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filterPrivacy="1" codeName="DieseArbeitsmappe" hidePivotFieldList="1" defaultThemeVersion="124226"/>
  <xr:revisionPtr revIDLastSave="14" documentId="8_{BFDDA56B-5384-4D0A-96BB-BDC87BFB829C}" xr6:coauthVersionLast="45" xr6:coauthVersionMax="47" xr10:uidLastSave="{9D1A6D7C-236C-4BF8-9CC7-1F3DD25D985F}"/>
  <bookViews>
    <workbookView xWindow="-120" yWindow="-120" windowWidth="29040" windowHeight="17640" tabRatio="727" activeTab="2" xr2:uid="{00000000-000D-0000-FFFF-FFFF00000000}"/>
  </bookViews>
  <sheets>
    <sheet name="cost_data" sheetId="40" r:id="rId1"/>
    <sheet name="press_data" sheetId="24" r:id="rId2"/>
    <sheet name="press" sheetId="33" r:id="rId3"/>
    <sheet name="Analyse" sheetId="25" r:id="rId4"/>
    <sheet name="cavity_calc" sheetId="30" r:id="rId5"/>
    <sheet name="scrap_calc" sheetId="38" state="hidden" r:id="rId6"/>
    <sheet name="butt-end_calc" sheetId="41" state="hidden" r:id="rId7"/>
    <sheet name="alloys" sheetId="27" state="hidden" r:id="rId8"/>
    <sheet name="surface" sheetId="35" state="hidden" r:id="rId9"/>
    <sheet name="complexity" sheetId="37" r:id="rId10"/>
    <sheet name="cost_calc" sheetId="39" r:id="rId11"/>
    <sheet name="Versions-Historie" sheetId="42" r:id="rId12"/>
    <sheet name="Profilliste" sheetId="45" state="hidden" r:id="rId13"/>
    <sheet name="Machidliste" sheetId="47" state="hidden" r:id="rId14"/>
  </sheets>
  <functionGroups builtInGroupCount="19"/>
  <externalReferences>
    <externalReference r:id="rId15"/>
  </externalReferences>
  <definedNames>
    <definedName name="_xlnm._FilterDatabase" localSheetId="1" hidden="1">press_data!$A$1:$A$14</definedName>
    <definedName name="Abfrage___FeasibilityMainDB_Analyse" localSheetId="13" hidden="1">Machidliste!$A$1:$BZ$2154</definedName>
    <definedName name="acrit_6005A">'[1]Abkühlung Tabelle und Graph'!$H$8</definedName>
    <definedName name="acrit_6060">'[1]Abkühlung Tabelle und Graph'!$H$6</definedName>
    <definedName name="acrit_6063">'[1]Abkühlung Tabelle und Graph'!$H$7</definedName>
    <definedName name="_xlnm.Print_Area" localSheetId="3">Analyse!$F$1:$Q$73</definedName>
    <definedName name="ExterneDaten_1" localSheetId="0" hidden="1">cost_data!#REF!</definedName>
    <definedName name="Legierung" localSheetId="2">#REF!</definedName>
    <definedName name="Legierung">#REF!</definedName>
    <definedName name="query__2" localSheetId="0" hidden="1">cost_data!$A$41:$I$49</definedName>
    <definedName name="query__5" localSheetId="12" hidden="1">Profilliste!$A$1:$BB$1604</definedName>
  </definedNames>
  <calcPr calcId="191029"/>
  <pivotCaches>
    <pivotCache cacheId="2" r:id="rId16"/>
    <pivotCache cacheId="3" r:id="rId1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33" l="1"/>
  <c r="C15" i="33"/>
  <c r="B162" i="33" l="1"/>
  <c r="B163" i="33" s="1"/>
  <c r="B164" i="33" s="1"/>
  <c r="B165" i="33" s="1"/>
  <c r="B166" i="33" s="1"/>
  <c r="B167" i="33" s="1"/>
  <c r="B168" i="33" s="1"/>
  <c r="B169" i="33" s="1"/>
  <c r="B170" i="33" s="1"/>
  <c r="B171" i="33" s="1"/>
  <c r="B172" i="33" s="1"/>
  <c r="B173" i="33" s="1"/>
  <c r="B174" i="33" s="1"/>
  <c r="B175" i="33" s="1"/>
  <c r="B176" i="33" s="1"/>
  <c r="B177" i="33" s="1"/>
  <c r="B178" i="33" s="1"/>
  <c r="B179" i="33" s="1"/>
  <c r="B180" i="33" s="1"/>
  <c r="B181" i="33" s="1"/>
  <c r="B182" i="33" s="1"/>
  <c r="B183" i="33" s="1"/>
  <c r="B184" i="33" s="1"/>
  <c r="B185" i="33" s="1"/>
  <c r="B186" i="33" s="1"/>
  <c r="B187" i="33" s="1"/>
  <c r="B188" i="33" s="1"/>
  <c r="B189" i="33" s="1"/>
  <c r="B190" i="33" s="1"/>
  <c r="B191" i="33" s="1"/>
  <c r="B192" i="33" s="1"/>
  <c r="B193" i="33" s="1"/>
  <c r="B194" i="33" s="1"/>
  <c r="B195" i="33" s="1"/>
  <c r="B196" i="33" s="1"/>
  <c r="B197" i="33" s="1"/>
  <c r="B198" i="33" s="1"/>
  <c r="B199" i="33" s="1"/>
  <c r="B200" i="33" s="1"/>
  <c r="B201" i="33" s="1"/>
  <c r="B202" i="33" s="1"/>
  <c r="B203" i="33" s="1"/>
  <c r="B204" i="33" s="1"/>
  <c r="B205" i="33" s="1"/>
  <c r="B206" i="33" s="1"/>
  <c r="B207" i="33" s="1"/>
  <c r="B208" i="33" s="1"/>
  <c r="B209" i="33" s="1"/>
  <c r="B210" i="33" s="1"/>
  <c r="B211" i="33" s="1"/>
  <c r="B212" i="33" s="1"/>
  <c r="B213" i="33" s="1"/>
  <c r="B214" i="33" s="1"/>
  <c r="B215" i="33" s="1"/>
  <c r="B216" i="33" s="1"/>
  <c r="B217" i="33" s="1"/>
  <c r="B218" i="33" s="1"/>
  <c r="B219" i="33" s="1"/>
  <c r="B220" i="33" s="1"/>
  <c r="B221" i="33" s="1"/>
  <c r="B222" i="33" s="1"/>
  <c r="B223" i="33" s="1"/>
  <c r="B224" i="33" s="1"/>
  <c r="B225" i="33" s="1"/>
  <c r="B226" i="33" s="1"/>
  <c r="B227" i="33" s="1"/>
  <c r="B228" i="33" s="1"/>
  <c r="B229" i="33" s="1"/>
  <c r="B230" i="33" s="1"/>
  <c r="B231" i="33" s="1"/>
  <c r="B232" i="33" s="1"/>
  <c r="B233" i="33" s="1"/>
  <c r="B234" i="33" s="1"/>
  <c r="B235" i="33" s="1"/>
  <c r="B236" i="33" s="1"/>
  <c r="B237" i="33" s="1"/>
  <c r="B238" i="33" s="1"/>
  <c r="B239" i="33" s="1"/>
  <c r="B240" i="33" s="1"/>
  <c r="B241" i="33" s="1"/>
  <c r="B242" i="33" s="1"/>
  <c r="B243" i="33" s="1"/>
  <c r="B244" i="33" s="1"/>
  <c r="B245" i="33" s="1"/>
  <c r="B246" i="33" s="1"/>
  <c r="B161" i="33"/>
  <c r="N50" i="25" l="1"/>
  <c r="H72" i="25"/>
  <c r="I72" i="25"/>
  <c r="J72" i="25"/>
  <c r="K72" i="25"/>
  <c r="L72" i="25"/>
  <c r="M72" i="25"/>
  <c r="N72" i="25"/>
  <c r="O72" i="25"/>
  <c r="P72" i="25"/>
  <c r="Q72" i="25"/>
  <c r="R72" i="25"/>
  <c r="S72" i="25"/>
  <c r="H73" i="25"/>
  <c r="I73" i="25"/>
  <c r="J73" i="25"/>
  <c r="K73" i="25"/>
  <c r="L73" i="25"/>
  <c r="M73" i="25"/>
  <c r="N73" i="25"/>
  <c r="O73" i="25"/>
  <c r="P73" i="25"/>
  <c r="Q73" i="25"/>
  <c r="R73" i="25"/>
  <c r="S73" i="25"/>
  <c r="H74" i="25"/>
  <c r="I74" i="25"/>
  <c r="J74" i="25"/>
  <c r="K74" i="25"/>
  <c r="L74" i="25"/>
  <c r="M74" i="25"/>
  <c r="N74" i="25"/>
  <c r="O74" i="25"/>
  <c r="P74" i="25"/>
  <c r="Q74" i="25"/>
  <c r="R74" i="25"/>
  <c r="S74" i="25"/>
  <c r="H75" i="25"/>
  <c r="I75" i="25"/>
  <c r="J75" i="25"/>
  <c r="K75" i="25"/>
  <c r="L75" i="25"/>
  <c r="M75" i="25"/>
  <c r="N75" i="25"/>
  <c r="O75" i="25"/>
  <c r="P75" i="25"/>
  <c r="Q75" i="25"/>
  <c r="R75" i="25"/>
  <c r="S75" i="25"/>
  <c r="H76" i="25"/>
  <c r="I76" i="25"/>
  <c r="J76" i="25"/>
  <c r="K76" i="25"/>
  <c r="L76" i="25"/>
  <c r="M76" i="25"/>
  <c r="N76" i="25"/>
  <c r="O76" i="25"/>
  <c r="P76" i="25"/>
  <c r="Q76" i="25"/>
  <c r="R76" i="25"/>
  <c r="S76" i="25"/>
  <c r="H77" i="25"/>
  <c r="I77" i="25"/>
  <c r="J77" i="25"/>
  <c r="K77" i="25"/>
  <c r="L77" i="25"/>
  <c r="M77" i="25"/>
  <c r="N77" i="25"/>
  <c r="O77" i="25"/>
  <c r="P77" i="25"/>
  <c r="Q77" i="25"/>
  <c r="R77" i="25"/>
  <c r="S77" i="25"/>
  <c r="H78" i="25"/>
  <c r="I78" i="25"/>
  <c r="J78" i="25"/>
  <c r="K78" i="25"/>
  <c r="L78" i="25"/>
  <c r="M78" i="25"/>
  <c r="N78" i="25"/>
  <c r="O78" i="25"/>
  <c r="P78" i="25"/>
  <c r="Q78" i="25"/>
  <c r="R78" i="25"/>
  <c r="S78" i="25"/>
  <c r="G74" i="25"/>
  <c r="G73" i="25"/>
  <c r="G72" i="25"/>
  <c r="I28" i="39"/>
  <c r="K18" i="39" s="1"/>
  <c r="I27" i="39"/>
  <c r="K12" i="39"/>
  <c r="K11" i="39"/>
  <c r="I2" i="39"/>
  <c r="S80" i="25" l="1"/>
  <c r="S79" i="25" s="1"/>
  <c r="R80" i="25"/>
  <c r="Q80" i="25"/>
  <c r="Q79" i="25" s="1"/>
  <c r="P80" i="25"/>
  <c r="P79" i="25" s="1"/>
  <c r="O80" i="25"/>
  <c r="O79" i="25" s="1"/>
  <c r="N80" i="25"/>
  <c r="N79" i="25" s="1"/>
  <c r="M80" i="25"/>
  <c r="M79" i="25" s="1"/>
  <c r="L80" i="25"/>
  <c r="L79" i="25" s="1"/>
  <c r="L83" i="25" s="1"/>
  <c r="K80" i="25"/>
  <c r="J80" i="25"/>
  <c r="I80" i="25"/>
  <c r="I79" i="25" s="1"/>
  <c r="I83" i="25" s="1"/>
  <c r="H80" i="25"/>
  <c r="H79" i="25" s="1"/>
  <c r="G80" i="25"/>
  <c r="G78" i="25"/>
  <c r="G77" i="25"/>
  <c r="G76" i="25"/>
  <c r="G75" i="25"/>
  <c r="C12" i="40"/>
  <c r="B12" i="40"/>
  <c r="D14" i="40"/>
  <c r="D10" i="40"/>
  <c r="D9" i="40"/>
  <c r="D8" i="40"/>
  <c r="D7" i="40"/>
  <c r="D6" i="40"/>
  <c r="O3" i="40"/>
  <c r="O4" i="40"/>
  <c r="O5" i="40"/>
  <c r="O6" i="40"/>
  <c r="O7" i="40"/>
  <c r="O8" i="40"/>
  <c r="O9" i="40"/>
  <c r="O10" i="40"/>
  <c r="O11" i="40"/>
  <c r="O12" i="40"/>
  <c r="O13" i="40"/>
  <c r="O14" i="40"/>
  <c r="O2" i="40"/>
  <c r="C11" i="40"/>
  <c r="B11" i="40"/>
  <c r="B13" i="40"/>
  <c r="C13" i="40"/>
  <c r="C14" i="40"/>
  <c r="C10" i="40"/>
  <c r="C9" i="40"/>
  <c r="C8" i="40"/>
  <c r="B14" i="40"/>
  <c r="B10" i="40"/>
  <c r="B9" i="40"/>
  <c r="B8" i="40"/>
  <c r="C7" i="40"/>
  <c r="C6" i="40"/>
  <c r="B7" i="40"/>
  <c r="B6" i="40"/>
  <c r="C3" i="40"/>
  <c r="C2" i="40"/>
  <c r="B3" i="40"/>
  <c r="B2" i="40"/>
  <c r="R79" i="25" l="1"/>
  <c r="R82" i="25" s="1"/>
  <c r="J79" i="25"/>
  <c r="J83" i="25" s="1"/>
  <c r="K79" i="25"/>
  <c r="K82" i="25" s="1"/>
  <c r="G79" i="25"/>
  <c r="P82" i="25"/>
  <c r="P83" i="25"/>
  <c r="I82" i="25"/>
  <c r="L82" i="25"/>
  <c r="M3" i="40"/>
  <c r="M4" i="40"/>
  <c r="M5" i="40"/>
  <c r="M6" i="40"/>
  <c r="M7" i="40"/>
  <c r="M8" i="40"/>
  <c r="M9" i="40"/>
  <c r="M10" i="40"/>
  <c r="M11" i="40"/>
  <c r="M12" i="40"/>
  <c r="M13" i="40"/>
  <c r="M14" i="40"/>
  <c r="M2" i="40"/>
  <c r="B4" i="40"/>
  <c r="B5" i="40"/>
  <c r="J82" i="25" l="1"/>
  <c r="R83" i="25"/>
  <c r="K83" i="25"/>
  <c r="Z35" i="25"/>
  <c r="Z31" i="25"/>
  <c r="G14" i="40" l="1"/>
  <c r="G13" i="40"/>
  <c r="Z39" i="25" l="1"/>
  <c r="I13" i="25"/>
  <c r="C80" i="33"/>
  <c r="G1" i="25" l="1"/>
  <c r="Z14" i="25" l="1"/>
  <c r="Z15" i="25" s="1"/>
  <c r="M82" i="25" s="1"/>
  <c r="Q82" i="25" l="1"/>
  <c r="S82" i="25"/>
  <c r="N82" i="25"/>
  <c r="H82" i="25"/>
  <c r="P47" i="25"/>
  <c r="S50" i="25" l="1"/>
  <c r="R50" i="25"/>
  <c r="Q50" i="25"/>
  <c r="P50" i="25"/>
  <c r="O50" i="25"/>
  <c r="M50" i="25"/>
  <c r="L50" i="25"/>
  <c r="K50" i="25"/>
  <c r="J50" i="25"/>
  <c r="I50" i="25"/>
  <c r="H50" i="25"/>
  <c r="G50" i="25"/>
  <c r="S49" i="25"/>
  <c r="R49" i="25"/>
  <c r="Q49" i="25"/>
  <c r="P49" i="25"/>
  <c r="O49" i="25"/>
  <c r="N49" i="25"/>
  <c r="M49" i="25"/>
  <c r="L49" i="25"/>
  <c r="K49" i="25"/>
  <c r="J49" i="25"/>
  <c r="I49" i="25"/>
  <c r="H49" i="25"/>
  <c r="G49" i="25"/>
  <c r="S57" i="25"/>
  <c r="R57" i="25"/>
  <c r="Q57" i="25"/>
  <c r="P57" i="25"/>
  <c r="O57" i="25"/>
  <c r="N57" i="25"/>
  <c r="M57" i="25"/>
  <c r="L57" i="25"/>
  <c r="K57" i="25"/>
  <c r="J57" i="25"/>
  <c r="I57" i="25"/>
  <c r="H57" i="25"/>
  <c r="G57" i="25"/>
  <c r="S56" i="25"/>
  <c r="R56" i="25"/>
  <c r="Q56" i="25"/>
  <c r="P56" i="25"/>
  <c r="O56" i="25"/>
  <c r="N56" i="25"/>
  <c r="M56" i="25"/>
  <c r="L56" i="25"/>
  <c r="K56" i="25"/>
  <c r="J56" i="25"/>
  <c r="I56" i="25"/>
  <c r="H56" i="25"/>
  <c r="G56" i="25"/>
  <c r="S55" i="25"/>
  <c r="R55" i="25"/>
  <c r="Q55" i="25"/>
  <c r="P55" i="25"/>
  <c r="O55" i="25"/>
  <c r="N55" i="25"/>
  <c r="M55" i="25"/>
  <c r="L55" i="25"/>
  <c r="K55" i="25"/>
  <c r="J55" i="25"/>
  <c r="I55" i="25"/>
  <c r="H55" i="25"/>
  <c r="G55" i="25"/>
  <c r="S54" i="25"/>
  <c r="R54" i="25"/>
  <c r="Q54" i="25"/>
  <c r="P54" i="25"/>
  <c r="O54" i="25"/>
  <c r="N54" i="25"/>
  <c r="M54" i="25"/>
  <c r="L54" i="25"/>
  <c r="K54" i="25"/>
  <c r="J54" i="25"/>
  <c r="I54" i="25"/>
  <c r="H54" i="25"/>
  <c r="G54" i="25"/>
  <c r="S53" i="25"/>
  <c r="R53" i="25"/>
  <c r="Q53" i="25"/>
  <c r="P53" i="25"/>
  <c r="O53" i="25"/>
  <c r="N53" i="25"/>
  <c r="M53" i="25"/>
  <c r="L53" i="25"/>
  <c r="K53" i="25"/>
  <c r="J53" i="25"/>
  <c r="I53" i="25"/>
  <c r="H53" i="25"/>
  <c r="G53" i="25"/>
  <c r="S52" i="25"/>
  <c r="R52" i="25"/>
  <c r="Q52" i="25"/>
  <c r="P52" i="25"/>
  <c r="O52" i="25"/>
  <c r="N52" i="25"/>
  <c r="M52" i="25"/>
  <c r="L52" i="25"/>
  <c r="K52" i="25"/>
  <c r="J52" i="25"/>
  <c r="I52" i="25"/>
  <c r="H52" i="25"/>
  <c r="G52" i="25"/>
  <c r="S51" i="25"/>
  <c r="R51" i="25"/>
  <c r="Q51" i="25"/>
  <c r="P51" i="25"/>
  <c r="O51" i="25"/>
  <c r="N51" i="25"/>
  <c r="M51" i="25"/>
  <c r="L51" i="25"/>
  <c r="K51" i="25"/>
  <c r="J51" i="25"/>
  <c r="I51" i="25"/>
  <c r="H51" i="25"/>
  <c r="G51" i="25"/>
  <c r="S48" i="25"/>
  <c r="R48" i="25"/>
  <c r="Q48" i="25"/>
  <c r="P48" i="25"/>
  <c r="O48" i="25"/>
  <c r="N48" i="25"/>
  <c r="M48" i="25"/>
  <c r="L48" i="25"/>
  <c r="K48" i="25"/>
  <c r="J48" i="25"/>
  <c r="I48" i="25"/>
  <c r="H48" i="25"/>
  <c r="G48" i="25"/>
  <c r="S47" i="25"/>
  <c r="R47" i="25"/>
  <c r="Q47" i="25"/>
  <c r="O47" i="25"/>
  <c r="N47" i="25"/>
  <c r="M47" i="25"/>
  <c r="L47" i="25"/>
  <c r="K47" i="25"/>
  <c r="J47" i="25"/>
  <c r="I47" i="25"/>
  <c r="H47" i="25"/>
  <c r="G47" i="25"/>
  <c r="S46" i="25"/>
  <c r="R46" i="25"/>
  <c r="Q46" i="25"/>
  <c r="P46" i="25"/>
  <c r="O46" i="25"/>
  <c r="N46" i="25"/>
  <c r="M46" i="25"/>
  <c r="L46" i="25"/>
  <c r="K46" i="25"/>
  <c r="J46" i="25"/>
  <c r="I46" i="25"/>
  <c r="H46" i="25"/>
  <c r="G46" i="25"/>
  <c r="S45" i="25"/>
  <c r="R45" i="25"/>
  <c r="Q45" i="25"/>
  <c r="P45" i="25"/>
  <c r="O45" i="25"/>
  <c r="N45" i="25"/>
  <c r="L45" i="25"/>
  <c r="K45" i="25"/>
  <c r="J45" i="25"/>
  <c r="I45" i="25"/>
  <c r="H45" i="25"/>
  <c r="G45" i="25"/>
  <c r="S44" i="25"/>
  <c r="R44" i="25"/>
  <c r="Q44" i="25"/>
  <c r="P44" i="25"/>
  <c r="O44" i="25"/>
  <c r="N44" i="25"/>
  <c r="M44" i="25"/>
  <c r="L44" i="25"/>
  <c r="K44" i="25"/>
  <c r="J44" i="25"/>
  <c r="I44" i="25"/>
  <c r="H44" i="25"/>
  <c r="G44" i="25"/>
  <c r="S43" i="25"/>
  <c r="R43" i="25"/>
  <c r="Q43" i="25"/>
  <c r="P43" i="25"/>
  <c r="O43" i="25"/>
  <c r="N43" i="25"/>
  <c r="M43" i="25"/>
  <c r="L43" i="25"/>
  <c r="K43" i="25"/>
  <c r="J43" i="25"/>
  <c r="I43" i="25"/>
  <c r="H43" i="25"/>
  <c r="G43" i="25"/>
  <c r="S42" i="25"/>
  <c r="R42" i="25"/>
  <c r="Q42" i="25"/>
  <c r="P42" i="25"/>
  <c r="O42" i="25"/>
  <c r="N42" i="25"/>
  <c r="M42" i="25"/>
  <c r="L42" i="25"/>
  <c r="K42" i="25"/>
  <c r="J42" i="25"/>
  <c r="I42" i="25"/>
  <c r="H42" i="25"/>
  <c r="G42" i="25"/>
  <c r="S41" i="25"/>
  <c r="R41" i="25"/>
  <c r="Q41" i="25"/>
  <c r="P41" i="25"/>
  <c r="O41" i="25"/>
  <c r="N41" i="25"/>
  <c r="M41" i="25"/>
  <c r="L41" i="25"/>
  <c r="K41" i="25"/>
  <c r="J41" i="25"/>
  <c r="I41" i="25"/>
  <c r="H41" i="25"/>
  <c r="G41" i="25"/>
  <c r="S40" i="25"/>
  <c r="R40" i="25"/>
  <c r="Q40" i="25"/>
  <c r="P40" i="25"/>
  <c r="O40" i="25"/>
  <c r="N40" i="25"/>
  <c r="M40" i="25"/>
  <c r="L40" i="25"/>
  <c r="K40" i="25"/>
  <c r="J40" i="25"/>
  <c r="I40" i="25"/>
  <c r="H40" i="25"/>
  <c r="G40" i="25"/>
  <c r="S39" i="25"/>
  <c r="R39" i="25"/>
  <c r="Q39" i="25"/>
  <c r="P39" i="25"/>
  <c r="O39" i="25"/>
  <c r="N39" i="25"/>
  <c r="M39" i="25"/>
  <c r="L39" i="25"/>
  <c r="K39" i="25"/>
  <c r="J39" i="25"/>
  <c r="I39" i="25"/>
  <c r="H39" i="25"/>
  <c r="G39" i="25"/>
  <c r="S38" i="25"/>
  <c r="R38" i="25"/>
  <c r="Q38" i="25"/>
  <c r="P38" i="25"/>
  <c r="O38" i="25"/>
  <c r="N38" i="25"/>
  <c r="M38" i="25"/>
  <c r="L38" i="25"/>
  <c r="K38" i="25"/>
  <c r="J38" i="25"/>
  <c r="I38" i="25"/>
  <c r="H38" i="25"/>
  <c r="G38" i="25"/>
  <c r="S37" i="25"/>
  <c r="R37" i="25"/>
  <c r="Q37" i="25"/>
  <c r="P37" i="25"/>
  <c r="O37" i="25"/>
  <c r="N37" i="25"/>
  <c r="M37" i="25"/>
  <c r="L37" i="25"/>
  <c r="K37" i="25"/>
  <c r="J37" i="25"/>
  <c r="I37" i="25"/>
  <c r="H37" i="25"/>
  <c r="G37" i="25"/>
  <c r="S36" i="25"/>
  <c r="R36" i="25"/>
  <c r="Q36" i="25"/>
  <c r="P36" i="25"/>
  <c r="O36" i="25"/>
  <c r="N36" i="25"/>
  <c r="M36" i="25"/>
  <c r="L36" i="25"/>
  <c r="K36" i="25"/>
  <c r="J36" i="25"/>
  <c r="I36" i="25"/>
  <c r="H36" i="25"/>
  <c r="G36" i="25"/>
  <c r="S35" i="25"/>
  <c r="R35" i="25"/>
  <c r="Q35" i="25"/>
  <c r="P35" i="25"/>
  <c r="O35" i="25"/>
  <c r="N35" i="25"/>
  <c r="M35" i="25"/>
  <c r="L35" i="25"/>
  <c r="K35" i="25"/>
  <c r="J35" i="25"/>
  <c r="I35" i="25"/>
  <c r="H35" i="25"/>
  <c r="G35" i="25"/>
  <c r="B29" i="30"/>
  <c r="D3" i="30"/>
  <c r="C81" i="33"/>
  <c r="C56" i="33"/>
  <c r="C45" i="33"/>
  <c r="C37" i="33"/>
  <c r="C25" i="33"/>
  <c r="C21" i="33"/>
  <c r="C17" i="33"/>
  <c r="S59" i="25"/>
  <c r="S58" i="25" s="1"/>
  <c r="R59" i="25"/>
  <c r="R58" i="25" s="1"/>
  <c r="M59" i="25"/>
  <c r="M58" i="25" s="1"/>
  <c r="P14" i="24"/>
  <c r="C14" i="24"/>
  <c r="S81" i="25"/>
  <c r="S60" i="25"/>
  <c r="R88" i="25" l="1"/>
  <c r="R86" i="25"/>
  <c r="R85" i="25"/>
  <c r="R84" i="25"/>
  <c r="M88" i="25"/>
  <c r="M84" i="25"/>
  <c r="S88" i="25"/>
  <c r="S87" i="25"/>
  <c r="S84" i="25"/>
  <c r="S66" i="25"/>
  <c r="M63" i="25"/>
  <c r="M67" i="25"/>
  <c r="S63" i="25"/>
  <c r="S67" i="25"/>
  <c r="R63" i="25"/>
  <c r="R67" i="25"/>
  <c r="S61" i="25"/>
  <c r="R61" i="25"/>
  <c r="M61" i="25"/>
  <c r="Z18" i="25"/>
  <c r="Z19" i="25" s="1"/>
  <c r="M83" i="25" s="1"/>
  <c r="R81" i="25"/>
  <c r="M60" i="25"/>
  <c r="M81" i="25"/>
  <c r="R60" i="25"/>
  <c r="Q83" i="25" l="1"/>
  <c r="S83" i="25"/>
  <c r="N83" i="25"/>
  <c r="H83" i="25"/>
  <c r="R89" i="25"/>
  <c r="Z26" i="25"/>
  <c r="Z27" i="25" s="1"/>
  <c r="Z22" i="25"/>
  <c r="Z23" i="25" s="1"/>
  <c r="S86" i="25" l="1"/>
  <c r="M86" i="25"/>
  <c r="S85" i="25"/>
  <c r="M85" i="25"/>
  <c r="S65" i="25"/>
  <c r="R65" i="25"/>
  <c r="M65" i="25"/>
  <c r="S64" i="25"/>
  <c r="M64" i="25"/>
  <c r="R64" i="25"/>
  <c r="S62" i="25"/>
  <c r="M62" i="25"/>
  <c r="R62" i="25"/>
  <c r="C34" i="33"/>
  <c r="S89" i="25" l="1"/>
  <c r="M89" i="25"/>
  <c r="R68" i="25"/>
  <c r="S68" i="25"/>
  <c r="M68" i="25"/>
  <c r="H116" i="33"/>
  <c r="P1" i="25"/>
  <c r="Q59" i="25" l="1"/>
  <c r="Q58" i="25" s="1"/>
  <c r="P59" i="25"/>
  <c r="O59" i="25"/>
  <c r="N59" i="25"/>
  <c r="L59" i="25"/>
  <c r="K59" i="25"/>
  <c r="J59" i="25"/>
  <c r="I59" i="25"/>
  <c r="H59" i="25"/>
  <c r="G59" i="25"/>
  <c r="Q81" i="25"/>
  <c r="Q88" i="25" l="1"/>
  <c r="Q86" i="25"/>
  <c r="Q85" i="25"/>
  <c r="Q84" i="25"/>
  <c r="Q65" i="25"/>
  <c r="K58" i="25"/>
  <c r="H58" i="25"/>
  <c r="L58" i="25"/>
  <c r="I58" i="25"/>
  <c r="N58" i="25"/>
  <c r="O58" i="25"/>
  <c r="G58" i="25"/>
  <c r="P58" i="25"/>
  <c r="J58" i="25"/>
  <c r="K38" i="33"/>
  <c r="K39" i="33" s="1"/>
  <c r="K40" i="33" s="1"/>
  <c r="K41" i="33" s="1"/>
  <c r="K42" i="33" s="1"/>
  <c r="K43" i="33" s="1"/>
  <c r="K44" i="33" s="1"/>
  <c r="K45" i="33" s="1"/>
  <c r="K46" i="33" s="1"/>
  <c r="K47" i="33" s="1"/>
  <c r="K48" i="33" s="1"/>
  <c r="K49" i="33" s="1"/>
  <c r="K50" i="33" s="1"/>
  <c r="K51" i="33" s="1"/>
  <c r="K52" i="33" s="1"/>
  <c r="K53" i="33" s="1"/>
  <c r="K54" i="33" s="1"/>
  <c r="K55" i="33" s="1"/>
  <c r="K56" i="33" s="1"/>
  <c r="K57" i="33" s="1"/>
  <c r="K58" i="33" s="1"/>
  <c r="K59" i="33" s="1"/>
  <c r="K60" i="33" s="1"/>
  <c r="K61" i="33" s="1"/>
  <c r="K62" i="33" s="1"/>
  <c r="K63" i="33" s="1"/>
  <c r="K64" i="33" s="1"/>
  <c r="K65" i="33" s="1"/>
  <c r="K66" i="33" s="1"/>
  <c r="K67" i="33" s="1"/>
  <c r="K68" i="33" s="1"/>
  <c r="K69" i="33" s="1"/>
  <c r="K70" i="33" s="1"/>
  <c r="K71" i="33" s="1"/>
  <c r="K72" i="33" s="1"/>
  <c r="K73" i="33" s="1"/>
  <c r="K74" i="33" s="1"/>
  <c r="K75" i="33" s="1"/>
  <c r="K76" i="33" s="1"/>
  <c r="K77" i="33" s="1"/>
  <c r="K78" i="33" s="1"/>
  <c r="K79" i="33" s="1"/>
  <c r="K80" i="33" s="1"/>
  <c r="K81" i="33" s="1"/>
  <c r="K82" i="33" s="1"/>
  <c r="K83" i="33" s="1"/>
  <c r="K84" i="33" s="1"/>
  <c r="K85" i="33" s="1"/>
  <c r="N81" i="25"/>
  <c r="Q60" i="25"/>
  <c r="G81" i="25"/>
  <c r="O81" i="25"/>
  <c r="H81" i="25"/>
  <c r="Q89" i="25" l="1"/>
  <c r="H88" i="25"/>
  <c r="H86" i="25"/>
  <c r="H85" i="25"/>
  <c r="H84" i="25"/>
  <c r="L84" i="25"/>
  <c r="L81" i="25"/>
  <c r="L88" i="25"/>
  <c r="L86" i="25"/>
  <c r="L85" i="25"/>
  <c r="I86" i="25"/>
  <c r="I85" i="25"/>
  <c r="I84" i="25"/>
  <c r="I81" i="25"/>
  <c r="I88" i="25"/>
  <c r="N88" i="25"/>
  <c r="N86" i="25"/>
  <c r="N85" i="25"/>
  <c r="N84" i="25"/>
  <c r="K85" i="25"/>
  <c r="K84" i="25"/>
  <c r="K81" i="25"/>
  <c r="K88" i="25"/>
  <c r="K86" i="25"/>
  <c r="J86" i="25"/>
  <c r="J85" i="25"/>
  <c r="J84" i="25"/>
  <c r="J81" i="25"/>
  <c r="J88" i="25"/>
  <c r="O88" i="25"/>
  <c r="O86" i="25"/>
  <c r="O85" i="25"/>
  <c r="O84" i="25"/>
  <c r="P88" i="25"/>
  <c r="P86" i="25"/>
  <c r="P85" i="25"/>
  <c r="P84" i="25"/>
  <c r="G88" i="25"/>
  <c r="G86" i="25"/>
  <c r="G85" i="25"/>
  <c r="G84" i="25"/>
  <c r="G83" i="25"/>
  <c r="G82" i="25"/>
  <c r="K60" i="25"/>
  <c r="L60" i="25"/>
  <c r="I60" i="25"/>
  <c r="J60" i="25"/>
  <c r="G61" i="25"/>
  <c r="O65" i="25"/>
  <c r="J63" i="25"/>
  <c r="J67" i="25"/>
  <c r="O63" i="25"/>
  <c r="O67" i="25"/>
  <c r="N63" i="25"/>
  <c r="N67" i="25"/>
  <c r="I63" i="25"/>
  <c r="I67" i="25"/>
  <c r="L63" i="25"/>
  <c r="L67" i="25"/>
  <c r="P63" i="25"/>
  <c r="P67" i="25"/>
  <c r="H63" i="25"/>
  <c r="H67" i="25"/>
  <c r="Q63" i="25"/>
  <c r="Q67" i="25"/>
  <c r="K63" i="25"/>
  <c r="K67" i="25"/>
  <c r="G63" i="25"/>
  <c r="G67" i="25"/>
  <c r="G64" i="25"/>
  <c r="P65" i="25"/>
  <c r="G65" i="25"/>
  <c r="N65" i="25"/>
  <c r="L65" i="25"/>
  <c r="J65" i="25"/>
  <c r="H65" i="25"/>
  <c r="I65" i="25"/>
  <c r="K65" i="25"/>
  <c r="Q61" i="25"/>
  <c r="Q64" i="25"/>
  <c r="P61" i="25"/>
  <c r="P64" i="25"/>
  <c r="N61" i="25"/>
  <c r="N64" i="25"/>
  <c r="I61" i="25"/>
  <c r="I64" i="25"/>
  <c r="L61" i="25"/>
  <c r="L64" i="25"/>
  <c r="J61" i="25"/>
  <c r="J64" i="25"/>
  <c r="H61" i="25"/>
  <c r="H64" i="25"/>
  <c r="O61" i="25"/>
  <c r="O64" i="25"/>
  <c r="K61" i="25"/>
  <c r="K64" i="25"/>
  <c r="G62" i="25"/>
  <c r="Q62" i="25"/>
  <c r="P62" i="25"/>
  <c r="N62" i="25"/>
  <c r="I62" i="25"/>
  <c r="L62" i="25"/>
  <c r="J62" i="25"/>
  <c r="H62" i="25"/>
  <c r="O62" i="25"/>
  <c r="K62" i="25"/>
  <c r="D6" i="30"/>
  <c r="D7" i="30"/>
  <c r="D11" i="30"/>
  <c r="P13" i="24"/>
  <c r="C42" i="33"/>
  <c r="E12" i="39"/>
  <c r="C48" i="33"/>
  <c r="D2" i="40"/>
  <c r="E2" i="40"/>
  <c r="F2" i="40"/>
  <c r="D3" i="40"/>
  <c r="G3" i="40" s="1"/>
  <c r="E3" i="40"/>
  <c r="F3" i="40"/>
  <c r="C4" i="40"/>
  <c r="D4" i="40"/>
  <c r="E4" i="40"/>
  <c r="F4" i="40"/>
  <c r="C5" i="40"/>
  <c r="D5" i="40"/>
  <c r="E5" i="40"/>
  <c r="F5" i="40"/>
  <c r="E6" i="40"/>
  <c r="F6" i="40"/>
  <c r="E7" i="40"/>
  <c r="F7" i="40"/>
  <c r="E8" i="40"/>
  <c r="F8" i="40"/>
  <c r="E9" i="40"/>
  <c r="F9" i="40"/>
  <c r="E10" i="40"/>
  <c r="F10" i="40"/>
  <c r="D11" i="40"/>
  <c r="E11" i="40"/>
  <c r="F11" i="40"/>
  <c r="D12" i="40"/>
  <c r="E12" i="40"/>
  <c r="F12" i="40"/>
  <c r="P3" i="24"/>
  <c r="P4" i="24"/>
  <c r="P5" i="24"/>
  <c r="P6" i="24"/>
  <c r="P7" i="24"/>
  <c r="P8" i="24"/>
  <c r="P9" i="24"/>
  <c r="P10" i="24"/>
  <c r="P11" i="24"/>
  <c r="P12" i="24"/>
  <c r="P2" i="24"/>
  <c r="G30" i="40"/>
  <c r="G29" i="40"/>
  <c r="G28" i="40"/>
  <c r="G27" i="40"/>
  <c r="G26" i="40"/>
  <c r="G25" i="40"/>
  <c r="G24" i="40"/>
  <c r="G23" i="40"/>
  <c r="G22" i="40"/>
  <c r="G21" i="40"/>
  <c r="G20" i="40"/>
  <c r="C57" i="33"/>
  <c r="C27" i="33"/>
  <c r="E6" i="33"/>
  <c r="C8" i="33"/>
  <c r="T116" i="33"/>
  <c r="S116" i="33"/>
  <c r="C14" i="33"/>
  <c r="C76" i="33" s="1"/>
  <c r="C13" i="33"/>
  <c r="C64" i="33" s="1"/>
  <c r="E116" i="33"/>
  <c r="C10" i="33"/>
  <c r="C116" i="33" s="1"/>
  <c r="I14" i="25"/>
  <c r="I8" i="25"/>
  <c r="E72" i="33"/>
  <c r="E37" i="33"/>
  <c r="D7" i="33"/>
  <c r="C3" i="24"/>
  <c r="C4" i="24"/>
  <c r="C5" i="24"/>
  <c r="C6" i="24"/>
  <c r="C8" i="24"/>
  <c r="C9" i="24"/>
  <c r="C11" i="24"/>
  <c r="C13" i="24"/>
  <c r="C2" i="24"/>
  <c r="G60" i="25"/>
  <c r="N60" i="25"/>
  <c r="P60" i="25"/>
  <c r="P81" i="25"/>
  <c r="H60" i="25"/>
  <c r="O60" i="25"/>
  <c r="G89" i="25" l="1"/>
  <c r="N89" i="25"/>
  <c r="H89" i="25"/>
  <c r="J89" i="25"/>
  <c r="I89" i="25"/>
  <c r="L89" i="25"/>
  <c r="P89" i="25"/>
  <c r="K89" i="25"/>
  <c r="G12" i="40"/>
  <c r="G10" i="40"/>
  <c r="G8" i="40"/>
  <c r="G6" i="40"/>
  <c r="G7" i="40"/>
  <c r="G11" i="40"/>
  <c r="G9" i="40"/>
  <c r="I9" i="40" s="1"/>
  <c r="G5" i="40"/>
  <c r="G2" i="40"/>
  <c r="I3" i="40"/>
  <c r="G4" i="40"/>
  <c r="C4" i="39"/>
  <c r="C6" i="39"/>
  <c r="C23" i="33"/>
  <c r="C24" i="33" s="1"/>
  <c r="C22" i="33" s="1"/>
  <c r="G68" i="25"/>
  <c r="L68" i="25"/>
  <c r="I68" i="25"/>
  <c r="K68" i="25"/>
  <c r="O68" i="25"/>
  <c r="H68" i="25"/>
  <c r="J68" i="25"/>
  <c r="N68" i="25"/>
  <c r="P68" i="25"/>
  <c r="Q68" i="25"/>
  <c r="D13" i="30"/>
  <c r="C5" i="39"/>
  <c r="D135" i="33"/>
  <c r="E11" i="39"/>
  <c r="C77" i="33"/>
  <c r="C78" i="33" s="1"/>
  <c r="E27" i="33"/>
  <c r="I16" i="25"/>
  <c r="D8" i="30"/>
  <c r="B30" i="30" s="1"/>
  <c r="D9" i="30"/>
  <c r="C67" i="33"/>
  <c r="G22" i="33"/>
  <c r="G23" i="33" s="1"/>
  <c r="B18" i="30"/>
  <c r="D4" i="30"/>
  <c r="D12" i="30" s="1"/>
  <c r="F18" i="30" s="1"/>
  <c r="B26" i="30"/>
  <c r="B24" i="30"/>
  <c r="I2" i="40" l="1"/>
  <c r="I4" i="39"/>
  <c r="I7" i="39" s="1"/>
  <c r="I6" i="39"/>
  <c r="I5" i="39"/>
  <c r="J3" i="24"/>
  <c r="J14" i="24"/>
  <c r="C7" i="39"/>
  <c r="C135" i="33"/>
  <c r="J10" i="24"/>
  <c r="J4" i="24"/>
  <c r="J2" i="24"/>
  <c r="J8" i="24"/>
  <c r="J6" i="24"/>
  <c r="J9" i="24"/>
  <c r="J12" i="24"/>
  <c r="J11" i="24"/>
  <c r="J13" i="24"/>
  <c r="J5" i="24"/>
  <c r="J7" i="24"/>
  <c r="D10" i="30"/>
  <c r="B22" i="30"/>
  <c r="F16" i="30"/>
  <c r="E15" i="30"/>
  <c r="E17" i="30" s="1"/>
  <c r="H17" i="30" s="1"/>
  <c r="H31" i="30" s="1"/>
  <c r="G18" i="30"/>
  <c r="F17" i="30"/>
  <c r="G15" i="30"/>
  <c r="B19" i="30"/>
  <c r="G25" i="30"/>
  <c r="G23" i="30"/>
  <c r="G17" i="30"/>
  <c r="G21" i="30"/>
  <c r="F25" i="30"/>
  <c r="F23" i="30"/>
  <c r="F21" i="30"/>
  <c r="G20" i="30"/>
  <c r="E18" i="30"/>
  <c r="H18" i="30" s="1"/>
  <c r="H32" i="30" s="1"/>
  <c r="G16" i="30"/>
  <c r="F15" i="30"/>
  <c r="F20" i="30"/>
  <c r="C28" i="33"/>
  <c r="C29" i="33" s="1"/>
  <c r="E22" i="33"/>
  <c r="H15" i="30" l="1"/>
  <c r="H30" i="30" s="1"/>
  <c r="E25" i="30"/>
  <c r="H25" i="30" s="1"/>
  <c r="H35" i="30" s="1"/>
  <c r="E20" i="30"/>
  <c r="H20" i="30" s="1"/>
  <c r="H33" i="30" s="1"/>
  <c r="E21" i="30"/>
  <c r="H21" i="30" s="1"/>
  <c r="E16" i="30"/>
  <c r="H16" i="30" s="1"/>
  <c r="E23" i="30"/>
  <c r="H23" i="30" s="1"/>
  <c r="H34" i="30" s="1"/>
  <c r="I31" i="30" l="1"/>
  <c r="J17" i="30" s="1"/>
  <c r="I17" i="30" s="1"/>
  <c r="D17" i="30" s="1"/>
  <c r="I35" i="30"/>
  <c r="J25" i="30" s="1"/>
  <c r="I25" i="30" s="1"/>
  <c r="D25" i="30" s="1"/>
  <c r="I30" i="30"/>
  <c r="J15" i="30" s="1"/>
  <c r="I15" i="30" s="1"/>
  <c r="D15" i="30" s="1"/>
  <c r="I34" i="30"/>
  <c r="J23" i="30" s="1"/>
  <c r="I23" i="30" s="1"/>
  <c r="D23" i="30" s="1"/>
  <c r="I33" i="30"/>
  <c r="J20" i="30" s="1"/>
  <c r="I20" i="30" s="1"/>
  <c r="D20" i="30" s="1"/>
  <c r="I32" i="30"/>
  <c r="J18" i="30" s="1"/>
  <c r="I18" i="30" s="1"/>
  <c r="D18" i="30" s="1"/>
  <c r="J16" i="30" l="1"/>
  <c r="I16" i="30" s="1"/>
  <c r="D16" i="30" s="1"/>
  <c r="J21" i="30"/>
  <c r="I21" i="30" s="1"/>
  <c r="D21" i="30" s="1"/>
  <c r="C73" i="33" l="1"/>
  <c r="C63" i="33" s="1"/>
  <c r="E63" i="33" s="1"/>
  <c r="C12" i="33" l="1"/>
  <c r="H22" i="33" s="1"/>
  <c r="D116" i="33"/>
  <c r="C59" i="33" l="1"/>
  <c r="C31" i="33"/>
  <c r="E35" i="33" s="1"/>
  <c r="C36" i="33" s="1"/>
  <c r="C39" i="33" s="1"/>
  <c r="E39" i="33" s="1"/>
  <c r="E40" i="33" s="1"/>
  <c r="C35" i="33" l="1"/>
  <c r="F35" i="33" s="1"/>
  <c r="G35" i="33" s="1"/>
  <c r="G72" i="33" l="1"/>
  <c r="C65" i="33"/>
  <c r="C66" i="33" s="1"/>
  <c r="I116" i="33"/>
  <c r="C40" i="33"/>
  <c r="J25" i="33" s="1"/>
  <c r="E65" i="33" l="1"/>
  <c r="C71" i="33" s="1"/>
  <c r="C79" i="33" s="1"/>
  <c r="E57" i="33"/>
  <c r="C20" i="33"/>
  <c r="C16" i="33" s="1"/>
  <c r="C18" i="33" s="1"/>
  <c r="J24" i="33" s="1"/>
  <c r="J116" i="33"/>
  <c r="C53" i="33"/>
  <c r="E56" i="33"/>
  <c r="C82" i="33" l="1"/>
  <c r="C83" i="33" s="1"/>
  <c r="C84" i="33" s="1"/>
  <c r="C26" i="33"/>
  <c r="G116" i="33" s="1"/>
  <c r="C19" i="33"/>
  <c r="E19" i="33" s="1"/>
  <c r="F16" i="33"/>
  <c r="E30" i="33"/>
  <c r="F116" i="33"/>
  <c r="K13" i="33"/>
  <c r="E32" i="33" l="1"/>
  <c r="C85" i="33"/>
  <c r="C52" i="33" s="1"/>
  <c r="N116" i="33" s="1"/>
  <c r="C51" i="33"/>
  <c r="F56" i="33"/>
  <c r="F57" i="33"/>
  <c r="C41" i="33" l="1"/>
  <c r="C43" i="33" s="1"/>
  <c r="J27" i="33"/>
  <c r="C86" i="33"/>
  <c r="O116" i="33" s="1"/>
  <c r="C44" i="33" l="1"/>
  <c r="C28" i="39"/>
  <c r="L36" i="33"/>
  <c r="L13" i="33"/>
  <c r="E44" i="33" l="1"/>
  <c r="C55" i="33"/>
  <c r="X116" i="33" s="1"/>
  <c r="E18" i="39"/>
  <c r="V116" i="33" s="1"/>
  <c r="K15" i="39"/>
  <c r="K19" i="39" s="1"/>
  <c r="E15" i="39"/>
  <c r="U116" i="33" s="1"/>
  <c r="F55" i="33" l="1"/>
  <c r="K116" i="33"/>
  <c r="C46" i="33"/>
  <c r="C49" i="33" s="1"/>
  <c r="E45" i="33"/>
  <c r="C50" i="33"/>
  <c r="E19" i="39"/>
  <c r="J26" i="33" l="1"/>
  <c r="M13" i="33"/>
  <c r="M116" i="33"/>
  <c r="C2" i="39"/>
  <c r="C159" i="33"/>
  <c r="L116" i="33"/>
  <c r="C27" i="39"/>
  <c r="O83" i="25"/>
  <c r="E6" i="39" l="1"/>
  <c r="R116" i="33" s="1"/>
  <c r="E4" i="39"/>
  <c r="K4" i="39"/>
  <c r="K7" i="39" s="1"/>
  <c r="K21" i="39" s="1"/>
  <c r="K23" i="39" s="1"/>
  <c r="K22" i="39" s="1"/>
  <c r="K5" i="39"/>
  <c r="E5" i="39"/>
  <c r="Q116" i="33" s="1"/>
  <c r="K6" i="39"/>
  <c r="O82" i="25"/>
  <c r="O89" i="25" s="1"/>
  <c r="E7" i="39" l="1"/>
  <c r="E21" i="39" s="1"/>
  <c r="E23" i="39" s="1"/>
  <c r="D159" i="33" s="1"/>
  <c r="P116" i="33"/>
  <c r="E22" i="39" l="1"/>
  <c r="J28" i="33"/>
  <c r="W116" i="33"/>
  <c r="J13"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A0743162-0559-46C8-90B0-FAAC740DB759}">
      <text>
        <r>
          <rPr>
            <b/>
            <sz val="9"/>
            <color indexed="81"/>
            <rFont val="Segoe UI"/>
            <family val="2"/>
          </rPr>
          <t>Autor:</t>
        </r>
        <r>
          <rPr>
            <sz val="9"/>
            <color indexed="81"/>
            <rFont val="Segoe UI"/>
            <family val="2"/>
          </rPr>
          <t xml:space="preserve">
Aus QlicView "Produktions-Cockpit"
Werte aus 2022 bis 14.04.22
Filter auf "Presse" Aktivität auf "Säge"
Blatt "kg/h" 
Quotient aus: Blatt "Output" - Fertigmenge theoretisch -- durch -- Blatt"
Ausbringung" Maschinenstunden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E3" authorId="0" shapeId="0" xr:uid="{8224AB5C-7E83-4ADA-AD54-67E4DFBFD080}">
      <text>
        <r>
          <rPr>
            <b/>
            <sz val="9"/>
            <color indexed="81"/>
            <rFont val="Segoe UI"/>
            <family val="2"/>
          </rPr>
          <t>Autor:</t>
        </r>
        <r>
          <rPr>
            <sz val="9"/>
            <color indexed="81"/>
            <rFont val="Segoe UI"/>
            <family val="2"/>
          </rPr>
          <t xml:space="preserve">
P45 1600 ist richtig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66" authorId="0" shapeId="0" xr:uid="{F8BD5DEB-30A1-4DBE-ADB1-40AB8743309A}">
      <text>
        <r>
          <rPr>
            <b/>
            <sz val="9"/>
            <color indexed="81"/>
            <rFont val="Segoe UI"/>
            <family val="2"/>
          </rPr>
          <t>Autor:</t>
        </r>
        <r>
          <rPr>
            <sz val="9"/>
            <color indexed="81"/>
            <rFont val="Segoe UI"/>
            <family val="2"/>
          </rPr>
          <t xml:space="preserve">
Schwerer 90kg/m
+0,17€/kg wenn min. Los von 25to für schwere Profile zusammengefasst werden kann</t>
        </r>
      </text>
    </comment>
    <comment ref="F87" authorId="0" shapeId="0" xr:uid="{F7D013C6-8D15-4A27-BCBF-557E0F359A09}">
      <text>
        <r>
          <rPr>
            <b/>
            <sz val="9"/>
            <color indexed="81"/>
            <rFont val="Segoe UI"/>
            <family val="2"/>
          </rPr>
          <t>Autor:</t>
        </r>
        <r>
          <rPr>
            <sz val="9"/>
            <color indexed="81"/>
            <rFont val="Segoe UI"/>
            <family val="2"/>
          </rPr>
          <t xml:space="preserve">
Schwerer 90kg/m
+0,17€/kg wenn min. Los von 25to für schwere Profile zusammengefasst werden kann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C8DC21D-3C77-4940-B04D-64971392927B}" odcFile="https://aluext.sharepoint.com/sites/DesignandFeasibility/Shared%20Documents/Vorkalkulation/Kalkulationsinfos.odc" keepAlive="1" name="Kalkulationsinfos" type="5" refreshedVersion="6" minRefreshableVersion="3" background="1" refreshOnLoad="1" saveData="1">
    <dbPr connection="Provider=Microsoft.Office.List.OLEDB.2.0;Data Source=&quot;&quot;;ApplicationName=Excel;Version=12.0.0.0" command="&lt;LIST&gt;&lt;VIEWGUID&gt;A9DF4CD0-2379-4F22-99BF-D72F0E617B9E&lt;/VIEWGUID&gt;&lt;LISTNAME&gt;{B3297EC5-F200-418E-A05A-7944E9C2470A}&lt;/LISTNAME&gt;&lt;LISTWEB&gt;https://aluext.sharepoint.com/sites/DesignandFeasibility/_vti_bin&lt;/LISTWEB&gt;&lt;LISTSUBWEB&gt;&lt;/LISTSUBWEB&gt;&lt;ROOTFOLDER&gt;&lt;/ROOTFOLDER&gt;&lt;/LIST&gt;" commandType="5"/>
  </connection>
  <connection id="2" xr16:uid="{9E0B8D7E-3659-41AC-8B02-602096F5232A}" odcFile="\\aluext.sharepoint.com@SSL\DavWWWRoot\sites\DesignandFeasibility\Shared Documents\General\Auswertungen\Abfrage - FeasibilityMainDB_Analyse.odc" keepAlive="1" name="query (1)" type="5" refreshedVersion="8" minRefreshableVersion="3" saveData="1">
    <dbPr connection="Provider=Microsoft.Office.List.OLEDB.2.0;Data Source=&quot;&quot;;ApplicationName=Excel;Version=12.0.0.0" command="&lt;LIST&gt;&lt;VIEWGUID&gt;90DF1BEF-DFA6-4044-9D02-C6FC783FCF3C&lt;/VIEWGUID&gt;&lt;LISTNAME&gt;{48A11F45-F27A-4E70-B33D-A95F67709E8C}&lt;/LISTNAME&gt;&lt;LISTWEB&gt;https://aluext.sharepoint.com/sites/DesignandFeasibility/_vti_bin&lt;/LISTWEB&gt;&lt;LISTSUBWEB&gt;&lt;/LISTSUBWEB&gt;&lt;ROOTFOLDER&gt;&lt;/ROOTFOLDER&gt;&lt;/LIST&gt;" commandType="5"/>
  </connection>
  <connection id="3" xr16:uid="{83D315AC-2404-4EF4-813E-80376D117E96}" odcFile="C:\Users\cxh18\AppData\Local\Temp\MicrosoftEdgeDownloads\7cb442cb-f917-401e-8eb9-1f513a3f09d1\query (2).iqy" keepAlive="1" name="query (2)" type="5" refreshedVersion="8" minRefreshableVersion="3" saveData="1">
    <dbPr connection="Provider=Microsoft.Office.List.OLEDB.2.0;Data Source=&quot;&quot;;ApplicationName=Excel;Version=12.0.0.0" command="&lt;LIST&gt;&lt;VIEWGUID&gt;2A7B8B33-C8A1-488D-97E4-B93AF604FCE2&lt;/VIEWGUID&gt;&lt;LISTNAME&gt;{BCF548C2-0B05-408D-ABBC-EF2E1FF1D29E}&lt;/LISTNAME&gt;&lt;LISTWEB&gt;https://aluext.sharepoint.com/sites/DesignandFeasibility/_vti_bin&lt;/LISTWEB&gt;&lt;LISTSUBWEB&gt;&lt;/LISTSUBWEB&gt;&lt;ROOTFOLDER&gt;&lt;/ROOTFOLDER&gt;&lt;/LIST&gt;" commandType="5"/>
  </connection>
</connections>
</file>

<file path=xl/sharedStrings.xml><?xml version="1.0" encoding="utf-8"?>
<sst xmlns="http://schemas.openxmlformats.org/spreadsheetml/2006/main" count="102816" uniqueCount="19831">
  <si>
    <t>Presse</t>
  </si>
  <si>
    <t>Bereichskosten (fix+var.)</t>
  </si>
  <si>
    <t>Werkskosten (fix)</t>
  </si>
  <si>
    <t xml:space="preserve">BU SGA </t>
  </si>
  <si>
    <t>Abschreibungssatz</t>
  </si>
  <si>
    <t>BU SGA??</t>
  </si>
  <si>
    <t>Stundensatz Gesamt</t>
  </si>
  <si>
    <t>ø Schichtleistung [kg/h]</t>
  </si>
  <si>
    <t>neu ab 15.06.2022</t>
  </si>
  <si>
    <t>bis 15.06.2022</t>
  </si>
  <si>
    <t>Delta [%]</t>
  </si>
  <si>
    <t>neu ab
 09.08.2022</t>
  </si>
  <si>
    <t>P28VGT</t>
  </si>
  <si>
    <t>P45VGT</t>
  </si>
  <si>
    <t>P28TJN</t>
  </si>
  <si>
    <t>P55TJN</t>
  </si>
  <si>
    <t>P16DUF</t>
  </si>
  <si>
    <t>P50DUF</t>
  </si>
  <si>
    <t>P22BNN</t>
  </si>
  <si>
    <t>P43BNN</t>
  </si>
  <si>
    <t>P100BNN</t>
  </si>
  <si>
    <t>P20BTF</t>
  </si>
  <si>
    <t>P50BTF</t>
  </si>
  <si>
    <t>P20VGT</t>
  </si>
  <si>
    <t>P100BNN22"</t>
  </si>
  <si>
    <t>Q4/2022</t>
  </si>
  <si>
    <t>BASISDATEN</t>
  </si>
  <si>
    <t>Aufschlag</t>
  </si>
  <si>
    <t>P28VOGT</t>
  </si>
  <si>
    <t>P45VOGT</t>
  </si>
  <si>
    <t>P28TJ</t>
  </si>
  <si>
    <t>P55TJ</t>
  </si>
  <si>
    <t>P16DU</t>
  </si>
  <si>
    <t>P50DU</t>
  </si>
  <si>
    <t>P22BN</t>
  </si>
  <si>
    <t>P43BN</t>
  </si>
  <si>
    <t>P100BN</t>
  </si>
  <si>
    <t>Q1/2023</t>
  </si>
  <si>
    <t>Aufschläge</t>
  </si>
  <si>
    <t>Aufschlag (EUR/kg)</t>
  </si>
  <si>
    <t>kein Aufschlag</t>
  </si>
  <si>
    <t>Standard</t>
  </si>
  <si>
    <t>SG&amp;A+ einfaches Profil</t>
  </si>
  <si>
    <t>SG&amp;A+ einfaches Profil + Bearbeitung</t>
  </si>
  <si>
    <t>SG&amp;A+ komplexes Profil</t>
  </si>
  <si>
    <t>SG&amp;A+ komplexes Profil + Bearbeitung</t>
  </si>
  <si>
    <t>ID</t>
  </si>
  <si>
    <t>Title</t>
  </si>
  <si>
    <t>Anzeige</t>
  </si>
  <si>
    <t>Beschreibung</t>
  </si>
  <si>
    <t>waehlbar</t>
  </si>
  <si>
    <t>Modified By</t>
  </si>
  <si>
    <t>Modified</t>
  </si>
  <si>
    <t>Item Type</t>
  </si>
  <si>
    <t>kein Aufschlag (0EUR)</t>
  </si>
  <si>
    <t>Carsten Holtschke</t>
  </si>
  <si>
    <t>Element</t>
  </si>
  <si>
    <t>einfaches Profil</t>
  </si>
  <si>
    <t>einfaches Profil (0,1EUR)</t>
  </si>
  <si>
    <t>keine Besonderen Anforderungen an Toleranz und Geometrie</t>
  </si>
  <si>
    <t>komplexes Profil</t>
  </si>
  <si>
    <t>komplexes Profil (0,15EUR)</t>
  </si>
  <si>
    <t>Profil mit engen Toleranzen und großen Sprüngen zwischen den Stegdicken</t>
  </si>
  <si>
    <t>einfaches Profil + Bearbeitung</t>
  </si>
  <si>
    <t>einfaches Profil + Bearbeitung (0,2EUR)</t>
  </si>
  <si>
    <t>einfaches Profil mit CNC-Bearbeitung</t>
  </si>
  <si>
    <t>komplexes Profil + Bearbeitung</t>
  </si>
  <si>
    <t>komplexes Profil + Bearbeitung (0,35EUR)</t>
  </si>
  <si>
    <t>komplexes Profil mit CNC-Bearbeitung</t>
  </si>
  <si>
    <t>Standard (0,25EUR)</t>
  </si>
  <si>
    <t>Christoph Orth</t>
  </si>
  <si>
    <t>Handling-Zuschl. (schwere Profile)</t>
  </si>
  <si>
    <t>Handling-Zuschl. (schwere Profile) (0,17EUR)</t>
  </si>
  <si>
    <t>Schwerer 90kg/m dann +0,17€/kg wenn min. Los von 25to für schwere Profile zusammengefasst werden kann.</t>
  </si>
  <si>
    <t>mit Bearbeitung</t>
  </si>
  <si>
    <t>mit Bearbeitung (0,15EUR)</t>
  </si>
  <si>
    <t>Profil mit CNC-Bearbeitung</t>
  </si>
  <si>
    <t>WAHR</t>
  </si>
  <si>
    <t>Aufschlagsart</t>
  </si>
  <si>
    <t>inch</t>
  </si>
  <si>
    <t>BilletDiameter</t>
  </si>
  <si>
    <t>ContainerDiameter</t>
  </si>
  <si>
    <t>Billet Lenght max</t>
  </si>
  <si>
    <t>Table Lenght max</t>
  </si>
  <si>
    <t>Ram speed max</t>
  </si>
  <si>
    <t>max Profilbreite</t>
  </si>
  <si>
    <t>BilletSprung</t>
  </si>
  <si>
    <t>Speed IST</t>
  </si>
  <si>
    <t>DeadCycle</t>
  </si>
  <si>
    <t>max Puller</t>
  </si>
  <si>
    <t>max Strangzahl</t>
  </si>
  <si>
    <t>Rampenverlust</t>
  </si>
  <si>
    <t>Log/Billet</t>
  </si>
  <si>
    <t>idealverpr</t>
  </si>
  <si>
    <t>Log</t>
  </si>
  <si>
    <t>Billet</t>
  </si>
  <si>
    <t>Data Presse</t>
  </si>
  <si>
    <t>Profildaten</t>
  </si>
  <si>
    <t>Kunde</t>
  </si>
  <si>
    <t>Anfrage</t>
  </si>
  <si>
    <t>Prüfung</t>
  </si>
  <si>
    <t>Legierungsnummer</t>
  </si>
  <si>
    <t>[1/2/3]</t>
  </si>
  <si>
    <t>Legierung</t>
  </si>
  <si>
    <t>best Strang</t>
  </si>
  <si>
    <t xml:space="preserve">max Stranganzahl </t>
  </si>
  <si>
    <t>[Stk]</t>
  </si>
  <si>
    <t>Profilgewicht</t>
  </si>
  <si>
    <t>[kg/m]</t>
  </si>
  <si>
    <t>Abw. Metergewicht</t>
  </si>
  <si>
    <t>%</t>
  </si>
  <si>
    <t>Austrittsgewicht</t>
  </si>
  <si>
    <t>Profilbreite</t>
  </si>
  <si>
    <t>[mm]</t>
  </si>
  <si>
    <t>Profilhöhe</t>
  </si>
  <si>
    <t>Kundenlänge</t>
  </si>
  <si>
    <t>[m]</t>
  </si>
  <si>
    <t>Bolzendaten</t>
  </si>
  <si>
    <t>Blocklänge</t>
  </si>
  <si>
    <t>Sprung</t>
  </si>
  <si>
    <t>Blocklänge mit Sprung</t>
  </si>
  <si>
    <t>Blocklänge gestaucht mit Sprung</t>
  </si>
  <si>
    <t>Gewicht Ausziehlänge</t>
  </si>
  <si>
    <t>[kg]</t>
  </si>
  <si>
    <t>Maximale Blocklänge</t>
  </si>
  <si>
    <t>max Blocklänge gestaucht</t>
  </si>
  <si>
    <t>nach Stragnzahl</t>
  </si>
  <si>
    <t>Bolzendurchmesser</t>
  </si>
  <si>
    <t>Volumsverhältnis</t>
  </si>
  <si>
    <t>Bolzenlänge</t>
  </si>
  <si>
    <t>Containerdurchmesser</t>
  </si>
  <si>
    <t>Ausziehlänge</t>
  </si>
  <si>
    <t>Pressrest calculated</t>
  </si>
  <si>
    <t>Netto kg/h</t>
  </si>
  <si>
    <t>Pressrest</t>
  </si>
  <si>
    <t>Recovery Log</t>
  </si>
  <si>
    <t>Max Länge zu verpressender Block</t>
  </si>
  <si>
    <t>Ext Margin</t>
  </si>
  <si>
    <t>Max Gewicht zu verpressender Block</t>
  </si>
  <si>
    <t>Temperatur GBE</t>
  </si>
  <si>
    <t>°C</t>
  </si>
  <si>
    <t>maximale Stranglänge</t>
  </si>
  <si>
    <t>Temperatur IBE Zone 1</t>
  </si>
  <si>
    <t>Temperatur IBE Zone 2</t>
  </si>
  <si>
    <t>Kalkulation</t>
  </si>
  <si>
    <t>Schrott (Reck,-und Stoßabfall)</t>
  </si>
  <si>
    <t>Anzahl Kundenlängen</t>
  </si>
  <si>
    <t>Auspresslänge max Bolzen</t>
  </si>
  <si>
    <t>optimale Länge</t>
  </si>
  <si>
    <t>Tischlänge max.</t>
  </si>
  <si>
    <t>zwischen [m]</t>
  </si>
  <si>
    <t>Anzahl Längen weniger</t>
  </si>
  <si>
    <t>und [m]:</t>
  </si>
  <si>
    <t>Optimale Presslänge</t>
  </si>
  <si>
    <t>avg. Presse RAM speed</t>
  </si>
  <si>
    <t>"+/- RamSpeed"</t>
  </si>
  <si>
    <t xml:space="preserve">Pressdaten </t>
  </si>
  <si>
    <t>RAMSPEED</t>
  </si>
  <si>
    <t>[mm/s]</t>
  </si>
  <si>
    <t>Presszeit</t>
  </si>
  <si>
    <t>[s]</t>
  </si>
  <si>
    <t>avg. Totzeit</t>
  </si>
  <si>
    <t>avg. Blockverbrauch</t>
  </si>
  <si>
    <t>[Block/std]</t>
  </si>
  <si>
    <t>Schrottrate</t>
  </si>
  <si>
    <t>Bruttoproduktion</t>
  </si>
  <si>
    <t>[kg/std]</t>
  </si>
  <si>
    <t>Nettoproduktion</t>
  </si>
  <si>
    <t>Recovery per Billet</t>
  </si>
  <si>
    <t>[%]</t>
  </si>
  <si>
    <t>Recovery per Log</t>
  </si>
  <si>
    <t xml:space="preserve">Ausziehlänge </t>
  </si>
  <si>
    <t>Abstand Säge zu Pressaustritt</t>
  </si>
  <si>
    <t>avg. Profilgeschwindigkeit</t>
  </si>
  <si>
    <t>[m/min]</t>
  </si>
  <si>
    <t>Manual Pullerspeed --&gt; RAM</t>
  </si>
  <si>
    <t>Soll-Pressaustrittstemperatur max</t>
  </si>
  <si>
    <t>[°C]</t>
  </si>
  <si>
    <t>Pressverhältnis</t>
  </si>
  <si>
    <t>[1/s]</t>
  </si>
  <si>
    <t>Lufttemperatur</t>
  </si>
  <si>
    <t xml:space="preserve">Sägedaten </t>
  </si>
  <si>
    <t>zusätzliche Sägeschnitte (Stoß)</t>
  </si>
  <si>
    <t>[#]</t>
  </si>
  <si>
    <t>Profilabstand</t>
  </si>
  <si>
    <t>Sägepaket</t>
  </si>
  <si>
    <t>[#Runouts]</t>
  </si>
  <si>
    <t>Gestellpaket (1Reihe vert)</t>
  </si>
  <si>
    <t>[#Profile]</t>
  </si>
  <si>
    <t>Sägepaket ges. Auslauf</t>
  </si>
  <si>
    <t>Sägepaketbreite</t>
  </si>
  <si>
    <t>Gestellhöhe</t>
  </si>
  <si>
    <t>Gestellbreite</t>
  </si>
  <si>
    <t>max Sägeleistung</t>
  </si>
  <si>
    <t>[kg/h]</t>
  </si>
  <si>
    <t>Sägezeit ges. Zyklus</t>
  </si>
  <si>
    <t>Runoutbreite</t>
  </si>
  <si>
    <t>Abstapler</t>
  </si>
  <si>
    <t>Doppelbelegung 1=NEIN 2=JA</t>
  </si>
  <si>
    <t>Spacerhöhe</t>
  </si>
  <si>
    <t>Lagenanzahl</t>
  </si>
  <si>
    <t>Profile im Gestell</t>
  </si>
  <si>
    <t>Profilgewicht im Gestell</t>
  </si>
  <si>
    <t>Anzahl Gestelle bei max Sägeleistung</t>
  </si>
  <si>
    <t>Stangenrest</t>
  </si>
  <si>
    <t>Stangenlänge</t>
  </si>
  <si>
    <t>mm</t>
  </si>
  <si>
    <t>usage</t>
  </si>
  <si>
    <t>Reststange</t>
  </si>
  <si>
    <t>Reststange pro Block [mm]</t>
  </si>
  <si>
    <t>Reststange pro Block [kg]</t>
  </si>
  <si>
    <t>kg</t>
  </si>
  <si>
    <t>Recovery mit Stangenrest</t>
  </si>
  <si>
    <t>Effekt StangenrestRec</t>
  </si>
  <si>
    <t>Strangzahl</t>
  </si>
  <si>
    <t>Schrotte</t>
  </si>
  <si>
    <t>Anzahl K-Länge</t>
  </si>
  <si>
    <t>PullerSpeed</t>
  </si>
  <si>
    <t>Brutto kg/h</t>
  </si>
  <si>
    <t>Recovery</t>
  </si>
  <si>
    <t>Stangenrest Recovery</t>
  </si>
  <si>
    <t>Bereichkosten</t>
  </si>
  <si>
    <t>Werkskosten</t>
  </si>
  <si>
    <t>BU SGA</t>
  </si>
  <si>
    <t>Verpackung</t>
  </si>
  <si>
    <t>Fracht</t>
  </si>
  <si>
    <t>Werkzeugkosten</t>
  </si>
  <si>
    <t>Recovery Loss</t>
  </si>
  <si>
    <t>VP ExtMargin</t>
  </si>
  <si>
    <t>RamSpeed</t>
  </si>
  <si>
    <t>Werkzeugpreis</t>
  </si>
  <si>
    <t>Werkzeugstandzeit</t>
  </si>
  <si>
    <t>Benutzer:</t>
  </si>
  <si>
    <t>Mach-ID</t>
  </si>
  <si>
    <t>Profil-ID</t>
  </si>
  <si>
    <t>000000-01</t>
  </si>
  <si>
    <t>Profilbezeichnung</t>
  </si>
  <si>
    <t>B65201_Kaessbohrer_</t>
  </si>
  <si>
    <t>XXX</t>
  </si>
  <si>
    <t>g/m</t>
  </si>
  <si>
    <t>Profiltyp</t>
  </si>
  <si>
    <t>Flach</t>
  </si>
  <si>
    <t>Extrakomplexität</t>
  </si>
  <si>
    <t>normal Flach / einfach Hohl</t>
  </si>
  <si>
    <t>WS max</t>
  </si>
  <si>
    <t>WS min</t>
  </si>
  <si>
    <t>Stundensatz (2Ma)</t>
  </si>
  <si>
    <t>#</t>
  </si>
  <si>
    <t>Richten</t>
  </si>
  <si>
    <t>Stck/h</t>
  </si>
  <si>
    <t>€/h</t>
  </si>
  <si>
    <t>Oberfläche</t>
  </si>
  <si>
    <t>keine Sichtfläche</t>
  </si>
  <si>
    <t>x-fach Länge</t>
  </si>
  <si>
    <t>kg/h</t>
  </si>
  <si>
    <t>Aus MachForm:</t>
  </si>
  <si>
    <t>EUR/kg</t>
  </si>
  <si>
    <t>Anwendung</t>
  </si>
  <si>
    <t>Bau und Konstruktion</t>
  </si>
  <si>
    <t>Sägen</t>
  </si>
  <si>
    <t>vP</t>
  </si>
  <si>
    <t>MANUELL</t>
  </si>
  <si>
    <t>vP value</t>
  </si>
  <si>
    <t>m/min</t>
  </si>
  <si>
    <t>Pressrest länge</t>
  </si>
  <si>
    <t>Träger-Prüfung</t>
  </si>
  <si>
    <t>Schrott</t>
  </si>
  <si>
    <t>Schrottlänge (gesamt)</t>
  </si>
  <si>
    <t>m</t>
  </si>
  <si>
    <t>Werkzeugkosten Summe</t>
  </si>
  <si>
    <t>€</t>
  </si>
  <si>
    <t>Werkzeugstandzeit [t]</t>
  </si>
  <si>
    <t>t</t>
  </si>
  <si>
    <t>vP extra</t>
  </si>
  <si>
    <t>Standorte:</t>
  </si>
  <si>
    <t>D</t>
  </si>
  <si>
    <t>--&gt;</t>
  </si>
  <si>
    <t>Vorschlag:</t>
  </si>
  <si>
    <t>Oberflächenbeh.</t>
  </si>
  <si>
    <t>Transport</t>
  </si>
  <si>
    <t>Handling Zuschlag</t>
  </si>
  <si>
    <t>PullerSpeed [m/min]</t>
  </si>
  <si>
    <t>RamSpeed [mm/s]</t>
  </si>
  <si>
    <t>Summe von Aufschlag</t>
  </si>
  <si>
    <t>Oberfl. Behandlung</t>
  </si>
  <si>
    <t>Prüfen</t>
  </si>
  <si>
    <t>Verpacken</t>
  </si>
  <si>
    <t>BE (ohne LME, BP)</t>
  </si>
  <si>
    <t>für Periode Q1/2023</t>
  </si>
  <si>
    <t>Neue Kostensätze</t>
  </si>
  <si>
    <t>Stand: 09.08.2022</t>
  </si>
  <si>
    <t>gültig ab: 09.08.2022</t>
  </si>
  <si>
    <t>ContainerDM</t>
  </si>
  <si>
    <t>Gewicht Billet 1m</t>
  </si>
  <si>
    <t>Spreizung max %</t>
  </si>
  <si>
    <t>AUTO</t>
  </si>
  <si>
    <t>max DM Nutzbar</t>
  </si>
  <si>
    <t>Breite + Hohzuschlag</t>
  </si>
  <si>
    <t>Höhe + Hohlzuschlag</t>
  </si>
  <si>
    <t>Umschlingungskreis</t>
  </si>
  <si>
    <t>Gewicht</t>
  </si>
  <si>
    <t>Verpressungverhältnis 1-Strang</t>
  </si>
  <si>
    <t>ideal verp</t>
  </si>
  <si>
    <t>verp</t>
  </si>
  <si>
    <t>verpr10-80</t>
  </si>
  <si>
    <t>verpr 30-65</t>
  </si>
  <si>
    <t>diff2idealver</t>
  </si>
  <si>
    <t>reihenfolge</t>
  </si>
  <si>
    <t>1cavity check</t>
  </si>
  <si>
    <t>2cavity check "nebeneinander"</t>
  </si>
  <si>
    <t>2cavity check "übereinander"</t>
  </si>
  <si>
    <t>Abstand zur Mittelachse</t>
  </si>
  <si>
    <t>3cavity check</t>
  </si>
  <si>
    <t>maxhöhe</t>
  </si>
  <si>
    <t>4cavity check "umschlingung"</t>
  </si>
  <si>
    <t>4cavity check "breite"</t>
  </si>
  <si>
    <t>6cavity check "umschlingung"</t>
  </si>
  <si>
    <t>maxUS6c</t>
  </si>
  <si>
    <t xml:space="preserve">8cavity check "umschlingung" </t>
  </si>
  <si>
    <t>maxUS8c</t>
  </si>
  <si>
    <t>MaxBreite</t>
  </si>
  <si>
    <t>check Breite</t>
  </si>
  <si>
    <t>Name</t>
  </si>
  <si>
    <t>Wert Verpressbarkeit</t>
  </si>
  <si>
    <t>Dichte</t>
  </si>
  <si>
    <t>Stangenrestberchnung</t>
  </si>
  <si>
    <t xml:space="preserve">Automotive </t>
  </si>
  <si>
    <t>Sicherheitsteil</t>
  </si>
  <si>
    <t>Rail</t>
  </si>
  <si>
    <t>Schmiedevormaterial</t>
  </si>
  <si>
    <t>5xxx</t>
  </si>
  <si>
    <t>Defence</t>
  </si>
  <si>
    <t>2xxx</t>
  </si>
  <si>
    <t>Abschlag Geschw.</t>
  </si>
  <si>
    <t>Beschichtung</t>
  </si>
  <si>
    <t>Eloxal</t>
  </si>
  <si>
    <t>Hoch Dekorativ</t>
  </si>
  <si>
    <t>Komplexität</t>
  </si>
  <si>
    <t>wert</t>
  </si>
  <si>
    <t>nummer</t>
  </si>
  <si>
    <t>sehr einfach (Rundstange)</t>
  </si>
  <si>
    <t xml:space="preserve">Vp </t>
  </si>
  <si>
    <t>Standorte</t>
  </si>
  <si>
    <t>einfach Flachprofil</t>
  </si>
  <si>
    <t>Hohl</t>
  </si>
  <si>
    <t>x</t>
  </si>
  <si>
    <t>EU</t>
  </si>
  <si>
    <t>komplex Flach / normal Hohl</t>
  </si>
  <si>
    <t>BU</t>
  </si>
  <si>
    <t>komplex Hohl</t>
  </si>
  <si>
    <t>CN</t>
  </si>
  <si>
    <t>Hochkomplex</t>
  </si>
  <si>
    <t>wg. Oberfläche</t>
  </si>
  <si>
    <t>wg. bestehenden anderen Produkten</t>
  </si>
  <si>
    <t>wg. umschriebenem Kreis</t>
  </si>
  <si>
    <t>wg. Transportwege</t>
  </si>
  <si>
    <t>Kosten</t>
  </si>
  <si>
    <t>Standzeit</t>
  </si>
  <si>
    <t>Schrottlänge</t>
  </si>
  <si>
    <t>Netto Stundenleistung</t>
  </si>
  <si>
    <t>Kosten/kg</t>
  </si>
  <si>
    <t>€/kg</t>
  </si>
  <si>
    <t>Vollkostensatz</t>
  </si>
  <si>
    <t>Werkzeugkosten [€]</t>
  </si>
  <si>
    <t>Werkzeugstandzeit [to]</t>
  </si>
  <si>
    <t>to</t>
  </si>
  <si>
    <t>Wkzgkosten</t>
  </si>
  <si>
    <t>Qm Cost Automotive</t>
  </si>
  <si>
    <t>Umschmelzkunden</t>
  </si>
  <si>
    <t>BE</t>
  </si>
  <si>
    <t>Profit</t>
  </si>
  <si>
    <t>VP EM</t>
  </si>
  <si>
    <t>Brutto Stundenleistung</t>
  </si>
  <si>
    <t xml:space="preserve">Nur die orangen Felder befüllen </t>
  </si>
  <si>
    <t>4.3</t>
  </si>
  <si>
    <t>Analyse H25: war m/min -&gt; %</t>
  </si>
  <si>
    <t>cost_calc E12: Fehler in Formel. Hohl und Flach war vertauscht bei Sverweis</t>
  </si>
  <si>
    <t>Änderung Tischlänge P100 BNN auf 41,5m</t>
  </si>
  <si>
    <t>4.4</t>
  </si>
  <si>
    <t>Tabelle für Schrottlänge und Pressrest hinzugefügt</t>
  </si>
  <si>
    <t>4.5</t>
  </si>
  <si>
    <t>Namen der Pressen in offizielle Abk. geändert</t>
  </si>
  <si>
    <t>Versteckte Pressen hinzugefügt Spalte T und U</t>
  </si>
  <si>
    <t>Verbindung zur neuen Machbarkeitsdatenbank hinzugefügt.</t>
  </si>
  <si>
    <t>Resetbutton wieder aktualisiert</t>
  </si>
  <si>
    <t>4.7</t>
  </si>
  <si>
    <t>Aufschläg unter den Profilkosten erweitert</t>
  </si>
  <si>
    <t>4.8</t>
  </si>
  <si>
    <t>neue Kostensätze</t>
  </si>
  <si>
    <t>Status</t>
  </si>
  <si>
    <t>Vorschau2</t>
  </si>
  <si>
    <t>Profillink</t>
  </si>
  <si>
    <t>Profilbezeichnung_Kunde</t>
  </si>
  <si>
    <t>Legierung intern</t>
  </si>
  <si>
    <t>Legierung nach DIN EN</t>
  </si>
  <si>
    <t>Abwicklung</t>
  </si>
  <si>
    <t>Defektrate</t>
  </si>
  <si>
    <t>Durchbrueche</t>
  </si>
  <si>
    <t>Gesamtpreis</t>
  </si>
  <si>
    <t>Lieferlaenge</t>
  </si>
  <si>
    <t>Fertiglaenge an Saege</t>
  </si>
  <si>
    <t>Pressgeschwindigkeit</t>
  </si>
  <si>
    <t>Profilhoehe</t>
  </si>
  <si>
    <t>Schrott Gesamt</t>
  </si>
  <si>
    <t>Sichtflaeche</t>
  </si>
  <si>
    <t>WZ-Standzeit</t>
  </si>
  <si>
    <t>Path</t>
  </si>
  <si>
    <t>Bemerkung Sales</t>
  </si>
  <si>
    <t>Bemerkung_Werkzeugtechnik</t>
  </si>
  <si>
    <t>Bemerkung_Konstruktion</t>
  </si>
  <si>
    <t>Bemerkung_Technologie</t>
  </si>
  <si>
    <t>Bemerkung_Produktion_Presswerk</t>
  </si>
  <si>
    <t>Bemerkung_Qualitaet</t>
  </si>
  <si>
    <t>Bemerkung_Machbarkeitsteam</t>
  </si>
  <si>
    <t>Bemerkung_Sourcing</t>
  </si>
  <si>
    <t>Bemerkung_Nachfolge</t>
  </si>
  <si>
    <t>Bemerkung_Transport</t>
  </si>
  <si>
    <t>Bemerkung_Verpackung</t>
  </si>
  <si>
    <t>Losgroesse</t>
  </si>
  <si>
    <t>Losgroesse_Einheit</t>
  </si>
  <si>
    <t>Transportkosten</t>
  </si>
  <si>
    <t>Mech_bearbeitungskosten</t>
  </si>
  <si>
    <t>Oberf_beh_Kosten_Eur_kg</t>
  </si>
  <si>
    <t>Richtkosten</t>
  </si>
  <si>
    <t>Verpackungskosten</t>
  </si>
  <si>
    <t>Presskosten_Aufschlag</t>
  </si>
  <si>
    <t>Anzahl geschl Kammern</t>
  </si>
  <si>
    <t>Kundenvorgabe Recovery</t>
  </si>
  <si>
    <t>Zustand</t>
  </si>
  <si>
    <t>Kundenvorgabe_Presskosten</t>
  </si>
  <si>
    <t>Kundenvorgabe Schichtleistung netto</t>
  </si>
  <si>
    <t>Kundenvorgabe Recovery log</t>
  </si>
  <si>
    <t>Log_Rec_nutzen</t>
  </si>
  <si>
    <t>Created</t>
  </si>
  <si>
    <t>Machteam_last_decision_at</t>
  </si>
  <si>
    <t>000116-01</t>
  </si>
  <si>
    <t>abgelehnt</t>
  </si>
  <si>
    <t>https://aluext.sharepoint.com/sites/DesignandFeasibility/Profilvorschaubilder/logo_step_g_4c_pos.jpg</t>
  </si>
  <si>
    <t>116</t>
  </si>
  <si>
    <t>Housing long</t>
  </si>
  <si>
    <t>P100_BNN/500</t>
  </si>
  <si>
    <t>offen</t>
  </si>
  <si>
    <t>keine Angaben</t>
  </si>
  <si>
    <t>sites/DesignandFeasibility/Lists/FeasibilityprofileDB</t>
  </si>
  <si>
    <t>Legierung ist TL 116 N20 (kann nicht ausgewählt werden) 
Tol. etc siehe Zeichnung
Spezifikationen liegen zum aktuellen Zeitpunkt nicht vor
Menge 4.135 to über LZ</t>
  </si>
  <si>
    <t>Zeichnungsnr ist 044761_05</t>
  </si>
  <si>
    <t>geforderte Toleranzen nicht herstellbar</t>
  </si>
  <si>
    <t/>
  </si>
  <si>
    <t>siehe Leg. spez.</t>
  </si>
  <si>
    <t>000116-02</t>
  </si>
  <si>
    <t>Housing short</t>
  </si>
  <si>
    <t>Nein</t>
  </si>
  <si>
    <t xml:space="preserve">Legierung ist TL116 N20 (kann nicht ausgewählt werden)
Tol. etc gemäß Zg.  
Keinerlei Spezifikationen vorhanden zum aktuellen Zeitpunkt
Menge: 1.530 to über LZ </t>
  </si>
  <si>
    <t>000116-03</t>
  </si>
  <si>
    <t>Legierung ist TL116 N20 (kann nicht ausgewählt werden)
Tol. etc gemäß Zg.  
Keine Spezifikationen vorhanden zum aktuellen Zeitpunkt</t>
  </si>
  <si>
    <t>000116-04</t>
  </si>
  <si>
    <t>mit Vorbehalt</t>
  </si>
  <si>
    <t>BATTERIEMODUL LANG</t>
  </si>
  <si>
    <t>606010</t>
  </si>
  <si>
    <t>TL 116 N20</t>
  </si>
  <si>
    <t xml:space="preserve">Toleranzen gemäß Zeichnung Rev.05. 
Wenn notwendig bitte Rotstift-Zeichnung erstellen. </t>
  </si>
  <si>
    <t>Basis der Kalkulation ist eine neue kombinierte Prüf.- und Richtanlage.
Und Säge: Geschätzte Kosten 1,5 Mio.€</t>
  </si>
  <si>
    <t>Basis der Kalkulation ist eine neue kombinierte Prüf.- und Richtanlage.</t>
  </si>
  <si>
    <t>Standard;#7</t>
  </si>
  <si>
    <t>000116-05</t>
  </si>
  <si>
    <t>Profil_000116-05</t>
  </si>
  <si>
    <t>Einsatzstück / Insert</t>
  </si>
  <si>
    <t>Profiltoleranzen nicht herstellbar. Gemeinsame Abstimmung mit CO.</t>
  </si>
  <si>
    <t>000405-01</t>
  </si>
  <si>
    <t xml:space="preserve">000405-001 </t>
  </si>
  <si>
    <t>405</t>
  </si>
  <si>
    <t>Fraesteil Profil</t>
  </si>
  <si>
    <t>P28_VGT</t>
  </si>
  <si>
    <t>606322</t>
  </si>
  <si>
    <t>AlMgSi-STD-T1 (WS02002 Typ "UA")</t>
  </si>
  <si>
    <t>WS 02002-AlMgSi-LY-Typ U
Lieferlänge 869 +/- 0,8 mm
Spanfreie Anlieferung des Profils
Gratarme Anlieferung &lt; 0,2 mm</t>
  </si>
  <si>
    <t>Vorbehaltlich Freigaben QM GS93047</t>
  </si>
  <si>
    <t>Entfall der Biegeprüfung nach GS93047.
Evtl. neue Qualifizierung für GS93047 erforderlich.</t>
  </si>
  <si>
    <t>s. Qualität</t>
  </si>
  <si>
    <t>Da es sich um Zusatzmengen zum bisherigen Motorträger handelt, nur unter Vorbehalt.
Keine (bzw zu wenig) Kapazität vorhanden</t>
  </si>
  <si>
    <t>Stk/Pcs</t>
  </si>
  <si>
    <t>000405-02</t>
  </si>
  <si>
    <t>freigegeben</t>
  </si>
  <si>
    <t>000405-002</t>
  </si>
  <si>
    <t>Buches Innen Profil</t>
  </si>
  <si>
    <t>608215</t>
  </si>
  <si>
    <t>EN AW-6082</t>
  </si>
  <si>
    <t>Spanfreie Anlieferung des Profils
Gratarme Anlieferung &lt; 0,2 mm</t>
  </si>
  <si>
    <t xml:space="preserve">Oberflächenqualität und mech. Eig. können nach einem Versuch definiert werden. </t>
  </si>
  <si>
    <t>Länge kann an Presse gesägt werden - CO 06.07.2021</t>
  </si>
  <si>
    <t>T66</t>
  </si>
  <si>
    <t>000405-03</t>
  </si>
  <si>
    <t>000405-003</t>
  </si>
  <si>
    <t>Buchse Aussen Profil</t>
  </si>
  <si>
    <t>000405-04</t>
  </si>
  <si>
    <t>0405-03</t>
  </si>
  <si>
    <t>BUCHSE AUSSEN PROFIL</t>
  </si>
  <si>
    <t>Spanfreie Anlieferung des Profils
Gratarme Anlieferung &lt; 0,2 mm
Zeichnungen unter Rev.04</t>
  </si>
  <si>
    <t>siehe Konstruktionsbemerkung</t>
  </si>
  <si>
    <t>Profilkanten min. R 0,5 gerundet !</t>
  </si>
  <si>
    <t>000405-05</t>
  </si>
  <si>
    <t>BUCHSE INNEN PROFIL</t>
  </si>
  <si>
    <t>Bitte künftig nicht mehr DDP liefern. FCA ist das Mittel der Wahl.</t>
  </si>
  <si>
    <t>Stapelbild (BxH): VPV9051. 20 Stück pro Bund auf Grund ungünstiger Profilgeometrie. Stapelbild frei wählbar.</t>
  </si>
  <si>
    <t>einfaches Profil + Bearbeitung;#4</t>
  </si>
  <si>
    <t>000405-06</t>
  </si>
  <si>
    <t>FRAESTEIL PROFIL</t>
  </si>
  <si>
    <t>606063</t>
  </si>
  <si>
    <t>WS02002 Typ "UB"</t>
  </si>
  <si>
    <t>WS 02002-AlMgSi-LY-Typ U
Lieferlänge 869 +/- 0,8 mm
Spanfreie Anlieferung des Profils
Gratarme Anlieferung &lt; 0,2 mm
Zeichnungen unter Rev.04</t>
  </si>
  <si>
    <t>Nach Rücksprache mit AO: Legierung muss wohl Typ "UB" oder"B" sein. Legierung in beiden Fällen 6022.  CO - 18.08.21
Nach Update von Kunden: "UB" (Rev_05). CO - 20.08.21</t>
  </si>
  <si>
    <t xml:space="preserve">Zielgeschwindigkeit sollte &gt;14m/min werden.
Im Versuch ermitteln, ob weitere Lehren, Abstecklehren und Profiltrenner benötigt werden. </t>
  </si>
  <si>
    <t>Bei Typ B müssen Biegeproben geprüft werden.</t>
  </si>
  <si>
    <t>Es liegen keine Logistikanforderungen vor. Keinesfalls Frei Haus, max FCA</t>
  </si>
  <si>
    <t>Es liegt keine Packspezifikation vor.</t>
  </si>
  <si>
    <t>000405-07</t>
  </si>
  <si>
    <t>0405-007</t>
  </si>
  <si>
    <t>AlMgSi-CRA (WS02002 Typ "B")</t>
  </si>
  <si>
    <t>Bitte um Prüfung der Toleranzänderung.
Zeichnung unter Rev.10
GS93047 AlMgSi-CRA-K
Lieferlänge 869 +/- 0,8 mm
Spanfreie Anlieferung des Profils
Gratarme Anlieferung &lt; 0,2 mm</t>
  </si>
  <si>
    <t>Die Toleranzeinschränkungen können wir nicht akzeptieren. Wir benötigen die bestehende Toleranzspanne um Prozesssicher produzieren zu können</t>
  </si>
  <si>
    <t>Die Haltbarkeit der engen Toleranzen ist durch Messungen am vorh. Profil durch QM und WZT   zu ermitteln!</t>
  </si>
  <si>
    <t xml:space="preserve">siehe Konstruktion u. WZT. Es muss auf jeden Fall noch mal eine Schrottbestimmung gemacht werden. </t>
  </si>
  <si>
    <t>Der Toleranzeinschränkung kann nicht zugestimmt werden. 
Bei den bisherigen Messungen wurden zum jetzigen Sollmass 70,5 +/-0,5mm ein min. von 69,91mm und ein max. von 70,85mm gemessen was bedeutet, dass wir eine Messspanne von 0,9mm haben. Dies ist mit einem Toleranzfeld von 0,5mm nicht realisierbar.</t>
  </si>
  <si>
    <t>nur nach Rotstiftzeichnung mit geänderter Toleranz</t>
  </si>
  <si>
    <t>000405-08</t>
  </si>
  <si>
    <t>0405-008</t>
  </si>
  <si>
    <t>Bitte um Prüfung der Toleranzänderung.
Zeichnung unter Rev.10
Spanfreie Anlieferung des Profils
Gratarme Anlieferung &lt; 0,2 mm</t>
  </si>
  <si>
    <t>siehe Konstruktion u. WZT</t>
  </si>
  <si>
    <t>Keine Einschränkung gegenüber der Norm 755-9.</t>
  </si>
  <si>
    <t>s. Rotstiftzeichnung</t>
  </si>
  <si>
    <t>000733-01</t>
  </si>
  <si>
    <t>0733-01</t>
  </si>
  <si>
    <t>733</t>
  </si>
  <si>
    <t>MK100 EVO</t>
  </si>
  <si>
    <t>P45_VGT</t>
  </si>
  <si>
    <t>606131</t>
  </si>
  <si>
    <t>EN AW-6061</t>
  </si>
  <si>
    <t>Kundenzeichnungen 10.0206-3010.0  DV06/RV01 und 39.0450-9124.0  DV06/RV01 beachten - siehe Mach-ID 733 - 
Zeichnungen - Rev.01_2021.
Profilkennzeichnung an der Presse mittels bestehender Prägevorrichtung.
Unterlagen:  Mach-ID 733  -  Rev.01_2021</t>
  </si>
  <si>
    <t>wenn gleiche Legierung wie Conti, dann kaum rentabel für die WZT. Grund hierfür ist, schnelle Erhöhung der Rauhigkeit. Deshalb finden WZ-Wechsel nach max. 10 Block statt. Massiv hoher Arbeitsaufwand für die WZT, hoher Kapazitätsaufwand an der Beize.  Es wurden bereits sehr viele Versuche gefahren, wir können uns hier aktuell nicht verbessern.</t>
  </si>
  <si>
    <t xml:space="preserve">Profil mit Wasserwelle und untervorbehalt, da
Recovery bei dieser Einteilänge und auf die Stange ca. 70% und es kommen noch ca. 7-8 Werkzeugeinsätze mit jeweils einem Block dazu, da wir aktuell nur 10 Blöcke pressen können, somit wird die Recovery bei ca.62 % liegen. 
Desweitern muss die Prägeanlage für diesen Querschnitt mit anderen oberen Andrückrollen versehen werden, die wir noch nicht haben.
Machbar ist es, ist aber mit zusätzlichen Kosten von ca. 1200 Euro verbunden und die Umrüstzeit wird auch länger.  
Mir ist auch noch wichtig, das wenn wir den Auftrag machen wollen, ich frühzeitig Informiert werden , so das ich die Rollen in Auftrag geben kann, ich denke  an einen Lieferzeit von ca. 8 Wochen.
</t>
  </si>
  <si>
    <t>s. vorherige Bemerkungen. Zusatzkosten beachten</t>
  </si>
  <si>
    <t>000776-01</t>
  </si>
  <si>
    <t>776</t>
  </si>
  <si>
    <t>Beam</t>
  </si>
  <si>
    <t>P50_BTF</t>
  </si>
  <si>
    <t>702100</t>
  </si>
  <si>
    <t>EN AW-7021</t>
  </si>
  <si>
    <t>Ja</t>
  </si>
  <si>
    <t>New updated drawing from customer with another track/slot. I want we update our profile drawing SLDW006672.</t>
  </si>
  <si>
    <t>Toleranzänderung Maß 25 +0,2/-0  auf  in Summe 0,5  und Maß 5 +/- 0,1 auf +/- 0,15 erhöhen (siehe KD-Zeichnung)</t>
  </si>
  <si>
    <t xml:space="preserve"> Materialnummer 011 9325 00 nicht bekannt - Angebot gilt wie im Alten   Angebot (2020) in EN AW 7021
Sichtflächen sind auf der Kundnzechnung nicht ersichtlich - daher gilt das Angebot für Oberflächenanforderung in Normalqualität</t>
  </si>
  <si>
    <t>according Step-G drawing BTF !</t>
  </si>
  <si>
    <t>T6</t>
  </si>
  <si>
    <t>000928-01</t>
  </si>
  <si>
    <t>928</t>
  </si>
  <si>
    <t>Sketch</t>
  </si>
  <si>
    <t xml:space="preserve">Sketch is saved in the folder. Only want an updated calculation.
</t>
  </si>
  <si>
    <t>without cutting in shortlength</t>
  </si>
  <si>
    <t>Kurzlängen (88 +0,5/0) extern sägen</t>
  </si>
  <si>
    <t>Bund umreift mit Zwischenlagen</t>
  </si>
  <si>
    <t>001034-01</t>
  </si>
  <si>
    <t>Profil_001034-01</t>
  </si>
  <si>
    <t>1034</t>
  </si>
  <si>
    <t xml:space="preserve">Topdeck profile </t>
  </si>
  <si>
    <t>608252</t>
  </si>
  <si>
    <t>Total volume approximately 8000 tons. End use is to world biggest alu-bridge. Length 15,6m and 6082-T6 is important.
Start will not be until year 2027.
Only a price indication.</t>
  </si>
  <si>
    <t xml:space="preserve">nach Rü. mit R. Kreutz: vp=1,8m/min &amp; Interne Legierung 70/36 soll eingesetzt werden.
L max 13.000mm
</t>
  </si>
  <si>
    <t>001034-02</t>
  </si>
  <si>
    <t>Top deck profile</t>
  </si>
  <si>
    <t>Same profile but with length 9000mm</t>
  </si>
  <si>
    <t xml:space="preserve">nach Rü. mit R. Kreutz: vp=1,8m/min &amp; Interne Legierung 70/36 soll eingesetzt werden. L max 13.000mm  </t>
  </si>
  <si>
    <t>001291-01</t>
  </si>
  <si>
    <t>1291</t>
  </si>
  <si>
    <t xml:space="preserve">RAhmenproifl </t>
  </si>
  <si>
    <t>EN AW-6063</t>
  </si>
  <si>
    <t>001354-01</t>
  </si>
  <si>
    <t>Profil_001354-01</t>
  </si>
  <si>
    <t>1354</t>
  </si>
  <si>
    <t>IPB2 Rohteil</t>
  </si>
  <si>
    <t>809003</t>
  </si>
  <si>
    <t>Kundenleg Bosch</t>
  </si>
  <si>
    <t xml:space="preserve">siehe Rotstift-Zeichnung. Ebenheit der Fläche 130,5 von 0,12mm auf 0,17mm erhöhen. </t>
  </si>
  <si>
    <t xml:space="preserve">Profil mit Wasserwelle
A Schrott 1,25 m
E Schrott 2,25 m
Recovery in Vogt ca. 68% in Bonn höhere Recovery möglich
Bei Blocklänge 1400mm Einteillänge ca. 4250mm
</t>
  </si>
  <si>
    <t>Kein to Do nach Absprache mit Vertrieb 05.07</t>
  </si>
  <si>
    <t>Achtung:
An der Bosch R26 wird nur mit einem MA kalkuliert und auch produziert</t>
  </si>
  <si>
    <t>001354-02</t>
  </si>
  <si>
    <t>Als alternative werden auch die Kosten der 100MN ermittelt</t>
  </si>
  <si>
    <t xml:space="preserve">Zur Zeit nicht machbar wegen nicht ausreichender Kühlung .
Investition erforderlich </t>
  </si>
  <si>
    <t>Invest in Säge und Kühlung erforderlich. Sägeleistung auf vorhandener Säge sehr gering.
Kein Gravieren etc. enthalten</t>
  </si>
  <si>
    <t>kein Aufschlag;#1</t>
  </si>
  <si>
    <t>001354-03</t>
  </si>
  <si>
    <t>01354-003</t>
  </si>
  <si>
    <t>AP5</t>
  </si>
  <si>
    <t>Bosch-Norm N28 AW 9003 S001
Länge 118 +0,5/-0
Stückzahlen werden noch aktualisiert.</t>
  </si>
  <si>
    <t>Profil mit Wasserwelle
A Schrott 1,25 m
E Schrott 2,5 m</t>
  </si>
  <si>
    <t>Kalkulation zunächst noch ohne Sägekosten</t>
  </si>
  <si>
    <t xml:space="preserve">- Achtung nur 1 MA in der Kalkulation Stk/h
- Verteilzeiten (Verpackung in KLT mit einberechnet)
- Investitionen notwendig (Laserstation, Härtemessung, Geomessung, Handling)
</t>
  </si>
  <si>
    <t>001354-04</t>
  </si>
  <si>
    <t>01354-004</t>
  </si>
  <si>
    <t>AR4</t>
  </si>
  <si>
    <t xml:space="preserve">Bosch-Norm N28 AW 9003 S001
Länge 118 +0,5/-0
Stückzahlen werden noch aktualisiert. </t>
  </si>
  <si>
    <t xml:space="preserve">- Achtung nur 1 MA in der Kalkulation Stk/h
- Verteilzeiten (Verpackung in KLT mit einberechnet)
- Investitionen notwendig (Laserstation, Härtemessung, Geomessung, Handling)
</t>
  </si>
  <si>
    <t>001354-05</t>
  </si>
  <si>
    <t>01354-005</t>
  </si>
  <si>
    <t>AR8</t>
  </si>
  <si>
    <t>Aufgrund gr/m gewicht besser für größere Anlage geeignet</t>
  </si>
  <si>
    <t>Profil mit Wasserwelle
A Schrott 1,25 m
E Schrott 2,25 m</t>
  </si>
  <si>
    <t>001354-06</t>
  </si>
  <si>
    <t>01354-006 (1)</t>
  </si>
  <si>
    <t>AS4</t>
  </si>
  <si>
    <t>Profil mit Wasserwelle
A Schrott 1,25 m
E Schrott 2,75 m</t>
  </si>
  <si>
    <t>001354-07</t>
  </si>
  <si>
    <t>01354-007</t>
  </si>
  <si>
    <t>AS5</t>
  </si>
  <si>
    <t>001354-08</t>
  </si>
  <si>
    <t>01354-008</t>
  </si>
  <si>
    <t>AT3</t>
  </si>
  <si>
    <t>aufgrund gr/m Gewicht besser für größere Anlage geeignet</t>
  </si>
  <si>
    <t>001354-09</t>
  </si>
  <si>
    <t>AT9</t>
  </si>
  <si>
    <t xml:space="preserve">Bosch-Norm N28 AW 9003 S001
Toleranzen gemäß Zeichnung. </t>
  </si>
  <si>
    <t>war schon durchgelaufen</t>
  </si>
  <si>
    <t>komplexes Profil;#3</t>
  </si>
  <si>
    <t>001354-10</t>
  </si>
  <si>
    <t>Bosch-Norm N28 AW 9003 S001
Toleranzen gemäß Zeichnung. 
Bitte um Kalkulation auf der P45. Sägepreis ist bei Angabe einer Kundenlänge erforderlich.</t>
  </si>
  <si>
    <t>Parameter aus Pos 8 übernommen</t>
  </si>
  <si>
    <t>mit Bearbeitung;#9</t>
  </si>
  <si>
    <t>001354-11</t>
  </si>
  <si>
    <t>01354-011</t>
  </si>
  <si>
    <t>59</t>
  </si>
  <si>
    <t>Toleranzen gemäß Zeichnung. 
Weiterverarbeitungspreis erforderlich.</t>
  </si>
  <si>
    <t>Profil mit Wasserwelle.
Bei Blocklänge 1400 mm ist die ideale Einteillänge ca. 4000mm.</t>
  </si>
  <si>
    <t>Investition für DMC-Beschriftung sowie Handling der Bauteile auf Boschlinie 3 notwendig.
Angabe Stk/h bezieht sich auf einen MA an der Linie</t>
  </si>
  <si>
    <t>001354-12</t>
  </si>
  <si>
    <t>01354-012</t>
  </si>
  <si>
    <t>60</t>
  </si>
  <si>
    <t>Profil mit Wasserwelle.
Bei Blocklänge 1400 mm ist die ideale Einteillänge ca. 4200mm.</t>
  </si>
  <si>
    <t>001354-13</t>
  </si>
  <si>
    <t>später anbieten</t>
  </si>
  <si>
    <t>01354-013</t>
  </si>
  <si>
    <t>61</t>
  </si>
  <si>
    <t>siehe Rotstift-Zeichnung. Die Ebenheit sollte von 0,12mm auf 0,15mm erhöht werden</t>
  </si>
  <si>
    <t>001354-14</t>
  </si>
  <si>
    <t>01354-014</t>
  </si>
  <si>
    <t>62</t>
  </si>
  <si>
    <t>001354-15</t>
  </si>
  <si>
    <t>01354-015</t>
  </si>
  <si>
    <t>63</t>
  </si>
  <si>
    <t>Profil mit Wasserwelle.
Bei Blocklänge 1400 mm ist die ideale Einteillänge ca. 4000mm bitte aber nicht länger.</t>
  </si>
  <si>
    <t>001354-16</t>
  </si>
  <si>
    <t>01354-016</t>
  </si>
  <si>
    <t>64</t>
  </si>
  <si>
    <t>Profil mit Wasserwelle.
Bei Blocklänge 1400 mm ist die ideale Einteillänge ca. 5700mm.</t>
  </si>
  <si>
    <t>001354-17</t>
  </si>
  <si>
    <t>01354-017</t>
  </si>
  <si>
    <t>65</t>
  </si>
  <si>
    <t>siehe Rotstift-Zeichnung. Ebenheit sollte von 0,12mm auf 0,17mm erhöht werden. Grund: Gewicht</t>
  </si>
  <si>
    <t>Profil mit Wasserwelle.
Bei Blocklänge 1400 mm ist die ideale Einteillänge ca. 4600mm.</t>
  </si>
  <si>
    <t>001354-18</t>
  </si>
  <si>
    <t>01354-018</t>
  </si>
  <si>
    <t>66</t>
  </si>
  <si>
    <t>siehe Rotstift-Zeichnung. Ebenheit sollte von 0,12 auf 0,15mm erhöht werden</t>
  </si>
  <si>
    <t xml:space="preserve">Profil mit Wasserwelle.
Bei Blocklänge 1400 mm ist die ideale Einteillänge ca. 4400mm. </t>
  </si>
  <si>
    <t>001354-19</t>
  </si>
  <si>
    <t>Absprache mit R.Kreutz</t>
  </si>
  <si>
    <t>ohne Sägekosten. Vorraussetzung ist Invest in Säge-, Automatisierungs-, Prüf- und Markierungseinheit</t>
  </si>
  <si>
    <t>001354-20</t>
  </si>
  <si>
    <t>ohne Sägekosten. Vorraussetzung ist Invest in Kühlung, Säge-, Automatisierungs-, Prüf- und Markierungseinheit</t>
  </si>
  <si>
    <t>001354-21</t>
  </si>
  <si>
    <t>001354-22</t>
  </si>
  <si>
    <t>001354-23</t>
  </si>
  <si>
    <t>001354-24</t>
  </si>
  <si>
    <t>001354-25</t>
  </si>
  <si>
    <t>001354-26</t>
  </si>
  <si>
    <t>001448-01</t>
  </si>
  <si>
    <t>01448-01</t>
  </si>
  <si>
    <t>1448</t>
  </si>
  <si>
    <t>End-Plate</t>
  </si>
  <si>
    <t>EN AW-6060</t>
  </si>
  <si>
    <t xml:space="preserve">Neue Revision: Zeichnung wurde geändert und Toleranzen eingefügt. </t>
  </si>
  <si>
    <t>Profil mit Luftkühlung 
A - Schrott 3,0 m
E - Schrott 2,0 m</t>
  </si>
  <si>
    <t>Vorbehaltlich der Kosten für die Externe Bearbeitung und Sägen</t>
  </si>
  <si>
    <t>Angefragt, 10.06.21 VV</t>
  </si>
  <si>
    <t>- Kapazität HPI 
- Nur 2 Profile nebeneinander möglich
- Aufmaß für CNC notwendig</t>
  </si>
  <si>
    <t>001448-02</t>
  </si>
  <si>
    <t>01448-02</t>
  </si>
  <si>
    <t xml:space="preserve">Neue Anfragedaten unter Rev.02
Vorherige Rev. wurde bereits extern angefragt. Achtung: Toleranzen können Srangprestechnisch nicht erreicht werden. Rotsift-Zeichnung erforderlich. Der Lieferant soll das Teil gemäß Zeichnung anbieten, d.h. die Notes gilt es zu beachten.   
FO-PURCH-005-a Supplier Quality Agreement ds (ACC template) muss geprüft und zurückgesendet werden.
</t>
  </si>
  <si>
    <t>nur mit Toleranzänderung siehe Rotstiftzeichnung möglich !</t>
  </si>
  <si>
    <t>Profil mit Luftkühlung</t>
  </si>
  <si>
    <t>Nur nach Rotsiftzeichnung
Lieferung nur in Langlänge an exteren Bearbeiter.</t>
  </si>
  <si>
    <t>- Kapazität HPI
- Nur 2 Profile nebeneinander möglich
- Aufmaß für CNC notwendig</t>
  </si>
  <si>
    <t>001510-01</t>
  </si>
  <si>
    <t>01510-01</t>
  </si>
  <si>
    <t>1510</t>
  </si>
  <si>
    <t>QUERPROFIL_VORN</t>
  </si>
  <si>
    <t>6005A8</t>
  </si>
  <si>
    <t>TL 116 C24</t>
  </si>
  <si>
    <t>Abstimmung im Team nötig!</t>
  </si>
  <si>
    <t xml:space="preserve">Wandstärken innen +- 0,4
                         aussen +- 0,3
Maß 112,4 auf +-0,5 </t>
  </si>
  <si>
    <t xml:space="preserve">Änderungen siehe Rotstift-Zeichnungen.
</t>
  </si>
  <si>
    <t>20.08 Tel mit Fr. Kunz: externe Bearbeitung wird an Kunden nicht angeboten</t>
  </si>
  <si>
    <t>001510-02</t>
  </si>
  <si>
    <t>01510-02</t>
  </si>
  <si>
    <t>QUERPROFIL_HINTEN</t>
  </si>
  <si>
    <t>Änderungen siehe Zeichnung</t>
  </si>
  <si>
    <t>nur nach Rotstiftzeichnung</t>
  </si>
  <si>
    <t>einfaches Profil;#2</t>
  </si>
  <si>
    <t>001510-03</t>
  </si>
  <si>
    <t>01510-03</t>
  </si>
  <si>
    <t>LAENGSTRAEGER_RAHMEN_SEITLICH LINKS / RECHTS</t>
  </si>
  <si>
    <t xml:space="preserve"> Änderungen siehe Zeichnung</t>
  </si>
  <si>
    <t xml:space="preserve">Abstimmung im Team nötig!
Profilgeometrie ist mit der aktuellen Wasserkühlung P45 gar nicht herstellbar.
Hier brauchen wir eine spezielle Profilbezogene Kühlung die wir nicht haben.
</t>
  </si>
  <si>
    <t>Änderungen siehe Rotstift-Zeichnungen.
Nur in N24 !!
Steg kürzen!</t>
  </si>
  <si>
    <t>001510-04</t>
  </si>
  <si>
    <t>01510-041</t>
  </si>
  <si>
    <t>LTR_MITTE</t>
  </si>
  <si>
    <t>001510-05</t>
  </si>
  <si>
    <t>01510-05</t>
  </si>
  <si>
    <t>LTR_INNEN_AUSSEN</t>
  </si>
  <si>
    <t>001510-06</t>
  </si>
  <si>
    <t>01510-06</t>
  </si>
  <si>
    <t>Konsole vorne</t>
  </si>
  <si>
    <t>TL 116 N24</t>
  </si>
  <si>
    <t xml:space="preserve">Neue Rev. 03 - neue Zeichnungen
Sauberkeit nach VW 01133 / VW QP A001:2013 - 03
Kennzeichnung nach VW 96001
Weitere Spezifikationen auf der Zeichnung </t>
  </si>
  <si>
    <t xml:space="preserve">Achtung: Nach TL 116 N24 müssen wir meines Wissens mit int. 6008 + Wasser fahren. Versuche nötig. </t>
  </si>
  <si>
    <t>wg. Legierung</t>
  </si>
  <si>
    <t>CO-17.03.2022: Aktuell kein ToDo</t>
  </si>
  <si>
    <t>001510-07</t>
  </si>
  <si>
    <t>01510-07</t>
  </si>
  <si>
    <t>Längsträger innen außen LWB</t>
  </si>
  <si>
    <t xml:space="preserve">Achtung: Nach TL 116 N24 müssen wir meines Wissens mit 6008 + Wasser fahren. Versuche nötig. </t>
  </si>
  <si>
    <t>001510-08</t>
  </si>
  <si>
    <t>01510-08</t>
  </si>
  <si>
    <t>Konsole Hilfsrahmen</t>
  </si>
  <si>
    <t>Neue Rev. 03 - neue Zeichnungen
Sauberkeit nach VW 01133 / VW QP A001:2013 - 03
Kennzeichnung nach VW 96001
Weitere Spezifikationen auf der Zeichnung 
Achtung: zwei Bearbeitungsalternativen, verschiedene Längen?</t>
  </si>
  <si>
    <t>kurzsägen nicht möglich</t>
  </si>
  <si>
    <t>001510-09</t>
  </si>
  <si>
    <t>01510-09</t>
  </si>
  <si>
    <t>Abstützung Modul</t>
  </si>
  <si>
    <t>Profil mit Wasserwelle</t>
  </si>
  <si>
    <t>001510-10</t>
  </si>
  <si>
    <t>Profil_001510-10</t>
  </si>
  <si>
    <t>LAENGSTRAEGER AUSSEN LI/RE NWB</t>
  </si>
  <si>
    <t>im Team besprechen! benötigen wir hier eine Wasserkühlung ?</t>
  </si>
  <si>
    <t>Wanddickentoleranzen siehe Rotstiftzeichnung</t>
  </si>
  <si>
    <t xml:space="preserve">Profil sollte abgelehnt werden, da dieses muß mit Wasser gefahren werden muss wie VW und die Profilgeometrie wegen Wasserkühlung nicht gehalten werden kann.
Des weitern muss nach dem Sägen der Fixlängen eine 100% ige Kontrolle auf Säbel und Verwindung stattfinden, da mit fliegender Säge gefahren werden muß. 
Schichtleistung nicht hoch da kein Rennerprofil. 
Ich sehe hier diverse Probleme auf uns zukommen und ich bin der Meinung das hier im Team entschiedenwerden muss aus Erfahrung heraus mit VW. </t>
  </si>
  <si>
    <t>wegen Toleranzanforderungen</t>
  </si>
  <si>
    <t>001536-01</t>
  </si>
  <si>
    <t>01536-01</t>
  </si>
  <si>
    <t>1536</t>
  </si>
  <si>
    <t>Cantrail section</t>
  </si>
  <si>
    <t>6005A5</t>
  </si>
  <si>
    <t>EN AW-6005A</t>
  </si>
  <si>
    <t xml:space="preserve">Das Profil soll in Vogt gepresst werden und dannBonn  verschweißt werden.
Alstom Spezifikation DTRF150202 RevO
</t>
  </si>
  <si>
    <t>Profilgeometrie - Auslaufseite - Geradheit wird eventuell beeinflusst. Leg 6005 
Zeichnung im Ordnerlink nicht findbar. Profil sollte eventuell im Team besprochen werden</t>
  </si>
  <si>
    <t xml:space="preserve">Profil nur mit Luftkühlung.
Achtung Schweißbadsicherung eventl. gefordert (siehe Text oben). Wenn das der Fall ist, sollte das Werkzeug mit Stickstoff gekühlt werden im Bereich der Schweißung.
</t>
  </si>
  <si>
    <t>001536-02</t>
  </si>
  <si>
    <t>01536-02</t>
  </si>
  <si>
    <t>Reinforcement profile</t>
  </si>
  <si>
    <t>DTRF150202 Rev O
Rollstempelung mit anbringen
Jedes Profile muss mit einem Label sticker versehen werden.
Profil für Vogt</t>
  </si>
  <si>
    <t>siehe Bemerkung Konstruktion</t>
  </si>
  <si>
    <t>Winkeltoleranz von ±0,1Grad in ±0,5Grad</t>
  </si>
  <si>
    <t>Profil nur mit Luftkühlung möglich.
Auslauf über die Ecken und Hohlkammer in Laufrichtung rechts. 
Frage: Muss hier eine Schweibarkeit nachgewiesen werden?
Geforderte Winkeltoleranz 0,1 mm ab Presse nicht haltbar.</t>
  </si>
  <si>
    <t>001560-01</t>
  </si>
  <si>
    <t>1560</t>
  </si>
  <si>
    <t>Vollprofil</t>
  </si>
  <si>
    <t>die Riffelung auf der Lauffläche ist mit den vorgegebenen Radien presstechnisch in der Leg. 6082 nicht umsetzbar (Aufrisse )
daher wird  ein Mindestradius von 0,6mm benötigt</t>
  </si>
  <si>
    <t>die Toleranzen der Maße 0,21, 0,31 und 1 der Riffelung entfallen- sind im Pressprozess nicht messbar.
das Angebot gilt nur unter der Voraussetzung des Mindestradius 0,6mm der Riffelung und des Wegfalls der genannten Toleranzen (siehe KD-Zeichnung)
Ohne Änderungen in BTF nicht herstellbar</t>
  </si>
  <si>
    <t>nur nach Step-G Zeichnungen</t>
  </si>
  <si>
    <t>001598-01</t>
  </si>
  <si>
    <t>01598-01</t>
  </si>
  <si>
    <t>1598</t>
  </si>
  <si>
    <t>V0</t>
  </si>
  <si>
    <t xml:space="preserve">Variante 1 und 2 nur der Vollständigkeit halber ausgefüllt. Ausführungsvariante ist Variante 3. </t>
  </si>
  <si>
    <t>Daten aus Einkauf für sägen nicht vorhanden</t>
  </si>
  <si>
    <t>001598-02</t>
  </si>
  <si>
    <t>V1</t>
  </si>
  <si>
    <t>001598-03</t>
  </si>
  <si>
    <t>V2</t>
  </si>
  <si>
    <t>001598-04</t>
  </si>
  <si>
    <t>Gear Housing</t>
  </si>
  <si>
    <t>STP-Datei unter Rev.04</t>
  </si>
  <si>
    <t>wenn die Forderung der Kosntruktion nicht oder nur teilweise eingegangen werden können. Dann Profil ablehnen</t>
  </si>
  <si>
    <t>Materialanhäufung (Verteilung) ungünstig, Änderungen machbar?</t>
  </si>
  <si>
    <t>Siehe Vermerke oben, Profilgeometrie sollte optimiert werden so das Hochkant gepresst werden kann. 
A Schrott 3,5m
E Schrott 3,5m 
Profil mit Wasserwelle 
Gehe von Legierung 6022 aus 
Angebot ohne Profilzeichnung da für mich nicht einsehbar und vorhanden.</t>
  </si>
  <si>
    <t>Siehe Bemerkung Konstruktion und Investitionen in Säge nötig. Daher hier keine Sägekosten.</t>
  </si>
  <si>
    <t>komplexes Profil + Bearbeitung;#5</t>
  </si>
  <si>
    <t>001598-05</t>
  </si>
  <si>
    <t>01598-06</t>
  </si>
  <si>
    <t>IB3 housing</t>
  </si>
  <si>
    <t xml:space="preserve">Bosch besucht Vogt am 6.10.21 zur Durchsprache von diesem Bauteil.  STP-Datei unter Rev.04
Sollte die Sägetoleranz nicht möglich sein, bitte ich um Info welche möglich ist. 
7 Mio. Teile über 6 Jahre. 
Investkosten für neue Säge notwendig. Bisherige Annahme 400.000€.
Abschätzung Sägepreis notwendig. 
Aktualisierung der Werte gemäß Rev.04: AH, LS, DC, 5.10.2021
</t>
  </si>
  <si>
    <t>siehe Konstruktion</t>
  </si>
  <si>
    <t>Angebot nach 3D-Modell ohne Tol. oder sonstige Einschränkungen.</t>
  </si>
  <si>
    <t xml:space="preserve">Keine Zeichnung mit Toleranzen vorhanden. </t>
  </si>
  <si>
    <t>CO-05.10.2021</t>
  </si>
  <si>
    <t>001598-06</t>
  </si>
  <si>
    <t>01598-06 (1)</t>
  </si>
  <si>
    <t>Gehäuse IB3 6060</t>
  </si>
  <si>
    <t>606027</t>
  </si>
  <si>
    <t>Gemäß Werkzeugzeichnung von Herr Heine in Rev.05. 
Es wurden zwei Szenarien angefragt: 
1: Pressen - Sägen - DMC
2: Pressen - Sägen - DMC - Entgraten - Härteprüfung - Messung (wie bestehende ABS/ESP Profile)</t>
  </si>
  <si>
    <t xml:space="preserve"> Profil mit Wasserkühlung geplant</t>
  </si>
  <si>
    <t>CO-18.11.21: freigegeben zur Ermittlung Preisvergleich</t>
  </si>
  <si>
    <t>001598-07</t>
  </si>
  <si>
    <t>Gehäuse IB3 6063</t>
  </si>
  <si>
    <t>Gemäß Werkzeugzeichnung von Herr Heine in Rev.05.
Es wurden zwei Szenarien angefragt: 
1: Pressen - Sägen - DMC
2: Pressen - Sägen - DMC - Entgraten - Härteprüfung - Messung (wie bestehende ABS/ESP Profile)</t>
  </si>
  <si>
    <t>Profil mit Wasserkühlung geplant</t>
  </si>
  <si>
    <t>001598-08</t>
  </si>
  <si>
    <t>Gehäuse IB3 6082</t>
  </si>
  <si>
    <t xml:space="preserve">Profil mit Wasserkühlung. </t>
  </si>
  <si>
    <t>001598-09</t>
  </si>
  <si>
    <t>01598-08</t>
  </si>
  <si>
    <t>Rev.07
250 A-Muster</t>
  </si>
  <si>
    <t>Profil mit Wasserkühlung.</t>
  </si>
  <si>
    <t>001598-10</t>
  </si>
  <si>
    <t>001598-11</t>
  </si>
  <si>
    <t>Profil mit Wasserkühlung</t>
  </si>
  <si>
    <t>Incoterm FCA - Keine Frachtkosten anzugeben.</t>
  </si>
  <si>
    <t>Verpackung analaog bestehender Bosch produkte. Es sit noch nicht geklärt welcher KLT und welcher Füllgrad. Es wird die VPV vom R18 angenommen, der Füllgrad wird von A.Mayer gemeldet.</t>
  </si>
  <si>
    <t>001598-12</t>
  </si>
  <si>
    <t>01598-0012</t>
  </si>
  <si>
    <t>Gear housing</t>
  </si>
  <si>
    <t>Rev.10</t>
  </si>
  <si>
    <t xml:space="preserve">Angebot nach 3D-Modell, Toleranzen analog Vorgänger WZ 24752. </t>
  </si>
  <si>
    <t xml:space="preserve">Profil mit Wasserkühlung.
Einteilänge ca. 5550 mm bei Blocklänge 1400mm.
Legierung ? vermutlich 6015 graues Feld wird leider nicht mehr ausgefüllt, wäre aber wichtig für mich. </t>
  </si>
  <si>
    <t>Sägekosten in Investkalkulation</t>
  </si>
  <si>
    <t>001612-01</t>
  </si>
  <si>
    <t>Profil_001612-01</t>
  </si>
  <si>
    <t>1612</t>
  </si>
  <si>
    <t>Rahmenprofil</t>
  </si>
  <si>
    <t>6022, falls keine anderen Forderungen wie TL116 o.ä. bestehen. Konnte keine konkrete Angabe zu Kundenspezifikationen finden.</t>
  </si>
  <si>
    <t>001612-02</t>
  </si>
  <si>
    <t>Profil_001612-02</t>
  </si>
  <si>
    <t>001613-01</t>
  </si>
  <si>
    <t>Profil_001613-01</t>
  </si>
  <si>
    <t>1613</t>
  </si>
  <si>
    <t>81-40779</t>
  </si>
  <si>
    <t>P20_BTF</t>
  </si>
  <si>
    <t>WZ: Ph 289x135 Matr x50</t>
  </si>
  <si>
    <t>Profiländerungen siehe Zeichnung im Sharepoint</t>
  </si>
  <si>
    <t xml:space="preserve">Legierung in 6060 T6 geändert
Flächenform entfällt (nicht messbar)
Eloxalfähig – keine Sichtfläche ?  bitte klären
</t>
  </si>
  <si>
    <t>Stückzahl pro Bund gilt für Serie (10 Stab – nur 50kg!)</t>
  </si>
  <si>
    <t>001613-02</t>
  </si>
  <si>
    <t>Profil_001613-02</t>
  </si>
  <si>
    <t>81-40778</t>
  </si>
  <si>
    <t>Achtung:
Legierung kann noch angepasst werden.
Kundenwunsch:
Werkstoff: AI60XX nach DIN EN 573-3
Streckgrenze Rp 0,2 &gt; 150 MPa
gut mechanisch bearbeitbar, Stanz- und Biegefähig.</t>
  </si>
  <si>
    <t>Stückzahl pro Bund gilt für Serie (10 Stab – nur 66 kg!)</t>
  </si>
  <si>
    <t>001614-01</t>
  </si>
  <si>
    <t>1614</t>
  </si>
  <si>
    <t>Beam TP</t>
  </si>
  <si>
    <t>CO.15.03.21: Querschnitt ist geändert worden auf Änd. 3</t>
  </si>
  <si>
    <t>A Schrott 3,0m
E Schrott 1,5m
Profil mit Luftkühlung</t>
  </si>
  <si>
    <t>001614-02</t>
  </si>
  <si>
    <t>Bracket</t>
  </si>
  <si>
    <t>A Schrott 1,5m 
E Schrott 3,0m
Profil mit Luftkühlung</t>
  </si>
  <si>
    <t>001614-03</t>
  </si>
  <si>
    <t>Profil_001614-03</t>
  </si>
  <si>
    <t>A Schrott 3,0m 
E Schrott 1,5m
Profil mit Luftkühlung</t>
  </si>
  <si>
    <t>001614-04</t>
  </si>
  <si>
    <t>01614-04</t>
  </si>
  <si>
    <t>CROSSMEMBER BPS MK2</t>
  </si>
  <si>
    <t xml:space="preserve">Rev.05
Bitte um Erstellung einer Profilzeichnung mit möglichen Toleranzen. </t>
  </si>
  <si>
    <t>Geschwindigkeit nicht schneller als 10m/min.</t>
  </si>
  <si>
    <t>Profil ohne Schlitz 2x0,5, Ecken und Kanten 0,5 gerundet</t>
  </si>
  <si>
    <t>siehe Vermerke 
Profil mit Luftkühlung</t>
  </si>
  <si>
    <t>001614-05</t>
  </si>
  <si>
    <t>01614-05</t>
  </si>
  <si>
    <t>CROSSMEMBER FR_RR BPS</t>
  </si>
  <si>
    <t>Geschwindigkeit nicht schneller als 14m/min</t>
  </si>
  <si>
    <t>Ecken und Kanten R 0,5 gerundet</t>
  </si>
  <si>
    <t>Annahme Int. mit 6022 Si 0,5</t>
  </si>
  <si>
    <t>001614-06</t>
  </si>
  <si>
    <t>alle Ecken und Kanten mit Radius R0,5 verrunden ( siehe Zeichnung Vogt)</t>
  </si>
  <si>
    <t>Bewertung erfolgte auf Grundlage der  vorliegenden  Vogter Zeichnung = Profilherstellung ohne Schlitze 0,5x2
zur Prüfung der Geradheit in Querrichtung sind 2 Lehren erforderlich</t>
  </si>
  <si>
    <t>001614-07</t>
  </si>
  <si>
    <t>Alle Ecken und Kanten mit R0,5 verrunden (siehe Zeichnung Vogt)</t>
  </si>
  <si>
    <t>001614-08</t>
  </si>
  <si>
    <t xml:space="preserve">SILL </t>
  </si>
  <si>
    <t>Freigebene Werkzeugzeichnung unter Rev.05: 6903 6904 Sill Perimeter OTR Battery Pack Extrusion</t>
  </si>
  <si>
    <t>Formgebundener Druckring (500x190)</t>
  </si>
  <si>
    <t>Geradheit und Verwindung max. 1,4/2490 wird nicht bestätigt = Geradheit und Verwindung nach EN 12020-2 (siehe Zeichnung Vogt)</t>
  </si>
  <si>
    <t>001614-09</t>
  </si>
  <si>
    <t>01614-09</t>
  </si>
  <si>
    <t>27932</t>
  </si>
  <si>
    <t>001614-10</t>
  </si>
  <si>
    <t>Profil_001614-10</t>
  </si>
  <si>
    <t>BEAM OTR TP TRANS EXTRUSION</t>
  </si>
  <si>
    <t>Daten gemäß Durchsprache 1.03.2022: AH, PS, WR, TR, DC</t>
  </si>
  <si>
    <t>001615-01</t>
  </si>
  <si>
    <t>zur Prüfung</t>
  </si>
  <si>
    <t>1615</t>
  </si>
  <si>
    <t>Endplatte</t>
  </si>
  <si>
    <t>Legierung und Toleranzen noch nicht definiert. Technische Durchsprache mit acc erfolgt am 14.04.2021.</t>
  </si>
  <si>
    <t>001616-01</t>
  </si>
  <si>
    <t>1616</t>
  </si>
  <si>
    <t>Kletterstangenprofil</t>
  </si>
  <si>
    <t>Längspressnähte kritisch!</t>
  </si>
  <si>
    <t>001617-01</t>
  </si>
  <si>
    <t>1617</t>
  </si>
  <si>
    <t>Flat bar</t>
  </si>
  <si>
    <t>P50_DUF</t>
  </si>
  <si>
    <t>EN AW-7075</t>
  </si>
  <si>
    <t>Allgemeintoleranz nach ANSI H35.2</t>
  </si>
  <si>
    <t>T6511</t>
  </si>
  <si>
    <t>001617-02</t>
  </si>
  <si>
    <t>717511</t>
  </si>
  <si>
    <t>001618-01</t>
  </si>
  <si>
    <t>1618</t>
  </si>
  <si>
    <t>Housing</t>
  </si>
  <si>
    <t>P100_BNN/560</t>
  </si>
  <si>
    <t>Additional Note for Variants for selecting suitable machine concept:
Dimension 110 (Overall Height) could vary between 386mm and 572mm for other housing types.</t>
  </si>
  <si>
    <t>Zusätzlich Kosten für Weiterverarbeitung beachten</t>
  </si>
  <si>
    <t>Angebote an Hr. Cousins geschickt // VV 12.05</t>
  </si>
  <si>
    <t>001620-01</t>
  </si>
  <si>
    <t>Profil_001620-01</t>
  </si>
  <si>
    <t>1620</t>
  </si>
  <si>
    <t>25 EXT 01</t>
  </si>
  <si>
    <t>702051</t>
  </si>
  <si>
    <t>EN AW-7020</t>
  </si>
  <si>
    <t>Ang. Adex  KWZ 260x160</t>
  </si>
  <si>
    <t>001620-02</t>
  </si>
  <si>
    <t>Profil_001620-02</t>
  </si>
  <si>
    <t>Ang. Adex KWZ 260x160</t>
  </si>
  <si>
    <t>001620-03</t>
  </si>
  <si>
    <t>Profil_001620-03</t>
  </si>
  <si>
    <t>001620-04</t>
  </si>
  <si>
    <t>Profil_001620-04</t>
  </si>
  <si>
    <t>25 EXT 19</t>
  </si>
  <si>
    <t>001620-05</t>
  </si>
  <si>
    <t>Profil_001620-05</t>
  </si>
  <si>
    <t>Angeb. Adex KWZ 260x160</t>
  </si>
  <si>
    <t>001620-06</t>
  </si>
  <si>
    <t>Profil_001620-06</t>
  </si>
  <si>
    <t>001620-07</t>
  </si>
  <si>
    <t>Profil_001620-07</t>
  </si>
  <si>
    <t>27 EXT 401</t>
  </si>
  <si>
    <t>Ang. Adex KWZ 289x160</t>
  </si>
  <si>
    <t>001620-08</t>
  </si>
  <si>
    <t>Profil_001620-08</t>
  </si>
  <si>
    <t>27 EXT 402</t>
  </si>
  <si>
    <t>700306</t>
  </si>
  <si>
    <t>EN AW-7003</t>
  </si>
  <si>
    <t>Ang. Adex M/HL 289x135
+ Druckring</t>
  </si>
  <si>
    <t>T5</t>
  </si>
  <si>
    <t>001620-09</t>
  </si>
  <si>
    <t>Profil_001620-09</t>
  </si>
  <si>
    <t>27 EXT 403</t>
  </si>
  <si>
    <t>Ang. Adex M/ HL  289x135
+Druckring</t>
  </si>
  <si>
    <t>001622-01</t>
  </si>
  <si>
    <t>Profil_001622-01</t>
  </si>
  <si>
    <t>1622</t>
  </si>
  <si>
    <t>F1001 PSA CDPO FR ALU Front Bumper Assy_BEAM PSA</t>
  </si>
  <si>
    <t>P22_BNN</t>
  </si>
  <si>
    <t>608248</t>
  </si>
  <si>
    <t>Aufgrund des Gesamtpakets und der Weiterbearbeitung soll dieses Profil in Bonn gefertigt werden</t>
  </si>
  <si>
    <t>interne Legierung BNN eingetragen - CO 07.07.21</t>
  </si>
  <si>
    <t xml:space="preserve"> Kundenspezifikation fehlen Endkunde --&gt; PSA i.A von DS</t>
  </si>
  <si>
    <t>kann von Pressensäge gesägt werden</t>
  </si>
  <si>
    <t>001622-02</t>
  </si>
  <si>
    <t>Profil_001622-02</t>
  </si>
  <si>
    <t>F1001 PSA CDPO FR ALU Front Bumper Assy_CRASH_CAN_RH-LH PSA</t>
  </si>
  <si>
    <t>606004</t>
  </si>
  <si>
    <t xml:space="preserve">Aufgrund des Gesamtpakets und der Weiterbearbeitung soll dieses Profil in Bonn gefertigt werden. Weiterbearbeitung auf der Fill-Anlage Fill-Anlage
</t>
  </si>
  <si>
    <t>Dieser Querschnitt in EN AW 6060</t>
  </si>
  <si>
    <t xml:space="preserve">Kundenspezifikationen liegen nicht vor --&gt; Endkunde PSA </t>
  </si>
  <si>
    <t>wird dem Kunden in Langlänge angeboten und diese kann von Pressensäge gesägt werden</t>
  </si>
  <si>
    <t>001622-03</t>
  </si>
  <si>
    <t>Profil_001622-03</t>
  </si>
  <si>
    <t>F5003 PSA CDPO LLC ALU Lower Leg Catcher Assy_Beam PSA</t>
  </si>
  <si>
    <t>Aufgrund des Gesamtpakets und der Weiterbearbeitung soll dieses Profil in Bonn gefertigt werden. 
Weiterbearbeitung auf der Fill-Anlage</t>
  </si>
  <si>
    <t>001622-04</t>
  </si>
  <si>
    <t>Profil_001622-04</t>
  </si>
  <si>
    <t>F5003 PSA CDPO LLC ALU Lower Leg Catcher Assy_CRASH_CAN_RH-LH PSA</t>
  </si>
  <si>
    <t>001622-05</t>
  </si>
  <si>
    <t>F5003 PSA CDPO LLC ALU Lower Leg Catcher Assy_REINFORCER_BEAM PSA</t>
  </si>
  <si>
    <t>001622-06</t>
  </si>
  <si>
    <t>Profil_001622-06</t>
  </si>
  <si>
    <t>CDPO FRONT EU ALU BEAM EXTRUSION</t>
  </si>
  <si>
    <t xml:space="preserve">Pressen + Sägen
According to general DIN-EN 755-2
YS min Rp0,2 (T6) = 270 MPa
UTS min (T6) = 300 MPa
%Elong.min A50 = 8 %
All unspecified extrusion tolerances are 50% of industry standard unless
otherwise indicated
All unspecified thicknesses are +/- 7%
Use the tolerance calculator to define twist and bow tolerances:
• Straightness/Bow0.700 mm
• Twist: 1.539 mm
• Flatness: 0.441 mm
Extrusion cut length : 1513 +/- 4mm
</t>
  </si>
  <si>
    <t xml:space="preserve">nicht definierte Maß- und Formtoleranzen nacH EN-/55-9, nicht wie auf der Kundenskizze gefordert </t>
  </si>
  <si>
    <t>Festigkeit</t>
  </si>
  <si>
    <t>Versuch erforderlich da Profil wegen Geometrie nur mit Luftkühlung möglich +Versuche Wasserkühlung sollten auch gemacht werden. 
A - Schrott 3,5 m
E - Schrott 2,0 m</t>
  </si>
  <si>
    <t>Anforderungen an die mech. Eigenschaften wegen geplanter Luftkühlung kritisch.</t>
  </si>
  <si>
    <t>Siehe Angaben der Abteilungen
Sägekosten korrigiert - CO 08.07.21 
Telco PS, AH, LS, CO Profil nur mit Wasserkühlung 12m/min möglich evtl. mit Leg. 6015 versuchen</t>
  </si>
  <si>
    <t>Aus vergangenen Machbarkeiten mit ähnlicher Geometrie ermittelt</t>
  </si>
  <si>
    <t>001622-07</t>
  </si>
  <si>
    <t>Profil_001622-07</t>
  </si>
  <si>
    <t>CDPO FRONT EU ALU CRUSH CAN LH/RH EXTRUSION</t>
  </si>
  <si>
    <t>606328</t>
  </si>
  <si>
    <t xml:space="preserve">Pressen + Sägen
According to general DIN-EN 755-2
Customer material spec: alloy 6060/6063-T6
with the following mechanical properties:
YS min Rp0,2 (T6) = 180 MPa
UTS min (T6) = 205 MPa
%Elong.min A50 = 8 %
All unspecified extrusion tolerances are 50% of industry standard unless
otherwise indicated
All unspecified thicknesses are +/- 7%
Use the tolerance calculator to define twist and bow tolerances:
• Straightness/Bow0.108 mm
• Twist: 0.225 mm
• Flatness: 0.240 mm
Extrusion cut length : 206 +/- 1mm
</t>
  </si>
  <si>
    <t xml:space="preserve">wanddicken min 1,8 mm, nicht definierte maß- und Formtoleranzen nach EN 755-9 nicht wie auf der kundenzeichnung gefordert., </t>
  </si>
  <si>
    <t>vorbehaltlich Forderungen über Rp/Rm/A50 hinaus</t>
  </si>
  <si>
    <t>Profil mit Luftkühlung
A Schrott 3,5 m
E Schrott 2,0 m</t>
  </si>
  <si>
    <t>Hohe Anforderung an Rp0,2!</t>
  </si>
  <si>
    <t>Siehe Bemerkungen der Abteilungen</t>
  </si>
  <si>
    <t>001622-08</t>
  </si>
  <si>
    <t>Profil_001622-08</t>
  </si>
  <si>
    <t>CDPO LOWER EU ALU BEAM EXTRUSION</t>
  </si>
  <si>
    <t>Pressen + Sägen
According to general DIN-EN 755-2
YS min Rp0,2 (T6) = 270 MPa
UTS min (T6) = 300 MPa
%Elong.min A50 = 8 %
All unspecified extrusion tolerances are 50% of industry standard unless
otherwise indicated
All unspecified thicknesses are +/- 7%
Use the tolerance calculator to define twist and bow tolerances:
• Straightness/Bow0.700 mm
• Twist: 1.539 mm
• Flatness: 0.441 mm
Extrusion cut length : 1493 +/- 4mm</t>
  </si>
  <si>
    <t xml:space="preserve">nicht definierte Maß- und Formtoleranzen nach EN 755-9, nicht wie auf der Kundenzeichnung gefordert. </t>
  </si>
  <si>
    <t>Profil mit Wasserkühlung 
A Schrott 3,0 m
E Schrott 2,5 m</t>
  </si>
  <si>
    <t>Siehe Bemerkung der anderen Abteilungen
Gew. korrigiert - CO 08.07.21</t>
  </si>
  <si>
    <t>001622-09</t>
  </si>
  <si>
    <t>Profil_001622-09</t>
  </si>
  <si>
    <t>CDPO LOWER EU ALU CRUSH CAN LH/RH EXTRUSION</t>
  </si>
  <si>
    <t>Pressen + Sägen
According to general DIN EN 755 2
Customer material spec: alloy 6060/6063 T6
with the following mechanical properties:
YS min Rp0,2 (T6) = 180 MPa
UTS min (T6)= 205 MPa
%Elong.min A50 = 8
All unspecified extrusion tolerances are 50 % of industry standard unless
otherwise indicated
All unspecified thicknesses are +/ 7
Use the tolerance calculator to define twist and bow tolerances:
• Straightness/Bow 0.108 mm
• Twist: 0.225 mm
• Flatness: 0.240 mm
Extrusion cut length : 213 +/- 1 mm</t>
  </si>
  <si>
    <t>siehe Bemerkungen Konstruktion</t>
  </si>
  <si>
    <t xml:space="preserve">nicht definierte Maß- und Formtoleranzen nach EN 755-9, nicht nach Kundenzeichnung. </t>
  </si>
  <si>
    <t>Profil mit Luftkühlung
A Schrott 3,5 m 
E Schrott 2,0 m</t>
  </si>
  <si>
    <t>Siehe Bemerkung der anderen Abteilungen</t>
  </si>
  <si>
    <t>001623-01</t>
  </si>
  <si>
    <t>1623</t>
  </si>
  <si>
    <t xml:space="preserve">110mm x 6mm </t>
  </si>
  <si>
    <t>6101B1</t>
  </si>
  <si>
    <t>EN AW-6101B</t>
  </si>
  <si>
    <t>with rounded edges</t>
  </si>
  <si>
    <t xml:space="preserve"> Ecken mit max.R0,6 verrunden</t>
  </si>
  <si>
    <t>Sägelängentoleranz Presse +10/-0</t>
  </si>
  <si>
    <t>die Kundenspezifikation ASTM B317 wird nicht bestätigt, nach  EN 755-2</t>
  </si>
  <si>
    <t>001623-02</t>
  </si>
  <si>
    <t xml:space="preserve">115mm x 6mm </t>
  </si>
  <si>
    <t>Kundenspezifikation ASTM B317 wird nicht bestätigt, Nach EN755-2</t>
  </si>
  <si>
    <t>001623-03</t>
  </si>
  <si>
    <t xml:space="preserve">145mm x 6mm </t>
  </si>
  <si>
    <t>Ecken mit max.R0,6 verrunden</t>
  </si>
  <si>
    <t>die Kundenspezifikation ASTM B317 wird nicht bestätigt, nach EN 755-2</t>
  </si>
  <si>
    <t>001623-04</t>
  </si>
  <si>
    <t xml:space="preserve">160mm x 6mm  </t>
  </si>
  <si>
    <t xml:space="preserve"> Ecken mit max.R 0,6 verrunden</t>
  </si>
  <si>
    <t xml:space="preserve"> Sägelängentoleranz Presse +10/-0</t>
  </si>
  <si>
    <t xml:space="preserve"> Kundenspezifikation ASTM B317 wird nicht bestätigt, nach EN 755-2</t>
  </si>
  <si>
    <t>001623-05</t>
  </si>
  <si>
    <t xml:space="preserve">200mm x 6mm  </t>
  </si>
  <si>
    <t>aufgrund der Profilabmaße ist ein Halterwerkzeug nötig (Preis)</t>
  </si>
  <si>
    <t>Ecken mit max.R 0,6 verrunden</t>
  </si>
  <si>
    <t>001623-06</t>
  </si>
  <si>
    <t xml:space="preserve">200mm x 6mm </t>
  </si>
  <si>
    <t>wegen der Profilgröße ist ein Halterwerkzeug nötig (Preis)</t>
  </si>
  <si>
    <t>Kundenspezifikation ASTM B317 wird nicht bestätigt, nach EN 755-2</t>
  </si>
  <si>
    <t>001623-07</t>
  </si>
  <si>
    <t xml:space="preserve">80mm x 6mm </t>
  </si>
  <si>
    <t>001623-08</t>
  </si>
  <si>
    <t>Sägetoleranz Presse +10/-0</t>
  </si>
  <si>
    <t>die Kundenspezifikation wird nicht bestätigt, nach EN 755-2</t>
  </si>
  <si>
    <t>001623-09</t>
  </si>
  <si>
    <t xml:space="preserve">20mm x 8mm  </t>
  </si>
  <si>
    <t>with square edges</t>
  </si>
  <si>
    <t>001623-10</t>
  </si>
  <si>
    <t xml:space="preserve">32mm x 8mm </t>
  </si>
  <si>
    <t>die Kundenspezifikation ASTM B317 wird nicht bestätigt, Nach EN 755-2</t>
  </si>
  <si>
    <t>001623-11</t>
  </si>
  <si>
    <t xml:space="preserve">60mm x 8mm  </t>
  </si>
  <si>
    <t>001623-12</t>
  </si>
  <si>
    <t xml:space="preserve">90mm x 8mm </t>
  </si>
  <si>
    <t>001625-01</t>
  </si>
  <si>
    <t>Profil_001625-01</t>
  </si>
  <si>
    <t>1625</t>
  </si>
  <si>
    <t>SXP Millenium</t>
  </si>
  <si>
    <t>:-)</t>
  </si>
  <si>
    <t xml:space="preserve"> unbemaßte Ecken und Kanten mit R0,5 verrunden ( auf Kundenzeichnung =  R0,1)
Norm DIN 2788-m wird nicht bestätigt, Form und Maßtoleranzen nach der DIN EN 7545-2</t>
  </si>
  <si>
    <t xml:space="preserve"> im Falle der Auftragserteilung ist ein vollständig bemaßte Zeichnung (pdf oder dxf) nötig</t>
  </si>
  <si>
    <t>nicht in EN AW 6082 T6, alternativ in 7003 T5 ( abgesprochen zwischen Herrn Gans und Herrn Zimmermann )</t>
  </si>
  <si>
    <t>001627-01</t>
  </si>
  <si>
    <t>Profil_001627-01</t>
  </si>
  <si>
    <t>1627</t>
  </si>
  <si>
    <t>Pumpengehäuse</t>
  </si>
  <si>
    <t xml:space="preserve">Bosch Spezifikation N28. Rzmax 6 auf Dichtfläche. </t>
  </si>
  <si>
    <t xml:space="preserve">Die Kalkulation der Werkzeuge bezieht sich auf die 100MN. @Rainer: Bitte für die 100MN mit aktueller Kühlung und mit Wasserwelle kalkulieren
</t>
  </si>
  <si>
    <t xml:space="preserve">Sägen in Bonn nicht möglich. </t>
  </si>
  <si>
    <t>Angebot an Hr Cousins geschickt // VV 12.05</t>
  </si>
  <si>
    <t>001627-02</t>
  </si>
  <si>
    <t>Flachstange</t>
  </si>
  <si>
    <t>Alternative zu dem Angefragtenprofil 0452C39209-V1 des Kunden</t>
  </si>
  <si>
    <t>Profil als optimale Mehrfachlänge pressen( 6500 mm), da an der Presse presstechnisch keine Kurzlängen gesägt werden können</t>
  </si>
  <si>
    <t>Wird später angeboten</t>
  </si>
  <si>
    <t>kein To Do um EK // VV 12.05</t>
  </si>
  <si>
    <t xml:space="preserve"> Kurzlängen extern sägen, da Kundenlänge (125 mm) zu kurz für die Lainsäge ist</t>
  </si>
  <si>
    <t>Mehrfachlängen ( 6500mm ) als Bund umreift</t>
  </si>
  <si>
    <t>001629-01</t>
  </si>
  <si>
    <t>Profil_001629-01</t>
  </si>
  <si>
    <t>1629</t>
  </si>
  <si>
    <t>Rahmenprofil längs kurz</t>
  </si>
  <si>
    <t>600555</t>
  </si>
  <si>
    <t>Ein gemeinsamer Druckring (mit Stickstoffversorgung) für beide Profile der Anfrage. (~2300€ / Einmalig)</t>
  </si>
  <si>
    <t xml:space="preserve"> Luft und Stickstoff</t>
  </si>
  <si>
    <t>Reckeinlagen (formgebunden) nötig</t>
  </si>
  <si>
    <t>Kurzlängen auf Leinsäge sägen / Verpackungsvorschrift beachten</t>
  </si>
  <si>
    <t>keine</t>
  </si>
  <si>
    <t>001629-02</t>
  </si>
  <si>
    <t>Rahmenprofil längs lang</t>
  </si>
  <si>
    <t>Ein gemeinsamer Druckring (mit Stickstoffversorgung) für beide Profile der Anfrage.</t>
  </si>
  <si>
    <t>001629-03</t>
  </si>
  <si>
    <t>Profil_001629-03</t>
  </si>
  <si>
    <t>Rahmenprofil quer</t>
  </si>
  <si>
    <t>Legierung: TL116-N24 war nicht auswählbar</t>
  </si>
  <si>
    <t xml:space="preserve"> Luft und Stickstoff
</t>
  </si>
  <si>
    <t xml:space="preserve">Reckeinlagen (formgebunden) nötig
</t>
  </si>
  <si>
    <t xml:space="preserve">Kurzlängen auf Leinsäge sägen / Verpackungsvorschrift beachten
</t>
  </si>
  <si>
    <t>001630-01</t>
  </si>
  <si>
    <t>1630</t>
  </si>
  <si>
    <t>Profil für TRAC MT1</t>
  </si>
  <si>
    <t>Nach Rü. mit Vertrieb Querschnitt on Hold</t>
  </si>
  <si>
    <t>on Hold</t>
  </si>
  <si>
    <t>001630-02</t>
  </si>
  <si>
    <t>001630-03</t>
  </si>
  <si>
    <t>Leichtprofil LP-66-40-N</t>
  </si>
  <si>
    <t>606064</t>
  </si>
  <si>
    <t>001630-04</t>
  </si>
  <si>
    <t>Trägerprofil TP-66-40-N</t>
  </si>
  <si>
    <t>001630-05</t>
  </si>
  <si>
    <t>Laufwagenprofil</t>
  </si>
  <si>
    <t>001630-06</t>
  </si>
  <si>
    <t>Laufprofil für Lift</t>
  </si>
  <si>
    <t>001630-07</t>
  </si>
  <si>
    <t>Adapterprofil AP-40-40</t>
  </si>
  <si>
    <t>001630-08</t>
  </si>
  <si>
    <t>Trägerprofil TP-96-40</t>
  </si>
  <si>
    <t>001630-09</t>
  </si>
  <si>
    <t>Adapterprofil AP-56-40</t>
  </si>
  <si>
    <t>001630-10</t>
  </si>
  <si>
    <t>Trägerprofil TP-16-40 N</t>
  </si>
  <si>
    <t>001630-11</t>
  </si>
  <si>
    <t>Kabelführung mehrfach KFM-40N</t>
  </si>
  <si>
    <t>001630-12</t>
  </si>
  <si>
    <t>Spannbackenprofil</t>
  </si>
  <si>
    <t>001630-13</t>
  </si>
  <si>
    <t>DIN-Profilschiene DP-40</t>
  </si>
  <si>
    <t>001630-14</t>
  </si>
  <si>
    <t>Profil für Konsolwinkel</t>
  </si>
  <si>
    <t>001631-01</t>
  </si>
  <si>
    <t>Profil_001631-01</t>
  </si>
  <si>
    <t>1631</t>
  </si>
  <si>
    <t>Gehäuse</t>
  </si>
  <si>
    <t>siehe Werkzeug-Konstruktion.</t>
  </si>
  <si>
    <t>Angebot nur mit Toleranzänderungen siehe Skizze</t>
  </si>
  <si>
    <t>Profil mit umschriebenenKreis von ca. 280 für Bitterfeld zu groß. Kein Angebot möglich.
Profil mit Luftkühlung 
A Schrott 2,0m
E Schrott 2,0m
Reckeinsätze dazu bestellen</t>
  </si>
  <si>
    <t>Profil mit umschriebenenKreis von ca. 280 für Bitterfeld zu groß. Kein Angebot möglich.</t>
  </si>
  <si>
    <t>s. Bemerkungen</t>
  </si>
  <si>
    <t>Preisliste Alucol in Absprache mir Hr. Kupfer: 3,34€/m²</t>
  </si>
  <si>
    <t>001632-01</t>
  </si>
  <si>
    <t>in Bearbeitung</t>
  </si>
  <si>
    <t>1632</t>
  </si>
  <si>
    <t>Flachstange 100x30</t>
  </si>
  <si>
    <t>EN AW-5083</t>
  </si>
  <si>
    <t>Verwindungstoleranz 5 mm auf Gesamtlänge von 6.000 mm.</t>
  </si>
  <si>
    <t>H112</t>
  </si>
  <si>
    <t>001633-01</t>
  </si>
  <si>
    <t>1633</t>
  </si>
  <si>
    <t xml:space="preserve">Leitrohr 100 x 8 mm </t>
  </si>
  <si>
    <t>610107</t>
  </si>
  <si>
    <t>001634-01</t>
  </si>
  <si>
    <t>Profil_1634-01</t>
  </si>
  <si>
    <t>1634</t>
  </si>
  <si>
    <t>VBG GROUP TRUCK EQUIPMENT AB</t>
  </si>
  <si>
    <t>Yearly volume of length 2,35m is 5500pcs. Customer want weekly deliveries. This means 130pcs of length 2,35m which is approximately 4 ton.
If this not is possible we shall base on monthly deliveries which is 450pcs which is approximately 14 ton.
Endbrushing of cutting edge. No sharp edges is allowed. Contact marks from anodisings is not allowed.
Alloy = 6063-T66 (F25)</t>
  </si>
  <si>
    <t>Profil mit Luftkühlung
A Schrott 3,0m 
E Schrott 2,0m
Leguierung 6022</t>
  </si>
  <si>
    <t>Angebote an Hr. Zimmermann am 12.05 VV</t>
  </si>
  <si>
    <t>KEINE Kapa in Vogt (deshalb auch abgelehnt)
Externes Sägen anfragen</t>
  </si>
  <si>
    <t>001634-02</t>
  </si>
  <si>
    <t xml:space="preserve">Yearly volume for length 1,85m is 500pcs/year which is 12 ton.
Alloy = 6063-T66 (F25)
Contact marks from anodising is not allowed.
Endbrushing on the cutting edge.
</t>
  </si>
  <si>
    <t>001634-03</t>
  </si>
  <si>
    <t>Profil mit Luftkühlung
Externes Fräsen Angebote an Hr. Zimmermann am 12.05 VV</t>
  </si>
  <si>
    <t>001634-04</t>
  </si>
  <si>
    <t>001635-01</t>
  </si>
  <si>
    <t>1635</t>
  </si>
  <si>
    <t>Rechteckrohr 200 x 120 x 6,5</t>
  </si>
  <si>
    <t>Sichtfläche umlaufend ABER keine Eloxalqualität</t>
  </si>
  <si>
    <t xml:space="preserve">A Schrott 3,0m
E Schrott 2,0m
Profil mit Luftkühlung
Geteilte Blöcke erlaubt: NEIN </t>
  </si>
  <si>
    <t>001636-01</t>
  </si>
  <si>
    <t>1636</t>
  </si>
  <si>
    <t>Flach 360x15 mm</t>
  </si>
  <si>
    <t>siehe Bemerkung Kosntruktion</t>
  </si>
  <si>
    <t>Kanten R 1,5 gerundet</t>
  </si>
  <si>
    <t xml:space="preserve">A Schrott 2,0m
E Schrott 2,25m
Profil mit Wasserwelle
Geteilte Blöcke erlaubt: NEIN </t>
  </si>
  <si>
    <t>001636-02</t>
  </si>
  <si>
    <t>Kanten R1,5 gerundet</t>
  </si>
  <si>
    <t xml:space="preserve">A Schrott 2,0m
E Schrott 2,25m
Profil mit Wasserwelle
Geteilte Blöcke erlaubt: NEIN A Schrott 1,25m
E Schrott 2,5m
Profil mit Wasserwelle
Geteilte Blöcke erlaubt: NEIN </t>
  </si>
  <si>
    <t>001636-03</t>
  </si>
  <si>
    <t>001636-04</t>
  </si>
  <si>
    <t>Flach 385x15 mm</t>
  </si>
  <si>
    <t>Profilkanten min. R 1,5 gerundet</t>
  </si>
  <si>
    <t xml:space="preserve">A Schrott 2,0m wegen Vorscheibe
E Schrott 2,0m
Profil mit Wasserwelle
Geteilte Blöcke erlaubt: NEIN </t>
  </si>
  <si>
    <t>001637-01</t>
  </si>
  <si>
    <t>Profil_001637-02</t>
  </si>
  <si>
    <t>1637</t>
  </si>
  <si>
    <t>Gehäuse Modul 1</t>
  </si>
  <si>
    <t>600828</t>
  </si>
  <si>
    <t>Abweichend zu TL 116: Pb-Gehalt  ≤ 0,005 Masse-%
Kunde wünscht schnellstmöglich 50 Bauteile
Angebot für zwei Varianten erwünscht:
1. Abgelängt und entgratet
2. Abgelängt, entgratet, mechanisch bearbeitet, gewaschen, passiviert.</t>
  </si>
  <si>
    <t xml:space="preserve">Wandstärken Tolernaz Zwischensteg +-0,6mm, Standzeit kann aufgrund der dünnen Wandstärken nicht höher kalkuliert werden
</t>
  </si>
  <si>
    <t>Profil mit Wasserkühlung
A Schrott 4,0m
E Schrott 3,5m</t>
  </si>
  <si>
    <t>Prototypen angefragt, 07.05 ohne Waschen und Passivieren // VV</t>
  </si>
  <si>
    <t>KEINE Kapazität an der HPI
Ohne Entgratung
KEINE Kapazität für CNC Bearbeitung (Variante 2)</t>
  </si>
  <si>
    <t>001637-02</t>
  </si>
  <si>
    <t>Gehäuse Modul 2</t>
  </si>
  <si>
    <t>Abweichend zu TL 116: Pb-Gehalt  ≤ 0,005 Masse-%
Kunde wünscht schnellstmöglich 20 Bauteile
Angebot für zwei Varianten erwünscht:
1. Abgelängt und entgratet
2. Abgelängt, entgratet, mechanisch bearbeitet, gewaschen, passiviert.</t>
  </si>
  <si>
    <t>Wandstärken Tolernaz Zwischensteg +-0,6mm, Standzeit kann aufgrund der dünnen Wandstärken nicht höher kalkuliert werde</t>
  </si>
  <si>
    <t xml:space="preserve">Profil mit Wasserkühlung
A Schrott 4,0m 
E Schrott 3,5m
</t>
  </si>
  <si>
    <t>KEINE Kapazität an der HPI-Säge
Ohne Entgratung
Ohne Bearbeitung</t>
  </si>
  <si>
    <t>001638-01</t>
  </si>
  <si>
    <t>1638</t>
  </si>
  <si>
    <t xml:space="preserve">Vierkantrohr </t>
  </si>
  <si>
    <t>6022</t>
  </si>
  <si>
    <t xml:space="preserve">Profil mit Wasserwelle
A Schrott 2,25m
E Schrott  3,25m wegen Wasserkühlung
Schlechte Recovery 
</t>
  </si>
  <si>
    <t>Auf 100MN macht mehr Sinn</t>
  </si>
  <si>
    <t>001639-01</t>
  </si>
  <si>
    <t>1639</t>
  </si>
  <si>
    <t>Rundstange 315 mm</t>
  </si>
  <si>
    <t>Zusätzlich kommt ein Stillstand bedingt durch Rüst und Sägezeit von mindestens 3,5 Std dazu</t>
  </si>
  <si>
    <t>Lmax = 2,8m
Im Innerern kann Gußgefüge vorhanden sein. Mech. Werte können für diese Durchmesser nicht zugesagt werden, da nicht ausreichend gekühlt werden kann</t>
  </si>
  <si>
    <t>Packen auf Formhölzer</t>
  </si>
  <si>
    <t>001639-02</t>
  </si>
  <si>
    <t>Rundstange 320 mm</t>
  </si>
  <si>
    <t xml:space="preserve">320 rd. mit Plustoleranz + Mindestbruchdehnung &gt;8%
</t>
  </si>
  <si>
    <t>Siehe 001639-01</t>
  </si>
  <si>
    <t>Norm falsch, statt 755-9 ist Rundstange 755-3, Achtung Einschränkung der Toleranz zur Dehnung laut EN 755-2 EN AW 6082  statt 8% Soll 6% und  Einschränkung Maße 755-3 statt +-1,6 mm nur +1,6mm zulässig</t>
  </si>
  <si>
    <t>Lmax = 2,8m
Im Innerern kann Gußgefüge vorhanden sein. Mech. Werte können für diese Durchmesser nicht zugesagt werden, da nicht ausreichend gekühlt werden</t>
  </si>
  <si>
    <t>001640-01</t>
  </si>
  <si>
    <t>1640</t>
  </si>
  <si>
    <t xml:space="preserve">Rohr 250 x 5 </t>
  </si>
  <si>
    <t>001641-01</t>
  </si>
  <si>
    <t>Profil_001641-01</t>
  </si>
  <si>
    <t>1641</t>
  </si>
  <si>
    <t>U50</t>
  </si>
  <si>
    <t>Profilendlänge nach Eloxal 4800 mm +/-0,5mm!!! (Kontaktstellen entfernt!)</t>
  </si>
  <si>
    <t>Toleranzänderungen beachten</t>
  </si>
  <si>
    <t>Eloxal und Kundenendlänge extern ( Kundenanforderungen bzgl. Endschnitt und Eloxalkontaktstellen beachten)</t>
  </si>
  <si>
    <t>Faltkarton 600x600, Profile einwellen für Schutz gegen Beschädigung</t>
  </si>
  <si>
    <t>001641-02</t>
  </si>
  <si>
    <t>Profil_001641-02</t>
  </si>
  <si>
    <t>H50</t>
  </si>
  <si>
    <t>formgebundener Druckringeinsatz zur stabilisierenden Unterstützung der Profilgeometrie</t>
  </si>
  <si>
    <t>Eloxal und Kundenendlänge extern (Kundenanforderungen bzgl. Endschnitt und Eloxalkontaktstellen beachten)</t>
  </si>
  <si>
    <t>001641-03</t>
  </si>
  <si>
    <t>Profil_001641-03</t>
  </si>
  <si>
    <t>U60</t>
  </si>
  <si>
    <t>Eloxal und Kundenendlänge extern,(Kundenanforderung bzgl. Endschnitt und Eloxalkontaktstellen beachten)</t>
  </si>
  <si>
    <t>001641-04</t>
  </si>
  <si>
    <t>Profil_001641-04</t>
  </si>
  <si>
    <t>H60</t>
  </si>
  <si>
    <t xml:space="preserve">Toleranzänderungen beachten </t>
  </si>
  <si>
    <t>Eloxal und Kundenendlänge extern (Kundenanforderungen bzgl. Endschnitt und Eloxalkontaktstellen Beachten)</t>
  </si>
  <si>
    <t>Faltkarton 600x600, Profileeinwellen für Schutz gegen Beschädigung)</t>
  </si>
  <si>
    <t>001642-01</t>
  </si>
  <si>
    <t>1642</t>
  </si>
  <si>
    <t xml:space="preserve">Rohr </t>
  </si>
  <si>
    <t>001643-01</t>
  </si>
  <si>
    <t>Profil_001643-01</t>
  </si>
  <si>
    <t>1643</t>
  </si>
  <si>
    <t>ZB FDY Strebenbock HA G45 BBG</t>
  </si>
  <si>
    <t>WS02005 Typ "A"</t>
  </si>
  <si>
    <t>WS 02005 AlMgSi-CH-Typ A; REC: min. 25% Sekundaeranteil
Qualitätsvorschrift QV39003
Prozessvorschrift PC01001
Bauteilkennzeichnung GS 91001
Fertigteile gereinigt: Diese sind graphitfrei und spänearm (einzeln anhaftende Späne sind zulässig) anzuliefern. Restschmiermittelmenge beträgt ma. 1,5 g/m. Die Reinigung muss vor dem Einpressen der Nietmutter erfolgen. 
Teil muss oel- und fettfrei angeliefert werden.</t>
  </si>
  <si>
    <t>keine Wandstärken bekannt, zu wenig Bemaßung mit Toleranzen, kann so nicht genehmigt werden</t>
  </si>
  <si>
    <t>Nicht bearbeitet da Legierung nicht bekannt.
Nach RS mit QM gehe ich von interner Leg. 6022 aus.
A Schrott 4m.
E Schrott 3m.
Profil nur mit Luftkühlung möglich.</t>
  </si>
  <si>
    <t>Keine Freigabe der WS 02005 in Vogt vorhanden.</t>
  </si>
  <si>
    <t>Kosten für Profil -&gt; Vorbehaltlich der Spezifikation WS2005.
Ohne Reinigung der Bauteile. Anlieferzustand wie derzeit
Nach Rücksprache mit CO kann das Profil für die Musterteile zur Not auch in BNN gepresst werden.
Zur verbesserten Recovery Presslänge von 6000mm auf 5200mm geändert</t>
  </si>
  <si>
    <t>mit Hr. Cousins gesprochen; aktuell keine externe Anfrage, Tel 04.05.2021 // VV
Anfrage von Aluprof liegt vor 19.05.2021 // CH</t>
  </si>
  <si>
    <t>Bearbeitung erfolgt beim externen Dienstleister</t>
  </si>
  <si>
    <t>001643-02</t>
  </si>
  <si>
    <t>01643-02</t>
  </si>
  <si>
    <t>AlMgSi-CHA (WS02005 Typ "A")</t>
  </si>
  <si>
    <t>WS 02005 AlMgSi-CH-Typ A; REC: min. 25% Sekundaeranteil
Qualitätsvorschrift QV39003
Prozessvorschrift PC01001
Bauteilkennzeichnung GS 91001
Fertigteile gereinigt: Diese sind graphitfrei und spänearm (einzeln anhaftende Späne sind zulässig) anzuliefern. Restschmiermittelmenge beträgt ma. 1,5 g/m. Die Reinigung muss vor dem Einpressen der Nietmutter erfolgen. 
Teil muss oel- und fettfrei angeliefert werden.
Bearbeitung bei Aluprof und Ladwig anfragen</t>
  </si>
  <si>
    <t>Profiltoleranzen nach EN 12020, weitere Einschränkungen oder Anforderungen nicht bekannt.</t>
  </si>
  <si>
    <t>Nach RS mit QM gehe ich von interner Leg. 6022 aus.
A Schrott 4m.
E Schrott 3m.
Profil nur mit Luftkühlung möglich.
Ideale Einteillänge ca. 4200mm bei 1400er Block.</t>
  </si>
  <si>
    <t>Keine Freigabe WS 02005 in Vogt vorhanden.</t>
  </si>
  <si>
    <t>Vorläufige Profilkalkulation mit Einschränkung da Toleranzen und Maße fehlen.</t>
  </si>
  <si>
    <t>30.08 angefragt VV
Angebot liegt beim Vertrieb</t>
  </si>
  <si>
    <t>001643-03</t>
  </si>
  <si>
    <t xml:space="preserve">WS 02005 AlMgSi-CH-Typ A; REC: min. 25% Sekundaeranteil
Qualitätsvorschrift QV39003
Prozessvorschrift PC01001
Bauteilkennzeichnung GS 91001
Fertigteile gereinigt: Diese sind graphitfrei und spänearm (einzeln anhaftende Späne sind zulässig) anzuliefern. Restschmiermittelmenge beträgt ma. 1,5 g/m. Die Reinigung muss vor dem Einpressen der Nietmutter erfolgen. 
Teil muss oel- und fettfrei angeliefert werden.
Bearbeitung bei Aluprof und Ladwig anfragen.
Presswerte für P100 benötigt. Keine Bearbeitung vom Einkauf nötig, Angebot für die Weiterverarbeitung liegt bereits vor. </t>
  </si>
  <si>
    <t>CO-04.10.2021</t>
  </si>
  <si>
    <t>Sägen muss über extern erfolgen</t>
  </si>
  <si>
    <t>001643-04</t>
  </si>
  <si>
    <t>01643-04</t>
  </si>
  <si>
    <t xml:space="preserve">WS 02005 AlMgSi-CH-Typ A; REC: min. 25% Sekundaeranteil
Qualitätsvorschrift QV39003
Prozessvorschrift PC01001
Bauteilkennzeichnung GS 91001
Fertigteile gereinigt: Diese sind graphitfrei und spänearm (einzeln anhaftende Späne sind zulässig) anzuliefern. Restschmiermittelmenge beträgt ma. 1,5 g/m. Die Reinigung muss vor dem Einpressen der Nietmutter erfolgen. 
Teil muss oel- und fettfrei angeliefert werden.
Bearbeitung bei Aluprof und Ladwig anfragen.
Presswerte für P100 benötigt. Keine Bearbeitung vom Einkauf nötig, Angebot für die Weiterverarbeitung liegt bereits vor. 
Achtung: Längentoleranz +/- 0,6 gemäß Zeichnung
Variante 1
</t>
  </si>
  <si>
    <t>Profil mit Luftkühlung und in Leg. 6022 angeboten.
Profilgrösse grenzwertig.</t>
  </si>
  <si>
    <t>001643-05</t>
  </si>
  <si>
    <t xml:space="preserve">WS 02005 AlMgSi-CH-Typ A; REC: min. 25% Sekundaeranteil
Qualitätsvorschrift QV39003
Prozessvorschrift PC01001
Bauteilkennzeichnung GS 91001
Fertigteile gereinigt: Diese sind graphitfrei und spänearm (einzeln anhaftende Späne sind zulässig) anzuliefern. Restschmiermittelmenge beträgt ma. 1,5 g/m. Die Reinigung muss vor dem Einpressen der Nietmutter erfolgen. 
Teil muss oel- und fettfrei angeliefert werden.
Bearbeitung bei Aluprof und Ladwig anfragen.
Presswerte für P100 benötigt. Keine Bearbeitung vom Einkauf nötig, Angebot für die Weiterverarbeitung liegt bereits vor. 
Achtung: Längentoleranz +/- 0,6 gemäß Zeichnung
Variante 2
</t>
  </si>
  <si>
    <t>001645-01</t>
  </si>
  <si>
    <t>Profil_001645-02</t>
  </si>
  <si>
    <t>1645</t>
  </si>
  <si>
    <t>FRONT RAIL PROFILE</t>
  </si>
  <si>
    <t>Bitte Lieferlänge beachten.</t>
  </si>
  <si>
    <t>Achtung: Anforderung über Spanfreiheit erfordert evtl. Nachbehandlung. Maximaler Grat von 0,2mm kann nicht überprüft werden.</t>
  </si>
  <si>
    <t>Sägekosten geschätzt mit Zykluszeit 55 sec. (2 Profile nebeneinander). Annahme Stundensatz von HPI</t>
  </si>
  <si>
    <t>kein To Do im EK, mit Hr. Cousins abgestimmt // VV 12.05</t>
  </si>
  <si>
    <t>KEINE Kapazität an der HPI</t>
  </si>
  <si>
    <t>001645-02</t>
  </si>
  <si>
    <t>REAR RAIL PROFILE</t>
  </si>
  <si>
    <t>KEINE Kapazität an der HPI-Säge</t>
  </si>
  <si>
    <t>001645-03</t>
  </si>
  <si>
    <t>Profil_001645-03</t>
  </si>
  <si>
    <t>SIDE RAIL PROFILE</t>
  </si>
  <si>
    <t>Änderungen am unteren Zwischensteg vorbehalten, Abstimmung mit WZ-Hersteller erforderlich.</t>
  </si>
  <si>
    <t>KEINE Kapa in Vogt</t>
  </si>
  <si>
    <t>001645-04</t>
  </si>
  <si>
    <t>Profil_001645-04</t>
  </si>
  <si>
    <t>CROSS BEAM PROFILE</t>
  </si>
  <si>
    <t>Für gesamtes Anfragepaket geforderte Legierung bei DURA prüfen! Teilweise falsche Angaben zu BMW-Legierunsspezifikationen!</t>
  </si>
  <si>
    <t>001645-05</t>
  </si>
  <si>
    <t>Profil_001645-05</t>
  </si>
  <si>
    <t>CONNECTION FRONT EXTRUSION PROFILE</t>
  </si>
  <si>
    <t>Legierung nach Absprache mit Kunden geändert. Weicht von Zeichnung ab.</t>
  </si>
  <si>
    <t>Nach Rücksprache mit DURA ist WS 02002 Typ B gefordert -&gt; 6063 mit Wasserkühlung</t>
  </si>
  <si>
    <t xml:space="preserve">Profil abgelehnt, siehe Problemeprofil Shenyang 42091 ist fast gleich .
Profil 42091 mit Wasserkühlung nicht möglich, viel Schrott wegen Profilgeometrien ( Dornbewegung und Wellen),
mech.Eigenschaft werden nicht immer erreicht und Recovery ca. bei 40%. Werkzeug sehr teuer --&gt;Standzeit des 
Werkzeuges nicht hoch.
</t>
  </si>
  <si>
    <t>Profil nicht herstellbar</t>
  </si>
  <si>
    <t>keine externe Anfrage // VV 12.05</t>
  </si>
  <si>
    <t>KEINE Kapazität an der HPI-Säge
Vorgängerprofil 42091 wird bei Pfeifer gesägt
Keine Entgratung aufgrund Bauteillänge möglich</t>
  </si>
  <si>
    <t>001646-01</t>
  </si>
  <si>
    <t>1646</t>
  </si>
  <si>
    <t>Bestehende Endplatte A7893430516 / Teil  20034234</t>
  </si>
  <si>
    <t xml:space="preserve">Keine zusätzlichen/geänderten Stückkosten erforderlich, da Zykluszeit alt &lt;-&gt; neu identisch.
Würde auf Grund von engerer Toleranz allerdings hie etwas aufschlagen.
Beschaffungszeit für PKD Bohrer (280€) mindestens 6-8Wochen.
zusätzliche Aufwand für Maschine einrichten, messen und Erstmusterprüfung min. 1 Tag </t>
  </si>
  <si>
    <t>001647-01</t>
  </si>
  <si>
    <t>Profil_001647-01</t>
  </si>
  <si>
    <t>1647</t>
  </si>
  <si>
    <t>Profil</t>
  </si>
  <si>
    <t>Querschnitt ahnlich FB Plus 400, Res. 204336 
Überlegung Rentabilität einer Halter Konstruktion im Verhältnis zur Jahrestonnage</t>
  </si>
  <si>
    <t xml:space="preserve">Querschnitt ahnlich FB Plus 400, Res. 204336 </t>
  </si>
  <si>
    <t>Profil mit Luftkühlung
A Schrott 2,5m
E Schrott 2,5m</t>
  </si>
  <si>
    <t>001648-01</t>
  </si>
  <si>
    <t>Profil_001648-01</t>
  </si>
  <si>
    <t>1648</t>
  </si>
  <si>
    <t>VERBINDUNGSTRAEGER TUNNEL PHEV-PROFIL</t>
  </si>
  <si>
    <t>Versuchslegierung</t>
  </si>
  <si>
    <t>Legierung: GS93047-AlMgSi-CRA-W
Lieferlänge 1565 mm -&gt; Sägekalkulation erforderlich
W = Gewaschen nach PV 01031</t>
  </si>
  <si>
    <t>Wasserkühlung</t>
  </si>
  <si>
    <t>s. Bemerkung Nachfolge und Produktion</t>
  </si>
  <si>
    <t>KEINE Kapazität an der HPI_Säge
Keine Entgratung angeboten
Kein Waschen angeboten</t>
  </si>
  <si>
    <t>001648-02</t>
  </si>
  <si>
    <t>Profil_001648-02</t>
  </si>
  <si>
    <t>VERBINDUNGSTRAEGER TUNNEL PROFIL HI LI Profil</t>
  </si>
  <si>
    <t>Legierung: GS93047-AlMgSi-CRA-W
Lieferlänge 385 mm -&gt; Sägekalkulation erforderlich
W = Gewaschen nach PV 01031</t>
  </si>
  <si>
    <t>Formteilgrat an der Zunge Öffnung 9,7 möglich</t>
  </si>
  <si>
    <t>6063 mit Wasserkühlung</t>
  </si>
  <si>
    <t xml:space="preserve">Maßhaltigkeit des Öffnungsmaß und Welligkeit mit WZT besprochen. Sollte funktionieren. </t>
  </si>
  <si>
    <t xml:space="preserve">KEINE Kapazität HPI
Angebot ohne Entgratung
</t>
  </si>
  <si>
    <t>001649-01</t>
  </si>
  <si>
    <t>1649</t>
  </si>
  <si>
    <t>Flachstange 400 x 15</t>
  </si>
  <si>
    <t xml:space="preserve">Kunde wünscht Legierung 6101 T7 in folgenden Längen und Mengen über 2 Jahre
6200 mm   331,5 to 
985 mm     52,7 to 
5890 mm   95,4 to 
912 mm    14,89 to 
2225 mm   36 to
4940 mm   80 to
835 mm    13,5 to
5735 mm    92,9 to 
2877 mm   46,6 to
558 mm     9 to 
265 mm    4,3 to </t>
  </si>
  <si>
    <t>Bei allen Längen über 2000mm entfällt der Kostgenpunkt des Sägens.
Bitte für jede Länge die entsprechende Kalkulation beachten.</t>
  </si>
  <si>
    <t>T7</t>
  </si>
  <si>
    <t>001651-01</t>
  </si>
  <si>
    <t>Profil_001651-01</t>
  </si>
  <si>
    <t>1651</t>
  </si>
  <si>
    <t>Crush Can</t>
  </si>
  <si>
    <t>EN AW-6008</t>
  </si>
  <si>
    <t xml:space="preserve">Pressprofil wurde bereits unter ID_871 kalkuliert. 
CNC-Bearbeitung muss nun kalkuliert werden. </t>
  </si>
  <si>
    <t>Wanddickentoleranz innen ±0,6 und außen ±04 erforderlich !! Durch diese Tolernazen kann ich auf 40 Tonnen hochgehen.</t>
  </si>
  <si>
    <t>Wanddickentoleranz innen ±0,6 und außen ±04 erforderlich !!</t>
  </si>
  <si>
    <t>Legierung muss über Versuch bestimmt werden. Sehr hohe Anforderungen an QM, Prüfungen und Vormaterialqualität.</t>
  </si>
  <si>
    <t xml:space="preserve">Verpressbarkeit und mech. Eig der EN AW-6008 müssen durch Versuch ermittelt werden. </t>
  </si>
  <si>
    <t>s. Anmerkungen von QS und Technologie</t>
  </si>
  <si>
    <t>Angebot an Vertrieb weitergegeben // VV 12.05</t>
  </si>
  <si>
    <t>Sägen ist in der externen Bearbeitung enthalten</t>
  </si>
  <si>
    <t>001652-01</t>
  </si>
  <si>
    <t>Profil_001652-01</t>
  </si>
  <si>
    <t>1652</t>
  </si>
  <si>
    <t>Gleitbalken</t>
  </si>
  <si>
    <t>Nach erneuter Rückfrage mit Kunden ist Anfrage noch aktuell. Kunde wünscht Angebot.</t>
  </si>
  <si>
    <t>Kederöffnung erhöhen auf 4,5mm - Skizze im Ordner Machbarkeit beachten</t>
  </si>
  <si>
    <t>001653-01</t>
  </si>
  <si>
    <t>1653</t>
  </si>
  <si>
    <t xml:space="preserve">Flachstange 135 x 104 mm </t>
  </si>
  <si>
    <t>608210</t>
  </si>
  <si>
    <t xml:space="preserve"> Ecken mit max.R 2 verrunden</t>
  </si>
  <si>
    <t xml:space="preserve"> Bund umreift</t>
  </si>
  <si>
    <t>001653-02</t>
  </si>
  <si>
    <t xml:space="preserve">Flachstange 127 x 86 mm </t>
  </si>
  <si>
    <t>Ecken mit max.R 2 verrunden</t>
  </si>
  <si>
    <t>Bund umreift</t>
  </si>
  <si>
    <t>001654-01</t>
  </si>
  <si>
    <t>1654</t>
  </si>
  <si>
    <t>Leitrohr 250 x 12</t>
  </si>
  <si>
    <t>001655-01</t>
  </si>
  <si>
    <t>1655</t>
  </si>
  <si>
    <t>Abschirmung 100</t>
  </si>
  <si>
    <t>Profil mit Wasserwelle gekühlt
A Schrott 1,25m 
E Schrott 3,5m</t>
  </si>
  <si>
    <t>Nur mit Breitentoleranz +/-0,5 !!
nur nach Rotstiftzeichnung</t>
  </si>
  <si>
    <t>001655-02</t>
  </si>
  <si>
    <t>Abschirmung 150</t>
  </si>
  <si>
    <t>Profil mit Wasserwelle gekühlt
A Schrott 1,25m 
E Schrott 3,25m</t>
  </si>
  <si>
    <t>Nur mit Breitentoleranz +/-0,7 !!
nur nach Rotstiftzeichnung</t>
  </si>
  <si>
    <t>001655-03</t>
  </si>
  <si>
    <t>Abschirmung 154</t>
  </si>
  <si>
    <t>001656-01</t>
  </si>
  <si>
    <t>1656</t>
  </si>
  <si>
    <t>VERBINDUNGSTRÄGER TUNNEL PROFIL</t>
  </si>
  <si>
    <t>Legierung: GS93047-AlMgSi-CRA-B
Lieferlänge 925 mm -&gt; Sägekalkulation erforderlich.</t>
  </si>
  <si>
    <t xml:space="preserve">Profil nach WS 02002 Typ B --&gt; somit muss mit Wasser gekühlt werden. Schenkel mit 2,5mm x 31mm waagrecht dabei kritisch. Muss durch Versuch ermittelt werden. </t>
  </si>
  <si>
    <t>Wg. Sägekapa und wg.langem Schenkel</t>
  </si>
  <si>
    <t>KEINE Sägekapazität in Vogt!!!
Sägetoleranz DIN ISO 2768 m</t>
  </si>
  <si>
    <t>001657-01</t>
  </si>
  <si>
    <t>Profil_001657-01</t>
  </si>
  <si>
    <t>1657</t>
  </si>
  <si>
    <t>6005A4</t>
  </si>
  <si>
    <t>Profile mit Beilagen trennen</t>
  </si>
  <si>
    <t>001657-02</t>
  </si>
  <si>
    <t>001658-01</t>
  </si>
  <si>
    <t>1658</t>
  </si>
  <si>
    <t>RD 169,7 -0,9mm</t>
  </si>
  <si>
    <t xml:space="preserve">Rundstangen Toleranz - 0,9 mm
Vormaterial Bolzen Rissprüfung über die komplette Länge (BGR)
Vorgabe Strangpressen:
Keine Dopplungen, Trennungen und oxidische Verunreinigungen zulässig
Kein Einsatz von geteilten Bolzen
Chargenrückverfolgbarkeit gewährleisten
Bemusterungen sind gemäß Auslösematrix (VDA Band 2, 5. Auflage) durchzuführen
</t>
  </si>
  <si>
    <t xml:space="preserve">Toleranz 0/-0,9 nicht möglich. Toleranzfeld von 1,4mm erforderlich
Billetprämie für 100% US Bolzen zusätzlich 100€/t !!!
</t>
  </si>
  <si>
    <t>presshart</t>
  </si>
  <si>
    <t>001658-02</t>
  </si>
  <si>
    <t>Toleranz 0/-0,9 nicht möglich. Toleranzfeld von 1,4mm erforderlich
Billetprämie für 100% US Bolzen zusätzlich 100€/t !!!</t>
  </si>
  <si>
    <t>001659-01</t>
  </si>
  <si>
    <t>Profil_001659-01</t>
  </si>
  <si>
    <t>1659</t>
  </si>
  <si>
    <t>Trägerschiene LF4</t>
  </si>
  <si>
    <t xml:space="preserve">- Wandstärke 1,5mm auf 21,5 mm erhöhen (Mittelverbindungssteg)
- Wandstärken 1,4mm auf 1,6 mm erhöhen
- Öffnung Kederschienen von 4,4mm auf 8mm erhöhen ( sonst kritisches Zungenverhältnis- Werkzeugbruch)
</t>
  </si>
  <si>
    <t>- Legierung 6106 nicht im Lieferprogramm- alternativ 6063</t>
  </si>
  <si>
    <t xml:space="preserve">Sichtflächen nicht bekannt
</t>
  </si>
  <si>
    <t>Legierung kann von BTF nicht angeboten werden. Daher wird geprüft zu welchem Preis die Profile
in VGT gepresst werden können</t>
  </si>
  <si>
    <t>Kein To Do im EK 27.05 VV</t>
  </si>
  <si>
    <t>Bund (600x600) umreift, Zwischenlagen</t>
  </si>
  <si>
    <t>001659-02</t>
  </si>
  <si>
    <t>Profil_001659-02</t>
  </si>
  <si>
    <t>Trägerschiene LF4 50%</t>
  </si>
  <si>
    <t>- Wandstärke 2,0mm auf 2,5 mm erhöhen (Mittelverbindungssteg)
- Wandstärken 1,4mm auf 1,6mm erhöhen
- Wandstärken 1,5mm auf 1,6mm erhöhen</t>
  </si>
  <si>
    <t>Legierung 6106 nicht im Lieferprogramm- alternativ 6063</t>
  </si>
  <si>
    <t>kein To Do im EK, 27.05 VV</t>
  </si>
  <si>
    <t>-Bund (600x600) umreift mit Zwischenlagen</t>
  </si>
  <si>
    <t>001659-03</t>
  </si>
  <si>
    <t>Profil_001659-03</t>
  </si>
  <si>
    <t>Handleiste 250 Alu</t>
  </si>
  <si>
    <t>formgebundener Druckring für 2-Strang notwendig (2050 €)</t>
  </si>
  <si>
    <t>Sichtflächen nicht bekannt</t>
  </si>
  <si>
    <t>Angebot an Hr.- Dahler geschickt, VV 02.06</t>
  </si>
  <si>
    <t>001659-04</t>
  </si>
  <si>
    <t>Profil_001659-04</t>
  </si>
  <si>
    <t>Handleiste 250 alu</t>
  </si>
  <si>
    <t>Angebot an Hr. Dahler geschickt VV 02.06</t>
  </si>
  <si>
    <t>- Bund (600x600) umreift, Zwischenlagen</t>
  </si>
  <si>
    <t>001659-05</t>
  </si>
  <si>
    <t>Wandstärken müssen erhöht werden. Der Mittelsteg muss deutlich erhöht werden.</t>
  </si>
  <si>
    <t>Legierung in Vogt auch nicht möglich daher kann der Preis aus BTF genommen werden</t>
  </si>
  <si>
    <t>001659-06</t>
  </si>
  <si>
    <t>Wandstärken müssen erhöht werden, Der Mittelsteg muss deutlich erhöht werden</t>
  </si>
  <si>
    <t>001659-07</t>
  </si>
  <si>
    <t>001659-08</t>
  </si>
  <si>
    <t>001660-01</t>
  </si>
  <si>
    <t>1660</t>
  </si>
  <si>
    <t>Scharnierprofil</t>
  </si>
  <si>
    <t>001661-01</t>
  </si>
  <si>
    <t>Profil_001661-01</t>
  </si>
  <si>
    <t>1661</t>
  </si>
  <si>
    <t>Batteriegehäuse</t>
  </si>
  <si>
    <t>aufgrund der Bohrloch-Toleranz und der ungleichmäßigen Materialansammlöung in diesem Bereich ist die WZ Standzeit eingeschränkt</t>
  </si>
  <si>
    <t xml:space="preserve">Profilgeometrie und Toleranzen nach Vorschlag STEP/G </t>
  </si>
  <si>
    <t>Profil mit Luftkühlung
A Schrott 3,0m 
E Schrott 2,0m</t>
  </si>
  <si>
    <t xml:space="preserve">Profilgeometrie und Toleranzen nur nach Vorschlag STEP/G </t>
  </si>
  <si>
    <t>001662-01</t>
  </si>
  <si>
    <t>1662-01</t>
  </si>
  <si>
    <t>1662</t>
  </si>
  <si>
    <t>Achsgrundprofil AMB080</t>
  </si>
  <si>
    <t>Extra bemaßte Wandstärken sind so nicht zu erreichen, Hier sollten die Toleranzen erhöht werden</t>
  </si>
  <si>
    <t>siehe Anmerkungen WZT</t>
  </si>
  <si>
    <t>Preis Eloxal laut Preisliste Alucol, 26.05. VV</t>
  </si>
  <si>
    <t>001662-02</t>
  </si>
  <si>
    <t>1662-02</t>
  </si>
  <si>
    <t>Schlittengrundprofil AMB080</t>
  </si>
  <si>
    <t>nur nach Rotstiftzeichnug</t>
  </si>
  <si>
    <t>Preis Eloxal laut Preisliste Alucol, 26.05 VV</t>
  </si>
  <si>
    <t>001663-01</t>
  </si>
  <si>
    <t>1663</t>
  </si>
  <si>
    <t>296x141</t>
  </si>
  <si>
    <t>Sichtfläche sind die geraden Seiten.
Bitte die mögliche Verwindung und die Geradheit in Längs- und Querrichtung, wenn möglich, mit angeben.
Änderungen der Wandstärken sind erlaubt.
Kunde wünscht erste Muster 6 Wochen nach Profilfreigabe.</t>
  </si>
  <si>
    <t>Bitte alle Werte überprüfen: Die Innen-Wandstärken sollten nicht kleiner +- 0,5 sein. siehe Bemerkung WZ-Konstruktion.</t>
  </si>
  <si>
    <t>Bitte alle Werte überprüfen: nur mit Wanddickenänderung (Angleichung) siehe Skizze Step-G vom 17.05.2021
 Toleranzen korrigiert, sowie Wandstärken erhöht, siehe geänderte Zeichnung
 gr./m Gewicht ist nur ca. Angabe da nur Zeichnung vorhanden</t>
  </si>
  <si>
    <t xml:space="preserve"> Profil nur mit Luftkühlung
A Schrott 4,0m
E Schrott 2,0m
Geradheit Längs und Verwindung nach DIN 12020
Profilauslauf  auf den Stegen</t>
  </si>
  <si>
    <t>nur nach geänderter Rotstift-Zeichnung</t>
  </si>
  <si>
    <t>001664-01</t>
  </si>
  <si>
    <t>01664_01</t>
  </si>
  <si>
    <t>1664</t>
  </si>
  <si>
    <t>Profil 76205</t>
  </si>
  <si>
    <t>Profil mit Luftkühlung
A - Schrott 1,5m 
E - Schrott 2,5m</t>
  </si>
  <si>
    <t>001665-01</t>
  </si>
  <si>
    <t>Profil_001665-01</t>
  </si>
  <si>
    <t>1665</t>
  </si>
  <si>
    <t>Battery structure middle housing</t>
  </si>
  <si>
    <t>Profil wurde bereits unter ID_148 bewertet.</t>
  </si>
  <si>
    <t>Angeboten werden nur Langlängen und keine Weiterverarbeitung
Siehe hierzu aus der ID 148 die Rotstifzeichnung von DP. 
Abgelegt in dieser Machbarkeit</t>
  </si>
  <si>
    <t>001666-01</t>
  </si>
  <si>
    <t>1666</t>
  </si>
  <si>
    <t>Lastverteiler</t>
  </si>
  <si>
    <t>TL 116 C20</t>
  </si>
  <si>
    <t xml:space="preserve">Angebot vorerst in optimierter Mehrfachlänge. </t>
  </si>
  <si>
    <t>Sprühkühlung</t>
  </si>
  <si>
    <t>Profil mit Spritzwasserkühlung 
A Schrott 3,5m
E Schrott 3,5m</t>
  </si>
  <si>
    <t>001667-01</t>
  </si>
  <si>
    <t>1667</t>
  </si>
  <si>
    <t>Flach 193x15</t>
  </si>
  <si>
    <t xml:space="preserve">Kunde Westmetall wurde nicht in pA übernommen, da dieser von Metalservice Göteborg übernommen worden ist.  Jetzt hat sich der Kunde wieder
ausgegliedert und fragt wieder unter altem Namen an. </t>
  </si>
  <si>
    <t>Kanten mit max.R1 verrunden</t>
  </si>
  <si>
    <t>Eckenradien</t>
  </si>
  <si>
    <t>Bund umreift (600x600)</t>
  </si>
  <si>
    <t>001668-01</t>
  </si>
  <si>
    <t>01668-01</t>
  </si>
  <si>
    <t>1668</t>
  </si>
  <si>
    <t>25-925-1482.001</t>
  </si>
  <si>
    <t>228x128 Mx50  Phoenix  / Änderung Geradheit, Maß10 in 10,5, Maß 23in ()</t>
  </si>
  <si>
    <t>Konturänderungen s. Anlage</t>
  </si>
  <si>
    <t>nur nach geänderter Zeichnung Step-G</t>
  </si>
  <si>
    <t>001669-01</t>
  </si>
  <si>
    <t>1669</t>
  </si>
  <si>
    <t>ID_1510</t>
  </si>
  <si>
    <t xml:space="preserve">Profile wurden unter ID_1510 bewertet. </t>
  </si>
  <si>
    <t xml:space="preserve">unter Mach_ID-1510 bewertet </t>
  </si>
  <si>
    <t>001670-01</t>
  </si>
  <si>
    <t>1670</t>
  </si>
  <si>
    <t xml:space="preserve">250 x12 mm Rohr </t>
  </si>
  <si>
    <t>001670-02</t>
  </si>
  <si>
    <t xml:space="preserve">160 x 6 mm Rohr </t>
  </si>
  <si>
    <t>001671-01</t>
  </si>
  <si>
    <t>01671-01</t>
  </si>
  <si>
    <t>1671</t>
  </si>
  <si>
    <t>Tragschelle SN-Trag 60</t>
  </si>
  <si>
    <t>ähnlich WZ 29124</t>
  </si>
  <si>
    <t>Pressung als Mehrfachlänge= 6000mm</t>
  </si>
  <si>
    <t xml:space="preserve">gemäß Wunsch von Sales in Oberflächenqualität 12020-1 ist eine geringere Pressgeschwindigkeit wegen der erhöhten 
Anforderungen notwendig
</t>
  </si>
  <si>
    <t>Kosten von Einkauf für Sägen immer noch offen; jedoch angefragt. s.oben</t>
  </si>
  <si>
    <t>11.06.21 VV: Angefragt</t>
  </si>
  <si>
    <t>Kurzlängen extern sägen ( Kurzlänge Kunde unterschreitet die minimale Sägelänge der Leinsäge)</t>
  </si>
  <si>
    <t>Bund umreift mit Folie(600x600),  Profile einzeln einwellen ( DIN EN 12020-1), Zwischenlagen</t>
  </si>
  <si>
    <t>001671-02</t>
  </si>
  <si>
    <t>01671-02</t>
  </si>
  <si>
    <t>ähnlich WZ 25819</t>
  </si>
  <si>
    <t>gemäß Wunsch von Sales in Oberflächenqualität 12020-1 ist eine geringere Pressgeschwindigkeit wegen der erhöhten 
Anforderungen notwendig</t>
  </si>
  <si>
    <t>001672-01</t>
  </si>
  <si>
    <t>1672</t>
  </si>
  <si>
    <t>Druckprofil</t>
  </si>
  <si>
    <t xml:space="preserve">   gr./m Gewicht zu gering für Vogt, idelal 1-Strang in BFF
- Wandstärken 1,5mm auf 1,8mm erhöhen</t>
  </si>
  <si>
    <t>- interne Legierung 6064</t>
  </si>
  <si>
    <t>- laut Kundenzeichnung: nicht tolerierte Koordinaten+/- 0,1 entfällt, Tolerierung nach EN AW 755-9</t>
  </si>
  <si>
    <t>Preis nochmal geändert mit aktuellem Profilgewicht.</t>
  </si>
  <si>
    <t>001673-01</t>
  </si>
  <si>
    <t>1673</t>
  </si>
  <si>
    <t>RR 60x30x3</t>
  </si>
  <si>
    <t>Jahresmenge 22 to</t>
  </si>
  <si>
    <t>Kantenradien min. 0,5mm</t>
  </si>
  <si>
    <t>001673-02</t>
  </si>
  <si>
    <t>RR 60x34x3</t>
  </si>
  <si>
    <t>Jahresmenge 14 to</t>
  </si>
  <si>
    <t>siehe Konstruktion-Kommentar</t>
  </si>
  <si>
    <t xml:space="preserve">Kantenradius am Profil min. 0,5 erforderlich </t>
  </si>
  <si>
    <t>001673-03</t>
  </si>
  <si>
    <t>RR 40x30x3</t>
  </si>
  <si>
    <t>Jahresmenge 3 to</t>
  </si>
  <si>
    <t>Kanten min. R 0,5 gerundet</t>
  </si>
  <si>
    <t>001673-04</t>
  </si>
  <si>
    <t>RR 40x20x2</t>
  </si>
  <si>
    <t>Jahresmenge 2 to</t>
  </si>
  <si>
    <t>Kanten R 0,5 gerundet</t>
  </si>
  <si>
    <t>001673-05</t>
  </si>
  <si>
    <t>VR 35x2</t>
  </si>
  <si>
    <t>Jahresmenge 5 to</t>
  </si>
  <si>
    <t>001674-01</t>
  </si>
  <si>
    <t>1674</t>
  </si>
  <si>
    <t xml:space="preserve">Mantelrohr 385 x 6,5 mm </t>
  </si>
  <si>
    <t>001676-01</t>
  </si>
  <si>
    <t>01676-01</t>
  </si>
  <si>
    <t>1676</t>
  </si>
  <si>
    <t>Sun Roof Frame</t>
  </si>
  <si>
    <t>Lieferung an externen Bearbeiter in Mehrfachlängen von 6,5m
WZ:260x135 Matr. x60 Phoenix + Druckringeinsatz (550€)</t>
  </si>
  <si>
    <t>Maße und Toleranzen erhöhen, siehe Anlage (Skizze BTF) bzw unter Sharepoint in Zeichnungen (Gewicht geändert)
Bei Auftrag ist vom Besteller eine 1:1 Profilkontur im DXF oder DWG- File erforderlich.</t>
  </si>
  <si>
    <t>Anlage in japanischen Text kann necht berücksichtigt werden, da keine Übersetzung vorliegt.</t>
  </si>
  <si>
    <t>nur nach STep-G Zeichnung</t>
  </si>
  <si>
    <t xml:space="preserve">Lieferung an externen Bearbeiter in Mehrfachlängen von 6,5m und Weiterbearbeitug, 
sowie Versand und Art der Verpackung nach Japan - ist durch SALES / Verand zu klären
</t>
  </si>
  <si>
    <t>001677-01</t>
  </si>
  <si>
    <t>1677</t>
  </si>
  <si>
    <t>Klarvik</t>
  </si>
  <si>
    <t>We have similar profiles in BTF B60257 and 58. B20781, 82 and 83.
Therefore calculated by sales</t>
  </si>
  <si>
    <t>001680-01</t>
  </si>
  <si>
    <t>Profil_001680-01</t>
  </si>
  <si>
    <t>1680</t>
  </si>
  <si>
    <t>Lieferlänge variiert je nach Pressrichtung. 
Angefragt ist das Bauteil gemäß Zeichnung. 
Anodisieren nach dem GX Verfahren (Badtemperatur 25+/- 10°C)
Nachverdichten in Heißdampf bei &gt;120°C und min. 5 min. (Ni-Acetat verboten!)
Schichthärte: &gt;450HV0.025</t>
  </si>
  <si>
    <t xml:space="preserve">mit Vobehalt bzgl. Kosten der mech. Bearbeitung und Sägen
Aufmaß für Bearbeitung erforderlich
</t>
  </si>
  <si>
    <t xml:space="preserve"> CO -10.06.21 - Sägekosten und Oberflächebehandlungskosten sollten ermittelt werden
VV 11.06.21 angefragt</t>
  </si>
  <si>
    <t xml:space="preserve">Bitte Prüfen ob Profile Extern Gesägt werden können </t>
  </si>
  <si>
    <t>001680-02</t>
  </si>
  <si>
    <t>Profil_001680-02</t>
  </si>
  <si>
    <t>Deckel</t>
  </si>
  <si>
    <t>mit Vobehalt bzgl. Kosten der mech. Bearbeitung und Sägen
Aufmaß für Bearbeitung erforderlich</t>
  </si>
  <si>
    <t>001681-01</t>
  </si>
  <si>
    <t>1681</t>
  </si>
  <si>
    <t>LB Rohrpfette 80</t>
  </si>
  <si>
    <t>Wandstärken 1,5mm auf 1,8mm erhöhen (siehe KD-Zeichnung)
Toleranzänderungen für die Maße 46,60,75 und 80 (siehe KD-Zeichnung)</t>
  </si>
  <si>
    <t>normale Oberfächenqualität, Sichtflächen nicht bekannt</t>
  </si>
  <si>
    <t>Nur nach Zeichnung Step-G BTF</t>
  </si>
  <si>
    <t>Bund (600x600)umreift mit Zwischenlagen</t>
  </si>
  <si>
    <t>001682-01</t>
  </si>
  <si>
    <t>1682</t>
  </si>
  <si>
    <t>P 50.39</t>
  </si>
  <si>
    <t>Oberflächenqualität normal, da keine Sichtflächen bekannt</t>
  </si>
  <si>
    <t>Kanten mit R1 verrunden</t>
  </si>
  <si>
    <t>Bund (600x600) umreift</t>
  </si>
  <si>
    <t>001682-02</t>
  </si>
  <si>
    <t>P 470.3</t>
  </si>
  <si>
    <t>Kanten mit &gt; R1 verrunden</t>
  </si>
  <si>
    <t>001683-01</t>
  </si>
  <si>
    <t>1683</t>
  </si>
  <si>
    <t>301383944</t>
  </si>
  <si>
    <t>001684-01</t>
  </si>
  <si>
    <t>Profil_001684-01</t>
  </si>
  <si>
    <t>1684</t>
  </si>
  <si>
    <t>Customer profile</t>
  </si>
  <si>
    <t xml:space="preserve">Existing profile B75331. Visible surface on all surfaces but will be painted by the customer.
Small volume. yearly volume of 0,25-0,5 ton per year. Customer want small lot size as possible.
</t>
  </si>
  <si>
    <t>KWZ 390x200 Phoenix</t>
  </si>
  <si>
    <t>eine Fäche (KM70=Lauffläche)</t>
  </si>
  <si>
    <t>001685-01</t>
  </si>
  <si>
    <t>Profil_001685-01</t>
  </si>
  <si>
    <t>1685</t>
  </si>
  <si>
    <t>Lagerbock</t>
  </si>
  <si>
    <t>Profil soll in Zukunft das bestehende Werkzeug B65273 ersetzen!</t>
  </si>
  <si>
    <t xml:space="preserve">Toleranzänderung Maß 71 auf +/-0,35mm beachten / Siehe Anlage MID.1685.pdf 
@ Frau Drondorf: die Lieferlänge vom 3250mm (wie B65273) ist auch hier die bessere Variante.
(auf Kd-Zeichnung ist  die Lieferlange 3m angegeben)
 </t>
  </si>
  <si>
    <t>001685-02</t>
  </si>
  <si>
    <t>Lagerbock NEU</t>
  </si>
  <si>
    <t>NEUE Profilvariante  (1. Version ist hinfällig!)
Sollte die Lieferlänge nicht möglich sein, bitte die maximal mögliche Lieferlänge angeben.</t>
  </si>
  <si>
    <t>6 m so gerade möglich.
3m ergibt gleiche Recovery. auch möglich</t>
  </si>
  <si>
    <t>001686-01</t>
  </si>
  <si>
    <t>1686</t>
  </si>
  <si>
    <t>F115x65</t>
  </si>
  <si>
    <t>Kanten mit max.R1,8 verrunden (lt. Norm)</t>
  </si>
  <si>
    <t>interne Legierung 6015</t>
  </si>
  <si>
    <t>001687-01</t>
  </si>
  <si>
    <t>1687</t>
  </si>
  <si>
    <t>Bordwand</t>
  </si>
  <si>
    <t>001688-01</t>
  </si>
  <si>
    <t>1688</t>
  </si>
  <si>
    <t>Kapp Aluminium</t>
  </si>
  <si>
    <t>3.1 Certification</t>
  </si>
  <si>
    <t>001689-01</t>
  </si>
  <si>
    <t>1689-01</t>
  </si>
  <si>
    <t>1689</t>
  </si>
  <si>
    <t>25-925-1491-001</t>
  </si>
  <si>
    <t>Konstruktionsänderungen im Bereich der Zunge (siehe KD.-Zeichnung und Anfrageskizze)</t>
  </si>
  <si>
    <t>nur nach Alternativvorschlag mit deutlich kürzerer Zunge</t>
  </si>
  <si>
    <t>001690-01</t>
  </si>
  <si>
    <t>01690-01</t>
  </si>
  <si>
    <t>1690</t>
  </si>
  <si>
    <t>TOS 003</t>
  </si>
  <si>
    <t>Toleranzen geändert (siehe KD-Zeichnung
Radien R0,25 auf R0,5 geändert</t>
  </si>
  <si>
    <t>Pressung nicht in EN AW 7020, alternativ in EN AW 7003</t>
  </si>
  <si>
    <t>Pressung als Mehrfachlänge 6200mm</t>
  </si>
  <si>
    <t>Angebot für Langlänge wurde kalkuliert.</t>
  </si>
  <si>
    <t>nach Rücksprache mit Frau Berg kein To Do, 25.06 VV</t>
  </si>
  <si>
    <t>Kurzlängen sägen, Bearbeitung extern und Eloxal extern</t>
  </si>
  <si>
    <t>001691-01</t>
  </si>
  <si>
    <t>Profil_001691-01</t>
  </si>
  <si>
    <t>1691</t>
  </si>
  <si>
    <t>Profil für Kopfplatte</t>
  </si>
  <si>
    <t xml:space="preserve">WZ 228x128 Ph 
Toleranzeröhung siehe Skizze: Maß 103 und 111 erhalten  +/- 0,3mm
</t>
  </si>
  <si>
    <t>001692-01</t>
  </si>
  <si>
    <t>1692</t>
  </si>
  <si>
    <t>Rechteckrohr</t>
  </si>
  <si>
    <t>-Sichtflächen nicht bekannt, daher Oberflächenqualität normal (pressblank)
Bei späteren Änderungen der Oberflächenqualität ( Sichtflächen, Eloxal), kann eine Neubewertung nötig werden.</t>
  </si>
  <si>
    <t>nach Step-G Zeichnung</t>
  </si>
  <si>
    <t>001692-02</t>
  </si>
  <si>
    <t>Lenkradaufnahme</t>
  </si>
  <si>
    <t>nicht bemaßte Ecken und Kanten mit max.R1 verrunden</t>
  </si>
  <si>
    <t>Profilzeichnung nicht gefunden</t>
  </si>
  <si>
    <t>001693-01</t>
  </si>
  <si>
    <t>01693-01</t>
  </si>
  <si>
    <t>1693</t>
  </si>
  <si>
    <t>Connectorbox Rampe</t>
  </si>
  <si>
    <t>Oberflächenbehandlung gemäß PTL7555 / PTL7556</t>
  </si>
  <si>
    <t>Wanddicke min 1,8 erforderlich, Kalkulation auf dieser Basis !!</t>
  </si>
  <si>
    <t xml:space="preserve">Versuch erforderlich, ob Profil mit Luftkühlung machbar. Pressgeschwindigkeit reduziert auf 8 m/min. </t>
  </si>
  <si>
    <t>siehe Bemerkung der Fachabteilungen
Nur Langlänge ohne Passivierung angeboten. Bearbeitung wird von Herr Cousins später nochmal abgefragt</t>
  </si>
  <si>
    <t>001693-02</t>
  </si>
  <si>
    <t>01693-02_03</t>
  </si>
  <si>
    <t>Rail A</t>
  </si>
  <si>
    <t>mit Wasserkühlung</t>
  </si>
  <si>
    <t>Nur Langlänge ohne Passivierung angeboten. Bearbeitung wird von Herr Cousins später nochmal abgefragt</t>
  </si>
  <si>
    <t>001693-03</t>
  </si>
  <si>
    <t>Rail B</t>
  </si>
  <si>
    <t>001693-04</t>
  </si>
  <si>
    <t>01693-04</t>
  </si>
  <si>
    <t>Battery Modul Casing</t>
  </si>
  <si>
    <t>Zustand gemäß TL116 N24
Oberflächenbehandlung gemäß PTL7555 / PTL7556</t>
  </si>
  <si>
    <t>Versuch, da Profil nur mit Luftkühlung machbar.  Annahme Leg 6008. 
A Schrott = 4 m / E Schrott = 3 m
(22.06.21 LS)</t>
  </si>
  <si>
    <t>001693-05</t>
  </si>
  <si>
    <t>https://aluext.sharepoint.com/sites/DesignandFeasibility/Profilvorschaubilder/Standard.jpg</t>
  </si>
  <si>
    <t>Zustand gemäß TL116 N24
Oberflächenbehandlung gemäß PTL7555 / PTL7556
Neue Kundenzeichnungen mit geänderten Toleranzen (Rev 03), bitte daher erneut um Prüfung.</t>
  </si>
  <si>
    <t>Änderungen- Toleranzen siehe PDF</t>
  </si>
  <si>
    <t>001694-01</t>
  </si>
  <si>
    <t>01694-01</t>
  </si>
  <si>
    <t>1694</t>
  </si>
  <si>
    <t xml:space="preserve">Profil hinten RGB </t>
  </si>
  <si>
    <t>Achtung: Kunde fordert lt. Zeichnung EN AW-6060 T66. In der Anfrage wird allerdings auf die EN AW-6063 T6 verwiesen!</t>
  </si>
  <si>
    <t>001694-02</t>
  </si>
  <si>
    <t>01694-02</t>
  </si>
  <si>
    <t>Profil RGB</t>
  </si>
  <si>
    <t>WZ: 850x250
separate DP muss bestellt werden: 874x205</t>
  </si>
  <si>
    <t>Auswahl interne Variante AW-6063 für 100MN durch Kollegen BNN!</t>
  </si>
  <si>
    <t>001696-01</t>
  </si>
  <si>
    <t>01696-01</t>
  </si>
  <si>
    <t>1696</t>
  </si>
  <si>
    <t>Schweller</t>
  </si>
  <si>
    <t>TL 116 N28</t>
  </si>
  <si>
    <t>Profil mit Wasserwelle
A Schrott 2,0 m
E Schrott 3,25 m
Profil mit Vorbehalt, da Legierung nicht angegeben wurde von Technologie, ich gehe von A Kaiser aus Leg. 9506, somit sind die Pressparameter anlaog Werkzeug 212786 
Falls es eine andere Legierung wird können sich die Pressparameter noch ändern.</t>
  </si>
  <si>
    <t>001697-01</t>
  </si>
  <si>
    <t>Profil_001697-01</t>
  </si>
  <si>
    <t>1697</t>
  </si>
  <si>
    <t>Torsionsstrebe PHEV</t>
  </si>
  <si>
    <t xml:space="preserve">Legierung Kunde: WS02002 Typ A
Längentoleranz: +/- 0,8
Toleranzen noch nicht bekannt. 
Zum Vergleich aus der bestehenden Torsionsstrebe PHEV entnehmen.
</t>
  </si>
  <si>
    <t>Profilquerschnitt ist nicht für die Serie geeignet. Es kann höchstens ein Versuchswerkzeub bestellt werden, mit dem wir ergebnisoffen Versuche fahren. Dies muss durch den Kunden bezahlt werden</t>
  </si>
  <si>
    <t xml:space="preserve">Liegt eine gültige Lieferantenfreigabe BMW WS02002/A vor? -&gt; Prüfung QM BNN  / Spezifikation WS02002 wurde abgelöst durch GS93047 -&gt; Kundenforderung prüfen!
</t>
  </si>
  <si>
    <t>WS02002 Typ A  entspricht aktuellen Torsionsstreben z.B. #78649</t>
  </si>
  <si>
    <t>Sägen nur für Mustermengen möglich. Sägekosten nicht enthalten.
Querschnitt nur als Versuch !!   Nicht für eine Serie geeignet.</t>
  </si>
  <si>
    <t>Sägen auf 61 mm nur extern</t>
  </si>
  <si>
    <t>001698-01</t>
  </si>
  <si>
    <t>01698-01</t>
  </si>
  <si>
    <t>1698</t>
  </si>
  <si>
    <t>REKO VGF</t>
  </si>
  <si>
    <t>mögliche Toleranzen für die Kundenprüfmaße hinzu (siehe KD-Zeichnung)</t>
  </si>
  <si>
    <t>interne Legierung 6027</t>
  </si>
  <si>
    <t>die alternativen Sägekosten für Kundenlänge 1870 mm würden sich auf 0,24€/kg (Lainsäge) belaufen</t>
  </si>
  <si>
    <t>001699-01</t>
  </si>
  <si>
    <t>01699-01</t>
  </si>
  <si>
    <t>1699</t>
  </si>
  <si>
    <t>nur nach Rotstiftzeichnung
Allgemeintoleranzen nach DIN EN 12020-2
ohne Eloxal !!</t>
  </si>
  <si>
    <t>001700-01</t>
  </si>
  <si>
    <t>01700-01</t>
  </si>
  <si>
    <t>1700</t>
  </si>
  <si>
    <t>HW2030ROH-02</t>
  </si>
  <si>
    <t>Kunde hat das Profil aus der Mach 856 leicht verändert und einen Toleranzwunsch mit angegeben.
Bitte aus Vogt anbieten, da hier die Anforderungen des Kunden bekannt sind.
Zugfestigkeit Rm (Mpa) min 340
Streckgrenze Rp0,2 (Mpa) min 300
Bruchdehnung A5 (%) &gt;8% / &lt; 15 %
Kundenwunsch ist 3 Stangen a 3000 mm bei der Erstbemusterung in KW 31</t>
  </si>
  <si>
    <t>Profil mit Wasserwelle
A Schrott 1,25 m
E Schrott 3,25 m
Angebot nur unter Vorbehalt da keine Legierungsvorgabe vorhanden, ich gehe von Intern Legierung 6010 aus. Erreichbarkeit der mech. Eigenschaften ?</t>
  </si>
  <si>
    <t>Interne Legierung unbekannt</t>
  </si>
  <si>
    <t>001701-01</t>
  </si>
  <si>
    <t>01701-01</t>
  </si>
  <si>
    <t>1701</t>
  </si>
  <si>
    <t>Vkt. mit Loch</t>
  </si>
  <si>
    <t>260x160 KWZ+Stau Keller 1800€  ähnl. B25556</t>
  </si>
  <si>
    <t>nur nach Step-G BTF Zeichnung</t>
  </si>
  <si>
    <t>001702-01</t>
  </si>
  <si>
    <t>01702-01</t>
  </si>
  <si>
    <t>1702</t>
  </si>
  <si>
    <t>Profil B 100 mm</t>
  </si>
  <si>
    <t>228x128 Matr. x50 "B" Phoenix 773 €</t>
  </si>
  <si>
    <t>001703-01</t>
  </si>
  <si>
    <t>01703-01</t>
  </si>
  <si>
    <t>1703</t>
  </si>
  <si>
    <t>HXE66591</t>
  </si>
  <si>
    <t xml:space="preserve">mechan. Eigenschaften und Normvorgaben siehe Excelübersicht </t>
  </si>
  <si>
    <t>KWZ 377x200 WEFA 2567€</t>
  </si>
  <si>
    <t>Allgemeintoleranzen nach DIN-EN 755-9</t>
  </si>
  <si>
    <t>T61</t>
  </si>
  <si>
    <t>001703-02</t>
  </si>
  <si>
    <t>01703-02 (1)</t>
  </si>
  <si>
    <t>HXE81665</t>
  </si>
  <si>
    <t>001703-03</t>
  </si>
  <si>
    <t>HXE81942</t>
  </si>
  <si>
    <t>001703-04</t>
  </si>
  <si>
    <t>01703-04 (1)</t>
  </si>
  <si>
    <t>HXE66597</t>
  </si>
  <si>
    <t>KWZ 260x160 WEFA 1200 €</t>
  </si>
  <si>
    <t>001703-05</t>
  </si>
  <si>
    <t>01703-05</t>
  </si>
  <si>
    <t>HXE80241</t>
  </si>
  <si>
    <t>KWZ 260x160 WEFA 1544 €</t>
  </si>
  <si>
    <t>001703-06</t>
  </si>
  <si>
    <t>01703-06 (1)</t>
  </si>
  <si>
    <t>HXE81668</t>
  </si>
  <si>
    <t>KWZ 289x160 WEFA 1815 €</t>
  </si>
  <si>
    <t>001703-07</t>
  </si>
  <si>
    <t>01703-07 (1)</t>
  </si>
  <si>
    <t>HXE82017</t>
  </si>
  <si>
    <t>KWZ 289x160 WEFA 1726 €</t>
  </si>
  <si>
    <t>001703-08</t>
  </si>
  <si>
    <t>01703-08</t>
  </si>
  <si>
    <t>HXE82919</t>
  </si>
  <si>
    <t xml:space="preserve">es wird auch die Länge 5.200 mm +10/-0 mm benötigt
mechan. Eigenschaften und Normvorgaben siehe Excelübersicht </t>
  </si>
  <si>
    <t>KWZ 260x160 Angeb. ADEX 2882 €</t>
  </si>
  <si>
    <t>001703-09</t>
  </si>
  <si>
    <t>01703-09</t>
  </si>
  <si>
    <t>HXE82918</t>
  </si>
  <si>
    <t xml:space="preserve">es wird auch die Länge 5.320 mm +10/0 mm benötigt
mechan. Eigenschaften und Normvorgaben siehe Excelübersicht </t>
  </si>
  <si>
    <t>KWZ D2 289x160 Angeb. ADEX 2615 €</t>
  </si>
  <si>
    <t>001704-01</t>
  </si>
  <si>
    <t>Profil_001704-01</t>
  </si>
  <si>
    <t>1704</t>
  </si>
  <si>
    <t>Abschlussprofil A900 G2</t>
  </si>
  <si>
    <t>Ähnlich Bitterfelder Zeichnung B30617</t>
  </si>
  <si>
    <t>289x135   Matr x50 Hl x85 Phoenix "B"</t>
  </si>
  <si>
    <t>001705-01</t>
  </si>
  <si>
    <t>1705</t>
  </si>
  <si>
    <t>Cross-Beams</t>
  </si>
  <si>
    <t>AlMgSi-STD (WS02002 Typ "A")</t>
  </si>
  <si>
    <t>Alte Revision.</t>
  </si>
  <si>
    <t>kein to Do um EK in Absprache mit D. Cousins</t>
  </si>
  <si>
    <t>001705-02</t>
  </si>
  <si>
    <t>Rear End Cross-Beam</t>
  </si>
  <si>
    <t>001705-03</t>
  </si>
  <si>
    <t>Frame Profile</t>
  </si>
  <si>
    <t>AlMgSi-HST (WS02003 Typ "B")</t>
  </si>
  <si>
    <t>Klärung QM! -&gt; Allgemeine Lieferantenfreigabe WS02003B zzgl. Forderungen GS93047 vorhanden? Legierung 9511 nicht gelistet!</t>
  </si>
  <si>
    <t>Profil mit Wasserkühlung
A Schrott 3,75m
E Schrott 3,25m
Ich gehe von Leg. 6022 da kein Eintrag vorhanden von Technologie</t>
  </si>
  <si>
    <t>Materialfreigabe GS 93047 nicht vorhanden. Ob die Freigabe WS 03 Typ B hierfür herangezogen werden kann, muss geprüft werden.</t>
  </si>
  <si>
    <t>Siehe QM Bemerkung</t>
  </si>
  <si>
    <t>kein to Do im EK in Absprache mit D. Cousins</t>
  </si>
  <si>
    <t>001705-04</t>
  </si>
  <si>
    <t>001705-20</t>
  </si>
  <si>
    <t>Rear Profile</t>
  </si>
  <si>
    <t>Profil mit Wassserkühlung
A Schrott 3,25m 
E Schrott 3,25m</t>
  </si>
  <si>
    <t>001705-05</t>
  </si>
  <si>
    <t>Front Profile</t>
  </si>
  <si>
    <t>Profil mit Wasserkühlung
A Schrott 3,5m
E Schrott 3,25m</t>
  </si>
  <si>
    <t>001705-06</t>
  </si>
  <si>
    <t>Inner Rear Profile</t>
  </si>
  <si>
    <t>001705-07</t>
  </si>
  <si>
    <t>Profil mit Wasserkühlung
A Schrott 3,5 m
E Schrott 3,5 m</t>
  </si>
  <si>
    <t>Durch den Log Recovery ist das Profil auf der P28 günstiger</t>
  </si>
  <si>
    <t>001705-08</t>
  </si>
  <si>
    <t>01705-08</t>
  </si>
  <si>
    <t>Side/Frame Profile Option 1</t>
  </si>
  <si>
    <t>000000</t>
  </si>
  <si>
    <t>Siehe Bemerkung Qualität</t>
  </si>
  <si>
    <t>001705-09</t>
  </si>
  <si>
    <t>01705-09</t>
  </si>
  <si>
    <t>Side/Frame Profile Option 2</t>
  </si>
  <si>
    <t>001705-10</t>
  </si>
  <si>
    <t>01705-10</t>
  </si>
  <si>
    <t>Cross-Beams Rev.01</t>
  </si>
  <si>
    <t>Profil mit Wasserkühlung
A Schrott 3,0m
E Schrott 2,5m
Ich gehe von Leg. 6022 da kein Eintrag vorhanden von Technologie</t>
  </si>
  <si>
    <t>001705-11</t>
  </si>
  <si>
    <t>01705-11</t>
  </si>
  <si>
    <t>Rear End Cross-Beam Rev.01</t>
  </si>
  <si>
    <t>Profil mit Wasserkühlung
A Schrott 3,25m
E Schrott 3,25m
Ich gehe von Leg. 6022 da kein Eintrag vorhanden von Technologie</t>
  </si>
  <si>
    <t>001705-12</t>
  </si>
  <si>
    <t>01705-12</t>
  </si>
  <si>
    <t>Rear Profile Rev.01</t>
  </si>
  <si>
    <t>001705-13</t>
  </si>
  <si>
    <t>01705-013</t>
  </si>
  <si>
    <t>Pos. 2/3: Y Profil Vorne Li / Re</t>
  </si>
  <si>
    <t>Änderung Gewicht g/m und Bezeichnung. Nach Rücksprache mit AH bleiben die Pressparameter unverändert. 
Daten für P45 aktualisiert. AH, LS, DC, 28.09.2021</t>
  </si>
  <si>
    <t>Toleranzänderungen siehe Rotstiftzeichnung</t>
  </si>
  <si>
    <t>WS02003B ist Si0,7 (9511)</t>
  </si>
  <si>
    <t>Siehe Bemerkung Qualität und Konstruktion.</t>
  </si>
  <si>
    <t>kein to Do im EK in Absprache mit D. Cousins da Langlänge angeboten wird.</t>
  </si>
  <si>
    <t>001705-14</t>
  </si>
  <si>
    <t>01705-014</t>
  </si>
  <si>
    <t>Pos. 9: Querprofil vorne</t>
  </si>
  <si>
    <t xml:space="preserve">Änderung Gewicht g/m und Bezeichnung. Nach Rücksprache mit AH bleiben die Pressparameter unverändert. </t>
  </si>
  <si>
    <t>siehe Konstruktionsbemerkung
A Schrott 3,5m
E Schrott 3,5m
Profil mit Wasserkühlung</t>
  </si>
  <si>
    <t>Siehe Rotstifzeichnung
Sägekosten fehlen.</t>
  </si>
  <si>
    <t>001705-15</t>
  </si>
  <si>
    <t>01705-015</t>
  </si>
  <si>
    <t>Pos. 26: Querstrebe vorne/mitte</t>
  </si>
  <si>
    <t xml:space="preserve">konnte keine Zeichnung finden. Nur die Vorschau. </t>
  </si>
  <si>
    <t>siehe Rotstiftzeichnung
Sägekosten fehlen.</t>
  </si>
  <si>
    <t>001705-16</t>
  </si>
  <si>
    <t>01705-016</t>
  </si>
  <si>
    <t>Pos. 15: Profil hinten innen</t>
  </si>
  <si>
    <t>Toleranzänderungen siehe Skizze</t>
  </si>
  <si>
    <t xml:space="preserve">konnte keine Zeichnung finden. Nur die Vorschau Ansicht. </t>
  </si>
  <si>
    <t>001705-17</t>
  </si>
  <si>
    <t>001705-017</t>
  </si>
  <si>
    <t>Pos. 20: Profil hinten</t>
  </si>
  <si>
    <t>siehe Konstruktionsbemerkung
Profil mit Wasserkühlung
A Schrott 3,5m
E Schrott 3,5m</t>
  </si>
  <si>
    <t>Siehe Rotstiftzeichnung.
Sägekosten fehlen.</t>
  </si>
  <si>
    <t>001705-18</t>
  </si>
  <si>
    <t>001705-018</t>
  </si>
  <si>
    <t xml:space="preserve">Pos. 24: Rahmenprofil seitlich RE </t>
  </si>
  <si>
    <t>Änderung Gewicht g/m und Bezeichnung. Nach Rücksprache mit AH bleiben die Pressparameter unverändert. 
Pressgeschwindigkeit auf 4m/min reduziert. AH, LS, DC, 28.09.2021</t>
  </si>
  <si>
    <t>siehe Konstruktionsbemerkung und Technologie
Profil mit Wasserkühlung
A Schrott 4,0m
E Schrott 3,5m</t>
  </si>
  <si>
    <t>001705-19</t>
  </si>
  <si>
    <t>001705-019</t>
  </si>
  <si>
    <t>Pos. 14: Querstrebe hinten</t>
  </si>
  <si>
    <t>siehe Konstruktionsbemerkung 
Profil mit Wasserwelle 
A Schrott 3,5m
E Schrott 3,5m</t>
  </si>
  <si>
    <t>001706-01</t>
  </si>
  <si>
    <t>1706</t>
  </si>
  <si>
    <t>Upper Profile</t>
  </si>
  <si>
    <t>Toleranzen gem. Power point "TL3_Side_Panel_for_RFQ" und DIn EN</t>
  </si>
  <si>
    <t>S. Rotstiftzeichnung</t>
  </si>
  <si>
    <t>001706-02</t>
  </si>
  <si>
    <t>Upper Window</t>
  </si>
  <si>
    <t xml:space="preserve">Toleranzen gem. "TL3_Side_Panel_for_RFQ" und Din EN </t>
  </si>
  <si>
    <t>001706-03</t>
  </si>
  <si>
    <t>Lower window</t>
  </si>
  <si>
    <t>001706-04</t>
  </si>
  <si>
    <t xml:space="preserve">Middle </t>
  </si>
  <si>
    <t>001706-05</t>
  </si>
  <si>
    <t>Lower</t>
  </si>
  <si>
    <t>001706-06</t>
  </si>
  <si>
    <t>Door pillar</t>
  </si>
  <si>
    <t>Aufgrund von Recovery ist die P45 besser geeignet, als die 28MN. Insbesondere bei der Menge von 168 to würde die Einteilung auf der P45 Sinn ergeben.</t>
  </si>
  <si>
    <t>001708-01</t>
  </si>
  <si>
    <t>01708-01</t>
  </si>
  <si>
    <t>1708</t>
  </si>
  <si>
    <t>Profil Energiespeicher</t>
  </si>
  <si>
    <t>289x135 "B" D1 Keller 1000€</t>
  </si>
  <si>
    <t>Detailänderungen siehe Skizze. (Sharepoint Ordner Machbarkeit)</t>
  </si>
  <si>
    <t>001709-01</t>
  </si>
  <si>
    <t>1709</t>
  </si>
  <si>
    <t>Inverter / Spacer</t>
  </si>
  <si>
    <t>Länge ggf. anzupassen</t>
  </si>
  <si>
    <t>Handelt sich um ein Schmiedeteil</t>
  </si>
  <si>
    <t>001710-01</t>
  </si>
  <si>
    <t>1710</t>
  </si>
  <si>
    <t>Side_profile_right</t>
  </si>
  <si>
    <t>001710-02</t>
  </si>
  <si>
    <t>Side_profile_left</t>
  </si>
  <si>
    <t>001710-03</t>
  </si>
  <si>
    <t>Rear_profile</t>
  </si>
  <si>
    <t>001710-04</t>
  </si>
  <si>
    <t>Front_profile</t>
  </si>
  <si>
    <t>001710-05</t>
  </si>
  <si>
    <t>Bottom_profile_right</t>
  </si>
  <si>
    <t>001710-06</t>
  </si>
  <si>
    <t>Bottom_profile_left</t>
  </si>
  <si>
    <t>001710-07</t>
  </si>
  <si>
    <t>Crossbar_left</t>
  </si>
  <si>
    <t>001710-08</t>
  </si>
  <si>
    <t>Crossbar_right</t>
  </si>
  <si>
    <t>001710-09</t>
  </si>
  <si>
    <t>Longest_crossbar</t>
  </si>
  <si>
    <t>001712-01</t>
  </si>
  <si>
    <t>1712</t>
  </si>
  <si>
    <t>Test</t>
  </si>
  <si>
    <t>001713-01</t>
  </si>
  <si>
    <t>01713-01</t>
  </si>
  <si>
    <t>1713</t>
  </si>
  <si>
    <t>173x68 mm</t>
  </si>
  <si>
    <t>Radien sollten in den Ecken eingefügt werden. Somit kann die Standzeit des Werkzeuges leicht nach oben getrieben werden</t>
  </si>
  <si>
    <t xml:space="preserve">A Schrott 2,0m
E Schrott 2,0m
Profil nur mit Luftkühlung
Werkzeug bitte mit 2 Nuten für hochkant ( Auslaufseite offene Seite) und flachen Auslauf. </t>
  </si>
  <si>
    <t>001714-01</t>
  </si>
  <si>
    <t>01714-01</t>
  </si>
  <si>
    <t>1714</t>
  </si>
  <si>
    <t xml:space="preserve">Front structure MBR FRT SD </t>
  </si>
  <si>
    <t>Legierungsentwicklung auf Basis AW-6008 (intern BNN 19/52?) und ggf. Versuche</t>
  </si>
  <si>
    <t xml:space="preserve">Mit 6008 nicht möglich </t>
  </si>
  <si>
    <t>Achtung: Kunde bestellt EN AW-6008. In der Machbarkeit ist die EN AW-6082 eingetragen?</t>
  </si>
  <si>
    <t>T4</t>
  </si>
  <si>
    <t>001715-01</t>
  </si>
  <si>
    <t>1715</t>
  </si>
  <si>
    <t>Tube 300140</t>
  </si>
  <si>
    <t xml:space="preserve">Customer also want 12pcs in length 14.000mm
In total 5,5ton
Existing die 078766.
Wish a new updated calculation thanks.  </t>
  </si>
  <si>
    <t>001715-02</t>
  </si>
  <si>
    <t>Gangwayprofile</t>
  </si>
  <si>
    <t>marine aluminium wants to place a new order but have attached a new specification that I want we check. See document "Requirements to hollow sections delivered to Marine Aluminium"</t>
  </si>
  <si>
    <t>CO-19.04.2022: CbC von A. Fidler erstellt (s. Mail 14.04.22)</t>
  </si>
  <si>
    <t>001716-01</t>
  </si>
  <si>
    <t>01716-01</t>
  </si>
  <si>
    <t>1716</t>
  </si>
  <si>
    <t>Panel</t>
  </si>
  <si>
    <t>Customer would rather have alloy 5083 but I think its difficult to manage or?
Profile is for shipbuilding
It is okay to change wallthickness but the weight per meter is important for them (low as possible)</t>
  </si>
  <si>
    <t>Profilbreite max. 380, Wanddicke oben 4 und die Stegev min. 3mm.
Ecken und Kanten R 0,5 gerundet.</t>
  </si>
  <si>
    <t>Profil nur mit Luftkühlung
Gehe von interner Legierung 6015 aus
A Schrott 4,5m wegen Vorscheibe 
E Schrott 2,5m</t>
  </si>
  <si>
    <t>001716-02</t>
  </si>
  <si>
    <t>Profil_001716-02</t>
  </si>
  <si>
    <t xml:space="preserve">It is okay to change the drawing it is only calculation for an price indication. End use is panels for shipbuilding.
Delviery length can be up to 12m.
</t>
  </si>
  <si>
    <t>Profil ist zu leicht</t>
  </si>
  <si>
    <t>001718-01</t>
  </si>
  <si>
    <t>Profil_001718-01</t>
  </si>
  <si>
    <t>1718</t>
  </si>
  <si>
    <t>Winkel 2000mm</t>
  </si>
  <si>
    <t>001718-02</t>
  </si>
  <si>
    <t>Profil_001718-02</t>
  </si>
  <si>
    <t>Kanal U 40x40</t>
  </si>
  <si>
    <t>formgebundener Druckringeinsatz als Unterstützung für bessere Formstabilität</t>
  </si>
  <si>
    <t>Richten notwendig</t>
  </si>
  <si>
    <t>001718-03</t>
  </si>
  <si>
    <t>Profil_001718-03</t>
  </si>
  <si>
    <t>40x40 4 NO</t>
  </si>
  <si>
    <t>Ablehnen, da Profilkontur zu 95% der Kontur von unserem Kunden Item entspricht</t>
  </si>
  <si>
    <t xml:space="preserve">entspricht Item </t>
  </si>
  <si>
    <t>001718-04</t>
  </si>
  <si>
    <t>Profil_001718-04</t>
  </si>
  <si>
    <t>40x40 1 NO</t>
  </si>
  <si>
    <t>001718-05</t>
  </si>
  <si>
    <t>Profil_001718-05</t>
  </si>
  <si>
    <t>40x16</t>
  </si>
  <si>
    <t>001718-06</t>
  </si>
  <si>
    <t>Profil_001718-06</t>
  </si>
  <si>
    <t>80x40 4 NO</t>
  </si>
  <si>
    <t>001718-07</t>
  </si>
  <si>
    <t>Profil_001718-07</t>
  </si>
  <si>
    <t>80x40 6 NO</t>
  </si>
  <si>
    <t>001718-08</t>
  </si>
  <si>
    <t>Profil_001718-08</t>
  </si>
  <si>
    <t>deckeld40</t>
  </si>
  <si>
    <t>Wandstärken 1mm auf 1,5mm erhöhen- Radius R3 ändert sich dadurch auf R2,5 (siehe Anfrageskizze)</t>
  </si>
  <si>
    <t>001718-09</t>
  </si>
  <si>
    <t>Profil_001718-09</t>
  </si>
  <si>
    <t>Kanal 80x40</t>
  </si>
  <si>
    <t>001719-01</t>
  </si>
  <si>
    <t>Profil_001719-01</t>
  </si>
  <si>
    <t>1719</t>
  </si>
  <si>
    <t>Schutzblech</t>
  </si>
  <si>
    <t>KWZ 289x135 / D2  Wefa Bohem. 1950 € / Dorn Sonderstahl s. B35707</t>
  </si>
  <si>
    <t>Wandstärkenerhöhung siehe Skizze
DIN 2768-f entfällt, dafür DIN EN 12020-2</t>
  </si>
  <si>
    <t>Legierung von 6061T6 ändern in 6060 T66</t>
  </si>
  <si>
    <t>162 Stab/Bund ~ 525 kg</t>
  </si>
  <si>
    <t>001720-01</t>
  </si>
  <si>
    <t>Profil_001720-01</t>
  </si>
  <si>
    <t>1720</t>
  </si>
  <si>
    <t>LAENGSTRAEGER MITTE KURZ</t>
  </si>
  <si>
    <t>Länge muss anhand der JT-Datei ermittelt werden. 1300 mm ist eine Schätzung auf Basis der Zeichnung. 
Legierung EN AW 6082 nach DIN EN 573-3 ebenfalls zulässig. 
Anfrage bezieht sich auf die Bedarfe für ein Jahr von 30/2022 - 30/2023.</t>
  </si>
  <si>
    <t>s.u.</t>
  </si>
  <si>
    <t>mit A.Heine und L.Szembek festgelegt. CO-30.09.2021</t>
  </si>
  <si>
    <t>Angebot an Hr. Cousins übermittelt</t>
  </si>
  <si>
    <t>001720-02</t>
  </si>
  <si>
    <t>Länge muss anhand der JT-Datei ermittelt werden. 1650 mm ist eine Schätzung auf Basis der Zeichnung. 
Legierung EN AW 6082 nach DIN EN 573-3 ebenfalls zulässig. 
Anfrage bezieht sich auf die Bedarfe für ein Jahr von 30/2022 - 30/2023.</t>
  </si>
  <si>
    <t>identisches WZ wie andere Lieferlänge</t>
  </si>
  <si>
    <t>001721-01</t>
  </si>
  <si>
    <t>01721-01 (1)</t>
  </si>
  <si>
    <t>1721</t>
  </si>
  <si>
    <t>Crashprofil Querstrebe G28</t>
  </si>
  <si>
    <t>SLDW007375</t>
  </si>
  <si>
    <t>Vorbehaltlich Freigabe QM für BMW GS93047</t>
  </si>
  <si>
    <t>Profil mit Wasserkühlung 
A Schrott 1,5 m
E Schrott 3,0 m</t>
  </si>
  <si>
    <t>Keine Freigabe für GS 93047 vorhanden. Ob die freigegebene WS 02 hiefür herangezogen werden kann muss noch geklärt werden.</t>
  </si>
  <si>
    <t>Siehe Bemerkung Technologie und Qualität</t>
  </si>
  <si>
    <t>001721-02</t>
  </si>
  <si>
    <t>01721-02</t>
  </si>
  <si>
    <t>Profil Hinten Innen</t>
  </si>
  <si>
    <t>SLDW007377</t>
  </si>
  <si>
    <t xml:space="preserve">Profil mit wasserkühlung
A Schrott 3,0 m
E Schrott 2,0 m </t>
  </si>
  <si>
    <t>001721-03</t>
  </si>
  <si>
    <t>01721-03</t>
  </si>
  <si>
    <t>Y Profil Vorne Links</t>
  </si>
  <si>
    <t>SLDW007378</t>
  </si>
  <si>
    <t>Vorbehaltlich Freigabe QM für BMW GS93047
Legierung 9511</t>
  </si>
  <si>
    <t>Profil mit Luftkühlung
A - Schrott 3,0 m 
E - Schrott 2,0 m</t>
  </si>
  <si>
    <t>Keine Freigabe für GS 93047 vorhanden. Ob die freigegebene WS 03 hiefür herangezogen werden kann muss noch geklärt werden.</t>
  </si>
  <si>
    <t>001722-01</t>
  </si>
  <si>
    <t>Profil_001722-01</t>
  </si>
  <si>
    <t>1722</t>
  </si>
  <si>
    <t>U-Profil</t>
  </si>
  <si>
    <t>701970</t>
  </si>
  <si>
    <t>Legierung 21/60 nach DGFVE 232 B
Zustand F39</t>
  </si>
  <si>
    <t>A11209 +hohe Matr., +Stickstoff   330x160  Keller</t>
  </si>
  <si>
    <t>Losgröße auf 1 to erhöhen (=Gesamtbedarf)</t>
  </si>
  <si>
    <t>001723-01</t>
  </si>
  <si>
    <t>Profil_001723-01</t>
  </si>
  <si>
    <t>1723</t>
  </si>
  <si>
    <t>25-925-1504-001</t>
  </si>
  <si>
    <t>228x128 +Stau Keller 816€+50€</t>
  </si>
  <si>
    <t>Änderung:  Geradheit und Verwindung  auf 1,8mm/3m</t>
  </si>
  <si>
    <t>001724-01</t>
  </si>
  <si>
    <t>01724-01</t>
  </si>
  <si>
    <t>1724</t>
  </si>
  <si>
    <t>Zylinderfuß</t>
  </si>
  <si>
    <t>Festigkeit Rm min. 340 MPa
Streckgrenze Rp 0,2 min.300 mPa
Bruchdehnung A5 (%)&gt;8%/&lt;15%
Sägelänge 47 +0,5 mm</t>
  </si>
  <si>
    <t>Versuch wegen mech. Eigenschaften in Legierung 6010. Wir hatten schon mal so ein Profil und die Werte nicht erreicht. Wieso ist das Profil eine C Anfrage hier gehört die Technologie und QM dazu. Profil mit Wasserkühlung. A Schrott 1,5m und E Schrott 3,5m.    
P</t>
  </si>
  <si>
    <t>001725-01</t>
  </si>
  <si>
    <t>Profil_001725-01</t>
  </si>
  <si>
    <t>1725</t>
  </si>
  <si>
    <t xml:space="preserve">Auf der P28 in Vogt nur mit Wanddicken 2,0mm möglich, siehe Skizze. </t>
  </si>
  <si>
    <t>siehe Anmerkungen WZT und WZ Konstruktion</t>
  </si>
  <si>
    <t>Vorbehaltlich der externen Bearbeitung</t>
  </si>
  <si>
    <t>angefragt 05.07 VV // 16.07 Tel Hr Zimmermann: on hold</t>
  </si>
  <si>
    <t>001725-02</t>
  </si>
  <si>
    <t xml:space="preserve">Angebot Wefa Bohemia: </t>
  </si>
  <si>
    <t>Wandstärken und Toleranzen  lt. Skizze erhöhen</t>
  </si>
  <si>
    <t>ähnlich B35673</t>
  </si>
  <si>
    <t>Gemäß Rotstiftzeichnung Step-G BTF. 
Länge auf 6000 mm geändert. Sägen ist auch externe Bearneitung.
Angebote der ext. Bearbeitung liegen noch nicht vor. CO - 05.07.2021</t>
  </si>
  <si>
    <t>84 Stab, a 6m, ~ 650 kg</t>
  </si>
  <si>
    <t>001726-01</t>
  </si>
  <si>
    <t>Profil_001726-01</t>
  </si>
  <si>
    <t>1726</t>
  </si>
  <si>
    <t>Seitenprofil</t>
  </si>
  <si>
    <t>Anhängende Dateien können von mir nicht geöffnet werden.
Festigkeit / Legierung etc. sind deshalb Annahmen, da ich etwas eintragen muß</t>
  </si>
  <si>
    <t>Werkzeug 377x160 Stone Technology ( Angebot Adex)</t>
  </si>
  <si>
    <t>001726-02</t>
  </si>
  <si>
    <t>Profil_001726-02</t>
  </si>
  <si>
    <t>Eckprofil</t>
  </si>
  <si>
    <t>001727-01</t>
  </si>
  <si>
    <t>Profil_001727-01</t>
  </si>
  <si>
    <t>1727</t>
  </si>
  <si>
    <t>Profil 148,3 mit 9 Nuten</t>
  </si>
  <si>
    <t>Toleranzänderungen für Maße 88 und 148,3 (siehe KD-Zeichnung + Anfrageskizze)</t>
  </si>
  <si>
    <t>001728-01</t>
  </si>
  <si>
    <t>Profil_001728-01</t>
  </si>
  <si>
    <t>1728</t>
  </si>
  <si>
    <t>24000962  Tür</t>
  </si>
  <si>
    <t>Zu Groß für P20 zu leicht für P50</t>
  </si>
  <si>
    <t>001729-01</t>
  </si>
  <si>
    <t>Profil_001729-01</t>
  </si>
  <si>
    <t>1729</t>
  </si>
  <si>
    <t>Gehäuseprofil P3261</t>
  </si>
  <si>
    <t>formgebundener Druckringeinsatz zur Stabilisierung der Profilform ( Durchdrücken der Zunge) wärend des Preßprozess</t>
  </si>
  <si>
    <t>Toleranzänderung Maß 100 auf +/- 0,5 (sieheKD-Zeichnung)</t>
  </si>
  <si>
    <t>an folgenden Stellen können herstellungsbedingt Streifen entstehen (siehe Anfrageskizze mit roten Pfeilen gekennzeichnet)</t>
  </si>
  <si>
    <t>001730-01</t>
  </si>
  <si>
    <t>1730</t>
  </si>
  <si>
    <t>Vkt-Rohr 30x30x3 mit R</t>
  </si>
  <si>
    <t>mit Kantenradius R3</t>
  </si>
  <si>
    <t>001731-01</t>
  </si>
  <si>
    <t>1731</t>
  </si>
  <si>
    <t>Sonderprofil</t>
  </si>
  <si>
    <t>600526</t>
  </si>
  <si>
    <t xml:space="preserve">-bitte Angebot auch mit Pressensägeschnitt und entsprechender Toleranz
</t>
  </si>
  <si>
    <t>nur in EN-AW 6005 A   !!!!</t>
  </si>
  <si>
    <t>Längentoleranz  +10/0mm</t>
  </si>
  <si>
    <t>Nur nach Rotstiftzeichnung</t>
  </si>
  <si>
    <t>001731-02</t>
  </si>
  <si>
    <t>-bitte Angebot auch mit Pressensägeschnitt und entsprechender Toleranz</t>
  </si>
  <si>
    <t>CO-31.03.2022:</t>
  </si>
  <si>
    <t>Maximalgew. 50,0 kg/m</t>
  </si>
  <si>
    <t>001731-03</t>
  </si>
  <si>
    <t>Profil_001731-03</t>
  </si>
  <si>
    <t>-bitte Angebot auch mit Pressensägeschnitt und entsprechender Toleranz
-aktualisierte Kundenzeichnung erhalten - siehe Rev04</t>
  </si>
  <si>
    <t>21.06.2022 - CO: aus Pos 02 übernommen</t>
  </si>
  <si>
    <t>nur nach Rotsiftzeichnung.</t>
  </si>
  <si>
    <t>21.06.2022 - CO:nach Rü. mit D.Clemens</t>
  </si>
  <si>
    <t>21.06.2022 - CO:zusätzliche Träger prüfung erf. 6 Stck/h nach Rü. FL. Schmitz</t>
  </si>
  <si>
    <t>nur nach Rotstiftzeichnung und geänderten Toleranzen</t>
  </si>
  <si>
    <t>001732-01</t>
  </si>
  <si>
    <t>https://aluext.sharepoint.com/sites/DesignandFeasibility/Profilvorschaubilder/Standards/Rundstange.jpg</t>
  </si>
  <si>
    <t>1732</t>
  </si>
  <si>
    <t>Rund 46 -0,2/+0,4</t>
  </si>
  <si>
    <t>618205</t>
  </si>
  <si>
    <t>EN AW-6182</t>
  </si>
  <si>
    <t>Rundstangen Durchmesser 46 mm / Toleranz -0,2/+0,4 mm 
Legierung / Anforderungen / TLV / Länge analog bestehender Rundstangen in Vogt. 
Bitte Abgleich bestehende Legierung Vogt mit beigefügter Rohmaterialkennkarte. 
Unterlängenlieferungen sind in kleiner Stückzahl pro Charge möglich - bei Rund 46 mm in Länge von 4.000 +50/-0 mm.</t>
  </si>
  <si>
    <t>Alle Prozessparameter analog bestehenden Daten im Pro Alpha</t>
  </si>
  <si>
    <t>Abweichung in den Elementvorgaben in Mn und Mg zu unserer 6305!</t>
  </si>
  <si>
    <t>T1</t>
  </si>
  <si>
    <t>001732-02</t>
  </si>
  <si>
    <t>Rund 82 -0,2/+0,4 mm</t>
  </si>
  <si>
    <t>Rundstangen Durchmesser 82 mm / Toleranz -0,2/+0,4 mm 
Legierung / Anforderungen / TLV / Länge analog bestehender Rundstangen in Vogt. 
Bitte Abgleich bestehende Legierung Vogt mit beigefügter Rohmaterialkennkarte. 
Unterlängenlieferungen sind in kleiner Stückzahl pro Charge möglich - bei Rund 82 mm in Länge von 3.650 +50/-0 mm.</t>
  </si>
  <si>
    <t>Alle Prozessparameter analog bestehenden Daten im Pro Alpha.</t>
  </si>
  <si>
    <t>001732-03</t>
  </si>
  <si>
    <t>Rund 84 -0,2/+0,4 mm</t>
  </si>
  <si>
    <t>Rundstangen Durchmesser 84 mm / Toleranz -0,2/+0,4 mm 
Legierung / Anforderungen / TLV / Länge analog bestehender Rundstangen in Vogt. 
Bitte Abgleich bestehende Legierung Vogt mit beigefügter Rohmaterialkennkarte. 
Unterlängenlieferungen sind in kleiner Stückzahl pro Charge möglich - bei Rund 84 mm in Länge von 3.650 +50/-0 mm.</t>
  </si>
  <si>
    <t>lle Prozessparameter analog bestehenden Daten im Pro Alpha.</t>
  </si>
  <si>
    <t>001732-04</t>
  </si>
  <si>
    <t>Rund 100 -0,2/+0,4 mm</t>
  </si>
  <si>
    <t>Rundstangen Durchmesser 100 mm / Toleranz -0,2/+0,4 mm 
Legierung / Anforderungen / TLV / Länge analog bestehender Rundstangen in Vogt. 
Bitte Abgleich bestehende Legierung Vogt mit beigefügter Rohmaterialkennkarte. 
Unterlängenlieferungen sind in kleiner Stückzahl pro Charge möglich - bei Rund 100 mm in Länge von 3.650 +50/-0 mm.</t>
  </si>
  <si>
    <t>001732-05</t>
  </si>
  <si>
    <t>Rund 104 -0,2/+0,4 mm</t>
  </si>
  <si>
    <t>Rundstangen Durchmesser 104 mm / Toleranz -0,2/+0,4 mm 
Legierung / Anforderungen / TLV / Länge analog bestehender Rundstangen in Vogt. 
Bitte Abgleich bestehende Legierung Vogt mit beigefügter Rohmaterialkennkarte. 
Unterlängenlieferungen sind in kleiner Stückzahl pro Charge möglich - bei Rund 104 mm in Länge von 3.650 +50/-0 mm.</t>
  </si>
  <si>
    <t>Profil mit Wasserwelle
A Schrott 1,1 m
E Schrott 1,6 m</t>
  </si>
  <si>
    <t>001732-06</t>
  </si>
  <si>
    <t>Rund 108 -0,2/+0,4 mm</t>
  </si>
  <si>
    <t>Rundstangen Durchmesser 108 mm / Toleranz -0,2/+0,4 mm 
Legierung / Anforderungen / TLV / Länge analog bestehender Rundstangen in Vogt. 
Bitte Abgleich bestehende Legierung Vogt mit beigefügter Rohmaterialkennkarte. 
Unterlängenlieferungen sind in kleiner Stückzahl pro Charge möglich - bei Rund 108 mm in Länge von 3.650 +50/-0 mm.</t>
  </si>
  <si>
    <t>001732-07</t>
  </si>
  <si>
    <t>Rund 105 -0,2/+0,4 mm</t>
  </si>
  <si>
    <t>*** Länge bitte neu ermitteln analog bestehender Rundstangen ***
Rundstangen Durchmesser 105 mm / Toleranz -0,2/+0,4 mm 
Legierung / Anforderungen / TLV analog bestehender Lieferungen.
Bitte Abgleich bestehende Legierung Vogt mit beigefügter Rohmaterialkennkarte. 
Unterlängenlieferungen sind in kleiner Stückzahl pro Charge möglich - bei Rund 105 mm in Länge von 3.650 +50/-0 mm.</t>
  </si>
  <si>
    <t>Profil mit Wasserwelle
A Schrott 1,1m
E Schrott 1,5m
Nur Einteillänge 4300mm bei 1400er Block ab Presse möglich</t>
  </si>
  <si>
    <t>001732-08</t>
  </si>
  <si>
    <t>Rund 110 -0,2/+0,4 mm</t>
  </si>
  <si>
    <t xml:space="preserve">*** Länge bitte neu ermitteln analog bestehender Rundstangen ***
Rundstangen Durchmesser 110 mm / Toleranz -0,2/+0,4 mm 
Legierung / Anforderungen / TLV analog bestehender Lieferungen.
Bitte Abgleich bestehende Legierung Vogt mit beigefügter Rohmaterialkennkarte. 
Unterlängenlieferungen sind in kleiner Stückzahl pro Charge möglich - bei Rund 110 mm noch keine Festlegung. </t>
  </si>
  <si>
    <t xml:space="preserve">keine Erfahrung mit Legierung. Kühlung nicht vorhanden
Legierung in BNN derzeit nicht vorhanden, Verfügbar.
</t>
  </si>
  <si>
    <t>001733-01</t>
  </si>
  <si>
    <t>Profil_001733-01</t>
  </si>
  <si>
    <t>1733</t>
  </si>
  <si>
    <t>Statorgehäuse</t>
  </si>
  <si>
    <t>608217</t>
  </si>
  <si>
    <t xml:space="preserve">Entgültige Losgröße in Abstimmung mit dem Kunden. </t>
  </si>
  <si>
    <t>interne Legierung 6017 ( ultraschallgeprüft)</t>
  </si>
  <si>
    <t>Pressung erfolgt als Mehrfachlänge, der Kunde sägt die Endlänge ( Kurzlänge) selbst</t>
  </si>
  <si>
    <t>bitte Informationen Materialdatenblatt 00/6082 beachten (siehe Ordnerlink)</t>
  </si>
  <si>
    <t>001733-02</t>
  </si>
  <si>
    <t>Profil_001733-02</t>
  </si>
  <si>
    <t>Verdichtergehäuse</t>
  </si>
  <si>
    <t xml:space="preserve">interne Legierung 6017 ( ultraschallgeprüft)    </t>
  </si>
  <si>
    <t xml:space="preserve">  bitte Informationen Materialdatenblatt 00/6082 beachten (siehe Ordnerlink) 
</t>
  </si>
  <si>
    <t>001733-03</t>
  </si>
  <si>
    <t>Profil_001733-03</t>
  </si>
  <si>
    <t>BK2Evo-2-Profilstange</t>
  </si>
  <si>
    <t>606323</t>
  </si>
  <si>
    <t xml:space="preserve">interne Legierung 6023 ( ultraschallgeprüft)  </t>
  </si>
  <si>
    <t>bitte Informationen Materialdatenblatt 00/6060 beachten (siehe Ordnerlink)</t>
  </si>
  <si>
    <t>001734-01</t>
  </si>
  <si>
    <t>01734-01</t>
  </si>
  <si>
    <t>1734</t>
  </si>
  <si>
    <t>FRONT CROSSMEMBER P11-HT1410-00</t>
  </si>
  <si>
    <t>Verdrehung 0,8 mm/m 
Geradheit 1 mm/m
Mechanische Eigenschaften gemäß Datei: MECHANICAL PROPERTIES</t>
  </si>
  <si>
    <t>001734-02</t>
  </si>
  <si>
    <t>01734-02</t>
  </si>
  <si>
    <t>MIDDLE FRONT CROSSMEMBER, B MODEL / MODEL A _420_430</t>
  </si>
  <si>
    <t>001734-03</t>
  </si>
  <si>
    <t>01734-03</t>
  </si>
  <si>
    <t xml:space="preserve">MIDDLE ERAR CROSSMEMBER, A MODEL / MODEL B </t>
  </si>
  <si>
    <t>001734-04</t>
  </si>
  <si>
    <t>01734-04</t>
  </si>
  <si>
    <t xml:space="preserve">REAR CROSSMEMBER </t>
  </si>
  <si>
    <t>001734-05</t>
  </si>
  <si>
    <t>01734-05</t>
  </si>
  <si>
    <t xml:space="preserve">SIDE WALL, LH, EXTENDED PACK / RH </t>
  </si>
  <si>
    <t xml:space="preserve">muss durch Versuch ermittelt werden. </t>
  </si>
  <si>
    <t>001735-01</t>
  </si>
  <si>
    <t>1735</t>
  </si>
  <si>
    <t>Flach 90x65 6082 T6</t>
  </si>
  <si>
    <t>Stempelung stirnseitig
Stirnseitige Farbkennzeichnung</t>
  </si>
  <si>
    <t>Ähnl. B20455 F90x66
260x128 +N2 + Stau     Keller
keine Angaben im Sharepoit (0 Ordner ausgefüllt)</t>
  </si>
  <si>
    <t>001735-02</t>
  </si>
  <si>
    <t>Rohr 152 x 11 6082</t>
  </si>
  <si>
    <t>Rollen gestempelt
Stirnseitige Farbkennzeichnung</t>
  </si>
  <si>
    <t>Ähnlich  B75314 R150x10
390x240  Keller</t>
  </si>
  <si>
    <t>001735-03</t>
  </si>
  <si>
    <t>Rundrohr 200x40 6082</t>
  </si>
  <si>
    <t>Profilkontur auf Grund des Durchmessers / Wanddicke  für BTF abgelehnt (bereits am 13. 07.21)
Wandstärke 40mm muß mit Wasser gekühlt werden, Wasserwelle reicht nicht bis 200mm Profilhöhe</t>
  </si>
  <si>
    <t>Wandstärke 40mm muß mit Wasser gekühlt werden, Wasserwelle reicht nicht bis 200mm Profilhöhe</t>
  </si>
  <si>
    <t>001736-01</t>
  </si>
  <si>
    <t>01736-01</t>
  </si>
  <si>
    <t>1736</t>
  </si>
  <si>
    <t>Skid Plate</t>
  </si>
  <si>
    <t>test</t>
  </si>
  <si>
    <t>Zu leicht für 100MN</t>
  </si>
  <si>
    <t>001736-02</t>
  </si>
  <si>
    <t>01736-02</t>
  </si>
  <si>
    <t>001736-03</t>
  </si>
  <si>
    <t>01736-03</t>
  </si>
  <si>
    <t>Profil mit Luftkühlung und gehe von Leg. 6022 aus
A Schrott 4,0 m
E Schrott 3,0 m
Angebot nur in Langlängen</t>
  </si>
  <si>
    <t>001736-04</t>
  </si>
  <si>
    <t>01736-04</t>
  </si>
  <si>
    <t>001737-01</t>
  </si>
  <si>
    <t>01737-001</t>
  </si>
  <si>
    <t>1737</t>
  </si>
  <si>
    <t>Tunnelbruecke</t>
  </si>
  <si>
    <t>Profil ist nur mit Luftkühlung produzierbar,  falls Wasser erforderlich ist um die mech. Eigenschaften zu erreichen, lehne ich es ab. 
A Schrott 4,0m
E Schrott 3,0m</t>
  </si>
  <si>
    <t>Da Wasser erforderlich abgelehnt. Angebot mit Legierung in N20 möglich.</t>
  </si>
  <si>
    <t>001738-01</t>
  </si>
  <si>
    <t>1738</t>
  </si>
  <si>
    <t>@Einkauf: 100 Muster in 2023
2024: 350.000
2025: 800.000
2026: 850.000
2027: 800.000
Summe: 2.800.000</t>
  </si>
  <si>
    <t>001739-01</t>
  </si>
  <si>
    <t>Profil_001739-01</t>
  </si>
  <si>
    <t>1739</t>
  </si>
  <si>
    <t>79543</t>
  </si>
  <si>
    <t xml:space="preserve">Für diesen Querschitt benötige ich nur eine Kalkulation. Werkzeug ist in Bonn vorhanden und einsatzbereit. </t>
  </si>
  <si>
    <t>001739-02</t>
  </si>
  <si>
    <t>Profil_001739-02</t>
  </si>
  <si>
    <t>79535</t>
  </si>
  <si>
    <t xml:space="preserve">Ehemals 43 MN Werkzeug, welches allerdings verschrottet wurde. Produktion in Vogt. </t>
  </si>
  <si>
    <t>Profil mit Luftkühlung
A Schrott 3,0 m
E Schrott 2,0 m
Achtung angezeigte Zeichnung stimmt nicht mit Angebot überein, ist das andere Profil siehe Gewicht.</t>
  </si>
  <si>
    <t>001740-01</t>
  </si>
  <si>
    <t>01740-01</t>
  </si>
  <si>
    <t>1740</t>
  </si>
  <si>
    <t>Flach 45 x 32 6082</t>
  </si>
  <si>
    <t>Stempelung Stirnseitig 
Farbmarkierung Stirnseitig</t>
  </si>
  <si>
    <t>001741-01</t>
  </si>
  <si>
    <t>Profil_001741-01</t>
  </si>
  <si>
    <t>1741</t>
  </si>
  <si>
    <t>10087490</t>
  </si>
  <si>
    <t>001741-02</t>
  </si>
  <si>
    <t>Profil_001741-02</t>
  </si>
  <si>
    <t>10086979</t>
  </si>
  <si>
    <t>001741-03</t>
  </si>
  <si>
    <t>Profil_001741-03</t>
  </si>
  <si>
    <t>10086977</t>
  </si>
  <si>
    <t>001741-04</t>
  </si>
  <si>
    <t>Profil_001741-04</t>
  </si>
  <si>
    <t>10087031</t>
  </si>
  <si>
    <t>001741-05</t>
  </si>
  <si>
    <t>Profil_001741-05</t>
  </si>
  <si>
    <t>10086715</t>
  </si>
  <si>
    <t>001741-06</t>
  </si>
  <si>
    <t>Profil_001741-06</t>
  </si>
  <si>
    <t>10087035</t>
  </si>
  <si>
    <t>001741-07</t>
  </si>
  <si>
    <t>Profil_001741-07</t>
  </si>
  <si>
    <t>xxx</t>
  </si>
  <si>
    <t>001742-01</t>
  </si>
  <si>
    <t>01742-01</t>
  </si>
  <si>
    <t>1742</t>
  </si>
  <si>
    <t>HXE106238</t>
  </si>
  <si>
    <t>001742-02</t>
  </si>
  <si>
    <t>01742-02</t>
  </si>
  <si>
    <t>HXE106239</t>
  </si>
  <si>
    <t>001742-03</t>
  </si>
  <si>
    <t>01742-03</t>
  </si>
  <si>
    <t>HXE154237</t>
  </si>
  <si>
    <t>001742-04</t>
  </si>
  <si>
    <t>01742-04</t>
  </si>
  <si>
    <t>HXE154238</t>
  </si>
  <si>
    <t>001742-05</t>
  </si>
  <si>
    <t>01742-05</t>
  </si>
  <si>
    <t>HXE155085</t>
  </si>
  <si>
    <t>001742-06</t>
  </si>
  <si>
    <t>01742-06</t>
  </si>
  <si>
    <t>spiegelbildich produzieren</t>
  </si>
  <si>
    <t xml:space="preserve">Profil benötigt Wasserkühlung. Durch Versuch muss ermittelt werden, wie sich die abstehenden Stege verhalten. </t>
  </si>
  <si>
    <t>001742-07</t>
  </si>
  <si>
    <t>01742-07</t>
  </si>
  <si>
    <t>HXE156715</t>
  </si>
  <si>
    <t>001743-01</t>
  </si>
  <si>
    <t>01743-01</t>
  </si>
  <si>
    <t>1743</t>
  </si>
  <si>
    <t>Profil Laserkabine</t>
  </si>
  <si>
    <t>Profil mit Luftkühlung
A Schrott 2,0 m 
E Schrott 2,0 m</t>
  </si>
  <si>
    <t>02.08. angefragt VV</t>
  </si>
  <si>
    <t>001744-01</t>
  </si>
  <si>
    <t>1744</t>
  </si>
  <si>
    <t>AW 2007 Flach 41,15 x 31,75 x 3000   T4 gepresst</t>
  </si>
  <si>
    <t>EN AW-2007</t>
  </si>
  <si>
    <t>Stirnseitig gestempelt / farblich markiert
Alternativ      42x32 x 3000</t>
  </si>
  <si>
    <t>001745-01</t>
  </si>
  <si>
    <t>Profil_001745-01</t>
  </si>
  <si>
    <t>1745</t>
  </si>
  <si>
    <t>Profil 7te Achse</t>
  </si>
  <si>
    <t>Profil mit Eloxalbeschichtung
neue Geometrie - CO 30.07.21
Bitte Daten überprüfen</t>
  </si>
  <si>
    <t>Angeb. Adex : WZ 390x240</t>
  </si>
  <si>
    <t>gemäß Angebot V.Volz 11,40 €/qm  - C= 03.08.2021</t>
  </si>
  <si>
    <t>001745-02</t>
  </si>
  <si>
    <t>Profil mit Lackierung !!
neue Geometrie - CO 30.07.21
Bitte Daten überprüfen</t>
  </si>
  <si>
    <t>gemäß Angebot V.Volz 11,40 €/qm  - CO: 03.08.2021</t>
  </si>
  <si>
    <t>001746-01</t>
  </si>
  <si>
    <t>01746-01</t>
  </si>
  <si>
    <t>1746</t>
  </si>
  <si>
    <t>MPC Basic</t>
  </si>
  <si>
    <t xml:space="preserve">Teil durchlief bereits die Machbarkeit, vor einigen Jahren. Es können jedoch keine Unterlagen mehr, 
außer die Zeichnung, dazu gefunden werden. 
Deswegen erneuter Machbarkeitsdurchlauf. 
</t>
  </si>
  <si>
    <t xml:space="preserve">Einmaliger Zugversuch </t>
  </si>
  <si>
    <t>Länge nur in 6.000mm. Nicht gesägt auf 92mm!!</t>
  </si>
  <si>
    <t>001747-01</t>
  </si>
  <si>
    <t>1747</t>
  </si>
  <si>
    <t>Rd. 165mm</t>
  </si>
  <si>
    <t xml:space="preserve">US-geprüftes Vormaterial </t>
  </si>
  <si>
    <t>Werkzeug B20188 vorhanden  ( Preis Neuwerkzeug 1300 € )</t>
  </si>
  <si>
    <t>die maximal pressbare Länge beträgt 3000 mm (gewünschte Kundenlänge war 3600 mm)</t>
  </si>
  <si>
    <t xml:space="preserve">interne Legierung 6017 (ultraschallgeprüft)
WZ B20188 mit Toleranz +/-1,1 eingeschnitten
</t>
  </si>
  <si>
    <t>001747-02</t>
  </si>
  <si>
    <t>Rd. 175mm</t>
  </si>
  <si>
    <t>608253</t>
  </si>
  <si>
    <t>Werkzeug vorhanden</t>
  </si>
  <si>
    <t>001748-01</t>
  </si>
  <si>
    <t>0001748-001</t>
  </si>
  <si>
    <t>1748</t>
  </si>
  <si>
    <t>Gehäuseprofil</t>
  </si>
  <si>
    <t>Wanddicken der abstehenden Stege von 2 auf 4mm erhöht.</t>
  </si>
  <si>
    <t xml:space="preserve">Profil nur mit Luftkühlung möglich
A Schrott 2,5 m 
E Schrott 2,5 m
Auslauf muss auf den Stegen sein und darum sollten diese 4mm sein. </t>
  </si>
  <si>
    <t>siehe Bemerkung Konstruktion
Toleranzen nach DIN EN 755-9</t>
  </si>
  <si>
    <t>001749-01</t>
  </si>
  <si>
    <t>1749</t>
  </si>
  <si>
    <t>Kühlkörperprofil</t>
  </si>
  <si>
    <t xml:space="preserve">Der Kunde legt großen Wert auf die Geradheits-Toleranz 1,0 mm / Meter und Verwindung 1 mm / Meter.
Diese müssen im APZ 3.1 dokumentiert sein, dass es geprüft wurde und sich innerhalb der Toleranz bewegt.
Ferner dürfen in der Öffnung keine Rohgussflecken zurückbleiben und die beiden Durchmesser 97 +/- 0,5 mm müssen eingehalten werden.
</t>
  </si>
  <si>
    <t>Sägen nur auf +/-1mm möglich</t>
  </si>
  <si>
    <t>001749-02</t>
  </si>
  <si>
    <t>für die unterschiedlichen Lieferlängen muss natürlich nur ein WZ bestellt werden!</t>
  </si>
  <si>
    <t>001749-03</t>
  </si>
  <si>
    <t>001750-01</t>
  </si>
  <si>
    <t>01750-001</t>
  </si>
  <si>
    <t>1750</t>
  </si>
  <si>
    <t>ABSORBER LWR OTR</t>
  </si>
  <si>
    <t>Kundenlegierung</t>
  </si>
  <si>
    <t xml:space="preserve">Strangpressen + Sägen
Legierung: DBL4919.10
Allgemeintoleranzen MBN 11012-42
Oberfläche DBL 4952.00
Toleranzen gemäß Zeichnung. </t>
  </si>
  <si>
    <t>Profiltoleranzen nicht nach MBN sondern 12020-2</t>
  </si>
  <si>
    <t>Profiltoleranzen nicht nach MBN sondern 12020-2
Profil besser für kleinere Presse z. B. P20 Bitterfeld geeignet, DBL ??</t>
  </si>
  <si>
    <t>Freigabe DBL 4919 liegt für BTF nicht vor.</t>
  </si>
  <si>
    <t>KEINE KAPA AN DER HPI</t>
  </si>
  <si>
    <t>001750-02</t>
  </si>
  <si>
    <t>01750-02</t>
  </si>
  <si>
    <t>SUPPORT LWR OTR FRT</t>
  </si>
  <si>
    <t>P16_DUF</t>
  </si>
  <si>
    <t>Keine geeignete Presse in der BU</t>
  </si>
  <si>
    <t>Keine geeignete Presse in der BU. Profil zu leicht</t>
  </si>
  <si>
    <t>001750-03</t>
  </si>
  <si>
    <t>01750-03</t>
  </si>
  <si>
    <t>SUPPORT LWR OTR RR</t>
  </si>
  <si>
    <t>KEINE KAPA AN DER HPI-SÄGE</t>
  </si>
  <si>
    <t>001750-04</t>
  </si>
  <si>
    <t>01750-06</t>
  </si>
  <si>
    <t>SUPPORT LWR LH / RH</t>
  </si>
  <si>
    <t>KEINE KAPAZITÄT AN DER HPI-SÄGE</t>
  </si>
  <si>
    <t>001750-05</t>
  </si>
  <si>
    <t>01750-05</t>
  </si>
  <si>
    <t>CROSSMEMBER LWR SIDE LH / RH</t>
  </si>
  <si>
    <t>001750-06</t>
  </si>
  <si>
    <t>FRONT CMS BEAM</t>
  </si>
  <si>
    <t>001751-01</t>
  </si>
  <si>
    <t>1751</t>
  </si>
  <si>
    <t>AP 1481</t>
  </si>
  <si>
    <t>001751-02</t>
  </si>
  <si>
    <t>EN AW-2024</t>
  </si>
  <si>
    <t>T351</t>
  </si>
  <si>
    <t>001752-01</t>
  </si>
  <si>
    <t>01752-001</t>
  </si>
  <si>
    <t>1752</t>
  </si>
  <si>
    <t>606168</t>
  </si>
  <si>
    <t>Länge: 89 +/- 0,25
Zustand T99
Material Spezifikationen gemäß ID_1218</t>
  </si>
  <si>
    <t>Interne Legierung aus Mach ID 1218 (gleiche Anwendung) übernommen - 29.07.21 CO
AO Empfehlung: Lerneffekt aus CONTINENTAL -&gt; nicht 6168 sondern leicht pressbare AW-6061</t>
  </si>
  <si>
    <t>Wasserwelle + Stickstoff
Oberflächenqualität muss durch Versuch ermittelt werden</t>
  </si>
  <si>
    <t>s. Bemerkungen Technologie und Nachfolge</t>
  </si>
  <si>
    <t>Investition notwendig - Kapazität ab 2023/2024 nicht gegeben</t>
  </si>
  <si>
    <t>001753-01</t>
  </si>
  <si>
    <t>1753</t>
  </si>
  <si>
    <t>Halbleiter</t>
  </si>
  <si>
    <t>Legierung Alternativ 6082 T6</t>
  </si>
  <si>
    <t xml:space="preserve"> Toleranzänderungen (siehe Skizze) beachten.
Adex / Keller KWZ 390x240 Kat. A</t>
  </si>
  <si>
    <t>Nur in Leg 6082 möglich</t>
  </si>
  <si>
    <t>Transportkosten und Verpackungskosten nicht enthalten.
Rotstiftzeichnung beachten.</t>
  </si>
  <si>
    <t>001754-01</t>
  </si>
  <si>
    <t>1754</t>
  </si>
  <si>
    <t>Rohr 320x25mm</t>
  </si>
  <si>
    <t>Tol. AD +/- 3,4 mm 
Tol. ID +/- 2,7 mm 
Tol. Länge +30 mm / -0 mm
Verpackung: Streng neutral oder mit unseren Etiketten</t>
  </si>
  <si>
    <t>Keine nahtlosen Rohre, bei der angefragten Menge</t>
  </si>
  <si>
    <t>001757-01</t>
  </si>
  <si>
    <t>1757</t>
  </si>
  <si>
    <t>Housing Extrusion 470</t>
  </si>
  <si>
    <t>Zustand T99
Material Spezifikationen gemäß ID_1218
Länge 87 mm +/- 0,25</t>
  </si>
  <si>
    <t>Geradheit Quer + -0,2</t>
  </si>
  <si>
    <t>Interne Legierung aus Mach ID 1218 (gleiche Anwendung) übernommen - 29.07.21 CO
AO Empfehlung: Lerneffekt CONTINENTAL -&gt; nicht 6168 sondern leicht pressbare AW-6061</t>
  </si>
  <si>
    <t xml:space="preserve">Wasserwelle + Stickstoff.
Oberflächenqualität muss durch Versuch begutachtet werden. </t>
  </si>
  <si>
    <t>s. Technologie und Nachfolge</t>
  </si>
  <si>
    <t>Kapazität ab 2023/2024 nicht gegeben - Investition notwendig</t>
  </si>
  <si>
    <t>001758-01</t>
  </si>
  <si>
    <t>1758</t>
  </si>
  <si>
    <t>50x15</t>
  </si>
  <si>
    <t>Die bestehende Zeichnung ist B11087</t>
  </si>
  <si>
    <t>Grenzabmaße und Formtoleranzen nach EN 755-5</t>
  </si>
  <si>
    <t>Profile einwellen (sichtfläche rundum)</t>
  </si>
  <si>
    <t>001758-02</t>
  </si>
  <si>
    <t>50x12,3</t>
  </si>
  <si>
    <t>Die bestehende Zeichnung ist B50330</t>
  </si>
  <si>
    <t>001758-03</t>
  </si>
  <si>
    <t>50x8,3</t>
  </si>
  <si>
    <t>Die bestehende Zeichnung ist B50289</t>
  </si>
  <si>
    <t>001758-04</t>
  </si>
  <si>
    <t>50x10,3</t>
  </si>
  <si>
    <t>Die bestehende Zeichnung ist B50363</t>
  </si>
  <si>
    <t>001758-05</t>
  </si>
  <si>
    <t>45x15</t>
  </si>
  <si>
    <t>Die bestehende Zeichnung ist B11532</t>
  </si>
  <si>
    <t>001758-06</t>
  </si>
  <si>
    <t>45x12,3</t>
  </si>
  <si>
    <t>Die bestehende Zeichnung ist B50305</t>
  </si>
  <si>
    <t>001758-07</t>
  </si>
  <si>
    <t>45x8,3</t>
  </si>
  <si>
    <t>Die bestehende Zeichnung ist B50306</t>
  </si>
  <si>
    <t>001758-08</t>
  </si>
  <si>
    <t>67x8,3</t>
  </si>
  <si>
    <t>Die bestehende Zeichnung ist B11549</t>
  </si>
  <si>
    <t>001758-09</t>
  </si>
  <si>
    <t>37x15</t>
  </si>
  <si>
    <t>Die bestehende Zeichnung ist B11515</t>
  </si>
  <si>
    <t>001758-10</t>
  </si>
  <si>
    <t>35x15</t>
  </si>
  <si>
    <t>Die bestehende Zeichnung ist B11118</t>
  </si>
  <si>
    <t>001758-11</t>
  </si>
  <si>
    <t>32x12,3</t>
  </si>
  <si>
    <t>Alte Zeichnung B11334</t>
  </si>
  <si>
    <t>001758-12</t>
  </si>
  <si>
    <t>32x8,3</t>
  </si>
  <si>
    <t>Alte Zeichnung B11103</t>
  </si>
  <si>
    <t>001759-01</t>
  </si>
  <si>
    <t>1759</t>
  </si>
  <si>
    <t>Body</t>
  </si>
  <si>
    <t>606326</t>
  </si>
  <si>
    <t>Daten aus PA für Profil 26536 übernommen. s. Ablage Machbarkeit. CO 28.07.21</t>
  </si>
  <si>
    <t>Schrotte von LS geändert da falsch und Machbarkeit ist nie über Presswerk gelaufen ( siehe Verlauf unten). Warum ????? 
Profil mit Wasserkühlung</t>
  </si>
  <si>
    <t>001759-02</t>
  </si>
  <si>
    <t>Neue Länge vom Kd gefordert</t>
  </si>
  <si>
    <t xml:space="preserve">Profil mit Wasserwelle.
Profil wird  auf  Auslaufseite dunkle Abriebstellen von Gummirollen des Fertigsägeneinlaufes haben. </t>
  </si>
  <si>
    <t>001761-01</t>
  </si>
  <si>
    <t>1761</t>
  </si>
  <si>
    <t>Traverse 70x25</t>
  </si>
  <si>
    <t>Grundwandstärke auf 1,6mm eröhen /Toleranzänderung Maß 1,6 auf +0,3/-0 erhöhen (siehe Kd.-Zeichnung)</t>
  </si>
  <si>
    <t>Nur nach Step-G Zeichnung</t>
  </si>
  <si>
    <t>Profile einwellen wegen Sichtfläche rundum</t>
  </si>
  <si>
    <t>001761-02</t>
  </si>
  <si>
    <t>T-Holm 71</t>
  </si>
  <si>
    <t>Änderung erforderlich. nach Rücksprache mit Kunden, dann zu schwer.</t>
  </si>
  <si>
    <t>001762-01</t>
  </si>
  <si>
    <t>001762-00</t>
  </si>
  <si>
    <t>1762</t>
  </si>
  <si>
    <t>Seitenprofil_R_VR-2</t>
  </si>
  <si>
    <t>die F25 nach dem Biegen und Wärmebehandlung können wir so nicht bestätigen, wenn dieser Prozess nicht in unserer Verantwortung durchgeführt wird.
auf Kundenwunsch, können wir die Wärmebehandlung an einer Probe simulieren und dann mit einer Zugprobe die F25 bestätigen.</t>
  </si>
  <si>
    <t>Festigkeit T6 (F25) wird für EMP simuliert. s. Bemerkung QS</t>
  </si>
  <si>
    <t>001763-01</t>
  </si>
  <si>
    <t>1763</t>
  </si>
  <si>
    <t>Tube</t>
  </si>
  <si>
    <t>Optimal length</t>
  </si>
  <si>
    <t>die optimale Presslänge beträgt 6300mm</t>
  </si>
  <si>
    <t>Werkzeug gem FLUTZ Liste vorhanden</t>
  </si>
  <si>
    <t>Verpackung gilt für 5m-Längen</t>
  </si>
  <si>
    <t>001763-02</t>
  </si>
  <si>
    <t>Yearly volume = 16,5 ton
Price for 1 ton and 3 ton per delivery
Optimal length for us</t>
  </si>
  <si>
    <t xml:space="preserve">Werkzeuge B65021 und B65304 vorhanden  </t>
  </si>
  <si>
    <t>die optimale Presslänge beträgt 4800mm bei 4 Längen</t>
  </si>
  <si>
    <t>Werkzeug gemäß FLUTZ Liste vorhanden</t>
  </si>
  <si>
    <t>Verpackung gilt für 5m-Längen
Bund umreift</t>
  </si>
  <si>
    <t>001763-03</t>
  </si>
  <si>
    <t>Yearly volume = 10 ton
Price for 1 ton and 3 ton per delivery
Optimal length for us</t>
  </si>
  <si>
    <t>Werkzeug B75091 vorhanden</t>
  </si>
  <si>
    <t>optimale presslänge 6000mm</t>
  </si>
  <si>
    <t>Bund umreift
Verpackung gilt für 5m-Längen</t>
  </si>
  <si>
    <t>001763-04</t>
  </si>
  <si>
    <t>Round bar</t>
  </si>
  <si>
    <t>Werkzeug B20226 vorhanden</t>
  </si>
  <si>
    <t>maximale Presslänge 3200 mm = optimale Länge</t>
  </si>
  <si>
    <t>001764-01</t>
  </si>
  <si>
    <t>1764</t>
  </si>
  <si>
    <t>Flat bar 2024 T6</t>
  </si>
  <si>
    <t>001765-01</t>
  </si>
  <si>
    <t>Mach ID-1765</t>
  </si>
  <si>
    <t>1765</t>
  </si>
  <si>
    <t>Halter Crashelement</t>
  </si>
  <si>
    <t>AW 6063 DIN EN 755-2-EN
Oberfläche Ofl-x634 nach TL260. Alternativ: x650 nach TL256
Tolerierungsgrundsatz: Unabhängigkeitsprinzip nach VW 01054
Allgemeintoleranzen: DIN EN ISO 2768-m
Form- und Lagetoleranzen gemäß "HVSM_Bauteilsteckbrief_3WA_803_391
Wandstärke: 2,5 mm
Wandstärkentoleranz Außenstege: +/- 0,3 mm
Wandstärkentoleranz Innenstege: +/- 0,4 mm
Rauhtiefe Rz an mechanisch bearbeiteten Stellen Rz &lt; 25 µm 
Werkstückkanten -0,3 (VW 01088)
Bauteil frei von sichtbaren Spänen und Fremdkörpern.
Bauteiloberfläche trocken und frei von Öl und Fett. 
Werkstoffliche Bemusterung nach VW 52000.</t>
  </si>
  <si>
    <t>001766-01</t>
  </si>
  <si>
    <t>1766</t>
  </si>
  <si>
    <t>floor middle</t>
  </si>
  <si>
    <t>Packmenge 14 Stk/h</t>
  </si>
  <si>
    <t>001766-02</t>
  </si>
  <si>
    <t>solebar</t>
  </si>
  <si>
    <t>001766-03</t>
  </si>
  <si>
    <t>roof side panel</t>
  </si>
  <si>
    <t>001766-04</t>
  </si>
  <si>
    <t>cantrail top</t>
  </si>
  <si>
    <t>001766-05</t>
  </si>
  <si>
    <t xml:space="preserve">sidewall </t>
  </si>
  <si>
    <t>001767-01</t>
  </si>
  <si>
    <t>1767</t>
  </si>
  <si>
    <t>Profil für Halbschale 20 x 8 mm</t>
  </si>
  <si>
    <t>001768-01</t>
  </si>
  <si>
    <t>1768</t>
  </si>
  <si>
    <t>Profil  Ø 40 mm</t>
  </si>
  <si>
    <t>umlaufende Sichtfläche</t>
  </si>
  <si>
    <t>Beachten: wegen instabiler Werkzeugzunge(Zv&gt;4), ist ein Werkzeug mit Dornabschluß notwendig- hierbei kann an den gekennzeichneten Stellen Formteilgrat entstehen(siehe Anfrageskizze)
Toleranzänderung Maß 12 auf +0,4/-0</t>
  </si>
  <si>
    <t>Siehe Info der Konstruktion
CO-20.04.22: Kosten neu berechnet</t>
  </si>
  <si>
    <t>06.08 angefragt VV // Angebot weitergeleitet 19.08</t>
  </si>
  <si>
    <t>Bund umreift-Profile entsrechend voneinander trennen (eloxal)</t>
  </si>
  <si>
    <t>001769-01</t>
  </si>
  <si>
    <t>1769</t>
  </si>
  <si>
    <t>Kanalprofil Decke seitlich</t>
  </si>
  <si>
    <t>im Auftragsfall ist eine vollständig bemaßte Kundenzeichnung, idealerweise als dxf oder pdf erforderlich.
die vorliegende Kundenzeichnung als pdf war unvollständig bemaßt und das dxf war wegen Maßstab M1:1,11 nicht zu gebrauchen</t>
  </si>
  <si>
    <t>Im Auftragsfall ist eine vollständig bemaßte Zeichnung erforderlich
Toleranzen nach 12020-2</t>
  </si>
  <si>
    <t>001771-01</t>
  </si>
  <si>
    <t>1771</t>
  </si>
  <si>
    <t>Profil 1</t>
  </si>
  <si>
    <t>1 Profil in 3 verschiedenen Lieferlängen -&gt; ACHTUNG: Längentoleranzen +5/-0 mm</t>
  </si>
  <si>
    <t>Längentoleranz +5/-0 mm ist ok</t>
  </si>
  <si>
    <t>001771-02</t>
  </si>
  <si>
    <t>001771-03</t>
  </si>
  <si>
    <t>001774-01</t>
  </si>
  <si>
    <t>1774</t>
  </si>
  <si>
    <t>EBOXX-ULH-BOCK</t>
  </si>
  <si>
    <t>Toleranzen nur nach DIN EN 755-9 (s. Step-G Zeichnung)</t>
  </si>
  <si>
    <t>001781-01</t>
  </si>
  <si>
    <t>1781</t>
  </si>
  <si>
    <t>Only 500kg per order.</t>
  </si>
  <si>
    <t>Extrusion drawing since update of drawing in 2016 not confirmed from customer.
Die is available.</t>
  </si>
  <si>
    <t>Bund umreift mit Folie, Zwischenlagen</t>
  </si>
  <si>
    <t>001782-01</t>
  </si>
  <si>
    <t>1782</t>
  </si>
  <si>
    <t>Schweller innen</t>
  </si>
  <si>
    <t>Toleranz Innenwände: +/- 0,3 mm
Toleranz Aussenwände: +/- 0,2 mm
Allgemeine Formtoleranzen: Siehe Zeichnung</t>
  </si>
  <si>
    <t>Nur Machbar  mit geänderten Formtoleranzen / Toleranzen, siehe Rotstiftzeichnung</t>
  </si>
  <si>
    <t>Versuch nötig wg. Mech. Eig.
Evtl. muss das Profil mit Wasser gekühlt werden.</t>
  </si>
  <si>
    <t>siehe vorherige Bemerkungen.</t>
  </si>
  <si>
    <t>nur nach Versuch und nur nach Rotstiftzeichnung. Toleranzen nicht wie gefordert darstellbar.
Kundenlänge nicht sinnvoll</t>
  </si>
  <si>
    <t>001782-02</t>
  </si>
  <si>
    <t>Profil 001782-02</t>
  </si>
  <si>
    <t>Aufnahme Wagenheber hinten</t>
  </si>
  <si>
    <t>Toleranz Innenwände: +/- 0,3 mm
Toleranz Aussenwände: Siehe Zeichnung. Wenn nicht angegeben +/- 0,3 mm
Formtoleranz: Siehe Zeichnung</t>
  </si>
  <si>
    <t>Machbar nur mit den geänderten Formtoleranzen / Toleranzen, siehe Rotstiftzeichnung</t>
  </si>
  <si>
    <t>nur nach Rotstiftzeichnung. Geforderten Toleranzen nicht darstellbar.</t>
  </si>
  <si>
    <t>001783-01</t>
  </si>
  <si>
    <t>1783</t>
  </si>
  <si>
    <t>25-925-1128-001</t>
  </si>
  <si>
    <t>Sichtfläche gleich Lauffläche (siehe Bemerkung Laufflächen im Standardtext)</t>
  </si>
  <si>
    <t>Sichtfläche ist auf der Lauffläche</t>
  </si>
  <si>
    <t>001783-02</t>
  </si>
  <si>
    <t>25-925-1108001+002</t>
  </si>
  <si>
    <t>Sichtfläche ist auf Lauffläche!</t>
  </si>
  <si>
    <t>T64</t>
  </si>
  <si>
    <t>001783-03</t>
  </si>
  <si>
    <t>25-925-1127-001</t>
  </si>
  <si>
    <t>001783-04</t>
  </si>
  <si>
    <t>001783_04</t>
  </si>
  <si>
    <t>25-925-1124-001</t>
  </si>
  <si>
    <t>Sichtfläche gleich Lauffläche (siehe Bemerkung Laufflächen im Standardtext)
Konstruktionsänderung ( Zunge um 3mm gekürzt)- siehe KD.-Zeichnung , grün markiert
Änderung  Toleranzen (siehe KD.-Zeichnung, gelb markiert)</t>
  </si>
  <si>
    <t>Sichtfläche ist auf Lauffläche!
Nur nach geänderter Zeichnung Step-G</t>
  </si>
  <si>
    <t>001783-05</t>
  </si>
  <si>
    <t>001783_05</t>
  </si>
  <si>
    <t>25-925-1109-001</t>
  </si>
  <si>
    <t>Sichtfläche gleich Lauffläche (siehe Bemerkung Laufflächen im Standardtext)
Änderung Toleranzen (siehe KD.-Zeichnung, gelb markiert)
an der mit Pfeil gekennzeichneten Fläche , kann herstellungsbedingt eine leichte Abzeichnung/ Streifen entstehen
(siehe KD.-Zeichnung orange markiert)</t>
  </si>
  <si>
    <t>Sichtfläche ist auf Lauffläche!
nur nach geänderter Zeichnung Step-G</t>
  </si>
  <si>
    <t>001784-01</t>
  </si>
  <si>
    <t>1784</t>
  </si>
  <si>
    <t>Runstange 105mm</t>
  </si>
  <si>
    <t>001784-02</t>
  </si>
  <si>
    <t>Rundstange 105mm</t>
  </si>
  <si>
    <t>001784-03</t>
  </si>
  <si>
    <t>001785-01</t>
  </si>
  <si>
    <t>1785</t>
  </si>
  <si>
    <t>GEN3 Bracket extrusion</t>
  </si>
  <si>
    <t>formgebundener Druckring zur Stabilisierung der Profilform über die gesamte Profillänge</t>
  </si>
  <si>
    <t>die Profilkontur sollte an den gekennzeichneten Stellen vereinfacht werden (siehe Skizze/ Alternativvorschlag) - die Anfrageskizze als Alternativvorschlag im dxf-Format, ist im Ordnerlink unter Zeichnungen abgelegt</t>
  </si>
  <si>
    <t>Formlehren für Innen und Außenkontur (je 1Stück) nötig</t>
  </si>
  <si>
    <t>Lehren erforderlich
gemäß Vorschlagszeichnungen s. Mach</t>
  </si>
  <si>
    <t>001786-01</t>
  </si>
  <si>
    <t>01786-01</t>
  </si>
  <si>
    <t>1786</t>
  </si>
  <si>
    <t>unbemaßte Ecken und Kanten mit R0,2 verrunden</t>
  </si>
  <si>
    <t xml:space="preserve">Pressung in EN AW 6060 T6 (interne Leg.6027)- nicht in 6061 T6 </t>
  </si>
  <si>
    <t>001787-01</t>
  </si>
  <si>
    <t>01787-01</t>
  </si>
  <si>
    <t>1787</t>
  </si>
  <si>
    <t>Vierkantrohr 100x300x5</t>
  </si>
  <si>
    <t>Vierkantrohr 100x300x5 mm
Bedarf 360 Meter = 4 to</t>
  </si>
  <si>
    <t>Profilkanten min. R2,0 gerundet</t>
  </si>
  <si>
    <t>Gehe von intern Legierung 6063 aus 
Profil mit Luftkühlung
A Schrott 3,5m
E Schrott 2,0m
Freigabe wenn Vorbehalte von Vorgänger ausgeräumt sind.</t>
  </si>
  <si>
    <t>Toleranzen nach DIN EN 755-9 ; DIN EN 755-3 nicht gültig.
Radien aussen und Innen min. 2mm</t>
  </si>
  <si>
    <t>001788-01</t>
  </si>
  <si>
    <t>01788-01</t>
  </si>
  <si>
    <t>1788</t>
  </si>
  <si>
    <t>Führungsschiene</t>
  </si>
  <si>
    <t>-Eloxal "nur" als Schutz bzw. Funktion (Abrieb!)
-Kalkulation alternativ auch in EN AW 6063 T66 erstellen</t>
  </si>
  <si>
    <t>Eloxal gem. Alucol Preisliste
gesonderte Transporte nicht kalkuliert.
Legierung 6063 s. Ordner Kalkulationen</t>
  </si>
  <si>
    <t>001789-01</t>
  </si>
  <si>
    <t>01789-01</t>
  </si>
  <si>
    <t>1789</t>
  </si>
  <si>
    <t>Profil X</t>
  </si>
  <si>
    <t>-Wanddicken gem. Zeichnung oder geringfügige Anpassungen möglich/entscheidend für Auftragsvergabe!
-Längen von 1.000 bis 12.000 mm vom Kunde gewünscht/Längentoleranz gem. gewünschter Länge - siehe Zeichnung</t>
  </si>
  <si>
    <t>bestehendes Produkt</t>
  </si>
  <si>
    <t xml:space="preserve">Profil nur mit Luftkühlung möglich
A Schrott 4,5 m
E Schrott 2,5 m
Toleranz ab Fertigsäge P45 6000mm  +10/-0 möglich
Reckeinsatz hinzu </t>
  </si>
  <si>
    <t>001791-01</t>
  </si>
  <si>
    <t>01791-01</t>
  </si>
  <si>
    <t>1791</t>
  </si>
  <si>
    <t>U-Profil 50x100x50x9x6x9mm</t>
  </si>
  <si>
    <t>DNV/GL-34340500</t>
  </si>
  <si>
    <t>Ähnl. B11341 (2K180) 228x128 Matr. x50 Phoenix 632 Eu</t>
  </si>
  <si>
    <t>Profilkanten min. R 1,0 gerundet</t>
  </si>
  <si>
    <t>Wasser (Öffnung nach unten)</t>
  </si>
  <si>
    <t xml:space="preserve">Fremdabnahme durd DNV GL ! </t>
  </si>
  <si>
    <t>Eckenradien min. 1mm</t>
  </si>
  <si>
    <t>001792-01</t>
  </si>
  <si>
    <t>01792-01</t>
  </si>
  <si>
    <t>1792</t>
  </si>
  <si>
    <t>W5652918</t>
  </si>
  <si>
    <t>Bund umreift im Karton (600x600)</t>
  </si>
  <si>
    <t>001792-02</t>
  </si>
  <si>
    <t>Alternative</t>
  </si>
  <si>
    <t>Endteillänge mit Aufmaß 0/+3mm !! (nicht Endtoleranz bearbeitetes Bauteil)</t>
  </si>
  <si>
    <t>die Längen mit Aufmaß (1318 -0/+3) müssen auf der Leinsäge  zugesägt werden- die vorgegebenen Längentoleranzen sind an der Pressensäge nicht herstellbar</t>
  </si>
  <si>
    <t>wie vom Kunden gewüscht , Fixlängen auf Europalette verpackt</t>
  </si>
  <si>
    <t>001793-01</t>
  </si>
  <si>
    <t>001793_01</t>
  </si>
  <si>
    <t>1793</t>
  </si>
  <si>
    <t>Pressprofil 1 : Eine Hohlform der 200er-Seiten ist fertigungsbedingt nicht vermeidbar.</t>
  </si>
  <si>
    <t>Sichtflächen erfragen !!! - Gilt fir Alle Profile !</t>
  </si>
  <si>
    <t>001793-02</t>
  </si>
  <si>
    <t>Profil 2</t>
  </si>
  <si>
    <t>Eine weitere Länge ist 5.700 mm. Die 2 to beziehen sich auf die Gesamtmenge.</t>
  </si>
  <si>
    <t>001793-03</t>
  </si>
  <si>
    <t>Profil 3</t>
  </si>
  <si>
    <t>Weitere Längen sind 5.000 + 6500 mm. Die 2 to beziehen sich auf die Geamtmenge</t>
  </si>
  <si>
    <t>001793-04</t>
  </si>
  <si>
    <t>Profil 4</t>
  </si>
  <si>
    <t>001793-05</t>
  </si>
  <si>
    <t>Profil 5</t>
  </si>
  <si>
    <t>Eine weitere Länge ist 3.850 mm. Die 7 to beziehen sich auf die Gesamtmenge.</t>
  </si>
  <si>
    <t>Auslauf uneben, Beeinträchtigung des Steges ? eventuell auch Sinnnvoll im Team zu bereden. Kann dieses Profil nicht auch Bitterfeld noch machen ?</t>
  </si>
  <si>
    <t>Nur mit Änderungen- Steg hinzu, Steg gekürzt, Wanddicke non 2 in 3 und Kanten R0,5 gerundet möglich!</t>
  </si>
  <si>
    <t>001793-06</t>
  </si>
  <si>
    <t>001793-07</t>
  </si>
  <si>
    <t>Profil 7</t>
  </si>
  <si>
    <t>Konturänderung nötig. Mindestwandsrärke 1,8mm erforderlich. Siehe Skizze PRESSPROFIL_7.pdf</t>
  </si>
  <si>
    <t>001793-08</t>
  </si>
  <si>
    <t>Profil 8</t>
  </si>
  <si>
    <t>001793-09</t>
  </si>
  <si>
    <t>Profil 9</t>
  </si>
  <si>
    <t>(=B15393)</t>
  </si>
  <si>
    <t>001793-10</t>
  </si>
  <si>
    <t>Profil 10</t>
  </si>
  <si>
    <t xml:space="preserve"> Eine weitere Länge  ist 5.000 mm. Die 2 to beziehen sich auf die Geamtmenge</t>
  </si>
  <si>
    <t>001793-11</t>
  </si>
  <si>
    <t>Profil 11</t>
  </si>
  <si>
    <t>001793-12</t>
  </si>
  <si>
    <t>Profil 12</t>
  </si>
  <si>
    <t>Eine weitere Länge ist 5.000 mm. Die 17 to beziehen sich auf die Gesamtmenge</t>
  </si>
  <si>
    <t>( =B70149 ?)</t>
  </si>
  <si>
    <t>001793-13</t>
  </si>
  <si>
    <t>Profil 13</t>
  </si>
  <si>
    <t>hohe Matrize x50</t>
  </si>
  <si>
    <t>001794-01</t>
  </si>
  <si>
    <t>1794</t>
  </si>
  <si>
    <t>Rohr 414 mm</t>
  </si>
  <si>
    <t>Eine weitere Länge ist 2.460 mm. Die 6 to beziehen sich auf die Gesamtmenge</t>
  </si>
  <si>
    <t>001795-01</t>
  </si>
  <si>
    <t>01795-01R</t>
  </si>
  <si>
    <t>1795</t>
  </si>
  <si>
    <t>Geometrievorschlag vom Kunstruktionsbüro übernehmen.
Gesamttonage 10 Tonnen - können wir hier wirtschaftlich produzieren ?
Werkzeug benötigt sicherlich 2-3 Erstkorrekturen bis wir hier ohne Unterbrechung produzieren können</t>
  </si>
  <si>
    <t>Geometrie angepasst (kleine Hohlkammern verbunden) siehe Skizze (Rotstiftzeichnung)</t>
  </si>
  <si>
    <t>Profil mit Luftkühlung
A Schrott 3,0 m 
E Schrott 2,0 m</t>
  </si>
  <si>
    <t>Siehe Bemerkung Konstruktion und Werkzeugtechnik</t>
  </si>
  <si>
    <t>001796-01</t>
  </si>
  <si>
    <t>1796</t>
  </si>
  <si>
    <t>C-Schiene</t>
  </si>
  <si>
    <t>Bearbeiten nach Zeichnung 02-01-02-1075</t>
  </si>
  <si>
    <t>- formgebundener Druckringeinsatz zur Stabilisierung der Profilform über den gesamten Umformprozess</t>
  </si>
  <si>
    <t>- Einsatz der Legierung 6060 (intern 6027) wegen besserer Presseigenschaften</t>
  </si>
  <si>
    <t>01.09. angefragt VV // Angebote von OY und VV weitergeleitet</t>
  </si>
  <si>
    <t>Endbearbeitung extern</t>
  </si>
  <si>
    <t>- Verpackung nach Kundenvorschrift ( Profile geschachtelt im Bund mit Zwischenlagen, Bund umreift mit Brettverstärkungen und Pappecken)</t>
  </si>
  <si>
    <t>001796-02</t>
  </si>
  <si>
    <t>001796-02a</t>
  </si>
  <si>
    <t>Grundschiene 150</t>
  </si>
  <si>
    <t>Bearbeiten nach Zeichnung 02-04-02-0001</t>
  </si>
  <si>
    <t>01.09. angefragt VV  Angebote von OY und VV weitergeleitet</t>
  </si>
  <si>
    <t>001797-01</t>
  </si>
  <si>
    <t>1797</t>
  </si>
  <si>
    <t>Bodenprofil</t>
  </si>
  <si>
    <t>Aufgrund fehlender verarbeitbarer 3D-Modelle und Zeichnungen sind die Geometriedaten nur annähernd
ermittelte Daten</t>
  </si>
  <si>
    <t>001797-02</t>
  </si>
  <si>
    <t>Querprofil</t>
  </si>
  <si>
    <t>siehe Bemerukung Konstruktion
Losgröße ist zu klein! Das kann so kaum wirtschaftlich eingesetzt werden</t>
  </si>
  <si>
    <t>Profil nur mit Luftkühlung möglich
A Schrott 3,5 m 
E Schrott 2,5 m
Muss eine Schweißbarkeit nachgewiesen werden ???
Interen Legierung nicht bekannt. 
Nimmt Bonn und Vogt dann auch die gleiche Legierung?</t>
  </si>
  <si>
    <t>001797-03</t>
  </si>
  <si>
    <t>Laengsprofil</t>
  </si>
  <si>
    <t>Profil nur mit Luftkühlung möglich
A Schrott 4,0 m 
E Schrott 3,0m
Muss eine Schweißbarkeit nachgewiesen werden ???
Interen Legierung nicht bekannt. 
Nimmt Bonn und Vogt dann auch die gleiche Legierung?</t>
  </si>
  <si>
    <t>siehe Bemerukung Konstruktion</t>
  </si>
  <si>
    <t>001798-01</t>
  </si>
  <si>
    <t>1798</t>
  </si>
  <si>
    <t>Profilmaterial</t>
  </si>
  <si>
    <t>EN AW-2028</t>
  </si>
  <si>
    <t>001799-01</t>
  </si>
  <si>
    <t>1799</t>
  </si>
  <si>
    <t>Rund 40 ±0,2</t>
  </si>
  <si>
    <t xml:space="preserve">Fertigung und Lieferung gemäss Bestellvorschrift EN AW-6082D1_ALE001A Index 6 vom 16.11.2007. Nach dieser Vorschrift
haben wir ab 2008 die Rundstangen an Fa. Dold (heute Fa. Walor) geliefert. 
Falls Kundenlänge nicht optimal für uns ist, bitte Ideallänge im Bereich von 5.000 - 6.000 mm ermitteln und vorgeben. </t>
  </si>
  <si>
    <t>interne Legierung 6017</t>
  </si>
  <si>
    <t xml:space="preserve">optimale Länge = 5300 mm
</t>
  </si>
  <si>
    <t>100% A+E Ätzproben, D-Teil, gelbe Loskarte
gratfreie gesägte Endflächen können nicht bestätigt werden- Flächen werden gratarm gesägt
"A" wird"D" = Dokumentenpflichtig</t>
  </si>
  <si>
    <t>Bund umreift ( Bundgewicht zwischen 1-1,5 To.)- Verpackungsvorschrift nicht bekannt</t>
  </si>
  <si>
    <t>001800-01</t>
  </si>
  <si>
    <t>1800</t>
  </si>
  <si>
    <t>GLD0001072000</t>
  </si>
  <si>
    <t>Schönes Profil, gerne buchen ;-)</t>
  </si>
  <si>
    <t>001801-01</t>
  </si>
  <si>
    <t>1801</t>
  </si>
  <si>
    <t>Extruded bar Ø80</t>
  </si>
  <si>
    <t>See attached specification from customer.</t>
  </si>
  <si>
    <t>(B20195) 260x128 "A" N2 (Stau) Keller 1037€</t>
  </si>
  <si>
    <t>lt. Info Chr. Orth: Kundenmaterialspezifikation NO- wir bieten Standard an = DIN EN 755-2 und DIN EN 573</t>
  </si>
  <si>
    <t>F</t>
  </si>
  <si>
    <t>001801-02</t>
  </si>
  <si>
    <t>Extruded bar Ø115</t>
  </si>
  <si>
    <t>Extruded round bar Ø115 in F temper
Important to see attached specifications</t>
  </si>
  <si>
    <t>(B20681) 260x128 D1 Kat.A N2 (Stau) Keller 1070€</t>
  </si>
  <si>
    <t>001801-03</t>
  </si>
  <si>
    <t>casted turned bar Ø152</t>
  </si>
  <si>
    <t>Casted billet and turned to Ø152mm. Important to see attached specifications.
Henry is informed.</t>
  </si>
  <si>
    <t>001802-01</t>
  </si>
  <si>
    <t>1802</t>
  </si>
  <si>
    <t xml:space="preserve">special profile </t>
  </si>
  <si>
    <t>bestehendes Profil in BNN #78289; Teilenummer pA 20032056</t>
  </si>
  <si>
    <t>001803-01</t>
  </si>
  <si>
    <t>Profil_001803-01</t>
  </si>
  <si>
    <t>1803</t>
  </si>
  <si>
    <t>Profil 835 Spacer</t>
  </si>
  <si>
    <t>Nach Absprache mit CO pro Zeichnung zwei Positionen mit verschiedenen Legierungen angelegt.
Kundenwunsch ist Profil 81-40835-E alternative 81-40834-E</t>
  </si>
  <si>
    <t>Mit dieser Legierung nicht machbar. siehe Profil 001803-02. Info von Herr Peine</t>
  </si>
  <si>
    <t>001803-02</t>
  </si>
  <si>
    <t>s. Rotstiftzeichnung im Ordner!</t>
  </si>
  <si>
    <t>Nur machbar mit weitreichenden Geometrie und Verarbeitungsänderungen. (Siehe Rotstiftzchng)
Zudem muss die Legierung geändert werden. Info von Herr Peine</t>
  </si>
  <si>
    <t>001803-03</t>
  </si>
  <si>
    <t>Profil_001803-03</t>
  </si>
  <si>
    <t>Profil 834 Spacer</t>
  </si>
  <si>
    <t>nicht machbar aufgrund der Legierung und des Querschnitts.
Info von Herr Peine</t>
  </si>
  <si>
    <t>001803-04</t>
  </si>
  <si>
    <t>nicht machbar aufgrund des Querschnitts.
Info von Herr Peine</t>
  </si>
  <si>
    <t>001803-05</t>
  </si>
  <si>
    <t>Nach Absprache mit CO pro Zeichnung zwei Positionen mit verschiedenen Legierungen angelegt.
Kundenwunsch ist Profil 81-40835-E alternative 81-40834-E.
Neue Bewertung auf Grundlage Rotstiftzeichnung 10.09.2021</t>
  </si>
  <si>
    <t>DIN EN 12020 für Querschnitte dieser Größe nicht festgelegt. CO-20.09.21</t>
  </si>
  <si>
    <t>nur nach Rotstiftzeichnung. Nur in 6063</t>
  </si>
  <si>
    <t>001804-01</t>
  </si>
  <si>
    <t>01804-01</t>
  </si>
  <si>
    <t>1804</t>
  </si>
  <si>
    <t>Profil 836</t>
  </si>
  <si>
    <t>Jahresbedarf 132 Tonnen</t>
  </si>
  <si>
    <t>001804-02</t>
  </si>
  <si>
    <t>01804-02</t>
  </si>
  <si>
    <t>Profil 837</t>
  </si>
  <si>
    <t>Jahresbedarf 102 Tonnen</t>
  </si>
  <si>
    <t>001804-03</t>
  </si>
  <si>
    <t>01804-03</t>
  </si>
  <si>
    <t>Profil 837 - V2</t>
  </si>
  <si>
    <t>Jahresbedarf 102 Tonnen
Zweite Version vom Kunden, bitte nochmals prüfen</t>
  </si>
  <si>
    <t>Fertigungswerte von 1804-02 übernommen</t>
  </si>
  <si>
    <t>001804-04</t>
  </si>
  <si>
    <t>01804-04</t>
  </si>
  <si>
    <t>Profil 836 - V2</t>
  </si>
  <si>
    <t>Jahresbedarf 132 Tonnen
09.09.2021 
Weitere Version vom Kunden nachträglich eingefügt, bitte nochmals prüfen und bewerten.</t>
  </si>
  <si>
    <t>Fertigungswerte von 1804-01 übernommen</t>
  </si>
  <si>
    <t>001805-01</t>
  </si>
  <si>
    <t>01805-001</t>
  </si>
  <si>
    <t>1805</t>
  </si>
  <si>
    <t>Profil Mitte</t>
  </si>
  <si>
    <t>Legierung nach EN AW 6063 ( DBL 4919.20)</t>
  </si>
  <si>
    <t>In meiner Bemusterung 2018 hatte ich Legierung 6027 verwendet. Kann in der Anfrage die eingetragene 6022 nicht ändern.</t>
  </si>
  <si>
    <t>vorbehaltlich Kosten für Nachfolge</t>
  </si>
  <si>
    <t>001806-01</t>
  </si>
  <si>
    <t>01806-01</t>
  </si>
  <si>
    <t>1806</t>
  </si>
  <si>
    <t>Klemmleiste lang vorne</t>
  </si>
  <si>
    <t>Bitte Spezifikationen den Zeichnungen entnehmen und ggf. mit den aktuellen Klemmleisten vergleichen.</t>
  </si>
  <si>
    <t>Kalkulation CNC Bearbeitung durch H.Schwendele</t>
  </si>
  <si>
    <t>Keine kosten da BMW eigene Gestelle verwendet werden.</t>
  </si>
  <si>
    <t>001806-02</t>
  </si>
  <si>
    <t>01806-02</t>
  </si>
  <si>
    <t>Klemmleiste lang  mitte</t>
  </si>
  <si>
    <t xml:space="preserve">
</t>
  </si>
  <si>
    <t>001806-03</t>
  </si>
  <si>
    <t>Klemmleiste lang hinten</t>
  </si>
  <si>
    <t>001806-04</t>
  </si>
  <si>
    <t>Klemmleiste kurz vorne oben</t>
  </si>
  <si>
    <t>001806-05</t>
  </si>
  <si>
    <t>Klemmleiste kurz hinten oben</t>
  </si>
  <si>
    <t>001806-06</t>
  </si>
  <si>
    <t>Klemmleiste kurz hinten unten</t>
  </si>
  <si>
    <t>001806-07</t>
  </si>
  <si>
    <t>Nur mit Ausschluss der kritischen Merkmalen anbieten. Keine cpk Ermittlung für Sicherkheit, Funktion und Legal</t>
  </si>
  <si>
    <t>KEINE KAPAZITÄT AN DER HPI</t>
  </si>
  <si>
    <t>001806-08</t>
  </si>
  <si>
    <t>001806-09</t>
  </si>
  <si>
    <t>001806-10</t>
  </si>
  <si>
    <t>001806-11</t>
  </si>
  <si>
    <t>001806-12</t>
  </si>
  <si>
    <t>001807-01</t>
  </si>
  <si>
    <t>1807</t>
  </si>
  <si>
    <t>Rundrohr 90x3</t>
  </si>
  <si>
    <t>(Ähnlich B35405) KWZ / D1/ A/ 289x135/ Keller / 1590€</t>
  </si>
  <si>
    <t>Achtung Sichtfläche rundum !</t>
  </si>
  <si>
    <t>Oberflächenkosten mit Tool ermittelt</t>
  </si>
  <si>
    <t>001808-01</t>
  </si>
  <si>
    <t>Profil_001808-01</t>
  </si>
  <si>
    <t>1808</t>
  </si>
  <si>
    <t>Elektronikbox</t>
  </si>
  <si>
    <t>WZ ø 260x135 "Kat. B" MA x50 =1090 € + formgebundener Druckringeinsatz ø 289x120 =697 € ( zur Formstabilisierung über den gesamten Pressvorgang)</t>
  </si>
  <si>
    <t>Konstruktionsänderungen Wandstärken 1.23 mm auf min. 1,5 mm erhöhen, Schraubkanäle 60° öffnen ( siehe KD-Zeichnung + Anfrageskizze / Alternativvorschlag)</t>
  </si>
  <si>
    <t>Nur nach Step-G Zeichnung mit geöffneten Schraubkanälen</t>
  </si>
  <si>
    <t>Bundumreift mit Zwischenlagen</t>
  </si>
  <si>
    <t>001809-01</t>
  </si>
  <si>
    <t>01809-001</t>
  </si>
  <si>
    <t>1809</t>
  </si>
  <si>
    <t>Mittenprofil</t>
  </si>
  <si>
    <t>001809-02</t>
  </si>
  <si>
    <t>siehe Rotstiftzeichnung</t>
  </si>
  <si>
    <t>001810-01</t>
  </si>
  <si>
    <t>01810-01</t>
  </si>
  <si>
    <t>1810</t>
  </si>
  <si>
    <t>Gehäuse HSG 2VM-1B</t>
  </si>
  <si>
    <t>Kundenlänge: 80 mm</t>
  </si>
  <si>
    <t>nur als Vollmaterial möglich!</t>
  </si>
  <si>
    <t>Profil mit Vorbehalt, da  Profil nur als Vollprofil angeboten und eventl. eingeschränkte Toleranzen nicht bekannt sind. 
A Schrott 1,5m
E Schrott 3,0m
Profil nur mit Wasserwelle
Einteillänge ca. 4900mm bei Blocklänge 1400mm</t>
  </si>
  <si>
    <t>Einsatz der internen Lgierung 6022 für Prozesssichere Ergebnisse im Zugversuch.</t>
  </si>
  <si>
    <t>Profilpreis ermittelt. Sägekosten fehlen noch.
Nur Vollmaterial möglich</t>
  </si>
  <si>
    <t>kein To Do im EK nach Rücksprache mit Hr. Cousins, 29.09</t>
  </si>
  <si>
    <t>001811-01</t>
  </si>
  <si>
    <t>1811</t>
  </si>
  <si>
    <t>994976</t>
  </si>
  <si>
    <t>001811-02</t>
  </si>
  <si>
    <t>994077</t>
  </si>
  <si>
    <t>001811-03</t>
  </si>
  <si>
    <t>994075</t>
  </si>
  <si>
    <t>001812-01</t>
  </si>
  <si>
    <t>01812-01</t>
  </si>
  <si>
    <t>1812</t>
  </si>
  <si>
    <t>R42 Profile with balcony</t>
  </si>
  <si>
    <t>Legierung: Bosch 9003 N28</t>
  </si>
  <si>
    <t>Achtung: Ebenheit mit 0,1mm meiner Meinung nach nicht sicher haltbar, sollte auf Geradheit quer 0,12 geändert werden. 
Profil mit Wasserwelle
A Schrott 1,1m 
E Schrott 2,5m
Einteillänge ab Presse ca. 4550mm bei Blocklänge von 1400mm</t>
  </si>
  <si>
    <t>17.09.21: gem. Rücksprache mit Hr. Cousins kein doing für den EK</t>
  </si>
  <si>
    <t>001813-01</t>
  </si>
  <si>
    <t>1813</t>
  </si>
  <si>
    <t>Aluprofil Silbereloxiert 45 mm</t>
  </si>
  <si>
    <t xml:space="preserve">Kundenvorgaben:
Sichtfläche ist der südliche Teil der Zeichnung -&gt; siehe Anfragemail
&gt;&gt; Bitte unbedingt für diese Fläche eine einwandfreie Eloxierung und Verarbeitung veranlassen – keine optisch erkennbare Streifenbildung und keine erspürbaren Unebenheiten! -&gt; Analog bestehendem Werkzeug B35713.
</t>
  </si>
  <si>
    <t>Umstellung auf fertigungsgerechte Bemaßung nötig.  Angebot gilt für Variante A.
Wandstärken sollten generell 2mm betragen.
KWZ 289x135/D2/Kat.B/Keller/1842€ +200€</t>
  </si>
  <si>
    <t>siehe Werkzeugtechnik</t>
  </si>
  <si>
    <t>Profilkalkulation abgelegt.</t>
  </si>
  <si>
    <t xml:space="preserve">Kosten gemäß Aucol Preisliste. CO-24.09.2021 </t>
  </si>
  <si>
    <t>001813-02</t>
  </si>
  <si>
    <t xml:space="preserve">Umstellung auf fertigungsgerechte Bemaßung nötig.  Angebot gilt für Variante A.
Wandstärken sollten generell 2mm betragen.
KWZ 289x135/D2/Kat.B/Keller/1842€ +200€
Kosten gemäß Aucol Preisliste. CO-24.09.2021 </t>
  </si>
  <si>
    <t>001814-01</t>
  </si>
  <si>
    <t>01814-01</t>
  </si>
  <si>
    <t>1814</t>
  </si>
  <si>
    <t>Profil hinten</t>
  </si>
  <si>
    <t>Legierung AlMGSi-STD-T5 !
Angaben gemäß Zg. bitte beachten (z.B. Toleranzen)</t>
  </si>
  <si>
    <t xml:space="preserve">Keine Angabe der Legierung vorhanden. Keine Angabe nach welcher Norm vorhanden. Somit nur mit Vorbehalt. </t>
  </si>
  <si>
    <t>001815-01</t>
  </si>
  <si>
    <t>Profil_001815-01</t>
  </si>
  <si>
    <t>1815</t>
  </si>
  <si>
    <t>Endleiste</t>
  </si>
  <si>
    <t>M+Hl/D1/Kat.B/228x128/Keller/816€</t>
  </si>
  <si>
    <t>001816-01</t>
  </si>
  <si>
    <t>Profil_001816-01</t>
  </si>
  <si>
    <t>1816</t>
  </si>
  <si>
    <t>s. Rotstiftzeichnung
@TQS: s. Zeichnung, Profil muss auf Messscanner geprüft werden</t>
  </si>
  <si>
    <t>001816-02</t>
  </si>
  <si>
    <t>Profil_001816-02</t>
  </si>
  <si>
    <t>001816-03</t>
  </si>
  <si>
    <t>Profil_001816-03</t>
  </si>
  <si>
    <t>001817-01</t>
  </si>
  <si>
    <t>Profil_001817-01</t>
  </si>
  <si>
    <t>1817</t>
  </si>
  <si>
    <t>Profil Piso Extremo</t>
  </si>
  <si>
    <t>CO-24.09.2021</t>
  </si>
  <si>
    <t>001817-02</t>
  </si>
  <si>
    <t>Profil_001817-02</t>
  </si>
  <si>
    <t>Profil Laguero Bastidor</t>
  </si>
  <si>
    <t>Profil muss von Verrippung vereinfacht werden, hierzu hat Rücksprache mit KF stattgefunden</t>
  </si>
  <si>
    <t>CO-24.09.21</t>
  </si>
  <si>
    <t>001817-03</t>
  </si>
  <si>
    <t>Profil_001817-03</t>
  </si>
  <si>
    <t>Profil Costado Superior</t>
  </si>
  <si>
    <t>"C-Haken" muss verstärkt werden, hierzu Rücksprache mit KF stattgefunden</t>
  </si>
  <si>
    <t>001817-04</t>
  </si>
  <si>
    <t>Profil_001817-04</t>
  </si>
  <si>
    <t>Profil Sujeccion Consola</t>
  </si>
  <si>
    <t>001817-05</t>
  </si>
  <si>
    <t>Profil_001817-05</t>
  </si>
  <si>
    <t>Profil Traviesa_H1</t>
  </si>
  <si>
    <t>001818-01</t>
  </si>
  <si>
    <t>Profil_001818-01</t>
  </si>
  <si>
    <t>1818</t>
  </si>
  <si>
    <t>802160</t>
  </si>
  <si>
    <t xml:space="preserve">According to the customer alloy can also be 7005 if its fit us better. End use is a beam to mining machines similar as our existing customer Vrena. These beams are only a small part of the customers total demand.  
</t>
  </si>
  <si>
    <t xml:space="preserve">- Angegebene Toleranzen auf der Zeichnung nicht möglich!
- Toleranzen nur gemäß DIN EN 755-9 zusagen!
</t>
  </si>
  <si>
    <t>CO- 28.09.2021</t>
  </si>
  <si>
    <t>gem. Rotstiftzeichnung</t>
  </si>
  <si>
    <t>001818-02</t>
  </si>
  <si>
    <t>Profil_001818-02</t>
  </si>
  <si>
    <t>- Angegebene Toleranzen auf der Zeichnung nicht möglich!
- Toleranzen nur gemäß DIN EN 755-9 zusagen!
- Radien mindestens 1,5 mm!</t>
  </si>
  <si>
    <t>CO-28.09.2021</t>
  </si>
  <si>
    <t>gem. Rotstiftzng</t>
  </si>
  <si>
    <t>001819-01</t>
  </si>
  <si>
    <t>Profil_001819-01</t>
  </si>
  <si>
    <t>1819</t>
  </si>
  <si>
    <t>Model 13871</t>
  </si>
  <si>
    <t>Laut Kundenangabe liegt die Länge zwischen 3.000 und 6.000 mm.
Eine genaue Abstufung konnte Herr Prust nicht geben.</t>
  </si>
  <si>
    <t>Angebot ADEX 289x200 3669€</t>
  </si>
  <si>
    <t>001819-02</t>
  </si>
  <si>
    <t>Angebot Adex / P20/ D1/ 289x200/ 3669€</t>
  </si>
  <si>
    <t>001819-03</t>
  </si>
  <si>
    <t>Profil_001819-03</t>
  </si>
  <si>
    <t>Model 13872</t>
  </si>
  <si>
    <t>001819-04</t>
  </si>
  <si>
    <t>001819-05</t>
  </si>
  <si>
    <t>Laut Kundenangabe liegt die Länge zwischen 3.000 und 6.000 mm.
Eine genaue Abstufung konnte Herr Prust nicht geben.
Toleranz wurde vom Kunden auf 12020-2 geändert, neue Zeichnung ist hinterlegt.
Es genügt nur die Länge 3.000 mm zu bewerten.</t>
  </si>
  <si>
    <t>nach Rü. mit Wzt. BTF: Das lehnen wir ab, die Profile sind mit EN 755-9 schon schwierig genug.</t>
  </si>
  <si>
    <t>001819-06</t>
  </si>
  <si>
    <t>001820-01</t>
  </si>
  <si>
    <t>1820</t>
  </si>
  <si>
    <t>Side Beam Skupaj</t>
  </si>
  <si>
    <t xml:space="preserve">Erstes Indikationsangebot erforderlich, div. Details noch unbekannt 
Spezifikationen etc liegen noch nicht  vor 
Menge 49813 to über Laufzeit 9 Jahre </t>
  </si>
  <si>
    <t xml:space="preserve">Profil muss mit Wasser gekühlt werden, Profilgeometrie deshalb nicht haltbar lehne das Profil in dieser Legierung und Geometrie  ab.  </t>
  </si>
  <si>
    <t>Zu erwartenden Toleranzen nicht in 6005A herstellbar. (Form und Geradheit) Da Kühlung mit Wasser erforderlich.</t>
  </si>
  <si>
    <t>001820-02</t>
  </si>
  <si>
    <t>01820-002</t>
  </si>
  <si>
    <t>Cross Beam Front</t>
  </si>
  <si>
    <t xml:space="preserve">Erstes Indikationsangebot erforderlich, div. Details noch unbekannt 
Spezifikationen etc liegen noch nicht  vor 
Menge 5376 to über Laufzeit 9 JAhre </t>
  </si>
  <si>
    <t>Profil mit Wasserkühlung
A Schrott 3,25m
E Schrott 2,25m</t>
  </si>
  <si>
    <t>001820-03</t>
  </si>
  <si>
    <t>01820-03</t>
  </si>
  <si>
    <t>Cross Beam Middle</t>
  </si>
  <si>
    <t xml:space="preserve">Erstes Indikationsangebot erforderlich, div. Details noch unbekannt 
Spezifikationen etc liegen noch nicht  vor 
Menge 12574 to über Laufzeit 9 JAhre </t>
  </si>
  <si>
    <t>Profil mit Wasserkühlung 
A Schrott 3,25m
E Schrott 2,25m</t>
  </si>
  <si>
    <t>001820-04</t>
  </si>
  <si>
    <t>01820-04</t>
  </si>
  <si>
    <t>Cross Beam Rear</t>
  </si>
  <si>
    <t xml:space="preserve">Erstes Indikationsangebot erforderlich, div. Details noch unbekannt 
Spezifikationen etc liegen noch nicht  vor 
Menge 4610 to über Laufzeit 9 Jahre </t>
  </si>
  <si>
    <t>001820-05</t>
  </si>
  <si>
    <t>01820-05</t>
  </si>
  <si>
    <t>Connection Block</t>
  </si>
  <si>
    <t xml:space="preserve">Erstes Indikationsangebot erforderlich, div. Details noch unbekannt 
Spezifikationen etc liegen noch nicht  vor 
Menge 3358 to über Laufzeit 7 JAhre </t>
  </si>
  <si>
    <t>Profil mit Luft Kühlung da ENAW 6063
A Schrott 3,5m
E Schrott 2,5m</t>
  </si>
  <si>
    <t>001820-06</t>
  </si>
  <si>
    <t>Profil_001820-06</t>
  </si>
  <si>
    <t>Foot Garage</t>
  </si>
  <si>
    <t xml:space="preserve">Erstes Indikationsangebot erforderlich, div. Details noch unbekannt 
Spezifikationen etc liegen noch nicht  vor 
Menge 6362 to über Laufzeit 7 JAhre </t>
  </si>
  <si>
    <t>Bei dieser Breite und Höhe plus den kleinen Kammern außen, ist es nicht möglich dieses Profil herzustellen.</t>
  </si>
  <si>
    <t>001820-07</t>
  </si>
  <si>
    <t>01820-07</t>
  </si>
  <si>
    <t>Fixation LH + RH</t>
  </si>
  <si>
    <t xml:space="preserve">Erstes Indikationsangebot erforderlich, div. Details noch unbekannt 
Spezifikationen etc liegen noch nicht  vor 
Menge 405 to über Laufzeit 7 Jahre </t>
  </si>
  <si>
    <t>Abstand und Lagetoleranzen der Runddorne sollten hoch sein min. +-0.4 besser +-0.6 Wandstärke am kleinen unformigen Dorn sollte auch hoch sein.</t>
  </si>
  <si>
    <t>Schwieriger Querschnitt, evtl. mehrere WZ nötig</t>
  </si>
  <si>
    <t>Profil mit Wasserkühlung 
A Schrott 3,0m
E Schrott 2,25m</t>
  </si>
  <si>
    <t>001820-08</t>
  </si>
  <si>
    <t>01820-08</t>
  </si>
  <si>
    <t xml:space="preserve">Indikationsangebot, da Spezifikationen noch nicht bekannt sind. Rotstift-Zeichnung erforderlich, sofern die Toleranzen nicht haltbar sind. 
Menge 49813 to über Laufzeit 9 Jahre 
Angebot in EN AW 6063 T6, da 6005 A nach erster Machbarkeitsprüfung nicht möglich. </t>
  </si>
  <si>
    <t>nur mit Toleranzänderung möglich</t>
  </si>
  <si>
    <t>siehe Vermerk Vorgänger 
Profil nur mit Luftkühlung möglich</t>
  </si>
  <si>
    <t>Toleranzen nur durch mech. Bearbeitung darstellbar</t>
  </si>
  <si>
    <t>001821-01</t>
  </si>
  <si>
    <t>01821-01</t>
  </si>
  <si>
    <t>1821</t>
  </si>
  <si>
    <t xml:space="preserve">Mast Profil </t>
  </si>
  <si>
    <t>Profil bitte ablehnen! Begründung wurde separat versendet!</t>
  </si>
  <si>
    <t xml:space="preserve">Angebot nach Skizze, Profil nur in EN AW-6060 oder 6063 möglich !! </t>
  </si>
  <si>
    <t xml:space="preserve">Profil nur mit Luftkühlung möglich.
Profil in dieser Geometrie und 6082 deswegen nicht möglich, mechanische Eigenschaften werden nicht erreicht.
Prozessdaten gelten hier nur für Legierung ENAW 6060 oder 6063
A - Schrott 4,0m
E - Schrott 2,5m
</t>
  </si>
  <si>
    <t>Siehe Kommentare meiner Kollegen.</t>
  </si>
  <si>
    <t>Ohne Bearbeitung.
Legierung nur EN AW 6060 oder 6063</t>
  </si>
  <si>
    <t>001822-01</t>
  </si>
  <si>
    <t>1822</t>
  </si>
  <si>
    <t>U 160x80x6</t>
  </si>
  <si>
    <t xml:space="preserve">keine bemaßte Zeichnung da noch flexibel. </t>
  </si>
  <si>
    <t>289x135 / Matrize x60/ N2/ Keller / 1080 €</t>
  </si>
  <si>
    <t>Angebot nur in Leg. 7003 T5 möglich</t>
  </si>
  <si>
    <t>Nur in Leg. 7003 T5 möglich</t>
  </si>
  <si>
    <t>001823-01</t>
  </si>
  <si>
    <t>1823</t>
  </si>
  <si>
    <t>A</t>
  </si>
  <si>
    <t>Angebot Keller 289x200 Sonderstahl spez-Profilierung  3745€</t>
  </si>
  <si>
    <t>nur nach Step-G BTF Zeichnung. Variante A oder B
nur nach DIN EN 755-9</t>
  </si>
  <si>
    <t>001825-01</t>
  </si>
  <si>
    <t>1825</t>
  </si>
  <si>
    <t>Unterzugträger</t>
  </si>
  <si>
    <t>Kunde benötigt mehrere Fertiglängen: 7.100 + 6.100 mm
ebenfalls mehrere Oberflächenausführungen: anthrazit, silber und weiss
Bestandsprofukt - keine Änderungen möglich!</t>
  </si>
  <si>
    <t>Profil mit Liuftkühlung</t>
  </si>
  <si>
    <t>Daten aus Einkauf fehlen noch</t>
  </si>
  <si>
    <t>CO 02.12.2021: Bearbeitung nicht möglich.</t>
  </si>
  <si>
    <t>001825-02</t>
  </si>
  <si>
    <t>110/110 Pfosten</t>
  </si>
  <si>
    <t xml:space="preserve">Gesamtbedarf p.a. für dieses Profil: 103 to
ebenso 3 Oberflächenausführungen: anthrazit, silber und weiss
Kunde benötigt das Profil in folgenden Längen: 4.000, 5.000, 6.000 und 7.100 mm
</t>
  </si>
  <si>
    <t>Innenecken mit R 0,5mm verrunden 
KWZ 377x200 / D1 / A / Keller / 3072€ / ä B45057</t>
  </si>
  <si>
    <t>001825-03</t>
  </si>
  <si>
    <t>200/40x2</t>
  </si>
  <si>
    <t xml:space="preserve">Gesamtbedarf pa. für dieses Profil: 8 to
3 Oberflächenausführungen anthrazit, silber, weiss
</t>
  </si>
  <si>
    <t xml:space="preserve"> Das Profil lasst lt. Bezeichnung auf ein Rechteckrohr schließen. Siehe Anlage.
Dieses Rechteckrohr ist dann für die P20 BTF zu groß und für die P50 BTF  zu dünnwandig / zu leicht.
Wir würden deshalb Vogt P28 vorschlagen.</t>
  </si>
  <si>
    <t xml:space="preserve">Anfragezeichnung 12094 fehlt  - die Werte der Profil geometrie entstammen der Zeichnung  11194 ! ?
</t>
  </si>
  <si>
    <t>001825-04</t>
  </si>
  <si>
    <t>200/60x4</t>
  </si>
  <si>
    <t>Gesamtbedarf p.a. für dieses Profil: 40 to
3 Oberflächenausführungen in anthrazit, silber und weiss</t>
  </si>
  <si>
    <t>Annahme Leg. int. 6022 mit Luftkühlung.</t>
  </si>
  <si>
    <t>001825-05</t>
  </si>
  <si>
    <t>Strukturprofil Flchdackcarport</t>
  </si>
  <si>
    <t>Gesamtbedarf p.a. für dieses Profil: 18 to
3 Oberflächenausführungen anthrazit, silber und weiss
Längen 7.100 + 6.000 mm</t>
  </si>
  <si>
    <t>rechter langer Steg mit Außenwandstärke 2,5mm schwierig einzuhalten. Das sollte im Team besprochen werden.  Losgröße 2 Tonnen ist zu gering</t>
  </si>
  <si>
    <t>001825-06</t>
  </si>
  <si>
    <t>Sparren S400</t>
  </si>
  <si>
    <t>Gesamtbedarf p.a. für dieses Profil: 105 to
3 Oberflächenausführungen anthrazit, silber und weiss
Kundenlängen 7.100, 6.100, 5.100 und 4.000 mm</t>
  </si>
  <si>
    <t>KWZ 289x160 / B /+zus.Dorn/ +evtl Mitteleinl./ Keller / 2118 € / ähnl. B35110</t>
  </si>
  <si>
    <t>001825-07</t>
  </si>
  <si>
    <t>Regenrinne S400</t>
  </si>
  <si>
    <t>Gesamtbedarf p.a. für dieses Profil: 48 to
3 Oberflächenausführungen in anthrazit, silber und weiss
Kundenlängen: 7.100, 6.100, 5.100 und 4.000 mm</t>
  </si>
  <si>
    <t>Dorn rechts und links auf die Länge zu labil. Im Team besprechen</t>
  </si>
  <si>
    <t>001825-08</t>
  </si>
  <si>
    <t>Paneele 132 Rhombus</t>
  </si>
  <si>
    <t>Gesamtbedarf p.a. für dieses Profil: 12 to
3 Oberflächenausführungen anthrazit, silber und weiss
Kundenlängen: 4.000 + 3.000 mm</t>
  </si>
  <si>
    <t xml:space="preserve">Angebot gilt nur für erhöhte Wandstärken auf s=1,6mm  ( alle Wandstärken )
KWZ 289x160 / + zus. Dorn / B / D1 / Keller / 1961€ +3%
</t>
  </si>
  <si>
    <t>001825-09</t>
  </si>
  <si>
    <t>Panelle 132 Nut Feder</t>
  </si>
  <si>
    <t>Gesamtbedarf p.a. für dieses Profil: 45 to
3 Oberflächenausführungen anthrazit, silber und weiss
Kundenlängen: 4.000 + 3.000 mm</t>
  </si>
  <si>
    <t>Wandstärken von 1,1mm auf 1,6mm erhöhe, somit neues Gewicht ca. 1600 g/m
KWZ 289x160 / + zus. Dorn / D1/ B / Keller / 2020 €
Ähnl. B35606</t>
  </si>
  <si>
    <t>001825-10</t>
  </si>
  <si>
    <t>U Profil Paneele</t>
  </si>
  <si>
    <t>Gesamtbedarf p.a. für dieses Profil: 10 to
3 Oberflächenausführungen anthrazit, silber und weiss
Kundenlängen: 4.000 + 3.000 mm</t>
  </si>
  <si>
    <t>289x135 / D4 / B/ matr. x50 / Phoenix / 1140 €</t>
  </si>
  <si>
    <t>001825-11</t>
  </si>
  <si>
    <t>Abdeckblende Sparren Seite S400</t>
  </si>
  <si>
    <t>Gesamtbedarf p.a. für dieses Profil: 8 to
3 Oberflächenausführungen anthrazit, silber und weiss
Kundenlängen: 7.100, 6.100, 5.100 und 4.000 mm</t>
  </si>
  <si>
    <t xml:space="preserve">Sichtfläche = Lauffläche 
Mindestwandstärke auf s=1,4mm erhöhen
289x135  / Matr. x50 / D2 / B / Keller / 1020 €
</t>
  </si>
  <si>
    <t>001825-12</t>
  </si>
  <si>
    <t>Abdeckblende Sparren Oben S400</t>
  </si>
  <si>
    <t>Gesamtbedarf p.a. für dieses Profil: 15 to
3 Oberflächenausführungen anthrazit, silber und weiss
Kundenlängen: 7.100, 6.100, 5.100 und 4.000 mm</t>
  </si>
  <si>
    <t>Schchtfläche = Laufflache
Mindestwandstärke   erhöhen  s min = 1,4 mm
DR 24204 / 289x135 / D4 / B/ Keller / 1078 €</t>
  </si>
  <si>
    <t>001825-13</t>
  </si>
  <si>
    <t>Abdeckblende Wandprofil S400</t>
  </si>
  <si>
    <t>Gesamtbedarf p.a. für dieses Profil: 8 to
3 Oberflächenausführungen in anthrazit, silber und weiss
Kundenlängen: 7.100, 6.100, 5.100 und 4.000 mm</t>
  </si>
  <si>
    <t>260x135 / matr. x50 / D2/ B / Keller / 944 €
2E009</t>
  </si>
  <si>
    <t>001825-14</t>
  </si>
  <si>
    <t>Wandprofil S400</t>
  </si>
  <si>
    <t>Gesamtbedarf p.a. für dieses Profil: 15 to
3 Oberflächenausführungen anthrazit, silber und weiss
Kundenlängen: 7.100, 6.100 und 5.100 mm</t>
  </si>
  <si>
    <t>260x135/ Matr. x50 / D1 / B / 916 €
DR 21201</t>
  </si>
  <si>
    <t>001825-15</t>
  </si>
  <si>
    <t>Flachdachcarport Regenrinne</t>
  </si>
  <si>
    <t xml:space="preserve">Gesamtbedarf p.a. für dieses Profil: 9 to
3 Oberflächenausführungen anthrazit, silber und weiss
</t>
  </si>
  <si>
    <t>siehe Konstruktionsbemerkung. Im Team besprechen</t>
  </si>
  <si>
    <t xml:space="preserve">Nur mit Änderungen (Steg versetzt und Wanddicke von 2,5 in 3,0) möglich siehe Rotstiftzeichnung! </t>
  </si>
  <si>
    <t>Profil mit Luftkühlung und siehe Bermerkungen meiner Vorgänger.</t>
  </si>
  <si>
    <t>Daten von Einkauf fehlen noch</t>
  </si>
  <si>
    <t>001825-16</t>
  </si>
  <si>
    <t>Regenrinneblende Flachdach</t>
  </si>
  <si>
    <t>Gesamtbedarf p.a. für dieses Profil: 1,5 to
3 Oberflächenausführungen anthrazit, silber und weiss</t>
  </si>
  <si>
    <t>260x135 / D2 / B / Kellev / 944 €
2E045</t>
  </si>
  <si>
    <t>001825-17</t>
  </si>
  <si>
    <t>L-Abdeckprofil für Flachdachcarport</t>
  </si>
  <si>
    <t>Zu leicht. Als 3-Strang nicht möglich</t>
  </si>
  <si>
    <t>001825-18</t>
  </si>
  <si>
    <t>U Abdeckprofil für Strukturprofil</t>
  </si>
  <si>
    <t>Gesamtbedarf p.a. für dieses Profil: 0,5 to
3 Oberflächenausführungen anthrazit, silber und weiss</t>
  </si>
  <si>
    <t>001825-19</t>
  </si>
  <si>
    <t>T Profil S400</t>
  </si>
  <si>
    <t xml:space="preserve">Gesamtbedarf p.a. für dieses Profil: 3 to
3 Oberflächenausführungen anthrazit, silber und weiss
</t>
  </si>
  <si>
    <t>Sichtfläche = Lauffläche
289x135 / D4 / B / Keller / 1078 €</t>
  </si>
  <si>
    <t>001826-01</t>
  </si>
  <si>
    <t>1826</t>
  </si>
  <si>
    <t>EN AW-6106</t>
  </si>
  <si>
    <t>Nicht in EN AW-6106 nur EN AW-6005A</t>
  </si>
  <si>
    <t>001826-02</t>
  </si>
  <si>
    <t>Bodenprofil innen</t>
  </si>
  <si>
    <t>siehe Email mit Auswahl KF 24.09.2021</t>
  </si>
  <si>
    <t>001826-03</t>
  </si>
  <si>
    <t>Bodenprofil aussen</t>
  </si>
  <si>
    <t>001826-04</t>
  </si>
  <si>
    <t>01826-0405</t>
  </si>
  <si>
    <t>Abschlussprofil Boden</t>
  </si>
  <si>
    <t>001826-05</t>
  </si>
  <si>
    <t>siehe Pos 04</t>
  </si>
  <si>
    <t>001826-06</t>
  </si>
  <si>
    <t>Seitenwandprofil</t>
  </si>
  <si>
    <t>001826-07</t>
  </si>
  <si>
    <t>001826-08</t>
  </si>
  <si>
    <t>001826-09</t>
  </si>
  <si>
    <t>001826-10</t>
  </si>
  <si>
    <t>001826-11</t>
  </si>
  <si>
    <t>Dachendspriegel</t>
  </si>
  <si>
    <t>001826-12</t>
  </si>
  <si>
    <t>Dachprofil 1 Mitte</t>
  </si>
  <si>
    <t>001826-13</t>
  </si>
  <si>
    <t>Dachprofil 2 Mitte</t>
  </si>
  <si>
    <t>001826-14</t>
  </si>
  <si>
    <t>Dachprofil 3 Seite</t>
  </si>
  <si>
    <t>001826-15</t>
  </si>
  <si>
    <t>Stirnwand Profil 1 vertikal innen</t>
  </si>
  <si>
    <t>001826-16</t>
  </si>
  <si>
    <t>Stirnwand Profil 2 vertikal aussen</t>
  </si>
  <si>
    <t>001826-17</t>
  </si>
  <si>
    <t>Stirnwand Profil 3 quer</t>
  </si>
  <si>
    <t>001826-18</t>
  </si>
  <si>
    <t>001827-01</t>
  </si>
  <si>
    <t>01827-01</t>
  </si>
  <si>
    <t>1827</t>
  </si>
  <si>
    <t xml:space="preserve">ET200 SP 482,6 </t>
  </si>
  <si>
    <t xml:space="preserve">Ähnliche Profile werden aktuell in Vogt gepresst, gesägt und gestanzt. Fa. Bauer in 94130 Obernzell verzinnt die Profile und
lässt diese dann bei der Caritas verpacken.
Es handelt sich um Schienen für Steuerungen.
Verzinnen gemäß Vorgabe in der Zeichnung A5E51331774A auf der dritten Seite. 
Überzug DIN 50960  Al/Ni3Sn3 bzw. Al/Ni0,5Sn0,5
</t>
  </si>
  <si>
    <t>Profil mit Luftkühlung 
A Schrott 1,5m
E schrott 1,5m</t>
  </si>
  <si>
    <t>Einmalige Zugprobe an Wandstärke 4mm.</t>
  </si>
  <si>
    <t>Profilkosten ermittelt. Bearbeitungskosten fehlen noch.</t>
  </si>
  <si>
    <t>angefragt bei Bauer // Angebot an J.Dahler geschickt</t>
  </si>
  <si>
    <t>001827-02</t>
  </si>
  <si>
    <t>ET200 SP 530</t>
  </si>
  <si>
    <t>Einmalige Zugprobe aus Wandstärke 4mm.</t>
  </si>
  <si>
    <t>angefragt bei Bauer // Angebot an J. Dahler geschickt</t>
  </si>
  <si>
    <t>001827-03</t>
  </si>
  <si>
    <t>ET200 SP 830</t>
  </si>
  <si>
    <t>Profil mit Luftkühlung
A Schrott 1,5m
E Schrott 1,5m</t>
  </si>
  <si>
    <t>001827-04</t>
  </si>
  <si>
    <t>ET200 SP 2000</t>
  </si>
  <si>
    <t>einmalige Zugprobe aus Wandstärke 4mm.</t>
  </si>
  <si>
    <t>angefragt // Angebot an J. Dahler geschickt</t>
  </si>
  <si>
    <t>001827-05</t>
  </si>
  <si>
    <t>01827-05</t>
  </si>
  <si>
    <t xml:space="preserve">Einmaliger Zugversuch an der 4mm Wandstärke.
Bemusterungen der Lieferanten werden benötigt. Fa. Egger für sägen und Stanzen sowie Fa. Bauer für verzinnen, etikettieren und verpacken.
</t>
  </si>
  <si>
    <t>Abgeschlossen, gem. Vereinbarung J. Dahler und I. Schneider.
Kosten der Externen Bearbeiter gesondert.</t>
  </si>
  <si>
    <t xml:space="preserve">Angebote liegen alle vor. </t>
  </si>
  <si>
    <t>001827-06</t>
  </si>
  <si>
    <t xml:space="preserve">Einmaliger Zugversuch an der 4mm Wandstärke.
Bemusterungen der Lieferanten werden benötigt. Fa. Egger für sägen und Stanzen sowie Fa. Bauer für verzinnen, etikettieren und verpacken. 
</t>
  </si>
  <si>
    <t xml:space="preserve">Die Angebote liegen alle vor </t>
  </si>
  <si>
    <t>001827-07</t>
  </si>
  <si>
    <t xml:space="preserve">die Angebote liegen alle vor </t>
  </si>
  <si>
    <t>001827-08</t>
  </si>
  <si>
    <t xml:space="preserve">Ähnliche Profile werden aktuell in Vogt gepresst, gesägt. Fa. Bauer in 94130 Obernzell verzinnt die Profile und
lässt diese dann bei der Caritas verpacken.
Es handelt sich um Schienen für Steuerungen.
Verzinnen gemäß Vorgabe in der Zeichnung A5E51331774A auf der dritten Seite. 
Überzug DIN 50960  Al/Ni3Sn3 bzw. Al/Ni0,5Sn0,5
</t>
  </si>
  <si>
    <t>001829-01</t>
  </si>
  <si>
    <t>Profil_001829-01</t>
  </si>
  <si>
    <t>1829</t>
  </si>
  <si>
    <t xml:space="preserve">We have already the die with number 75399 bu its is Important to crosscheck customer drawing with our drawing so nothing have changed. Total volume of this profile is 150 ton devided by 9 different length. 
</t>
  </si>
  <si>
    <t>Die Zeichnung ist nicht identisch mit 75399!</t>
  </si>
  <si>
    <t>Drawing is not the same. upload #75399 in drw.-folder.
Many of the dimension on sandvik drawings has limited tolerances. On Step-G drw. these tolerances acc. 755-9 standard</t>
  </si>
  <si>
    <t>001829-02</t>
  </si>
  <si>
    <t>Profil_001829-02</t>
  </si>
  <si>
    <t>Beams</t>
  </si>
  <si>
    <t>Customer will buy in length 4545mm, 3935 and 5155. Total yearly volume is 60 ton for this profile.</t>
  </si>
  <si>
    <t>001830-01</t>
  </si>
  <si>
    <t>1830</t>
  </si>
  <si>
    <t>I-Beam</t>
  </si>
  <si>
    <t>001831-01</t>
  </si>
  <si>
    <t>01831-01</t>
  </si>
  <si>
    <t>1831</t>
  </si>
  <si>
    <t>Lamelle</t>
  </si>
  <si>
    <t>Sehr hohe Oberflächenansprüche und rundum Sichtseite sehe es sehr kiritsch.
Profil nur mit Luftkühlung 
A Schrott 2,5m
E Schrott 2,5m</t>
  </si>
  <si>
    <t>Sehr kritisch, da hohe Oberflächenanforderung und Muss gerichtet werden !!</t>
  </si>
  <si>
    <t>001831-02</t>
  </si>
  <si>
    <t>001832-01</t>
  </si>
  <si>
    <t>Profil_001832-01</t>
  </si>
  <si>
    <t>1832</t>
  </si>
  <si>
    <t>Gelenkträger</t>
  </si>
  <si>
    <t>001832-02</t>
  </si>
  <si>
    <t>Profil_001832-02</t>
  </si>
  <si>
    <t>Querträger</t>
  </si>
  <si>
    <t>001832-03</t>
  </si>
  <si>
    <t>Profil_001832-03</t>
  </si>
  <si>
    <t>001833-01</t>
  </si>
  <si>
    <t>1833</t>
  </si>
  <si>
    <t>Alu-Tischbügel</t>
  </si>
  <si>
    <t xml:space="preserve">Bitte Vorgabe Längentoleranz 
Bitte Rüstkosten für die Bearbeitung mit angeben </t>
  </si>
  <si>
    <t>nicht sinnvoll, mit Bearbeitung. Daher abgelehnt.
CO 23.09.21</t>
  </si>
  <si>
    <t>001834-01</t>
  </si>
  <si>
    <t>1834</t>
  </si>
  <si>
    <t>GE-839</t>
  </si>
  <si>
    <t>Minimale Wandstärke = 1mm (Wandstärke 0,9 auf 1mm erhöhen-siehe KD -Zeichnung)</t>
  </si>
  <si>
    <t>Pressung nur in Legierung Si 0,5- nicht in Legierung Si1, wie auf der Kundenzeichnung angegeben</t>
  </si>
  <si>
    <t>Profile nur in Si0,5.  Mindest WD 1mm</t>
  </si>
  <si>
    <t>001834-02</t>
  </si>
  <si>
    <t>GE-840</t>
  </si>
  <si>
    <t>Pressung in EN AW 6063( AlMg0,7Si)- nicht in AlMgSi0,7, wie auf der KD-Zeichnung angegeben</t>
  </si>
  <si>
    <t>Minimale Wandstärke = 1mm 
Legierung nur EN AW-6063</t>
  </si>
  <si>
    <t>001835-01</t>
  </si>
  <si>
    <t>01835-01</t>
  </si>
  <si>
    <t>1835</t>
  </si>
  <si>
    <t>Beleuchtungsprofil</t>
  </si>
  <si>
    <t>Profil bitte ablehnen</t>
  </si>
  <si>
    <t>Profil nur mit Luftkühlung
A Schrott 2,5m
E Schrott 2,5m</t>
  </si>
  <si>
    <t>001836-01</t>
  </si>
  <si>
    <t>1836</t>
  </si>
  <si>
    <t>81-40575-01-1</t>
  </si>
  <si>
    <t>Gemäß aktuellem Profil 20037405.
Nur Längenänderung.</t>
  </si>
  <si>
    <t>Werkzeug B65336 vorhanden</t>
  </si>
  <si>
    <t>001836-02</t>
  </si>
  <si>
    <t>81-40576-01-1</t>
  </si>
  <si>
    <t>Gemäß aktuellem Profil 20037406.
Nur Längenänderung.</t>
  </si>
  <si>
    <t>Werkzeug B75332 vorhanden</t>
  </si>
  <si>
    <t>001837-01</t>
  </si>
  <si>
    <t>01837-01</t>
  </si>
  <si>
    <t>1837</t>
  </si>
  <si>
    <t>Adapter-Profil 40x10</t>
  </si>
  <si>
    <t xml:space="preserve">Kunde wünscht Profile in zwei Längen :
- 6100 mm bzw.
- 3050 mm 
</t>
  </si>
  <si>
    <t xml:space="preserve">Gesamtbedarf 0 T. ? Losgröße 0,5T. muss erhöht werden.
</t>
  </si>
  <si>
    <t>Profil mit Wasserkühlung
Mindestabnahmemenge ist normal 2,0 to.</t>
  </si>
  <si>
    <t>L 3050 ist 0,03€ billiger</t>
  </si>
  <si>
    <t>001837-02</t>
  </si>
  <si>
    <t>01837-02</t>
  </si>
  <si>
    <t>Adapter 80x10</t>
  </si>
  <si>
    <t xml:space="preserve">Kunde wünscht zwei Längen : 
6100 mm
3050 mm </t>
  </si>
  <si>
    <t>Gesamtbedarf 0 T. ? Losgröße 0,5T. muss erhöht werden.</t>
  </si>
  <si>
    <t>L 3050 ist 0,02€ billiger</t>
  </si>
  <si>
    <t>001839-01</t>
  </si>
  <si>
    <t>1839</t>
  </si>
  <si>
    <t>Säule 40x40x2</t>
  </si>
  <si>
    <t>Jahresbedarf ca. 38,5t</t>
  </si>
  <si>
    <t>WZ 260x135 (Wefa) 2-Str. /Kat.A  1320 €</t>
  </si>
  <si>
    <t>unbemaßte Ecken und Kanten mit max.R0,8 verrunden</t>
  </si>
  <si>
    <t xml:space="preserve">Endbearbeitung ( Sägen, Bohren, Fräsen) extern
</t>
  </si>
  <si>
    <t>001839-02</t>
  </si>
  <si>
    <t>Gewindeschweissblech</t>
  </si>
  <si>
    <t>Jahresbedarf ca. 1,1t</t>
  </si>
  <si>
    <t>WZ 228x128 (Angeb. Adex) 1981 €</t>
  </si>
  <si>
    <t>Konstruktionsvorschlag: Mittelbohrung 6,5 +0,3/-0 als Vorbereitung für Gewinde M8</t>
  </si>
  <si>
    <t>gem. Zeichnungen Step-G</t>
  </si>
  <si>
    <t>Endbearbeitung (Gewinde schneiden, Kurzlängen) extern</t>
  </si>
  <si>
    <t>001840-01</t>
  </si>
  <si>
    <t>01840-01</t>
  </si>
  <si>
    <t>1840</t>
  </si>
  <si>
    <t>Beleuchtingsprofil 1061</t>
  </si>
  <si>
    <t>Kunde bestellt in Metern</t>
  </si>
  <si>
    <t>Richten. Gesamtbedarf auch zu wenig. Im Team besprechen</t>
  </si>
  <si>
    <t>001841-01</t>
  </si>
  <si>
    <t>Profil_001841-01</t>
  </si>
  <si>
    <t>1841</t>
  </si>
  <si>
    <t>Querträger oben</t>
  </si>
  <si>
    <t>Wandstärken müssen in der Mitte +-0,6mm und Außen +-0,4mm sein</t>
  </si>
  <si>
    <t>Profil mit wasserkühlung</t>
  </si>
  <si>
    <t>001841-02</t>
  </si>
  <si>
    <t>Profil_001841-02</t>
  </si>
  <si>
    <t>Querträger unten</t>
  </si>
  <si>
    <t xml:space="preserve">Profil mit Wasserkühlung </t>
  </si>
  <si>
    <t>001842-01</t>
  </si>
  <si>
    <t>001842-01a</t>
  </si>
  <si>
    <t>1842</t>
  </si>
  <si>
    <t>Profil muss getrennt werden, wie Zng. unter Ordner "Machbarkeit"</t>
  </si>
  <si>
    <t>max. Länge 19,5m bei angefragtem Querschnitt (32,5kg/m)
Gewicht 24,3 kg/m geschätzt</t>
  </si>
  <si>
    <t>001842-02</t>
  </si>
  <si>
    <t xml:space="preserve">floor outer </t>
  </si>
  <si>
    <t>001842-03</t>
  </si>
  <si>
    <t>crossbeam IME</t>
  </si>
  <si>
    <t>001842-04</t>
  </si>
  <si>
    <t>sw midddle</t>
  </si>
  <si>
    <t>001842-05</t>
  </si>
  <si>
    <t>roof outer</t>
  </si>
  <si>
    <t>001843-01</t>
  </si>
  <si>
    <t>1843</t>
  </si>
  <si>
    <t>Zeichn.profil</t>
  </si>
  <si>
    <t>001843-02</t>
  </si>
  <si>
    <t>001844-01</t>
  </si>
  <si>
    <t>01844-01</t>
  </si>
  <si>
    <t>1844</t>
  </si>
  <si>
    <t>Lisenenprofil 397x60</t>
  </si>
  <si>
    <t>Vorabklärung bereits am 29.09. mit Anton Heine erfolgt.</t>
  </si>
  <si>
    <t>siehe Konstruktion. Wandstärken müssen dann diskutiert werden.</t>
  </si>
  <si>
    <t>Angebot nach Skizze STEP/G vom 29.09.21</t>
  </si>
  <si>
    <t xml:space="preserve">Profil mit Luftkühlung
Profilauslauf wird Abzeichnungen haben von Transportvorrichtung (Reibstellen und leichte Dellen möglich). </t>
  </si>
  <si>
    <t>nach Skizze STEP/G vom 29.09.21</t>
  </si>
  <si>
    <t>001845-01</t>
  </si>
  <si>
    <t>1845</t>
  </si>
  <si>
    <t>Profile</t>
  </si>
  <si>
    <t>Square bar 105x105 with a Ø60 hole in center. Weight 4,86kg /m.</t>
  </si>
  <si>
    <t>001846-01</t>
  </si>
  <si>
    <t>Profil_001846-01</t>
  </si>
  <si>
    <t>1846</t>
  </si>
  <si>
    <t>Power transfomer</t>
  </si>
  <si>
    <t>610616</t>
  </si>
  <si>
    <t>Yearly volume 10 ton per year. Alternative price for 6101B alloy. We can offer optimal length from us. End us is power transformers.</t>
  </si>
  <si>
    <t>001846-02</t>
  </si>
  <si>
    <t>Profil_001846-02</t>
  </si>
  <si>
    <t>Power transformer</t>
  </si>
  <si>
    <t>Yearly volume 37 ton. Price also for 6101B alloy. We can offer optimal length from us. End use is power transformer.</t>
  </si>
  <si>
    <t>001847-01</t>
  </si>
  <si>
    <t>1847</t>
  </si>
  <si>
    <t>Base AC1_Front</t>
  </si>
  <si>
    <t>Profil wird für mehrere Typen/Bauteile eingesetzt!
Pack mid_Front: SWI 10005-08 BT - Länge 130 +/- 0,3 mm
Pack top_Front: SWI  10006-10 BT - Länge 130 +/- 0,3 mm</t>
  </si>
  <si>
    <t>001847-02</t>
  </si>
  <si>
    <t>Base AC1_Seite_rechts</t>
  </si>
  <si>
    <t>Profil wird für mehrere Typen/Bauteile eingesetzt!
Base AC1 Seite_links SWI 10007-10 BT - 234 +/- 0,3 mm
Pack Seite SWI 10006-10 BT - Länge 130 +/- 0,3 mm</t>
  </si>
  <si>
    <t>001847-03</t>
  </si>
  <si>
    <t>Base AC1_Klappe</t>
  </si>
  <si>
    <t>Profil wird für mehrere Typen/Bauteile eingesetzt!
Pack Klappe SWI 10011-08 BT - Länge 130 +/- 0,3 mm</t>
  </si>
  <si>
    <t>001847-04</t>
  </si>
  <si>
    <t>Base AC1_Wandhalter</t>
  </si>
  <si>
    <t>Profil wird für mehrere Typen/Bauteile eingesetzt!
Pack top_Wandhalter SWI 10027-08 BT - Länge 130 +/-0,3mm
Pack mid_Wandhalter SWI 10026-09 BT - Länge 145,2 +/- 0,3 mm</t>
  </si>
  <si>
    <t>001847-05</t>
  </si>
  <si>
    <t>Pack Rückwand</t>
  </si>
  <si>
    <t xml:space="preserve">Für das Endprodukt werden 2 Profile verwendet und dann zusammengebaut!!! </t>
  </si>
  <si>
    <t>001847-06</t>
  </si>
  <si>
    <t>Pack Halterung Stecker</t>
  </si>
  <si>
    <t>001847-07</t>
  </si>
  <si>
    <t xml:space="preserve">Base AC1Rückwand </t>
  </si>
  <si>
    <t>Endprodukt wird aus 2 Profilen hergestellt - bei techn. Bewertung beachten!</t>
  </si>
  <si>
    <t>001848-01</t>
  </si>
  <si>
    <t>1848</t>
  </si>
  <si>
    <t>P327 Stufenprofil</t>
  </si>
  <si>
    <t>Die geplante Jahresmenge beträgt 50 to. Bitte die LAV 192 Vers. E und LAVQ0001 Vers. B beachten.</t>
  </si>
  <si>
    <t>nicht in Legierung EN AW 6082 T5 - alternativ in EN AW 6005A T6</t>
  </si>
  <si>
    <t>nicht in 6082; Toleranzen nach Step-G bzw. Rotstiftzeichnung</t>
  </si>
  <si>
    <t>001848-02</t>
  </si>
  <si>
    <t>P326 Wangenpr.</t>
  </si>
  <si>
    <t>Toleranzänderungen bei den Maßen 20 und 14,2 (siehe Kundenzeichnung)
Wandstärkentoleranz von +/- ,02mm auf +/- 0,3mm anheben (siehe Kundenzeichnung)</t>
  </si>
  <si>
    <t>nach Rotstift bzw. Step-G Zeichnung</t>
  </si>
  <si>
    <t>001849-01</t>
  </si>
  <si>
    <t>1849</t>
  </si>
  <si>
    <t>Batteriegehäuse E-Bike</t>
  </si>
  <si>
    <t xml:space="preserve">Profilquerschnitt muss noch pressoptimiert werden - gem. Call mit Kunde und CO am 04.10.2021
Versuchswerkzeug mit WS 1,3 mm
</t>
  </si>
  <si>
    <t>Wandstärken 1,1mm auf 1,3 mm erhöhen,  Toleranzen+/-0,2 auf +/-0,25 erhöhen (siehe Kundenzeichnung)
im Auftragsfall (Versuch) ist eine vollständig bemaßte Zeichnung (dxf o. pdf) notwendig</t>
  </si>
  <si>
    <t>Pressung als Mehrfachlänge (6000 mm +10/-0)</t>
  </si>
  <si>
    <t>Angebot gilt für Versuchswerkzeug mit Wandstärke 1,3mm</t>
  </si>
  <si>
    <t>nur nach Rotstiftzeichnung mit geänderten Toleranzen für Versuche
Kosten von Albea für Eloxal sollten vorliegen ;-)</t>
  </si>
  <si>
    <t>Sägen der Kurzlängen und Beschichtung durch externen Mitleister</t>
  </si>
  <si>
    <t>001850-01</t>
  </si>
  <si>
    <t>01850-01</t>
  </si>
  <si>
    <t>1850</t>
  </si>
  <si>
    <t>Schlittenprofil EG60</t>
  </si>
  <si>
    <t>Geradheitstoleranz zwingend erforderlich höher zu gehen. Maß-Abstandsmaße sollten im Detail nochmals geklärt werden, 0,1mm mehr Toleranzfeld wäre hier auch besser</t>
  </si>
  <si>
    <t>Geradheitstolereanz 0,075 nur konkav nicht haltbar, siehe Rotstiftzeichnung.</t>
  </si>
  <si>
    <t xml:space="preserve">Annahme: Produkt in Si 0,5 (int. 6022). Schrotte mit 2+2 m definiert, da lt. Angabe KEIN Sicherheitsteil. </t>
  </si>
  <si>
    <t>nur nach Rotstiftzeichnung
Eloxal auf Basis Alucol Kalkulationsvorlage. Keine zusätzlichen Transportkosten enthalten</t>
  </si>
  <si>
    <t>001851-01</t>
  </si>
  <si>
    <t>01851-01</t>
  </si>
  <si>
    <t>1851</t>
  </si>
  <si>
    <t>Legierung auf Zeichnung weicht von Legierung aus Anfrage (Mail) ab. 
Siehe auch MachID - gleicher Kunde - fast identisches Profil.</t>
  </si>
  <si>
    <t>Eloxalkosten auf Basis Kalk-Vorlage Fa. Alucol
keine gesonderten Kosten für Transporte ermittelt</t>
  </si>
  <si>
    <t>001852-01</t>
  </si>
  <si>
    <t>1852</t>
  </si>
  <si>
    <t>Grundkonsole</t>
  </si>
  <si>
    <t>Profil nicht für Step-G geeignet</t>
  </si>
  <si>
    <t>001852-02</t>
  </si>
  <si>
    <t>Frontteil</t>
  </si>
  <si>
    <t>001853-01</t>
  </si>
  <si>
    <t>1853</t>
  </si>
  <si>
    <t>Sandwich profile</t>
  </si>
  <si>
    <t>001854-01</t>
  </si>
  <si>
    <t>Profil_001854-01</t>
  </si>
  <si>
    <t>1854</t>
  </si>
  <si>
    <t>Langträger</t>
  </si>
  <si>
    <t>001854-02</t>
  </si>
  <si>
    <t>Profil_001854-02</t>
  </si>
  <si>
    <t>Kupplungsplatte F</t>
  </si>
  <si>
    <t>001854-03</t>
  </si>
  <si>
    <t>Profil_001854-03</t>
  </si>
  <si>
    <t>Kupplungsplatte KK</t>
  </si>
  <si>
    <t>001854-04</t>
  </si>
  <si>
    <t>Profil_001854-04</t>
  </si>
  <si>
    <t>Übergangsprofill</t>
  </si>
  <si>
    <t>001854-05</t>
  </si>
  <si>
    <t>Profil_001854-05</t>
  </si>
  <si>
    <t>Seitenwandprofil unten</t>
  </si>
  <si>
    <t>Profil bereits vorhanden N212921</t>
  </si>
  <si>
    <t>001854-06</t>
  </si>
  <si>
    <t>Profil_001854-06</t>
  </si>
  <si>
    <t>Fensteruntergurt</t>
  </si>
  <si>
    <t>Profil bereits vorhanden N212922</t>
  </si>
  <si>
    <t>001854-07</t>
  </si>
  <si>
    <t>Profil_001854-07</t>
  </si>
  <si>
    <t>Fensterobergurt</t>
  </si>
  <si>
    <t>Profil bereits vorhanden N212924</t>
  </si>
  <si>
    <t>001854-08</t>
  </si>
  <si>
    <t>Profil_001854-08</t>
  </si>
  <si>
    <t>Sickenprofil</t>
  </si>
  <si>
    <t>001854-09</t>
  </si>
  <si>
    <t>Profil_001854-09</t>
  </si>
  <si>
    <t>001854-10</t>
  </si>
  <si>
    <t>Profil_001854-10</t>
  </si>
  <si>
    <t>001854-11</t>
  </si>
  <si>
    <t>Profil_001854-11</t>
  </si>
  <si>
    <t>001854-12</t>
  </si>
  <si>
    <t>Profil_001854-12</t>
  </si>
  <si>
    <t>Bodenplattenprofil</t>
  </si>
  <si>
    <t>001854-13</t>
  </si>
  <si>
    <t>Profil_001854-13</t>
  </si>
  <si>
    <t>001854-14</t>
  </si>
  <si>
    <t>Profil_001854-14</t>
  </si>
  <si>
    <t>001854-15</t>
  </si>
  <si>
    <t>Profil_001854-15</t>
  </si>
  <si>
    <t>Vorbaulängsträger</t>
  </si>
  <si>
    <t>001854-16</t>
  </si>
  <si>
    <t>Profil_001854-16</t>
  </si>
  <si>
    <t>Seitenwandprofil oben</t>
  </si>
  <si>
    <t>Bereits vorhanden N212925</t>
  </si>
  <si>
    <t>001854-17</t>
  </si>
  <si>
    <t>Profil_001854-17</t>
  </si>
  <si>
    <t>Dachprofil 1</t>
  </si>
  <si>
    <t>001854-18</t>
  </si>
  <si>
    <t>Profil_001854-18</t>
  </si>
  <si>
    <t>Dachprofil 2</t>
  </si>
  <si>
    <t>001854-19</t>
  </si>
  <si>
    <t>Profil_001854-19</t>
  </si>
  <si>
    <t>Dachprofil 3</t>
  </si>
  <si>
    <t>001854-20</t>
  </si>
  <si>
    <t>Profil_001854-20</t>
  </si>
  <si>
    <t>Dachprofil 4</t>
  </si>
  <si>
    <t>001854-21</t>
  </si>
  <si>
    <t>Profil_001854-21</t>
  </si>
  <si>
    <t>Mittellangträger KK</t>
  </si>
  <si>
    <t>001854-22</t>
  </si>
  <si>
    <t>Dachprofil aussen</t>
  </si>
  <si>
    <t>001854-23</t>
  </si>
  <si>
    <t>Langträger Mitte</t>
  </si>
  <si>
    <t>001854-24</t>
  </si>
  <si>
    <t>Dachprofil innen</t>
  </si>
  <si>
    <t>nur in 6005A</t>
  </si>
  <si>
    <t>001854-25</t>
  </si>
  <si>
    <t>Langträger Übergang</t>
  </si>
  <si>
    <t>001854-26</t>
  </si>
  <si>
    <t>Langträger F-Ende</t>
  </si>
  <si>
    <t>001854-27</t>
  </si>
  <si>
    <t>Langträger Mitte oben</t>
  </si>
  <si>
    <t>001854-28</t>
  </si>
  <si>
    <t>Langträger KK oben</t>
  </si>
  <si>
    <t>001854-29</t>
  </si>
  <si>
    <t>Langträger Mitte unten</t>
  </si>
  <si>
    <t>001854-30</t>
  </si>
  <si>
    <t>Langträger KK unten</t>
  </si>
  <si>
    <t>001854-31</t>
  </si>
  <si>
    <t>Seitenwand 4 Niederflur</t>
  </si>
  <si>
    <t>001854-32</t>
  </si>
  <si>
    <t>Seitenwand 1 Niederflur</t>
  </si>
  <si>
    <t>001854-33</t>
  </si>
  <si>
    <t>Seitenwand 3 Niederflur</t>
  </si>
  <si>
    <t>001854-34</t>
  </si>
  <si>
    <t>Seitenwand 5 Niederflur</t>
  </si>
  <si>
    <t>001854-35</t>
  </si>
  <si>
    <t>Seitenwand 4 Hochflur</t>
  </si>
  <si>
    <t>001854-36</t>
  </si>
  <si>
    <t>Seitenwand 2 Hochflur</t>
  </si>
  <si>
    <t>001854-37</t>
  </si>
  <si>
    <t>Seitenwand HF 1</t>
  </si>
  <si>
    <t>001854-38</t>
  </si>
  <si>
    <t>Seitenwand HF 3</t>
  </si>
  <si>
    <t>001854-39</t>
  </si>
  <si>
    <t>Seitenwand NF 5</t>
  </si>
  <si>
    <t>001854-40</t>
  </si>
  <si>
    <t>Zwischendecke 3</t>
  </si>
  <si>
    <t>001854-41</t>
  </si>
  <si>
    <t>Zwischendecke 2</t>
  </si>
  <si>
    <t>001854-42</t>
  </si>
  <si>
    <t>Zwischendecke 1</t>
  </si>
  <si>
    <t>001854-43</t>
  </si>
  <si>
    <t>Bodenplatte innen</t>
  </si>
  <si>
    <t>001854-44</t>
  </si>
  <si>
    <t>Kupplungsplatte</t>
  </si>
  <si>
    <t>001854-45</t>
  </si>
  <si>
    <t>Hauptquerträger</t>
  </si>
  <si>
    <t>001854-46</t>
  </si>
  <si>
    <t>Querträger KK</t>
  </si>
  <si>
    <t>001854-47</t>
  </si>
  <si>
    <t>001854-48</t>
  </si>
  <si>
    <t>Obergurt</t>
  </si>
  <si>
    <t>001855-01</t>
  </si>
  <si>
    <t>Profil_001855-01</t>
  </si>
  <si>
    <t>1855</t>
  </si>
  <si>
    <t>EST-0440173</t>
  </si>
  <si>
    <t>001855-02</t>
  </si>
  <si>
    <t>Profil_001855-02</t>
  </si>
  <si>
    <t>EST-0440186</t>
  </si>
  <si>
    <t>001855-03</t>
  </si>
  <si>
    <t>Profil_001855-03</t>
  </si>
  <si>
    <t>EST-0443148-01</t>
  </si>
  <si>
    <t>001855-04</t>
  </si>
  <si>
    <t>Profil_001855-04</t>
  </si>
  <si>
    <t>EST-0444307</t>
  </si>
  <si>
    <t>001855-05</t>
  </si>
  <si>
    <t>Profil_001855-05</t>
  </si>
  <si>
    <t>EST-0444311</t>
  </si>
  <si>
    <t>001856-01</t>
  </si>
  <si>
    <t>1856</t>
  </si>
  <si>
    <t xml:space="preserve">Rechteckrohr </t>
  </si>
  <si>
    <t>Laut Kunde auch Legierung EN AW 7108 oder andere möglich 
Bisher bezog der Kunde Zustand T608 
Keine technische Zeichnung vorhanden 
Abmessungen : 
70 x 50 x 4 mm</t>
  </si>
  <si>
    <t>KWZ 260x160 + Stickstoff / Angebot Adex 2551 €</t>
  </si>
  <si>
    <t>alle Ecken und Kanten mit max. R0,8  ( lt. DIN EN 755-8) verrunden</t>
  </si>
  <si>
    <t>Pressung in 7020 Zustand T6</t>
  </si>
  <si>
    <t>001856-02</t>
  </si>
  <si>
    <t>Vierkantrohr</t>
  </si>
  <si>
    <t xml:space="preserve">Laut Kunde auch Legierung EN AW 7108 oder andere möglich 
Bisher bezog der Kunde Zustand T608 
Keine technische Zeichnung vorhanden 
Abmessungen :
109 x 109 x 5,50 mm </t>
  </si>
  <si>
    <t>KWZ 330x200 + Stickstoff / Angebot Adex 3347 €</t>
  </si>
  <si>
    <t>alle Ecken und Kanten mit max. R1,5 ( lt. DIN EN 755-8) verrunden</t>
  </si>
  <si>
    <t>001857-01</t>
  </si>
  <si>
    <t>1857</t>
  </si>
  <si>
    <t>J80 Runko pursotus</t>
  </si>
  <si>
    <t xml:space="preserve">Toleranz Maß61,5 +/-0,3 auf +/-0,6 erhöhen (siehe Kundenzeichnung)
Toleranz Maß 104 +0/-1 auf  +0/-1,4 erhöhen
Konstruktionsmaß  ø 136 +0/-1 entfällt, da im Produktionsprozess nicht messbar
</t>
  </si>
  <si>
    <t>only according Redpen and/or  Step-G Zeichnung</t>
  </si>
  <si>
    <t>Die Toleranz für die Kurzlänge 92,5 (+1mm) gilt für den Externen Bearbeiter</t>
  </si>
  <si>
    <t>001858-01</t>
  </si>
  <si>
    <t>1858</t>
  </si>
  <si>
    <t>Profilzylinderrohr</t>
  </si>
  <si>
    <t>Werkzeugpreis: Angeb. Adex, 240x135 = 2491 €</t>
  </si>
  <si>
    <t xml:space="preserve"> Toleranzänderung Maße 33 +/- 0,1 auf +/-0,25 ; Maß 6,8 +0,2 /-0 auf +0,25 /-0 ; Maß 3,7 +0 /-0,2 auf +0/-0,25 und Maß 9 +0,2 /-0 auf +0,25 /-0 erhöhen (siehe KD-Zeichnung)
die Bohrung ø 32 H11 ist presstechnisch  nicht herstellbar - alternativ Herstellung mit einer Grundbohrung ø 31 und anschließender  Bearbeitung durch externen Mitleister oder Kunde selbst
</t>
  </si>
  <si>
    <t>Sägelänge 3000 mm +10 /-0 (nicht mit Sägetoleranz +/-1)</t>
  </si>
  <si>
    <t>Toleranzänderungen beachten. 
Anbieten gem. Zeichnung Step-G BTF</t>
  </si>
  <si>
    <t>001859-01</t>
  </si>
  <si>
    <t>1859</t>
  </si>
  <si>
    <t>PR351</t>
  </si>
  <si>
    <t>Die bisher eingerichteten Profile laufen über das Werk Vogt.
Folgende Werte wurden mit dem Kunden abgestimmt und müssen eingehalten werden:
Zugfestigkeit Rm (Mpa) min 340
Streckgrenze Rp 0,2 (Mpa) min 300
Bruchdehnung A5 (%) &gt; 8% / &lt; 15%</t>
  </si>
  <si>
    <t>Toleranzänderung der Radien au R 0,8 +0/0,4            
228x125 / Stau/ B / Keller/ 885€</t>
  </si>
  <si>
    <t>Anfrage (Mail) fehlt in Datenbank</t>
  </si>
  <si>
    <t>gem. Zng. Step-G Bitterfeld
geänderte Radientoleranzen</t>
  </si>
  <si>
    <t>001859-02</t>
  </si>
  <si>
    <t>Pumpenträger mit Dorn</t>
  </si>
  <si>
    <t>Konturänderung zu Pos. 01</t>
  </si>
  <si>
    <t>228x128 / B/ Stau/ N2/ Keller</t>
  </si>
  <si>
    <t>Toleranzänderung beachten: 29,5 +/-0,3
ACHTUNG: A5 min. 8% --&gt; Keine Obergrenze !</t>
  </si>
  <si>
    <t>001860-01</t>
  </si>
  <si>
    <t>Profil_001860-01</t>
  </si>
  <si>
    <t>1860</t>
  </si>
  <si>
    <t>Frontblende</t>
  </si>
  <si>
    <t>Profile werden Beschichtet. Bitte Mindestmenge pro Presse annehmen.</t>
  </si>
  <si>
    <t>das Werkzeug muss mit Dornabschluss gefertigt werden, sonst besteht durch das kritische Zungenverhältnis ( Zv =7, bis 4 wäre i.O.) ein sehr hohes Risiko für einen Werkzeugbruch( siehe Anfrageskizze)
Bitte den Hinweis zum Formteilgrat beachten. (siehe Anfrageskizze)</t>
  </si>
  <si>
    <t>Bund umreift, Profile einwellen</t>
  </si>
  <si>
    <t>001860-02</t>
  </si>
  <si>
    <t>Profil_001860-02</t>
  </si>
  <si>
    <t>Längsblende</t>
  </si>
  <si>
    <t>001860-03</t>
  </si>
  <si>
    <t>Profil_001860-03</t>
  </si>
  <si>
    <t>Rückenlehne</t>
  </si>
  <si>
    <t>001860-04</t>
  </si>
  <si>
    <t>Profil_001860-04</t>
  </si>
  <si>
    <t>Armlehne</t>
  </si>
  <si>
    <t>Sichtfläche umlaufend nicht möglich wegen Rollengang der 100MN</t>
  </si>
  <si>
    <t>001861-01</t>
  </si>
  <si>
    <t>01861-01</t>
  </si>
  <si>
    <t>1861</t>
  </si>
  <si>
    <t>Rundprofil</t>
  </si>
  <si>
    <t xml:space="preserve">Rundprofil : 38 x 35,2 mm </t>
  </si>
  <si>
    <t xml:space="preserve">Annahme Si 1,0. Achtung: Oberflächen können rauh sein. Sichtfläche nicht möglich. Bei dieser großen Wandstärke können wir Verschweißungsprobleme bekommen. Schweißnahtbindung muss im Versuch ermittelt werden. 
</t>
  </si>
  <si>
    <t>Strangpressnähte</t>
  </si>
  <si>
    <t>001861-02</t>
  </si>
  <si>
    <t>WZ ø 228x160 / Stau (Angebot Adex)</t>
  </si>
  <si>
    <t>Toleranzänderung Maß 38+/-0,15 auf +/-0,2 erhöhen (siehe Kd.-Zeichnung)
unbemaßte Kanten mit max. R1,5 verrunden (lt. DIN EN 755-9)</t>
  </si>
  <si>
    <t xml:space="preserve">Presslänge 6000mm = Recovery 75,05   
optimalere Presslänge 5000mm = Recovery 79 </t>
  </si>
  <si>
    <t>Kein Angebot für Presse P50:  - das Gewicht ist ungünstig = schlechtere Recovery,
die Toleranzen sind nicht prozesssicher einhaltbar = Toleranzen müssten noch gravierender  als bei der P20 erhöht werden
Alternativangebot 2-Strang P20</t>
  </si>
  <si>
    <t>macht keinen Sinn in BTF</t>
  </si>
  <si>
    <t>001862-01</t>
  </si>
  <si>
    <t>01862-01</t>
  </si>
  <si>
    <t>1862</t>
  </si>
  <si>
    <t>F1 235</t>
  </si>
  <si>
    <t>Bestandsprodukte - keine Änderung möglich!</t>
  </si>
  <si>
    <t>ohne Auslaufsteg</t>
  </si>
  <si>
    <t>int. 6022 mit Luftkühlung</t>
  </si>
  <si>
    <t>001862-02</t>
  </si>
  <si>
    <t>01862-02</t>
  </si>
  <si>
    <t>F1-255</t>
  </si>
  <si>
    <t>sihe Konstruktion</t>
  </si>
  <si>
    <t>int 6022 mit Luftkühlung</t>
  </si>
  <si>
    <t>001862-03</t>
  </si>
  <si>
    <t>01862-03</t>
  </si>
  <si>
    <t>F1-285</t>
  </si>
  <si>
    <t>001862-04</t>
  </si>
  <si>
    <t>01862-04</t>
  </si>
  <si>
    <t>F1-320</t>
  </si>
  <si>
    <t>Profil mit Luftkühlung.</t>
  </si>
  <si>
    <t>001862-05</t>
  </si>
  <si>
    <t>01862-05</t>
  </si>
  <si>
    <t>F2-185</t>
  </si>
  <si>
    <t>Annahme Leg. int. 6022 mit Luftkühlung</t>
  </si>
  <si>
    <t>001862-06</t>
  </si>
  <si>
    <t>01862-06</t>
  </si>
  <si>
    <t>F2-220</t>
  </si>
  <si>
    <t>001862-07</t>
  </si>
  <si>
    <t>01862-07</t>
  </si>
  <si>
    <t>F2-235</t>
  </si>
  <si>
    <t>001863-01</t>
  </si>
  <si>
    <t>1863</t>
  </si>
  <si>
    <t>VAP 433</t>
  </si>
  <si>
    <t>001863-02</t>
  </si>
  <si>
    <t>VAP 434</t>
  </si>
  <si>
    <t>001863-03</t>
  </si>
  <si>
    <t>VAP 435</t>
  </si>
  <si>
    <t>001863-04</t>
  </si>
  <si>
    <t>VAP 410</t>
  </si>
  <si>
    <t>001863-05</t>
  </si>
  <si>
    <t>VAP 442</t>
  </si>
  <si>
    <t>001863-06</t>
  </si>
  <si>
    <t>VAP 443</t>
  </si>
  <si>
    <t>001863-07</t>
  </si>
  <si>
    <t>A-Sloupku</t>
  </si>
  <si>
    <t>001863-08</t>
  </si>
  <si>
    <t>001863-09</t>
  </si>
  <si>
    <t>001863-10</t>
  </si>
  <si>
    <t>L0617516+L0617544</t>
  </si>
  <si>
    <t>001864-01</t>
  </si>
  <si>
    <t>1864</t>
  </si>
  <si>
    <t>FRAME SIDE (827 D &amp; 821 E)P001</t>
  </si>
  <si>
    <t xml:space="preserve">Abgleich zu bestehenden Querschnitten notwendig. 
Profilanforderungen analog wie aktuell gefertigt wird. 
</t>
  </si>
  <si>
    <t>CO: 05.11.21</t>
  </si>
  <si>
    <t>Daten siehe Übersicht A. Heine
vp F.Tüfekli festgelegt</t>
  </si>
  <si>
    <t>angefragt / Angebote übermittelt</t>
  </si>
  <si>
    <t>Preise und Anmerkungen siehe hochgeladene Präsentation im Ordner. Freigabe daher unter Vorbahlt der Beachtung der Themen.</t>
  </si>
  <si>
    <t>001864-02</t>
  </si>
  <si>
    <t>FRAME SIDE (827E &amp; 821 F)</t>
  </si>
  <si>
    <t xml:space="preserve">Abgleich zu bestehenden Querschnitten notwendig. 
Profilanforderungen analog wie aktuell gefertigt wird. </t>
  </si>
  <si>
    <t>Daten aus Übersicht A. Heine
vp festgelegt F. Tüfekli</t>
  </si>
  <si>
    <t>001864-03</t>
  </si>
  <si>
    <t>001864-04</t>
  </si>
  <si>
    <t>SIDE MEMBER CENTER (843 A)</t>
  </si>
  <si>
    <t>Daten aus Übersicht A. Heine</t>
  </si>
  <si>
    <t>SIDE MEMBER CENTER (843)</t>
  </si>
  <si>
    <t>001864-05</t>
  </si>
  <si>
    <t>FRAME FRONT (861 G &amp; 853 D)</t>
  </si>
  <si>
    <t>Daten aus Liste von A. Heine</t>
  </si>
  <si>
    <t>Siehe hochgeladenes Dokument unter Kalkulation. Freigabe unter Voraussetzung der gewählten Frankatur.</t>
  </si>
  <si>
    <t>001864-06</t>
  </si>
  <si>
    <t>SILL INNER EXTRUSION</t>
  </si>
  <si>
    <t>909506</t>
  </si>
  <si>
    <t>Abgleich zu bereits kalkulierten Profilen notwendig. Möglicherweise wurde er bereits unter ID_332, 676 oder 688 kalkuliert. 
Profilanforderungen analog der kalkulierten Schweller.</t>
  </si>
  <si>
    <t>Werkzeug VGT 27491
CO: 05.11.21</t>
  </si>
  <si>
    <t>001864-07</t>
  </si>
  <si>
    <t>01864-08</t>
  </si>
  <si>
    <t>Losgröße tbd. 
Toleranzen gemäß Zeichnung.</t>
  </si>
  <si>
    <t>unsere Änderungswünsche aus Rev. 01 wurden akzeptiert</t>
  </si>
  <si>
    <t xml:space="preserve">Profil mit Spritzkühlung: 
Achtung: Nur mit 3 Einteilängen pro Strang rechnen wegen Auszugslänge max. 22m bei max. Blocklänge von ca. 1180mm, da Profil aktuell nur mit fester Warmsäge gepresst werden kann.m </t>
  </si>
  <si>
    <t>001865-01</t>
  </si>
  <si>
    <t>Profil_001865-01</t>
  </si>
  <si>
    <t>1865</t>
  </si>
  <si>
    <t>Pavillon central</t>
  </si>
  <si>
    <t>DTRF150202 Rev "O"</t>
  </si>
  <si>
    <t>Laut Zng möchte Kunde Leg. EN AW 6106; Wir bieten jedoch nur 6005A an!</t>
  </si>
  <si>
    <t>nur in EN AW-6005A</t>
  </si>
  <si>
    <t>001865-02</t>
  </si>
  <si>
    <t>Profil_001865-02</t>
  </si>
  <si>
    <t>Pavillon Lateral</t>
  </si>
  <si>
    <t>DTRF150202 Rev O</t>
  </si>
  <si>
    <t>001865-03</t>
  </si>
  <si>
    <t>Profil_001865-03</t>
  </si>
  <si>
    <t>Pavillon Lateral 2</t>
  </si>
  <si>
    <t>001866-01</t>
  </si>
  <si>
    <t>01866-01</t>
  </si>
  <si>
    <t>1866</t>
  </si>
  <si>
    <t>MRI-Rack</t>
  </si>
  <si>
    <t>Zeichnungsänderung, ähnliches Profil wurde bereits unter Mach 1389 aus Vogt angeboten.</t>
  </si>
  <si>
    <t>Sichtfläche ist auf Ausflauffläche - hohl einschneiden.</t>
  </si>
  <si>
    <t>Profil mit Luftkühlung 
Werkzeug bitte mit 2 Nuten versehen, damit wir 2 Auslaufebenen haben.</t>
  </si>
  <si>
    <t>angefragt am 29.10.21</t>
  </si>
  <si>
    <t>001867-01</t>
  </si>
  <si>
    <t>1867</t>
  </si>
  <si>
    <t>F125x100</t>
  </si>
  <si>
    <t>Keller 330x128 +N2 +Stau</t>
  </si>
  <si>
    <t>001867-02</t>
  </si>
  <si>
    <t>F138 x 115</t>
  </si>
  <si>
    <t>Keller  330x128 +N2 +Stau</t>
  </si>
  <si>
    <t>001867-03</t>
  </si>
  <si>
    <t>F 138x102</t>
  </si>
  <si>
    <t>001868-01</t>
  </si>
  <si>
    <t>01868-01</t>
  </si>
  <si>
    <t>1868</t>
  </si>
  <si>
    <t>Wandprofil Hochflur</t>
  </si>
  <si>
    <t>Gesamtbedarf 3T, kann bei diesem Querschnitt nicht rentabel sein. Benötigen hierzu einige WZ-Korrekturen, wenn nicht sogar 2 Werkzeuge</t>
  </si>
  <si>
    <t>Profil nur mit Luftkühlung. 
Formlehre wäre sinnvoll.</t>
  </si>
  <si>
    <t>001869-01</t>
  </si>
  <si>
    <t>1869</t>
  </si>
  <si>
    <t>Anschlagschiene</t>
  </si>
  <si>
    <t>WZ ø 260x135 "KAT B" Wefa Bohemia 1695 €</t>
  </si>
  <si>
    <t xml:space="preserve">im Auftragsfall ist eine vollständig bemaßte Zeichnung als pdf oder vorzugsweise als dxf erforderlich ( Ausführung und Lage der Rillen teils unklar)
</t>
  </si>
  <si>
    <t>1. Auftrag mit 100% Trägerabnahme  P. Gans
Sichtfläche ringsum?  Konkrete Sichtflächen erfragen
Wenn die WZ Bestellung bis spätestens 5.11.2021 erfolgt, ist eine Lieferung pressblanker Profile möglich, ob auch eloxiert muss mit dem externen Mitleister abgestimmt werden</t>
  </si>
  <si>
    <t>Eloxalkosten auf Basis Alucol-Liste ermittelt.
Lage der Sichtflächen nicht auf Kd-Zng. angegeben.</t>
  </si>
  <si>
    <t>Eloxal  extern</t>
  </si>
  <si>
    <t>Bund umreift, Profile durch einwellen trennen</t>
  </si>
  <si>
    <t>001870-01</t>
  </si>
  <si>
    <t>01870-01</t>
  </si>
  <si>
    <t>1870</t>
  </si>
  <si>
    <t>Längenmaß gemäß Allgemeintoleranz</t>
  </si>
  <si>
    <t>Sägelänge/Toleranz nicht möglich. Lieferung nur in Mehrfachlänge</t>
  </si>
  <si>
    <t>001870-02</t>
  </si>
  <si>
    <t>01870-02</t>
  </si>
  <si>
    <t>Profil Außen</t>
  </si>
  <si>
    <t>Abstandstoleranzen der Runddorne müssen hoch toleriert werden. Der kleine Dorn links bekommt massiv Druck.</t>
  </si>
  <si>
    <t>Profilauslauf über Nase da das Profil mit Wasserkühlung gefahren wird.
Formlehre wäre sinnvoll.</t>
  </si>
  <si>
    <t>Sägelänge/Toleranz nicht möglich. Lieferung nur in Mehrfachlänge.
Toleranzen für Dorne unklar.</t>
  </si>
  <si>
    <t>001871-01</t>
  </si>
  <si>
    <t>1871</t>
  </si>
  <si>
    <t>Bitte Werte beachten:
Festigkeit Rm min. 340 MPa
Streckgrenze Rp 0,2 min. 300 MPa
Bruchdehnung A5 (%) &gt; 8% / &lt; 15%
Profile in Abstimmung mit dem Kunden in 3.000 mm anbieten.
Bitte unbedingt die Herstellbarkeitsanalyse ausfüllen.</t>
  </si>
  <si>
    <t>Angebot Adex WZ ø 260x128  = 1363 €</t>
  </si>
  <si>
    <t>Maß 0,7 auf der Kundenskizze (pdf) unklar = klären
im Auftragsfall ist eine vollständig bemaßte Zeichnung als pdf oder vorzugsweise als dxf notwendig.
unbemaßte Ecken und Kanten mit max.R1,5 verrunden (laut DIN EN 755-9)</t>
  </si>
  <si>
    <t xml:space="preserve">Herstellbarkeitsanalyse liegt im Ordnerlink unter Machbarkeit </t>
  </si>
  <si>
    <t>001872-01</t>
  </si>
  <si>
    <t>1872</t>
  </si>
  <si>
    <t>1101197</t>
  </si>
  <si>
    <t>001873-01</t>
  </si>
  <si>
    <t>1873</t>
  </si>
  <si>
    <t xml:space="preserve">HEB 160 </t>
  </si>
  <si>
    <t>Angeb. Adex: ø390x200 (70/130) = 2731 €</t>
  </si>
  <si>
    <t>unbemaßte Ecken, Kanten und Radien mit max.R1,5mm verrunden ( lt. DIN EN 755-9 )</t>
  </si>
  <si>
    <t>Achtung beachten: nicht in EN AW 6082- alternativ EN AW 7020 T6</t>
  </si>
  <si>
    <t>Nicht in EN AW 6082- alternativ EN AW 7020 T6</t>
  </si>
  <si>
    <t>nur in Leg. 7020 und mit Eckenradien gem. Zeichnung Step-G BTF</t>
  </si>
  <si>
    <t>001874-01</t>
  </si>
  <si>
    <t>1874</t>
  </si>
  <si>
    <t>Rohr 40x5mm</t>
  </si>
  <si>
    <t>Keller / P20 / D2 / A / 260x135 / 1463 €
(ähnl. B25182)</t>
  </si>
  <si>
    <t>001874-02</t>
  </si>
  <si>
    <t>Vierkantrohr 120x120x5 mm</t>
  </si>
  <si>
    <t>Keller / P50 / D1 / A / 330x200 / 2417 €
(Ähnl. B65234)</t>
  </si>
  <si>
    <t>001874-03</t>
  </si>
  <si>
    <t>Rechteckrohr 150x50x5 mm</t>
  </si>
  <si>
    <t>Keller / 377x200 / D1 / A / 2981 €</t>
  </si>
  <si>
    <t>001874-04</t>
  </si>
  <si>
    <t>Rechteckrohr 150x120x5 mm</t>
  </si>
  <si>
    <t>Keller / 390x200 / D1 / A / 3103 €
(ähnl. B 75322)</t>
  </si>
  <si>
    <t>001875-01</t>
  </si>
  <si>
    <t>1875</t>
  </si>
  <si>
    <t>Flach 193x53</t>
  </si>
  <si>
    <t>608273</t>
  </si>
  <si>
    <t>Kunde wünscht US-geprüfte 6082 (intern BTF 6073)</t>
  </si>
  <si>
    <t>unbemaßte Ecken und Kanten mit max.R1,8 ( DIN EN 755-5) verrunden</t>
  </si>
  <si>
    <t>001876-01</t>
  </si>
  <si>
    <t>01876-01</t>
  </si>
  <si>
    <t>1876</t>
  </si>
  <si>
    <t>Aufnahme Koppelstange Frästeil</t>
  </si>
  <si>
    <t>Angebot mit Bearbeitung plus Eloxal</t>
  </si>
  <si>
    <t xml:space="preserve">Profil wird in Si 0,5 gepresst (Rücksprache Fr. Eggers). Auf der Zeichnung ist noch die EN AW 6005 eingetragen. Das ist nicht richtig. </t>
  </si>
  <si>
    <t>001877-01</t>
  </si>
  <si>
    <t>1877</t>
  </si>
  <si>
    <t>Vierkant 181mm (0/+3,4)</t>
  </si>
  <si>
    <t>200700</t>
  </si>
  <si>
    <t>181 (0/+3,4) x 181 (0/+3,4)  mm</t>
  </si>
  <si>
    <t>Infos aus Verfahrensstamm 206420-999</t>
  </si>
  <si>
    <t>Vorhandenes Profil N078706</t>
  </si>
  <si>
    <t>001878-01</t>
  </si>
  <si>
    <t>1878</t>
  </si>
  <si>
    <t>81-40517-01-1</t>
  </si>
  <si>
    <t>Bestehendes Profil gemäß Werkzeug B11518
Maß-und Formtoleranzen nach DIn EN  755-5
Normalqualität nach DIN EN 755-1</t>
  </si>
  <si>
    <t>001878-02</t>
  </si>
  <si>
    <t>81-40523-01-1</t>
  </si>
  <si>
    <t>Bestehendes Profil gemäß Werkzeug B11451
Maß-und Formtoleranzen nach DIn EN  755-9
Normalqualität nach DIN EN 755-1</t>
  </si>
  <si>
    <t>001878-03</t>
  </si>
  <si>
    <t>Bestehendes Profil gemäß Werkzeug B6336
Maß-und Formtoleranzen nach DIn EN  755-9
Eloxalqualität nach DIN EN 755-1</t>
  </si>
  <si>
    <t>001878-04</t>
  </si>
  <si>
    <t>Bestehendes Profil gemäß Werkzeug B75332
Maß-und Formtoleranzen nach DIn EN  755-9
Eloxalqualität nach DIN EN 755-1</t>
  </si>
  <si>
    <t>001878-05</t>
  </si>
  <si>
    <t>81-40644-01-1</t>
  </si>
  <si>
    <t>Bestehendes Profil gemäß Werkzeug B60225
Maß-und Formtoleranzen nach DIn EN  755-9
Normalqualität nach DIN EN 755-1</t>
  </si>
  <si>
    <t>001879-01</t>
  </si>
  <si>
    <t>01879-01</t>
  </si>
  <si>
    <t>1879</t>
  </si>
  <si>
    <t>Body 4294-190</t>
  </si>
  <si>
    <t>Ein ähnliches Profil wurde in 2020 mit Mach 548 aus Vogt angeb.
Zugfestigkeit Rm (Mpa) min 340
Streckgrenze Rp 0,2 (Mpa) min 300
Bruchdehnung A5 (%) &gt;8% / &lt; 15%
Bitte die herstellbarkeitsanalys ausfüllen</t>
  </si>
  <si>
    <t>Losgröße sollte höher sein</t>
  </si>
  <si>
    <t xml:space="preserve">Profil mit Wasserwelle .
Achtung mech. Eigenschaften müssen mit QM geklärt werden, ob machbar. Wir hatten hier schon das problem das wir diese nicht erreicht haben.
</t>
  </si>
  <si>
    <t>Achtung: Mech. Eigenschaften nach Vorgabe des Kunden.
Rm &gt; 340 MPa
Rp0,2 &gt; 300 MPa
A &gt;8% - &lt;15%</t>
  </si>
  <si>
    <t>001880-01</t>
  </si>
  <si>
    <t>01880-01</t>
  </si>
  <si>
    <t>1880</t>
  </si>
  <si>
    <t>MSWT-51-259</t>
  </si>
  <si>
    <t>Längen 952 und 652 mm
Toleranz gem. Möglichkeiten Fertigsäge BTF</t>
  </si>
  <si>
    <t>WZ ø 260x135 "Kat. B" 2-Strang = 987 €</t>
  </si>
  <si>
    <t>Pressung als Mehrfachlänge 6000mm</t>
  </si>
  <si>
    <t xml:space="preserve">Kurzlängen ( 652mm, 952mm) sägen auf Leinsäge
</t>
  </si>
  <si>
    <t>001881-01</t>
  </si>
  <si>
    <t>1881</t>
  </si>
  <si>
    <t>Vierkantstange 181x181</t>
  </si>
  <si>
    <t>Bestehendes Werkzeug bzw. Eigentum von Amco. Eckenradiud 5+0/-1mm
Werkzeug BNN 78607</t>
  </si>
  <si>
    <t>Optimale Länge 2600mm = 0,87 € günstiger</t>
  </si>
  <si>
    <t>001882-01</t>
  </si>
  <si>
    <t>1882</t>
  </si>
  <si>
    <t>Vierkant 160x160</t>
  </si>
  <si>
    <t>Werkzeug B70142 (160x160, max.R2,5) vorhanden</t>
  </si>
  <si>
    <t>Presslänge 3000mm nicht möglich, maximal pressbare Länge 2300mm !!</t>
  </si>
  <si>
    <t>Länge 3000mm nicht möglich. Stattdessen 2300mm angeboten.</t>
  </si>
  <si>
    <t>001882-02</t>
  </si>
  <si>
    <t>Vierkant 200x200</t>
  </si>
  <si>
    <t>Eckenradius 2,5mm</t>
  </si>
  <si>
    <t>mech. Werte können inder Mitte nicht garantiert werden. (Kühlung)
In der Mitte kann Gussgefüge vorhanden sein</t>
  </si>
  <si>
    <t>001883-01</t>
  </si>
  <si>
    <t>01883-01</t>
  </si>
  <si>
    <t>1883</t>
  </si>
  <si>
    <t>Fußprofil</t>
  </si>
  <si>
    <t xml:space="preserve">Keller ø 228x128 " Kat. B" </t>
  </si>
  <si>
    <t>Toleranzänderungen der Maße 13,5 ;9 und 6,4 von -0,2 auf -0,3 (siehe KD-Zeichnung)</t>
  </si>
  <si>
    <t>001883-02</t>
  </si>
  <si>
    <t>Fußprofil FL08_geändert</t>
  </si>
  <si>
    <t>erneute Zeichnungsänderung</t>
  </si>
  <si>
    <t>WZ ø228x128 "Kat. B"</t>
  </si>
  <si>
    <t>001884-01</t>
  </si>
  <si>
    <t>01884-01</t>
  </si>
  <si>
    <t>1884</t>
  </si>
  <si>
    <t>97447</t>
  </si>
  <si>
    <t>Toleranzänderungen siehe Kundenzeichnung und Angebotsskizze beachten.
Lieferantenkennzeichnung unklar :   JA / NEIN  - wenn JA : dann WO ?  Vertift oder erhaben?
330x160/D1/B/Keller/ 1248€ +Stau 150€  = 1398€</t>
  </si>
  <si>
    <t>Siehe Bemerkung Werkzeugtechnik</t>
  </si>
  <si>
    <t>001885-01</t>
  </si>
  <si>
    <t>1885</t>
  </si>
  <si>
    <t>REOHM RPG 59</t>
  </si>
  <si>
    <t xml:space="preserve">Kunde fragt nach verschiedenen Längen , die er aber noch nicht definiert hat, daher bitte kürzeste Länge und Längste Länge bestimmen. . 
Zeichung wurde beim Kunden angefragt, da er momentan nur einen Ausschnitt aus der Zeichnung in der Email mitgeschickt hat. </t>
  </si>
  <si>
    <t>001886-01</t>
  </si>
  <si>
    <t>1886</t>
  </si>
  <si>
    <t>Beizpassivert
Lieferlos 500 Stück / 5500 Stück / 30000 Stück</t>
  </si>
  <si>
    <t>Werte aus Mach-ID_1870 übernehmen</t>
  </si>
  <si>
    <t>001886-02</t>
  </si>
  <si>
    <t>Profil Aussen</t>
  </si>
  <si>
    <t>001887-01</t>
  </si>
  <si>
    <t>Profil_001887-01</t>
  </si>
  <si>
    <t>1887</t>
  </si>
  <si>
    <t>Rail Nr 7</t>
  </si>
  <si>
    <t>606312</t>
  </si>
  <si>
    <t>fünf Werkzeuge in BNN Einsatzbereit #078058  Ressource 205935</t>
  </si>
  <si>
    <t>001888-01</t>
  </si>
  <si>
    <t>1888</t>
  </si>
  <si>
    <t>I beam 400mm</t>
  </si>
  <si>
    <t>Existing profile. need a new calculation with updated price levels.</t>
  </si>
  <si>
    <t>Werkzeug vorhanden BNN #78271 Ressource 206110</t>
  </si>
  <si>
    <t>001888-02</t>
  </si>
  <si>
    <t>I beam 400 mm</t>
  </si>
  <si>
    <t>Need a new calculation with updated price levels.</t>
  </si>
  <si>
    <t>001889-01</t>
  </si>
  <si>
    <t>01889-01</t>
  </si>
  <si>
    <t>1889</t>
  </si>
  <si>
    <t>AP 83,5x100</t>
  </si>
  <si>
    <t>Anfragenprüfung BTF  bereits in 2017</t>
  </si>
  <si>
    <t>Angebot ADEX vom 11.11.2021 / KWZ 330x200/ 3994 €</t>
  </si>
  <si>
    <t>001890-01</t>
  </si>
  <si>
    <t>Profil_001890-01</t>
  </si>
  <si>
    <t>1890</t>
  </si>
  <si>
    <t>Vierkantrohr 215*166</t>
  </si>
  <si>
    <t xml:space="preserve">Stirnseitige Prägung der Pressabschnittsnummer. </t>
  </si>
  <si>
    <t>CO-22.11.2021</t>
  </si>
  <si>
    <t>001891-01</t>
  </si>
  <si>
    <t>1891</t>
  </si>
  <si>
    <t>AZ3447</t>
  </si>
  <si>
    <t>WZ ø 260x160/ Stau (Adex) = 2718 €</t>
  </si>
  <si>
    <t>nach Step-G BTF Zeichnung</t>
  </si>
  <si>
    <t>001891-02</t>
  </si>
  <si>
    <t>AZ3448</t>
  </si>
  <si>
    <t>WZ ø 330x160 + Stau (Adex) = 3213 €</t>
  </si>
  <si>
    <t>001891-03</t>
  </si>
  <si>
    <t>AZ3481</t>
  </si>
  <si>
    <t>WZ ø 228x128 + Stau (Adex) = 1082 €</t>
  </si>
  <si>
    <t>nach Step-BTF Zeichnung</t>
  </si>
  <si>
    <t>001891-04</t>
  </si>
  <si>
    <t>AZ3579</t>
  </si>
  <si>
    <t>WZ ø 260x128 + Stau (Adex) = 1336 €</t>
  </si>
  <si>
    <t>001892-01</t>
  </si>
  <si>
    <t>1892</t>
  </si>
  <si>
    <t>Grundrahmen</t>
  </si>
  <si>
    <t>Toleranzänderungen siehe geänderte Kundenzeichnung
Druckring erforderlich
260x128/ +Stau/ Ähnl.B20638/ +Druckring/ Keller WZ 904€+200€ Stau +200€ spez? +1939€ DR</t>
  </si>
  <si>
    <t>Sichtfläche = Lauffläche</t>
  </si>
  <si>
    <t>Nur nach Rotstiftzeichnung
Profil muss aus Sichtfläche laufen</t>
  </si>
  <si>
    <t>001893-01</t>
  </si>
  <si>
    <t>1893</t>
  </si>
  <si>
    <t>Strangpressprofil</t>
  </si>
  <si>
    <t xml:space="preserve">Kunde wünscht die Schnittlänge in 52 mm - abweichend zur Zeichnung (51 mm) </t>
  </si>
  <si>
    <t>Pressung als Mehrfachlänge</t>
  </si>
  <si>
    <t>Angebot gilt für Alternativvorschlag</t>
  </si>
  <si>
    <t>100% A + E Aufdornproben
Erstmusterprüfbericht</t>
  </si>
  <si>
    <t>nur mit Auslauffläche gemäß Zng. Step-G 
Vorbehaltlich Kosten für externes Sägen</t>
  </si>
  <si>
    <t>Angefragt am 30.11.21, Angebote an Sales übermittelt</t>
  </si>
  <si>
    <t>Sägen der Kurzlängen extern anfragen ( nicht möglich in BTF -kürzeste Länge 180mm)</t>
  </si>
  <si>
    <t>001894-01</t>
  </si>
  <si>
    <t>1894</t>
  </si>
  <si>
    <t>Bolster fabricated</t>
  </si>
  <si>
    <t>Profile drawing = 10008 rev.9 Fabrication drawing 10049-10050 rev 6. The profile shall be fabricated and surface treated according to drawing. For visible surfaces see drawing. Important that surface A is straight. Yearly volume 15 ton</t>
  </si>
  <si>
    <t>Kein Angebot aus BTF: für P50 zu groß und Problem der Abkühlung  --&gt;  in Bonn  prüfen !
Toleranzen gemäß DIN EN 755-9
Nach Telefonat mit Niklas Palmgren wäre Kunde auch an Alternativangebot in Leg. DIN EN 7020 interessiert. Dies ist
vom Werkzeug möglich, allerdings nur ohne die 4 Bohrungen.</t>
  </si>
  <si>
    <t>Kein Angebot aus BTF: für P50 zu groß und Problem der Abkühlung  --&gt;  in Bonn  prüfen !</t>
  </si>
  <si>
    <t>In EN AW-7020 kalkuliert &amp; ohne die 4 Bohrungen!</t>
  </si>
  <si>
    <t>keine Bearbeitung
Gewicht geändert von 19,99 kg/m auf 23,64kg/m; da keine kleinen Hohlkammern möglich</t>
  </si>
  <si>
    <t>001894-02</t>
  </si>
  <si>
    <t>Extension</t>
  </si>
  <si>
    <t xml:space="preserve"> Yearly volume 3 ton. This part shall fit in part 10007.  What is cost if we use 7020 alloy instead?</t>
  </si>
  <si>
    <t>KWZ/D1/B/330x160/Keller+Stau
2304€+90€=2394€
(ähnl. B65295)</t>
  </si>
  <si>
    <t>Toleranztabelle (DIN  1748) entfällt auf  allen Zeichnungen, dafür EN 755-9.</t>
  </si>
  <si>
    <t>Prüfung unter Vorbehalt, da Anfragescheiben in Sharepoint nicht hinterlegt.</t>
  </si>
  <si>
    <t>not possible to check whether profie fits in part 10007</t>
  </si>
  <si>
    <t xml:space="preserve">Separates sägen ( Leinsäge ) auf Kurzlänge 700 +/-1,5mm (Toleranz geändert) siehe Anlage.
</t>
  </si>
  <si>
    <t>001894-03</t>
  </si>
  <si>
    <t>Stötta</t>
  </si>
  <si>
    <t xml:space="preserve"> Yearly volume 20 ton. This part shall fit together with 10013 . </t>
  </si>
  <si>
    <t>KWZ/D1/B/330x160/Keller+Stau
2304€+118€=2422€
(ähnl. B65334)</t>
  </si>
  <si>
    <t>not possible to check weather profie fits in part 10013</t>
  </si>
  <si>
    <t>Sägelängentoleranz geändert auf +/-3mm !</t>
  </si>
  <si>
    <t>001894-04</t>
  </si>
  <si>
    <t>Profile A stötta</t>
  </si>
  <si>
    <t xml:space="preserve"> Yearly volume 20 ton. What is cost for 7020 alloy (only for my information?)</t>
  </si>
  <si>
    <t>001894-05</t>
  </si>
  <si>
    <t>Profil förstärkning TA</t>
  </si>
  <si>
    <t xml:space="preserve"> Yearly volume 10 ton. What is cost for 7020 alloy (only for my information?)</t>
  </si>
  <si>
    <t>matr, Hl/260x128/D1/B/Keller +Stau +N2
904€+144€+100€= 1148€</t>
  </si>
  <si>
    <t>Toleranztabelle (DIN  1748) entfällt auf  allen Zeichnungen, dafür EN 755-9.
Legierungsänderung auf EN AW 7020 T6 , dashalb auch max R1,5mm hinzu.</t>
  </si>
  <si>
    <t>001895-01</t>
  </si>
  <si>
    <t>1895</t>
  </si>
  <si>
    <t>spez C-Schine</t>
  </si>
  <si>
    <t>aufgrund der Profilbreite und der Oberflächenanforderung nach 12020-1, kann das Profil nur im 2-Strang gepresst werden
WZ ø 228x128 ( Adex)</t>
  </si>
  <si>
    <t>im Auftragsfall ist ein vollständig bemaßte und lesbare Zeichnung( vorzugsweise als dxf) notwendig.</t>
  </si>
  <si>
    <t>Angebot erfolgt entsprechend der EN 573-3. Entsprechende Nachweise erfolgen nur auf Grundlage der Aluminiumdatenblätter.</t>
  </si>
  <si>
    <t>Bund umreift mit Zwischenlagen, Profile einzeln eingewellt</t>
  </si>
  <si>
    <t>001895-02</t>
  </si>
  <si>
    <t>L-Profil 40x40</t>
  </si>
  <si>
    <t>WZ ø 260x135 ( Adex)</t>
  </si>
  <si>
    <t>Angebot erfolgt entsprechend der EN 573-3. Entsprechende Nachweise erfolgen nur auf Grundlage der Aluminiumdatenblätter</t>
  </si>
  <si>
    <t>001895-03</t>
  </si>
  <si>
    <t>Z-Profil</t>
  </si>
  <si>
    <t xml:space="preserve">WZ ø 228x128 ( Adex)
</t>
  </si>
  <si>
    <t xml:space="preserve">Angebot erfolgt entsprechend der EN 573-3. Entsprechende Nachweise erfolgen nur auf Grundlage der Aluminiumdatenblätter 
</t>
  </si>
  <si>
    <t>001895-04</t>
  </si>
  <si>
    <t>L-Profil 60x40</t>
  </si>
  <si>
    <t>001895-05</t>
  </si>
  <si>
    <t>spez C-Profil</t>
  </si>
  <si>
    <t>001896-01</t>
  </si>
  <si>
    <t>1896</t>
  </si>
  <si>
    <t>Rundstange 25 mm</t>
  </si>
  <si>
    <t>WZ ø228x160 ; N; Stau; VS,MA,HL (Keller)</t>
  </si>
  <si>
    <t>001896-02</t>
  </si>
  <si>
    <t>Rundstange 30 mm</t>
  </si>
  <si>
    <t>WZ B11362 vorhanden</t>
  </si>
  <si>
    <t>001896-03</t>
  </si>
  <si>
    <t>Rundstange 34 mm</t>
  </si>
  <si>
    <t>WZ ø228x160 ; N2; Stau ; VS,MA,HL (Keller)</t>
  </si>
  <si>
    <t>001897-01</t>
  </si>
  <si>
    <t>1897</t>
  </si>
  <si>
    <t>Rundstange 85 mm</t>
  </si>
  <si>
    <t>EN AW-2014</t>
  </si>
  <si>
    <t>Legierung gem. Kundenanfrage: EN AW 20214A T4</t>
  </si>
  <si>
    <t>Kalkulation aus Duffel abwarten. Rü. Tom van Hemel</t>
  </si>
  <si>
    <t>001898-01</t>
  </si>
  <si>
    <t>1898</t>
  </si>
  <si>
    <t>Rundrohr 240 x 25 mm</t>
  </si>
  <si>
    <t>Außendurchmesser : 240 +/-3mm
Wandung : 25 +/- 2mm</t>
  </si>
  <si>
    <t>001899-01</t>
  </si>
  <si>
    <t>1899</t>
  </si>
  <si>
    <t xml:space="preserve">Gurtrohr </t>
  </si>
  <si>
    <t xml:space="preserve">formgebundener Druckring zur Stabilisierung der Zungen über den gesamten Pressvorgang 
( formgeb. Druckring: Angeb. Adex ø500x190 = 2415€)
WZ ø 390x240 (Angebot Adex)
</t>
  </si>
  <si>
    <t xml:space="preserve">Radien max.R 1 hinzu
</t>
  </si>
  <si>
    <t>Änderung Legierung: Pressung in EN AW 6005A</t>
  </si>
  <si>
    <t>Nur in 6005A</t>
  </si>
  <si>
    <t>Bund umreift, Zwischenlagen</t>
  </si>
  <si>
    <t>001899-02</t>
  </si>
  <si>
    <t>Alu-Vierkantrohr</t>
  </si>
  <si>
    <t xml:space="preserve">Alu-Vierkantrohr :
63,5 x 63,5 x 8 mm </t>
  </si>
  <si>
    <t>WZ ø228x128 (Angeb. Adex)</t>
  </si>
  <si>
    <t>Radien max.R 1,5 hinzu</t>
  </si>
  <si>
    <t>001899-03</t>
  </si>
  <si>
    <t>Q-Profil</t>
  </si>
  <si>
    <t>WZ ø 330x200 (Angeb. Adex)</t>
  </si>
  <si>
    <t>Radien max.R 1 hinzu
Zungenöffnung 11 auf 12 erhöhen (wegen kritischem Zungenverhältnis) -siehe Anfrageskizze</t>
  </si>
  <si>
    <t>nur in 6005A; nur mit Änderung Öffnungsmaß</t>
  </si>
  <si>
    <t>001900-01</t>
  </si>
  <si>
    <t>1900</t>
  </si>
  <si>
    <t>24001515</t>
  </si>
  <si>
    <t>WZ ø289x200 (Adex)</t>
  </si>
  <si>
    <t>Toleranzänderungen der Maße 140, 89 und 52,6  (siehe KD-Zeichnung)</t>
  </si>
  <si>
    <t>001901-01</t>
  </si>
  <si>
    <t>1901</t>
  </si>
  <si>
    <t>LED-Profil</t>
  </si>
  <si>
    <t>WZ ø289x135 (Keller)</t>
  </si>
  <si>
    <t>Toleranzänderung Maß 174 (siehe KD-Zeichnung)</t>
  </si>
  <si>
    <t>nur nach Rotstift</t>
  </si>
  <si>
    <t>001901-02</t>
  </si>
  <si>
    <t>Bef. Stab</t>
  </si>
  <si>
    <t>WZ ø260x135 (Keller)</t>
  </si>
  <si>
    <t>Toleranzänderung Maß 8,4 (siehe KD-Zeichnung)</t>
  </si>
  <si>
    <t>001901-03</t>
  </si>
  <si>
    <t>Bef. Profil LBE</t>
  </si>
  <si>
    <t>WZ 228 x128 /MA x50 (Keller)
zusätzlich ist ein formgebundener Druckringeinsatz für die Stabilisierung/Abstützung der Zunge nötig (DRE ø 289x120 = 675€)</t>
  </si>
  <si>
    <t>Toleranzänderungen Maße 83 und 122 (siehe KD-Zeichnung)</t>
  </si>
  <si>
    <t>001902-01</t>
  </si>
  <si>
    <t>1902</t>
  </si>
  <si>
    <t>Rundstange 55 mm</t>
  </si>
  <si>
    <t>WZ B11182 vorhanden</t>
  </si>
  <si>
    <t>Zustand F - Anpassung auf Zustand T4
100% Ätzproben
gelbe Laufkarte</t>
  </si>
  <si>
    <t>001903-01</t>
  </si>
  <si>
    <t>Profil_001903-01</t>
  </si>
  <si>
    <t>1903</t>
  </si>
  <si>
    <t>Pilot Head</t>
  </si>
  <si>
    <t>001903-02</t>
  </si>
  <si>
    <t>Profil_001903-02</t>
  </si>
  <si>
    <t>Parking Break Pilot Head</t>
  </si>
  <si>
    <t>001904-01</t>
  </si>
  <si>
    <t>1904</t>
  </si>
  <si>
    <t>Alu-Rundrohr</t>
  </si>
  <si>
    <t xml:space="preserve">Alu-Rundrohr :
Durchmesser : 40 x 1,3 mm 
Kunde benötigt : 70.000m
Alternativ : 70.000 Stück in 0,985m Länge 
Gesamtbedarf ca. 30.1 to. </t>
  </si>
  <si>
    <t>WZ ø 289x135 ( Angebot Adex)</t>
  </si>
  <si>
    <t xml:space="preserve">Änderung Wandstärke 1,3mm auf 1,8mm = Mindestwandstärke </t>
  </si>
  <si>
    <t>Sichtflächen nicht bekannt - Normalqualität Oberfläche</t>
  </si>
  <si>
    <t>Mindestwandstärke 1,8mm</t>
  </si>
  <si>
    <t>001904-02</t>
  </si>
  <si>
    <t>Alu-Profilrohr</t>
  </si>
  <si>
    <t xml:space="preserve">Alu-Profilrohr : 38x37x2,1mm
Kunde benötigt 26.000m
Alternativ : 70.000 Stück in 0,365m Länge
Gesamtbedarf : ca. 7,2 to. </t>
  </si>
  <si>
    <t>WZ ø 289x135 ( Angeb. Adex )</t>
  </si>
  <si>
    <t>Profilpressung nach DIN EN 755-9 - DIN ISO 2768, 13715 und 8015 entfallen
Sichtflächen nicht bekannt - Normalqualität Oberfläche</t>
  </si>
  <si>
    <t>001905-01</t>
  </si>
  <si>
    <t>Profil_001905-01</t>
  </si>
  <si>
    <t>1905</t>
  </si>
  <si>
    <t>PERFIL DE LARGUERO BASTIDOR</t>
  </si>
  <si>
    <t>BU_1155438_B</t>
  </si>
  <si>
    <t>Aufgrund der kurzen Auflage, erwarten wir einen hohen Ausfall wg. möglicher Verwindung.</t>
  </si>
  <si>
    <t>001905-02</t>
  </si>
  <si>
    <t>Profil_001905-02</t>
  </si>
  <si>
    <t xml:space="preserve">PERFIL INFERIOR </t>
  </si>
  <si>
    <t xml:space="preserve">Profil mit Spritzwasserkühlung.
Werkzeug mit 2 Auslaufebenen, Ebene 1 hochkant auf den Nasen, Ebene 2 flach mit dicker Wandstärke in Laufrichtung rechts. </t>
  </si>
  <si>
    <t>001905-03</t>
  </si>
  <si>
    <t>Profil_001905-03</t>
  </si>
  <si>
    <t>PERFIL DE LARGUERO TECHO</t>
  </si>
  <si>
    <t>001905-04</t>
  </si>
  <si>
    <t>Profil_001905-04</t>
  </si>
  <si>
    <t xml:space="preserve">PERFIL DINTEL PUERTA </t>
  </si>
  <si>
    <t>001905-05</t>
  </si>
  <si>
    <t>Profil_001905-05</t>
  </si>
  <si>
    <t xml:space="preserve">PERFIL DE LARGUERO TECHO </t>
  </si>
  <si>
    <t>001905-06</t>
  </si>
  <si>
    <t>Profil_001905-06</t>
  </si>
  <si>
    <t xml:space="preserve">PERFIL DE TRANSICION </t>
  </si>
  <si>
    <t>001905-07</t>
  </si>
  <si>
    <t>001905-08</t>
  </si>
  <si>
    <t>001906-01</t>
  </si>
  <si>
    <t>1906</t>
  </si>
  <si>
    <t>Vierkanntrohr 181 x 181 mm</t>
  </si>
  <si>
    <t xml:space="preserve">wird berechnet wie bei MachID 1877 - Heine + Beisswenger
</t>
  </si>
  <si>
    <t>001907-01</t>
  </si>
  <si>
    <t>Versuch</t>
  </si>
  <si>
    <t>1907</t>
  </si>
  <si>
    <t>Profil 6 60x30 6NO leicht</t>
  </si>
  <si>
    <t>WZ ø 289x135 (Angeb. Adex)</t>
  </si>
  <si>
    <t>Versuchswerkzeug !!
zu erwartende Streifenbildung auf der Pressoberfläche bei gleichzeitiger Eloxalqualität 755-1</t>
  </si>
  <si>
    <t>Nur als Versuchswerkzeug</t>
  </si>
  <si>
    <t>Bund umreift mit Zwischenlagen, Profile mit Pappstreifen getrennt</t>
  </si>
  <si>
    <t>001907-02</t>
  </si>
  <si>
    <t>Profil 6 30x30x4NO leicht</t>
  </si>
  <si>
    <t>WZ ø 289x135  (Angeb. Adex)</t>
  </si>
  <si>
    <t>nur als Versuchswerkzeug</t>
  </si>
  <si>
    <t>001907-03</t>
  </si>
  <si>
    <t>Profil 6 90x30 leicht</t>
  </si>
  <si>
    <t>WZ ø 240x135 ( Angeb. Adex)</t>
  </si>
  <si>
    <t>Toleranzänderung Maß 2 -0,2 auf - 0,3 erhöhen (siehe KD-Zeichnung )</t>
  </si>
  <si>
    <t>Bund umreift mit Zwischenlagen, Profile durch Pappstreifen getrennt</t>
  </si>
  <si>
    <t>001907-04</t>
  </si>
  <si>
    <t>Profil 6 90x60 leicht</t>
  </si>
  <si>
    <t>WZ ø 260x135 ( Angeb. Adex )</t>
  </si>
  <si>
    <t>001908-01</t>
  </si>
  <si>
    <t>1908</t>
  </si>
  <si>
    <t xml:space="preserve">Halbschale </t>
  </si>
  <si>
    <t>508381</t>
  </si>
  <si>
    <t>001908-02</t>
  </si>
  <si>
    <t>001909-01</t>
  </si>
  <si>
    <t>1909</t>
  </si>
  <si>
    <t xml:space="preserve">Bestehende Endplatte in Vogt
Änderungswunsch Löcher zu bewerten 
</t>
  </si>
  <si>
    <t>nur Bearbeitung</t>
  </si>
  <si>
    <t>Siehe Kalkulation von Heinz Schwendele vom 19.11.21</t>
  </si>
  <si>
    <t>001910-01</t>
  </si>
  <si>
    <t>1910</t>
  </si>
  <si>
    <t xml:space="preserve">Flachstange </t>
  </si>
  <si>
    <t xml:space="preserve">Kunde wünscht Angebot so schnell wie möglich </t>
  </si>
  <si>
    <t>001911-01</t>
  </si>
  <si>
    <t>1911</t>
  </si>
  <si>
    <t>Vierkant 181 x 181 mm</t>
  </si>
  <si>
    <t xml:space="preserve"> VKT 181 x 181         (Toleranz -0/ +3,4)       (es muss garantiert sein dass das 181 er Maß im +Bereich ist)
Kalkulation wie bei MachID's : 1877 + 1906</t>
  </si>
  <si>
    <t>001911-02</t>
  </si>
  <si>
    <t>Flach 181 x 47 mm</t>
  </si>
  <si>
    <t xml:space="preserve">Flach 181 x 47         (Toleranz -0/ +3,4)       (es muss garantiert sein dass beide Maße im +Bereich sind)
</t>
  </si>
  <si>
    <t>001912-01</t>
  </si>
  <si>
    <t>1912</t>
  </si>
  <si>
    <t>Profil 191121</t>
  </si>
  <si>
    <t>siehe Bemerkung Konstruktion!</t>
  </si>
  <si>
    <t>zu groß für Vogt, WZ-Abmessung nicht ausreichend.
Somit abgelehnt!</t>
  </si>
  <si>
    <t>Abgelehnt da zu groß und trotzdem musste ich Daten eintragen obwohl nicht machbar. ich möchte mir diese Arbeit nicht machen und so ein Profil auch ablehnen zu können. 
Diese Vorgehensweise macht für mich keinen Sinn.</t>
  </si>
  <si>
    <t>zu groß für VGT.
Für BNN nicht sinnvoll wg. Oberfläche und zu geringer Menge</t>
  </si>
  <si>
    <t>001917-01</t>
  </si>
  <si>
    <t>1917</t>
  </si>
  <si>
    <t>U-profile</t>
  </si>
  <si>
    <t>001917-02</t>
  </si>
  <si>
    <t>U profile</t>
  </si>
  <si>
    <t>001918-01</t>
  </si>
  <si>
    <t>1918</t>
  </si>
  <si>
    <t xml:space="preserve">Yearly volume 32 ton. Casted and turned billet Ø142mm. We can offer most suitable length for us. We can also offer batch size that fits us best. </t>
  </si>
  <si>
    <t>WZ ø 260x128  (Keller)</t>
  </si>
  <si>
    <t>optimale Presslänge = 4300 mm</t>
  </si>
  <si>
    <t>Pressung erfolgt nach EN AW 755-3</t>
  </si>
  <si>
    <t>als gepresste Variante in L=4000mm</t>
  </si>
  <si>
    <t>001918-02</t>
  </si>
  <si>
    <t>Square tube</t>
  </si>
  <si>
    <t xml:space="preserve">Yearly volume 75 ton (30 000m or 20 000pcs) We shall offered cutted profiles in length 1500mm. Customer is endbrushing one side of the cutting edge. Can we do this? packaging for transort to Norway. Customer is powder painting the profile so no pickups on the surface. Outer radius =5 </t>
  </si>
  <si>
    <t>WZ ø 260x128 (Keller)</t>
  </si>
  <si>
    <t>Pressung erfolgt nach DIN EN 755-8 und als Presslänge 6200mm ( Mehrfachlänge)
Kurzlängen (1500) müssen auf Leisäge gesägt werden (geforderte Toleranz +1 für Pressensäge zu gering)
Sägetoleranz von +1 wird nicht bestätigt- Änderung der Sägetoleranz auf +2</t>
  </si>
  <si>
    <t>Cutting tolerance of 2mm necessary</t>
  </si>
  <si>
    <t xml:space="preserve">Bund umreift </t>
  </si>
  <si>
    <t>001919-01</t>
  </si>
  <si>
    <t>01919-01</t>
  </si>
  <si>
    <t>1919</t>
  </si>
  <si>
    <t>R45</t>
  </si>
  <si>
    <t xml:space="preserve">Toleranzen gemäß Zeichnung. </t>
  </si>
  <si>
    <t>wenn möglich die Ebnehietstoleranz auf 0,15 erhöhen.</t>
  </si>
  <si>
    <t>Profil mit Wasserwelle.
Ideale Einteillänge ca. 5200mm bei Blocklänge 1400mm.</t>
  </si>
  <si>
    <t xml:space="preserve">Ebnehietstoleranz auf 0,15 erhöhen.
Kapazität Boschlinie 3 fraglich, da parallel sehr viele Querschnitte angbeoten wurden
</t>
  </si>
  <si>
    <t>Kapazität Boschlinie 3 fraglich, da parallel sehr viele Querschnitte angbeoten wurden</t>
  </si>
  <si>
    <t>001920-01</t>
  </si>
  <si>
    <t>1920</t>
  </si>
  <si>
    <t>Traverse 100 mm</t>
  </si>
  <si>
    <t>Bitte Zeichnung beachten.</t>
  </si>
  <si>
    <t>Bund umreift , Profile einwellen</t>
  </si>
  <si>
    <t>001921-01</t>
  </si>
  <si>
    <t>1921</t>
  </si>
  <si>
    <t>I-beam</t>
  </si>
  <si>
    <t>vorhandenes Werkzeug 078238</t>
  </si>
  <si>
    <t>001922-01</t>
  </si>
  <si>
    <t>1922</t>
  </si>
  <si>
    <t>Piggybag</t>
  </si>
  <si>
    <t>WZ 330x160 + Stau (Adex)</t>
  </si>
  <si>
    <t>unbemaßte Ecken und Kanten mit max.R1,5 verrunden</t>
  </si>
  <si>
    <t>001922-02</t>
  </si>
  <si>
    <t>Coilover</t>
  </si>
  <si>
    <t>WZ ø 260x128 + Stau (Adex)</t>
  </si>
  <si>
    <t>Bitte alternativ Länge 5000 mm anbieten, da optimal und dadurch höhere Recovery und Ausbringung</t>
  </si>
  <si>
    <t>001923-01</t>
  </si>
  <si>
    <t>01923-01</t>
  </si>
  <si>
    <t>1923</t>
  </si>
  <si>
    <t>RT BODENPLATTE</t>
  </si>
  <si>
    <t>DBL 4919.20</t>
  </si>
  <si>
    <t xml:space="preserve">Strangpressprofil DBL 4919.20
Lieferbedingungen 755-1
Allgemeintoleranz 755-9
Oberflächenangaben: MBN 31007
Form- und Lagetoleranzen: DIN EN ISO 1101
Geradheit, Kontur, Verwindung, Neigung abweichend zur Norm, siehe Zeichnung.
Werkstückkanten -0,2 mm
</t>
  </si>
  <si>
    <t>Verwindung 1,5mm/m, Position?!
Wanddicken innen ±0,6, aussen ±0,4!</t>
  </si>
  <si>
    <t>6027 mit Luftkühlung</t>
  </si>
  <si>
    <t>kritisches Profil: Geradheit in Querrichtung</t>
  </si>
  <si>
    <t>001923-02</t>
  </si>
  <si>
    <t>01923-02</t>
  </si>
  <si>
    <t>RT QUERLASTPFAD A</t>
  </si>
  <si>
    <t>Strangpressprofil DBL 4919.20
Lieferbedingungen 755-1
Allgemeintoleranz 755-9
Oberflächenangaben: MBN 31007
Form- und Lagetoleranzen: DIN EN ISO 1101
Geradheit, Kontur, Verwindung, Neigung abweichend zur Norm, siehe Zeichnung.
Werkstückkanten -0,2 mm</t>
  </si>
  <si>
    <t>Verwindung 1,2mm/m, Position?!
Wanddicken innen ±0,6, aussen ±0,4!</t>
  </si>
  <si>
    <t>6027 mit Wasserkühlung</t>
  </si>
  <si>
    <t>001923-03</t>
  </si>
  <si>
    <t>01923-03</t>
  </si>
  <si>
    <t>RT QUERLASTPFAD B</t>
  </si>
  <si>
    <t>001923-04</t>
  </si>
  <si>
    <t>01923-04</t>
  </si>
  <si>
    <t>RT QUERLASTPFAD C</t>
  </si>
  <si>
    <t xml:space="preserve">6027 Luftkühlung für mech. Eig. ausrechend. Ggf. Wasserkühlung wg. Wandstärken. Muss im Versuch ermittelt werden. </t>
  </si>
  <si>
    <t>001923-05</t>
  </si>
  <si>
    <t>01923-05</t>
  </si>
  <si>
    <t>RT HALTERUNG VORNE</t>
  </si>
  <si>
    <t>Profil mit Luftkühlung. 
Siehen Info Konstruktion.</t>
  </si>
  <si>
    <t>001923-06</t>
  </si>
  <si>
    <t>01923-06</t>
  </si>
  <si>
    <t>RT STOSSFAENGER VORNE - LINKS</t>
  </si>
  <si>
    <t>001923-07</t>
  </si>
  <si>
    <t>01923-07</t>
  </si>
  <si>
    <t>RT LAENGSTRAEGER LI - CRASHSCHIENE</t>
  </si>
  <si>
    <t>DBL 4919.10</t>
  </si>
  <si>
    <t>Strangpressprofil DBL 4919.10
Lieferbedingungen 755-1
Allgemeintoleranz 755-9
Oberflächenangaben: MBN 31007
Form- und Lagetoleranzen: DIN EN ISO 1101
Geradheit, Kontur, Verwindung, Neigung abweichend zur Norm, siehe Zeichnung.
Werkstückkanten -0,2 mm</t>
  </si>
  <si>
    <t>Verwindung 1,2mm/m, Position?!
Wanddicken innen ±0,6, aussen ±0,4!
Mittelsteg mittig, siehe Rotstiftzeichnung.</t>
  </si>
  <si>
    <t>interne Legierung nicht definiert. Muss durch Versuch ermittelt werden</t>
  </si>
  <si>
    <t>001923-08</t>
  </si>
  <si>
    <t>01923-08</t>
  </si>
  <si>
    <t>RT LAENGSTRAEGER LI - WAND</t>
  </si>
  <si>
    <t xml:space="preserve">Verwindung 1,0mm/m, Position?!
</t>
  </si>
  <si>
    <t xml:space="preserve">6027 mit Luftkühlung. </t>
  </si>
  <si>
    <t>001923-09</t>
  </si>
  <si>
    <t>01923-09</t>
  </si>
  <si>
    <t>RT METALLWINKEL LINKS</t>
  </si>
  <si>
    <t>001923-10</t>
  </si>
  <si>
    <t>01923-10</t>
  </si>
  <si>
    <t>001923-11</t>
  </si>
  <si>
    <t>01923-11</t>
  </si>
  <si>
    <t>RT HALTERUNG HINTEN</t>
  </si>
  <si>
    <t>Profil nur mit Luftkühlung.
Siehe Vermerk Konstruktion.</t>
  </si>
  <si>
    <t>001923-12</t>
  </si>
  <si>
    <t>01923-12</t>
  </si>
  <si>
    <t>RT LAENGSTRAEGER LI - CRASHSCHIENE (Profil wie 551)</t>
  </si>
  <si>
    <t xml:space="preserve">Verwindung 1,2mm/m, Position?!
Wanddicken innen ±0,6, aussen ±0,4!Mittelsteg mittig, siehe Rotstiftzeichnung.
</t>
  </si>
  <si>
    <t>001923-13</t>
  </si>
  <si>
    <t>01923-13</t>
  </si>
  <si>
    <t>RT LAENGSTRAEGER LI - WAND (Profil wie 552)</t>
  </si>
  <si>
    <t>001923-14</t>
  </si>
  <si>
    <t>01923-14</t>
  </si>
  <si>
    <t>RT STOSSTANGE HINTEN</t>
  </si>
  <si>
    <t>001924-01</t>
  </si>
  <si>
    <t>1924</t>
  </si>
  <si>
    <t>Schiene</t>
  </si>
  <si>
    <t>Zusammenbau mit K43052</t>
  </si>
  <si>
    <t>Abgelehnt wegen Handling in BTF</t>
  </si>
  <si>
    <t>001924-02</t>
  </si>
  <si>
    <t>Zusammenbau mit K43053
Jahresbedarf: 120 to</t>
  </si>
  <si>
    <t>001924-03</t>
  </si>
  <si>
    <t>Zusammenbau mit K41009
Jahresbedarf: 160 to</t>
  </si>
  <si>
    <t>001924-04</t>
  </si>
  <si>
    <t>Zusammenbau mit K41010
Jahresbedarf: 140 to</t>
  </si>
  <si>
    <t>001925-01</t>
  </si>
  <si>
    <t>1925</t>
  </si>
  <si>
    <t>Alu-Winkelprofil</t>
  </si>
  <si>
    <t>Alu-Winkelstab : 
100 x 50 x 5 mm 
Fix auf Länge gesägt - +/-1mm
beidseitig 90°</t>
  </si>
  <si>
    <t>alle Ecken und Kanten mit max.R0,6 verrunden</t>
  </si>
  <si>
    <t>001925-02</t>
  </si>
  <si>
    <t>Alu-Winkelstab</t>
  </si>
  <si>
    <t>001926-01</t>
  </si>
  <si>
    <t>1926</t>
  </si>
  <si>
    <t>Vierkantstange 220x220mm</t>
  </si>
  <si>
    <t>702040</t>
  </si>
  <si>
    <t xml:space="preserve">Vierkantstange 220x220mm
76 Stück
600mm lang </t>
  </si>
  <si>
    <t>Eckenradius min. 3mm</t>
  </si>
  <si>
    <t>mit Bearbeitung;#9;#komplexes Profil;#3;#Handling-Zuschl. (schwere Profile);#8</t>
  </si>
  <si>
    <t>001927-01</t>
  </si>
  <si>
    <t>1927</t>
  </si>
  <si>
    <t>U-Profil 197x98x23</t>
  </si>
  <si>
    <t>wz 390X200 /Stau / Stickstoff (Adex)</t>
  </si>
  <si>
    <t>Ecken und Kanten mit R1,5 verrunden</t>
  </si>
  <si>
    <t>Eckenradien gem. Step-G Zeichnung 1,5mm</t>
  </si>
  <si>
    <t>001928-01</t>
  </si>
  <si>
    <t>01928-01</t>
  </si>
  <si>
    <t>1928</t>
  </si>
  <si>
    <t>25583</t>
  </si>
  <si>
    <t xml:space="preserve">Werkzeug exisitiert und ist einsatzbereit es fehlt die Hinterlage. Kosten für die Hinterlage 700 Euro. Muss neue bestellt werden 
ca 2 Wochen LZ. 
Bitte neue Kalkulation für das Werkzeug angeben mit optimaler Länge und Mindestbestellmenge. </t>
  </si>
  <si>
    <t>Das Maß 4,5 +0,2 -0,0 sollte das Toleranzfeld von 0,2mm auf 0,3mm erhöht werden.</t>
  </si>
  <si>
    <t>Annahme Leg. Int. 6022</t>
  </si>
  <si>
    <t>Lieferung in Länge 6000mm</t>
  </si>
  <si>
    <t>001929-01</t>
  </si>
  <si>
    <t>1929</t>
  </si>
  <si>
    <t>Schlitten PL120.0001</t>
  </si>
  <si>
    <t xml:space="preserve">mindestens 3 Korrekturen notwendig. Lieferzeit Erstbelieferung sollte hoch angesetzt werden. Gesamttonage 3 Tonnen wäre nicht rentabel
</t>
  </si>
  <si>
    <t>s. Anmerkung Werkzeugtechnik.
Bonn oder Vogt annähernd gleiche Kosten</t>
  </si>
  <si>
    <t>001930-01</t>
  </si>
  <si>
    <t>1930</t>
  </si>
  <si>
    <t xml:space="preserve">Rundstange Ø 145mm </t>
  </si>
  <si>
    <t>WZ ø 260x128 /N2 (Keller = 1016€) - WZ B20389 vorhanden</t>
  </si>
  <si>
    <t>optimale Presslänge wäre 4000mm ( Rec= 72,09 ; Schichtleistung = 30,69 To.)</t>
  </si>
  <si>
    <t>001931-01</t>
  </si>
  <si>
    <t>1931</t>
  </si>
  <si>
    <t>Round bar Ø133,35</t>
  </si>
  <si>
    <t>606160</t>
  </si>
  <si>
    <t xml:space="preserve">Klarvik will fabricate (turning) on the outer surfaces. After fabrication the product will be anodized in red so it is important with the grain structure. Same as other profiles to Klarvik from BTF. End customer is www.fogmaker.com. End length is 35mm.
. </t>
  </si>
  <si>
    <t>WZ ø260x128+N2 (Keller=1016€)- B20748 vorhanden</t>
  </si>
  <si>
    <t>optimale Presslänge wäre 5000mm (Rec.=74,51; Schichtleistung =32,13)
100% A und E Ätzproben</t>
  </si>
  <si>
    <t>001932-01</t>
  </si>
  <si>
    <t>01932-01</t>
  </si>
  <si>
    <t>1932</t>
  </si>
  <si>
    <t>18</t>
  </si>
  <si>
    <t>abgelehnt da Problemprofil, zu große Wanddickenunterschiede, min 3 Werkzeuge nötig!</t>
  </si>
  <si>
    <t>abgelehnt da Problemprofil, zu große Wanddickenunterschiede</t>
  </si>
  <si>
    <t>001932-02</t>
  </si>
  <si>
    <t>01932-02</t>
  </si>
  <si>
    <t>38</t>
  </si>
  <si>
    <t>001932-03</t>
  </si>
  <si>
    <t>01932-03</t>
  </si>
  <si>
    <t>43</t>
  </si>
  <si>
    <t>001932-04</t>
  </si>
  <si>
    <t>01932-04</t>
  </si>
  <si>
    <t>81</t>
  </si>
  <si>
    <t>001933-01</t>
  </si>
  <si>
    <t>1933</t>
  </si>
  <si>
    <t>Flach 175x125</t>
  </si>
  <si>
    <t>Eckenradien nach DIN 755-5</t>
  </si>
  <si>
    <t>001933-02</t>
  </si>
  <si>
    <t>Flach 200x125</t>
  </si>
  <si>
    <t>Eckenradien nach DIN 755-5
(Länge 3700 hat bessere Recovery. ca. 0,20€/kg günstiger)</t>
  </si>
  <si>
    <t>001934-01</t>
  </si>
  <si>
    <t>1934</t>
  </si>
  <si>
    <t>24001522</t>
  </si>
  <si>
    <t>Eloxalqualität</t>
  </si>
  <si>
    <t>WZ ø228x128 (Wilke)</t>
  </si>
  <si>
    <t>Toleranzänderungen (siehe KD-zeichnung)</t>
  </si>
  <si>
    <t>Toleranzänderungen s. Step-G Zeichnung</t>
  </si>
  <si>
    <t>Profile einwellen (Sichtfläche)</t>
  </si>
  <si>
    <t>001935-01</t>
  </si>
  <si>
    <t>1935</t>
  </si>
  <si>
    <t>6-sub mid conductor</t>
  </si>
  <si>
    <t>Legierung auf Kundenzeichnung EN AW 6061B T6</t>
  </si>
  <si>
    <t>Geänderte Legieung beachten--&gt; entspricht Zeichnung : nur in EN AW 6101B T6
Maschinenbautoleranzen entfallen; nur in 755-9 und 755-1 NQ
(260x135/Matr.x50/B/D1/Wilke/910€/ DRE 2E032)</t>
  </si>
  <si>
    <t>nur in EN AW 6101B T6;  nur in 755-9 und 755-1 NQ</t>
  </si>
  <si>
    <t>Vorbehaltlich der Kosten für die Bearbeitung. Kosten für Sägen bei internem Sägen 0,43 €/Stück
Toleranzen nur nach DIN EN 755-9 ; gemäß Zeichnung Step-G</t>
  </si>
  <si>
    <t>angefragt
Angebote an Sales übermittelt</t>
  </si>
  <si>
    <t>Sales --&gt; kären der mechan Bearbeitung extern, prüfen ob Bearbeiter Kurzlänge oder 6m -Stäbe bearbeiten will !
Verpackung gilt für Kurzlänge von 239mm.
Sägekosten für Kurzlänge siehe sep. Blatt.</t>
  </si>
  <si>
    <t>001936-01</t>
  </si>
  <si>
    <t>Profil_001936-01</t>
  </si>
  <si>
    <t>1936</t>
  </si>
  <si>
    <t>Beam mining</t>
  </si>
  <si>
    <t>Beam for minig. Similar requirement as to Vrena.</t>
  </si>
  <si>
    <t>001937-01</t>
  </si>
  <si>
    <t>01937-01</t>
  </si>
  <si>
    <t>1937</t>
  </si>
  <si>
    <t>Aluminium Beam AB16</t>
  </si>
  <si>
    <t xml:space="preserve">mindestens 2 Werkzeuge nötig! Außentoleranzen sollte eig auf +- 1,2mm erhöht werden. Rücksprache mit Peri wäre super. Lange Erstbelieferungszeit aufgrund viele Muster. </t>
  </si>
  <si>
    <t xml:space="preserve">Si 0,7 mit Luft gekühlt. Nur sehr langsame Geschwindigkeiten möglich. </t>
  </si>
  <si>
    <t>vp 9 -&gt; 10 m; Standzeit 35 -&gt; 50t
nur nach Rotstiftzeichnung</t>
  </si>
  <si>
    <t>001937-02</t>
  </si>
  <si>
    <t>01937-02</t>
  </si>
  <si>
    <t>Alumnium Beam AB 20C</t>
  </si>
  <si>
    <t>Jahresbedarf: 595 to</t>
  </si>
  <si>
    <t>vp 8 -&gt; 9 m; Standzeit 30 -&gt; 50t
nur nach Rotstiftzeichnung</t>
  </si>
  <si>
    <t>001938-01</t>
  </si>
  <si>
    <t>1938</t>
  </si>
  <si>
    <t>3842563553</t>
  </si>
  <si>
    <t>Jahresbedarf 105 to.</t>
  </si>
  <si>
    <t xml:space="preserve"> Versuchswerkzeug.
Angebot Wilke  KWZ 260x160   Garanie 50/50%  ~2500€
</t>
  </si>
  <si>
    <t xml:space="preserve">WZ unter Vorbehalt. Problemkontur  Rot markierte Wandstärke sollte stets mindestens 1,8mm betragen.
</t>
  </si>
  <si>
    <t>angefragt, Angebot erhalten und weitergeleitet, 13.01.22, Preis für Kartonware, Angebote siehe Kalk Ordner, Achtung ggf. noch Zuschläge</t>
  </si>
  <si>
    <t>001938-02</t>
  </si>
  <si>
    <t>3842562764</t>
  </si>
  <si>
    <t xml:space="preserve">Jahresbedarf  20 to. </t>
  </si>
  <si>
    <t xml:space="preserve"> Versuchswerkzeug.
Angebot Wilke  KWZ 260x160   Garanie 50/50%  ~2500€</t>
  </si>
  <si>
    <t xml:space="preserve">WZ unter Vorbehalt. Problemkontur  </t>
  </si>
  <si>
    <t xml:space="preserve">Angebot erhalten und weitergeleitet, 13.01.22, Preis für Kartonware, Angebote siehe Kalk Ordner, Achtung ggf. noch Zuschläge </t>
  </si>
  <si>
    <t>001938-03</t>
  </si>
  <si>
    <t>3842562765</t>
  </si>
  <si>
    <t>Jahresbedarf 100 to.</t>
  </si>
  <si>
    <t>Keine WZ-Garantie. Kritische Konturen -presstechnisch nicht beherrschbar.</t>
  </si>
  <si>
    <t>001938-04</t>
  </si>
  <si>
    <t>3842562766</t>
  </si>
  <si>
    <t>Jahresbedarf 2 to.</t>
  </si>
  <si>
    <t>001938-05</t>
  </si>
  <si>
    <t>3842562767</t>
  </si>
  <si>
    <t>Jahresbedarf 5 to.</t>
  </si>
  <si>
    <t>001939-01</t>
  </si>
  <si>
    <t>1939</t>
  </si>
  <si>
    <t>Profile 80mm</t>
  </si>
  <si>
    <t>OBS! T4 temper</t>
  </si>
  <si>
    <t>001940-01</t>
  </si>
  <si>
    <t>01940-01</t>
  </si>
  <si>
    <t>1940</t>
  </si>
  <si>
    <t>Zentralprofil</t>
  </si>
  <si>
    <t>nur mit 2 Werkzeugen möglich. Werkzeug einfahren bei 5 Tonnen Gesamttonnage nicht wirtschaftlich</t>
  </si>
  <si>
    <t>Profil nur mit Toleranzänderungen möglich, siehe Skizze. (Rotstiftzeichnung)</t>
  </si>
  <si>
    <t>Siehe Vermerke.
Profil nur mit Luftkühlung möglich.</t>
  </si>
  <si>
    <t>001941-01</t>
  </si>
  <si>
    <t>1941</t>
  </si>
  <si>
    <t>Carrier 300</t>
  </si>
  <si>
    <t>001941-02</t>
  </si>
  <si>
    <t>Carrier 200</t>
  </si>
  <si>
    <t>001942-01</t>
  </si>
  <si>
    <t>1942</t>
  </si>
  <si>
    <t>U-Profil 60x60</t>
  </si>
  <si>
    <t>WZ ø228x128 (MAx50) Keller</t>
  </si>
  <si>
    <t>Pappkarton (600x600) umreift mit Holzverstärkung, Profile eingewellt</t>
  </si>
  <si>
    <t>001943-01</t>
  </si>
  <si>
    <t>1943</t>
  </si>
  <si>
    <t>Deliveries of length 5m, 5,5, 6m 7m and 9 m. In total 20 ton. customer does not accept delivery below order quantity. Therefore delivery tolerance +20% /-0%.</t>
  </si>
  <si>
    <t>001944-01</t>
  </si>
  <si>
    <t>1944</t>
  </si>
  <si>
    <t>Profil 21160 - Konsole</t>
  </si>
  <si>
    <t>Jahresbedarf: 7 to.</t>
  </si>
  <si>
    <t>WZ ø330x160  + N2, Stau (Adex)</t>
  </si>
  <si>
    <t>Toleranzänderung Maß 50,5 +0,3/-0 auf +0,5/-0 erhöhen (siehe Kd-Zeichnung)</t>
  </si>
  <si>
    <t>Änderung der Oberflächenrauheit Ra 1,6 auf Ra2,5</t>
  </si>
  <si>
    <t>Pappkarton (600x600) mit Unterfahrschutz und Zwischenlagen ( Verpackungsanweisung Kunde )</t>
  </si>
  <si>
    <t>001944-02</t>
  </si>
  <si>
    <t>Profil 21162 - Deckenkonsole</t>
  </si>
  <si>
    <t>Jahresbedarf: 3 to.</t>
  </si>
  <si>
    <t>WZ 390x240 + N2,Stau (Adex)</t>
  </si>
  <si>
    <t>001944-03</t>
  </si>
  <si>
    <t>Profil 21163 - Verstellhebel</t>
  </si>
  <si>
    <t>Jahresbedarf: 1,1 to. -&gt; zzgl. Rüstkosten ?</t>
  </si>
  <si>
    <t>WZ ø228x160 + N2,Stau (Adex)</t>
  </si>
  <si>
    <t>Toleranzänderungen Maß 30 +/- 0,15 auf +/- 0,25  und Maß 18,25 +/- 0,15 auf +/- 0,2 (siehe KD-Zeichnung)</t>
  </si>
  <si>
    <t>001944-04</t>
  </si>
  <si>
    <t>Profil 21166 - Ausfallprofil Mittel</t>
  </si>
  <si>
    <t>Jahresbedarf: 5,6 to.</t>
  </si>
  <si>
    <t>WZ  ø289x160 + N2 (Adex)
Druckringeinsatz ø 289x120 (Adex)</t>
  </si>
  <si>
    <t>Änderung der Oberflächenrauheit Ra 1,6 auf Ra2,5 (siehe KD-Zeichnung)</t>
  </si>
  <si>
    <t>001944-05</t>
  </si>
  <si>
    <t>Profil 21167 - Ausfallprofil AV</t>
  </si>
  <si>
    <t>Jahresbedarf: 6,7 to.</t>
  </si>
  <si>
    <t>Kontur nicht haltbar</t>
  </si>
  <si>
    <t>001944-06</t>
  </si>
  <si>
    <t>Profil 21168 - Hülsenprofil</t>
  </si>
  <si>
    <t>Jahresbedarf: 3,5 to.</t>
  </si>
  <si>
    <t>Presstechnisch abgeleht. Profilkontur nicht haltbar.</t>
  </si>
  <si>
    <t>001944-07</t>
  </si>
  <si>
    <t>Profll 21169 - Dachprofil</t>
  </si>
  <si>
    <t>Jahresbedarf: 2,8 to.</t>
  </si>
  <si>
    <t>001944-08</t>
  </si>
  <si>
    <t>Profil 21157 - Wandkonsole flach</t>
  </si>
  <si>
    <t>Jahresbedarf: 1,7 to -&gt; zzgl. Rüstkosten ?</t>
  </si>
  <si>
    <t>WZ ø 330x160 + N2,Stau (Adex)</t>
  </si>
  <si>
    <t>001945-01</t>
  </si>
  <si>
    <t>1945</t>
  </si>
  <si>
    <t>Rundstange 210mm</t>
  </si>
  <si>
    <t xml:space="preserve">Werkzeug vorhanden
CO-17.12.2021
</t>
  </si>
  <si>
    <t>Parameter aus Brain Verfahrensstamm
CO-17.12.2021</t>
  </si>
  <si>
    <t>Spezifikation lt. System vorhanden und i.O.
mech. Eigenschaftten müssen simuliert werden.Gemäß Spezifikation kann nur F32 zugesagt werden
CO-17.12.2021</t>
  </si>
  <si>
    <t>zusätzliche Kosten für US Prüfung beachten: 0,25 €/kg</t>
  </si>
  <si>
    <t>Handling-Zuschl. (schwere Profile);#8;#Standard;#7</t>
  </si>
  <si>
    <t>001946-01</t>
  </si>
  <si>
    <t>1946</t>
  </si>
  <si>
    <t>Ø350 tube</t>
  </si>
  <si>
    <t xml:space="preserve">Only an price indication. Have talked to Christoph. </t>
  </si>
  <si>
    <t>001946-02</t>
  </si>
  <si>
    <t>Ø460</t>
  </si>
  <si>
    <t>Price indication. I have talked to Christoph.</t>
  </si>
  <si>
    <t>001946-03</t>
  </si>
  <si>
    <t>Rectangular tube</t>
  </si>
  <si>
    <t>Only price indication. I have talked to Christoph.</t>
  </si>
  <si>
    <t>001948-01</t>
  </si>
  <si>
    <t>01948-01</t>
  </si>
  <si>
    <t>1948</t>
  </si>
  <si>
    <t>Bottom Plate AF</t>
  </si>
  <si>
    <t>Bedarf 786,6 to
Angaben gemäß Zg, keinerlei weiteren Spezifikationen vorhanden</t>
  </si>
  <si>
    <t>Toleranzen und Profilgeometrie siehe Rotstiftzeichnung</t>
  </si>
  <si>
    <t xml:space="preserve">Annahme int. Leg. 6027 mit Luftkühlung. </t>
  </si>
  <si>
    <t>001948-02</t>
  </si>
  <si>
    <t>01948-02</t>
  </si>
  <si>
    <t>Bottom Plate BCDE</t>
  </si>
  <si>
    <t>Bedarf 1746,6 to
Angaben gemäß Zg., keine weiteren Spezifikationen vorliegend.</t>
  </si>
  <si>
    <t>001949-01</t>
  </si>
  <si>
    <t>1949</t>
  </si>
  <si>
    <t>Leuchtenprofil 270x140</t>
  </si>
  <si>
    <t>Bega wird aus BTF beliefert. Weitere Längen sind 3.500 + 4.500 +/- 10 mm</t>
  </si>
  <si>
    <t xml:space="preserve">Toleranzen nicht haltbar, siehe Rotstiftzeichnung. </t>
  </si>
  <si>
    <t>Profil nur mit geänderten Toleranzen machbar.
Profil mit Luftkühlung.</t>
  </si>
  <si>
    <t>001951-01</t>
  </si>
  <si>
    <t>1951</t>
  </si>
  <si>
    <t>AF12706</t>
  </si>
  <si>
    <t>WZ 228x128 (Keller)</t>
  </si>
  <si>
    <t>notwendige Toleranzänderungen (siehe KD-Zeichnung)</t>
  </si>
  <si>
    <t>nur nach Step-G Zeichnung</t>
  </si>
  <si>
    <t>001952-01</t>
  </si>
  <si>
    <t>1952</t>
  </si>
  <si>
    <t>ALP-5301</t>
  </si>
  <si>
    <t>Jahresmenge 50 to</t>
  </si>
  <si>
    <t>WZ ø260x135 (Phoenix)</t>
  </si>
  <si>
    <t>Geradheit und Ebenheit nach DIN EN 12020-2</t>
  </si>
  <si>
    <t xml:space="preserve">Angefragt, Angebote von 3 Lieferanten liegen vor, bitte beachten wenn die Mindestschichtdicke von 80 eingehalten werden muss, landen wir bei max. 150 my - was nicht zu empfehlen ist, die Standardbeschichtungsrange liegt bei 60-120 my, für das Erreichen einer Mindestdicke muss mit einem Aufschlag von zusätzlich 18% gerechnet werden
</t>
  </si>
  <si>
    <t>Bund umreift , Profile eingewellt</t>
  </si>
  <si>
    <t>001952-02</t>
  </si>
  <si>
    <t>ALP-5302</t>
  </si>
  <si>
    <t>Jahresmenge 600 to</t>
  </si>
  <si>
    <t>WZ ø289x200</t>
  </si>
  <si>
    <t>Steg ( Maß 102,2) einkürzen , Wandstärken auf 2,2 mm +/-0,25 erhöhen (siehe alternative Anfrageskizze)</t>
  </si>
  <si>
    <t>die Kontur ist presstechnisch nicht haltbar - Anpassungen erforderlich (siehe Konstruktion)
Geradheit und Ebenheit nach DIN EN 12020-2</t>
  </si>
  <si>
    <t>Bund umreift mit Zwischenlagen, Profile eingewellt</t>
  </si>
  <si>
    <t>001953-01</t>
  </si>
  <si>
    <t>1953</t>
  </si>
  <si>
    <t>Lamellenprofil</t>
  </si>
  <si>
    <t>Wandstärken 1,25 auf 1,5 erhöhen , Lage der beiden Schraubkanäle ändern, Nasen entfernen oder Lage ändern 
(siehe Anfrageskizze  Alternativvorschlag/ Änderungen grün gekennzeichnet)- ohne Änderungen nicht technisch umsetzbar</t>
  </si>
  <si>
    <t>001954-01</t>
  </si>
  <si>
    <t>01954-01</t>
  </si>
  <si>
    <t>1954</t>
  </si>
  <si>
    <t>68436</t>
  </si>
  <si>
    <t xml:space="preserve">Ehmals 43 MN Bonn mit Zeichnung 68436 Werkzeug ist in Bonn nicht mehr vorhanden, daher neue Machbarkeit. </t>
  </si>
  <si>
    <t>Abgelehnt, da Toleranzen und Oberflächenanforderungen nicht haltbar!</t>
  </si>
  <si>
    <t>001955-01</t>
  </si>
  <si>
    <t>1955</t>
  </si>
  <si>
    <t>B20536</t>
  </si>
  <si>
    <t>6110A1</t>
  </si>
  <si>
    <t>EN AW-6110</t>
  </si>
  <si>
    <t>VS/M/Hl/260x160/D2/B/N2/Stau/Adex/ sonder PK
(1329E/2011)  DR A21800vorh   ~2000€/2021</t>
  </si>
  <si>
    <t>Sägekosten siehe separate Kalkulation</t>
  </si>
  <si>
    <t>001956-01</t>
  </si>
  <si>
    <t>1956</t>
  </si>
  <si>
    <t>FUCA 149 (B20536)</t>
  </si>
  <si>
    <t xml:space="preserve">betrifft eingerichtets und verfügbares WKZ in BTF, B20536 </t>
  </si>
  <si>
    <t>001957-01</t>
  </si>
  <si>
    <t>1957</t>
  </si>
  <si>
    <t>310712452-P001</t>
  </si>
  <si>
    <t>001957-02</t>
  </si>
  <si>
    <t>310712452-P002</t>
  </si>
  <si>
    <t>001957-03</t>
  </si>
  <si>
    <t>310712452-P003</t>
  </si>
  <si>
    <t>001958-01</t>
  </si>
  <si>
    <t>Profil_001958-01</t>
  </si>
  <si>
    <t>1958</t>
  </si>
  <si>
    <t>Spezialprofil</t>
  </si>
  <si>
    <t>WZ ø 390x200 (Angeb. Halex)</t>
  </si>
  <si>
    <t>optimale Presslänge 5300 mm: Recovery= 74,89 / Schichtleistung= 23,35 / Anz. Längen= 2 / Blocklänge= 1300</t>
  </si>
  <si>
    <t>die Formtoleranz für Passung und Bohrung entfällt (siehe KD-Zeichnung)</t>
  </si>
  <si>
    <t>001958-02</t>
  </si>
  <si>
    <t>Profil_001958-02</t>
  </si>
  <si>
    <t>Spezialprofile</t>
  </si>
  <si>
    <t>WZ ø 500x240 (Angeb. Halex)</t>
  </si>
  <si>
    <t>optimale Presslänge 4000 mm: Recovery= 70,16 / Schichtleistung= 22,86 / Anz. Längen= 2 / Blocklänge= 1300</t>
  </si>
  <si>
    <t>die  Formtoleranz für Passung und Bohrung entfällt (siehe KD-zeichnung)</t>
  </si>
  <si>
    <t>001958-03</t>
  </si>
  <si>
    <t>Profil_001958-03</t>
  </si>
  <si>
    <t>Speuzialprofil</t>
  </si>
  <si>
    <t>optimale Presslänge 4600 mm: Recovery= 72,57 / Schichtleistung= 21,73 / Anz. Längen= 2 / Blocklänge= 1300</t>
  </si>
  <si>
    <t>die Formtoleranz für Passung und Bohrung entfällt (siehe KD-zeichnung)</t>
  </si>
  <si>
    <t>001959-01</t>
  </si>
  <si>
    <t>01959-01</t>
  </si>
  <si>
    <t>1959</t>
  </si>
  <si>
    <t>Grundbahn</t>
  </si>
  <si>
    <t>1 Profil in 7 Längen erst eloxiert und dann gesägt  -&gt; KEIN Stückeloxal !</t>
  </si>
  <si>
    <t>001959-02</t>
  </si>
  <si>
    <t xml:space="preserve">Profil mit Luftkühlung. </t>
  </si>
  <si>
    <t>001959-03</t>
  </si>
  <si>
    <t>Profil it Luftkühlung.</t>
  </si>
  <si>
    <t>001959-04</t>
  </si>
  <si>
    <t>Einkauf noch offen</t>
  </si>
  <si>
    <t>001959-05</t>
  </si>
  <si>
    <t>001959-06</t>
  </si>
  <si>
    <t>001959-07</t>
  </si>
  <si>
    <t>001960-01</t>
  </si>
  <si>
    <t>Profil_001960-01</t>
  </si>
  <si>
    <t>1960</t>
  </si>
  <si>
    <t>Pole for grid system</t>
  </si>
  <si>
    <t xml:space="preserve">Want price for attached profile but in Ø400mm. Ok to increase wallthickness. if its possible also a price for anodising with electrolytic colouring bronze. No contactmarks. Length 8,9 or 10 meter. Cutting  angle tolerance &gt;0,2 degree. Pictures is saved in the drawing folder. There are visible surfaces but it is more to avoid scratches.
</t>
  </si>
  <si>
    <t>in 6082 abgelehnt wegen Rückfuss Kühlung ins Werkzeug</t>
  </si>
  <si>
    <t>001960-02</t>
  </si>
  <si>
    <t>only in 6005A</t>
  </si>
  <si>
    <t>001961-01</t>
  </si>
  <si>
    <t>1961</t>
  </si>
  <si>
    <t>Dornrohre</t>
  </si>
  <si>
    <t xml:space="preserve">Kunde fragt verschiedene Dornrohre an: 
Dornrohre 254 x 9,271 mm (neu ) 
Dornrohre 323,85 x 9,525 mm (bereits gefertigt) 
Dornrohre 323,85 x 17,48mm
Dornrohre 323,85 x 25,4 mm 
Dornrohre 355,6 x 12,7 mm 
Dornrohre 355,6 x 25,4 mm
</t>
  </si>
  <si>
    <t>001962-01</t>
  </si>
  <si>
    <t>1962</t>
  </si>
  <si>
    <t>customized flat bar</t>
  </si>
  <si>
    <t>Enduse is helideck.</t>
  </si>
  <si>
    <t>Die available</t>
  </si>
  <si>
    <t>001963-01</t>
  </si>
  <si>
    <t>Profil_001963-01</t>
  </si>
  <si>
    <t>1963</t>
  </si>
  <si>
    <t>Stützprofil</t>
  </si>
  <si>
    <t>CO - 12.01.22</t>
  </si>
  <si>
    <t>Siehe Rotstiftzeichnung
Vorbehaltlich Kosten für  externes Sägen und Bearbeitung</t>
  </si>
  <si>
    <t>angefragt am 12.01.21
CO-07.04.2022: nach Rü. mit J. Dahler: ohne Bearbeitung angeboten</t>
  </si>
  <si>
    <t>001963-02</t>
  </si>
  <si>
    <t>CO - 12.01.2022</t>
  </si>
  <si>
    <t>CO-07.04.2022: nach Rü. mit J. Dahler: ohne Bearbeitung angeboten</t>
  </si>
  <si>
    <t>001963-03</t>
  </si>
  <si>
    <t>s. Rotstiftzeichnung
Vorbehaltlich externe Kosten für Sägen und Bearbeitung</t>
  </si>
  <si>
    <t>001963-04</t>
  </si>
  <si>
    <t>Profil_001963-04</t>
  </si>
  <si>
    <t>Abdeckprofil</t>
  </si>
  <si>
    <t>Profil mit Luftkühlung.
Losgrösse muss mindestens 1,5 to sein.</t>
  </si>
  <si>
    <t>externe Bearbeitung noch offen</t>
  </si>
  <si>
    <t>001963-05</t>
  </si>
  <si>
    <t>001963-06</t>
  </si>
  <si>
    <t>001963-07</t>
  </si>
  <si>
    <t>Abdeckprofil bearbeitet</t>
  </si>
  <si>
    <t>001963-08</t>
  </si>
  <si>
    <t>001963-09</t>
  </si>
  <si>
    <t>001963-10</t>
  </si>
  <si>
    <t>Profil_001963-10</t>
  </si>
  <si>
    <t>Halter</t>
  </si>
  <si>
    <t>Tol. von Maß 132,9 nicht haltbar, min. ±0,6 erforderlich!</t>
  </si>
  <si>
    <t>Profil mit Luftkühlung.
Losgrösse muss mindestens 1 Tonne sein.</t>
  </si>
  <si>
    <t>externe Bearbeitung noch offen
Toleranzänderung s. Bemerkung Werkzeugtechnik</t>
  </si>
  <si>
    <t>001964-01</t>
  </si>
  <si>
    <t>1964</t>
  </si>
  <si>
    <t>Nipple block 120x184mm</t>
  </si>
  <si>
    <t>There are surface requirements. See doc in folder. Peter Gans in BTF knows. We produce similar profiles. For visible surface see BTF drawing in the folder. It is important with teh grain structure.</t>
  </si>
  <si>
    <t>WZ ø390x200 / N2 +Stau (Angeb. Adex)</t>
  </si>
  <si>
    <t>unbemaßte Ecken und Kanten mit max. R1,5 verrunden</t>
  </si>
  <si>
    <t>die Parameter  gelten nur für ein Angebot als Vollprofil (siehe Anfrageskizze) - Entbearbeitung extern</t>
  </si>
  <si>
    <t>001965-01</t>
  </si>
  <si>
    <t>01965-010</t>
  </si>
  <si>
    <t>1965</t>
  </si>
  <si>
    <t>Bracket tower</t>
  </si>
  <si>
    <t xml:space="preserve">Endcustomer is Volvo Trucks. </t>
  </si>
  <si>
    <t xml:space="preserve">Profil nur mit zusätzlichen Noppen als Profilauslauf möglich! </t>
  </si>
  <si>
    <t>Profil nur mit Luftkühlung.
Lehre wird benötigt.</t>
  </si>
  <si>
    <t>s. Bemerkung Konstruktion</t>
  </si>
  <si>
    <t>001965-02</t>
  </si>
  <si>
    <t>01965-02</t>
  </si>
  <si>
    <t>Angle profile</t>
  </si>
  <si>
    <t>Phoenix/ 260x235/D6/B/ 1073€
DR 26230
Größe: B20454</t>
  </si>
  <si>
    <t>Keine Spezifikation vorhanden! Angebot als Normalprofil.</t>
  </si>
  <si>
    <t>001966-01</t>
  </si>
  <si>
    <t>1966</t>
  </si>
  <si>
    <t>Flachstange  40x35</t>
  </si>
  <si>
    <t>Rmax1</t>
  </si>
  <si>
    <t>WZ ø228x128 /N2 ( Keller)</t>
  </si>
  <si>
    <t>001967-01</t>
  </si>
  <si>
    <t>01967-01</t>
  </si>
  <si>
    <t>1967</t>
  </si>
  <si>
    <t>Heckträger</t>
  </si>
  <si>
    <t>Querschnitt ähnlich Mach 1923</t>
  </si>
  <si>
    <t>Profil nur mit Luftkühlung möglich.</t>
  </si>
  <si>
    <t>001967-02</t>
  </si>
  <si>
    <t>01967-02</t>
  </si>
  <si>
    <t>Querstrebe</t>
  </si>
  <si>
    <t>Profil ähnlich Mach 1923</t>
  </si>
  <si>
    <t xml:space="preserve">Annahme int. Leg. 6027. Kühlung Luft wäre ausreichend bzgl. mech. Eig. aber auf Grund von dicker Wandstärke mit Wasserkühlung. </t>
  </si>
  <si>
    <t>001969-01</t>
  </si>
  <si>
    <t>1969</t>
  </si>
  <si>
    <t>Rd 159,5</t>
  </si>
  <si>
    <t>Wie besprochen CO: technisches Gespräch mit Kunden empfohlen.
Variante AW-6082 passend für BNN auswählen!</t>
  </si>
  <si>
    <t>Länge geändert auf optimale Länge 5.750mm</t>
  </si>
  <si>
    <t>001969-02</t>
  </si>
  <si>
    <t>Profil_001969-02</t>
  </si>
  <si>
    <t>Flange Profil</t>
  </si>
  <si>
    <t>001970-01</t>
  </si>
  <si>
    <t>01970-01</t>
  </si>
  <si>
    <t>1970</t>
  </si>
  <si>
    <t>Druckplatte L3</t>
  </si>
  <si>
    <t>Gefertigt gemäß Zeichnung.
- Gesägt
- Werkstückkanten gemäß DIN ISO 13715
- Kein Loser Grat erlaubt
- Teil muss gereinigt, oel- und fettfrei angeliefert werden
- Teilekennzeichnung gemäß GS91001 bis GS91004</t>
  </si>
  <si>
    <t>Querschnitt ähnlich mach 4495</t>
  </si>
  <si>
    <t>Nur als Richtpreisangebot; ohne Sägen und Bearbeitung</t>
  </si>
  <si>
    <t>gem. Kommunikation D. Cousins</t>
  </si>
  <si>
    <t xml:space="preserve">Sägekosten mit 1 MA gerechnet / Aktuell keine Kapazität auf der HPI-Säge
Fräsen, Waschen nur mit großem Projektinvest möglich.
Grobkalkulation bei 3.000.000 Teilen/Jahr ergeben ca 20 Bearbeitungszentren (AM/HS)
</t>
  </si>
  <si>
    <t>komplexes Profil;#3;#mit Bearbeitung;#9</t>
  </si>
  <si>
    <t>001971-01</t>
  </si>
  <si>
    <t>1971</t>
  </si>
  <si>
    <t xml:space="preserve">Traverse </t>
  </si>
  <si>
    <t xml:space="preserve">vorab nur das Profil anbieten nicht die Bearbeitung </t>
  </si>
  <si>
    <t>Nach Zeichnung Step-G</t>
  </si>
  <si>
    <t>001972-01</t>
  </si>
  <si>
    <t>1972</t>
  </si>
  <si>
    <t>Quadratprofil 70x70</t>
  </si>
  <si>
    <t>WZ ø289x135 (Wefa)</t>
  </si>
  <si>
    <t>das Formblatt und die Anfrageskizze sind im Ordnerlink unter Machbarkeit bzw. Zeichnungen abgelegt</t>
  </si>
  <si>
    <t>nach Rücksprache mit Herrn Dahler in 6060 T66</t>
  </si>
  <si>
    <t>nach Step-G Zeichnung. Legierung 6060 T66</t>
  </si>
  <si>
    <t>001973-01</t>
  </si>
  <si>
    <t>1973</t>
  </si>
  <si>
    <t>Rohr 250x4mm</t>
  </si>
  <si>
    <t>Profil mit Luftkühlung.
Reckeinsätze werden benötigt, Kosten ca. 1500 Euro (Schätzung)</t>
  </si>
  <si>
    <t>Kosten für Reckeinsätze in den Einmalkosten nicht vergessen !!</t>
  </si>
  <si>
    <t>001973-02</t>
  </si>
  <si>
    <t>Rohr 330x4mm</t>
  </si>
  <si>
    <t>4er Wandstärke bei 330er Rohr eigentlich zu dünn. Dies führt wahrscheinlich zu Beulen/Unrundheit. Ich würde eher ablehen, insbesondere bei der geringen Bedarfsmenge</t>
  </si>
  <si>
    <t>zu groß für Vogt</t>
  </si>
  <si>
    <t>Gefahr von Dellen auf 100MN</t>
  </si>
  <si>
    <t>001974-01</t>
  </si>
  <si>
    <t>01974-001</t>
  </si>
  <si>
    <t>1974</t>
  </si>
  <si>
    <t>Einleger Schweller</t>
  </si>
  <si>
    <t>608225</t>
  </si>
  <si>
    <t>Gesägt und passiviert
Legierung AlMgSi-HST nach GS93047</t>
  </si>
  <si>
    <t xml:space="preserve">CO-20.01.2022: Nach Rücksprache mit W. Kühlein 608225 </t>
  </si>
  <si>
    <t>Profil mit Wasserkühlung .
Einteillänge muss auf unsere Auszugslänge bei ca. Blocklänge 1400mm angepasst werden.</t>
  </si>
  <si>
    <t>max. Blocklänge 1400</t>
  </si>
  <si>
    <t xml:space="preserve">Anfragen laufen, KTL Beschichtung angefragt - Mengen haben sich zwischenzeitlich erhöht, bisher Feedback von Benseler, Angebot soll bis zum 04.02. eintreffen, 03.02.22 IS 
CO-17.03.2022: Erst einmal zurückgestellt. Nach Rü. D. Cousins </t>
  </si>
  <si>
    <t>001975-01</t>
  </si>
  <si>
    <t>Profil_001975-01</t>
  </si>
  <si>
    <t>1975</t>
  </si>
  <si>
    <t>Kammerprofil V2</t>
  </si>
  <si>
    <t>techn. nicht herstellbar auf 100MN</t>
  </si>
  <si>
    <t>001976-01</t>
  </si>
  <si>
    <t>1976</t>
  </si>
  <si>
    <t xml:space="preserve">Round Tube </t>
  </si>
  <si>
    <t>702035</t>
  </si>
  <si>
    <t>Außendurchmesser : 48,3  +/- 0,2
Innendurchmesser : 39,3 +/- 0,2
Wandstärke : 4,5 
Clean Surface, no water staints (no water cooling) 
Kunde wünscht drei verschiedene Längen :
4000 mm
6000 mm
6500 mm</t>
  </si>
  <si>
    <t>KWZ 289x135 / D2 / Keller  / 1750 € 
ähnlich B35186</t>
  </si>
  <si>
    <t>Angebot nur in Leg. 7020 T5 (~F31).</t>
  </si>
  <si>
    <t>001976-02</t>
  </si>
  <si>
    <t>Round Tube</t>
  </si>
  <si>
    <t>KWZ 289x135/ D2/ Keller/ 1750 €
ähnlich B35186</t>
  </si>
  <si>
    <t>Angebot gilt für Legierung 6082 T6 mit Wasserkühlung und geänderten Toleranzen nach Skizze (+/-0,3mm)</t>
  </si>
  <si>
    <t>gem. Step-G Zeichnung mit geänderten Toleranzen. Wasserflecken möglich</t>
  </si>
  <si>
    <t>001977-01</t>
  </si>
  <si>
    <t>1977</t>
  </si>
  <si>
    <t>24000681.1</t>
  </si>
  <si>
    <t>Komplett bearbeitet anbieten</t>
  </si>
  <si>
    <t xml:space="preserve">formgebundener Druckring zur Formstabilisierung notwendig </t>
  </si>
  <si>
    <t>Pressung als Mehrfachlänge (6000mm)
Nacharbeit nötig (Richten 100%)</t>
  </si>
  <si>
    <t>laut Kundenzeichnung keine Sichtflächen vorhanden</t>
  </si>
  <si>
    <t>Kosten aus Einkauf fehlen noch</t>
  </si>
  <si>
    <t>angefragt am 24.01.22</t>
  </si>
  <si>
    <t>Kurzlängen sägen und Entbearbeitung über externen Mitleister</t>
  </si>
  <si>
    <t>Verpackungskosten gelten für die Mehrfachlänge 6000mm</t>
  </si>
  <si>
    <t>001977-02</t>
  </si>
  <si>
    <t>24000681.2</t>
  </si>
  <si>
    <t>001977-03</t>
  </si>
  <si>
    <t>24000681.3</t>
  </si>
  <si>
    <t>001978-01</t>
  </si>
  <si>
    <t>01978-01</t>
  </si>
  <si>
    <t>1978</t>
  </si>
  <si>
    <t>01AAJ010200</t>
  </si>
  <si>
    <t xml:space="preserve">Angaben gemäß Zeichnung
Länge 4.200 - 5.000 mm 
Bedarf 40-50 to </t>
  </si>
  <si>
    <t>001978-02</t>
  </si>
  <si>
    <t>01978-02</t>
  </si>
  <si>
    <t>01AAJ02000</t>
  </si>
  <si>
    <t xml:space="preserve">Angaben gemäß Zeichnung zu beachten.
Länge 4.200 - 5.000 mm.
Bedarf 40 - 50 to. </t>
  </si>
  <si>
    <t>001978-03</t>
  </si>
  <si>
    <t>01978-03</t>
  </si>
  <si>
    <t>01AAJ029900</t>
  </si>
  <si>
    <t>001978-04</t>
  </si>
  <si>
    <t>01978-04</t>
  </si>
  <si>
    <t>01AAJ030100</t>
  </si>
  <si>
    <t>001978-05</t>
  </si>
  <si>
    <t>01978-05</t>
  </si>
  <si>
    <t>01AAJ024500</t>
  </si>
  <si>
    <t>Profil mit wasserkühlung.</t>
  </si>
  <si>
    <t>001979-01</t>
  </si>
  <si>
    <t>01979-01</t>
  </si>
  <si>
    <t>1979</t>
  </si>
  <si>
    <t>4044999</t>
  </si>
  <si>
    <t xml:space="preserve">Bestandsprofile für die aufgrund stark gestiegener Bedarfe einen Zweitlieferanten erfordern!
Änderungen nicht zulässig!
Falls geringfügige Änderungen dennoch erforderlich müssen diese Vorschläge auf den Profilzeichnungen dokumentiert werden.
</t>
  </si>
  <si>
    <t>0,08€/Kg</t>
  </si>
  <si>
    <t>Kundenseits keine Verpackungsvorgabe daher 9051 Standard. VP Text: Stapelbild 5x20 (BxH), zwischenlagen Holz außen 
Und an 3 weiteren Stellen alle 1500mm, Kanthölzer und  Abdeckbretter im selben Abstand wie Zwischenlagen auflegen und 5x binden.</t>
  </si>
  <si>
    <t>001979-02</t>
  </si>
  <si>
    <t>01979-02</t>
  </si>
  <si>
    <t>404500</t>
  </si>
  <si>
    <t>Kundenseits keine Verpackungsvorgabe daher 9051 Standard. VP Text: Stapelbild 4x20 (BxH), zwischenlagen Holz außen 
Und an 3 weiteren Stellen alle 1500mm, Kanthölzer und  Abdeckbretter im selben Abstand wie Zwischenlagen auflegen und 5x binden.</t>
  </si>
  <si>
    <t>001979-03</t>
  </si>
  <si>
    <t>01979-03</t>
  </si>
  <si>
    <t>4045001</t>
  </si>
  <si>
    <t>0,08</t>
  </si>
  <si>
    <t>Kundenseits keine Verpackungsvorgabe daher 9051 Standard. VP Text: Stapelbild 4x10 (BxH), zwischenlagen Holz außen 
Und an 3 weiteren Stellen alle 1500mm, Kanthölzer und  Abdeckbretter im selben Abstand wie Zwischenlagen auflegen und 5x binden.
Achtung, Bund ist auf 1200mm ausgelegt.</t>
  </si>
  <si>
    <t>001980-01</t>
  </si>
  <si>
    <t>01980-01</t>
  </si>
  <si>
    <t>1980</t>
  </si>
  <si>
    <t xml:space="preserve">Falls möglich wünscht Kunde das Profil in folgende Länge gesägt :
92,5mm -0/+1mm </t>
  </si>
  <si>
    <t>optimale Länge 5800. Länge 6000 wäre 0,79 €/kg teurer.
Ohne Sägen. Müsste extern angefragt werden</t>
  </si>
  <si>
    <t>001981-01</t>
  </si>
  <si>
    <t>1981</t>
  </si>
  <si>
    <t>Longeron inférieur</t>
  </si>
  <si>
    <t>Spezifikation D50003840 &amp; D500000970D beachten</t>
  </si>
  <si>
    <t>001981-02</t>
  </si>
  <si>
    <t>Poteau S</t>
  </si>
  <si>
    <t>Spezifikation: D50003840-b und D50000970D beachten</t>
  </si>
  <si>
    <t>001981-03</t>
  </si>
  <si>
    <t>'Poteau flanc</t>
  </si>
  <si>
    <t>001981-04</t>
  </si>
  <si>
    <t xml:space="preserve">Profil fixation panneau </t>
  </si>
  <si>
    <t>001982-01</t>
  </si>
  <si>
    <t>1982</t>
  </si>
  <si>
    <t>Aluminiumprofil DIXI+/07</t>
  </si>
  <si>
    <t>-Sichtfläche außen umlaufend</t>
  </si>
  <si>
    <t>Werkzeugbauhöhe 160mm nötig (zur Abstützung der langen Zunge)</t>
  </si>
  <si>
    <t>Toleranz Maß 11,2 +0,2/-0 auf 11,2 +0,6/-0 erhöhen (siehe KD-Zeichnung)
unbemaßte Ecken und Kanten mit R0,5 verrunden</t>
  </si>
  <si>
    <t>Bemerkungen zur Oberflächenqualität beachten (siehe Bemerkungen im Standardtext)</t>
  </si>
  <si>
    <t>nur nach geänderter Zeichnung</t>
  </si>
  <si>
    <t>Angefragt und Angebot erhalten.
Details im Angebot bitte prüfen vor  Auftragserteilung.</t>
  </si>
  <si>
    <t>Bund umreift mit Zwischenlagen und Profile eingewellt</t>
  </si>
  <si>
    <t>001983-01</t>
  </si>
  <si>
    <t>01983-01</t>
  </si>
  <si>
    <t>1983</t>
  </si>
  <si>
    <t>Rechteckrohr 256x132</t>
  </si>
  <si>
    <t>-Verpackung gem. Vorgaben auf Kundenbestellung
-Sichtfläche außen umlaufend</t>
  </si>
  <si>
    <t>wie mit A. Zimmermann abgestimmt</t>
  </si>
  <si>
    <t>Profil abgelehnt, dekorative Oberfläche nicht möglich!</t>
  </si>
  <si>
    <t xml:space="preserve">wie mit A. Zimmermann abgestimmt.
Profil wird anscheinend nicht lackiert.
Profil mit Luftkühlung.
Werkzeug bitte mit 2 Nuten versehen für flachen und hochkanten Profilauslauf.   
Auf Profilauslaufseite Dellen und Wellen und Schleifsstellen durch Transportrollen möglich. </t>
  </si>
  <si>
    <t>s. Anmerkungen Presswerk</t>
  </si>
  <si>
    <t>001984-01</t>
  </si>
  <si>
    <t>1984</t>
  </si>
  <si>
    <t>Winkel</t>
  </si>
  <si>
    <t>incl. APZ wie bisher bei allen Albea-Produkten</t>
  </si>
  <si>
    <t>WZ ø260x135 MA x50 ( Abstützung Zunge)</t>
  </si>
  <si>
    <t>die Toleranz Maß 90,3 +/-0,2 auf +/-0,4 erhöhen
unbemaßte Ecken und Kanten mit max. R0,5 verrunden</t>
  </si>
  <si>
    <t>Bemerkung zur Oberflächenqualität beachten (siehe Standardtext)</t>
  </si>
  <si>
    <t>geänderte Toleranzen s. Step-G Zeichnung</t>
  </si>
  <si>
    <t>001985-01</t>
  </si>
  <si>
    <t>1985</t>
  </si>
  <si>
    <t>Kühlkörper</t>
  </si>
  <si>
    <t>Matr -HL/ 228x128/D1/B+10%/Keller   1000 €
Ähnl: B10160 / B10562</t>
  </si>
  <si>
    <t>Toleranzänderungen und Radien R0,5 nach Angebotsskizze hinzu</t>
  </si>
  <si>
    <t>nur mit Toleranzänderung gem. Step-G Zeichnung</t>
  </si>
  <si>
    <t>001986-01</t>
  </si>
  <si>
    <t>Profil_001986-01</t>
  </si>
  <si>
    <t>1986</t>
  </si>
  <si>
    <t>Profil Nr. 167</t>
  </si>
  <si>
    <t>Toleranzänderungen sind zulässig</t>
  </si>
  <si>
    <t>Workflow nicht erf</t>
  </si>
  <si>
    <t>001986-02</t>
  </si>
  <si>
    <t>Profil_001986-02</t>
  </si>
  <si>
    <t>Profil Nr. 169</t>
  </si>
  <si>
    <t>001987-01</t>
  </si>
  <si>
    <t>1987</t>
  </si>
  <si>
    <t>Rd 91,5</t>
  </si>
  <si>
    <t>Welche Durchmessertoleranz ist möglich?</t>
  </si>
  <si>
    <t>Interne Legierung nicht bekannt.
Kundenwunschlänge muss auf unsere Auszugslänge bei ca. Blocklänge 1400mm angepasst werden.</t>
  </si>
  <si>
    <t>Kundenlänge optimiert auf 5750mm</t>
  </si>
  <si>
    <t>001987-02</t>
  </si>
  <si>
    <t>Welche Profiltoleranzen sind möglich?</t>
  </si>
  <si>
    <t>Länge auf 5300mm optimiert</t>
  </si>
  <si>
    <t>001987-03</t>
  </si>
  <si>
    <t>interne Legierung muss festgelegt werden</t>
  </si>
  <si>
    <t>001987-04</t>
  </si>
  <si>
    <t>interne Legierung muss festgelegt werden
Richten entfernt, da als Ferigteil nur Scheiben &lt;30mm benötigt werden</t>
  </si>
  <si>
    <t>001988-01</t>
  </si>
  <si>
    <t>01988-01</t>
  </si>
  <si>
    <t>1988</t>
  </si>
  <si>
    <t>Box rear side panel</t>
  </si>
  <si>
    <t>Toleranzen gemäß:
GB/T14846 - outer contour and wall thikness super high precision / other high precision</t>
  </si>
  <si>
    <t>wegen besserer Recovery 1-Strang P28</t>
  </si>
  <si>
    <t>001989-01</t>
  </si>
  <si>
    <t>1989</t>
  </si>
  <si>
    <t>Rundstange 20mm</t>
  </si>
  <si>
    <t>WZ ø228x128</t>
  </si>
  <si>
    <t>001990-01</t>
  </si>
  <si>
    <t>1990</t>
  </si>
  <si>
    <t>Cargo profile</t>
  </si>
  <si>
    <t>Do we manage tolerance according to general tolerances on the drawing?
Existing product so we dont have any piosisibilities to increase wallthickness and so on...</t>
  </si>
  <si>
    <t>formgebundener 1. Druckring zur optimalen Abstützung</t>
  </si>
  <si>
    <t>Toleranzänderungen ( siehe KD-Zeichnung- grün gekennzeichnet )
unbemaßte Ecken und Kanten mit R0,5 verrunden</t>
  </si>
  <si>
    <t>das Angebot gilt nur für angepasste Toleranzen</t>
  </si>
  <si>
    <t>001990-02</t>
  </si>
  <si>
    <t>Toleranzänderungen ( siehe KD-Zeichnung- grün gekennzeichnet 
unbemaßte Ecken und Kanten mit R0,5 verrunden</t>
  </si>
  <si>
    <t>nur mit angepassten Toleranzen</t>
  </si>
  <si>
    <t>001991-01</t>
  </si>
  <si>
    <t>01991-01</t>
  </si>
  <si>
    <t>1991</t>
  </si>
  <si>
    <t xml:space="preserve">Fahrbahnprofil </t>
  </si>
  <si>
    <t>001992-01</t>
  </si>
  <si>
    <t>1992</t>
  </si>
  <si>
    <t>rd 80 mm</t>
  </si>
  <si>
    <t>Lieferlängen 5400-7000 mm,
Besonderheiten siehe Zeichnung</t>
  </si>
  <si>
    <t>WZ ø260x200 Doppeldorndesign</t>
  </si>
  <si>
    <t xml:space="preserve">Toleranzänderungen (siehe KD-Zeichnung)
</t>
  </si>
  <si>
    <t>Zulässige Rundlauftoleranz entfällt- nicht prüfbar</t>
  </si>
  <si>
    <t>nur mit geänderten Toleranzen. nach Step-G Zeichnung</t>
  </si>
  <si>
    <t>001992-02</t>
  </si>
  <si>
    <t>rd 100</t>
  </si>
  <si>
    <t>Lieferlängen 5400 - 7000 mm,
Besonderheiten siehe Zeichnung</t>
  </si>
  <si>
    <t>WZ ø330x200 Doppeldorndesign</t>
  </si>
  <si>
    <t>Toleranzänderungen (siehe KD-Zeichnung)</t>
  </si>
  <si>
    <t>Zulässige Rundlauftoleranz entfällt- nicht prüfbar
100% Kontrolle der Geratheitsabweichung, 100% Kontrolle der Rundlauftoleranz entfällt- nicht prüfbar</t>
  </si>
  <si>
    <t>001992-03</t>
  </si>
  <si>
    <t>rd 120</t>
  </si>
  <si>
    <t>gemäß markierten Änderungen</t>
  </si>
  <si>
    <t>001992-04</t>
  </si>
  <si>
    <t>rd 160</t>
  </si>
  <si>
    <t>WZ ø390x240 Doppeldorndesign</t>
  </si>
  <si>
    <t xml:space="preserve">Zulässige Rundlauftoleranz entfällt- nicht prüfbar
100% Kontrolle der Geratheitsabweichung, 100% Kontrolle der Rundlauftoleranz entfällt- nicht prüfbar
</t>
  </si>
  <si>
    <t>nur mit Änderungen</t>
  </si>
  <si>
    <t>001993-01</t>
  </si>
  <si>
    <t>1993</t>
  </si>
  <si>
    <t xml:space="preserve">Bague </t>
  </si>
  <si>
    <t>WZ ø 228x128 ''KAT. B'' ( Angebot Halex A)</t>
  </si>
  <si>
    <t>F 25</t>
  </si>
  <si>
    <t>001994-01</t>
  </si>
  <si>
    <t>1994</t>
  </si>
  <si>
    <t>Power Tube 800</t>
  </si>
  <si>
    <t xml:space="preserve">Kunde bittet um Prüfung für Versuchswerkzeug mit der Wanddicke 1,1 mm.
Kosten für Werkzeug und Versuche werden vom Kunde übernommen.
</t>
  </si>
  <si>
    <t>Wandstärken 0,7mm auf 1,1mm erhöhen (siehe KD-Zeichnung)
im Auftragsfall (Versuch) ist eine vollständig bemaßte pdf oder dxf- Zeichnung notwendig
Profilkontur kann sonst nicht nachgezeichnet werden- Profilgewicht  nur hochgerechnet, Abwicklung nicht bekannt</t>
  </si>
  <si>
    <t>die Höhe der Kosten für Versuchspressung(en) und Korrekturaufwand sind im Vorfeld nicht abschätzbar 
bitte im Angebot berücksichtigen ( der Kunde zahlt Werkzeug und Versuchskosten -siehe Bemerkung Sales )</t>
  </si>
  <si>
    <t xml:space="preserve">Angebot gilt nur für ein Versuchswerkzeug mit einer Grundwandstärke 1,1mm - keine Gewähr auf Erfolg 
leichte Scheuerstellen und Dellen sind herstellungsbedingt nicht ausschließbar 
</t>
  </si>
  <si>
    <t>nur als Versuch</t>
  </si>
  <si>
    <t>Bund umreift, Profile eingewellt</t>
  </si>
  <si>
    <t>001995-01</t>
  </si>
  <si>
    <t>Profil 001995-01</t>
  </si>
  <si>
    <t>1995</t>
  </si>
  <si>
    <t>CENTER ABSORBER PROFILE</t>
  </si>
  <si>
    <t>DTRF 150202, rev O</t>
  </si>
  <si>
    <t>001995-02</t>
  </si>
  <si>
    <t>Profil_001995-02</t>
  </si>
  <si>
    <t>FLOOR SUPPORT CROSS MEMBER PROFILE</t>
  </si>
  <si>
    <t>001995-03</t>
  </si>
  <si>
    <t>Profil 001995-03</t>
  </si>
  <si>
    <t>DOOR PILLAR</t>
  </si>
  <si>
    <t>keine Zeichnung mit Toleranzen gefunden. Wenn gleich Pos. 14 dann ok.</t>
  </si>
  <si>
    <t>Zu leicht für die P100 in Bonn</t>
  </si>
  <si>
    <t xml:space="preserve">Profil in Leg. 6082 T6 abgelehnt, da mit Wasser gekühlt werden muss. Profilgeometrie kann deswegen nicht gehalten werden.   
Profil nur mit Luftkühlung möglich und somit mit eingeschränkten mech. Eigenschaften die noch definiert werden müssen. </t>
  </si>
  <si>
    <t>Siehe Bemerkung Presswerk.</t>
  </si>
  <si>
    <t>s. Bemerkung Presswerk Vgt</t>
  </si>
  <si>
    <t>001995-04</t>
  </si>
  <si>
    <t>PIVOT CROSS MEMBER TUBULAR PROFILE LG. 1000</t>
  </si>
  <si>
    <t>001995-05</t>
  </si>
  <si>
    <t>FLOOR-SUPPORT PROFILE LONGRINE LG. 1000</t>
  </si>
  <si>
    <t>001995-06</t>
  </si>
  <si>
    <t>profil_001995-06</t>
  </si>
  <si>
    <t>CROSS MEMBER SECTION 1000</t>
  </si>
  <si>
    <t>001995-07</t>
  </si>
  <si>
    <t>Profil_001995-07</t>
  </si>
  <si>
    <t>LOWER PART SIDE SILL PROFILE</t>
  </si>
  <si>
    <t>001995-08</t>
  </si>
  <si>
    <t>Profil_001995-08</t>
  </si>
  <si>
    <t>DOOR LOWER SIDE SILL PROFILE</t>
  </si>
  <si>
    <t>001995-09</t>
  </si>
  <si>
    <t>Profil_001995-09</t>
  </si>
  <si>
    <t>SOLE BAR PROFILE END PART</t>
  </si>
  <si>
    <t>001995-10</t>
  </si>
  <si>
    <t>Profil 001995-10</t>
  </si>
  <si>
    <t>SIDE SILL CONNECTION</t>
  </si>
  <si>
    <t>001995-11</t>
  </si>
  <si>
    <t>Profil 001995-11</t>
  </si>
  <si>
    <t>PROFILE LG.1000</t>
  </si>
  <si>
    <t>001995-12</t>
  </si>
  <si>
    <t>Profil 001995-12</t>
  </si>
  <si>
    <t>Zu leicht für die P100 in Bonn, Fertigung in Vogt?</t>
  </si>
  <si>
    <t>Profil mit Luft machbar in Leg. 6015. 
Falls eine schnellere Kühlung wegen dem Gefüge notwendig ist und Wasser benötigt wird,dann lehne ich das Profil ab (bitte mit Technologie klären)..</t>
  </si>
  <si>
    <t>wg. Gefüge. s. Bemerkung Presswerk</t>
  </si>
  <si>
    <t>001995-13</t>
  </si>
  <si>
    <t>profil 001995-13</t>
  </si>
  <si>
    <t>PILLAR END WALL LG.1000</t>
  </si>
  <si>
    <t>001995-14</t>
  </si>
  <si>
    <t>profil 001995-14</t>
  </si>
  <si>
    <t>END ROOF PROFILE</t>
  </si>
  <si>
    <t>Geschwindigkeit auf 6m/min reduzieren?</t>
  </si>
  <si>
    <t>Profil in Leg. 6082 T6 abgelehnt, da mit Wasser gekühlt werden muss. Profilgeometrie kann deswegen nicht gehalten werden.   
Profil nur mit Luftkühlung möglich und somit mit eingeschränkten mech. Eigenschaften die noch definiert werden müssen. 
Technologie bitte hinzu ziehen für Definition mech. Eigenschaften und Legierung.</t>
  </si>
  <si>
    <t>Profil in Leg. 6082 T6 abgelehnt, da mit Wasser gekühlt werden muss. Profilgeometrie kann deswegen nicht gehalten werden</t>
  </si>
  <si>
    <t>001996-01</t>
  </si>
  <si>
    <t>01996-01</t>
  </si>
  <si>
    <t>1996</t>
  </si>
  <si>
    <t>Losgröße tbd.
Normen und Flächentoleranzen gemäß Steckbrief Einleger Schweller
AlMgSi-HST-T nach GS93047</t>
  </si>
  <si>
    <t>001996-02</t>
  </si>
  <si>
    <t>KWZ 390x200/ B / Keller/ ++4 Dorne / + ME  [Bauhöhe x240]
3653+(12%=438)+(5%=183)=4274€ [~4800€]</t>
  </si>
  <si>
    <t>RICHTANGEBOT !
- auf Basis Vogter Skizze 27496 von 24.01.2022</t>
  </si>
  <si>
    <t>- Keine Qualifikation für angefragten Werkstoff in BTF
 - Nicht geprüft wurden die normativen Verweise der GS93047 etc. ...</t>
  </si>
  <si>
    <t xml:space="preserve">- Sägelängentoleranz nicht möglich, - Angebot in Mehrfachlänge / weitere Bearbeitung außerhalb Werk BTF anfragen
 - Keine Möglichkeit der Passivierung im Werk BTF vorhanden ! </t>
  </si>
  <si>
    <t>001996-03</t>
  </si>
  <si>
    <t>Profil_001996-03</t>
  </si>
  <si>
    <t>Losgröße tbd.
Normen und Flächentoleranzen gemäß Steckbrief Einleger Schweller
AlMgSi-HST-T nach GS93047
Neue Revision 01 am 21.04.2022 angelegt.</t>
  </si>
  <si>
    <t>Zu beachten gilt Ebenheit und Flächentoleranz auf die Bauteillänge bezogen.</t>
  </si>
  <si>
    <t>Lieferung in Mehrfachlänge</t>
  </si>
  <si>
    <t>001996-04</t>
  </si>
  <si>
    <t xml:space="preserve">Losgröße tbd.
Normen und Flächentoleranzen gemäß Steckbrief Einleger Schweller
AlMgSi-HST-T nach GS93047
Neue Revision 01 am 21.04.2022 angelegt.
Gemäß Kundenanforderung Variante mit -105 mm 
</t>
  </si>
  <si>
    <t>001996-05</t>
  </si>
  <si>
    <t>Losgröße tbd.
Normen und Flächentoleranzen gemäß Steckbrief Einleger Schweller
AlMgSi-HST-T nach GS93047
Neue Revision 01 am 21.04.2022 angelegt.
Basislänge +115 mm (Kundenwunsch)</t>
  </si>
  <si>
    <t>Zu beachten gilt die Ebenheit und Flächentoleranzen auf die Bauteillänge bezogen.</t>
  </si>
  <si>
    <t>001996-06</t>
  </si>
  <si>
    <t>Teile müssen gesägt und passiviert geliefert werden! 
Losgröße tbd.
Normen und Flächentoleranzen gemäß Steckbrief Einleger Schweller
AlMgSi-HST-T nach GS93047
Neue Revision 01 am 21.04.2022 angelegt.</t>
  </si>
  <si>
    <t>RICHTANGEBOT !
- auf Basis Bonner Skizze  8858533_D_1_A</t>
  </si>
  <si>
    <t>- Keine Qualifikation für angefragten Werkstoff in BTF
 - Nicht geprüft wurden die normativen Verweise der GS93047 etc. ... 
- Siehe Hinweise der QS auf Skizze zun Werkstoff und Ebenheit.</t>
  </si>
  <si>
    <t>Zusätzlicher Transport beachten BTF -&gt; VGT
Messvorrichtung Ebenheit €50.000,-
Ebenheit 1,2mm</t>
  </si>
  <si>
    <t>001996-07</t>
  </si>
  <si>
    <t>nur 6m Länge möglich</t>
  </si>
  <si>
    <t>001996-08</t>
  </si>
  <si>
    <t>001997-01</t>
  </si>
  <si>
    <t>1997</t>
  </si>
  <si>
    <t>Profil Alu</t>
  </si>
  <si>
    <t>Bearbeitung s. externe Angebote. Zusätzliche Transporte beachten</t>
  </si>
  <si>
    <t>Angefragt und 2 Angebote erhalten.</t>
  </si>
  <si>
    <t>001998-01</t>
  </si>
  <si>
    <t>01998-01</t>
  </si>
  <si>
    <t>1998</t>
  </si>
  <si>
    <t>VE 35_25</t>
  </si>
  <si>
    <t>EN AW-6261</t>
  </si>
  <si>
    <t xml:space="preserve">Angebot OHNE Bohrung </t>
  </si>
  <si>
    <t xml:space="preserve">Beim Einschnitt der Nuten-Schwundmaße auf unterste Toleranz gehen. </t>
  </si>
  <si>
    <t>Angebot in EN AW6082</t>
  </si>
  <si>
    <t xml:space="preserve">Profil mit Wasserwelle. </t>
  </si>
  <si>
    <t>nur in 6082</t>
  </si>
  <si>
    <t>001998-02</t>
  </si>
  <si>
    <t>01998-02</t>
  </si>
  <si>
    <t xml:space="preserve">VE 35_25 mit Bohrung </t>
  </si>
  <si>
    <t>Angebot MIT Bohrung</t>
  </si>
  <si>
    <t>Bohrloch-Dorne sind zu instabil. Profil ablehnen.</t>
  </si>
  <si>
    <t>Mit Bohrungen abgelehnt, Angebot nur ohne Ø5,5 siehe Pos 01</t>
  </si>
  <si>
    <t>Profil abgelehnt siehe Vorgängervermerk.
Irrsinnige Daten eingegeben wegen Ablehnung da ich sonst das Profil pausenlos als Wiedervorlage bekomme.
Ich muss ein Profil ohne Daten eingeben zu müssen ablehnen können und wenn es vom Vorgänger abgelehnt wurde brauche ich es gar nicht.</t>
  </si>
  <si>
    <t>Werkzeug zu instabil</t>
  </si>
  <si>
    <t>001999-01</t>
  </si>
  <si>
    <t>1999</t>
  </si>
  <si>
    <t>76276</t>
  </si>
  <si>
    <t>alte 43 MN Profil 76276 Neue Mach für anderes Werk</t>
  </si>
  <si>
    <t>Angebot Adex  KWZ 390x240 / Doppeldorn / 8000 €</t>
  </si>
  <si>
    <t>Achtung: Legierung in  EN AW6060 T66 anbieten (siehe alte Bonner Zeichnung).
Alle Toleranzen entsprechend DIN EN 12020-2 geändert.</t>
  </si>
  <si>
    <t>001999-02</t>
  </si>
  <si>
    <t xml:space="preserve">alte 43 MN Profil 76276 Neue Mach für anderes Werk
Neu 16 m Profil und WZ Kosten neu kalkulieren  </t>
  </si>
  <si>
    <t>Angebot Adex  KWZ 390x240 / Doppeldorn / 8198€</t>
  </si>
  <si>
    <t>Achtung: Legierung in  EN AW6060 T66 anbieten (siehe alte Bonner Zeichnung).
Alle Toleranzen entsprechend DIN EN 12020-2 geändert.
Geradheit in Längsrichtung einschließlich Verwindung auf 0,7 mm/m erhöhen</t>
  </si>
  <si>
    <t xml:space="preserve">s. Bemerkungen </t>
  </si>
  <si>
    <t>002000-01</t>
  </si>
  <si>
    <t>2000</t>
  </si>
  <si>
    <t>Profolio</t>
  </si>
  <si>
    <t>WZ ø228x128/ N2 /Stau</t>
  </si>
  <si>
    <t>002000-02</t>
  </si>
  <si>
    <t>Profolio 2</t>
  </si>
  <si>
    <t>WZ ø390x200/N2/Stau</t>
  </si>
  <si>
    <t>002001-01</t>
  </si>
  <si>
    <t>2001</t>
  </si>
  <si>
    <t>Flach 140x25</t>
  </si>
  <si>
    <t>Kanten mit max. R1,8 verrunden</t>
  </si>
  <si>
    <t>002002-01</t>
  </si>
  <si>
    <t>2002</t>
  </si>
  <si>
    <t>Koppelstange Profil 847</t>
  </si>
  <si>
    <t>nur nach Rotstiftzeichnung.
Spezifikation erforderlich</t>
  </si>
  <si>
    <t>002003-01</t>
  </si>
  <si>
    <t>2003</t>
  </si>
  <si>
    <t>78213</t>
  </si>
  <si>
    <t>002004-01</t>
  </si>
  <si>
    <t>Profil_002004-01</t>
  </si>
  <si>
    <t>2004</t>
  </si>
  <si>
    <t>Spacer IPB2</t>
  </si>
  <si>
    <t>Bearbeitung gemäß STP.</t>
  </si>
  <si>
    <t>Nur extern sägen!</t>
  </si>
  <si>
    <t xml:space="preserve">wie besprochen, ohne Weiterbearbeitung </t>
  </si>
  <si>
    <t>002005-01</t>
  </si>
  <si>
    <t>Profil_002005-01</t>
  </si>
  <si>
    <t>2005</t>
  </si>
  <si>
    <t>Solebar</t>
  </si>
  <si>
    <t>002005-02</t>
  </si>
  <si>
    <t>Profil_002005-02</t>
  </si>
  <si>
    <t>Sidewall</t>
  </si>
  <si>
    <t>002005-03</t>
  </si>
  <si>
    <t>Profil_002005-03</t>
  </si>
  <si>
    <t>002005-04</t>
  </si>
  <si>
    <t>Profil_002005-04</t>
  </si>
  <si>
    <t>002005-05</t>
  </si>
  <si>
    <t>Profil_002005-05</t>
  </si>
  <si>
    <t>Cantrai</t>
  </si>
  <si>
    <t>002005-06</t>
  </si>
  <si>
    <t>Profil_002005-06</t>
  </si>
  <si>
    <t>002005-07</t>
  </si>
  <si>
    <t>Profil_002005-07</t>
  </si>
  <si>
    <t>002006-01</t>
  </si>
  <si>
    <t>2006</t>
  </si>
  <si>
    <t>Kabelkanal</t>
  </si>
  <si>
    <t>formgebundener Druckringeinsatz für die Stabilisierung der Profilform über den gesamten Pressvorgang</t>
  </si>
  <si>
    <t>Wandstärken 1,5 mm auf 2mm erhöhen (siehe Kd.-Zeichnung)
Toleranz der Maße 80 und 13 erhöhen ( siehe Kd.-Zeichnung )
Meßpunkte für Maß 80 +/-0,3 hinzu ( siehe Anfrageskizze )
unbemaßte Ecken und Kanten mit max. R0,6 verrunden</t>
  </si>
  <si>
    <t>das Angebot gilt für die  Alterrnativvariante</t>
  </si>
  <si>
    <t>nur nach geänderter Skizze</t>
  </si>
  <si>
    <t>100% Richten</t>
  </si>
  <si>
    <t>002006-02</t>
  </si>
  <si>
    <t>die Wandstärke 1,5mm auf 2mm und die Wandstärke 1mm auf 1,3mm erhöhen (siehe Kd.-Zeichnung)
die Toleranz Maß 80 erhöhen (siehe Kd.-Zeichnung)</t>
  </si>
  <si>
    <t>002006-03</t>
  </si>
  <si>
    <t>Kabelkanal ohne Luftkanal</t>
  </si>
  <si>
    <t>neue Version Kabelkanal  jetzt ohne Luftkanal</t>
  </si>
  <si>
    <t>formgebundener Druckringeinsatz zur Stabilisierung der Profilform beim Pressvorgang</t>
  </si>
  <si>
    <t>Konturänderungen: Wandstärkenänderungen 1,5mm auf 2,0 bzw. 2,5mm, Meßpunkte für Maß 80 +/- 0,3 hinzu, 
modifizierte Schraubkanäle, Toleranzänderung Maß 80 (siehe Kd.-Zeichnung)</t>
  </si>
  <si>
    <t>das Angebot gilt für die Alternativvariante</t>
  </si>
  <si>
    <t>002007-01</t>
  </si>
  <si>
    <t>2007</t>
  </si>
  <si>
    <t>76939</t>
  </si>
  <si>
    <t>Kundenleg DGFVE232B</t>
  </si>
  <si>
    <t>ehemals Werkzeug 43 MN (76939)</t>
  </si>
  <si>
    <t>Keller / 330x160?/ "B"/ +N2 / +Stau
1329+100+120=1549€</t>
  </si>
  <si>
    <t>Leg 7370 !</t>
  </si>
  <si>
    <t>Sägelängentoleranz -0/-6mm !</t>
  </si>
  <si>
    <t>DGFVE232B gilt nicht für BTF--&gt; Bestätigung über BN</t>
  </si>
  <si>
    <t>002008-01</t>
  </si>
  <si>
    <t>02008-01</t>
  </si>
  <si>
    <t>2008</t>
  </si>
  <si>
    <t>Kunde möchte 2 to beschichtet und 2 to eloxiert.</t>
  </si>
  <si>
    <t>formgebundener Druckringeinsatz (790€)</t>
  </si>
  <si>
    <t>Wandstärken 1,8 auf 2,2 erhöhen (Lauffläche)- siehe Kd.-Zeichnung grün
Toleranzänderungen - siehe Kd.-Zeichnung gelb</t>
  </si>
  <si>
    <t>anstatt in EN AW 6063 T6 (intern 6022) in EN AW 6060 T66 (intern 6027) anbieten
besitzt die selben Material- und Festigkeitseigenschaften, lässt sich presstechnisch aber besser verarbeiten</t>
  </si>
  <si>
    <t>die Toleranzen der Maße 3,13 und 1 werden nicht bestätigt. Diese können im Produktionsprozess nicht gemessen werden, da Konstruktionsmaße- siehe Kd.-Zeichnung orange</t>
  </si>
  <si>
    <t>s. Bemerkungen Qualität</t>
  </si>
  <si>
    <t xml:space="preserve">4 Anfragen versendet, von Trio ein Angebot für PB als auch Eloxal erhalten, der o.g. Preis ist für PB - für Elox liegt das Angebot auf dem Laufwerk. Bitte Zuschlag beachten.  MEGA Absage wegen Kapa, Antworten liegen auf dem Laufwerk.  
</t>
  </si>
  <si>
    <t>002009-01</t>
  </si>
  <si>
    <t>2009</t>
  </si>
  <si>
    <t>Unten lang</t>
  </si>
  <si>
    <t>WZ ø260x135 / MAx50  2-Strang</t>
  </si>
  <si>
    <t>Wandstärke 1,2mm  der Nase auf 1,5mm und Radius 0,3mm auf 0,5 mm erhöhen (siehe Kd.-Zeichnung)
unbemaßte Ecken und Kanten mit R0,3 verrunden</t>
  </si>
  <si>
    <t>EN AW 6060 T66 ( intern 6027)</t>
  </si>
  <si>
    <t>002009-02</t>
  </si>
  <si>
    <t>Unten kurz</t>
  </si>
  <si>
    <t>WZ ø289x135 / MAx50 4-Strang</t>
  </si>
  <si>
    <t>002010-01</t>
  </si>
  <si>
    <t>2010</t>
  </si>
  <si>
    <t xml:space="preserve">Kunde fragt die "günstigste" Länge an - bitte in der Kalkulaton mit beachten, danke </t>
  </si>
  <si>
    <t>002011-01</t>
  </si>
  <si>
    <t>02011-01</t>
  </si>
  <si>
    <t>2011</t>
  </si>
  <si>
    <t>Wellenaufnahme-Profil 3 LF5</t>
  </si>
  <si>
    <t xml:space="preserve">Kunde sucht für dieses bestehende Profil einen Zweitlieferanten.
Profil wurde aber überarbeitet. Event. notwendige Änderungen 
kennzeichnen.
</t>
  </si>
  <si>
    <t>Profiltoleranzen nicht haltbar siehe Rotstiftzeichnung.</t>
  </si>
  <si>
    <t>Die Geradheits- und Verwindungstoleranz muß auch erhöht werden. 
Geradheit 0,8mm /3m auf 1,2mm/3m
Verwindung 1,5mm/3mm auf 2,0mm /3m
Profil mit Luftkühlung</t>
  </si>
  <si>
    <t>Nur gemäß Rotstiftzng. @Jana: 3.1b Zeugnis gibt es seit fast 20 Jahren micht mehr</t>
  </si>
  <si>
    <t>002012-01</t>
  </si>
  <si>
    <t>2012</t>
  </si>
  <si>
    <t>Side Shield</t>
  </si>
  <si>
    <t>Profilform nicht haltbar</t>
  </si>
  <si>
    <t>002013-01</t>
  </si>
  <si>
    <t>2013</t>
  </si>
  <si>
    <t>B45065</t>
  </si>
  <si>
    <t>002013-02</t>
  </si>
  <si>
    <t>B45067</t>
  </si>
  <si>
    <t>002013-03</t>
  </si>
  <si>
    <t>B55405</t>
  </si>
  <si>
    <t>002013-04</t>
  </si>
  <si>
    <t>B45068</t>
  </si>
  <si>
    <t>002013-05</t>
  </si>
  <si>
    <t>B55351</t>
  </si>
  <si>
    <t>002014-01</t>
  </si>
  <si>
    <t>2014</t>
  </si>
  <si>
    <t>200x 55</t>
  </si>
  <si>
    <t>Habe dem Kunden bereits vorhandenes WZ 200 x 50 angeboten, aber er besteht auf 200 x 55 mm</t>
  </si>
  <si>
    <t>Ecken und Kanten mit max.R1,8 verrunden</t>
  </si>
  <si>
    <t>002015-01</t>
  </si>
  <si>
    <t>2015</t>
  </si>
  <si>
    <t xml:space="preserve">A6Z99000735737 Rev. A  </t>
  </si>
  <si>
    <t xml:space="preserve">Legierung nur geraten, da DXF nicht geöffnet werden konnte. </t>
  </si>
  <si>
    <t>002016-01</t>
  </si>
  <si>
    <t>2016</t>
  </si>
  <si>
    <t>002017-01</t>
  </si>
  <si>
    <t>02017-01</t>
  </si>
  <si>
    <t>2017</t>
  </si>
  <si>
    <t>Klemmleiste hinten SE59</t>
  </si>
  <si>
    <t>Prototypen 30 - 120 Stück</t>
  </si>
  <si>
    <t>Profiltoleranzen nicht bekannt, keine Zeichnung nur modell vorhanden</t>
  </si>
  <si>
    <t>002017-02</t>
  </si>
  <si>
    <t>ZB KLEMMLEISTE HINTEN SE59</t>
  </si>
  <si>
    <t>besondere Merkmale müssen vorab abgestimmt werden.</t>
  </si>
  <si>
    <t>nur ohne Besondere Merkmale. Diese müssen im Vorfeld definiert werden !!
(s. Vereinbarung zwischen den beiden Häusern)</t>
  </si>
  <si>
    <t>002018-01</t>
  </si>
  <si>
    <t>02018-01</t>
  </si>
  <si>
    <t>2018</t>
  </si>
  <si>
    <t>Profil Hauptkörper CKK 15-110</t>
  </si>
  <si>
    <t>Bestandsprodukt - keine Änderung möglich</t>
  </si>
  <si>
    <t>Annahme Si 0,5</t>
  </si>
  <si>
    <t xml:space="preserve">Preis exkl. Verpackung - da zur Zeit der Anfrage nicht klar def. , mit A. Zimmermann abgestimmt am 11.02. </t>
  </si>
  <si>
    <t>002018-02</t>
  </si>
  <si>
    <t>02018-02</t>
  </si>
  <si>
    <t>Profil Hauptkörper CKK 20-145</t>
  </si>
  <si>
    <t>Bestandsprodukt - keine Änderungen möglich
Jahresbedarf: 40 to</t>
  </si>
  <si>
    <t xml:space="preserve">Profil mit Luftkühlung.
Profil mit Vorbehalt wegen sehr stark eingeschränkter Toleranz bezüglich Geradheit längs und Verwindung.
Ich möchte das die Toleranz bei der Verwindung auf  mindestens  2/3 der DIN 12020 erhöht wird und die Geradheit längs nach DIN 12020 toleriert wird.   </t>
  </si>
  <si>
    <t xml:space="preserve">Der Preis ist exkl. Verpackung, da zum Zeitpunkt der Anfrage nicht klar defininiert, in Abstimmung mit A. Zimmermann am 11.02., IS </t>
  </si>
  <si>
    <t>002019-01</t>
  </si>
  <si>
    <t>02019-01</t>
  </si>
  <si>
    <t>2019</t>
  </si>
  <si>
    <t>MEMBER BODY SIDE RH/LH</t>
  </si>
  <si>
    <t>6N01</t>
  </si>
  <si>
    <t xml:space="preserve">Legierung: A6N01ST5 (MS141-29)
Bitte um Prüfung ob das Pressprofil von Pos. 08 und 12 identisch ist. </t>
  </si>
  <si>
    <t>Eingeschränkte Profiltoleranzen nicht bekannt.</t>
  </si>
  <si>
    <t>002021-01</t>
  </si>
  <si>
    <t>Profil_002021-01</t>
  </si>
  <si>
    <t>2021</t>
  </si>
  <si>
    <t>Rail profile</t>
  </si>
  <si>
    <t>Rail profile that shall be bended by the customer to a fishing box. (Fishing industry)</t>
  </si>
  <si>
    <t>228x128/B/D1/Keller/ Stau 
854+77=931€</t>
  </si>
  <si>
    <t>Only 3d-model available. General tolerances therefore acc. DIN EN 755-9</t>
  </si>
  <si>
    <t>002021-02</t>
  </si>
  <si>
    <t>Rail profile that shall be bended by the customer to a fishing box. (Fishing industry)
Pls calculate for 2 cavity die.</t>
  </si>
  <si>
    <t xml:space="preserve">not reasonable on 50MN press due to profil weight </t>
  </si>
  <si>
    <t>002022-01</t>
  </si>
  <si>
    <t>2022</t>
  </si>
  <si>
    <t>Steuerblock</t>
  </si>
  <si>
    <t>Radius R0,8  +0/-0,2 auf R1 +0/-0,3 erhöhen</t>
  </si>
  <si>
    <t>optimale Presslänge 5500mm : Recovery= 81,84%
                                              Schichtleistung= 27,4 To.
                                               Anzahl Längen= 4
                                              Blocklänge  =  1250</t>
  </si>
  <si>
    <t>Reckgrad min. 0,5%
Leitfaden zur Bemußterung kann wie dargestellt, nicht bestätigt werden. Bei Auftragsertzeilung ist eine Abstimmung nötig.
Bitte unbedingt die Bemerkungen im Leitfaden der Bemusterungsmatrixund die Herstellbarkeitserklärung beachten. ( Ablage unter Machbarkeit)</t>
  </si>
  <si>
    <t>s. Bemerkungen QS</t>
  </si>
  <si>
    <t>002023-01</t>
  </si>
  <si>
    <t>02023-01</t>
  </si>
  <si>
    <t>2023</t>
  </si>
  <si>
    <t>Klemmleiste Vorne NV</t>
  </si>
  <si>
    <t>Legierung gemäß GS 93047 AlMgSi-STD</t>
  </si>
  <si>
    <t>Profil wie 204282 bzw. 24723</t>
  </si>
  <si>
    <t>Besondere Merkmale müssen vorab abgestimmt werden.</t>
  </si>
  <si>
    <t>Besondere Merkmale müssen vorab abgestimmt werden.
Enthält nicht Sägen und Kosten für mech. Bearbeitung</t>
  </si>
  <si>
    <t>002023-02</t>
  </si>
  <si>
    <t>02023-02</t>
  </si>
  <si>
    <t>Klemmleiste 2U4 CA NV</t>
  </si>
  <si>
    <t>Besondere Merkmale müssen vorab noch abgestimmt werden.</t>
  </si>
  <si>
    <t>002023-03</t>
  </si>
  <si>
    <t>Klemmleiste ZWE NV</t>
  </si>
  <si>
    <t>002023-04</t>
  </si>
  <si>
    <t>Keller / 289x135 / D6 / +1 Mehrdorn  2230+3% 0= 2297 €
ähnlich: B35709</t>
  </si>
  <si>
    <t>Richtangebot.  In BTF nur Pressen - Keine Weiterbearbeitung !
Es erfolgte keine weitere Prüfung zusätzlicher Dokumente.</t>
  </si>
  <si>
    <t xml:space="preserve"> In BTF nur Pressen - Keine Weiterbearbeitung !</t>
  </si>
  <si>
    <t>002023-05</t>
  </si>
  <si>
    <t xml:space="preserve">Keller / 240x135 / D2 / B / +Stau  =  1962+103 = 2065€
ähnlich: B55433
</t>
  </si>
  <si>
    <t xml:space="preserve">Richtangebot.
Es erfolgte keine weitere Prüfung zusätzlicher Dokumente.
Kalkulationsbasis nur Profilkontur und Legierung.
</t>
  </si>
  <si>
    <t>Richtangebot.
Es erfolgte keine weitere Prüfung zusätzlicher Dokumente.
Kalkulationsbasis nur Profilkontur und Legierung.</t>
  </si>
  <si>
    <t xml:space="preserve"> In BTF nur Pressen - Keine Weiterbearbeitung !
</t>
  </si>
  <si>
    <t>002023-06</t>
  </si>
  <si>
    <t>02023-03</t>
  </si>
  <si>
    <t xml:space="preserve">Keller / 289x135 / D6 / +1 Mehrdorn  2230+3% 0= 2297 €
ähnlich: B35709
</t>
  </si>
  <si>
    <t xml:space="preserve">Es erfolgte keine weitere Prüfung zusätzlicher Dokumente.
Kalkulationsbasis nur Profilkontur und Legierung.
</t>
  </si>
  <si>
    <t>Es erfolgte keine weitere Prüfung zusätzlicher Dokumente.
Kalkulationsbasis nur Profilkontur und Legierung.</t>
  </si>
  <si>
    <t xml:space="preserve">  In BTF nur Pressen - Keine Weiterbearbeitung !
</t>
  </si>
  <si>
    <t>002024-01</t>
  </si>
  <si>
    <t>02024-01</t>
  </si>
  <si>
    <t>2024</t>
  </si>
  <si>
    <t>Gehäuse Pfeiffer</t>
  </si>
  <si>
    <t xml:space="preserve">Nicht sicher, ob es eloxalqualität sein sollte. </t>
  </si>
  <si>
    <t>289x160 / D1 / B / Keller o. Wefa / 2088 €</t>
  </si>
  <si>
    <t>Toleranzänderungen siehe Skizze. Lage Bezugsymbol geändert.
Sichtfläche auf Profilzeichnung = EQ</t>
  </si>
  <si>
    <t>nur nach Rotstiftzeichnung
ohne Eloxal u. ohne Bearbeitung.</t>
  </si>
  <si>
    <t>CO-18.03.2022: Nach Rü. mit A. Schütte erst einmal reines Profil ohne Eloxal u. ohne Bearbeitung anbieten.</t>
  </si>
  <si>
    <t>002025-01</t>
  </si>
  <si>
    <t>02025-01</t>
  </si>
  <si>
    <t>2025</t>
  </si>
  <si>
    <t>Grundprofil</t>
  </si>
  <si>
    <t>für nur 4 Tonnen Gesamtbedarf, würde es sich nicht rentieren. Ansonsten machbar.</t>
  </si>
  <si>
    <t>002026-01</t>
  </si>
  <si>
    <t>2026</t>
  </si>
  <si>
    <t>Al-SPP Xenon Profil</t>
  </si>
  <si>
    <t>Bestandskunde!!! --&gt; in der Datenbank nicht gefunden - Kundenr 10100011</t>
  </si>
  <si>
    <t xml:space="preserve">wegen Auslauf nicht möglich. Nur möglich mit "geraden" oder "konkaven Ausreißstegen" </t>
  </si>
  <si>
    <t>002027-01</t>
  </si>
  <si>
    <t>2027</t>
  </si>
  <si>
    <t>Holm 58x25</t>
  </si>
  <si>
    <t xml:space="preserve">- Wandstärken (und damit verbunden, Gewicht) sind zu gering 
  [explizite Aussage seitens Sales: „ Zeichnungsänderungen sind nicht erlaubt“]
- auch im Mehrstrang ist kein sinnhaftes Austrittsgewicht erreichbar
</t>
  </si>
  <si>
    <t>002027-02</t>
  </si>
  <si>
    <t>Sprosse</t>
  </si>
  <si>
    <t>002027-03</t>
  </si>
  <si>
    <t>Holm 75x25</t>
  </si>
  <si>
    <t>Zeichnungsänderungen sind nicht erlaubt.
Beim Holm 73x25 gibt es insgesamt 16 verschiedene Längen.
Ich gebe hier exemplarisch 5 Längen an mit einer Längetoleranz
von +/- 2 mm. Sollte dies im Pressenfluss nicht erreichbar sein,
bitte mögliche Toleranz angeben.</t>
  </si>
  <si>
    <t>002027-04</t>
  </si>
  <si>
    <t>002027-05</t>
  </si>
  <si>
    <t>002027-06</t>
  </si>
  <si>
    <t>002027-07</t>
  </si>
  <si>
    <t>002028-01</t>
  </si>
  <si>
    <t>2028</t>
  </si>
  <si>
    <t>Aufsteckprofil</t>
  </si>
  <si>
    <t>zu Leicht. Wie mit C:Eggers besprochen</t>
  </si>
  <si>
    <t>002028-02</t>
  </si>
  <si>
    <t>Eckverbinder</t>
  </si>
  <si>
    <t>Nur mit Änderungen. Nicht sinnvoll, wie mit C:Eggers besprochen</t>
  </si>
  <si>
    <t>002029-01</t>
  </si>
  <si>
    <t>02029-01</t>
  </si>
  <si>
    <t>2029</t>
  </si>
  <si>
    <t>LAENGSTRAEGER</t>
  </si>
  <si>
    <t>Toleranzeinschränkungen nicht erkennbar. Zeichnung nicht vergrößerbar</t>
  </si>
  <si>
    <t>Wanddickentoleranz sehr eng, besser ±0,4 ?</t>
  </si>
  <si>
    <t xml:space="preserve">Produkt wird ABGELEHNT: TL 116 C24 ist int. 6008, also Si 0,7. Es müsste höchst wahrscheinlich mit Wasser gekühlt werden. 
Profilkontur ohne Zwischenstege mit Wasser SEHR KRITISCH! Mit Anforderung N20/C20 wäre es wahrscheinlich möglich, 
da ohne Wasserkühlung in int. 6022. 
</t>
  </si>
  <si>
    <t xml:space="preserve">Abstimmung mit der Produktion und QM kann der Querschnitt in TL116 C24 nicht angeboten (zugesagt) werden,
da Verformung durch die benötigte Wasserkühlung zu erwarten ist.
</t>
  </si>
  <si>
    <t>002030-01</t>
  </si>
  <si>
    <t>02030-01</t>
  </si>
  <si>
    <t>2030</t>
  </si>
  <si>
    <t>160 x 40</t>
  </si>
  <si>
    <t>Bestandsprofil keine Änderungen möglich!</t>
  </si>
  <si>
    <t>Einkauf offen</t>
  </si>
  <si>
    <t>s. Angebot Westalutec</t>
  </si>
  <si>
    <t>002030-02</t>
  </si>
  <si>
    <t>02030-02</t>
  </si>
  <si>
    <t>44x41</t>
  </si>
  <si>
    <t>abgelehnt. C.O.</t>
  </si>
  <si>
    <t>nicht sinnvoll herstellbar - C.O.</t>
  </si>
  <si>
    <t>002030-03</t>
  </si>
  <si>
    <t>02030-03</t>
  </si>
  <si>
    <t>TOE 96750</t>
  </si>
  <si>
    <t>abgelehnt C.O.</t>
  </si>
  <si>
    <t>002030-04</t>
  </si>
  <si>
    <t>02030-04</t>
  </si>
  <si>
    <t>Systemprofil 90x90</t>
  </si>
  <si>
    <t xml:space="preserve">Geschwindigkeit habe ich verringert. Im Vergelich zu einem bestehenden WZ ist die Geschwindigkeit immer noch höher. Zapfenbreite sollte verhrößert werden
</t>
  </si>
  <si>
    <t>002030-05</t>
  </si>
  <si>
    <t>02030-05</t>
  </si>
  <si>
    <t>Systemprofil 80x80</t>
  </si>
  <si>
    <t>Nutenabtsnadsmaßtoleranz 20 +-01, auf min +-01,5 erhöhen. Geschwindigkeit habe ich verringert.</t>
  </si>
  <si>
    <t>Nutenabtsnadsmaßtoleranz 20 +-01, auf min +-01,5 erhöhen</t>
  </si>
  <si>
    <t>002030-06</t>
  </si>
  <si>
    <t>02030-06</t>
  </si>
  <si>
    <t>Geschwindigkeit habe ich reduziert.</t>
  </si>
  <si>
    <t>002030-07</t>
  </si>
  <si>
    <t>02030-07</t>
  </si>
  <si>
    <t>I-Träger 180x60</t>
  </si>
  <si>
    <t>Geradheits-Toleranz (Fläche A,mitte) von 0,5 auf 0,8 erhöhen. Geschwindigkeit habe ich verringert.</t>
  </si>
  <si>
    <t>Geradheits-Toleranz (Fläche A,mitte) von 0,5 auf 0,8 erhöhen</t>
  </si>
  <si>
    <t>002030-08</t>
  </si>
  <si>
    <t>02030-08</t>
  </si>
  <si>
    <t>002031-01</t>
  </si>
  <si>
    <t>Profil_002031-01</t>
  </si>
  <si>
    <t>2031</t>
  </si>
  <si>
    <t>Lift profile</t>
  </si>
  <si>
    <t>Natural anodising 10 my. Ok with contactmarks max 50mm in from each end of profile. Visible surface according to drawing  in folder.</t>
  </si>
  <si>
    <t>keine genauen Toleranzangaben vorhanden</t>
  </si>
  <si>
    <t>Profil mit Luftkühlung.
Formlehere nötig.</t>
  </si>
  <si>
    <t>Eloxalkosten aus Alucol-Rahmenvertrag</t>
  </si>
  <si>
    <t>002032-01</t>
  </si>
  <si>
    <t>02032-01</t>
  </si>
  <si>
    <t>2032</t>
  </si>
  <si>
    <t>3842528553</t>
  </si>
  <si>
    <t xml:space="preserve">@P28  Geradheits-, Lage- und Formtoleranzen bitte genau anschauen. </t>
  </si>
  <si>
    <t>ähnlich 24587 bzw. 203503</t>
  </si>
  <si>
    <t xml:space="preserve">Form- u. Lagetoleranzen kleiner als 12020-2, aber es sind übliche Toleranzen für Bosch Rex. </t>
  </si>
  <si>
    <t xml:space="preserve">Lieferant MWG - bestes Angebot Eloxal 3,31 €/m²
Verpackungsaufwand: 0,44€/qm
Verpackungsmaterial : Preisermittlung erst nach Spezifikation u. vorlegen der Verpackungsvorschrift möglich
Ab Werk
Gültig bis 05-2022
</t>
  </si>
  <si>
    <t>CPT</t>
  </si>
  <si>
    <t>Muss durch Einkauf verhandelt und geklärt werden.</t>
  </si>
  <si>
    <t>002033-01</t>
  </si>
  <si>
    <t>2033</t>
  </si>
  <si>
    <t>FL30x28</t>
  </si>
  <si>
    <t>Flach 30 x 28 mit AR 3 (4 x)</t>
  </si>
  <si>
    <t>WZ ø 228x128 2-Strang</t>
  </si>
  <si>
    <t>Bund umreift (max. 500kg)</t>
  </si>
  <si>
    <t>002034-01</t>
  </si>
  <si>
    <t>02034-01</t>
  </si>
  <si>
    <t>2034</t>
  </si>
  <si>
    <t>SK 583 - Art.Nr. 10010141</t>
  </si>
  <si>
    <t>evtl. zwei WZ erforderlich</t>
  </si>
  <si>
    <t xml:space="preserve">evtl. zwei WZ erforderlich </t>
  </si>
  <si>
    <t>002034-02</t>
  </si>
  <si>
    <t>02034-02</t>
  </si>
  <si>
    <t>SK395 - Art.Nr. 10011596</t>
  </si>
  <si>
    <t>Achtung: Hochdekorative Sichtfläche !</t>
  </si>
  <si>
    <t>ungeschickte Geometrie</t>
  </si>
  <si>
    <t>Gewicht g/m ca., da CAD-Daten nicht vorhanden und Zeichnung nur unvollständig vermaßt.</t>
  </si>
  <si>
    <t>002035-01</t>
  </si>
  <si>
    <t>02035-01</t>
  </si>
  <si>
    <t>2035</t>
  </si>
  <si>
    <t>Änderung, Ursprungsanfrage war Mach 1866</t>
  </si>
  <si>
    <t>Auslaufseite oben</t>
  </si>
  <si>
    <t>Standzeit erhöht auf 40t</t>
  </si>
  <si>
    <t>002036-01</t>
  </si>
  <si>
    <t>2036</t>
  </si>
  <si>
    <t>Bitte Anfrage für mech. Bearbeitung bei Alucolor Chemnitz</t>
  </si>
  <si>
    <t>Toleranzänderung Maß 60,2 +0,1 auf 60,2 +0,6</t>
  </si>
  <si>
    <t>ohne Bearbeitung. nur nach Step-G Zeichnung</t>
  </si>
  <si>
    <t>002037-01</t>
  </si>
  <si>
    <t>2037</t>
  </si>
  <si>
    <t>HW2120ROH-03</t>
  </si>
  <si>
    <t>Festigkeit Rm min. 340 MPa
Streckgrenze Rp 0,2 min. 300 MPa
Bruchdehnung A5 (%) &gt; 8% / &lt; 15%
Bitte auch die Herstellbarkeitsbewertung ausfüllen</t>
  </si>
  <si>
    <t>Rm min 370 N/mm² wie in der Mail geschrieben, wird nicht bestätigt. 
Rm min. 340 N/mm² A5 &gt;8% &lt;15 % ist ok - Datenblatt Herstellbarkeitsbewertung beachten</t>
  </si>
  <si>
    <t>002038-01</t>
  </si>
  <si>
    <t>2038</t>
  </si>
  <si>
    <t>120x60</t>
  </si>
  <si>
    <t>Sichtfläche 120 mm Fläche</t>
  </si>
  <si>
    <t>unbemaßte Ecken und Kanten mit R0,2 verrunden
Toleranzänderungen der Maße 120, 60 und 14 (siehe Kd.-Zeichnung)</t>
  </si>
  <si>
    <t>002038-02</t>
  </si>
  <si>
    <t>110x41</t>
  </si>
  <si>
    <t>Sichtfläche 95 mm Fläche</t>
  </si>
  <si>
    <t>Toleranzänderung Maß 10,1 (siehe Kd.-Zeichnung)
unbemaßte Ecken und Kanten mit R0,2 verrunden</t>
  </si>
  <si>
    <t>Richtkosten beachten</t>
  </si>
  <si>
    <t>002038-03</t>
  </si>
  <si>
    <t>Klammer</t>
  </si>
  <si>
    <t>Nur Profil anbieten, keine Bohrung nötig, Mindestmenge anbieten</t>
  </si>
  <si>
    <t>unbemaßte Ecken und Kanten mit R0,2 verrunden
Toleranzänderung Maß 18 (siehe Kd.-Zeichnung)</t>
  </si>
  <si>
    <t>002038-04</t>
  </si>
  <si>
    <t>Verkleidung</t>
  </si>
  <si>
    <t>Sichtfläche außen 77x76x36 mm Fläche</t>
  </si>
  <si>
    <t>formgebundener Druckringeinsatz zur Stabilisierung / Abstützung der Profilzunge (710€)</t>
  </si>
  <si>
    <t>unbemaßte Ecken und Kanten mit R0,3 verrunden
Wandstärke 2,0 auf 2,5 erhöhen (siehe Kd.-Zeichnung)</t>
  </si>
  <si>
    <t>Angebot gilt für Alternativvariante ( Wandstärke 2,5mm)</t>
  </si>
  <si>
    <t>002038-05</t>
  </si>
  <si>
    <t>Klemmprofil</t>
  </si>
  <si>
    <t>Mindestmenge anbieten</t>
  </si>
  <si>
    <t>002039-01</t>
  </si>
  <si>
    <t>2039</t>
  </si>
  <si>
    <t>Felge</t>
  </si>
  <si>
    <t>002040-01</t>
  </si>
  <si>
    <t>2040</t>
  </si>
  <si>
    <t xml:space="preserve">Rundrohr </t>
  </si>
  <si>
    <t xml:space="preserve">Rundrohr gepresst gem. EN 755
EN AW 6082 T6
48 +/- 0,3 mm
33 +/- 0,3 mm
L= 3m
</t>
  </si>
  <si>
    <t>002041-01</t>
  </si>
  <si>
    <t>02041-01</t>
  </si>
  <si>
    <t>2041</t>
  </si>
  <si>
    <t>NOEdeck Längsträgerprofil 2022</t>
  </si>
  <si>
    <t>würde das gerne im Team besprechen.</t>
  </si>
  <si>
    <t>Profil abgelehnt, da wegen Profilgeometrie keine geeignete Profilauslaufseite möglich ist.
Hochkant nicht möglich und flach wird der Steg eingedrückt. Profil so nicht pressbar!!!
Zusätzlich Probleme mit mit mech. Eigenschaften möglich, da das Profil nur mit Luft gekühlt werden kann. 
Prozessdaten nur ausgefüllt da ich sonst nicht speichern kann. 100 % Defektrate kein Tipfehler.</t>
  </si>
  <si>
    <t>Siehe Bemerkung Presswerk</t>
  </si>
  <si>
    <t>002041-02</t>
  </si>
  <si>
    <t xml:space="preserve">Profiländerung dem Kunden vorgeschlagen.
Lediglich der Radius von 10 mm dürfte höchstens 3 mm betragen.
Bitte um Kalkulation - danke! </t>
  </si>
  <si>
    <t>wie besprochen, ohne Wasser fahren</t>
  </si>
  <si>
    <t>mit neuer Profilform</t>
  </si>
  <si>
    <t xml:space="preserve">Profil nur mit Luftkühlung möglich.
Profil kann nur nach geänderter Zeichnung mit geänderten mech. Eigenschaften ( T6 nicht möglich) produziert werden, die mit Kunden abgestimmt wurden und die ich hier aber nicht auf der Zeichnung sehe  sehe.
Wenn alle Änderungen vom Kunden akzeptiert sind bezüglich Maße und mech. Eigenschaften dann ist somit die Freigabe erteilt. 
</t>
  </si>
  <si>
    <t>Achtung Anmerkung Presswerk: Nur Luftkühlung möglich, dann T6 kritisch.</t>
  </si>
  <si>
    <t>Nur nach Zeichnung Rev02; Sägen auf Länge 1918 nicht möglich</t>
  </si>
  <si>
    <t>002042-01</t>
  </si>
  <si>
    <t>Profil_002042-01</t>
  </si>
  <si>
    <t>2042</t>
  </si>
  <si>
    <t>25 EXT04</t>
  </si>
  <si>
    <t>Angebot Adex 2980 €</t>
  </si>
  <si>
    <t>002042-02</t>
  </si>
  <si>
    <t>25EXT04</t>
  </si>
  <si>
    <t>Angebot Adex 2980€</t>
  </si>
  <si>
    <t>002042-03</t>
  </si>
  <si>
    <t>002042-04</t>
  </si>
  <si>
    <t>Profil_002042-04</t>
  </si>
  <si>
    <t>25EXT03</t>
  </si>
  <si>
    <t>Angebot Adex 3516 €</t>
  </si>
  <si>
    <t>002042-05</t>
  </si>
  <si>
    <t>002042-06</t>
  </si>
  <si>
    <t>002042-07</t>
  </si>
  <si>
    <t>002043-01</t>
  </si>
  <si>
    <t>2043</t>
  </si>
  <si>
    <t xml:space="preserve">30 x 30 Panel </t>
  </si>
  <si>
    <t>Änderung Konstruktion : Zungenlänge von 22mm auf 16mm kürzen- zu großes Risiko für Werkzeugbruch (siehe Anfrageskizze)
Unbemaßte Ecken und Kanten mit R0,2 verrunden</t>
  </si>
  <si>
    <t>Toleranz für Maß 4,2 hinzu, Geometrieanpassung beachten (siehe Anfrageskizze)
das Angebot gilt nur für die Alternativvariante</t>
  </si>
  <si>
    <t>002044-01</t>
  </si>
  <si>
    <t>2044</t>
  </si>
  <si>
    <t>Hohlrippenkühlkörper Fuß</t>
  </si>
  <si>
    <t>Oberfläche -&gt; Eloxalqualität</t>
  </si>
  <si>
    <t>technisch möglich. Würde aber ja nur im Gesamtpaket Sinn machen</t>
  </si>
  <si>
    <t>002044-02</t>
  </si>
  <si>
    <t>Hohlrippenkühlkörper Finne</t>
  </si>
  <si>
    <t>Nicht sinnvoll herstellbar. Zu leicht</t>
  </si>
  <si>
    <t>002044-03</t>
  </si>
  <si>
    <t>Zungenverhältnis nicht herstellbar auf 100MN</t>
  </si>
  <si>
    <t>002050-01</t>
  </si>
  <si>
    <t>Profil_002050-01</t>
  </si>
  <si>
    <t>2050</t>
  </si>
  <si>
    <t>5362754A_Profile</t>
  </si>
  <si>
    <t>@ QT/PW: Prüfen ob T6 möglich ist</t>
  </si>
  <si>
    <t>002050-02</t>
  </si>
  <si>
    <t>Profil_2050-02</t>
  </si>
  <si>
    <t>5363869A_Profile</t>
  </si>
  <si>
    <t>@ QT/PW: Prüfen, ob T6 möglich ist</t>
  </si>
  <si>
    <t>002050-03</t>
  </si>
  <si>
    <t>Profil_002050-03</t>
  </si>
  <si>
    <t>5446938A_Profile</t>
  </si>
  <si>
    <t>002052-01</t>
  </si>
  <si>
    <t>2052</t>
  </si>
  <si>
    <t>AZ12863</t>
  </si>
  <si>
    <t>zzgl. Mitleister Eloxal E6/C0 - mind. 15µ</t>
  </si>
  <si>
    <t>002053-01</t>
  </si>
  <si>
    <t>02053-01</t>
  </si>
  <si>
    <t>2053</t>
  </si>
  <si>
    <t>SK 168 - unbearbeitet</t>
  </si>
  <si>
    <t>Angebotsvariante 1 -&gt; unbearbeitet</t>
  </si>
  <si>
    <t>Geradheitstoleranz nicht angegeben, was entscheidend für die Machbarkeit ist</t>
  </si>
  <si>
    <t>Zeichnung nicht vollständig</t>
  </si>
  <si>
    <t xml:space="preserve">Profil mit Luftkühlung.
Bei Toleranzeinschränkung von der Geradheit quer, könntes es sein das das Profil über die Rollenrichte muss und somit sich der preis erhöht.
</t>
  </si>
  <si>
    <t>siehe Bemerkung Abteilungen</t>
  </si>
  <si>
    <t>002053-02</t>
  </si>
  <si>
    <t>SK 168 - bearbeitet</t>
  </si>
  <si>
    <t>Angebotsvariante 2 -&gt; Fertigteil bearbeitet gem. beigefügter Bearbeitungszeichnung
Kundenhinweis: Info: für die Schräge wird eine KK Länge von ca. 94mm benötigt
Bitte die Teilelänge ermitteln und oben in der Kundenlänge ergänzen. DAnKE !</t>
  </si>
  <si>
    <t>Schrägsägen nicht in unserem Auftrag anbieten. Nur als länge 3.200mm</t>
  </si>
  <si>
    <t>002055-01</t>
  </si>
  <si>
    <t>Profil_002055-01</t>
  </si>
  <si>
    <t>2055</t>
  </si>
  <si>
    <t>Glaswand Unten</t>
  </si>
  <si>
    <t>unbemaßte Ecken und Kanten mit max.R0,6 verrunden</t>
  </si>
  <si>
    <t>002055-02</t>
  </si>
  <si>
    <t>Profil_002055-02</t>
  </si>
  <si>
    <t>Glaswand Oben</t>
  </si>
  <si>
    <t xml:space="preserve">Konstruktionsänderung (siehe Kd.-Zeichnung) </t>
  </si>
  <si>
    <t>002056-01</t>
  </si>
  <si>
    <t>Profil_002056-01</t>
  </si>
  <si>
    <t>2056</t>
  </si>
  <si>
    <t>52.5x33.5x885 (Teil 20011894)</t>
  </si>
  <si>
    <t>Teil 20011894</t>
  </si>
  <si>
    <t>Angebot Adex 2050 €</t>
  </si>
  <si>
    <t>Legierung : EN AW-6110 A</t>
  </si>
  <si>
    <t>geänderte Sägetoleranz beachten</t>
  </si>
  <si>
    <t>Sägelängentoleranz au +/-1,5mm geändert</t>
  </si>
  <si>
    <t>002057-01</t>
  </si>
  <si>
    <t>2057</t>
  </si>
  <si>
    <t>Flatbar 45x197mm</t>
  </si>
  <si>
    <t>siehe Anfrage des Kunden im Ordner : Anfrage
45 x 197mm / in AW-6082, internally 6073</t>
  </si>
  <si>
    <t>228x128 / +N2 / +Stau / (Keller) 857+100+160=1114€
ähnl. B11599 ( 100x50)</t>
  </si>
  <si>
    <t>nach DIN EN 755-5 !</t>
  </si>
  <si>
    <t>002058-01</t>
  </si>
  <si>
    <t>2058</t>
  </si>
  <si>
    <t>Flachstange 105x65mm</t>
  </si>
  <si>
    <t>260x128  / +N2 / +Stau / (Keller) 854+100+105=1056 €
ähnl. B20586 (106x67)</t>
  </si>
  <si>
    <t>002059-01</t>
  </si>
  <si>
    <t>2059</t>
  </si>
  <si>
    <t>DAEMPFUNG SCHWELLERVERSTARK li/re</t>
  </si>
  <si>
    <t>002059-02</t>
  </si>
  <si>
    <t>02059-01</t>
  </si>
  <si>
    <t>VERSTAERKUNG SCHWELLER INNEN li/re</t>
  </si>
  <si>
    <t>siehe Kommentar Konstruktion</t>
  </si>
  <si>
    <t xml:space="preserve">Querschnitt abgelehnt da Profilform nicht machbar, wie am 01.03.2022 im Call mit WR, LS, PS, TR, DC und AH besprochen!
Problem Geometrie und Kühlung.
</t>
  </si>
  <si>
    <t>002060-01</t>
  </si>
  <si>
    <t>02060-01</t>
  </si>
  <si>
    <t>2060</t>
  </si>
  <si>
    <t>0 265 Y49 F92-01</t>
  </si>
  <si>
    <t>Als Allgemein-Toleranzen  EN 12020-2 ausgewählt in Anlehnung an bereits bestehende Werkzeuge Gen. 10 = KP 26683 und 
KP 26684.
Kundenlegierung Bosch:  EN AW-9003</t>
  </si>
  <si>
    <t>RZ max Wert einseitig auf max 32. Geschwindigkeit 6m/min ? im Team besprechen!</t>
  </si>
  <si>
    <t xml:space="preserve">Profil mit Wasserwelle.
Einteillänge ca. 5900 mm bei 1400er Blocklänge. </t>
  </si>
  <si>
    <t>Kapazität unklar aufgrund fehlender Serienmengen.
Aktuelle Taktzeitannahme 6 sec
Bosch-Linie 3 ist mit 1 MA kalkuliert</t>
  </si>
  <si>
    <t>Verladung FCA, demnach keine Transportkosten anzugeben. Die Angegebenen Kosten sind Logistikkosten und overhead Kosten.
Log Spezifikationen i.O. für uns nur avisierung via TMC relevant.</t>
  </si>
  <si>
    <t>Verpackt wir din der Produktion. Seitens LOG werden keine Kosten oder Verpackungen angegeben. Es fehlen zumindest auf den ersten Blick die Verpackungsdatenblätter von Bosch
So lange diese nicht vorliegt kann keien Verpackungsvorschrift angelegt werden. Es werden pauschal Verpackungskosten angegeben
Die tatsächlichen muss die Produktion abgeben. Sollen tatsächlich nur 1000 Stück geliefert werden?</t>
  </si>
  <si>
    <t>002060-02</t>
  </si>
  <si>
    <t>02060-02</t>
  </si>
  <si>
    <t>0 265 Y49 F93-01</t>
  </si>
  <si>
    <t xml:space="preserve">Allgemeintoleranzen EN 12020-2 ausgewählt in Anlehnung an bestehende Werkzeuge Gen. 10 = KP 26683 und KP 26684.
Falls nicht korrekt bitte um Korrektur. 
Legierung Bosch:   EN AW-9003
</t>
  </si>
  <si>
    <t>Geschwindigkeit 6 m/min ? im Team besprechen.</t>
  </si>
  <si>
    <t xml:space="preserve">Profil mit Wasserwelle.
Einteillänge ca. 5700 mm bei 1400er Blocklänge. </t>
  </si>
  <si>
    <t>002061-01</t>
  </si>
  <si>
    <t>Profil_002061-01</t>
  </si>
  <si>
    <t>2061</t>
  </si>
  <si>
    <t>Führungsprofil 2022</t>
  </si>
  <si>
    <t>Winkeligkeit +/- 0,5 °,</t>
  </si>
  <si>
    <t>Wandstärke 5mm auf 4,5 mm reduzieren und Toleranz +/-0,5 hinzu
unbemaßte Ecken und Kanten mit max. R0,6 verrunden</t>
  </si>
  <si>
    <t>Sägelängentoleranz +5/-0 wird nicht betätigt- Erhöhung auf +6/-0</t>
  </si>
  <si>
    <t>002065-01</t>
  </si>
  <si>
    <t>2065</t>
  </si>
  <si>
    <t>Lichtrohr</t>
  </si>
  <si>
    <t>002065-02</t>
  </si>
  <si>
    <t>002067-01</t>
  </si>
  <si>
    <t>Profil_002067-01</t>
  </si>
  <si>
    <t>2067</t>
  </si>
  <si>
    <t>VAP410</t>
  </si>
  <si>
    <t>nur DIN EN 755-9, keine EN 12020</t>
  </si>
  <si>
    <t>002067-02</t>
  </si>
  <si>
    <t>Profil_002067-02</t>
  </si>
  <si>
    <t>VAP442</t>
  </si>
  <si>
    <t>nur DIN EN 755-9, keine EN 12020!</t>
  </si>
  <si>
    <t>002067-03</t>
  </si>
  <si>
    <t>Profil_002067-03</t>
  </si>
  <si>
    <t>VAP443</t>
  </si>
  <si>
    <t>002067-04</t>
  </si>
  <si>
    <t>Profil_002067-04</t>
  </si>
  <si>
    <t>VAP433</t>
  </si>
  <si>
    <t>002067-05</t>
  </si>
  <si>
    <t>Profil_002067-05</t>
  </si>
  <si>
    <t>VAP434</t>
  </si>
  <si>
    <t>002067-06</t>
  </si>
  <si>
    <t>Profil_002067-06</t>
  </si>
  <si>
    <t>VAP435</t>
  </si>
  <si>
    <t>002067-07</t>
  </si>
  <si>
    <t>Profil_002067-07</t>
  </si>
  <si>
    <t>VAP419</t>
  </si>
  <si>
    <t>002067-08</t>
  </si>
  <si>
    <t>nur DIN EN 755-9, keine EN 12020!
WZ-Kosten schon zuvor angegeben; gleiches WZ, nur andere Fixlänge</t>
  </si>
  <si>
    <t>002067-09</t>
  </si>
  <si>
    <t>Profil_002067-09</t>
  </si>
  <si>
    <t>VAP418</t>
  </si>
  <si>
    <t>002068-01</t>
  </si>
  <si>
    <t>02068-01</t>
  </si>
  <si>
    <t>2068</t>
  </si>
  <si>
    <t>Body (Extrusion Shape)</t>
  </si>
  <si>
    <t>Profil mit Wasserwelle.
Ideale Einteillänge ca. 4800mm bei Blocklänge 1400 mm somit optimal Recovery auf die Stange ( ca. 76%). 
Kundenwunschlänge schlechte Recovery auf Stange ( ca. 71%).
Profilauslauf auf den zwei Höckern.</t>
  </si>
  <si>
    <t>002069-01</t>
  </si>
  <si>
    <t>Profil_002069-01</t>
  </si>
  <si>
    <t>2069</t>
  </si>
  <si>
    <t>Rohteil Gehäuse REV.03</t>
  </si>
  <si>
    <t>Geradheits und Parallelitätstoleranzen evtl nochmals überarbeiten. Profil ähnlich 42113. WZ Design von Adex. Toleranzen im Toleranzbuch nachschauen</t>
  </si>
  <si>
    <t xml:space="preserve">Angebot nur mit Toleranzänderungen, siehe Rotstiftzeichnung. </t>
  </si>
  <si>
    <t>Profil nur mit Luftkühlung.
Formleher dazu bestellen für Parallelitätsprüfung der Flächen.
Vorbehalt, wegen nötigen Toleranzänderungen.</t>
  </si>
  <si>
    <t>002070-01</t>
  </si>
  <si>
    <t>Profil_002070-01</t>
  </si>
  <si>
    <t>2070</t>
  </si>
  <si>
    <t>Vierkant 120x120mm</t>
  </si>
  <si>
    <t xml:space="preserve">Außenmaß :120 x 120 mm/Inndendurchmesser :Bohrung: 60 mm   + 0 / - 1 mm / Ecken:  Durchmesser 160 mm  + 1 / - 0 mm
</t>
  </si>
  <si>
    <t xml:space="preserve">
</t>
  </si>
  <si>
    <t>Toleranzänderung Positionsmaß der Bohrung von 0,5 auf 1,0 erhöhen
alle Ecken und Kanten mit R1 verrunden</t>
  </si>
  <si>
    <t>Allgemeintoleranzen nach DIN EN 755-9- nicht nach DIN EN 755-4 (war so im Formular eingetragen)</t>
  </si>
  <si>
    <t>002070-02</t>
  </si>
  <si>
    <t>Vierkant 100x100mm</t>
  </si>
  <si>
    <t>Außenmaß : 100 x 100 mm/Innendurchmesser : Bohrung: 48 mm   + 0 / - 1 mm/Ecken:   Durchmesser 135 mm + 1 / - 0 mm</t>
  </si>
  <si>
    <t>Toleranzen sind zu ändern: Breitentoleranz 100 +/-1; Positionstoleranz 1,5 anstatt 0,5</t>
  </si>
  <si>
    <t>002070-03</t>
  </si>
  <si>
    <t>Vierkant 90x90mm</t>
  </si>
  <si>
    <t>Außenmaß : 90 x 90 mm/Innendurchmesser : Bohrung: 48 mm   + 0 / - 1 mm/Ecken:  Durchmesser 120 mm  + 1 / - 0 mm</t>
  </si>
  <si>
    <t>002071-01</t>
  </si>
  <si>
    <t>Profil_002071-01</t>
  </si>
  <si>
    <t>2071</t>
  </si>
  <si>
    <t>77226</t>
  </si>
  <si>
    <t>Länge 18.000 nicht möglich in BTF</t>
  </si>
  <si>
    <t>002071-02</t>
  </si>
  <si>
    <t xml:space="preserve">Eloxalqualität 
Ehemals 43 MN Profil aufgrund der Länge für Bonn kalkulieren. </t>
  </si>
  <si>
    <t>Graphitabzeichnungen möglich.</t>
  </si>
  <si>
    <t>002072-01</t>
  </si>
  <si>
    <t>2072</t>
  </si>
  <si>
    <t>Endkopf Antrieb</t>
  </si>
  <si>
    <t xml:space="preserve">WZ ø260x160 (Adex) </t>
  </si>
  <si>
    <t>Toleranzänderungen (siehe KD-Zeichnung, gelb markiert)
Meßpunkte hizu (siehe KD-Zeichnung, orange markiert)</t>
  </si>
  <si>
    <t>Legierung 6063 (intern 6022)</t>
  </si>
  <si>
    <t>Zugfestigkeitsangaben in bestimmten Bereichen des Profils beachten (siehe KD-Zeichnung)
Aufgrund des Übergangs von stark unterschiedlichen Wandstärken, kann es zu Absätzen auf der Sichtfläche kommen (siehe Anfrageskizze)</t>
  </si>
  <si>
    <t>gem. Anmerkungen QT</t>
  </si>
  <si>
    <t>002073-01</t>
  </si>
  <si>
    <t>2073</t>
  </si>
  <si>
    <t>Z Rohr (li/re)</t>
  </si>
  <si>
    <t xml:space="preserve">Herstellung gemäß Zeichnung: Bearbeitung, Kennzeichnung, Waschen/Passivieren. </t>
  </si>
  <si>
    <t>002073-02</t>
  </si>
  <si>
    <t>Verstärkung Spiegel</t>
  </si>
  <si>
    <t xml:space="preserve">Länge auf 2D Zeichnung nicht ersichtlich. Ermittlung aus CATPart Daten notwendig.
Herstellung gemäß Zeichnung: Bearbeitung, Kennzeichnung, Waschen/Passivieren. </t>
  </si>
  <si>
    <t>002075-01</t>
  </si>
  <si>
    <t>Profil_002075-01</t>
  </si>
  <si>
    <t>2075</t>
  </si>
  <si>
    <t>I beam</t>
  </si>
  <si>
    <t xml:space="preserve">Price also for length 8000mm. </t>
  </si>
  <si>
    <t>Profil abgelehnt, da dies mit Wasser gekühlt werden muss um die geforderten mech. Eigenschaften  T6  zu erreichen. 
Durch die vorhandene Wasserkühlung wird das Profil in der geometrie massiv verzogen und ist nicht beherrschbar.</t>
  </si>
  <si>
    <t>Siehe Presswerk.</t>
  </si>
  <si>
    <t>Wegen Toleranzen in Längsrichtung und Wellen</t>
  </si>
  <si>
    <t>002075-02</t>
  </si>
  <si>
    <t>002075-03</t>
  </si>
  <si>
    <t>Price also for length 8000mm</t>
  </si>
  <si>
    <t>002075-04</t>
  </si>
  <si>
    <t>WS erhöhen von 8mm auf 12mm -&gt; bitte Rotstiftzeichnung erstellen (Konstruktion)</t>
  </si>
  <si>
    <t>only according redpen-drw</t>
  </si>
  <si>
    <t>002075-05</t>
  </si>
  <si>
    <t>Price also for length 11000mm</t>
  </si>
  <si>
    <t>002076-01</t>
  </si>
  <si>
    <t>2076</t>
  </si>
  <si>
    <t>Bar</t>
  </si>
  <si>
    <t xml:space="preserve">Same profile as to BBS in Halmstad feasibility 928.
</t>
  </si>
  <si>
    <t>002077-01</t>
  </si>
  <si>
    <t>2077</t>
  </si>
  <si>
    <t>HEELKICK EXTRUSION</t>
  </si>
  <si>
    <t>Profil kritisch wegen Wandstärken, Öffnungsmaß kleine Hohlkammern</t>
  </si>
  <si>
    <t>002077-02</t>
  </si>
  <si>
    <t>MIDDLE EXTRUSION</t>
  </si>
  <si>
    <t>Profil kritisch wegen Materialanhäufung</t>
  </si>
  <si>
    <t>002077-03</t>
  </si>
  <si>
    <t>FIXATION BRACKET WIDE</t>
  </si>
  <si>
    <t>002077-04</t>
  </si>
  <si>
    <t>MODULE FASTENING SMALL DUBBLE M5</t>
  </si>
  <si>
    <t>Profil kritisch wegen Materialanhäufung/Unsymmetie</t>
  </si>
  <si>
    <t>002078-01</t>
  </si>
  <si>
    <t>2078</t>
  </si>
  <si>
    <t>Rod Blank Long</t>
  </si>
  <si>
    <t>608218</t>
  </si>
  <si>
    <t>See doc. MDS10018325_A for Mechanical proporties and Chemical composition.</t>
  </si>
  <si>
    <t>WZ 260x160/ D3/ Sonder Presskanal/ wie B20460 / Adex Angebot:    2093 €</t>
  </si>
  <si>
    <t>Anlage  MID2078.Info.QS!.pdf    beachten.  leg. 608218 dient nur als Platzhalter --&gt; muss bei Auftrag  neue Leg. werden</t>
  </si>
  <si>
    <t>Take care on QS notes</t>
  </si>
  <si>
    <t>002079-01</t>
  </si>
  <si>
    <t>02079-01</t>
  </si>
  <si>
    <t>2079</t>
  </si>
  <si>
    <t>EXT_RAIL_CONCEPT_A</t>
  </si>
  <si>
    <t>Legierung: 6060 oder 6063 möglich
Treatment: Air quench</t>
  </si>
  <si>
    <t>siehe Bemerkung Konstruktionsbüro</t>
  </si>
  <si>
    <t>mit Toleranzänderungen</t>
  </si>
  <si>
    <t xml:space="preserve">Keine Transportkosten zu kalkulieren da FCA.
Die ZF Versandvorgaben regeln zwei verschiedenen Arten der Sendungsavisierung. Supply On sowie eine Avisierung per Excel Sheet 
Sheet an den Gebietsspediteur. Es mus im Vorhinein klar sein, welche Variante für dieses Geschäft zur Anwendung kommt. ZF definiert in seinen Versandrichtlinien keine 
besonderen Abholzeitfenster weshalb im Auftragsfall dringend auf auf unsere Versandzeiten bestanden werden muss. (Mo-Fr. 7 Uhr bis 15 Uhr und Fr 7 uhr bis 12:30 Uhr)
Weiterhin kennen die ZF Versandrichtlinien keine Vereinbarung zu Tagesterminen, demensprechend wird seitens Logistik einem Tages-
termin grundsätzlich widersprochen und auf Wochentermine bestanden.
</t>
  </si>
  <si>
    <t xml:space="preserve">Vom kunden keine Verpackungsvorgabe. Standard VPV 9051 Minimalverpackung. Sollten weitere VP-Vorgaben kundenseitig hinzu kommen ist der angegebene VP Preis neu zu verhandeln.
Verpackungstext: 
10 Profile neben und 5 Profile über einander. Für die Zwischenlagen Holzbretter verwenden. Über 6m 4 Kanthölzer gelichmäßig verteilen.
Bei jedem Kantholz Seiten- und Deckbretter anbringen. Unterseite mit Kartonage gegen zerkratzen schützen. Über jedes Kantholz binden. Bei erstmaliger Verpackung sind Fotos vom 
Verpackungsaufbau zu machen und an frank.huber@step-g.com und an geraldine.meiss@step-g.com zu senden und die VPV gegebenenfalls zu Überarbeiten.
Ein Beispiel der Standardverpackung kann vom Vertreieb in ProAlpha im Programm Verpackungsvorschriften unter der angegebenen Nummer eingesehen und dem Kunden als Muster zur Verfügung gestellt werden.
</t>
  </si>
  <si>
    <t>002079-02</t>
  </si>
  <si>
    <t>02079-02</t>
  </si>
  <si>
    <t>LINK_RAIL_CONCEPT_A</t>
  </si>
  <si>
    <t xml:space="preserve">Vom kunden keine Verpackungsvorgabe. Standard VPV 9051 Minimalverpackung. Sollten weitere VP-Vorgaben kundenseitig hinzu kommen ist der angegebene VP Preis neu zu verhandeln.
Verpackungstext: 
6 Profile neben und 6 Profile über einander. Für die Zwischenlagen Holzbretter verwenden. Über 6m 4 Kanthölzer gelichmäßig verteilen.
Bei jedem Kantholz Seiten- und Deckbretter anbringen. Unterseite mit Kartonage gegen zerkratzen schützen. Über jedes Kantholz binden. Bei erstmaliger Verpackung sind Fotos vom 
Verpackungsaufbau zu machen und an frank.huber@step-g.com und an geraldine.meiss@step-g.com zu senden und die VPV gegebenenfalls zu Überarbeiten.
Ein Beispiel der Standardverpackung kann vom Vertreieb in ProAlpha im Programm Verpackungsvorschriften unter der angegebenen Nummer eingesehen und dem Kunden als Muster zur Verfügung gestellt werden.
</t>
  </si>
  <si>
    <t>002079-03</t>
  </si>
  <si>
    <t>02079-03</t>
  </si>
  <si>
    <t>BASE_RAIL_CONFIGURATION_A</t>
  </si>
  <si>
    <t>Wanddickentoleranz siehe Skizze</t>
  </si>
  <si>
    <t>Keine Transportkosten zu kalkulieren da FCA.
Die ZF Versandvorgaben regeln zwei verschiedenen Arten der Sendungsavisierung. Supply On sowie eine Avisierung per Excel Sheet 
Sheet an den Gebietsspediteur. Es mus im Vorhinein klar sein, welche Variante für dieses Geschäft zur Anwendung kommt. ZF definiert in seinen Versandrichtlinien keine 
besonderen Abholzeitfenster weshalb im Auftragsfall dringend auf auf unsere Versandzeiten bestanden werden muss. (Mo-Fr. 7 Uhr bis 15 Uhr und Fr 7 uhr bis 12:30 Uhr)
Weiterhin kennen die ZF Versandrichtlinien keine Vereinbarung zu Tagesterminen, demensprechend wird seitens Logistik einem Tages-
termin grundsätzlich widersprochen und auf Wochentermine bestanden.</t>
  </si>
  <si>
    <t>Vom kunden keine Verpackungsvorgabe. Standard VPV 9051 Minimalverpackung. Sollten weitere VP-Vorgaben kundenseitig hinzu kommen ist der angegebene VP Preis neu zu verhandeln.
Verpackungstext: 
6 Profile neben und 6 Profile über einander. Für die Zwischenlagen Holzbretter verwenden. Über 6m 4 Kanthölzer gelichmäßig verteilen.
Bei jedem Kantholz Seiten- und Deckbretter anbringen. Über jedes Kantholz binden. Bei erstmaliger Verpackung sind Fotos vom 
Verpackungsaufbau zu machen und an frank.huber@step-g.com und an geraldine.meiss@step-g.com zu senden und die VPV gegebenenfalls zu Überarbeiten.
Ein Beispiel der Standardverpackung kann vom Vertreieb in ProAlpha im Programm Verpackungsvorschriften unter der angegebenen Nummer eingesehen und dem Kunden als Muster zur Verfügung gestellt werden.</t>
  </si>
  <si>
    <t>002080-01</t>
  </si>
  <si>
    <t>Profil_002080-01</t>
  </si>
  <si>
    <t>2080</t>
  </si>
  <si>
    <t>78623</t>
  </si>
  <si>
    <t>Das Produkt wird nach Abstimmung mit dem Kunden in Legierung EN AW 6082 T6 bestellt.
Bislang wurde es in Legierung EN AW 6061 T6 geliefert; diese Legierung wird derzeit nicht als Vormaterial
geliefert. Neue Teilenummer für Leg. 6082 T6 muss angelegt werden (adäquat zu Teil 20032957).
Bestellung vom Kunden liegt vor. Danke. DK</t>
  </si>
  <si>
    <t>Werkzeug Einsatzbereit</t>
  </si>
  <si>
    <t xml:space="preserve">CO-17.03.22: Legierung: Annahme zur Kalkulation. Für Pflichtenheft festlegung durch R.Güß </t>
  </si>
  <si>
    <t>CO-17.03.22: Daten aus Verfahrensstamm</t>
  </si>
  <si>
    <t>Transportkosten müssen angefragt werden. 10Ct ist Erinnerungswert</t>
  </si>
  <si>
    <t>Standard;#7;#Handling-Zuschl. (schwere Profile);#8</t>
  </si>
  <si>
    <t>002081-01</t>
  </si>
  <si>
    <t>2081</t>
  </si>
  <si>
    <t>207.09001</t>
  </si>
  <si>
    <t>P50/330x160/B/D1/Keller/2454 €</t>
  </si>
  <si>
    <t>Toleranzanpassungen und Bohrungen öffnen - siehe Skizze</t>
  </si>
  <si>
    <t>002081-02</t>
  </si>
  <si>
    <t>207.11001</t>
  </si>
  <si>
    <t>P50/D1/B/Keller / 330x200/3653 €
ähnl. B65383</t>
  </si>
  <si>
    <t>Toleranzanpassungen siehe Skizze</t>
  </si>
  <si>
    <t>002081-03</t>
  </si>
  <si>
    <t>207.13001</t>
  </si>
  <si>
    <t>P50/ D1/ B/ Keller / 390x200/ 3653 €
ähnl. B75125</t>
  </si>
  <si>
    <t>Toleranzanpassung siehe Skizze.</t>
  </si>
  <si>
    <t>002081-04</t>
  </si>
  <si>
    <t>207.14001</t>
  </si>
  <si>
    <t>P50/ D1/ B/Keller/390x200/ 3653 €
ähnlich B75125</t>
  </si>
  <si>
    <t>Toleranzänderungen und Bohrungen öffnen, siehe Anlage.</t>
  </si>
  <si>
    <t>002081-05</t>
  </si>
  <si>
    <t>207.16001</t>
  </si>
  <si>
    <t>KWZ/D1/ B/ Keller 500x240/ 6381 €
ähnl. B85054</t>
  </si>
  <si>
    <t>002081-06</t>
  </si>
  <si>
    <t>207.18001</t>
  </si>
  <si>
    <t>KWZ/ DI / B/ Keller/ 500x240/ 6381 €
Ähnlich B85115</t>
  </si>
  <si>
    <t>Toleranzänderungen sihe Skizze.</t>
  </si>
  <si>
    <t>002081-07</t>
  </si>
  <si>
    <t>207.20002</t>
  </si>
  <si>
    <t>Toleranzänderungen siehe Skizze (Rotstiftzeichnung)</t>
  </si>
  <si>
    <t>Profil nur mit Luftkühlung.
siehe Info Konstruktion</t>
  </si>
  <si>
    <t>Siehe Bemerkung Abteilungen</t>
  </si>
  <si>
    <t>002082-01</t>
  </si>
  <si>
    <t>02082-01</t>
  </si>
  <si>
    <t>2082</t>
  </si>
  <si>
    <t>Auge VSG 90</t>
  </si>
  <si>
    <t xml:space="preserve">Toleranz DM 63 nicht haltbar siehe Skizze. </t>
  </si>
  <si>
    <t>Freigabe nur mit Toleranzänderungen.
Profil mit Wasserkühlung.
Vorschlag Legierung 6015.</t>
  </si>
  <si>
    <t>002082-02</t>
  </si>
  <si>
    <t>02082-02</t>
  </si>
  <si>
    <t>Planke 200x30</t>
  </si>
  <si>
    <t>wenn durch Wasser gekühlt werden muss, dann ablehnen. siehe Bemerkung Konstruktion</t>
  </si>
  <si>
    <t>Freigabe nur mit Toleranzänderungen.
Profil mit Luftkühlung.
Vorschlag Legierung 6015.</t>
  </si>
  <si>
    <t>002082-03</t>
  </si>
  <si>
    <t>02082-03</t>
  </si>
  <si>
    <t>Planke 200x40</t>
  </si>
  <si>
    <t>wenn durch Wasser gekühlt werden muss, dann ablehnen. siehe Bemerkung Kosntruktion</t>
  </si>
  <si>
    <t>002082-04</t>
  </si>
  <si>
    <t>02082-04</t>
  </si>
  <si>
    <t>Holm VSG 90-L</t>
  </si>
  <si>
    <t>002082-05</t>
  </si>
  <si>
    <t>Kunde wünscht Kalkulation auch in Legierung 6005</t>
  </si>
  <si>
    <t>Geschwindigkeit an Zeichnung 002082-002 angepasst</t>
  </si>
  <si>
    <t>Legierung 6005 (Si 0,7). Versuch mit Luftkühlung. Wenn mit Wasser gekühlt werden muss kann das Öffnungsmaß ggf. aus der Toleranz fallen u. muss gerichtet werden</t>
  </si>
  <si>
    <t>002082-06</t>
  </si>
  <si>
    <t>Geschwindigkeit an Zeichnung 002082-003 angepasst</t>
  </si>
  <si>
    <t>002084-01</t>
  </si>
  <si>
    <t>2084</t>
  </si>
  <si>
    <t>Stw 521.04.083</t>
  </si>
  <si>
    <t>WZ ø228x128 KAT.B</t>
  </si>
  <si>
    <t xml:space="preserve">Toleranz Maß 11  +/- 0,1 auf +/- 0,15 erhöhen
Oberflächenrauheit Rz 4 wird nicht bestätigt - Erhöhung auf Rz 9 (siehe Kundenzeichnung)
</t>
  </si>
  <si>
    <t>Angebot gilt für 6m Stangen ( ohne Endbearbeitung )</t>
  </si>
  <si>
    <t>002084-02</t>
  </si>
  <si>
    <t>Stw521.04.085</t>
  </si>
  <si>
    <t>WZ ø228x128 KAT.B, MAx50</t>
  </si>
  <si>
    <t>Oberflächenrauheit Rz 4 wird nicht bestätigt - Erhöhung auf Rz 12 (siehe Kundenzeichnung)</t>
  </si>
  <si>
    <t>F27</t>
  </si>
  <si>
    <t>002084-03</t>
  </si>
  <si>
    <t>f.Klappf.-Außenr./oben</t>
  </si>
  <si>
    <t>WZ ø228x128 KAT.B , MAx50</t>
  </si>
  <si>
    <t>Oberflächenrauheit Rz 4 wird nicht bestätigt - Erhöhung auf Rz 9 (siehe Kundenzeichnung)</t>
  </si>
  <si>
    <t>002084-04</t>
  </si>
  <si>
    <t>für Klappf.-Außenr./Querholm</t>
  </si>
  <si>
    <t xml:space="preserve">WZ ø228x128 KAT.B </t>
  </si>
  <si>
    <t>Toleranz Maß 27,7  +0,3/-0 auf +0,4/-0 erhöhen
Oberflächenrauheit Rz 4 wird nicht bestätigt - Erhöhung auf Rz 12 (siehe Kundenzeichnung)</t>
  </si>
  <si>
    <t>002085-01</t>
  </si>
  <si>
    <t>Profil_002085-01</t>
  </si>
  <si>
    <t>2085</t>
  </si>
  <si>
    <t>Langtraeger</t>
  </si>
  <si>
    <t>002086-01</t>
  </si>
  <si>
    <t>2086</t>
  </si>
  <si>
    <t>MU360</t>
  </si>
  <si>
    <t>Angebot Adex  P20 / 289x200 / D1 / 3639 €</t>
  </si>
  <si>
    <t>Schraubkanäle ändern nach Skizze 2086a.pdf  und Radien R0,5 hinzu</t>
  </si>
  <si>
    <t>nur gem. Step-G Skizze</t>
  </si>
  <si>
    <t>002087-01</t>
  </si>
  <si>
    <t>02087-01</t>
  </si>
  <si>
    <t>2087</t>
  </si>
  <si>
    <t>LI/RE STUETZTRAEGER STIRNWAND AUSSEN</t>
  </si>
  <si>
    <t>Toleranzen wie im Steckbrief gefordert nicht haltbar und Wanddickenänderung von 2 auf 2,5mm erforderlich,.
siehe Rotstiftzeichnung (Gegenvorschlag)</t>
  </si>
  <si>
    <t>nur mit Änderungen herstellbar. Ändererungen kundenseitig nicht gewünscht.</t>
  </si>
  <si>
    <t>002087-02</t>
  </si>
  <si>
    <t>02087-02</t>
  </si>
  <si>
    <t>QUERTRAEGER HAA VORNE</t>
  </si>
  <si>
    <t>Wanddicke Lauffläche und Tol. siehe Rotstiftzeichnung.</t>
  </si>
  <si>
    <t>002087-03</t>
  </si>
  <si>
    <t>02087-03</t>
  </si>
  <si>
    <t>ZB QUERTRAEGER HAA OBEN</t>
  </si>
  <si>
    <t>Wandicken von 2 auf 2,5 angeglichen, Toleranzanforderungen BMW nicht bekannt. 
Rotstiftzeichnung erstellt.</t>
  </si>
  <si>
    <t>002088-01</t>
  </si>
  <si>
    <t>2088</t>
  </si>
  <si>
    <t>PT600</t>
  </si>
  <si>
    <t>Jahresbedarf: 458 to
Profil wird gesägt, beürstet und Stück eloxiert in E6/C35 20µm (schwarz)</t>
  </si>
  <si>
    <t>ABGELEHNT ! 
Wandstärken / Profilgewicht  zu gering</t>
  </si>
  <si>
    <t>s.o.</t>
  </si>
  <si>
    <t>002088-02</t>
  </si>
  <si>
    <t>PT800</t>
  </si>
  <si>
    <t>Jahresbedarf ca. 490 to
Profil wird gesägt, gebürstet und Stück eloxiert in E6/C35 20µm (schwarz)</t>
  </si>
  <si>
    <t>siehe MID 1994</t>
  </si>
  <si>
    <t>- Nur in Wandstärke 1,1mm und nur als Versuchswerkzeug (KEINE Serienprofile) 
- Kostenübernahme für Versuche klären
- Profilform entfällt ersatzlos
- Rechtwinkligkeit auf 0,3 ändern
- Durchmesser Schraubkanäle - Toleranz erhöhen auf ±0,1mm (siehe Anlage)
- Richtangebot für Versuchsprofile
- nur als Mehrfachlänge ohne Bearbeitung</t>
  </si>
  <si>
    <t>Nach Rü. mit Einkauf und AZ abgeschlossen.</t>
  </si>
  <si>
    <t>Angebot von Albea liegt vor - mi Einschränkungen</t>
  </si>
  <si>
    <t>002089-01</t>
  </si>
  <si>
    <t>02089-01</t>
  </si>
  <si>
    <t>2089</t>
  </si>
  <si>
    <t>NOEdeck Längsträgerprofil 2022-2</t>
  </si>
  <si>
    <t>siehe Bemerkung Konstruktion. Darf nicht mit Wasser gekühlt werden.</t>
  </si>
  <si>
    <t>Profilkanten min. 0,5mm, scharfkantig nicht möglich
Profilquerschnitt ähnlich Mach 2041</t>
  </si>
  <si>
    <t>CIP lt. Kundenforderung. Transportmindermengenzuschlag einkalkuliert.</t>
  </si>
  <si>
    <t>Standardverpackung 9051, keine Kundenforderung.
Mindestabnahme Pro Lieferung 3 to.
Profil muss mit Kran bewegt werden, entsprechend beaufschlagt.
Stapelbild 6 x 3 (bxh) Profile. Profile stehend stapeln.</t>
  </si>
  <si>
    <t>002089-02</t>
  </si>
  <si>
    <t>02089-002</t>
  </si>
  <si>
    <t xml:space="preserve">Kunde hat die Zeichnung nochmal angepasst. Bitte nochmal prüfen. Danke! </t>
  </si>
  <si>
    <t>siehe Änderung die von der Konstruktion eingezeichnet wurden</t>
  </si>
  <si>
    <t>Auslaufbedingte Änderungen nötig siehe Skizze (Rotstiftzeichnung)</t>
  </si>
  <si>
    <t xml:space="preserve">Profil mit Luftkühlung. 
Ich gehen von interner Legierung 6015 aus. </t>
  </si>
  <si>
    <t>siehe Kommentare Abteilung</t>
  </si>
  <si>
    <t>002090-01</t>
  </si>
  <si>
    <t>2090</t>
  </si>
  <si>
    <t>Säule 90-1_Änd</t>
  </si>
  <si>
    <t>Konturanpassung nur mit neuem Werkzeug möglich</t>
  </si>
  <si>
    <t>Toleranz Maß 72  +0,3/-0  auf +0,6/-0 erhöhen (siehe Kundenzeichnung)</t>
  </si>
  <si>
    <t>nur nach geänderter Step-G Zeichnung</t>
  </si>
  <si>
    <t>Bund umreift, Profile eingewellt (Sichtfläche)</t>
  </si>
  <si>
    <t>002092-01</t>
  </si>
  <si>
    <t>2092</t>
  </si>
  <si>
    <t>Rd. 55mm</t>
  </si>
  <si>
    <t>618202</t>
  </si>
  <si>
    <t>Legierung EN AW 6082 modifiziert (AluXtrem) gem. BV04</t>
  </si>
  <si>
    <t>WZ ø260x160, PK  in  Sonderausführung</t>
  </si>
  <si>
    <t>interne Legierung 6202</t>
  </si>
  <si>
    <t>Legierung 6202 muss bezüglich des Bleigehalt und Chromgehalt angepasst werden</t>
  </si>
  <si>
    <t>Lieferzeit füe neue Legierung beachten</t>
  </si>
  <si>
    <t>002092-02</t>
  </si>
  <si>
    <t>gleich wie Werkzeug 26506, Ressource 203435</t>
  </si>
  <si>
    <t>Die definierte Legierung muss bei zwei Legierungselementen Bi und Pb eingeschränkt werden entsprechend 
der Vorgaben Leiber. Technisch ist das möglich, die Lieferanten können das machen</t>
  </si>
  <si>
    <t xml:space="preserve">Profile mit Wasserwelle und unter Vorbehalt da für uns die Einteilänge nicht optimal ist..
Einteillänge nicht ideal für uns darum auch nur 8 m /min und ca. 70% Recovery auf die Stange.
Ideale Einteilänge ca. 4100mm somit Recovery auf Stange ca. 77% und Geschwindigkeit von 10m/min möglich.  </t>
  </si>
  <si>
    <t>CO-11.04.2022</t>
  </si>
  <si>
    <t>Lieferzeit für neue Legierung beachten</t>
  </si>
  <si>
    <t xml:space="preserve">CO-11.04.2022: nach Rü. mit Frank Huber 0,12€/kg </t>
  </si>
  <si>
    <t>002092-03</t>
  </si>
  <si>
    <t xml:space="preserve">Legierung EN AW 6082 modifiziert (AluXtrem) gem. BV04
EK am 11.05.2022: Neue Kalkulation für Länge 5.629 mm erforderlich (war 3.000 mm) 
</t>
  </si>
  <si>
    <t>CO-13.05.2022</t>
  </si>
  <si>
    <t>wie Hirschvogel 26506</t>
  </si>
  <si>
    <t>Profil mit Wasserkühlung
Damalige Probleme: 
Keine Separierung der E - Längen vereinbaren da dies massiv auf die Schichtleistung geht und auch zu Übergabe voll.
Toleranz auf + 10 mm erhöhen + 5 war zu knapp.
Einteilänge sollte angepasst werden auf ca. 5350mm Recovery ca.75% bei 1400er Block.Bei 5629 auf den Block ca. 77% und auf die Stange 63%.
Wenn wir den kurzen Block mit verpressen hat dies zur Folge das wir die Reckbank ständig verfahren müssen und beim Sägen auch Zeit verlieren und das noch mit E Längen Separierung.   
Kunde hat sehr hoche Oberflächenansprüche bei Si 1.
Die angegebene Profilgeschwindigkeit von 7,5m/min kann nur gehalten werden wenn wir das oben genannte nicht machen müssen und einen gleichmässigen Produktionsfluss haben.</t>
  </si>
  <si>
    <t>Anmerkungen Presswerk beachten</t>
  </si>
  <si>
    <t>002093-01</t>
  </si>
  <si>
    <t>2093</t>
  </si>
  <si>
    <t>24001543</t>
  </si>
  <si>
    <t>OBF: EQ</t>
  </si>
  <si>
    <t>formgebundener Druckringeinsatz zur Formstabilisierung der Profilkontur über den gesamten Pressvorgang nötig</t>
  </si>
  <si>
    <t>unbemaßte Ecken und Kanten mit max.R0,5 verrunden</t>
  </si>
  <si>
    <t>002094-01</t>
  </si>
  <si>
    <t>2094</t>
  </si>
  <si>
    <t>24001530</t>
  </si>
  <si>
    <t>002095-01</t>
  </si>
  <si>
    <t>Profil_002095-01</t>
  </si>
  <si>
    <t>2095</t>
  </si>
  <si>
    <t>Profil Fensterbankhalter Flex 30x5</t>
  </si>
  <si>
    <t>Wandstärken waagerecht 1,3mm auf 1,6mm erhöhen
Toleranz Maß 30,2 +/-0,15 auf +/-0,2 erhöhen
unbemaßte Ecken und Kanten mit R0,2 verrunden</t>
  </si>
  <si>
    <t>Herstellungslänge 4000mm, wegen Handling und Durchbiegung
Herstellung in Zustand T64 statt T4, wegen besserer Stabilität -Biegemöglichkeit in T64 durch Kunden austesten
Möglichkeit der Pressung für Biegemusterstücke in T4 möglich</t>
  </si>
  <si>
    <t>Verpackungsvorschlag (Schachtelung) kann so nicht bestätigt werden</t>
  </si>
  <si>
    <t>002096-01</t>
  </si>
  <si>
    <t>2096</t>
  </si>
  <si>
    <t>Round Tube Ø180x10</t>
  </si>
  <si>
    <t>Our profile B75055</t>
  </si>
  <si>
    <t>002097-01</t>
  </si>
  <si>
    <t>2097</t>
  </si>
  <si>
    <t>356x18</t>
  </si>
  <si>
    <t>Interne Legierung 19/10 
RM&gt;220 Mpa
Hardness &gt; 75 Hb</t>
  </si>
  <si>
    <t>Eckenradius &gt;= 1,5</t>
  </si>
  <si>
    <t>CO-31.03.2022: nach Rü. mit R. Güß</t>
  </si>
  <si>
    <t>002097-02</t>
  </si>
  <si>
    <t>326x28,5</t>
  </si>
  <si>
    <t>002098-01</t>
  </si>
  <si>
    <t>2098</t>
  </si>
  <si>
    <t>Housing i660S</t>
  </si>
  <si>
    <t>WZ ø289x135</t>
  </si>
  <si>
    <t>Schraubkanäle öffnen auf 60° (siehe Anfrageskizze)</t>
  </si>
  <si>
    <t>Pressung als Mehrfachlänge (6000mm)</t>
  </si>
  <si>
    <t>das Angebot gilt für die Alternativvariante mit geöffneten Schraubkanälen</t>
  </si>
  <si>
    <t>Kurzlängen sägen extern (Mitleister)</t>
  </si>
  <si>
    <t>Verpackung gilt für 6m- Längen</t>
  </si>
  <si>
    <t>002098-02</t>
  </si>
  <si>
    <t>Profil_002098-02</t>
  </si>
  <si>
    <t>mit geschlossenen Schraubkänälen nochmals bewerten</t>
  </si>
  <si>
    <t xml:space="preserve">Thermostreifen (siehe Anfrageskizze)im Bereich der Aufdickungen durch unterschiedliche Materialanhäufungen möglich </t>
  </si>
  <si>
    <t xml:space="preserve">Angebote liegen vor und befinden sich noch in der Prüfung von A. Zimmermann </t>
  </si>
  <si>
    <t>Verpackung gilt für die 6m- Längen</t>
  </si>
  <si>
    <t>002099-01</t>
  </si>
  <si>
    <t>02099-01</t>
  </si>
  <si>
    <t>2099</t>
  </si>
  <si>
    <t>0265 Y49 F96</t>
  </si>
  <si>
    <t xml:space="preserve">Hinweis zu den Angaben auf dem BOM:
Die Dokumente 0265R40A85 (Special Characteristics) und 0265P40236 (Lagerzeit RB-intern), sind nur Bosch interne 
Hinweise, die nicht an den Lieferanten verschickt werden. Aktuelle Anfrage nur für Mustermengen über 500 Stck. und 
1.000 Stck. Als Allgemein-Toleranzen  EN 12020-2 ausgewählt in Anlehnung an bereits bestehende Werkzeuge Gen. 10 = 
KP 26683/KP 26684.
Kundenlegierung Bosch:  EN AW-9003
</t>
  </si>
  <si>
    <t xml:space="preserve">Profil ähnlich 213405 nur ein bisschen breiter und schwerer. Radienkontur Ausprägung auf Konstruktion einbringen. VS mit Knochenform Design
</t>
  </si>
  <si>
    <t>Profil mit Wasserwelle.</t>
  </si>
  <si>
    <t>s. vorherige Bemerkungen</t>
  </si>
  <si>
    <t>Kalkulation mit einem Bediener.
Mengen gesamt (Premium, IPB, Kreuz-IPB) aus Kapazitätsgründen fraglich.
Ab wann ist eine zweite Sägelinie erforderlich?</t>
  </si>
  <si>
    <t>FCA - Keine Aktion.</t>
  </si>
  <si>
    <t>keine Kundenangabe zu VP. mutmaßlich in KLT. Dementsprechend Freigabe unter Vorbehalt. VP wird an der Anlage durchgeführt, demnach müssen auch diese Kosten aus der Produktion kommen.
Die angegebenen VP Kosten sind einzig die internen Logistikkosten, die Verpackungskosten sind zu ADDIEREN!!!</t>
  </si>
  <si>
    <t>002100-01</t>
  </si>
  <si>
    <t>2100</t>
  </si>
  <si>
    <t>Lightline Funktionsprofil</t>
  </si>
  <si>
    <t>schwarz eloxiert E6/C35
Jahresbedarf : 5.892 kg</t>
  </si>
  <si>
    <t>Wanddicke 1mm auf 1,5mm erhöhen (siehe Kundenzeichnung)
unbemaßte Ecken und Kanten mit R0,2 verrunden</t>
  </si>
  <si>
    <t>Legierung intern 6027</t>
  </si>
  <si>
    <t xml:space="preserve">Angebot von Albea  liegt vor. </t>
  </si>
  <si>
    <t>002100-02</t>
  </si>
  <si>
    <t>Lightline Funktionsprofil V2</t>
  </si>
  <si>
    <t>schwarz eloxiert E6/C35
Jahresbedarf : 5.580 kg</t>
  </si>
  <si>
    <t>Wanddicke 1mm auf 1,5mm erhöhen (siehe Kundenzeichnung)
unbemaßte Ecken und Kantzen mit R0,2 verrunden</t>
  </si>
  <si>
    <t>Angebot von Albea liegt auf dem LW</t>
  </si>
  <si>
    <t>002100-03</t>
  </si>
  <si>
    <t>Lightline Abstrahlprofil Alu</t>
  </si>
  <si>
    <t xml:space="preserve">Jahresbedarf . 888 kg !! </t>
  </si>
  <si>
    <t>zu leicht</t>
  </si>
  <si>
    <t>Achtung Preis für EV 1</t>
  </si>
  <si>
    <t>002100-04</t>
  </si>
  <si>
    <t>Lightline Abdeckprofil</t>
  </si>
  <si>
    <t>schwarz Eloxiert E6/C35
Jahresbedarf 726 kg !!</t>
  </si>
  <si>
    <t>002100-05</t>
  </si>
  <si>
    <t>Profil E-Break 38</t>
  </si>
  <si>
    <t>Eloxal : natur
Jahresbedarf : 1.226 kg</t>
  </si>
  <si>
    <t xml:space="preserve"> unbemaßte Ecken und Kanten mit R0,2 verrunden</t>
  </si>
  <si>
    <t>Preis für EV1</t>
  </si>
  <si>
    <t>002100-06</t>
  </si>
  <si>
    <t>Profil Halterung Körber</t>
  </si>
  <si>
    <t>Jahresbedarf : 2.069 kg</t>
  </si>
  <si>
    <t>unbemaßte Ecken und Kanten mit R0,6 verrunden (siehe Kundenzeichnung)</t>
  </si>
  <si>
    <t>002100-07</t>
  </si>
  <si>
    <t>N80411</t>
  </si>
  <si>
    <t xml:space="preserve">Jahresbedarf : 1.216 kg </t>
  </si>
  <si>
    <t>unbemaßte Radien mit R0,3 verrunden
unbemaßte Ecken und Kanten mit R0,2 verrunden</t>
  </si>
  <si>
    <t>002100-08</t>
  </si>
  <si>
    <t>N61148</t>
  </si>
  <si>
    <t>Eloxal : Natur 
Jahresbedarf : 520 kg !!</t>
  </si>
  <si>
    <t>unbemaßte Radien mit R0,2 verrunden</t>
  </si>
  <si>
    <t xml:space="preserve">EV 1 Preis </t>
  </si>
  <si>
    <t>002100-09</t>
  </si>
  <si>
    <t>N61594</t>
  </si>
  <si>
    <t>Eloxal : Natur 
Jahresbedarf : 2.376 kg</t>
  </si>
  <si>
    <t>unbemaßte Radien mit R0,2 verrunden
Toleranzerhöhung Maß 140 +/-0,4 auf +/-0,5 (siehe Kundenzeichnung)</t>
  </si>
  <si>
    <t>002101-01</t>
  </si>
  <si>
    <t>Profil_002101-01</t>
  </si>
  <si>
    <t>2101</t>
  </si>
  <si>
    <t>Profil Glaswand Unten</t>
  </si>
  <si>
    <t>002101-02</t>
  </si>
  <si>
    <t>Profil_002101-02</t>
  </si>
  <si>
    <t>Profil Glaswand Oben</t>
  </si>
  <si>
    <t>002102-01</t>
  </si>
  <si>
    <t>02102-01</t>
  </si>
  <si>
    <t>2102</t>
  </si>
  <si>
    <t>Druckplatte SE10</t>
  </si>
  <si>
    <t xml:space="preserve">Interne Weiterverarbeitung mit Neuinvest. Ist die Bearbeitung auf der angebotenenen Fill-Anlage aus ID_1970 möglich? Kann die Stückzahl für beide Teile abgedeckt werden? Erweiterung der Anlage möglich? </t>
  </si>
  <si>
    <t>Profil abgelehnt da Geometrie (Zunge mit 4mm Aufhängung) nicht sinnvoll herstellbar.
Geometrieänderungen nicht möglich da bestehndes Profil.</t>
  </si>
  <si>
    <t>siehe meine Vorgänger Profil abgelehnt.</t>
  </si>
  <si>
    <t>Abgelehnt. Siehe Kommentar meiner Vorgänger.</t>
  </si>
  <si>
    <t>Keine Extrusion....keine Weiterverarbeitung
Keine Kapazität HPI-Säge</t>
  </si>
  <si>
    <t>Abgelehnt. Kein produkt zu verpacken &amp; versenden.</t>
  </si>
  <si>
    <t>002103-01</t>
  </si>
  <si>
    <t>Profil_002103-01</t>
  </si>
  <si>
    <t>2103</t>
  </si>
  <si>
    <t>Profil Fensterbankhalter Flex 200</t>
  </si>
  <si>
    <t>6-Strang 260x135 Phönix Kat.B  Matr.x50  1124 €</t>
  </si>
  <si>
    <t>Norn auf EN 755-9 geändert ( Profil ist "nur" für eine Unterkonstruktion )
Maß und Toleranzänderungen beachten !</t>
  </si>
  <si>
    <t>002107-01</t>
  </si>
  <si>
    <t>02107-01</t>
  </si>
  <si>
    <t>2107</t>
  </si>
  <si>
    <t>Alu-Bahnschiene EB 05100059</t>
  </si>
  <si>
    <t>Jahresbedarf: 8 to</t>
  </si>
  <si>
    <t>wie besprochen mit den 2 Toleranzänderungen.</t>
  </si>
  <si>
    <t>Profil mit Luftkühlung und wie gefordert vom Vertrieb in ENAW 6063 angeboten. 
Auf der Kundenzeichnung steht ALMG SI0,7 F27. Falls das so wäre brauche ich ein neues Pflichtenheft da sich die Prozesswerte verändern.</t>
  </si>
  <si>
    <t>vorbehaltlich Verpackung</t>
  </si>
  <si>
    <t>4 x 5 Profile. VPV 9051</t>
  </si>
  <si>
    <t>002107-02</t>
  </si>
  <si>
    <t>02107-02</t>
  </si>
  <si>
    <t>Alu Bahnschiene EB mittel</t>
  </si>
  <si>
    <t>Jahresbedarf: ca. 25 to (projektabhängig)
Losgrösse für Bearbeitung (stanzen): 65/130 Stk. - Jahresbedarf 520 Stk.</t>
  </si>
  <si>
    <t>Augenabstandsmaß die Toleranz von 0,3mm auf 0,4mm ändern.</t>
  </si>
  <si>
    <t>vorbehaltlich Einkauf und Verpackung</t>
  </si>
  <si>
    <t>Angebot von Egger erhalten und mit A. Zimmermann und C. Orth abgestimmt, das Fräsen und Bohren anstelle Stanzen seitens
 Egger für uns ok ist. Preis 1,70 EUR/Stück exkl. Fracht und Verp.</t>
  </si>
  <si>
    <t>4x5 Profile, VPV 9051</t>
  </si>
  <si>
    <t>002107-03</t>
  </si>
  <si>
    <t>02107-03</t>
  </si>
  <si>
    <t>Alu Profil EB Weiche</t>
  </si>
  <si>
    <t>7x10 Profile, VPV 9051</t>
  </si>
  <si>
    <t>002107-04</t>
  </si>
  <si>
    <t>Jahresbedarf: ca. 4 to</t>
  </si>
  <si>
    <t>Profil mit Luftkühlung und wie gefordert vom Vertrieb in ENAW 6063 angeboten. 
Auf der Kundenzeichnung steht ALMG SI0,7 F27. Falls das so wäre brauche ich ein neues Pflichtenheft da sich die Prozesswerte verändern gegenüber ENAW 6063</t>
  </si>
  <si>
    <t>002109-01</t>
  </si>
  <si>
    <t>2109</t>
  </si>
  <si>
    <t>Containerrandleiste</t>
  </si>
  <si>
    <t>Legierung - Kundenwunsch: EN AW 7108 A T66
bestehendes Profil 24623 - unter den Zeichnungen in der Mach abgelegt</t>
  </si>
  <si>
    <t>Keller 260x160 "B" D1  N2  +10% + DRE    1845+100+605 = 2250€</t>
  </si>
  <si>
    <t>WZ VOGT 24623 (D2)</t>
  </si>
  <si>
    <t>Legierung EN AW-7020</t>
  </si>
  <si>
    <t>002109-02</t>
  </si>
  <si>
    <t>Vorderwandrahmen</t>
  </si>
  <si>
    <t>Legierung - Kundenwunsch: EN AW 6005 T66</t>
  </si>
  <si>
    <t>Keller 289x160 D2 +10% "C" 2161+10% 0 2377 €         
DRE 2E020</t>
  </si>
  <si>
    <t>Zustand T6 und Normanpassung beachten.</t>
  </si>
  <si>
    <t>002109-03</t>
  </si>
  <si>
    <t>Sitzschienenprofil</t>
  </si>
  <si>
    <t>Status Sicherheitsteil mit Kunde in Klärung</t>
  </si>
  <si>
    <t>Keller 240x135 +N2 + Stau? "B" D4   988+100+140=1228€
(2E041)</t>
  </si>
  <si>
    <t>T6 und Normanpassung beachten</t>
  </si>
  <si>
    <t>Kein Sicherheitsteil !</t>
  </si>
  <si>
    <t>002110-01</t>
  </si>
  <si>
    <t>2110</t>
  </si>
  <si>
    <t>Rd 35 mm</t>
  </si>
  <si>
    <t>Legierung gem. UA-TL-06-003 (&lt;1,0 % Silicium)</t>
  </si>
  <si>
    <t>s.a, B20388 Benteler D36,8 / 260x160 /  VS M HL / N2/ Trompete / Adex 2200 €
S.a. MID 2078 D41mm</t>
  </si>
  <si>
    <t>Zustand F in T1 ändern. Hinweise QS--&gt; siehe sep.Blatt beachten.</t>
  </si>
  <si>
    <t>002110-02</t>
  </si>
  <si>
    <t>Rd 40 mm</t>
  </si>
  <si>
    <t>s.a, B20390 Benteler  / 260x160 /  VS M HL / N2/ Trompete / Adex 2200 €
S.a. MID 2078 D41mm</t>
  </si>
  <si>
    <t>Bezug auf Mail von P.Gans nehmen.</t>
  </si>
  <si>
    <t>002110-03</t>
  </si>
  <si>
    <t>Rd 43 mm</t>
  </si>
  <si>
    <t>s.a, B20577 Hirschv.  / 260x160 /  VS M HL / N2/ Trompete / Adex 2200 €
S.a. MID 2078 D41mm</t>
  </si>
  <si>
    <t>002111-01</t>
  </si>
  <si>
    <t>Profil_002111-01</t>
  </si>
  <si>
    <t>2111</t>
  </si>
  <si>
    <t>Langträger HF</t>
  </si>
  <si>
    <t>BU_1155438 / Klasse A</t>
  </si>
  <si>
    <t>WZ-Abmessungen: 874x455 = 32 k€ + höchstwahrscheinlich neuer Druckring 1000x445 = 30 k€ (Schätzpreis)
-&gt; Achtung: senkrechter Teil muss von rechts (dicke WS) muss stark gekühlt werden -&gt; muss die Presse sich etwas einfallen lassen</t>
  </si>
  <si>
    <t>002111-02</t>
  </si>
  <si>
    <t>Profil_002111-02</t>
  </si>
  <si>
    <t>002111-03</t>
  </si>
  <si>
    <t>Profil_002111-03</t>
  </si>
  <si>
    <t>Kupplungskastenprofil</t>
  </si>
  <si>
    <t>Profil ist auch WZ-Sicht möglich</t>
  </si>
  <si>
    <t>nicht herstellbar</t>
  </si>
  <si>
    <t>Dieser Querschnitt kann wg. der Bauhöhe leider nicht inhouse gesägt werden.
Müsste demzufolge extern gesägt werden</t>
  </si>
  <si>
    <t>002111-04</t>
  </si>
  <si>
    <t>Profil_002111-04</t>
  </si>
  <si>
    <t>BU_1155438 / Klasse B</t>
  </si>
  <si>
    <t>002111-05</t>
  </si>
  <si>
    <t>Profil_002111-05</t>
  </si>
  <si>
    <t>Stossbalkenprofil</t>
  </si>
  <si>
    <t>002111-06</t>
  </si>
  <si>
    <t>Profil_002111-06</t>
  </si>
  <si>
    <t>BU_1155438 / Klasse B
Hochkantgeradheit</t>
  </si>
  <si>
    <t>002111-07</t>
  </si>
  <si>
    <t>Profil_002111-07</t>
  </si>
  <si>
    <t>Dachprofil 50</t>
  </si>
  <si>
    <t>002111-08</t>
  </si>
  <si>
    <t>Dachprofil</t>
  </si>
  <si>
    <t>zu leicht für BNN; zu lang für VGT</t>
  </si>
  <si>
    <t>002111-09</t>
  </si>
  <si>
    <t>Profil_002111-09</t>
  </si>
  <si>
    <t>Dachgurt</t>
  </si>
  <si>
    <t>002111-10</t>
  </si>
  <si>
    <t>Profil_002111-10</t>
  </si>
  <si>
    <t>Langträgerprofil NF 600</t>
  </si>
  <si>
    <t>002111-11</t>
  </si>
  <si>
    <t>Profil_002111-11</t>
  </si>
  <si>
    <t>Brueckentraegerprofil 6</t>
  </si>
  <si>
    <t>002111-12</t>
  </si>
  <si>
    <t>Profil_002111-12</t>
  </si>
  <si>
    <t>Seitenwandprofil oben HF</t>
  </si>
  <si>
    <t xml:space="preserve"> BU_1155438 / Klasse B
Hochkantgeradheit</t>
  </si>
  <si>
    <t>002112-01</t>
  </si>
  <si>
    <t>2112</t>
  </si>
  <si>
    <t>T-PROFIL 160 x 170 x 22 x 12 x 14</t>
  </si>
  <si>
    <t>Profil gem. Zeichnung</t>
  </si>
  <si>
    <t>330x160 + N2 +Stau   Keller 1329+100+200=1629€
1.DR  A11255</t>
  </si>
  <si>
    <t xml:space="preserve">nach der TL von General Dynamics ist eine Hersteller – Zulassung vom BWB notwendig.
Diese haben wir (BTF) nicht.
Wenn das Projekt gewünscht ist, würden wir uns mit diesem Thema und den notwendigen Laboren befassen. 
Also: Kosten für die Zulassung und auch die Kosten für die serienbegleitendenden Prüfungen.
</t>
  </si>
  <si>
    <t>wg. Zulassung</t>
  </si>
  <si>
    <t>002112-02</t>
  </si>
  <si>
    <t>T-PROFIL 160 x 200 x 41 x 25 10</t>
  </si>
  <si>
    <t>702055</t>
  </si>
  <si>
    <t>Profil gem. Zg.</t>
  </si>
  <si>
    <t>002112-03</t>
  </si>
  <si>
    <t xml:space="preserve">I-PROFIL 170 x 120 x 8 x 12 x 1000 </t>
  </si>
  <si>
    <t>390x200 + N2 + Stau   Keller  1908+100+246= 2254 €
1.DR A11106</t>
  </si>
  <si>
    <t>nach der TL von General Dynamics ist eine Hersteller – Zulassung vom BWB notwendig.
Diese haben wir (BTF) nicht.
Wenn das Projekt gewünscht ist, würden wir uns mit diesem Thema und den notwendigen Laboren befassen. 
Also: Kosten für die Zulassung und auch die Kosten für die serienbegleitendenden Prüfungen.</t>
  </si>
  <si>
    <t>002112-04</t>
  </si>
  <si>
    <t>Profil_002112-04</t>
  </si>
  <si>
    <t>PROFIL 211 x 242 x 12</t>
  </si>
  <si>
    <t>002112-05</t>
  </si>
  <si>
    <t>Profil_002112_05</t>
  </si>
  <si>
    <t>PROFIL 600 x 110 x 60 x 12 x 10 x 8 x 5</t>
  </si>
  <si>
    <t>002112-06</t>
  </si>
  <si>
    <t>Profil_002112-06</t>
  </si>
  <si>
    <t>PROFIL 328 x 200 x 12 x10 x 8</t>
  </si>
  <si>
    <t>002112-07</t>
  </si>
  <si>
    <t>Profil_002112_07</t>
  </si>
  <si>
    <t>PROFIL 300 x 200 x 50 x 12</t>
  </si>
  <si>
    <t>002112-08</t>
  </si>
  <si>
    <t>Profil_002112-08</t>
  </si>
  <si>
    <t>PROFIL 120 x 110 x 100</t>
  </si>
  <si>
    <t>002112-09</t>
  </si>
  <si>
    <t>profil_002112-09</t>
  </si>
  <si>
    <t>PROFIL 110 x 100</t>
  </si>
  <si>
    <t>390x200 + N2 +Stau  Keller 1908+100+190=2198 €
1.DR   A11820</t>
  </si>
  <si>
    <t>002112-10</t>
  </si>
  <si>
    <t>Profil_002112-10.png</t>
  </si>
  <si>
    <t>L-Profil</t>
  </si>
  <si>
    <t>228x128 +N2 + Stau   Keller 854+100-66= 1023€</t>
  </si>
  <si>
    <t>002113-01</t>
  </si>
  <si>
    <t>02113-01</t>
  </si>
  <si>
    <t>2113</t>
  </si>
  <si>
    <t>Base S3</t>
  </si>
  <si>
    <t>siehe Bemerkung Konstruktion. WZ vom WZ-Hersteller simulieren lassen. exra Druckring. Austrennsteg Entscheidung bei Auftrageingang</t>
  </si>
  <si>
    <t>Mit Toleranzänderungen siehe Rotstiftzeichnung</t>
  </si>
  <si>
    <t>Profil nur mit Luftkühlung.
Siehe  Vermerke von Vorgänger.</t>
  </si>
  <si>
    <t>Siehe Vermerke von Vorgänger.</t>
  </si>
  <si>
    <t>noch ohne Kosten für Oberfläche</t>
  </si>
  <si>
    <t xml:space="preserve">Angebot von Albea liegt vor. Weiterleitung erfolgt und liegt auf dem LW. </t>
  </si>
  <si>
    <t>002113-02</t>
  </si>
  <si>
    <t>02113-02</t>
  </si>
  <si>
    <t>Top Beam S3</t>
  </si>
  <si>
    <t>Toleranzänderungen (siehe Kundenzeichnung gelb markiert)
Schraubkanale modifizieren (siehe Anfrageskizze Blatt2)</t>
  </si>
  <si>
    <t>Angebot gilt für angepasste Profilkontur</t>
  </si>
  <si>
    <t>002113-03</t>
  </si>
  <si>
    <t>02113-03</t>
  </si>
  <si>
    <t>Top Cover S3</t>
  </si>
  <si>
    <t>Profil wird pressblank verwendet</t>
  </si>
  <si>
    <t>formgebundener Druckringeinsatz zur Stabilisierung der Zunge (605€)</t>
  </si>
  <si>
    <t>Toleranzänderungen (siehe Kundenzeichnung gelb markiert)
Schraubkanale modifizieren (siehe Anfrageskizze Blatt2)
Wandstärke 1mm auf 1,5mm erhöhen und Freistich von ø0,25 auf ø0,5 erhöhen (siehe Kundenzeichnung grün gekennzeichnet)</t>
  </si>
  <si>
    <t>002114-01</t>
  </si>
  <si>
    <t>Profil_002114-01</t>
  </si>
  <si>
    <t>2114</t>
  </si>
  <si>
    <t>Freezing plate</t>
  </si>
  <si>
    <t>Want a new calculation.</t>
  </si>
  <si>
    <t>WZ ist bereits vorhanden</t>
  </si>
  <si>
    <t>002115-01</t>
  </si>
  <si>
    <t>2115</t>
  </si>
  <si>
    <t>Central roof prfile</t>
  </si>
  <si>
    <t>Jeweilige DTRF beachten</t>
  </si>
  <si>
    <t>002115-02</t>
  </si>
  <si>
    <t>LATERAL ROOF PROFILe</t>
  </si>
  <si>
    <t>002115-03</t>
  </si>
  <si>
    <t>CANTRAIL PROFILE</t>
  </si>
  <si>
    <t>002115-04</t>
  </si>
  <si>
    <t>EXT2 ROOF CLOSING PROFILE</t>
  </si>
  <si>
    <t>002115-05</t>
  </si>
  <si>
    <t>UNDERFRAME CENTRAL PROFILE</t>
  </si>
  <si>
    <t>002115-06</t>
  </si>
  <si>
    <t>UNDERFRAME INTERMEDIATE PROFIL</t>
  </si>
  <si>
    <t>002115-07</t>
  </si>
  <si>
    <t>UNDERFRAME EXTREME PROFILE</t>
  </si>
  <si>
    <t>002115-08</t>
  </si>
  <si>
    <t>SOLEBAR PROFILE MC CAR</t>
  </si>
  <si>
    <t>002115-09</t>
  </si>
  <si>
    <t>SIDE SOLEBAR PROFILE</t>
  </si>
  <si>
    <t>Die jeweilige DTRF beachten.
Keien Kalkualtion notwendig, bestehende Profile</t>
  </si>
  <si>
    <t>002115-10</t>
  </si>
  <si>
    <t>SIDE LOWER INTERIOR PROFIL</t>
  </si>
  <si>
    <t>Die jeweilige DTRF beachten
Keien Kalkualtion notwendig, bestehende Profile</t>
  </si>
  <si>
    <t>002115-11</t>
  </si>
  <si>
    <t>SIDE LOWER INTERIOR PROFILE</t>
  </si>
  <si>
    <t>002115-12</t>
  </si>
  <si>
    <t>SIDE WINDOW PROFILE</t>
  </si>
  <si>
    <t>002115-13</t>
  </si>
  <si>
    <t>SIDE UPPER WINDOW PROFILE</t>
  </si>
  <si>
    <t>Die jeweilige DTRF beachten
Keine Kalkualtion notwendig, bestehende Profile</t>
  </si>
  <si>
    <t>002115-14</t>
  </si>
  <si>
    <t>SIDE END PROFILE</t>
  </si>
  <si>
    <t>002116-01</t>
  </si>
  <si>
    <t>2116</t>
  </si>
  <si>
    <t>SK 693</t>
  </si>
  <si>
    <t>Länge analog bisheriger BTF-Profile</t>
  </si>
  <si>
    <t>Toleranzänderung Ebenheit in Querrichtung von 0,1 auf 0,15 erhöhen (siehe Kundenzeichnung)</t>
  </si>
  <si>
    <t>nach Rotstiftzeichnung</t>
  </si>
  <si>
    <t>Sonderverpackung laut Kunde</t>
  </si>
  <si>
    <t>002116-02</t>
  </si>
  <si>
    <t>SK 694</t>
  </si>
  <si>
    <t>002117-01</t>
  </si>
  <si>
    <t>2117</t>
  </si>
  <si>
    <t>5.7104.52/01 A00RA</t>
  </si>
  <si>
    <t>Toleranzänderungen (siehe Kundenzeichnung)
im Auftragsfall ist eine Maßabstimmung mit dem Kunden nötig (Berücksichtigung des Bearbeitungsaufmaß)
unbemaßte Ecken und Kanten mit R2 verrunden</t>
  </si>
  <si>
    <t>Pressung erfolgt in Mehrfachlänge 3200mm</t>
  </si>
  <si>
    <t>ohne "Kurzsägen", nur nach Step-G Zeichnung</t>
  </si>
  <si>
    <t>Kurzlängen extern (Mitleister) sägen</t>
  </si>
  <si>
    <t>002118-01</t>
  </si>
  <si>
    <t>2118</t>
  </si>
  <si>
    <t>Halter-WZ "B" Keller 500x200  5459 €</t>
  </si>
  <si>
    <t>Nur in Leg. 6060 T66.</t>
  </si>
  <si>
    <t>002119-01</t>
  </si>
  <si>
    <t>02119-001</t>
  </si>
  <si>
    <t>2119</t>
  </si>
  <si>
    <t>Längsprofil SE27 RH+LH</t>
  </si>
  <si>
    <t>600528</t>
  </si>
  <si>
    <t>Legierung: s. Dokument-Nr. -&gt; D-228353_2021_734842_ CLARWE_6005A_T7_V03</t>
  </si>
  <si>
    <t xml:space="preserve">WZ simulieren, Konstruktionsänderung von 213505-002 ähnlich auf dieses WZ anpassen. </t>
  </si>
  <si>
    <t>Profil ähnlich 213505 bzw. 27493</t>
  </si>
  <si>
    <t xml:space="preserve">Profil mit Wasserkühlung
Blocklänge ca. 1300m ( 3 Einteilängen) Recovery auf die Stange ca. 68% + vermutlich Verwindungsschrott im Strang wegen fliegender Warmsäge.
Blocklänge ca. 1000m ( 2 Einteilängen) Recovery auf die Stange ca. 64% kein Verwindungsschrott im Strang da feste Warmsäge.  
Vorschlag: Mit fester Warmsäge anbieten. </t>
  </si>
  <si>
    <t>Achtung: Bei Bearbeitung werden signifikante Merkmale vorgegeben. Werkstoff wird ebenfalls als signifikantes Merkmal vorgegeben.</t>
  </si>
  <si>
    <t>Zum Zeitpunkt der Machbarkeit fehlen folgende Informationen:
- Angeboten wird in Langlänge ohne Bearebeitung --&gt; Verpackungsspezifikation Langlänge seitens Benteler fehlt
- Finale Info über Incoterm fehlt (DAP oder FCA)
- Konkrete Abrufmengen fehlen (15 to sind Schätzwert)
Alle Angaben von Logistikpreisen sind derzeit nicht möglich und müssen - sofern der Auftrag konkret wird - erneut diskutiert
werden.</t>
  </si>
  <si>
    <t>002120-01</t>
  </si>
  <si>
    <t>2120</t>
  </si>
  <si>
    <t>4/6102</t>
  </si>
  <si>
    <t>Jahresbedarf nicht bekannt
Sichtfläche dekorativ, absolut kratzer- und riefenfrei nach DIN 12020</t>
  </si>
  <si>
    <t>Abgelehnt.  Da direkt mit dem Kunden Porsche in Verhandlungen zu diesem Projekt</t>
  </si>
  <si>
    <t>002123-01</t>
  </si>
  <si>
    <t>2123</t>
  </si>
  <si>
    <t>Längsträger Combi Paneel 150</t>
  </si>
  <si>
    <t>Auführung nur gesägt ohne Bearbeitung</t>
  </si>
  <si>
    <t>Änderung  Zustand T6 in T5 analog bestehendes Ischebeckprofil B 50406 (Längsträger)</t>
  </si>
  <si>
    <t>Pressung nur als Mehrfachlänge (6000mm)</t>
  </si>
  <si>
    <t>Weiterbearbeitung ( Endlänge , Bohren ) extern</t>
  </si>
  <si>
    <t>002123-02</t>
  </si>
  <si>
    <t>Ausführung bearbeitet - Variante links
Losgrösse 1.000/1.500 Stk.</t>
  </si>
  <si>
    <t>002123-03</t>
  </si>
  <si>
    <t xml:space="preserve">Längsträger Combi Paneel 150 </t>
  </si>
  <si>
    <t>Ausführung bearbeitet rechts
Losgrösse: 1.000 Stk./1.500 Stk.</t>
  </si>
  <si>
    <t>002125-01</t>
  </si>
  <si>
    <t>2125</t>
  </si>
  <si>
    <t>223x22 mm</t>
  </si>
  <si>
    <t>Toleranz  Radius R0,5 entfällt- nicht messbar</t>
  </si>
  <si>
    <t>interne Legierung 6023 ( Vormaterial 100% US-geprüft)</t>
  </si>
  <si>
    <t>Profil muss Maschinenbedingt in Mehrfachlänge gepresst und auf der Leinsäge auf Kundenlänge gesägt werden</t>
  </si>
  <si>
    <t>Mehrfachlänge auf Kundenlänge (2048mm) aufsägen</t>
  </si>
  <si>
    <t>002125-02</t>
  </si>
  <si>
    <t>290x28 mm</t>
  </si>
  <si>
    <t>Pressung als Mehrfachlänge (4500 mm)</t>
  </si>
  <si>
    <t>Kurzlänge 574 +1/-0 kann mit der Maschinentechnik in BTF nicht gesägt werden</t>
  </si>
  <si>
    <t>Sägen in BTF nicht möglich</t>
  </si>
  <si>
    <t>Verpackung gilt für die Mehrfachlänge (4500mm
Bund umreift</t>
  </si>
  <si>
    <t>002126-01</t>
  </si>
  <si>
    <t>2126</t>
  </si>
  <si>
    <t>Rundrohr</t>
  </si>
  <si>
    <t>002127-01</t>
  </si>
  <si>
    <t>2127</t>
  </si>
  <si>
    <t>Kühlkörper 10203188</t>
  </si>
  <si>
    <t>Angebot in Standardlänge -&gt; KEIN Sägen</t>
  </si>
  <si>
    <t>002128-01</t>
  </si>
  <si>
    <t>2128</t>
  </si>
  <si>
    <t>526 x 11 mm</t>
  </si>
  <si>
    <t xml:space="preserve">Minestlänge 1688 oder Mehrfachlänge 
Kunde weiß, dass wir die Geradheit von 1mm Max nicht einhalten können, bitte angeben was gewährleistet werden kann. 
RM &gt;220 Mpa 
Härte &gt;75 Hb
Werkzeugkosten &gt;20.000 € sind dem Kunden bekannt. </t>
  </si>
  <si>
    <t>Geradheitstolernaz in Querrichtung für diese Profilstärke m.M. zu gering.</t>
  </si>
  <si>
    <t>nur gem. Rotstiftzeichnung mit geänderter Toleranz</t>
  </si>
  <si>
    <t>002129-01</t>
  </si>
  <si>
    <t>2129</t>
  </si>
  <si>
    <t>AL Rundstange Ø46 mm</t>
  </si>
  <si>
    <t>806664</t>
  </si>
  <si>
    <t>Kundenleg ZF</t>
  </si>
  <si>
    <t>Betrifft Werkzeugnummer 20531! Achtung Packmasse.</t>
  </si>
  <si>
    <t>002130-01</t>
  </si>
  <si>
    <t>2130</t>
  </si>
  <si>
    <t>Rundrohr 39x4</t>
  </si>
  <si>
    <t>WZ ø260 x135 / 2-Strang</t>
  </si>
  <si>
    <t>Alternativlegierung  EN AW 6082 T5</t>
  </si>
  <si>
    <t>Allgemeintoleranzen nach DIN EN 755-8</t>
  </si>
  <si>
    <t>nur in 6082 T5</t>
  </si>
  <si>
    <t>002132-01</t>
  </si>
  <si>
    <t>2132</t>
  </si>
  <si>
    <t>Führungsrohr 168x168</t>
  </si>
  <si>
    <t>Angebot mit spanender Bearbeitung gem. Zeichnung 4003634</t>
  </si>
  <si>
    <t>WZ ø390x240 (Angeb. Adex)</t>
  </si>
  <si>
    <t>Profilpressung als Mehrfachlänge (3700mm)</t>
  </si>
  <si>
    <t>100% A und E Aufdornproben</t>
  </si>
  <si>
    <t>Abgeschlossen, gem. Absprache J. Dahler und I. Schneider.
Preis für externe Bearbeitung in gesondertem Angebot.</t>
  </si>
  <si>
    <t xml:space="preserve">Achtung. Preis oben nur Systembedingt, 1 Angebot von ALUTEC liegt mit vielen Details vor. die anderen Lief. haben aus techn. Gründen abgesagt. Achtung!!!! </t>
  </si>
  <si>
    <t>Kurzlängen sägen und mechanische Bearbeitung extern (Mitleister)</t>
  </si>
  <si>
    <t>Bund umreift (Mehrfachlänge)</t>
  </si>
  <si>
    <t>002133-01</t>
  </si>
  <si>
    <t>02133-01</t>
  </si>
  <si>
    <t>2133</t>
  </si>
  <si>
    <t>reh-tru B 3 5</t>
  </si>
  <si>
    <t>WZ ø228x160 mit Dornabschluss( Angeb. Adex) Dornversatz möglich</t>
  </si>
  <si>
    <t>instabile Zunge durch  kritisches Zungenverhältnis, daher ist ein Werkzeug mit Dornabschluss notwendig (siehe Anfrageskizze)
am Dorn kann es zu Formteilgrat kommen, Dornversatz ist möglich</t>
  </si>
  <si>
    <t>interne Legierung 6064</t>
  </si>
  <si>
    <t>nach Step-G Zng. BTF
Einkauf noch offen</t>
  </si>
  <si>
    <t>Kurzlängen sägen und mechanische Bearbeitung extern  (Mitleister)</t>
  </si>
  <si>
    <t>Transportkosten auf Basis 6000mm in Losgröße 1,8to</t>
  </si>
  <si>
    <t>Verpackungsdaten gilt für Mehrfachlänge (6000mm). 
EDIT FH: Achtung, laut MACH-ID werden 6000mm Stäbe Produziert. Verstehe den Hinweis nicht, dass extern gesägt wird.
Der Kunde hat auch noch MACH-ID 02133-02, diese wird in 400mm verkauft. Ist hier ein Fehler unterlaufen?
VP Preis kalkuliert auf 6000mm ab Vogt in Standardverpackung 9051 mit Füllgrad  80 Stück. KEINE Kundenvorgabe vorhanden.</t>
  </si>
  <si>
    <t>002133-02</t>
  </si>
  <si>
    <t>02133-002</t>
  </si>
  <si>
    <t>reh-tru B 32</t>
  </si>
  <si>
    <t>Geometrieänderung siehe Rotstiftzeichnung (Gegenvorschlag)</t>
  </si>
  <si>
    <t xml:space="preserve">Geometrieänderung. Profil nur mit Luftkühlung.
</t>
  </si>
  <si>
    <t>gem. Zeichnung STEP-G VGT
Einkauf noch offen</t>
  </si>
  <si>
    <t>Transportkosten VGT-DL sind schätzung (5ct/Kg) da zum jetzigen Zeitpunkt noch nicht bekannt, bei welchem Dienstleister gesägt wird.
Transportkosten DL-Kunde = 0,20€/Kg</t>
  </si>
  <si>
    <t>Verpackung gilt für Langlänge in Vogt. Transport zum DL in LGP. Externe VP Kosten müssen durch Einkauf angefragt werden.</t>
  </si>
  <si>
    <t>002134-01</t>
  </si>
  <si>
    <t>2134</t>
  </si>
  <si>
    <t>Tray profil</t>
  </si>
  <si>
    <t>nach Rü. mit Rainer Kreutz Richtkosten entfernt</t>
  </si>
  <si>
    <t>002135-01</t>
  </si>
  <si>
    <t>Profil_002135-01</t>
  </si>
  <si>
    <t>2135</t>
  </si>
  <si>
    <t>Wind turbine blade</t>
  </si>
  <si>
    <t>606165</t>
  </si>
  <si>
    <t>For drawing see word document in the folder. Interesting profile with big potential for high volumes.</t>
  </si>
  <si>
    <t>In 6061 we should do that as a test ?
 Alternative Kalkulation in 6005A vorhanden</t>
  </si>
  <si>
    <t>002135-02</t>
  </si>
  <si>
    <t>Profil_002135-02</t>
  </si>
  <si>
    <t>Profile drawing</t>
  </si>
  <si>
    <t xml:space="preserve">New updated drawing. Stepfile is stored in documents. What is the best cutting tolerance we can reach? </t>
  </si>
  <si>
    <t>acc. Redpen Drawing.
Additional cost for gauge (straightness) € 3.000,- 
without cost for transport or special packaging (seatight)</t>
  </si>
  <si>
    <t>Prüfvorrichtung für die Geradheit/Verwindung erforderlich. Kosten müssen zusätzlich ermittelt werden.</t>
  </si>
  <si>
    <t>002136-01</t>
  </si>
  <si>
    <t>02136-01</t>
  </si>
  <si>
    <t>2136</t>
  </si>
  <si>
    <t>RA52381407</t>
  </si>
  <si>
    <t>nur als Vollprofil ohne Ø8,5 möglich</t>
  </si>
  <si>
    <t>Profil mit Wasserkühlung. 
Bei den Prozesswerten gehe ich von einer internen Legierung 6015 aus.  
Recovery auf Stange unter 70%.</t>
  </si>
  <si>
    <t>nur nach Rotstiftzeichnung (ohne Bohrungen)</t>
  </si>
  <si>
    <t>002137-01</t>
  </si>
  <si>
    <t>2137</t>
  </si>
  <si>
    <t>Stator Profile EMS1-10x-L-ROH</t>
  </si>
  <si>
    <t xml:space="preserve">Siehe Kennzeichnung Zeichnung </t>
  </si>
  <si>
    <t>gemäß Rotstiftzeichnung</t>
  </si>
  <si>
    <t>002137-02</t>
  </si>
  <si>
    <t>Stator Profile EMS1-16x-L-ROH</t>
  </si>
  <si>
    <t>siehe Kennzeichnung Skizze</t>
  </si>
  <si>
    <t>zu Schwer</t>
  </si>
  <si>
    <t>002138-01</t>
  </si>
  <si>
    <t>2138</t>
  </si>
  <si>
    <t>54-6379F (extrusion)</t>
  </si>
  <si>
    <t>Es werden aktuell nur die Längen 1025 mm und 625 mm angefragt.
Die Längentoleranz ist meines Erachtens nicht angegeben -&gt; +10/-0 mm ausgewählt</t>
  </si>
  <si>
    <t>Profil ist 12x24mm groß. Zu Leicht. ungünstiges Zungenverhältnis</t>
  </si>
  <si>
    <t>002138-02</t>
  </si>
  <si>
    <t>Es werden aktuell nur die Längen 1025 und 625 mm angefragt.
Längentoleranz ist meines Erachtens nicht angegeben.</t>
  </si>
  <si>
    <t>002139-01</t>
  </si>
  <si>
    <t>2139</t>
  </si>
  <si>
    <t>Toleranzänderungen beachten (siehe Kd.-Zeichnung)</t>
  </si>
  <si>
    <t>002140-01</t>
  </si>
  <si>
    <t>2140</t>
  </si>
  <si>
    <t>MFA</t>
  </si>
  <si>
    <t>Wkz: B20468?
Kalkulation schon mal erfolgt: MID 2056</t>
  </si>
  <si>
    <t>002141-01</t>
  </si>
  <si>
    <t>2141</t>
  </si>
  <si>
    <t>Timber beam</t>
  </si>
  <si>
    <t xml:space="preserve">End product is to Timber beams.
</t>
  </si>
  <si>
    <t>KWZ 390x200 "B" Keller 3653 €</t>
  </si>
  <si>
    <t>Wandstärke 3mm auf 8mm erhöhen.</t>
  </si>
  <si>
    <t>Only with increased wall thickness. See drw. Step-G BTF</t>
  </si>
  <si>
    <t>002142-01</t>
  </si>
  <si>
    <t>02142-001</t>
  </si>
  <si>
    <t>2142</t>
  </si>
  <si>
    <t>BUMPER BEAM REAR</t>
  </si>
  <si>
    <t>Gate 0 EG, MO, RK: Prüfung ob auf 22MN und Fill Anlage machbar.</t>
  </si>
  <si>
    <t>ohne Weiterbearbeitung</t>
  </si>
  <si>
    <t>Angebot nur in Langlänge</t>
  </si>
  <si>
    <t>002143-01</t>
  </si>
  <si>
    <t>2143</t>
  </si>
  <si>
    <t>Flatbar</t>
  </si>
  <si>
    <t>Price for flat bar with dimension 150x53mm. End length is 150mm so we can optimize our delviery length based on that.
Volume year 3 is 50 ton per year.</t>
  </si>
  <si>
    <t>Ähnlich B20763
260x128+N2+Stau     Keller 963+100+121=1184 €</t>
  </si>
  <si>
    <t>optimale Länge beachten  = 4,7m</t>
  </si>
  <si>
    <t>002147-01</t>
  </si>
  <si>
    <t>2147</t>
  </si>
  <si>
    <t>I beam 400x200x16x10</t>
  </si>
  <si>
    <t>No calculation is necessary.</t>
  </si>
  <si>
    <t>002148-01</t>
  </si>
  <si>
    <t>02148-01</t>
  </si>
  <si>
    <t>2148</t>
  </si>
  <si>
    <t>535102</t>
  </si>
  <si>
    <t>002149-01</t>
  </si>
  <si>
    <t>2149</t>
  </si>
  <si>
    <t>Kopfstück 8-86-23-95</t>
  </si>
  <si>
    <t xml:space="preserve">Menge:
4.000 Stück fertig bearbeitet nach Zeichnung Nr. 8-86/23-94
alternativ 120 Stangen a 6.000 mm nach Zeichnung 8-86/23-95
</t>
  </si>
  <si>
    <t>Abkühlungsbedingt (Luft) kann Zustand T6 nicht bestätigt werden- alternativ T5</t>
  </si>
  <si>
    <t>Allgemeintolerantzen nach DIN EN 755-9</t>
  </si>
  <si>
    <t>nur in Zusatnd T5 und in Länge 6.000mm, gem. Zng. Step-G BTF</t>
  </si>
  <si>
    <t>mechanische Endbearbeitung + Kurzlängen extern (Mitleister)</t>
  </si>
  <si>
    <t>002150-01</t>
  </si>
  <si>
    <t>2150</t>
  </si>
  <si>
    <t>Hauptträger, 8-86-23-16c</t>
  </si>
  <si>
    <t>Mittelsteg auf 5mm erhöhen
unbemaßte Ecken und Kanten mit R0,5 verrunden</t>
  </si>
  <si>
    <t>Abkühlungsbedingt kann Zustand T6 nicht bestätigt werden- alternativ Zustand T5</t>
  </si>
  <si>
    <t>Pressung als Mehrfachlänge (6650mm)</t>
  </si>
  <si>
    <t xml:space="preserve">Sägetoleranz auf +/- 1 oder in Summe 2mm erhöhen ( das ist die genauest mögliche Sägetoleranz der Leinsäge )
</t>
  </si>
  <si>
    <t>s. Anmerkungen</t>
  </si>
  <si>
    <t>Kundenlänge sägen auf Leinsäge</t>
  </si>
  <si>
    <t>002151-01</t>
  </si>
  <si>
    <t>2151</t>
  </si>
  <si>
    <t>Nebenträger, 8-86-24-35</t>
  </si>
  <si>
    <t>Toleranzerhöhung Wanndstärke 2 +0,3/-0 auf +0,5/-0 erhöhen</t>
  </si>
  <si>
    <t>Pressung als Mehrfachlänge (4620mm)</t>
  </si>
  <si>
    <t>Sägetoleranz auf +/-1 oder Summe 2mm erhöhen ( minimalste Sägetoleranz der Leinsäge)</t>
  </si>
  <si>
    <t xml:space="preserve">Kosten für Holzleisten etc.  noch nicht enthalten.
Toleranzänderungen gem. Step-G Zeichnung </t>
  </si>
  <si>
    <t>Kundenlänge sägen auf Leinsäge 
Achtung: Kosten für Bearbeitungsprogramm Ischebeck (Holzleisten, bohren und Verpackung) hinzurechnen</t>
  </si>
  <si>
    <t>002152-01</t>
  </si>
  <si>
    <t>2152</t>
  </si>
  <si>
    <t>Kopfstück NT 8-86-24-31</t>
  </si>
  <si>
    <t>Allgemeintoleranzen nach DIN EN 755-9
unbemaßte Ecken und Kanten mit R0,5 verrunden</t>
  </si>
  <si>
    <t>Abkühlungsbedingt kann Zustand T6 nicht bestätigt werden- alternativ T5</t>
  </si>
  <si>
    <t>nach Zng. STEP-G BTF in Zustand T5 und Länge 6.000mm</t>
  </si>
  <si>
    <t>002153-01</t>
  </si>
  <si>
    <t>2153</t>
  </si>
  <si>
    <t>Schmiedematerial</t>
  </si>
  <si>
    <t>Kundenleg Barat 610</t>
  </si>
  <si>
    <t>Legierung &amp; Kennzeichnung gemäß TL097</t>
  </si>
  <si>
    <t>Werkzeug ø260x160 mit Sonderpresskanal (Trompete)</t>
  </si>
  <si>
    <t>Pressung als Mehrfachlänge (6600mm)</t>
  </si>
  <si>
    <t>Achtung: Legierung und Kennzeichnung gemäß TL097 wird nicht bestätigt. Bestätigt wird nach der LS S00022.</t>
  </si>
  <si>
    <t>Kundenlänge 530mm +/-1,5 auf Leinsäge  zusägen</t>
  </si>
  <si>
    <t>002154-01</t>
  </si>
  <si>
    <t>Profil_002154-01</t>
  </si>
  <si>
    <t>2154</t>
  </si>
  <si>
    <t>460x40, Brise Soleil, Variante 5</t>
  </si>
  <si>
    <t>Anfrage in diversen Längen (siehe Zeichnung)
6600, 6200, 5500, 4800, 4500 mm
Vermerk: Gesamtmenge 52 t</t>
  </si>
  <si>
    <t>Richten entfernt.</t>
  </si>
  <si>
    <t>002156-01</t>
  </si>
  <si>
    <t>2156</t>
  </si>
  <si>
    <t>Sill inner extrusion</t>
  </si>
  <si>
    <t>Losgröße tbd.
Toleranzen gemäß Zeichnung.</t>
  </si>
  <si>
    <t>002157-01</t>
  </si>
  <si>
    <t>02157-001</t>
  </si>
  <si>
    <t>2157</t>
  </si>
  <si>
    <t>BATTERIEWANNE; RAHMEN RECHTS KURZ  M100</t>
  </si>
  <si>
    <t>600524</t>
  </si>
  <si>
    <t>1EA.801.821.E 
Bitte um Info zur idealen Mehrfachlänge. 
Losgröße tbd.
Abgleich zu bestehenden Querschnitten notwendig. 
Profilanforderungen analog wie aktuell gefertigt wird. 
Gate 0: Angebot in Mehrfachlänge. Fertigung in Vogt. Max. Jahresmenge für dieses Projekt 2000 to.</t>
  </si>
  <si>
    <t>siehe Konstruktion. aktuelle Geschwindigkeit, WZ Preis und Standzeit!</t>
  </si>
  <si>
    <t>Profilanforderungen bzgl. Bearbeitung nicht bekannt</t>
  </si>
  <si>
    <t xml:space="preserve">Profil mit Spritzwasserkühlung. 
Wenn die Verwindungs - und Geradheitslängs Ansprüche an die Fixlänge gleich sind wie bei VW, dann muss ich das Profil ablehenen, da wir an
Magna Länglängen liefern, und wir diese Verwindung bei der Balkenkontrolle der Langlänge an der Presse nicht finden. Wir hatten wegen der Verwindung bei fliegender Warmsäge eine 100% Balkenkontrolle  
der Kurzlängen mittels Balken oder Vorrichtung an der HPI Säge gemacht. Um die Verwindung ganz zu beseitigen, die aktuell von der Warmsäge 
zur Pullerübergabe kommt ist ein Invest von ca. 1-1,5Mio nötig. Ich werde somit wissentlich Schlechtteile ausliefern da ich Anlagentechnisch nicht in der Lage bin dieses Problem  Abzustellen.  
Mit fester Warmsäge zu Pressen ist keine Option, da hier die Recovery enorm schlecht ist ca. 58% mit 700mm Block bei einer max. Auspresslänge von 22m.
Die Recovery liegt bei fliegenden Warmsäge bei ca. 73,5% auf die Stange. </t>
  </si>
  <si>
    <t>Prüfung nur nach DIN EN 12020-2 und mittlels Ascona Scanner.
Prüfung nach RPS an der Merfachlänge nicht möglich.</t>
  </si>
  <si>
    <t>002157-02</t>
  </si>
  <si>
    <t>BATTERIEWANNE; RAHMEN LI RE HMAX</t>
  </si>
  <si>
    <t>1EA.801.827.D 
Bitte um Info zur idealen Mehrfachlänge. 
Losgröße tbd.
Abgleich zu bestehenden Querschnitten notwendig. 
Profilanforderungen analog wie aktuell gefertigt wird. 
Gate 0: Angebot in Mehrfachlänge. Fertigung in Vogt. Max. Jahresmenge für dieses Projekt 2000 to.</t>
  </si>
  <si>
    <t>Profilanforderungen, bzgl. bearbeitung nicht bekannt</t>
  </si>
  <si>
    <t xml:space="preserve">Profil mit Spritzwasserkühlung. 
Wenn die Verwindungs - und Geradheitslängs Ansprüche an die Fixlänge gleich sind wie bei VW, dann muss ich das Profil ablehnen, da wir an
Magna Länglängen liefern, und wir diese Verwindung bei der Balkenkontrolle der Langlänge an der Presse nicht finden. Wir hatten wegen der Verwindung bei fliegender Warmsäge eine 100% Balkenkontrolle  
der Kurzlängen mittels Balken oder Vorrichtung an der HPI Säge gemacht. Um die Verwindung ganz zu beseitigen, die aktuell von der Warmsäge 
zur Pullerübergabe kommt ist ein Invest von ca. 1-1,5Mio nötig. Ich werde somit wissentlich Schlechtteile ausliefern da ich Anlagentechnisch nicht in der Lage bin dieses Problem  Abzustellen.  
Mit fester Warmsäge zu Pressen ist keine Option, da hier die Recovery enorm schlecht ist ca. 59% mit 700mm Block bei einer max. Auspresslänge von 22m.
Die Recovery liegt bei fliegenden Warmsäge bei ca. 75,4% auf die Stange. </t>
  </si>
  <si>
    <t>002157-03</t>
  </si>
  <si>
    <t>02157-03</t>
  </si>
  <si>
    <t>BATTERIEWANNE RAHMEN QUER</t>
  </si>
  <si>
    <t>1EA.801.861.H 
Bitte um Info zur idealen Mehrfachlänge. 
Losgröße tbd.
Abgleich zu bestehenden Querschnitten notwendig. 
Profilanforderungen analog wie aktuell gefertigt wird. 
Gate 0: Angebot in Mehrfachlänge. Fertigung in Vogt. Max. Jahresmenge für dieses Projekt 2000 to.</t>
  </si>
  <si>
    <t>Profilanforderungen bzgl. Weiterverarbeitung nicht bekannt</t>
  </si>
  <si>
    <t xml:space="preserve">Profil mit Spritzwasserkühlung. 
Wenn die Verwindungs - und Geradheitslängs Ansprüche an die Fixlänge gleich sind wie bei VW, dann muss ich das Profil ablehnen, da wir an
Magna Länglängen liefern, und wir diese Verwindung bei der Balkenkontrolle der Langlänge an der Presse nicht finden. Wir hatten wegen der Verwindung bei fliegender Warmsäge eine 100% Balkenkontrolle  
der Kurzlängen mittels Balken oder Vorrichtung an der HPI Säge gemacht. Um die Verwindung ganz zu beseitigen, die aktuell von der Warmsäge 
zur Pullerübergabe kommt ist ein Invest von ca. 1-1,5Mio nötig. Ich werde somit wissentlich Schlechtteile ausliefern da ich Anlagentechnisch nicht in der Lage bin dieses Problem  Abzustellen.  
Mit fester Warmsäge pressen geht bei diesem Querschnitt gar nicht da zu leicht.
Die Recovery liegt bei fliegenden Warmsäge bei ca. 70,5% auf die Stange bei der geforderten Einteilänge von 6695mm. 
Wir pressten mit einer Blocklänge von 1180mm und einer Einteilänge von 5472mm eine Recovery von 80,7%.  
 </t>
  </si>
  <si>
    <t>002157-04</t>
  </si>
  <si>
    <t>02157-05</t>
  </si>
  <si>
    <t xml:space="preserve">LAENGSTRAEGER, BATT. MITTE HMAX </t>
  </si>
  <si>
    <t>1EA.801.853.D 
Bitte um Info zur idealen Mehrfachlänge. 
Losgröße tbd.
Abgleich zu bestehenden Querschnitten notwendig. 
Profilanforderungen analog wie aktuell gefertigt wird. 
Gate 0: Angebot in Mehrfachlänge. Fertigung in Vogt. Max. Jahresmenge für dieses Projekt 2000 to.</t>
  </si>
  <si>
    <t>siehe Konstruktion.</t>
  </si>
  <si>
    <t>Profilanforderungen bzgl. Weiterverarbeitung nicht bekannt.</t>
  </si>
  <si>
    <t>002157-05</t>
  </si>
  <si>
    <t xml:space="preserve">LAENGSTRAEGER, BATT. MITTE KURZ M100 </t>
  </si>
  <si>
    <t>1EA.801.841 
Bitte um Info zur idealen Mehrfachlänge. 
Losgröße tbd.
Abgleich zu bestehenden Querschnitten notwendig. 
Profilanforderungen analog wie aktuell gefertigt wird. 
Gate 0: Angebot in Mehrfachlänge. Fertigung in Vogt. Max. Jahresmenge für dieses Projekt 2000 to.</t>
  </si>
  <si>
    <t>Profilanforderungen bzgl. Bearbeitung nicht bekannt.</t>
  </si>
  <si>
    <t>002158-01</t>
  </si>
  <si>
    <t>2158</t>
  </si>
  <si>
    <t>Ruffian GEN4 bracket</t>
  </si>
  <si>
    <t>Profilgewicht in Verbindung mit der Geometrie. Profil kann weder gereckt noch gestoßen werden.</t>
  </si>
  <si>
    <t>002159-01</t>
  </si>
  <si>
    <t>2159</t>
  </si>
  <si>
    <t>Rohr 102x20,5</t>
  </si>
  <si>
    <t xml:space="preserve">AD 102,0 x ID 61,0   gut zerspanbar aber Spannungsarm.
Die Toleranz Außen sollte ein Fertigdrehmaß 100,0  gewährleisten .  
Bitte die Werte der Innentoleranzen auch mit angeben. Der Kunde muss auf ø 64 sauber ausdrehen können.
</t>
  </si>
  <si>
    <t>KWZ 330x160 "Kat.A" Keller 2454 €
ähnlich B65257 (R100x25)</t>
  </si>
  <si>
    <t>002160-01</t>
  </si>
  <si>
    <t>Profil_002160-01</t>
  </si>
  <si>
    <t>2160</t>
  </si>
  <si>
    <t>We shall delviered the profile raw (without surface treatment). There are visible surfaces see drawing. OK to delvier optimal length for us. Customer will fabricate and anodize the profile in short length.</t>
  </si>
  <si>
    <t>Optimized length is 4.400mm. Will save 0,05€/kg</t>
  </si>
  <si>
    <t>002161-01</t>
  </si>
  <si>
    <t>Profil_002161-01</t>
  </si>
  <si>
    <t>2161</t>
  </si>
  <si>
    <t>Deckprofile</t>
  </si>
  <si>
    <t>Volume for this profile is 150-200t in length 8-10 meter.</t>
  </si>
  <si>
    <t>tolerances acc. DIN EN 755-9</t>
  </si>
  <si>
    <t>002161-02</t>
  </si>
  <si>
    <t>Profil_002161-02</t>
  </si>
  <si>
    <t>Deck profile</t>
  </si>
  <si>
    <t>Volume on this profile is 150-200ton in length 8-10 meters.
End use is car bridges.</t>
  </si>
  <si>
    <t>002162-01</t>
  </si>
  <si>
    <t>Profil_002162-01</t>
  </si>
  <si>
    <t>2162</t>
  </si>
  <si>
    <t>4030841</t>
  </si>
  <si>
    <t>Unbedingt Verwindungstoleranz beachten. Der Querschnitt kann Probleme durch die Kühlung bekommen, da unterschiedlich
starke Massenanhäufungen im Profil vorhanden sind.</t>
  </si>
  <si>
    <t>002164-01</t>
  </si>
  <si>
    <t>2164</t>
  </si>
  <si>
    <t>Rundstange 23 mm</t>
  </si>
  <si>
    <t>228x128  D3 "B" +Stau  +N2  Keller    911+56+100=1067€
ähnlich B11601 / B11602</t>
  </si>
  <si>
    <t>002165-01</t>
  </si>
  <si>
    <t>Profil_002165-01</t>
  </si>
  <si>
    <t>2165</t>
  </si>
  <si>
    <t>Side sill section</t>
  </si>
  <si>
    <t>002165-02</t>
  </si>
  <si>
    <t>Profil_002165-02</t>
  </si>
  <si>
    <t>FLOOR PROFILE</t>
  </si>
  <si>
    <t>002165-03</t>
  </si>
  <si>
    <t>Profil_002165-03</t>
  </si>
  <si>
    <t>FLOOR PROFILE INTERMEDIATE PART</t>
  </si>
  <si>
    <t>002165-04</t>
  </si>
  <si>
    <t>Profil_002165-04</t>
  </si>
  <si>
    <t>PROFILE CENTRAL</t>
  </si>
  <si>
    <t>002165-05</t>
  </si>
  <si>
    <t>Profil_002165-05</t>
  </si>
  <si>
    <t>FLOOR END PROFILE</t>
  </si>
  <si>
    <t>EN AW 6005A = Si 0,7 mit Wasserkühlung</t>
  </si>
  <si>
    <t>002165-06</t>
  </si>
  <si>
    <t>Profil_002165-06</t>
  </si>
  <si>
    <t>002165-07</t>
  </si>
  <si>
    <t>Profil_002165-07</t>
  </si>
  <si>
    <t>LOWER SIDE SILL PROFILE</t>
  </si>
  <si>
    <t>002165-08</t>
  </si>
  <si>
    <t>Profil_002165-08</t>
  </si>
  <si>
    <t>SIDEWALL PROFLE - CANTRAIL</t>
  </si>
  <si>
    <t>002165-09</t>
  </si>
  <si>
    <t>Profil_002165-09</t>
  </si>
  <si>
    <t>ROOF CANTRAIL PROFILE</t>
  </si>
  <si>
    <t>002165-10</t>
  </si>
  <si>
    <t>Profil_002165-10</t>
  </si>
  <si>
    <t>LOWER SIDEWALL PROFILE</t>
  </si>
  <si>
    <t>002165-11</t>
  </si>
  <si>
    <t>Profil_002165-11</t>
  </si>
  <si>
    <t>LOWER PART SIDEWALL PROFILE</t>
  </si>
  <si>
    <t>002165-12</t>
  </si>
  <si>
    <t>Profil_002165-12</t>
  </si>
  <si>
    <t>SECTION PROFILE</t>
  </si>
  <si>
    <t>002165-13</t>
  </si>
  <si>
    <t>Profil_002165-13</t>
  </si>
  <si>
    <t>CENTRAL ROOF PROFILE</t>
  </si>
  <si>
    <t>002165-14</t>
  </si>
  <si>
    <t>Profil_002165-14</t>
  </si>
  <si>
    <t>INTERMEDIATE ROOF PROFILE</t>
  </si>
  <si>
    <t>002165-15</t>
  </si>
  <si>
    <t>Profil_002165-15</t>
  </si>
  <si>
    <t>LATERAL ROOF PROFILE</t>
  </si>
  <si>
    <t>002165-16</t>
  </si>
  <si>
    <t>Profil_002165-16</t>
  </si>
  <si>
    <t>END PROFILE</t>
  </si>
  <si>
    <t>002166-01</t>
  </si>
  <si>
    <t>2166</t>
  </si>
  <si>
    <t>Battery Housing BES3 Power Tube</t>
  </si>
  <si>
    <t>-Anforderungen siehe bestehendes Produkt Artikel 20034822 (Profil B35673)</t>
  </si>
  <si>
    <t>Ähnlich B35673 bzw. ähnlich B35695
KWZ bei ADEX  ca. 2700 €</t>
  </si>
  <si>
    <t>Toleranzänderungen auf Kundenzeichnung beachten. (1270019011.Aenderungen.png)</t>
  </si>
  <si>
    <t>Angebot von BTF als Halbzeug in 6m Länge</t>
  </si>
  <si>
    <t>Bemusterungsaufwand analog der bestehenden Profile.</t>
  </si>
  <si>
    <t>Verpackung noch nicht final</t>
  </si>
  <si>
    <t xml:space="preserve">Angebote liegen vor - Abstimmung mit A. Zimmermann direkt erfolgt.  Verpackung noch nicht final - ggf. muss auch noch ein neuer Lieferant qualiffiziert werden!!!!  </t>
  </si>
  <si>
    <t>002169-01</t>
  </si>
  <si>
    <t>2169</t>
  </si>
  <si>
    <t>Bitte ablehnen. Form nicht haltbar, Toleranz nicht haltbar. zu leicht für P45. Menge zu gering. Umkonstruieren in gekantetes Blech</t>
  </si>
  <si>
    <t>002170-01</t>
  </si>
  <si>
    <t>Profil_002170-01</t>
  </si>
  <si>
    <t>2170</t>
  </si>
  <si>
    <t>Profil-Gelenk</t>
  </si>
  <si>
    <t>289x135 "B" D4 Keller 2096 €
DRE 2K118</t>
  </si>
  <si>
    <t>Legierungsänderung auf EN AW - 6060 / T66  (war 6082)</t>
  </si>
  <si>
    <t>002171-01</t>
  </si>
  <si>
    <t>Profil_002171-01</t>
  </si>
  <si>
    <t>2171</t>
  </si>
  <si>
    <t>Hauptprofil</t>
  </si>
  <si>
    <t>002171-02</t>
  </si>
  <si>
    <t>Profil_002171-02</t>
  </si>
  <si>
    <t>Kleinprofil</t>
  </si>
  <si>
    <t>Angebot ADEX / Keller
330x200   4000 / 3500 €</t>
  </si>
  <si>
    <t>002172-01</t>
  </si>
  <si>
    <t>2172</t>
  </si>
  <si>
    <t>F16 Basis DS</t>
  </si>
  <si>
    <t>Abgelehnt wg. Legierung und Mindermenge. Nach Rü. mit Vertrieb J. Bernhard.</t>
  </si>
  <si>
    <t>002172-02</t>
  </si>
  <si>
    <t>F16 Basis SS</t>
  </si>
  <si>
    <t>002172-03</t>
  </si>
  <si>
    <t>F16 Cap DS</t>
  </si>
  <si>
    <t>002172-04</t>
  </si>
  <si>
    <t>F16 Cap SS</t>
  </si>
  <si>
    <t>002172-05</t>
  </si>
  <si>
    <t>F16 Keder extract</t>
  </si>
  <si>
    <t>002173-01</t>
  </si>
  <si>
    <t>02173-01</t>
  </si>
  <si>
    <t>2173</t>
  </si>
  <si>
    <t>150x195</t>
  </si>
  <si>
    <t xml:space="preserve">Wir haben hier unter Mach 6972 in 2020 bereits ein Angebot abgegeben.
Kunde möchte eine Preisaktualisierung.
</t>
  </si>
  <si>
    <t>Daten aus Brain-Kalkulation 73606 von 2020 übernommen</t>
  </si>
  <si>
    <t>002174-01</t>
  </si>
  <si>
    <t>Profil_002174-01</t>
  </si>
  <si>
    <t>2174</t>
  </si>
  <si>
    <t>Profilgeometrie zu komplex/unsymetrisch. Profil wird durch Form und Kühlung große Verwindung erfahren.</t>
  </si>
  <si>
    <t>002175-01</t>
  </si>
  <si>
    <t>Profil_002175-01</t>
  </si>
  <si>
    <t>2175</t>
  </si>
  <si>
    <t>profile brut longeron DMO</t>
  </si>
  <si>
    <t>- Angebot mit Profilgewicht des Kunden nicht möglich da Bolzen zu wenige Masse hat.
 Nach Rücksprache mit Klaus Funken machen wir ein Angebot mit Profilgewicht 48000 g/m mit der
Anmerkung das wir nur ein Angebot mit einem Profilgewicht von 48000g/m abgeben können.</t>
  </si>
  <si>
    <t>002175-02</t>
  </si>
  <si>
    <t xml:space="preserve"> pipe 230x 125</t>
  </si>
  <si>
    <t>Evtl. 70/36 einsetzten.</t>
  </si>
  <si>
    <t>002175-03</t>
  </si>
  <si>
    <t xml:space="preserve"> pipe 350x 150</t>
  </si>
  <si>
    <t xml:space="preserve">Radius R2 außen erforderlich. Evtl. 70/36 einsetzten.
</t>
  </si>
  <si>
    <t>002176-01</t>
  </si>
  <si>
    <t>2176</t>
  </si>
  <si>
    <t xml:space="preserve">Eingeschränkte Toleranzen nicht bekannt, Angebot auf Basis EN 755-9 . Ist die 1 Tonne der tatsächliche Gesamtbedarf ? </t>
  </si>
  <si>
    <t xml:space="preserve">Eingeschränkte Toleranzen nicht bekannt, Angebot auf Basis EN 755-9 </t>
  </si>
  <si>
    <t>Profil nur mit Luftkühlung. 
Reckeinsätze werden benötig ähnlich Werkzeug 42085 siehe Sonstige Kosten. 
Achtung sonstige Kosten ausversehen 2 mal angegeben.</t>
  </si>
  <si>
    <t>002176-02</t>
  </si>
  <si>
    <t>002177-01</t>
  </si>
  <si>
    <t>Profil_002177-01</t>
  </si>
  <si>
    <t>2177</t>
  </si>
  <si>
    <t>Big tube</t>
  </si>
  <si>
    <t>Press-anodising-fabrication-packaging. It is okay with anodising in short length if  longlngth is not possibe. Customer require stock keeping with 5 days lead time. Cutting tolrenace is +-0,5mm.</t>
  </si>
  <si>
    <t>- Bohrungsdurchmesser der äußeren Hohlkammern muss &gt;= 18 mm sein
- Außendurchmesser des Profils ist zu groß für prozesssichere Produktion auf 100MN =&gt; aufgrund von Auslauf "Berg auf pressen"</t>
  </si>
  <si>
    <t>erforderliches Sägeequipment nicht vorhanden</t>
  </si>
  <si>
    <t>002178-01</t>
  </si>
  <si>
    <t>2178</t>
  </si>
  <si>
    <t>Sonderprofil 13655</t>
  </si>
  <si>
    <t>260x135 "B" D1 Wefa Bohem. 1050€</t>
  </si>
  <si>
    <t>Toleranzänderungen und Wandstärkenerhöhung siehe Angebotsskizze</t>
  </si>
  <si>
    <t>Lieferlänge auf 3m geändert ( analog bestehender Profile )</t>
  </si>
  <si>
    <t>002179-01</t>
  </si>
  <si>
    <t>2179</t>
  </si>
  <si>
    <t>Transportsicherung RSF Gr.125</t>
  </si>
  <si>
    <t>Vermerk vom Kunden:
Hohlform ist nicht zwingend-&gt;Bosch ist für Vorschläge offen-&gt; kann auch als T-Profil laufen,
vorheriger Einsatz in Kunststoff,
Angaben zu Legierung und Normen  ?</t>
  </si>
  <si>
    <t>WZ 260x160 "B"  D1 +Stau   Keller
1042+122= 1164 €</t>
  </si>
  <si>
    <t>Maß und Toleranzänderungen, siehe geänderte Kundenzeichnung</t>
  </si>
  <si>
    <t>Optimale Lieferlänge (5m) beachten</t>
  </si>
  <si>
    <t>Formlehre  für 90°-1°   = 600 €</t>
  </si>
  <si>
    <t xml:space="preserve">optimale Länge 5000mm um 0,25€/kg günstiger </t>
  </si>
  <si>
    <t>Kunde hat Sonderverpackung</t>
  </si>
  <si>
    <t>002179-02</t>
  </si>
  <si>
    <t>Alternative zur Pos.1, nach techn. Besprechung vom 22.06.2022-&gt; Hohlprofil</t>
  </si>
  <si>
    <t>Alterrnativvorschlag als Hohlprofil siehe Skizze MID2179A
KWZ 330x160 mit Stau
Keller 2454 +0,85% Stahlzuschl. = 2663 +407 Stauz = 3070€</t>
  </si>
  <si>
    <t>gemäß Skizze Step-G BTF</t>
  </si>
  <si>
    <t>002180-01</t>
  </si>
  <si>
    <t>2180</t>
  </si>
  <si>
    <t>10205420_Sonderprofil</t>
  </si>
  <si>
    <t>228x128 "B" D1  Stau (N2)  Keller
869+73+100=  1024 €</t>
  </si>
  <si>
    <t>Toleranzanpassungen beachten. Siehe Rotstiftzeichnung.</t>
  </si>
  <si>
    <t>002181-01</t>
  </si>
  <si>
    <t>2181</t>
  </si>
  <si>
    <t>WZ in BTF vorhanden, siehe Anlage: B11654
228x128  D1 "B" +N2 +Stau    Keller
869+100+115= 1084€</t>
  </si>
  <si>
    <t>Angebot von MWG liegt vor, exkl. Versand und Verpackung, Achtung my Angabe fehlte, da von 15 my ausgegangen
ein weiteres Angebot von Albea ist eingegangen  liegt auf dem Laufwerk!!! Bitte INfo ob Auftrag kommt, damit ich auch ein Feedback geben kann.</t>
  </si>
  <si>
    <t>002182-01</t>
  </si>
  <si>
    <t>2182</t>
  </si>
  <si>
    <t>Sonderprofil 13662</t>
  </si>
  <si>
    <t>Phoenix 228x128 D1 "B" Matr.x58   Hl x70 +DRE
830+650= 1480€</t>
  </si>
  <si>
    <t>Wanddickeneröhung und Toleranzänderungen beachten. Siehe Rotstiftzeichnung.</t>
  </si>
  <si>
    <t>Art der Verpackung ist zu klären !!!</t>
  </si>
  <si>
    <t>002183-01</t>
  </si>
  <si>
    <t>2183</t>
  </si>
  <si>
    <t>C-Profil</t>
  </si>
  <si>
    <t>Bitte nur gepresst und gesägt anbieten
Bitte unbedingt die Machbarkeitsbestätigung ausfüllen</t>
  </si>
  <si>
    <t xml:space="preserve">Profil mit Luftkühlung.
</t>
  </si>
  <si>
    <t>002184-01</t>
  </si>
  <si>
    <t>2184</t>
  </si>
  <si>
    <t>FUCA149</t>
  </si>
  <si>
    <t xml:space="preserve">Wkz.: B20536? </t>
  </si>
  <si>
    <t>Werkzeug B20536 mit mod. VS vorhanden
der angegebene Werkzeugpreis gilt für weitere Folgewerkzeuge</t>
  </si>
  <si>
    <t>Pressung als Mehrfachlänge (5300mm)</t>
  </si>
  <si>
    <t>Kurzlängen (580 mm) sägen auf Leinsäge -siehe Sägekosten</t>
  </si>
  <si>
    <t>002184-02</t>
  </si>
  <si>
    <t>Wkz: B20468
Kalkulation schon mal erfolgt: MID 2056</t>
  </si>
  <si>
    <t>Werkzeug B20486 vorhanden
der angegebene Werkzeugpreis gilt für weitere Folgewerkzeuge</t>
  </si>
  <si>
    <t>Pressung als Mehrfachlänge (5400mm)</t>
  </si>
  <si>
    <t>Kurzlängen (885 mm) sägen auf Leinsäge -siehe Sägekosten</t>
  </si>
  <si>
    <t>002184-03</t>
  </si>
  <si>
    <t>FLCA</t>
  </si>
  <si>
    <t>Werkzeug B20511-8 vorhanden (gespreizte VS)
der angegebene Werkzeugpreis gilt für weitere Folgewerkzeuge</t>
  </si>
  <si>
    <t>Pressung als Mehrfachlänge (5200mm)</t>
  </si>
  <si>
    <t>Kurzlängen (845 mm) sägen auf Leinsäge -siehe Sägekosten</t>
  </si>
  <si>
    <t>002185-01</t>
  </si>
  <si>
    <t>2185</t>
  </si>
  <si>
    <t xml:space="preserve">A C H T U N G  !  !  !
Entgegen der aktuellen HP-DS-4210  ist der Zustand T7   (F17)
gemäß der alten Liefervorschrift L42/10  zu fertigen:
Folgende Forderungen müssen abweichend von der DIN 40501 Teil 2 eingehalten werden:
Dehngrenze Rp0,2 min. 100 MPa
Bruchdehnung A5 min. 20%
maximal  70 HB
Elektrische Leitfähigkeit min. 30 MS/m
Außendurchmesser: 100 +/- 0,27mm
Es müssen die Maßtoleranzen nach EN754-7 eingehalten werden
</t>
  </si>
  <si>
    <t>ähnl. B 65161
KWZ "B"   D1    330x160    Keller 2454+0,085% Sahlzuschlag = 2662 €</t>
  </si>
  <si>
    <t>Profil mit Strangpressnähten! Nicht nach EN 754-7 , nur nach EN 755-9 !</t>
  </si>
  <si>
    <t>Lieferlänge prüfen ! siehe Profilzeichnung Kunde</t>
  </si>
  <si>
    <t>002186-01</t>
  </si>
  <si>
    <t>2186</t>
  </si>
  <si>
    <t>Brüstungsprofil Würzburg</t>
  </si>
  <si>
    <t>Werkzeug ø289x135 /2-Strang (Angebot Wefa)</t>
  </si>
  <si>
    <t>002187-01</t>
  </si>
  <si>
    <t>02187-01</t>
  </si>
  <si>
    <t>2187</t>
  </si>
  <si>
    <t>Floor Panel Profil EKT</t>
  </si>
  <si>
    <t>eventuell WZ Einsatz Konstruktion</t>
  </si>
  <si>
    <t xml:space="preserve">zulässige Verdrehung kritisch wie im KickOff besprochen. </t>
  </si>
  <si>
    <t>002187-02</t>
  </si>
  <si>
    <t>02187-02</t>
  </si>
  <si>
    <t>Bodenplatte_Typ-3_Profil</t>
  </si>
  <si>
    <t xml:space="preserve">Profil nur mit Luftkühlung.
Profil in Legierung 6022 nach DBL 4919.20 angenommen. </t>
  </si>
  <si>
    <t>002187-03</t>
  </si>
  <si>
    <t>02187-03</t>
  </si>
  <si>
    <t>Bodenplatte_Typ-2_Profil</t>
  </si>
  <si>
    <t>002187-04</t>
  </si>
  <si>
    <t>02187-04</t>
  </si>
  <si>
    <t>Bodenplatte_Typ-1_Profil</t>
  </si>
  <si>
    <t>Profil nur mit Luftkühlunfg möglich. 
Ich gehen von Legierung 6022 aus nach DBL 4919.20</t>
  </si>
  <si>
    <t>002188-01</t>
  </si>
  <si>
    <t>2188</t>
  </si>
  <si>
    <t>77021</t>
  </si>
  <si>
    <t>ehemals BNN-WZ 77021 (43 MN), welches verschrottet wurde.
für Angebot ist daher neue Kalkulation für Profil und Werkzeug notwendig.
Herstellung in BTF (mit CO abgestimmt).</t>
  </si>
  <si>
    <t xml:space="preserve">Daten aus pA übernommen. Legierung in pA war 6061 </t>
  </si>
  <si>
    <t>Werkzeug aus Verlagerung in 2019 in BTF vorhanden
Werkzeugnummer BTF: B75346</t>
  </si>
  <si>
    <t>002189-01</t>
  </si>
  <si>
    <t>Profil_002189-01</t>
  </si>
  <si>
    <t>2189</t>
  </si>
  <si>
    <t>Rahmenprofil 45x45L WG40</t>
  </si>
  <si>
    <t>Keine Rückmeldung vom Kunden bzgl. unseres Änderungsvorschlags. (Totz mehrmaliger Nachfrage)
Daher Abgelehnt.</t>
  </si>
  <si>
    <t>002190-01</t>
  </si>
  <si>
    <t>2190</t>
  </si>
  <si>
    <t>228x128 / D2 / B/  Phoenix  870€ / Wefa CZ 964€</t>
  </si>
  <si>
    <t>Eloxalkosten aus Aucol Preisliste entnommen</t>
  </si>
  <si>
    <t>002191-01</t>
  </si>
  <si>
    <t>2191</t>
  </si>
  <si>
    <t>Aluprofil 65 mm Version</t>
  </si>
  <si>
    <t>Wenn Profil für BTF, dann Eloxal bei Alucolor, Chemnitz analog der 2 Bestandsprofile.
Sichtfläche siehe Beschreibung in der Kundenanfrage.</t>
  </si>
  <si>
    <t>WZ ø260x135 /Kat.B (Wefa)</t>
  </si>
  <si>
    <t>Wandstärken 1,5mm+ 1,6mm auf 2mm erhöhen (siehe Kundenzeichnung + Anfrageskizze)
unbemaßte Ecken und Kanten mit R0,2 verrunden</t>
  </si>
  <si>
    <t>Nur nach geänderter Zeichnung Step-G BTF.
Kalkulation Eloxal gem. Preisliste Basis Alucolor
Kosten Eloxal Alucol 0,83 €/kg !!</t>
  </si>
  <si>
    <t>Eloxal extern (Alucolor)</t>
  </si>
  <si>
    <t>002192-01</t>
  </si>
  <si>
    <t>2192</t>
  </si>
  <si>
    <t>WZ ø228x128 /Max50, HLx78 (Wefa)</t>
  </si>
  <si>
    <t xml:space="preserve">Wandstärke 1,5mm auf 2mm erhöhen (siehe Kd.-Zeichnung)
unbemaßte Ecken und Kanten mit R0,2 verrunden
</t>
  </si>
  <si>
    <t>nur mit geänderten Wandstärken !</t>
  </si>
  <si>
    <t>002192-02</t>
  </si>
  <si>
    <t>Randprofil</t>
  </si>
  <si>
    <t>WZ ø289x135 /Kat.B / 2 Zusatzdorne (Keller)</t>
  </si>
  <si>
    <t>Wandstärken 1,5 mm auf 1,8mm erhöhen (siehe Kd.-Zeichnung)
unbemaßte Ecken und Kanten mit R0,2 verrunden</t>
  </si>
  <si>
    <t>Pressung nicht in EN AW 8082 T6- alternativ in EN AW 6060/T66</t>
  </si>
  <si>
    <t>002193-01</t>
  </si>
  <si>
    <t>2193</t>
  </si>
  <si>
    <t>Rahmen 105</t>
  </si>
  <si>
    <t>WZ ø228x128 , MAx50 +N2 (Wefa)</t>
  </si>
  <si>
    <t>unbemaßte Ecken und Kanten mit R0,5 verrunden</t>
  </si>
  <si>
    <t>Herstellung in Zustand T5(siehe Kd.-Zeichnung)</t>
  </si>
  <si>
    <t>Kurzlängen sägen auf Leinsäge -Sägekosten beachten</t>
  </si>
  <si>
    <t>002193-02</t>
  </si>
  <si>
    <t>Rahmen 99</t>
  </si>
  <si>
    <t>Kurzlängen sägen auf Leinsäge-Sägekosten beachten</t>
  </si>
  <si>
    <t>002193-03</t>
  </si>
  <si>
    <t>Riegel 85</t>
  </si>
  <si>
    <t>WZ ø 289x160 (Angebot Adex)</t>
  </si>
  <si>
    <t>Wandstärken 1,5mm auf 1,8mm erhöhen
unbemaßte Ecken und Kanten mit R0,5 verrunden</t>
  </si>
  <si>
    <t>Kurzlängen sägen auf Leinsäge</t>
  </si>
  <si>
    <t>002193-04</t>
  </si>
  <si>
    <t>Einhängeprofil 50</t>
  </si>
  <si>
    <t>WZ ø228x160 (Angebot Adex)</t>
  </si>
  <si>
    <t>Kurzlängen sägen auf Leinsäge- Sägekosten beachten</t>
  </si>
  <si>
    <t>002193-05</t>
  </si>
  <si>
    <t>Außenbügel</t>
  </si>
  <si>
    <t>WZ ø330x200 (Angebot Adex)</t>
  </si>
  <si>
    <t>Radius R0,5 hinzu (siehe Kundenzeichnung), unbemaßte Ecken und Kanten mit R0,2 verrunden</t>
  </si>
  <si>
    <t>Pressung als Mehrfachlänge (4500mm)</t>
  </si>
  <si>
    <t>Sägen auf Kurzlängen nicht möglich</t>
  </si>
  <si>
    <t xml:space="preserve">Achtung: Kurzlängen 12 +0,5/-0 extern (Mitleister) sägen- zu kurz für Leinsäge 
</t>
  </si>
  <si>
    <t>Verpackungskosten gelten für die Mehrfachlänge (4500mm)</t>
  </si>
  <si>
    <t>002193-06</t>
  </si>
  <si>
    <t>Torsionsrohr</t>
  </si>
  <si>
    <t>Toleranz Maß  20 +0,1/-0,2 auf in Summe 0,4 erhöhen</t>
  </si>
  <si>
    <t>Kurzlängen sägen auf der Leinsäge-Sägekosten beachten</t>
  </si>
  <si>
    <t>002194-01</t>
  </si>
  <si>
    <t>2194</t>
  </si>
  <si>
    <t>Rohr 100x21mm</t>
  </si>
  <si>
    <t>WZ ø330x160 (Adex)</t>
  </si>
  <si>
    <t>002195-01</t>
  </si>
  <si>
    <t>2195</t>
  </si>
  <si>
    <t>WZ ø228x128 /Stau (Keller)</t>
  </si>
  <si>
    <t>Toleranzänderungen beachten (siehe Kd.-Zeichnung/ Anfrageskizze)
Radius R0,5 auf R1 erhöhen (siehe Kd.-Zeichnung/Anfrageskizze)</t>
  </si>
  <si>
    <t>Angebot nicht in EN AW 6082 T6 - in EN AW 6063 T6 (analog B11686)</t>
  </si>
  <si>
    <t>Angebot gilt für Legierung EN AW 6063 T6</t>
  </si>
  <si>
    <t>Nur in EN AW-6063 und mit geänderten Toleranzen</t>
  </si>
  <si>
    <t>002196-01</t>
  </si>
  <si>
    <t>02196-01</t>
  </si>
  <si>
    <t>2196</t>
  </si>
  <si>
    <t xml:space="preserve">Hubrohr 639,5 </t>
  </si>
  <si>
    <t>Bitte die Losgröße 50, 100 und 200 Stück vom Bearbeiter kalkulieren lassen
Das Profil ist bereits freigegeben, hier geht es nur um die Bearbeitung</t>
  </si>
  <si>
    <t>Musste Zahleneingeben da Pflichtfelder, können darum vom alten Pflichtheft her abweichen. Dient ja nur zur kalkulation der Bearbeitung. Ob die Schrotte passen weiß ich nicht waren schon eingetragen. .</t>
  </si>
  <si>
    <t xml:space="preserve">Angebote abgelegt. </t>
  </si>
  <si>
    <t>002196-02</t>
  </si>
  <si>
    <t xml:space="preserve">Hubrohr 608,5 </t>
  </si>
  <si>
    <t xml:space="preserve">Musste Zahlen eingeben da Pflichtfelder, können darum vom alten Pflichtheft her abweichen. Dient ja nur zur kalkulation der Bearbeitung. 
Ob die Schrotte passen weiß ich nicht, waren schon eingegeben, </t>
  </si>
  <si>
    <t>Angebot abgelegt.</t>
  </si>
  <si>
    <t>002197-01</t>
  </si>
  <si>
    <t>Profil_002197-01</t>
  </si>
  <si>
    <t>2197</t>
  </si>
  <si>
    <t>Backplate Extrusion</t>
  </si>
  <si>
    <t>Verwindungstoleranz min. 1mm/m</t>
  </si>
  <si>
    <t>002197-02</t>
  </si>
  <si>
    <t>Profil_002197-02</t>
  </si>
  <si>
    <t xml:space="preserve">Backplate Extrusion </t>
  </si>
  <si>
    <t>SURFACE FINISH = 3.2μm REMOVE ALL BURRS AND SHARP EDGES</t>
  </si>
  <si>
    <t>002198-01</t>
  </si>
  <si>
    <t>2198</t>
  </si>
  <si>
    <t>WZ 260x135 (Wefa)</t>
  </si>
  <si>
    <t>Wandstärke 1,5mm auf 1,8mm erhöhen</t>
  </si>
  <si>
    <t>EN AW 6060 T66 (intern 6027)</t>
  </si>
  <si>
    <t>das Angebot gilt für den Alternativvorschlag (WS 1,8mm)</t>
  </si>
  <si>
    <t>Zustand T66 und geänderte Zeichnung beachten</t>
  </si>
  <si>
    <t>002199-01</t>
  </si>
  <si>
    <t>2199</t>
  </si>
  <si>
    <t>Protection beam</t>
  </si>
  <si>
    <t>Stats also want a alternative price for 6082 alloy.
Visible surface is on the "round" surface</t>
  </si>
  <si>
    <t>WZ ø330x200 (Adex)</t>
  </si>
  <si>
    <t>im Auftragsfall ist eine vollständig bemaßte Zeichnung (pdf od. dxf) notwendig</t>
  </si>
  <si>
    <t>Pressung in EN AW 6005A T6, nicht wie auf der Kundenzeichnung angegeben in EN AW 6082 T6</t>
  </si>
  <si>
    <t>Angebot gilt für EN AW 6005A</t>
  </si>
  <si>
    <t>nur in 6005 A
Eloxalkosten s. Angebote</t>
  </si>
  <si>
    <t xml:space="preserve">es liegen diverse Angebot bei N. Palmgreen und A Zimmermann vor - </t>
  </si>
  <si>
    <t>wegen der Sägetoleranz +/-1 muß die Kundenlänge (2400mm) auf der Leinsäge zugeschnitten werden (Sägekosten)</t>
  </si>
  <si>
    <t>002200-01</t>
  </si>
  <si>
    <t>02200-01</t>
  </si>
  <si>
    <t>2200</t>
  </si>
  <si>
    <t>ehem. 77148</t>
  </si>
  <si>
    <t xml:space="preserve">ehemals 77149 der 43 MN </t>
  </si>
  <si>
    <t>002200-02</t>
  </si>
  <si>
    <t>02200-02</t>
  </si>
  <si>
    <t>77150</t>
  </si>
  <si>
    <t xml:space="preserve">ehemals 77150 43 MN </t>
  </si>
  <si>
    <t>002201-01</t>
  </si>
  <si>
    <t>02201-01</t>
  </si>
  <si>
    <t>2201</t>
  </si>
  <si>
    <t>kein Winkelmaß angegeben. mech. Eigenschaften möglich? Ist die Leg diesselbe wie aktuell ?</t>
  </si>
  <si>
    <t xml:space="preserve">Profile mit Wasserkühlung. 
Mit Wasserwelle Profilverzug und somit maßliche Probleme mech. Eigenschaften nicht überall i.O.
Mit Spritzwasser Maße i.O. aber mechanische Eigenschaften derzeit nicht einhaltbar. 
Neue versuchslegierung aktuell im Test deswegen.
Vor Preisabgabe hier bitte im Team eine Entscheidung treffen mit WR, WK, EC, TR, FH, AM und LS wegen Maß, mech. Eigenschaften , Legierung , kurz Längen sägen mit Balkenkontrolle und Verpackung.
Blocklänge derzeit wegen fester Säge nur 1180mm möglich und somit schlechtere Recovery wie bei fliegender Warmsäge mit 1400e Block. Dies ist auch noch ein Thema. </t>
  </si>
  <si>
    <t>keine Sägekosten enthalten</t>
  </si>
  <si>
    <t>002202-01</t>
  </si>
  <si>
    <t>2202</t>
  </si>
  <si>
    <t>44*88</t>
  </si>
  <si>
    <t xml:space="preserve">Keine bemaßte Zeichnung vom Kudnen vorhanden. Vanderlande hat vorher beim Wettbewerb bestellt, die können aber nur bis 14 m. </t>
  </si>
  <si>
    <t>Die vom Kunden geforderte Länge (15000mm) ist für den Warmauslagerungsofen P20 zu lang, daher für uns nicht herstellbar. Bitte ablehnen.</t>
  </si>
  <si>
    <t>002203-01</t>
  </si>
  <si>
    <t>2203</t>
  </si>
  <si>
    <t>Kühler für Linearmotor</t>
  </si>
  <si>
    <t>Profil ist in BTF unter B15325 eingeschnitten.
Kunde macht 3 Vorschläge für Änderungen, wir dürfen wählen.
Benötige  Kosten für Änderung bzw. Neuwerkzeug und Termine
für Neuwerkzeugbemusterung.</t>
  </si>
  <si>
    <t>Angebot erfolgt in Anlehnung des Kundenvorschlag 2
vorhandenes Werkzeug (alte Kontur) kann nicht umgearbeitet werden- neues Werkzeug erforderlich</t>
  </si>
  <si>
    <t>Vorschlag 2 gem. Zeichnung Step-G BTF. Neuses Wkz. erforderlich</t>
  </si>
  <si>
    <t>002204-01</t>
  </si>
  <si>
    <t>Profil_002204-01</t>
  </si>
  <si>
    <t>2204</t>
  </si>
  <si>
    <t>radii &gt;= 2</t>
  </si>
  <si>
    <t>Externes Sägen erforderlich.</t>
  </si>
  <si>
    <t>Transportkosten müssen ermittelt werden</t>
  </si>
  <si>
    <t>Grundlage verpacken, 10 Längen (8150mm) á 242,5 Kg.</t>
  </si>
  <si>
    <t>002204-02</t>
  </si>
  <si>
    <t>Profil_002204-02</t>
  </si>
  <si>
    <t>Grundlage Verpackung 10 Stk. á 12.000mm.</t>
  </si>
  <si>
    <t>002205-01</t>
  </si>
  <si>
    <t>2205</t>
  </si>
  <si>
    <t>HR3140ROH-01</t>
  </si>
  <si>
    <t>WZ ø228x128 /Stau /Stickstoff</t>
  </si>
  <si>
    <t>Allgemeintoleranzen nach DIN EN 755-5</t>
  </si>
  <si>
    <t>Kurzlängen sägen nicht möglich</t>
  </si>
  <si>
    <t>002207-01</t>
  </si>
  <si>
    <t>2207</t>
  </si>
  <si>
    <t>FL 162x30mm</t>
  </si>
  <si>
    <t>WZ ø330x128 /Stau / Stickstoff</t>
  </si>
  <si>
    <t>Ecken und Kanten mit max.R1 verrunden</t>
  </si>
  <si>
    <t>Eckenradius 1mm</t>
  </si>
  <si>
    <t>002208-01</t>
  </si>
  <si>
    <t>2208</t>
  </si>
  <si>
    <t>Durchmesser 270</t>
  </si>
  <si>
    <t>ALLUM. ALLOY EN AW 6082 - D.270 L. 2.800 
according to DIN EN 573-3 
PB&lt;0,01 %
US Test SAE AMS-STD-2154 Class A 
One singe heating 
Chemical and mechanical tests acc. to EN 10204 3.1 - Mechanical tests must be performed at State T62</t>
  </si>
  <si>
    <t>T6 bei diesen Durchmessern nicht möglich</t>
  </si>
  <si>
    <t>002208-02</t>
  </si>
  <si>
    <t xml:space="preserve">Durchmesser 250 </t>
  </si>
  <si>
    <t>ALLUM. ALLOY EN AW6110 - D.250 L. 2.750 
according to DIN EN 573-3 
PB&lt;0,01 %
US Test SAE AMS-STD-2154 Class A 
One singe heating 
Chemical and mechanical tests acc. to EN 10204 3.1 - Mechanical tests must be performed at State T62</t>
  </si>
  <si>
    <t xml:space="preserve">Legierung nicht auf 100MN vorhanden
</t>
  </si>
  <si>
    <t>002209-01</t>
  </si>
  <si>
    <t>2209</t>
  </si>
  <si>
    <t>78611</t>
  </si>
  <si>
    <t>Inkl. DNV Abnahme</t>
  </si>
  <si>
    <t>5083 nur in BNN möglich.
Profil passt nicht auf 100MN oder 22MN</t>
  </si>
  <si>
    <t>002210-01</t>
  </si>
  <si>
    <t>02210-001</t>
  </si>
  <si>
    <t>2210</t>
  </si>
  <si>
    <t xml:space="preserve">Verstaerkungsteil Einleger ALU </t>
  </si>
  <si>
    <t>links und rechts wird das Produkt eingesetzt</t>
  </si>
  <si>
    <t>wie bestehendes Profil, Winkelmaß nicht vorhanden. Legierung? mechanische Eig erreichbar mit Spritzwasserkühlung? Wasserwelle sollte vermieden werden</t>
  </si>
  <si>
    <t>Profil mit Spritzwasserkühlung 
Aktuell fahren wir das Profil mit fester Warmsäge wegen Verwindungsproblemen bei fliegender Warmsäge. 
Blocklänge aktuell 1180mm und 3 Einteillängen, 4 Einteillängen wegen fliegnder Warmsäge nicht möglich nur wenn 100 % Balkenkontrolle der Kurzlängen beim Säger statt findet möglich. 
Recovery siehe bisherige Pressungen mit 3 Einteillängen.</t>
  </si>
  <si>
    <t>siehe bestehende Kalkulationen Dura, Magna etc.
Nicht sinnvoll als Komplettlieferant mit Setzteilen.</t>
  </si>
  <si>
    <t>002211-01</t>
  </si>
  <si>
    <t>02211-001</t>
  </si>
  <si>
    <t>2211</t>
  </si>
  <si>
    <t>Wandprofil</t>
  </si>
  <si>
    <t xml:space="preserve">komplexer Querschnitt. Müsste in VGT mindestens 3x probegepresst werden.
Für die angefragte Menge, nicht wirtschaftlich herstellbar.
</t>
  </si>
  <si>
    <t>002212-01</t>
  </si>
  <si>
    <t>02212-001</t>
  </si>
  <si>
    <t>2212</t>
  </si>
  <si>
    <t>Verstärkungsteil Einleger ALU</t>
  </si>
  <si>
    <t>CO-08.07.2022: Daten aus Mach ID 2201 übernommen</t>
  </si>
  <si>
    <t>CO-08.07.2022: Daten aus Mach ID 2201 übernommen
keine Sägekosten enthalten</t>
  </si>
  <si>
    <t>002212-02</t>
  </si>
  <si>
    <t>002213-01</t>
  </si>
  <si>
    <t>2213</t>
  </si>
  <si>
    <t>Knagge_Behälterflansch</t>
  </si>
  <si>
    <t xml:space="preserve">Angebot pressblank - alternativ mit Bearbeitung </t>
  </si>
  <si>
    <t>WZ ø330x160( Adex)</t>
  </si>
  <si>
    <t>das Angebot gilt für gepresstes Halbwerkzeug</t>
  </si>
  <si>
    <t>002214-01</t>
  </si>
  <si>
    <t>2214</t>
  </si>
  <si>
    <t>Profil 1 Lichtgitter</t>
  </si>
  <si>
    <t>002214-02</t>
  </si>
  <si>
    <t>Profil 2 Lichtgitter zweifach</t>
  </si>
  <si>
    <t>zu geringe Menge bei zu hoher Komplexität.</t>
  </si>
  <si>
    <t>002215-01</t>
  </si>
  <si>
    <t>2215</t>
  </si>
  <si>
    <t>big square bar</t>
  </si>
  <si>
    <t>002216-01</t>
  </si>
  <si>
    <t>2216</t>
  </si>
  <si>
    <t>Antriebsrolle LA</t>
  </si>
  <si>
    <t>WZ ø260x160 / Doppeldorn (Angebot Wefa)</t>
  </si>
  <si>
    <t>Toleranzänderungen beachten (siehe Kundenzeichnung)</t>
  </si>
  <si>
    <t>Kurzlängen (1660mm) können technisch nicht an der Presse gesägt werden, daher Pressung als Mehrfachlänge (5200mm) 
Sägung der Endlänge auf der Leinsäge</t>
  </si>
  <si>
    <t>Angebot gilt mit den angepassten Toleranzen</t>
  </si>
  <si>
    <t>Kurzlängen sägen auf der Leinsäge</t>
  </si>
  <si>
    <t>F25</t>
  </si>
  <si>
    <t>002217-01</t>
  </si>
  <si>
    <t>02217-01</t>
  </si>
  <si>
    <t>2217</t>
  </si>
  <si>
    <t>Deckenführungsprofil groß</t>
  </si>
  <si>
    <t>Legierung &amp; Festigkeit analog dem ähnlichen Bestandsprofil WZ 19347 (Vogt), d.h. NICHT die Legierung lt. Zeichnung!</t>
  </si>
  <si>
    <t>002218-01</t>
  </si>
  <si>
    <t>2218</t>
  </si>
  <si>
    <t>Rundstange 88,7 mm</t>
  </si>
  <si>
    <t>1050A0</t>
  </si>
  <si>
    <t>EN AW-1050A</t>
  </si>
  <si>
    <t>Werkzeugausführung in Sonderbauform (Trompete)</t>
  </si>
  <si>
    <t>optimale Presslänge 6200mm</t>
  </si>
  <si>
    <t>Oberflächenanforderung nicht nach DIN EN 12020-1, sondern nach DIN EN 755-1</t>
  </si>
  <si>
    <t>nur nach 755-1 möglich</t>
  </si>
  <si>
    <t>Bund umreift mit Folie (6200mm)</t>
  </si>
  <si>
    <t>002219-01</t>
  </si>
  <si>
    <t>2219</t>
  </si>
  <si>
    <t>AZ50063</t>
  </si>
  <si>
    <t>WZ ø390x200 (Angebot Adex)</t>
  </si>
  <si>
    <t xml:space="preserve">Toleranzänderungen beachten , Meßpunkte für Maß 115 hinzu (siehe Kd.-zeichnung)
Geradheit + Verwindung in Längsrichtung 1,5mm/m;   1,3mm/3m entfällt (siehe Kd.-zeichnung /analog B65373)
</t>
  </si>
  <si>
    <t>das Angebot gilt nur für angepasste Kundenzeichnung</t>
  </si>
  <si>
    <t>Nur nach Step-G BTF Zeichnung</t>
  </si>
  <si>
    <t>Bundgewicht max. 1To. beachten</t>
  </si>
  <si>
    <t>002220-01</t>
  </si>
  <si>
    <t>Profil_002220-01</t>
  </si>
  <si>
    <t>2220</t>
  </si>
  <si>
    <t>Angle block</t>
  </si>
  <si>
    <t xml:space="preserve">Endlength for the customer is 140mm. Is it possible to use DIN EN 755-4 instead of 755-9? If not which tolerances can we reach?
</t>
  </si>
  <si>
    <t>EN 755 Part 4 ist oly for rectangle extruded bars. 
only with radii 2mm on edges. only acc. 6082 T6
optimized length will save 5 ct.</t>
  </si>
  <si>
    <t>T6510</t>
  </si>
  <si>
    <t>002221-01</t>
  </si>
  <si>
    <t>2221</t>
  </si>
  <si>
    <t>Ø300x50 round tube</t>
  </si>
  <si>
    <t>Pls offer optimal length. Only a price indication for round tube Ø300 with 50mm wallthickness.</t>
  </si>
  <si>
    <t>max Length 3.300mm</t>
  </si>
  <si>
    <t>002221-02</t>
  </si>
  <si>
    <t>300x50</t>
  </si>
  <si>
    <t>002222-01</t>
  </si>
  <si>
    <t>2222</t>
  </si>
  <si>
    <t>76343</t>
  </si>
  <si>
    <t>WZ ø390x200 /Stau/Stickstoff (Angebot Adex)</t>
  </si>
  <si>
    <t>002223-01</t>
  </si>
  <si>
    <t>2223</t>
  </si>
  <si>
    <t>6B1208</t>
  </si>
  <si>
    <t>002226-01</t>
  </si>
  <si>
    <t>2226</t>
  </si>
  <si>
    <t>Seitenprofil LPH</t>
  </si>
  <si>
    <t>Toleranzänderung Maß 6,5 (siehe Kundenzeichnung)
wegen schlechtem Zungenverhältnis (6,3) wird ein Werkzeug mit Dornabschluss zur Stabilisierung der Zunge benötigt
mögliche Gratstellen durch Dornabschluss beachten</t>
  </si>
  <si>
    <t>s. Anmerkungen Konstruktion und geänderte Toleranzen</t>
  </si>
  <si>
    <t>002227-01</t>
  </si>
  <si>
    <t>2227</t>
  </si>
  <si>
    <t>240x100x5</t>
  </si>
  <si>
    <t>Kanten min. R 1,0 gerundet</t>
  </si>
  <si>
    <t>Profil mit Luftkühlung
siehe Bemerkung Konstruktion</t>
  </si>
  <si>
    <t>002227-02</t>
  </si>
  <si>
    <t>Profil mit Luftkühlung.
siehe Bemerkung Konstruktion</t>
  </si>
  <si>
    <t>002228-01</t>
  </si>
  <si>
    <t>2228</t>
  </si>
  <si>
    <t xml:space="preserve">Winkelprofil </t>
  </si>
  <si>
    <t>WZ ø228x128 (Angebot Adex)</t>
  </si>
  <si>
    <t>Toleranzangabe zur Hohlform hinzu</t>
  </si>
  <si>
    <t>002228-02</t>
  </si>
  <si>
    <t xml:space="preserve">Flachprofil </t>
  </si>
  <si>
    <t>WZ ø330x128 (Angebot Adex)</t>
  </si>
  <si>
    <t>002229-01</t>
  </si>
  <si>
    <t>2229</t>
  </si>
  <si>
    <t>ACHTUNG - bitte bei Prüfung an bestehendem Teil  20027403 orientieren.
Profil wird aktuell in Vogt gepresst und soll eventuell nach Bonn verlegt werden.
Bei Rückfragen bitte an Chrisoph Orth &amp; Lothar Szembeck</t>
  </si>
  <si>
    <t>002232-01</t>
  </si>
  <si>
    <t>2232</t>
  </si>
  <si>
    <t>Rohr 220x3</t>
  </si>
  <si>
    <t>Presstechnische Probleme:  Abrieb und Deformationen auf Lauffläche / Kanten.
Recktechnische Probleme: Kein Lamellenrecker. Reckbeilagen schwer  und unsicheres Handling.</t>
  </si>
  <si>
    <t>002233-01</t>
  </si>
  <si>
    <t>2233</t>
  </si>
  <si>
    <t>Rohr 220 x 3</t>
  </si>
  <si>
    <t xml:space="preserve">Bitte für 1.000 kg anbieten, alternativ Mindestmenge. 
Wenn 3,0 mm nicht möglich, bitte umsetzbare, dickere Wandstärke anbieten. 
</t>
  </si>
  <si>
    <t>siehe Bemerkung Konstruktion. mit Luft kühlen</t>
  </si>
  <si>
    <t>Wandstärke min. 4 mm   Toleranz 220  ± 1,8 mm</t>
  </si>
  <si>
    <t>nicht passend, wegen Toleranzen und Oberfläche auf P45</t>
  </si>
  <si>
    <t>002235-01</t>
  </si>
  <si>
    <t>2235</t>
  </si>
  <si>
    <t>Fuss Profil</t>
  </si>
  <si>
    <t>002236-01</t>
  </si>
  <si>
    <t>2236</t>
  </si>
  <si>
    <t>Profil G29</t>
  </si>
  <si>
    <t>EN 22768 (siehe Zeichnung)
Linke und Rechte Teile</t>
  </si>
  <si>
    <t>siehe Gegenvorschlag. Aufgrund der unterschieldichen Drücke auf den Dorn rechts oben sehr kritisch. nur mit Luft möglich!</t>
  </si>
  <si>
    <t>Aussendurchmesser 56 +- 0,45, Wandstärke 2,8 +- 0,4 , Allgemeintoleranz 12020-2</t>
  </si>
  <si>
    <t>002236-02</t>
  </si>
  <si>
    <t>G26</t>
  </si>
  <si>
    <t>Legierung: AlMgSi CH Typ A</t>
  </si>
  <si>
    <t>siehe Gegenvorschlag. Aufgrund der unterschieldichen Drücke auf die Dorne oben sehr kritisch. nur mit Luft möglich!</t>
  </si>
  <si>
    <t>002237-01</t>
  </si>
  <si>
    <t>2237</t>
  </si>
  <si>
    <t>Hohlprofil 125x100</t>
  </si>
  <si>
    <t xml:space="preserve">Siehe Teilenummer 20026272 in ProAlpha - danke ! </t>
  </si>
  <si>
    <t>siehe Bemerkung, Konstruktion! Legierungsgruppe gleich. Aber ist es tatsächlich dieselbe Vorgabe bei der Zugfestigleit und Werkstoffbestandteile?</t>
  </si>
  <si>
    <t>Geschwindigkeit und Wz-Kosten vom bestehendem WZ übernommen -- Info</t>
  </si>
  <si>
    <t>siehe PA</t>
  </si>
  <si>
    <t>002238-01</t>
  </si>
  <si>
    <t>2238</t>
  </si>
  <si>
    <t>Solarprofil 40x40</t>
  </si>
  <si>
    <t>WZ ø 260x160 "KAT.B"</t>
  </si>
  <si>
    <t>Richtangebot wegen fehlender Bemaßung- nachträgliche Anpassungen führen zu einer Neubewertung 
im Auftragsfall ist eine vollständig bemaßte Zeichnung, bevorzugt als dxf- Datei notwendig</t>
  </si>
  <si>
    <t>technisch bedingt erfolgt Pressung als Mehrfachlänge</t>
  </si>
  <si>
    <t>Richtangebot</t>
  </si>
  <si>
    <t>Endlänge sägen auf Leinsäge</t>
  </si>
  <si>
    <t>002238-02</t>
  </si>
  <si>
    <t>002239-01</t>
  </si>
  <si>
    <t>Profil_002239-1</t>
  </si>
  <si>
    <t>2239</t>
  </si>
  <si>
    <t>Mast</t>
  </si>
  <si>
    <t>608244</t>
  </si>
  <si>
    <t>Bei Rückfragen bitte Christoph Orth oder JDA ansprechen</t>
  </si>
  <si>
    <t>@ Meister 100MN: prüfen, ob:
1) der Durchmesser auf den Auslauf "passt" (Berg hoch pressen)
2) der Durchmesser an Fertigsäge gesägt werden kann</t>
  </si>
  <si>
    <t>max. Länge zunächst nur 16.000mm anbieten</t>
  </si>
  <si>
    <t>002240-01</t>
  </si>
  <si>
    <t>2240</t>
  </si>
  <si>
    <t>Rundstange 102 mm</t>
  </si>
  <si>
    <t xml:space="preserve"> WZ ø 260x128 (Angebot Adex)</t>
  </si>
  <si>
    <t>optimale Presslänge 4000mm</t>
  </si>
  <si>
    <t>002240-02</t>
  </si>
  <si>
    <t>Halbrund 127x65</t>
  </si>
  <si>
    <t>Toleranzänderungen Maß 127 und 65 beachten (siehe Kundenzeichnung)</t>
  </si>
  <si>
    <t>wegen technischer Vorraussetzung entfällt spannungsarmglühen, Herstellung in Zustand T6</t>
  </si>
  <si>
    <t>s. geänderte Zeichnung</t>
  </si>
  <si>
    <t>002240-03</t>
  </si>
  <si>
    <t>Halbrund 153x79 mm</t>
  </si>
  <si>
    <t>WZ ø 330x128 (Angebot Adex)</t>
  </si>
  <si>
    <t>Toleranzänderungen Maß 153 und 79 beachten (siehe Kundenzeichnung)</t>
  </si>
  <si>
    <t>002240-04</t>
  </si>
  <si>
    <t>Halbrund 174x89</t>
  </si>
  <si>
    <t>WZ ø 390x200 (Angebot Adex)</t>
  </si>
  <si>
    <t>Toleranzänderungen Maß 174 und 89 beachten (siehe Kundenzeichnung)</t>
  </si>
  <si>
    <t>optimale Presslänge 2500mm</t>
  </si>
  <si>
    <t>002240-05</t>
  </si>
  <si>
    <t>Alu Profil 240x127</t>
  </si>
  <si>
    <t>CO: Kosten geschäzt</t>
  </si>
  <si>
    <t>002242-01</t>
  </si>
  <si>
    <t>2242</t>
  </si>
  <si>
    <t>Legierungsspezifikation: GS 93047</t>
  </si>
  <si>
    <t>keine stärkere Toleranzeinschränkung wie bei 213499</t>
  </si>
  <si>
    <t xml:space="preserve">  Toleranz bei Maß 74,45  ± 0,5 mm in Abstimmung der einzelnen Kostenstellenverantwortlichen inkl. Sebastian S.</t>
  </si>
  <si>
    <t>002243-01</t>
  </si>
  <si>
    <t>2243</t>
  </si>
  <si>
    <t xml:space="preserve">U-Profil 180x122x28 </t>
  </si>
  <si>
    <t>002244-01</t>
  </si>
  <si>
    <t>2244</t>
  </si>
  <si>
    <t>Werkzeug vorhanden.</t>
  </si>
  <si>
    <t>ID-No</t>
  </si>
  <si>
    <t>Suchbegriff</t>
  </si>
  <si>
    <t>Kundenfilter</t>
  </si>
  <si>
    <t>Kategorie</t>
  </si>
  <si>
    <t>CEx</t>
  </si>
  <si>
    <t>KAM</t>
  </si>
  <si>
    <t>Kick-off Datum</t>
  </si>
  <si>
    <t>Anfragedatum</t>
  </si>
  <si>
    <t>Kunden Anfragenr</t>
  </si>
  <si>
    <t>Angebotsabgabe bis</t>
  </si>
  <si>
    <t>Kundenland</t>
  </si>
  <si>
    <t>Postleitzahl</t>
  </si>
  <si>
    <t>Ort</t>
  </si>
  <si>
    <t>Kommunikation mit Kunde über</t>
  </si>
  <si>
    <t>Kontaktdaten</t>
  </si>
  <si>
    <t>Sicherheitsteil lt. Kunde</t>
  </si>
  <si>
    <t>BAFA - Relevant</t>
  </si>
  <si>
    <t>Kundenwunschtermin</t>
  </si>
  <si>
    <t>Jahresbedarf</t>
  </si>
  <si>
    <t>Jahresbedarf Einheit</t>
  </si>
  <si>
    <t>Gesamtbedarf</t>
  </si>
  <si>
    <t>Gesamtbedarf Einheit</t>
  </si>
  <si>
    <t>SOP</t>
  </si>
  <si>
    <t>EOP</t>
  </si>
  <si>
    <t>Laufzeit</t>
  </si>
  <si>
    <t>Kundenr</t>
  </si>
  <si>
    <t>Created By</t>
  </si>
  <si>
    <t>Ordnerlink</t>
  </si>
  <si>
    <t>Gesamtkosten</t>
  </si>
  <si>
    <t>Verwendungszweck</t>
  </si>
  <si>
    <t>Pressblank</t>
  </si>
  <si>
    <t>Eloxal_Farbe</t>
  </si>
  <si>
    <t>Eloxal_Schichtdicke</t>
  </si>
  <si>
    <t>Lack</t>
  </si>
  <si>
    <t>Lack_Farbe</t>
  </si>
  <si>
    <t>Lack_Schichtdicke</t>
  </si>
  <si>
    <t>Oberflaeche_Sonstiges</t>
  </si>
  <si>
    <t>Bemerkung</t>
  </si>
  <si>
    <t>Verpackung_Kundenspezifikation</t>
  </si>
  <si>
    <t>Verpackung_Sonstiges</t>
  </si>
  <si>
    <t>Lieferart</t>
  </si>
  <si>
    <t>Erstbemusterung</t>
  </si>
  <si>
    <t>Prototypen</t>
  </si>
  <si>
    <t>Dokumentationspflichtig</t>
  </si>
  <si>
    <t>Uebergeordnete_Spezifikation</t>
  </si>
  <si>
    <t>Qualitaet_Besondere_Merkmale</t>
  </si>
  <si>
    <t>Abweichende_Land</t>
  </si>
  <si>
    <t>Abweichende_Ort</t>
  </si>
  <si>
    <t>Ansprechpartner</t>
  </si>
  <si>
    <t>Neukunde</t>
  </si>
  <si>
    <t>Kundenland Kurzzeichen</t>
  </si>
  <si>
    <t>Kompetenzcenter</t>
  </si>
  <si>
    <t>Kundenbeziehung</t>
  </si>
  <si>
    <t>Erstellungsgrund</t>
  </si>
  <si>
    <t>Verpackungsart_Kunde</t>
  </si>
  <si>
    <t>Verpackungsspez_vorhanden</t>
  </si>
  <si>
    <t>Qualitaetsspez_vorhanden</t>
  </si>
  <si>
    <t>TLV_QSV_vorhanden</t>
  </si>
  <si>
    <t>TLV_QSV</t>
  </si>
  <si>
    <t>Eloxalqualitaet</t>
  </si>
  <si>
    <t>Fremdabnahmepflichtig</t>
  </si>
  <si>
    <t>Automotiveprodukt</t>
  </si>
  <si>
    <t>Kundenskonto</t>
  </si>
  <si>
    <t>Kundenzustand</t>
  </si>
  <si>
    <t>Produktportfolio</t>
  </si>
  <si>
    <t>SalesDC</t>
  </si>
  <si>
    <t>FPY</t>
  </si>
  <si>
    <t>Machidlink</t>
  </si>
  <si>
    <t>Ordnerlinkfirestart</t>
  </si>
  <si>
    <t>Junior Kühlkörper GmbH</t>
  </si>
  <si>
    <t>C</t>
  </si>
  <si>
    <t>Juergen.Dahler@step-g.com</t>
  </si>
  <si>
    <t>Alexander.Zimmermann@step-g.com</t>
  </si>
  <si>
    <t>Deutschland</t>
  </si>
  <si>
    <t>58840</t>
  </si>
  <si>
    <t>Plettenberg</t>
  </si>
  <si>
    <t>eMail</t>
  </si>
  <si>
    <t>s.best@kuehlkoerper.de</t>
  </si>
  <si>
    <t>Juergen Dahler</t>
  </si>
  <si>
    <t>Ordner zu Mach-ID 2244</t>
  </si>
  <si>
    <t>Machbarkeit</t>
  </si>
  <si>
    <t>Das Werkzeug gehört Siemens und bisher durfte Fa. Sykatec daraus
Profile beziehen.
Nun darf Fa. Junior daraus Profile erhalten und für Siemens Mobility
bearbeiten.
WKZ-Nr. in Bonn 75331</t>
  </si>
  <si>
    <t>CIP</t>
  </si>
  <si>
    <t>Keine</t>
  </si>
  <si>
    <t>Herr Stefan Best</t>
  </si>
  <si>
    <t>DE</t>
  </si>
  <si>
    <t>CC Engineering</t>
  </si>
  <si>
    <t>Neue Kalkulation</t>
  </si>
  <si>
    <t>Firestart Service BU</t>
  </si>
  <si>
    <t>Extrusion</t>
  </si>
  <si>
    <t>https://aluext.sharepoint.com/sites/DesignandFeasibility/Shared%20Documents/J/Junior%20K%C3%BChlk%C3%B6rper%20GmbH%28NK%29_DE_Plettenberg/Mach-ID_2244-K%C3%BChlk%C3%B6rper</t>
  </si>
  <si>
    <t>sites/DesignandFeasibility/Lists/FeasibilityMainDB</t>
  </si>
  <si>
    <t>U-Profil_180x122x28mm</t>
  </si>
  <si>
    <t>Heinrich Spahn GmbH &amp; Co. KG</t>
  </si>
  <si>
    <t>Marvin.Miskei@step-g.com</t>
  </si>
  <si>
    <t>Joerg.Lissberg@step-g.com</t>
  </si>
  <si>
    <t>22926</t>
  </si>
  <si>
    <t>Ahrensburg</t>
  </si>
  <si>
    <t>19809745</t>
  </si>
  <si>
    <t>Marvin Miskei</t>
  </si>
  <si>
    <t>Ordner zu Mach-ID 2243</t>
  </si>
  <si>
    <t>Neuer Status: Machbarkeit 
Further fabrication  steps: False
Quality: True
Sourcing:False
Technologie: False
Transport: False
Packaging: False</t>
  </si>
  <si>
    <t>3.1 Zeugnis</t>
  </si>
  <si>
    <t>CC Hard Alloys</t>
  </si>
  <si>
    <t>vorhandener Kunde</t>
  </si>
  <si>
    <t>Neues Produkt</t>
  </si>
  <si>
    <t>30 Tage ab Rechnungsdatum netto</t>
  </si>
  <si>
    <t>https://aluext.sharepoint.com/sites/DesignandFeasibility/Shared%20Documents/H/Heinrich%20Spahn%20GmbH%20%26%20Co%20KG_DE_Ahrensburg/Mach-ID_2243-U-Profil_180x122x28mm</t>
  </si>
  <si>
    <t>BMW_XNF_Motor_Träger</t>
  </si>
  <si>
    <t>Dura Automotive Cz, K.s.</t>
  </si>
  <si>
    <t>Rebecca.Baumann@step-g.com</t>
  </si>
  <si>
    <t>Renate.Kunz@step-g.com</t>
  </si>
  <si>
    <t>Tschechische Republik</t>
  </si>
  <si>
    <t>38818</t>
  </si>
  <si>
    <t>Blatna</t>
  </si>
  <si>
    <t>10100144</t>
  </si>
  <si>
    <t>Rebecca Baumann</t>
  </si>
  <si>
    <t>Ordner zu Mach-ID 2242</t>
  </si>
  <si>
    <t>Neuer Status: Machbarkeit 
Further fabrication  steps: true
Quality: True
Sourcing:False
Technologie: False
Transport: true
Packaging: true</t>
  </si>
  <si>
    <t>EMPB;#3.1 Zeugnis</t>
  </si>
  <si>
    <t>siehe Zeichnung</t>
  </si>
  <si>
    <t>CZ</t>
  </si>
  <si>
    <t>CC Automotive</t>
  </si>
  <si>
    <t xml:space="preserve">​siehe Zeichnung
</t>
  </si>
  <si>
    <t>Extrusion;#Weiterverarbeitung</t>
  </si>
  <si>
    <t>https://aluext.sharepoint.com/sites/DesignandFeasibility/Shared%20Documents/D/Dura%20Automotive%20Cz%2C%20Ks_CZ_Blatna/Mach-ID_2242-BMW_XNF_Motor_Tr%C3%A4ger</t>
  </si>
  <si>
    <t>2241</t>
  </si>
  <si>
    <t>ZB_Unterbau_Mitte</t>
  </si>
  <si>
    <t>BMW AG Bayerische Motoren Werke AG</t>
  </si>
  <si>
    <t>MSC 2208040010</t>
  </si>
  <si>
    <t>80788</t>
  </si>
  <si>
    <t>Muenchen</t>
  </si>
  <si>
    <t>10200000</t>
  </si>
  <si>
    <t>Ordner zu Mach-ID 2241</t>
  </si>
  <si>
    <t>archiviert</t>
  </si>
  <si>
    <t>FCA</t>
  </si>
  <si>
    <t>3.1 Zeugnis;#EMPB</t>
  </si>
  <si>
    <t>Siehe Zeichnung</t>
  </si>
  <si>
    <t xml:space="preserve">ohne Funktion ASN NICHT VERGESSEN!: </t>
  </si>
  <si>
    <t>https://aluext.sharepoint.com/sites/DesignandFeasibility/Shared%20Documents/B/BMW%20AG%20Bayerische%20Motoren%20Werke%20AG_DE_Muenchen/Mach-ID_2241-ZB_Unterbau_Mitte</t>
  </si>
  <si>
    <t>alumeco_Austria_GmbH</t>
  </si>
  <si>
    <t>Alumeco Austria GmbH</t>
  </si>
  <si>
    <t>Bianka.Meissner@step-g.com</t>
  </si>
  <si>
    <t>Oesterreich</t>
  </si>
  <si>
    <t>2620</t>
  </si>
  <si>
    <t>Natschbach</t>
  </si>
  <si>
    <t>msl@alumeco.at</t>
  </si>
  <si>
    <t>19899806</t>
  </si>
  <si>
    <t>Bianka Meissner</t>
  </si>
  <si>
    <t>Ordner zu Mach-ID 2240</t>
  </si>
  <si>
    <t>Neuer Status: freigegeben</t>
  </si>
  <si>
    <t>CIP;#CIP;#CIP</t>
  </si>
  <si>
    <t>Manfred Seidl</t>
  </si>
  <si>
    <t>AT</t>
  </si>
  <si>
    <t>10 Tage 2% Skonto 30 Tage netto, ab Rechnungsdatum</t>
  </si>
  <si>
    <t>https://aluext.sharepoint.com/sites/DesignandFeasibility/Shared%20Documents/A/Alumeco%20Austria%20GmbH_AT_Natschbach/Mach-ID_2240-alumeco_Austria_GmbH</t>
  </si>
  <si>
    <t>Siwing</t>
  </si>
  <si>
    <t>18233</t>
  </si>
  <si>
    <t>Neubukow</t>
  </si>
  <si>
    <t>helmut.gutzmann@siwing.de</t>
  </si>
  <si>
    <t>Ordner zu Mach-ID 2239</t>
  </si>
  <si>
    <t>Mast für mobile Windräder</t>
  </si>
  <si>
    <t>EMPB</t>
  </si>
  <si>
    <t>Herr Helmut Gutzmann</t>
  </si>
  <si>
    <t>https://aluext.sharepoint.com/sites/DesignandFeasibility/Shared%20Documents/S/Siwing%28NK%29_DE_Neubukow/Mach-ID_2239-Mast</t>
  </si>
  <si>
    <t>Solarprofil_40x40</t>
  </si>
  <si>
    <t>R&amp;S Facility management GmbH &amp; Co. KG</t>
  </si>
  <si>
    <t>71554</t>
  </si>
  <si>
    <t>Weissach i.T.</t>
  </si>
  <si>
    <t>gs@gs-f.de</t>
  </si>
  <si>
    <t>Ordner zu Mach-ID 2238</t>
  </si>
  <si>
    <t>Solarprofil</t>
  </si>
  <si>
    <t>Herr Gerhard Schröter</t>
  </si>
  <si>
    <t>https://aluext.sharepoint.com/sites/DesignandFeasibility/Shared%20Documents/R/R%26S%20Facility%20management%20GmbH%20%26%20Co%20KG%28NK%29_DE_Weissach%20iT/Mach-ID_2238-Solarprofil_40x40</t>
  </si>
  <si>
    <t>Teil_20026272_-_Neuberechnung</t>
  </si>
  <si>
    <t>Faeustle Zelte Faeustle Josef</t>
  </si>
  <si>
    <t>Faeustle</t>
  </si>
  <si>
    <t>Janina.Bernhard@step-g.com</t>
  </si>
  <si>
    <t>Angebot</t>
  </si>
  <si>
    <t>87755</t>
  </si>
  <si>
    <t>Kirchhaslach-Greimeltshofen</t>
  </si>
  <si>
    <t>info@faeustle-zelte.de</t>
  </si>
  <si>
    <t>10270400</t>
  </si>
  <si>
    <t>Janina Bernhard</t>
  </si>
  <si>
    <t>Ordner zu Mach-ID 2237</t>
  </si>
  <si>
    <t>Neuer Status: Machbarkeit 
Further fabrication  steps: False
Quality: True
Sourcing:False
Technologie: False
Transport: False
Packaging: true</t>
  </si>
  <si>
    <t>Josef Fäustle</t>
  </si>
  <si>
    <t>https://aluext.sharepoint.com/sites/DesignandFeasibility/Shared%20Documents/F/Faeustle%20Zelte%20Faeustle%20Josef_DE_Kirchhaslach-Greimeltshofen/Mach-ID_2237-Teil_20026272_-_Neuberechnung</t>
  </si>
  <si>
    <t>Strangpressprofile</t>
  </si>
  <si>
    <t>Hubert Schlieckmann GmbH</t>
  </si>
  <si>
    <t>Per Mail</t>
  </si>
  <si>
    <t>33428</t>
  </si>
  <si>
    <t>Marienfeld</t>
  </si>
  <si>
    <t>Ordner zu Mach-ID 2236</t>
  </si>
  <si>
    <t>7 Jahre Laufzeit ist eine Annahme, keine Vorgabe.</t>
  </si>
  <si>
    <t>Toleranz der Wandstärken bei allen Teilen +/-0,25 mm</t>
  </si>
  <si>
    <t>Neuer Status: Machbarkeit 
Further fabrication  steps: False
Quality: True
Sourcing:False
Technologie: False
Transport: true
Packaging: true</t>
  </si>
  <si>
    <t>DAP</t>
  </si>
  <si>
    <t>Prazska</t>
  </si>
  <si>
    <t>https://aluext.sharepoint.com/sites/DesignandFeasibility/Shared%20Documents/H/Hubert%20Schlieckmann%20GmbH%28NK%29_DE_Marienfeld/Mach-ID_2236-Strangpressprofile</t>
  </si>
  <si>
    <t>Fuss_Profil</t>
  </si>
  <si>
    <t>Bega Gantenbrink-Leuchten KG</t>
  </si>
  <si>
    <t>50103391</t>
  </si>
  <si>
    <t>58708</t>
  </si>
  <si>
    <t>Menden</t>
  </si>
  <si>
    <t>10201300</t>
  </si>
  <si>
    <t>Ordner zu Mach-ID 2235</t>
  </si>
  <si>
    <t>Bekannt</t>
  </si>
  <si>
    <t>Herr Alexander Wergen</t>
  </si>
  <si>
    <t xml:space="preserve">​Bekannt
</t>
  </si>
  <si>
    <t>https://aluext.sharepoint.com/sites/DesignandFeasibility/Shared%20Documents/B/Bega%20Gantenbrink-Leuchten%20KG_DE_Menden/Mach-ID_2235-Fuss_Profil</t>
  </si>
  <si>
    <t>2234</t>
  </si>
  <si>
    <t>Progress_Werk</t>
  </si>
  <si>
    <t>Progress Werk</t>
  </si>
  <si>
    <t>Esma.Kurbegovic@step-g.com</t>
  </si>
  <si>
    <t>77704</t>
  </si>
  <si>
    <t xml:space="preserve">OBerkirch </t>
  </si>
  <si>
    <t>Esma Kurbegovic</t>
  </si>
  <si>
    <t>Ordner zu Mach-ID 2234</t>
  </si>
  <si>
    <t xml:space="preserve">Endkunde Mercedes Benz </t>
  </si>
  <si>
    <t>https://aluext.sharepoint.com/sites/DesignandFeasibility/Shared%20Documents/P/Progress%20Werk%28NK%29_DE_OBerkirch/Mach-ID_2234-Progress_Werk</t>
  </si>
  <si>
    <t>Rohr_220x3</t>
  </si>
  <si>
    <t>Ordner zu Mach-ID 2233</t>
  </si>
  <si>
    <t>Neuer Status: abgelehnt</t>
  </si>
  <si>
    <t>https://aluext.sharepoint.com/sites/DesignandFeasibility/Shared%20Documents/B/Bega%20Gantenbrink-Leuchten%20KG_DE_Menden/Mach-ID_2233-Rohr_220x3</t>
  </si>
  <si>
    <t>Rohr_220x3_mit_Kerbe</t>
  </si>
  <si>
    <t>50103383</t>
  </si>
  <si>
    <t>Ordner zu Mach-ID 2232</t>
  </si>
  <si>
    <t>Für BTF / 50 ablehnen.
Presstechnische Probleme:  Abrieb und Deformationen auf Lauffläche / Kanten.
Recktechnische Probleme: Kein Lamellenrecker. Reckbeilagen schwer  und unsicheres Handling.</t>
  </si>
  <si>
    <t>https://aluext.sharepoint.com/sites/DesignandFeasibility/Shared%20Documents/B/Bega%20Gantenbrink-Leuchten%20KG_DE_Menden/Mach-ID_2232-Rohr_220x3_mit_Kerbe</t>
  </si>
  <si>
    <t>2231</t>
  </si>
  <si>
    <t>STA_32</t>
  </si>
  <si>
    <t>Alstom Ferroviaria Spa</t>
  </si>
  <si>
    <t>B</t>
  </si>
  <si>
    <t>Sven.Froehlich@step-g.com</t>
  </si>
  <si>
    <t>Klaus.Funken@step-g.com</t>
  </si>
  <si>
    <t>Italien</t>
  </si>
  <si>
    <t>12038</t>
  </si>
  <si>
    <t>Savigliano Cuneo</t>
  </si>
  <si>
    <t>10435198</t>
  </si>
  <si>
    <t>Sven Froehlich</t>
  </si>
  <si>
    <t>Ordner zu Mach-ID 2231</t>
  </si>
  <si>
    <t>RAIL</t>
  </si>
  <si>
    <t>DDP</t>
  </si>
  <si>
    <t>3.1 Zeugnis;#FAI (Customer visit)</t>
  </si>
  <si>
    <t>DTRF</t>
  </si>
  <si>
    <t>Khaled Mouloudj</t>
  </si>
  <si>
    <t>IT</t>
  </si>
  <si>
    <t>CC Rail</t>
  </si>
  <si>
    <t>Einwegpalette</t>
  </si>
  <si>
    <t>45 Tage netto Ende Monat</t>
  </si>
  <si>
    <t>Warnung Warenannahmezeiten: Mo- Fr 13:00-15:00 Uhr</t>
  </si>
  <si>
    <t>https://aluext.sharepoint.com/sites/DesignandFeasibility/Shared%20Documents/A/Alstom%20Ferroviaria%20Spa_IT_Savigliano%20Cuneo/Mach-ID_2231-STA_32</t>
  </si>
  <si>
    <t>2230</t>
  </si>
  <si>
    <t>Hitachi_HS2</t>
  </si>
  <si>
    <t>Hitach Rail Europe  Ltd</t>
  </si>
  <si>
    <t>Großbritannien</t>
  </si>
  <si>
    <t>DL5 6UG</t>
  </si>
  <si>
    <t>Newton Aycliffe</t>
  </si>
  <si>
    <t>Klaus Funken</t>
  </si>
  <si>
    <t>Ordner zu Mach-ID 2230</t>
  </si>
  <si>
    <t>FAI (Customer visit)</t>
  </si>
  <si>
    <t>James Smith</t>
  </si>
  <si>
    <t>GB</t>
  </si>
  <si>
    <t xml:space="preserve">​
</t>
  </si>
  <si>
    <t>Weiterverarbeitung;#Extrusion</t>
  </si>
  <si>
    <t>https://aluext.sharepoint.com/sites/DesignandFeasibility/Shared%20Documents/H/Hitach%20Rail%20Europe%20%20Ltd%28NK%29_GB_Newton%20Aycliffe/Mach-ID_2230-Hitachi_HS2</t>
  </si>
  <si>
    <t>Gehäuseprofil_(20027403)</t>
  </si>
  <si>
    <t>Bosch Rexroth d.o.o.</t>
  </si>
  <si>
    <t>Bosch Rexroth</t>
  </si>
  <si>
    <t>Slowenien</t>
  </si>
  <si>
    <t>4220</t>
  </si>
  <si>
    <t>Skofja Loka</t>
  </si>
  <si>
    <t>10481721</t>
  </si>
  <si>
    <t>Ordner zu Mach-ID 2229</t>
  </si>
  <si>
    <t>SI</t>
  </si>
  <si>
    <t>01.-15.am 25.desMonats, netto / 16.-31.am 25.des F</t>
  </si>
  <si>
    <t>ohne Funktion ASN NICHT VERGESSEN!: Adresse beachten!! ASN nur bei Slowenien</t>
  </si>
  <si>
    <t>https://aluext.sharepoint.com/sites/DesignandFeasibility/Shared%20Documents/B/Bosch%20Rexroth%20doo_SI_Skofja%20Loka/Mach-ID_2229-Geh%C3%A4useprofil_%2820027403%29</t>
  </si>
  <si>
    <t>Neuprofile</t>
  </si>
  <si>
    <t>Manfred J. C. Niemann Zentrale KG</t>
  </si>
  <si>
    <t>28197</t>
  </si>
  <si>
    <t>Bremen</t>
  </si>
  <si>
    <t>10054094</t>
  </si>
  <si>
    <t>Ordner zu Mach-ID 2228</t>
  </si>
  <si>
    <t>CC Distribution</t>
  </si>
  <si>
    <t>14 Tg 3 % Skonto, 60 Tage netto, ab Rechnungsdatum</t>
  </si>
  <si>
    <t>https://aluext.sharepoint.com/sites/DesignandFeasibility/Shared%20Documents/M/Manfred%20J%20C%20Niemann%20Zentrale%20KG_DE_Bremen/Mach-ID_2228-Neuprofile</t>
  </si>
  <si>
    <t>Weinor GmbH &amp; Co. KG</t>
  </si>
  <si>
    <t>50829</t>
  </si>
  <si>
    <t>Koeln</t>
  </si>
  <si>
    <t>10100000</t>
  </si>
  <si>
    <t>Ordner zu Mach-ID 2227</t>
  </si>
  <si>
    <t>bekannt</t>
  </si>
  <si>
    <t>Herr Alexander Kirschbach</t>
  </si>
  <si>
    <t xml:space="preserve">​bekannt
</t>
  </si>
  <si>
    <t>ohne Funktion APZ mit Lieferschein: APZ mit Lieferschein Warenannahmezeiten</t>
  </si>
  <si>
    <t>https://aluext.sharepoint.com/sites/DesignandFeasibility/Shared%20Documents/W/Weinor%20GmbH%20%26%20Co%20KG_DE_Koeln/Mach-ID_2227-Rechteckrohr</t>
  </si>
  <si>
    <t>Seitenprofil_LPH</t>
  </si>
  <si>
    <t>50103372</t>
  </si>
  <si>
    <t>Ordner zu Mach-ID 2226</t>
  </si>
  <si>
    <t>https://aluext.sharepoint.com/sites/DesignandFeasibility/Shared%20Documents/B/Bega%20Gantenbrink-Leuchten%20KG_DE_Menden/Mach-ID_2226-Seitenprofil_LPH</t>
  </si>
  <si>
    <t>2225</t>
  </si>
  <si>
    <t>S-Bahn_Berlin</t>
  </si>
  <si>
    <t>Alstom Transport S.A.</t>
  </si>
  <si>
    <t>Frankreich</t>
  </si>
  <si>
    <t>93400</t>
  </si>
  <si>
    <t>Saint Quen</t>
  </si>
  <si>
    <t>10276120</t>
  </si>
  <si>
    <t>Ordner zu Mach-ID 2225</t>
  </si>
  <si>
    <t>DTRF 150202</t>
  </si>
  <si>
    <t>FR</t>
  </si>
  <si>
    <t xml:space="preserve">​DTRF 150202
</t>
  </si>
  <si>
    <t>Warnung
Info Avisierung: Avisierung an Sales (Sven Fröhlich)
Master und Single Labels austauschen und Kontrollieren ob Si: Betriebsferien MSM</t>
  </si>
  <si>
    <t>Weiterverarbeitung</t>
  </si>
  <si>
    <t>https://aluext.sharepoint.com/sites/DesignandFeasibility/Shared%20Documents/A/Alstom%20Transport%20SA_FR_Saint%20Quen/Mach-ID_2225-S-Bahn_Berlin</t>
  </si>
  <si>
    <t>2224</t>
  </si>
  <si>
    <t>Alstom_CP_trains</t>
  </si>
  <si>
    <t>Ordner zu Mach-ID 2224</t>
  </si>
  <si>
    <t>https://aluext.sharepoint.com/sites/DesignandFeasibility/Shared%20Documents/A/Alstom%20Transport%20SA_FR_Saint%20Quen/Mach-ID_2224-Alstom_CP_trains</t>
  </si>
  <si>
    <t>Mersen France La Mure / Les Revoulins</t>
  </si>
  <si>
    <t>Anke.Schuette@step-g.com</t>
  </si>
  <si>
    <t>38350</t>
  </si>
  <si>
    <t>La Mure</t>
  </si>
  <si>
    <t>10490733</t>
  </si>
  <si>
    <t>Anke Schuette</t>
  </si>
  <si>
    <t>Ordner zu Mach-ID 2223</t>
  </si>
  <si>
    <t xml:space="preserve">Alberto Castro </t>
  </si>
  <si>
    <t xml:space="preserve">ohne Funktion APZ mit Lieferschein: </t>
  </si>
  <si>
    <t>https://aluext.sharepoint.com/sites/DesignandFeasibility/Shared%20Documents/M/Mersen%20France%20La%20Mure%20-%20Les%20Revoulins_FR_La%20Mure/Mach-ID_2223-6B1208</t>
  </si>
  <si>
    <t>ehemals_76343</t>
  </si>
  <si>
    <t>Cashmores Metals Limited</t>
  </si>
  <si>
    <t>WS2 9PD</t>
  </si>
  <si>
    <t>Walsall/West Midlands</t>
  </si>
  <si>
    <t>10490382</t>
  </si>
  <si>
    <t>Ordner zu Mach-ID 2222</t>
  </si>
  <si>
    <t>60 Tage netto ab Rechnungsdatum</t>
  </si>
  <si>
    <t>https://aluext.sharepoint.com/sites/DesignandFeasibility/Shared%20Documents/C/Cashmores%20Metals%20Limited_GB_Walsall-West%20Midlands/Mach-ID_2222-ehemals_76343</t>
  </si>
  <si>
    <t>Ø300x50_round_tube</t>
  </si>
  <si>
    <t>Rival A/S</t>
  </si>
  <si>
    <t>Niklas.Palmgren@step-g.com</t>
  </si>
  <si>
    <t>Daenemark</t>
  </si>
  <si>
    <t>8660</t>
  </si>
  <si>
    <t>Skanderborg</t>
  </si>
  <si>
    <t>19899813</t>
  </si>
  <si>
    <t>Niklas Palmgren</t>
  </si>
  <si>
    <t>Ordner zu Mach-ID 2221</t>
  </si>
  <si>
    <t>DK</t>
  </si>
  <si>
    <t>std packaging</t>
  </si>
  <si>
    <t>https://aluext.sharepoint.com/sites/DesignandFeasibility/Shared%20Documents/R/Rival%20A-S_DK_Skanderborg/Mach-ID_2221-%C3%98300x50_round_tube</t>
  </si>
  <si>
    <t>Angle_block</t>
  </si>
  <si>
    <t>Ordner zu Mach-ID 2220</t>
  </si>
  <si>
    <t>Std packaging</t>
  </si>
  <si>
    <t>https://aluext.sharepoint.com/sites/DesignandFeasibility/Shared%20Documents/R/Rival%20A-S_DK_Skanderborg/Mach-ID_2220-Angle_block</t>
  </si>
  <si>
    <t>Hubert GmbH Metallbearbeitung</t>
  </si>
  <si>
    <t>Hubert</t>
  </si>
  <si>
    <t>Anke.Berg@step-g.com</t>
  </si>
  <si>
    <t>500430</t>
  </si>
  <si>
    <t>97453</t>
  </si>
  <si>
    <t>Schonungen</t>
  </si>
  <si>
    <t>Peter Ganzinger &lt;Peter.Ganzinger@hubert-gmbh.de&gt;</t>
  </si>
  <si>
    <t>10100053</t>
  </si>
  <si>
    <t>Anke Berg</t>
  </si>
  <si>
    <t>Ordner zu Mach-ID 2219</t>
  </si>
  <si>
    <t>Bosch-Profil</t>
  </si>
  <si>
    <t>mx. Bundgewicht 1000kg</t>
  </si>
  <si>
    <t>Peter Ganzinger</t>
  </si>
  <si>
    <t>https://aluext.sharepoint.com/sites/DesignandFeasibility/Shared%20Documents/H/Hubert%20GmbH%20Metallbearbeitung_DE_Schonungen/Mach-ID_2219-AZ50063</t>
  </si>
  <si>
    <t>alumeco_Austria</t>
  </si>
  <si>
    <t>bba@alumeco.at</t>
  </si>
  <si>
    <t>Ordner zu Mach-ID 2218</t>
  </si>
  <si>
    <t>keine weiteren Infos vom Kunden</t>
  </si>
  <si>
    <t>gemäss Anlage anbei</t>
  </si>
  <si>
    <t>Verpackung: Die Verpackung muss getrennt nach Chargen erfolgen, damit eine
eindeutige Zuordnung erfolgen kann. Die Verpackung muss so
ausgeführt sein, dass Beschädigungen beim Transport bzw. beim
Hantieren mittels Stapler ausgeschlossen sind. Des Weiteren müssen die Stangen vor
Spritzwasser und Verschmutzung geschützt werden.
Das Bruttogewicht pro Palette / Kolli darf maximal 2.600 kg betragen.
Kennzeichnung: Jede Packeinheit muss deutlich sichtbar folgende Kennzeichnung aufweisen:
-Auftragsnummer
-Abmessung
-Legierung
-Chargen-Nummer
-Menge (Brutto, Netto)
-Packeinheit-Nummer
-Herstellerkennzeichen</t>
  </si>
  <si>
    <t>Bastian Baumgartner</t>
  </si>
  <si>
    <t>Gemäss Angaben anbei</t>
  </si>
  <si>
    <t>https://aluext.sharepoint.com/sites/DesignandFeasibility/Shared%20Documents/A/Alumeco%20Austria%20GmbH_AT_Natschbach/Mach-ID_2218-alumeco_Austria</t>
  </si>
  <si>
    <t>Deckenführungsprofil_groß</t>
  </si>
  <si>
    <t>Schmitter Tore GmbH &amp; Co. KG</t>
  </si>
  <si>
    <t>Jana.Drondorf@step-g.com</t>
  </si>
  <si>
    <t>per Mail</t>
  </si>
  <si>
    <t>41749</t>
  </si>
  <si>
    <t>Viersen</t>
  </si>
  <si>
    <t>info@schmittertore.de</t>
  </si>
  <si>
    <t>19899807</t>
  </si>
  <si>
    <t>Jana Drondorf</t>
  </si>
  <si>
    <t>Ordner zu Mach-ID 2217</t>
  </si>
  <si>
    <t>incl. APZ 3.1</t>
  </si>
  <si>
    <t>Ulrich Schmitter</t>
  </si>
  <si>
    <t>https://aluext.sharepoint.com/sites/DesignandFeasibility/Shared%20Documents/S/Schmitter%20Tore%20GmbH%20%26%20Co%20KG_DE_Viersen/Mach-ID_2217-Deckenf%C3%BChrungsprofil_gro%C3%9F</t>
  </si>
  <si>
    <t>Antriebsrolle</t>
  </si>
  <si>
    <t>FEMOTECH GmbH</t>
  </si>
  <si>
    <t>Carmen.Eggers@step-g.com</t>
  </si>
  <si>
    <t>20220346</t>
  </si>
  <si>
    <t>35756</t>
  </si>
  <si>
    <t>Mittenaar-Offenbach</t>
  </si>
  <si>
    <t>m.steidel@femotech.de</t>
  </si>
  <si>
    <t>Carmen Eggers</t>
  </si>
  <si>
    <t>Ordner zu Mach-ID 2216</t>
  </si>
  <si>
    <t>Marta Steidel</t>
  </si>
  <si>
    <t>https://aluext.sharepoint.com/sites/DesignandFeasibility/Shared%20Documents/F/FEMOTECH%20GmbH%28NK%29_DE_Mittenaar-Offenbach/Mach-ID_2216-Antriebsrolle</t>
  </si>
  <si>
    <t>big_square_bar</t>
  </si>
  <si>
    <t>Ordner zu Mach-ID 2215</t>
  </si>
  <si>
    <t>Karton</t>
  </si>
  <si>
    <t>https://aluext.sharepoint.com/sites/DesignandFeasibility/Shared%20Documents/R/Rival%20A-S_DK_Skanderborg/Mach-ID_2215-big_square_bar</t>
  </si>
  <si>
    <t>Lichtgitter</t>
  </si>
  <si>
    <t>Lakowa GmbH</t>
  </si>
  <si>
    <t>22-0311</t>
  </si>
  <si>
    <t>02681</t>
  </si>
  <si>
    <t>Wilthen</t>
  </si>
  <si>
    <t>Sarah Glaser | Lakowa &lt;Sarah.Glaser@lakowa.com&gt;</t>
  </si>
  <si>
    <t>10294300</t>
  </si>
  <si>
    <t>Ordner zu Mach-ID 2214</t>
  </si>
  <si>
    <t>Sarah Glaser</t>
  </si>
  <si>
    <t>https://aluext.sharepoint.com/sites/DesignandFeasibility/Shared%20Documents/L/Lakowa%20GmbH_DE_Wilthen/Mach-ID_2214-Lichtgitter</t>
  </si>
  <si>
    <t>Behälterflansch</t>
  </si>
  <si>
    <t>Feldbinder Spezialfahrzeugwerke GmbH</t>
  </si>
  <si>
    <t>21423</t>
  </si>
  <si>
    <t>Winsen</t>
  </si>
  <si>
    <t>Schulz, Rainald &lt;r.schulz@feldbinder.com&gt;</t>
  </si>
  <si>
    <t>10182800</t>
  </si>
  <si>
    <t>Ordner zu Mach-ID 2213</t>
  </si>
  <si>
    <t>ADW 6/1 Zertifikat</t>
  </si>
  <si>
    <t>Rainald Schulz</t>
  </si>
  <si>
    <t>ohne Funktion APZ mit Lieferschein: APZ mit Lieferschein Vermerk auf Liefers</t>
  </si>
  <si>
    <t>https://aluext.sharepoint.com/sites/DesignandFeasibility/Shared%20Documents/F/Feldbinder%20Spezialfahrzeugwerke%20GmbH_DE_Winsen/Mach-ID_2213-Beh%C3%A4lterflansch</t>
  </si>
  <si>
    <t>Minth GmbH</t>
  </si>
  <si>
    <t>Yasemin.Akar@step-g.com</t>
  </si>
  <si>
    <t xml:space="preserve">G VW M 22 772 </t>
  </si>
  <si>
    <t>85716</t>
  </si>
  <si>
    <t>Unterschleissheim</t>
  </si>
  <si>
    <t>thomas.schnepf@minthgroup.com</t>
  </si>
  <si>
    <t>Yasemin Akar</t>
  </si>
  <si>
    <t>Ordner zu Mach-ID 2212</t>
  </si>
  <si>
    <t>Anfrage s. analog VW G VW M 22 772 ; ID 2210</t>
  </si>
  <si>
    <t>Neuer Status: Machbarkeit 
Further fabrication  steps: False
Quality: false
Sourcing:False
Technologie: False
Transport: False
Packaging: False</t>
  </si>
  <si>
    <t>3.1 Zeugnis;#FAI (Customer visit);#EMPB;#FAI (report to Customer);#EMPB-VDA;#PPAP Level 1;#PPAP Level 2;#PPAP Level 3</t>
  </si>
  <si>
    <t>Thomas Schnepf</t>
  </si>
  <si>
    <t>https://aluext.sharepoint.com/sites/DesignandFeasibility/Shared%20Documents/M/Minth%20GmbH%28NK%29_DE_Unterschleissheim/Mach-ID_2212-Schweller</t>
  </si>
  <si>
    <t>Schliess- und Sicherungssysteme GmbH</t>
  </si>
  <si>
    <t>22_P020_21</t>
  </si>
  <si>
    <t>99974</t>
  </si>
  <si>
    <t>Muehlhausen</t>
  </si>
  <si>
    <t>walerie.walger@sus-mhl.de</t>
  </si>
  <si>
    <t>11775700</t>
  </si>
  <si>
    <t>Ordner zu Mach-ID 2211</t>
  </si>
  <si>
    <t>Walerie Walger</t>
  </si>
  <si>
    <t>https://aluext.sharepoint.com/sites/DesignandFeasibility/Shared%20Documents/S/Schliess-%20und%20Sicherungssysteme%20GmbH_DE_Muehlhausen/Mach-ID_2211-Wandprofil</t>
  </si>
  <si>
    <t>Volkswagen AG Wolfsburg</t>
  </si>
  <si>
    <t>G VW M 22 772</t>
  </si>
  <si>
    <t>38436</t>
  </si>
  <si>
    <t>Wolfsburg</t>
  </si>
  <si>
    <t>stephen.van.juechems@volkswagen.de</t>
  </si>
  <si>
    <t>10500016</t>
  </si>
  <si>
    <t>Ordner zu Mach-ID 2210</t>
  </si>
  <si>
    <t>s. Anfrageunterlagen</t>
  </si>
  <si>
    <t>EMPB-VDA;#PPAP Level 1;#PPAP Level 2;#PPAP Level 3;#EMPB;#FAI (report to Customer);#3.1 Zeugnis</t>
  </si>
  <si>
    <t>s. Unterlagen</t>
  </si>
  <si>
    <t>Herr Stephen van Jüchems</t>
  </si>
  <si>
    <t xml:space="preserve">​s. Unterlagen
</t>
  </si>
  <si>
    <t>https://aluext.sharepoint.com/sites/DesignandFeasibility/Shared%20Documents/V/Volkswagen%20AG%20Wolfsburg_DE_Wolfsburg/Mach-ID_2210-Schweller</t>
  </si>
  <si>
    <t>78611_(ehemals_43_MN)</t>
  </si>
  <si>
    <t xml:space="preserve">Bevego </t>
  </si>
  <si>
    <t>Schweden</t>
  </si>
  <si>
    <t>42246</t>
  </si>
  <si>
    <t>Hirsingsbacka</t>
  </si>
  <si>
    <t>Ordner zu Mach-ID 2209</t>
  </si>
  <si>
    <t>SE</t>
  </si>
  <si>
    <t>https://aluext.sharepoint.com/sites/DesignandFeasibility/Shared%20Documents/B/Bevego%28NK%29_SE_Hirsingsbacka/Mach-ID_2209-78611_%28ehemals_43_MN%29</t>
  </si>
  <si>
    <t>Rundstangen_270_7_250</t>
  </si>
  <si>
    <t>Maspero Tech</t>
  </si>
  <si>
    <t>20900</t>
  </si>
  <si>
    <t>Monza</t>
  </si>
  <si>
    <t>s.andreoli@cmogroup.it</t>
  </si>
  <si>
    <t>Ordner zu Mach-ID 2208</t>
  </si>
  <si>
    <t xml:space="preserve">Sara Andreoli </t>
  </si>
  <si>
    <t>https://aluext.sharepoint.com/sites/DesignandFeasibility/Shared%20Documents/M/Maspero%20Tech%28NK%29_IT_Monza/Mach-ID_2208-Rundstangen_270_7_250</t>
  </si>
  <si>
    <t>Flachstange 162x30mm</t>
  </si>
  <si>
    <t>Metall GmbH Mueller + Welte</t>
  </si>
  <si>
    <t>78609</t>
  </si>
  <si>
    <t>Tuningen</t>
  </si>
  <si>
    <t>10053291</t>
  </si>
  <si>
    <t>Ordner zu Mach-ID 2207</t>
  </si>
  <si>
    <t>1. bis 15. am 30. mit 3 % Skonto, 16. bis 31. am 1</t>
  </si>
  <si>
    <t>https://aluext.sharepoint.com/sites/DesignandFeasibility/Shared%20Documents/M/Metall%20GmbH%20Mueller%20%2B%20Welte_DE_Tuningen/Mach-ID_2207-Flachstange%20162x30mm</t>
  </si>
  <si>
    <t>2206</t>
  </si>
  <si>
    <t>Magna_NCAR</t>
  </si>
  <si>
    <t>Magna</t>
  </si>
  <si>
    <t>8200</t>
  </si>
  <si>
    <t>Albersdorf</t>
  </si>
  <si>
    <t xml:space="preserve">egzona.alijaj@magna.com </t>
  </si>
  <si>
    <t>Ordner zu Mach-ID 2206</t>
  </si>
  <si>
    <t>Einleger Schweller BMW 
Keine Angabe ob Sicherheitsteil</t>
  </si>
  <si>
    <t>Egzona Alijaj</t>
  </si>
  <si>
    <t>https://aluext.sharepoint.com/sites/DesignandFeasibility/Shared%20Documents/M/Magna%28NK%29_AT_Albersdorf/Mach-ID_2206-Magna_NCAR</t>
  </si>
  <si>
    <t>Anfrage 22-002 Profil HR3140ROH-01</t>
  </si>
  <si>
    <t>Schmid Alutec GmbH &amp; Co. KG</t>
  </si>
  <si>
    <t>Schmid Alutec</t>
  </si>
  <si>
    <t>73630</t>
  </si>
  <si>
    <t>Remshalden-Grunbach</t>
  </si>
  <si>
    <t>thomas.nieland@schmid-at.de</t>
  </si>
  <si>
    <t>10105300</t>
  </si>
  <si>
    <t>Ordner zu Mach-ID 2205</t>
  </si>
  <si>
    <t>Thomas Nieland</t>
  </si>
  <si>
    <t>https://aluext.sharepoint.com/sites/DesignandFeasibility/Shared%20Documents/S/Schmid%20Alutec%20GmbH%20%26%20Co%20KG_DE_Remshalden-Grunbach/Mach-ID_2205-Anfrage%2022-002%20Profil%20HR3140ROH-01</t>
  </si>
  <si>
    <t>Block 1&amp;2</t>
  </si>
  <si>
    <t>Volvo</t>
  </si>
  <si>
    <t>0</t>
  </si>
  <si>
    <t>Göteborg</t>
  </si>
  <si>
    <t>Ordner zu Mach-ID 2204</t>
  </si>
  <si>
    <t>Zeichnungen</t>
  </si>
  <si>
    <t>Arash Sharifinia</t>
  </si>
  <si>
    <t>https://aluext.sharepoint.com/sites/DesignandFeasibility/Shared%20Documents/V/Volvo%28NK%29_SE_G%C3%B6teborg/Mach-ID_2204-Block_1%262</t>
  </si>
  <si>
    <t>Schmoll Maschinen GmbH</t>
  </si>
  <si>
    <t>63322</t>
  </si>
  <si>
    <t>Roedermark</t>
  </si>
  <si>
    <t>10100075</t>
  </si>
  <si>
    <t>Ordner zu Mach-ID 2203</t>
  </si>
  <si>
    <t>Kühler für Linearmotor, Produktionsmaschinen für die Laserindustrie</t>
  </si>
  <si>
    <t>Herr Hanaman</t>
  </si>
  <si>
    <t>Warnung
Info Avisierung: Bei Versand bitte eine Lieferscheinkopie
Kundeninformationen für Logistik/Planung (z.B. Werksferien,: Mögliche Warenannahme über den Jahreswec</t>
  </si>
  <si>
    <t>https://aluext.sharepoint.com/sites/DesignandFeasibility/Shared%20Documents/S/Schmoll%20Maschinen%20GmbH_DE_Roedermark/Mach-ID_2203-K%C3%BChler_f%C3%BCr_Linearmotor</t>
  </si>
  <si>
    <t>44x88</t>
  </si>
  <si>
    <t>Vanderlande Industries GmbH &amp; Co.KG</t>
  </si>
  <si>
    <t>57074</t>
  </si>
  <si>
    <t>Siegen</t>
  </si>
  <si>
    <t>10481687</t>
  </si>
  <si>
    <t>Ordner zu Mach-ID 2202</t>
  </si>
  <si>
    <t xml:space="preserve">Stefan Breuer </t>
  </si>
  <si>
    <t>Warnung
Warnung Avisierung: Anlieferadresse Geesthacht: Anlieferung
Warenannahmezeiten: Neue Wareneingangszeiten ab 01.03.2021 b</t>
  </si>
  <si>
    <t>https://aluext.sharepoint.com/sites/DesignandFeasibility/Shared%20Documents/V/Vanderlande%20Industries%20GmbH%20%26%20CoKG_DE_Siegen/Mach-ID_2202-44x88</t>
  </si>
  <si>
    <t>Magna Steyr Fahrzeugtechnik AG &amp; Co KG</t>
  </si>
  <si>
    <t>8041</t>
  </si>
  <si>
    <t>Graz</t>
  </si>
  <si>
    <t>10100310</t>
  </si>
  <si>
    <t>Ordner zu Mach-ID 2201</t>
  </si>
  <si>
    <t>Das Profil entspricht dem Schweller aus dem letzten A-Kaiser Auftrag. 
Dieser wurde auf Grund von Insolvenz der Fa. A-Kaiser abgebrochen.
Alte Anfrage Nr. 5775</t>
  </si>
  <si>
    <t>Siehe angehängten Schriftverkehr</t>
  </si>
  <si>
    <t xml:space="preserve">Verpackung gemäß Liefer-
ungen A-Kaiser 
Alte Anfrage Nr. 5775
Palette mit Zwischenlagen.
Zwischenlagen wurden 
damals von A-Kaiser bereit-
gestellt. </t>
  </si>
  <si>
    <t>Gemäß Lieferungen A- Kaiser Projekt 5775
IInterne Zeichnung 24763</t>
  </si>
  <si>
    <t>siehe Bemerkung</t>
  </si>
  <si>
    <t>40 Tage netto</t>
  </si>
  <si>
    <t>ohne Funktion Liefertermin entspricht unserem Versandtermin: Vereinbarung mit Herrn Kadam am 23.09.20</t>
  </si>
  <si>
    <t>https://aluext.sharepoint.com/sites/DesignandFeasibility/Shared%20Documents/M/Magna%20Steyr%20Fahrzeugtechnik%20AG%20%26%20Co%20KG_AT_Graz/Mach-ID_2201-Schweller</t>
  </si>
  <si>
    <t>77148-149</t>
  </si>
  <si>
    <t>Alutec System-Technik GmbH</t>
  </si>
  <si>
    <t>74385</t>
  </si>
  <si>
    <t>Pleidelsheim</t>
  </si>
  <si>
    <t>10490415</t>
  </si>
  <si>
    <t>Ordner zu Mach-ID 2200</t>
  </si>
  <si>
    <t xml:space="preserve">Alexander Wöhr </t>
  </si>
  <si>
    <t>Info Kundeninformationen für Logistik/Planung (z.B. Werksferien,: Abladung nur noch mit Hallenkran möglich</t>
  </si>
  <si>
    <t>https://aluext.sharepoint.com/sites/DesignandFeasibility/Shared%20Documents/A/Alutec%20System-Technik%20GmbH_DE_Pleidelsheim/Mach-ID_2200-77148-149</t>
  </si>
  <si>
    <t>Stas NV</t>
  </si>
  <si>
    <t>Belgien</t>
  </si>
  <si>
    <t>8790</t>
  </si>
  <si>
    <t>Waregem</t>
  </si>
  <si>
    <t>10100217</t>
  </si>
  <si>
    <t>Ordner zu Mach-ID 2199</t>
  </si>
  <si>
    <t>Protection / underrun beam. No special requirments.</t>
  </si>
  <si>
    <t>natural anodising 15 µm</t>
  </si>
  <si>
    <t>CIP;#EXW</t>
  </si>
  <si>
    <t>ward</t>
  </si>
  <si>
    <t>Europalette</t>
  </si>
  <si>
    <t>60 Tage zum Monatsende ab Rechnungsdatum netto</t>
  </si>
  <si>
    <t>Info Kundeninformationen für Logistik/Planung (z.B. Werksferien,: Betriebsruhe vom 20.12. - 31.12.2021 ! -</t>
  </si>
  <si>
    <t>https://aluext.sharepoint.com/sites/DesignandFeasibility/Shared%20Documents/S/Stas%20NV_BE_Waregem/Mach-ID_2199-Protection_beam</t>
  </si>
  <si>
    <t>Buechel GmbH &amp; Co. Fahrzeugteilefabrik KG</t>
  </si>
  <si>
    <t>36039</t>
  </si>
  <si>
    <t>Fulda</t>
  </si>
  <si>
    <t>Karen Zimmermann (KZimmermann@buechel-online.com) &lt;kzimmermann@buechel-online.com&gt;</t>
  </si>
  <si>
    <t>10641200</t>
  </si>
  <si>
    <t>Ordner zu Mach-ID 2198</t>
  </si>
  <si>
    <t>Karen Zimmremann</t>
  </si>
  <si>
    <t>Kundencontainer</t>
  </si>
  <si>
    <t>45 Tage ab Rechnungsdatum netto</t>
  </si>
  <si>
    <t>https://aluext.sharepoint.com/sites/DesignandFeasibility/Shared%20Documents/B/Buechel%20GmbH%20%26%20Co%20Fahrzeugteilefabrik%20KG_DE_Fulda/Mach-ID_2198-Schutzblech</t>
  </si>
  <si>
    <t>Hepco Group (UK)</t>
  </si>
  <si>
    <t>EX16 6T</t>
  </si>
  <si>
    <t>Tiverton Devon</t>
  </si>
  <si>
    <t>10481441</t>
  </si>
  <si>
    <t>Ordner zu Mach-ID 2197</t>
  </si>
  <si>
    <t>FAI (report to Customer)</t>
  </si>
  <si>
    <t>Shaun Hudd</t>
  </si>
  <si>
    <t>https://aluext.sharepoint.com/sites/DesignandFeasibility/Shared%20Documents/H/Hepco%20Group%20%28UK%29_GB_Tiverton%20Devon/Mach-ID_2197-Backplate_Extrusion</t>
  </si>
  <si>
    <t>Hubrohr</t>
  </si>
  <si>
    <t>Ziehm Imaging GmbH</t>
  </si>
  <si>
    <t>90471</t>
  </si>
  <si>
    <t>Nuernberg</t>
  </si>
  <si>
    <t>19809740</t>
  </si>
  <si>
    <t>Ordner zu Mach-ID 2196</t>
  </si>
  <si>
    <t>Hubrohr für ein Röntgengerät</t>
  </si>
  <si>
    <t>je 2 Muster</t>
  </si>
  <si>
    <t>Herr Halenke</t>
  </si>
  <si>
    <t>https://aluext.sharepoint.com/sites/DesignandFeasibility/Shared%20Documents/Z/Ziehm%20Imaging%20GmbH_DE_Nuernberg/Mach-ID_2196-Hubrohr</t>
  </si>
  <si>
    <t>GSW-53-276</t>
  </si>
  <si>
    <t>STC Spinnzwirn GmbH</t>
  </si>
  <si>
    <t>09116</t>
  </si>
  <si>
    <t>Chemnitz</t>
  </si>
  <si>
    <t>Matthiessen, Ina (Spinnzwirn) &lt;Ina.Matthiessen@stc-spinnzwirn.com&gt;</t>
  </si>
  <si>
    <t>11054000</t>
  </si>
  <si>
    <t>Ordner zu Mach-ID 2195</t>
  </si>
  <si>
    <t xml:space="preserve">Ina Matthiessen </t>
  </si>
  <si>
    <t>https://aluext.sharepoint.com/sites/DesignandFeasibility/Shared%20Documents/S/STC%20Spinnzwirn%20GmbH_DE_Chemnitz/Mach-ID_2195-GSW-53-276</t>
  </si>
  <si>
    <t>Guenzler Metall ZN der Amari Metall GmbH</t>
  </si>
  <si>
    <t>73066</t>
  </si>
  <si>
    <t>Uhingen</t>
  </si>
  <si>
    <t>10100203</t>
  </si>
  <si>
    <t>Ordner zu Mach-ID 2194</t>
  </si>
  <si>
    <t xml:space="preserve">Stangen blau markiert </t>
  </si>
  <si>
    <t>90 Tage zum Ende des Monats netto</t>
  </si>
  <si>
    <t>Warnung
ohne Funktion
Warnung Avisierung: 1 Tag vor Anlieferung avisieren
Kranbe- und entladung: Kranentladung
Warenannahmezeiten: Freitag keine Warenannahme</t>
  </si>
  <si>
    <t>https://aluext.sharepoint.com/sites/DesignandFeasibility/Shared%20Documents/G/Guenzler%20Metall%20ZN%20der%20Amari%20Metall%20GmbH_DE_Uhingen/Mach-ID_2194-Rohr_100x21mm</t>
  </si>
  <si>
    <t>Combi Paneel 150</t>
  </si>
  <si>
    <t>Friedrich Ischebeck GmbH</t>
  </si>
  <si>
    <t>Friedrich Ischebeck</t>
  </si>
  <si>
    <t>Combipaneel 150</t>
  </si>
  <si>
    <t>58256</t>
  </si>
  <si>
    <t>Ennepetal</t>
  </si>
  <si>
    <t>maurer-schemmann@ischebeck.de</t>
  </si>
  <si>
    <t>10914600</t>
  </si>
  <si>
    <t>Ordner zu Mach-ID 2193</t>
  </si>
  <si>
    <t>Gerüstbau</t>
  </si>
  <si>
    <t>Anke Maurer Schemmann</t>
  </si>
  <si>
    <t>10 Tage 3 % Skonto,30 Tage netto ab Rechnungsdatum</t>
  </si>
  <si>
    <t>Warnung Avisierung: Anlieferung muß avisiert werden</t>
  </si>
  <si>
    <t>https://aluext.sharepoint.com/sites/DesignandFeasibility/Shared%20Documents/F/Friedrich%20Ischebeck%20GmbH_DE_Ennepetal/Mach-ID_2193-Combi_Paneel_150</t>
  </si>
  <si>
    <t>NOEpandeck</t>
  </si>
  <si>
    <t>Noe-Schaltechnik Georg Meyer-Keller GmbH + Co. KG</t>
  </si>
  <si>
    <t>NOEpandeck Anfrage</t>
  </si>
  <si>
    <t>73079</t>
  </si>
  <si>
    <t>Suessen</t>
  </si>
  <si>
    <t>M.Birke@noe.de</t>
  </si>
  <si>
    <t>11314900</t>
  </si>
  <si>
    <t>Ordner zu Mach-ID 2192</t>
  </si>
  <si>
    <t>Marco Birke</t>
  </si>
  <si>
    <t>https://aluext.sharepoint.com/sites/DesignandFeasibility/Shared%20Documents/N/Noe-Schaltechnik%20Georg%20Meyer-Keller%20GmbH%20%2B%20Co%20KG_DE_Suessen/Mach-ID_2192-NOEpandeck</t>
  </si>
  <si>
    <t>Aluprofil 65 mm-Version</t>
  </si>
  <si>
    <t>BOSIG GmbH</t>
  </si>
  <si>
    <t>65 mm Aluminiumprofil Silbereloxiert</t>
  </si>
  <si>
    <t>73333</t>
  </si>
  <si>
    <t>Gingen</t>
  </si>
  <si>
    <t>cem.tuncer@bosig.de</t>
  </si>
  <si>
    <t>19899767</t>
  </si>
  <si>
    <t>Ordner zu Mach-ID 2191</t>
  </si>
  <si>
    <t>E6/C0</t>
  </si>
  <si>
    <t xml:space="preserve">Wenn Profil für BTF, dann Eloxal bei Alucolor, Chemnitz analog der 2 Bestandsprofile. 
</t>
  </si>
  <si>
    <t>Cem Tuncer</t>
  </si>
  <si>
    <t>https://aluext.sharepoint.com/sites/DesignandFeasibility/Shared%20Documents/B/BOSIG%20GmbH_DE_Gingen/Mach-ID_2191-Aluprofil_65_mm-Version</t>
  </si>
  <si>
    <t>E6/C35</t>
  </si>
  <si>
    <t>Apra-Geraetebau GmbH Chemnitz</t>
  </si>
  <si>
    <t>09221</t>
  </si>
  <si>
    <t>Neukirchen</t>
  </si>
  <si>
    <t xml:space="preserve">m.swoboda@apra-geraetebau.de  </t>
  </si>
  <si>
    <t>10770700</t>
  </si>
  <si>
    <t>Ordner zu Mach-ID 2190</t>
  </si>
  <si>
    <t>Michael Swoboda</t>
  </si>
  <si>
    <t>https://aluext.sharepoint.com/sites/DesignandFeasibility/Shared%20Documents/A/Apra-Geraetebau%20GmbH%20Chemnitz_DE_Neukirchen/Mach-ID_2190-E6-C35</t>
  </si>
  <si>
    <t>Bosch Rexroth AG Stuttgart Einkauf</t>
  </si>
  <si>
    <t>70376</t>
  </si>
  <si>
    <t>Stuttgart</t>
  </si>
  <si>
    <t>10246700</t>
  </si>
  <si>
    <t>Alexander Zimmermann</t>
  </si>
  <si>
    <t>Ordner zu Mach-ID 2189</t>
  </si>
  <si>
    <t>E6 EV1</t>
  </si>
  <si>
    <t>Entwicklungsstücklisten</t>
  </si>
  <si>
    <t>Stefan Amann</t>
  </si>
  <si>
    <t>Kundenverpackung</t>
  </si>
  <si>
    <t>ohne Funktion
Info ASN NICHT VERGESSEN!: 
Kundeninformationen für Logistik/Planung (z.B. Werksferien,: Bei Schmalz + Schön in Fellbach gelten f</t>
  </si>
  <si>
    <t>https://aluext.sharepoint.com/sites/DesignandFeasibility/Shared%20Documents/B/Bosch%20Rexroth%20AG%20Stuttgart%20Einkauf_DE_Stuttgart/Mach-ID_2189-Rahmenprofil</t>
  </si>
  <si>
    <t>General Dynamics European Land Systems-Bridge Systems GmbH</t>
  </si>
  <si>
    <t>General Dyna</t>
  </si>
  <si>
    <t>Doerte.Kunkel@step-g.com</t>
  </si>
  <si>
    <t>67655</t>
  </si>
  <si>
    <t>Kaiserslautern</t>
  </si>
  <si>
    <t>10226726</t>
  </si>
  <si>
    <t>Doerte Kunkel</t>
  </si>
  <si>
    <t>Ordner zu Mach-ID 2188</t>
  </si>
  <si>
    <t>Wolfram Kittel</t>
  </si>
  <si>
    <t>8 Tage ab Rechnungsdatum 2,0 % Skonto oder 14 Tage</t>
  </si>
  <si>
    <t>https://aluext.sharepoint.com/sites/DesignandFeasibility/Shared%20Documents/G/General%20Dynamics%20European%20Land%20Systems-Bridge%20Systems%20GmbH_DE_Kaiserslautern/Mach-ID_2188-77021</t>
  </si>
  <si>
    <t xml:space="preserve">Daimler Bodenprofile EB3/4 </t>
  </si>
  <si>
    <t>n.a.</t>
  </si>
  <si>
    <t>Franke.A@duraauto.com</t>
  </si>
  <si>
    <t>Ordner zu Mach-ID 2187</t>
  </si>
  <si>
    <t>Endkunde Daimler</t>
  </si>
  <si>
    <t>EXW</t>
  </si>
  <si>
    <t>3.1 Zeugnis;#EMPB-VDA</t>
  </si>
  <si>
    <t>Arkadiusz Franke</t>
  </si>
  <si>
    <t xml:space="preserve">​s. Unterlagen 
</t>
  </si>
  <si>
    <t>https://aluext.sharepoint.com/sites/DesignandFeasibility/Shared%20Documents/D/Dura%20Automotive%20Cz%2C%20Ks_CZ_Blatna/Mach-ID_2187-Daimler_Bodenprofile_EB3-4</t>
  </si>
  <si>
    <t>Brüstungsprofil</t>
  </si>
  <si>
    <t>Ordner zu Mach-ID 2186</t>
  </si>
  <si>
    <t>https://aluext.sharepoint.com/sites/DesignandFeasibility/Shared%20Documents/L/Lakowa%20GmbH_DE_Wilthen/Mach-ID_2186-Br%C3%BCstungsprofil</t>
  </si>
  <si>
    <t>Halbzeug</t>
  </si>
  <si>
    <t>NLS Machining GmbH</t>
  </si>
  <si>
    <t>13409</t>
  </si>
  <si>
    <t>Berlin</t>
  </si>
  <si>
    <t>Schuricht, Detlef &lt;DSchuricht@heinz-krumme.de&gt;</t>
  </si>
  <si>
    <t>19809729</t>
  </si>
  <si>
    <t>Ordner zu Mach-ID 2185</t>
  </si>
  <si>
    <t>HP-DS-4210</t>
  </si>
  <si>
    <t>Detlef Schuricht</t>
  </si>
  <si>
    <t>Vorauskasse mit 2 % Skonto</t>
  </si>
  <si>
    <t>https://aluext.sharepoint.com/sites/DesignandFeasibility/Shared%20Documents/N/NLS%20Machining%20GmbH_DE_Berlin/Mach-ID_2185-Halbzeug</t>
  </si>
  <si>
    <t>MFA/FLCA/FUCA149</t>
  </si>
  <si>
    <t>Bharat Forge Aluminiumtechnik GmbH</t>
  </si>
  <si>
    <t>09618</t>
  </si>
  <si>
    <t>Brand - Erbisdorf</t>
  </si>
  <si>
    <t>10177800</t>
  </si>
  <si>
    <t>Ordner zu Mach-ID 2184</t>
  </si>
  <si>
    <t>Lieferspezifikation</t>
  </si>
  <si>
    <t>am 25. des Folgemonates, netto</t>
  </si>
  <si>
    <t>https://aluext.sharepoint.com/sites/DesignandFeasibility/Shared%20Documents/B/Bharat%20Forge%20Aluminiumtechnik%20GmbH_DE_Brand%20-%20Erbisdorf/Mach-ID_2184-MFA-FLCA-FUCA149</t>
  </si>
  <si>
    <t>Ziehm</t>
  </si>
  <si>
    <t>Ordner zu Mach-ID 2183</t>
  </si>
  <si>
    <t>Röntgengerät</t>
  </si>
  <si>
    <t>Herr Peter Halenke</t>
  </si>
  <si>
    <t>https://aluext.sharepoint.com/sites/DesignandFeasibility/Shared%20Documents/Z/Ziehm%20Imaging%20GmbH_DE_Nuernberg/Mach-ID_2183-C-Profil</t>
  </si>
  <si>
    <t>RFQ_10204788_Alu_T_Profil</t>
  </si>
  <si>
    <t>Fischer Elektronik Gmbh &amp; Co. KG</t>
  </si>
  <si>
    <t>Fischer Elektronik</t>
  </si>
  <si>
    <t>58511</t>
  </si>
  <si>
    <t>Luedenscheid</t>
  </si>
  <si>
    <t>c.ergel@fischerelektronik.de</t>
  </si>
  <si>
    <t>10630200</t>
  </si>
  <si>
    <t>Ordner zu Mach-ID 2182</t>
  </si>
  <si>
    <t>Cenan Ergel</t>
  </si>
  <si>
    <t>am 15. des der Lieferung folgenden Monats mit 3 %</t>
  </si>
  <si>
    <t>https://aluext.sharepoint.com/sites/DesignandFeasibility/Shared%20Documents/F/Fischer%20Elektronik%20Gmbh%20%26%20Co%20KG_DE_Luedenscheid/Mach-ID_2182-RFQ_10204788_Alu_T_Profil</t>
  </si>
  <si>
    <t>Schaeffler Technologies AG &amp; Co. KG Schaeffler Accounting Services</t>
  </si>
  <si>
    <t>Schaeffler</t>
  </si>
  <si>
    <t>97419</t>
  </si>
  <si>
    <t>Schweinfurt</t>
  </si>
  <si>
    <t>Clemens, Michael  WP/CHM-CYD &lt;michael.clemens@schaeffler.com&gt;</t>
  </si>
  <si>
    <t>10929900</t>
  </si>
  <si>
    <t>Ordner zu Mach-ID 2181</t>
  </si>
  <si>
    <t>E6 natur</t>
  </si>
  <si>
    <t>Michael Clemens</t>
  </si>
  <si>
    <t>https://aluext.sharepoint.com/sites/DesignandFeasibility/Shared%20Documents/S/Schaeffler%20Technologies%20AG%20%26%20Co%20KG%20Schaeffler%20Accounting%20Services_DE_Schweinfurt/Mach-ID_2181-Laufwagenprofil</t>
  </si>
  <si>
    <t>RFQ_10205420_Sonderprofil</t>
  </si>
  <si>
    <t>Ordner zu Mach-ID 2180</t>
  </si>
  <si>
    <t>https://aluext.sharepoint.com/sites/DesignandFeasibility/Shared%20Documents/F/Fischer%20Elektronik%20Gmbh%20%26%20Co%20KG_DE_Luedenscheid/Mach-ID_2180-RFQ_10205420_Sonderprofil</t>
  </si>
  <si>
    <t>Transportsicherung RSF Gr. 125</t>
  </si>
  <si>
    <t>Bosch</t>
  </si>
  <si>
    <t>Machbarkeit Transportprofil</t>
  </si>
  <si>
    <t>lorenz.schneider@boschrexroth.de</t>
  </si>
  <si>
    <t>Ordner zu Mach-ID 2179</t>
  </si>
  <si>
    <t>Transportsicherung</t>
  </si>
  <si>
    <t>Lorenz Schneider</t>
  </si>
  <si>
    <t>keine Angaben;#Kisten</t>
  </si>
  <si>
    <t>https://aluext.sharepoint.com/sites/DesignandFeasibility/Shared%20Documents/B/Bosch%20Rexroth%20AG%20Stuttgart%20Einkauf_DE_Stuttgart/Mach-ID_2179-Transportsicherung_RSF_Gr_125</t>
  </si>
  <si>
    <t>Sonderprofil Fischer</t>
  </si>
  <si>
    <t>RFQ_10206339_Sonderprofil</t>
  </si>
  <si>
    <t>Ordner zu Mach-ID 2178</t>
  </si>
  <si>
    <t>https://aluext.sharepoint.com/sites/DesignandFeasibility/Shared%20Documents/F/Fischer%20Elektronik%20Gmbh%20%26%20Co%20KG_DE_Luedenscheid/Mach-ID_2178-Sonderprofil_Fischer</t>
  </si>
  <si>
    <t>Big fabricated tube</t>
  </si>
  <si>
    <t>Atlas Copco</t>
  </si>
  <si>
    <t>2630</t>
  </si>
  <si>
    <t>Aartselaar</t>
  </si>
  <si>
    <t>Ordner zu Mach-ID 2177</t>
  </si>
  <si>
    <t>E6EV1</t>
  </si>
  <si>
    <t>Anodised (&gt;10 micron thick) Colour = E6EV1.
Anodising in long length or short length.</t>
  </si>
  <si>
    <t xml:space="preserve">Bitte zur Mach-ID 2177, die Kommentare von Dominik beachten.
Ebenfalls ist die Längentoleranz von -1mm nicht zu halten.
Durchmesser 498mm für Wagnersäge zu groß. </t>
  </si>
  <si>
    <t xml:space="preserve">Material has to be selected out of  table UNF-23.1 of ASME VIII section 1. See attached RFQ doc. </t>
  </si>
  <si>
    <t>See attached doc.</t>
  </si>
  <si>
    <t>Hannelore Lankens</t>
  </si>
  <si>
    <t>https://aluext.sharepoint.com/sites/DesignandFeasibility/Shared%20Documents/A/Atlas%20Copco%28NK%29_BE_Aartselaar/Mach-ID_2177-Big_fabricated_tube</t>
  </si>
  <si>
    <t>VEM motors GmbH</t>
  </si>
  <si>
    <t>38855</t>
  </si>
  <si>
    <t>Wernigerode</t>
  </si>
  <si>
    <t>Alexander.Bauch@vem-group.com</t>
  </si>
  <si>
    <t>10303800</t>
  </si>
  <si>
    <t>Ordner zu Mach-ID 2176</t>
  </si>
  <si>
    <t>Profil in BTF prüfen ---&gt; Anlage Pos. 02 erforderlich</t>
  </si>
  <si>
    <t>Alexander Bauch</t>
  </si>
  <si>
    <t>Vorauskasse vor Lieferung mit 1,5 % Skonto</t>
  </si>
  <si>
    <t>https://aluext.sharepoint.com/sites/DesignandFeasibility/Shared%20Documents/V/VEM%20motors%20GmbH_DE_Wernigerode/Mach-ID_2176-Strangpressprofil</t>
  </si>
  <si>
    <t>CNIM Bridging</t>
  </si>
  <si>
    <t>CNIM</t>
  </si>
  <si>
    <t>83507</t>
  </si>
  <si>
    <t>La Seyne-sur-Mer</t>
  </si>
  <si>
    <t>Ordner zu Mach-ID 2175</t>
  </si>
  <si>
    <t>Defence bridging</t>
  </si>
  <si>
    <t>https://aluext.sharepoint.com/sites/DesignandFeasibility/Shared%20Documents/C/CNIM%28NK%29_FR_La%20Seyne-sur-Mer/Mach-ID_2175-CNIM_Bridging</t>
  </si>
  <si>
    <t>Hydro OBergurt Alstom</t>
  </si>
  <si>
    <t>Hydro Extrusion Lichtervelde NV/SA</t>
  </si>
  <si>
    <t>Hydro</t>
  </si>
  <si>
    <t>8810</t>
  </si>
  <si>
    <t>Lichtervelde</t>
  </si>
  <si>
    <t>19809731</t>
  </si>
  <si>
    <t>Ordner zu Mach-ID 2174</t>
  </si>
  <si>
    <t>Profilgeometrie zu komplex/unsymetrisch. Profil wird durch Form und Kühlung große Verwindung erfahren. =&gt; ablehnen</t>
  </si>
  <si>
    <t>DTRF 150202 Alstom</t>
  </si>
  <si>
    <t>https://aluext.sharepoint.com/sites/DesignandFeasibility/Shared%20Documents/H/Hydro%20Extrusion%20Lichtervelde%20NV-SA_BE_Lichtervelde/Mach-ID_2174-Hydro_OBergurt_Alstom</t>
  </si>
  <si>
    <t>Greiferschienenprofil</t>
  </si>
  <si>
    <t>Gillet GmbH Automation und Foerdertechnik</t>
  </si>
  <si>
    <t>Gillet</t>
  </si>
  <si>
    <t>71126</t>
  </si>
  <si>
    <t>Gaeufelden / Nebringen</t>
  </si>
  <si>
    <t>10100046</t>
  </si>
  <si>
    <t>Ordner zu Mach-ID 2173</t>
  </si>
  <si>
    <t>Frau Rizaj</t>
  </si>
  <si>
    <t>https://aluext.sharepoint.com/sites/DesignandFeasibility/Shared%20Documents/G/Gillet%20GmbH%20Automation%20und%20Foerdertechnik_DE_Gaeufelden%20-%20Nebringen/Mach-ID_2173-Greiferschienenprofil</t>
  </si>
  <si>
    <t>Anfrage F16 Profile</t>
  </si>
  <si>
    <t>Amco Metall-Service GmbH</t>
  </si>
  <si>
    <t>Amco</t>
  </si>
  <si>
    <t>Johannes.Zimmer@step-g.com</t>
  </si>
  <si>
    <t>28207</t>
  </si>
  <si>
    <t>K.Froestl@amco-metall.de</t>
  </si>
  <si>
    <t>10125800</t>
  </si>
  <si>
    <t>Ordner zu Mach-ID 2172</t>
  </si>
  <si>
    <t>Dächer &amp; Verkleidungen</t>
  </si>
  <si>
    <t>Karin Fröstl</t>
  </si>
  <si>
    <t>CC Billet</t>
  </si>
  <si>
    <t>Warnung Warenannahmezeiten: APZ mit Lieferschein  Warenannahmezeiten</t>
  </si>
  <si>
    <t>https://aluext.sharepoint.com/sites/DesignandFeasibility/Shared%20Documents/A/Amco%20Metall-Service%20GmbH_DE_Bremen/Mach-ID_2172-Anfrage_F16_Profile</t>
  </si>
  <si>
    <t>Mastprofile</t>
  </si>
  <si>
    <t>Vanderlande</t>
  </si>
  <si>
    <t>1420299</t>
  </si>
  <si>
    <t>Ordner zu Mach-ID 2171</t>
  </si>
  <si>
    <t>Änderung, Profil wurde bereits mit Mach 1694 bewertet.</t>
  </si>
  <si>
    <t>Frau Levin</t>
  </si>
  <si>
    <t>https://aluext.sharepoint.com/sites/DesignandFeasibility/Shared%20Documents/V/Vanderlande%20Industries%20GmbH%20%26%20CoKG_DE_Siegen/Mach-ID_2171-Mastprofile</t>
  </si>
  <si>
    <t>Alexander Wergen &lt;Alexander.Wergen@bega.de&gt;</t>
  </si>
  <si>
    <t>Ordner zu Mach-ID 2170</t>
  </si>
  <si>
    <t>Alexander Wergen</t>
  </si>
  <si>
    <t>https://aluext.sharepoint.com/sites/DesignandFeasibility/Shared%20Documents/B/Bega%20Gantenbrink-Leuchten%20KG_DE_Menden/Mach-ID_2170-Profil-Gelenk</t>
  </si>
  <si>
    <t xml:space="preserve">95-578-001 </t>
  </si>
  <si>
    <t>22-051 Al</t>
  </si>
  <si>
    <t xml:space="preserve">sven.schroeter@sus-mhl.de </t>
  </si>
  <si>
    <t>Ordner zu Mach-ID 2169</t>
  </si>
  <si>
    <t xml:space="preserve">Sven Schröter </t>
  </si>
  <si>
    <t>https://aluext.sharepoint.com/sites/DesignandFeasibility/Shared%20Documents/S/Schliess-%20und%20Sicherungssysteme%20GmbH_DE_Muehlhausen/Mach-ID_2169-95-578-001</t>
  </si>
  <si>
    <t>2168</t>
  </si>
  <si>
    <t>MEB Zusatzvolumen</t>
  </si>
  <si>
    <t>Gestamp</t>
  </si>
  <si>
    <t>Spanien</t>
  </si>
  <si>
    <t>28045</t>
  </si>
  <si>
    <t>Madrid</t>
  </si>
  <si>
    <t>David Cousins</t>
  </si>
  <si>
    <t>Ordner zu Mach-ID 2168</t>
  </si>
  <si>
    <t xml:space="preserve">Keine Angebotsabgabe erfolgt </t>
  </si>
  <si>
    <t>Jorge Bergareche</t>
  </si>
  <si>
    <t>ES</t>
  </si>
  <si>
    <t>https://aluext.sharepoint.com/sites/DesignandFeasibility/Shared%20Documents/G/Gestamp%28NK%29_ES_Madrid/Mach-ID_2168-MEB_Zusatzvolumen</t>
  </si>
  <si>
    <t>2167</t>
  </si>
  <si>
    <t>Base plate + Top beam</t>
  </si>
  <si>
    <t>B&amp;T Exact GmbH</t>
  </si>
  <si>
    <t>58285</t>
  </si>
  <si>
    <t>Gevelsberg</t>
  </si>
  <si>
    <t>10100179</t>
  </si>
  <si>
    <t>Ordner zu Mach-ID 2167</t>
  </si>
  <si>
    <t>siehe Anfrage</t>
  </si>
  <si>
    <t>ohne Funktion Kranbe- und entladung: Kranbeladung APZ mit Lieferschein Anlief</t>
  </si>
  <si>
    <t>https://aluext.sharepoint.com/sites/DesignandFeasibility/Shared%20Documents/B/B%26T%20Exact%20GmbH_DE_Gevelsberg/Mach-ID_2167-Base_plate_%2B_Top_beam</t>
  </si>
  <si>
    <t>Battery Housing BES3</t>
  </si>
  <si>
    <t>Robert Bosch GmbH</t>
  </si>
  <si>
    <t>RFQC370360</t>
  </si>
  <si>
    <t>70435</t>
  </si>
  <si>
    <t>Stuttgart-Zuffenhausen</t>
  </si>
  <si>
    <t>10877700</t>
  </si>
  <si>
    <t>Ordner zu Mach-ID 2166</t>
  </si>
  <si>
    <t>E-Bike Batterie Gehäuse</t>
  </si>
  <si>
    <t>E6C35</t>
  </si>
  <si>
    <t>PPAP Level 3</t>
  </si>
  <si>
    <t>Logistik und Verpackung</t>
  </si>
  <si>
    <t>Marc Frey</t>
  </si>
  <si>
    <t>siehe Beilage</t>
  </si>
  <si>
    <t>https://aluext.sharepoint.com/sites/DesignandFeasibility/Shared%20Documents/R/Robert%20Bosch%20GmbH_DE_Stuttgart-Zuffenhausen/Mach-ID_2166-Battery_Housing_BES3</t>
  </si>
  <si>
    <t>Cairo L1</t>
  </si>
  <si>
    <t>Ordner zu Mach-ID 2165</t>
  </si>
  <si>
    <t>LogSpec</t>
  </si>
  <si>
    <t>Quentin Lincot</t>
  </si>
  <si>
    <t>Holzverpackung;#Einwegpalette</t>
  </si>
  <si>
    <t>https://aluext.sharepoint.com/sites/DesignandFeasibility/Shared%20Documents/A/Alstom%20Transport%20SA_FR_Saint%20Quen/Mach-ID_2165-Cairo_L1</t>
  </si>
  <si>
    <t>Rundstange 23</t>
  </si>
  <si>
    <t>Hoppe AG</t>
  </si>
  <si>
    <t>7198200</t>
  </si>
  <si>
    <t>39011</t>
  </si>
  <si>
    <t>Lana (BZ)</t>
  </si>
  <si>
    <t>katja.janes@hoppe.com</t>
  </si>
  <si>
    <t>10100094</t>
  </si>
  <si>
    <t>Ordner zu Mach-ID 2164</t>
  </si>
  <si>
    <t>Katja Janes</t>
  </si>
  <si>
    <t>Warnung
Info Avisierung: Anlieferung muß avisiert werden APZ mit
Kundeninformationen für Logistik/Planung (z.B. Werksferien,: Alle Aufträge ohne Steuer buchen, auch w</t>
  </si>
  <si>
    <t>https://aluext.sharepoint.com/sites/DesignandFeasibility/Shared%20Documents/H/Hoppe%20AG_IT_Lana%20%28BZ%29/Mach-ID_2164-Rundstange_23</t>
  </si>
  <si>
    <t>2163</t>
  </si>
  <si>
    <t>MW &amp; Kinzigtal</t>
  </si>
  <si>
    <t>Alstom Konstal S.A.</t>
  </si>
  <si>
    <t>Polen</t>
  </si>
  <si>
    <t>41-500</t>
  </si>
  <si>
    <t>Chorzów</t>
  </si>
  <si>
    <t>19809706</t>
  </si>
  <si>
    <t>Ordner zu Mach-ID 2163</t>
  </si>
  <si>
    <t>Log Spec</t>
  </si>
  <si>
    <t>DTRF + DB Abnahme</t>
  </si>
  <si>
    <t>Jan Svorc</t>
  </si>
  <si>
    <t>PL</t>
  </si>
  <si>
    <t>Warnung
Warnung Avisierung: An Sales (Sven Fröhlich) und den Kunden
Warenannahmezeiten: Mo-Fr  7:00-14:00 Uhr</t>
  </si>
  <si>
    <t>https://aluext.sharepoint.com/sites/DesignandFeasibility/Shared%20Documents/A/Alstom%20Konstal%20SA_PL_Chorz%C3%B3w/Mach-ID_2163-MW_%26_Kinzigtal</t>
  </si>
  <si>
    <t>Renfe HC</t>
  </si>
  <si>
    <t>Frank.Ewald@step-g.com</t>
  </si>
  <si>
    <t>Frank Ewald</t>
  </si>
  <si>
    <t>Ordner zu Mach-ID 2162</t>
  </si>
  <si>
    <t>DTRF150202-O</t>
  </si>
  <si>
    <t>https://aluext.sharepoint.com/sites/DesignandFeasibility/Shared%20Documents/H/Hydro%20Extrusion%20Lichtervelde%20NV-SA_BE_Lichtervelde/Mach-ID_2162-Renfe_HC</t>
  </si>
  <si>
    <t>Bridge profiles smaller project</t>
  </si>
  <si>
    <t>Leirvik</t>
  </si>
  <si>
    <t>Norwegen</t>
  </si>
  <si>
    <t>5416</t>
  </si>
  <si>
    <t>Stord</t>
  </si>
  <si>
    <t>Ordner zu Mach-ID 2161</t>
  </si>
  <si>
    <t>End use of the profiles is to car bridges. So it will be special requirements but not in this stage.</t>
  </si>
  <si>
    <t>Not yet specified</t>
  </si>
  <si>
    <t>NO</t>
  </si>
  <si>
    <t>not yet specified</t>
  </si>
  <si>
    <t>https://aluext.sharepoint.com/sites/DesignandFeasibility/Shared%20Documents/L/Leirvik%28NK%29_NO_Stord/Mach-ID_2161-Bridge_profiles_smaller_project</t>
  </si>
  <si>
    <t>Profilgruppen</t>
  </si>
  <si>
    <t>36431</t>
  </si>
  <si>
    <t>Åseda</t>
  </si>
  <si>
    <t>Ordner zu Mach-ID 2160</t>
  </si>
  <si>
    <t xml:space="preserve">Only raw profile. There are visible surfaces see drawing. </t>
  </si>
  <si>
    <t>https://aluext.sharepoint.com/sites/DesignandFeasibility/Shared%20Documents/P/Profilgruppen%28NK%29_SE_%C3%85seda/Mach-ID_2160-U-profile</t>
  </si>
  <si>
    <t>Rohr 102x20,5mm</t>
  </si>
  <si>
    <t>Manfred J.C. Niemann Zentrale KG</t>
  </si>
  <si>
    <t>Niemann</t>
  </si>
  <si>
    <t>11308300</t>
  </si>
  <si>
    <t>Ordner zu Mach-ID 2159</t>
  </si>
  <si>
    <t>14 Tg 2 % Skonto, 60 Tage netto, ab Rechnungsdatum</t>
  </si>
  <si>
    <t>Warnung Avisierung: Anlieferung muss avisiert werden APZ mit</t>
  </si>
  <si>
    <t>https://aluext.sharepoint.com/sites/DesignandFeasibility/Shared%20Documents/M/Manfred%20JC%20Niemann%20Zentrale%20KG_DE_Bremen/Mach-ID_2159-Rohr_102x20%2C5mm</t>
  </si>
  <si>
    <t>RUFF CYCLES SEE d.o.o.</t>
  </si>
  <si>
    <t>Tom.Van.Hemel@step-g.com</t>
  </si>
  <si>
    <t>Bosnien-Herzegowina</t>
  </si>
  <si>
    <t xml:space="preserve">72270 </t>
  </si>
  <si>
    <t>Travnik</t>
  </si>
  <si>
    <t>Ordner zu Mach-ID 2158</t>
  </si>
  <si>
    <t>Motor-Klammer für ein Bosch E-Bike.</t>
  </si>
  <si>
    <t>BA</t>
  </si>
  <si>
    <t>https://aluext.sharepoint.com/sites/DesignandFeasibility/Shared%20Documents/R/RUFF%20CYCLES%20SEE%20doo%28NK%29_BA_Travnik/Mach-ID_2158-Ruffian_GEN4_bracket</t>
  </si>
  <si>
    <t>David.Cousins@step-g.com</t>
  </si>
  <si>
    <t>63877</t>
  </si>
  <si>
    <t>Sailauf</t>
  </si>
  <si>
    <t>Ordner zu Mach-ID 2157</t>
  </si>
  <si>
    <t>https://aluext.sharepoint.com/sites/DesignandFeasibility/Shared%20Documents/M/Magna%28NK%29_DE_Sailauf/Mach-ID_2157-MEB_Zusatzvolumen</t>
  </si>
  <si>
    <t>Sill</t>
  </si>
  <si>
    <t>Dura</t>
  </si>
  <si>
    <t>USA</t>
  </si>
  <si>
    <t>48326</t>
  </si>
  <si>
    <t>Auburn Hills</t>
  </si>
  <si>
    <t>Ordner zu Mach-ID 2156</t>
  </si>
  <si>
    <t>Zeichnung</t>
  </si>
  <si>
    <t>US</t>
  </si>
  <si>
    <t>https://aluext.sharepoint.com/sites/DesignandFeasibility/Shared%20Documents/D/Dura%28NK%29_US_Auburn%20Hills/Mach-ID_2156-Sill</t>
  </si>
  <si>
    <t>2155</t>
  </si>
  <si>
    <t xml:space="preserve">Hitachi Rail </t>
  </si>
  <si>
    <t>Hitachi Japan</t>
  </si>
  <si>
    <t>Japan</t>
  </si>
  <si>
    <t>141-0032</t>
  </si>
  <si>
    <t>Kasado</t>
  </si>
  <si>
    <t>Ordner zu Mach-ID 2155</t>
  </si>
  <si>
    <t>JP</t>
  </si>
  <si>
    <t>https://aluext.sharepoint.com/sites/DesignandFeasibility/Shared%20Documents/H/Hitachi%20Japan%28NK%29_JP_Kasado/Mach-ID_2155-Hitachi_Rail</t>
  </si>
  <si>
    <t>460x40, Brise Soleil</t>
  </si>
  <si>
    <t>W. Hartmann &amp; Co. GmbH &amp; Co. KG</t>
  </si>
  <si>
    <t>W. Hartmann</t>
  </si>
  <si>
    <t>22034</t>
  </si>
  <si>
    <t>45964</t>
  </si>
  <si>
    <t>Gladbeck</t>
  </si>
  <si>
    <t>marvin.lummer@hartmann-metalle.de</t>
  </si>
  <si>
    <t>10100256</t>
  </si>
  <si>
    <t>Ordner zu Mach-ID 2154</t>
  </si>
  <si>
    <t>Marvin Lummer</t>
  </si>
  <si>
    <t>https://aluext.sharepoint.com/sites/DesignandFeasibility/Shared%20Documents/W/W%20Hartmann%20%26%20Co%20GmbH%20%26%20Co%20KG_DE_Gladbeck/Mach-ID_2154-460x40%2C_Brise_Soleil</t>
  </si>
  <si>
    <t>Rohmaterial Bharat Forge</t>
  </si>
  <si>
    <t>Bharat</t>
  </si>
  <si>
    <t>Ordner zu Mach-ID 2153</t>
  </si>
  <si>
    <t xml:space="preserve">Gemäß vorhandener Verpackungsvorgaben vom Kunden
</t>
  </si>
  <si>
    <t>TL 097
S 00022</t>
  </si>
  <si>
    <t>https://aluext.sharepoint.com/sites/DesignandFeasibility/Shared%20Documents/B/Bharat%20Forge%20Aluminiumtechnik%20GmbH_DE_Brand%20-%20Erbisdorf/Mach-ID_2153-Rohmaterial_Bharat_Forge</t>
  </si>
  <si>
    <t>Kopfstück NT, 8-86-24-31</t>
  </si>
  <si>
    <t>Ische</t>
  </si>
  <si>
    <t>Kopfstück Nebenträger</t>
  </si>
  <si>
    <t>Nieselt, Uwe &lt;Nieselt@ischebeck.de&gt;</t>
  </si>
  <si>
    <t>Ordner zu Mach-ID 2152</t>
  </si>
  <si>
    <t>Uwe Nieselt</t>
  </si>
  <si>
    <t>auf Kanthölzer mit Stahlband umreift</t>
  </si>
  <si>
    <t>https://aluext.sharepoint.com/sites/DesignandFeasibility/Shared%20Documents/F/Friedrich%20Ischebeck%20GmbH_DE_Ennepetal/Mach-ID_2152-Kopfst%C3%BCck_NT%2C_8-86-24-31</t>
  </si>
  <si>
    <t>Nebenträger mit HL, 8-86-24-35</t>
  </si>
  <si>
    <t>Ischebeck</t>
  </si>
  <si>
    <t>Nebenträger mit Holzleiste</t>
  </si>
  <si>
    <t>Ordner zu Mach-ID 2151</t>
  </si>
  <si>
    <t>auf Kanthözer mit Stahlband umreift</t>
  </si>
  <si>
    <t>https://aluext.sharepoint.com/sites/DesignandFeasibility/Shared%20Documents/F/Friedrich%20Ischebeck%20GmbH_DE_Ennepetal/Mach-ID_2151-Nebentr%C3%A4ger_mit_HL%2C_8-86-24-35</t>
  </si>
  <si>
    <t>Anfrage Hauptträger</t>
  </si>
  <si>
    <t>Ordner zu Mach-ID 2150</t>
  </si>
  <si>
    <t>https://aluext.sharepoint.com/sites/DesignandFeasibility/Shared%20Documents/F/Friedrich%20Ischebeck%20GmbH_DE_Ennepetal/Mach-ID_2150-Haupttr%C3%A4ger%2C_8-86-23-16c</t>
  </si>
  <si>
    <t>Kopfstück HV, 8-86-23-95</t>
  </si>
  <si>
    <t>Ordner zu Mach-ID 2149</t>
  </si>
  <si>
    <t>6m-Lg: auf Kanthölzer mit Stahlband umreift alternativ bei Angebot in Kurzlängen: in tauschbaren Eur-Gitterboxen</t>
  </si>
  <si>
    <t>GiBo</t>
  </si>
  <si>
    <t>https://aluext.sharepoint.com/sites/DesignandFeasibility/Shared%20Documents/F/Friedrich%20Ischebeck%20GmbH_DE_Ennepetal/Mach-ID_2149-Kopfst%C3%BCck_HV%2C_8-86-23-95</t>
  </si>
  <si>
    <t>P72 Strebenprofil</t>
  </si>
  <si>
    <t>Peri Werk Weissenhorn GmbH &amp; Co. K</t>
  </si>
  <si>
    <t>Peri</t>
  </si>
  <si>
    <t>677346</t>
  </si>
  <si>
    <t>89264</t>
  </si>
  <si>
    <t>Weissenhorn</t>
  </si>
  <si>
    <t>11521200</t>
  </si>
  <si>
    <t>Ordner zu Mach-ID 2148</t>
  </si>
  <si>
    <t>Strebenprofil für Schalungen</t>
  </si>
  <si>
    <t>Daniel Kasper</t>
  </si>
  <si>
    <t>14 Tage  3 % Skonto, 30 Tage netto ab Rechnungsd</t>
  </si>
  <si>
    <t>Info Kundeninformationen für Logistik/Planung (z.B. Werksferien,: Betriebsruhe Peri über Jahreswechsel : L</t>
  </si>
  <si>
    <t>https://aluext.sharepoint.com/sites/DesignandFeasibility/Shared%20Documents/P/Peri%20Werk%20Weissenhorn%20GmbH%20%26%20Co%20K_DE_Weissenhorn/Mach-ID_2148-P72_Strebenprofil</t>
  </si>
  <si>
    <t>I beam 400x200x16x10mm</t>
  </si>
  <si>
    <t>Marine Aluminium AS</t>
  </si>
  <si>
    <t>4262</t>
  </si>
  <si>
    <t>Alvaldsnes</t>
  </si>
  <si>
    <t>10491055</t>
  </si>
  <si>
    <t>Ordner zu Mach-ID 2147</t>
  </si>
  <si>
    <t>60 ton. Project order</t>
  </si>
  <si>
    <t>Rolf</t>
  </si>
  <si>
    <t>https://aluext.sharepoint.com/sites/DesignandFeasibility/Shared%20Documents/M/Marine%20Aluminium%20AS_NO_Alvaldsnes/Mach-ID_2147-I_beam_400x200x16x10mm</t>
  </si>
  <si>
    <t>2146</t>
  </si>
  <si>
    <t>Sleeve Crossbar Upper</t>
  </si>
  <si>
    <t>Gedia</t>
  </si>
  <si>
    <t>57439</t>
  </si>
  <si>
    <t>Attendorn</t>
  </si>
  <si>
    <t>Ordner zu Mach-ID 2146</t>
  </si>
  <si>
    <t>https://aluext.sharepoint.com/sites/DesignandFeasibility/Shared%20Documents/G/Gedia%28NK%29_DE_Attendorn/Mach-ID_2146-Sleeve_Crossbar_Upper</t>
  </si>
  <si>
    <t>2145</t>
  </si>
  <si>
    <t>Profil Querträger</t>
  </si>
  <si>
    <t>Wiegand</t>
  </si>
  <si>
    <t>99994</t>
  </si>
  <si>
    <t>Nottertal-Heilinger Höhen</t>
  </si>
  <si>
    <t>Ordner zu Mach-ID 2145</t>
  </si>
  <si>
    <t>https://aluext.sharepoint.com/sites/DesignandFeasibility/Shared%20Documents/W/Wiegand%28NK%29_DE_Nottertal-Heilinger%20H%C3%B6hen/Mach-ID_2145-Profil_Quertr%C3%A4ger</t>
  </si>
  <si>
    <t>2144</t>
  </si>
  <si>
    <t>Lamborghini</t>
  </si>
  <si>
    <t>Volkswagen</t>
  </si>
  <si>
    <t>Ordner zu Mach-ID 2144</t>
  </si>
  <si>
    <t>https://aluext.sharepoint.com/sites/DesignandFeasibility/Shared%20Documents/V/Volkswagen%20AG%20Wolfsburg_DE_Wolfsburg/Mach-ID_2144-Lamborghini</t>
  </si>
  <si>
    <t>Klarvik AB</t>
  </si>
  <si>
    <t>36445</t>
  </si>
  <si>
    <t>Klavrestroem</t>
  </si>
  <si>
    <t>10100322</t>
  </si>
  <si>
    <t>Ordner zu Mach-ID 2143</t>
  </si>
  <si>
    <t>Michael Blom</t>
  </si>
  <si>
    <t>https://aluext.sharepoint.com/sites/DesignandFeasibility/Shared%20Documents/K/Klarvik%20AB_SE_Klavrestroem/Mach-ID_2143-Flatbar</t>
  </si>
  <si>
    <t>Ordner zu Mach-ID 2142</t>
  </si>
  <si>
    <t>https://aluext.sharepoint.com/sites/DesignandFeasibility/Shared%20Documents/G/Gedia%28NK%29_DE_Attendorn/Mach-ID_2142-BUMPER_BEAM_REAR</t>
  </si>
  <si>
    <t>Ordner zu Mach-ID 2141</t>
  </si>
  <si>
    <t>Endproduct is Timber beams</t>
  </si>
  <si>
    <t>https://aluext.sharepoint.com/sites/DesignandFeasibility/Shared%20Documents/K/Klarvik%20AB_SE_Klavrestroem/Mach-ID_2141-Timber_beam</t>
  </si>
  <si>
    <t>PO546 Längsträger &amp; Verstärkung</t>
  </si>
  <si>
    <t>Thyssenkrupp Automotive</t>
  </si>
  <si>
    <t>74076</t>
  </si>
  <si>
    <t>Heilbronn</t>
  </si>
  <si>
    <t>Ordner zu Mach-ID 2140</t>
  </si>
  <si>
    <t>https://aluext.sharepoint.com/sites/DesignandFeasibility/Shared%20Documents/T/Thyssenkrupp%20Automotive%28NK%29_DE_Heilbronn/Mach-ID_2140-PO546_L%C3%A4ngstr%C3%A4ger_%26_Verst%C3%A4rkung</t>
  </si>
  <si>
    <t>24001547</t>
  </si>
  <si>
    <t>Bega</t>
  </si>
  <si>
    <t>50103158</t>
  </si>
  <si>
    <t>alexander.wergen@bega.de</t>
  </si>
  <si>
    <t>Ordner zu Mach-ID 2139</t>
  </si>
  <si>
    <t>Keine;#EMPB</t>
  </si>
  <si>
    <t>https://aluext.sharepoint.com/sites/DesignandFeasibility/Shared%20Documents/B/Bega%20Gantenbrink-Leuchten%20KG_DE_Menden/Mach-ID_2139-24001547</t>
  </si>
  <si>
    <t>54-6379F</t>
  </si>
  <si>
    <t>Pepperl + Fuchs SE</t>
  </si>
  <si>
    <t>Pepperl + Fuchs</t>
  </si>
  <si>
    <t>DDE-3702</t>
  </si>
  <si>
    <t>68307</t>
  </si>
  <si>
    <t>Mannheim</t>
  </si>
  <si>
    <t>tkugler@de.pepperl-fuchs.com</t>
  </si>
  <si>
    <t>12224100</t>
  </si>
  <si>
    <t>Ordner zu Mach-ID 2138</t>
  </si>
  <si>
    <t>EV1 / E6 - 20 µ</t>
  </si>
  <si>
    <t>Timo Kugler</t>
  </si>
  <si>
    <t>https://aluext.sharepoint.com/sites/DesignandFeasibility/Shared%20Documents/P/Pepperl%20%2B%20Fuchs%20SE_DE_Mannheim/Mach-ID_2138-54-6379F</t>
  </si>
  <si>
    <t>Stator Profiles</t>
  </si>
  <si>
    <t xml:space="preserve">SupplyOn RFQC366066 </t>
  </si>
  <si>
    <t>maja.jesenko@boschrexroth.si</t>
  </si>
  <si>
    <t>Ordner zu Mach-ID 2137</t>
  </si>
  <si>
    <t>Maja Jesenko</t>
  </si>
  <si>
    <t>https://aluext.sharepoint.com/sites/DesignandFeasibility/Shared%20Documents/B/Bosch%20Rexroth%20doo_SI_Skofja%20Loka/Mach-ID_2137-Stator_Profiles</t>
  </si>
  <si>
    <t>22-043 Profilmaterial</t>
  </si>
  <si>
    <t xml:space="preserve">erika.tertuente@schmid-at.de </t>
  </si>
  <si>
    <t>Ordner zu Mach-ID 2136</t>
  </si>
  <si>
    <t xml:space="preserve">Erika Tertünte </t>
  </si>
  <si>
    <t>https://aluext.sharepoint.com/sites/DesignandFeasibility/Shared%20Documents/S/Schmid%20Alutec%20GmbH%20%26%20Co%20KG_DE_Remshalden-Grunbach/Mach-ID_2136-Profilmaterial</t>
  </si>
  <si>
    <t>Wind turbine blade 512mm</t>
  </si>
  <si>
    <t>Wind Harvest</t>
  </si>
  <si>
    <t>95616</t>
  </si>
  <si>
    <t>Davis</t>
  </si>
  <si>
    <t>Ordner zu Mach-ID 2135</t>
  </si>
  <si>
    <t xml:space="preserve">New updated drawing. Interested product. Customer had contact with Nedal but due of the width over 500mm they cant manage the profile. The profile is used for a wind turbine blade. If we manage this type of profiles the potential for big volume is very high. It is really important that we really do what ever we can to see if we can manage the profile. If we dont manage pls come back with comments and proactive feedback. </t>
  </si>
  <si>
    <t>Kevin Wolf</t>
  </si>
  <si>
    <t>std packagaging</t>
  </si>
  <si>
    <t>https://aluext.sharepoint.com/sites/DesignandFeasibility/Shared%20Documents/W/Wind%20Harvest%28NK%29_US_Davis/Mach-ID_2135-Wind_turbine_blade_512mm</t>
  </si>
  <si>
    <t>Tray Profil</t>
  </si>
  <si>
    <t>MES Euro Metrics</t>
  </si>
  <si>
    <t>65-775</t>
  </si>
  <si>
    <t>Zielona Góra</t>
  </si>
  <si>
    <t>Ordner zu Mach-ID 2134</t>
  </si>
  <si>
    <t xml:space="preserve">Endkkunde Fa. Dohmeyer - Hersteller für Kühlsysteme/genauer Einsatzzweck nicht bekannt
</t>
  </si>
  <si>
    <t>Ralf Bernhauer</t>
  </si>
  <si>
    <t>https://aluext.sharepoint.com/sites/DesignandFeasibility/Shared%20Documents/M/MES%20Euro%20Metrics%28NK%29_PL_Zielona%20G%C3%B3ra/Mach-ID_2134-Tray_Profil</t>
  </si>
  <si>
    <t>reh-tru Profile</t>
  </si>
  <si>
    <t>Elbe Eichhorn</t>
  </si>
  <si>
    <t>reh-tru/Profil</t>
  </si>
  <si>
    <t>40489</t>
  </si>
  <si>
    <t>Düsseldorf</t>
  </si>
  <si>
    <t>piechatzek@elbeeichhorn.com</t>
  </si>
  <si>
    <t>Ordner zu Mach-ID 2133</t>
  </si>
  <si>
    <t>E6 C31</t>
  </si>
  <si>
    <t>Neuer Status: Machbarkeit 
Further fabrication  steps: False
Quality: True
Sourcing:true
Technologie: False
Transport: False
Packaging: true</t>
  </si>
  <si>
    <t xml:space="preserve">Profile auf Länge, siehe Daten, gratarm gesägt, Kanten Blank 
7 Lochfrösungen nach dem Eloxieren einbringen </t>
  </si>
  <si>
    <t>Christoph Piechatzek</t>
  </si>
  <si>
    <t>https://aluext.sharepoint.com/sites/DesignandFeasibility/Shared%20Documents/E/Elbe%20Eichhorn%28NK%29_DE_D%C3%BCsseldorf/Mach-ID_2133-reh-tru_Profile</t>
  </si>
  <si>
    <t>Führungsrohr</t>
  </si>
  <si>
    <t xml:space="preserve">AUTOPSTENHOJ GmbH </t>
  </si>
  <si>
    <t>Anfrage 207239</t>
  </si>
  <si>
    <t>48432</t>
  </si>
  <si>
    <t>Rheine</t>
  </si>
  <si>
    <t>s.nolte@autopstenhoj.com</t>
  </si>
  <si>
    <t>Ordner zu Mach-ID 2132</t>
  </si>
  <si>
    <t>spanende Bearbeitung
gemäß Zeichnungssatz kpl. anfertigen. eloxiert ( keine Angabe zum Eloxal)
Zeichnungsnummer: 4003634</t>
  </si>
  <si>
    <t>Allgemeine Verpackungsvorschrift der AUTOPSTENHOJ GmbH</t>
  </si>
  <si>
    <t>Sabrina Nolte</t>
  </si>
  <si>
    <t>https://aluext.sharepoint.com/sites/DesignandFeasibility/Shared%20Documents/A/AUTOPSTENHOJ%20GmbH%28NK%29_DE_Rheine/Mach-ID_2132-F%C3%BChrungsrohr</t>
  </si>
  <si>
    <t>2131</t>
  </si>
  <si>
    <t>Verstärkung Schweller innen links</t>
  </si>
  <si>
    <t>Dr. Ing. h.c. F. Porsche AG</t>
  </si>
  <si>
    <t>Porsche</t>
  </si>
  <si>
    <t>F PA M 22 24</t>
  </si>
  <si>
    <t>70432</t>
  </si>
  <si>
    <t>19809726</t>
  </si>
  <si>
    <t>Ordner zu Mach-ID 2131</t>
  </si>
  <si>
    <t>Nach Absprache mit RK Anfrage wird abgelehnt</t>
  </si>
  <si>
    <t xml:space="preserve">​s.Unterlagen
</t>
  </si>
  <si>
    <t>https://aluext.sharepoint.com/sites/DesignandFeasibility/Shared%20Documents/D/Dr%20Ing%20hc%20F%20Porsche%20AG_DE_Stuttgart/Mach-ID_2131-Verst%C3%A4rkung_Schweller_innen_links</t>
  </si>
  <si>
    <t>Rundrohre 39x4</t>
  </si>
  <si>
    <t>Mueller</t>
  </si>
  <si>
    <t>Susanne.Becker@step-g.com</t>
  </si>
  <si>
    <t xml:space="preserve">Anfrage Rundrohre </t>
  </si>
  <si>
    <t>iheb.rezgui@mueller-welte.de</t>
  </si>
  <si>
    <t>Ordner zu Mach-ID 2130</t>
  </si>
  <si>
    <t>Iheb Rezgui</t>
  </si>
  <si>
    <t>https://aluext.sharepoint.com/sites/DesignandFeasibility/Shared%20Documents/M/Metall%20GmbH%20Mueller%20%2B%20Welte_DE_Tuningen/Mach-ID_2130-Rundrohre_39x4</t>
  </si>
  <si>
    <t>Rundstange Ø46 mm</t>
  </si>
  <si>
    <t>ZF Friedrichshafen AG</t>
  </si>
  <si>
    <t>ZF Friedrichshafen</t>
  </si>
  <si>
    <t>97424</t>
  </si>
  <si>
    <t>katrin.zietsch-prior@zf.com</t>
  </si>
  <si>
    <t>10616100</t>
  </si>
  <si>
    <t>Ordner zu Mach-ID 2129</t>
  </si>
  <si>
    <t>Katrin Zietsch-Prior</t>
  </si>
  <si>
    <t>30 Tage ./. 3 % Skonto, 60 Tage netto</t>
  </si>
  <si>
    <t>https://aluext.sharepoint.com/sites/DesignandFeasibility/Shared%20Documents/Z/ZF%20Friedrichshafen%20AG_DE_Schweinfurt/Mach-ID_2129-Rundstange_%C3%9846_mm</t>
  </si>
  <si>
    <t>Ordner zu Mach-ID 2128</t>
  </si>
  <si>
    <t>https://aluext.sharepoint.com/sites/DesignandFeasibility/Shared%20Documents/M/Mersen%20France%20La%20Mure%20-%20Les%20Revoulins_FR_La%20Mure/Mach-ID_2128-526_x_11_mm</t>
  </si>
  <si>
    <t>Fischer</t>
  </si>
  <si>
    <t>10203188</t>
  </si>
  <si>
    <t>Ordner zu Mach-ID 2127</t>
  </si>
  <si>
    <t>Verpackungsvorschrift gem. Anlage</t>
  </si>
  <si>
    <t>Verpackungsvorschrift</t>
  </si>
  <si>
    <t>https://aluext.sharepoint.com/sites/DesignandFeasibility/Shared%20Documents/F/Fischer%20Elektronik%20Gmbh%20%26%20Co%20KG_DE_Luedenscheid/Mach-ID_2127-Sonderprofil</t>
  </si>
  <si>
    <t>Rundrohr AD 320 x WS 25mm</t>
  </si>
  <si>
    <t>HSM Stahl-u. Metallhandel GmbH</t>
  </si>
  <si>
    <t>91166</t>
  </si>
  <si>
    <t>Georgensgmuend</t>
  </si>
  <si>
    <t>10905600</t>
  </si>
  <si>
    <t>Ordner zu Mach-ID 2126</t>
  </si>
  <si>
    <t>Kühlbehälter</t>
  </si>
  <si>
    <t>Streng neutral mit eigenen
Etiketten</t>
  </si>
  <si>
    <t>https://aluext.sharepoint.com/sites/DesignandFeasibility/Shared%20Documents/H/HSM%20Stahl-u%20Metallhandel%20GmbH_DE_Georgensgmuend/Mach-ID_2126-Rundrohr_AD_320_x_WS_25mm</t>
  </si>
  <si>
    <t xml:space="preserve">Flachstangen </t>
  </si>
  <si>
    <t>Ordner zu Mach-ID 2125</t>
  </si>
  <si>
    <t xml:space="preserve">max. 1000 kg </t>
  </si>
  <si>
    <t>https://aluext.sharepoint.com/sites/DesignandFeasibility/Shared%20Documents/M/Mersen%20France%20La%20Mure%20-%20Les%20Revoulins_FR_La%20Mure/Mach-ID_2125-Flachstangen</t>
  </si>
  <si>
    <t>2124</t>
  </si>
  <si>
    <t>Halter Querträger</t>
  </si>
  <si>
    <t>HMT</t>
  </si>
  <si>
    <t>06333</t>
  </si>
  <si>
    <t>Hettstedt</t>
  </si>
  <si>
    <t>Ordner zu Mach-ID 2124</t>
  </si>
  <si>
    <t>https://aluext.sharepoint.com/sites/DesignandFeasibility/Shared%20Documents/H/HMT%28NK%29_DE_Hettstedt/Mach-ID_2124-Halter_Quertr%C3%A4ger</t>
  </si>
  <si>
    <t>Längsträger Combi Paneel</t>
  </si>
  <si>
    <t>Ordner zu Mach-ID 2123</t>
  </si>
  <si>
    <t>Schalungsbau</t>
  </si>
  <si>
    <t>Neuer Status: Machbarkeit 
Further fabrication  steps: False
Quality: false
Sourcing:true
Technologie: False
Transport: False
Packaging: False</t>
  </si>
  <si>
    <t>https://aluext.sharepoint.com/sites/DesignandFeasibility/Shared%20Documents/F/Friedrich%20Ischebeck%20GmbH_DE_Ennepetal/Mach-ID_2123-L%C3%A4ngstr%C3%A4ger_Combi_Paneel</t>
  </si>
  <si>
    <t>2122</t>
  </si>
  <si>
    <t>PO546 G Querträger hinten</t>
  </si>
  <si>
    <t>F PA M 22 149</t>
  </si>
  <si>
    <t>Ordner zu Mach-ID 2122</t>
  </si>
  <si>
    <t>s. Spezifikation</t>
  </si>
  <si>
    <t>Zeichnung, Leistungsbeschreibung</t>
  </si>
  <si>
    <t xml:space="preserve">s. Leistungsbeschreibung
</t>
  </si>
  <si>
    <t>https://aluext.sharepoint.com/sites/DesignandFeasibility/Shared%20Documents/D/Dr%20Ing%20hc%20F%20Porsche%20AG_DE_Stuttgart/Mach-ID_2122-PO546_G_Quertr%C3%A4ger_hinten</t>
  </si>
  <si>
    <t>2121</t>
  </si>
  <si>
    <t>Front  Subframe</t>
  </si>
  <si>
    <t>Saint Jean Industries Stuttgart GmbH</t>
  </si>
  <si>
    <t>74360</t>
  </si>
  <si>
    <t>Ilsfeld-Auenstein</t>
  </si>
  <si>
    <t>10490695</t>
  </si>
  <si>
    <t>Ordner zu Mach-ID 2121</t>
  </si>
  <si>
    <t>Batterierahmen</t>
  </si>
  <si>
    <t>muss mind. 3x stapelbar sein sowie in ein Hochregallaber  verladbar sein.</t>
  </si>
  <si>
    <t>siehe sonstiges</t>
  </si>
  <si>
    <t>https://aluext.sharepoint.com/sites/DesignandFeasibility/Shared%20Documents/S/Saint%20Jean%20Industries%20Stuttgart%20GmbH_DE_Ilsfeld-Auenstein/Mach-ID_2121-Esma_Kurbegovic</t>
  </si>
  <si>
    <t>Albea Aluminiumbearbeitung GmbH</t>
  </si>
  <si>
    <t>Albea</t>
  </si>
  <si>
    <t>77948</t>
  </si>
  <si>
    <t>Friesenheim-Schuttern</t>
  </si>
  <si>
    <t>h.schiff@albea.net</t>
  </si>
  <si>
    <t>10155500</t>
  </si>
  <si>
    <t>Ordner zu Mach-ID 2120</t>
  </si>
  <si>
    <t>Medizin</t>
  </si>
  <si>
    <t>Hans Schiff</t>
  </si>
  <si>
    <t>https://aluext.sharepoint.com/sites/DesignandFeasibility/Shared%20Documents/A/Albea%20Aluminiumbearbeitung%20GmbH_DE_Friesenheim-Schuttern/Mach-ID_2120-4-6102</t>
  </si>
  <si>
    <t>BMW Laengsprofil SE27</t>
  </si>
  <si>
    <t>Benteler</t>
  </si>
  <si>
    <t>33102</t>
  </si>
  <si>
    <t>Paderborn</t>
  </si>
  <si>
    <t>christian.berndt@benteler.com</t>
  </si>
  <si>
    <t>Ordner zu Mach-ID 2119</t>
  </si>
  <si>
    <t xml:space="preserve">Packaging-734842_43 Längsprofil Li_Re SE27_RU10
a) BENTELER plant: please quote FCA and DAP Schwandorf  
b) Consignment stock  
c) See packaging instructions // packaging: supplied by BENTELER  
d) Logistic agreement has to be signed  
</t>
  </si>
  <si>
    <t>3.1 Zeugnis;#PPAP Level 3</t>
  </si>
  <si>
    <t xml:space="preserve">Zeichnung
BMW
</t>
  </si>
  <si>
    <t>Christian Berndt</t>
  </si>
  <si>
    <t>Kundenspezifikation</t>
  </si>
  <si>
    <t xml:space="preserve">​Benteler Quality Guideline
BMW
</t>
  </si>
  <si>
    <t>https://aluext.sharepoint.com/sites/DesignandFeasibility/Shared%20Documents/B/Benteler%28NK%29_DE_Paderborn/Mach-ID_2119-BMW_Laengsprofil_SE27</t>
  </si>
  <si>
    <t>Ordner zu Mach-ID 2118</t>
  </si>
  <si>
    <t>Darja Gaser</t>
  </si>
  <si>
    <t>https://aluext.sharepoint.com/sites/DesignandFeasibility/Shared%20Documents/B/Bosch%20Rexroth%20doo_SI_Skofja%20Loka/Mach-ID_2118-Geh%C3%A4use</t>
  </si>
  <si>
    <t>5.7104.520/01 A00 RA</t>
  </si>
  <si>
    <t>GPV International A/S</t>
  </si>
  <si>
    <t>6880</t>
  </si>
  <si>
    <t>Tarm</t>
  </si>
  <si>
    <t>10481806</t>
  </si>
  <si>
    <t>Ordner zu Mach-ID 2117</t>
  </si>
  <si>
    <t>Vera Bilyk</t>
  </si>
  <si>
    <t>https://aluext.sharepoint.com/sites/DesignandFeasibility/Shared%20Documents/G/GPV%20International%20A-S_DK_Tarm/Mach-ID_2117-57104520-01_A00_RA</t>
  </si>
  <si>
    <t>SK693 + SK694</t>
  </si>
  <si>
    <t>Ordner zu Mach-ID 2116</t>
  </si>
  <si>
    <t>https://aluext.sharepoint.com/sites/DesignandFeasibility/Shared%20Documents/F/Fischer%20Elektronik%20Gmbh%20%26%20Co%20KG_DE_Luedenscheid/Mach-ID_2116-SK693_%2B_SK694</t>
  </si>
  <si>
    <t>GPE L18</t>
  </si>
  <si>
    <t>Ordner zu Mach-ID 2115</t>
  </si>
  <si>
    <t>3DXML Dateien sind ohne Maße, gewichte, etc.. 
Bitte ordentliche 3DXML Dateien oder Zeichnungen / STEP-Dateien beim Kunden anfordern.
-&gt; Klaus Funken ist bereits Informiert.</t>
  </si>
  <si>
    <t>Abdelkader Fajri</t>
  </si>
  <si>
    <t>https://aluext.sharepoint.com/sites/DesignandFeasibility/Shared%20Documents/A/Alstom%20Konstal%20SA_PL_Chorz%C3%B3w/Mach-ID_2115-GPE_L18</t>
  </si>
  <si>
    <t>DSI Dantech</t>
  </si>
  <si>
    <t>9352</t>
  </si>
  <si>
    <t>Dybvad</t>
  </si>
  <si>
    <t>Ordner zu Mach-ID 2114</t>
  </si>
  <si>
    <t>Existing profile 77126. We need to do dorn test and stamp/mark each profile. Same requirements as last time we produce the profile. Flatness tolerance 1.5mm is important. Hydro Lichtervelde have never been below 1mm. When we was supplier we had better flatness compare to Hydro. Reason for changing supplier was our price increase. This was 2016.</t>
  </si>
  <si>
    <t>Thomas Moeller</t>
  </si>
  <si>
    <t>https://aluext.sharepoint.com/sites/DesignandFeasibility/Shared%20Documents/D/DSI%20Dantech%28NK%29_DK_Dybvad/Mach-ID_2114-Freezing_plate</t>
  </si>
  <si>
    <t>cutter model S3</t>
  </si>
  <si>
    <t>Summa NV</t>
  </si>
  <si>
    <t>8470</t>
  </si>
  <si>
    <t>Gistel</t>
  </si>
  <si>
    <t>10500012</t>
  </si>
  <si>
    <t>Ordner zu Mach-ID 2113</t>
  </si>
  <si>
    <t>Laserschneider für Folien</t>
  </si>
  <si>
    <t>Rudy Maesen</t>
  </si>
  <si>
    <t>Info Kundeninformationen für Logistik/Planung (z.B. Werksferien,: Bei VAN COILLIE, BE-8560 Gullegem ist Be</t>
  </si>
  <si>
    <t>https://aluext.sharepoint.com/sites/DesignandFeasibility/Shared%20Documents/S/Summa%20NV_BE_Gistel/Mach-ID_2113-cutter_model_S3</t>
  </si>
  <si>
    <t>Brückenprofile</t>
  </si>
  <si>
    <t xml:space="preserve">General </t>
  </si>
  <si>
    <t>Ordner zu Mach-ID 2112</t>
  </si>
  <si>
    <t>siehe Spezifikations-Ordner</t>
  </si>
  <si>
    <t>CIP;#FCA</t>
  </si>
  <si>
    <t xml:space="preserve">​siehe Spezifikations-Ordner
</t>
  </si>
  <si>
    <t>https://aluext.sharepoint.com/sites/DesignandFeasibility/Shared%20Documents/G/General%20Dynamics%20European%20Land%20Systems-Bridge%20Systems%20GmbH_DE_Kaiserslautern/Mach-ID_2112-Br%C3%BCckenprofile</t>
  </si>
  <si>
    <t>Stadler Szolnok</t>
  </si>
  <si>
    <t>Stadler Szolnok Kft.</t>
  </si>
  <si>
    <t>Ungarn</t>
  </si>
  <si>
    <t>5000</t>
  </si>
  <si>
    <t>Szolnok</t>
  </si>
  <si>
    <t xml:space="preserve"> eva.oekroes-racz@stadlerrail.com</t>
  </si>
  <si>
    <t>10491265</t>
  </si>
  <si>
    <t>Ordner zu Mach-ID 2111</t>
  </si>
  <si>
    <t>+ verpackt in Folie</t>
  </si>
  <si>
    <t>DTRF1155438/c</t>
  </si>
  <si>
    <t>Ökrös-Racz Eva</t>
  </si>
  <si>
    <t>HU</t>
  </si>
  <si>
    <t>Warnung
Info Warenannahmezeiten: Mo-Fr 6:30-17:00 Uhr
Master und Single Labels austauschen und Kontrollieren ob Si: Werksferien 20.-21.08.2020</t>
  </si>
  <si>
    <t>https://aluext.sharepoint.com/sites/DesignandFeasibility/Shared%20Documents/S/Stadler%20Szolnok%20Kft_HU_Szolnok/Mach-ID_2111-Stadler_Szolnok</t>
  </si>
  <si>
    <t>Rundstangen Ø 35 40 43</t>
  </si>
  <si>
    <t>UKM technologies</t>
  </si>
  <si>
    <t>1035 1043 1040</t>
  </si>
  <si>
    <t>09629</t>
  </si>
  <si>
    <t>Reinsberg</t>
  </si>
  <si>
    <t>sascha.kampa@ukm-gruppe.com</t>
  </si>
  <si>
    <t>Ordner zu Mach-ID 2110</t>
  </si>
  <si>
    <t>Siehe UA-TL 06-003</t>
  </si>
  <si>
    <t>​Siehe Spezifikationen: UA-TL 06</t>
  </si>
  <si>
    <t>Herr Sascha Kampa</t>
  </si>
  <si>
    <t xml:space="preserve">Siehe Spezifikation </t>
  </si>
  <si>
    <t xml:space="preserve">​Siehe Spezifikationen: UA-TL 06
</t>
  </si>
  <si>
    <t>https://aluext.sharepoint.com/sites/DesignandFeasibility/Shared%20Documents/U/UKM%20technologies%28NK%29_DE_Reinsberg/Mach-ID_2110-Rundstangen_%C3%98_35_40_43</t>
  </si>
  <si>
    <t>Rahmenprofile</t>
  </si>
  <si>
    <t>Dokasch GmbH Air Cargo Equipment + Repair</t>
  </si>
  <si>
    <t>56424</t>
  </si>
  <si>
    <t>Staudt</t>
  </si>
  <si>
    <t>10100123</t>
  </si>
  <si>
    <t>Ordner zu Mach-ID 2109</t>
  </si>
  <si>
    <t>Cargocontainer</t>
  </si>
  <si>
    <t>Dennis Kern</t>
  </si>
  <si>
    <t>https://aluext.sharepoint.com/sites/DesignandFeasibility/Shared%20Documents/D/Dokasch%20GmbH%20Air%20Cargo%20Equipment%20%2B%20Repair_DE_Staudt/Mach-ID_2109-Rahmenprofile</t>
  </si>
  <si>
    <t>2108</t>
  </si>
  <si>
    <t>Meleghy</t>
  </si>
  <si>
    <t>57234</t>
  </si>
  <si>
    <t>Wilnsdorf</t>
  </si>
  <si>
    <t>Ordner zu Mach-ID 2108</t>
  </si>
  <si>
    <t>Steckbrief</t>
  </si>
  <si>
    <t>07546</t>
  </si>
  <si>
    <t xml:space="preserve">​BMW
</t>
  </si>
  <si>
    <t>https://aluext.sharepoint.com/sites/DesignandFeasibility/Shared%20Documents/M/Meleghy%28NK%29_DE_Wilnsdorf/Mach-ID_2108-Einleger_Schweller</t>
  </si>
  <si>
    <t>2106</t>
  </si>
  <si>
    <t>FP BASE PLATE</t>
  </si>
  <si>
    <t>Handtmann Systemtechnik GmbH &amp; Co. KG</t>
  </si>
  <si>
    <t>Handtmann Systemtechnik</t>
  </si>
  <si>
    <t>88400</t>
  </si>
  <si>
    <t>Biberach/Riss</t>
  </si>
  <si>
    <t>10106800</t>
  </si>
  <si>
    <t>Ordner zu Mach-ID 2106</t>
  </si>
  <si>
    <t>14 Tg 2 % Skonto, 30 Tage netto, ab Rechnungsdatum</t>
  </si>
  <si>
    <t>https://aluext.sharepoint.com/sites/DesignandFeasibility/Shared%20Documents/H/Handtmann%20Systemtechnik%20GmbH%20%26%20Co%20KG_DE_Biberach/Riss/Mach-ID_2106-FP_BASE_PLATE</t>
  </si>
  <si>
    <t>Laufschienen</t>
  </si>
  <si>
    <t>Pentanova CS GmbH</t>
  </si>
  <si>
    <t>71032</t>
  </si>
  <si>
    <t>Böblingen</t>
  </si>
  <si>
    <t>Ordner zu Mach-ID 2107</t>
  </si>
  <si>
    <t>Profile für Hängebahntransport</t>
  </si>
  <si>
    <t>Schwandorf</t>
  </si>
  <si>
    <t>Kai Seewald</t>
  </si>
  <si>
    <t>https://aluext.sharepoint.com/sites/DesignandFeasibility/Shared%20Documents/P/Pentanova%20CS%20GmbH%28NK%29_DE_B%C3%B6blingen/Mach-ID_2107-Laufschienen</t>
  </si>
  <si>
    <t>2105</t>
  </si>
  <si>
    <t>Markisenaufnahme T7 California</t>
  </si>
  <si>
    <t>Ordner zu Mach-ID 2105</t>
  </si>
  <si>
    <t>https://aluext.sharepoint.com/sites/DesignandFeasibility/Shared%20Documents/V/Volkswagen%20AG%20Wolfsburg_DE_Wolfsburg/Mach-ID_2105-Markisenaufnahme_T7_California</t>
  </si>
  <si>
    <t>2104</t>
  </si>
  <si>
    <t>Klemmleisten U28 SE17/SE18</t>
  </si>
  <si>
    <t>BMW</t>
  </si>
  <si>
    <t>Ordner zu Mach-ID 2104</t>
  </si>
  <si>
    <t>BMW
Zeichnung</t>
  </si>
  <si>
    <t xml:space="preserve">​BMW
QV1111
</t>
  </si>
  <si>
    <t>https://aluext.sharepoint.com/sites/DesignandFeasibility/Shared%20Documents/B/BMW%20AG%20Bayerische%20Motoren%20Werke%20AG_DE_Muenchen/Mach-ID_2104-Klemmleisten_U28_SE17-SE18</t>
  </si>
  <si>
    <t>Fensterbankhalter Flex 200</t>
  </si>
  <si>
    <t>ST Extruded Products Germany GmbH</t>
  </si>
  <si>
    <t>Janus.Graf@step-g.com</t>
  </si>
  <si>
    <t>Martin.Goetze@step-g.com</t>
  </si>
  <si>
    <t>88267</t>
  </si>
  <si>
    <t>Vogt</t>
  </si>
  <si>
    <t>10481489</t>
  </si>
  <si>
    <t>Janus Graf</t>
  </si>
  <si>
    <t>Ordner zu Mach-ID 2103</t>
  </si>
  <si>
    <t>EMPB mit 40 Stab zu je 6m
Eloxal- und Lackqualität</t>
  </si>
  <si>
    <t>eigener Container</t>
  </si>
  <si>
    <t>am 15. des Folgemonats netto</t>
  </si>
  <si>
    <t>BUG-Artikel</t>
  </si>
  <si>
    <t>https://aluext.sharepoint.com/sites/DesignandFeasibility/Shared%20Documents/S/ST%20Extruded%20Products%20Germany%20GmbH_DE_Vogt/Mach-ID_2103-Fensterbankhalter_Flex_200</t>
  </si>
  <si>
    <t>Druckplatte SE010 I20</t>
  </si>
  <si>
    <t>Ordner zu Mach-ID 2102</t>
  </si>
  <si>
    <t xml:space="preserve">​BMW QV
</t>
  </si>
  <si>
    <t>https://aluext.sharepoint.com/sites/DesignandFeasibility/Shared%20Documents/B/BMW%20AG%20Bayerische%20Motoren%20Werke%20AG_DE_Muenchen/Mach-ID_2102-Druckplatte_SE010_I20</t>
  </si>
  <si>
    <t>Glashalteprofile</t>
  </si>
  <si>
    <t>LMT Leuchten + Metall Technik GmbH</t>
  </si>
  <si>
    <t>LMT</t>
  </si>
  <si>
    <t>100-AF2208546</t>
  </si>
  <si>
    <t>91161</t>
  </si>
  <si>
    <t>Hilpoltstein</t>
  </si>
  <si>
    <t>martin.distel@lmtgmbh.de</t>
  </si>
  <si>
    <t>10700100</t>
  </si>
  <si>
    <t>Ordner zu Mach-ID 2101</t>
  </si>
  <si>
    <t>Martin Distel</t>
  </si>
  <si>
    <t>https://aluext.sharepoint.com/sites/DesignandFeasibility/Shared%20Documents/L/LMT%20Leuchten%20%2B%20Metall%20Technik%20GmbH_DE_Hilpoltstein/Mach-ID_2101-Glashalteprofile</t>
  </si>
  <si>
    <t>Hagn und Leone GmbH AT Dornbirn</t>
  </si>
  <si>
    <t>6850</t>
  </si>
  <si>
    <t>Dornbirn</t>
  </si>
  <si>
    <t>benjamin.hoffmann@hagnleone.at</t>
  </si>
  <si>
    <t>19899823</t>
  </si>
  <si>
    <t>Ordner zu Mach-ID 2100</t>
  </si>
  <si>
    <t>Benjamin Hoffmann</t>
  </si>
  <si>
    <t>https://aluext.sharepoint.com/sites/DesignandFeasibility/Shared%20Documents/H/Hagn%20und%20Leone%20GmbH%20AT%20Dornbirn%28NK%29_AT_Dornbirn/Mach-ID_2100-Strangpressprofile</t>
  </si>
  <si>
    <t>Gen.10_F96</t>
  </si>
  <si>
    <t>Robert Bosch</t>
  </si>
  <si>
    <t>Jutta.Wucherer@step-g.com</t>
  </si>
  <si>
    <t>Mail vom 23.03.2022</t>
  </si>
  <si>
    <t>Reinhard.Vetter@de.bosch.com</t>
  </si>
  <si>
    <t>Jutta Wucherer</t>
  </si>
  <si>
    <t>Ordner zu Mach-ID 2099</t>
  </si>
  <si>
    <t>neues Pumpengehäuse Gen.10</t>
  </si>
  <si>
    <t>Vorgaben auf Kundenzeichnung beachten!</t>
  </si>
  <si>
    <t>Analog bestehender Teile und Vorgaben auf BOM</t>
  </si>
  <si>
    <t>Paletten/Rollwagen/KLT
bekannt</t>
  </si>
  <si>
    <t>3.1 Zeugnis;#PPAP Level 4</t>
  </si>
  <si>
    <t>BV 0265R40125_Rev.4
PRV 0265P40248_Rev.1</t>
  </si>
  <si>
    <t>Siehe KD-Zeichnung</t>
  </si>
  <si>
    <t>Hr. Reinhard Vetter</t>
  </si>
  <si>
    <t>Kundenpaletten</t>
  </si>
  <si>
    <t>https://aluext.sharepoint.com/sites/DesignandFeasibility/Shared%20Documents/R/Robert%20Bosch%20GmbH_DE_Stuttgart-Zuffenhausen/Mach-ID_2099-Gen10_F96</t>
  </si>
  <si>
    <t>Housing i660s</t>
  </si>
  <si>
    <t>Amprio GmbH</t>
  </si>
  <si>
    <t>41460</t>
  </si>
  <si>
    <t>Neuss</t>
  </si>
  <si>
    <t>Ordner zu Mach-ID 2098</t>
  </si>
  <si>
    <t>Gehäuse für E-Bike Akku</t>
  </si>
  <si>
    <t>Alexandre Blanc</t>
  </si>
  <si>
    <t>https://aluext.sharepoint.com/sites/DesignandFeasibility/Shared%20Documents/A/Amprio%20GmbH%28NK%29_DE_Neuss/Mach-ID_2098-Housing_i660s</t>
  </si>
  <si>
    <t>Ordner zu Mach-ID 2097</t>
  </si>
  <si>
    <t>LMIC030C</t>
  </si>
  <si>
    <t>https://aluext.sharepoint.com/sites/DesignandFeasibility/Shared%20Documents/M/Mersen%20France%20La%20Mure%20-%20Les%20Revoulins_FR_La%20Mure/Mach-ID_2097-Flachstangen</t>
  </si>
  <si>
    <t>Round tube Ø180x10mm</t>
  </si>
  <si>
    <t>Ordner zu Mach-ID 2096</t>
  </si>
  <si>
    <t>https://aluext.sharepoint.com/sites/DesignandFeasibility/Shared%20Documents/K/Klarvik%20AB_SE_Klavrestroem/Mach-ID_2096-Round_tube_%C3%98180x10mm</t>
  </si>
  <si>
    <t>Fensterbankh. Flex 30x5</t>
  </si>
  <si>
    <t>Ordner zu Mach-ID 2095</t>
  </si>
  <si>
    <t>EMPB mit 40 Stab zu je 6m 
Eloxal- und Lackqualität</t>
  </si>
  <si>
    <t>keine Angaben;#eigener Container</t>
  </si>
  <si>
    <t>https://aluext.sharepoint.com/sites/DesignandFeasibility/Shared%20Documents/S/ST%20Extruded%20Products%20Germany%20GmbH_DE_Vogt/Mach-ID_2095-Fensterbankh_Flex_30x5</t>
  </si>
  <si>
    <t>50103147</t>
  </si>
  <si>
    <t>Ordner zu Mach-ID 2094</t>
  </si>
  <si>
    <t>Beleuchtung</t>
  </si>
  <si>
    <t>https://aluext.sharepoint.com/sites/DesignandFeasibility/Shared%20Documents/B/Bega%20Gantenbrink-Leuchten%20KG_DE_Menden/Mach-ID_2094-24001530</t>
  </si>
  <si>
    <t>50103139</t>
  </si>
  <si>
    <t>Ordner zu Mach-ID 2093</t>
  </si>
  <si>
    <t>https://aluext.sharepoint.com/sites/DesignandFeasibility/Shared%20Documents/B/Bega%20Gantenbrink-Leuchten%20KG_DE_Menden/Mach-ID_2093-24001543</t>
  </si>
  <si>
    <t>Rd. 55mm gem BV04</t>
  </si>
  <si>
    <t>Leiber Group GmbH &amp; Co. KG</t>
  </si>
  <si>
    <t>Henry.Lefaivre@step-g.com</t>
  </si>
  <si>
    <t>78576</t>
  </si>
  <si>
    <t>Emmingen-Liptingen</t>
  </si>
  <si>
    <t>11116200</t>
  </si>
  <si>
    <t>Ordner zu Mach-ID 2092</t>
  </si>
  <si>
    <t>Schmiedeteil. 
Endkunde = Mercedes-Benz</t>
  </si>
  <si>
    <t>Gepresste Rundstangen EN AW-6082 (mod.) / AluXtrem gem. BV04</t>
  </si>
  <si>
    <t xml:space="preserve">​BV04
</t>
  </si>
  <si>
    <t>https://aluext.sharepoint.com/sites/DesignandFeasibility/Shared%20Documents/L/Leiber%20Group%20GmbH%20%26%20Co%20KG_DE_Emmingen-Liptingen/Mach-ID_2092-Rd_55mm_gem_BV04</t>
  </si>
  <si>
    <t>2091</t>
  </si>
  <si>
    <t>ARF Romania</t>
  </si>
  <si>
    <t xml:space="preserve">khaled.mouloudj@alstomgroup.com </t>
  </si>
  <si>
    <t>Ordner zu Mach-ID 2091</t>
  </si>
  <si>
    <t>Logistikspezifikation Trenitalia 838</t>
  </si>
  <si>
    <t>geänderte Metallkosten</t>
  </si>
  <si>
    <t>https://aluext.sharepoint.com/sites/DesignandFeasibility/Shared%20Documents/A/Alstom%20Konstal%20SA_PL_Chorz%C3%B3w/Mach-ID_2091-ARF_Romania</t>
  </si>
  <si>
    <t>Säule 90-1</t>
  </si>
  <si>
    <t>Alufor Schildersysteme GmbH</t>
  </si>
  <si>
    <t>03149</t>
  </si>
  <si>
    <t>Forst</t>
  </si>
  <si>
    <t>einkauf@alufor.de &lt;Einkauf@alufor.de&gt;</t>
  </si>
  <si>
    <t>10100097</t>
  </si>
  <si>
    <t>Ordner zu Mach-ID 2090</t>
  </si>
  <si>
    <t>Sascha Behrendt</t>
  </si>
  <si>
    <t>wie bisher</t>
  </si>
  <si>
    <t>Sepa B2B Firmenlastschrift mit 4% Skonto</t>
  </si>
  <si>
    <t>https://aluext.sharepoint.com/sites/DesignandFeasibility/Shared%20Documents/A/Alufor%20Schildersysteme%20GmbH_DE_Forst/Mach-ID_2090-S%C3%A4ule_90-1</t>
  </si>
  <si>
    <t>T20 2204 705 Längsträger</t>
  </si>
  <si>
    <t>Noe</t>
  </si>
  <si>
    <t>T20-2204-705</t>
  </si>
  <si>
    <t>b.metzger@noe.de</t>
  </si>
  <si>
    <t>Ordner zu Mach-ID 2089</t>
  </si>
  <si>
    <t>Bernd Metzger</t>
  </si>
  <si>
    <t>https://aluext.sharepoint.com/sites/DesignandFeasibility/Shared%20Documents/N/Noe-Schaltechnik%20Georg%20Meyer-Keller%20GmbH%20%2B%20Co%20KG_DE_Suessen/Mach-ID_2089-T20_2204_705_L%C3%A4ngstr%C3%A4ger</t>
  </si>
  <si>
    <t>Battery Housing</t>
  </si>
  <si>
    <t>Ordner zu Mach-ID 2088</t>
  </si>
  <si>
    <t>Batteriegehäuse E-Bike Akku</t>
  </si>
  <si>
    <t>Verpackungsdatenblatt
N2580 Vorgaben
Lieferanten + Log Vorgaben</t>
  </si>
  <si>
    <t>PPAP Level 5</t>
  </si>
  <si>
    <t>siehe oben</t>
  </si>
  <si>
    <t>Katrin Fettig</t>
  </si>
  <si>
    <t>produktbezogene Verpackung</t>
  </si>
  <si>
    <t>https://aluext.sharepoint.com/sites/DesignandFeasibility/Shared%20Documents/R/Robert%20Bosch%20GmbH_DE_Stuttgart-Zuffenhausen/Mach-ID_2088-Battery_Housing</t>
  </si>
  <si>
    <t>Profile I20</t>
  </si>
  <si>
    <t>Ordner zu Mach-ID 2087</t>
  </si>
  <si>
    <t>​BMW: Siehe Steckbrief</t>
  </si>
  <si>
    <t xml:space="preserve">​BMW: Siehe Steckbrief
</t>
  </si>
  <si>
    <t>https://aluext.sharepoint.com/sites/DesignandFeasibility/Shared%20Documents/B/BMW%20AG%20Bayerische%20Motoren%20Werke%20AG_DE_Muenchen/Mach-ID_2087-Profile_I20</t>
  </si>
  <si>
    <t>Losberger GmbH</t>
  </si>
  <si>
    <t>Losberger</t>
  </si>
  <si>
    <t>Anfrage MU360</t>
  </si>
  <si>
    <t>74906</t>
  </si>
  <si>
    <t>Bad Rappenau</t>
  </si>
  <si>
    <t>timo.schoener@losbergerdeboer.com</t>
  </si>
  <si>
    <t>11107524</t>
  </si>
  <si>
    <t>Ordner zu Mach-ID 2086</t>
  </si>
  <si>
    <t>Zeltbau, Typ Zelt/Halle</t>
  </si>
  <si>
    <t>Timo Schoener</t>
  </si>
  <si>
    <t>https://aluext.sharepoint.com/sites/DesignandFeasibility/Shared%20Documents/L/Losberger%20GmbH_DE_Bad%20Rappenau/Mach-ID_2086-MU360</t>
  </si>
  <si>
    <t>Hydro Langträger</t>
  </si>
  <si>
    <t>Ordner zu Mach-ID 2085</t>
  </si>
  <si>
    <t>Dieter Andresag</t>
  </si>
  <si>
    <t>https://aluext.sharepoint.com/sites/DesignandFeasibility/Shared%20Documents/H/Hydro%20Extrusion%20Lichtervelde%20NV-SA_BE_Lichtervelde/Mach-ID_2085-Hydro_Langtr%C3%A4ger</t>
  </si>
  <si>
    <t>4 Querschnitte</t>
  </si>
  <si>
    <t>Ordner zu Mach-ID 2084</t>
  </si>
  <si>
    <t xml:space="preserve">Herr Walerie Walger </t>
  </si>
  <si>
    <t>https://aluext.sharepoint.com/sites/DesignandFeasibility/Shared%20Documents/S/Schliess-%20und%20Sicherungssysteme%20GmbH_DE_Muehlhausen/Mach-ID_2084-4_Querschnitte</t>
  </si>
  <si>
    <t>2083</t>
  </si>
  <si>
    <t>Profile Batterierahmen</t>
  </si>
  <si>
    <t>Tenneco GmbH</t>
  </si>
  <si>
    <t>67480</t>
  </si>
  <si>
    <t>Edenkoben</t>
  </si>
  <si>
    <t>Ordner zu Mach-ID 2083</t>
  </si>
  <si>
    <t>https://aluext.sharepoint.com/sites/DesignandFeasibility/Shared%20Documents/T/Tenneco%20GmbH%28NK%29_DE_Edenkoben/Mach-ID_2083-Profile_Batterierahmen</t>
  </si>
  <si>
    <t>Plankenprofile</t>
  </si>
  <si>
    <t>FGS GmbH Fahrzeug- u. AL-Systeme</t>
  </si>
  <si>
    <t>FGS</t>
  </si>
  <si>
    <t>Profilanfrage</t>
  </si>
  <si>
    <t>78355</t>
  </si>
  <si>
    <t>Hohenfels</t>
  </si>
  <si>
    <t>D.Braun@fgs-systems.de</t>
  </si>
  <si>
    <t>10766200</t>
  </si>
  <si>
    <t>Ordner zu Mach-ID 2082</t>
  </si>
  <si>
    <t>Daniel Braun</t>
  </si>
  <si>
    <t>Info Kundeninformationen für Logistik/Planung (z.B. Werksferien,: Brückentag am 04.06.2021</t>
  </si>
  <si>
    <t>https://aluext.sharepoint.com/sites/DesignandFeasibility/Shared%20Documents/F/FGS%20GmbH%20Fahrzeug-%20u%20AL-Systeme_DE_Hohenfels/Mach-ID_2082-Plankenprofile</t>
  </si>
  <si>
    <t>Alu profil fiyat teklif talebi</t>
  </si>
  <si>
    <t>Teksan LTD</t>
  </si>
  <si>
    <t>Alu Profil fiyat teklif talebi</t>
  </si>
  <si>
    <t>Tuerkei</t>
  </si>
  <si>
    <t>41400</t>
  </si>
  <si>
    <t>Gebze/Kocaeli</t>
  </si>
  <si>
    <t>edemirbulat@teksanltd.com</t>
  </si>
  <si>
    <t>Ordner zu Mach-ID 2081</t>
  </si>
  <si>
    <t>Erhan  Demirbulat</t>
  </si>
  <si>
    <t>TR</t>
  </si>
  <si>
    <t>https://aluext.sharepoint.com/sites/DesignandFeasibility/Shared%20Documents/T/Teksan%20LTD%28NK%29_TR_Gebze/Kocaeli/Mach-ID_2081-Alu_profil_fiyat_teklif_talebi</t>
  </si>
  <si>
    <t>Uab Alumeco Baltic</t>
  </si>
  <si>
    <t>Litauen</t>
  </si>
  <si>
    <t>2300</t>
  </si>
  <si>
    <t>Vilnius</t>
  </si>
  <si>
    <t>info@alumeco.lt</t>
  </si>
  <si>
    <t>10491270</t>
  </si>
  <si>
    <t>Ordner zu Mach-ID 2080</t>
  </si>
  <si>
    <t>Vidas Rancas</t>
  </si>
  <si>
    <t>LT</t>
  </si>
  <si>
    <t>10 Tage  4 % Skonto, 30 Tage netto</t>
  </si>
  <si>
    <t>https://aluext.sharepoint.com/sites/DesignandFeasibility/Shared%20Documents/U/Uab%20Alumeco%20Baltic_LT_Vilnius/Mach-ID_2080-78623</t>
  </si>
  <si>
    <t>Profile SbW VW</t>
  </si>
  <si>
    <t>ZF</t>
  </si>
  <si>
    <t>Ordner zu Mach-ID 2079</t>
  </si>
  <si>
    <t>Allgemeine Versandvorschriften: https://www.zf.com/site/supplierboard/de/shipping_requirements/shipping_requirements/forwarding_instructions.html</t>
  </si>
  <si>
    <t>Zeichnung und siehe Spezifikationen</t>
  </si>
  <si>
    <t>Bielsko</t>
  </si>
  <si>
    <t xml:space="preserve">ZF: Siehe Spezifikationen
</t>
  </si>
  <si>
    <t>https://aluext.sharepoint.com/sites/DesignandFeasibility/Shared%20Documents/Z/ZF%20Friedrichshafen%20AG_DE_Schweinfurt/Mach-ID_2079-Profile_SbW_VW</t>
  </si>
  <si>
    <t>Rod Blank Long Ø41mm</t>
  </si>
  <si>
    <t>Raufoss Technology AS</t>
  </si>
  <si>
    <t xml:space="preserve">RFQ2022011 </t>
  </si>
  <si>
    <t>2831</t>
  </si>
  <si>
    <t>raufoss</t>
  </si>
  <si>
    <t>Ordner zu Mach-ID 2078</t>
  </si>
  <si>
    <t xml:space="preserve">Product is a safety part and complete PPAP documentation needs to be done. See attached documentation. </t>
  </si>
  <si>
    <t>We need to investigate which packich method is the best for this product and volume</t>
  </si>
  <si>
    <t>See doc: MDS10010373_10 &amp; MDS10018355_A</t>
  </si>
  <si>
    <t>Best packaging*</t>
  </si>
  <si>
    <t>https://aluext.sharepoint.com/sites/DesignandFeasibility/Shared%20Documents/R/Raufoss%20Technology%20AS%28NK%29_NO_raufoss/Mach-ID_2078-Rod_Blank_Long_%C3%9841mm</t>
  </si>
  <si>
    <t>Volvo Profile</t>
  </si>
  <si>
    <t>TPV Automotive</t>
  </si>
  <si>
    <t>8000</t>
  </si>
  <si>
    <t>Novo mesto</t>
  </si>
  <si>
    <t>Ordner zu Mach-ID 2077</t>
  </si>
  <si>
    <t xml:space="preserve">TPV`S SUPPLIER LOGISTICS MANUAL 1000362
Materials, referring to this group of materials are
subjected to the requirements of TPV's supplier
quality manual doc. 1000362. In case of any
individual requirement deviation from the document
1000362, such requirements are hereinafter
specifically mentioned or are subjected to the
requirements of this document.
</t>
  </si>
  <si>
    <t>3.1 Zeugnis;#PPAP Level 5</t>
  </si>
  <si>
    <t>Siehe Zeichnung und "List of Requirements"</t>
  </si>
  <si>
    <t xml:space="preserve">​
TPV`S SUPPLIER QUALITY MANUAL 1000445
Materials, referring to this group of materials are
subjected to the requirements of TPV's supplier
quality manual doc. 1000445. In case of any
individual requirement deviation from the document
1000445, such requirements are hereinafter
specifically mentioned or are subjected to the
requirements of this document.
</t>
  </si>
  <si>
    <t>https://aluext.sharepoint.com/sites/DesignandFeasibility/Shared%20Documents/T/TPV%20Automotive%28NK%29_SI_Novo%20mesto/Mach-ID_2077-Volvo_Profile</t>
  </si>
  <si>
    <t>Profile 70x125</t>
  </si>
  <si>
    <t>KP Components A/S</t>
  </si>
  <si>
    <t>6971</t>
  </si>
  <si>
    <t>Spjald</t>
  </si>
  <si>
    <t>Ordner zu Mach-ID 2076</t>
  </si>
  <si>
    <t>Thomas Jörgensen</t>
  </si>
  <si>
    <t>https://aluext.sharepoint.com/sites/DesignandFeasibility/Shared%20Documents/K/KP%20Components%20A-S%28NK%29_DK_Spjald/Mach-ID_2076-Profile_70x125</t>
  </si>
  <si>
    <t>I-beams</t>
  </si>
  <si>
    <t>Ordner zu Mach-ID 2075</t>
  </si>
  <si>
    <t>Projectorder to Marine aluminium. Endcustomer is FINCATIERI from Italy. I have bought before from both Hydro in Lichterwelde and Metra. Non of vurrent suppliers manage delivery in June thats why we got the RFQ. End product is helidecks.</t>
  </si>
  <si>
    <t>Rolf Sagstad</t>
  </si>
  <si>
    <t>https://aluext.sharepoint.com/sites/DesignandFeasibility/Shared%20Documents/M/Marine%20Aluminium%20AS_NO_Alvaldsnes/Mach-ID_2075-I-beams</t>
  </si>
  <si>
    <t>Türstruktur PO546</t>
  </si>
  <si>
    <t>F PA M 22 117</t>
  </si>
  <si>
    <t>Ordner zu Mach-ID 2073</t>
  </si>
  <si>
    <t>Siehe Leistungsbeschreibung</t>
  </si>
  <si>
    <t>EMPB-VDA;#3.1 Zeugnis</t>
  </si>
  <si>
    <t xml:space="preserve">Siehe Leistungsbeschreibung
</t>
  </si>
  <si>
    <t>https://aluext.sharepoint.com/sites/DesignandFeasibility/Shared%20Documents/D/Dr%20Ing%20hc%20F%20Porsche%20AG_DE_Stuttgart/Mach-ID_2073-T%C3%BCrstruktur_PO546</t>
  </si>
  <si>
    <t>Endkopf</t>
  </si>
  <si>
    <t>Deuta Mechanics GmbH</t>
  </si>
  <si>
    <t>95131</t>
  </si>
  <si>
    <t>Schwarzenbach am Wald</t>
  </si>
  <si>
    <t>jan.simon@deuta-mechanics.de</t>
  </si>
  <si>
    <t>10100190</t>
  </si>
  <si>
    <t>Ordner zu Mach-ID 2072</t>
  </si>
  <si>
    <t xml:space="preserve">Eloxalkontaktstellen nur beidseits 50 mm </t>
  </si>
  <si>
    <t>Jan Simon</t>
  </si>
  <si>
    <t>Kisten</t>
  </si>
  <si>
    <t>https://aluext.sharepoint.com/sites/DesignandFeasibility/Shared%20Documents/D/Deuta%20Mechanics%20GmbH_DE_Schwarzenbach%20am%20Wald/Mach-ID_2072-Endkopf</t>
  </si>
  <si>
    <t>Mastprofil 77226</t>
  </si>
  <si>
    <t>Ordner zu Mach-ID 2071</t>
  </si>
  <si>
    <t>Stefan Breuer</t>
  </si>
  <si>
    <t>https://aluext.sharepoint.com/sites/DesignandFeasibility/Shared%20Documents/V/Vanderlande%20Industries%20GmbH%20%26%20CoKG_DE_Siegen/Mach-ID_2071-Mastprofil_77226</t>
  </si>
  <si>
    <t>Vierkantprofile mit Bohrung</t>
  </si>
  <si>
    <t>Jacob Bek GmbH Stahlgrosshandel</t>
  </si>
  <si>
    <t>Bek</t>
  </si>
  <si>
    <t>Anfrage Vierkant mit Bohrung</t>
  </si>
  <si>
    <t>89079</t>
  </si>
  <si>
    <t>Ulm</t>
  </si>
  <si>
    <t xml:space="preserve">sophia.castrovillari@thyssenkrupp-materials.com </t>
  </si>
  <si>
    <t>10277000</t>
  </si>
  <si>
    <t>Ordner zu Mach-ID 2070</t>
  </si>
  <si>
    <t>Sophia Castrovillari</t>
  </si>
  <si>
    <t>1-15 am 2.des Folgemonats mit 3 % Skonto, oder 30</t>
  </si>
  <si>
    <t>Warnung Avisierung: Anlieferung 2 Tage vorher avisieren Kran</t>
  </si>
  <si>
    <t>https://aluext.sharepoint.com/sites/DesignandFeasibility/Shared%20Documents/J/Jacob%20Bek%20GmbH%20Stahlgrosshandel_DE_Ulm/Mach-ID_2070-Vierkantprofile_mit_Bohrung</t>
  </si>
  <si>
    <t>IsoProfil GmbH</t>
  </si>
  <si>
    <t>Iso</t>
  </si>
  <si>
    <t>Profilgehäuse REV.03</t>
  </si>
  <si>
    <t>42327</t>
  </si>
  <si>
    <t>Wuppertal</t>
  </si>
  <si>
    <t>ssander@isoprofil.de</t>
  </si>
  <si>
    <t>19809738</t>
  </si>
  <si>
    <t>Ordner zu Mach-ID 2069</t>
  </si>
  <si>
    <t>Stefanie Sander</t>
  </si>
  <si>
    <t>https://aluext.sharepoint.com/sites/DesignandFeasibility/Shared%20Documents/I/IsoProfil%20GmbH_DE_Wuppertal/Mach-ID_2069-Rohteil_Geh%C3%A4use_REV03</t>
  </si>
  <si>
    <t>Body_523000W12002</t>
  </si>
  <si>
    <t>SKG Italia Spa</t>
  </si>
  <si>
    <t>43100</t>
  </si>
  <si>
    <t>Scarzara (Parma)</t>
  </si>
  <si>
    <t>11074400</t>
  </si>
  <si>
    <t>Ordner zu Mach-ID 2068</t>
  </si>
  <si>
    <t>Keine Muster für die Bemusterung notwendig
Folgende Dokumente sind allerdings gefordert:
control plane, flow-chart,
process FMEA, PSW</t>
  </si>
  <si>
    <t xml:space="preserve">​Siehe Zeichnung
</t>
  </si>
  <si>
    <t>https://aluext.sharepoint.com/sites/DesignandFeasibility/Shared%20Documents/S/SKG%20Italia%20Spa_IT_Scarzara%20%28Parma%29/Mach-ID_2068-Body_523000W12002</t>
  </si>
  <si>
    <t>EMU 400</t>
  </si>
  <si>
    <t>HAI Hammerer Aluminium Industries Extrusion GmbH</t>
  </si>
  <si>
    <t>5282</t>
  </si>
  <si>
    <t>Ranshofen</t>
  </si>
  <si>
    <t>19809744</t>
  </si>
  <si>
    <t>Ordner zu Mach-ID 2067</t>
  </si>
  <si>
    <t>https://aluext.sharepoint.com/sites/DesignandFeasibility/Shared%20Documents/H/HAI%20Hammerer%20Aluminium%20Industries%20Extrusion%20GmbH_AT_Ranshofen/Mach-ID_2067-EMU_400</t>
  </si>
  <si>
    <t>2066</t>
  </si>
  <si>
    <t>Sub Frame Crush Can</t>
  </si>
  <si>
    <t>Tesla</t>
  </si>
  <si>
    <t>15537</t>
  </si>
  <si>
    <t>Grünheide</t>
  </si>
  <si>
    <t>Ordner zu Mach-ID 2066</t>
  </si>
  <si>
    <t>Siehe Spezifikationen</t>
  </si>
  <si>
    <t xml:space="preserve">​Siehe Spezifikationen
</t>
  </si>
  <si>
    <t>https://aluext.sharepoint.com/sites/DesignandFeasibility/Shared%20Documents/T/Tesla%28NK%29_DE_Gr%C3%BCnheide/Mach-ID_2066-Sub_Frame_Crush_Can</t>
  </si>
  <si>
    <t>LMT Lichtrohr</t>
  </si>
  <si>
    <t>4199-063</t>
  </si>
  <si>
    <t>Ordner zu Mach-ID 2065</t>
  </si>
  <si>
    <t>https://aluext.sharepoint.com/sites/DesignandFeasibility/Shared%20Documents/L/LMT%20Leuchten%20%2B%20Metall%20Technik%20GmbH_DE_Hilpoltstein/Mach-ID_2065-LMT_Lichtrohr</t>
  </si>
  <si>
    <t>2064</t>
  </si>
  <si>
    <t>PO546 Längsträger</t>
  </si>
  <si>
    <t>Ordner zu Mach-ID 2064</t>
  </si>
  <si>
    <t>EMPB-VDA</t>
  </si>
  <si>
    <t>Zeichnung / Anfragebeiblatt</t>
  </si>
  <si>
    <t xml:space="preserve">​Siehe Anfragebeiblatt
</t>
  </si>
  <si>
    <t>https://aluext.sharepoint.com/sites/DesignandFeasibility/Shared%20Documents/T/Thyssenkrupp%20Automotive%28NK%29_DE_Heilbronn/Mach-ID_2064-PO546_L%C3%A4ngstr%C3%A4ger</t>
  </si>
  <si>
    <t>2063</t>
  </si>
  <si>
    <t>PO983 weitere Profilteile</t>
  </si>
  <si>
    <t>Ordner zu Mach-ID 2063</t>
  </si>
  <si>
    <t>https://aluext.sharepoint.com/sites/DesignandFeasibility/Shared%20Documents/T/Thyssenkrupp%20Automotive%28NK%29_DE_Heilbronn/Mach-ID_2063-PO983_weitere_Profilteile</t>
  </si>
  <si>
    <t>2062</t>
  </si>
  <si>
    <t>PO983 Schweller innen li/re Profile</t>
  </si>
  <si>
    <t>Ordner zu Mach-ID 2062</t>
  </si>
  <si>
    <t xml:space="preserve">Siehe Anfragebeiblatt
</t>
  </si>
  <si>
    <t>https://aluext.sharepoint.com/sites/DesignandFeasibility/Shared%20Documents/T/Thyssenkrupp%20Automotive%28NK%29_DE_Heilbronn/Mach-ID_2062-PO983_Schweller_innen_li-re_Profile</t>
  </si>
  <si>
    <t>Führungsprofil</t>
  </si>
  <si>
    <t>Norfi-Absaugtechnik GmbH</t>
  </si>
  <si>
    <t>72669</t>
  </si>
  <si>
    <t>Unterensingen</t>
  </si>
  <si>
    <t>Bernd Haußmann &lt;B.Haussmann@norfi.de&gt;</t>
  </si>
  <si>
    <t>11318003</t>
  </si>
  <si>
    <t>Ordner zu Mach-ID 2061</t>
  </si>
  <si>
    <t>Bernd Haußmann</t>
  </si>
  <si>
    <t>Bund</t>
  </si>
  <si>
    <t>https://aluext.sharepoint.com/sites/DesignandFeasibility/Shared%20Documents/N/Norfi-Absaugtechnik%20GmbH_DE_Unterensingen/Mach-ID_2061-F%C3%BChrungsprofil</t>
  </si>
  <si>
    <t>Gen.10_F92_F93</t>
  </si>
  <si>
    <t>Mail vom 21.02.2022</t>
  </si>
  <si>
    <t>Ordner zu Mach-ID 2060</t>
  </si>
  <si>
    <t>Neue Pumpengehäuse für Generation 10</t>
  </si>
  <si>
    <t>Vorgaben auf KD-Zeichnung beachten</t>
  </si>
  <si>
    <t>analog bestehender Teile</t>
  </si>
  <si>
    <t>PRV_0265P40248_Rev.1 vom
09.12.2020.
BV 0265R40125_Rev.4 vom 
29.01.2018
N28AW9003 S001 v. 03.07.2017</t>
  </si>
  <si>
    <t>siehe KD-Zeichnung</t>
  </si>
  <si>
    <t>https://aluext.sharepoint.com/sites/DesignandFeasibility/Shared%20Documents/R/Robert%20Bosch%20GmbH_DE_Stuttgart-Zuffenhausen/Mach-ID_2060-Gen10_F92_F93</t>
  </si>
  <si>
    <t>Porsche Schweller aussen</t>
  </si>
  <si>
    <t>Ordner zu Mach-ID 2059</t>
  </si>
  <si>
    <t>DAP;#FCA</t>
  </si>
  <si>
    <t>https://aluext.sharepoint.com/sites/DesignandFeasibility/Shared%20Documents/T/Thyssenkrupp%20Automotive%28NK%29_DE_Heilbronn/Mach-ID_2059-Posche_Schweller_aussen</t>
  </si>
  <si>
    <t>Alumeco A/S</t>
  </si>
  <si>
    <t>Alumeco</t>
  </si>
  <si>
    <t>5100</t>
  </si>
  <si>
    <t>Odense C</t>
  </si>
  <si>
    <t>10133400</t>
  </si>
  <si>
    <t>Ordner zu Mach-ID 2058</t>
  </si>
  <si>
    <t>Info Kundeninformationen für Logistik/Planung (z.B. Werksferien,: Werksferien am 24.12. und 31.12.21.  Lie</t>
  </si>
  <si>
    <t>https://aluext.sharepoint.com/sites/DesignandFeasibility/Shared%20Documents/A/Alumeco%20A-S_DK_Odense%20C/Mach-ID_2058-Flachstange_105x65mm</t>
  </si>
  <si>
    <t>Alumeco Finland Oy AB</t>
  </si>
  <si>
    <t>Finnland</t>
  </si>
  <si>
    <t>20380</t>
  </si>
  <si>
    <t>Turku</t>
  </si>
  <si>
    <t>panu.leskinen@alumeco.fi</t>
  </si>
  <si>
    <t>10100261</t>
  </si>
  <si>
    <t>Ordner zu Mach-ID 2057</t>
  </si>
  <si>
    <t>Panu Leskinen</t>
  </si>
  <si>
    <t>FI</t>
  </si>
  <si>
    <t>https://aluext.sharepoint.com/sites/DesignandFeasibility/Shared%20Documents/A/Alumeco%20Finland%20Oy%20AB_FI_Turku/Mach-ID_2057-Flatbar_45x197mm</t>
  </si>
  <si>
    <t>B20486</t>
  </si>
  <si>
    <t>Ordner zu Mach-ID 2056</t>
  </si>
  <si>
    <t>https://aluext.sharepoint.com/sites/DesignandFeasibility/Shared%20Documents/B/Bharat%20Forge%20Aluminiumtechnik%20GmbH_DE_Brand%20-%20Erbisdorf/Mach-ID_2056-B20486</t>
  </si>
  <si>
    <t>Glashalterprofile</t>
  </si>
  <si>
    <t>Ordner zu Mach-ID 2055</t>
  </si>
  <si>
    <t>https://aluext.sharepoint.com/sites/DesignandFeasibility/Shared%20Documents/L/LMT%20Leuchten%20%2B%20Metall%20Technik%20GmbH_DE_Hilpoltstein/Mach-ID_2055-Glashalterprofile</t>
  </si>
  <si>
    <t>2054</t>
  </si>
  <si>
    <t xml:space="preserve">Profile Audi AU3369 Q3 </t>
  </si>
  <si>
    <t>20029619</t>
  </si>
  <si>
    <t>Ordner zu Mach-ID 2054</t>
  </si>
  <si>
    <t>https://aluext.sharepoint.com/sites/DesignandFeasibility/Shared%20Documents/G/Gedia%28NK%29_DE_Attendorn/Mach-ID_2054-Profile_Audi_AU3369_Q3</t>
  </si>
  <si>
    <t>Headsink</t>
  </si>
  <si>
    <t>10199783 - SK 168 50</t>
  </si>
  <si>
    <t>Ordner zu Mach-ID 2053</t>
  </si>
  <si>
    <t>Kundenverpackung gem. Anlage</t>
  </si>
  <si>
    <t>https://aluext.sharepoint.com/sites/DesignandFeasibility/Shared%20Documents/F/Fischer%20Elektronik%20Gmbh%20%26%20Co%20KG_DE_Luedenscheid/Mach-ID_2053-Headsink</t>
  </si>
  <si>
    <t>Ordner zu Mach-ID 2052</t>
  </si>
  <si>
    <t>Maschinenbau ?</t>
  </si>
  <si>
    <t>siehe Zeichnung/Anfrage</t>
  </si>
  <si>
    <t>einzeln in Wellpappe sicher verpackt in Transportbehälter z. Bsp. Holzkisten</t>
  </si>
  <si>
    <t>CPT;#EXW</t>
  </si>
  <si>
    <t>https://aluext.sharepoint.com/sites/DesignandFeasibility/Shared%20Documents/B/Bosch%20Rexroth%20AG%20Stuttgart%20Einkauf_DE_Stuttgart/Mach-ID_2052-AZ12863</t>
  </si>
  <si>
    <t>2051</t>
  </si>
  <si>
    <t>Smart V3</t>
  </si>
  <si>
    <t>Ordner zu Mach-ID 2051</t>
  </si>
  <si>
    <t>https://aluext.sharepoint.com/sites/DesignandFeasibility/Shared%20Documents/A/Alstom%20Transport%20SA_FR_Saint%20Quen/Mach-ID_2051-Smart_V3</t>
  </si>
  <si>
    <t>Vollprofile</t>
  </si>
  <si>
    <t>Ordner zu Mach-ID 2050</t>
  </si>
  <si>
    <t>Dieter Andersag</t>
  </si>
  <si>
    <t>https://aluext.sharepoint.com/sites/DesignandFeasibility/Shared%20Documents/H/Hydro%20Extrusion%20Lichtervelde%20NV-SA_BE_Lichtervelde/Mach-ID_2050-Vollprofile</t>
  </si>
  <si>
    <t>2049</t>
  </si>
  <si>
    <t>AMG Profile 28062</t>
  </si>
  <si>
    <t>Saint Jean</t>
  </si>
  <si>
    <t>Ordner zu Mach-ID 2049</t>
  </si>
  <si>
    <t>https://aluext.sharepoint.com/sites/DesignandFeasibility/Shared%20Documents/S/Saint%20Jean%20Industries%20Stuttgart%20GmbH_DE_Ilsfeld-Auenstein/Mach-ID_2049-AMG_Profile_28062</t>
  </si>
  <si>
    <t>2048</t>
  </si>
  <si>
    <t>AMG EA BR590</t>
  </si>
  <si>
    <t>Ordner zu Mach-ID 2048</t>
  </si>
  <si>
    <t>https://aluext.sharepoint.com/sites/DesignandFeasibility/Shared%20Documents/T/Thyssenkrupp%20Automotive%28NK%29_DE_Heilbronn/Mach-ID_2048-AMG_EA_BR590</t>
  </si>
  <si>
    <t>2047</t>
  </si>
  <si>
    <t>Verstärkung Porsche</t>
  </si>
  <si>
    <t>Ordner zu Mach-ID 2047</t>
  </si>
  <si>
    <t>https://aluext.sharepoint.com/sites/DesignandFeasibility/Shared%20Documents/G/Gedia%28NK%29_DE_Attendorn/Mach-ID_2047-Verst%C3%A4rkung_Porsche</t>
  </si>
  <si>
    <t>2046</t>
  </si>
  <si>
    <t>Zellbecher Zell-Gehäuse &amp; Deckel</t>
  </si>
  <si>
    <t>FBKL2237</t>
  </si>
  <si>
    <t>Ordner zu Mach-ID 2046</t>
  </si>
  <si>
    <t>https://aluext.sharepoint.com/sites/DesignandFeasibility/Shared%20Documents/V/Volkswagen%20AG%20Wolfsburg_DE_Wolfsburg/Mach-ID_2046-Zellbecher_Zell-Geh%C3%A4use_%26_Deckel</t>
  </si>
  <si>
    <t>2045</t>
  </si>
  <si>
    <t>Profile T7 California</t>
  </si>
  <si>
    <t>FVNM2224</t>
  </si>
  <si>
    <t>Ordner zu Mach-ID 2045</t>
  </si>
  <si>
    <t>https://aluext.sharepoint.com/sites/DesignandFeasibility/Shared%20Documents/V/Volkswagen%20AG%20Wolfsburg_DE_Wolfsburg/Mach-ID_2045-Profile_T7_California</t>
  </si>
  <si>
    <t>Rippenprofile</t>
  </si>
  <si>
    <t>10199455</t>
  </si>
  <si>
    <t>Ordner zu Mach-ID 2044</t>
  </si>
  <si>
    <t>Elektronik</t>
  </si>
  <si>
    <t>https://aluext.sharepoint.com/sites/DesignandFeasibility/Shared%20Documents/F/Fischer%20Elektronik%20Gmbh%20%26%20Co%20KG_DE_Luedenscheid/Mach-ID_2044-Rippenprofile</t>
  </si>
  <si>
    <t>ASD Aluminium Systemtechnik GmbH</t>
  </si>
  <si>
    <t>44795</t>
  </si>
  <si>
    <t xml:space="preserve">Bochum </t>
  </si>
  <si>
    <t>j.duebler@asd-bochum.de</t>
  </si>
  <si>
    <t>Ordner zu Mach-ID 2043</t>
  </si>
  <si>
    <t xml:space="preserve">Jörg Dübler </t>
  </si>
  <si>
    <t>https://aluext.sharepoint.com/sites/DesignandFeasibility/Shared%20Documents/A/ASD%20Aluminium%20Systemtechnik%20GmbH%28NK%29_DE_Bochum/Mach-ID_2043-30_x_30_Panel</t>
  </si>
  <si>
    <t>Randleistenprofile</t>
  </si>
  <si>
    <t>PalNet</t>
  </si>
  <si>
    <t>54578</t>
  </si>
  <si>
    <t xml:space="preserve">Wiesbaum </t>
  </si>
  <si>
    <t xml:space="preserve">Lingemann@oakbet-acp.com </t>
  </si>
  <si>
    <t>Ordner zu Mach-ID 2042</t>
  </si>
  <si>
    <t>max. 50 x 50 cm</t>
  </si>
  <si>
    <t>Tim Lingeman</t>
  </si>
  <si>
    <t xml:space="preserve">in Bunden </t>
  </si>
  <si>
    <t>https://aluext.sharepoint.com/sites/DesignandFeasibility/Shared%20Documents/P/PalNet%28NK%29_DE_Wiesbaum/Mach-ID_2042-Randleistenprofile</t>
  </si>
  <si>
    <t>Längsträgerprofil</t>
  </si>
  <si>
    <t>Anfrage für Längsträger</t>
  </si>
  <si>
    <t>Ordner zu Mach-ID 2041</t>
  </si>
  <si>
    <t>https://aluext.sharepoint.com/sites/DesignandFeasibility/Shared%20Documents/N/Noe-Schaltechnik%20Georg%20Meyer-Keller%20GmbH%20%2B%20Co%20KG_DE_Suessen/Mach-ID_2041-L%C3%A4ngstr%C3%A4gerprofil</t>
  </si>
  <si>
    <t>Rundrohr 48x33</t>
  </si>
  <si>
    <t>Anfrahe Rohr 48 mm</t>
  </si>
  <si>
    <t>bba@alumceo.at</t>
  </si>
  <si>
    <t>Ordner zu Mach-ID 2040</t>
  </si>
  <si>
    <t>Coswig</t>
  </si>
  <si>
    <t xml:space="preserve">Bastian Baumgartner </t>
  </si>
  <si>
    <t>https://aluext.sharepoint.com/sites/DesignandFeasibility/Shared%20Documents/A/Alumeco%20Austria%20GmbH_AT_Natschbach/Mach-ID_2040-Rundrohr_48x33</t>
  </si>
  <si>
    <t>GE 841</t>
  </si>
  <si>
    <t>kzimmermann@buechel-online.com</t>
  </si>
  <si>
    <t>Ordner zu Mach-ID 2039</t>
  </si>
  <si>
    <t>Karen Zimmermann</t>
  </si>
  <si>
    <t>https://aluext.sharepoint.com/sites/DesignandFeasibility/Shared%20Documents/B/Buechel%20GmbH%20%26%20Co%20Fahrzeugteilefabrik%20KG_DE_Fulda/Mach-ID_2039-GE_841</t>
  </si>
  <si>
    <t>Solarprofile</t>
  </si>
  <si>
    <t>Ordner zu Mach-ID 2038</t>
  </si>
  <si>
    <t>E6/EV1</t>
  </si>
  <si>
    <t>Herr Gillet</t>
  </si>
  <si>
    <t>https://aluext.sharepoint.com/sites/DesignandFeasibility/Shared%20Documents/G/Gillet%20GmbH%20Automation%20und%20Foerdertechnik_DE_Gäufelden-Nerbingen/Mach-ID_2038-Solarprofile</t>
  </si>
  <si>
    <t>Schmid</t>
  </si>
  <si>
    <t>20-007</t>
  </si>
  <si>
    <t>Ordner zu Mach-ID 2037</t>
  </si>
  <si>
    <t>Nicht bekannt</t>
  </si>
  <si>
    <t>Herr Viegas</t>
  </si>
  <si>
    <t>https://aluext.sharepoint.com/sites/DesignandFeasibility/Shared%20Documents/S/Schmid%20Alutec%20GmbH%20%26%20Co%20KG_DE_Remshalden-Grunbach/Mach-ID_2037-HW2120ROH-03</t>
  </si>
  <si>
    <t>Sikora AG</t>
  </si>
  <si>
    <t>28307</t>
  </si>
  <si>
    <t>antonia.anton@sikora.net</t>
  </si>
  <si>
    <t>10873100</t>
  </si>
  <si>
    <t>Ordner zu Mach-ID 2036</t>
  </si>
  <si>
    <t>bearbeitet lt Zeichnung HIOO-111704</t>
  </si>
  <si>
    <t>Antonia Anton</t>
  </si>
  <si>
    <t>https://aluext.sharepoint.com/sites/DesignandFeasibility/Shared%20Documents/S/Sikora%20AG_DE_Bremen/Mach-ID_2036-Profil</t>
  </si>
  <si>
    <t>Mammendorfer Institut fuer Physik und Medizin GmbH</t>
  </si>
  <si>
    <t>82291</t>
  </si>
  <si>
    <t>Mammendorf</t>
  </si>
  <si>
    <t>19899761</t>
  </si>
  <si>
    <t>Ordner zu Mach-ID 2035</t>
  </si>
  <si>
    <t>Halterung für ein Display im Medizinbereich
Änderung, Ursprungsanfrage war Mach 1866</t>
  </si>
  <si>
    <t>Herr Zacherl</t>
  </si>
  <si>
    <t>https://aluext.sharepoint.com/sites/DesignandFeasibility/Shared%20Documents/M/Mammendorfer%20Institut%20fuer%20Physik%20und%20Medizin%20GmbH_DE_Mammendorf/Mach-ID_2035-MRI-Rack</t>
  </si>
  <si>
    <t>Aluminium Profile</t>
  </si>
  <si>
    <t xml:space="preserve">Fischer </t>
  </si>
  <si>
    <t>RFQ Aluminium Profile</t>
  </si>
  <si>
    <t>Ordner zu Mach-ID 2034</t>
  </si>
  <si>
    <t xml:space="preserve">Kundenverpackung -&gt; Wabenlager Transportverpackung A, gem. Anlage
</t>
  </si>
  <si>
    <t xml:space="preserve">Kundenverpackung -&gt; Waben-
lager Transportverpackung
A, gem. Anlage
</t>
  </si>
  <si>
    <t>https://aluext.sharepoint.com/sites/DesignandFeasibility/Shared%20Documents/F/Fischer%20Elektronik%20Gmbh%20%26%20Co%20KG_DE_Luedenscheid/Mach-ID_2034-Aluminium_Profile</t>
  </si>
  <si>
    <t>Flach 30 x 28</t>
  </si>
  <si>
    <t>ALPRO Aluminiumhandels GmbH</t>
  </si>
  <si>
    <t>220214-FL30x28</t>
  </si>
  <si>
    <t>65520</t>
  </si>
  <si>
    <t>Bad Camberg</t>
  </si>
  <si>
    <t>alpro_gmbh@t-online.de</t>
  </si>
  <si>
    <t>Ordner zu Mach-ID 2033</t>
  </si>
  <si>
    <t>Verpackung möglichst einfach (keine Oberflächenansprüche) in Bunden von 500 kg</t>
  </si>
  <si>
    <t>Joachim Bitterling</t>
  </si>
  <si>
    <t>Bunde</t>
  </si>
  <si>
    <t>https://aluext.sharepoint.com/sites/DesignandFeasibility/Shared%20Documents/A/ALPRO%20Aluminiumhandels%20GmbH%28NK%29_DE_Bad%20Camberg/Mach-ID_2033-Flach_30_x_28</t>
  </si>
  <si>
    <t>Anfrage Profil 3842528553</t>
  </si>
  <si>
    <t>Stefan.Amann@boschrexroth.de</t>
  </si>
  <si>
    <t>Ordner zu Mach-ID 2032</t>
  </si>
  <si>
    <t>E6</t>
  </si>
  <si>
    <t xml:space="preserve">* Verpackungsvorschrift liegt noch nicht vor.
8 Profile / Packeinheit </t>
  </si>
  <si>
    <t>Verpackungsvorschrift Bosch Rexroth</t>
  </si>
  <si>
    <t>https://aluext.sharepoint.com/sites/DesignandFeasibility/Shared%20Documents/B/Bosch%20Rexroth%20AG%20Stuttgart%20Einkauf_DE_Stuttgart/Mach-ID_2032-3842528553</t>
  </si>
  <si>
    <t>Aluminium AS</t>
  </si>
  <si>
    <t>7700</t>
  </si>
  <si>
    <t>Thiested</t>
  </si>
  <si>
    <t>Ordner zu Mach-ID 2031</t>
  </si>
  <si>
    <t>Natural anodising 10my</t>
  </si>
  <si>
    <t>Kaare</t>
  </si>
  <si>
    <t>Packaging with paper between layers</t>
  </si>
  <si>
    <t>https://aluext.sharepoint.com/sites/DesignandFeasibility/Shared%20Documents/A/Aluminium%20AS%28NK%29_DK_Thiested/Mach-ID_2031-Lift_profile</t>
  </si>
  <si>
    <t>Systemprofile</t>
  </si>
  <si>
    <t>Ordner zu Mach-ID 2030</t>
  </si>
  <si>
    <t>Rob van Gils</t>
  </si>
  <si>
    <t>https://aluext.sharepoint.com/sites/DesignandFeasibility/Shared%20Documents/H/HAI%20Hammerer%20Aluminium%20Industries%20Extrusion%20GmbH_AT_Ranshofen/Mach-ID_2030-Systemprofile</t>
  </si>
  <si>
    <t>Längsträger Porsche</t>
  </si>
  <si>
    <t>Fondital</t>
  </si>
  <si>
    <t>25079</t>
  </si>
  <si>
    <t>Bobarno</t>
  </si>
  <si>
    <t>Ordner zu Mach-ID 2029</t>
  </si>
  <si>
    <t xml:space="preserve">​Verweise auf Zeichnung
</t>
  </si>
  <si>
    <t>https://aluext.sharepoint.com/sites/DesignandFeasibility/Shared%20Documents/F/Fondital%28NK%29_IT_Bobarno/Mach-ID_2029-L%C3%A4ngstr%C3%A4ger_Porsche</t>
  </si>
  <si>
    <t>Skyline-Klappe 2013</t>
  </si>
  <si>
    <t>Indu Light Produktion u. Vertrieb GmbH</t>
  </si>
  <si>
    <t>06132</t>
  </si>
  <si>
    <t>Halle (Saale)</t>
  </si>
  <si>
    <t>Holger Hönschel &lt;h.hoenschel@indu-light.com&gt;</t>
  </si>
  <si>
    <t>10935900</t>
  </si>
  <si>
    <t>Ordner zu Mach-ID 2028</t>
  </si>
  <si>
    <t>Holger Hönschel</t>
  </si>
  <si>
    <t>https://aluext.sharepoint.com/sites/DesignandFeasibility/Shared%20Documents/I/Indu%20Light%20Produktion%20u%20Vertrieb%20GmbH_DE_Halle%20%28Saale%29/Mach-ID_2028-Skyline-Klappe_2013</t>
  </si>
  <si>
    <t>Leiterprofile</t>
  </si>
  <si>
    <t>Dovin s.r.o.</t>
  </si>
  <si>
    <t>33501</t>
  </si>
  <si>
    <t>Nepomuk</t>
  </si>
  <si>
    <t>Ordner zu Mach-ID 2027</t>
  </si>
  <si>
    <t>Holme und Sprosse für Leitern</t>
  </si>
  <si>
    <t>Herr Dovin</t>
  </si>
  <si>
    <t>https://aluext.sharepoint.com/sites/DesignandFeasibility/Shared%20Documents/D/Dovin%20sro%28NK%29_CZ_Nepomuk/Mach-ID_2027-Leiterprofile</t>
  </si>
  <si>
    <t>AL-SPP Xenon Profil</t>
  </si>
  <si>
    <t>Hohrenk Systemtechnik GmbH</t>
  </si>
  <si>
    <t>220209</t>
  </si>
  <si>
    <t>38162</t>
  </si>
  <si>
    <t>Cremlingen</t>
  </si>
  <si>
    <t>Ordner zu Mach-ID 2026</t>
  </si>
  <si>
    <t>Säule für Trennwandsystem</t>
  </si>
  <si>
    <t>Guowen Zhao</t>
  </si>
  <si>
    <t>https://aluext.sharepoint.com/sites/DesignandFeasibility/Shared%20Documents/H/Hohrenk%20Systemtechnik%20GmbH%28NK%29_DE_Cremlingen/Mach-ID_2026-AL-SPP_Xenon_Profil</t>
  </si>
  <si>
    <t>50103077</t>
  </si>
  <si>
    <t>Ordner zu Mach-ID 2025</t>
  </si>
  <si>
    <t>Leuchten</t>
  </si>
  <si>
    <t>Herr Wergen</t>
  </si>
  <si>
    <t>https://aluext.sharepoint.com/sites/DesignandFeasibility/Shared%20Documents/B/Bega%20Gantenbrink-Leuchten%20KG_DE_Menden/Mach-ID_2025-Grundprofil</t>
  </si>
  <si>
    <t xml:space="preserve">Gehäuse Pfeiffer </t>
  </si>
  <si>
    <t>Thien eDrives GmbH</t>
  </si>
  <si>
    <t>6890</t>
  </si>
  <si>
    <t>Lustenau</t>
  </si>
  <si>
    <t>19809727</t>
  </si>
  <si>
    <t>Ordner zu Mach-ID 2024</t>
  </si>
  <si>
    <t>Allgemeintoleranzen B 0720 100</t>
  </si>
  <si>
    <t>Info Kundeninformationen für Logistik/Planung (z.B. Werksferien,: Werksferien vom 24.12.2021 bis 08.01.202</t>
  </si>
  <si>
    <t>https://aluext.sharepoint.com/sites/DesignandFeasibility/Shared%20Documents/T/Thien%20eDrives%20GmbH_AT_Lustenau/Mach-ID_2024-Geh%C3%A4use_Pfeiffer</t>
  </si>
  <si>
    <t>Klemmleisten U10 SE12 SE13</t>
  </si>
  <si>
    <t xml:space="preserve">WWE-2201310033  </t>
  </si>
  <si>
    <t>Ordner zu Mach-ID 2023</t>
  </si>
  <si>
    <t xml:space="preserve">​BMW
QV11111
</t>
  </si>
  <si>
    <t>https://aluext.sharepoint.com/sites/DesignandFeasibility/Shared%20Documents/B/BMW%20AG%20Bayerische%20Motoren%20Werke%20AG_DE_Muenchen/Mach-ID_2023-Klemmleisten_U10_SE12_SE13</t>
  </si>
  <si>
    <t>Profilmaterial Steuerblock PR999</t>
  </si>
  <si>
    <t>Hoerbiger Automotive Komfortsysteme GmbH</t>
  </si>
  <si>
    <t>Hoerbiger</t>
  </si>
  <si>
    <t>86956</t>
  </si>
  <si>
    <t>Schongau</t>
  </si>
  <si>
    <t>10100163</t>
  </si>
  <si>
    <t>Ordner zu Mach-ID 2022</t>
  </si>
  <si>
    <t>Boleslawiec</t>
  </si>
  <si>
    <t>https://aluext.sharepoint.com/sites/DesignandFeasibility/Shared%20Documents/H/Hoerbiger%20Automotive%20Komfortsysteme%20GmbH_DE_Schongau/Mach-ID_2022-Profilmaterial_Steuerblock_PR999</t>
  </si>
  <si>
    <t>Profile to fishing box</t>
  </si>
  <si>
    <t>Ordner zu Mach-ID 2021</t>
  </si>
  <si>
    <t>Frame profile to an fishing box to fishing industry.
Customer will bend the profile thats why T4 temper</t>
  </si>
  <si>
    <t>https://aluext.sharepoint.com/sites/DesignandFeasibility/Shared%20Documents/A/Aluminium%20AS%28NK%29_DK_Thiested/Mach-ID_2021-Profile_to_fishing_box</t>
  </si>
  <si>
    <t>2020</t>
  </si>
  <si>
    <t>Ontario Line</t>
  </si>
  <si>
    <t>Hitachi Rail STS S.p.A.</t>
  </si>
  <si>
    <t>80147</t>
  </si>
  <si>
    <t>Napoli</t>
  </si>
  <si>
    <t>Ordner zu Mach-ID 2020</t>
  </si>
  <si>
    <t>https://aluext.sharepoint.com/sites/DesignandFeasibility/Shared%20Documents/H/Hitachi%20Rail%20STS%20SpA%28NK%29_IT_Napoli/Mach-ID_2020-Ontario_Line</t>
  </si>
  <si>
    <t>Batterierahmen Webasto 252</t>
  </si>
  <si>
    <t>Lingyun Industrial</t>
  </si>
  <si>
    <t>Volksrepublik China</t>
  </si>
  <si>
    <t>12345</t>
  </si>
  <si>
    <t>Songlindian zhuozhou Hebei</t>
  </si>
  <si>
    <t>Ordner zu Mach-ID 2019</t>
  </si>
  <si>
    <t>Slowakei</t>
  </si>
  <si>
    <t>Prešov City</t>
  </si>
  <si>
    <t>https://aluext.sharepoint.com/sites/DesignandFeasibility/Shared%20Documents/L/Lingyun%20Industrial%28NK%29_CN_Songlindian%20zhuozhou%20Hebei/Mach-ID_2019-Batterierahmen_Webasto_252</t>
  </si>
  <si>
    <t>Profil Hauptkörper</t>
  </si>
  <si>
    <t>Ordner zu Mach-ID 2018</t>
  </si>
  <si>
    <t>Lineartechnik</t>
  </si>
  <si>
    <t>Matthias Graf</t>
  </si>
  <si>
    <t>https://aluext.sharepoint.com/sites/DesignandFeasibility/Shared%20Documents/B/Bosch%20Rexroth%20AG%20Stuttgart%20Einkauf_DE_Stuttgart/Mach-ID_2018-Profil_Hauptk%C3%B6rper</t>
  </si>
  <si>
    <t>Klemmleiste G60 SE59</t>
  </si>
  <si>
    <t>TRE-2202170028</t>
  </si>
  <si>
    <t>Ordner zu Mach-ID 2017</t>
  </si>
  <si>
    <t>https://aluext.sharepoint.com/sites/DesignandFeasibility/Shared%20Documents/B/BMW%20AG%20Bayerische%20Motoren%20Werke%20AG_DE_Muenchen/Mach-ID_2017-Klemmleiste_G60_SE59</t>
  </si>
  <si>
    <t>J&amp;D B.V.</t>
  </si>
  <si>
    <t>Niederlande</t>
  </si>
  <si>
    <t>1505</t>
  </si>
  <si>
    <t>EK Zaandam</t>
  </si>
  <si>
    <t>10903043</t>
  </si>
  <si>
    <t>Ordner zu Mach-ID 2016</t>
  </si>
  <si>
    <t>NL</t>
  </si>
  <si>
    <t>Std packagaging</t>
  </si>
  <si>
    <t>ohne Funktion APZ mit Lieferschein: APZ immer PER MAIL verschicken an: Mr. M</t>
  </si>
  <si>
    <t>https://aluext.sharepoint.com/sites/DesignandFeasibility/Shared%20Documents/J/J%26D%20BV_NL_EK%20Zaandam/Mach-ID_2016-Sandwish_profile</t>
  </si>
  <si>
    <t xml:space="preserve">A6Z99000735737 REV A </t>
  </si>
  <si>
    <t>Seisenbacher GmbH</t>
  </si>
  <si>
    <t>3341</t>
  </si>
  <si>
    <t>Ybbsitz</t>
  </si>
  <si>
    <t>10480720</t>
  </si>
  <si>
    <t>Vorauskasse vor Produktionsbeginn</t>
  </si>
  <si>
    <t>200 x 55 Flach</t>
  </si>
  <si>
    <t>AluService Heinzemann GmbH &amp; Co. KG</t>
  </si>
  <si>
    <t>42329</t>
  </si>
  <si>
    <t>10481619</t>
  </si>
  <si>
    <t>Ordner zu Mach-ID 2014</t>
  </si>
  <si>
    <t>Herr Heinzemann</t>
  </si>
  <si>
    <t>https://aluext.sharepoint.com/sites/DesignandFeasibility/Shared%20Documents/A/Alu-Service%20Heinzemann%20GmbH%20%26%20Co%20KG_DE_Wuppertal/Mach-ID_2014-200_x_55_Rohr</t>
  </si>
  <si>
    <t xml:space="preserve">bekannte Profile dringend </t>
  </si>
  <si>
    <t>Aalco Metall ZN der Amari Metall GmbH</t>
  </si>
  <si>
    <t>Aalco</t>
  </si>
  <si>
    <t>Anfrage 53</t>
  </si>
  <si>
    <t>45721</t>
  </si>
  <si>
    <t>Haltern am See</t>
  </si>
  <si>
    <t>r.koenning@aalco-metall.de</t>
  </si>
  <si>
    <t>10491201</t>
  </si>
  <si>
    <t>Ordner zu Mach-ID 2013</t>
  </si>
  <si>
    <t>Profile gibt es schon in Bitterfeld. 
Änderungen sollen beachtet und neu angeboten werden. Sehr eilige Anfrage</t>
  </si>
  <si>
    <t>René Könning</t>
  </si>
  <si>
    <t>90 Tage ab Rechnungsdatum netto</t>
  </si>
  <si>
    <t>https://aluext.sharepoint.com/sites/DesignandFeasibility/Shared%20Documents/A/Aalco%20Metall%20ZN%20der%20Amari%20Metall%20GmbH_DE_Haltern%20am%20See/Mach-ID_2013-bekannte_Profile_dringend</t>
  </si>
  <si>
    <t>Bitschnau Metallverarbeitung GmbH</t>
  </si>
  <si>
    <t>6700</t>
  </si>
  <si>
    <t>Bludenz</t>
  </si>
  <si>
    <t>10100289</t>
  </si>
  <si>
    <t>Ordner zu Mach-ID 2012</t>
  </si>
  <si>
    <t>Herr Hartmann</t>
  </si>
  <si>
    <t>https://aluext.sharepoint.com/sites/DesignandFeasibility/Shared%20Documents/B/Bitschnau%20Metallverarbeitung%20GmbH_AT_Bludenz/Mach-ID_2012-Side_Shield</t>
  </si>
  <si>
    <t>Wellenaufnahme Profil 3</t>
  </si>
  <si>
    <t>Isel Germany AG</t>
  </si>
  <si>
    <t>Isel</t>
  </si>
  <si>
    <t>36124</t>
  </si>
  <si>
    <t>Eichenzell</t>
  </si>
  <si>
    <t>volker.busold@isel.com</t>
  </si>
  <si>
    <t>10922500</t>
  </si>
  <si>
    <t>Ordner zu Mach-ID 2011</t>
  </si>
  <si>
    <t>incl. APZ 3.1 B</t>
  </si>
  <si>
    <t>Volker Busold</t>
  </si>
  <si>
    <t>https://aluext.sharepoint.com/sites/DesignandFeasibility/Shared%20Documents/I/Isel%20Germany%20AG_DE_Eichenzell/Mach-ID_2011-Wellenaufnahme_Profil_3</t>
  </si>
  <si>
    <t>Mail 01.02.2022</t>
  </si>
  <si>
    <t>Jarmo.Rintala@alumeco.fi</t>
  </si>
  <si>
    <t>Ordner zu Mach-ID 2010</t>
  </si>
  <si>
    <t>Jarmo Rintala</t>
  </si>
  <si>
    <t>https://aluext.sharepoint.com/sites/DesignandFeasibility/Shared%20Documents/A/Alumeco%20Finland%20Oy%20AB_FI_Turku/Mach-ID_2010-Round_Tube</t>
  </si>
  <si>
    <t>Abschlussprofile</t>
  </si>
  <si>
    <t>Winkler Solar</t>
  </si>
  <si>
    <t>6800</t>
  </si>
  <si>
    <t>Feldkirch</t>
  </si>
  <si>
    <t>Ordner zu Mach-ID 2009</t>
  </si>
  <si>
    <t>Profile für Solaranlagen</t>
  </si>
  <si>
    <t>A6/CO</t>
  </si>
  <si>
    <t>Herr Glück</t>
  </si>
  <si>
    <t>https://aluext.sharepoint.com/sites/DesignandFeasibility/Shared%20Documents/W/Winkler%20Solar%28NK%29_AT_Feldkirch/Mach-ID_2009-Abschlussprofile</t>
  </si>
  <si>
    <t>Ordner zu Mach-ID 2008</t>
  </si>
  <si>
    <t>Rahmenprofil für Solaranlagen</t>
  </si>
  <si>
    <t>RAL 7024 (Graphitgrau)</t>
  </si>
  <si>
    <t>Info !  Fa. Mega Pulverbeschichtung in A-6858 Schwarzach kann über
8.000 mm beschichten.</t>
  </si>
  <si>
    <t>https://aluext.sharepoint.com/sites/DesignandFeasibility/Shared%20Documents/W/Winkler%20Solar%28NK%29_AT_Feldkirch/Mach-ID_2008-Rahmenprofil</t>
  </si>
  <si>
    <t>Wfel Limited</t>
  </si>
  <si>
    <t>SK4 5BD</t>
  </si>
  <si>
    <t>Stockport, Cheshire</t>
  </si>
  <si>
    <t>10388564</t>
  </si>
  <si>
    <t>Ordner zu Mach-ID 2007</t>
  </si>
  <si>
    <t>DGFVE 232B</t>
  </si>
  <si>
    <t xml:space="preserve">​DGFVE 232B
</t>
  </si>
  <si>
    <t>Info
Info Master und Single Labels austauschen und Kontrollieren ob Si: 
Kundeninformationen für Logistik/Planung (z.B. Werksferien,: Betriebsruhe vom 24.12.2021 bis 04.01.20</t>
  </si>
  <si>
    <t>https://aluext.sharepoint.com/sites/DesignandFeasibility/Shared%20Documents/W/Wfel%20Limited_GB_Stockport%2C%20Cheshire/Mach-ID_2007-76939</t>
  </si>
  <si>
    <t>Feldbinder</t>
  </si>
  <si>
    <t>Ordner zu Mach-ID 2006</t>
  </si>
  <si>
    <t>https://aluext.sharepoint.com/sites/DesignandFeasibility/Shared%20Documents/F/Feldbinder%20Spezialfahrzeugwerke%20GmbH_DE_Winsen/Mach-ID_2006-Kabelkanal</t>
  </si>
  <si>
    <t>VRR Project</t>
  </si>
  <si>
    <t>CAF - Construcciones y Auxiliar de Ferrocarriles, S.A.</t>
  </si>
  <si>
    <t>20200</t>
  </si>
  <si>
    <t>Beasain (Gipuzkoa)</t>
  </si>
  <si>
    <t>19809723</t>
  </si>
  <si>
    <t>Ordner zu Mach-ID 2005</t>
  </si>
  <si>
    <t>https://aluext.sharepoint.com/sites/DesignandFeasibility/Shared%20Documents/C/CAF%20-%20Construcciones%20y%20Auxiliar%20de%20Ferrocarriles%2C%20SA_ES_Beasain%20%28Gipuzkoa%29/Mach-ID_2005-VRR_Project</t>
  </si>
  <si>
    <t>Ordner zu Mach-ID 2004</t>
  </si>
  <si>
    <t>https://aluext.sharepoint.com/sites/DesignandFeasibility/Shared%20Documents/R/Robert%20Bosch%20GmbH_DE_Stuttgart-Zuffenhausen/Mach-ID_2004-Spacer_IPB2</t>
  </si>
  <si>
    <t>I beam 450x200x10x8</t>
  </si>
  <si>
    <t>Kapp Aluminium Tretum Offshore AS</t>
  </si>
  <si>
    <t>2858</t>
  </si>
  <si>
    <t>Kapp</t>
  </si>
  <si>
    <t>10491021</t>
  </si>
  <si>
    <t>Ordner zu Mach-ID 2003</t>
  </si>
  <si>
    <t>Vorkasse</t>
  </si>
  <si>
    <t>https://aluext.sharepoint.com/sites/DesignandFeasibility/Shared%20Documents/K/Kapp%20Aluminium%20Tretum%20Offshore%20AS_NO_Kapp/Mach-ID_2003-I_beam_450x200x10x8</t>
  </si>
  <si>
    <t>B&amp;T</t>
  </si>
  <si>
    <t>Ordner zu Mach-ID 2002</t>
  </si>
  <si>
    <t>https://aluext.sharepoint.com/sites/DesignandFeasibility/Shared%20Documents/B/B%26T%20Exact%20GmbH_DE_Gevelsberg/Mach-ID_2002-Koppelstange_Profil_847</t>
  </si>
  <si>
    <t>Mail</t>
  </si>
  <si>
    <t>Susanne Becker</t>
  </si>
  <si>
    <t>Ordner zu Mach-ID 2001</t>
  </si>
  <si>
    <t>https://aluext.sharepoint.com/sites/DesignandFeasibility/Shared%20Documents/U/Uab%20Alumeco%20Baltic_LT_Vilnius/Mach-ID_2001-Flach_140x25</t>
  </si>
  <si>
    <t>Anfrage rfq</t>
  </si>
  <si>
    <t>Airoldi Metalli Spa</t>
  </si>
  <si>
    <t>Airoldi</t>
  </si>
  <si>
    <t>rfq</t>
  </si>
  <si>
    <t>23847</t>
  </si>
  <si>
    <t>Molteno (LC)</t>
  </si>
  <si>
    <t>o.ratti@airoldimetalli.it</t>
  </si>
  <si>
    <t>10632900</t>
  </si>
  <si>
    <t>Ordner zu Mach-ID 2000</t>
  </si>
  <si>
    <t>Omar Ratti</t>
  </si>
  <si>
    <t>https://aluext.sharepoint.com/sites/DesignandFeasibility/Shared%20Documents/A/Airoldi%20Metalli%20Spa_IT_Molteno%20%28LC%29/Mach-ID_2000-Anfrage_rfq</t>
  </si>
  <si>
    <t>Ordner zu Mach-ID 1999</t>
  </si>
  <si>
    <t>https://aluext.sharepoint.com/sites/DesignandFeasibility/Shared%20Documents/V/Vanderlande%20Industries%20GmbH%20%26%20CoKG_DE_Siegen/Mach-ID_1999-76276</t>
  </si>
  <si>
    <t xml:space="preserve">AluProfil </t>
  </si>
  <si>
    <t>MS Ultraschall Technologie GmbH</t>
  </si>
  <si>
    <t>MS Ultraschall</t>
  </si>
  <si>
    <t>30568-00</t>
  </si>
  <si>
    <t>78549</t>
  </si>
  <si>
    <t>Spaichingen</t>
  </si>
  <si>
    <t>10100130</t>
  </si>
  <si>
    <t>Ordner zu Mach-ID 1998</t>
  </si>
  <si>
    <t>https://aluext.sharepoint.com/sites/DesignandFeasibility/Shared%20Documents/M/MS%20Ultraschall%20Technologie%20GmbH_DE_Spaichingen/Mach-ID_1998-AluProfil</t>
  </si>
  <si>
    <t>Alustrangpressprofil</t>
  </si>
  <si>
    <t>Kavo Dental GmbH</t>
  </si>
  <si>
    <t>Kavo</t>
  </si>
  <si>
    <t>10011710</t>
  </si>
  <si>
    <t>julia.letzgus@kavo.com</t>
  </si>
  <si>
    <t>10439000</t>
  </si>
  <si>
    <t>Ordner zu Mach-ID 1997</t>
  </si>
  <si>
    <t>Teile sind einzeln zu verpacken</t>
  </si>
  <si>
    <t>Julia Letzgus</t>
  </si>
  <si>
    <t>https://aluext.sharepoint.com/sites/DesignandFeasibility/Shared%20Documents/K/Kavo%20Dental%20GmbH_DE_Biberach/Riss/Mach-ID_1997-Alustrangpressprofil</t>
  </si>
  <si>
    <t>Ordner zu Mach-ID 1996</t>
  </si>
  <si>
    <t>Siehe Ordner Spezifikationen</t>
  </si>
  <si>
    <t>PPAP Level 3;#3.1 Zeugnis</t>
  </si>
  <si>
    <t xml:space="preserve">​Siehe Ordner Spezifikationen
</t>
  </si>
  <si>
    <t>https://aluext.sharepoint.com/sites/DesignandFeasibility/Shared%20Documents/B/BMW%20AG%20Bayerische%20Motoren%20Werke%20AG_DE_Muenchen/Mach-ID_1996-Einleger_Schweller</t>
  </si>
  <si>
    <t>BaWü &amp; Main Weser</t>
  </si>
  <si>
    <t>jan.svorc@alstomgroup.com</t>
  </si>
  <si>
    <t>Ordner zu Mach-ID 1995</t>
  </si>
  <si>
    <t xml:space="preserve">Logistikspezifikation </t>
  </si>
  <si>
    <t>DTRF15202 rev O</t>
  </si>
  <si>
    <t>https://aluext.sharepoint.com/sites/DesignandFeasibility/Shared%20Documents/A/Alstom%20Konstal%20SA_PL_Chorz%C3%B3w/Mach-ID_1995-BaW%C3%BC_%26_Main_Weser</t>
  </si>
  <si>
    <t>Aalberts Surface Technologies GmbH</t>
  </si>
  <si>
    <t>87600</t>
  </si>
  <si>
    <t>Kaufbeuren</t>
  </si>
  <si>
    <t>19899793</t>
  </si>
  <si>
    <t>Ordner zu Mach-ID 1994</t>
  </si>
  <si>
    <t>Christian Vorbach</t>
  </si>
  <si>
    <t>https://aluext.sharepoint.com/sites/DesignandFeasibility/Shared%20Documents/A/Aalberts%20Surface%20Technologies%20GmbH_DE_Kaufbeuren/Mach-ID_1994-Power_Tube_800</t>
  </si>
  <si>
    <t>Bague</t>
  </si>
  <si>
    <t>Bobst Lyon</t>
  </si>
  <si>
    <t>69673</t>
  </si>
  <si>
    <t>Bron Cedex</t>
  </si>
  <si>
    <t>10491140</t>
  </si>
  <si>
    <t>Ordner zu Mach-ID 1993</t>
  </si>
  <si>
    <t>CIP;#CPT</t>
  </si>
  <si>
    <t>Lionel Beauregard</t>
  </si>
  <si>
    <t>Warnung Warenannahmezeiten: keine Warenannahme 11. und 12. November</t>
  </si>
  <si>
    <t>https://aluext.sharepoint.com/sites/DesignandFeasibility/Shared%20Documents/B/Bobst%20Lyon_FR_Bron%20Cedex/Mach-ID_1993-Bague</t>
  </si>
  <si>
    <t>Pressprofil für techn. Walzen</t>
  </si>
  <si>
    <t>Ordner zu Mach-ID 1992</t>
  </si>
  <si>
    <t>22113 Oststeinbeck</t>
  </si>
  <si>
    <t>https://aluext.sharepoint.com/sites/DesignandFeasibility/Shared%20Documents/W/W%20Hartmann%20%26%20Co%20GmbH%20%26%20Co%20KG_DE_Gladbeck/Mach-ID_1992-Pressprofil_f%C3%BCr_techn_Walzen</t>
  </si>
  <si>
    <t xml:space="preserve">Fahrbahnprofil 200 x 80 </t>
  </si>
  <si>
    <t>Altec Aluminium-Technik GmbH Co. K</t>
  </si>
  <si>
    <t>40414-1</t>
  </si>
  <si>
    <t>56727</t>
  </si>
  <si>
    <t>Mayen</t>
  </si>
  <si>
    <t>10491260</t>
  </si>
  <si>
    <t>Ordner zu Mach-ID 1991</t>
  </si>
  <si>
    <t xml:space="preserve">Gulnar Geier </t>
  </si>
  <si>
    <t xml:space="preserve">Info Kundeninformationen für Logistik/Planung (z.B. Werksferien,: </t>
  </si>
  <si>
    <t>https://aluext.sharepoint.com/sites/DesignandFeasibility/Shared%20Documents/A/Altec%20Aluminium-Technik%20GmbH%20Co%20K_DE_Mayen/Mach-ID_1991-Fahrbahnprofil_200_x_80</t>
  </si>
  <si>
    <t>Cargo profiles</t>
  </si>
  <si>
    <t>VRR</t>
  </si>
  <si>
    <t>3079</t>
  </si>
  <si>
    <t>Rotterdam</t>
  </si>
  <si>
    <t>Ordner zu Mach-ID 1990</t>
  </si>
  <si>
    <t>Air cargo carriers</t>
  </si>
  <si>
    <t>Peter Valster</t>
  </si>
  <si>
    <t>https://aluext.sharepoint.com/sites/DesignandFeasibility/Shared%20Documents/V/VRR%28NK%29_NL_Rotterdam/Mach-ID_1990-Cargo_profiles</t>
  </si>
  <si>
    <t>Metall GmbH</t>
  </si>
  <si>
    <t xml:space="preserve">iheb.rezgui@mueller-welte.de </t>
  </si>
  <si>
    <t>Ordner zu Mach-ID 1989</t>
  </si>
  <si>
    <t>https://aluext.sharepoint.com/sites/DesignandFeasibility/Shared%20Documents/M/Metall%20GmbH%20Mueller%20%2B%20Welte_DE_Tuningen/Mach-ID_1989-Rundstange_20mm</t>
  </si>
  <si>
    <t>Renault rear and side panels</t>
  </si>
  <si>
    <t>Minth</t>
  </si>
  <si>
    <t>Serbien</t>
  </si>
  <si>
    <t>15300</t>
  </si>
  <si>
    <t>Loznica</t>
  </si>
  <si>
    <t>Ordner zu Mach-ID 1988</t>
  </si>
  <si>
    <t>RS</t>
  </si>
  <si>
    <t>https://aluext.sharepoint.com/sites/DesignandFeasibility/Shared%20Documents/M/Minth%28NK%29_RS_Loznica/Mach-ID_1988-Renault_rear_and_side_panels</t>
  </si>
  <si>
    <t>Rund &amp; Profil</t>
  </si>
  <si>
    <t>Schondelmaier</t>
  </si>
  <si>
    <t>77793</t>
  </si>
  <si>
    <t>Gutach</t>
  </si>
  <si>
    <t>Ordner zu Mach-ID 1987</t>
  </si>
  <si>
    <t>https://aluext.sharepoint.com/sites/DesignandFeasibility/Shared%20Documents/S/Schondelmaier%28NK%29_DE_Gutach/Mach-ID_1987-Rund_%26_Profil</t>
  </si>
  <si>
    <t>500 er Profil</t>
  </si>
  <si>
    <t>Roeder Zelt- und Veranstaltungsservice GmbH</t>
  </si>
  <si>
    <t>Roeder</t>
  </si>
  <si>
    <t>63654</t>
  </si>
  <si>
    <t>Buedingen</t>
  </si>
  <si>
    <t>11632300</t>
  </si>
  <si>
    <t>Ordner zu Mach-ID 1986</t>
  </si>
  <si>
    <t>Zeltprofil</t>
  </si>
  <si>
    <t>Herr Brinker</t>
  </si>
  <si>
    <t>Warnung
Warnung Avisierung: 2 Tage vor Anlieferung avisieren
Kreditlimit überschritten: automatische Anlage</t>
  </si>
  <si>
    <t>https://aluext.sharepoint.com/sites/DesignandFeasibility/Shared%20Documents/R/Roeder%20Zelt-%20und%20Veranstaltungsservice%20GmbH_DE_Buedingen/Mach-ID_1986-500_er_Profil</t>
  </si>
  <si>
    <t>4/6089</t>
  </si>
  <si>
    <t>b.preiss@albea.net</t>
  </si>
  <si>
    <t>Ordner zu Mach-ID 1985</t>
  </si>
  <si>
    <t>incl. APZ 3.1B</t>
  </si>
  <si>
    <t>Benno Preiss</t>
  </si>
  <si>
    <t>https://aluext.sharepoint.com/sites/DesignandFeasibility/Shared%20Documents/A/Albea%20Aluminiumbearbeitung%20GmbH_DE_Friesenheim-Schuttern/Mach-ID_1985-K%C3%BChlk%C3%B6rper</t>
  </si>
  <si>
    <t>4/6088</t>
  </si>
  <si>
    <t>Ordner zu Mach-ID 1984</t>
  </si>
  <si>
    <t>https://aluext.sharepoint.com/sites/DesignandFeasibility/Shared%20Documents/A/Albea%20Aluminiumbearbeitung%20GmbH_DE_Friesenheim-Schuttern/Mach-ID_1984-Winkel</t>
  </si>
  <si>
    <t>Ordner zu Mach-ID 1983</t>
  </si>
  <si>
    <t>siehe Vorgaben auf Kundenbestellung</t>
  </si>
  <si>
    <t>Tanja Beer</t>
  </si>
  <si>
    <t>https://aluext.sharepoint.com/sites/DesignandFeasibility/Shared%20Documents/I/IsoProfil%20GmbH_DE_Wuppertal/Mach-ID_1983-Rechteckrohr</t>
  </si>
  <si>
    <t>TOI Toi &amp; Dixi Group GmbH</t>
  </si>
  <si>
    <t>40880</t>
  </si>
  <si>
    <t>Ratingen</t>
  </si>
  <si>
    <t>Ordner zu Mach-ID 1982</t>
  </si>
  <si>
    <t>Rahmenprofil für Toilettenkabinen</t>
  </si>
  <si>
    <t>Hr. Erbar</t>
  </si>
  <si>
    <t>https://aluext.sharepoint.com/sites/DesignandFeasibility/Shared%20Documents/T/TOI%20Toi%20%26%20Dixi%20Group%20GmbH%28NK%29_DE_Ratingen/Mach-ID_1982-U-Profil</t>
  </si>
  <si>
    <t>NTL</t>
  </si>
  <si>
    <t>Alstom Translohr</t>
  </si>
  <si>
    <t>67980</t>
  </si>
  <si>
    <t>Hangenbieten</t>
  </si>
  <si>
    <t>Ordner zu Mach-ID 1981</t>
  </si>
  <si>
    <t>FAI (Customer visit);#3.1 Zeugnis</t>
  </si>
  <si>
    <t>https://aluext.sharepoint.com/sites/DesignandFeasibility/Shared%20Documents/A/Alstom%20Translohr%28NK%29_FR_Hangenbieten/Mach-ID_1981-NTL</t>
  </si>
  <si>
    <t>New Profil Runko</t>
  </si>
  <si>
    <t>jarmo.rintala@alumeco.fi</t>
  </si>
  <si>
    <t>Ordner zu Mach-ID 1980</t>
  </si>
  <si>
    <t>Odense</t>
  </si>
  <si>
    <t>https://aluext.sharepoint.com/sites/DesignandFeasibility/Shared%20Documents/A/Alumeco%20Finland%20Oy%20AB_FI_Turku/Mach-ID_1980-New_Profil_Runko</t>
  </si>
  <si>
    <t>3 Profile</t>
  </si>
  <si>
    <t>Profilanfragen</t>
  </si>
  <si>
    <t>Ordner zu Mach-ID 1979</t>
  </si>
  <si>
    <t>Vorrichtungsbau</t>
  </si>
  <si>
    <t>https://aluext.sharepoint.com/sites/DesignandFeasibility/Shared%20Documents/A/Albea%20Aluminiumbearbeitung%20GmbH_DE_Friesenheim-Schuttern/Mach-ID_1979-3_Profile</t>
  </si>
  <si>
    <t>SKG_5 sections</t>
  </si>
  <si>
    <t>Ordner zu Mach-ID 1978</t>
  </si>
  <si>
    <t xml:space="preserve">Richtpreis vom Kunden vorgegeben: Umarbeit 0,90 €/kg! </t>
  </si>
  <si>
    <t>bestehende Vereinbarung</t>
  </si>
  <si>
    <t xml:space="preserve">​bestehende Vereinbarung
</t>
  </si>
  <si>
    <t>https://aluext.sharepoint.com/sites/DesignandFeasibility/Shared%20Documents/S/SKG%20Italia%20Spa_IT_Scarzara%20%28Parma%29/Mach-ID_1978-SKG_5_sections</t>
  </si>
  <si>
    <t>Profil zu Einbaugehäuse</t>
  </si>
  <si>
    <t>Ordner zu Mach-ID 1977</t>
  </si>
  <si>
    <t>https://aluext.sharepoint.com/sites/DesignandFeasibility/Shared%20Documents/B/Bega%20Gantenbrink-Leuchten%20KG_DE_Menden/Mach-ID_1977-Profil_zu_Einbaugeh%C3%A4use</t>
  </si>
  <si>
    <t>Round Tube 48,3x4,5</t>
  </si>
  <si>
    <t>Aluteam-Alumeco Sp. z o.o.</t>
  </si>
  <si>
    <t>35-301</t>
  </si>
  <si>
    <t>Rzeszów</t>
  </si>
  <si>
    <t>10300100</t>
  </si>
  <si>
    <t>Ordner zu Mach-ID 1976</t>
  </si>
  <si>
    <t>https://aluext.sharepoint.com/sites/DesignandFeasibility/Shared%20Documents/A/Aluteam-Alumeco%20Sp%20z%20oo_PL_Rzesz%C3%B3w/Mach-ID_1976-Round_Tube_48%2C3x4%2C5</t>
  </si>
  <si>
    <t>IsoProfil</t>
  </si>
  <si>
    <t>Ordner zu Mach-ID 1975</t>
  </si>
  <si>
    <t>Frau Sander</t>
  </si>
  <si>
    <t>https://aluext.sharepoint.com/sites/DesignandFeasibility/Shared%20Documents/I/IsoProfil%20GmbH_DE_Wuppertal/Mach-ID_1975-Kammerprofil_V2</t>
  </si>
  <si>
    <t>Ordner zu Mach-ID 1974</t>
  </si>
  <si>
    <t>FCA;#DDP</t>
  </si>
  <si>
    <t>https://aluext.sharepoint.com/sites/DesignandFeasibility/Shared%20Documents/G/Gedia%28NK%29_DE_Attendorn/Mach-ID_1974-Einleger_Schweller</t>
  </si>
  <si>
    <t>Rohre 6060 T66</t>
  </si>
  <si>
    <t>Bikar-Metalle GmbH</t>
  </si>
  <si>
    <t>364268</t>
  </si>
  <si>
    <t>57319</t>
  </si>
  <si>
    <t>Bad Berleburg</t>
  </si>
  <si>
    <t>10100600</t>
  </si>
  <si>
    <t>Ordner zu Mach-ID 1973</t>
  </si>
  <si>
    <t>Warnung
Info Avisierung: Anlieferung muss immer avisiert/ angemel
Kundeninformationen für Logistik/Planung (z.B. Werksferien,: Anlieferung bis 22.12. und erst ab 03.01</t>
  </si>
  <si>
    <t>https://aluext.sharepoint.com/sites/DesignandFeasibility/Shared%20Documents/B/Bikar-Metalle%20GmbH_DE_Bad%20Berleburg/Mach-ID_1973-Rohre_6060_T66</t>
  </si>
  <si>
    <t>50103027</t>
  </si>
  <si>
    <t>Ordner zu Mach-ID 1972</t>
  </si>
  <si>
    <t>https://aluext.sharepoint.com/sites/DesignandFeasibility/Shared%20Documents/B/Bega%20Gantenbrink-Leuchten%20KG_DE_Menden/Mach-ID_1972-Quadratprofil_70x70</t>
  </si>
  <si>
    <t>Traverse</t>
  </si>
  <si>
    <t>GDI Intralogistics GmbH</t>
  </si>
  <si>
    <t>83737</t>
  </si>
  <si>
    <t>Irschenberg</t>
  </si>
  <si>
    <t>w.muehlbauer@gdi-intralogistics.com</t>
  </si>
  <si>
    <t>10491215</t>
  </si>
  <si>
    <t>Ordner zu Mach-ID 1971</t>
  </si>
  <si>
    <t xml:space="preserve">Wolfgang Mühlbauer </t>
  </si>
  <si>
    <t>https://aluext.sharepoint.com/sites/DesignandFeasibility/Shared%20Documents/G/GDI%20Intralogistics%20GmbH_DE_Irschenberg/Mach-ID_1971-Traverse</t>
  </si>
  <si>
    <t>Druckplatte L3 G08</t>
  </si>
  <si>
    <t>Ordner zu Mach-ID 1970</t>
  </si>
  <si>
    <t xml:space="preserve">​BMW
QV61096
</t>
  </si>
  <si>
    <t>https://aluext.sharepoint.com/sites/DesignandFeasibility/Shared%20Documents/B/BMW%20AG%20Bayerische%20Motoren%20Werke%20AG_DE_Muenchen/Mach-ID_1970-Druckplatte_L3_G08</t>
  </si>
  <si>
    <t xml:space="preserve">Flange Rund &amp; Profil </t>
  </si>
  <si>
    <t>Ordner zu Mach-ID 1969</t>
  </si>
  <si>
    <t>https://aluext.sharepoint.com/sites/DesignandFeasibility/Shared%20Documents/S/Schondelmaier%28NK%29_DE_Gutach/Mach-ID_1969-Flange_Rund_%26_Profil</t>
  </si>
  <si>
    <t>1968</t>
  </si>
  <si>
    <t>Längsträger FPAM21662</t>
  </si>
  <si>
    <t>Ordner zu Mach-ID 1968</t>
  </si>
  <si>
    <t>https://aluext.sharepoint.com/sites/DesignandFeasibility/Shared%20Documents/D/Dr%20Ing%20hc%20F%20Porsche%20AG_DE_Stuttgart/Mach-ID_1968-L%C3%A4ngstr%C3%A4ger_FPAM21662</t>
  </si>
  <si>
    <t>Heckträger Querstrebe Daimler EB4XX</t>
  </si>
  <si>
    <t>Ordner zu Mach-ID 1967</t>
  </si>
  <si>
    <t xml:space="preserve">​Magna / Daimler
</t>
  </si>
  <si>
    <t>https://aluext.sharepoint.com/sites/DesignandFeasibility/Shared%20Documents/M/Magna%20Steyr%20Fahrzeugtechnik%20AG%20%26%20Co%20KG_AT_Graz/Mach-ID_1967-Hecktr%C3%A4ger_Querstrebe_Daimler_EB4XX</t>
  </si>
  <si>
    <t>F 40x35</t>
  </si>
  <si>
    <t>Nicolai GmbH</t>
  </si>
  <si>
    <t>31008</t>
  </si>
  <si>
    <t>Mehle</t>
  </si>
  <si>
    <t>Markus Schmidt &lt;markus.schmidt@nicolaibike.de&gt;</t>
  </si>
  <si>
    <t>10100227</t>
  </si>
  <si>
    <t>Ordner zu Mach-ID 1966</t>
  </si>
  <si>
    <t>Markus Schmidt</t>
  </si>
  <si>
    <t>https://aluext.sharepoint.com/sites/DesignandFeasibility/Shared%20Documents/N/Nicolai%20GmbH_DE_Mehle/Mach-ID_1966-F_40x35</t>
  </si>
  <si>
    <t>Bracket lock tower</t>
  </si>
  <si>
    <t>Ordner zu Mach-ID 1965</t>
  </si>
  <si>
    <t>End customer is Volvo Trucks. We have not received any special requirements from Aluminium AS. More than EN 755-9.</t>
  </si>
  <si>
    <t xml:space="preserve">Kaare Holt Jakobsen                          </t>
  </si>
  <si>
    <t>https://aluext.sharepoint.com/sites/DesignandFeasibility/Shared%20Documents/A/Aluminium%20AS%28NK%29_DK_Thiested/Mach-ID_1965-Bracket_lock_tower</t>
  </si>
  <si>
    <t>Ordner zu Mach-ID 1964</t>
  </si>
  <si>
    <t xml:space="preserve">connection plates for hydraulics.
See: https://www.cejn.com/products/hydraulics/multi-x-range/#
</t>
  </si>
  <si>
    <t>https://aluext.sharepoint.com/sites/DesignandFeasibility/Shared%20Documents/K/Klarvik%20AB_SE_Klavrestroem/Mach-ID_1964-Nipple_block_120x184mm</t>
  </si>
  <si>
    <t>Profile für Schaltanlagen</t>
  </si>
  <si>
    <t>Siemens Energy</t>
  </si>
  <si>
    <t>13629</t>
  </si>
  <si>
    <t>Ordner zu Mach-ID 1963</t>
  </si>
  <si>
    <t>Herr Lüthy</t>
  </si>
  <si>
    <t>https://aluext.sharepoint.com/sites/DesignandFeasibility/Shared%20Documents/S/Siemens%20Energy%28NK%29_DE_Berlin/Mach-ID_1963-Profile_f%C3%BCr_Schaltanlagen</t>
  </si>
  <si>
    <t>Plate 400mm</t>
  </si>
  <si>
    <t>Maritime</t>
  </si>
  <si>
    <t>Ordner zu Mach-ID 1962</t>
  </si>
  <si>
    <t>Öyvind Warholm</t>
  </si>
  <si>
    <t>https://aluext.sharepoint.com/sites/DesignandFeasibility/Shared%20Documents/M/Maritime%28NK%29_NO_Kapp/Mach-ID_1962-Plate_400mm</t>
  </si>
  <si>
    <t>Chart Energy and Chemicals, Inc.</t>
  </si>
  <si>
    <t>54601</t>
  </si>
  <si>
    <t>La Crosse Wi</t>
  </si>
  <si>
    <t>10491039</t>
  </si>
  <si>
    <t>Ordner zu Mach-ID 1961</t>
  </si>
  <si>
    <t>Druckgeräterichtlinie</t>
  </si>
  <si>
    <t xml:space="preserve">SES 4-1.87 / ASME SB 241 / ANSI H35.1/.2      </t>
  </si>
  <si>
    <t xml:space="preserve">ASME SB 241 </t>
  </si>
  <si>
    <r>
      <t>​</t>
    </r>
    <r>
      <rPr>
        <sz val="7.5"/>
        <color theme="1"/>
        <rFont val="Courier New"/>
        <family val="3"/>
      </rPr>
      <t xml:space="preserve">SES 4-1.87 / ASME SB 241 / ANSI H35.1/.2      
</t>
    </r>
  </si>
  <si>
    <t>https://aluext.sharepoint.com/sites/DesignandFeasibility/Shared%20Documents/C/Chart%20Energy%20and%20Chemicals%2C%20Inc_US_La%20Crosse%20Wi/Mach-ID_1961-Dornrohre</t>
  </si>
  <si>
    <t>Round tube</t>
  </si>
  <si>
    <t>Lena Metall AS</t>
  </si>
  <si>
    <t>2848</t>
  </si>
  <si>
    <t>Skreia</t>
  </si>
  <si>
    <t>Ordner zu Mach-ID 1960</t>
  </si>
  <si>
    <t>Aluminum masts/pole for power grids.
See https://lena-metall.no for more info.</t>
  </si>
  <si>
    <t>Electrolytic coloring and with Bronze Color for outdoor use.</t>
  </si>
  <si>
    <t>Andreas Pettersen</t>
  </si>
  <si>
    <t>paper between profiles</t>
  </si>
  <si>
    <t>https://aluext.sharepoint.com/sites/DesignandFeasibility/Shared%20Documents/L/Lena%20Metall%20AS%28NK%29_NO_Skreia/Mach-ID_1960-Round_tube</t>
  </si>
  <si>
    <t>Felder KG</t>
  </si>
  <si>
    <t>Felder</t>
  </si>
  <si>
    <t>6060</t>
  </si>
  <si>
    <t>Hall in Tirol</t>
  </si>
  <si>
    <t>a.wiedemann@felder-group.com</t>
  </si>
  <si>
    <t>10627900</t>
  </si>
  <si>
    <t>Ordner zu Mach-ID 1959</t>
  </si>
  <si>
    <t>A6 CO</t>
  </si>
  <si>
    <t>Alexandra Wiedemann</t>
  </si>
  <si>
    <t>Info Kundeninformationen für Logistik/Planung (z.B. Werksferien,: ACHTUNG:   KEINE Warenannahme vom 24.12.</t>
  </si>
  <si>
    <t>https://aluext.sharepoint.com/sites/DesignandFeasibility/Shared%20Documents/F/Felder%20KG_AT_Hall%20in%20Tirol/Mach-ID_1959-Grundbahn</t>
  </si>
  <si>
    <t>GL038386300</t>
  </si>
  <si>
    <t>Metall-Kontor GmbH</t>
  </si>
  <si>
    <t>35460</t>
  </si>
  <si>
    <t>Staufenberg-Treis</t>
  </si>
  <si>
    <t>10480952</t>
  </si>
  <si>
    <t>Ordner zu Mach-ID 1958</t>
  </si>
  <si>
    <t>https://aluext.sharepoint.com/sites/DesignandFeasibility/Shared%20Documents/M/Metall-Kontor%20GmbH_DE_Staufenberg-Treis/Mach-ID_1958-GL038386300</t>
  </si>
  <si>
    <t>AN310712452</t>
  </si>
  <si>
    <t>Metallcenter West GmbH</t>
  </si>
  <si>
    <t>Metallcenter West</t>
  </si>
  <si>
    <t>33818</t>
  </si>
  <si>
    <t>Leopoldshoehe</t>
  </si>
  <si>
    <t>jna@metallcenter.de</t>
  </si>
  <si>
    <t>10100195</t>
  </si>
  <si>
    <t>Ordner zu Mach-ID 1957</t>
  </si>
  <si>
    <t>1.	Aus den Profilen werden im weiteren Verlauf Gehäuse für Batterie-Module gebaut.
2.	Die jeweils kleinen Kammern dienen als Kühlkammern und müssen geschlossen bleiben
3.	Die großen Hohlkammern werden im weiteren Verlauf zur Isolierung ausgeschäumt
4.	Das Projekt beläuft sich über ca. 1500 to. Gesamtvolumen
5.	Die Profilgewichte müssen so gering wie möglich sein.
gefragte Lieferlänge: 2000-2600 mm</t>
  </si>
  <si>
    <t>Einwegverpackung, wellenförmige Zwischenlangen, max 500kg</t>
  </si>
  <si>
    <t>Jens Naunheim</t>
  </si>
  <si>
    <t>https://aluext.sharepoint.com/sites/DesignandFeasibility/Shared%20Documents/M/Metallcenter%20West%20GmbH_DE_Leopoldshoehe/Mach-ID_1957-AN310712452</t>
  </si>
  <si>
    <t>FUCA 149</t>
  </si>
  <si>
    <t>Bharat Forge</t>
  </si>
  <si>
    <t xml:space="preserve">Anfrage </t>
  </si>
  <si>
    <t>s.Kraut@bf-at.de</t>
  </si>
  <si>
    <t>Ordner zu Mach-ID 1956</t>
  </si>
  <si>
    <t>Automobilindustrie</t>
  </si>
  <si>
    <t>liegt der QS in BTF vor</t>
  </si>
  <si>
    <t>wie bereits bekannt und geliefert</t>
  </si>
  <si>
    <t>Sebastian Kraut</t>
  </si>
  <si>
    <t xml:space="preserve">​liegt der QS in BTF vor
</t>
  </si>
  <si>
    <t>https://aluext.sharepoint.com/sites/DesignandFeasibility/Shared%20Documents/B/Bharat%20Forge%20Aluminiumtechnik%20GmbH_DE_Brand%20-%20Erbisdorf/Mach-ID_1956-FUCA_149</t>
  </si>
  <si>
    <t>B20536 - FUCA 149</t>
  </si>
  <si>
    <t>Joerg Lissberg</t>
  </si>
  <si>
    <t>Ordner zu Mach-ID 1955</t>
  </si>
  <si>
    <t>LS S0004 Rev O</t>
  </si>
  <si>
    <t>Siehe oben</t>
  </si>
  <si>
    <t xml:space="preserve">​Siehe oben
</t>
  </si>
  <si>
    <t>https://aluext.sharepoint.com/sites/DesignandFeasibility/Shared%20Documents/B/Bharat%20Forge%20Aluminiumtechnik%20GmbH_DE_Brand%20-%20Erbisdorf/Mach-ID_1955-B20536_-_FUCA_149</t>
  </si>
  <si>
    <t xml:space="preserve">68436 (43 MN BNN) </t>
  </si>
  <si>
    <t>Phoenix Mecano Kecskemét Kft.</t>
  </si>
  <si>
    <t>6000</t>
  </si>
  <si>
    <t>Kecskemét</t>
  </si>
  <si>
    <t>10481797</t>
  </si>
  <si>
    <t>Ordner zu Mach-ID 1954</t>
  </si>
  <si>
    <t>https://aluext.sharepoint.com/sites/DesignandFeasibility/Shared%20Documents/P/Phoenix%20Mecano%20Kecskem%C3%A9t%20Kft_HU_Kecskem%C3%A9t/Mach-ID_1954-68436_%2843_MN_BNN%29</t>
  </si>
  <si>
    <t>Profil Lamelle</t>
  </si>
  <si>
    <t xml:space="preserve">martin.distel@lmtgmbh.de </t>
  </si>
  <si>
    <t>Ordner zu Mach-ID 1953</t>
  </si>
  <si>
    <t>https://aluext.sharepoint.com/sites/DesignandFeasibility/Shared%20Documents/L/LMT%20GmbH%20Leuchten%20%2B%20Metall%20Technik_DE_Hilpoltstein/Mach-ID_1953-Lamelle</t>
  </si>
  <si>
    <t>ALP-Profile</t>
  </si>
  <si>
    <t>Gumax</t>
  </si>
  <si>
    <t>5652</t>
  </si>
  <si>
    <t>Eindhoven</t>
  </si>
  <si>
    <t>Ordner zu Mach-ID 1952</t>
  </si>
  <si>
    <t>Beschattungen</t>
  </si>
  <si>
    <t>9016</t>
  </si>
  <si>
    <t>Wendy Romijnders</t>
  </si>
  <si>
    <t>https://aluext.sharepoint.com/sites/DesignandFeasibility/Shared%20Documents/G/Gumax%28NK%29_NL_Eindhoven/Mach-ID_1952-ALP-Profile</t>
  </si>
  <si>
    <t>ML Metall-Concept GmbH</t>
  </si>
  <si>
    <t>72250</t>
  </si>
  <si>
    <t>Freudenstadt</t>
  </si>
  <si>
    <t>Denis Hess &lt;d.hess@ml-metall-concept.de&gt;</t>
  </si>
  <si>
    <t>10504922</t>
  </si>
  <si>
    <t>Ordner zu Mach-ID 1951</t>
  </si>
  <si>
    <t>Herr Denis Hess</t>
  </si>
  <si>
    <t>https://aluext.sharepoint.com/sites/DesignandFeasibility/Shared%20Documents/M/ML%20Metall-Concept%20GmbH_DE_Freudenstadt/Mach-ID_1951-Profil</t>
  </si>
  <si>
    <t>1950</t>
  </si>
  <si>
    <t>BMW G90 G99 Schubfeld</t>
  </si>
  <si>
    <t>Ordner zu Mach-ID 1950</t>
  </si>
  <si>
    <t>https://aluext.sharepoint.com/sites/DesignandFeasibility/Shared%20Documents/T/Thyssenkrupp%20Automotive%28NK%29_DE_Heilbronn/Mach-ID_1950-BMW_G90_G99_Schubfeld</t>
  </si>
  <si>
    <t>Leuchtenprofil 270 x 140</t>
  </si>
  <si>
    <t>50102995</t>
  </si>
  <si>
    <t>Ordner zu Mach-ID 1949</t>
  </si>
  <si>
    <t>https://aluext.sharepoint.com/sites/DesignandFeasibility/Shared%20Documents/B/Bega%20Gantenbrink-Leuchten%20KG_DE_Menden/Mach-ID_1949-Leuchtenprofil_270_x_140</t>
  </si>
  <si>
    <t>Various profiles</t>
  </si>
  <si>
    <t>Minth Group</t>
  </si>
  <si>
    <t>vladimir.mrdovic@minthgroup.com</t>
  </si>
  <si>
    <t>Ordner zu Mach-ID 1948</t>
  </si>
  <si>
    <t>Vladimir Mrdovic</t>
  </si>
  <si>
    <t>https://aluext.sharepoint.com/sites/DesignandFeasibility/Shared%20Documents/M/Minth%20Group%28NK%29_RS_Loznica/Mach-ID_1948-Vaious_profiles</t>
  </si>
  <si>
    <t>1947</t>
  </si>
  <si>
    <t>Querträger Hinterwagen</t>
  </si>
  <si>
    <t>Läpple Automotive GmbH</t>
  </si>
  <si>
    <t>Ordner zu Mach-ID 1947</t>
  </si>
  <si>
    <t>https://aluext.sharepoint.com/sites/DesignandFeasibility/Shared%20Documents/L/L%C3%A4pple%20Automotive%20GmbH%28NK%29_DE_Heilbronn/Mach-ID_1947-Quertr%C3%A4ger_Hinterwagen</t>
  </si>
  <si>
    <t>Big tubes to Sauna heaters</t>
  </si>
  <si>
    <t>Ordner zu Mach-ID 1946</t>
  </si>
  <si>
    <t>Schwarzrot</t>
  </si>
  <si>
    <t>Black anodising in short length 750mm. Contackt marks on the cutting edge.</t>
  </si>
  <si>
    <t>Jussi Myllimäki</t>
  </si>
  <si>
    <t>packaging with paper between profiles</t>
  </si>
  <si>
    <t>https://aluext.sharepoint.com/sites/DesignandFeasibility/Shared%20Documents/P/Profilgruppen%28NK%29_SE_%C3%85seda/Mach-ID_1946-Big_tubes_to_Sauna_heaters</t>
  </si>
  <si>
    <t xml:space="preserve">Rundstange ø210 mm </t>
  </si>
  <si>
    <t>Krenhof GmbH</t>
  </si>
  <si>
    <t>8605</t>
  </si>
  <si>
    <t>Kapfenberg</t>
  </si>
  <si>
    <t>Ordner zu Mach-ID 1945</t>
  </si>
  <si>
    <t>siehe beig. Spezifikation "PASP-6082-F32-F34_US_B Version 02"</t>
  </si>
  <si>
    <t xml:space="preserve">​PASP-0-002 Version 02 vom 15.01.2018
</t>
  </si>
  <si>
    <t>https://aluext.sharepoint.com/sites/DesignandFeasibility/Shared%20Documents/K/Krenhof%20GmbH%28NK%29_AT_Kapfenberg/Mach-ID_1945-Rundstange_%C3%B8210_mm</t>
  </si>
  <si>
    <t>diverse Profile</t>
  </si>
  <si>
    <t>Jenny Waltle GmbH</t>
  </si>
  <si>
    <t>Jenny</t>
  </si>
  <si>
    <t>706660</t>
  </si>
  <si>
    <t>6820</t>
  </si>
  <si>
    <t>Frastanz</t>
  </si>
  <si>
    <t>michael.lechleitner@waltle.at</t>
  </si>
  <si>
    <t>10040006</t>
  </si>
  <si>
    <t>Ordner zu Mach-ID 1944</t>
  </si>
  <si>
    <t>Allg. Verpackungsvorschrift Nr. 232-2016 von Vogt.</t>
  </si>
  <si>
    <t>Michael Lechleitner</t>
  </si>
  <si>
    <t>VPV-Vog Nr. 232-2016</t>
  </si>
  <si>
    <t>Info Kundeninformationen für Logistik/Planung (z.B. Werksferien,: Achtung:  KEINE Warenanlieferungen vom 1</t>
  </si>
  <si>
    <t>https://aluext.sharepoint.com/sites/DesignandFeasibility/Shared%20Documents/J/Jenny%20Waltle%20GmbH_AT_Frastanz/Mach-ID_1944-diverse_Profile</t>
  </si>
  <si>
    <t>Ordner zu Mach-ID 1943</t>
  </si>
  <si>
    <t>https://aluext.sharepoint.com/sites/DesignandFeasibility/Shared%20Documents/J/J%26D%20BV_NL_EK%20Zaandam/Mach-ID_1943-Sandwich_profile</t>
  </si>
  <si>
    <t>50102987</t>
  </si>
  <si>
    <t>Ordner zu Mach-ID 1942</t>
  </si>
  <si>
    <t>https://aluext.sharepoint.com/sites/DesignandFeasibility/Shared%20Documents/B/Bega%20Gantenbrink-Leuchten%20KG_DE_Menden/Mach-ID_1942-U-Profil_60x60</t>
  </si>
  <si>
    <t>Carrier</t>
  </si>
  <si>
    <t xml:space="preserve">Casal Aluminium </t>
  </si>
  <si>
    <t>26010</t>
  </si>
  <si>
    <t>Casale Cremasco</t>
  </si>
  <si>
    <t>Ordner zu Mach-ID 1941</t>
  </si>
  <si>
    <t xml:space="preserve">Ivan Casaluci </t>
  </si>
  <si>
    <t>https://aluext.sharepoint.com/sites/DesignandFeasibility/Shared%20Documents/C/Casal%20Aluminium%28NK%29_IT_Casale%20Cremasco/Mach-ID_1941-Carrier</t>
  </si>
  <si>
    <t>50102984</t>
  </si>
  <si>
    <t>Ordner zu Mach-ID 1940</t>
  </si>
  <si>
    <t>https://aluext.sharepoint.com/sites/DesignandFeasibility/Shared%20Documents/B/Bega%20Gantenbrink-Leuchten%20KG_DE_Menden/Mach-ID_1940-Zentralprofil</t>
  </si>
  <si>
    <t>80mm profile</t>
  </si>
  <si>
    <t>Ordner zu Mach-ID 1939</t>
  </si>
  <si>
    <t>3.1 Zeugnis;#FAI (report to Customer)</t>
  </si>
  <si>
    <t>Kaare holt Jakobsen</t>
  </si>
  <si>
    <t>https://aluext.sharepoint.com/sites/DesignandFeasibility/Shared%20Documents/A/Aluminium%20AS%28NK%29_DK_Thiested/Mach-ID_1939-80mm_profile</t>
  </si>
  <si>
    <t>Streckenprofile</t>
  </si>
  <si>
    <t>211207</t>
  </si>
  <si>
    <t>stefan.amann@boschrexroth.de</t>
  </si>
  <si>
    <t>Ordner zu Mach-ID 1938</t>
  </si>
  <si>
    <t>C-0</t>
  </si>
  <si>
    <t>Oberfläche eloxiert nach DIN 17611
Oberflächenvorbereitung : E6
Schicktdicke 10-15µm
Farbtin C-0 farblos nach 3842 537 015</t>
  </si>
  <si>
    <t>Fellbach</t>
  </si>
  <si>
    <t>Info Kundeninformationen für Logistik/Planung (z.B. Werksferien,: letzte Warenannahme bei Schmalz &amp; Schön</t>
  </si>
  <si>
    <t>https://aluext.sharepoint.com/sites/DesignandFeasibility/Shared%20Documents/B/Bosch%20Rexroth%20AG%20Stuttgart%20Einkauf_DE_Stuttgart/Mach-ID_1938-Streckenprofile</t>
  </si>
  <si>
    <t>Aluminium Beam AB</t>
  </si>
  <si>
    <t>Ordner zu Mach-ID 1937</t>
  </si>
  <si>
    <t>Info Kundeninformationen für Logistik/Planung (z.B. Werksferien,: Betriebsruhe vom 17.12.2020 - 06.01.2021</t>
  </si>
  <si>
    <t>https://aluext.sharepoint.com/sites/DesignandFeasibility/Shared%20Documents/P/Peri%20Werk%20Weissenhorn%20GmbH%20%26%20Co%20K_DE_Weissenhorn/Mach-ID_1937-Aluminium_Beam_AB</t>
  </si>
  <si>
    <t>Beam for mining</t>
  </si>
  <si>
    <t>sandvik</t>
  </si>
  <si>
    <t>62300</t>
  </si>
  <si>
    <t>härmä</t>
  </si>
  <si>
    <t>Ordner zu Mach-ID 1936</t>
  </si>
  <si>
    <t>Standard packing</t>
  </si>
  <si>
    <t>https://aluext.sharepoint.com/sites/DesignandFeasibility/Shared%20Documents/S/sandvik%28NK%29_FI_h%C3%A4rm%C3%A4/Mach-ID_1936-Beam_for_mining</t>
  </si>
  <si>
    <t>Conductor</t>
  </si>
  <si>
    <t>Ordner zu Mach-ID 1935</t>
  </si>
  <si>
    <t>Alberto Castro</t>
  </si>
  <si>
    <t>ohne Funktion APZ mit Lieferschein:</t>
  </si>
  <si>
    <t>https://aluext.sharepoint.com/sites/DesignandFeasibility/Shared%20Documents/M/Mersen%20France%20La%20Mure%20-%20Les%20Revoulins_FR_La%20Mure/Mach-ID_1935-Conductor</t>
  </si>
  <si>
    <t>LED-Träger</t>
  </si>
  <si>
    <t>Glashuette Limburg Leuchten GmbH &amp; Co. KG</t>
  </si>
  <si>
    <t>Glashuette Limburg</t>
  </si>
  <si>
    <t>50101406</t>
  </si>
  <si>
    <t>65549</t>
  </si>
  <si>
    <t>Limburg</t>
  </si>
  <si>
    <t>michael.metternich@glashuette-limburg.de</t>
  </si>
  <si>
    <t>10764200</t>
  </si>
  <si>
    <t>Ordner zu Mach-ID 1934</t>
  </si>
  <si>
    <t>Lampenprofil</t>
  </si>
  <si>
    <t>Michael Metternich</t>
  </si>
  <si>
    <t>Warnung Kreditlimit überschritten: automatische Anlage</t>
  </si>
  <si>
    <t>https://aluext.sharepoint.com/sites/DesignandFeasibility/Shared%20Documents/G/Glashuette%20Limburg%20Leuchten%20GmbH%20%26%20Co%20KG_DE_Limburg/Mach-ID_1934-LED-Tr%C3%A4ger</t>
  </si>
  <si>
    <t>Flachstangen</t>
  </si>
  <si>
    <t>Bikar</t>
  </si>
  <si>
    <t>363477</t>
  </si>
  <si>
    <t>jan.noelling@bikar.com</t>
  </si>
  <si>
    <t>Ordner zu Mach-ID 1933</t>
  </si>
  <si>
    <t>Jan Nölling</t>
  </si>
  <si>
    <t>Warnung&lt;br&gt;Info Avisierung: Anlieferung muss immer avisiert/ angemel
Kundeninformationen für Logistik/Planung (z.B. Werksferien,: letzte Anlieferung für dieses Jahr in de</t>
  </si>
  <si>
    <t>https://aluext.sharepoint.com/sites/DesignandFeasibility/Shared%20Documents/B/Bikar-Metalle%20GmbH_DE_Bad%20Berleburg/Mach-ID_1933-Flachstangen</t>
  </si>
  <si>
    <t>Battery Tray Microvast</t>
  </si>
  <si>
    <t>Ordner zu Mach-ID 1932</t>
  </si>
  <si>
    <t>CIP;#DAP</t>
  </si>
  <si>
    <t>https://aluext.sharepoint.com/sites/DesignandFeasibility/Shared%20Documents/S/Saint%20Jean%20Industries%20Stuttgart%20GmbH_DE_Ilsfeld-Auenstein/Mach-ID_1932-Battery_Tray_Microvast</t>
  </si>
  <si>
    <t>Ordner zu Mach-ID 1931</t>
  </si>
  <si>
    <t>standard packing</t>
  </si>
  <si>
    <t>https://aluext.sharepoint.com/sites/DesignandFeasibility/Shared%20Documents/K/Klarvik%20AB_SE_Klavrestroem/Mach-ID_1931-Round_bar</t>
  </si>
  <si>
    <t>Rundstange Ø145mm</t>
  </si>
  <si>
    <t>Metall</t>
  </si>
  <si>
    <t>Ordner zu Mach-ID 1930</t>
  </si>
  <si>
    <t>Herr Iheb Rezgui</t>
  </si>
  <si>
    <t>https://aluext.sharepoint.com/sites/DesignandFeasibility/Shared%20Documents/M/Metall%20GmbH%20Mueller%20%2B%20Welte_DE_Tuningen/Mach-ID_1930-Rundstange_%C3%98145mm</t>
  </si>
  <si>
    <t>K01 2260.1200002</t>
  </si>
  <si>
    <t xml:space="preserve">EMA Maschinen- und Apparatebau </t>
  </si>
  <si>
    <t xml:space="preserve">22145 </t>
  </si>
  <si>
    <t xml:space="preserve">Braak </t>
  </si>
  <si>
    <t>daniel.prüfer@ema-hamburg.de</t>
  </si>
  <si>
    <t>Ordner zu Mach-ID 1929</t>
  </si>
  <si>
    <t xml:space="preserve">Daniel Prüfer </t>
  </si>
  <si>
    <t>https://aluext.sharepoint.com/sites/DesignandFeasibility/Shared%20Documents/E/EMA%20Maschinen-%20und%20Apparatebau%28NK%29_DE_Braak/Mach-ID_1929-K01_22601200002</t>
  </si>
  <si>
    <t>Norgren GmbH Actuator Division</t>
  </si>
  <si>
    <t>46519</t>
  </si>
  <si>
    <t>Alpen</t>
  </si>
  <si>
    <t>10481752</t>
  </si>
  <si>
    <t>Ordner zu Mach-ID 1928</t>
  </si>
  <si>
    <t>Andreas Költgen</t>
  </si>
  <si>
    <t>https://aluext.sharepoint.com/sites/DesignandFeasibility/Shared%20Documents/N/Norgren%20GmbH%20Actuator%20Division_DE_Alpen/Mach-ID_1928-25583</t>
  </si>
  <si>
    <t>Spahn</t>
  </si>
  <si>
    <t>alessandro.grassia@spahn-hamburg.de</t>
  </si>
  <si>
    <t>Ordner zu Mach-ID 1927</t>
  </si>
  <si>
    <t xml:space="preserve">Bei den Abmessungen könnten Sie uns hier auch nochmal die Produktionstoleranzen zukommen lassen.
Es kann sein das sich die Abmessungen noch ändern könnten -/+2mm
</t>
  </si>
  <si>
    <t>Alessando Grassia</t>
  </si>
  <si>
    <t>https://aluext.sharepoint.com/sites/DesignandFeasibility/Shared%20Documents/H/Heinrich%20Spahn%20GmbH%20%26%20Co%20KG_DE_Ahrensburg/Mach-ID_1927-U-Profil_197x98x23</t>
  </si>
  <si>
    <t>Vierkanntstange 220x220</t>
  </si>
  <si>
    <t>363464</t>
  </si>
  <si>
    <t>Ordner zu Mach-ID 1926</t>
  </si>
  <si>
    <t>https://aluext.sharepoint.com/sites/DesignandFeasibility/Shared%20Documents/B/Bikar-Metalle%20GmbH_DE_Bad%20Berleburg/Mach-ID_1926-Vierkanntstange_220x220</t>
  </si>
  <si>
    <t xml:space="preserve">TMS </t>
  </si>
  <si>
    <t>Luxemburg</t>
  </si>
  <si>
    <t>6776</t>
  </si>
  <si>
    <t>Grevenmacher</t>
  </si>
  <si>
    <t>holstein@tms.lu</t>
  </si>
  <si>
    <t xml:space="preserve">TMS Metall- und Stahlbau </t>
  </si>
  <si>
    <t>Ordner zu Mach-ID 1925</t>
  </si>
  <si>
    <t>Artur Holstein</t>
  </si>
  <si>
    <t>LU</t>
  </si>
  <si>
    <t>https://aluext.sharepoint.com/sites/DesignandFeasibility/Shared%20Documents/T/TMS%28NK%29_LU_Grevenmacher/Mach-ID_1925-Alu-Winkelstab</t>
  </si>
  <si>
    <t>Stromschienen</t>
  </si>
  <si>
    <t>Ordner zu Mach-ID 1924</t>
  </si>
  <si>
    <t>https://aluext.sharepoint.com/sites/DesignandFeasibility/Shared%20Documents/H/HAI%20Hammerer%20Aluminium%20Industries%20Extrusion%20GmbH_AT_Ranshofen/Mach-ID_1924-Stromschienen</t>
  </si>
  <si>
    <t>Daimler EB40 EB42</t>
  </si>
  <si>
    <t>Friedrich Boysen GmbH</t>
  </si>
  <si>
    <t>8805</t>
  </si>
  <si>
    <t>72213</t>
  </si>
  <si>
    <t>Altensteig</t>
  </si>
  <si>
    <t>Ordner zu Mach-ID 1923</t>
  </si>
  <si>
    <t>Elektrofahrzeug</t>
  </si>
  <si>
    <t xml:space="preserve">VERPACKUNGSVORSCHRIFT: Die Verpackungsart ist vom Auftragnehmer unter Berücksichtigung der Qualität, Wirtschaftlichkeit und den jeweiligen Vorgaben des Lieferloses, in Form eines "Datenblattes" festzulegen. Das Formblatt (Excel Datei) ist bei dem Auftraggeber, Abt. Einkauf, anzufordern und ist bei Auftragserteilung "Vertragsbestandteil". </t>
  </si>
  <si>
    <t>Daimler</t>
  </si>
  <si>
    <t>Subotica</t>
  </si>
  <si>
    <t>Marc Rathfelder</t>
  </si>
  <si>
    <t xml:space="preserve">​Daimler
</t>
  </si>
  <si>
    <t>https://aluext.sharepoint.com/sites/DesignandFeasibility/Shared%20Documents/F/Friedrich%20Boysen%20GmbH%28NK%29_DE_Altensteig/Mach-ID_1923-Daimler_EB40_EB42</t>
  </si>
  <si>
    <t>Coilover + Piggybag</t>
  </si>
  <si>
    <t>Guenther + Schramm GmbH</t>
  </si>
  <si>
    <t>Anfrage Zeichnungsprofile</t>
  </si>
  <si>
    <t>76447</t>
  </si>
  <si>
    <t>Oberkochen</t>
  </si>
  <si>
    <t>anne.trippmacher@gs-stahl.de</t>
  </si>
  <si>
    <t>10490139</t>
  </si>
  <si>
    <t>Ordner zu Mach-ID 1922</t>
  </si>
  <si>
    <t>Wenn möglich bitte alles aus einer Charge anbieten</t>
  </si>
  <si>
    <t>Kornwestheim</t>
  </si>
  <si>
    <t>Anne Trippmacher</t>
  </si>
  <si>
    <t>https://aluext.sharepoint.com/sites/DesignandFeasibility/Shared%20Documents/G/Guenther%20%2B%20Schramm%20GmbH_DE_Oberkochen/Mach-ID_1922-Coilover_%2B_Piggybag</t>
  </si>
  <si>
    <t>I-beam 450x200x20x12</t>
  </si>
  <si>
    <t>Ordner zu Mach-ID 1921</t>
  </si>
  <si>
    <t>Torbjörn Eng</t>
  </si>
  <si>
    <t>Standard packaging</t>
  </si>
  <si>
    <t>https://aluext.sharepoint.com/sites/DesignandFeasibility/Shared%20Documents/K/Kapp%20Aluminium%20Tretum%20Offshore%20AS_NO_Kapp/Mach-ID_1921-I-beam_450x200x20x12</t>
  </si>
  <si>
    <t>Traverse 100 mm 400074</t>
  </si>
  <si>
    <t>SGG Aluminium GmbH</t>
  </si>
  <si>
    <t>88339</t>
  </si>
  <si>
    <t>Bad Waldsee</t>
  </si>
  <si>
    <t>10003800</t>
  </si>
  <si>
    <t>Ordner zu Mach-ID 1920</t>
  </si>
  <si>
    <t>14 Tage ab Rechnungsdatum 3,0 % Skonto</t>
  </si>
  <si>
    <t>https://aluext.sharepoint.com/sites/DesignandFeasibility/Shared%20Documents/S/SGG%20Aluminium%20GmbH_DE_Bad%20Waldsee/Mach-ID_1920-Traverse_100_mm_400074</t>
  </si>
  <si>
    <t>Gen. 10 R45</t>
  </si>
  <si>
    <t>Ordner zu Mach-ID 1919</t>
  </si>
  <si>
    <t>0500_ plant_specific_LOG-requirements_sheets_20210930</t>
  </si>
  <si>
    <t>​Siehe Ordner Spezifikationen</t>
  </si>
  <si>
    <t>KTL</t>
  </si>
  <si>
    <t>ohne Funktion ASN NICHT VERGESSEN!:</t>
  </si>
  <si>
    <t>https://aluext.sharepoint.com/sites/DesignandFeasibility/Shared%20Documents/R/Robert%20Bosch%20GmbH_DE_Stuttgart-Zuffenhausen/Mach-ID_1919-Gen_10_R45</t>
  </si>
  <si>
    <t xml:space="preserve">Offshore </t>
  </si>
  <si>
    <t>Sörskår Mekaniske Verkstad AS</t>
  </si>
  <si>
    <t>4120</t>
  </si>
  <si>
    <t>Tau</t>
  </si>
  <si>
    <t>Ordner zu Mach-ID 1918</t>
  </si>
  <si>
    <t>https://aluext.sharepoint.com/sites/DesignandFeasibility/Shared%20Documents/S/S%C3%B6rsk%C3%A5r%20Mekaniske%20Verkstad%20AS%28NK%29_NO_Tau/Mach-ID_1918-Offshore</t>
  </si>
  <si>
    <t>Standard profiles</t>
  </si>
  <si>
    <t>Ordner zu Mach-ID 1917</t>
  </si>
  <si>
    <t>Michael Bloom</t>
  </si>
  <si>
    <t>https://aluext.sharepoint.com/sites/DesignandFeasibility/Shared%20Documents/K/Klarvik%20AB_SE_Klavrestroem/Mach-ID_1917-Standard_profiles</t>
  </si>
  <si>
    <t>1916</t>
  </si>
  <si>
    <t>BEV3 Bracket</t>
  </si>
  <si>
    <t>Scania</t>
  </si>
  <si>
    <t>F SC M 21 349</t>
  </si>
  <si>
    <t>15100</t>
  </si>
  <si>
    <t>Södertälje</t>
  </si>
  <si>
    <t>Ordner zu Mach-ID 1916</t>
  </si>
  <si>
    <t>https://aluext.sharepoint.com/sites/DesignandFeasibility/Shared%20Documents/S/Scania%28NK%29_SE_S%C3%B6dert%C3%A4lje/Mach-ID_1916-BEV3_Guide_Plate</t>
  </si>
  <si>
    <t>1915</t>
  </si>
  <si>
    <t>Prototypen Batterierahmen VW</t>
  </si>
  <si>
    <t>Handtmann</t>
  </si>
  <si>
    <t>Ordner zu Mach-ID 1915</t>
  </si>
  <si>
    <t>Drawings</t>
  </si>
  <si>
    <t>https://aluext.sharepoint.com/sites/DesignandFeasibility/Shared%20Documents/H/Handtmann%20Systemtechnik%20GmbH%20%26%20Co%20KG_DE_Biberach/Riss/Mach-ID_1915-Prototypen_Batterierahmen_VW</t>
  </si>
  <si>
    <t>1914</t>
  </si>
  <si>
    <t>MMA Schutzschiene</t>
  </si>
  <si>
    <t>Mercedes Benz AG</t>
  </si>
  <si>
    <t>Mercedes</t>
  </si>
  <si>
    <t>2-5825</t>
  </si>
  <si>
    <t>70327</t>
  </si>
  <si>
    <t>10111000</t>
  </si>
  <si>
    <t>Ordner zu Mach-ID 1914</t>
  </si>
  <si>
    <t>Logistic Information</t>
  </si>
  <si>
    <t>Daimler​</t>
  </si>
  <si>
    <t>https://aluext.sharepoint.com/sites/DesignandFeasibility/Shared%20Documents/M/Mercedes%20Benz%20AG_DE_Stuttgart/Mach-ID_1914-MMA_Schutzschiene</t>
  </si>
  <si>
    <t>1913</t>
  </si>
  <si>
    <t>Bumper, Beam, Sill Land Rover</t>
  </si>
  <si>
    <t>DURA Automotive Systems</t>
  </si>
  <si>
    <t>Ordner zu Mach-ID 1913</t>
  </si>
  <si>
    <t>Birmingham</t>
  </si>
  <si>
    <t>Brent Everett</t>
  </si>
  <si>
    <t>https://aluext.sharepoint.com/sites/DesignandFeasibility/Shared%20Documents/D/DURA%20Automotive%20Systems%28NK%29_US_Auburn%20Hills/Mach-ID_1913-Bumper%2C_Beam%2C_Sill_Land_Rover</t>
  </si>
  <si>
    <t>13625</t>
  </si>
  <si>
    <t>e.sahin@fischerelektronik.de</t>
  </si>
  <si>
    <t>Ordner zu Mach-ID 1912</t>
  </si>
  <si>
    <t>Eslem Sahin</t>
  </si>
  <si>
    <t>https://aluext.sharepoint.com/sites/DesignandFeasibility/Shared%20Documents/F/Fischer%20Elektronik%20Gmbh%20%26%20Co%20KG_DE_Luedenscheid/Mach-ID_1912-Profil_191121</t>
  </si>
  <si>
    <t>Vierkant 181 x 181 mm + Flach 181 x 47 mm</t>
  </si>
  <si>
    <t>Thyssenkrupp Schulte GmbH</t>
  </si>
  <si>
    <t>Thyssen</t>
  </si>
  <si>
    <t>Anfrage Nr. 411</t>
  </si>
  <si>
    <t>44147</t>
  </si>
  <si>
    <t>Dortmund</t>
  </si>
  <si>
    <t xml:space="preserve">marco.giesel@thyssenkrupp-materials.com </t>
  </si>
  <si>
    <t>19809725</t>
  </si>
  <si>
    <t>Ordner zu Mach-ID 1911</t>
  </si>
  <si>
    <t>Es muss garantiert sein, dass die Maße im + Bereich sind. 
Toleranz : -0/+3,4</t>
  </si>
  <si>
    <t>Marco Giesel</t>
  </si>
  <si>
    <t>Info Kundeninformationen für Logistik/Planung (z.B. Werksferien,: Achtung: Slotbuchung durch Spediteur in</t>
  </si>
  <si>
    <t>https://aluext.sharepoint.com/sites/DesignandFeasibility/Shared%20Documents/T/Thyssenkrupp%20Schulte%20GmbH_DE_Dortmund/Mach-ID_1911-Vierkant_181_x_181_mm_%2B_Flach_181_x_47_mm</t>
  </si>
  <si>
    <t>Flachstange 201 x 80 x 2700 mm</t>
  </si>
  <si>
    <t>Ordner zu Mach-ID 1910</t>
  </si>
  <si>
    <t>https://aluext.sharepoint.com/sites/DesignandFeasibility/Shared%20Documents/M/Metall%20GmbH%20Mueller%20%2B%20Welte_DE_Tuningen/Mach-ID_1910-Flachstange_201_x_80_x_2700_mm</t>
  </si>
  <si>
    <t>Endplatte Projekt 3909</t>
  </si>
  <si>
    <t>Accumotive GmbH &amp; Co. KG</t>
  </si>
  <si>
    <t>Accumotive</t>
  </si>
  <si>
    <t>01917</t>
  </si>
  <si>
    <t>Kamenz</t>
  </si>
  <si>
    <t>10040007</t>
  </si>
  <si>
    <t>Ordner zu Mach-ID 1909</t>
  </si>
  <si>
    <t>Projekt 3909
Endplatte A7893430516
Teil 20034215 + 20034234
Änderungswunsch Löcher:
aktuell Ø 5+/-0,1
Wunsch Ø 5,5 +0/-0,2</t>
  </si>
  <si>
    <t xml:space="preserve">Bestehendes Profil
Alle Angaben wie gehabt </t>
  </si>
  <si>
    <t>Spezifikation bekannt</t>
  </si>
  <si>
    <t>Herr Epple</t>
  </si>
  <si>
    <t>Info Master und Single Labels austauschen und Kontrollieren ob Si</t>
  </si>
  <si>
    <t>https://aluext.sharepoint.com/sites/DesignandFeasibility/Shared%20Documents/A/Accumotive%20GmbH%20%26%20Co%20KG_DE_Kamenz/Mach-ID_1909-Endplatte_Projekt_3909</t>
  </si>
  <si>
    <t>Halbschale 400 x 50</t>
  </si>
  <si>
    <t>Linde AG - Werk Schalchen Engineering Division Abt. FGAI</t>
  </si>
  <si>
    <t>Linde</t>
  </si>
  <si>
    <t>83342</t>
  </si>
  <si>
    <t>Tacherting</t>
  </si>
  <si>
    <t>10490142</t>
  </si>
  <si>
    <t>Ordner zu Mach-ID 1908</t>
  </si>
  <si>
    <t>LS070-400 und 4-189188_DGN</t>
  </si>
  <si>
    <t>Mindestens mit 3.2 Zeugnis 
Am liebsten mit ASME und Druckgeräterichtlinie</t>
  </si>
  <si>
    <t xml:space="preserve">StefanWegel </t>
  </si>
  <si>
    <t>https://aluext.sharepoint.com/sites/DesignandFeasibility/Shared%20Documents/L/Linde%20AG%20-%20Werk%20Schalchen%20Engineering%20Division%20Abt%20FGAI_DE_Tacherting/Mach-ID_1908-Halbschale_400_x_50</t>
  </si>
  <si>
    <t>Item Industrietechnik GmbH Einkauf</t>
  </si>
  <si>
    <t>42699</t>
  </si>
  <si>
    <t>Solingen</t>
  </si>
  <si>
    <t>c.sonntag@item24.com</t>
  </si>
  <si>
    <t>10920600</t>
  </si>
  <si>
    <t>Ordner zu Mach-ID 1907</t>
  </si>
  <si>
    <t>71391 - 18 Stck je Karton
71392 - 36 Stück im Karton
71323 - 8 Stck im Karton
71328 - 4 Stck im Karton</t>
  </si>
  <si>
    <t>Christian Sonntag</t>
  </si>
  <si>
    <t>https://aluext.sharepoint.com/sites/DesignandFeasibility/Shared%20Documents/I/Item%20Industrietechnik%20GmbH%20Einkauf_DE_Solingen/Mach-ID_1907-4_Querschnitte</t>
  </si>
  <si>
    <t>Vierkannt 181 x 181 mm</t>
  </si>
  <si>
    <t>Guenther</t>
  </si>
  <si>
    <t>Manuel.Mittelstaedt@gs-stahl.de</t>
  </si>
  <si>
    <t>Ordner zu Mach-ID 1906</t>
  </si>
  <si>
    <t>Manuel Mittelstädt</t>
  </si>
  <si>
    <t>https://aluext.sharepoint.com/sites/DesignandFeasibility/Shared%20Documents/G/Guenther%20%2B%20Schramm%20GmbH_DE_Oberkochen/Mach-ID_1906-Vierkannt_181_x_181_mm</t>
  </si>
  <si>
    <t>Stadler Renfe</t>
  </si>
  <si>
    <t>Stadler Spanien</t>
  </si>
  <si>
    <t>46550</t>
  </si>
  <si>
    <t>Valencia</t>
  </si>
  <si>
    <t>ivan.gonzalez@stadlerrail.com</t>
  </si>
  <si>
    <t>Ordner zu Mach-ID 1905</t>
  </si>
  <si>
    <t>BU_1155438B</t>
  </si>
  <si>
    <t>Gonzalesz Ivan</t>
  </si>
  <si>
    <t>https://aluext.sharepoint.com/sites/DesignandFeasibility/Shared%20Documents/S/Stadler%20Spanien%28NK%29_ES_Valencia/Mach-ID_1905-Stadler_Renfe</t>
  </si>
  <si>
    <t>Alu-Profilrohr + Alu-Rundrohr</t>
  </si>
  <si>
    <t>A+R Profilstahl</t>
  </si>
  <si>
    <t>21-62336</t>
  </si>
  <si>
    <t>77855</t>
  </si>
  <si>
    <t>Achern</t>
  </si>
  <si>
    <t xml:space="preserve">n.guenter@ar-profilstahl.de </t>
  </si>
  <si>
    <t>Ordner zu Mach-ID 1904</t>
  </si>
  <si>
    <t>77767 Appenweier</t>
  </si>
  <si>
    <t>Nadine Günter</t>
  </si>
  <si>
    <t>https://aluext.sharepoint.com/sites/DesignandFeasibility/Shared%20Documents/A/A%2BR%20Profilstahl%28NK%29_DE_Achern/Mach-ID_1904-Alu-Profilrohr_%2B_Alu-Rundrohr</t>
  </si>
  <si>
    <t>Bosch Rexroth FR Venissieux</t>
  </si>
  <si>
    <t>69634</t>
  </si>
  <si>
    <t>Venissieux Cedex</t>
  </si>
  <si>
    <t>Ordner zu Mach-ID 1903</t>
  </si>
  <si>
    <t>Verteiler/Ventil für Festellbremse</t>
  </si>
  <si>
    <t>Izmir</t>
  </si>
  <si>
    <t>Walid Khaldoum</t>
  </si>
  <si>
    <t>https://aluext.sharepoint.com/sites/DesignandFeasibility/Shared%20Documents/B/Bosch%20Rexroth%20FR%20Venissieux%28NK%29_FR_Venissieux%20Cedex/Mach-ID_1903-Pilot_Head</t>
  </si>
  <si>
    <t>Heynen GmbH &amp; CO KG</t>
  </si>
  <si>
    <t>42855</t>
  </si>
  <si>
    <t>Remscheid</t>
  </si>
  <si>
    <t>Ordner zu Mach-ID 1902</t>
  </si>
  <si>
    <t xml:space="preserve">Komponente eines Batterierahmen für die E-Mobilität </t>
  </si>
  <si>
    <t>Tittling</t>
  </si>
  <si>
    <t>Maik Mesenhöller</t>
  </si>
  <si>
    <t>https://aluext.sharepoint.com/sites/DesignandFeasibility/Shared%20Documents/H/Heynen%20GmbH%20%26%20CO%20KG%28NK%29_DE_Remscheid/Mach-ID_1902-Rundstange_55_mm</t>
  </si>
  <si>
    <t>50102897</t>
  </si>
  <si>
    <t>Ordner zu Mach-ID 1901</t>
  </si>
  <si>
    <t>https://aluext.sharepoint.com/sites/DesignandFeasibility/Shared%20Documents/B/Bega%20Gantenbrink-Leuchten%20KG_DE_Menden/Mach-ID_1901-50102897</t>
  </si>
  <si>
    <t>50102880</t>
  </si>
  <si>
    <t>Ordner zu Mach-ID 1900</t>
  </si>
  <si>
    <t>https://aluext.sharepoint.com/sites/DesignandFeasibility/Shared%20Documents/B/Bega%20Gantenbrink-Leuchten%20KG_DE_Menden/Mach-ID_1900-50102880</t>
  </si>
  <si>
    <t>Gurtrohr + Vierkantrohr</t>
  </si>
  <si>
    <t>Ordner zu Mach-ID 1899</t>
  </si>
  <si>
    <t>https://aluext.sharepoint.com/sites/DesignandFeasibility/Shared%20Documents/A/Amco%20Metall-Service%20GmbH_DE_Bremen/Mach-ID_1899-Gurtrohr_%2B_Vierkantrohr</t>
  </si>
  <si>
    <t>Ordner zu Mach-ID 1898</t>
  </si>
  <si>
    <t>Abnahmeprüfzeugnis 3.1 DIN EN 10204</t>
  </si>
  <si>
    <t>https://aluext.sharepoint.com/sites/DesignandFeasibility/Shared%20Documents/B/Bikar-Metalle%20GmbH_DE_Bad%20Berleburg/Mach-ID_1898-Rundrohr_240_x_25_mm</t>
  </si>
  <si>
    <t>Rundstange</t>
  </si>
  <si>
    <t>Casal aluminium IT Casale Cremasco</t>
  </si>
  <si>
    <t>Casale Cremasco Vidolasco</t>
  </si>
  <si>
    <t>Ordner zu Mach-ID 1897</t>
  </si>
  <si>
    <t>https://aluext.sharepoint.com/sites/DesignandFeasibility/Shared%20Documents/C/Casal%20aluminium%20IT%20Casale%20Cremasco%28NK%29_IT_Casale%20Cremasco%20Vidolasco/Mach-ID_1897-Rundstange</t>
  </si>
  <si>
    <t>Ordner zu Mach-ID 1896</t>
  </si>
  <si>
    <t>Ivan Casaluci</t>
  </si>
  <si>
    <t>https://aluext.sharepoint.com/sites/DesignandFeasibility/Shared%20Documents/C/Casal%20aluminium%20IT%20Casale%20Cremasco%28NK%29_IT_Casale%20Cremasco%20Vidolasco/Mach-ID_1896-Rundstange</t>
  </si>
  <si>
    <t>Allface Befestigungstechnologie GmbH</t>
  </si>
  <si>
    <t>2544</t>
  </si>
  <si>
    <t>Leobersdorf</t>
  </si>
  <si>
    <t>Ordner zu Mach-ID 1895</t>
  </si>
  <si>
    <t xml:space="preserve">Fassendenbau - Projekt USA
Unser Kunde benötigt folgende Infos:
•	Health Product Declaration (HPD) 
•	Life Cycle Assessment (LCA)
•	Environment Product Declaration (EPD)
•	Recycled Product Declaration
•	Redlist-free (Supporting document, that none of the materials in the product are poisonous)
</t>
  </si>
  <si>
    <t xml:space="preserve">Unser Kunde benötigt folgende Infos:
•	Health Product Declaration (HPD) 
•	Life Cycle Assessment (LCA)
•	Environment Product Declaration (EPD)
•	Recycled Product Declaration
•	Redlist-free (Supporting document, that none of the materials in the product are poisonous)
</t>
  </si>
  <si>
    <t>Gerald Steiner</t>
  </si>
  <si>
    <t>https://aluext.sharepoint.com/sites/DesignandFeasibility/Shared%20Documents/A/Allface%20Befestigungstechnologie%20GmbH%28NK%29_AT_Leobersdorf/Mach-ID_1895-Spezialprofil</t>
  </si>
  <si>
    <t>Timbtech</t>
  </si>
  <si>
    <t>69600</t>
  </si>
  <si>
    <t>Askesund</t>
  </si>
  <si>
    <t>Ordner zu Mach-ID 1894</t>
  </si>
  <si>
    <t xml:space="preserve">End use is timber beams. The customer dont have any specifications. Important that we secure back end faults and the mechanical characteristics. 
</t>
  </si>
  <si>
    <t>One profile shall be anodized after fabrication</t>
  </si>
  <si>
    <t>Christer Andersson</t>
  </si>
  <si>
    <t>standard packaging</t>
  </si>
  <si>
    <t>https://aluext.sharepoint.com/sites/DesignandFeasibility/Shared%20Documents/T/Timbtech%28NK%29_SE_Askesund/Mach-ID_1894-Bolster_fabricated</t>
  </si>
  <si>
    <t>Berlin Millhouse GmbH</t>
  </si>
  <si>
    <t>13407</t>
  </si>
  <si>
    <t>olga.salesski@berlin-millhouse.de</t>
  </si>
  <si>
    <t>Ordner zu Mach-ID 1893</t>
  </si>
  <si>
    <t>Statorprofil</t>
  </si>
  <si>
    <t>Olga Salesski</t>
  </si>
  <si>
    <t>https://aluext.sharepoint.com/sites/DesignandFeasibility/Shared%20Documents/B/Berlin%20Millhouse%20GmbH%28NK%29_DE_Berlin/Mach-ID_1893-Strangpressprofil</t>
  </si>
  <si>
    <t>925-1310</t>
  </si>
  <si>
    <t>Bode - Die Tuer GmbH</t>
  </si>
  <si>
    <t>34123</t>
  </si>
  <si>
    <t>Kassel</t>
  </si>
  <si>
    <t>katharina.reitze@schaltbau-bode.com</t>
  </si>
  <si>
    <t>12300615</t>
  </si>
  <si>
    <t>Ordner zu Mach-ID 1892</t>
  </si>
  <si>
    <t>Katharina Reitze</t>
  </si>
  <si>
    <t>https://aluext.sharepoint.com/sites/DesignandFeasibility/Shared%20Documents/G/Gebr%20Bode%20GmbH%20%26%20Co%20KG_DE_Kassel/Mach-ID_1892-925-1310</t>
  </si>
  <si>
    <t>Preisanfrage 4 Querschnitte</t>
  </si>
  <si>
    <t>Sa Iamu Sa</t>
  </si>
  <si>
    <t>Rumaenien</t>
  </si>
  <si>
    <t>515400</t>
  </si>
  <si>
    <t>Blaj</t>
  </si>
  <si>
    <t>fratila.mihai@iamu.ro</t>
  </si>
  <si>
    <t>10100129</t>
  </si>
  <si>
    <t>Ordner zu Mach-ID 1891</t>
  </si>
  <si>
    <t>Fratila Mihai</t>
  </si>
  <si>
    <t>RO</t>
  </si>
  <si>
    <t>https://aluext.sharepoint.com/sites/DesignandFeasibility/Shared%20Documents/S/Sa%20Iamu%20Sa_RO_Blaj/Mach-ID_1891-Preisanfrage_4_Querschnitte</t>
  </si>
  <si>
    <t>Vierkantrohr 215 x 166</t>
  </si>
  <si>
    <t>Loll Feinmechanik GmbH</t>
  </si>
  <si>
    <t>ANFL21-04252</t>
  </si>
  <si>
    <t>25436</t>
  </si>
  <si>
    <t>Tornesch</t>
  </si>
  <si>
    <t>10491112</t>
  </si>
  <si>
    <t>Ordner zu Mach-ID 1890</t>
  </si>
  <si>
    <t xml:space="preserve">Mathias Voss </t>
  </si>
  <si>
    <t>https://aluext.sharepoint.com/sites/DesignandFeasibility/Shared%20Documents/L/Loll%20Feinmechanik%20GmbH_DE_Tornesch/Mach-ID_1890-Vierkantrohr_215_x_166</t>
  </si>
  <si>
    <t>77727</t>
  </si>
  <si>
    <t>EMAG Zerbst Maschinenfabrik GmbH</t>
  </si>
  <si>
    <t>39261</t>
  </si>
  <si>
    <t>Zerbst</t>
  </si>
  <si>
    <t>ssinke@emag.com</t>
  </si>
  <si>
    <t>10491296</t>
  </si>
  <si>
    <t>Ordner zu Mach-ID 1889</t>
  </si>
  <si>
    <t>Verlagerung aus Bonn</t>
  </si>
  <si>
    <t>Silke Sinke</t>
  </si>
  <si>
    <t>https://aluext.sharepoint.com/sites/DesignandFeasibility/Shared%20Documents/W/Werkzeugmaschinenfabrik%20Zerbst%20GmbH%20EMAG_DE_Zerbst/Mach-ID_1889-77727</t>
  </si>
  <si>
    <t>Ordner zu Mach-ID 1888</t>
  </si>
  <si>
    <t>https://aluext.sharepoint.com/sites/DesignandFeasibility/Shared%20Documents/M/Marine%20Aluminium%20AS_NO_Alvaldsnes/Mach-ID_1888-I_beam_400mm</t>
  </si>
  <si>
    <t>Wabtec</t>
  </si>
  <si>
    <t>Phil.Burgess@step-g.com</t>
  </si>
  <si>
    <t>0000</t>
  </si>
  <si>
    <t>Chard Somerset</t>
  </si>
  <si>
    <t>10100284</t>
  </si>
  <si>
    <t>Ordner zu Mach-ID 1887</t>
  </si>
  <si>
    <t>Siehe Zeichnung und Altunterlagen</t>
  </si>
  <si>
    <t>https://aluext.sharepoint.com/sites/DesignandFeasibility/Shared%20Documents/W/Wabtec%28NK%29_GB_Chard%20Somerset/Mach-ID_1887-Rail_Nr_7</t>
  </si>
  <si>
    <t>Profil Außen &amp; Mitte BMW G90 G99</t>
  </si>
  <si>
    <t>Linde + Wiemann</t>
  </si>
  <si>
    <t>35683</t>
  </si>
  <si>
    <t>Dillenburg</t>
  </si>
  <si>
    <t>Ordner zu Mach-ID 1886</t>
  </si>
  <si>
    <t>Einwegverpackung auf Palette</t>
  </si>
  <si>
    <t>https://aluext.sharepoint.com/sites/DesignandFeasibility/Shared%20Documents/L/Linde%20%2B%20Wiemann%28NK%29_DE_Dillenburg/Mach-ID_1886-Profil_Au%C3%9Fen_%26_Mitte_BMW_G90_G99</t>
  </si>
  <si>
    <t>Ordner zu Mach-ID 1885</t>
  </si>
  <si>
    <t>DDP;#CPT</t>
  </si>
  <si>
    <t xml:space="preserve">Andreas C.Schmitz </t>
  </si>
  <si>
    <t>https://aluext.sharepoint.com/sites/DesignandFeasibility/Shared%20Documents/H/Hydro%20Extrusion%20Lichtervelde%20NV-SA_BE_Lichtervelde/Mach-ID_1885-REOHM_RPG_59</t>
  </si>
  <si>
    <t>SWG-Metallverarbeitung und Montagetechnik GmbH</t>
  </si>
  <si>
    <t>SWG-</t>
  </si>
  <si>
    <t>Profil 97447</t>
  </si>
  <si>
    <t>35745</t>
  </si>
  <si>
    <t>Herborn-Guntersdorf</t>
  </si>
  <si>
    <t>11742700</t>
  </si>
  <si>
    <t>Ordner zu Mach-ID 1884</t>
  </si>
  <si>
    <t>Thomas Altmann</t>
  </si>
  <si>
    <t>https://aluext.sharepoint.com/sites/DesignandFeasibility/Shared%20Documents/S/SWG-Metallverarbeitung%20und%20Montagetechnik%20GmbH_DE_Herborn-Guntersdorf/Mach-ID_1884-97447</t>
  </si>
  <si>
    <t>Fuss-Profil</t>
  </si>
  <si>
    <t>Tsyganov, Gulizar &lt;gulizar.tsyganov@vem-group.com&gt;</t>
  </si>
  <si>
    <t>Ordner zu Mach-ID 1883</t>
  </si>
  <si>
    <t>Gulizar Tsyganov</t>
  </si>
  <si>
    <t>https://aluext.sharepoint.com/sites/DesignandFeasibility/Shared%20Documents/V/VEM%20motors%20GmbH_DE_Wernigerode/Mach-ID_1883-Fuss-Profil</t>
  </si>
  <si>
    <t>Vierkant</t>
  </si>
  <si>
    <t>Ordner zu Mach-ID 1882</t>
  </si>
  <si>
    <t>https://aluext.sharepoint.com/sites/DesignandFeasibility/Shared%20Documents/C/Casal%20aluminium%20IT%20Casale%20Cremasco%28NK%29_IT_Casale%20Cremasco%20Vidolasco/Mach-ID_1882-Vierkant</t>
  </si>
  <si>
    <t>Ordner zu Mach-ID 1881</t>
  </si>
  <si>
    <t>https://aluext.sharepoint.com/sites/DesignandFeasibility/Shared%20Documents/C/Casal%20aluminium%20IT%20Casale%20Cremasco%28NK%29_IT_Casale%20Cremasco%20Vidolasco/Mach-ID_1881-Vierkantstange_181x181</t>
  </si>
  <si>
    <t>Zeichnungsprofil</t>
  </si>
  <si>
    <t>ina.matthiessen@stc-spinnzwirn.com</t>
  </si>
  <si>
    <t>Ordner zu Mach-ID 1880</t>
  </si>
  <si>
    <t>Ina Matthiessen</t>
  </si>
  <si>
    <t>https://aluext.sharepoint.com/sites/DesignandFeasibility/Shared%20Documents/S/STC%20Spinnzwirn%20GmbH_DE_Chemnitz/Mach-ID_1880-Zeichnungsprofil</t>
  </si>
  <si>
    <t>PP4294ROH-01</t>
  </si>
  <si>
    <t>Ordner zu Mach-ID 1879</t>
  </si>
  <si>
    <t>https://aluext.sharepoint.com/sites/DesignandFeasibility/Shared%20Documents/S/Schmid%20Alutec%20GmbH%20%26%20Co%20KG_DE_Remshalden-Grunbach/Mach-ID_1879-Body_4294-190</t>
  </si>
  <si>
    <t>Nachkalkulation bestehende Profile</t>
  </si>
  <si>
    <t xml:space="preserve">B &amp; T </t>
  </si>
  <si>
    <t>Ordner zu Mach-ID 1878</t>
  </si>
  <si>
    <t>Nachkalkulation der bestehende Profile (BTF)</t>
  </si>
  <si>
    <t>Analog bestehenden Profilen</t>
  </si>
  <si>
    <t>https://aluext.sharepoint.com/sites/DesignandFeasibility/Shared%20Documents/B/B%26T%20Exact%20GmbH_DE_Gevelsberg\Mach-ID_1878-Nachkalkulation_bestehende_Profile</t>
  </si>
  <si>
    <t>Vierkant 181x181mm</t>
  </si>
  <si>
    <t>Heine &amp; Beisswenger GmbH Co. KG</t>
  </si>
  <si>
    <t>78647</t>
  </si>
  <si>
    <t>Trossingen</t>
  </si>
  <si>
    <t>10053578</t>
  </si>
  <si>
    <t>Ordner zu Mach-ID 1877</t>
  </si>
  <si>
    <t>https://aluext.sharepoint.com/sites/DesignandFeasibility/Shared%20Documents/H/Heine%20%26%20Beisswenger%20GmbH%20Co%20KG_DE_Trossingen/Mach-ID_1877-Vierkant_181x181mm</t>
  </si>
  <si>
    <t>Frästeil</t>
  </si>
  <si>
    <t>r.schulz@feldbinder.com</t>
  </si>
  <si>
    <t>Ordner zu Mach-ID 1876</t>
  </si>
  <si>
    <t>E6/C0 10 µm</t>
  </si>
  <si>
    <t>https://aluext.sharepoint.com/sites/DesignandFeasibility/Shared%20Documents/F/Feldbinder%20Spezialfahrzeugwerke%20GmbH_DE_Winsen/Mach-ID_1876-Fr%C3%A4steil</t>
  </si>
  <si>
    <t>Flat bars 6073</t>
  </si>
  <si>
    <t>Ordner zu Mach-ID 1875</t>
  </si>
  <si>
    <t xml:space="preserve">6073 alloy </t>
  </si>
  <si>
    <t>Panu Lesking</t>
  </si>
  <si>
    <t>https://aluext.sharepoint.com/sites/DesignandFeasibility/Shared%20Documents/A/Alumeco%20Finland%20Oy%20AB_FI_Turku/Mach-ID_1875-Flat_bars_6073</t>
  </si>
  <si>
    <t xml:space="preserve">Neuwerkzeuge </t>
  </si>
  <si>
    <t>Ordner zu Mach-ID 1874</t>
  </si>
  <si>
    <t xml:space="preserve">DNV-GL Abnahme </t>
  </si>
  <si>
    <t>https://aluext.sharepoint.com/sites/DesignandFeasibility/Shared%20Documents/A/Amco%20Metall-Service%20GmbH_DE_Bremen/Mach-ID_1874-Neuwerkzeuge</t>
  </si>
  <si>
    <t>Doppel T Profil HEB 160</t>
  </si>
  <si>
    <t xml:space="preserve">HOF Alutec Metallbearbeitungs GmH &amp; Co. KG </t>
  </si>
  <si>
    <t>29102021</t>
  </si>
  <si>
    <t>49497</t>
  </si>
  <si>
    <t xml:space="preserve">Mettingen </t>
  </si>
  <si>
    <t>nklostermann@h-ot.de</t>
  </si>
  <si>
    <t>Ordner zu Mach-ID 1873</t>
  </si>
  <si>
    <t>Nikolai Klostermann</t>
  </si>
  <si>
    <t>https://aluext.sharepoint.com/sites/DesignandFeasibility/Shared%20Documents/H/HOF%20Alutec%20Metallbearbeitungs%20GmH%20%26%20Co%20KG%28NK%29_DE_Mettingen/Mach-ID_1873-Doppel_T_Profil_HEB_160</t>
  </si>
  <si>
    <t>Dachprofil Topas</t>
  </si>
  <si>
    <t>Weinor</t>
  </si>
  <si>
    <t>KA11140 ANF Dachprofil Topas 101197</t>
  </si>
  <si>
    <t>EGutowski@weinor.de</t>
  </si>
  <si>
    <t>Ordner zu Mach-ID 1872</t>
  </si>
  <si>
    <t>Markisenbau</t>
  </si>
  <si>
    <t>Elisabeth Gutowski</t>
  </si>
  <si>
    <t>https://aluext.sharepoint.com/sites/DesignandFeasibility/Shared%20Documents/W/Weinor%20GmbH%20%26%20Co%20KG_DE_Koeln/Mach-ID_1872-Dachprofil_Topas</t>
  </si>
  <si>
    <t>Ordner zu Mach-ID 1871</t>
  </si>
  <si>
    <t>https://aluext.sharepoint.com/sites/DesignandFeasibility/Shared%20Documents/S/Schmid%20Alutec%20GmbH%20%26%20Co%20KG_DE_Remshalden-Grunbach/Mach-ID_1871-Zylinderfu%C3%9F</t>
  </si>
  <si>
    <t>Ordner zu Mach-ID 1870</t>
  </si>
  <si>
    <t>tbd</t>
  </si>
  <si>
    <t xml:space="preserve">​tbd
</t>
  </si>
  <si>
    <t>https://aluext.sharepoint.com/sites/DesignandFeasibility/Shared%20Documents/S/Saint%20Jean%20Industries%20Stuttgart%20GmbH_DE_Ilsfeld-Auenstein/Mach-ID_1870-Profil_Au%C3%9Fen_%26_Mitte_BMW_G90_G99</t>
  </si>
  <si>
    <t>Mafell AG</t>
  </si>
  <si>
    <t>78727</t>
  </si>
  <si>
    <t>Oberndorf a.N.</t>
  </si>
  <si>
    <t>julia.kronenbitter@mafell.de</t>
  </si>
  <si>
    <t>10382141</t>
  </si>
  <si>
    <t>Ordner zu Mach-ID 1869</t>
  </si>
  <si>
    <t>Julia Kronenbitter</t>
  </si>
  <si>
    <t>https://aluext.sharepoint.com/sites/DesignandFeasibility/Shared%20Documents/M/Mafell%20AG_DE_Oberndorf%20a_N_/Mach-ID_1869-Anschlagschiene</t>
  </si>
  <si>
    <t>21-P090-P350_908</t>
  </si>
  <si>
    <t>Ordner zu Mach-ID 1868</t>
  </si>
  <si>
    <t>https://aluext.sharepoint.com/sites/DesignandFeasibility/Shared%20Documents/S/Schliess-%20und%20Sicherungssysteme%20GmbH_DE_Muehlhausen/Mach-ID_1868-Wandprofil</t>
  </si>
  <si>
    <t>Uhlig Praezisions Fertigungs GmbH</t>
  </si>
  <si>
    <t>N210077</t>
  </si>
  <si>
    <t>09423</t>
  </si>
  <si>
    <t>Gelenau</t>
  </si>
  <si>
    <t>info@uhlig-pf.de</t>
  </si>
  <si>
    <t>10102100</t>
  </si>
  <si>
    <t>Ordner zu Mach-ID 1867</t>
  </si>
  <si>
    <t>Herr Dirk Ranniger</t>
  </si>
  <si>
    <t>Warnung Anlieferung nur mit Motorwagen: LKW nur mit Ladebordwand (Vermerk auf La</t>
  </si>
  <si>
    <t>https://aluext.sharepoint.com/sites/DesignandFeasibility/Shared%20Documents/U/Uhlig%20Praezisions%20Fertigungs%20GmbH_DE_Gelenau/Mach-ID_1867-Flachstangen</t>
  </si>
  <si>
    <t>Ordner zu Mach-ID 1866</t>
  </si>
  <si>
    <t>Halterung für ein Display im Medizinbereich</t>
  </si>
  <si>
    <t>https://aluext.sharepoint.com/sites/DesignandFeasibility/Shared%20Documents/M/Mammendorfer%20Institut%20fuer%20Physik%20und%20Medizin%20GmbH_DE_Mammendorf/Mach-ID_1866-MRI-Rack</t>
  </si>
  <si>
    <t>Alstom Citadis</t>
  </si>
  <si>
    <t>&lt;sabrine.chamkhi@alstomgroup.com</t>
  </si>
  <si>
    <t>Ordner zu Mach-ID 1865</t>
  </si>
  <si>
    <t>Sabrine Chamkhi</t>
  </si>
  <si>
    <t>Holzverpackung</t>
  </si>
  <si>
    <t>Warnung&lt;br&gt;Info&lt;br&gt;Info Avisierung: Avisierung an Sales (Sven Fröhlich)
Master und Single Labels austauschen und Kontrollieren ob Si: Betriebsferien MSM
Kundeninformationen für Logistik/Planung (z.B. Werksferien,: Achtung: Werksferien 24.12.-03.01 LA Roc</t>
  </si>
  <si>
    <t>https://aluext.sharepoint.com/sites/DesignandFeasibility/Shared%20Documents/A/Alstom%20Transport%20SA_FR_Saint%20Quen/Mach-ID_1865-Alstom_Citadis</t>
  </si>
  <si>
    <t>Profile MEB und Schweller</t>
  </si>
  <si>
    <t>flagler.s@duraauto.com</t>
  </si>
  <si>
    <t>Ordner zu Mach-ID 1864</t>
  </si>
  <si>
    <t>VW
Zeichnung</t>
  </si>
  <si>
    <t>Muscle Shoals, AL</t>
  </si>
  <si>
    <t>Sandra Flagler</t>
  </si>
  <si>
    <t xml:space="preserve">VW
</t>
  </si>
  <si>
    <t>https://aluext.sharepoint.com/sites/DesignandFeasibility/Shared%20Documents/D/Dura%28NK%29_US_Auburn%20Hills/Mach-ID_1864-Profile_MEB_und_Schweller</t>
  </si>
  <si>
    <t>Skoda</t>
  </si>
  <si>
    <t>Ordner zu Mach-ID 1863</t>
  </si>
  <si>
    <t>https://aluext.sharepoint.com/sites/DesignandFeasibility/Shared%20Documents/H/HAI%20Hammerer%20Aluminium%20Industries%20Extrusion%20GmbH_AT_Ranshofen/Mach-ID_1863-Skoda</t>
  </si>
  <si>
    <t>Profil Unterkonstruktion</t>
  </si>
  <si>
    <t>Ordner zu Mach-ID 1862</t>
  </si>
  <si>
    <t>Unterkonstruktion für Fassaden</t>
  </si>
  <si>
    <t>ISPM Verpackung</t>
  </si>
  <si>
    <t>Ebenthal</t>
  </si>
  <si>
    <t>https://aluext.sharepoint.com/sites/DesignandFeasibility/Shared%20Documents/A/Allface%20Befestigungstechnologie%20GmbH%28NK%29_AT_Leobersdorf/Mach-ID_1862-Profil_Unterkonstruktion</t>
  </si>
  <si>
    <t>Strangpress Profil Rund</t>
  </si>
  <si>
    <t>per Mail am 04.10.2021</t>
  </si>
  <si>
    <t>90238</t>
  </si>
  <si>
    <t>Nürnberg</t>
  </si>
  <si>
    <t>benjamin.stoecklein@bosch.com</t>
  </si>
  <si>
    <t>Ordner zu Mach-ID 1861</t>
  </si>
  <si>
    <t>Benjamin Stoecklein</t>
  </si>
  <si>
    <t>https://aluext.sharepoint.com/sites/DesignandFeasibility/Shared%20Documents/B/Bosch%20Rexroth%28NK%29_DE_N%C3%BCrnberg/Mach-ID_1861-Strangpress_Profil_Rund</t>
  </si>
  <si>
    <t>Sitzbank</t>
  </si>
  <si>
    <t>50102829</t>
  </si>
  <si>
    <t>Ordner zu Mach-ID 1860</t>
  </si>
  <si>
    <t xml:space="preserve">Beleuchtete Sitzbank. Alle Profile werden beschichtet. 
Kunde möchte gern an uns vergeben.
Bitte den Termin einhalten, Danke : )
</t>
  </si>
  <si>
    <t>Profile werden durch den Kunden beschichtet.</t>
  </si>
  <si>
    <t>https://aluext.sharepoint.com/sites/DesignandFeasibility/Shared%20Documents/B/Bega%20Gantenbrink-Leuchten%20KG_DE_Menden/Mach-ID_1860-Sitzbank</t>
  </si>
  <si>
    <t>HR0327</t>
  </si>
  <si>
    <t>Ordner zu Mach-ID 1859</t>
  </si>
  <si>
    <t>Herr Vieagas</t>
  </si>
  <si>
    <t>https://aluext.sharepoint.com/sites/DesignandFeasibility/Shared%20Documents/S/Schmid%20Alutec%20GmbH%20%26%20Co%20KG_DE_Remshalden-Grunbach/Mach-ID_1859-HR0327</t>
  </si>
  <si>
    <t>Cometal Metallhalbzeuge GmbH</t>
  </si>
  <si>
    <t>CB - PR32</t>
  </si>
  <si>
    <t>71384</t>
  </si>
  <si>
    <t>Weinstadt</t>
  </si>
  <si>
    <t>10100063</t>
  </si>
  <si>
    <t>Ordner zu Mach-ID 1858</t>
  </si>
  <si>
    <t>https://aluext.sharepoint.com/sites/DesignandFeasibility/Shared%20Documents/C/Cometal%20Metallhalbzeuge%20GmbH_DE_Weinstadt/Mach-ID_1858-Profilzylinderrohr</t>
  </si>
  <si>
    <t>Ordner zu Mach-ID 1857</t>
  </si>
  <si>
    <t>https://aluext.sharepoint.com/sites/DesignandFeasibility/Shared%20Documents/A/Alumeco%20Finland%20Oy%20AB_FI_Turku/Mach-ID_1857-J80_Runko_pursotus</t>
  </si>
  <si>
    <t>Rechteck-/Vierkantrohre</t>
  </si>
  <si>
    <t>50249574</t>
  </si>
  <si>
    <t>bmartin@guenzler-metall.de</t>
  </si>
  <si>
    <t>Ordner zu Mach-ID 1856</t>
  </si>
  <si>
    <t>Unterkonstruktion für Feuerwehrraute</t>
  </si>
  <si>
    <t>Bernd Martin</t>
  </si>
  <si>
    <t>Warnung&lt;br&gt;ohne Funktion&lt;br&gt;Warnung Avisierung: 1 Tag vor Anlieferung avisieren
Kranbe- und entladung: Kranentladung
Warenannahmezeiten: Freitag keine Warenannahme</t>
  </si>
  <si>
    <t>https://aluext.sharepoint.com/sites/DesignandFeasibility/Shared%20Documents/G/Guenzler%20Metall%20ZN%20der%20Amari%20Metall%20GmbH_DE_Uhingen/Mach-ID_1856-Rechteck--Vierkantrohre</t>
  </si>
  <si>
    <t>Talgo-F073</t>
  </si>
  <si>
    <t>Ordner zu Mach-ID 1855</t>
  </si>
  <si>
    <t>https://aluext.sharepoint.com/sites/DesignandFeasibility/Shared%20Documents/H/Hydro%20Extrusion%20Lichtervelde%20NV-SA_BE_Lichtervelde/Mach-ID_1855-Talgo-F073</t>
  </si>
  <si>
    <t>Velaro EGYPT</t>
  </si>
  <si>
    <t>Siemens Mobility GmbH</t>
  </si>
  <si>
    <t>96062</t>
  </si>
  <si>
    <t>Bamberg</t>
  </si>
  <si>
    <t>10491261</t>
  </si>
  <si>
    <t>Ordner zu Mach-ID 1854</t>
  </si>
  <si>
    <t>A6Z00000136079 (D) de</t>
  </si>
  <si>
    <t>A6Z00043443251_-_
A6Z00034324502_C_Kennzeichnungsspezifikation
A6Z00040455124 _rev. -_FSW Profiles
A6Z00034582896_Anlieferspezifikation
A6Z00034324502_rev.D_marking specification</t>
  </si>
  <si>
    <t>Marcel Hoffmann</t>
  </si>
  <si>
    <t>https://aluext.sharepoint.com/sites/DesignandFeasibility/Shared%20Documents/S/Siemens%20Mobility%20GmbH_DE_Bamberg/Mach-ID_1854-Velaro_EGYPT</t>
  </si>
  <si>
    <t>Ordner zu Mach-ID 1853</t>
  </si>
  <si>
    <t>Wout</t>
  </si>
  <si>
    <t>https://aluext.sharepoint.com/sites/DesignandFeasibility/Shared%20Documents/J/J%26D%20BV_NL_EK%20Zaandam/Mach-ID_1853-Sandwich_profile</t>
  </si>
  <si>
    <t>Terassenabschluss</t>
  </si>
  <si>
    <t>Arthur Weber AG</t>
  </si>
  <si>
    <t>Schweiz</t>
  </si>
  <si>
    <t>6423</t>
  </si>
  <si>
    <t>Seewen CZ</t>
  </si>
  <si>
    <t>Auf der Maur Albin &lt;albin.aufdermaur@arthurweber.ch&gt;</t>
  </si>
  <si>
    <t>10100305</t>
  </si>
  <si>
    <t>Ordner zu Mach-ID 1852</t>
  </si>
  <si>
    <t xml:space="preserve">Albin Auf der Maur </t>
  </si>
  <si>
    <t>CH</t>
  </si>
  <si>
    <t>ohne Funktion APZ mit Lieferschein: APZ mit Lieferschein</t>
  </si>
  <si>
    <t>https://aluext.sharepoint.com/sites/DesignandFeasibility/Shared%20Documents/A/Arthur%20Weber%20AG_CH_Seewen%20CZ/Mach-ID_1852-Terassenabschluss</t>
  </si>
  <si>
    <t>TRO 27.09.2021 Gleitbalken</t>
  </si>
  <si>
    <t>tro@alumeco.at</t>
  </si>
  <si>
    <t>Ordner zu Mach-ID 1851</t>
  </si>
  <si>
    <t>nature anodized</t>
  </si>
  <si>
    <t>Thomas Rohrmoser</t>
  </si>
  <si>
    <t>https://aluext.sharepoint.com/sites/DesignandFeasibility/Shared%20Documents/A/Alumeco%20A-S_DK_Odense%20C/Mach-ID_1851-Gleitbalken</t>
  </si>
  <si>
    <t>Bahr Modultechnik</t>
  </si>
  <si>
    <t>31711</t>
  </si>
  <si>
    <t>Luhden</t>
  </si>
  <si>
    <t>10490539</t>
  </si>
  <si>
    <t>Ordner zu Mach-ID 1850</t>
  </si>
  <si>
    <t>Sabine Aumann</t>
  </si>
  <si>
    <t>https://aluext.sharepoint.com/sites/DesignandFeasibility/Shared%20Documents/B/Bahr%20Modultechnik_DE_Luhden/Mach-ID_1850-Schlittenprofil_EG60</t>
  </si>
  <si>
    <t>Batteriegehäuse E-Bike Gen 3</t>
  </si>
  <si>
    <t>Ordner zu Mach-ID 1849</t>
  </si>
  <si>
    <t>E6 C35</t>
  </si>
  <si>
    <t>https://aluext.sharepoint.com/sites/DesignandFeasibility/Shared%20Documents/R/Robert%20Bosch%20GmbH_DE_Stuttgart-Zuffenhausen/Mach-ID_1849-Batteriegeh%C3%A4use_E-Bike_Gen_3</t>
  </si>
  <si>
    <t>Treppenprofile</t>
  </si>
  <si>
    <t>DKA-2110010003</t>
  </si>
  <si>
    <t>Ordner zu Mach-ID 1848</t>
  </si>
  <si>
    <t>Treppenprofile für den Gerüstbau</t>
  </si>
  <si>
    <t>https://aluext.sharepoint.com/sites/DesignandFeasibility/Shared%20Documents/P/Peri%20Werk%20Weissenhorn%20GmbH%20%26%20Co%20K_DE_Weissenhorn/Mach-ID_1848-Treppenprofile</t>
  </si>
  <si>
    <t>Base AC Front</t>
  </si>
  <si>
    <t>Solarwatt GmbH</t>
  </si>
  <si>
    <t>01109</t>
  </si>
  <si>
    <t>Dresden</t>
  </si>
  <si>
    <t>Ordner zu Mach-ID 1847</t>
  </si>
  <si>
    <t>Akku Speicher Pack</t>
  </si>
  <si>
    <t>Fr. Jeannette Kessler</t>
  </si>
  <si>
    <t>https://aluext.sharepoint.com/sites/DesignandFeasibility/Shared%20Documents/S/Solarwatt%20GmbH%28NK%29_DE_Dresden/Mach-ID_1847-Base_AC_Front</t>
  </si>
  <si>
    <t>Power transformer profiles</t>
  </si>
  <si>
    <t>Ordner zu Mach-ID 1846</t>
  </si>
  <si>
    <t>Jussi Myllymäki</t>
  </si>
  <si>
    <t>https://aluext.sharepoint.com/sites/DesignandFeasibility/Shared%20Documents/P/Profilgruppen%28NK%29_SE_%C3%85seda/Mach-ID_1846-Coil_profiles</t>
  </si>
  <si>
    <t>AlmexA A/S</t>
  </si>
  <si>
    <t>5260</t>
  </si>
  <si>
    <t>Odense S</t>
  </si>
  <si>
    <t>10100264</t>
  </si>
  <si>
    <t>Ordner zu Mach-ID 1845</t>
  </si>
  <si>
    <t>Christian</t>
  </si>
  <si>
    <t>wiedergewonnener Kunde</t>
  </si>
  <si>
    <t>https://aluext.sharepoint.com/sites/DesignandFeasibility/Shared%20Documents/A/Almexa%20Aps_DK_Odense%20S/Mach-ID_1845-Profile</t>
  </si>
  <si>
    <t>Profil 400 x 60</t>
  </si>
  <si>
    <t>IGM GmbH &amp; Co. KG</t>
  </si>
  <si>
    <t>67744</t>
  </si>
  <si>
    <t>Medard</t>
  </si>
  <si>
    <t>jmayer@igmfassaden.de</t>
  </si>
  <si>
    <t>Ordner zu Mach-ID 1844</t>
  </si>
  <si>
    <t>Lisene - Fassadenprofil / OBJEKT-Menge</t>
  </si>
  <si>
    <t>Jörg Mayer</t>
  </si>
  <si>
    <t>https://aluext.sharepoint.com/sites/DesignandFeasibility/Shared%20Documents/I/IGM%20GmbH%20%26%20Co%20KG%28NK%29_DE_Medard/Mach-ID_1844-Profil_400_x_60</t>
  </si>
  <si>
    <t>Metall Dittrich</t>
  </si>
  <si>
    <t>42549</t>
  </si>
  <si>
    <t>Velbert</t>
  </si>
  <si>
    <t>Thomas.Hanz@metall-dittrich.de</t>
  </si>
  <si>
    <t>Ordner zu Mach-ID 1843</t>
  </si>
  <si>
    <t>Thomas Hanz</t>
  </si>
  <si>
    <t>https://aluext.sharepoint.com/sites/DesignandFeasibility/Shared%20Documents/M/Metall%20Dittrich%28NK%29_DE_Velbert/Mach-ID_1843-Anfrage</t>
  </si>
  <si>
    <t>Alstom tren maya</t>
  </si>
  <si>
    <t>Alstom Mexico</t>
  </si>
  <si>
    <t>Mexiko</t>
  </si>
  <si>
    <t>77500</t>
  </si>
  <si>
    <t>cancun</t>
  </si>
  <si>
    <t>Ordner zu Mach-ID 1842</t>
  </si>
  <si>
    <t>Aldelkader Fajri</t>
  </si>
  <si>
    <t>MX</t>
  </si>
  <si>
    <t>https://aluext.sharepoint.com/sites/DesignandFeasibility/Shared%20Documents/A/Alstom%20Mexico%28NK%29_MX_cancun/Mach-ID_1842-Alstom_tren_maya</t>
  </si>
  <si>
    <t>Porsche 983 Querträger</t>
  </si>
  <si>
    <t>Ordner zu Mach-ID 1841</t>
  </si>
  <si>
    <t>Bratislava</t>
  </si>
  <si>
    <t xml:space="preserve">​Porsche
</t>
  </si>
  <si>
    <t>https://aluext.sharepoint.com/sites/DesignandFeasibility/Shared%20Documents/M/Magna%20Steyr%20Fahrzeugtechnik%20AG%20%26%20Co%20KG_AT_Graz/Mach-ID_1841-Porsche_983_Quertr%C3%A4ger</t>
  </si>
  <si>
    <t>Beleuchtungsprofil 1061</t>
  </si>
  <si>
    <t>100-AF2108224</t>
  </si>
  <si>
    <t>Ordner zu Mach-ID 1840</t>
  </si>
  <si>
    <t xml:space="preserve">Beleuchtungsrohrprofil </t>
  </si>
  <si>
    <t>https://aluext.sharepoint.com/sites/DesignandFeasibility/Shared%20Documents/L/LMT%20GmbH%20Leuchten%20%2B%20Metall%20Technik_DE_Hilpoltstein/Mach-ID_1840-Beleuchtungsprofil_1061</t>
  </si>
  <si>
    <t>Säule + Gewindeschweissblech</t>
  </si>
  <si>
    <t>Alupro GmbH &amp; Co. KG</t>
  </si>
  <si>
    <t>Anfrage Nr. 802820</t>
  </si>
  <si>
    <t>51580</t>
  </si>
  <si>
    <t>Reichshof-Allenbach</t>
  </si>
  <si>
    <t>niehus.o@alupro.de</t>
  </si>
  <si>
    <t>10926200</t>
  </si>
  <si>
    <t>Ordner zu Mach-ID 1839</t>
  </si>
  <si>
    <t>Petra Niehus</t>
  </si>
  <si>
    <t>https://aluext.sharepoint.com/sites/DesignandFeasibility/Shared%20Documents/A/Alupro%20GmbH%20%26%20Co%20KG_DE_Reichshof-Allenbach/Mach-ID_1839-S%C3%A4ule_%2B_Gewindeschweissblech</t>
  </si>
  <si>
    <t>1838</t>
  </si>
  <si>
    <t>BEV3 Axial fron protecion FSCM21390001</t>
  </si>
  <si>
    <t>Ordner zu Mach-ID 1838</t>
  </si>
  <si>
    <t>Siehe Anfrageunterlagen</t>
  </si>
  <si>
    <t xml:space="preserve">​Siehe Anfrageunterlagen
</t>
  </si>
  <si>
    <t>https://aluext.sharepoint.com/sites/DesignandFeasibility/Shared%20Documents/S/Scania%28NK%29_SE_S%C3%B6dert%C3%A4lje/Mach-ID_1838-BEV3_Axial_fron_protecion_FSCM21390001</t>
  </si>
  <si>
    <t>Adapter-Profil</t>
  </si>
  <si>
    <t>Festo SE &amp; Co. KG</t>
  </si>
  <si>
    <t>73734</t>
  </si>
  <si>
    <t>Esslingen</t>
  </si>
  <si>
    <t>stefan.rapp@festo.com</t>
  </si>
  <si>
    <t>10530000</t>
  </si>
  <si>
    <t>Ordner zu Mach-ID 1837</t>
  </si>
  <si>
    <t xml:space="preserve">Adapterprofil </t>
  </si>
  <si>
    <t>Stefan Rapp</t>
  </si>
  <si>
    <t>Info Kundeninformationen für Logistik/Planung (z.B. Werksferien,: Betriebsruhe vom 22.12.2020 - 04.01.2021</t>
  </si>
  <si>
    <t>https://aluext.sharepoint.com/sites/DesignandFeasibility/Shared%20Documents/F/Festo%20SE%20%26%20Co%20KG_DE_Esslingen/Mach-ID_1837-Adapter-Profil</t>
  </si>
  <si>
    <t>Längenänderung_bestehende Profile</t>
  </si>
  <si>
    <t>Ordner zu Mach-ID 1836</t>
  </si>
  <si>
    <t>Analog bestehenden Profilen wenn möglich</t>
  </si>
  <si>
    <t>https://aluext.sharepoint.com/sites/DesignandFeasibility/Shared%20Documents/B/B%26T%20Exact%20GmbH_DE_Gevelsberg/Mach-ID_1836-L%C3%A4ngen%C3%A4nderung_bestehende_Profile</t>
  </si>
  <si>
    <t>Beleuchtungsrohr 220 x 150</t>
  </si>
  <si>
    <t>100-AF2108222</t>
  </si>
  <si>
    <t>Ordner zu Mach-ID 1835</t>
  </si>
  <si>
    <t>https://aluext.sharepoint.com/sites/DesignandFeasibility/Shared%20Documents/L/LMT%20GmbH%20Leuchten%20%2B%20Metall%20Technik_DE_Hilpoltstein/Mach-ID_1835-Beleuchtungsrohr_220_x_150</t>
  </si>
  <si>
    <t>2 Felgen</t>
  </si>
  <si>
    <t>Ordner zu Mach-ID 1834</t>
  </si>
  <si>
    <t>https://aluext.sharepoint.com/sites/DesignandFeasibility/Shared%20Documents/B/Buechel%20GmbH%20%26%20Co%20Fahrzeugteilefabrik%20KG_DE_Fulda/Mach-ID_1834-2_Felgen</t>
  </si>
  <si>
    <t xml:space="preserve">Alu-Tischbügel </t>
  </si>
  <si>
    <t>Lissmac Maschinenbau GmbH</t>
  </si>
  <si>
    <t>200844</t>
  </si>
  <si>
    <t>88410</t>
  </si>
  <si>
    <t>Bad Wurzach</t>
  </si>
  <si>
    <t xml:space="preserve">c.parpart@lissmac.com </t>
  </si>
  <si>
    <t>11148200</t>
  </si>
  <si>
    <t>Ordner zu Mach-ID 1833</t>
  </si>
  <si>
    <t xml:space="preserve">Alu-Tischbügel für Serienbedarf </t>
  </si>
  <si>
    <t>gepresst und mechanisch komplett bearbeitet</t>
  </si>
  <si>
    <t>Claus Parpart</t>
  </si>
  <si>
    <t>https://aluext.sharepoint.com/sites/DesignandFeasibility/Shared%20Documents/L/Lissmac%20Maschinenbau%20GmbH_DE_Bad%20Wurzach/Mach-ID_1833-Alu-Tischb%C3%BCgel</t>
  </si>
  <si>
    <t>Commuter Train</t>
  </si>
  <si>
    <t>Ordner zu Mach-ID 1832</t>
  </si>
  <si>
    <t>A6Z00000136079_D</t>
  </si>
  <si>
    <t>A6Z00043443251_-</t>
  </si>
  <si>
    <t>https://aluext.sharepoint.com/sites/DesignandFeasibility/Shared%20Documents/S/Siemens%20Mobility%20GmbH_DE_Bamberg/Mach-ID_1832-Commuter_Train</t>
  </si>
  <si>
    <t>PBR-Matic AG Industrie Stossbifang</t>
  </si>
  <si>
    <t>PBR</t>
  </si>
  <si>
    <t>5630</t>
  </si>
  <si>
    <t>Muri</t>
  </si>
  <si>
    <t>10491022</t>
  </si>
  <si>
    <t>Ordner zu Mach-ID 1831</t>
  </si>
  <si>
    <t>Herr Roger Prust</t>
  </si>
  <si>
    <t>14 Tage ab Rechnungsdatum 1,0 % Skonto oder 30 Tag</t>
  </si>
  <si>
    <t>https://aluext.sharepoint.com/sites/DesignandFeasibility/Shared%20Documents/P/PBR-Matic%20AG%20Industrie%20Stossbifang_CH_Muri/Mach-ID_1831-Lamelle</t>
  </si>
  <si>
    <t>Ordner zu Mach-ID 1830</t>
  </si>
  <si>
    <t>Erling Hole</t>
  </si>
  <si>
    <t>https://aluext.sharepoint.com/sites/DesignandFeasibility/Shared%20Documents/M/Maritime%28NK%29_NO_Kapp/Mach-ID_1830-I-Beam</t>
  </si>
  <si>
    <t>Beams for mining industri</t>
  </si>
  <si>
    <t>RFQ22.09.21</t>
  </si>
  <si>
    <t>Härmä</t>
  </si>
  <si>
    <t>Ordner zu Mach-ID 1829</t>
  </si>
  <si>
    <t>Similar packing as to Vrena</t>
  </si>
  <si>
    <t xml:space="preserve">Patrick T. Karhu </t>
  </si>
  <si>
    <t>Same packnig as to Vrena</t>
  </si>
  <si>
    <t>https://aluext.sharepoint.com/sites/DesignandFeasibility/Shared%20Documents/S/sandvik%28NK%29_FI_H%C3%A4rm%C3%A4/Mach-ID_1829-Beams_for_mining_industri</t>
  </si>
  <si>
    <t>1828</t>
  </si>
  <si>
    <t>Automotive Profile</t>
  </si>
  <si>
    <t>Neuman Aluminium Strangpresswerk GmbH</t>
  </si>
  <si>
    <t>Neuman</t>
  </si>
  <si>
    <t>3182</t>
  </si>
  <si>
    <t>Marktl</t>
  </si>
  <si>
    <t>10100122</t>
  </si>
  <si>
    <t>Ordner zu Mach-ID 1828</t>
  </si>
  <si>
    <t>Info Achtung, LME + Bolzenprämie auf AB anzudrucken!:</t>
  </si>
  <si>
    <t>https://aluext.sharepoint.com/sites/DesignandFeasibility/Shared%20Documents/N/Neuman%20Aluminium%20Strangpresswerk%20Gm_AT_Marktl/Mach-ID_1828-Automotive_Profile</t>
  </si>
  <si>
    <t>Systemschiene ET200 SP</t>
  </si>
  <si>
    <t>Siemens AG A&amp;D AS EWA</t>
  </si>
  <si>
    <t>Siemens</t>
  </si>
  <si>
    <t>rfq 72763</t>
  </si>
  <si>
    <t>92224</t>
  </si>
  <si>
    <t>Amberg</t>
  </si>
  <si>
    <t>11750100</t>
  </si>
  <si>
    <t>Ordner zu Mach-ID 1827</t>
  </si>
  <si>
    <t>Ähnliche Profile werden aktuell in Vogt gepresst, gesägt und gestanzt 
Fa. Bauer in 94130 Obernzell verzinnt die Profile und lässt diese dann
bei der Caritas verpacken.
Es handelt sich um Schienen für Steuerungen.
Der Cost Break Down muss von Fa. Bauer auch ausgefüllt werden.</t>
  </si>
  <si>
    <t>Verzinnen gemäß Vorgabe in der Zeichnung A5E51331774A auf der 
dritten Seite. 
Überzug DIN 50960  Al/Ni3Sn3 bzw. Al/Ni0,5Sn0,5</t>
  </si>
  <si>
    <t>Gemäß Verpackungsvorgabe</t>
  </si>
  <si>
    <t>Herr Kugler</t>
  </si>
  <si>
    <t>Gemäß Zeichnung</t>
  </si>
  <si>
    <t>180 Tage netto ab Rechnungsdatum</t>
  </si>
  <si>
    <t>https://aluext.sharepoint.com/sites/DesignandFeasibility/Shared%20Documents/S/Siemens%20AG%20A%26D%20AS%20EWA_DE_Amberg/Mach-ID_1827-Systemschiene_ET200_SP</t>
  </si>
  <si>
    <t>Mireo</t>
  </si>
  <si>
    <t>Ordner zu Mach-ID 1826</t>
  </si>
  <si>
    <t>A6Z00043443251_-
A6Z00034324502_C</t>
  </si>
  <si>
    <t>https://aluext.sharepoint.com/sites/DesignandFeasibility/Shared%20Documents/S/Siemens%20Mobility%20GmbH_DE_Bamberg/Mach-ID_1826-Mireo</t>
  </si>
  <si>
    <t>Schweng GmbH</t>
  </si>
  <si>
    <t>35510</t>
  </si>
  <si>
    <t>Butzbach</t>
  </si>
  <si>
    <t>Ordner zu Mach-ID 1825</t>
  </si>
  <si>
    <t>Terrassenüberdachungen</t>
  </si>
  <si>
    <t>RAL 7016 (Anthrazitgrau)</t>
  </si>
  <si>
    <t>Maxim Schweng</t>
  </si>
  <si>
    <t>https://aluext.sharepoint.com/sites/DesignandFeasibility/Shared%20Documents/S/Schweng%20GmbH%28NK%29_DE_Butzbach/Mach-ID_1825-Unterzugtr%C3%A4ger</t>
  </si>
  <si>
    <t>1824</t>
  </si>
  <si>
    <t>Circular Disk</t>
  </si>
  <si>
    <t>Novelis Koblenz GmbH</t>
  </si>
  <si>
    <t>56070</t>
  </si>
  <si>
    <t>Koblenz</t>
  </si>
  <si>
    <t>10100160</t>
  </si>
  <si>
    <t>Ordner zu Mach-ID 1824</t>
  </si>
  <si>
    <t>Luftfahrplatte fräsen</t>
  </si>
  <si>
    <t>gem. Anfrage</t>
  </si>
  <si>
    <t>https://aluext.sharepoint.com/sites/DesignandFeasibility/Shared%20Documents/A/Aleris%20Rolled%20Products%20Germany%20GmbH_DE_Koblenz/Mach-ID_1824-Circular_Disk</t>
  </si>
  <si>
    <t>Bau - Profile</t>
  </si>
  <si>
    <t>H + B Hightech GmbH</t>
  </si>
  <si>
    <t xml:space="preserve">Profile per Mail </t>
  </si>
  <si>
    <t>73486</t>
  </si>
  <si>
    <t>Adelmannsfelden</t>
  </si>
  <si>
    <t>patrick.steinwand@hb-hightech.de</t>
  </si>
  <si>
    <t>Ordner zu Mach-ID 1823</t>
  </si>
  <si>
    <t>Bau Priofil</t>
  </si>
  <si>
    <t>Geheimhaltungserklärung</t>
  </si>
  <si>
    <t>Patrick Steinwand</t>
  </si>
  <si>
    <t>https://aluext.sharepoint.com/sites/DesignandFeasibility/Shared%20Documents/H/H%20%2B%20B%20Hightech%20GmbH%28NK%29_DE_Adelmannsfelden/Mach-ID_1823-Bau_-_Profile</t>
  </si>
  <si>
    <t xml:space="preserve">U Profil </t>
  </si>
  <si>
    <t xml:space="preserve">Anker TecVerankerungstechnik GmbH </t>
  </si>
  <si>
    <t>7092021</t>
  </si>
  <si>
    <t>56651</t>
  </si>
  <si>
    <t xml:space="preserve">Niederzissen </t>
  </si>
  <si>
    <t>lothar.rausch@akertec.de</t>
  </si>
  <si>
    <t>Ordner zu Mach-ID 1822</t>
  </si>
  <si>
    <t xml:space="preserve">Lothar Rausch </t>
  </si>
  <si>
    <t>https://aluext.sharepoint.com/sites/DesignandFeasibility/Shared%20Documents/A/Anker%20TecVerankerungstechnik%20GmbH%28NK%29_DE_Niederzissen/Mach-ID_1822-U_Profil</t>
  </si>
  <si>
    <t>OAP023-024-09000</t>
  </si>
  <si>
    <t>006540-075-00001</t>
  </si>
  <si>
    <t>chrstine.richter@vanderland.com</t>
  </si>
  <si>
    <t>Ordner zu Mach-ID 1821</t>
  </si>
  <si>
    <t>Christine Richter</t>
  </si>
  <si>
    <t>Warnung Avisierung: Anlieferadresse Geesthacht: Anlieferung</t>
  </si>
  <si>
    <t>https://aluext.sharepoint.com/sites/DesignandFeasibility/Shared%20Documents/V/Vanderlande%20Beewen%20GmbH%20%26%20Co%20KG_DE_Siegen/Mach-ID_1821-OAP023-024-09000</t>
  </si>
  <si>
    <t>PP12336</t>
  </si>
  <si>
    <t xml:space="preserve">TPV, Automotive </t>
  </si>
  <si>
    <t xml:space="preserve">Novo Mesto </t>
  </si>
  <si>
    <t>Ordner zu Mach-ID 1820</t>
  </si>
  <si>
    <t>https://aluext.sharepoint.com/sites/DesignandFeasibility/Shared%20Documents/T/TPV%2C%20Automotive%28NK%29_SI_Novo%20Mesto/Mach-ID_1820-PP12336</t>
  </si>
  <si>
    <t>Längsbalkenprofile</t>
  </si>
  <si>
    <t>Ordner zu Mach-ID 1819</t>
  </si>
  <si>
    <t>Roger Prust</t>
  </si>
  <si>
    <t>https://aluext.sharepoint.com/sites/DesignandFeasibility/Shared%20Documents/P/PBR-Matic%20AG%20Industrie%20Stossbifang_CH_Muri/Mach-ID_1819-L%C3%A4ngsbalkenprofile</t>
  </si>
  <si>
    <t>Mine Master</t>
  </si>
  <si>
    <t>email</t>
  </si>
  <si>
    <t>59-500</t>
  </si>
  <si>
    <t>Złotoryja</t>
  </si>
  <si>
    <t>Ordner zu Mach-ID 1818</t>
  </si>
  <si>
    <t>Beam to the mining industry. Simular as our existing customer Vrena.
This is a new project and volumes can be higher.
According to the customer alloy can be 7005 or 7020.</t>
  </si>
  <si>
    <t>Marcin Czerwiński</t>
  </si>
  <si>
    <t>same packing as to Vrena</t>
  </si>
  <si>
    <t>https://aluext.sharepoint.com/sites/DesignandFeasibility/Shared%20Documents/M/Mine%20Master%28NK%29_PL_Z%C5%82otoryja/Mach-ID_1818-Beams</t>
  </si>
  <si>
    <t>RER-B_Paris</t>
  </si>
  <si>
    <t>Ordner zu Mach-ID 1817</t>
  </si>
  <si>
    <t>FAI (report to Customer);#3.1 Zeugnis</t>
  </si>
  <si>
    <t>https://aluext.sharepoint.com/sites/DesignandFeasibility/Shared%20Documents/C/CAF%20-%20Construcciones%20y%20Auxiliar%20de%20Ferrocarriles%2C%20SA_ES_Beasain%20%28Gipuzkoa%29/Mach-ID_1817-RER-B_Paris</t>
  </si>
  <si>
    <t>HAI-Siemens</t>
  </si>
  <si>
    <t>Ordner zu Mach-ID 1816</t>
  </si>
  <si>
    <t>A6Z00032195595_000_G (Siemens Spezifikation)</t>
  </si>
  <si>
    <t>https://aluext.sharepoint.com/sites/DesignandFeasibility/Shared%20Documents/H/HAI%20Hammerer%20Aluminium%20Industries%20Extrusion%20GmbH_AT_Ranshofen/Mach-ID_1816-HAI-Siemens</t>
  </si>
  <si>
    <t>Reitze, Katharina &lt;katharina.reitze@schaltbau-bode.com&gt;</t>
  </si>
  <si>
    <t>Ordner zu Mach-ID 1815</t>
  </si>
  <si>
    <t>https://aluext.sharepoint.com/sites/DesignandFeasibility/Shared%20Documents/G/Gebr%20Bode%20GmbH%20%26%20Co%20KG_DE_Kassel/Mach-ID_1815-Endleiste</t>
  </si>
  <si>
    <t xml:space="preserve">Rear Profil </t>
  </si>
  <si>
    <t>Kirchhoff</t>
  </si>
  <si>
    <t>P002138_BIP020886</t>
  </si>
  <si>
    <t>maik.padberg@kirchhoff-automotive.com</t>
  </si>
  <si>
    <t>Ordner zu Mach-ID 1814</t>
  </si>
  <si>
    <t xml:space="preserve">UKL BMW, unklar ob tatsächlich Sicherheitsteill
</t>
  </si>
  <si>
    <t>gemäß Spezifikation 93047</t>
  </si>
  <si>
    <t>Box 15 kg
auf Europaletten 1200x800x1000</t>
  </si>
  <si>
    <t>Bemusterung noch abzustimmen</t>
  </si>
  <si>
    <t>Byton</t>
  </si>
  <si>
    <t>Maik Padberg</t>
  </si>
  <si>
    <t xml:space="preserve">   ​
</t>
  </si>
  <si>
    <t>https://aluext.sharepoint.com/sites/DesignandFeasibility/Shared%20Documents/K/Kirchhoff%28NK%29_DE_Attendorn/Mach-ID_1814-Rear_Profil_</t>
  </si>
  <si>
    <t>Aluprofil silbereloxiert 45 mm</t>
  </si>
  <si>
    <t>Anfrage 45 mm Aluprofil Silbereloxiert</t>
  </si>
  <si>
    <t>Ordner zu Mach-ID 1813</t>
  </si>
  <si>
    <t>Bitte unbedingt für diese Fläche eine einwandfreie Eloxierung und Verarbeitung veranlassen – keine optisch erkennbare Streifenbildung und keine erspürbaren Unebenheiten !</t>
  </si>
  <si>
    <t>https://aluext.sharepoint.com/sites/DesignandFeasibility/Shared%20Documents/B/BOSIG%20GmbH_DE_Gingen/Mach-ID_1813-Aluprofil_silbereloxiert_45_mm</t>
  </si>
  <si>
    <t>Ordner zu Mach-ID 1812</t>
  </si>
  <si>
    <t xml:space="preserve">​Bosch
</t>
  </si>
  <si>
    <t>https://aluext.sharepoint.com/sites/DesignandFeasibility/Shared%20Documents/R/Robert%20Bosch%20GmbH_DE_Stuttgart-Zuffenhausen/Mach-ID_1812-R42_Profile_with_balcony</t>
  </si>
  <si>
    <t>Alfun Metal</t>
  </si>
  <si>
    <t>70300</t>
  </si>
  <si>
    <t>Ostrava</t>
  </si>
  <si>
    <t>Ordner zu Mach-ID 1811</t>
  </si>
  <si>
    <t>https://aluext.sharepoint.com/sites/DesignandFeasibility/Shared%20Documents/S/Skoda%28NK%29_CZ_Ostrava/Mach-ID_1811-Alfun_Metal</t>
  </si>
  <si>
    <t>Ordner zu Mach-ID 1810</t>
  </si>
  <si>
    <t>https://aluext.sharepoint.com/sites/DesignandFeasibility/Shared%20Documents/S/Saint%20Jean%20Industries%20Stuttgart%20GmbH_DE_Ilsfeld-Auenstein/Mach-ID_1810-Geh%C3%A4use_HSG_2VM-1B</t>
  </si>
  <si>
    <t>HAI AT Ranshofen</t>
  </si>
  <si>
    <t>Ordner zu Mach-ID 1809</t>
  </si>
  <si>
    <t>A6Z00032195595_000_G</t>
  </si>
  <si>
    <t>Erwin Esterbauer</t>
  </si>
  <si>
    <t>https://aluext.sharepoint.com/sites/DesignandFeasibility/Shared%20Documents/H/HAI%20Hammerer%20Aluminium%20Industries%20Extrusion%20GmbH_AT_Ranshofen/Mach-ID_1809-HAI-Siemens</t>
  </si>
  <si>
    <t>Dr. Hoenle AG UV Technologie</t>
  </si>
  <si>
    <t>82166</t>
  </si>
  <si>
    <t>Graefelfing</t>
  </si>
  <si>
    <t>einkauf@hoenle.de</t>
  </si>
  <si>
    <t>10100198</t>
  </si>
  <si>
    <t>Ordner zu Mach-ID 1808</t>
  </si>
  <si>
    <t>Raphaela Lipp</t>
  </si>
  <si>
    <t>https://aluext.sharepoint.com/sites/DesignandFeasibility/Shared%20Documents/D/Dr%20Hoenle%20AG%20UV%20Technologie_DE_Graefelfing/Mach-ID_1808-Zeichnungsprofil</t>
  </si>
  <si>
    <t>MasKo Fahnenmast Systeme</t>
  </si>
  <si>
    <t>88255</t>
  </si>
  <si>
    <t>Baienfurt</t>
  </si>
  <si>
    <t>Ordner zu Mach-ID 1807</t>
  </si>
  <si>
    <t>Fahnenmast</t>
  </si>
  <si>
    <t xml:space="preserve">E6EV1 </t>
  </si>
  <si>
    <t>Norbert Zettel</t>
  </si>
  <si>
    <t>https://aluext.sharepoint.com/sites/DesignandFeasibility/Shared%20Documents/M/MasKo%20Fahnenmast%20Systeme%28NK%29_DE_Baienfurt/Mach-ID_1807-Rundrohr_90x3</t>
  </si>
  <si>
    <t>Klemmleisten G68 210827005</t>
  </si>
  <si>
    <t>Ordner zu Mach-ID 1806</t>
  </si>
  <si>
    <t>Spezifikationen gemäß Norm auf der Zeichnung.</t>
  </si>
  <si>
    <t xml:space="preserve">​BMW 
</t>
  </si>
  <si>
    <t>https://aluext.sharepoint.com/sites/DesignandFeasibility/Shared%20Documents/B/BMW%20AG%20Bayerische%20Motoren%20Werke%20AG_DE_Muenchen/Mach-ID_1806-Klemmleisten_G68_210827005</t>
  </si>
  <si>
    <t xml:space="preserve">MMA Battery Tray </t>
  </si>
  <si>
    <t>RFQ01</t>
  </si>
  <si>
    <t>Ordner zu Mach-ID 1805</t>
  </si>
  <si>
    <t>SOP 2024
EOP 2033</t>
  </si>
  <si>
    <t>DBL 7381.20</t>
  </si>
  <si>
    <t>Jörg Posch</t>
  </si>
  <si>
    <t>https://aluext.sharepoint.com/sites/DesignandFeasibility/Shared%20Documents/M/Magna%20Steyr%20Fahrzeugtechnik%20AG%20%26%20Co%20KG_AT_Graz/Mach-ID_1805-MMA_Battery_Tray_</t>
  </si>
  <si>
    <t>BEV3 Axial front protection Projekt 15210809</t>
  </si>
  <si>
    <t>15210809</t>
  </si>
  <si>
    <t>09623</t>
  </si>
  <si>
    <t>Frauenstein</t>
  </si>
  <si>
    <t>Ordner zu Mach-ID 1804</t>
  </si>
  <si>
    <t>Eloxalfähig, im Bereich der Sichtfläche keine Ziehriefen zulässig</t>
  </si>
  <si>
    <t>Erstbemusterung nach VDA Band 2</t>
  </si>
  <si>
    <t>Frau Andrea Heiner</t>
  </si>
  <si>
    <t>https://aluext.sharepoint.com/sites/DesignandFeasibility/Shared%20Documents/B/B%20%26%20T%20Exact%20GmbH_DE_Frauenstein/Mach-ID_1804-BEV3_Axial_front_protection_Projekt_15210809</t>
  </si>
  <si>
    <t>Spacer Projekt 15210808</t>
  </si>
  <si>
    <t>Ordner zu Mach-ID 1803</t>
  </si>
  <si>
    <t>E-Truck</t>
  </si>
  <si>
    <t>eloxalfähig, im Außenbereich keine Ziehriefen zulässig</t>
  </si>
  <si>
    <t>Europalette oder SKIP oder Holzgestell</t>
  </si>
  <si>
    <t>Einwegpalette;#Holzverpackung</t>
  </si>
  <si>
    <t>https://aluext.sharepoint.com/sites/DesignandFeasibility/Shared%20Documents/B/B%20%26%20T%20Exact%20GmbH_DE_Frauenstein/Mach-ID_1803-Spacer_Projekt_15210808</t>
  </si>
  <si>
    <t xml:space="preserve">EN AW-6082 T6 special profile </t>
  </si>
  <si>
    <t>Flats Service S.r.l.</t>
  </si>
  <si>
    <t>Flats</t>
  </si>
  <si>
    <t>Mail vom 31.08.2021</t>
  </si>
  <si>
    <t>41058</t>
  </si>
  <si>
    <t>Vignola (MO)</t>
  </si>
  <si>
    <t>10100249</t>
  </si>
  <si>
    <t>Ordner zu Mach-ID 1802</t>
  </si>
  <si>
    <t>https://aluext.sharepoint.com/sites/DesignandFeasibility/Shared%20Documents/F/Flats%20Service%20Srl_IT_Vignola%20%28MO%29/Mach-ID_1802-EN_AW-6082_T6_special_profile_</t>
  </si>
  <si>
    <t>Extruded and casted billets</t>
  </si>
  <si>
    <t>Alupro-N</t>
  </si>
  <si>
    <t>7075</t>
  </si>
  <si>
    <t>Tiller</t>
  </si>
  <si>
    <t>Ordner zu Mach-ID 1801</t>
  </si>
  <si>
    <t>RFQ on three different bars.
Ø115 and Ø80 is extruded and Ø152 is casted</t>
  </si>
  <si>
    <t>Kent-André Bomann</t>
  </si>
  <si>
    <t>Extrusion;#Gießprodukt</t>
  </si>
  <si>
    <t>https://aluext.sharepoint.com/sites/DesignandFeasibility/Shared%20Documents/A/Alupro-N%28NK%29_NO_Tiller/Mach-ID_1801-Extruded_and_casted_billets</t>
  </si>
  <si>
    <t>RenfeHC</t>
  </si>
  <si>
    <t>dieter.andersag@hydro.com</t>
  </si>
  <si>
    <t>Ordner zu Mach-ID 1800</t>
  </si>
  <si>
    <t>DTRF150202  Alstom</t>
  </si>
  <si>
    <t>https://aluext.sharepoint.com/sites/DesignandFeasibility/Shared%20Documents/H/Hydro%20Extrusion%20Lichtervelde%20NV-SA_BE_Lichtervelde/Mach-ID_1800-RenfeHC</t>
  </si>
  <si>
    <t>Rundstange 40 mm</t>
  </si>
  <si>
    <t>Walor Vöhrenbach</t>
  </si>
  <si>
    <t>78147</t>
  </si>
  <si>
    <t>Vöhrenbach</t>
  </si>
  <si>
    <t>eduard.schuetz@walor.com</t>
  </si>
  <si>
    <t>Ordner zu Mach-ID 1799</t>
  </si>
  <si>
    <t>Fließpressteile mit hohem Umformgrad.</t>
  </si>
  <si>
    <t>Bestellvorschrift EN AW-6082D1_ALE001A Index 6 vom 16.11.2007</t>
  </si>
  <si>
    <t>Bundverpackung
Gewicht: 1-1,5 to.</t>
  </si>
  <si>
    <t>Hr. Schütz</t>
  </si>
  <si>
    <t>siehe Bestellvorschrift</t>
  </si>
  <si>
    <t>​Bestellvorschrift EN AW-6082D1_ALE001A Index 6 vom 16.11.2007</t>
  </si>
  <si>
    <t>https://aluext.sharepoint.com/sites/DesignandFeasibility/Shared%20Documents/W/Walor%20V%C3%B6hrenbach%28NK%29_DE_V%C3%B6hrenbach/Mach-ID_1799-Rundstange_40_mm</t>
  </si>
  <si>
    <t>jAlexProfil</t>
  </si>
  <si>
    <t>Viegas, Luis &lt;luis.viegas@schmid-at.de&gt;</t>
  </si>
  <si>
    <t>Ordner zu Mach-ID 1798</t>
  </si>
  <si>
    <t>Luis Viegas</t>
  </si>
  <si>
    <t>https://aluext.sharepoint.com/sites/DesignandFeasibility/Shared%20Documents/S/Schmid%20Alutec%20GmbH%20%26%20Co%20KG_DE_Remshalden-Grunbach/Mach-ID_1798-jAlexProfil</t>
  </si>
  <si>
    <t>Alstom MI20 Paris RER</t>
  </si>
  <si>
    <t>Alstom Wroclaw</t>
  </si>
  <si>
    <t>50079</t>
  </si>
  <si>
    <t>Wroclaw</t>
  </si>
  <si>
    <t>Ordner zu Mach-ID 1797</t>
  </si>
  <si>
    <t>DTRF 150202 Rev O</t>
  </si>
  <si>
    <t>FAI (report to Customer);#FAI (Customer visit)</t>
  </si>
  <si>
    <t>DTRF 150202 Rev o</t>
  </si>
  <si>
    <t>Matthew Blenkinsop</t>
  </si>
  <si>
    <t>https://aluext.sharepoint.com/sites/DesignandFeasibility/Shared%20Documents/A/Alstom%20Wroclaw%28NK%29_PL_Wroclaw/Mach-ID_1797-Alstom_MI20_Paris_RER</t>
  </si>
  <si>
    <t>Schienen</t>
  </si>
  <si>
    <t>novotegra</t>
  </si>
  <si>
    <t>72072</t>
  </si>
  <si>
    <t>Tübingen</t>
  </si>
  <si>
    <t>Ordner zu Mach-ID 1796</t>
  </si>
  <si>
    <t>Schienen für Solarkontruktionen</t>
  </si>
  <si>
    <t>Anordnung und Menge siehe Zeichnung
Bitte 100 mm Kanthölzer verwenden</t>
  </si>
  <si>
    <t>Zeichnungen anbei</t>
  </si>
  <si>
    <t>3 x 1.000 mm unbearbeitet</t>
  </si>
  <si>
    <t>Dominik Schweizer</t>
  </si>
  <si>
    <t>Holzverschlag</t>
  </si>
  <si>
    <t>https://aluext.sharepoint.com/sites/DesignandFeasibility/Shared%20Documents/N/novotegra%28NK%29_DE_T%C3%BCbingen/Mach-ID_1796-Schienen</t>
  </si>
  <si>
    <t>Generatorgehäuse</t>
  </si>
  <si>
    <t>GTS Generator</t>
  </si>
  <si>
    <t>73563</t>
  </si>
  <si>
    <t>Möggingen</t>
  </si>
  <si>
    <t>Ordner zu Mach-ID 1795</t>
  </si>
  <si>
    <t>Sabrina Krieg</t>
  </si>
  <si>
    <t>https://aluext.sharepoint.com/sites/DesignandFeasibility/Shared%20Documents/G/GTS%20Generator%28NK%29_DE_M%C3%B6ggingen/Mach-ID_1795-Generatorgeh%C3%A4use</t>
  </si>
  <si>
    <t>Rohr</t>
  </si>
  <si>
    <t>Allucan</t>
  </si>
  <si>
    <t>5620</t>
  </si>
  <si>
    <t>Bremgarten</t>
  </si>
  <si>
    <t>Ordner zu Mach-ID 1794</t>
  </si>
  <si>
    <t>Rohr für Transformatorengehäuse
Aussen 414 mm, Innen 401 mm</t>
  </si>
  <si>
    <t>Roland Stöckli</t>
  </si>
  <si>
    <t>https://aluext.sharepoint.com/sites/DesignandFeasibility/Shared%20Documents/A/Allucan%28NK%29_CH_Bremgarten/Mach-ID_1794-Rohr</t>
  </si>
  <si>
    <t>Fassadenprofile</t>
  </si>
  <si>
    <t>Aepli Metallbau AG</t>
  </si>
  <si>
    <t>Aepli</t>
  </si>
  <si>
    <t>600656 MTZ</t>
  </si>
  <si>
    <t>9200</t>
  </si>
  <si>
    <t>Gossau SG</t>
  </si>
  <si>
    <t>10100281</t>
  </si>
  <si>
    <t>Ordner zu Mach-ID 1793</t>
  </si>
  <si>
    <t>Fassadenprofile für Messeturm Zürich</t>
  </si>
  <si>
    <t xml:space="preserve">Nr. 1,2,3,4,5,7,8,9 Eloxalqualität; Nr. 10,11,12,13 KEINE Eloxalqualität
</t>
  </si>
  <si>
    <t>Herr De Martini</t>
  </si>
  <si>
    <t>Vorauskasse vor Lieferung</t>
  </si>
  <si>
    <t>https://aluext.sharepoint.com/sites/DesignandFeasibility/Shared%20Documents/A/Aepli%20Metallbau%20AG_CH_Gossau%20SG/Mach-ID_1793-Fassadenprofile</t>
  </si>
  <si>
    <t xml:space="preserve">Strangpressprofil </t>
  </si>
  <si>
    <t>01445</t>
  </si>
  <si>
    <t>Radebeul</t>
  </si>
  <si>
    <t>10100057</t>
  </si>
  <si>
    <t>Ordner zu Mach-ID 1792</t>
  </si>
  <si>
    <t>Kartonage mit Papierzwischenlagen als Werkspakete, bei Fixlängen Europalette – sonst wie bei Festlängen</t>
  </si>
  <si>
    <t>Warnung Avisierung: Avisierung für Lieferungen &gt; 2 to Zeitfe</t>
  </si>
  <si>
    <t>https://aluext.sharepoint.com/sites/DesignandFeasibility/Shared%20Documents/T/Thyssenkrupp%20Schulte%20GmbH_DE_Radebeul/Mach-ID_1792-Strangpressprofil_</t>
  </si>
  <si>
    <t>Alcobra GmbH Lloyd Industriepark</t>
  </si>
  <si>
    <t>28199</t>
  </si>
  <si>
    <t>10100157</t>
  </si>
  <si>
    <t>Ordner zu Mach-ID 1791</t>
  </si>
  <si>
    <t>Warnung Avisierung: 1 Tag vor Anlieferung avisieren Packlist</t>
  </si>
  <si>
    <t>https://aluext.sharepoint.com/sites/DesignandFeasibility/Shared%20Documents/A/Alcobra%20GmbH%20Lloyd%20Industriepark_DE_Bremen/Mach-ID_1791-U-Profil_50x100x50x9x6x9mm</t>
  </si>
  <si>
    <t>1790</t>
  </si>
  <si>
    <t>Irish Rail</t>
  </si>
  <si>
    <t>Ordner zu Mach-ID 1790</t>
  </si>
  <si>
    <t>https://aluext.sharepoint.com/sites/DesignandFeasibility/Shared%20Documents/A/Alstom%20Konstal%20SA_PL_Chorz%C3%B3w/Mach-ID_1790-Irish_Rail</t>
  </si>
  <si>
    <t>Jungheinrich AG</t>
  </si>
  <si>
    <t>Michele.Wunderlich@step-g.com</t>
  </si>
  <si>
    <t>22047</t>
  </si>
  <si>
    <t>Hamburg</t>
  </si>
  <si>
    <t>Ordner zu Mach-ID 1789</t>
  </si>
  <si>
    <t>Intralogistiksystem</t>
  </si>
  <si>
    <t>Timo Scharf</t>
  </si>
  <si>
    <t>https://aluext.sharepoint.com/sites/DesignandFeasibility/Shared%20Documents/J/Jungheinrich%20AG%28NK%29_DE_Hamburg/Mach-ID_1789-Profil_X</t>
  </si>
  <si>
    <t>Geico Taikisha GmbH</t>
  </si>
  <si>
    <t>71083</t>
  </si>
  <si>
    <t>Herrenberg</t>
  </si>
  <si>
    <t>19899801</t>
  </si>
  <si>
    <t>Ordner zu Mach-ID 1788</t>
  </si>
  <si>
    <t>Tobias Kussmaul</t>
  </si>
  <si>
    <t>https://aluext.sharepoint.com/sites/DesignandFeasibility/Shared%20Documents/G/Geico%20Taikisha%20GmbH_DE_Herrenberg/Mach-ID_1788-F%C3%BChrungsschiene</t>
  </si>
  <si>
    <t xml:space="preserve">Vierkantrohr 100x300x5 </t>
  </si>
  <si>
    <t>Metalcentret A/S</t>
  </si>
  <si>
    <t>Email-Anfrage</t>
  </si>
  <si>
    <t>2600</t>
  </si>
  <si>
    <t>Glostrup</t>
  </si>
  <si>
    <t>purchase@metalcentret.dk</t>
  </si>
  <si>
    <t>10491272</t>
  </si>
  <si>
    <t>Ordner zu Mach-ID 1787</t>
  </si>
  <si>
    <t>Peter Sutorius</t>
  </si>
  <si>
    <t>Info Kundeninformationen für Logistik/Planung (z.B. Werksferien,: Warenannahme bis 23.12.20 um 15 Uhr.  Er</t>
  </si>
  <si>
    <t>https://aluext.sharepoint.com/sites/DesignandFeasibility/Shared%20Documents/M/Metalcentret%20A-S_DK_Glostrup/Mach-ID_1787-Vierkantrohr_100x300x5_</t>
  </si>
  <si>
    <t>Ordner zu Mach-ID 1786</t>
  </si>
  <si>
    <t>Frau Karen Zimmermann</t>
  </si>
  <si>
    <t>https://aluext.sharepoint.com/sites/DesignandFeasibility/Shared%20Documents/B/Buechel%20GmbH%20%26%20Co%20Fahrzeugteilefabrik%20KG_DE_Fulda/Mach-ID_1786-Schutzblech</t>
  </si>
  <si>
    <t>72270</t>
  </si>
  <si>
    <t>jay@ruff-cycles.com</t>
  </si>
  <si>
    <t>Ordner zu Mach-ID 1785</t>
  </si>
  <si>
    <t>JASMIN DJANANOVIC</t>
  </si>
  <si>
    <t>https://aluext.sharepoint.com/sites/DesignandFeasibility/Shared%20Documents/R/RUFF%20CYCLES%20SEE%20doo%28NK%29_BA_Travnik/Mach-ID_1785-Zeichnungsprofil</t>
  </si>
  <si>
    <t>Rundstangen 105mm</t>
  </si>
  <si>
    <t>Mittelrhein. Metallgiesserei Heinrich Beyer GmbH &amp; Co. KG</t>
  </si>
  <si>
    <t>56626</t>
  </si>
  <si>
    <t>Andernach</t>
  </si>
  <si>
    <t>10246484</t>
  </si>
  <si>
    <t>Ordner zu Mach-ID 1784</t>
  </si>
  <si>
    <t>https://aluext.sharepoint.com/sites/DesignandFeasibility/Shared%20Documents/M/Mittelrhein%20Metallgiesserei%20Heinrich%20Beyer%20GmbH%20%26%20Co%20KG_DE_Andernach/Mach-ID_1784-Rundstangen_105mm</t>
  </si>
  <si>
    <t>5 Querschnitte</t>
  </si>
  <si>
    <t>Ordner zu Mach-ID 1783</t>
  </si>
  <si>
    <t>Frau Katharina Reitze</t>
  </si>
  <si>
    <t>https://aluext.sharepoint.com/sites/DesignandFeasibility/Shared%20Documents/G/Gebr%20Bode%20GmbH%20%26%20Co%20KG_DE_Kassel/Mach-ID_1783-5_Querschnitte</t>
  </si>
  <si>
    <t>Schweller Aufnahme Wagenheber Porsche</t>
  </si>
  <si>
    <t>B &amp;</t>
  </si>
  <si>
    <t>Ordner zu Mach-ID 1782</t>
  </si>
  <si>
    <t>https://aluext.sharepoint.com/sites/DesignandFeasibility/Shared%20Documents/B/B%20%26%20T%20Exact%20GmbH_DE_Frauenstein/Mach-ID_1782-Schweller_Aufnahme_Wagenheber_Porsche</t>
  </si>
  <si>
    <t>Almexa</t>
  </si>
  <si>
    <t>Ordner zu Mach-ID 1781</t>
  </si>
  <si>
    <t>Defence industri</t>
  </si>
  <si>
    <t>Christian Bonnicksen</t>
  </si>
  <si>
    <t>https://aluext.sharepoint.com/sites/DesignandFeasibility/Shared%20Documents/A/Almexa%20Aps_DK_Odense%20S/Mach-ID_1781-Tube</t>
  </si>
  <si>
    <t>1780</t>
  </si>
  <si>
    <t>Schachtverstärkung Querträger Aufnahme 982</t>
  </si>
  <si>
    <t>Ordner zu Mach-ID 1780</t>
  </si>
  <si>
    <t>Porsche hat um "Schnellprüfung" der grundsätzlichen Machbarkeit der Profile gebeten.</t>
  </si>
  <si>
    <t>https://aluext.sharepoint.com/sites/DesignandFeasibility/Shared%20Documents/D/Dr%20Ing%20hc%20F%20Porsche%20AG_DE_Stuttgart/Mach-ID_1780-Schachtverst%C3%A4rkung_Quertr%C3%A4ger_Aufnahme_982</t>
  </si>
  <si>
    <t>1779</t>
  </si>
  <si>
    <t>GEN5+</t>
  </si>
  <si>
    <t>Ordner zu Mach-ID 1779</t>
  </si>
  <si>
    <t>BMW hat um "Schnellprüfung" der grundsätzlichen Machbarkeit der Profile gebeten.</t>
  </si>
  <si>
    <t>https://aluext.sharepoint.com/sites/DesignandFeasibility/Shared%20Documents/B/BMW%20AG%20Bayerische%20Motoren%20Werke%20AG_DE_Muenchen/Mach-ID_1779-GEN5%2B</t>
  </si>
  <si>
    <t>1778</t>
  </si>
  <si>
    <t>Bumper Profile Daimler</t>
  </si>
  <si>
    <t>Ordner zu Mach-ID 1778</t>
  </si>
  <si>
    <t>https://aluext.sharepoint.com/sites/DesignandFeasibility/Shared%20Documents/G/Gedia%28NK%29_DE_Attendorn/Mach-ID_1778-Bumper_Profile_Daimler</t>
  </si>
  <si>
    <t>1777</t>
  </si>
  <si>
    <t>Prototypen alpha car</t>
  </si>
  <si>
    <t>Saint</t>
  </si>
  <si>
    <t>Ordner zu Mach-ID 1777</t>
  </si>
  <si>
    <t>https://aluext.sharepoint.com/sites/DesignandFeasibility/Shared%20Documents/S/Saint%20Jean%20Industries%20Stuttgart%20Gmb_DE_Ilsfeld-Auenstein/Mach-ID_1777-Prototypen_alpha_car</t>
  </si>
  <si>
    <t>1776</t>
  </si>
  <si>
    <t>Einlegerohr E-Gehäuse</t>
  </si>
  <si>
    <t>GF</t>
  </si>
  <si>
    <t>78224</t>
  </si>
  <si>
    <t>Singen</t>
  </si>
  <si>
    <t>Ordner zu Mach-ID 1776</t>
  </si>
  <si>
    <t>https://aluext.sharepoint.com/sites/DesignandFeasibility/Shared%20Documents/G/GF%28NK%29_DE_Singen/Mach-ID_1776-Einlegerohr_E-Geh%C3%A4use</t>
  </si>
  <si>
    <t>1775</t>
  </si>
  <si>
    <t>Querträger Lastverteiler Batterie</t>
  </si>
  <si>
    <t>Audi AG Vorseriencenter</t>
  </si>
  <si>
    <t>Audi</t>
  </si>
  <si>
    <t>74148</t>
  </si>
  <si>
    <t>Neckarsulm</t>
  </si>
  <si>
    <t>10300000</t>
  </si>
  <si>
    <t>Ordner zu Mach-ID 1775</t>
  </si>
  <si>
    <t>https://aluext.sharepoint.com/sites/DesignandFeasibility/Shared%20Documents/A/Audi%20AG%20Vorseriencenter_DE_Neckarsulm/Mach-ID_1775-Quertr%C3%A4ger_Lastverteiler_Batterie</t>
  </si>
  <si>
    <t>EBOXX</t>
  </si>
  <si>
    <t>markus.schmidt@nikolaibike.de</t>
  </si>
  <si>
    <t>Ordner zu Mach-ID 1774</t>
  </si>
  <si>
    <t>Herr Markus Schmidt</t>
  </si>
  <si>
    <t>https://aluext.sharepoint.com/sites/DesignandFeasibility/Shared%20Documents/N/Nicolai%20GmbH_DE_Mehle/Mach-ID_1774-EBOXX</t>
  </si>
  <si>
    <t>1773</t>
  </si>
  <si>
    <t>BR465 BEV Bodengruppe</t>
  </si>
  <si>
    <t>EDAG</t>
  </si>
  <si>
    <t>99817</t>
  </si>
  <si>
    <t>Eisenach</t>
  </si>
  <si>
    <t>Ordner zu Mach-ID 1773</t>
  </si>
  <si>
    <t>https://aluext.sharepoint.com/sites/DesignandFeasibility/Shared%20Documents/E/EDAG%28NK%29_DE_Eisenach/Mach-ID_1773-BR465_BEV_Bodengruppe</t>
  </si>
  <si>
    <t>1772</t>
  </si>
  <si>
    <t>Guide Plate Scania</t>
  </si>
  <si>
    <t>Ordner zu Mach-ID 1772</t>
  </si>
  <si>
    <t xml:space="preserve">​​tbd
</t>
  </si>
  <si>
    <t>https://aluext.sharepoint.com/sites/DesignandFeasibility/Shared%20Documents/S/Scania%28NK%29_SE_S%C3%B6dert%C3%A4lje/Mach-ID_1772-Guide_Plate_Scania</t>
  </si>
  <si>
    <t>4/6043</t>
  </si>
  <si>
    <t>Ordner zu Mach-ID 1771</t>
  </si>
  <si>
    <t>https://aluext.sharepoint.com/sites/DesignandFeasibility/Shared%20Documents/A/Albea%20Aluminiumbearbeitung%20GmbH_DE_Friesenheim-Schuttern/Mach-ID_1771-4-6043</t>
  </si>
  <si>
    <t>1770</t>
  </si>
  <si>
    <t>Alstom DSB</t>
  </si>
  <si>
    <t>Ordner zu Mach-ID 1770</t>
  </si>
  <si>
    <t>Logistikvereinbarung gem. Trenitalia</t>
  </si>
  <si>
    <t>Logistikvereinbarung</t>
  </si>
  <si>
    <t>Warnung&lt;br&gt;Warnung Avisierung: An Sales (Sven Fröhlich)
Warenannahmezeiten: Mo-Fr  7:00-14:00 Uhr</t>
  </si>
  <si>
    <t>https://aluext.sharepoint.com/sites/DesignandFeasibility/Shared%20Documents/A/Alstom%20Konstal%20SA_PL_Chorz%C3%B3w/Mach-ID_1770-Alstom_DSB</t>
  </si>
  <si>
    <t>AKanalprofil</t>
  </si>
  <si>
    <t>Ordner zu Mach-ID 1769</t>
  </si>
  <si>
    <t>Einsatz im Fahrzeuginnenbereich</t>
  </si>
  <si>
    <t>Frau Sarah Glaser</t>
  </si>
  <si>
    <t>https://aluext.sharepoint.com/sites/DesignandFeasibility/Shared%20Documents/L/Lakowa%20GmbH_DE_Wilthen/Mach-ID_1769-AKanalprofil</t>
  </si>
  <si>
    <t>Profil P40</t>
  </si>
  <si>
    <t>Rontec GmbH Metallwerke</t>
  </si>
  <si>
    <t>73770</t>
  </si>
  <si>
    <t>Denkendorf</t>
  </si>
  <si>
    <t>johannes.link@rontec.de</t>
  </si>
  <si>
    <t>10100090</t>
  </si>
  <si>
    <t>Ordner zu Mach-ID 1768</t>
  </si>
  <si>
    <t>Garderobensysteme</t>
  </si>
  <si>
    <t xml:space="preserve">Der Kunde möchte beide Oberflächen angeboten haben: Pressblank + Eloxal
</t>
  </si>
  <si>
    <t>Johannes Link</t>
  </si>
  <si>
    <t>https://aluext.sharepoint.com/sites/DesignandFeasibility/Shared%20Documents/R/Rontec%20GmbH%20Metallwerke_DE_Denkendorf/Mach-ID_1768-Profil_P40</t>
  </si>
  <si>
    <t xml:space="preserve">Otto Bock Mobility Solutions GmbH </t>
  </si>
  <si>
    <t>10405</t>
  </si>
  <si>
    <t>Ordner zu Mach-ID 1767</t>
  </si>
  <si>
    <t>https://aluext.sharepoint.com/sites/DesignandFeasibility/Shared%20Documents/O/Otto%20Bock%20Mobility%20Solutions%20GmbH%20%28NK%29_DE_Berlin/Mach-ID_1767-Profil_f%C3%BCr_Halbschale_20_x_8_mm</t>
  </si>
  <si>
    <t>S-Bahn München</t>
  </si>
  <si>
    <t>Ordner zu Mach-ID 1766</t>
  </si>
  <si>
    <t>Matt Blenkinsop</t>
  </si>
  <si>
    <t>https://aluext.sharepoint.com/sites/DesignandFeasibility/Shared%20Documents/A/Alstom%20Konstal%20SA_PL_Chorz%C3%B3w/Mach-ID_1766-S-Bahn_M%C3%BCnchen</t>
  </si>
  <si>
    <t>Kohl Automotive</t>
  </si>
  <si>
    <t>14929</t>
  </si>
  <si>
    <t>Treuenbrietzen</t>
  </si>
  <si>
    <t>Ordner zu Mach-ID 1765</t>
  </si>
  <si>
    <t xml:space="preserve">​tbd​​
</t>
  </si>
  <si>
    <t>https://aluext.sharepoint.com/sites/DesignandFeasibility/Shared%20Documents/K/Kohl%20Automotive%28NK%29_DE_Treuenbrietzen/Mach-ID_1765-Halter_Crashelement</t>
  </si>
  <si>
    <t>Flar bar 2024 T6</t>
  </si>
  <si>
    <t>Channel Alloys</t>
  </si>
  <si>
    <t>Email 21.07.2021</t>
  </si>
  <si>
    <t>06404</t>
  </si>
  <si>
    <t>Botsford</t>
  </si>
  <si>
    <t>clinton@channelalloys.com</t>
  </si>
  <si>
    <t>19809739</t>
  </si>
  <si>
    <t>Ordner zu Mach-ID 1764</t>
  </si>
  <si>
    <t>Clinton Blume</t>
  </si>
  <si>
    <t>https://aluext.sharepoint.com/sites/DesignandFeasibility/Shared%20Documents/C/Channel%20Alloys_US_Botsford/Mach-ID_1764-Flar_bar_2024_T6</t>
  </si>
  <si>
    <t>Tubes</t>
  </si>
  <si>
    <t>Skandeborg</t>
  </si>
  <si>
    <t>Ordner zu Mach-ID 1763</t>
  </si>
  <si>
    <t>Christian Aarup</t>
  </si>
  <si>
    <t>https://aluext.sharepoint.com/sites/DesignandFeasibility/Shared%20Documents/R/Rival%20A-S%28NK%29_DK_Skandeborg/Mach-ID_1763-Tubes</t>
  </si>
  <si>
    <t>Walger, Walerie &lt;walerie.walger@sus-mhl.de&gt;</t>
  </si>
  <si>
    <t>Ordner zu Mach-ID 1762</t>
  </si>
  <si>
    <t>Herr Walerie Walger</t>
  </si>
  <si>
    <t>https://aluext.sharepoint.com/sites/DesignandFeasibility/Shared%20Documents/S/Schliess-%20und%20Sicherungssysteme%20GmbH_DE_Muehlhausen/Mach-ID_1762-Seitenprofil</t>
  </si>
  <si>
    <t>Traverse und T-Holm</t>
  </si>
  <si>
    <t>euroline GmbH</t>
  </si>
  <si>
    <t>Anfrage Profile</t>
  </si>
  <si>
    <t>31812</t>
  </si>
  <si>
    <t>Bad Pyrmont</t>
  </si>
  <si>
    <t xml:space="preserve">Schroeder@euroline-leitern.de </t>
  </si>
  <si>
    <t>Ordner zu Mach-ID 1761</t>
  </si>
  <si>
    <t>Produzieren  allg. für Leitern, Arbeitsbühnen und Treppen</t>
  </si>
  <si>
    <t>Lieferung mit APZ 3.1</t>
  </si>
  <si>
    <t>René Mark Schröder</t>
  </si>
  <si>
    <t>https://aluext.sharepoint.com/sites/DesignandFeasibility/Shared%20Documents/E/euroline%20GmbH%28NK%29_DE_Bad%20Pyrmont/Mach-ID_1761-Traverse_und_T-Holm</t>
  </si>
  <si>
    <t>1760</t>
  </si>
  <si>
    <t>Tunnelbrücke</t>
  </si>
  <si>
    <t>Ordner zu Mach-ID 1760</t>
  </si>
  <si>
    <t>https://aluext.sharepoint.com/sites/DesignandFeasibility/Shared%20Documents/W/Wiegand%28NK%29_DE_Nottertal-Heilinger%20H%C3%B6hen/Mach-ID_1760-Tunnelbr%C3%BCcke</t>
  </si>
  <si>
    <t xml:space="preserve">Body </t>
  </si>
  <si>
    <t>SKG</t>
  </si>
  <si>
    <t>Ordner zu Mach-ID 1759</t>
  </si>
  <si>
    <t xml:space="preserve">​​​Siehe Zeichnung
</t>
  </si>
  <si>
    <t>https://aluext.sharepoint.com/sites/DesignandFeasibility/Shared%20Documents/S/SKG%20Italia%20Spa_IT_Scarzara%20%28Parma%29/Mach-ID_1759-Body_</t>
  </si>
  <si>
    <t>Flachprofile</t>
  </si>
  <si>
    <t>Hoppe</t>
  </si>
  <si>
    <t>Ordner zu Mach-ID 1758</t>
  </si>
  <si>
    <t>Reiner Schmidt</t>
  </si>
  <si>
    <t>Vom Kunden gestellt;#Kisten</t>
  </si>
  <si>
    <t>Warnung&lt;br&gt;Info Avisierung: Anlieferung muß avisiert werden APZ mit
Kundeninformationen für Logistik/Planung (z.B. Werksferien,: Alle Aufträge ohne Steuer buchen, auch w</t>
  </si>
  <si>
    <t>https://aluext.sharepoint.com/sites/DesignandFeasibility/Shared%20Documents/H/Hoppe%20AG_IT_Lana%20%28BZ%29/Mach-ID_1758-Flachprofile</t>
  </si>
  <si>
    <t>Valve Body EBC 470</t>
  </si>
  <si>
    <t>Ordner zu Mach-ID 1757</t>
  </si>
  <si>
    <t>https://aluext.sharepoint.com/sites/DesignandFeasibility/Shared%20Documents/Z/ZF%20Friedrichshafen%20AG_DE_Schweinfurt/Mach-ID_1757-Valve_Body_EBC_470</t>
  </si>
  <si>
    <t>1756</t>
  </si>
  <si>
    <t>Skid Plates Scania</t>
  </si>
  <si>
    <t>Ordner zu Mach-ID 1756</t>
  </si>
  <si>
    <t>https://aluext.sharepoint.com/sites/DesignandFeasibility/Shared%20Documents/S/Saint%20Jean%20Industries%20Stuttgart%20Gmb_DE_Ilsfeld-Auenstein/Mach-ID_1756-Skid_Plates_Scania</t>
  </si>
  <si>
    <t>1755</t>
  </si>
  <si>
    <t>Skid Plate Scania</t>
  </si>
  <si>
    <t xml:space="preserve">B  &amp; T </t>
  </si>
  <si>
    <t>Ordner zu Mach-ID 1755</t>
  </si>
  <si>
    <t>PPAP Level 2</t>
  </si>
  <si>
    <t>https://aluext.sharepoint.com/sites/DesignandFeasibility/Shared%20Documents/B/B%20%26%20T%20Exact%20GmbH_DE_Frauenstein/Mach-ID_1755-Skid_Plate_Scania</t>
  </si>
  <si>
    <t>Ordner zu Mach-ID 1754</t>
  </si>
  <si>
    <t>Verpackung: Streng neutral oder mit unseren Etiketten</t>
  </si>
  <si>
    <t>streng neutral</t>
  </si>
  <si>
    <t>https://aluext.sharepoint.com/sites/DesignandFeasibility/Shared%20Documents/H/HSM%20Stahl-u%20Metallhandel%20GmbH_DE_Georgensgmuend/Mach-ID_1754-Rohr_320x25mm</t>
  </si>
  <si>
    <t>Profil für Halbleiter</t>
  </si>
  <si>
    <t>Dagesh</t>
  </si>
  <si>
    <t>Israel</t>
  </si>
  <si>
    <t>1000</t>
  </si>
  <si>
    <t>Yad Binyamin</t>
  </si>
  <si>
    <t>Ordner zu Mach-ID 1753</t>
  </si>
  <si>
    <t>Kobi Sarusi</t>
  </si>
  <si>
    <t>IL</t>
  </si>
  <si>
    <t>https://aluext.sharepoint.com/sites/DesignandFeasibility/Shared%20Documents/D/Dagesh%28NK%29_IL_Yad%20Binyamin/Mach-ID_1753-Profil_f%C3%BCr_Halbleiter</t>
  </si>
  <si>
    <t>Valve body</t>
  </si>
  <si>
    <t>Ordner zu Mach-ID 1752</t>
  </si>
  <si>
    <t>https://aluext.sharepoint.com/sites/DesignandFeasibility/Shared%20Documents/Z/ZF%20Friedrichshafen%20AG_DE_Schweinfurt/Mach-ID_1752-Valve_body</t>
  </si>
  <si>
    <t>SWG</t>
  </si>
  <si>
    <t>Altmann, Thomas &lt;altmannt@swg-gmbh.com&gt;</t>
  </si>
  <si>
    <t>n i c h t Automotivteil</t>
  </si>
  <si>
    <t>D-Teil</t>
  </si>
  <si>
    <t>Front Bumper Profile Daimler</t>
  </si>
  <si>
    <t>Shape Corp</t>
  </si>
  <si>
    <t>32100</t>
  </si>
  <si>
    <t>Plzen</t>
  </si>
  <si>
    <t>Ordner zu Mach-ID 1750</t>
  </si>
  <si>
    <t>Daimler DBL</t>
  </si>
  <si>
    <t xml:space="preserve">​Daimler DBL​​​
</t>
  </si>
  <si>
    <t>https://aluext.sharepoint.com/sites/DesignandFeasibility/Shared%20Documents/S/Shape%20Corp%28NK%29_CZ_Plzen/Mach-ID_1750-Front_Bumper_Profile_Daimler</t>
  </si>
  <si>
    <t>Kühkörperprofil</t>
  </si>
  <si>
    <t>Mittelrhein. Metallgießerei Heinrich Beyer GmbH &amp; Co. KG</t>
  </si>
  <si>
    <t>33335</t>
  </si>
  <si>
    <t>Guetersloh-Avenwedde</t>
  </si>
  <si>
    <t>10053436</t>
  </si>
  <si>
    <t>Ordner zu Mach-ID 1749</t>
  </si>
  <si>
    <t>Verpackung in Gitterboxen, die der Kunde zur Verfügung stellen würde.</t>
  </si>
  <si>
    <t xml:space="preserve">Der Kunde legt großen Wert auf die Geradheits-Toleranz 1,0 mm / Meter und Verwindung 1 mm / Meter.
Diese müssen im APZ 3.1 dokumentiert sein, dass es geprüft wurde und sich innerhalb der Toleranz bewegt.
</t>
  </si>
  <si>
    <t>Gitterboxen</t>
  </si>
  <si>
    <t>https://aluext.sharepoint.com/sites/DesignandFeasibility/Shared%20Documents/M/Mittelrhein%20Metallgie%C3%9Ferei%20Heinrich%20Beyer%20GmbH%20%26%20Co%20KG_DE_Guetersloh-Avenwedde/Mach-ID_1749-K%C3%BChk%C3%B6rperprofil</t>
  </si>
  <si>
    <t>Ordner zu Mach-ID 1748</t>
  </si>
  <si>
    <t>Gehäuseprofil für die Ventilationstechnik</t>
  </si>
  <si>
    <t>Tim Sinner</t>
  </si>
  <si>
    <t>https://aluext.sharepoint.com/sites/DesignandFeasibility/Shared%20Documents/I/IsoProfil%20GmbH_DE_Wuppertal/Mach-ID_1748-Geh%C3%A4useprofil</t>
  </si>
  <si>
    <t>Rundstange 165+175mm</t>
  </si>
  <si>
    <t>Ordner zu Mach-ID 1747</t>
  </si>
  <si>
    <t>https://aluext.sharepoint.com/sites/DesignandFeasibility/Shared%20Documents/M/Manfred%20JC%20Niemann%20Zentrale%20KG_DE_Bremen/Mach-ID_1747-Rundstange_165%2B175mm</t>
  </si>
  <si>
    <t>Wandanschlussprofil</t>
  </si>
  <si>
    <t>ST Extruded Products Germany GmbH - RMG -</t>
  </si>
  <si>
    <t>BUG Aluminium-Systeme DE Vogt</t>
  </si>
  <si>
    <t>68526</t>
  </si>
  <si>
    <t>Ladenburg</t>
  </si>
  <si>
    <t>19809639</t>
  </si>
  <si>
    <t>Ordner zu Mach-ID 1746</t>
  </si>
  <si>
    <t>14 Tage netto</t>
  </si>
  <si>
    <t>Warnung Warenannahmezeiten: freitags keine reguläre Warenannahme</t>
  </si>
  <si>
    <t>https://aluext.sharepoint.com/sites/DesignandFeasibility/Shared%20Documents/S/ST%20Extruded%20Products%20Germany%20GmbH%20-%20RMG%20-_DE_Ladenburg/Mach-ID_1746-Wandanschlussprofil</t>
  </si>
  <si>
    <t>EBZ Group</t>
  </si>
  <si>
    <t>88212</t>
  </si>
  <si>
    <t>Ravensburg</t>
  </si>
  <si>
    <t>Ordner zu Mach-ID 1745</t>
  </si>
  <si>
    <t>7016</t>
  </si>
  <si>
    <t>https://aluext.sharepoint.com/sites/DesignandFeasibility/Shared%20Documents/E/EBZ%20Group%28NK%29_DE_Ravensburg/Mach-ID_1745-Profil_7te_Achse</t>
  </si>
  <si>
    <t>ASF 2007    41,15 x 31,75 x 3000   T4 gepresst</t>
  </si>
  <si>
    <t>ST Extruded Products Germany GmbH DE Ladenburg</t>
  </si>
  <si>
    <t>Martin.Kraemer@step-g.com</t>
  </si>
  <si>
    <t>Martin Kraemer</t>
  </si>
  <si>
    <t>Ordner zu Mach-ID 1744</t>
  </si>
  <si>
    <t>https://aluext.sharepoint.com/sites/DesignandFeasibility/Shared%20Documents/S/ST%20Extruded%20Products%20Germany%20GmbH%20DE%20Ladenburg%28NK%29_DE_Ladenburg/Mach-ID_1744-ASF_2007____41%2C15_x_31%2C75_x_3000___T4_gepresst</t>
  </si>
  <si>
    <t>Ordner zu Mach-ID 1743</t>
  </si>
  <si>
    <t>Profile in max. möglicher Fertigungslänge anbieten
Oberfläche eloxiert (E6 EV1 - 15µm) oder pulverbeschichtet (RAL 7016)</t>
  </si>
  <si>
    <t>Robin Hala</t>
  </si>
  <si>
    <t>https://aluext.sharepoint.com/sites/DesignandFeasibility/Shared%20Documents/E/EBZ%20Group%28NK%29_DE_Ravensburg/Mach-ID_1743-Profil_Laserkabine</t>
  </si>
  <si>
    <t>Serie Grizzly</t>
  </si>
  <si>
    <t>rema fertigungstechnik gmbh</t>
  </si>
  <si>
    <t>67806</t>
  </si>
  <si>
    <t>Rockenhausen</t>
  </si>
  <si>
    <t>10053135</t>
  </si>
  <si>
    <t>Ordner zu Mach-ID 1742</t>
  </si>
  <si>
    <t>John Deere Mähdrescher Serie Grizzly</t>
  </si>
  <si>
    <t>Lukas Geib</t>
  </si>
  <si>
    <t>https://aluext.sharepoint.com/sites/DesignandFeasibility/Shared%20Documents/R/rema%20fertigungstechnik%20gmbh_DE_Rockenhausen/Mach-ID_1742-Serie_Grizzly</t>
  </si>
  <si>
    <t>Talgo</t>
  </si>
  <si>
    <t>Ordner zu Mach-ID 1741</t>
  </si>
  <si>
    <t>Schienenfahrzeugbau</t>
  </si>
  <si>
    <t>Dietere Andersag</t>
  </si>
  <si>
    <t>https://aluext.sharepoint.com/sites/DesignandFeasibility/Shared%20Documents/H/Hydro%20Extrusion%20Lichtervelde%20NV-SA_BE_Lichtervelde/Mach-ID_1741-Talgo</t>
  </si>
  <si>
    <t>Flach 45 x 32 6082 Gotzeina</t>
  </si>
  <si>
    <t>Marion.Egelhof@step-g.com</t>
  </si>
  <si>
    <t>Gotzeina</t>
  </si>
  <si>
    <t>marion.egelhof@step-g.com</t>
  </si>
  <si>
    <t>Marion Egelhof</t>
  </si>
  <si>
    <t>Ordner zu Mach-ID 1740</t>
  </si>
  <si>
    <t>https://aluext.sharepoint.com/sites/DesignandFeasibility/Shared%20Documents/S/ST%20Extruded%20Products%20Germany%20GmbH%20DE%20Ladenburg%28NK%29_DE_Ladenburg/Mach-ID_1740-Flach_45_x_32_6082_Gotzeina</t>
  </si>
  <si>
    <t xml:space="preserve">Hochwasserschutzprofile </t>
  </si>
  <si>
    <t>Nagelmann Metallbau Gmbh &amp; Co. KG</t>
  </si>
  <si>
    <t>Nagelmann</t>
  </si>
  <si>
    <t>Mettingen-Schlickelde</t>
  </si>
  <si>
    <t>10490767</t>
  </si>
  <si>
    <t>Ordner zu Mach-ID 1739</t>
  </si>
  <si>
    <t>Markus Nagelmann</t>
  </si>
  <si>
    <t>https://aluext.sharepoint.com/sites/DesignandFeasibility/Shared%20Documents/N/Nagelmann%20Metallbau%20Gmbh%20%26%20Co%20KG_DE_Mettingen-Schlickelde/Mach-ID_1739-Hochwasserschutzprofile_</t>
  </si>
  <si>
    <t>Gehäuse Stator</t>
  </si>
  <si>
    <t>Schaeffler Technologies</t>
  </si>
  <si>
    <t>Ordner zu Mach-ID 1738</t>
  </si>
  <si>
    <t>Bühl</t>
  </si>
  <si>
    <t xml:space="preserve">​​​tbd
</t>
  </si>
  <si>
    <t>Info Kundeninformationen für Logistik/Planung (z.B. Werksferien,: Keine Warenannahme in Woche 34/2020</t>
  </si>
  <si>
    <t>https://aluext.sharepoint.com/sites/DesignandFeasibility/Shared%20Documents/S/Schaeffler%20Technologies%20AG%20%26%20Co%20KG%20Schaeffler%20Accounting%20Services_DE_Schweinfurt/Mach-ID_1738-Geh%C3%A4use_Stator</t>
  </si>
  <si>
    <t>Tunnelbruecke Porsche</t>
  </si>
  <si>
    <t>Ordner zu Mach-ID 1737</t>
  </si>
  <si>
    <t>https://aluext.sharepoint.com/sites/DesignandFeasibility/Shared%20Documents/S/Saint%20Jean%20Industries%20Stuttgart%20Gmb_DE_Ilsfeld-Auenstein/Mach-ID_1737-Tunnelbruecke_Porsche</t>
  </si>
  <si>
    <t>Ordner zu Mach-ID 1736</t>
  </si>
  <si>
    <t>https://aluext.sharepoint.com/sites/DesignandFeasibility/Shared%20Documents/S/Scania%28NK%29_SE_S%C3%B6dert%C3%A4lje/Mach-ID_1736-Skid_Plates_Scania</t>
  </si>
  <si>
    <t>Flach 90x65</t>
  </si>
  <si>
    <t>RMG</t>
  </si>
  <si>
    <t>Ordner zu Mach-ID 1735</t>
  </si>
  <si>
    <t>https://aluext.sharepoint.com/sites/DesignandFeasibility/Shared%20Documents/R/RMG%28NK%29_DE_Ladenburg/Mach-ID_1735-Flach_90x65</t>
  </si>
  <si>
    <t>Battery profiles Lucid Motors</t>
  </si>
  <si>
    <t>China</t>
  </si>
  <si>
    <t>315800</t>
  </si>
  <si>
    <t>Ningbo</t>
  </si>
  <si>
    <t>Ordner zu Mach-ID 1734</t>
  </si>
  <si>
    <t>https://aluext.sharepoint.com/sites/DesignandFeasibility/Shared%20Documents/M/Minth%20Group%28NK%29_CN_Ningbo/Mach-ID_1734-Battery_profiles_Lucid_Motors</t>
  </si>
  <si>
    <t>Profile_6082_T6</t>
  </si>
  <si>
    <t xml:space="preserve">per Mail </t>
  </si>
  <si>
    <t>tilo.kilgus@schondelmaier.de</t>
  </si>
  <si>
    <t>Ordner zu Mach-ID 1733</t>
  </si>
  <si>
    <t xml:space="preserve">Nachfolgeprodukt von Flamm, ehemals BK2EVO – B20713 </t>
  </si>
  <si>
    <t>Tilo Kilgus</t>
  </si>
  <si>
    <t>https://aluext.sharepoint.com/sites/DesignandFeasibility/Shared%20Documents/S/Schondelmaier%28NK%29_DE_Gutach/Mach-ID_1733-Rd_91%2C5</t>
  </si>
  <si>
    <t>Rundstangen 46-110 mm</t>
  </si>
  <si>
    <t>Mercedes Benz AG Mercedes-Benz</t>
  </si>
  <si>
    <t xml:space="preserve">Mail </t>
  </si>
  <si>
    <t>70546</t>
  </si>
  <si>
    <t>hizir.oezcan@daimler.com</t>
  </si>
  <si>
    <t>10100095</t>
  </si>
  <si>
    <t>Ordner zu Mach-ID 1732</t>
  </si>
  <si>
    <t>Rundstangen Durchmesser 46 - 110 mm / Toleranz -0,2/+0,4 mm 
Lieferung Legierung / Anforderungen / TLV / Länge analog 
bestehender Rundstangen in Vogt. 
Abgleich bestehende Legierung Vogt mit beigefügter Rohmaterial
kennkarte. 
Unterlängenlieferungen sind in kleiner Stückzahl pro Charge       möglich mit einer 
Länge von 3.650 mm. Bei Rund 46 mm in Länge 4.000 mm.</t>
  </si>
  <si>
    <t>Verpackung in Bunden mit 
ca. 1.500 kg netto analog      jetziger Rundstangen-VP.
Verladung kompl. LKW mit 
ca. 24,0 to. (= 1,5 Chargen).</t>
  </si>
  <si>
    <t>Liegt in QM Vogt vor. Rohmaterial-
kennkarte im Ordner beachten.</t>
  </si>
  <si>
    <t>Hr. Dr. Hizir Özcan</t>
  </si>
  <si>
    <t>​Liegt in QM Vogt vor. Rohmaterial-
kennkarte im Ordner beachten.</t>
  </si>
  <si>
    <t>Warnung Chargen-Nr. auf LS: pro Charge 1 x Lieferschein</t>
  </si>
  <si>
    <t>https://aluext.sharepoint.com/sites/DesignandFeasibility/Shared%20Documents/M/Mercedes%20Benz%20AG%20Mercedes-Benz_DE_Stuttgart/Mach-ID_1732-Rundstangen_46-110_mm</t>
  </si>
  <si>
    <t>Ordner zu Mach-ID 1731</t>
  </si>
  <si>
    <t>https://aluext.sharepoint.com/sites/DesignandFeasibility/Shared%20Documents/H/Hydro%20Extrusion%20Lichtervelde%20NV-SA_BE_Lichtervelde/Mach-ID_1731-Sonderprofil</t>
  </si>
  <si>
    <t>VRohr</t>
  </si>
  <si>
    <t>info@sgg-aluminium.de</t>
  </si>
  <si>
    <t>Ordner zu Mach-ID 1730</t>
  </si>
  <si>
    <t>Frau Gabriele Buchmann</t>
  </si>
  <si>
    <t>https://aluext.sharepoint.com/sites/DesignandFeasibility/Shared%20Documents/S/SGG%20Aluminium%20GmbH_DE_Bad%20Waldsee/Mach-ID_1730-VRohr</t>
  </si>
  <si>
    <t>Gehaeuseprofil</t>
  </si>
  <si>
    <t>d.hess@ml-metall-concept.de</t>
  </si>
  <si>
    <t>Ordner zu Mach-ID 1729</t>
  </si>
  <si>
    <t>https://aluext.sharepoint.com/sites/DesignandFeasibility/Shared%20Documents/M/ML%20Metall-Concept%20GmbH_DE_Freudenstadt/Mach-ID_1729-Gehaeuseprofil</t>
  </si>
  <si>
    <t>24000962</t>
  </si>
  <si>
    <t>50102691</t>
  </si>
  <si>
    <t>Ordner zu Mach-ID 1728</t>
  </si>
  <si>
    <t>Lampenfertigung</t>
  </si>
  <si>
    <t>https://aluext.sharepoint.com/sites/DesignandFeasibility/Shared%20Documents/B/Bega%20Gantenbrink-Leuchten%20KG_DE_Menden/Mach-ID_1728-24000962</t>
  </si>
  <si>
    <t>Profil mit 9 Nuten</t>
  </si>
  <si>
    <t>Neuenhauser Maschinenbau GmbH</t>
  </si>
  <si>
    <t>49828</t>
  </si>
  <si>
    <t>Neuenhaus</t>
  </si>
  <si>
    <t>Jens.Raterink@neuenhauser.de</t>
  </si>
  <si>
    <t>11329100</t>
  </si>
  <si>
    <t>Ordner zu Mach-ID 1727</t>
  </si>
  <si>
    <t>Jens.Raterink</t>
  </si>
  <si>
    <t>https://aluext.sharepoint.com/sites/DesignandFeasibility/Shared%20Documents/N/Neuenhauser%20Maschinenbau%20GmbH_DE_Neuenhaus/Mach-ID_1727-Profil_mit_9_Nuten</t>
  </si>
  <si>
    <t>Projekt eCube</t>
  </si>
  <si>
    <t>m.swoboda@apra-geraetebau.de</t>
  </si>
  <si>
    <t>Ordner zu Mach-ID 1726</t>
  </si>
  <si>
    <t>e-Ladesäulen</t>
  </si>
  <si>
    <t>Herr Michael Swoboda</t>
  </si>
  <si>
    <t>https://aluext.sharepoint.com/sites/DesignandFeasibility/Shared%20Documents/A/Apra-Geraetebau%20GmbH%20Chemnitz_DE_Neukirchen/Mach-ID_1726-Projekt_eCube</t>
  </si>
  <si>
    <t>Johnson Matthey Battery Systems Sp. Z O.o.</t>
  </si>
  <si>
    <t>44-109</t>
  </si>
  <si>
    <t>Gliwice</t>
  </si>
  <si>
    <t>10040025</t>
  </si>
  <si>
    <t>Ordner zu Mach-ID 1725</t>
  </si>
  <si>
    <t>Alina Sikora</t>
  </si>
  <si>
    <t>Info Kundeninformationen für Logistik/Planung (z.B. Werksferien,: Betriebsruhe vom: -&gt; 23.12.2020 - 01.01.</t>
  </si>
  <si>
    <t>https://aluext.sharepoint.com/sites/DesignandFeasibility/Shared%20Documents/J/Johnson%20Matthey%20Battery%20Systems%20Sp%20Z%20Oo_PL_Gliwice/Mach-ID_1725-Housing</t>
  </si>
  <si>
    <t>Zylinderfuss</t>
  </si>
  <si>
    <t>21-095</t>
  </si>
  <si>
    <t>luis.viegas@schmid-at.de</t>
  </si>
  <si>
    <t>Ordner zu Mach-ID 1724</t>
  </si>
  <si>
    <t>Zylinderfuß ( Medizintechnik)</t>
  </si>
  <si>
    <t>Herr Luis Viegas</t>
  </si>
  <si>
    <t>https://aluext.sharepoint.com/sites/DesignandFeasibility/Shared%20Documents/S/Schmid%20Alutec%20GmbH%20%26%20Co%20KG_DE_Remshalden-Grunbach/Mach-ID_1724-Zylinderfuss</t>
  </si>
  <si>
    <t>25-925-1504-000</t>
  </si>
  <si>
    <t>Gebr. Bode</t>
  </si>
  <si>
    <t>074-B28-21</t>
  </si>
  <si>
    <t>simona.sprenger@schaltbau-bode.com&gt;</t>
  </si>
  <si>
    <t>Ordner zu Mach-ID 1723</t>
  </si>
  <si>
    <t>Frau Simona Sprenger</t>
  </si>
  <si>
    <t>https://aluext.sharepoint.com/sites/DesignandFeasibility/Shared%20Documents/G/Gebr%20Bode%20GmbH%20%26%20Co%20KG_DE_Kassel/Mach-ID_1723-25-925-1504-000</t>
  </si>
  <si>
    <t>76943</t>
  </si>
  <si>
    <t>Ordner zu Mach-ID 1722</t>
  </si>
  <si>
    <t>Militärbrücken</t>
  </si>
  <si>
    <t>DGFVE 232 B</t>
  </si>
  <si>
    <t>WFEL</t>
  </si>
  <si>
    <t>ISPM 15;#Europalette</t>
  </si>
  <si>
    <t xml:space="preserve">Info Master und Single Labels austauschen und Kontrollieren ob Si: </t>
  </si>
  <si>
    <t>https://aluext.sharepoint.com/sites/DesignandFeasibility/Shared%20Documents/W/Wfel%20Limited_GB_Stockport%2C%20Cheshire/Mach-ID_1722-76943</t>
  </si>
  <si>
    <t>Prototypen Gestamp BMW G68</t>
  </si>
  <si>
    <t>200070</t>
  </si>
  <si>
    <t>Shanghai</t>
  </si>
  <si>
    <t>Ordner zu Mach-ID 1721</t>
  </si>
  <si>
    <t>Tianjin</t>
  </si>
  <si>
    <t>https://aluext.sharepoint.com/sites/DesignandFeasibility/Shared%20Documents/G/Gestamp%28NK%29_CN_Shanghai/Mach-ID_1721-Prototypen_Gestamp_BMW_G68</t>
  </si>
  <si>
    <t>MEB31 G US M 21 50</t>
  </si>
  <si>
    <t>Ordner zu Mach-ID 1720</t>
  </si>
  <si>
    <t>EMPB-VDA;#PPAP Level 5</t>
  </si>
  <si>
    <t>VW</t>
  </si>
  <si>
    <t>Jasper</t>
  </si>
  <si>
    <t>https://aluext.sharepoint.com/sites/DesignandFeasibility/Shared%20Documents/V/Volkswagen%20AG%20Wolfsburg_DE_Wolfsburg/Mach-ID_1720-MEB31_G_US_M_21_50</t>
  </si>
  <si>
    <t>KZimmermann@buechel-online.com</t>
  </si>
  <si>
    <t>Ordner zu Mach-ID 1719</t>
  </si>
  <si>
    <t>Fahrrad_Schutzblech</t>
  </si>
  <si>
    <t>https://aluext.sharepoint.com/sites/DesignandFeasibility/Shared%20Documents/B/Buechel%20GmbH%20%26%20Co%20Fahrzeugteilefabrik%20KG_DE_Fulda/Mach-ID_1719-Schutzblech</t>
  </si>
  <si>
    <t>9 Profile</t>
  </si>
  <si>
    <t>Andreas.Kupfer@step-g.com</t>
  </si>
  <si>
    <t>Andreas Kupfer</t>
  </si>
  <si>
    <t>Ordner zu Mach-ID 1718</t>
  </si>
  <si>
    <t>https://aluext.sharepoint.com/sites/DesignandFeasibility/Shared%20Documents/G/Guenzler%20Metall%20ZN%20der%20Amari%20Metall%20GmbH_DE_Uhingen/Mach-ID_1718-9_Profile</t>
  </si>
  <si>
    <t>1717</t>
  </si>
  <si>
    <t xml:space="preserve">Ganderkesee </t>
  </si>
  <si>
    <t>Omexom Ebehako GmbH</t>
  </si>
  <si>
    <t>Omexom</t>
  </si>
  <si>
    <t>08056</t>
  </si>
  <si>
    <t>Zwickau</t>
  </si>
  <si>
    <t>10491207</t>
  </si>
  <si>
    <t>Ordner zu Mach-ID 1717</t>
  </si>
  <si>
    <t>https://aluext.sharepoint.com/sites/DesignandFeasibility/Shared%20Documents/O/Omexom%20Ebehako%20GmbH_DE_Zwickau/Mach-ID_1717-Ganderkesee_</t>
  </si>
  <si>
    <t>Shipbuilding</t>
  </si>
  <si>
    <t>Saramek OY</t>
  </si>
  <si>
    <t>06100</t>
  </si>
  <si>
    <t>Borgå</t>
  </si>
  <si>
    <t>Ordner zu Mach-ID 1716</t>
  </si>
  <si>
    <t>Profiles for shipbuilding. Will be joining by FSW. We shall only send an price indication.</t>
  </si>
  <si>
    <t>Markku Suitinen</t>
  </si>
  <si>
    <t>https://aluext.sharepoint.com/sites/DesignandFeasibility/Shared%20Documents/S/Saramek%20OY%28NK%29_FI_Borg%C3%A5/Mach-ID_1716-Shipbuilding</t>
  </si>
  <si>
    <t>Tub 300140</t>
  </si>
  <si>
    <t>Email June 15</t>
  </si>
  <si>
    <t>Ordner zu Mach-ID 1715</t>
  </si>
  <si>
    <t>Marine aluminioum wants to place a new order but have attached a new document with special requirements. Please check if we can meet them.</t>
  </si>
  <si>
    <t>3.2 DNV certificate</t>
  </si>
  <si>
    <t>Same as before</t>
  </si>
  <si>
    <t>https://aluext.sharepoint.com/sites/DesignandFeasibility/Shared%20Documents/M/Marine%20Aluminium%20AS_NO_Alvaldsnes/Mach-ID_1715-Tub_300140</t>
  </si>
  <si>
    <t xml:space="preserve">Ford Mexiko </t>
  </si>
  <si>
    <t>Gedia DE Attendorn</t>
  </si>
  <si>
    <t>Ordner zu Mach-ID 1714</t>
  </si>
  <si>
    <t>https://aluext.sharepoint.com/sites/DesignandFeasibility/Shared%20Documents/G/Gedia%20DE%20Attendorn%28NK%29_DE_Attendorn/Mach-ID_1714-Ford_Mexiko_</t>
  </si>
  <si>
    <t>GGG-C</t>
  </si>
  <si>
    <t>albin.aufdermaur@arthurweber.ch</t>
  </si>
  <si>
    <t>Ordner zu Mach-ID 1713</t>
  </si>
  <si>
    <t>Albin auf der Maur</t>
  </si>
  <si>
    <t>https://aluext.sharepoint.com/sites/DesignandFeasibility/Shared%20Documents/A/Arthur%20Weber%20AG_CH_Seewen%20CZ/Mach-ID_1713-U-Profil</t>
  </si>
  <si>
    <t>Rundstangen</t>
  </si>
  <si>
    <t>Gießler</t>
  </si>
  <si>
    <t>79115</t>
  </si>
  <si>
    <t>Elzach</t>
  </si>
  <si>
    <t>Ordner zu Mach-ID 1712</t>
  </si>
  <si>
    <t>https://aluext.sharepoint.com/sites/DesignandFeasibility/Shared%20Documents/G/Gie%C3%9Fler%28NK%29_DE_Elzach/Mach-ID_1712-Rundstangen</t>
  </si>
  <si>
    <t>1711</t>
  </si>
  <si>
    <t xml:space="preserve">Gießler </t>
  </si>
  <si>
    <t>79215</t>
  </si>
  <si>
    <t>Ordner zu Mach-ID 1711</t>
  </si>
  <si>
    <t>https://aluext.sharepoint.com/sites/DesignandFeasibility/Shared%20Documents/G/Gie%C3%9Fler%20%28NK%29_DE_Elzach/Mach-ID_1711-Rundstangen</t>
  </si>
  <si>
    <t>Batteriegehäuse Sono Motors</t>
  </si>
  <si>
    <t>Ordner zu Mach-ID 1710</t>
  </si>
  <si>
    <t>https://aluext.sharepoint.com/sites/DesignandFeasibility/Shared%20Documents/H/Handtmann%20Systemtechnik%20GmbH%20%26%20Co%20KG_DE_Biberach/Riss/Mach-ID_1710-Batteriegeh%C3%A4use_Sono_Motors</t>
  </si>
  <si>
    <t>Denso Manufacturing Hungary Ltd.</t>
  </si>
  <si>
    <t>Székésfehérvár</t>
  </si>
  <si>
    <t>10490283</t>
  </si>
  <si>
    <t>Ordner zu Mach-ID 1709</t>
  </si>
  <si>
    <t>Wird in der Anfrage mitgeliefert</t>
  </si>
  <si>
    <t>Boxen des Kunden analog bestehender Produkte</t>
  </si>
  <si>
    <t>siehe Anlage</t>
  </si>
  <si>
    <t>https://aluext.sharepoint.com/sites/DesignandFeasibility/Shared%20Documents/D/Denso%20Manufacturing%20Hungary%20Ltd_HU_Sz%C3%A9k%C3%A9sfeh%C3%A9rv%C3%A1r/Mach-ID_1709-Inverter_-_Spacer</t>
  </si>
  <si>
    <t>Energiespreicher</t>
  </si>
  <si>
    <t>ML</t>
  </si>
  <si>
    <t>12544</t>
  </si>
  <si>
    <t>Ordner zu Mach-ID 1708</t>
  </si>
  <si>
    <t>https://aluext.sharepoint.com/sites/DesignandFeasibility/Shared%20Documents/M/ML%20Metall-Concept%20GmbH_DE_Freudenstadt/Mach-ID_1708-Energiespreicher</t>
  </si>
  <si>
    <t>1707</t>
  </si>
  <si>
    <t xml:space="preserve">UW Kiel Süd </t>
  </si>
  <si>
    <t>Vescon Energy GmbH</t>
  </si>
  <si>
    <t>Vescon</t>
  </si>
  <si>
    <t>67227</t>
  </si>
  <si>
    <t>Frankenthal</t>
  </si>
  <si>
    <t>10491034</t>
  </si>
  <si>
    <t>Ordner zu Mach-ID 1707</t>
  </si>
  <si>
    <t xml:space="preserve">Jelena Buzadic </t>
  </si>
  <si>
    <t>https://aluext.sharepoint.com/sites/DesignandFeasibility/Shared%20Documents/V/Vescon%20GmbH_DE_Frankenthal/Mach-ID_1707-UW_Kiel_S%C3%BCd_</t>
  </si>
  <si>
    <t>Toulouse M3</t>
  </si>
  <si>
    <t>Abdelkader.fajr@alstomgroup.com</t>
  </si>
  <si>
    <t>Ordner zu Mach-ID 1706</t>
  </si>
  <si>
    <t>Seitenwand Rail</t>
  </si>
  <si>
    <t>LogSpec tbd</t>
  </si>
  <si>
    <t>https://aluext.sharepoint.com/sites/DesignandFeasibility/Shared%20Documents/A/Alstom%20Konstal%20SA_PL_Chorz%C3%B3w/Mach-ID_1706-Toulouse_M3</t>
  </si>
  <si>
    <t>BMW G68 Muster</t>
  </si>
  <si>
    <t>Aumann</t>
  </si>
  <si>
    <t>48361</t>
  </si>
  <si>
    <t>Beelen</t>
  </si>
  <si>
    <t>Ordner zu Mach-ID 1705</t>
  </si>
  <si>
    <t>BMW HVS Gehäuse</t>
  </si>
  <si>
    <t>https://aluext.sharepoint.com/sites/DesignandFeasibility/Shared%20Documents/A/Aumann%28NK%29_DE_Beelen/Mach-ID_1705-BMW_G68_Muster</t>
  </si>
  <si>
    <t>Abschlussprofil</t>
  </si>
  <si>
    <t>Bug-Werk I</t>
  </si>
  <si>
    <t>Bug</t>
  </si>
  <si>
    <t>Markus.Rueck@step-g.com</t>
  </si>
  <si>
    <t>10007956</t>
  </si>
  <si>
    <t>Ordner zu Mach-ID 1704</t>
  </si>
  <si>
    <t>G. Haseitl</t>
  </si>
  <si>
    <t>https://aluext.sharepoint.com/sites/DesignandFeasibility/Shared%20Documents/B/Bug-Werk%20I_DE_Vogt/Mach-ID_1704-Abschlussprofil</t>
  </si>
  <si>
    <t>HXE Profile</t>
  </si>
  <si>
    <t>Ordner zu Mach-ID 1703</t>
  </si>
  <si>
    <t>Endanwendung - Teile für Mähdrescher der Fa. John Deere</t>
  </si>
  <si>
    <t>https://aluext.sharepoint.com/sites/DesignandFeasibility/Shared%20Documents/R/rema%20fertigungstechnik%20gmbh_DE_Rockenhausen/Mach-ID_1703-HXE_Profile</t>
  </si>
  <si>
    <t>B50132 geändert</t>
  </si>
  <si>
    <t>Ordner zu Mach-ID 1702</t>
  </si>
  <si>
    <t>https://aluext.sharepoint.com/sites/DesignandFeasibility/Shared%20Documents/A/Amco%20Metall-Service%20GmbH_DE_Bremen/Mach-ID_1702-B50132_ge%C3%A4ndert</t>
  </si>
  <si>
    <t>Ordner zu Mach-ID 1701</t>
  </si>
  <si>
    <t>https://aluext.sharepoint.com/sites/DesignandFeasibility/Shared%20Documents/M/Manfred%20JC%20Niemann%20Zentrale%20KG_DE_Bremen/Mach-ID_1701-Vkt_mit_Loch</t>
  </si>
  <si>
    <t>118x34</t>
  </si>
  <si>
    <t>Ordner zu Mach-ID 1700</t>
  </si>
  <si>
    <t>Kundenwunsch ist 3 Stangen a 3000 mm bei der Erstbemusterung
in KW 31</t>
  </si>
  <si>
    <t>Siehe Anforderungen im Profil</t>
  </si>
  <si>
    <t xml:space="preserve">​​
</t>
  </si>
  <si>
    <t>https://aluext.sharepoint.com/sites/DesignandFeasibility/Shared%20Documents/S/Schmid%20Alutec%20GmbH%20%26%20Co%20KG_DE_Remshalden-Grunbach/Mach-ID_1700-118x34</t>
  </si>
  <si>
    <t>2740</t>
  </si>
  <si>
    <t>raphaela.lipp@hoenle.de</t>
  </si>
  <si>
    <t>Ordner zu Mach-ID 1699</t>
  </si>
  <si>
    <t>Frau Raphaela Lipp</t>
  </si>
  <si>
    <t>https://aluext.sharepoint.com/sites/DesignandFeasibility/Shared%20Documents/D/Dr%20Hoenle%20AG%20UV%20Technologie_DE_Graefelfing/Mach-ID_1699-Geh%C3%A4use</t>
  </si>
  <si>
    <t>REKO</t>
  </si>
  <si>
    <t>21-0217</t>
  </si>
  <si>
    <t>Sarah.Glaser@lakowa.de</t>
  </si>
  <si>
    <t>Ordner zu Mach-ID 1698</t>
  </si>
  <si>
    <t>https://aluext.sharepoint.com/sites/DesignandFeasibility/Shared%20Documents/L/Lakowa%20GmbH_DE_Wilthen/Mach-ID_1698-REKO</t>
  </si>
  <si>
    <t>Torsionsstrebe PHEV neu</t>
  </si>
  <si>
    <t>Ordner zu Mach-ID 1697</t>
  </si>
  <si>
    <t>FAI (report to Customer);#PPAP Level 3</t>
  </si>
  <si>
    <t>https://aluext.sharepoint.com/sites/DesignandFeasibility/Shared%20Documents/B/BMW%20AG%20Bayerische%20Motoren%20Werke%20AG_DE_Muenchen/Mach-ID_1697-Torsionsstrebe_PHEV_neu</t>
  </si>
  <si>
    <t>B &amp; T</t>
  </si>
  <si>
    <t>Ordner zu Mach-ID 1696</t>
  </si>
  <si>
    <t>Stahl Gestell mit max. 1640 
kg (brutto)
Abmessung: 5.400 * 1.200 *
620 mit Stichmaß Stapler-
aufnahme 1.050 mm</t>
  </si>
  <si>
    <t>noch abzustimmen mit VW</t>
  </si>
  <si>
    <t>Andrea Heiner</t>
  </si>
  <si>
    <t>https://aluext.sharepoint.com/sites/DesignandFeasibility/Shared%20Documents/B/B%20%26%20T%20Exact%20GmbH_DE_Frauenstein/Mach-ID_1696-Schweller</t>
  </si>
  <si>
    <t>1695</t>
  </si>
  <si>
    <t>UW Klixbüll</t>
  </si>
  <si>
    <t>Miebach Schaltanlagen u. Montagen Gmbh &amp; Co. KG</t>
  </si>
  <si>
    <t>Miebach</t>
  </si>
  <si>
    <t>44027</t>
  </si>
  <si>
    <t>10491195</t>
  </si>
  <si>
    <t>Ordner zu Mach-ID 1695</t>
  </si>
  <si>
    <t>Klixbüll</t>
  </si>
  <si>
    <t xml:space="preserve">Alexander Dannert </t>
  </si>
  <si>
    <t>https://aluext.sharepoint.com/sites/DesignandFeasibility/Shared%20Documents/M/Miebach%20Schaltanlagen%20u%20Montagen%20Gmbh%20%26%20Co%20KG_DE_Dortmund/Mach-ID_1695-UW_Klixb%C3%BCll</t>
  </si>
  <si>
    <t>1420299Qs 3,2</t>
  </si>
  <si>
    <t xml:space="preserve">olga.levin@vaderlande.com </t>
  </si>
  <si>
    <t>Ordner zu Mach-ID 1694</t>
  </si>
  <si>
    <t xml:space="preserve">Olga Levin </t>
  </si>
  <si>
    <t>https://aluext.sharepoint.com/sites/DesignandFeasibility/Shared%20Documents/V/Vanderlande%20Beewen%20GmbH%20%26%20Co%20KG_DE_Siegen/Mach-ID_1694-1420299Qs_3%2C2</t>
  </si>
  <si>
    <t>Profile Porsche BEV</t>
  </si>
  <si>
    <t>Ordner zu Mach-ID 1693</t>
  </si>
  <si>
    <t xml:space="preserve">Batteriegehäuse
Anfrage am 10.08.2022 mit neuen Zeichnungen (Toleranzen)
 unter Rev. 03 gestartet
</t>
  </si>
  <si>
    <t>https://aluext.sharepoint.com/sites/DesignandFeasibility/Shared%20Documents/H/Handtmann%20Systemtechnik%20GmbH%20%26%20Co%20KG_DE_Biberach/Riss/Mach-ID_1693-Profile_Porsche_BEV</t>
  </si>
  <si>
    <t>2 Profile</t>
  </si>
  <si>
    <t>Ottobock SE &amp; Co. KGaA</t>
  </si>
  <si>
    <t>37115</t>
  </si>
  <si>
    <t>Duderstadt</t>
  </si>
  <si>
    <t>10489064</t>
  </si>
  <si>
    <t>Ordner zu Mach-ID 1692</t>
  </si>
  <si>
    <t>https://aluext.sharepoint.com/sites/DesignandFeasibility/Shared%20Documents/O/Ottobock%20SE%20%26%20Co%20KGaA_DE_Duderstadt/Mach-ID_1692-2_Profile</t>
  </si>
  <si>
    <t>24001494</t>
  </si>
  <si>
    <t>50102620</t>
  </si>
  <si>
    <t>Ordner zu Mach-ID 1691</t>
  </si>
  <si>
    <t>in Anlehnung Bestandsprofile</t>
  </si>
  <si>
    <t>https://aluext.sharepoint.com/sites/DesignandFeasibility/Shared%20Documents/B/Bega%20Gantenbrink-Leuchten%20KG_DE_Menden/Mach-ID_1691-24001494</t>
  </si>
  <si>
    <t>tuenkers</t>
  </si>
  <si>
    <t>Tuenkers Maschinenbau GmbH</t>
  </si>
  <si>
    <t>Tuenkers</t>
  </si>
  <si>
    <t>Anfrage neues Tool</t>
  </si>
  <si>
    <t>10100055</t>
  </si>
  <si>
    <t>Ordner zu Mach-ID 1690</t>
  </si>
  <si>
    <t>Maschinenbau</t>
  </si>
  <si>
    <t>RAL 1016 (Schwefelgelb)</t>
  </si>
  <si>
    <t>Maike Juda</t>
  </si>
  <si>
    <t>https://aluext.sharepoint.com/sites/DesignandFeasibility/Shared%20Documents/T/Tuenkers%20Maschinenbau%20GmbH_DE_Ratingen/Mach-ID_1690-tuenkers</t>
  </si>
  <si>
    <t>25-925-1491-000</t>
  </si>
  <si>
    <t>064-B28-21</t>
  </si>
  <si>
    <t>simona.sprenger@schaltau-bode.com</t>
  </si>
  <si>
    <t>Ordner zu Mach-ID 1689</t>
  </si>
  <si>
    <t>https://aluext.sharepoint.com/sites/DesignandFeasibility/Shared%20Documents/G/Gebr%20Bode%20GmbH%20%26%20Co%20KG_DE_Kassel/Mach-ID_1689-25-925-1491-000</t>
  </si>
  <si>
    <t>I beam to Offshore</t>
  </si>
  <si>
    <t>KAPP Aluminium</t>
  </si>
  <si>
    <t>Ordner zu Mach-ID 1688</t>
  </si>
  <si>
    <t>https://aluext.sharepoint.com/sites/DesignandFeasibility/Shared%20Documents/K/KAPP%20Aluminium%28NK%29_NO_Kapp/Mach-ID_1688-I_beam_to_Offshore</t>
  </si>
  <si>
    <t>Ordner zu Mach-ID 1687</t>
  </si>
  <si>
    <t>https://aluext.sharepoint.com/sites/DesignandFeasibility/Shared%20Documents/G/Guenzler%20Metall%20ZN%20der%20Amari%20Metall%20GmbH_DE_Uhingen/Mach-ID_1687-Bordwand</t>
  </si>
  <si>
    <t>Uhlig</t>
  </si>
  <si>
    <t>ohne</t>
  </si>
  <si>
    <t>Enkauf@uhlig-pf.de</t>
  </si>
  <si>
    <t>Ordner zu Mach-ID 1686</t>
  </si>
  <si>
    <t>Herr Maximilian Listner</t>
  </si>
  <si>
    <t>https://aluext.sharepoint.com/sites/DesignandFeasibility/Shared%20Documents/U/Uhlig%20Praezisions%20Fertigungs%20GmbH_DE_Gelenau/Mach-ID_1686-F115x65</t>
  </si>
  <si>
    <t>Lagerbock (Ersatz für B65273)</t>
  </si>
  <si>
    <t>LA210174/av</t>
  </si>
  <si>
    <t>graenitz@schmoll-maschinen.de</t>
  </si>
  <si>
    <t>Ordner zu Mach-ID 1685</t>
  </si>
  <si>
    <t xml:space="preserve">analog bestehendem Werkzeug B65273
</t>
  </si>
  <si>
    <t>64807 Dieburg</t>
  </si>
  <si>
    <t>Uwe Gränitz</t>
  </si>
  <si>
    <t>Warnung&lt;br&gt;Info Avisierung: Bei Versand bitte eine Lieferscheinkopie
Kundeninformationen für Logistik/Planung (z.B. Werksferien,: Betriebsruhe, d.h. KEINE Warenannahme vo</t>
  </si>
  <si>
    <t>https://aluext.sharepoint.com/sites/DesignandFeasibility/Shared%20Documents/S/Schmoll%20Maschinen%20GmbH_DE_Roedermark/Mach-ID_1685-Lagerbock_%28Ersatz_f%C3%BCr_B65273%29</t>
  </si>
  <si>
    <t>5856</t>
  </si>
  <si>
    <t>Ryslinge</t>
  </si>
  <si>
    <t>Ordner zu Mach-ID 1684</t>
  </si>
  <si>
    <t>Profile is visible on all surface but will be painted (lacquered) on all surfaces by the customer.</t>
  </si>
  <si>
    <t>https://aluext.sharepoint.com/sites/DesignandFeasibility/Shared%20Documents/A/Almexa%28NK%29_DK_Ryslinge/Mach-ID_1684-Customer_profile</t>
  </si>
  <si>
    <t>1307876103</t>
  </si>
  <si>
    <t>Ordner zu Mach-ID 1683</t>
  </si>
  <si>
    <t>Abdeckprofil zum bereits bestehenden Schutzprofil</t>
  </si>
  <si>
    <t>https://aluext.sharepoint.com/sites/DesignandFeasibility/Shared%20Documents/B/Bosch%20Rexroth%20AG%20Stuttgart%20Einkauf_DE_Stuttgart/Mach-ID_1683-Bosch</t>
  </si>
  <si>
    <t>Vierkantprofile</t>
  </si>
  <si>
    <t>austerlitz electronic gmbh</t>
  </si>
  <si>
    <t>90489</t>
  </si>
  <si>
    <t>Ordner zu Mach-ID 1682</t>
  </si>
  <si>
    <t xml:space="preserve">2 Stück </t>
  </si>
  <si>
    <t>Rene Rost</t>
  </si>
  <si>
    <t>https://aluext.sharepoint.com/sites/DesignandFeasibility/Shared%20Documents/A/austerlitz%20electronic%20gmbh%28NK%29_DE_Nuernberg/Mach-ID_1682-Vierkantprofile</t>
  </si>
  <si>
    <t>Kalzip</t>
  </si>
  <si>
    <t>Kalzip GmbH</t>
  </si>
  <si>
    <t>Vario LB, Rohrpfette 80</t>
  </si>
  <si>
    <t>19800500</t>
  </si>
  <si>
    <t>Ordner zu Mach-ID 1681</t>
  </si>
  <si>
    <t>Dachkonstruktion</t>
  </si>
  <si>
    <t>in Anlehnung vorhandener Querschnitte</t>
  </si>
  <si>
    <t>Manuela Düpper</t>
  </si>
  <si>
    <t>https://aluext.sharepoint.com/sites/DesignandFeasibility/Shared%20Documents/K/Kalzip%20GmbH_DE_Koblenz/Mach-ID_1681-Kalzip</t>
  </si>
  <si>
    <t>Pumpengehäuse V2 Deckel FCEV</t>
  </si>
  <si>
    <t>Robert Bosch DE Bamberg</t>
  </si>
  <si>
    <t>06841</t>
  </si>
  <si>
    <t>Homburg</t>
  </si>
  <si>
    <t>Ordner zu Mach-ID 1680</t>
  </si>
  <si>
    <t>Anodisieren nach dem GX Verfahren (Badtemperatur 25+/- 10°C)
Nachverdichten in Heißdampf bei &gt;120°C und min. 5 min. (Ni-Acetat verboten!)
Schichthärte: &gt;450HV0.025</t>
  </si>
  <si>
    <t>Bosch-Norm</t>
  </si>
  <si>
    <t xml:space="preserve">​Bosch-Norm
</t>
  </si>
  <si>
    <t>https://aluext.sharepoint.com/sites/DesignandFeasibility/Shared%20Documents/R/Robert%20Bosch%20DE%20Bamberg%28NK%29_DE_Homburg/Mach-ID_1680-Pumpengeh%C3%A4use_V2_Deckel_FCEV</t>
  </si>
  <si>
    <t>1679</t>
  </si>
  <si>
    <t>UW Sömmerda</t>
  </si>
  <si>
    <t>SPIE SAG GmbH Rechnungspruefung</t>
  </si>
  <si>
    <t>63225</t>
  </si>
  <si>
    <t>Langen</t>
  </si>
  <si>
    <t>10490347</t>
  </si>
  <si>
    <t>Ordner zu Mach-ID 1679</t>
  </si>
  <si>
    <t>Angelika Klaassen</t>
  </si>
  <si>
    <t>https://aluext.sharepoint.com/sites/DesignandFeasibility/Shared%20Documents/S/SPIE%20SAG%20GmbH%20Rechnungspruefung_DE_Langen/Mach-ID_1679-UW_S%C3%B6mmerda</t>
  </si>
  <si>
    <t>1678</t>
  </si>
  <si>
    <t xml:space="preserve">UA Pfungstadt </t>
  </si>
  <si>
    <t>Amprion GmbH</t>
  </si>
  <si>
    <t>44263</t>
  </si>
  <si>
    <t>10490674</t>
  </si>
  <si>
    <t>Ordner zu Mach-ID 1678</t>
  </si>
  <si>
    <t xml:space="preserve">Abdeckung der Rohre beidseitig (über den Außendurchmesser) mit Verschlußdeckeln bzw. Folie. Durchmesser, Wandstärke und Länge gut lesbar und wetterfest an beiden Rohrenden beschriften. Rohre müssen auf Holzbalken mit halbrunden Ausnehmungen liegen und mit ausreichend Platz untereinander verpackt werden. Es muss genug Platz für Hebegurte oder Hebeschlupfen vorhanden sein. Abstand zwischen Verpackungshilfen zwischen max. 3 bis 4m, um ein Durchbiegen zu verhindern. 
</t>
  </si>
  <si>
    <t xml:space="preserve">Marita Ochmann </t>
  </si>
  <si>
    <t xml:space="preserve">Amprion </t>
  </si>
  <si>
    <t>https://aluext.sharepoint.com/sites/DesignandFeasibility/Shared%20Documents/A/Amprion%20GmbH_DE_Dortmund/Mach-ID_1678-UA_Pfungstadt_</t>
  </si>
  <si>
    <t>Hydraulic coupling block</t>
  </si>
  <si>
    <t>klarvik</t>
  </si>
  <si>
    <t>FF-2118-21</t>
  </si>
  <si>
    <t>Klavreström</t>
  </si>
  <si>
    <t>Ordner zu Mach-ID 1677</t>
  </si>
  <si>
    <t xml:space="preserve">Hydralic connector. See link. www.cejn.com/products/hydraulics/multi-x-range/ We have already 5 dies. See B60257, 58 and B20781, 82 and 83.
Customer will anodise in gold. 
</t>
  </si>
  <si>
    <t>same packing as existing profiles</t>
  </si>
  <si>
    <t>https://aluext.sharepoint.com/sites/DesignandFeasibility/Shared%20Documents/K/klarvik%28NK%29_SE_Klavrestr%C3%B6m/Mach-ID_1677-Hydraulic_coupling_block</t>
  </si>
  <si>
    <t>Yachiyo Industry Co., LTD</t>
  </si>
  <si>
    <t>393</t>
  </si>
  <si>
    <t>Kashiwabara</t>
  </si>
  <si>
    <t>Ordner zu Mach-ID 1676</t>
  </si>
  <si>
    <t>https://aluext.sharepoint.com/sites/DesignandFeasibility/Shared%20Documents/Y/Yachiyo%20Industry%20Co%2C%20LTD%28NK%29_JP_Kashiwabara/Mach-ID_1676-Sun_Roof_Frame</t>
  </si>
  <si>
    <t>1675</t>
  </si>
  <si>
    <t>BMW G68 battery housing</t>
  </si>
  <si>
    <t>Nemak</t>
  </si>
  <si>
    <t>200122</t>
  </si>
  <si>
    <t>Ordner zu Mach-ID 1675</t>
  </si>
  <si>
    <t>Battery housing</t>
  </si>
  <si>
    <t>Shenyang</t>
  </si>
  <si>
    <t>https://aluext.sharepoint.com/sites/DesignandFeasibility/Shared%20Documents/N/Nemak%28NK%29_CN_Shanghai/Mach-ID_1675-BMW_G68_battery_housing</t>
  </si>
  <si>
    <t>Siemens Engergy Global GmbH Co.KG</t>
  </si>
  <si>
    <t xml:space="preserve">13629 </t>
  </si>
  <si>
    <t xml:space="preserve">Beröom </t>
  </si>
  <si>
    <t xml:space="preserve">L42/17C mit Anmerkung </t>
  </si>
  <si>
    <t xml:space="preserve">L42/17 Rev. C </t>
  </si>
  <si>
    <t xml:space="preserve">Detlef Raasch </t>
  </si>
  <si>
    <t xml:space="preserve">L42/17C </t>
  </si>
  <si>
    <t xml:space="preserve">​​
</t>
  </si>
  <si>
    <t>Schmitter Tore Inh. Ulrich Schmitter</t>
  </si>
  <si>
    <t>10100120</t>
  </si>
  <si>
    <t>Michèle Wunderlich</t>
  </si>
  <si>
    <t>Ordner zu Mach-ID 1672</t>
  </si>
  <si>
    <t>Einhängeprofil für Hangartore / Fassade</t>
  </si>
  <si>
    <t>APZ 3.1B</t>
  </si>
  <si>
    <t>https://aluext.sharepoint.com/sites/DesignandFeasibility/Shared%20Documents/S/Schmitter%20Tore%20Inh%20Ulrich%20Schmitter_DE_Viersen/Mach-ID_1672-Druckprofil</t>
  </si>
  <si>
    <t>Rechteckrohre</t>
  </si>
  <si>
    <t>DKA-2105210003</t>
  </si>
  <si>
    <t>Ordner zu Mach-ID 1673</t>
  </si>
  <si>
    <t>Gemäß LAV 162.b.1/2</t>
  </si>
  <si>
    <t>Hinterlegt</t>
  </si>
  <si>
    <t>Gemäß Vorgabe</t>
  </si>
  <si>
    <t xml:space="preserve">​Hinterlegt
</t>
  </si>
  <si>
    <t>https://aluext.sharepoint.com/sites/DesignandFeasibility/Shared%20Documents/P/Peri%20Werk%20Weissenhorn%20GmbH%20%26%20Co%20K_DE_Weissenhorn/Mach-ID_1673-Rechteckrohre</t>
  </si>
  <si>
    <t>V.S.G. GmbH Verkehrs-Sicherungs-Geraete GmbH</t>
  </si>
  <si>
    <t>65428</t>
  </si>
  <si>
    <t>Ruesselsheim</t>
  </si>
  <si>
    <t>maik.schmidt@vsggmbh.de</t>
  </si>
  <si>
    <t>10100003</t>
  </si>
  <si>
    <t>Ordner zu Mach-ID 1671</t>
  </si>
  <si>
    <t>Maik Schmidt</t>
  </si>
  <si>
    <t>https://aluext.sharepoint.com/sites/DesignandFeasibility/Shared%20Documents/V/VSG%20GmbH%20Verkehrs-Sicherungs-Geraete%20GmbH_DE_Ruesselsheim/Mach-ID_1671-Tragschelle_SN-Trag_60</t>
  </si>
  <si>
    <t>UA Krempermarsch</t>
  </si>
  <si>
    <t>Kremper</t>
  </si>
  <si>
    <t>Jelena Buzadzic</t>
  </si>
  <si>
    <t>Audi PPE51</t>
  </si>
  <si>
    <t>Saint Jean Industries Stuttgart Gmb</t>
  </si>
  <si>
    <t>Ordner zu Mach-ID 1669</t>
  </si>
  <si>
    <t>Die Verpackung ist grundsätzlich so zu wählen, dass die Teile unbeschädigt und kratzfrei bei SJIS eintreffen.
Der Ladungsträger muss mittels Hubgerät verlastbar und mindestens 3x übereinander stapelbar sein bzw. in ein
Hochregallager verladbar sein.</t>
  </si>
  <si>
    <t>https://aluext.sharepoint.com/sites/DesignandFeasibility/Shared%20Documents/S/Saint%20Jean%20Industries%20Stuttgart%20Gmb_DE_Ilsfeld-Auenstein/Mach-ID_1669-Audi_PPE51</t>
  </si>
  <si>
    <t>25-925-1482-001</t>
  </si>
  <si>
    <t>059-B28-21</t>
  </si>
  <si>
    <t>simona.sprenger@schaltbau-bode.com</t>
  </si>
  <si>
    <t>Ordner zu Mach-ID 1668</t>
  </si>
  <si>
    <t>Simona Sprenger</t>
  </si>
  <si>
    <t>https://aluext.sharepoint.com/sites/DesignandFeasibility/Shared%20Documents/G/Gebr%20Bode%20GmbH%20%26%20Co%20KG_DE_Kassel/Mach-ID_1668-25-925-1482-001</t>
  </si>
  <si>
    <t>Westmetall</t>
  </si>
  <si>
    <t>Hisings Backa</t>
  </si>
  <si>
    <t>Ordner zu Mach-ID 1667</t>
  </si>
  <si>
    <t>Robert Wickström</t>
  </si>
  <si>
    <t>https://aluext.sharepoint.com/sites/DesignandFeasibility/Shared%20Documents/W/Westmetall%28NK%29_SE_Hisings%20Backa/Mach-ID_1667-Flach_193x15</t>
  </si>
  <si>
    <t>85045</t>
  </si>
  <si>
    <t>Ingolstadt</t>
  </si>
  <si>
    <t>Ordner zu Mach-ID 1666</t>
  </si>
  <si>
    <t>https://aluext.sharepoint.com/sites/DesignandFeasibility/Shared%20Documents/A/Audi%28NK%29_DE_Ingolstadt/Mach-ID_1666-Lastverteiler</t>
  </si>
  <si>
    <t>Rimac Automobili</t>
  </si>
  <si>
    <t>Kroatien</t>
  </si>
  <si>
    <t>10431</t>
  </si>
  <si>
    <t>Sveta Nedelja</t>
  </si>
  <si>
    <t>Ordner zu Mach-ID 1665</t>
  </si>
  <si>
    <t>Rimac Automobili Logistic guideline</t>
  </si>
  <si>
    <t>HR</t>
  </si>
  <si>
    <t>https://aluext.sharepoint.com/sites/DesignandFeasibility/Shared%20Documents/R/Rimac%20Automobili%28NK%29_HR_Sveta%20Nedelja/Mach-ID_1665-Battery_structure_middle_housing</t>
  </si>
  <si>
    <t>Profil 76205 ex Bonn</t>
  </si>
  <si>
    <t>w.vanderplaat@jansensanddieperink.com</t>
  </si>
  <si>
    <t>Ordner zu Mach-ID 1664</t>
  </si>
  <si>
    <t>Wout van der Plaat</t>
  </si>
  <si>
    <t>https://aluext.sharepoint.com/sites/DesignandFeasibility/Shared%20Documents/J/J%26D%20BV_NL_EK%20Zaandam/Mach-ID_1664-Profil_76205_ex_Bonn</t>
  </si>
  <si>
    <t>Ordner zu Mach-ID 1663</t>
  </si>
  <si>
    <t xml:space="preserve">​​​​
</t>
  </si>
  <si>
    <t>https://aluext.sharepoint.com/sites/DesignandFeasibility/Shared%20Documents/I/IsoProfil%28NK%29_DE_Wuppertal/Mach-ID_1663-Profil</t>
  </si>
  <si>
    <t>Zimmer GmbH</t>
  </si>
  <si>
    <t>77866</t>
  </si>
  <si>
    <t>Rheinau</t>
  </si>
  <si>
    <t>10053320</t>
  </si>
  <si>
    <t>Ordner zu Mach-ID 1662</t>
  </si>
  <si>
    <t>Markus Frietsch</t>
  </si>
  <si>
    <t>https://aluext.sharepoint.com/sites/DesignandFeasibility/Shared%20Documents/Z/Zimmer%20GmbH%28NK%29_DE_Rheinau/Mach-ID_1662-Achsgrundprofil_AMB080</t>
  </si>
  <si>
    <t>e.battery systems GmbH</t>
  </si>
  <si>
    <t>Aluminium Strangguss</t>
  </si>
  <si>
    <t>Telefon</t>
  </si>
  <si>
    <t>+49 1578 1892842</t>
  </si>
  <si>
    <t>Ordner zu Mach-ID 1661</t>
  </si>
  <si>
    <t>Dr. Stefan Andreas Meyer</t>
  </si>
  <si>
    <t>https://aluext.sharepoint.com/sites/DesignandFeasibility/Shared%20Documents/E/ebattery%20systems%20GmbH%28NK%29_AT_Dornbirn/Mach-ID_1661-Batteriegeh%C3%A4use</t>
  </si>
  <si>
    <t>A.20063</t>
  </si>
  <si>
    <t>Lakowa</t>
  </si>
  <si>
    <t>2681</t>
  </si>
  <si>
    <t>Ordner zu Mach-ID 1660</t>
  </si>
  <si>
    <t>E6/C0 ca. 20µm</t>
  </si>
  <si>
    <t>1 x 1m</t>
  </si>
  <si>
    <t>https://aluext.sharepoint.com/sites/DesignandFeasibility/Shared%20Documents/L/Lakowa%20GmbH_DE_Wilthen/Mach-ID_1660-A20063</t>
  </si>
  <si>
    <t>Trägerschiene + Handleiste</t>
  </si>
  <si>
    <t>210507</t>
  </si>
  <si>
    <t>Ordner zu Mach-ID 1659</t>
  </si>
  <si>
    <t>Profile für Umhausungen
Keine Sichtflächen
Alle Profile in 6106 T6 anbieten
Mit Bearbeitung anbieten</t>
  </si>
  <si>
    <t>Martin Reizle</t>
  </si>
  <si>
    <t>https://aluext.sharepoint.com/sites/DesignandFeasibility/Shared%20Documents/P/Peri%20Werk%20Weissenhorn%20GmbH%20%26%20Co%20K_DE_Weissenhorn/Mach-ID_1659-Tr%C3%A4gerschiene_%2B_Handleiste</t>
  </si>
  <si>
    <t>Al-Rundstange Ø 169,7 mm, Tol. -0,9</t>
  </si>
  <si>
    <t>Aluminium-Werke Wutoeschingen AG &amp; Co. KG</t>
  </si>
  <si>
    <t>79793</t>
  </si>
  <si>
    <t>Wutoeschingen</t>
  </si>
  <si>
    <t>alimberger@aww.de</t>
  </si>
  <si>
    <t>10154200</t>
  </si>
  <si>
    <t>Ordner zu Mach-ID 1658</t>
  </si>
  <si>
    <t xml:space="preserve">Rundstangen Toleranz - 0,9 mm 
Vormaterial Bolzen Rissprüfung über die komplette Länge (BGR)
Vorgabe Strangpressen:
Keine Dopplungen, Trennungen und oxidische Verunreinigungen zulässig
Kein Einsatz von geteilten Bolzen
Chargenrückverfolgbarkeit gewährleisten
Bemusterungen sind gemäß Auslösematrix (VDA Band 2, 5. Auflage) durchzuführen
</t>
  </si>
  <si>
    <t>Lieferung incl. APZ 3.1 B</t>
  </si>
  <si>
    <t>Andreas Limberger</t>
  </si>
  <si>
    <t>https://aluext.sharepoint.com/sites/DesignandFeasibility/Shared%20Documents/A/Aluminium-Werke%20Wutoeschingen%20AG%20%26%20Co%20KG_DE_Wutoeschingen/Mach-ID_1658-Al-Rundstange_%C3%98_169%2C7_mm%2C_Tol_-0%2C9</t>
  </si>
  <si>
    <t>MVS Metallvertriebs- Und Service Gm</t>
  </si>
  <si>
    <t>Denny.Meisel@step-g.com</t>
  </si>
  <si>
    <t>21/5564</t>
  </si>
  <si>
    <t>33758</t>
  </si>
  <si>
    <t>Schloss Holte- Stukenbrock</t>
  </si>
  <si>
    <t>10100082</t>
  </si>
  <si>
    <t>Ordner zu Mach-ID 1657</t>
  </si>
  <si>
    <t>https://aluext.sharepoint.com/sites/DesignandFeasibility/Shared%20Documents/M/MVS%20Metallvertriebs-%20Und%20Service%20Gm_DE_Schloss%20Holte-%20Stukenbrock/Mach-ID_1657-Rahmenprofil</t>
  </si>
  <si>
    <t>G45 G48 Verbindungsträger</t>
  </si>
  <si>
    <t>Dura FR Bièvres</t>
  </si>
  <si>
    <t>91570</t>
  </si>
  <si>
    <t>Bièvres</t>
  </si>
  <si>
    <t>Ordner zu Mach-ID 1656</t>
  </si>
  <si>
    <t>Filip Maros</t>
  </si>
  <si>
    <t>https://aluext.sharepoint.com/sites/DesignandFeasibility/Shared%20Documents/D/Dura%20FR%20Bi%C3%A8vres%28NK%29_FR_Bi%C3%A8vres/Mach-ID_1656-G45_G48_Verbindungstr%C3%A4ger</t>
  </si>
  <si>
    <t>Abschirmungen</t>
  </si>
  <si>
    <t>Bitschnau</t>
  </si>
  <si>
    <t>6710</t>
  </si>
  <si>
    <t>Nenzing</t>
  </si>
  <si>
    <t>Ordner zu Mach-ID 1655</t>
  </si>
  <si>
    <t>Abschirmung für Rohre</t>
  </si>
  <si>
    <t>incl. APZ 3.1b</t>
  </si>
  <si>
    <t>Georg Gohm</t>
  </si>
  <si>
    <t>https://aluext.sharepoint.com/sites/DesignandFeasibility/Shared%20Documents/B/Bitschnau%28NK%29_AT_Nenzing/Mach-ID_1655-Abschirmungen</t>
  </si>
  <si>
    <t xml:space="preserve">UA Rheinau </t>
  </si>
  <si>
    <t>Ordner zu Mach-ID 1654</t>
  </si>
  <si>
    <t>Amprion Verpackung</t>
  </si>
  <si>
    <t>https://aluext.sharepoint.com/sites/DesignandFeasibility/Shared%20Documents/A/Amprion%20GmbH_DE_Dortmund/Mach-ID_1654-UA_Rheinau_</t>
  </si>
  <si>
    <t>Alumeco Sverige AB</t>
  </si>
  <si>
    <t>415 02</t>
  </si>
  <si>
    <t>Goeteborg</t>
  </si>
  <si>
    <t>10100083</t>
  </si>
  <si>
    <t>Ordner zu Mach-ID 1653</t>
  </si>
  <si>
    <t xml:space="preserve">Roger Locic </t>
  </si>
  <si>
    <t>https://aluext.sharepoint.com/sites/DesignandFeasibility/Shared%20Documents/A/Alumeco%20Sverige%20AB_SE_Goeteborg/Mach-ID_1653-Flachstangen_</t>
  </si>
  <si>
    <t>Ordner zu Mach-ID 1652</t>
  </si>
  <si>
    <t>https://aluext.sharepoint.com/sites/DesignandFeasibility/Shared%20Documents/A/Alumeco%20A-S_DK_Odense%20C/Mach-ID_1652-Gleitbalken</t>
  </si>
  <si>
    <t>UACJ</t>
  </si>
  <si>
    <t>37748</t>
  </si>
  <si>
    <t>San Miguel</t>
  </si>
  <si>
    <t>Ordner zu Mach-ID 1651</t>
  </si>
  <si>
    <t>UACJ WHITEHALL Supplier Quality Manual 
TM-2001 Rev 06 Aluminum, Extruded Product
1232_15 B30 Sample17 2021-03-30​</t>
  </si>
  <si>
    <t>Ken Gibbs</t>
  </si>
  <si>
    <t xml:space="preserve">​​UACJ WHITEHALL Supplier Quality Manual 
TM-2001 Rev 06 Aluminum, Extruded Product
1232_15 B30 Sample17 2021-03-30​
</t>
  </si>
  <si>
    <t>https://aluext.sharepoint.com/sites/DesignandFeasibility/Shared%20Documents/U/UACJ%28NK%29_MX_San%20Miguel/Mach-ID_1651-Crush_Can</t>
  </si>
  <si>
    <t>1650</t>
  </si>
  <si>
    <t>Torsionsstrebe</t>
  </si>
  <si>
    <t>Ordner zu Mach-ID 1650</t>
  </si>
  <si>
    <t>https://aluext.sharepoint.com/sites/DesignandFeasibility/Shared%20Documents/D/Dura%20Automotive%20Cz%2C%20Ks_CZ_Blatna/Mach-ID_1650-Torsionsstrebe</t>
  </si>
  <si>
    <t>EMS Elektro Metall Schwanenmuehle G</t>
  </si>
  <si>
    <t>EMS</t>
  </si>
  <si>
    <t>66851</t>
  </si>
  <si>
    <t>Schwanenmuehle</t>
  </si>
  <si>
    <t>10491043</t>
  </si>
  <si>
    <t>Ordner zu Mach-ID 1649</t>
  </si>
  <si>
    <t xml:space="preserve">Marco Quednau </t>
  </si>
  <si>
    <t>https://aluext.sharepoint.com/sites/DesignandFeasibility/Shared%20Documents/E/EMS%20Elektro%20Metall%20Schwanenmuehle%20G_DE_Schwanenmuehle/Mach-ID_1649-Flachstangen_</t>
  </si>
  <si>
    <t>Ordner zu Mach-ID 1648</t>
  </si>
  <si>
    <t>https://aluext.sharepoint.com/sites/DesignandFeasibility/Shared%20Documents/D/Dura%20FR%20Bi%C3%A8vres%28NK%29_FR_Bi%C3%A8vres/Mach-ID_1648-G45_G48_Verbindungstr%C3%A4ger</t>
  </si>
  <si>
    <t xml:space="preserve">AFC </t>
  </si>
  <si>
    <t>afc</t>
  </si>
  <si>
    <t>3100</t>
  </si>
  <si>
    <t>St Pölten</t>
  </si>
  <si>
    <t>Ordner zu Mach-ID 1647</t>
  </si>
  <si>
    <t xml:space="preserve">Pulverbeschichtung </t>
  </si>
  <si>
    <t>Viktoria Sterkl</t>
  </si>
  <si>
    <t>https://aluext.sharepoint.com/sites/DesignandFeasibility/Shared%20Documents/A/afc%28NK%29_AT_St%20P%C3%B6lten/Mach-ID_1647-AFC_</t>
  </si>
  <si>
    <t>Ordner zu Mach-ID 1646</t>
  </si>
  <si>
    <t>Bestehende Endplatte 20034234
200 Stk Musterteile werden benötigt für Versuche 
Lediglich der Durchmesser für die Nietlöcher wird geändert
(siehe Zeichnung)</t>
  </si>
  <si>
    <t>analog bestehender Endplatte A7893430516 bzw. Teil 20034234</t>
  </si>
  <si>
    <t>anlaog bestehender Endplatte</t>
  </si>
  <si>
    <t xml:space="preserve">​analog bestehender Endplatte
</t>
  </si>
  <si>
    <t>https://aluext.sharepoint.com/sites/DesignandFeasibility/Shared%20Documents/A/Accumotive%20GmbH%20%26%20Co%20KG_DE_Kamenz/Mach-ID_1646-Endplatte</t>
  </si>
  <si>
    <t>BMW genX battery tray</t>
  </si>
  <si>
    <t>Dura Automotive Systems</t>
  </si>
  <si>
    <t>58507</t>
  </si>
  <si>
    <t>Lüdenscheid</t>
  </si>
  <si>
    <t>Ordner zu Mach-ID 1645</t>
  </si>
  <si>
    <t xml:space="preserve">Angebot für Skopje, Macedonia und Strakonice, CZ erwünscht. </t>
  </si>
  <si>
    <t>Mazedonien</t>
  </si>
  <si>
    <t>Skopje</t>
  </si>
  <si>
    <t>https://aluext.sharepoint.com/sites/DesignandFeasibility/Shared%20Documents/D/Dura%20Automotive%20Systems%28NK%29_DE_L%C3%BCdenscheid/Mach-ID_1645-BMW_genX_battery_tray</t>
  </si>
  <si>
    <t>1644</t>
  </si>
  <si>
    <t>Hydro Lichtervelde BE Lichtervelde</t>
  </si>
  <si>
    <t>Ordner zu Mach-ID 1644</t>
  </si>
  <si>
    <t>https://aluext.sharepoint.com/sites/DesignandFeasibility/Shared%20Documents/H/Hydro%20Lichtervelde%20BE%20Lichtervelde%28NK%29_BE_Lichtervelde/Mach-ID_1644-Talgo</t>
  </si>
  <si>
    <t>Strebenbock</t>
  </si>
  <si>
    <t>Ordner zu Mach-ID 1643</t>
  </si>
  <si>
    <t xml:space="preserve">Anfragerev. 03 </t>
  </si>
  <si>
    <t>Qualitätsvorschrift QV39003
Prozessvorschrift PC01001</t>
  </si>
  <si>
    <t>Parsdorf</t>
  </si>
  <si>
    <t xml:space="preserve">    ​​Qualitätsvorschrift QV39003
Prozessvorschrift PC01001​
</t>
  </si>
  <si>
    <t>https://aluext.sharepoint.com/sites/DesignandFeasibility/Shared%20Documents/B/BMW%20AG%20Bayerische%20Motoren%20Werke%20AG_DE_Muenchen/Mach-ID_1643-Strebenbock</t>
  </si>
  <si>
    <t xml:space="preserve">KÜS Legden </t>
  </si>
  <si>
    <t>Ordner zu Mach-ID 1642</t>
  </si>
  <si>
    <t>Marita Ochmann</t>
  </si>
  <si>
    <t>https://aluext.sharepoint.com/sites/DesignandFeasibility/Shared%20Documents/A/Amprion%20GmbH_DE_Dortmund/Mach-ID_1642-K%C3%9CS_Legden_</t>
  </si>
  <si>
    <t>Spezialprofile Akustik</t>
  </si>
  <si>
    <t>Davidsound GmbH</t>
  </si>
  <si>
    <t>53229</t>
  </si>
  <si>
    <t>Bonn</t>
  </si>
  <si>
    <t>Ordner zu Mach-ID 1641</t>
  </si>
  <si>
    <t>Daniel Thielmann</t>
  </si>
  <si>
    <t>https://aluext.sharepoint.com/sites/DesignandFeasibility/Shared%20Documents/D/Davidsound%20GmbH%28NK%29_DE_Bonn/Mach-ID_1641-Spezialprofile_Akustik</t>
  </si>
  <si>
    <t xml:space="preserve">Rohr 250 c 5 </t>
  </si>
  <si>
    <t>Ordner zu Mach-ID 1640</t>
  </si>
  <si>
    <t xml:space="preserve">Georg Grohm </t>
  </si>
  <si>
    <t>https://aluext.sharepoint.com/sites/DesignandFeasibility/Shared%20Documents/B/Bitschnau%20Metallverarbeitung%20GmbH_AT_Bludenz/Mach-ID_1640-Rohr_250_c_5_</t>
  </si>
  <si>
    <t>Rundstange 315/320</t>
  </si>
  <si>
    <t>IMS Trossingen GmbH</t>
  </si>
  <si>
    <t>40549</t>
  </si>
  <si>
    <t>Duesseldorf</t>
  </si>
  <si>
    <t>19809616</t>
  </si>
  <si>
    <t>Ordner zu Mach-ID 1639</t>
  </si>
  <si>
    <t xml:space="preserve">315rd. + 320rd. mit Plustoleranz, gepresst, T6/T6511
Mindestbruchdehnung &gt;8%
</t>
  </si>
  <si>
    <t>Patrick Messner</t>
  </si>
  <si>
    <t>https://aluext.sharepoint.com/sites/DesignandFeasibility/Shared%20Documents/I/IMS%20Trossingen%20GmbH_DE_Duesseldorf/Mach-ID_1639-Rundstange_315-320</t>
  </si>
  <si>
    <t>Vierkantrohr 200x100x10/15</t>
  </si>
  <si>
    <t>Aluminium - Laufen AG Liesberg</t>
  </si>
  <si>
    <t>4253</t>
  </si>
  <si>
    <t>Liesberg</t>
  </si>
  <si>
    <t>10100161</t>
  </si>
  <si>
    <t>Ordner zu Mach-ID 1638</t>
  </si>
  <si>
    <t>Joao Leite</t>
  </si>
  <si>
    <t>https://aluext.sharepoint.com/sites/DesignandFeasibility/Shared%20Documents/A/Aluminium%20-%20Laufen%20AG%20Liesberg_CH_Liesberg/Mach-ID_1638-Vierkantrohr_200x100x10-15</t>
  </si>
  <si>
    <t>PPE-Profil Gehäuse</t>
  </si>
  <si>
    <t>71287</t>
  </si>
  <si>
    <t>Weissach</t>
  </si>
  <si>
    <t>Ordner zu Mach-ID 1637</t>
  </si>
  <si>
    <t>Immanuel Vogel</t>
  </si>
  <si>
    <t>https://aluext.sharepoint.com/sites/DesignandFeasibility/Shared%20Documents/P/Porsche%28NK%29_DE_Weissach/Mach-ID_1637-PPE-Profil_Geh%C3%A4use</t>
  </si>
  <si>
    <t>Flach 360 und 385x15 mm</t>
  </si>
  <si>
    <t>Ordner zu Mach-ID 1636</t>
  </si>
  <si>
    <t>https://aluext.sharepoint.com/sites/DesignandFeasibility/Shared%20Documents/M/Manfred%20JC%20Niemann%20Zentrale%20KG_DE_Bremen/Mach-ID_1636-Flach_360_und_385x15_mm</t>
  </si>
  <si>
    <t>Schmitter</t>
  </si>
  <si>
    <t>telefonisch</t>
  </si>
  <si>
    <t>Ordner zu Mach-ID 1635</t>
  </si>
  <si>
    <t>Tore</t>
  </si>
  <si>
    <t>APZ 3.1 B</t>
  </si>
  <si>
    <t>https://aluext.sharepoint.com/sites/DesignandFeasibility/Shared%20Documents/S/Schmitter%20Tore%20Inh%20Ulrich%20Schmitter_DE_Viersen/Mach-ID_1635-Rechteckrohr</t>
  </si>
  <si>
    <t>Protection_beam</t>
  </si>
  <si>
    <t>Email dated 21.04.2021</t>
  </si>
  <si>
    <t>46228</t>
  </si>
  <si>
    <t>Vänersborg</t>
  </si>
  <si>
    <t>Ordner zu Mach-ID 1634</t>
  </si>
  <si>
    <t xml:space="preserve">Protection beam under a truck. See picture in drawing folder.
In total 6000pcs per year.
Above volume in ton is estimated by me.
24-02-2022: Customer want an updated offer. Same requirements as before.
</t>
  </si>
  <si>
    <t xml:space="preserve">Important to protect visible surface.
</t>
  </si>
  <si>
    <t>vänersborg</t>
  </si>
  <si>
    <t>Jan-Erik Bjurback</t>
  </si>
  <si>
    <t>https://aluext.sharepoint.com/sites/DesignandFeasibility/Shared%20Documents/V/VBG%20GROUP%20TRUCK%20EQUIPMENT%20AB%28NK%29_SE_V%C3%A4nersborg/Mach-ID_1634-Protection_beam</t>
  </si>
  <si>
    <t xml:space="preserve">UW Biberach </t>
  </si>
  <si>
    <t>Cteam Anlagentechnik GmbH</t>
  </si>
  <si>
    <t>Cteam</t>
  </si>
  <si>
    <t>84144</t>
  </si>
  <si>
    <t>Geisenhausen</t>
  </si>
  <si>
    <t>10491256</t>
  </si>
  <si>
    <t>Ordner zu Mach-ID 1633</t>
  </si>
  <si>
    <t>Biberach</t>
  </si>
  <si>
    <t>Manuel Alberter</t>
  </si>
  <si>
    <t xml:space="preserve">Leitrohre </t>
  </si>
  <si>
    <t>https://aluext.sharepoint.com/sites/DesignandFeasibility/Shared%20Documents/C/Cteam%20Anlagentechnik%20GmbH_DE_Geisenhausen/Mach-ID_1633-UW_Biberach_</t>
  </si>
  <si>
    <t>Ordner zu Mach-ID 1632</t>
  </si>
  <si>
    <t>https://aluext.sharepoint.com/sites/DesignandFeasibility/Shared%20Documents/G/Guenzler%20Metall%20ZN%20der%20Amari%20Metall%20GmbH_DE_Uhingen/Mach-ID_1632-Flachstange_100x30</t>
  </si>
  <si>
    <t>Ordner zu Mach-ID 1631</t>
  </si>
  <si>
    <t>EV6/C0</t>
  </si>
  <si>
    <t>https://aluext.sharepoint.com/sites/DesignandFeasibility/Shared%20Documents/M/Manfred%20JC%20Niemann%20Zentrale%20KG_DE_Bremen/Mach-ID_1631-Geh%C3%A4use</t>
  </si>
  <si>
    <t>14 Profile</t>
  </si>
  <si>
    <t>Weinmann Aach AG</t>
  </si>
  <si>
    <t>Wei</t>
  </si>
  <si>
    <t>72280</t>
  </si>
  <si>
    <t>Dornstetten</t>
  </si>
  <si>
    <t>10491142</t>
  </si>
  <si>
    <t>Ordner zu Mach-ID 1630</t>
  </si>
  <si>
    <t>natur</t>
  </si>
  <si>
    <t>Alternativ alle Teile in pressblank anbieten.
E6/EV1 - 18µm</t>
  </si>
  <si>
    <t>Herr Reimann</t>
  </si>
  <si>
    <t>https://aluext.sharepoint.com/sites/DesignandFeasibility/Shared%20Documents/W/Weinmann%20Aach%20AG_DE_Dornstetten/Mach-ID_1630-14_Profile</t>
  </si>
  <si>
    <t>Rahmenprofile VW BTF</t>
  </si>
  <si>
    <t>Tobias.Schmidt@step-g.com</t>
  </si>
  <si>
    <t>intern</t>
  </si>
  <si>
    <t>Ordner zu Mach-ID 1629</t>
  </si>
  <si>
    <t>Batterierahmenprofile</t>
  </si>
  <si>
    <t>bei intern ?</t>
  </si>
  <si>
    <t>FAI (Customer visit);#EMPB-VDA</t>
  </si>
  <si>
    <t>TL-116 N24</t>
  </si>
  <si>
    <t xml:space="preserve">​VW
</t>
  </si>
  <si>
    <t>https://aluext.sharepoint.com/sites/DesignandFeasibility/Shared%20Documents/V/Volkswagen%20AG%20Wolfsburg_DE_Wolfsburg/Mach-ID_1629-Rahmenprofile_VW_BTF</t>
  </si>
  <si>
    <t>Pumpengehäuse FCEV</t>
  </si>
  <si>
    <t>RFQC301332</t>
  </si>
  <si>
    <t>96050</t>
  </si>
  <si>
    <t>Ordner zu Mach-ID 1627</t>
  </si>
  <si>
    <t>PPAP</t>
  </si>
  <si>
    <t>N28</t>
  </si>
  <si>
    <t xml:space="preserve">​​​​tbd
</t>
  </si>
  <si>
    <t>https://aluext.sharepoint.com/sites/DesignandFeasibility/Shared%20Documents/R/Robert%20Bosch%20DE%20Bamberg%28NK%29_DE_Bamberg/Mach-ID_1627-Pumpengeh%C3%A4use_FCEV</t>
  </si>
  <si>
    <t>Fahrradpedal</t>
  </si>
  <si>
    <t>SIXPACK Racing GmbH</t>
  </si>
  <si>
    <t>Ordner zu Mach-ID 1625</t>
  </si>
  <si>
    <t>https://aluext.sharepoint.com/sites/DesignandFeasibility/Shared%20Documents/S/SIXPACK%20Racing%20GmbH%28NK%29_DE_Vogt/Mach-ID_1625-Fahrradpedal</t>
  </si>
  <si>
    <t>1624</t>
  </si>
  <si>
    <t>7_Böden_Option</t>
  </si>
  <si>
    <t>ALSTOM Crespin SAS</t>
  </si>
  <si>
    <t>M7_BD_PDR</t>
  </si>
  <si>
    <t>59154</t>
  </si>
  <si>
    <t>Crespin Cedex</t>
  </si>
  <si>
    <t>10491352</t>
  </si>
  <si>
    <t>Ordner zu Mach-ID 1624</t>
  </si>
  <si>
    <t>M343_E_A</t>
  </si>
  <si>
    <t>wie verwendet</t>
  </si>
  <si>
    <t>https://aluext.sharepoint.com/sites/DesignandFeasibility/Shared%20Documents/B/Bombardier%20Transport%20France_FR_Crespin%20Cedex/Mach-ID_1624-7_B%C3%B6den_Option</t>
  </si>
  <si>
    <t>Flat bars 6101T5</t>
  </si>
  <si>
    <t>Smiths Metal Centres Ltd.</t>
  </si>
  <si>
    <t>9042021</t>
  </si>
  <si>
    <t>SG18 8QB</t>
  </si>
  <si>
    <t>Biggleswade  Beds</t>
  </si>
  <si>
    <t>10489067</t>
  </si>
  <si>
    <t>Ordner zu Mach-ID 1623</t>
  </si>
  <si>
    <t xml:space="preserve">ASTM B317 </t>
  </si>
  <si>
    <t>https://aluext.sharepoint.com/sites/DesignandFeasibility/Shared%20Documents/S/Smiths%20Metal%20Centres%20Ltd_GB_Biggleswade%20%20Beds/Mach-ID_1623-Flat_bars_6101T5</t>
  </si>
  <si>
    <t>Front Bumper</t>
  </si>
  <si>
    <t>Ordner zu Mach-ID 1622</t>
  </si>
  <si>
    <t>FAI (Customer visit);#FAI (report to Customer);#EMPB-VDA;#PPAP</t>
  </si>
  <si>
    <t>Qualitätsvorschriften bei Anfragen nach einem Indikationsangebot meist nicht bekannt.</t>
  </si>
  <si>
    <t>Jiri Svoboda</t>
  </si>
  <si>
    <t>https://aluext.sharepoint.com/sites/DesignandFeasibility/Shared%20Documents/S/Shape%20Corp%28NK%29_CZ_Plzen/Mach-ID_1622-Front_Bumper</t>
  </si>
  <si>
    <t>1621</t>
  </si>
  <si>
    <t xml:space="preserve">UA Leipheim </t>
  </si>
  <si>
    <t>UA Leipheim</t>
  </si>
  <si>
    <t>Ordner zu Mach-ID 1621</t>
  </si>
  <si>
    <t>Leitrohre
250 x 5 
250 x 12</t>
  </si>
  <si>
    <t>Amprion Leitrohre</t>
  </si>
  <si>
    <t>Leipheim</t>
  </si>
  <si>
    <t>Frau Ochmann</t>
  </si>
  <si>
    <t xml:space="preserve">Leitrohrverpackung Amprion </t>
  </si>
  <si>
    <t>https://aluext.sharepoint.com/sites/DesignandFeasibility/Shared%20Documents/A/Amprion%20GmbH_DE_Dortmund/Mach-ID_1621-UA_Leipheim_</t>
  </si>
  <si>
    <t>Randleisten</t>
  </si>
  <si>
    <t>Alpha Metall GmbH</t>
  </si>
  <si>
    <t>10491236</t>
  </si>
  <si>
    <t>Ordner zu Mach-ID 1620</t>
  </si>
  <si>
    <t>Andreas Nickelsen</t>
  </si>
  <si>
    <t>https://aluext.sharepoint.com/sites/DesignandFeasibility/Shared%20Documents/A/Alpha%20Metall%20GmbH_DE_Andernach/Mach-ID_1620-Randleisten</t>
  </si>
  <si>
    <t>RFQC301827</t>
  </si>
  <si>
    <t>Ordner zu Mach-ID 1618</t>
  </si>
  <si>
    <t>https://aluext.sharepoint.com/sites/DesignandFeasibility/Shared%20Documents/R/Robert%20Bosch%20DE%20Bamberg%28NK%29_DE_Bamberg/Mach-ID_1618-Housing</t>
  </si>
  <si>
    <t>Flat bars</t>
  </si>
  <si>
    <t>Tri Star Metals LLC Ste 101</t>
  </si>
  <si>
    <t>Tri Star Metals LLC</t>
  </si>
  <si>
    <t>22657</t>
  </si>
  <si>
    <t>61032</t>
  </si>
  <si>
    <t>Freeport</t>
  </si>
  <si>
    <t>pwalter@tristarmetals.com</t>
  </si>
  <si>
    <t>10489015</t>
  </si>
  <si>
    <t>Denny Meisel</t>
  </si>
  <si>
    <t>Ordner zu Mach-ID 1617</t>
  </si>
  <si>
    <t>Seefracht</t>
  </si>
  <si>
    <t>Pete Walter</t>
  </si>
  <si>
    <t>https://aluext.sharepoint.com/sites/DesignandFeasibility/Shared%20Documents/T/Tri%20Star%20Metals%20LLC%20Ste%20101_US_Freeport/Mach-ID_1617-Flat_bars</t>
  </si>
  <si>
    <t>20218036</t>
  </si>
  <si>
    <t>Ordner zu Mach-ID 1616</t>
  </si>
  <si>
    <t>Herr Schrottenbaum</t>
  </si>
  <si>
    <t>https://aluext.sharepoint.com/sites/DesignandFeasibility/Shared%20Documents/B/Bitschnau%20Metallverarbeitung%20GmbH_AT_Bludenz/Mach-ID_1616-Bitschnau</t>
  </si>
  <si>
    <t>Enplatte ACC</t>
  </si>
  <si>
    <t>ACC</t>
  </si>
  <si>
    <t>LFP</t>
  </si>
  <si>
    <t>33520</t>
  </si>
  <si>
    <t>Bruges</t>
  </si>
  <si>
    <t>Ordner zu Mach-ID 1615</t>
  </si>
  <si>
    <t>FAI (Customer visit);#FAI (report to Customer)</t>
  </si>
  <si>
    <t>https://aluext.sharepoint.com/sites/DesignandFeasibility/Shared%20Documents/A/acc%28Neuer%20Kontakt%29_FR_Bruges/Mach-ID_1615-Enplatte_ACC</t>
  </si>
  <si>
    <t>Beam TP Beam Bracket</t>
  </si>
  <si>
    <t>Ordner zu Mach-ID 1614</t>
  </si>
  <si>
    <t>Die Verpackung ist grundsätzlich so zu wählen, dass die Teile unbeschädigt und kratzfrei bei SJIS eintreffen.  Der Ladungsträger muss mittels Hubgerät verlastbar und mindestens 3x übereinander stapelbar sein bzw. in ein  Hochregallager verladbar sein.</t>
  </si>
  <si>
    <t>https://aluext.sharepoint.com/sites/DesignandFeasibility/Shared%20Documents/S/Saint%20Jean%20Industries%20Stuttgart%20Gmb_DE_Ilsfeld-Auenstein/Mach-ID_1614-Beam%2C_Bracket</t>
  </si>
  <si>
    <t>Projekt 15210308</t>
  </si>
  <si>
    <t>15210308</t>
  </si>
  <si>
    <t>Ordner zu Mach-ID 1613</t>
  </si>
  <si>
    <t>https://aluext.sharepoint.com/sites/DesignandFeasibility/Shared%20Documents/B/B%20%26%20T%20Exact%20GmbH_DE_Frauenstein/Mach-ID_1613-Projekt_15210308</t>
  </si>
  <si>
    <t>Rahmenprofil Batterie</t>
  </si>
  <si>
    <t>Volkswagen DE Braunschweig</t>
  </si>
  <si>
    <t>38112</t>
  </si>
  <si>
    <t>Braunschweig</t>
  </si>
  <si>
    <t>Ordner zu Mach-ID 1612</t>
  </si>
  <si>
    <t>https://aluext.sharepoint.com/sites/DesignandFeasibility/Shared%20Documents/V/Volkswagen%20DE%20Braunschweig%28Neuer%20Kontakt%29_DE_Braunschweig/Mach-ID_1612-Rahmenprofil_Batterie</t>
  </si>
  <si>
    <t>1611</t>
  </si>
  <si>
    <t>1611-Drawn RB 2017 A T3 Dm 42mm</t>
  </si>
  <si>
    <t>Reynolds European Sas</t>
  </si>
  <si>
    <t>REynolds</t>
  </si>
  <si>
    <t>239</t>
  </si>
  <si>
    <t>93537</t>
  </si>
  <si>
    <t>Scionzier</t>
  </si>
  <si>
    <t>10489007</t>
  </si>
  <si>
    <t>Ordner zu Mach-ID 1611</t>
  </si>
  <si>
    <t>https://aluext.sharepoint.com/sites/DesignandFeasibility/Shared%20Documents/R/REynolds_FR_Scionzier/Mach-ID_1611-Drawn%20RB%202017%20A%20T3%20Dm%2042mm</t>
  </si>
  <si>
    <t>1610</t>
  </si>
  <si>
    <t>1610-Drawn RB 7075 T6 Dm 15mm</t>
  </si>
  <si>
    <t>Eisenmetall Geschäftsbereich der</t>
  </si>
  <si>
    <t>Eisenmetall</t>
  </si>
  <si>
    <t>238</t>
  </si>
  <si>
    <t>10489153</t>
  </si>
  <si>
    <t>Ordner zu Mach-ID 1610</t>
  </si>
  <si>
    <t>https://aluext.sharepoint.com/sites/DesignandFeasibility/Shared%20Documents/E/Eisenmetall_DE_Stuttgart/Mach-ID_1610-Drawn%20RB%207075%20T6%20Dm%2015mm</t>
  </si>
  <si>
    <t>1609</t>
  </si>
  <si>
    <t>1609-Drawn RB 7075 T6 Dm 15mm</t>
  </si>
  <si>
    <t>Heine &amp; Beiswenger</t>
  </si>
  <si>
    <t>237</t>
  </si>
  <si>
    <t>70736</t>
  </si>
  <si>
    <t>Ordner zu Mach-ID 1609</t>
  </si>
  <si>
    <t>1608</t>
  </si>
  <si>
    <t>1608-Drawn RB 2030 T3 Dm16/20mm</t>
  </si>
  <si>
    <t>Reynolds</t>
  </si>
  <si>
    <t>236</t>
  </si>
  <si>
    <t>Ordner zu Mach-ID 1608</t>
  </si>
  <si>
    <t>https://aluext.sharepoint.com/sites/DesignandFeasibility/Shared%20Documents/R/Reynolds_FR_Scionzier/Mach-ID_1608-Drawn%20RB%202030%20T3%20Dm16/20mm</t>
  </si>
  <si>
    <t>1607</t>
  </si>
  <si>
    <t>1607-EXtruded RB 7075 T6511 Dm 29mm</t>
  </si>
  <si>
    <t>Allega GmbH</t>
  </si>
  <si>
    <t>Allega</t>
  </si>
  <si>
    <t>235</t>
  </si>
  <si>
    <t>8172</t>
  </si>
  <si>
    <t>Dagmersellen</t>
  </si>
  <si>
    <t>10491028</t>
  </si>
  <si>
    <t>Ordner zu Mach-ID 1607</t>
  </si>
  <si>
    <t>https://aluext.sharepoint.com/sites/DesignandFeasibility/Shared%20Documents/A/Allega_DE_Dagmersellen/Mach-ID_1607-EXtruded%20RB%207075%20T6511%20Dm%2029mm</t>
  </si>
  <si>
    <t>1606</t>
  </si>
  <si>
    <t>1606-Flat_bar_6063_T6</t>
  </si>
  <si>
    <t>RICH. HERBIG</t>
  </si>
  <si>
    <t>234</t>
  </si>
  <si>
    <t>Ordner zu Mach-ID 1606</t>
  </si>
  <si>
    <t>https://aluext.sharepoint.com/sites/DesignandFeasibility/Shared%20Documents/R/RICH.%20HERBIG_DE_Nürnberg/Mach-ID_1606-Flat_bar_6063_T6</t>
  </si>
  <si>
    <t>1605</t>
  </si>
  <si>
    <t>1605-Box_for_valve_6063_T6</t>
  </si>
  <si>
    <t>Metalex Products Ltd</t>
  </si>
  <si>
    <t>233</t>
  </si>
  <si>
    <t>Dorset</t>
  </si>
  <si>
    <t>Ordner zu Mach-ID 1605</t>
  </si>
  <si>
    <t>https://aluext.sharepoint.com/sites/DesignandFeasibility/Shared%20Documents/M/Metalex%20Products%20Ltd_GB_Dorset/Mach-ID_1605-Box_for_valve_6063_T6</t>
  </si>
  <si>
    <t>1604</t>
  </si>
  <si>
    <t>1604-Innenprofil</t>
  </si>
  <si>
    <t>Innosafes</t>
  </si>
  <si>
    <t>232</t>
  </si>
  <si>
    <t>Wiehl</t>
  </si>
  <si>
    <t>Ordner zu Mach-ID 1604</t>
  </si>
  <si>
    <t>https://aluext.sharepoint.com/sites/DesignandFeasibility/Shared%20Documents/I/Innosafes_DE_Wiehl/Mach-ID_1604-Innenprofil</t>
  </si>
  <si>
    <t>1603</t>
  </si>
  <si>
    <t>1603-EXtruded RB 7075 T73</t>
  </si>
  <si>
    <t>Walter Bornman</t>
  </si>
  <si>
    <t>231</t>
  </si>
  <si>
    <t>Ordner zu Mach-ID 1603</t>
  </si>
  <si>
    <t>https://aluext.sharepoint.com/sites/DesignandFeasibility/Shared%20Documents/W/Walter%20Bornman_DE_Ennepetal/Mach-ID_1603-EXtruded%20RB%207075%20T73</t>
  </si>
  <si>
    <t>1602</t>
  </si>
  <si>
    <t>1602-Rohr_42x13_6082</t>
  </si>
  <si>
    <t>RMG Metallfachhandel GmbH</t>
  </si>
  <si>
    <t>230</t>
  </si>
  <si>
    <t>10532300</t>
  </si>
  <si>
    <t>Ordner zu Mach-ID 1602</t>
  </si>
  <si>
    <t>https://aluext.sharepoint.com/sites/DesignandFeasibility/Shared%20Documents/R/RMG_DE_Ladenburg/Mach-ID_1602-Rohr_42x13_6082</t>
  </si>
  <si>
    <t>1601</t>
  </si>
  <si>
    <t>1601-Aalco_5Profile_eloxiert</t>
  </si>
  <si>
    <t>229</t>
  </si>
  <si>
    <t>Haltern</t>
  </si>
  <si>
    <t>Ordner zu Mach-ID 1601</t>
  </si>
  <si>
    <t>https://aluext.sharepoint.com/sites/DesignandFeasibility/Shared%20Documents/A/Aalco_DE_Haltern/Mach-ID_1601-Aalco_5Profile_eloxiert</t>
  </si>
  <si>
    <t>1600</t>
  </si>
  <si>
    <t>1600-Drawn RB 6262A T6 Dm 55mm</t>
  </si>
  <si>
    <t>228</t>
  </si>
  <si>
    <t>Ordner zu Mach-ID 1600</t>
  </si>
  <si>
    <t>https://aluext.sharepoint.com/sites/DesignandFeasibility/Shared%20Documents/E/Eisenmetall_DE_Stuttgart/Mach-ID_1600-Drawn%20RB%206262A%20T6%20Dm%2055mm</t>
  </si>
  <si>
    <t>1598-Gehaeuse_Bremskraftverstaerker</t>
  </si>
  <si>
    <t>Robert Bosch DE Blaichach</t>
  </si>
  <si>
    <t>226</t>
  </si>
  <si>
    <t>Blaichach</t>
  </si>
  <si>
    <t>Ordner zu Mach-ID 1598</t>
  </si>
  <si>
    <t>STP</t>
  </si>
  <si>
    <t>https://aluext.sharepoint.com/sites/DesignandFeasibility/Shared%20Documents/R/Robert%20Bosch_DE_Blaichach/Mach-ID_1598-Gehaeuse_Bremskraftverstaerker</t>
  </si>
  <si>
    <t>1597</t>
  </si>
  <si>
    <t>1597-Extruded RB 2014 T6</t>
  </si>
  <si>
    <t>OMS</t>
  </si>
  <si>
    <t>225</t>
  </si>
  <si>
    <t>Italia</t>
  </si>
  <si>
    <t>Ordner zu Mach-ID 1597</t>
  </si>
  <si>
    <t>https://aluext.sharepoint.com/sites/DesignandFeasibility/Shared%20Documents/O/OMS_IT_Italia/Mach-ID_1597-Extruded%20RB%202014%20T6</t>
  </si>
  <si>
    <t>1596</t>
  </si>
  <si>
    <t>1596-Extruded Flat bar 7075 T73511 2" x 3.5"</t>
  </si>
  <si>
    <t>MED Technology</t>
  </si>
  <si>
    <t>224</t>
  </si>
  <si>
    <t>Guidonia</t>
  </si>
  <si>
    <t>Ordner zu Mach-ID 1596</t>
  </si>
  <si>
    <t>https://aluext.sharepoint.com/sites/DesignandFeasibility/Shared%20Documents/M/MED%20Technology_IT_Guidonia/Mach-ID_1596-Extruded%20Flat%20bar%207075%20T73511%202"%20x%203.5"</t>
  </si>
  <si>
    <t>1595</t>
  </si>
  <si>
    <t>1595-Rightons_3Flatb_6082T6</t>
  </si>
  <si>
    <t>Rightons</t>
  </si>
  <si>
    <t>223</t>
  </si>
  <si>
    <t>Wednesbury</t>
  </si>
  <si>
    <t>Ordner zu Mach-ID 1595</t>
  </si>
  <si>
    <t>https://aluext.sharepoint.com/sites/DesignandFeasibility/Shared%20Documents/R/Rightons_GB_Wednesbury/Mach-ID_1595-Rightons_3Flatb_6082T6</t>
  </si>
  <si>
    <t>1594</t>
  </si>
  <si>
    <t>1594-Drawn 6262A T9 Dm 21/26/36mm</t>
  </si>
  <si>
    <t>AALCO Rutesheim</t>
  </si>
  <si>
    <t>222</t>
  </si>
  <si>
    <t>71277</t>
  </si>
  <si>
    <t>Rutesheim</t>
  </si>
  <si>
    <t>Ordner zu Mach-ID 1594</t>
  </si>
  <si>
    <t>https://aluext.sharepoint.com/sites/DesignandFeasibility/Shared%20Documents/A/AALCO%20Rutesheim_DE_Rutesheim/Mach-ID_1594-Drawn%206262A%20T9%20Dm%2021/26/36mm</t>
  </si>
  <si>
    <t>1593</t>
  </si>
  <si>
    <t>1593-Torssionsstrebe PHEV WWE-2104060002</t>
  </si>
  <si>
    <t>221</t>
  </si>
  <si>
    <t>München</t>
  </si>
  <si>
    <t>Ordner zu Mach-ID 1593</t>
  </si>
  <si>
    <t>https://aluext.sharepoint.com/sites/DesignandFeasibility/Shared%20Documents/B/BMW_DE_München/Mach-ID_1593-Torssionsstrebe%20PHEV%20WWE-2104060002</t>
  </si>
  <si>
    <t>1592</t>
  </si>
  <si>
    <t>1592-Metalweb_6082T6_30t,draw.g</t>
  </si>
  <si>
    <t>Metalweb Ltd. Stargate Business Park / Unit 1</t>
  </si>
  <si>
    <t>Metalweb</t>
  </si>
  <si>
    <t>220</t>
  </si>
  <si>
    <t>B7 5SE</t>
  </si>
  <si>
    <t>London</t>
  </si>
  <si>
    <t>10100254</t>
  </si>
  <si>
    <t>Ordner zu Mach-ID 1592</t>
  </si>
  <si>
    <t>https://aluext.sharepoint.com/sites/DesignandFeasibility/Shared%20Documents/M/Metalweb_GB_London/Mach-ID_1592-Metalweb_6082T6_30t,draw.g</t>
  </si>
  <si>
    <t>1591</t>
  </si>
  <si>
    <t>1591-Batterierahmen</t>
  </si>
  <si>
    <t>Duan</t>
  </si>
  <si>
    <t>219</t>
  </si>
  <si>
    <t>Ordner zu Mach-ID 1591</t>
  </si>
  <si>
    <t>Gießprodukt</t>
  </si>
  <si>
    <t>https://aluext.sharepoint.com/sites/DesignandFeasibility/Shared%20Documents/D/Duan_DE_Loznica/Mach-ID_1591-Batterierahmen</t>
  </si>
  <si>
    <t>1590</t>
  </si>
  <si>
    <t>1590-STAS_8draw.pr._750t</t>
  </si>
  <si>
    <t>STAS</t>
  </si>
  <si>
    <t>218</t>
  </si>
  <si>
    <t>Ordner zu Mach-ID 1590</t>
  </si>
  <si>
    <t>https://aluext.sharepoint.com/sites/DesignandFeasibility/Shared%20Documents/S/STAS_BE_Waregem/Mach-ID_1590-STAS_8draw.pr._750t</t>
  </si>
  <si>
    <t>1589</t>
  </si>
  <si>
    <t>1589-Allega_Zg.profil-6082 T6</t>
  </si>
  <si>
    <t>217</t>
  </si>
  <si>
    <t>Niederglatt</t>
  </si>
  <si>
    <t>https://aluext.sharepoint.com/sites/DesignandFeasibility/Shared%20Documents/A/Allega_CH_Niederglatt/Mach-ID_1589-Allega_Zg.profil-6082%20T6</t>
  </si>
  <si>
    <t>1588</t>
  </si>
  <si>
    <t>1588-Drawn RB 7075 T6 Dm 14mm</t>
  </si>
  <si>
    <t>216</t>
  </si>
  <si>
    <t>https://aluext.sharepoint.com/sites/DesignandFeasibility/Shared%20Documents/E/Eisenmetall_DE_Stuttgart/Mach-ID_1588-Drawn%20RB%207075%20T6%20Dm%2014mm</t>
  </si>
  <si>
    <t>1587</t>
  </si>
  <si>
    <t>1587-Drawn RB 6082 T6 Dm 20mm</t>
  </si>
  <si>
    <t>215</t>
  </si>
  <si>
    <t>https://aluext.sharepoint.com/sites/DesignandFeasibility/Shared%20Documents/E/Eisenmetall_DE_Stuttgart/Mach-ID_1587-Drawn%20RB%206082%20T6%20Dm%2020mm</t>
  </si>
  <si>
    <t>1586</t>
  </si>
  <si>
    <t>1586-Extruded RB 7075 T73511</t>
  </si>
  <si>
    <t>WMH</t>
  </si>
  <si>
    <t>214</t>
  </si>
  <si>
    <t>45141</t>
  </si>
  <si>
    <t>Essen</t>
  </si>
  <si>
    <t>https://aluext.sharepoint.com/sites/DesignandFeasibility/Shared%20Documents/W/WMH_DE_Essen/Mach-ID_1586-Extruded%20RB%207075%20T73511</t>
  </si>
  <si>
    <t>1585</t>
  </si>
  <si>
    <t>1585-Bodenprofil</t>
  </si>
  <si>
    <t>213</t>
  </si>
  <si>
    <t>https://aluext.sharepoint.com/sites/DesignandFeasibility/Shared%20Documents/M/Metallcenter%20West_DE_Leopoldshoehe/Mach-ID_1585-Bodenprofil</t>
  </si>
  <si>
    <t>1584</t>
  </si>
  <si>
    <t>1584-Extuded RB 7175 T73511</t>
  </si>
  <si>
    <t>Amari Austria GmbH</t>
  </si>
  <si>
    <t>AMARI Austria</t>
  </si>
  <si>
    <t>212</t>
  </si>
  <si>
    <t>5600</t>
  </si>
  <si>
    <t>St Ponktau</t>
  </si>
  <si>
    <t>10490936</t>
  </si>
  <si>
    <t>https://aluext.sharepoint.com/sites/DesignandFeasibility/Shared%20Documents/A/AMARI%20Austria_AT_St%20Ponktau/Mach-ID_1584-Extuded%20RB%207175%20T73511</t>
  </si>
  <si>
    <t>1583</t>
  </si>
  <si>
    <t>1583-UA Polsum 2021-2022</t>
  </si>
  <si>
    <t>Amprion</t>
  </si>
  <si>
    <t>211</t>
  </si>
  <si>
    <t>Ordner zu Mach-ID 1583</t>
  </si>
  <si>
    <t>https://aluext.sharepoint.com/sites/DesignandFeasibility/Shared%20Documents/A/Amprion%20GmbH_DE_Dortmund/Mach-ID_1583-1583-UA_Polsum_2021-2022</t>
  </si>
  <si>
    <t>1582</t>
  </si>
  <si>
    <t xml:space="preserve">1582-IMS - RFQ SAFRAN 2022-2024 round bars 10-300 </t>
  </si>
  <si>
    <t>IMS France International Métal Service</t>
  </si>
  <si>
    <t>IMS France</t>
  </si>
  <si>
    <t>Patricia.Audebert@step-g.com</t>
  </si>
  <si>
    <t>210</t>
  </si>
  <si>
    <t>95820</t>
  </si>
  <si>
    <t>95820 Bruyeres sur Oise</t>
  </si>
  <si>
    <t>10491071</t>
  </si>
  <si>
    <t>https://aluext.sharepoint.com/sites/DesignandFeasibility/Shared%20Documents/I/IMS%20France_FR_95820%20Bruyeres%20sur%20Oise/Mach-ID_1582-IMS%20-%20RFQ%20SAFRAN%202022-2024%20round%20bars%2010-300%20MM</t>
  </si>
  <si>
    <t>1581</t>
  </si>
  <si>
    <t>1581-BARS 6101 T52 diam 18 mm</t>
  </si>
  <si>
    <t>CASTLE METALS</t>
  </si>
  <si>
    <t>209</t>
  </si>
  <si>
    <t>44550 MONTOIR DE BRETAGNE</t>
  </si>
  <si>
    <t>https://aluext.sharepoint.com/sites/DesignandFeasibility/Shared%20Documents/C/CASTLE%20METALS_FR_44550%20MONTOIR%20DE%20BRETAGNE/Mach-ID_1581-BARS%206101%20T52%20diam%2018%20mm</t>
  </si>
  <si>
    <t>1580</t>
  </si>
  <si>
    <t>1580-Cold finished RB 2011 T3</t>
  </si>
  <si>
    <t>AmEuro</t>
  </si>
  <si>
    <t>208</t>
  </si>
  <si>
    <t>Gorinchem</t>
  </si>
  <si>
    <t>https://aluext.sharepoint.com/sites/DesignandFeasibility/Shared%20Documents/A/AmEuro_NL_Gorinchem/Mach-ID_1580-Cold%20finished%20RB%202011%20T3</t>
  </si>
  <si>
    <t>1579</t>
  </si>
  <si>
    <t>1579-Extruded RB 7075 T73511</t>
  </si>
  <si>
    <t>207</t>
  </si>
  <si>
    <t>Wien</t>
  </si>
  <si>
    <t>https://aluext.sharepoint.com/sites/DesignandFeasibility/Shared%20Documents/A/AMARI_AT_Wien/Mach-ID_1579-Extruded%20RB%207075%20T73511</t>
  </si>
  <si>
    <t>1578</t>
  </si>
  <si>
    <t>1578-Cold Finished RB 2024 T351 Dm 25,4mm</t>
  </si>
  <si>
    <t>AMM IT</t>
  </si>
  <si>
    <t>206</t>
  </si>
  <si>
    <t>Italy</t>
  </si>
  <si>
    <t>https://aluext.sharepoint.com/sites/DesignandFeasibility/Shared%20Documents/A/AMM_IT_Italy/Mach-ID_1578-Cold%20Finished%20RB%202024%20T351%20Dm%2025,4mm</t>
  </si>
  <si>
    <t>1577</t>
  </si>
  <si>
    <t>1577-Drawn RB 6082T6 Dm11,14/11,50mm</t>
  </si>
  <si>
    <t>205</t>
  </si>
  <si>
    <t>https://aluext.sharepoint.com/sites/DesignandFeasibility/Shared%20Documents/R/Reynolds_FR_Scionzier/Mach-ID_1577-Drawn%20RB%206082T6%20Dm11,14/11,50mm</t>
  </si>
  <si>
    <t>1576</t>
  </si>
  <si>
    <t>1576-1</t>
  </si>
  <si>
    <t>Tünkers Maschinenbau GmbH</t>
  </si>
  <si>
    <t>204</t>
  </si>
  <si>
    <t>40880 Ratingen</t>
  </si>
  <si>
    <t>https://aluext.sharepoint.com/sites/DesignandFeasibility/Shared%20Documents/T/Tünkers%20Maschinenbau%20GmbH_DE_40880%20Ratingen/Mach-ID_1576-1</t>
  </si>
  <si>
    <t>1575</t>
  </si>
  <si>
    <t>1575-EXtruded RB 7075 T6511 Dm 130mm</t>
  </si>
  <si>
    <t>203</t>
  </si>
  <si>
    <t>https://aluext.sharepoint.com/sites/DesignandFeasibility/Shared%20Documents/E/Eisenmetall_DE_Stuttgart/Mach-ID_1575-EXtruded%20RB%207075%20T6511%20Dm%20130mm</t>
  </si>
  <si>
    <t>1574</t>
  </si>
  <si>
    <t>1574-Drawn RB 6262A T9 Dm 19mm</t>
  </si>
  <si>
    <t>SFB</t>
  </si>
  <si>
    <t>202</t>
  </si>
  <si>
    <t>64832</t>
  </si>
  <si>
    <t>Babenhausen</t>
  </si>
  <si>
    <t>https://aluext.sharepoint.com/sites/DesignandFeasibility/Shared%20Documents/S/SFB_DE_Babenhausen/Mach-ID_1574-Drawn%20RB%206262A%20T9%20Dm%2019mm</t>
  </si>
  <si>
    <t>1573</t>
  </si>
  <si>
    <t>1573-Extrded RB 7075 T73511</t>
  </si>
  <si>
    <t>201</t>
  </si>
  <si>
    <t>https://aluext.sharepoint.com/sites/DesignandFeasibility/Shared%20Documents/A/AMARI_AT_Wien/Mach-ID_1573-Extrded%20RB%207075%20T73511</t>
  </si>
  <si>
    <t>1572</t>
  </si>
  <si>
    <t>1572-Profile_AMCO_6082_T6</t>
  </si>
  <si>
    <t>AMCO Metall-Service GmbH</t>
  </si>
  <si>
    <t>200</t>
  </si>
  <si>
    <t>https://aluext.sharepoint.com/sites/DesignandFeasibility/Shared%20Documents/A/AMCO%20Metall-Service%20GmbH_DE_Bremen/Mach-ID_1572-Profile_AMCO_6082_T6</t>
  </si>
  <si>
    <t>1571</t>
  </si>
  <si>
    <t>1571-Drawn RB 5019 H12 Dm20mm</t>
  </si>
  <si>
    <t>199</t>
  </si>
  <si>
    <t>https://aluext.sharepoint.com/sites/DesignandFeasibility/Shared%20Documents/E/Eisenmetall_DE_Stuttgart/Mach-ID_1571-Drawn%20RB%205019%20H12%20Dm20mm</t>
  </si>
  <si>
    <t>1570</t>
  </si>
  <si>
    <t>1570-Extruded RB 7075 T6511</t>
  </si>
  <si>
    <t>Cometal</t>
  </si>
  <si>
    <t>198</t>
  </si>
  <si>
    <t>https://aluext.sharepoint.com/sites/DesignandFeasibility/Shared%20Documents/C/Cometal_DE_Weinstadt/Mach-ID_1570-Extruded%20RB%207075%20T6511</t>
  </si>
  <si>
    <t>1569</t>
  </si>
  <si>
    <t>1569-Extruded RB 7050 T74511</t>
  </si>
  <si>
    <t>Aviometal Spa</t>
  </si>
  <si>
    <t>Aviometal</t>
  </si>
  <si>
    <t>197</t>
  </si>
  <si>
    <t>21010</t>
  </si>
  <si>
    <t>Arsago seprio</t>
  </si>
  <si>
    <t>10127700</t>
  </si>
  <si>
    <t>https://aluext.sharepoint.com/sites/DesignandFeasibility/Shared%20Documents/A/Aviometal_IT_Arsago%20seprio/Mach-ID_1569-Extruded%20RB%207050%20T74511</t>
  </si>
  <si>
    <t>1568</t>
  </si>
  <si>
    <t>1568-Extruded RB 2014T6 Dm130mm</t>
  </si>
  <si>
    <t>196</t>
  </si>
  <si>
    <t>Avigliana</t>
  </si>
  <si>
    <t>https://aluext.sharepoint.com/sites/DesignandFeasibility/Shared%20Documents/O/OMS_IT_Avigliana/Mach-ID_1568-Extruded%20RB%202014T6%20Dm130mm</t>
  </si>
  <si>
    <t>1567</t>
  </si>
  <si>
    <t>1567-Round bar 5083-O</t>
  </si>
  <si>
    <t>195</t>
  </si>
  <si>
    <t>Dorset, BH16 6LG</t>
  </si>
  <si>
    <t>https://aluext.sharepoint.com/sites/DesignandFeasibility/Shared%20Documents/M/Metalex%20Products%20Ltd_GB_Dorset,%20BH16%206LG/Mach-ID_1567-Round%20bar%205083-O</t>
  </si>
  <si>
    <t>1566</t>
  </si>
  <si>
    <t>1566-Cold drawn bars 6262A T9 21/26/36mm</t>
  </si>
  <si>
    <t>194</t>
  </si>
  <si>
    <t>https://aluext.sharepoint.com/sites/DesignandFeasibility/Shared%20Documents/E/Eisenmetall_DE_Stuttgart/Mach-ID_1566-Cold%20drawn%20bars%206262A%20T9%2021/26/36mm</t>
  </si>
  <si>
    <t>1565</t>
  </si>
  <si>
    <t>1565-diverse Bestandsprofile</t>
  </si>
  <si>
    <t>Alutecta Aluminiumprodukte GmbH &amp; Co. KG</t>
  </si>
  <si>
    <t>Alutecta</t>
  </si>
  <si>
    <t>193</t>
  </si>
  <si>
    <t>55481</t>
  </si>
  <si>
    <t>Kirchberg</t>
  </si>
  <si>
    <t>10040010</t>
  </si>
  <si>
    <t>https://aluext.sharepoint.com/sites/DesignandFeasibility/Shared%20Documents/A/Alutecta_DE_Kirchberg/Mach-ID_1565-diverse%20Bestandsprofile</t>
  </si>
  <si>
    <t>1564</t>
  </si>
  <si>
    <t>1564-Drawn RB 6082 T6 Dm 28mm</t>
  </si>
  <si>
    <t>192</t>
  </si>
  <si>
    <t>https://aluext.sharepoint.com/sites/DesignandFeasibility/Shared%20Documents/E/Eisenmetall_DE_München/Mach-ID_1564-Drawn%20RB%206082%20T6%20Dm%2028mm</t>
  </si>
  <si>
    <t>1563</t>
  </si>
  <si>
    <t>1563-Winkel f. Seitenwand</t>
  </si>
  <si>
    <t>191</t>
  </si>
  <si>
    <t>https://aluext.sharepoint.com/sites/DesignandFeasibility/Shared%20Documents/L/Lakowa_DE_Wilthen/Mach-ID_1563-Winkel%20f.%20Seitenwand</t>
  </si>
  <si>
    <t>1562</t>
  </si>
  <si>
    <t>1562-Cold drawn RB</t>
  </si>
  <si>
    <t>190</t>
  </si>
  <si>
    <t>https://aluext.sharepoint.com/sites/DesignandFeasibility/Shared%20Documents/E/Eisenmetall_DE_München/Mach-ID_1562-Cold%20drawn%20RB</t>
  </si>
  <si>
    <t>1561</t>
  </si>
  <si>
    <t>1561-Cold finished RB 204 T351 Dm16/20mm</t>
  </si>
  <si>
    <t>AMI BE Gosselies</t>
  </si>
  <si>
    <t>189</t>
  </si>
  <si>
    <t>Gosselies</t>
  </si>
  <si>
    <t>https://aluext.sharepoint.com/sites/DesignandFeasibility/Shared%20Documents/A/AMI_BE_Gosselies/Mach-ID_1561-Cold%20finished%20RB%20204%20T351%20Dm16/20mm</t>
  </si>
  <si>
    <t>1560-Vollprofil</t>
  </si>
  <si>
    <t>Manfred J.C. Niemann</t>
  </si>
  <si>
    <t>188</t>
  </si>
  <si>
    <t>Ditzingen</t>
  </si>
  <si>
    <t>10054662</t>
  </si>
  <si>
    <t>https://aluext.sharepoint.com/sites/DesignandFeasibility/Shared%20Documents/M/Manfred%20J.C.%20Niemann_DE_Ditzingen/Mach-ID_1560-Vollprofil</t>
  </si>
  <si>
    <t>1559</t>
  </si>
  <si>
    <t>1559-Extruded / drawn RB 7075T6</t>
  </si>
  <si>
    <t>Plastics Outlet</t>
  </si>
  <si>
    <t>187</t>
  </si>
  <si>
    <t>Bulgarien</t>
  </si>
  <si>
    <t>Plowdiw</t>
  </si>
  <si>
    <t>https://aluext.sharepoint.com/sites/DesignandFeasibility/Shared%20Documents/P/Plastics%20Outlet_Bu_Plovdiv/Mach-ID_1559-Extruded%20/%20drawn%20RB%207075T6</t>
  </si>
  <si>
    <t>BG</t>
  </si>
  <si>
    <t>1558</t>
  </si>
  <si>
    <t>1558-Extruded RB 7075/6061</t>
  </si>
  <si>
    <t>Chemicals Depot</t>
  </si>
  <si>
    <t>186</t>
  </si>
  <si>
    <t>Sofia</t>
  </si>
  <si>
    <t>https://aluext.sharepoint.com/sites/DesignandFeasibility/Shared%20Documents/C/Chemicals%20Depot_Bu_Sofia/Mach-ID_1558-Extruded%20RB%207075/6061</t>
  </si>
  <si>
    <t>1557</t>
  </si>
  <si>
    <t>1557-Extruded RB 7075 T73511 Dm 50mm + USI Cla</t>
  </si>
  <si>
    <t>185</t>
  </si>
  <si>
    <t>https://aluext.sharepoint.com/sites/DesignandFeasibility/Shared%20Documents/W/WMH_DE_Essen/Mach-ID_1557-Extruded%20RB%207075%20T73511%20Dm%2050mm%20+%20USI%20Cla</t>
  </si>
  <si>
    <t>1556</t>
  </si>
  <si>
    <t>1556-Batterierahmen_PPE51</t>
  </si>
  <si>
    <t>184</t>
  </si>
  <si>
    <t>https://aluext.sharepoint.com/sites/DesignandFeasibility/Shared%20Documents/H/Handtmann%20Systemtechnik_DE_Biberach/Mach-ID_1556-Batterierahmen_PPE51</t>
  </si>
  <si>
    <t>1555</t>
  </si>
  <si>
    <t>1555-Sonderprofil_6060</t>
  </si>
  <si>
    <t>Mersen</t>
  </si>
  <si>
    <t>183</t>
  </si>
  <si>
    <t>https://aluext.sharepoint.com/sites/DesignandFeasibility/Shared%20Documents/M/Mersen_FR_La%20Mure/Mach-ID_1555-Sonderprofil_6060</t>
  </si>
  <si>
    <t>1554</t>
  </si>
  <si>
    <t>1554-Brüstungsprofil</t>
  </si>
  <si>
    <t>182</t>
  </si>
  <si>
    <t>https://aluext.sharepoint.com/sites/DesignandFeasibility/Shared%20Documents/L/Lakowa_DE_Wilthen/Mach-ID_1554-Brüstungsprofil</t>
  </si>
  <si>
    <t>1553</t>
  </si>
  <si>
    <t>1553-Cold drawn RB 7075 T6</t>
  </si>
  <si>
    <t>181</t>
  </si>
  <si>
    <t>https://aluext.sharepoint.com/sites/DesignandFeasibility/Shared%20Documents/C/Cometal_DE_Fellbach/Mach-ID_1553-Cold%20drawn%20RB%207075%20T6</t>
  </si>
  <si>
    <t>1552</t>
  </si>
  <si>
    <t>1552-Drawn RB 7075 T6 Dm20mm</t>
  </si>
  <si>
    <t>180</t>
  </si>
  <si>
    <t>https://aluext.sharepoint.com/sites/DesignandFeasibility/Shared%20Documents/H/Heine%20&amp;%20Beiswenger_DE_Fellbach/Mach-ID_1552-Drawn%20RB%207075%20T6%20Dm20mm</t>
  </si>
  <si>
    <t>1551</t>
  </si>
  <si>
    <t>1551-Batterierahmen_PPE51</t>
  </si>
  <si>
    <t>Dura Automotive Body &amp; Glass Systems GmbH</t>
  </si>
  <si>
    <t>179</t>
  </si>
  <si>
    <t>Strakonice</t>
  </si>
  <si>
    <t>10100104</t>
  </si>
  <si>
    <t>https://aluext.sharepoint.com/sites/DesignandFeasibility/Shared%20Documents/D/Dura_DE_Strakonice/Mach-ID_1551-Batterierahmen_PPE51</t>
  </si>
  <si>
    <t>1550</t>
  </si>
  <si>
    <t>1550-EXtruded Sold Profile 7075 T6</t>
  </si>
  <si>
    <t>Donati</t>
  </si>
  <si>
    <t>178</t>
  </si>
  <si>
    <t>Vicopisano</t>
  </si>
  <si>
    <t>https://aluext.sharepoint.com/sites/DesignandFeasibility/Shared%20Documents/D/Donati_IT_Vicopisano/Mach-ID_1550-EXtruded%20Sold%20Profile%207075%20T6</t>
  </si>
  <si>
    <t>1549</t>
  </si>
  <si>
    <t>1549-Drawn RB 6082T6 Dm 20mm</t>
  </si>
  <si>
    <t>177</t>
  </si>
  <si>
    <t>https://aluext.sharepoint.com/sites/DesignandFeasibility/Shared%20Documents/C/Cometal_DE_Weinstadt/Mach-ID_1549-Drawn%20RB%206082T6%20Dm%2020mm</t>
  </si>
  <si>
    <t>1548</t>
  </si>
  <si>
    <t>1548-Batterierahmen</t>
  </si>
  <si>
    <t>176</t>
  </si>
  <si>
    <t>Ilsfeld</t>
  </si>
  <si>
    <t>https://aluext.sharepoint.com/sites/DesignandFeasibility/Shared%20Documents/S/Saint%20Jean_DE_Ilsfeld/Mach-ID_1548-Batterierahmen</t>
  </si>
  <si>
    <t>1547</t>
  </si>
  <si>
    <t>1547-Extruded/drawn bars 7075/2011E</t>
  </si>
  <si>
    <t>Simmel</t>
  </si>
  <si>
    <t>175</t>
  </si>
  <si>
    <t>Colleferro</t>
  </si>
  <si>
    <t>https://aluext.sharepoint.com/sites/DesignandFeasibility/Shared%20Documents/S/Simmel_IT_Colleferro/Mach-ID_1547-Extruded/drawn%20bars%207075/2011E</t>
  </si>
  <si>
    <t>1546</t>
  </si>
  <si>
    <t>1546-Flachstange_355x85</t>
  </si>
  <si>
    <t>Evertz Hydrotechnik GmbH &amp; Co. KG</t>
  </si>
  <si>
    <t>174</t>
  </si>
  <si>
    <t>57518</t>
  </si>
  <si>
    <t>10491037</t>
  </si>
  <si>
    <t>https://aluext.sharepoint.com/sites/DesignandFeasibility/Shared%20Documents/H/Hydro_BE_Lichtervelde/Mach-ID_1546-Flachstange_355x85</t>
  </si>
  <si>
    <t>1545</t>
  </si>
  <si>
    <t>1545-Extruded RB 2024T3 Dm 160mm</t>
  </si>
  <si>
    <t>wmh</t>
  </si>
  <si>
    <t>173</t>
  </si>
  <si>
    <t>https://aluext.sharepoint.com/sites/DesignandFeasibility/Shared%20Documents/W/wmh_DE_Essen/Mach-ID_1545-Extruded%20RB%202024T3%20Dm%20160mm</t>
  </si>
  <si>
    <t>1544</t>
  </si>
  <si>
    <t>1544-Profil_6005_T5</t>
  </si>
  <si>
    <t>Primapol-Metal-Spot S.r.o.</t>
  </si>
  <si>
    <t>PRIMAPOL-METAL-SPOT s.r.o.</t>
  </si>
  <si>
    <t>172</t>
  </si>
  <si>
    <t>110 00</t>
  </si>
  <si>
    <t>Pletený Újezd</t>
  </si>
  <si>
    <t>10100196</t>
  </si>
  <si>
    <t>https://aluext.sharepoint.com/sites/DesignandFeasibility/Shared%20Documents/P/PRIMAPOL-METAL-SPOT%20s.r.o._CZ_Pletený%20Újezd/Mach-ID_1544-Profil_6005_T5</t>
  </si>
  <si>
    <t>1543</t>
  </si>
  <si>
    <t>1543-EXtrdued and Cold Finished RB</t>
  </si>
  <si>
    <t>171</t>
  </si>
  <si>
    <t>Arsago Seprio</t>
  </si>
  <si>
    <t>https://aluext.sharepoint.com/sites/DesignandFeasibility/Shared%20Documents/A/Aviometal_IT_Arsago%20Seprio/Mach-ID_1543-EXtrdued%20and%20Cold%20Finished%20RB</t>
  </si>
  <si>
    <t>1542</t>
  </si>
  <si>
    <t>1542-UW Frankfurt Nord</t>
  </si>
  <si>
    <t>170</t>
  </si>
  <si>
    <t>Ordner zu Mach-ID 1542</t>
  </si>
  <si>
    <t>https://aluext.sharepoint.com/sites/DesignandFeasibility/Shared%20Documents/V/Vescon%20GmbH_DE_Hamburg/Mach-ID_1542-1542-UW_Frankfurt_Nord</t>
  </si>
  <si>
    <t>1541</t>
  </si>
  <si>
    <t>1541-UA Osterath</t>
  </si>
  <si>
    <t>169</t>
  </si>
  <si>
    <t>https://aluext.sharepoint.com/sites/DesignandFeasibility/Shared%20Documents/A/Amprion_DE_Dortmund/Mach-ID_1541-UA%20Osterath</t>
  </si>
  <si>
    <t>1540</t>
  </si>
  <si>
    <t>1540-EXtruded RB 7050 T74511 Dm 116mm</t>
  </si>
  <si>
    <t>168</t>
  </si>
  <si>
    <t>https://aluext.sharepoint.com/sites/DesignandFeasibility/Shared%20Documents/W/WMH_DE_Essen/Mach-ID_1540-EXtruded%20RB%207050%20T74511%20Dm%20116mm</t>
  </si>
  <si>
    <t>1539</t>
  </si>
  <si>
    <t>1539-Cold finisjhed RB 2024 T4 dia 12mm</t>
  </si>
  <si>
    <t>OVS</t>
  </si>
  <si>
    <t>167</t>
  </si>
  <si>
    <t>Sesto Calende</t>
  </si>
  <si>
    <t>https://aluext.sharepoint.com/sites/DesignandFeasibility/Shared%20Documents/O/OVS_IT_Sesto%20Calende/Mach-ID_1539-Cold%20finisjhed%20RB%202024%20T4%20dia%2012mm</t>
  </si>
  <si>
    <t>1538</t>
  </si>
  <si>
    <t>1538-extruded RB 6061 T6</t>
  </si>
  <si>
    <t>Amandla Metals</t>
  </si>
  <si>
    <t>166</t>
  </si>
  <si>
    <t>Südafrika</t>
  </si>
  <si>
    <t>South Africa</t>
  </si>
  <si>
    <t>https://aluext.sharepoint.com/sites/DesignandFeasibility/Shared%20Documents/A/Amandla%20Metals_So_South%20Africa/Mach-ID_1538-extruded%20RB%206061%20T6</t>
  </si>
  <si>
    <t>ZA</t>
  </si>
  <si>
    <t>1537</t>
  </si>
  <si>
    <t>1537-Bearbeitung B60037</t>
  </si>
  <si>
    <t>165</t>
  </si>
  <si>
    <t>https://aluext.sharepoint.com/sites/DesignandFeasibility/Shared%20Documents/F/Feldbinder_DE_Winsen/Mach-ID_1537-Bearbeitung%20B60037</t>
  </si>
  <si>
    <t>1536-LNVG</t>
  </si>
  <si>
    <t>Alstom PL Katowice</t>
  </si>
  <si>
    <t>164</t>
  </si>
  <si>
    <t>Katowice</t>
  </si>
  <si>
    <t>https://aluext.sharepoint.com/sites/DesignandFeasibility/Shared%20Documents/A/Alstom_PL_Katowice/Mach-ID_1536-LNVG_roof</t>
  </si>
  <si>
    <t>Profile: Aktuelle Holzkonstruktion nutzen.
Max Verpackunsggewicht von 2.500 kg.
Die Spacer auf 10 mm erhöhen oder was möglich ist
Profile nicht mehr nebeneinander in Packstücken packen, sondern nach oben hin.
Baugruppen: Max Packstückgewicht 2.500kg und PAckzeichnung upper side beachten</t>
  </si>
  <si>
    <t>keine Angaben;#Einwegpalette</t>
  </si>
  <si>
    <t>1535</t>
  </si>
  <si>
    <t>1535-Extrded Rb 6061 T6 Dm 50mm</t>
  </si>
  <si>
    <t>Max Cochius GmbH</t>
  </si>
  <si>
    <t>Cochius</t>
  </si>
  <si>
    <t>163</t>
  </si>
  <si>
    <t>12681</t>
  </si>
  <si>
    <t>https://aluext.sharepoint.com/sites/DesignandFeasibility/Shared%20Documents/C/Cochius_DE_Berlin/Mach-ID_1535-Extrded%20Rb%206061%20T6%20Dm%2050mm</t>
  </si>
  <si>
    <t>1534</t>
  </si>
  <si>
    <t>1534-24001496</t>
  </si>
  <si>
    <t>Bega Gantenbrink</t>
  </si>
  <si>
    <t>162</t>
  </si>
  <si>
    <t>58708 Menden</t>
  </si>
  <si>
    <t>https://aluext.sharepoint.com/sites/DesignandFeasibility/Shared%20Documents/B/Bega%20Gantenbrink_DE_58708%20Menden/Mach-ID_1534-24001496</t>
  </si>
  <si>
    <t>1533</t>
  </si>
  <si>
    <t>1533-Drawn RB 6061 T6 Dm50mm</t>
  </si>
  <si>
    <t>K&amp;K</t>
  </si>
  <si>
    <t>161</t>
  </si>
  <si>
    <t>28859</t>
  </si>
  <si>
    <t>Lilienthal</t>
  </si>
  <si>
    <t>https://aluext.sharepoint.com/sites/DesignandFeasibility/Shared%20Documents/K/K&amp;K_DE_Lilienthal/Mach-ID_1533-Drawn%20RB%206061%20T6%20Dm50mm</t>
  </si>
  <si>
    <t>1532</t>
  </si>
  <si>
    <t>1532-Drawn RB 6064T9 Dm16/20mm</t>
  </si>
  <si>
    <t>160</t>
  </si>
  <si>
    <t>https://aluext.sharepoint.com/sites/DesignandFeasibility/Shared%20Documents/R/Reynolds_FR_Scionzier/Mach-ID_1532-Drawn%20RB%206064T9%20Dm16/20mm</t>
  </si>
  <si>
    <t>1531</t>
  </si>
  <si>
    <t>1531-Flach 250 x 100</t>
  </si>
  <si>
    <t>ThyssenKrupp Schulte GmbH Kreditorenkontokorrent</t>
  </si>
  <si>
    <t>Thyssenkrupp Schulte</t>
  </si>
  <si>
    <t>159</t>
  </si>
  <si>
    <t>96058</t>
  </si>
  <si>
    <t>Hannover</t>
  </si>
  <si>
    <t>10053230</t>
  </si>
  <si>
    <t>https://aluext.sharepoint.com/sites/DesignandFeasibility/Shared%20Documents/T/Thyssenkrupp%20Schulte_DE_Hannover/Mach-ID_1531-Flach%20250%20x%20100</t>
  </si>
  <si>
    <t>1530</t>
  </si>
  <si>
    <t>1530-Drawn RB 6082 T6 Dm 26mm</t>
  </si>
  <si>
    <t>158</t>
  </si>
  <si>
    <t>https://aluext.sharepoint.com/sites/DesignandFeasibility/Shared%20Documents/E/Eisenmetall_DE_München/Mach-ID_1530-Drawn%20RB%206082%20T6%20Dm%2026mm</t>
  </si>
  <si>
    <t>1529</t>
  </si>
  <si>
    <t>1529-Flat_Bar_6005A_T6</t>
  </si>
  <si>
    <t>Alumeco NL B.V.</t>
  </si>
  <si>
    <t>157</t>
  </si>
  <si>
    <t>5347</t>
  </si>
  <si>
    <t>5347 JX OSS</t>
  </si>
  <si>
    <t>10100280</t>
  </si>
  <si>
    <t>https://aluext.sharepoint.com/sites/DesignandFeasibility/Shared%20Documents/A/Alumeco%20NL%20B.V._NL_5347%20JX%20OSS/Mach-ID_1529-Flat_Bar_6005A_T6</t>
  </si>
  <si>
    <t>1528</t>
  </si>
  <si>
    <t>1528-EXtruded RB 2011E T6 Dm 105mm</t>
  </si>
  <si>
    <t>Kamet Metallhandelsgesellschaft mbH</t>
  </si>
  <si>
    <t>Kamet</t>
  </si>
  <si>
    <t>156</t>
  </si>
  <si>
    <t>30324</t>
  </si>
  <si>
    <t>Kissenbrück</t>
  </si>
  <si>
    <t>10491102</t>
  </si>
  <si>
    <t>https://aluext.sharepoint.com/sites/DesignandFeasibility/Shared%20Documents/K/Kamet_DE_Kissenbrück/Mach-ID_1528-EXtruded%20RB%202011E%20T6%20Dm%20105mm</t>
  </si>
  <si>
    <t>1527</t>
  </si>
  <si>
    <t>1527-Drawn RB 2011E T3/T8</t>
  </si>
  <si>
    <t>155</t>
  </si>
  <si>
    <t>https://aluext.sharepoint.com/sites/DesignandFeasibility/Shared%20Documents/R/Reynolds_FR_Scionzier/Mach-ID_1527-Drawn%20RB%202011E%20T3/T8</t>
  </si>
  <si>
    <t>1526</t>
  </si>
  <si>
    <t>1526-Drawn RB 5086 and 6262A T8</t>
  </si>
  <si>
    <t>Heine &amp; Beisswenger</t>
  </si>
  <si>
    <t>154</t>
  </si>
  <si>
    <t>https://aluext.sharepoint.com/sites/DesignandFeasibility/Shared%20Documents/H/Heine%20&amp;%20Beisswenger_DE_Fellbach/Mach-ID_1526-Drawn%20RB%205086%20and%206262A%20T8</t>
  </si>
  <si>
    <t>1525</t>
  </si>
  <si>
    <t>1525-drawn RB 6026LF Dm55mm</t>
  </si>
  <si>
    <t>153</t>
  </si>
  <si>
    <t>https://aluext.sharepoint.com/sites/DesignandFeasibility/Shared%20Documents/E/Eisenmetall_DE_München/Mach-ID_1525-drawn%20RB%206026LF%20Dm55mm</t>
  </si>
  <si>
    <t>1524</t>
  </si>
  <si>
    <t>1524-Drawn RB 2007 T3 Dm 30/38mm</t>
  </si>
  <si>
    <t>152</t>
  </si>
  <si>
    <t>Munchen</t>
  </si>
  <si>
    <t>https://aluext.sharepoint.com/sites/DesignandFeasibility/Shared%20Documents/E/Eisenmetall_DE_Munchen/Mach-ID_1524-Drawn%20RB%202007%20T3%20Dm%2030/38mm</t>
  </si>
  <si>
    <t>1523</t>
  </si>
  <si>
    <t>1523-Tube_D110_6082</t>
  </si>
  <si>
    <t>ALULAND B.V.</t>
  </si>
  <si>
    <t>Aluland</t>
  </si>
  <si>
    <t>151</t>
  </si>
  <si>
    <t>4800</t>
  </si>
  <si>
    <t>Gravendeel</t>
  </si>
  <si>
    <t>10053686</t>
  </si>
  <si>
    <t>https://aluext.sharepoint.com/sites/DesignandFeasibility/Shared%20Documents/A/Aluland_NL_Gravendeel/Mach-ID_1523-Tube_D110_6082</t>
  </si>
  <si>
    <t>1522</t>
  </si>
  <si>
    <t>1522-Drawn RB Dm 31mm 6082 + USI</t>
  </si>
  <si>
    <t>150</t>
  </si>
  <si>
    <t>https://aluext.sharepoint.com/sites/DesignandFeasibility/Shared%20Documents/C/Cometal_DE_Weinstadt/Mach-ID_1522-Drawn%20RB%20Dm%2031mm%206082%20+%20USI</t>
  </si>
  <si>
    <t>1521</t>
  </si>
  <si>
    <t>1521-Extruded RB 7075 T73511 Dm 75/85mm</t>
  </si>
  <si>
    <t>Thyssen B</t>
  </si>
  <si>
    <t>149</t>
  </si>
  <si>
    <t>9160</t>
  </si>
  <si>
    <t>Lokeren</t>
  </si>
  <si>
    <t>https://aluext.sharepoint.com/sites/DesignandFeasibility/Shared%20Documents/T/Thyssen%20B_BE_Lokeren/Mach-ID_1521-Extruded%20RB%207075%20T73511%20Dm%2075/85mm</t>
  </si>
  <si>
    <t>1520</t>
  </si>
  <si>
    <t>1520-Drawn RB 2011E T3 Dm 12mm</t>
  </si>
  <si>
    <t>148</t>
  </si>
  <si>
    <t>https://aluext.sharepoint.com/sites/DesignandFeasibility/Shared%20Documents/R/REynolds_FR_Scionzier/Mach-ID_1520-Drawn%20RB%202011E%20T3%20Dm%2012mm</t>
  </si>
  <si>
    <t>1519</t>
  </si>
  <si>
    <t>1519-Extruded RB 2017A T4 Dm35mm</t>
  </si>
  <si>
    <t>147</t>
  </si>
  <si>
    <t>https://aluext.sharepoint.com/sites/DesignandFeasibility/Shared%20Documents/R/Reynolds_FR_Scionzier/Mach-ID_1519-Extruded%20RB%202017A%20T4%20Dm35mm</t>
  </si>
  <si>
    <t>1518</t>
  </si>
  <si>
    <t>1518-EXtruded RB 201 T6511 Dm 100mm</t>
  </si>
  <si>
    <t>Moked Precision</t>
  </si>
  <si>
    <t>146</t>
  </si>
  <si>
    <t>https://aluext.sharepoint.com/sites/DesignandFeasibility/Shared%20Documents/M/Moked%20Precision_Is_Israel/Mach-ID_1518-EXtruded%20RB%20201%20T6511%20Dm%20100mm</t>
  </si>
  <si>
    <t>1517</t>
  </si>
  <si>
    <t>1517-BSA1028004800</t>
  </si>
  <si>
    <t>Pestalozzi Stahltechnik</t>
  </si>
  <si>
    <t>Pestalozzi</t>
  </si>
  <si>
    <t>145</t>
  </si>
  <si>
    <t>8953</t>
  </si>
  <si>
    <t>Dietikon</t>
  </si>
  <si>
    <t>19899764</t>
  </si>
  <si>
    <t>https://aluext.sharepoint.com/sites/DesignandFeasibility/Shared%20Documents/P/Pestalozzi_CH_Dietikon/Mach-ID_1517-BSA1028004800</t>
  </si>
  <si>
    <t>1516</t>
  </si>
  <si>
    <t>1516-Drawn RB 2011E T8 Dm 105mm</t>
  </si>
  <si>
    <t>144</t>
  </si>
  <si>
    <t>Kissenbrücken</t>
  </si>
  <si>
    <t>https://aluext.sharepoint.com/sites/DesignandFeasibility/Shared%20Documents/K/Kamet_DE_Kissenbrücken/Mach-ID_1516-Drawn%20RB%202011E%20T8%20Dm%20105mm</t>
  </si>
  <si>
    <t>1515</t>
  </si>
  <si>
    <t>1515-I-Beam-400mm</t>
  </si>
  <si>
    <t>Marine Aluminium</t>
  </si>
  <si>
    <t>143</t>
  </si>
  <si>
    <t>Avaldsness</t>
  </si>
  <si>
    <t>https://teams.microsoft.com/_#/tab%3A%3A129d5bf2-ab6e-4d3f-8969-778c15c8d96c/General?threadId=19%3Ac217ce86cce64dee9ac00860f9ccad93%40thread.skype&amp;ctx=channel&amp;context=M%252FMarine%2520Aluminium_NO_Avaldsness</t>
  </si>
  <si>
    <t>1514</t>
  </si>
  <si>
    <t>1514-Drawn bars 7075 Dm 30mm</t>
  </si>
  <si>
    <t>142</t>
  </si>
  <si>
    <t>https://aluext.sharepoint.com/sites/DesignandFeasibility/Shared%20Documents/A/Allega_CH_Niederglatt/Mach-ID_1514-Drawn%20bars%207075%20Dm%2030mm</t>
  </si>
  <si>
    <t>1513</t>
  </si>
  <si>
    <t>1513-Cold drawn RB 6262A T8 Dm 13mm</t>
  </si>
  <si>
    <t>Brehm</t>
  </si>
  <si>
    <t>141</t>
  </si>
  <si>
    <t>89081</t>
  </si>
  <si>
    <t>https://aluext.sharepoint.com/sites/DesignandFeasibility/Shared%20Documents/B/Brehm_DE_Ulm/Mach-ID_1513-Cold%20drawn%20RB%206262A%20T8%20Dm%2013mm</t>
  </si>
  <si>
    <t>1512</t>
  </si>
  <si>
    <t>1512-Volvo_SPA2_Subframe</t>
  </si>
  <si>
    <t>140</t>
  </si>
  <si>
    <t>Weiz</t>
  </si>
  <si>
    <t>https://aluext.sharepoint.com/sites/DesignandFeasibility/Shared%20Documents/M/Magna_AT_Weiz/Mach-ID_1512-Volvo_SPA2_Subframe</t>
  </si>
  <si>
    <t>1511</t>
  </si>
  <si>
    <t>1511-Cold finished RB 7075 T7351</t>
  </si>
  <si>
    <t>139</t>
  </si>
  <si>
    <t>https://aluext.sharepoint.com/sites/DesignandFeasibility/Shared%20Documents/A/Aviometal_IT_Arsago%20Seprio/Mach-ID_1511-Cold%20finished%20RB%207075%20T7351</t>
  </si>
  <si>
    <t>1510-Batterierahmen</t>
  </si>
  <si>
    <t>138</t>
  </si>
  <si>
    <t>https://aluext.sharepoint.com/sites/DesignandFeasibility/Shared%20Documents/M/Magna_AT_Weiz/Mach-ID_1510-Batterierahmen</t>
  </si>
  <si>
    <t>Projekt PPE 51 - Audi</t>
  </si>
  <si>
    <t>Waschen erforderlich</t>
  </si>
  <si>
    <t>​VW Spezifikationen</t>
  </si>
  <si>
    <t xml:space="preserve">​VW Spezifikationen
</t>
  </si>
  <si>
    <t>1509</t>
  </si>
  <si>
    <t>1509-Cold drawn RB 6262A T8 Dm 27mm</t>
  </si>
  <si>
    <t>137</t>
  </si>
  <si>
    <t>https://aluext.sharepoint.com/sites/DesignandFeasibility/Shared%20Documents/C/Cometal_DE_Weinstadt/Mach-ID_1509-Cold%20drawn%20RB%206262A%20T8%20Dm%2027mm</t>
  </si>
  <si>
    <t>1508</t>
  </si>
  <si>
    <t>1508-Extruded RB 7075 T6 Dm 105mm</t>
  </si>
  <si>
    <t>136</t>
  </si>
  <si>
    <t>https://aluext.sharepoint.com/sites/DesignandFeasibility/Shared%20Documents/K/Kamet_DE_Braunschweig/Mach-ID_1508-Extruded%20RB%207075%20T6%20Dm%20105mm</t>
  </si>
  <si>
    <t>1507</t>
  </si>
  <si>
    <t>1507-Drwan RB 7075 T6 Dm 17mm</t>
  </si>
  <si>
    <t>135</t>
  </si>
  <si>
    <t>https://aluext.sharepoint.com/sites/DesignandFeasibility/Shared%20Documents/R/Reynolds_FR_Scionzier/Mach-ID_1507-Drwan%20RB%207075%20T6%20Dm%2017mm</t>
  </si>
  <si>
    <t>1506</t>
  </si>
  <si>
    <t>1506-drawn Square bars 2024 T351 30x30mm</t>
  </si>
  <si>
    <t>Mecachrome</t>
  </si>
  <si>
    <t>134</t>
  </si>
  <si>
    <t>France</t>
  </si>
  <si>
    <t>https://aluext.sharepoint.com/sites/DesignandFeasibility/Shared%20Documents/M/Mecachrome_FR_France/Mach-ID_1506-drawn%20Square%20bars%202024%20T351%2030x30mm</t>
  </si>
  <si>
    <t>1505-Cold drawn RB 6262A T8 Dm 27/30mm</t>
  </si>
  <si>
    <t>133</t>
  </si>
  <si>
    <t>https://aluext.sharepoint.com/sites/DesignandFeasibility/Shared%20Documents/H/Heine%20&amp;%20Beiswenger_DE_Fellbach/Mach-ID_1505-Cold%20drawn%20RB%206262A%20T8%20Dm%2027/30mm</t>
  </si>
  <si>
    <t>1504</t>
  </si>
  <si>
    <t>1504-Extruded RB 6061 T6511</t>
  </si>
  <si>
    <t>Asti Aircraft Services s.r.l IT Torino</t>
  </si>
  <si>
    <t>132</t>
  </si>
  <si>
    <t>10151</t>
  </si>
  <si>
    <t>Torino</t>
  </si>
  <si>
    <t>https://aluext.sharepoint.com/sites/DesignandFeasibility/Shared%20Documents/A/ASTI_IT_Torino/Mach-ID_1504-Extruded%20RB%206061%20T6511</t>
  </si>
  <si>
    <t>1503</t>
  </si>
  <si>
    <t>1503-Drawn/extruded RB 7075 T7351/T73511</t>
  </si>
  <si>
    <t>131</t>
  </si>
  <si>
    <t>https://aluext.sharepoint.com/sites/DesignandFeasibility/Shared%20Documents/R/Reynolds_FR_Scionzier/Mach-ID_1503-Drawn/extruded%20RB%207075%20T7351/T73511</t>
  </si>
  <si>
    <t>1502</t>
  </si>
  <si>
    <t>1502-Drawn RD 7075 T6 Dm12mm</t>
  </si>
  <si>
    <t>130</t>
  </si>
  <si>
    <t>https://aluext.sharepoint.com/sites/DesignandFeasibility/Shared%20Documents/C/Cometal_DE_Weinstadt/Mach-ID_1502-Drawn%20RD%207075%20T6%20Dm12mm</t>
  </si>
  <si>
    <t>1501</t>
  </si>
  <si>
    <t>1501-Drawn RB 6082T6 Dm 20mm</t>
  </si>
  <si>
    <t>129</t>
  </si>
  <si>
    <t>https://aluext.sharepoint.com/sites/DesignandFeasibility/Shared%20Documents/C/Cometal_DE_Weinstadt/Mach-ID_1501-Drawn%20RB%206082T6%20Dm%2020mm</t>
  </si>
  <si>
    <t>1500</t>
  </si>
  <si>
    <t>1500-Extruded RB 7050 T74511</t>
  </si>
  <si>
    <t>Kastens &amp; Knauer GmbH &amp; Co International KG</t>
  </si>
  <si>
    <t>Kastens &amp; Knauer</t>
  </si>
  <si>
    <t>128</t>
  </si>
  <si>
    <t>10340774</t>
  </si>
  <si>
    <t>https://aluext.sharepoint.com/sites/DesignandFeasibility/Shared%20Documents/K/Kastens%20&amp;%20Knauer_DE_Lilienthal/Mach-ID_1500-Extruded%20RB%207050%20T74511</t>
  </si>
  <si>
    <t>1499</t>
  </si>
  <si>
    <t>1499-Trittschiene</t>
  </si>
  <si>
    <t>Schliess- und Sicherungssysteme</t>
  </si>
  <si>
    <t>127</t>
  </si>
  <si>
    <t>Mühlhausen</t>
  </si>
  <si>
    <t>https://aluext.sharepoint.com/sites/DesignandFeasibility/Shared%20Documents/S/Schliess-%20und%20Sicherungssysteme_DE_Mühlhausen/Mach-ID_1499-Trittschiene</t>
  </si>
  <si>
    <t>1498</t>
  </si>
  <si>
    <t>1498-Extruded RB 7075 T73511</t>
  </si>
  <si>
    <t>126</t>
  </si>
  <si>
    <t>https://aluext.sharepoint.com/sites/DesignandFeasibility/Shared%20Documents/W/WMH_DE_Essen/Mach-ID_1498-Extruded%20RB%207075%20T73511</t>
  </si>
  <si>
    <t>1497</t>
  </si>
  <si>
    <t>1497-Cold drawn RB 6064A T9</t>
  </si>
  <si>
    <t>125</t>
  </si>
  <si>
    <t>https://aluext.sharepoint.com/sites/DesignandFeasibility/Shared%20Documents/R/Reynolds_FR_Scionzier/Mach-ID_1497-Cold%20drawn%20RB%206064A%20T9</t>
  </si>
  <si>
    <t>1496</t>
  </si>
  <si>
    <t>1496-drawn 7075 T6 Dm 46mm</t>
  </si>
  <si>
    <t>124</t>
  </si>
  <si>
    <t>https://aluext.sharepoint.com/sites/DesignandFeasibility/Shared%20Documents/R/Reynolds_FR_Scionzier/Mach-ID_1496-drawn%207075%20T6%20Dm%2046mm</t>
  </si>
  <si>
    <t>1495</t>
  </si>
  <si>
    <t>1495-Extruded RB 2024 F Dm 180mm</t>
  </si>
  <si>
    <t>123</t>
  </si>
  <si>
    <t>https://aluext.sharepoint.com/sites/DesignandFeasibility/Shared%20Documents/A/AMI_BE_Gosselies/Mach-ID_1495-Extruded%20RB%202024%20F%20Dm%20180mm</t>
  </si>
  <si>
    <t>1494</t>
  </si>
  <si>
    <t>1494-Rinne HB</t>
  </si>
  <si>
    <t>stuermsfs AT Klaus</t>
  </si>
  <si>
    <t>122</t>
  </si>
  <si>
    <t>6833</t>
  </si>
  <si>
    <t>Klaus</t>
  </si>
  <si>
    <t>https://aluext.sharepoint.com/sites/DesignandFeasibility/Shared%20Documents/S/stuermsfs_AT_Klaus/Mach-ID_1494-Rinne%20HB</t>
  </si>
  <si>
    <t>1493</t>
  </si>
  <si>
    <t>1493-Zeichnungsprofile</t>
  </si>
  <si>
    <t>121</t>
  </si>
  <si>
    <t>https://aluext.sharepoint.com/sites/DesignandFeasibility/Shared%20Documents/T/Thyssenkrupp%20Schulte%20GmbH_DE_Dortmund/Mach-ID_1493-Zeichnungsprofile</t>
  </si>
  <si>
    <t>1492</t>
  </si>
  <si>
    <t>1492-Drawn RB 2024 T3 Dm 12mm</t>
  </si>
  <si>
    <t>120</t>
  </si>
  <si>
    <t>https://aluext.sharepoint.com/sites/DesignandFeasibility/Shared%20Documents/A/AALCO%20Rutesheim_DE_Rutesheim/Mach-ID_1492-Drawn%20RB%202024%20T3%20Dm%2012mm</t>
  </si>
  <si>
    <t>1491</t>
  </si>
  <si>
    <t>1491-Drawn RB 2007 T3 Dm 32mm</t>
  </si>
  <si>
    <t>119</t>
  </si>
  <si>
    <t>https://aluext.sharepoint.com/sites/DesignandFeasibility/Shared%20Documents/E/Eisenmetall_DE_München/Mach-ID_1491-Drawn%20RB%202007%20T3%20Dm%2032mm</t>
  </si>
  <si>
    <t>1490</t>
  </si>
  <si>
    <t>1490-EXtruded RB 2618A T6511 Dm 200mm</t>
  </si>
  <si>
    <t>Dallara</t>
  </si>
  <si>
    <t>118</t>
  </si>
  <si>
    <t>https://aluext.sharepoint.com/sites/DesignandFeasibility/Shared%20Documents/D/Dallara_IT_Italy/Mach-ID_1490-EXtruded%20RB%202618A%20T6511%20Dm%20200mm</t>
  </si>
  <si>
    <t>1489</t>
  </si>
  <si>
    <t>1489-Drawn RB 6082 T6 Dm 20,5mm</t>
  </si>
  <si>
    <t>117</t>
  </si>
  <si>
    <t>https://aluext.sharepoint.com/sites/DesignandFeasibility/Shared%20Documents/H/Heine%20&amp;%20Beisswenger_DE_Fellbach/Mach-ID_1489-Drawn%20RB%206082%20T6%20Dm%2020,5mm</t>
  </si>
  <si>
    <t>1488</t>
  </si>
  <si>
    <t>1488-Drawn RB 7075 T6 Dm 18mm</t>
  </si>
  <si>
    <t>https://aluext.sharepoint.com/sites/DesignandFeasibility/Shared%20Documents/A/Allega_CH_Niederglatt/Mach-ID_1488-Drawn%20RB%207075%20T6%20Dm%2018mm</t>
  </si>
  <si>
    <t>1487</t>
  </si>
  <si>
    <t>1487-Extruded RB 7075 T73511 Dm 60mm</t>
  </si>
  <si>
    <t>115</t>
  </si>
  <si>
    <t>https://aluext.sharepoint.com/sites/DesignandFeasibility/Shared%20Documents/W/WMH_DE_Essen/Mach-ID_1487-Extruded%20RB%207075%20T73511%20Dm%2060mm</t>
  </si>
  <si>
    <t>1486</t>
  </si>
  <si>
    <t>1486-Extruded RB 7075 T6 Dm 125mm</t>
  </si>
  <si>
    <t>114</t>
  </si>
  <si>
    <t>https://aluext.sharepoint.com/sites/DesignandFeasibility/Shared%20Documents/P/Plastics%20Outlet_Bu_Plovdiv/Mach-ID_1486-Extruded%20RB%207075%20T6%20Dm%20125mm</t>
  </si>
  <si>
    <t>1485</t>
  </si>
  <si>
    <t>1485-Solarprofile_6063</t>
  </si>
  <si>
    <t>PROTEC Montagetechnik GmbH</t>
  </si>
  <si>
    <t>113</t>
  </si>
  <si>
    <t>Köln</t>
  </si>
  <si>
    <t>https://aluext.sharepoint.com/sites/DesignandFeasibility/Shared%20Documents/P/PROTEC%20Montagetechnik%20GmbH_DE_Köln/Mach-ID_1485-Solarprofile_6063</t>
  </si>
  <si>
    <t>1484</t>
  </si>
  <si>
    <t>1484-Rund 25 gezogen</t>
  </si>
  <si>
    <t>112</t>
  </si>
  <si>
    <t>https://aluext.sharepoint.com/sites/DesignandFeasibility/Shared%20Documents/M/Manfred%20J.C.%20Niemann_DE_Nuernberg/Mach-ID_1484-Rund%2025%20gezogen</t>
  </si>
  <si>
    <t>1483</t>
  </si>
  <si>
    <t>1483-Drawn RB 6262A T9 Dm13mm</t>
  </si>
  <si>
    <t>111</t>
  </si>
  <si>
    <t>https://aluext.sharepoint.com/sites/DesignandFeasibility/Shared%20Documents/B/Brehm_DE_Ulm/Mach-ID_1483-Drawn%20RB%206262A%20T9%20Dm13mm</t>
  </si>
  <si>
    <t>1482</t>
  </si>
  <si>
    <t>1482-UW Neustadt / Donau</t>
  </si>
  <si>
    <t>Omexom Umspannwerke GmbH</t>
  </si>
  <si>
    <t>110</t>
  </si>
  <si>
    <t>44149</t>
  </si>
  <si>
    <t>10100243</t>
  </si>
  <si>
    <t>Ordner zu Mach-ID 1482</t>
  </si>
  <si>
    <t>https://aluext.sharepoint.com/sites/DesignandFeasibility/Shared%20Documents/O/Omexom%20Umspannwerke%20GmbH_DE_Hamburg/Mach-ID_1482-1482-UW_Neustadt_-_Donau</t>
  </si>
  <si>
    <t>1481</t>
  </si>
  <si>
    <t>1481-Vierkant 100 + 120</t>
  </si>
  <si>
    <t>109</t>
  </si>
  <si>
    <t>https://aluext.sharepoint.com/sites/DesignandFeasibility/Shared%20Documents/M/Manfred%20J.C.%20Niemann_DE_Bremen/Mach-ID_1481-Vierkant%20100%20+%20120</t>
  </si>
  <si>
    <t>1480</t>
  </si>
  <si>
    <t>1480-Cold drawn 6082 T6 16mm</t>
  </si>
  <si>
    <t>108</t>
  </si>
  <si>
    <t>https://aluext.sharepoint.com/sites/DesignandFeasibility/Shared%20Documents/E/Eisenmetall_DE_München/Mach-ID_1480-Cold%20drawn%206082%20T6%2016mm</t>
  </si>
  <si>
    <t>1479</t>
  </si>
  <si>
    <t>1479-Cold drawn RB 16mm 6082 T6</t>
  </si>
  <si>
    <t>107</t>
  </si>
  <si>
    <t>https://aluext.sharepoint.com/sites/DesignandFeasibility/Shared%20Documents/C/Cometal_DE_Weinstadt/Mach-ID_1479-Cold%20drawn%20RB%2016mm%206082%20T6</t>
  </si>
  <si>
    <t>1478</t>
  </si>
  <si>
    <t>1478-U-Profil</t>
  </si>
  <si>
    <t>Maurer SE</t>
  </si>
  <si>
    <t>106</t>
  </si>
  <si>
    <t>80807</t>
  </si>
  <si>
    <t>11262100</t>
  </si>
  <si>
    <t>https://aluext.sharepoint.com/sites/DesignandFeasibility/Shared%20Documents/M/Maurer%20SE_DE_Muenchen/Mach-ID_1478-U-Profil</t>
  </si>
  <si>
    <t>1477</t>
  </si>
  <si>
    <t>1477-Bars_Tubes_6082_T6</t>
  </si>
  <si>
    <t>105</t>
  </si>
  <si>
    <t>https://aluext.sharepoint.com/sites/DesignandFeasibility/Shared%20Documents/W/Weinmann%20Aach%20AG_DE_Dornstetten/Mach-ID_1477-Bars_Tubes_6082_T6</t>
  </si>
  <si>
    <t>1476</t>
  </si>
  <si>
    <t>1476-Tragprofil</t>
  </si>
  <si>
    <t>104</t>
  </si>
  <si>
    <t>https://aluext.sharepoint.com/sites/DesignandFeasibility/Shared%20Documents/L/Lakowa_DE_Wilthen/Mach-ID_1476-Tragprofil</t>
  </si>
  <si>
    <t>1475</t>
  </si>
  <si>
    <t>1475-Drawn rect bars 60x60mm 7075 T6</t>
  </si>
  <si>
    <t>103</t>
  </si>
  <si>
    <t>https://aluext.sharepoint.com/sites/DesignandFeasibility/Shared%20Documents/R/Reynolds_FR_Scionzier/Mach-ID_1475-Drawn%20rect%20bars%2060x60mm%207075%20T6</t>
  </si>
  <si>
    <t>1474</t>
  </si>
  <si>
    <t>1474-Lens Holder</t>
  </si>
  <si>
    <t>102</t>
  </si>
  <si>
    <t>https://aluext.sharepoint.com/sites/DesignandFeasibility/Shared%20Documents/R/Robert%20Bosch_DE_Blaichach/Mach-ID_1474-Lens%20Holder</t>
  </si>
  <si>
    <t>1473</t>
  </si>
  <si>
    <t>1473-Zeichnungsprofil</t>
  </si>
  <si>
    <t>101</t>
  </si>
  <si>
    <t>https://aluext.sharepoint.com/sites/DesignandFeasibility/Shared%20Documents/M/Metallcenter%20West_DE_Leopoldshoehe/Mach-ID_1473-Zeichnungsprofil</t>
  </si>
  <si>
    <t>1471</t>
  </si>
  <si>
    <t>1471-Cold drawn RB 6082 T6 Dm 50mm</t>
  </si>
  <si>
    <t>100</t>
  </si>
  <si>
    <t>https://aluext.sharepoint.com/sites/DesignandFeasibility/Shared%20Documents/E/Eisenmetall_DE_München/Mach-ID_1471-Cold%20drawn%20RB%206082%20T6%20Dm%2050mm</t>
  </si>
  <si>
    <t>1470</t>
  </si>
  <si>
    <t>1470-Cold drawn RB 6082 T6 Dm 50mm</t>
  </si>
  <si>
    <t>99</t>
  </si>
  <si>
    <t>https://aluext.sharepoint.com/sites/DesignandFeasibility/Shared%20Documents/C/Cometal_DE_Weinstadt/Mach-ID_1470-Cold%20drawn%20RB%206082%20T6%20Dm%2050mm</t>
  </si>
  <si>
    <t>1469</t>
  </si>
  <si>
    <t>1469-EXtruded RB 7075 T73511 120/140mm</t>
  </si>
  <si>
    <t>Comear</t>
  </si>
  <si>
    <t>98</t>
  </si>
  <si>
    <t>Itaky</t>
  </si>
  <si>
    <t>https://aluext.sharepoint.com/sites/DesignandFeasibility/Shared%20Documents/C/Comear_IT_Itaky/Mach-ID_1469-EXtruded%20RB%207075%20T73511%20120/140mm</t>
  </si>
  <si>
    <t>1468</t>
  </si>
  <si>
    <t>1468-Cold drawn 6262A T9 Dm 21mm</t>
  </si>
  <si>
    <t>97</t>
  </si>
  <si>
    <t>https://aluext.sharepoint.com/sites/DesignandFeasibility/Shared%20Documents/C/Cometal_DE_Weinstadt/Mach-ID_1468-Cold%20drawn%206262A%20T9%20Dm%2021mm</t>
  </si>
  <si>
    <t>1467</t>
  </si>
  <si>
    <t>1467-Cold finished RB 101,6mm 7075 T7351</t>
  </si>
  <si>
    <t>96</t>
  </si>
  <si>
    <t>https://aluext.sharepoint.com/sites/DesignandFeasibility/Shared%20Documents/A/Aviometal_IT_Arsago%20Seprio/Mach-ID_1467-Cold%20finished%20RB%20101,6mm%207075%20T7351</t>
  </si>
  <si>
    <t>1466</t>
  </si>
  <si>
    <t>1466-Spacer</t>
  </si>
  <si>
    <t>95</t>
  </si>
  <si>
    <t>https://aluext.sharepoint.com/sites/DesignandFeasibility/Shared%20Documents/R/Robert%20Bosch_DE_Stuttgart/Mach-ID_1466-Spacer</t>
  </si>
  <si>
    <t>1465</t>
  </si>
  <si>
    <t>1465-Gußbolzen</t>
  </si>
  <si>
    <t>haeuselmann metall GmbH</t>
  </si>
  <si>
    <t>Haeuselmann metall GmbH</t>
  </si>
  <si>
    <t>94</t>
  </si>
  <si>
    <t>68199</t>
  </si>
  <si>
    <t>Dietlikon</t>
  </si>
  <si>
    <t>10053012</t>
  </si>
  <si>
    <t>https://aluext.sharepoint.com/sites/DesignandFeasibility/Shared%20Documents/H/Haeuselmann%20metall%20GmbH_CH_Dietlikon/Mach-ID_1465-Gußbolzen</t>
  </si>
  <si>
    <t>1464</t>
  </si>
  <si>
    <t>1464-Cast_Billets_6082_T6</t>
  </si>
  <si>
    <t>Astrup AS</t>
  </si>
  <si>
    <t>ASTRUP AS</t>
  </si>
  <si>
    <t>93</t>
  </si>
  <si>
    <t>978</t>
  </si>
  <si>
    <t>Oslo</t>
  </si>
  <si>
    <t>10100292</t>
  </si>
  <si>
    <t>https://aluext.sharepoint.com/sites/DesignandFeasibility/Shared%20Documents/A/ASTRUP%20AS_NO_Oslo/Mach-ID_1464-Cast_Billets_6082_T6</t>
  </si>
  <si>
    <t>1463</t>
  </si>
  <si>
    <t>1463-Cold worked RB 7075 T651 Dm20mm</t>
  </si>
  <si>
    <t>Flat Services</t>
  </si>
  <si>
    <t>92</t>
  </si>
  <si>
    <t>https://aluext.sharepoint.com/sites/DesignandFeasibility/Shared%20Documents/F/Flat%20Services_IT_Italy/Mach-ID_1463-Cold%20worked%20RB%207075%20T651%20Dm20mm</t>
  </si>
  <si>
    <t>1462</t>
  </si>
  <si>
    <t>1462-EXtruded RB 2014T6</t>
  </si>
  <si>
    <t>91</t>
  </si>
  <si>
    <t>Avigliani</t>
  </si>
  <si>
    <t>https://aluext.sharepoint.com/sites/DesignandFeasibility/Shared%20Documents/A/Aviometal_IT_Avigliani/Mach-ID_1462-EXtruded%20RB%202014T6</t>
  </si>
  <si>
    <t>1461</t>
  </si>
  <si>
    <t>1461-Rahmenangebot_Juni_bis_September_2021</t>
  </si>
  <si>
    <t>90</t>
  </si>
  <si>
    <t>Ordner zu Mach-ID 1461</t>
  </si>
  <si>
    <t>https://aluext.sharepoint.com/sites/DesignandFeasibility/Shared%20Documents/F/Felder%20KG_AT_Hall%20in%20Tirol/Mach-ID_1461-1461-Rahmenangebot_Juni_bis_September_2021</t>
  </si>
  <si>
    <t>1460</t>
  </si>
  <si>
    <t>1460-Vollmaterial</t>
  </si>
  <si>
    <t>KS Kolbenschmidt</t>
  </si>
  <si>
    <t>89</t>
  </si>
  <si>
    <t>https://aluext.sharepoint.com/sites/DesignandFeasibility/Shared%20Documents/K/KS%20Kolbenschmidt_DE_Neckarsulm/Mach-ID_1460-Vollmaterial</t>
  </si>
  <si>
    <t>1459</t>
  </si>
  <si>
    <t>1459-Drawn 7075 T6 Dm 20mm</t>
  </si>
  <si>
    <t>88</t>
  </si>
  <si>
    <t>https://aluext.sharepoint.com/sites/DesignandFeasibility/Shared%20Documents/C/Cometal_DE_Fellbach/Mach-ID_1459-Drawn%207075%20T6%20Dm%2020mm</t>
  </si>
  <si>
    <t>1458</t>
  </si>
  <si>
    <t>1458-Extruded RB 7075 T73511 Dm 100</t>
  </si>
  <si>
    <t>87</t>
  </si>
  <si>
    <t>https://aluext.sharepoint.com/sites/DesignandFeasibility/Shared%20Documents/W/WMH_DE_Essen/Mach-ID_1458-Extruded%20RB%207075%20T73511%20Dm%20100</t>
  </si>
  <si>
    <t>1457</t>
  </si>
  <si>
    <t>1457-Lichtrohr Ø 150 mm</t>
  </si>
  <si>
    <t>86</t>
  </si>
  <si>
    <t>https://aluext.sharepoint.com/sites/DesignandFeasibility/Shared%20Documents/L/LMT_DE_Hilpoltstein/Mach-ID_1457-Lichtrohr%20Ø%20150%20mm</t>
  </si>
  <si>
    <t>1456</t>
  </si>
  <si>
    <t>1456-Kederprofil_v4</t>
  </si>
  <si>
    <t>artstage Veranstanltungstechnik</t>
  </si>
  <si>
    <t>85</t>
  </si>
  <si>
    <t>22041</t>
  </si>
  <si>
    <t>https://aluext.sharepoint.com/sites/DesignandFeasibility/Shared%20Documents/A/artstage%20Veranstanltungstechnik_DE_Hamburg/Mach-ID_1456-Kederprofil_v4</t>
  </si>
  <si>
    <t>1455</t>
  </si>
  <si>
    <t>1455-Rund 420x200 bzw. Rohr 420 x 65</t>
  </si>
  <si>
    <t>84</t>
  </si>
  <si>
    <t>https://aluext.sharepoint.com/sites/DesignandFeasibility/Shared%20Documents/M/Manfred%20J.C.%20Niemann_DE_Essen/Mach-ID_1455-Rund%20420x200%20bzw.%20Rohr%20420%20x%2065</t>
  </si>
  <si>
    <t>1454</t>
  </si>
  <si>
    <t>1454-Spitzquerträger</t>
  </si>
  <si>
    <t>83</t>
  </si>
  <si>
    <t>https://aluext.sharepoint.com/sites/DesignandFeasibility/Shared%20Documents/S/Saint%20Jean_DE_Ilsfeld/Mach-ID_1454-Spitzquerträger</t>
  </si>
  <si>
    <t>1453</t>
  </si>
  <si>
    <t>1453-Saeulenprofil</t>
  </si>
  <si>
    <t>Kloeckner &amp; Co. Deutschland Niederlassung Kaufungen</t>
  </si>
  <si>
    <t>82</t>
  </si>
  <si>
    <t>34260</t>
  </si>
  <si>
    <t>Kaufungen</t>
  </si>
  <si>
    <t>11042900</t>
  </si>
  <si>
    <t>https://aluext.sharepoint.com/sites/DesignandFeasibility/Shared%20Documents/K/Kloeckner_DE_Kaufungen/Mach-ID_1453-Saeulenprofil</t>
  </si>
  <si>
    <t>1452</t>
  </si>
  <si>
    <t>1452-Cold drawn RB 6082/7075</t>
  </si>
  <si>
    <t>https://aluext.sharepoint.com/sites/DesignandFeasibility/Shared%20Documents/H/Heine%20&amp;%20Beiswenger_DE_Fellbach/Mach-ID_1452-Cold%20drawn%20RB%206082/7075</t>
  </si>
  <si>
    <t>1451</t>
  </si>
  <si>
    <t>1451-Extruded Solid Profile 7075 T6511</t>
  </si>
  <si>
    <t>ITD</t>
  </si>
  <si>
    <t>80</t>
  </si>
  <si>
    <t>Bulgaria</t>
  </si>
  <si>
    <t>https://aluext.sharepoint.com/sites/DesignandFeasibility/Shared%20Documents/I/ITD_Bu_Bulgaria/Mach-ID_1451-Extruded%20Solid%20Profile%207075%20T6511</t>
  </si>
  <si>
    <t>1450</t>
  </si>
  <si>
    <t>1450-Extruded RB 6061 / 2024</t>
  </si>
  <si>
    <t>79</t>
  </si>
  <si>
    <t>https://aluext.sharepoint.com/sites/DesignandFeasibility/Shared%20Documents/A/Allega_CH_Dagmersellen/Mach-ID_1450-Extruded%20RB%206061%20/%202024</t>
  </si>
  <si>
    <t>1449</t>
  </si>
  <si>
    <t>1449-25-951-XXXX-000</t>
  </si>
  <si>
    <t>78</t>
  </si>
  <si>
    <t>https://aluext.sharepoint.com/sites/DesignandFeasibility/Shared%20Documents/G/Gebr.%20Bode_DE_Kassel/Mach-ID_1449-25-951-XXXX-000</t>
  </si>
  <si>
    <t>1448-Endplatte_acc_PSA</t>
  </si>
  <si>
    <t>acc psa</t>
  </si>
  <si>
    <t>77</t>
  </si>
  <si>
    <t>https://aluext.sharepoint.com/sites/DesignandFeasibility/Shared%20Documents/A/acc_FR_Kaiserslautern/Mach-ID_1448-Endplatte_acc_PSA</t>
  </si>
  <si>
    <t>1447</t>
  </si>
  <si>
    <t>1447-Sonderprofil</t>
  </si>
  <si>
    <t>Tripan</t>
  </si>
  <si>
    <t>76</t>
  </si>
  <si>
    <t>Hoersching</t>
  </si>
  <si>
    <t>https://aluext.sharepoint.com/sites/DesignandFeasibility/Shared%20Documents/T/Tripan_AT_Hoersching/Mach-ID_1447-Sonderprofil</t>
  </si>
  <si>
    <t>1446</t>
  </si>
  <si>
    <t>1446-Bionik_Versuche</t>
  </si>
  <si>
    <t>Siemens Mobility Austria GmbH MO CS UT SP Wien</t>
  </si>
  <si>
    <t>75</t>
  </si>
  <si>
    <t>1210</t>
  </si>
  <si>
    <t>10481715</t>
  </si>
  <si>
    <t>https://aluext.sharepoint.com/sites/DesignandFeasibility/Shared%20Documents/S/Siemens_AT_Wien/Mach-ID_1446-Bionik_Versuche</t>
  </si>
  <si>
    <t>1445</t>
  </si>
  <si>
    <t>1445-Dassault</t>
  </si>
  <si>
    <t>Aleris Aluminum</t>
  </si>
  <si>
    <t>Aleris</t>
  </si>
  <si>
    <t>74</t>
  </si>
  <si>
    <t>10100064</t>
  </si>
  <si>
    <t>https://aluext.sharepoint.com/sites/DesignandFeasibility/Shared%20Documents/A/Aleris_DE_Koblenz/Mach-ID_1445-Dassault</t>
  </si>
  <si>
    <t>1444</t>
  </si>
  <si>
    <t>1444-Extruded RB 7075 T73511</t>
  </si>
  <si>
    <t>AMM IT Busnago</t>
  </si>
  <si>
    <t>73</t>
  </si>
  <si>
    <t>Busnago</t>
  </si>
  <si>
    <t>https://aluext.sharepoint.com/sites/DesignandFeasibility/Shared%20Documents/A/AMM_IT_Bursnago/Mach-ID_1444-Extruded%20RB%207075%20T73511</t>
  </si>
  <si>
    <t>1443</t>
  </si>
  <si>
    <t>1443-Extruded RB 6026LF T6</t>
  </si>
  <si>
    <t>72</t>
  </si>
  <si>
    <t>https://aluext.sharepoint.com/sites/DesignandFeasibility/Shared%20Documents/E/Eisenmetall_DE_Stuttgart/Mach-ID_1443-Extruded%20RB%206026LF%20T6</t>
  </si>
  <si>
    <t>1442</t>
  </si>
  <si>
    <t>1442-Profil_6060_T6_afc</t>
  </si>
  <si>
    <t>afc - alu &amp; future components Entwicklungs- und Handels GmbH</t>
  </si>
  <si>
    <t>71</t>
  </si>
  <si>
    <t>St. Pölten</t>
  </si>
  <si>
    <t>https://aluext.sharepoint.com/sites/DesignandFeasibility/Shared%20Documents/A/afc%20-%20alu%20&amp;%20future%20components%20Entwicklungs-%20und%20Handels%20GmbH_AT_St.%20Pölten/Mach-ID_1442-Profil_6060_T6_afc</t>
  </si>
  <si>
    <t>1441</t>
  </si>
  <si>
    <t>1441-Drawn RB 6082 T6 Dm9mm</t>
  </si>
  <si>
    <t>H &amp; B</t>
  </si>
  <si>
    <t>70</t>
  </si>
  <si>
    <t>https://aluext.sharepoint.com/sites/DesignandFeasibility/Shared%20Documents/H/H%20&amp;%20B_DE_Fellbach/Mach-ID_1441-Drawn%20RB%206082%20T6%20Dm9mm</t>
  </si>
  <si>
    <t>1440</t>
  </si>
  <si>
    <t>1440-Cold drawn RB 2028A T351 18/28mm</t>
  </si>
  <si>
    <t>69</t>
  </si>
  <si>
    <t>https://aluext.sharepoint.com/sites/DesignandFeasibility/Shared%20Documents/E/Eisenmetall_DE_Stuttgart/Mach-ID_1440-Cold%20drawn%20RB%202028A%20T351%2018/28mm</t>
  </si>
  <si>
    <t>1439</t>
  </si>
  <si>
    <t>1439-Drawn RB 2017 A T3 Dm 24mm</t>
  </si>
  <si>
    <t>68</t>
  </si>
  <si>
    <t>https://aluext.sharepoint.com/sites/DesignandFeasibility/Shared%20Documents/R/REynolds_FR_Scionzier/Mach-ID_1439-Drawn%20RB%202017%20A%20T3%20Dm%2024mm</t>
  </si>
  <si>
    <t>1438</t>
  </si>
  <si>
    <t>1438-Cold drawn RB 7075 Dm 15mm</t>
  </si>
  <si>
    <t>67</t>
  </si>
  <si>
    <t>https://aluext.sharepoint.com/sites/DesignandFeasibility/Shared%20Documents/E/Eisenmetall_DE_Stuttgart/Mach-ID_1438-Cold%20drawn%20RB%207075%20Dm%2015mm</t>
  </si>
  <si>
    <t>1437</t>
  </si>
  <si>
    <t>1437-Cold drawn RB 2028 T351 Dm 24mm</t>
  </si>
  <si>
    <t>https://aluext.sharepoint.com/sites/DesignandFeasibility/Shared%20Documents/E/Eisenmetall_DE_Stuttgart/Mach-ID_1437-Cold%20drawn%20RB%202028%20T351%20Dm%2024mm</t>
  </si>
  <si>
    <t>1436</t>
  </si>
  <si>
    <t>1436-EXtruded RB 2017A T4</t>
  </si>
  <si>
    <t>Loest Präzisionstechnik</t>
  </si>
  <si>
    <t>https://aluext.sharepoint.com/sites/DesignandFeasibility/Shared%20Documents/L/Loest%20Präzisionstechnik_DE_Duderstadt/Mach-ID_1436-EXtruded%20RB%202017A%20T4</t>
  </si>
  <si>
    <t>1435</t>
  </si>
  <si>
    <t>1435-Extruded RB 2618A T6 Dm 43mm</t>
  </si>
  <si>
    <t>https://aluext.sharepoint.com/sites/DesignandFeasibility/Shared%20Documents/K/Kastens%20&amp;%20Knauer_DE_Lilienthal/Mach-ID_1435-Extruded%20RB%202618A%20T6%20Dm%2043mm</t>
  </si>
  <si>
    <t>1434</t>
  </si>
  <si>
    <t>1434-Kühlkörper_6060</t>
  </si>
  <si>
    <t>Austerlitz Electronic GmbH</t>
  </si>
  <si>
    <t>Austerlitz Electronic</t>
  </si>
  <si>
    <t>10126700</t>
  </si>
  <si>
    <t>https://aluext.sharepoint.com/sites/DesignandFeasibility/Shared%20Documents/A/Austerlitz%20Electronic_DE_Nuernberg/Mach-ID_1434-Kühlkörper_6060</t>
  </si>
  <si>
    <t>1433</t>
  </si>
  <si>
    <t>1433-Extruded RB 2014A T6</t>
  </si>
  <si>
    <t>https://aluext.sharepoint.com/sites/DesignandFeasibility/Shared%20Documents/O/OMS_IT_Avigliana/Mach-ID_1433-Extruded%20RB%202014A%20T6</t>
  </si>
  <si>
    <t>1432</t>
  </si>
  <si>
    <t>1432-Cold finished RB 6061 T651 Dm 6,5</t>
  </si>
  <si>
    <t>Gilinox</t>
  </si>
  <si>
    <t>Russland</t>
  </si>
  <si>
    <t>Otopeni</t>
  </si>
  <si>
    <t>https://aluext.sharepoint.com/sites/DesignandFeasibility/Shared%20Documents/G/Gilinox_Ru_Otopeni/Mach-ID_1432-Cold%20finished%20RB%206061%20T651%20Dm%206,5</t>
  </si>
  <si>
    <t>Ru</t>
  </si>
  <si>
    <t>1431</t>
  </si>
  <si>
    <t>1431-Cold drawn RB 7075 T6 Dm 45mm</t>
  </si>
  <si>
    <t>https://aluext.sharepoint.com/sites/DesignandFeasibility/Shared%20Documents/C/Cometal_DE_Weinstadt/Mach-ID_1431-Cold%20drawn%20RB%207075%20T6%20Dm%2045mm</t>
  </si>
  <si>
    <t>1430</t>
  </si>
  <si>
    <t>1430-Cold drawn RB 6082 T6 dia 20mm</t>
  </si>
  <si>
    <t>https://aluext.sharepoint.com/sites/DesignandFeasibility/Shared%20Documents/H/H%20&amp;%20B_DE_Fellbach/Mach-ID_1430-Cold%20drawn%20RB%206082%20T6%20dia%2020mm</t>
  </si>
  <si>
    <t>1429</t>
  </si>
  <si>
    <t>1429-Extruded RB 6061 T6 Dm 165mm</t>
  </si>
  <si>
    <t>AMI Tuerkei</t>
  </si>
  <si>
    <t>58</t>
  </si>
  <si>
    <t>Türkei</t>
  </si>
  <si>
    <t>Ankara</t>
  </si>
  <si>
    <t>https://aluext.sharepoint.com/sites/DesignandFeasibility/Shared%20Documents/A/AMI_Tu_Ankara/Mach-ID_1429-Extruded%20RB%206061%20T6%20Dm%20165mm</t>
  </si>
  <si>
    <t>1428</t>
  </si>
  <si>
    <t>1428-Extruded RB 7075 T73511 Dm 155mm</t>
  </si>
  <si>
    <t>Primapol</t>
  </si>
  <si>
    <t>57</t>
  </si>
  <si>
    <t>Pleteny Ujezd</t>
  </si>
  <si>
    <t>https://aluext.sharepoint.com/sites/DesignandFeasibility/Shared%20Documents/P/Primapol_CZ_Pleteny%20Ujezd/Mach-ID_1428-Extruded%20RB%207075%20T73511%20Dm%20155mm</t>
  </si>
  <si>
    <t>1427</t>
  </si>
  <si>
    <t>1427-Extruded RB 7075 T6 Dia 65mm</t>
  </si>
  <si>
    <t>Conti Metalli</t>
  </si>
  <si>
    <t>56</t>
  </si>
  <si>
    <t>https://aluext.sharepoint.com/sites/DesignandFeasibility/Shared%20Documents/C/Conti%20Metalli_IT_Colleferro/Mach-ID_1427-Extruded%20RB%207075%20T6%20Dia%2065mm</t>
  </si>
  <si>
    <t>1426</t>
  </si>
  <si>
    <t>1426-Sonderprofil</t>
  </si>
  <si>
    <t>Hydro Belgien</t>
  </si>
  <si>
    <t>55</t>
  </si>
  <si>
    <t>https://aluext.sharepoint.com/sites/DesignandFeasibility/Shared%20Documents/H/Hydro_BE_Lichtervelde/Mach-ID_1426-Sonderprofil</t>
  </si>
  <si>
    <t>1425</t>
  </si>
  <si>
    <t>1425-Drawn RB 7075 T6 Dm 13.5 und 17mm</t>
  </si>
  <si>
    <t>54</t>
  </si>
  <si>
    <t>https://aluext.sharepoint.com/sites/DesignandFeasibility/Shared%20Documents/R/Reynolds_FR_Scionzier/Mach-ID_1425-Drawn%20RB%207075%20T6%20Dm%2013.5%20und%2017mm</t>
  </si>
  <si>
    <t>1424</t>
  </si>
  <si>
    <t>1424-Flat_bars_6082</t>
  </si>
  <si>
    <t>53</t>
  </si>
  <si>
    <t>Molteno</t>
  </si>
  <si>
    <t>https://aluext.sharepoint.com/sites/DesignandFeasibility/Shared%20Documents/A/Airoldi_IT_Molteno/Mach-ID_1424-Flat_bars_6082</t>
  </si>
  <si>
    <t>1423</t>
  </si>
  <si>
    <t>1423-Flat_bars_6082</t>
  </si>
  <si>
    <t>Metalex Products Limited Unit 11-13</t>
  </si>
  <si>
    <t>Metalex</t>
  </si>
  <si>
    <t>52</t>
  </si>
  <si>
    <t>BH16 6LG</t>
  </si>
  <si>
    <t>10491276</t>
  </si>
  <si>
    <t>https://aluext.sharepoint.com/sites/DesignandFeasibility/Shared%20Documents/M/Metalex_GB_Dorset/Mach-ID_1423-Flat_bars_6082</t>
  </si>
  <si>
    <t>1422</t>
  </si>
  <si>
    <t>1422-Flat_bars_7020</t>
  </si>
  <si>
    <t>Lasa Metalli S.p.a.</t>
  </si>
  <si>
    <t>LASA</t>
  </si>
  <si>
    <t>51</t>
  </si>
  <si>
    <t>41122</t>
  </si>
  <si>
    <t>Modena</t>
  </si>
  <si>
    <t>10100206</t>
  </si>
  <si>
    <t>https://aluext.sharepoint.com/sites/DesignandFeasibility/Shared%20Documents/L/LASA_IT_Modena/Mach-ID_1422-Flat_bars_7020</t>
  </si>
  <si>
    <t>1421</t>
  </si>
  <si>
    <t>1421-FM29_Front-Rear_Subframe</t>
  </si>
  <si>
    <t>50</t>
  </si>
  <si>
    <t>https://aluext.sharepoint.com/sites/DesignandFeasibility/Shared%20Documents/M/Magna_AT_Weiz/Mach-ID_1421-FM29_Front-Rear_Subframe</t>
  </si>
  <si>
    <t>1420</t>
  </si>
  <si>
    <t>1420-Zeichnungsprofil</t>
  </si>
  <si>
    <t>49</t>
  </si>
  <si>
    <t>https://aluext.sharepoint.com/sites/DesignandFeasibility/Shared%20Documents/M/Metallcenter%20West_DE_Leopoldshoehe/Mach-ID_1420-Zeichnungsprofil</t>
  </si>
  <si>
    <t>1419</t>
  </si>
  <si>
    <t>1419-Extrueded RB 7075 T73511 Dm 80</t>
  </si>
  <si>
    <t>48</t>
  </si>
  <si>
    <t>https://aluext.sharepoint.com/sites/DesignandFeasibility/Shared%20Documents/W/WMH_DE_Essen/Mach-ID_1419-Extrueded%20RB%207075%20T73511%20Dm%2080</t>
  </si>
  <si>
    <t>1418</t>
  </si>
  <si>
    <t>1418-EXtruded RB AlEco62Sn</t>
  </si>
  <si>
    <t>Uwe Weller</t>
  </si>
  <si>
    <t>47</t>
  </si>
  <si>
    <t>Wetzlar</t>
  </si>
  <si>
    <t>https://aluext.sharepoint.com/sites/DesignandFeasibility/Shared%20Documents/U/Uwe%20Weller_DE_Wetzlar/Mach-ID_1418-EXtruded%20RB%20AlEco62Sn</t>
  </si>
  <si>
    <t>1417</t>
  </si>
  <si>
    <t>1417-Aufprallträger_F_VW_19_1103_VW412</t>
  </si>
  <si>
    <t>46</t>
  </si>
  <si>
    <t>https://aluext.sharepoint.com/sites/DesignandFeasibility/Shared%20Documents/D/Dura_FR_Blatna/Mach-ID_1417-Aufprallträger_F_VW_19_1103_VW412</t>
  </si>
  <si>
    <t>1416</t>
  </si>
  <si>
    <t>1416-Bodenprofil_6060_T66</t>
  </si>
  <si>
    <t>45</t>
  </si>
  <si>
    <t>https://aluext.sharepoint.com/sites/DesignandFeasibility/Shared%20Documents/A/AMCO%20Metall-Service%20GmbH_DE_Bremen/Mach-ID_1416-Bodenprofil_6060_T66</t>
  </si>
  <si>
    <t>1415</t>
  </si>
  <si>
    <t>1415-Rund 112 mm</t>
  </si>
  <si>
    <t>44</t>
  </si>
  <si>
    <t>https://aluext.sharepoint.com/sites/DesignandFeasibility/Shared%20Documents/M/Manfred%20J.C.%20Niemann_DE_Bremen/Mach-ID_1415-Rund%20112%20mm</t>
  </si>
  <si>
    <t>1414</t>
  </si>
  <si>
    <t>1414-EXtruded Flat bar 7075 35x45mm</t>
  </si>
  <si>
    <t>GEDORE Werkzeugfabrik GmbH &amp; Co. KG</t>
  </si>
  <si>
    <t>Gedore</t>
  </si>
  <si>
    <t>42899</t>
  </si>
  <si>
    <t>10100201</t>
  </si>
  <si>
    <t>https://aluext.sharepoint.com/sites/DesignandFeasibility/Shared%20Documents/G/Gedore_DE_Remscheid/Mach-ID_1414-EXtruded%20Flat%20bar%207075%2035x45mm</t>
  </si>
  <si>
    <t>1413</t>
  </si>
  <si>
    <t>1413-Cold drawn RB 6026LF Dm 14mm</t>
  </si>
  <si>
    <t>Almet Belgien</t>
  </si>
  <si>
    <t>42</t>
  </si>
  <si>
    <t>Belgium</t>
  </si>
  <si>
    <t>https://aluext.sharepoint.com/sites/DesignandFeasibility/Shared%20Documents/A/Almet_BE_Belgium/Mach-ID_1413-Cold%20drawn%20RB%206026LF%20Dm%2014mm</t>
  </si>
  <si>
    <t>1412</t>
  </si>
  <si>
    <t>1412-Cold finished flat bars 2024 T351</t>
  </si>
  <si>
    <t>Thyssen Krupp India</t>
  </si>
  <si>
    <t>41</t>
  </si>
  <si>
    <t>Indien</t>
  </si>
  <si>
    <t>India</t>
  </si>
  <si>
    <t>https://aluext.sharepoint.com/sites/DesignandFeasibility/Shared%20Documents/T/Thyssen%20Krupp%20India_In_India/Mach-ID_1412-Cold%20finished%20flat%20bars%202024%20T351</t>
  </si>
  <si>
    <t>In</t>
  </si>
  <si>
    <t>1411</t>
  </si>
  <si>
    <t>1411-Cold drawn RB 2011E T6 Dm13mm</t>
  </si>
  <si>
    <t>40</t>
  </si>
  <si>
    <t>https://aluext.sharepoint.com/sites/DesignandFeasibility/Shared%20Documents/A/Aalco_DE_Rutesheim/Mach-ID_1411-Cold%20drawn%20RB%202011E%20T6%20Dm13mm</t>
  </si>
  <si>
    <t>1410</t>
  </si>
  <si>
    <t>1410-Cold drawn RB 6082T6 Dm11mm</t>
  </si>
  <si>
    <t>39</t>
  </si>
  <si>
    <t>https://aluext.sharepoint.com/sites/DesignandFeasibility/Shared%20Documents/C/Cometal_DE_Weinstadt/Mach-ID_1410-Cold%20drawn%20RB%206082T6%20Dm11mm</t>
  </si>
  <si>
    <t>1409</t>
  </si>
  <si>
    <t>1409-Leitrohre 200 x 10 mm UW Diele / Vescon</t>
  </si>
  <si>
    <t>Ordner zu Mach-ID 1409</t>
  </si>
  <si>
    <t>https://aluext.sharepoint.com/sites/DesignandFeasibility/Shared%20Documents/V/Vescon%20GmbH_DE_Hamburg/Mach-ID_1409-1409-Leitrohre_200_x_10_mm_UW_Diele_-_Vescon</t>
  </si>
  <si>
    <t>1408</t>
  </si>
  <si>
    <t>1408-EXtruded/drawn RB 2017A/7022</t>
  </si>
  <si>
    <t>Otto Bock</t>
  </si>
  <si>
    <t>37</t>
  </si>
  <si>
    <t>https://aluext.sharepoint.com/sites/DesignandFeasibility/Shared%20Documents/O/Otto%20Bock_DE_Duderstadt/Mach-ID_1408-EXtruded/drawn%20RB%202017A/7022</t>
  </si>
  <si>
    <t>1407</t>
  </si>
  <si>
    <t>1407-Alumeco_3 new dimension_6082T6</t>
  </si>
  <si>
    <t>Alumeco Sverige</t>
  </si>
  <si>
    <t>36</t>
  </si>
  <si>
    <t>Solna</t>
  </si>
  <si>
    <t>https://aluext.sharepoint.com/sites/DesignandFeasibility/Shared%20Documents/A/Alumeco%20Sverige_SE_Solna/Mach-ID_1407-Alumeco_3%20new%20dimension_6082T6</t>
  </si>
  <si>
    <t>1406</t>
  </si>
  <si>
    <t>1406-Cold finished RB 6061 T651 Dm200mm</t>
  </si>
  <si>
    <t>Moked</t>
  </si>
  <si>
    <t>35</t>
  </si>
  <si>
    <t>https://aluext.sharepoint.com/sites/DesignandFeasibility/Shared%20Documents/M/Moked_Is_Israel/Mach-ID_1406-Cold%20finished%20RB%206061%20T651%20Dm200mm</t>
  </si>
  <si>
    <t>1405</t>
  </si>
  <si>
    <t>1405-Rechteckrohr 180 x 110 x 10 mm und 120 x 70 x</t>
  </si>
  <si>
    <t>Altec</t>
  </si>
  <si>
    <t>34</t>
  </si>
  <si>
    <t>https://aluext.sharepoint.com/sites/DesignandFeasibility/Shared%20Documents/A/Altec_DE_Mayen/Mach-ID_1405-Rechteckrohr%20180%20x%20110%20x%2010%20mm%20und%20120%20x%2070%20x%207%20mm</t>
  </si>
  <si>
    <t>1404</t>
  </si>
  <si>
    <t>1404-Cold finished RB 6061 T6</t>
  </si>
  <si>
    <t>Teploobmennik</t>
  </si>
  <si>
    <t>33</t>
  </si>
  <si>
    <t>Russia</t>
  </si>
  <si>
    <t>https://aluext.sharepoint.com/sites/DesignandFeasibility/Shared%20Documents/T/Teploobmennik_Ru_Russia/Mach-ID_1404-Cold%20finished%20RB%206061%20T6</t>
  </si>
  <si>
    <t>1403</t>
  </si>
  <si>
    <t>1403-Extruded RB 6061 T6511</t>
  </si>
  <si>
    <t>32</t>
  </si>
  <si>
    <t>https://aluext.sharepoint.com/sites/DesignandFeasibility/Shared%20Documents/W/WMH_DE_Essen/Mach-ID_1403-Extruded%20RB%206061%20T6511</t>
  </si>
  <si>
    <t>1402</t>
  </si>
  <si>
    <t>1402-Handlaufleuchte SBB</t>
  </si>
  <si>
    <t>31</t>
  </si>
  <si>
    <t>https://aluext.sharepoint.com/sites/DesignandFeasibility/Shared%20Documents/L/LMT_DE_Hilpoltstein/Mach-ID_1402-Handlaufleuchte%20SBB</t>
  </si>
  <si>
    <t>1401</t>
  </si>
  <si>
    <t>1401-Extruded RB 2017A T4 Dm 35mm</t>
  </si>
  <si>
    <t>30</t>
  </si>
  <si>
    <t>https://aluext.sharepoint.com/sites/DesignandFeasibility/Shared%20Documents/R/Reynolds_FR_Scionzier/Mach-ID_1401-Extruded%20RB%202017A%20T4%20Dm%2035mm</t>
  </si>
  <si>
    <t>1400</t>
  </si>
  <si>
    <t>1400-cold drawn 2011E Dm14mm</t>
  </si>
  <si>
    <t>29</t>
  </si>
  <si>
    <t>https://aluext.sharepoint.com/sites/DesignandFeasibility/Shared%20Documents/E/Eisenmetall_DE_Stuttgart/Mach-ID_1400-cold%20drawn%202011E%20Dm14mm</t>
  </si>
  <si>
    <t>1399</t>
  </si>
  <si>
    <t>1399-Extruded RB 2024 T3 Dm 180mm</t>
  </si>
  <si>
    <t>Aerometals</t>
  </si>
  <si>
    <t>28</t>
  </si>
  <si>
    <t>Chassieu</t>
  </si>
  <si>
    <t>https://aluext.sharepoint.com/sites/DesignandFeasibility/Shared%20Documents/A/Aerometals_FR_Chassieu/Mach-ID_1399-Extruded%20RB%202024%20T3%20Dm%20180mm</t>
  </si>
  <si>
    <t>1398</t>
  </si>
  <si>
    <t>1398-Profil 1 - 4</t>
  </si>
  <si>
    <t>27</t>
  </si>
  <si>
    <t>https://aluext.sharepoint.com/sites/DesignandFeasibility/Shared%20Documents/S/Schliess-%20und%20Sicherungssysteme_DE_Mühlhausen/Mach-ID_1398-Profil%201%20-%204</t>
  </si>
  <si>
    <t>1397</t>
  </si>
  <si>
    <t>1397-Extruded RB 6082T6511 Dm 120mm</t>
  </si>
  <si>
    <t>IMS Deutschland GmbH</t>
  </si>
  <si>
    <t>IMS</t>
  </si>
  <si>
    <t>26</t>
  </si>
  <si>
    <t>10100187</t>
  </si>
  <si>
    <t>https://aluext.sharepoint.com/sites/DesignandFeasibility/Shared%20Documents/I/IMS_DE_Trossingen/Mach-ID_1397-Extruded%20RB%206082T6511%20Dm%20120mm</t>
  </si>
  <si>
    <t>1396</t>
  </si>
  <si>
    <t>1396-Drawn RB 2011 T3 Dm 18mm</t>
  </si>
  <si>
    <t>Mecar</t>
  </si>
  <si>
    <t>25</t>
  </si>
  <si>
    <t>Petit Roeulx lez Nivelles</t>
  </si>
  <si>
    <t>https://aluext.sharepoint.com/sites/DesignandFeasibility/Shared%20Documents/M/Mecar_BE_Petit%20Roeulx%20lez%20Nivelles/Mach-ID_1396-Drawn%20RB%202011%20T3%20Dm%2018mm</t>
  </si>
  <si>
    <t>1395</t>
  </si>
  <si>
    <t>1395-Aufbau-Profil</t>
  </si>
  <si>
    <t>Albert Ziegler GmbH</t>
  </si>
  <si>
    <t>24</t>
  </si>
  <si>
    <t>Giengen an der Brenz</t>
  </si>
  <si>
    <t>https://aluext.sharepoint.com/sites/DesignandFeasibility/Shared%20Documents/A/Albert%20Ziegler%20GmbH_DE_Giengen%20an%20der%20Brenz/Mach-ID_1395-Aufbau-Profil</t>
  </si>
  <si>
    <t>1394</t>
  </si>
  <si>
    <t>1394-Cold drawn RB 7075 T6 Dm 36mm</t>
  </si>
  <si>
    <t>23</t>
  </si>
  <si>
    <t>https://aluext.sharepoint.com/sites/DesignandFeasibility/Shared%20Documents/C/Cometal_DE_Weinstadt/Mach-ID_1394-Cold%20drawn%20RB%207075%20T6%20Dm%2036mm</t>
  </si>
  <si>
    <t>1393</t>
  </si>
  <si>
    <t>1393-Cold drawn RB 2011 T8 Dm 17mm</t>
  </si>
  <si>
    <t>22</t>
  </si>
  <si>
    <t>https://aluext.sharepoint.com/sites/DesignandFeasibility/Shared%20Documents/C/Cometal_DE_Weinstadt/Mach-ID_1393-Cold%20drawn%20RB%202011%20T8%20Dm%2017mm</t>
  </si>
  <si>
    <t>1392</t>
  </si>
  <si>
    <t>1392-Profil für Rohr</t>
  </si>
  <si>
    <t>Guenzler</t>
  </si>
  <si>
    <t>21</t>
  </si>
  <si>
    <t>https://aluext.sharepoint.com/sites/DesignandFeasibility/Shared%20Documents/G/Guenzler_DE_Uhingen/Mach-ID_1392-Profil%20für%20Rohr</t>
  </si>
  <si>
    <t>1391</t>
  </si>
  <si>
    <t>1391-RR 200x20x2</t>
  </si>
  <si>
    <t>MANFRED J.C. NIEMANN</t>
  </si>
  <si>
    <t>20</t>
  </si>
  <si>
    <t>https://aluext.sharepoint.com/sites/DesignandFeasibility/Shared%20Documents/M/MANFRED%20J.C.%20NIEMANN_DE_Bremen/Mach-ID_1391-RR%20200x20x2</t>
  </si>
  <si>
    <t>1390</t>
  </si>
  <si>
    <t>1390-Cold drawn 6064A T9 Dm 11 und 12,50</t>
  </si>
  <si>
    <t>19</t>
  </si>
  <si>
    <t>https://aluext.sharepoint.com/sites/DesignandFeasibility/Shared%20Documents/R/Reynolds_FR_Scionzier/Mach-ID_1390-Cold%20drawn%206064A%20T9%20Dm%2011%20und%2012,50</t>
  </si>
  <si>
    <t>1389</t>
  </si>
  <si>
    <t>1389-MRI-Rack</t>
  </si>
  <si>
    <t>MIPM</t>
  </si>
  <si>
    <t>https://aluext.sharepoint.com/sites/DesignandFeasibility/Shared%20Documents/M/MIPM_DE_Mammendorf/Mach-ID_1389-MRI-Rack</t>
  </si>
  <si>
    <t>1388</t>
  </si>
  <si>
    <t>1388-Extruded RB 7049A F</t>
  </si>
  <si>
    <t>Le Bronze</t>
  </si>
  <si>
    <t>17</t>
  </si>
  <si>
    <t>Breteuil</t>
  </si>
  <si>
    <t>https://aluext.sharepoint.com/sites/DesignandFeasibility/Shared%20Documents/L/Le%20Bronze_FR_Breteuil/Mach-ID_1388-Extruded%20RB%207049A%20F</t>
  </si>
  <si>
    <t>1387</t>
  </si>
  <si>
    <t>1387-HTU-Profil</t>
  </si>
  <si>
    <t>Nicolai</t>
  </si>
  <si>
    <t>16</t>
  </si>
  <si>
    <t>Elze</t>
  </si>
  <si>
    <t>https://aluext.sharepoint.com/sites/DesignandFeasibility/Shared%20Documents/N/Nicolai_DE_Elze/Mach-ID_1387-HTU-Profil</t>
  </si>
  <si>
    <t>1386</t>
  </si>
  <si>
    <t>1386-Cold finished RB 7175 T7351</t>
  </si>
  <si>
    <t>15</t>
  </si>
  <si>
    <t>https://aluext.sharepoint.com/sites/DesignandFeasibility/Shared%20Documents/A/AMM_IT_Bursnago/Mach-ID_1386-Cold%20finished%20RB%207175%20T7351</t>
  </si>
  <si>
    <t>1385</t>
  </si>
  <si>
    <t>1385-Thorrez_6262_roundbars_GM</t>
  </si>
  <si>
    <t>C. Thorrez Industries Inc.</t>
  </si>
  <si>
    <t>14</t>
  </si>
  <si>
    <t>Jackson</t>
  </si>
  <si>
    <t>https://aluext.sharepoint.com/sites/DesignandFeasibility/Shared%20Documents/C/C.%20Thorrez%20Industries%20Inc._US_Jackson/Mach-ID_1385-Thorrez_6262_roundbars_GM</t>
  </si>
  <si>
    <t>1384</t>
  </si>
  <si>
    <t>1384-Cold drawn RB Dm 35mm 2024 T851</t>
  </si>
  <si>
    <t>13</t>
  </si>
  <si>
    <t>https://aluext.sharepoint.com/sites/DesignandFeasibility/Shared%20Documents/R/Reynolds_FR_Scionzier/Mach-ID_1384-Cold%20drawn%20RB%20Dm%2035mm%202024%20T851</t>
  </si>
  <si>
    <t>1383</t>
  </si>
  <si>
    <t>1383-Extruded Flat Bar 100x120mm 7075 T73511</t>
  </si>
  <si>
    <t>12</t>
  </si>
  <si>
    <t>https://aluext.sharepoint.com/sites/DesignandFeasibility/Shared%20Documents/A/Aviometal_IT_Arsago%20Seprio/Mach-ID_1383-Extruded%20Flat%20Bar%20100x120mm%207075%20T73511</t>
  </si>
  <si>
    <t>1382</t>
  </si>
  <si>
    <t>1382-Cold finished RB 7075 T7351 Dm 16mm</t>
  </si>
  <si>
    <t>11</t>
  </si>
  <si>
    <t>https://aluext.sharepoint.com/sites/DesignandFeasibility/Shared%20Documents/W/WMH_DE_Essen/Mach-ID_1382-Cold%20finished%20RB%207075%20T7351%20Dm%2016mm</t>
  </si>
  <si>
    <t>1381</t>
  </si>
  <si>
    <t>1381-B25198</t>
  </si>
  <si>
    <t>AZ Metall</t>
  </si>
  <si>
    <t>10</t>
  </si>
  <si>
    <t>Günselsdorf</t>
  </si>
  <si>
    <t>https://aluext.sharepoint.com/sites/DesignandFeasibility/Shared%20Documents/A/AZ%20Metall_AT_Günselsdorf/Mach-ID_1381-B25198</t>
  </si>
  <si>
    <t>1380</t>
  </si>
  <si>
    <t>1380-Extruded flat Bar 7175 T6511</t>
  </si>
  <si>
    <t>9</t>
  </si>
  <si>
    <t>Elze Mehle</t>
  </si>
  <si>
    <t>https://aluext.sharepoint.com/sites/DesignandFeasibility/Shared%20Documents/N/Nicolai_DE_Elze%20Mehle/Mach-ID_1380-Extruded%20lat%20Bar%207175%20T6511</t>
  </si>
  <si>
    <t>1379</t>
  </si>
  <si>
    <t>1379-1139222</t>
  </si>
  <si>
    <t>8</t>
  </si>
  <si>
    <t>https://aluext.sharepoint.com/sites/DesignandFeasibility/Shared%20Documents/F/Feldbinder_DE_Winsen/Mach-ID_1379-1139222</t>
  </si>
  <si>
    <t>1378</t>
  </si>
  <si>
    <t>1378-Cold drawn RB 2011E Dm30</t>
  </si>
  <si>
    <t>7</t>
  </si>
  <si>
    <t>https://aluext.sharepoint.com/sites/DesignandFeasibility/Shared%20Documents/M/Mecar_BE_Petit%20Roeulx%20lez%20Nivelles/Mach-ID_1378-Cold%20drawn%20RB%202011E%20Dm30</t>
  </si>
  <si>
    <t>1377</t>
  </si>
  <si>
    <t>1377-Drawn RB AlEco T8 Dm 27</t>
  </si>
  <si>
    <t>6</t>
  </si>
  <si>
    <t>https://aluext.sharepoint.com/sites/DesignandFeasibility/Shared%20Documents/H/Heine%20&amp;%20Beiswenger_DE_Fellbach/Mach-ID_1377-Drawn%20RB%20AlEco%20T8%20Dm%2027</t>
  </si>
  <si>
    <t>1376</t>
  </si>
  <si>
    <t>1376-Cold drawn RB AlEco T8 Dm27mm</t>
  </si>
  <si>
    <t>AALCO</t>
  </si>
  <si>
    <t>5</t>
  </si>
  <si>
    <t>https://aluext.sharepoint.com/sites/DesignandFeasibility/Shared%20Documents/A/AALCO_DE_Rutesheim/Mach-ID_1376-Cold%20drawn%20RB%20AlEco%20T8%20Dm27mm</t>
  </si>
  <si>
    <t>1375</t>
  </si>
  <si>
    <t>1375-Cold drawn RB AlEco Dm27mm</t>
  </si>
  <si>
    <t>4</t>
  </si>
  <si>
    <t>https://aluext.sharepoint.com/sites/DesignandFeasibility/Shared%20Documents/E/Eisenmetall_DE_Stuttgart/Mach-ID_1375-Cold%20drawn%20RB%20AlEco%20Dm27mm</t>
  </si>
  <si>
    <t>1374</t>
  </si>
  <si>
    <t>1374-Nachbestellung_Mach 1305_BUG</t>
  </si>
  <si>
    <t>BUG Aluminium-Systeme</t>
  </si>
  <si>
    <t>3</t>
  </si>
  <si>
    <t>https://aluext.sharepoint.com/sites/DesignandFeasibility/Shared%20Documents/B/BUG%20Aluminium-Systeme_DE_Vogt/Mach-ID_1374-Nachbestellung_Mach%201305_BUG</t>
  </si>
  <si>
    <t>1373</t>
  </si>
  <si>
    <t>1373-Drawn RB 6064T9 Dm 16mm</t>
  </si>
  <si>
    <t>2</t>
  </si>
  <si>
    <t>https://aluext.sharepoint.com/sites/DesignandFeasibility/Shared%20Documents/R/Reynolds_FR_Scionzier/Mach-ID_1373-Drawn%20RB%206064T9%20Dm%2016mm</t>
  </si>
  <si>
    <t>1372</t>
  </si>
  <si>
    <t>1372-Traversenvarianten</t>
  </si>
  <si>
    <t>1</t>
  </si>
  <si>
    <t>https://aluext.sharepoint.com/sites/DesignandFeasibility/Shared%20Documents/M/Maurer%20SE_DE_Muenchen/Mach-ID_1372-Traversenvarianten</t>
  </si>
  <si>
    <t>1371</t>
  </si>
  <si>
    <t>1371-Cold finished RB 7075 T73511 Dm 25mm</t>
  </si>
  <si>
    <t>https://aluext.sharepoint.com/sites/DesignandFeasibility/Shared%20Documents/K/K&amp;K_DE_Lilienthal/Mach-ID_1371-Cold%20finished%20RB%207075%20T73511%20Dm%2025mm</t>
  </si>
  <si>
    <t>1370</t>
  </si>
  <si>
    <t>1370-Rundstangen</t>
  </si>
  <si>
    <t>A+R Profilstahl Allgeier + Rösch</t>
  </si>
  <si>
    <t>https://aluext.sharepoint.com/sites/DesignandFeasibility/Shared%20Documents/A/A+R%20Profilstahl%20Allgeier%20+%20Rösch_DE_Achern/Mach-ID_1370-Rundstangen</t>
  </si>
  <si>
    <t>1369</t>
  </si>
  <si>
    <t>1369-Projekt Ford Mexico</t>
  </si>
  <si>
    <t>Gedia CN Changzhou, Jiangsu</t>
  </si>
  <si>
    <t>Peter.Fischer@step-g.com</t>
  </si>
  <si>
    <t>Changzhou, Jiangsu</t>
  </si>
  <si>
    <t>Markus Weiers</t>
  </si>
  <si>
    <t>https://aluext.sharepoint.com/sites/DesignandFeasibility/Shared%20Documents/G/Gedia_Ch_Changzhou,%20Jiangsu/Mach-ID_1369-Projekt%20Ford%20Mexico</t>
  </si>
  <si>
    <t>https://aluext.sharepoint.com/sites/DesignandFeasibility/_layouts/15/listform.aspx?PageType=4&amp;ListId=48a11f45-f27a-4e70-b33d-a95f67709e8c&amp;ID=1326&amp;ContentTypeID=0x01006440C635F0E5064897CB37DE8164FE39</t>
  </si>
  <si>
    <t>1368</t>
  </si>
  <si>
    <t>1368-Führungsprofil AL200</t>
  </si>
  <si>
    <t>https://aluext.sharepoint.com/sites/DesignandFeasibility/Shared%20Documents/B/Bahr%20Modultechnik_DE_Luhden/Mach-ID_1368-Führungsprofil%20AL200</t>
  </si>
  <si>
    <t>https://aluext.sharepoint.com/sites/DesignandFeasibility/_layouts/15/listform.aspx?PageType=4&amp;ListId=48a11f45-f27a-4e70-b33d-a95f67709e8c&amp;ID=1325&amp;ContentTypeID=0x01006440C635F0E5064897CB37DE8164FE39</t>
  </si>
  <si>
    <t>1367</t>
  </si>
  <si>
    <t>1367-IB3_iBooster_Gehäuse</t>
  </si>
  <si>
    <t>https://aluext.sharepoint.com/sites/DesignandFeasibility/Shared%20Documents/R/Robert%20Bosch_DE_Blaichach/Mach-ID_1367-IB3_iBooster_Gehäuse</t>
  </si>
  <si>
    <t>https://aluext.sharepoint.com/sites/DesignandFeasibility/_layouts/15/listform.aspx?PageType=4&amp;ListId=48a11f45-f27a-4e70-b33d-a95f67709e8c&amp;ID=1324&amp;ContentTypeID=0x01006440C635F0E5064897CB37DE8164FE39</t>
  </si>
  <si>
    <t>1366</t>
  </si>
  <si>
    <t>1366-Lisenenprofile</t>
  </si>
  <si>
    <t>Gossau</t>
  </si>
  <si>
    <t>https://aluext.sharepoint.com/sites/DesignandFeasibility/Shared%20Documents/A/Aepli_CH_Gossau/Mach-ID_1366-Lisenenprofile</t>
  </si>
  <si>
    <t>https://aluext.sharepoint.com/sites/DesignandFeasibility/_layouts/15/listform.aspx?PageType=4&amp;ListId=48a11f45-f27a-4e70-b33d-a95f67709e8c&amp;ID=1323&amp;ContentTypeID=0x01006440C635F0E5064897CB37DE8164FE39</t>
  </si>
  <si>
    <t>1365</t>
  </si>
  <si>
    <t>1365-Cold drawn RB Aleco Dm 17mm</t>
  </si>
  <si>
    <t>Julius Klinke DE Neuenrade</t>
  </si>
  <si>
    <t>Neuenrade</t>
  </si>
  <si>
    <t>https://aluext.sharepoint.com/sites/DesignandFeasibility/Shared%20Documents/J/Julius%20Klinke_DE_Neuenrade/Mach-ID_1365-Cold%20drawn%20RB%20Aleco%20Dm%2017mm</t>
  </si>
  <si>
    <t>https://aluext.sharepoint.com/sites/DesignandFeasibility/_layouts/15/listform.aspx?PageType=4&amp;ListId=48a11f45-f27a-4e70-b33d-a95f67709e8c&amp;ID=1322&amp;ContentTypeID=0x01006440C635F0E5064897CB37DE8164FE39</t>
  </si>
  <si>
    <t>1364</t>
  </si>
  <si>
    <t>1364-Extruded RB 6061 / 7175</t>
  </si>
  <si>
    <t>Bruyères-sur-Oise</t>
  </si>
  <si>
    <t>https://aluext.sharepoint.com/sites/DesignandFeasibility/Shared%20Documents/I/IMS_FR_France/Mach-ID_1364-Extruded%20RB%206061%20/%207175</t>
  </si>
  <si>
    <t>https://aluext.sharepoint.com/sites/DesignandFeasibility/_layouts/15/listform.aspx?PageType=4&amp;ListId=48a11f45-f27a-4e70-b33d-a95f67709e8c&amp;ID=1321&amp;ContentTypeID=0x01006440C635F0E5064897CB37DE8164FE39</t>
  </si>
  <si>
    <t>1363</t>
  </si>
  <si>
    <t>1363-Vkt.-Rohr 200x10</t>
  </si>
  <si>
    <t>Weingarten</t>
  </si>
  <si>
    <t>https://aluext.sharepoint.com/sites/DesignandFeasibility/Shared%20Documents/T/Thyssenkrupp%20Schulte%20GmbH_DE_Weingarten/Mach-ID_1363-Vkt.-Rohr%20200x10</t>
  </si>
  <si>
    <t>https://aluext.sharepoint.com/sites/DesignandFeasibility/_layouts/15/listform.aspx?PageType=4&amp;ListId=48a11f45-f27a-4e70-b33d-a95f67709e8c&amp;ID=1320&amp;ContentTypeID=0x01006440C635F0E5064897CB37DE8164FE39</t>
  </si>
  <si>
    <t>1362</t>
  </si>
  <si>
    <t>1362-Cold Drawn RB 6262A T9 Dm 26 und 36mm</t>
  </si>
  <si>
    <t>https://aluext.sharepoint.com/sites/DesignandFeasibility/Shared%20Documents/C/Cometal_DE_Weinstadt/Mach-ID_1362-Cold%20Drawn%20RB%206262A%20T9%20Dm%2026%20und%2036mm</t>
  </si>
  <si>
    <t>https://aluext.sharepoint.com/sites/DesignandFeasibility/_layouts/15/listform.aspx?PageType=4&amp;ListId=48a11f45-f27a-4e70-b33d-a95f67709e8c&amp;ID=1319&amp;ContentTypeID=0x01006440C635F0E5064897CB37DE8164FE39</t>
  </si>
  <si>
    <t>1361</t>
  </si>
  <si>
    <t>1361-Cold drawn RB 6262A T9 Dm 21/26/36</t>
  </si>
  <si>
    <t>Heine &amp; Beisswenger Stiftung+Co.KG</t>
  </si>
  <si>
    <t>10297941</t>
  </si>
  <si>
    <t>https://aluext.sharepoint.com/sites/DesignandFeasibility/Shared%20Documents/H/Heine%20&amp;%20Beiswenger_DE_Fellbach/Mach-ID_1361-Cold%20drawn%20RB%206262A%20T9%20Dm%2021/26/36</t>
  </si>
  <si>
    <t>https://aluext.sharepoint.com/sites/DesignandFeasibility/_layouts/15/listform.aspx?PageType=4&amp;ListId=48a11f45-f27a-4e70-b33d-a95f67709e8c&amp;ID=1318&amp;ContentTypeID=0x01006440C635F0E5064897CB37DE8164FE39</t>
  </si>
  <si>
    <t>1360</t>
  </si>
  <si>
    <t>1360-Panel_shipbuilding</t>
  </si>
  <si>
    <t>https://aluext.sharepoint.com/sites/DesignandFeasibility/Shared%20Documents/M/Marine%20Aluminium_NO_Avaldsness/Mach-ID_1360-Panel_shipbuilding</t>
  </si>
  <si>
    <t>https://aluext.sharepoint.com/sites/DesignandFeasibility/_layouts/15/listform.aspx?PageType=4&amp;ListId=48a11f45-f27a-4e70-b33d-a95f67709e8c&amp;ID=1317&amp;ContentTypeID=0x01006440C635F0E5064897CB37DE8164FE39</t>
  </si>
  <si>
    <t>1359</t>
  </si>
  <si>
    <t>1359-Gussknoten</t>
  </si>
  <si>
    <t>Dura Automotive Cz</t>
  </si>
  <si>
    <t>https://aluext.sharepoint.com/sites/DesignandFeasibility/Shared%20Documents/D/Dura_CZ_Strakonice/Mach-ID_1359-Gussknoten</t>
  </si>
  <si>
    <t>https://aluext.sharepoint.com/sites/DesignandFeasibility/_layouts/15/listform.aspx?PageType=4&amp;ListId=48a11f45-f27a-4e70-b33d-a95f67709e8c&amp;ID=1316&amp;ContentTypeID=0x01006440C635F0E5064897CB37DE8164FE39</t>
  </si>
  <si>
    <t>1358</t>
  </si>
  <si>
    <t>1358-Cold drawn RB 6082T6 Dm10-30mm</t>
  </si>
  <si>
    <t>https://aluext.sharepoint.com/sites/DesignandFeasibility/Shared%20Documents/H/Heine%20&amp;%20Beiswenger_DE_Fellbach/Mach-ID_1358-Cold%20drawn%20RB%206082T6%20Dm10-30mm</t>
  </si>
  <si>
    <t>https://aluext.sharepoint.com/sites/DesignandFeasibility/_layouts/15/listform.aspx?PageType=4&amp;ListId=48a11f45-f27a-4e70-b33d-a95f67709e8c&amp;ID=1315&amp;ContentTypeID=0x01006440C635F0E5064897CB37DE8164FE39</t>
  </si>
  <si>
    <t>1357</t>
  </si>
  <si>
    <t>1357-Cold finished RB 6061 T651 Dm 76,2mm</t>
  </si>
  <si>
    <t>Alfa Meccanica IT Sommariva del Bosco</t>
  </si>
  <si>
    <t>Sommariva del Bosco</t>
  </si>
  <si>
    <t>https://aluext.sharepoint.com/sites/DesignandFeasibility/Shared%20Documents/A/Alfa%20Meccanica_IT_Sommariva%20del%20Bosco/Mach-ID_1357-Cold%20finished%20RB%206061%20T651%20Dm%2076,2mm</t>
  </si>
  <si>
    <t>https://aluext.sharepoint.com/sites/DesignandFeasibility/_layouts/15/listform.aspx?PageType=4&amp;ListId=48a11f45-f27a-4e70-b33d-a95f67709e8c&amp;ID=1314&amp;ContentTypeID=0x01006440C635F0E5064897CB37DE8164FE39</t>
  </si>
  <si>
    <t>1356</t>
  </si>
  <si>
    <t>1356-Extruded RB 7022 T6</t>
  </si>
  <si>
    <t>13303</t>
  </si>
  <si>
    <t>https://aluext.sharepoint.com/sites/DesignandFeasibility/Shared%20Documents/C/Cochius_DE_Berlin/Mach-ID_1356-Extruded%20RB%207022%20T6</t>
  </si>
  <si>
    <t>https://aluext.sharepoint.com/sites/DesignandFeasibility/_layouts/15/listform.aspx?PageType=4&amp;ListId=48a11f45-f27a-4e70-b33d-a95f67709e8c&amp;ID=1313&amp;ContentTypeID=0x01006440C635F0E5064897CB37DE8164FE39</t>
  </si>
  <si>
    <t>1355</t>
  </si>
  <si>
    <t>1355-Extruded RB AlEco62Sn T6511 Dm30/40</t>
  </si>
  <si>
    <t>https://aluext.sharepoint.com/sites/DesignandFeasibility/Shared%20Documents/M/Metall%20Kontor_DE_Staufenberg-Treis/Mach-ID_1355-Extruded%20RB%20AlEco62Sn%20T6511%20Dm30/40</t>
  </si>
  <si>
    <t>https://aluext.sharepoint.com/sites/DesignandFeasibility/_layouts/15/listform.aspx?PageType=4&amp;ListId=48a11f45-f27a-4e70-b33d-a95f67709e8c&amp;ID=1312&amp;ContentTypeID=0x01006440C635F0E5064897CB37DE8164FE39</t>
  </si>
  <si>
    <t>1354-Kreuz IPB</t>
  </si>
  <si>
    <t>87544</t>
  </si>
  <si>
    <t>Ordner zu Mach-ID 1354</t>
  </si>
  <si>
    <t>New packaging (new box 1, new box 2)
0500_ plant_specific_LOG-requirements_sheets_20200831
Logistics-Supplier-Manual-V50-EN
Supplier LOG-requirements and information sheet-V6_3</t>
  </si>
  <si>
    <t>Drawings
PRV_0265P40116_00_20121120_001_BhP.dm
N28_AW9003_S001_2017-07-03
BV_0265R40145_00_20190425_003_BhP.dm
BV_0265R40174_00_20220428_001_BhP.dm
Packaging and Logistics</t>
  </si>
  <si>
    <t xml:space="preserve">Logistics-Supplier-Manual-V50-EN
</t>
  </si>
  <si>
    <t>https://aluext.sharepoint.com/sites/DesignandFeasibility/Shared%20Documents/R/Robert%20Bosch_DE_Blaichach/Mach-ID_1354-Kreuz%20IPB%200265Y49AR4</t>
  </si>
  <si>
    <t>1353</t>
  </si>
  <si>
    <t>1353-Cold Finished RB 7075 T7351 dia 57,15mm</t>
  </si>
  <si>
    <t>Gilinox RO Otopeni</t>
  </si>
  <si>
    <t>Rumania</t>
  </si>
  <si>
    <t>https://aluext.sharepoint.com/sites/DesignandFeasibility/Shared%20Documents/G/Gilinox_Ru_Rumania/Mach-ID_1353-Cold%20Finished%20RB%207075%20T7351%20dia%2057,15mm</t>
  </si>
  <si>
    <t>https://aluext.sharepoint.com/sites/DesignandFeasibility/_layouts/15/listform.aspx?PageType=4&amp;ListId=48a11f45-f27a-4e70-b33d-a95f67709e8c&amp;ID=1310&amp;ContentTypeID=0x01006440C635F0E5064897CB37DE8164FE39</t>
  </si>
  <si>
    <t>1352</t>
  </si>
  <si>
    <t>1352-Extruded Rb 2618A T8511 Dm 140mm</t>
  </si>
  <si>
    <t>https://aluext.sharepoint.com/sites/DesignandFeasibility/Shared%20Documents/P/Primapol_CZ_Pleteny%20Ujezd/Mach-ID_1352-Extruded%20Rb%202618A%20T8511%20Dm%20140mm</t>
  </si>
  <si>
    <t>https://aluext.sharepoint.com/sites/DesignandFeasibility/_layouts/15/listform.aspx?PageType=4&amp;ListId=48a11f45-f27a-4e70-b33d-a95f67709e8c&amp;ID=1309&amp;ContentTypeID=0x01006440C635F0E5064897CB37DE8164FE39</t>
  </si>
  <si>
    <t>1351</t>
  </si>
  <si>
    <t>1351-EXtruded RB 2024</t>
  </si>
  <si>
    <t>Westdeutscher Metallhandel GmbH</t>
  </si>
  <si>
    <t>12306013</t>
  </si>
  <si>
    <t>https://aluext.sharepoint.com/sites/DesignandFeasibility/Shared%20Documents/W/WMH_DE_Essen/Mach-ID_1351-EXtruded%20RB%202024</t>
  </si>
  <si>
    <t>https://aluext.sharepoint.com/sites/DesignandFeasibility/_layouts/15/listform.aspx?PageType=4&amp;ListId=48a11f45-f27a-4e70-b33d-a95f67709e8c&amp;ID=1308&amp;ContentTypeID=0x01006440C635F0E5064897CB37DE8164FE39</t>
  </si>
  <si>
    <t>1350</t>
  </si>
  <si>
    <t>1350-Extruded and Cold Drawn RB 7075 T6(51)</t>
  </si>
  <si>
    <t>Plastics Outlet Bu Plovdiv</t>
  </si>
  <si>
    <t>Plovdiv</t>
  </si>
  <si>
    <t>https://aluext.sharepoint.com/sites/DesignandFeasibility/Shared%20Documents/P/Plastics%20Outlet_Bu_Plovdiv/Mach-ID_1350-Extruded%20and%20Cold%20Drawn%20RB%207075%20T6(51)</t>
  </si>
  <si>
    <t>https://aluext.sharepoint.com/sites/DesignandFeasibility/_layouts/15/listform.aspx?PageType=4&amp;ListId=48a11f45-f27a-4e70-b33d-a95f67709e8c&amp;ID=1307&amp;ContentTypeID=0x01006440C635F0E5064897CB37DE8164FE39</t>
  </si>
  <si>
    <t>1349</t>
  </si>
  <si>
    <t>1349-P322_P323</t>
  </si>
  <si>
    <t>https://aluext.sharepoint.com/sites/DesignandFeasibility/Shared%20Documents/P/Peri_DE_Weissenhorn/Mach-ID_1349-P322_P323</t>
  </si>
  <si>
    <t>https://aluext.sharepoint.com/sites/DesignandFeasibility/_layouts/15/listform.aspx?PageType=4&amp;ListId=48a11f45-f27a-4e70-b33d-a95f67709e8c&amp;ID=1306&amp;ContentTypeID=0x01006440C635F0E5064897CB37DE8164FE39</t>
  </si>
  <si>
    <t>1348</t>
  </si>
  <si>
    <t>1348-Cold Finished RB 2024 T351 Dm 60mm</t>
  </si>
  <si>
    <t>https://aluext.sharepoint.com/sites/DesignandFeasibility/Shared%20Documents/A/Alfa%20Meccanica_IT_Italy/Mach-ID_1348-Cold%20Finished%20RB%202024%20T351%20Dm%2060mm</t>
  </si>
  <si>
    <t>https://aluext.sharepoint.com/sites/DesignandFeasibility/_layouts/15/listform.aspx?PageType=4&amp;ListId=48a11f45-f27a-4e70-b33d-a95f67709e8c&amp;ID=1305&amp;ContentTypeID=0x01006440C635F0E5064897CB37DE8164FE39</t>
  </si>
  <si>
    <t>1347</t>
  </si>
  <si>
    <t>1347-Cold drawn RB 6262A T9 Dm 19mm</t>
  </si>
  <si>
    <t>Heinrichs DE Dommerhausen-Dorweiler</t>
  </si>
  <si>
    <t>Dommerhausen-Dorweiler</t>
  </si>
  <si>
    <t>https://aluext.sharepoint.com/sites/DesignandFeasibility/Shared%20Documents/H/Heinrichs_DE_Dommerhausen-Dorweiler/Mach-ID_1347-Cold%20drawn%20RB%206262A%20T9%20Dm%2019mm</t>
  </si>
  <si>
    <t>https://aluext.sharepoint.com/sites/DesignandFeasibility/_layouts/15/listform.aspx?PageType=4&amp;ListId=48a11f45-f27a-4e70-b33d-a95f67709e8c&amp;ID=1304&amp;ContentTypeID=0x01006440C635F0E5064897CB37DE8164FE39</t>
  </si>
  <si>
    <t>1346</t>
  </si>
  <si>
    <t>1346-Extruded RB 7075 T6 Dm 60mm</t>
  </si>
  <si>
    <t>https://aluext.sharepoint.com/sites/DesignandFeasibility/Shared%20Documents/G/Guenzler_DE_Uhingen/Mach-ID_1346-Extruded%20RB%207075%20T6%20Dm%2060mm</t>
  </si>
  <si>
    <t>https://aluext.sharepoint.com/sites/DesignandFeasibility/_layouts/15/listform.aspx?PageType=4&amp;ListId=48a11f45-f27a-4e70-b33d-a95f67709e8c&amp;ID=1303&amp;ContentTypeID=0x01006440C635F0E5064897CB37DE8164FE39</t>
  </si>
  <si>
    <t>1345</t>
  </si>
  <si>
    <t>1345-Schraubprofil mit Nut</t>
  </si>
  <si>
    <t>https://aluext.sharepoint.com/sites/DesignandFeasibility/Shared%20Documents/G/Guenzler_DE_Uhingen/Mach-ID_1345-Schraubprofil%20mit%20Nut</t>
  </si>
  <si>
    <t>https://aluext.sharepoint.com/sites/DesignandFeasibility/_layouts/15/listform.aspx?PageType=4&amp;ListId=48a11f45-f27a-4e70-b33d-a95f67709e8c&amp;ID=1302&amp;ContentTypeID=0x01006440C635F0E5064897CB37DE8164FE39</t>
  </si>
  <si>
    <t>1344</t>
  </si>
  <si>
    <t>1344-EXtruded RB 2618A T6511 dia 43mm</t>
  </si>
  <si>
    <t>https://aluext.sharepoint.com/sites/DesignandFeasibility/Shared%20Documents/A/AMI_BE_Gosselies/Mach-ID_1344-EXtruded%20RB%202618A%20T6511%20dia%2043mm</t>
  </si>
  <si>
    <t>https://aluext.sharepoint.com/sites/DesignandFeasibility/_layouts/15/listform.aspx?PageType=4&amp;ListId=48a11f45-f27a-4e70-b33d-a95f67709e8c&amp;ID=1301&amp;ContentTypeID=0x01006440C635F0E5064897CB37DE8164FE39</t>
  </si>
  <si>
    <t>1343</t>
  </si>
  <si>
    <t>1343-Seitenwandmodule</t>
  </si>
  <si>
    <t>Siemens AG Power Transmission and Distribution</t>
  </si>
  <si>
    <t>91058</t>
  </si>
  <si>
    <t>Krefeld</t>
  </si>
  <si>
    <t>10257087</t>
  </si>
  <si>
    <t>https://aluext.sharepoint.com/sites/DesignandFeasibility/Shared%20Documents/S/Siemens_DE_Krefeld/Mach-ID_1343-Seitenwandmodule</t>
  </si>
  <si>
    <t>https://aluext.sharepoint.com/sites/DesignandFeasibility/_layouts/15/listform.aspx?PageType=4&amp;ListId=48a11f45-f27a-4e70-b33d-a95f67709e8c&amp;ID=1300&amp;ContentTypeID=0x01006440C635F0E5064897CB37DE8164FE39</t>
  </si>
  <si>
    <t>1342</t>
  </si>
  <si>
    <t>1342-Aluprofil</t>
  </si>
  <si>
    <t>https://aluext.sharepoint.com/sites/DesignandFeasibility/Shared%20Documents/C/Cometal_DE_Weinstadt/Mach-ID_1342-Aluprofil</t>
  </si>
  <si>
    <t>https://aluext.sharepoint.com/sites/DesignandFeasibility/_layouts/15/listform.aspx?PageType=4&amp;ListId=48a11f45-f27a-4e70-b33d-a95f67709e8c&amp;ID=1299&amp;ContentTypeID=0x01006440C635F0E5064897CB37DE8164FE39</t>
  </si>
  <si>
    <t>1341</t>
  </si>
  <si>
    <t>1341-Grundplatte_Linearmotor</t>
  </si>
  <si>
    <t>Schmoll</t>
  </si>
  <si>
    <t>https://aluext.sharepoint.com/sites/DesignandFeasibility/Shared%20Documents/S/Schmoll_DE_Roedermark/Mach-ID_1341-Grundplatte_Linearmotor</t>
  </si>
  <si>
    <t>https://aluext.sharepoint.com/sites/DesignandFeasibility/_layouts/15/listform.aspx?PageType=4&amp;ListId=48a11f45-f27a-4e70-b33d-a95f67709e8c&amp;ID=1298&amp;ContentTypeID=0x01006440C635F0E5064897CB37DE8164FE39</t>
  </si>
  <si>
    <t>1340</t>
  </si>
  <si>
    <t>1340-Profiles carbody Myanmar</t>
  </si>
  <si>
    <t>CAF ES Beasain</t>
  </si>
  <si>
    <t>Sonia.Lemor@step-g.com</t>
  </si>
  <si>
    <t>Beasain</t>
  </si>
  <si>
    <t>https://aluext.sharepoint.com/sites/DesignandFeasibility/Shared%20Documents/C/CAF_ES_Beasain/Mach-ID_1340-Profiles%20carbody%20Myanmar</t>
  </si>
  <si>
    <t>https://aluext.sharepoint.com/sites/DesignandFeasibility/_layouts/15/listform.aspx?PageType=4&amp;ListId=48a11f45-f27a-4e70-b33d-a95f67709e8c&amp;ID=1297&amp;ContentTypeID=0x01006440C635F0E5064897CB37DE8164FE39</t>
  </si>
  <si>
    <t>1339</t>
  </si>
  <si>
    <t>1339-Cold drawn Round Bar 2030T3</t>
  </si>
  <si>
    <t>https://aluext.sharepoint.com/sites/DesignandFeasibility/Shared%20Documents/R/Reynolds_FR_Scionzier/Mach-ID_1339-Cold%20drawn%20Round%20Bar%202030T3</t>
  </si>
  <si>
    <t>https://aluext.sharepoint.com/sites/DesignandFeasibility/_layouts/15/listform.aspx?PageType=4&amp;ListId=48a11f45-f27a-4e70-b33d-a95f67709e8c&amp;ID=1296&amp;ContentTypeID=0x01006440C635F0E5064897CB37DE8164FE39</t>
  </si>
  <si>
    <t>1338</t>
  </si>
  <si>
    <t>1338-Battery Tray EMP2 V4 BEV</t>
  </si>
  <si>
    <t>Stellantis FR Sochaux</t>
  </si>
  <si>
    <t>Sochaux</t>
  </si>
  <si>
    <t>https://aluext.sharepoint.com/sites/DesignandFeasibility/Shared%20Documents/S/Stellantis%20(ex%20PSA)_FR_Sochaux/Mach-ID_1338-Battery%20Tray%20EMP2%20V4%20BEV</t>
  </si>
  <si>
    <t>https://aluext.sharepoint.com/sites/DesignandFeasibility/_layouts/15/listform.aspx?PageType=4&amp;ListId=48a11f45-f27a-4e70-b33d-a95f67709e8c&amp;ID=1295&amp;ContentTypeID=0x01006440C635F0E5064897CB37DE8164FE39</t>
  </si>
  <si>
    <t>1337</t>
  </si>
  <si>
    <t>1337-Extruded RB 6061 T6511 Dm 200mm</t>
  </si>
  <si>
    <t>https://aluext.sharepoint.com/sites/DesignandFeasibility/Shared%20Documents/W/WMH_DE_Essen/Mach-ID_1337-Extruded%20RB%206061%20T6511%20Dm%20200mm</t>
  </si>
  <si>
    <t>https://aluext.sharepoint.com/sites/DesignandFeasibility/_layouts/15/listform.aspx?PageType=4&amp;ListId=48a11f45-f27a-4e70-b33d-a95f67709e8c&amp;ID=1294&amp;ContentTypeID=0x01006440C635F0E5064897CB37DE8164FE39</t>
  </si>
  <si>
    <t>1336</t>
  </si>
  <si>
    <t>1336-Extruded RB 7175 T73511 Dm 20mm</t>
  </si>
  <si>
    <t>https://aluext.sharepoint.com/sites/DesignandFeasibility/Shared%20Documents/W/WMH_DE_Essen/Mach-ID_1336-Extruded%20RB%207175%20T73511%20Dm%2020mm</t>
  </si>
  <si>
    <t>https://aluext.sharepoint.com/sites/DesignandFeasibility/_layouts/15/listform.aspx?PageType=4&amp;ListId=48a11f45-f27a-4e70-b33d-a95f67709e8c&amp;ID=1293&amp;ContentTypeID=0x01006440C635F0E5064897CB37DE8164FE39</t>
  </si>
  <si>
    <t>1335</t>
  </si>
  <si>
    <t>1335-Cold finished RB 6061 T651</t>
  </si>
  <si>
    <t>https://aluext.sharepoint.com/sites/DesignandFeasibility/Shared%20Documents/A/Aviometal_IT_Arsago%20Seprio/Mach-ID_1335-Cold%20finished%20RB%206061%20T651</t>
  </si>
  <si>
    <t>https://aluext.sharepoint.com/sites/DesignandFeasibility/_layouts/15/listform.aspx?PageType=4&amp;ListId=48a11f45-f27a-4e70-b33d-a95f67709e8c&amp;ID=1292&amp;ContentTypeID=0x01006440C635F0E5064897CB37DE8164FE39</t>
  </si>
  <si>
    <t>1334</t>
  </si>
  <si>
    <t>1334-Extruded RB 5083 H112</t>
  </si>
  <si>
    <t>https://aluext.sharepoint.com/sites/DesignandFeasibility/Shared%20Documents/A/Alumeco%20Sweden_SE_Sweden/Mach-ID_1334-Extruded%20RB%205083%20H112</t>
  </si>
  <si>
    <t>https://aluext.sharepoint.com/sites/DesignandFeasibility/_layouts/15/listform.aspx?PageType=4&amp;ListId=48a11f45-f27a-4e70-b33d-a95f67709e8c&amp;ID=1291&amp;ContentTypeID=0x01006440C635F0E5064897CB37DE8164FE39</t>
  </si>
  <si>
    <t>1333</t>
  </si>
  <si>
    <t>1333-7075 T6 Extruded Square bar 70mm</t>
  </si>
  <si>
    <t>Alumeco Finland</t>
  </si>
  <si>
    <t>https://aluext.sharepoint.com/sites/DesignandFeasibility/Shared%20Documents/A/Alumeco%20Finland_Fi_Turku/Mach-ID_1333-7075%20T6%20Extruded%20Square%20bar%2070mm</t>
  </si>
  <si>
    <t>Fi</t>
  </si>
  <si>
    <t>https://aluext.sharepoint.com/sites/DesignandFeasibility/_layouts/15/listform.aspx?PageType=4&amp;ListId=48a11f45-f27a-4e70-b33d-a95f67709e8c&amp;ID=1290&amp;ContentTypeID=0x01006440C635F0E5064897CB37DE8164FE39</t>
  </si>
  <si>
    <t>1332</t>
  </si>
  <si>
    <t>1332-Cold Drawn RB 6064T9</t>
  </si>
  <si>
    <t>https://aluext.sharepoint.com/sites/DesignandFeasibility/Shared%20Documents/R/Reynolds_FR_Scionzier/Mach-ID_1332-Cold%20Drawn%20RB%206064T9</t>
  </si>
  <si>
    <t>https://aluext.sharepoint.com/sites/DesignandFeasibility/_layouts/15/listform.aspx?PageType=4&amp;ListId=48a11f45-f27a-4e70-b33d-a95f67709e8c&amp;ID=1289&amp;ContentTypeID=0x01006440C635F0E5064897CB37DE8164FE39</t>
  </si>
  <si>
    <t>1331</t>
  </si>
  <si>
    <t>1331-Vkt. 101,6 x 101,6</t>
  </si>
  <si>
    <t>https://aluext.sharepoint.com/sites/DesignandFeasibility/Shared%20Documents/G/Guenzler_DE_Uhingen/Mach-ID_1331-Vkt.%20101,6%20x%20101,6</t>
  </si>
  <si>
    <t>https://aluext.sharepoint.com/sites/DesignandFeasibility/_layouts/15/listform.aspx?PageType=4&amp;ListId=48a11f45-f27a-4e70-b33d-a95f67709e8c&amp;ID=1288&amp;ContentTypeID=0x01006440C635F0E5064897CB37DE8164FE39</t>
  </si>
  <si>
    <t>1330</t>
  </si>
  <si>
    <t>1330-Cold Drawn RB 6082 T6 Dm 27mm</t>
  </si>
  <si>
    <t>https://aluext.sharepoint.com/sites/DesignandFeasibility/Shared%20Documents/C/Cometal_DE_Weinstadt/Mach-ID_1330-Cold%20Drawn%20RB%206082%20T6%20Dm%2027mm</t>
  </si>
  <si>
    <t>https://aluext.sharepoint.com/sites/DesignandFeasibility/_layouts/15/listform.aspx?PageType=4&amp;ListId=48a11f45-f27a-4e70-b33d-a95f67709e8c&amp;ID=1287&amp;ContentTypeID=0x01006440C635F0E5064897CB37DE8164FE39</t>
  </si>
  <si>
    <t>1329</t>
  </si>
  <si>
    <t>1329-Führungsrohr</t>
  </si>
  <si>
    <t>International Metal Service Sued GmbH</t>
  </si>
  <si>
    <t>International Metal Service</t>
  </si>
  <si>
    <t>10053974</t>
  </si>
  <si>
    <t>https://aluext.sharepoint.com/sites/DesignandFeasibility/Shared%20Documents/I/International%20Metal%20Service_DE_Trossingen/Mach-ID_1329-Führungsrohr</t>
  </si>
  <si>
    <t>https://aluext.sharepoint.com/sites/DesignandFeasibility/_layouts/15/listform.aspx?PageType=4&amp;ListId=48a11f45-f27a-4e70-b33d-a95f67709e8c&amp;ID=1286&amp;ContentTypeID=0x01006440C635F0E5064897CB37DE8164FE39</t>
  </si>
  <si>
    <t>1328</t>
  </si>
  <si>
    <t>1328-Cold drawn RB Dm 10mm</t>
  </si>
  <si>
    <t>https://aluext.sharepoint.com/sites/DesignandFeasibility/Shared%20Documents/C/Cochius_DE_Berlin/Mach-ID_1328-Cold%20drawn%20RB%20Dm%2010mm</t>
  </si>
  <si>
    <t>https://aluext.sharepoint.com/sites/DesignandFeasibility/_layouts/15/listform.aspx?PageType=4&amp;ListId=48a11f45-f27a-4e70-b33d-a95f67709e8c&amp;ID=1285&amp;ContentTypeID=0x01006440C635F0E5064897CB37DE8164FE39</t>
  </si>
  <si>
    <t>1327</t>
  </si>
  <si>
    <t>1327-Schalungsträger 120 verstärkt</t>
  </si>
  <si>
    <t>https://aluext.sharepoint.com/sites/DesignandFeasibility/Shared%20Documents/I/Ischebeck_DE_58256_Ennepetal/Mach-ID_1327-Schalungsträger%20120%20verstärkt</t>
  </si>
  <si>
    <t>https://aluext.sharepoint.com/sites/DesignandFeasibility/_layouts/15/listform.aspx?PageType=4&amp;ListId=48a11f45-f27a-4e70-b33d-a95f67709e8c&amp;ID=1284&amp;ContentTypeID=0x01006440C635F0E5064897CB37DE8164FE39</t>
  </si>
  <si>
    <t>1326</t>
  </si>
  <si>
    <t>1326-Rundstg._6082F,220+230mm</t>
  </si>
  <si>
    <t>LEIBER Group GmbH &amp; Co. KG</t>
  </si>
  <si>
    <t>https://aluext.sharepoint.com/sites/DesignandFeasibility/Shared%20Documents/L/LEIBER%20Group%20GmbH%20&amp;%20Co.%20KG_DE_Emmingen-Liptingen/Mach-ID_1326-Rundstg._6082F,220+230mm</t>
  </si>
  <si>
    <t>https://aluext.sharepoint.com/sites/DesignandFeasibility/_layouts/15/listform.aspx?PageType=4&amp;ListId=48a11f45-f27a-4e70-b33d-a95f67709e8c&amp;ID=1283&amp;ContentTypeID=0x01006440C635F0E5064897CB37DE8164FE39</t>
  </si>
  <si>
    <t>1325</t>
  </si>
  <si>
    <t>1325-K&amp;K_VKT389116</t>
  </si>
  <si>
    <t>https://aluext.sharepoint.com/sites/DesignandFeasibility/Shared%20Documents/K/K&amp;K_DE_Lilienthal/Mach-ID_1325-K&amp;K_VKT389116</t>
  </si>
  <si>
    <t>https://aluext.sharepoint.com/sites/DesignandFeasibility/_layouts/15/listform.aspx?PageType=4&amp;ListId=48a11f45-f27a-4e70-b33d-a95f67709e8c&amp;ID=1282&amp;ContentTypeID=0x01006440C635F0E5064897CB37DE8164FE39</t>
  </si>
  <si>
    <t>1324</t>
  </si>
  <si>
    <t>1324-Extruded RB 2024 T3(511) Dm 133m and 180mm</t>
  </si>
  <si>
    <t>https://aluext.sharepoint.com/sites/DesignandFeasibility/Shared%20Documents/K/Kastens%20&amp;%20Knauer_DE_Lilienthal/Mach-ID_1324-Extruded%20RB%202024%20T3(511)%20Dm%20133m%20and%20180mm</t>
  </si>
  <si>
    <t>https://aluext.sharepoint.com/sites/DesignandFeasibility/_layouts/15/listform.aspx?PageType=4&amp;ListId=48a11f45-f27a-4e70-b33d-a95f67709e8c&amp;ID=1281&amp;ContentTypeID=0x01006440C635F0E5064897CB37DE8164FE39</t>
  </si>
  <si>
    <t>1323</t>
  </si>
  <si>
    <t>1323-Batteriegehaeuse</t>
  </si>
  <si>
    <t>Audi CN Shangdong</t>
  </si>
  <si>
    <t>Shangdong</t>
  </si>
  <si>
    <t>https://aluext.sharepoint.com/sites/DesignandFeasibility/Shared%20Documents/A/Audi_DE_China/Mach-ID_1323-Batteriegehaeuse</t>
  </si>
  <si>
    <t>https://aluext.sharepoint.com/sites/DesignandFeasibility/_layouts/15/listform.aspx?PageType=4&amp;ListId=48a11f45-f27a-4e70-b33d-a95f67709e8c&amp;ID=1280&amp;ContentTypeID=0x01006440C635F0E5064897CB37DE8164FE39</t>
  </si>
  <si>
    <t>1322</t>
  </si>
  <si>
    <t>1322-Drawn RB 7075 T6 Dm 27mm</t>
  </si>
  <si>
    <t>https://aluext.sharepoint.com/sites/DesignandFeasibility/Shared%20Documents/C/Cometal_DE_Weinstadt/Mach-ID_1322-Drawn%20RB%207075%20T6%20Dm%2027mm</t>
  </si>
  <si>
    <t>https://aluext.sharepoint.com/sites/DesignandFeasibility/_layouts/15/listform.aspx?PageType=4&amp;ListId=48a11f45-f27a-4e70-b33d-a95f67709e8c&amp;ID=1279&amp;ContentTypeID=0x01006440C635F0E5064897CB37DE8164FE39</t>
  </si>
  <si>
    <t>1321</t>
  </si>
  <si>
    <t>1321-Cold finished RB 2024 T351 Dm 15,88mm</t>
  </si>
  <si>
    <t>Alinox Sp. Z.o.o.</t>
  </si>
  <si>
    <t>Alinox</t>
  </si>
  <si>
    <t>41-400</t>
  </si>
  <si>
    <t>Myslowice</t>
  </si>
  <si>
    <t>10491194</t>
  </si>
  <si>
    <t>https://aluext.sharepoint.com/sites/DesignandFeasibility/Shared%20Documents/A/Alinox_Po_Myslowice/Mach-ID_1321-Cold%20finished%20RB%202024%20T351%20Dm%2015,88mm</t>
  </si>
  <si>
    <t>https://aluext.sharepoint.com/sites/DesignandFeasibility/_layouts/15/listform.aspx?PageType=4&amp;ListId=48a11f45-f27a-4e70-b33d-a95f67709e8c&amp;ID=1278&amp;ContentTypeID=0x01006440C635F0E5064897CB37DE8164FE39</t>
  </si>
  <si>
    <t>1320</t>
  </si>
  <si>
    <t>1320-EXtruded Solid profile 2007 T4</t>
  </si>
  <si>
    <t>https://aluext.sharepoint.com/sites/DesignandFeasibility/Shared%20Documents/C/Cometal_DE_Weinstadt/Mach-ID_1320-EXtruded%20Solid%20profile%202007%20T4</t>
  </si>
  <si>
    <t>https://aluext.sharepoint.com/sites/DesignandFeasibility/_layouts/15/listform.aspx?PageType=4&amp;ListId=48a11f45-f27a-4e70-b33d-a95f67709e8c&amp;ID=1277&amp;ContentTypeID=0x01006440C635F0E5064897CB37DE8164FE39</t>
  </si>
  <si>
    <t>1319</t>
  </si>
  <si>
    <t>1319-Extruded RB 7075 T73511</t>
  </si>
  <si>
    <t>https://aluext.sharepoint.com/sites/DesignandFeasibility/Shared%20Documents/A/AMM_DE_Bursnago/Mach-ID_1319-Extruded%20RB%207075%20T73511</t>
  </si>
  <si>
    <t>https://aluext.sharepoint.com/sites/DesignandFeasibility/_layouts/15/listform.aspx?PageType=4&amp;ListId=48a11f45-f27a-4e70-b33d-a95f67709e8c&amp;ID=1276&amp;ContentTypeID=0x01006440C635F0E5064897CB37DE8164FE39</t>
  </si>
  <si>
    <t>1318</t>
  </si>
  <si>
    <t>1318-Extruded RB 7175 T73511 Dm 16mm</t>
  </si>
  <si>
    <t>https://aluext.sharepoint.com/sites/DesignandFeasibility/Shared%20Documents/W/WMH_DE_Essen/Mach-ID_1318-Extruded%20RB%207175%20T73511%20Dm%2016mm</t>
  </si>
  <si>
    <t>https://aluext.sharepoint.com/sites/DesignandFeasibility/_layouts/15/listform.aspx?PageType=4&amp;ListId=48a11f45-f27a-4e70-b33d-a95f67709e8c&amp;ID=1275&amp;ContentTypeID=0x01006440C635F0E5064897CB37DE8164FE39</t>
  </si>
  <si>
    <t>1317</t>
  </si>
  <si>
    <t>1317-Extruded RB 2024 T3 dia 180mm</t>
  </si>
  <si>
    <t>https://aluext.sharepoint.com/sites/DesignandFeasibility/Shared%20Documents/A/AMM_IT_Bursnago/Mach-ID_1317-Extruded%20RB%202024%20T3%20dia%20180mm</t>
  </si>
  <si>
    <t>https://aluext.sharepoint.com/sites/DesignandFeasibility/_layouts/15/listform.aspx?PageType=4&amp;ListId=48a11f45-f27a-4e70-b33d-a95f67709e8c&amp;ID=1274&amp;ContentTypeID=0x01006440C635F0E5064897CB37DE8164FE39</t>
  </si>
  <si>
    <t>1316</t>
  </si>
  <si>
    <t>1316-Extruded FB 7175 T73511127x 69,85mm</t>
  </si>
  <si>
    <t>Tornado DE Heidelberg</t>
  </si>
  <si>
    <t>69126</t>
  </si>
  <si>
    <t>Heidelberg</t>
  </si>
  <si>
    <t>https://aluext.sharepoint.com/sites/DesignandFeasibility/Shared%20Documents/T/Tornado_DE_Heidelberg/Mach-ID_1316-Extruded%20FB%207175%20T73511127x%2069,85mm</t>
  </si>
  <si>
    <t>https://aluext.sharepoint.com/sites/DesignandFeasibility/_layouts/15/listform.aspx?PageType=4&amp;ListId=48a11f45-f27a-4e70-b33d-a95f67709e8c&amp;ID=1273&amp;ContentTypeID=0x01006440C635F0E5064897CB37DE8164FE39</t>
  </si>
  <si>
    <t>1315</t>
  </si>
  <si>
    <t>1315-4</t>
  </si>
  <si>
    <t>https://aluext.sharepoint.com/sites/DesignandFeasibility/Shared%20Documents/K/Kastens%20&amp;%20Knauer_DE_Lilienthal/Mach-ID_1315-4</t>
  </si>
  <si>
    <t>https://aluext.sharepoint.com/sites/DesignandFeasibility/_layouts/15/listform.aspx?PageType=4&amp;ListId=48a11f45-f27a-4e70-b33d-a95f67709e8c&amp;ID=1272&amp;ContentTypeID=0x01006440C635F0E5064897CB37DE8164FE39</t>
  </si>
  <si>
    <t>1314</t>
  </si>
  <si>
    <t>1314-Flat_Bar_6060_6082</t>
  </si>
  <si>
    <t>https://aluext.sharepoint.com/sites/DesignandFeasibility/Shared%20Documents/A/Astrup%20AS_NO_Oslo/Mach-ID_1314-Flat_Bar_6060_6082</t>
  </si>
  <si>
    <t>https://aluext.sharepoint.com/sites/DesignandFeasibility/_layouts/15/listform.aspx?PageType=4&amp;ListId=48a11f45-f27a-4e70-b33d-a95f67709e8c&amp;ID=1271&amp;ContentTypeID=0x01006440C635F0E5064897CB37DE8164FE39</t>
  </si>
  <si>
    <t>1313</t>
  </si>
  <si>
    <t>1313-Extruded RB 7079A T6511 Dm 45mm</t>
  </si>
  <si>
    <t>https://aluext.sharepoint.com/sites/DesignandFeasibility/Shared%20Documents/N/Niemann_DE_Bremen/Mach-ID_1313-Extruded%20RB%207079A%20T6511%20Dm%2045mm</t>
  </si>
  <si>
    <t>https://aluext.sharepoint.com/sites/DesignandFeasibility/_layouts/15/listform.aspx?PageType=4&amp;ListId=48a11f45-f27a-4e70-b33d-a95f67709e8c&amp;ID=1270&amp;ContentTypeID=0x01006440C635F0E5064897CB37DE8164FE39</t>
  </si>
  <si>
    <t>1312</t>
  </si>
  <si>
    <t>1312-Verstärkungsteil_Einleger</t>
  </si>
  <si>
    <t>A-Kaiser GmbH</t>
  </si>
  <si>
    <t>A-Kaiser</t>
  </si>
  <si>
    <t>94529</t>
  </si>
  <si>
    <t>Aicha vorm Wald</t>
  </si>
  <si>
    <t>10110500</t>
  </si>
  <si>
    <t>https://aluext.sharepoint.com/sites/DesignandFeasibility/Shared%20Documents/A/A-Kaiser_DE_Aicha%20v.%20Wald/Mach-ID_1312-Verstärkungsteil_Einleger</t>
  </si>
  <si>
    <t>https://aluext.sharepoint.com/sites/DesignandFeasibility/_layouts/15/listform.aspx?PageType=4&amp;ListId=48a11f45-f27a-4e70-b33d-a95f67709e8c&amp;ID=1269&amp;ContentTypeID=0x01006440C635F0E5064897CB37DE8164FE39</t>
  </si>
  <si>
    <t>1311</t>
  </si>
  <si>
    <t>1311-Cold Drawn RB 7075 T6 Dia 38 and 40mm</t>
  </si>
  <si>
    <t>https://aluext.sharepoint.com/sites/DesignandFeasibility/Shared%20Documents/C/Cometal_DE_Weinstadt/Mach-ID_1311-Cold%20Drawn%20RB%207075%20T6%20Dia%2038%20and%2040mm</t>
  </si>
  <si>
    <t>https://aluext.sharepoint.com/sites/DesignandFeasibility/_layouts/15/listform.aspx?PageType=4&amp;ListId=48a11f45-f27a-4e70-b33d-a95f67709e8c&amp;ID=1268&amp;ContentTypeID=0x01006440C635F0E5064897CB37DE8164FE39</t>
  </si>
  <si>
    <t>1310</t>
  </si>
  <si>
    <t>1310-Extruded RB AlEco62Sn T6 Dm 70mm</t>
  </si>
  <si>
    <t>https://aluext.sharepoint.com/sites/DesignandFeasibility/Shared%20Documents/W/WMH_DE_Essen/Mach-ID_1310-Extruded%20RB%20AlEco62Sn%20T6%20Dm%2070mm</t>
  </si>
  <si>
    <t>https://aluext.sharepoint.com/sites/DesignandFeasibility/_layouts/15/listform.aspx?PageType=4&amp;ListId=48a11f45-f27a-4e70-b33d-a95f67709e8c&amp;ID=1267&amp;ContentTypeID=0x01006440C635F0E5064897CB37DE8164FE39</t>
  </si>
  <si>
    <t>1309</t>
  </si>
  <si>
    <t>1309-Rohre_6082_175x20_150x15</t>
  </si>
  <si>
    <t>Akin.Oeztuerk@step-g.com</t>
  </si>
  <si>
    <t>https://aluext.sharepoint.com/sites/DesignandFeasibility/Shared%20Documents/A/AMCO%20Metall-Service%20GmbH_DE_Bremen/Mach-ID_1309-Rohre_6082_175x20_150x15</t>
  </si>
  <si>
    <t>https://aluext.sharepoint.com/sites/DesignandFeasibility/_layouts/15/listform.aspx?PageType=4&amp;ListId=48a11f45-f27a-4e70-b33d-a95f67709e8c&amp;ID=1266&amp;ContentTypeID=0x01006440C635F0E5064897CB37DE8164FE39</t>
  </si>
  <si>
    <t>1308</t>
  </si>
  <si>
    <t>1308-Extruded RB 7075 T73511 dia 35 and 45mm</t>
  </si>
  <si>
    <t>ThyssenKrupp Materials Poland Po Sosnowiec</t>
  </si>
  <si>
    <t>Sosnowiec</t>
  </si>
  <si>
    <t>https://aluext.sharepoint.com/sites/DesignandFeasibility/Shared%20Documents/T/Thyssen%20Krupp%20Materials%20Poland_Po_Sosnowiec/Mach-ID_1308-Extruded%20RB%207075%20T73511%20dia%2035%20and%2045mm</t>
  </si>
  <si>
    <t>https://aluext.sharepoint.com/sites/DesignandFeasibility/_layouts/15/listform.aspx?PageType=4&amp;ListId=48a11f45-f27a-4e70-b33d-a95f67709e8c&amp;ID=1265&amp;ContentTypeID=0x01006440C635F0E5064897CB37DE8164FE39</t>
  </si>
  <si>
    <t>1307</t>
  </si>
  <si>
    <t>1307-Flachstange 190x10</t>
  </si>
  <si>
    <t>Rema</t>
  </si>
  <si>
    <t>https://aluext.sharepoint.com/sites/DesignandFeasibility/Shared%20Documents/R/Rema_DE_Rockenhausen/Mach-ID_1307-Flachstange%20190x10</t>
  </si>
  <si>
    <t>https://aluext.sharepoint.com/sites/DesignandFeasibility/_layouts/15/listform.aspx?PageType=4&amp;ListId=48a11f45-f27a-4e70-b33d-a95f67709e8c&amp;ID=1264&amp;ContentTypeID=0x01006440C635F0E5064897CB37DE8164FE39</t>
  </si>
  <si>
    <t>1306</t>
  </si>
  <si>
    <t>1306-Querträger_und_verschiedene_Profile</t>
  </si>
  <si>
    <t>Magna CN Shanghai</t>
  </si>
  <si>
    <t>https://aluext.sharepoint.com/sites/DesignandFeasibility/Shared%20Documents/M/Magna_AT_Shanghai/Mach-ID_1306-Querträger_und_verschiedene_Profile</t>
  </si>
  <si>
    <t>https://aluext.sharepoint.com/sites/DesignandFeasibility/_layouts/15/listform.aspx?PageType=4&amp;ListId=48a11f45-f27a-4e70-b33d-a95f67709e8c&amp;ID=1263&amp;ContentTypeID=0x01006440C635F0E5064897CB37DE8164FE39</t>
  </si>
  <si>
    <t>1305</t>
  </si>
  <si>
    <t>1305-Neuprofil_Fensterbank_BUG</t>
  </si>
  <si>
    <t>https://aluext.sharepoint.com/sites/DesignandFeasibility/Shared%20Documents/B/BUG%20Aluminium-Systeme_DE_Vogt/Mach-ID_1305-Neuprofil_Fensterbank_BUG</t>
  </si>
  <si>
    <t>https://aluext.sharepoint.com/sites/DesignandFeasibility/_layouts/15/listform.aspx?PageType=4&amp;ListId=48a11f45-f27a-4e70-b33d-a95f67709e8c&amp;ID=1262&amp;ContentTypeID=0x01006440C635F0E5064897CB37DE8164FE39</t>
  </si>
  <si>
    <t>1304</t>
  </si>
  <si>
    <t>1304-Aluprofil_40mm_Silbereloxiert</t>
  </si>
  <si>
    <t>BOSIG DE Gingen</t>
  </si>
  <si>
    <t>https://aluext.sharepoint.com/sites/DesignandFeasibility/Shared%20Documents/B/BOSIG_DE_Gingen/Mach-ID_1304-Aluprofil_40mm_Silbereloxiert</t>
  </si>
  <si>
    <t>https://aluext.sharepoint.com/sites/DesignandFeasibility/_layouts/15/listform.aspx?PageType=4&amp;ListId=48a11f45-f27a-4e70-b33d-a95f67709e8c&amp;ID=1261&amp;ContentTypeID=0x01006440C635F0E5064897CB37DE8164FE39</t>
  </si>
  <si>
    <t>1303</t>
  </si>
  <si>
    <t>1303-Kühlkörper</t>
  </si>
  <si>
    <t>https://aluext.sharepoint.com/sites/DesignandFeasibility/Shared%20Documents/R/Rema_DE_Rockenhausen/Mach-ID_1303-Kühlkörper</t>
  </si>
  <si>
    <t>https://aluext.sharepoint.com/sites/DesignandFeasibility/_layouts/15/listform.aspx?PageType=4&amp;ListId=48a11f45-f27a-4e70-b33d-a95f67709e8c&amp;ID=1260&amp;ContentTypeID=0x01006440C635F0E5064897CB37DE8164FE39</t>
  </si>
  <si>
    <t>1302</t>
  </si>
  <si>
    <t>1302-Extruded RB 7075 T6511</t>
  </si>
  <si>
    <t>https://aluext.sharepoint.com/sites/DesignandFeasibility/Shared%20Documents/W/WMH_DE_Essen/Mach-ID_1302-Extruded%20RB%207075%20T6511</t>
  </si>
  <si>
    <t>https://aluext.sharepoint.com/sites/DesignandFeasibility/_layouts/15/listform.aspx?PageType=4&amp;ListId=48a11f45-f27a-4e70-b33d-a95f67709e8c&amp;ID=1259&amp;ContentTypeID=0x01006440C635F0E5064897CB37DE8164FE39</t>
  </si>
  <si>
    <t>1301</t>
  </si>
  <si>
    <t>1301-Extruded RB 2618A T6511</t>
  </si>
  <si>
    <t>https://aluext.sharepoint.com/sites/DesignandFeasibility/Shared%20Documents/M/Mittelrheinische%20Metallgießerei_DE_Deutschland/Mach-ID_1301-Extruded%20RB%202618A%20T6511</t>
  </si>
  <si>
    <t>https://aluext.sharepoint.com/sites/DesignandFeasibility/_layouts/15/listform.aspx?PageType=4&amp;ListId=48a11f45-f27a-4e70-b33d-a95f67709e8c&amp;ID=1258&amp;ContentTypeID=0x01006440C635F0E5064897CB37DE8164FE39</t>
  </si>
  <si>
    <t>1300</t>
  </si>
  <si>
    <t>1300-entspricht MACH_1243</t>
  </si>
  <si>
    <t>Ibl Metallhandel &amp; Saege- service GmbH / Inh. Uwe Raimund</t>
  </si>
  <si>
    <t>69221</t>
  </si>
  <si>
    <t>Dossenheim</t>
  </si>
  <si>
    <t>10490797</t>
  </si>
  <si>
    <t>https://aluext.sharepoint.com/sites/DesignandFeasibility/Shared%20Documents/I/IBL%20Metallhandel%20&amp;%20Sägeservice%20GmbH_DE_Dossenheim/Mach-ID_1300-entspricht%20MACH_1243</t>
  </si>
  <si>
    <t>https://aluext.sharepoint.com/sites/DesignandFeasibility/_layouts/15/listform.aspx?PageType=4&amp;ListId=48a11f45-f27a-4e70-b33d-a95f67709e8c&amp;ID=1257&amp;ContentTypeID=0x01006440C635F0E5064897CB37DE8164FE39</t>
  </si>
  <si>
    <t>1299</t>
  </si>
  <si>
    <t>1299-Bars_6082_T6511_T6</t>
  </si>
  <si>
    <t>https://aluext.sharepoint.com/sites/DesignandFeasibility/Shared%20Documents/G/Günzler_DE_Uhingen/Mach-ID_1299-Bars_6082_T6511_T6</t>
  </si>
  <si>
    <t>https://aluext.sharepoint.com/sites/DesignandFeasibility/_layouts/15/listform.aspx?PageType=4&amp;ListId=48a11f45-f27a-4e70-b33d-a95f67709e8c&amp;ID=1256&amp;ContentTypeID=0x01006440C635F0E5064897CB37DE8164FE39</t>
  </si>
  <si>
    <t>1298</t>
  </si>
  <si>
    <t>1298-Cold drawn 2618A RB Dm 38mm</t>
  </si>
  <si>
    <t>Lilielthal</t>
  </si>
  <si>
    <t>https://aluext.sharepoint.com/sites/DesignandFeasibility/Shared%20Documents/K/Kastens%20&amp;%20Knauer_DE_Lilielthal/Mach-ID_1298-Cold%20drawn%202618A%20RB%20Dm%2038mm</t>
  </si>
  <si>
    <t>https://aluext.sharepoint.com/sites/DesignandFeasibility/_layouts/15/listform.aspx?PageType=4&amp;ListId=48a11f45-f27a-4e70-b33d-a95f67709e8c&amp;ID=1255&amp;ContentTypeID=0x01006440C635F0E5064897CB37DE8164FE39</t>
  </si>
  <si>
    <t>1297</t>
  </si>
  <si>
    <t>1297-Verlagerung BNN nach Vogt</t>
  </si>
  <si>
    <t>Siemens Mobility Austria GmbH</t>
  </si>
  <si>
    <t>https://aluext.sharepoint.com/sites/DesignandFeasibility/Shared%20Documents/S\Siemens_AT_Wien\Mach-ID_911-Avenio\Werkzeugbestellung_Verlagerung\Vogt</t>
  </si>
  <si>
    <t>https://aluext.sharepoint.com/sites/DesignandFeasibility/_layouts/15/listform.aspx?PageType=4&amp;ListId=48a11f45-f27a-4e70-b33d-a95f67709e8c&amp;ID=1254&amp;ContentTypeID=0x01006440C635F0E5064897CB37DE8164FE39</t>
  </si>
  <si>
    <t>1296</t>
  </si>
  <si>
    <t>1296-8681-95-0-XX-230</t>
  </si>
  <si>
    <t>Bodensee Biegetechnik</t>
  </si>
  <si>
    <t>Bode</t>
  </si>
  <si>
    <t>78244</t>
  </si>
  <si>
    <t>10125900</t>
  </si>
  <si>
    <t>https://aluext.sharepoint.com/sites/DesignandFeasibility/Shared%20Documents/B/Bode_DE_Kassel/Mach-ID_1296-8681-95-0-XX-230</t>
  </si>
  <si>
    <t>https://aluext.sharepoint.com/sites/DesignandFeasibility/_layouts/15/listform.aspx?PageType=4&amp;ListId=48a11f45-f27a-4e70-b33d-a95f67709e8c&amp;ID=1253&amp;ContentTypeID=0x01006440C635F0E5064897CB37DE8164FE39</t>
  </si>
  <si>
    <t>1294</t>
  </si>
  <si>
    <t>1294-Extruded RB 6061 T6511 Dm 90mm</t>
  </si>
  <si>
    <t>https://aluext.sharepoint.com/sites/DesignandFeasibility/Shared%20Documents/W/WMH_DE_Essen/Mach-ID_1294-Extruded%20RB%206061%20T6511%20Dm%2090mm</t>
  </si>
  <si>
    <t>https://aluext.sharepoint.com/sites/DesignandFeasibility/_layouts/15/listform.aspx?PageType=4&amp;ListId=48a11f45-f27a-4e70-b33d-a95f67709e8c&amp;ID=1252&amp;ContentTypeID=0x01006440C635F0E5064897CB37DE8164FE39</t>
  </si>
  <si>
    <t>1293</t>
  </si>
  <si>
    <t>1293-Bumper Extrusions</t>
  </si>
  <si>
    <t>https://aluext.sharepoint.com/sites/DesignandFeasibility/Shared%20Documents/S/Saint%20Jean_DE_Ilsfeld/Mach-ID_1293-Bumper%20Extrusions</t>
  </si>
  <si>
    <t>https://aluext.sharepoint.com/sites/DesignandFeasibility/_layouts/15/listform.aspx?PageType=4&amp;ListId=48a11f45-f27a-4e70-b33d-a95f67709e8c&amp;ID=1251&amp;ContentTypeID=0x01006440C635F0E5064897CB37DE8164FE39</t>
  </si>
  <si>
    <t>1292</t>
  </si>
  <si>
    <t>1292-Cold Drawn RB 2124 T851</t>
  </si>
  <si>
    <t>https://aluext.sharepoint.com/sites/DesignandFeasibility/Shared%20Documents/W/WMH_DE_Essen/Mach-ID_1292-Cold%20Drawn%20RB%202124%20T851</t>
  </si>
  <si>
    <t>https://aluext.sharepoint.com/sites/DesignandFeasibility/_layouts/15/listform.aspx?PageType=4&amp;ListId=48a11f45-f27a-4e70-b33d-a95f67709e8c&amp;ID=1250&amp;ContentTypeID=0x01006440C635F0E5064897CB37DE8164FE39</t>
  </si>
  <si>
    <t>1291-77336 Rahmenprofil</t>
  </si>
  <si>
    <t>Meag AG</t>
  </si>
  <si>
    <t>MEAG AG</t>
  </si>
  <si>
    <t>5014</t>
  </si>
  <si>
    <t>Gretzenbach</t>
  </si>
  <si>
    <t>10491175</t>
  </si>
  <si>
    <t>https://aluext.sharepoint.com/sites/DesignandFeasibility/Shared%20Documents/M/MEAG%20AG_CH_Gretzenbach/Mach-ID_1291-77336%20Rahmenprofil</t>
  </si>
  <si>
    <t>1290</t>
  </si>
  <si>
    <t>1290-Motorgehäuse</t>
  </si>
  <si>
    <t>https://aluext.sharepoint.com/sites/DesignandFeasibility/Shared%20Documents/R/Robert%20Bosch_DE_Blaichach/Mach-ID_1290-Motorgehäuse</t>
  </si>
  <si>
    <t>https://aluext.sharepoint.com/sites/DesignandFeasibility/_layouts/15/listform.aspx?PageType=4&amp;ListId=48a11f45-f27a-4e70-b33d-a95f67709e8c&amp;ID=1248&amp;ContentTypeID=0x01006440C635F0E5064897CB37DE8164FE39</t>
  </si>
  <si>
    <t>1289</t>
  </si>
  <si>
    <t>1289-Stufenprofile</t>
  </si>
  <si>
    <t>Item</t>
  </si>
  <si>
    <t>https://aluext.sharepoint.com/sites/DesignandFeasibility/Shared%20Documents/I/Item_DE_Solingen/Mach-ID_1289-Stufenprofile</t>
  </si>
  <si>
    <t>https://aluext.sharepoint.com/sites/DesignandFeasibility/_layouts/15/listform.aspx?PageType=4&amp;ListId=48a11f45-f27a-4e70-b33d-a95f67709e8c&amp;ID=1247&amp;ContentTypeID=0x01006440C635F0E5064897CB37DE8164FE39</t>
  </si>
  <si>
    <t>1288</t>
  </si>
  <si>
    <t>1288-Extruded RB 2024 T3 60mm</t>
  </si>
  <si>
    <t>https://aluext.sharepoint.com/sites/DesignandFeasibility/Shared%20Documents/A/Aviometal_IT_Arsago%20Seprio/Mach-ID_1288-Extruded%20RB%202024%20T3%2060mm</t>
  </si>
  <si>
    <t>https://aluext.sharepoint.com/sites/DesignandFeasibility/_layouts/15/listform.aspx?PageType=4&amp;ListId=48a11f45-f27a-4e70-b33d-a95f67709e8c&amp;ID=1246&amp;ContentTypeID=0x01006440C635F0E5064897CB37DE8164FE39</t>
  </si>
  <si>
    <t>1287</t>
  </si>
  <si>
    <t>1287-Cold Drawn RB 7075/7049A</t>
  </si>
  <si>
    <t>https://aluext.sharepoint.com/sites/DesignandFeasibility/Shared%20Documents/R/Reynolds_FR_Scionzier/Mach-ID_1287-Cold%20Drawn%20RB%207075/7049A</t>
  </si>
  <si>
    <t>https://aluext.sharepoint.com/sites/DesignandFeasibility/_layouts/15/listform.aspx?PageType=4&amp;ListId=48a11f45-f27a-4e70-b33d-a95f67709e8c&amp;ID=1245&amp;ContentTypeID=0x01006440C635F0E5064897CB37DE8164FE39</t>
  </si>
  <si>
    <t>1286</t>
  </si>
  <si>
    <t>1286-HSD0000066483</t>
  </si>
  <si>
    <t>Hydro BE Lichterverlde</t>
  </si>
  <si>
    <t>https://aluext.sharepoint.com/sites/DesignandFeasibility/Shared%20Documents/H/Hydro_BE_Lichtervelde/Mach-ID_1286-HSD0000066483</t>
  </si>
  <si>
    <t>https://aluext.sharepoint.com/sites/DesignandFeasibility/_layouts/15/listform.aspx?PageType=4&amp;ListId=48a11f45-f27a-4e70-b33d-a95f67709e8c&amp;ID=1244&amp;ContentTypeID=0x01006440C635F0E5064897CB37DE8164FE39</t>
  </si>
  <si>
    <t>1285</t>
  </si>
  <si>
    <t>1285-Cold Finished RB 6061 T651 Dm 76,2mm</t>
  </si>
  <si>
    <t>https://aluext.sharepoint.com/sites/DesignandFeasibility/Shared%20Documents/T/Thyssen%20Krupp%20Materials%20Poland_Po_Sosniewic/Mach-ID_1285-Cold%20Finished%20RB%206061%20T651%20Dm%2076,2mm</t>
  </si>
  <si>
    <t>https://aluext.sharepoint.com/sites/DesignandFeasibility/_layouts/15/listform.aspx?PageType=4&amp;ListId=48a11f45-f27a-4e70-b33d-a95f67709e8c&amp;ID=1243&amp;ContentTypeID=0x01006440C635F0E5064897CB37DE8164FE39</t>
  </si>
  <si>
    <t>1284</t>
  </si>
  <si>
    <t>1284-Profile_Wärmetauscher-u._Ventilkörper</t>
  </si>
  <si>
    <t>https://aluext.sharepoint.com/sites/DesignandFeasibility/Shared%20Documents/B/BIKAR-METALLE%20GmbH,Bad_Berleburg_DE_Bad%20Berleburg/Mach-ID_1284-Profile_Wärmetauscher-u._Ventilkörper</t>
  </si>
  <si>
    <t>https://aluext.sharepoint.com/sites/DesignandFeasibility/_layouts/15/listform.aspx?PageType=4&amp;ListId=48a11f45-f27a-4e70-b33d-a95f67709e8c&amp;ID=1242&amp;ContentTypeID=0x01006440C635F0E5064897CB37DE8164FE39</t>
  </si>
  <si>
    <t>1283</t>
  </si>
  <si>
    <t>1283-Gussbolzen_2618A_395mm</t>
  </si>
  <si>
    <t>Imbach &amp; Cie AG Solution in Metall</t>
  </si>
  <si>
    <t>Imbach &amp; Cie AG</t>
  </si>
  <si>
    <t>6244</t>
  </si>
  <si>
    <t>Nebikon</t>
  </si>
  <si>
    <t>10490744</t>
  </si>
  <si>
    <t>https://aluext.sharepoint.com/sites/DesignandFeasibility/Shared%20Documents/I/Imbach%20&amp;%20Cie%20AG_CH_Nebikon/Mach-ID_1283-Gussbolzen_2618A_395mm</t>
  </si>
  <si>
    <t>https://aluext.sharepoint.com/sites/DesignandFeasibility/_layouts/15/listform.aspx?PageType=4&amp;ListId=48a11f45-f27a-4e70-b33d-a95f67709e8c&amp;ID=1241&amp;ContentTypeID=0x01006440C635F0E5064897CB37DE8164FE39</t>
  </si>
  <si>
    <t>1282</t>
  </si>
  <si>
    <t>1282-Cold drawn RB 6262A T8 Dm 11mm</t>
  </si>
  <si>
    <t>https://aluext.sharepoint.com/sites/DesignandFeasibility/Shared%20Documents/C/Cochius_DE_Berlin/Mach-ID_1282-Cold%20drawn%20RB%206262A%20T8%20Dm%2011mm</t>
  </si>
  <si>
    <t>https://aluext.sharepoint.com/sites/DesignandFeasibility/_layouts/15/listform.aspx?PageType=4&amp;ListId=48a11f45-f27a-4e70-b33d-a95f67709e8c&amp;ID=1240&amp;ContentTypeID=0x01006440C635F0E5064897CB37DE8164FE39</t>
  </si>
  <si>
    <t>1281</t>
  </si>
  <si>
    <t>1281-Cold Drawn RB 7075 T6 Dm 65mm</t>
  </si>
  <si>
    <t>https://aluext.sharepoint.com/sites/DesignandFeasibility/Shared%20Documents/H/Heine%20Beiswenger_DE_Fellbach/Mach-ID_1281-Cold%20Drawn%20RB%207075%20T6%20Dm%2065mm</t>
  </si>
  <si>
    <t>https://aluext.sharepoint.com/sites/DesignandFeasibility/_layouts/15/listform.aspx?PageType=4&amp;ListId=48a11f45-f27a-4e70-b33d-a95f67709e8c&amp;ID=1239&amp;ContentTypeID=0x01006440C635F0E5064897CB37DE8164FE39</t>
  </si>
  <si>
    <t>1280</t>
  </si>
  <si>
    <t>1280-Cold drawn RB 6064A T9 Dm 50mm</t>
  </si>
  <si>
    <t>Aalco Metall Zweigniederlassung der Amari</t>
  </si>
  <si>
    <t>10500019</t>
  </si>
  <si>
    <t>https://aluext.sharepoint.com/sites/DesignandFeasibility/Shared%20Documents/A/AALCO%20Rutesheim_DE_Rutesheim/Mach-ID_1280-Cold%20drawn%20RB%206064A%20T9%20Dm%2050mm</t>
  </si>
  <si>
    <t>https://aluext.sharepoint.com/sites/DesignandFeasibility/_layouts/15/listform.aspx?PageType=4&amp;ListId=48a11f45-f27a-4e70-b33d-a95f67709e8c&amp;ID=1238&amp;ContentTypeID=0x01006440C635F0E5064897CB37DE8164FE39</t>
  </si>
  <si>
    <t>1279</t>
  </si>
  <si>
    <t>1279-Profil</t>
  </si>
  <si>
    <t>Hoppe Aktiengesellschaft Stadtallendorf</t>
  </si>
  <si>
    <t>35260</t>
  </si>
  <si>
    <t>Stadtallendorf</t>
  </si>
  <si>
    <t>10812715</t>
  </si>
  <si>
    <t>https://aluext.sharepoint.com/sites/DesignandFeasibility/Shared%20Documents/H/Hoppe%20AG_DE_Stadtallendorf/Mach-ID_1279-Profil</t>
  </si>
  <si>
    <t>https://aluext.sharepoint.com/sites/DesignandFeasibility/_layouts/15/listform.aspx?PageType=4&amp;ListId=48a11f45-f27a-4e70-b33d-a95f67709e8c&amp;ID=1237&amp;ContentTypeID=0x01006440C635F0E5064897CB37DE8164FE39</t>
  </si>
  <si>
    <t>1278</t>
  </si>
  <si>
    <t>1278-Flach 265x165</t>
  </si>
  <si>
    <t>Kleineberg GmbH Metallhalbzeughandel</t>
  </si>
  <si>
    <t>21435</t>
  </si>
  <si>
    <t>Stelle</t>
  </si>
  <si>
    <t>10347213</t>
  </si>
  <si>
    <t>https://aluext.sharepoint.com/sites/DesignandFeasibility/Shared%20Documents/H/H.Kleineberg_DE_Stelle/Mach-ID_1278-Flach%20265x165</t>
  </si>
  <si>
    <t>https://aluext.sharepoint.com/sites/DesignandFeasibility/_layouts/15/listform.aspx?PageType=4&amp;ListId=48a11f45-f27a-4e70-b33d-a95f67709e8c&amp;ID=1236&amp;ContentTypeID=0x01006440C635F0E5064897CB37DE8164FE39</t>
  </si>
  <si>
    <t>1277</t>
  </si>
  <si>
    <t>1277-32014 Solarprofil</t>
  </si>
  <si>
    <t>55481 Kirchberg</t>
  </si>
  <si>
    <t>https://aluext.sharepoint.com/sites/DesignandFeasibility/Shared%20Documents/A/Alutecta_DE_55481%20Kirchberg/Mach-ID_1277-32014%20Solarprofil</t>
  </si>
  <si>
    <t>https://aluext.sharepoint.com/sites/DesignandFeasibility/_layouts/15/listform.aspx?PageType=4&amp;ListId=48a11f45-f27a-4e70-b33d-a95f67709e8c&amp;ID=1235&amp;ContentTypeID=0x01006440C635F0E5064897CB37DE8164FE39</t>
  </si>
  <si>
    <t>1276</t>
  </si>
  <si>
    <t>1276-Cold Finished RB 7075 T7351 Dm101,6mm</t>
  </si>
  <si>
    <t>https://aluext.sharepoint.com/sites/DesignandFeasibility/Shared%20Documents/A/AMM_IT_Bursnago/Mach-ID_1276-Cold%20Finished%20RB%207075%20T7351%20Dm101,6mm</t>
  </si>
  <si>
    <t>https://aluext.sharepoint.com/sites/DesignandFeasibility/_layouts/15/listform.aspx?PageType=4&amp;ListId=48a11f45-f27a-4e70-b33d-a95f67709e8c&amp;ID=1234&amp;ContentTypeID=0x01006440C635F0E5064897CB37DE8164FE39</t>
  </si>
  <si>
    <t>1275</t>
  </si>
  <si>
    <t>1275-Flats_40x20_6082T6511</t>
  </si>
  <si>
    <t>Horsham</t>
  </si>
  <si>
    <t>https://aluext.sharepoint.com/sites/DesignandFeasibility/Shared%20Documents/M/Metalex_GB_Horsham/Mach-ID_1275-Flats_40x20_6082T6511</t>
  </si>
  <si>
    <t>https://aluext.sharepoint.com/sites/DesignandFeasibility/_layouts/15/listform.aspx?PageType=4&amp;ListId=48a11f45-f27a-4e70-b33d-a95f67709e8c&amp;ID=1233&amp;ContentTypeID=0x01006440C635F0E5064897CB37DE8164FE39</t>
  </si>
  <si>
    <t>1274</t>
  </si>
  <si>
    <t>1274-Extruded RB 5086 H111</t>
  </si>
  <si>
    <t>https://aluext.sharepoint.com/sites/DesignandFeasibility/Shared%20Documents/A/Alinox_Po_Myslowice/Mach-ID_1274-Extruded%20RB%205086%20H111</t>
  </si>
  <si>
    <t>https://aluext.sharepoint.com/sites/DesignandFeasibility/_layouts/15/listform.aspx?PageType=4&amp;ListId=48a11f45-f27a-4e70-b33d-a95f67709e8c&amp;ID=1232&amp;ContentTypeID=0x01006440C635F0E5064897CB37DE8164FE39</t>
  </si>
  <si>
    <t>1273</t>
  </si>
  <si>
    <t>1273-TI_200</t>
  </si>
  <si>
    <t>https://aluext.sharepoint.com/sites/DesignandFeasibility/Shared%20Documents/A/Alstom_Po_Katowice/Mach-ID_1273-TI_200</t>
  </si>
  <si>
    <t>https://aluext.sharepoint.com/sites/DesignandFeasibility/_layouts/15/listform.aspx?PageType=4&amp;ListId=48a11f45-f27a-4e70-b33d-a95f67709e8c&amp;ID=1231&amp;ContentTypeID=0x01006440C635F0E5064897CB37DE8164FE39</t>
  </si>
  <si>
    <t>1272</t>
  </si>
  <si>
    <t>1272-1</t>
  </si>
  <si>
    <t>https://aluext.sharepoint.com/sites/DesignandFeasibility/Shared%20Documents/W/WMH_DE_Essen/Mach-ID_1272-1</t>
  </si>
  <si>
    <t>https://aluext.sharepoint.com/sites/DesignandFeasibility/_layouts/15/listform.aspx?PageType=4&amp;ListId=48a11f45-f27a-4e70-b33d-a95f67709e8c&amp;ID=1230&amp;ContentTypeID=0x01006440C635F0E5064897CB37DE8164FE39</t>
  </si>
  <si>
    <t>1271</t>
  </si>
  <si>
    <t>1271-6042_US_Quote_P16</t>
  </si>
  <si>
    <t>Spectrum Metal US Clinton Township</t>
  </si>
  <si>
    <t>Clinton Township</t>
  </si>
  <si>
    <t>https://aluext.sharepoint.com/sites/DesignandFeasibility/Shared%20Documents/S/Spectrum%20Metal_US_Clinton%20Township/Mach-ID_1271-6042_US_Quote_P16</t>
  </si>
  <si>
    <t>https://aluext.sharepoint.com/sites/DesignandFeasibility/_layouts/15/listform.aspx?PageType=4&amp;ListId=48a11f45-f27a-4e70-b33d-a95f67709e8c&amp;ID=1229&amp;ContentTypeID=0x01006440C635F0E5064897CB37DE8164FE39</t>
  </si>
  <si>
    <t>1270</t>
  </si>
  <si>
    <t>1270-Cold Drawn RB 7075/6082/6262A</t>
  </si>
  <si>
    <t>Tibnor SW Eskilstuna</t>
  </si>
  <si>
    <t>632 29</t>
  </si>
  <si>
    <t>Eskilstuna</t>
  </si>
  <si>
    <t>https://aluext.sharepoint.com/sites/DesignandFeasibility/Shared%20Documents/T/Tibnor_Sw_Eskilstuna/Mach-ID_1270-Cold%20Drawn%20RB%207075/6082/6262A</t>
  </si>
  <si>
    <t>https://aluext.sharepoint.com/sites/DesignandFeasibility/_layouts/15/listform.aspx?PageType=4&amp;ListId=48a11f45-f27a-4e70-b33d-a95f67709e8c&amp;ID=1228&amp;ContentTypeID=0x01006440C635F0E5064897CB37DE8164FE39</t>
  </si>
  <si>
    <t>1269</t>
  </si>
  <si>
    <t>1269-Extruded RB 2014 T6 dia 75mm</t>
  </si>
  <si>
    <t>https://aluext.sharepoint.com/sites/DesignandFeasibility/Shared%20Documents/A/Aviometal_IT_Arsago%20Seprio/Mach-ID_1269-Extruded%20RB%202014%20T6%20dia%2075mm</t>
  </si>
  <si>
    <t>https://aluext.sharepoint.com/sites/DesignandFeasibility/_layouts/15/listform.aspx?PageType=4&amp;ListId=48a11f45-f27a-4e70-b33d-a95f67709e8c&amp;ID=1227&amp;ContentTypeID=0x01006440C635F0E5064897CB37DE8164FE39</t>
  </si>
  <si>
    <t>1268</t>
  </si>
  <si>
    <t>1268-Unterkonstruktion_6082</t>
  </si>
  <si>
    <t>Glas Marte GmbH AT Bregenz</t>
  </si>
  <si>
    <t>Bregenz</t>
  </si>
  <si>
    <t>https://aluext.sharepoint.com/sites/DesignandFeasibility/Shared%20Documents/G/Glas%20Marte%20GmbH_AT_Bregenz/Mach-ID_1268-Unterkonstruktion_6082</t>
  </si>
  <si>
    <t>https://aluext.sharepoint.com/sites/DesignandFeasibility/_layouts/15/listform.aspx?PageType=4&amp;ListId=48a11f45-f27a-4e70-b33d-a95f67709e8c&amp;ID=1226&amp;ContentTypeID=0x01006440C635F0E5064897CB37DE8164FE39</t>
  </si>
  <si>
    <t>1267</t>
  </si>
  <si>
    <t>1267-Zuluftlamellenrohr</t>
  </si>
  <si>
    <t>A + R Profilstahl Allgeier + Rösch DE Achern</t>
  </si>
  <si>
    <t>https://aluext.sharepoint.com/sites/DesignandFeasibility/Shared%20Documents/A/A%20+%20R%20Profilstahl%20Allgeier%20+%20Rösch_DE_Achern/Mach-ID_1267-Zuluftlamellenrohr</t>
  </si>
  <si>
    <t>https://aluext.sharepoint.com/sites/DesignandFeasibility/_layouts/15/listform.aspx?PageType=4&amp;ListId=48a11f45-f27a-4e70-b33d-a95f67709e8c&amp;ID=1225&amp;ContentTypeID=0x01006440C635F0E5064897CB37DE8164FE39</t>
  </si>
  <si>
    <t>https://aluext.sharepoint.com/sites/DesignandFeasibility/Shared%20Documents/A/A+R%20Profilstahl%20Allgeier%20+%20Rösch_DE_Achern/Mach-ID_1267-Zuluftlamellenrohr</t>
  </si>
  <si>
    <t>1266</t>
  </si>
  <si>
    <t>1266-Extruded RB 7075 T73511</t>
  </si>
  <si>
    <t>Fucine Umbre IT Terni</t>
  </si>
  <si>
    <t>Terni</t>
  </si>
  <si>
    <t>https://aluext.sharepoint.com/sites/DesignandFeasibility/Shared%20Documents/F/Fucine%20Umbre_IT_Terni/Mach-ID_1266-Extruded%20RB%207075%20T73511</t>
  </si>
  <si>
    <t>https://aluext.sharepoint.com/sites/DesignandFeasibility/_layouts/15/listform.aspx?PageType=4&amp;ListId=48a11f45-f27a-4e70-b33d-a95f67709e8c&amp;ID=1224&amp;ContentTypeID=0x01006440C635F0E5064897CB37DE8164FE39</t>
  </si>
  <si>
    <t>1265</t>
  </si>
  <si>
    <t>1265-Cold Drawn RB 6082 T6 Dm 31mm</t>
  </si>
  <si>
    <t>AAlco</t>
  </si>
  <si>
    <t>https://aluext.sharepoint.com/sites/DesignandFeasibility/Shared%20Documents/A/AAlco_DE_Haltern%20am%20See/Mach-ID_1265-Cold%20Drawn%20RB%206082%20T6%20Dm%2031mm</t>
  </si>
  <si>
    <t>https://aluext.sharepoint.com/sites/DesignandFeasibility/_layouts/15/listform.aspx?PageType=4&amp;ListId=48a11f45-f27a-4e70-b33d-a95f67709e8c&amp;ID=1223&amp;ContentTypeID=0x01006440C635F0E5064897CB37DE8164FE39</t>
  </si>
  <si>
    <t>1264</t>
  </si>
  <si>
    <t>1264-Extruded RB 5075 T6 Dia 48mm</t>
  </si>
  <si>
    <t>https://aluext.sharepoint.com/sites/DesignandFeasibility/Shared%20Documents/A/AMM_IT_Bursnago/Mach-ID_1264-Extruded%20RB%205075%20T6%20Dia%2048mm</t>
  </si>
  <si>
    <t>https://aluext.sharepoint.com/sites/DesignandFeasibility/_layouts/15/listform.aspx?PageType=4&amp;ListId=48a11f45-f27a-4e70-b33d-a95f67709e8c&amp;ID=1222&amp;ContentTypeID=0x01006440C635F0E5064897CB37DE8164FE39</t>
  </si>
  <si>
    <t>1263</t>
  </si>
  <si>
    <t>1263-Cold finished RB 6061 T6(51)</t>
  </si>
  <si>
    <t>https://aluext.sharepoint.com/sites/DesignandFeasibility/Shared%20Documents/A/AMM_IT_Busnago/Mach-ID_1263-Cold%20finished%20RB%206061%20T6(51)</t>
  </si>
  <si>
    <t>https://aluext.sharepoint.com/sites/DesignandFeasibility/_layouts/15/listform.aspx?PageType=4&amp;ListId=48a11f45-f27a-4e70-b33d-a95f67709e8c&amp;ID=1221&amp;ContentTypeID=0x01006440C635F0E5064897CB37DE8164FE39</t>
  </si>
  <si>
    <t>1262</t>
  </si>
  <si>
    <t>1262-Schutztür</t>
  </si>
  <si>
    <t>https://aluext.sharepoint.com/sites/DesignandFeasibility/Shared%20Documents/T/Thyssenkrupp%20Schulte%20GmbH_DE_Weingarten/Mach-ID_1262-Schutztür</t>
  </si>
  <si>
    <t>https://aluext.sharepoint.com/sites/DesignandFeasibility/_layouts/15/listform.aspx?PageType=4&amp;ListId=48a11f45-f27a-4e70-b33d-a95f67709e8c&amp;ID=1220&amp;ContentTypeID=0x01006440C635F0E5064897CB37DE8164FE39</t>
  </si>
  <si>
    <t>1261</t>
  </si>
  <si>
    <t>1261-EXtruded RB 7075 T73511 dia 145mm</t>
  </si>
  <si>
    <t>MED Technology IT Rom</t>
  </si>
  <si>
    <t>https://aluext.sharepoint.com/sites/DesignandFeasibility/Shared%20Documents/M/Med%20Technology_IT_Guidonia/Mach-ID_1261-EXtruded%20RB%207075%20T73511%20dia%20145mm</t>
  </si>
  <si>
    <t>https://aluext.sharepoint.com/sites/DesignandFeasibility/_layouts/15/listform.aspx?PageType=4&amp;ListId=48a11f45-f27a-4e70-b33d-a95f67709e8c&amp;ID=1219&amp;ContentTypeID=0x01006440C635F0E5064897CB37DE8164FE39</t>
  </si>
  <si>
    <t>1260</t>
  </si>
  <si>
    <t>1260-Cold Finished RB 6061 T6(51)</t>
  </si>
  <si>
    <t>https://aluext.sharepoint.com/sites/DesignandFeasibility/Shared%20Documents/A/Aviometal_IT_Arsago%20Seprio/Mach-ID_1260-Cold%20Finished%20RB%206061%20T6(51)</t>
  </si>
  <si>
    <t>https://aluext.sharepoint.com/sites/DesignandFeasibility/_layouts/15/listform.aspx?PageType=4&amp;ListId=48a11f45-f27a-4e70-b33d-a95f67709e8c&amp;ID=1218&amp;ContentTypeID=0x01006440C635F0E5064897CB37DE8164FE39</t>
  </si>
  <si>
    <t>1259</t>
  </si>
  <si>
    <t>1259-EXtruded RB 2024 T8511 Dm 120mm</t>
  </si>
  <si>
    <t>https://aluext.sharepoint.com/sites/DesignandFeasibility/Shared%20Documents/A/Alinox_Po_POland/Mach-ID_1259-EXtruded%20RB%202024%20T8511%20Dm%20120mm</t>
  </si>
  <si>
    <t>https://aluext.sharepoint.com/sites/DesignandFeasibility/_layouts/15/listform.aspx?PageType=4&amp;ListId=48a11f45-f27a-4e70-b33d-a95f67709e8c&amp;ID=1217&amp;ContentTypeID=0x01006440C635F0E5064897CB37DE8164FE39</t>
  </si>
  <si>
    <t>1258</t>
  </si>
  <si>
    <t>1258-18</t>
  </si>
  <si>
    <t>NAMMO NO Raufoss</t>
  </si>
  <si>
    <t>Raufoss</t>
  </si>
  <si>
    <t>https://aluext.sharepoint.com/sites/DesignandFeasibility/Shared%20Documents/N/NAMMO_NO_Raufoss/Mach-ID_1258-18</t>
  </si>
  <si>
    <t>https://aluext.sharepoint.com/sites/DesignandFeasibility/_layouts/15/listform.aspx?PageType=4&amp;ListId=48a11f45-f27a-4e70-b33d-a95f67709e8c&amp;ID=1216&amp;ContentTypeID=0x01006440C635F0E5064897CB37DE8164FE39</t>
  </si>
  <si>
    <t>1257</t>
  </si>
  <si>
    <t>1257-Cold Finished RB 7075 T7351</t>
  </si>
  <si>
    <t>https://aluext.sharepoint.com/sites/DesignandFeasibility/Shared%20Documents/F/Fucine%20Umbre_IT_Terni/Mach-ID_1257-Cold%20Finished%20RB%207075%20T7351</t>
  </si>
  <si>
    <t>https://aluext.sharepoint.com/sites/DesignandFeasibility/_layouts/15/listform.aspx?PageType=4&amp;ListId=48a11f45-f27a-4e70-b33d-a95f67709e8c&amp;ID=1215&amp;ContentTypeID=0x01006440C635F0E5064897CB37DE8164FE39</t>
  </si>
  <si>
    <t>1256</t>
  </si>
  <si>
    <t>1256-Exstrusions_DGFVE 232B</t>
  </si>
  <si>
    <t>Stockport SK4 5DY</t>
  </si>
  <si>
    <t>https://aluext.sharepoint.com/sites/DesignandFeasibility/Shared%20Documents/W/WFEL_GB_Stockport%20SK4%205DY/Mach-ID_1256-Exstrusions_DGFVE%20232B</t>
  </si>
  <si>
    <t>https://aluext.sharepoint.com/sites/DesignandFeasibility/_layouts/15/listform.aspx?PageType=4&amp;ListId=48a11f45-f27a-4e70-b33d-a95f67709e8c&amp;ID=1214&amp;ContentTypeID=0x01006440C635F0E5064897CB37DE8164FE39</t>
  </si>
  <si>
    <t>1255</t>
  </si>
  <si>
    <t>1255-Extrusions_DGFVE 232B</t>
  </si>
  <si>
    <t>https://aluext.sharepoint.com/sites/DesignandFeasibility/Shared%20Documents/W/WFEL_GB_Stockport%20SK4%205DY/Mach-ID_1255-Extrusions_DGFVE%20232B</t>
  </si>
  <si>
    <t>https://aluext.sharepoint.com/sites/DesignandFeasibility/_layouts/15/listform.aspx?PageType=4&amp;ListId=48a11f45-f27a-4e70-b33d-a95f67709e8c&amp;ID=1213&amp;ContentTypeID=0x01006440C635F0E5064897CB37DE8164FE39</t>
  </si>
  <si>
    <t>1254</t>
  </si>
  <si>
    <t>1254-Extruded/drawn RB 7068 dia 25mm</t>
  </si>
  <si>
    <t>https://aluext.sharepoint.com/sites/DesignandFeasibility/Shared%20Documents/R/Reynolds_FR_Scionzier/Mach-ID_1254-Extruded/drawn%20RB%207068%20dia%2025mm</t>
  </si>
  <si>
    <t>https://aluext.sharepoint.com/sites/DesignandFeasibility/_layouts/15/listform.aspx?PageType=4&amp;ListId=48a11f45-f27a-4e70-b33d-a95f67709e8c&amp;ID=1212&amp;ContentTypeID=0x01006440C635F0E5064897CB37DE8164FE39</t>
  </si>
  <si>
    <t>1253</t>
  </si>
  <si>
    <t>1253-Extruded RB 7050 T73511</t>
  </si>
  <si>
    <t>https://aluext.sharepoint.com/sites/DesignandFeasibility/Shared%20Documents/A/Aviometal_IT_Arsago%20Seprio/Mach-ID_1253-Extruded%20RB%207075%20T73511</t>
  </si>
  <si>
    <t>https://aluext.sharepoint.com/sites/DesignandFeasibility/_layouts/15/listform.aspx?PageType=4&amp;ListId=48a11f45-f27a-4e70-b33d-a95f67709e8c&amp;ID=1211&amp;ContentTypeID=0x01006440C635F0E5064897CB37DE8164FE39</t>
  </si>
  <si>
    <t>1252</t>
  </si>
  <si>
    <t>1252-Preisliste_Q2_2021</t>
  </si>
  <si>
    <t>Hall i. Tirol</t>
  </si>
  <si>
    <t>Ordner zu Mach-ID 1252</t>
  </si>
  <si>
    <t>https://aluext.sharepoint.com/sites/DesignandFeasibility/_layouts/15/listform.aspx?PageType=4&amp;ListId=48a11f45-f27a-4e70-b33d-a95f67709e8c&amp;ID=1210&amp;ContentTypeID=0x01006440C635F0E5064897CB37DE8164FE39</t>
  </si>
  <si>
    <t>https://aluext.sharepoint.com/sites/DesignandFeasibility/Shared%20Documents/F/Felder%20KG_AT_Hall%20i_%20Tirol/Mach-ID_1252-1252-Preisliste_Q2_2021</t>
  </si>
  <si>
    <t>1251</t>
  </si>
  <si>
    <t>1251-Profil_78611_6082</t>
  </si>
  <si>
    <t>Bevego Schweden SE Hisingsbacka</t>
  </si>
  <si>
    <t>Hisingsbacka</t>
  </si>
  <si>
    <t>https://aluext.sharepoint.com/sites/DesignandFeasibility/Shared%20Documents/B/Bevego%20Schweden_SE_Hisingsbacka/Mach-ID_1251-Profil_78611_6082</t>
  </si>
  <si>
    <t>https://aluext.sharepoint.com/sites/DesignandFeasibility/_layouts/15/listform.aspx?PageType=4&amp;ListId=48a11f45-f27a-4e70-b33d-a95f67709e8c&amp;ID=1209&amp;ContentTypeID=0x01006440C635F0E5064897CB37DE8164FE39</t>
  </si>
  <si>
    <t>1250</t>
  </si>
  <si>
    <t>1250-Extruded RB 7075 T73511 Dia 145mm</t>
  </si>
  <si>
    <t>Data F IT Pinasca</t>
  </si>
  <si>
    <t>Pinasca</t>
  </si>
  <si>
    <t>https://aluext.sharepoint.com/sites/DesignandFeasibility/Shared%20Documents/D/Data%20F_IT_Italia/Mach-ID_1250-Extruded%20RB%207075%20T73511%20Dia%20145mm</t>
  </si>
  <si>
    <t>https://aluext.sharepoint.com/sites/DesignandFeasibility/_layouts/15/listform.aspx?PageType=4&amp;ListId=48a11f45-f27a-4e70-b33d-a95f67709e8c&amp;ID=1208&amp;ContentTypeID=0x01006440C635F0E5064897CB37DE8164FE39</t>
  </si>
  <si>
    <t>1249</t>
  </si>
  <si>
    <t>1249-Profil_46x52,66_6082</t>
  </si>
  <si>
    <t>Allega GmBH</t>
  </si>
  <si>
    <t>https://aluext.sharepoint.com/sites/DesignandFeasibility/Shared%20Documents/A/Allega%20GmBH_CH_Niederglatt/Mach-ID_1249-Profil_46x52,66_6082</t>
  </si>
  <si>
    <t>https://aluext.sharepoint.com/sites/DesignandFeasibility/_layouts/15/listform.aspx?PageType=4&amp;ListId=48a11f45-f27a-4e70-b33d-a95f67709e8c&amp;ID=1207&amp;ContentTypeID=0x01006440C635F0E5064897CB37DE8164FE39</t>
  </si>
  <si>
    <t>1248</t>
  </si>
  <si>
    <t>1248-Extruded RB 7075 T73511 Dm 48mm</t>
  </si>
  <si>
    <t>https://aluext.sharepoint.com/sites/DesignandFeasibility/Shared%20Documents/K/Kastens%20&amp;%20Knauer_DE_Lilienthal/Mach-ID_1248-Extruded%20RB%207075%20T73511%20Dm%2048mm</t>
  </si>
  <si>
    <t>https://aluext.sharepoint.com/sites/DesignandFeasibility/_layouts/15/listform.aspx?PageType=4&amp;ListId=48a11f45-f27a-4e70-b33d-a95f67709e8c&amp;ID=1206&amp;ContentTypeID=0x01006440C635F0E5064897CB37DE8164FE39</t>
  </si>
  <si>
    <t>1247</t>
  </si>
  <si>
    <t>1247-Cold drawn RB 6082 T6 Dm 31mm</t>
  </si>
  <si>
    <t>https://aluext.sharepoint.com/sites/DesignandFeasibility/Shared%20Documents/C/Cometal_DE_Weinstadt/Mach-ID_1247-Cold%20drawn%20RB%206082%20T6%20Dm%2031mm</t>
  </si>
  <si>
    <t>https://aluext.sharepoint.com/sites/DesignandFeasibility/_layouts/15/listform.aspx?PageType=4&amp;ListId=48a11f45-f27a-4e70-b33d-a95f67709e8c&amp;ID=1205&amp;ContentTypeID=0x01006440C635F0E5064897CB37DE8164FE39</t>
  </si>
  <si>
    <t>1246</t>
  </si>
  <si>
    <t>1246-Flachstange_250x13,5</t>
  </si>
  <si>
    <t>https://aluext.sharepoint.com/sites/DesignandFeasibility/Shared%20Documents/A/Alumeco%20A/S_DK_Odense/Mach-ID_1246-Flachstange_250x13,5</t>
  </si>
  <si>
    <t>https://aluext.sharepoint.com/sites/DesignandFeasibility/_layouts/15/listform.aspx?PageType=4&amp;ListId=48a11f45-f27a-4e70-b33d-a95f67709e8c&amp;ID=1204&amp;ContentTypeID=0x01006440C635F0E5064897CB37DE8164FE39</t>
  </si>
  <si>
    <t>1245</t>
  </si>
  <si>
    <t>1245-Extruded RB 204 T3511 T3511</t>
  </si>
  <si>
    <t>https://aluext.sharepoint.com/sites/DesignandFeasibility/Shared%20Documents/W/WMH_DE_Essen/Mach-ID_1245-Extruded%20RB%20204%20T3511%20T3511</t>
  </si>
  <si>
    <t>https://aluext.sharepoint.com/sites/DesignandFeasibility/_layouts/15/listform.aspx?PageType=4&amp;ListId=48a11f45-f27a-4e70-b33d-a95f67709e8c&amp;ID=1203&amp;ContentTypeID=0x01006440C635F0E5064897CB37DE8164FE39</t>
  </si>
  <si>
    <t>1244</t>
  </si>
  <si>
    <t>1244-TI_160</t>
  </si>
  <si>
    <t>https://aluext.sharepoint.com/sites/DesignandFeasibility/Shared%20Documents/A/Alstom_Po_Katowice/Mach-ID_1244-TI_160</t>
  </si>
  <si>
    <t>https://aluext.sharepoint.com/sites/DesignandFeasibility/_layouts/15/listform.aspx?PageType=4&amp;ListId=48a11f45-f27a-4e70-b33d-a95f67709e8c&amp;ID=1202&amp;ContentTypeID=0x01006440C635F0E5064897CB37DE8164FE39</t>
  </si>
  <si>
    <t>1243</t>
  </si>
  <si>
    <t>1243-Kühlkörperprofil_6063_T66</t>
  </si>
  <si>
    <t>https://aluext.sharepoint.com/sites/DesignandFeasibility/Shared%20Documents/A/AMCO%20Metall-Service%20GmbH_DE_Bremen/Mach-ID_1243-Kühlkörperprofil_6063_T66</t>
  </si>
  <si>
    <t>https://aluext.sharepoint.com/sites/DesignandFeasibility/_layouts/15/listform.aspx?PageType=4&amp;ListId=48a11f45-f27a-4e70-b33d-a95f67709e8c&amp;ID=1201&amp;ContentTypeID=0x01006440C635F0E5064897CB37DE8164FE39</t>
  </si>
  <si>
    <t>1242</t>
  </si>
  <si>
    <t>1242-Kühlprofil_6060_Metallconcept</t>
  </si>
  <si>
    <t>https://aluext.sharepoint.com/sites/DesignandFeasibility/Shared%20Documents/M/ML%20Metall-Concept%20GmbH_DE_Freudenstadt/Mach-ID_1242-Kühlprofil_6060_Metallconcept</t>
  </si>
  <si>
    <t>https://aluext.sharepoint.com/sites/DesignandFeasibility/_layouts/15/listform.aspx?PageType=4&amp;ListId=48a11f45-f27a-4e70-b33d-a95f67709e8c&amp;ID=1200&amp;ContentTypeID=0x01006440C635F0E5064897CB37DE8164FE39</t>
  </si>
  <si>
    <t>1241</t>
  </si>
  <si>
    <t>1241-Rd. 95mm_6073 Leg.</t>
  </si>
  <si>
    <t>https://aluext.sharepoint.com/sites/DesignandFeasibility/Shared%20Documents/A/Allega_CH_Niederglatt/Mach-ID_1241-Rd.%2095mm_6073%20Leg.</t>
  </si>
  <si>
    <t>https://aluext.sharepoint.com/sites/DesignandFeasibility/_layouts/15/listform.aspx?PageType=4&amp;ListId=48a11f45-f27a-4e70-b33d-a95f67709e8c&amp;ID=1199&amp;ContentTypeID=0x01006440C635F0E5064897CB37DE8164FE39</t>
  </si>
  <si>
    <t>1240</t>
  </si>
  <si>
    <t>1240-UFS-Profil EUT</t>
  </si>
  <si>
    <t>21423 Winsen</t>
  </si>
  <si>
    <t>https://aluext.sharepoint.com/sites/DesignandFeasibility/Shared%20Documents/F/Feldbinder_DE_21423%20Winsen/Mach-ID_1240-UFS-Profil%20EUT</t>
  </si>
  <si>
    <t>https://aluext.sharepoint.com/sites/DesignandFeasibility/_layouts/15/listform.aspx?PageType=4&amp;ListId=48a11f45-f27a-4e70-b33d-a95f67709e8c&amp;ID=1198&amp;ContentTypeID=0x01006440C635F0E5064897CB37DE8164FE39</t>
  </si>
  <si>
    <t>1239</t>
  </si>
  <si>
    <t>1239-77430 6063 F25</t>
  </si>
  <si>
    <t>Erlenbach GmbH</t>
  </si>
  <si>
    <t>Erlenbach</t>
  </si>
  <si>
    <t>56355</t>
  </si>
  <si>
    <t>Lautert</t>
  </si>
  <si>
    <t>10490509</t>
  </si>
  <si>
    <t>https://aluext.sharepoint.com/sites/DesignandFeasibility/Shared%20Documents/E/Erlenbach_DE_Lautert/Mach-ID_1239-77430%206063%20F25</t>
  </si>
  <si>
    <t>https://aluext.sharepoint.com/sites/DesignandFeasibility/_layouts/15/listform.aspx?PageType=4&amp;ListId=48a11f45-f27a-4e70-b33d-a95f67709e8c&amp;ID=1197&amp;ContentTypeID=0x01006440C635F0E5064897CB37DE8164FE39</t>
  </si>
  <si>
    <t>1238</t>
  </si>
  <si>
    <t>1238-AP 1464</t>
  </si>
  <si>
    <t>35475 Herborn</t>
  </si>
  <si>
    <t>https://aluext.sharepoint.com/sites/DesignandFeasibility/Shared%20Documents/S/SWG_DE_35475%20Herborn/Mach-ID_1238-AP%201464</t>
  </si>
  <si>
    <t>https://aluext.sharepoint.com/sites/DesignandFeasibility/_layouts/15/listform.aspx?PageType=4&amp;ListId=48a11f45-f27a-4e70-b33d-a95f67709e8c&amp;ID=1196&amp;ContentTypeID=0x01006440C635F0E5064897CB37DE8164FE39</t>
  </si>
  <si>
    <t>1237</t>
  </si>
  <si>
    <t>1237-Drawn RB 7022 T6</t>
  </si>
  <si>
    <t>Ottobock DE Königsee</t>
  </si>
  <si>
    <t>Königsee</t>
  </si>
  <si>
    <t>https://aluext.sharepoint.com/sites/DesignandFeasibility/Shared%20Documents/O/Otto-Bock_DE_Königsee/Mach-ID_1237-Drawn%20RB%207022%20T6</t>
  </si>
  <si>
    <t>https://aluext.sharepoint.com/sites/DesignandFeasibility/_layouts/15/listform.aspx?PageType=4&amp;ListId=48a11f45-f27a-4e70-b33d-a95f67709e8c&amp;ID=1195&amp;ContentTypeID=0x01006440C635F0E5064897CB37DE8164FE39</t>
  </si>
  <si>
    <t>1236</t>
  </si>
  <si>
    <t>1236-Extruded Flat bars 2014A T6511</t>
  </si>
  <si>
    <t>Kalapurna In Mumbai</t>
  </si>
  <si>
    <t>Mumbai</t>
  </si>
  <si>
    <t>https://aluext.sharepoint.com/sites/DesignandFeasibility/Shared%20Documents/K/Kalapurna_In_Indien/Mach-ID_1236-Extruded%20Flat%20bars%202014A%20T6511</t>
  </si>
  <si>
    <t>https://aluext.sharepoint.com/sites/DesignandFeasibility/_layouts/15/listform.aspx?PageType=4&amp;ListId=48a11f45-f27a-4e70-b33d-a95f67709e8c&amp;ID=1194&amp;ContentTypeID=0x01006440C635F0E5064897CB37DE8164FE39</t>
  </si>
  <si>
    <t>1235</t>
  </si>
  <si>
    <t>1235-Metro Toulouse VAL 200</t>
  </si>
  <si>
    <t>https://aluext.sharepoint.com/sites/DesignandFeasibility/Shared%20Documents/S/Siemens_AT_Wien/Mach-ID_1235-Metro%20Toulouse%20VAL%20200</t>
  </si>
  <si>
    <t>https://aluext.sharepoint.com/sites/DesignandFeasibility/_layouts/15/listform.aspx?PageType=4&amp;ListId=48a11f45-f27a-4e70-b33d-a95f67709e8c&amp;ID=1193&amp;ContentTypeID=0x01006440C635F0E5064897CB37DE8164FE39</t>
  </si>
  <si>
    <t>1234</t>
  </si>
  <si>
    <t>1234-Extruded RB 6061 and 7075</t>
  </si>
  <si>
    <t>Packer Quality metals Is Kiryat Malachi</t>
  </si>
  <si>
    <t>https://aluext.sharepoint.com/sites/DesignandFeasibility/Shared%20Documents/P/Packer_Is_Israel/Mach-ID_1234-Extruded%20RB%206061%20and%207075</t>
  </si>
  <si>
    <t>https://aluext.sharepoint.com/sites/DesignandFeasibility/_layouts/15/listform.aspx?PageType=4&amp;ListId=48a11f45-f27a-4e70-b33d-a95f67709e8c&amp;ID=1192&amp;ContentTypeID=0x01006440C635F0E5064897CB37DE8164FE39</t>
  </si>
  <si>
    <t>1233</t>
  </si>
  <si>
    <t>1233-Vkt. mit Bohrung</t>
  </si>
  <si>
    <t>Guenzler Metall</t>
  </si>
  <si>
    <t>https://aluext.sharepoint.com/sites/DesignandFeasibility/Shared%20Documents/G/Guenzler%20Metall_DE_Uhingen/Mach-ID_1233-Vkt.%20mit%20Bohrung</t>
  </si>
  <si>
    <t>https://aluext.sharepoint.com/sites/DesignandFeasibility/_layouts/15/listform.aspx?PageType=4&amp;ListId=48a11f45-f27a-4e70-b33d-a95f67709e8c&amp;ID=1191&amp;ContentTypeID=0x01006440C635F0E5064897CB37DE8164FE39</t>
  </si>
  <si>
    <t>1232</t>
  </si>
  <si>
    <t>1232-Extruded RB 2024 T4 Dm 150mm</t>
  </si>
  <si>
    <t>https://aluext.sharepoint.com/sites/DesignandFeasibility/Shared%20Documents/A/Aalco_DE_Haltern%20am%20See/Mach-ID_1232-Extruded%20RB%202024%20T4%20Dm%20150mm</t>
  </si>
  <si>
    <t>https://aluext.sharepoint.com/sites/DesignandFeasibility/_layouts/15/listform.aspx?PageType=4&amp;ListId=48a11f45-f27a-4e70-b33d-a95f67709e8c&amp;ID=1190&amp;ContentTypeID=0x01006440C635F0E5064897CB37DE8164FE39</t>
  </si>
  <si>
    <t>1231</t>
  </si>
  <si>
    <t>1231-Extruded Flat bar 2014A/6082</t>
  </si>
  <si>
    <t>Val-Met Engineering In Chennai</t>
  </si>
  <si>
    <t>Chennai</t>
  </si>
  <si>
    <t>https://aluext.sharepoint.com/sites/DesignandFeasibility/Shared%20Documents/V/Val-Met%20Engineering_In_India/Mach-ID_1231-Extruded%20Flat%20bar%202014A/6082</t>
  </si>
  <si>
    <t>https://aluext.sharepoint.com/sites/DesignandFeasibility/_layouts/15/listform.aspx?PageType=4&amp;ListId=48a11f45-f27a-4e70-b33d-a95f67709e8c&amp;ID=1189&amp;ContentTypeID=0x01006440C635F0E5064897CB37DE8164FE39</t>
  </si>
  <si>
    <t>1230</t>
  </si>
  <si>
    <t>1230-Extruded Flat Bar 2014A/6082</t>
  </si>
  <si>
    <t>ThyssenKrupp Aerospace India In India</t>
  </si>
  <si>
    <t>Bangalore</t>
  </si>
  <si>
    <t>https://aluext.sharepoint.com/sites/DesignandFeasibility/Shared%20Documents/T/ThyssenKrupp%20Aerospace%20India_In_India/Mach-ID_1230-Extruded%20Flat%20Bar%202014A/6082</t>
  </si>
  <si>
    <t>https://aluext.sharepoint.com/sites/DesignandFeasibility/_layouts/15/listform.aspx?PageType=4&amp;ListId=48a11f45-f27a-4e70-b33d-a95f67709e8c&amp;ID=1188&amp;ContentTypeID=0x01006440C635F0E5064897CB37DE8164FE39</t>
  </si>
  <si>
    <t>1229</t>
  </si>
  <si>
    <t>1229-Crashbruecke Verbindungsstrebe Druckplatte MJ</t>
  </si>
  <si>
    <t>BMW CN Shenyang</t>
  </si>
  <si>
    <t>https://aluext.sharepoint.com/sites/DesignandFeasibility/Shared%20Documents/B/BMW_DE_Shenyang/Mach-ID_1229-Crashbruecke%20Verbindungsstrebe%20Druckplatte%20MJO-2101270006</t>
  </si>
  <si>
    <t>https://aluext.sharepoint.com/sites/DesignandFeasibility/_layouts/15/listform.aspx?PageType=4&amp;ListId=48a11f45-f27a-4e70-b33d-a95f67709e8c&amp;ID=1187&amp;ContentTypeID=0x01006440C635F0E5064897CB37DE8164FE39</t>
  </si>
  <si>
    <t>1228</t>
  </si>
  <si>
    <t>1228-Cold finished RB 7075 T7351</t>
  </si>
  <si>
    <t>https://aluext.sharepoint.com/sites/DesignandFeasibility/Shared%20Documents/A/Alinox_Po_Myslowice/Mach-ID_1228-Cold%20finished%20RB%207075%20T7351</t>
  </si>
  <si>
    <t>https://aluext.sharepoint.com/sites/DesignandFeasibility/_layouts/15/listform.aspx?PageType=4&amp;ListId=48a11f45-f27a-4e70-b33d-a95f67709e8c&amp;ID=1186&amp;ContentTypeID=0x01006440C635F0E5064897CB37DE8164FE39</t>
  </si>
  <si>
    <t>1227</t>
  </si>
  <si>
    <t>1227-new profile R917013579</t>
  </si>
  <si>
    <t>TOTOMAK A.S. TR Cigli/izmir</t>
  </si>
  <si>
    <t>Cigli/izmir</t>
  </si>
  <si>
    <t>https://aluext.sharepoint.com/sites/DesignandFeasibility/Shared%20Documents/T/TOTOMAK%20A.S._TR_Cigli/izmir/Mach-ID_1227-new%20profile%20R917013579</t>
  </si>
  <si>
    <t>https://aluext.sharepoint.com/sites/DesignandFeasibility/_layouts/15/listform.aspx?PageType=4&amp;ListId=48a11f45-f27a-4e70-b33d-a95f67709e8c&amp;ID=1185&amp;ContentTypeID=0x01006440C635F0E5064897CB37DE8164FE39</t>
  </si>
  <si>
    <t>1226</t>
  </si>
  <si>
    <t>1226-Vierkant_6060_6063_Bikar</t>
  </si>
  <si>
    <t>BIKAR-METALLE GmbH</t>
  </si>
  <si>
    <t>https://aluext.sharepoint.com/sites/DesignandFeasibility/Shared%20Documents/B/BIKAR-METALLE%20GmbH_DE_Bad%20Berleburg/Mach-ID_1226-Vierkant_6060_6063_Bikar</t>
  </si>
  <si>
    <t>https://aluext.sharepoint.com/sites/DesignandFeasibility/_layouts/15/listform.aspx?PageType=4&amp;ListId=48a11f45-f27a-4e70-b33d-a95f67709e8c&amp;ID=1184&amp;ContentTypeID=0x01006440C635F0E5064897CB37DE8164FE39</t>
  </si>
  <si>
    <t>1225</t>
  </si>
  <si>
    <t>1225-Zeichnungsprofil</t>
  </si>
  <si>
    <t>https://aluext.sharepoint.com/sites/DesignandFeasibility/Shared%20Documents/G/Guenzler%20Metall_DE_Uhingen/Mach-ID_1225-Zeichnungsprofil</t>
  </si>
  <si>
    <t>https://aluext.sharepoint.com/sites/DesignandFeasibility/_layouts/15/listform.aspx?PageType=4&amp;ListId=48a11f45-f27a-4e70-b33d-a95f67709e8c&amp;ID=1183&amp;ContentTypeID=0x01006440C635F0E5064897CB37DE8164FE39</t>
  </si>
  <si>
    <t>1224</t>
  </si>
  <si>
    <t>1224-Profilrohr_R900UP1374</t>
  </si>
  <si>
    <t>https://aluext.sharepoint.com/sites/DesignandFeasibility/Shared%20Documents/B/Bosch%20Rexroth_DE_Stuttgart/Mach-ID_1224-Profilrohr_R900UP1374</t>
  </si>
  <si>
    <t>https://aluext.sharepoint.com/sites/DesignandFeasibility/_layouts/15/listform.aspx?PageType=4&amp;ListId=48a11f45-f27a-4e70-b33d-a95f67709e8c&amp;ID=1182&amp;ContentTypeID=0x01006440C635F0E5064897CB37DE8164FE39</t>
  </si>
  <si>
    <t>1223</t>
  </si>
  <si>
    <t>1223-EXtruded RB 7075 T73511 dia 108mm</t>
  </si>
  <si>
    <t>ThyssenKrupp Materials Po Torun</t>
  </si>
  <si>
    <t>Torun</t>
  </si>
  <si>
    <t>https://aluext.sharepoint.com/sites/DesignandFeasibility/Shared%20Documents/T/Thyssen%20Krupp%20Materials_Po_Torun/Mach-ID_1223-EXtruded%20RB%207075%20T73511%20dia%20108mm</t>
  </si>
  <si>
    <t>https://aluext.sharepoint.com/sites/DesignandFeasibility/_layouts/15/listform.aspx?PageType=4&amp;ListId=48a11f45-f27a-4e70-b33d-a95f67709e8c&amp;ID=1181&amp;ContentTypeID=0x01006440C635F0E5064897CB37DE8164FE39</t>
  </si>
  <si>
    <t>1222</t>
  </si>
  <si>
    <t>1222-Extruded_6082_Alumeco</t>
  </si>
  <si>
    <t>https://aluext.sharepoint.com/sites/DesignandFeasibility/Shared%20Documents/A/Alumeco%20A/S_DK_Odense/Mach-ID_1222-Extruded_6082_Alumeco</t>
  </si>
  <si>
    <t>https://aluext.sharepoint.com/sites/DesignandFeasibility/_layouts/15/listform.aspx?PageType=4&amp;ListId=48a11f45-f27a-4e70-b33d-a95f67709e8c&amp;ID=1180&amp;ContentTypeID=0x01006440C635F0E5064897CB37DE8164FE39</t>
  </si>
  <si>
    <t>1221</t>
  </si>
  <si>
    <t>1221-Extruded RB 7075 T73511 Dm 160mm</t>
  </si>
  <si>
    <t>https://aluext.sharepoint.com/sites/DesignandFeasibility/Shared%20Documents/A/Aviometal_IT_Arsago%20Seprio/Mach-ID_1221-Extruded%20RB%207075%20T73511%20Dm%20160mm</t>
  </si>
  <si>
    <t>https://aluext.sharepoint.com/sites/DesignandFeasibility/_layouts/15/listform.aspx?PageType=4&amp;ListId=48a11f45-f27a-4e70-b33d-a95f67709e8c&amp;ID=1179&amp;ContentTypeID=0x01006440C635F0E5064897CB37DE8164FE39</t>
  </si>
  <si>
    <t>1220</t>
  </si>
  <si>
    <t>1220-EXtruded RB 6061 T6511</t>
  </si>
  <si>
    <t>Ameuro Metals BV NL Gorinchem</t>
  </si>
  <si>
    <t>https://aluext.sharepoint.com/sites/DesignandFeasibility/Shared%20Documents/A/AmEuro_NL_Gorinchem/Mach-ID_1220-EXtruded%20RB%206061%20T6511</t>
  </si>
  <si>
    <t>https://aluext.sharepoint.com/sites/DesignandFeasibility/_layouts/15/listform.aspx?PageType=4&amp;ListId=48a11f45-f27a-4e70-b33d-a95f67709e8c&amp;ID=1178&amp;ContentTypeID=0x01006440C635F0E5064897CB37DE8164FE39</t>
  </si>
  <si>
    <t>1219</t>
  </si>
  <si>
    <t>1219-Smart_Metro_V2</t>
  </si>
  <si>
    <t>https://aluext.sharepoint.com/sites/DesignandFeasibility/Shared%20Documents/A/Alstom_Po_Katowice/Mach-ID_1219-Smart_Metro_V2</t>
  </si>
  <si>
    <t>https://aluext.sharepoint.com/sites/DesignandFeasibility/_layouts/15/listform.aspx?PageType=4&amp;ListId=48a11f45-f27a-4e70-b33d-a95f67709e8c&amp;ID=1177&amp;ContentTypeID=0x01006440C635F0E5064897CB37DE8164FE39</t>
  </si>
  <si>
    <t>1218</t>
  </si>
  <si>
    <t>1218-Kreuz</t>
  </si>
  <si>
    <t>Alfdorf</t>
  </si>
  <si>
    <t>https://aluext.sharepoint.com/sites/DesignandFeasibility/Shared%20Documents/Z/ZF_DE_Polen/Mach-ID_1218-Kreuz</t>
  </si>
  <si>
    <t>https://aluext.sharepoint.com/sites/DesignandFeasibility/_layouts/15/listform.aspx?PageType=4&amp;ListId=48a11f45-f27a-4e70-b33d-a95f67709e8c&amp;ID=1176&amp;ContentTypeID=0x01006440C635F0E5064897CB37DE8164FE39</t>
  </si>
  <si>
    <t>1217</t>
  </si>
  <si>
    <t>1217-Cold Worked RB 6061 T651 dia 8"</t>
  </si>
  <si>
    <t>Future Metals NL Schelluinen</t>
  </si>
  <si>
    <t>Schelluinen</t>
  </si>
  <si>
    <t>https://aluext.sharepoint.com/sites/DesignandFeasibility/Shared%20Documents/F/Future%20Metals_NL_Schelluinen/Mach-ID_1217-Cold%20Worked%20RB%206061%20T651%20dia%208"</t>
  </si>
  <si>
    <t>https://aluext.sharepoint.com/sites/DesignandFeasibility/_layouts/15/listform.aspx?PageType=4&amp;ListId=48a11f45-f27a-4e70-b33d-a95f67709e8c&amp;ID=1175&amp;ContentTypeID=0x01006440C635F0E5064897CB37DE8164FE39</t>
  </si>
  <si>
    <t>1216</t>
  </si>
  <si>
    <t>1216-Extruded RB 7075 T6511 dia 90mm</t>
  </si>
  <si>
    <t>Tuin NL Dedemsvaart</t>
  </si>
  <si>
    <t>Dedemsvaart</t>
  </si>
  <si>
    <t>https://aluext.sharepoint.com/sites/DesignandFeasibility/Shared%20Documents/T/Tuin_NL_Dedemsvaart/Mach-ID_1216-Extruded%20RB%207075%20T6511%20dia%2090mm</t>
  </si>
  <si>
    <t>https://aluext.sharepoint.com/sites/DesignandFeasibility/_layouts/15/listform.aspx?PageType=4&amp;ListId=48a11f45-f27a-4e70-b33d-a95f67709e8c&amp;ID=1174&amp;ContentTypeID=0x01006440C635F0E5064897CB37DE8164FE39</t>
  </si>
  <si>
    <t>1215</t>
  </si>
  <si>
    <t>1215-Cold drawn 6061 T6 Dm 40mm</t>
  </si>
  <si>
    <t>https://aluext.sharepoint.com/sites/DesignandFeasibility/Shared%20Documents/C/Cochius_DE_Berlin/Mach-ID_1215-Cold%20drawn%206061%20T6%20Dm%2040mm</t>
  </si>
  <si>
    <t>https://aluext.sharepoint.com/sites/DesignandFeasibility/_layouts/15/listform.aspx?PageType=4&amp;ListId=48a11f45-f27a-4e70-b33d-a95f67709e8c&amp;ID=1173&amp;ContentTypeID=0x01006440C635F0E5064897CB37DE8164FE39</t>
  </si>
  <si>
    <t>1214</t>
  </si>
  <si>
    <t>1214-Mantelrohr 385 x 6,5 mm</t>
  </si>
  <si>
    <t>FST Industrie GmbH Gebaeude HW2</t>
  </si>
  <si>
    <t>FST</t>
  </si>
  <si>
    <t>13599</t>
  </si>
  <si>
    <t>10490966</t>
  </si>
  <si>
    <t>Ordner zu Mach-ID 1214</t>
  </si>
  <si>
    <t>https://aluext.sharepoint.com/sites/DesignandFeasibility/_layouts/15/listform.aspx?PageType=4&amp;ListId=48a11f45-f27a-4e70-b33d-a95f67709e8c&amp;ID=1172&amp;ContentTypeID=0x01006440C635F0E5064897CB37DE8164FE39</t>
  </si>
  <si>
    <t>https://aluext.sharepoint.com/sites/DesignandFeasibility/Shared%20Documents/F/FST%20Industrie%20GmbH%20Gebaeude%20HW2_DE_Berlin/Mach-ID_1214-1214-Mantelrohr_385_x_6%2C5_mm</t>
  </si>
  <si>
    <t>1213</t>
  </si>
  <si>
    <t>1213-Extruded RB 2024 T3511/T4</t>
  </si>
  <si>
    <t>https://aluext.sharepoint.com/sites/DesignandFeasibility/Shared%20Documents/W/WMH_DE_Essen/Mach-ID_1213-Extruded%20RB%202024%20T3511/T4</t>
  </si>
  <si>
    <t>https://aluext.sharepoint.com/sites/DesignandFeasibility/_layouts/15/listform.aspx?PageType=4&amp;ListId=48a11f45-f27a-4e70-b33d-a95f67709e8c&amp;ID=1171&amp;ContentTypeID=0x01006440C635F0E5064897CB37DE8164FE39</t>
  </si>
  <si>
    <t>1212</t>
  </si>
  <si>
    <t>1212-Cold Drawn RB 6082T6</t>
  </si>
  <si>
    <t>https://aluext.sharepoint.com/sites/DesignandFeasibility/Shared%20Documents/H/Heine%20&amp;%20Beisswenger_DE_Fellbach/Mach-ID_1212-Cold%20Drawn%20RB%206082T6</t>
  </si>
  <si>
    <t>https://aluext.sharepoint.com/sites/DesignandFeasibility/_layouts/15/listform.aspx?PageType=4&amp;ListId=48a11f45-f27a-4e70-b33d-a95f67709e8c&amp;ID=1170&amp;ContentTypeID=0x01006440C635F0E5064897CB37DE8164FE39</t>
  </si>
  <si>
    <t>1211</t>
  </si>
  <si>
    <t>1211-Bars_L168_2014_T6511</t>
  </si>
  <si>
    <t>ThyssenKrupp Elevator India In Bengaluru</t>
  </si>
  <si>
    <t>Bengaluru</t>
  </si>
  <si>
    <t>https://aluext.sharepoint.com/sites/DesignandFeasibility/Shared%20Documents/T/Thyssen_In_Bengaluru/Mach-ID_1211-Bars_L168_2014_T6511</t>
  </si>
  <si>
    <t>https://aluext.sharepoint.com/sites/DesignandFeasibility/_layouts/15/listform.aspx?PageType=4&amp;ListId=48a11f45-f27a-4e70-b33d-a95f67709e8c&amp;ID=1169&amp;ContentTypeID=0x01006440C635F0E5064897CB37DE8164FE39</t>
  </si>
  <si>
    <t>1210-Extruded RB 7075 T6511 Dm 36mm</t>
  </si>
  <si>
    <t>https://aluext.sharepoint.com/sites/DesignandFeasibility/Shared%20Documents/H/Heine%20&amp;%20Beisswenger_DE_Fellbach/Mach-ID_1210-Extruded%20RB%207075%20T6511%20Dm%2036mm</t>
  </si>
  <si>
    <t>https://aluext.sharepoint.com/sites/DesignandFeasibility/_layouts/15/listform.aspx?PageType=4&amp;ListId=48a11f45-f27a-4e70-b33d-a95f67709e8c&amp;ID=1168&amp;ContentTypeID=0x01006440C635F0E5064897CB37DE8164FE39</t>
  </si>
  <si>
    <t>1209</t>
  </si>
  <si>
    <t>1209-Extruded RB 5083 H112</t>
  </si>
  <si>
    <t>KAMET</t>
  </si>
  <si>
    <t>https://aluext.sharepoint.com/sites/DesignandFeasibility/Shared%20Documents/K/KAMET_DE_Kissenbrück/Mach-ID_1209-Extruded%20RB%205083%20H112</t>
  </si>
  <si>
    <t>https://aluext.sharepoint.com/sites/DesignandFeasibility/_layouts/15/listform.aspx?PageType=4&amp;ListId=48a11f45-f27a-4e70-b33d-a95f67709e8c&amp;ID=1167&amp;ContentTypeID=0x01006440C635F0E5064897CB37DE8164FE39</t>
  </si>
  <si>
    <t>1208</t>
  </si>
  <si>
    <t>1208-Cold finished RB 7075 T73(51)</t>
  </si>
  <si>
    <t>https://aluext.sharepoint.com/sites/DesignandFeasibility/Shared%20Documents/A/Alinox_Po_Myslowice/Mach-ID_1208-Cold%20finished%20RB%207075%20T73(51)</t>
  </si>
  <si>
    <t>https://aluext.sharepoint.com/sites/DesignandFeasibility/_layouts/15/listform.aspx?PageType=4&amp;ListId=48a11f45-f27a-4e70-b33d-a95f67709e8c&amp;ID=1166&amp;ContentTypeID=0x01006440C635F0E5064897CB37DE8164FE39</t>
  </si>
  <si>
    <t>1207</t>
  </si>
  <si>
    <t>1207-Extruded Flat bar 60x40mm 7075 T6511</t>
  </si>
  <si>
    <t>REmscheid</t>
  </si>
  <si>
    <t>https://aluext.sharepoint.com/sites/DesignandFeasibility/Shared%20Documents/G/Gedore_DE_REmscheid/Mach-ID_1207-Extruded%20Flat%20bar%2060x40mm%207075%20T6511</t>
  </si>
  <si>
    <t>https://aluext.sharepoint.com/sites/DesignandFeasibility/_layouts/15/listform.aspx?PageType=4&amp;ListId=48a11f45-f27a-4e70-b33d-a95f67709e8c&amp;ID=1165&amp;ContentTypeID=0x01006440C635F0E5064897CB37DE8164FE39</t>
  </si>
  <si>
    <t>1206</t>
  </si>
  <si>
    <t>1206-Cold Drawn RB 2011E T8 Dm 14mm</t>
  </si>
  <si>
    <t>https://aluext.sharepoint.com/sites/DesignandFeasibility/Shared%20Documents/E/Eisenmetall_DE_Stuttgart/Mach-ID_1206-Cold%20Drawn%20RB%202011E%20T8%20Dm%2014mm</t>
  </si>
  <si>
    <t>https://aluext.sharepoint.com/sites/DesignandFeasibility/_layouts/15/listform.aspx?PageType=4&amp;ListId=48a11f45-f27a-4e70-b33d-a95f67709e8c&amp;ID=1164&amp;ContentTypeID=0x01006440C635F0E5064897CB37DE8164FE39</t>
  </si>
  <si>
    <t>1205</t>
  </si>
  <si>
    <t>1205-Zeichnungsprofil</t>
  </si>
  <si>
    <t>https://aluext.sharepoint.com/sites/DesignandFeasibility/Shared%20Documents/M/Metallcenter%20West_DE_Leopoldshoehe/Mach-ID_1205-Zeichnungsprofil</t>
  </si>
  <si>
    <t>https://aluext.sharepoint.com/sites/DesignandFeasibility/_layouts/15/listform.aspx?PageType=4&amp;ListId=48a11f45-f27a-4e70-b33d-a95f67709e8c&amp;ID=1163&amp;ContentTypeID=0x01006440C635F0E5064897CB37DE8164FE39</t>
  </si>
  <si>
    <t>1204</t>
  </si>
  <si>
    <t>1204-Extruded RB 7075 T73511 Dm 160mm</t>
  </si>
  <si>
    <t>Co.Me.Ar IT Spello</t>
  </si>
  <si>
    <t>Spello</t>
  </si>
  <si>
    <t>https://aluext.sharepoint.com/sites/DesignandFeasibility/Shared%20Documents/C/Co.Me.Ar_IT_Italy/Mach-ID_1204-Extruded%20RB%207075%20T73511%20Dm%20160mm</t>
  </si>
  <si>
    <t>https://aluext.sharepoint.com/sites/DesignandFeasibility/_layouts/15/listform.aspx?PageType=4&amp;ListId=48a11f45-f27a-4e70-b33d-a95f67709e8c&amp;ID=1162&amp;ContentTypeID=0x01006440C635F0E5064897CB37DE8164FE39</t>
  </si>
  <si>
    <t>1203</t>
  </si>
  <si>
    <t>1203-Zeltprofil_200</t>
  </si>
  <si>
    <t>Büdingen</t>
  </si>
  <si>
    <t>https://aluext.sharepoint.com/sites/DesignandFeasibility/Shared%20Documents/R/Röder_DE_Büdingen/Mach-ID_1203-Zeltprofil_200</t>
  </si>
  <si>
    <t>https://aluext.sharepoint.com/sites/DesignandFeasibility/_layouts/15/listform.aspx?PageType=4&amp;ListId=48a11f45-f27a-4e70-b33d-a95f67709e8c&amp;ID=1161&amp;ContentTypeID=0x01006440C635F0E5064897CB37DE8164FE39</t>
  </si>
  <si>
    <t>1202</t>
  </si>
  <si>
    <t>1202-AP1462</t>
  </si>
  <si>
    <t>https://aluext.sharepoint.com/sites/DesignandFeasibility/Shared%20Documents/S/SWG_DE_35475%20Herborn/Mach-ID_1202-AP1462</t>
  </si>
  <si>
    <t>https://aluext.sharepoint.com/sites/DesignandFeasibility/_layouts/15/listform.aspx?PageType=4&amp;ListId=48a11f45-f27a-4e70-b33d-a95f67709e8c&amp;ID=1160&amp;ContentTypeID=0x01006440C635F0E5064897CB37DE8164FE39</t>
  </si>
  <si>
    <t>1201</t>
  </si>
  <si>
    <t>1201-24000681</t>
  </si>
  <si>
    <t>https://aluext.sharepoint.com/sites/DesignandFeasibility/Shared%20Documents/B/Bega%20Gantenbrink-Leuchten%20KG_DE_58708%20Menden/Mach-ID_1201-24000681</t>
  </si>
  <si>
    <t>https://aluext.sharepoint.com/sites/DesignandFeasibility/_layouts/15/listform.aspx?PageType=4&amp;ListId=48a11f45-f27a-4e70-b33d-a95f67709e8c&amp;ID=1159&amp;ContentTypeID=0x01006440C635F0E5064897CB37DE8164FE39</t>
  </si>
  <si>
    <t>1200</t>
  </si>
  <si>
    <t>1200-EXtruded RB 7075 T73511</t>
  </si>
  <si>
    <t>Erwin Auerhammer GmbH</t>
  </si>
  <si>
    <t>AMM</t>
  </si>
  <si>
    <t>89343</t>
  </si>
  <si>
    <t>Trezzo sull’Adda</t>
  </si>
  <si>
    <t>https://aluext.sharepoint.com/sites/DesignandFeasibility/Shared%20Documents/A/AMM_IT_Trezzo%20sull’Adda/Mach-ID_1200-EXtruded%20RB%207075%20T73511</t>
  </si>
  <si>
    <t>https://aluext.sharepoint.com/sites/DesignandFeasibility/_layouts/15/listform.aspx?PageType=4&amp;ListId=48a11f45-f27a-4e70-b33d-a95f67709e8c&amp;ID=1158&amp;ContentTypeID=0x01006440C635F0E5064897CB37DE8164FE39</t>
  </si>
  <si>
    <t>1199</t>
  </si>
  <si>
    <t>1199-Sitzverkleidung California</t>
  </si>
  <si>
    <t>Volkswagen PL Wrzesnia</t>
  </si>
  <si>
    <t>69 Wrzesnia PL</t>
  </si>
  <si>
    <t>https://aluext.sharepoint.com/sites/DesignandFeasibility/Shared%20Documents/V/Volkswagen_DE_69%20Wrzesnia%20PL/Mach-ID_1199-Sitzverkleidung%20California</t>
  </si>
  <si>
    <t>https://aluext.sharepoint.com/sites/DesignandFeasibility/_layouts/15/listform.aspx?PageType=4&amp;ListId=48a11f45-f27a-4e70-b33d-a95f67709e8c&amp;ID=1157&amp;ContentTypeID=0x01006440C635F0E5064897CB37DE8164FE39</t>
  </si>
  <si>
    <t>1198</t>
  </si>
  <si>
    <t>1198-EN AW 6005A T6</t>
  </si>
  <si>
    <t>https://aluext.sharepoint.com/sites/DesignandFeasibility/Shared%20Documents/C/Casalaluminium_IT_Casale%20Cremasco/Mach-ID_1198-EN%20AW%206005A%20T6</t>
  </si>
  <si>
    <t>https://aluext.sharepoint.com/sites/DesignandFeasibility/_layouts/15/listform.aspx?PageType=4&amp;ListId=48a11f45-f27a-4e70-b33d-a95f67709e8c&amp;ID=1156&amp;ContentTypeID=0x01006440C635F0E5064897CB37DE8164FE39</t>
  </si>
  <si>
    <t>1197</t>
  </si>
  <si>
    <t>1197-Batteriewanne</t>
  </si>
  <si>
    <t>MAN DE Nürnberg</t>
  </si>
  <si>
    <t>https://aluext.sharepoint.com/sites/DesignandFeasibility/Shared%20Documents/M/MAN_DE_Nürnberg/Mach-ID_1197-Batteriewanne</t>
  </si>
  <si>
    <t>https://aluext.sharepoint.com/sites/DesignandFeasibility/_layouts/15/listform.aspx?PageType=4&amp;ListId=48a11f45-f27a-4e70-b33d-a95f67709e8c&amp;ID=1155&amp;ContentTypeID=0x01006440C635F0E5064897CB37DE8164FE39</t>
  </si>
  <si>
    <t>1196</t>
  </si>
  <si>
    <t>1196-Tube 6082 140 x 15 - flutz B75299</t>
  </si>
  <si>
    <t>Almet Strasbourg</t>
  </si>
  <si>
    <t>ALMET Strasbourg</t>
  </si>
  <si>
    <t>67201</t>
  </si>
  <si>
    <t>strasbourg</t>
  </si>
  <si>
    <t>10100263</t>
  </si>
  <si>
    <t>https://aluext.sharepoint.com/sites/DesignandFeasibility/Shared%20Documents/A/ALMET%20Strasbourg_FR_strasbourg/Mach-ID_1196-Tube%206082%20140%20x%2015%20-%20flutz%20B75299</t>
  </si>
  <si>
    <t>https://aluext.sharepoint.com/sites/DesignandFeasibility/_layouts/15/listform.aspx?PageType=4&amp;ListId=48a11f45-f27a-4e70-b33d-a95f67709e8c&amp;ID=1154&amp;ContentTypeID=0x01006440C635F0E5064897CB37DE8164FE39</t>
  </si>
  <si>
    <t>1195</t>
  </si>
  <si>
    <t>1195-profil HP 140 X 6 - DIE 78698</t>
  </si>
  <si>
    <t>Ocea Sa</t>
  </si>
  <si>
    <t>OCEA SA</t>
  </si>
  <si>
    <t>85100</t>
  </si>
  <si>
    <t>Les Sables d'Olonne</t>
  </si>
  <si>
    <t>10490685</t>
  </si>
  <si>
    <t>https://aluext.sharepoint.com/sites/DesignandFeasibility/Shared%20Documents/O/OCEA%20SA_FR_Les%20Sables%20d'Olonne/Mach-ID_1195-profil%20HP%20140%20X%206%20-%20DIE%2078698</t>
  </si>
  <si>
    <t>https://aluext.sharepoint.com/sites/DesignandFeasibility/_layouts/15/listform.aspx?PageType=4&amp;ListId=48a11f45-f27a-4e70-b33d-a95f67709e8c&amp;ID=1153&amp;ContentTypeID=0x01006440C635F0E5064897CB37DE8164FE39</t>
  </si>
  <si>
    <t>1194</t>
  </si>
  <si>
    <t>1194-Extruded RB 6061 T6 dia 200mm</t>
  </si>
  <si>
    <t>https://aluext.sharepoint.com/sites/DesignandFeasibility/Shared%20Documents/A/AmEuro_NL_Gorinchem/Mach-ID_1194-Extruded%20RB%206061%20T6%20dia%20200mm</t>
  </si>
  <si>
    <t>https://aluext.sharepoint.com/sites/DesignandFeasibility/_layouts/15/listform.aspx?PageType=4&amp;ListId=48a11f45-f27a-4e70-b33d-a95f67709e8c&amp;ID=1152&amp;ContentTypeID=0x01006440C635F0E5064897CB37DE8164FE39</t>
  </si>
  <si>
    <t>1193</t>
  </si>
  <si>
    <t>1193-120_and_110_Vkt._6082_ABB_spec.</t>
  </si>
  <si>
    <t>https://aluext.sharepoint.com/sites/DesignandFeasibility/Shared%20Documents/N/Niemann_DE_Bremen/Mach-ID_1193-120_and_110_Vkt._6082_ABB_spec.</t>
  </si>
  <si>
    <t>https://aluext.sharepoint.com/sites/DesignandFeasibility/_layouts/15/listform.aspx?PageType=4&amp;ListId=48a11f45-f27a-4e70-b33d-a95f67709e8c&amp;ID=1151&amp;ContentTypeID=0x01006440C635F0E5064897CB37DE8164FE39</t>
  </si>
  <si>
    <t>1192</t>
  </si>
  <si>
    <t>1192-Pancake-Profil_6063</t>
  </si>
  <si>
    <t>https://aluext.sharepoint.com/sites/DesignandFeasibility/Shared%20Documents/A/AMCO%20Metall-Service%20GmbH_DE_Bremen/Mach-ID_1192-Pancake-Profil_6063</t>
  </si>
  <si>
    <t>https://aluext.sharepoint.com/sites/DesignandFeasibility/_layouts/15/listform.aspx?PageType=4&amp;ListId=48a11f45-f27a-4e70-b33d-a95f67709e8c&amp;ID=1150&amp;ContentTypeID=0x01006440C635F0E5064897CB37DE8164FE39</t>
  </si>
  <si>
    <t>1191</t>
  </si>
  <si>
    <t>1191-Querstrebe F AU M201162</t>
  </si>
  <si>
    <t>https://aluext.sharepoint.com/sites/DesignandFeasibility/Shared%20Documents/A/Audi_DE_Ingolstadt/Mach-ID_1191-Querstrebe%20F%20AU%20M201162</t>
  </si>
  <si>
    <t>https://aluext.sharepoint.com/sites/DesignandFeasibility/_layouts/15/listform.aspx?PageType=4&amp;ListId=48a11f45-f27a-4e70-b33d-a95f67709e8c&amp;ID=1149&amp;ContentTypeID=0x01006440C635F0E5064897CB37DE8164FE39</t>
  </si>
  <si>
    <t>1190</t>
  </si>
  <si>
    <t>1190-WZ_27044</t>
  </si>
  <si>
    <t>Suer Nutzfahrzeugtechnik Gmbh &amp; Co. KG</t>
  </si>
  <si>
    <t>Suer</t>
  </si>
  <si>
    <t>42929</t>
  </si>
  <si>
    <t>Wermelskirchen</t>
  </si>
  <si>
    <t>11756900</t>
  </si>
  <si>
    <t>Ordner zu Mach-ID 1190</t>
  </si>
  <si>
    <t>https://aluext.sharepoint.com/sites/DesignandFeasibility/_layouts/15/listform.aspx?PageType=4&amp;ListId=48a11f45-f27a-4e70-b33d-a95f67709e8c&amp;ID=1148&amp;ContentTypeID=0x01006440C635F0E5064897CB37DE8164FE39</t>
  </si>
  <si>
    <t>https://aluext.sharepoint.com/sites/DesignandFeasibility/Shared%20Documents/S/Suer%20Nutzfahrzeugtechnik%20Gmbh%20%26%20Co%20KG_DE_Wermelskirchen/Mach-ID_1190-1190-WZ_27044</t>
  </si>
  <si>
    <t>1189</t>
  </si>
  <si>
    <t>1189-Cold drawn RB AlEco62Sn Dia 19mm</t>
  </si>
  <si>
    <t>Schwäbische Formdrehteile DE Babenhausen</t>
  </si>
  <si>
    <t>https://aluext.sharepoint.com/sites/DesignandFeasibility/Shared%20Documents/S/Schwäbische%20Formdrehteile_DE_Babenhausen/Mach-ID_1189-Cold%20drawn%20RB%20AlEco62Sn%20Dia%2019mm</t>
  </si>
  <si>
    <t>https://aluext.sharepoint.com/sites/DesignandFeasibility/_layouts/15/listform.aspx?PageType=4&amp;ListId=48a11f45-f27a-4e70-b33d-a95f67709e8c&amp;ID=1147&amp;ContentTypeID=0x01006440C635F0E5064897CB37DE8164FE39</t>
  </si>
  <si>
    <t>1188</t>
  </si>
  <si>
    <t>1188-Extruded RB 7075O 6,5"</t>
  </si>
  <si>
    <t>https://aluext.sharepoint.com/sites/DesignandFeasibility/Shared%20Documents/M/Med%20Technology_IT_Guidonia/Mach-ID_1188-Extruded%20RB%207075O%206,5"</t>
  </si>
  <si>
    <t>https://aluext.sharepoint.com/sites/DesignandFeasibility/_layouts/15/listform.aspx?PageType=4&amp;ListId=48a11f45-f27a-4e70-b33d-a95f67709e8c&amp;ID=1146&amp;ContentTypeID=0x01006440C635F0E5064897CB37DE8164FE39</t>
  </si>
  <si>
    <t>1187</t>
  </si>
  <si>
    <t>1187-PPE-Profil</t>
  </si>
  <si>
    <t>Porsche DE Weissach</t>
  </si>
  <si>
    <t>https://aluext.sharepoint.com/sites/DesignandFeasibility/Shared%20Documents/P/Porsche_DE_Weissach/Mach-ID_1187-PPE-Profil</t>
  </si>
  <si>
    <t>https://aluext.sharepoint.com/sites/DesignandFeasibility/_layouts/15/listform.aspx?PageType=4&amp;ListId=48a11f45-f27a-4e70-b33d-a95f67709e8c&amp;ID=1145&amp;ContentTypeID=0x01006440C635F0E5064897CB37DE8164FE39</t>
  </si>
  <si>
    <t>1186</t>
  </si>
  <si>
    <t>1186-Cold drawn RB 6082T6</t>
  </si>
  <si>
    <t>Haimer DE Igenhausen</t>
  </si>
  <si>
    <t>Igenhausen</t>
  </si>
  <si>
    <t>https://aluext.sharepoint.com/sites/DesignandFeasibility/Shared%20Documents/H/HAIMER_DE_Igenhausen/Mach-ID_1186-Cold%20drawn%20RB%206082T6</t>
  </si>
  <si>
    <t>https://aluext.sharepoint.com/sites/DesignandFeasibility/_layouts/15/listform.aspx?PageType=4&amp;ListId=48a11f45-f27a-4e70-b33d-a95f67709e8c&amp;ID=1144&amp;ContentTypeID=0x01006440C635F0E5064897CB37DE8164FE39</t>
  </si>
  <si>
    <t>1185</t>
  </si>
  <si>
    <t>1185-Extruded/Cold finished RB</t>
  </si>
  <si>
    <t>https://aluext.sharepoint.com/sites/DesignandFeasibility/Shared%20Documents/A/AMM_IT_Italy/Mach-ID_1185-Extruded/Cold%20finished%20RB</t>
  </si>
  <si>
    <t>https://aluext.sharepoint.com/sites/DesignandFeasibility/_layouts/15/listform.aspx?PageType=4&amp;ListId=48a11f45-f27a-4e70-b33d-a95f67709e8c&amp;ID=1143&amp;ContentTypeID=0x01006440C635F0E5064897CB37DE8164FE39</t>
  </si>
  <si>
    <t>1184</t>
  </si>
  <si>
    <t>1184-U_Profil_6060</t>
  </si>
  <si>
    <t>https://aluext.sharepoint.com/sites/DesignandFeasibility/Shared%20Documents/A/Allega%20GmbH_CH_Niederglatt/Mach-ID_1184-U_Profil_6060</t>
  </si>
  <si>
    <t>https://aluext.sharepoint.com/sites/DesignandFeasibility/_layouts/15/listform.aspx?PageType=4&amp;ListId=48a11f45-f27a-4e70-b33d-a95f67709e8c&amp;ID=1142&amp;ContentTypeID=0x01006440C635F0E5064897CB37DE8164FE39</t>
  </si>
  <si>
    <t>1183</t>
  </si>
  <si>
    <t>1183-Querträger</t>
  </si>
  <si>
    <t>https://aluext.sharepoint.com/sites/DesignandFeasibility/Shared%20Documents/S/Saint%20Jean_DE_Ilsfeld/Mach-ID_1183-Querträger</t>
  </si>
  <si>
    <t>https://aluext.sharepoint.com/sites/DesignandFeasibility/_layouts/15/listform.aspx?PageType=4&amp;ListId=48a11f45-f27a-4e70-b33d-a95f67709e8c&amp;ID=1141&amp;ContentTypeID=0x01006440C635F0E5064897CB37DE8164FE39</t>
  </si>
  <si>
    <t>1182</t>
  </si>
  <si>
    <t>1182-Rahmenprofile</t>
  </si>
  <si>
    <t>EDAG DE Eisenach</t>
  </si>
  <si>
    <t>https://aluext.sharepoint.com/sites/DesignandFeasibility/Shared%20Documents/E/EDAG_DE_Eisenach/Mach-ID_1182-Rahmenprofile</t>
  </si>
  <si>
    <t>https://aluext.sharepoint.com/sites/DesignandFeasibility/_layouts/15/listform.aspx?PageType=4&amp;ListId=48a11f45-f27a-4e70-b33d-a95f67709e8c&amp;ID=1140&amp;ContentTypeID=0x01006440C635F0E5064897CB37DE8164FE39</t>
  </si>
  <si>
    <t>1181</t>
  </si>
  <si>
    <t>1181-10 Zeichnungsprofile</t>
  </si>
  <si>
    <t>https://aluext.sharepoint.com/sites/DesignandFeasibility/Shared%20Documents/G/Guenzler%20Metall_DE_Uhingen/Mach-ID_1181-10%20Zeichnungsprofile</t>
  </si>
  <si>
    <t>https://aluext.sharepoint.com/sites/DesignandFeasibility/_layouts/15/listform.aspx?PageType=4&amp;ListId=48a11f45-f27a-4e70-b33d-a95f67709e8c&amp;ID=1139&amp;ContentTypeID=0x01006440C635F0E5064897CB37DE8164FE39</t>
  </si>
  <si>
    <t>1180</t>
  </si>
  <si>
    <t>1180-Rd 170</t>
  </si>
  <si>
    <t>NLS Machining GmbH DE 13409 Berlin</t>
  </si>
  <si>
    <t>13409 Berlin</t>
  </si>
  <si>
    <t>https://aluext.sharepoint.com/sites/DesignandFeasibility/Shared%20Documents/N/NLS%20Machining_DE_13409%20Berlin/Mach-ID_1180-Rd%20170</t>
  </si>
  <si>
    <t>https://aluext.sharepoint.com/sites/DesignandFeasibility/_layouts/15/listform.aspx?PageType=4&amp;ListId=48a11f45-f27a-4e70-b33d-a95f67709e8c&amp;ID=1138&amp;ContentTypeID=0x01006440C635F0E5064897CB37DE8164FE39</t>
  </si>
  <si>
    <t>1179</t>
  </si>
  <si>
    <t>1179-B75062, B25703</t>
  </si>
  <si>
    <t>58256 Ennepetal</t>
  </si>
  <si>
    <t>https://aluext.sharepoint.com/sites/DesignandFeasibility/Shared%20Documents/F/Friedrich%20Ischebeck%20GmbH_DE_58256%20Ennepetal/Mach-ID_1179-B75062,%20B25703</t>
  </si>
  <si>
    <t>https://aluext.sharepoint.com/sites/DesignandFeasibility/_layouts/15/listform.aspx?PageType=4&amp;ListId=48a11f45-f27a-4e70-b33d-a95f67709e8c&amp;ID=1137&amp;ContentTypeID=0x01006440C635F0E5064897CB37DE8164FE39</t>
  </si>
  <si>
    <t>1178</t>
  </si>
  <si>
    <t>1178-Extruded RB 2011E T6 Dm 48mm</t>
  </si>
  <si>
    <t>Frankfurt</t>
  </si>
  <si>
    <t>https://aluext.sharepoint.com/sites/DesignandFeasibility/Shared%20Documents/E/Eisenmetall_DE_Frankfurt/Mach-ID_1178-Extruded%20RB%202011E%20T6%20Dm%2048mm</t>
  </si>
  <si>
    <t>https://aluext.sharepoint.com/sites/DesignandFeasibility/_layouts/15/listform.aspx?PageType=4&amp;ListId=48a11f45-f27a-4e70-b33d-a95f67709e8c&amp;ID=1136&amp;ContentTypeID=0x01006440C635F0E5064897CB37DE8164FE39</t>
  </si>
  <si>
    <t>1177</t>
  </si>
  <si>
    <t>1177-Drawn bars 5086 H111 -ASNA 3015</t>
  </si>
  <si>
    <t>SCA Service Centre Aero FR Nantes</t>
  </si>
  <si>
    <t>Nantes</t>
  </si>
  <si>
    <t>https://aluext.sharepoint.com/sites/DesignandFeasibility/Shared%20Documents/S/SCA%20Service%20Centre%20Aero_FR_Nantes/Mach-ID_1177-Drawn%20bars%205086%20H111%20-ASNA%203015</t>
  </si>
  <si>
    <t>https://aluext.sharepoint.com/sites/DesignandFeasibility/_layouts/15/listform.aspx?PageType=4&amp;ListId=48a11f45-f27a-4e70-b33d-a95f67709e8c&amp;ID=1135&amp;ContentTypeID=0x01006440C635F0E5064897CB37DE8164FE39</t>
  </si>
  <si>
    <t>1176</t>
  </si>
  <si>
    <t>1176-Cold Drawn RB 7075 T6 Dia 23mm</t>
  </si>
  <si>
    <t>https://aluext.sharepoint.com/sites/DesignandFeasibility/Shared%20Documents/C/Cometal_DE_Weinstadt/Mach-ID_1176-Cold%20Drawn%20RB%207075%20T6%20Dia%2023mm</t>
  </si>
  <si>
    <t>https://aluext.sharepoint.com/sites/DesignandFeasibility/_layouts/15/listform.aspx?PageType=4&amp;ListId=48a11f45-f27a-4e70-b33d-a95f67709e8c&amp;ID=1134&amp;ContentTypeID=0x01006440C635F0E5064897CB37DE8164FE39</t>
  </si>
  <si>
    <t>1175</t>
  </si>
  <si>
    <t>1175-R30139331 und R301343934</t>
  </si>
  <si>
    <t>Bosch Rexroth AG DE Stuttgart</t>
  </si>
  <si>
    <t>70376 Stuttgart</t>
  </si>
  <si>
    <t>https://aluext.sharepoint.com/sites/DesignandFeasibility/Shared%20Documents/B/Bosch%20Rexroth%20AG%20Stuttgart%20NL%20Schweinfurt_DE_70376%20Stuttgart/Mach-ID_1175-R30139331%20und%20R301343934</t>
  </si>
  <si>
    <t>https://aluext.sharepoint.com/sites/DesignandFeasibility/_layouts/15/listform.aspx?PageType=4&amp;ListId=48a11f45-f27a-4e70-b33d-a95f67709e8c&amp;ID=1133&amp;ContentTypeID=0x01006440C635F0E5064897CB37DE8164FE39</t>
  </si>
  <si>
    <t>1174</t>
  </si>
  <si>
    <t>1174-Einschweissteile</t>
  </si>
  <si>
    <t>DHG Sand Casting Corporate DE Friedrichshafen</t>
  </si>
  <si>
    <t>88040</t>
  </si>
  <si>
    <t>Friedrichshafen</t>
  </si>
  <si>
    <t>https://aluext.sharepoint.com/sites/DesignandFeasibility/Shared%20Documents/D/DHG%20Sand%20Casting%20Corporate_DE_Friedrichshafen/Mach-ID_1174-Einschweissteile</t>
  </si>
  <si>
    <t>https://aluext.sharepoint.com/sites/DesignandFeasibility/_layouts/15/listform.aspx?PageType=4&amp;ListId=48a11f45-f27a-4e70-b33d-a95f67709e8c&amp;ID=1132&amp;ContentTypeID=0x01006440C635F0E5064897CB37DE8164FE39</t>
  </si>
  <si>
    <t>1173</t>
  </si>
  <si>
    <t>1173-Cold drawn RB 7075</t>
  </si>
  <si>
    <t>https://aluext.sharepoint.com/sites/DesignandFeasibility/Shared%20Documents/H/Heine%20&amp;%20Beisswenger_DE_Fellbach/Mach-ID_1173-Cold%20drawn%20RB%207075</t>
  </si>
  <si>
    <t>https://aluext.sharepoint.com/sites/DesignandFeasibility/_layouts/15/listform.aspx?PageType=4&amp;ListId=48a11f45-f27a-4e70-b33d-a95f67709e8c&amp;ID=1131&amp;ContentTypeID=0x01006440C635F0E5064897CB37DE8164FE39</t>
  </si>
  <si>
    <t>1172</t>
  </si>
  <si>
    <t>1172-Cold Drawn RB 2011E</t>
  </si>
  <si>
    <t>https://aluext.sharepoint.com/sites/DesignandFeasibility/Shared%20Documents/R/Reynolds_FR_Scionzier/Mach-ID_1172-Cold%20Drawn%20RB%202011E</t>
  </si>
  <si>
    <t>https://aluext.sharepoint.com/sites/DesignandFeasibility/_layouts/15/listform.aspx?PageType=4&amp;ListId=48a11f45-f27a-4e70-b33d-a95f67709e8c&amp;ID=1130&amp;ContentTypeID=0x01006440C635F0E5064897CB37DE8164FE39</t>
  </si>
  <si>
    <t>1171</t>
  </si>
  <si>
    <t>1171-Request_Brehm_2021</t>
  </si>
  <si>
    <t>Brehm Präzisionstechnik GmbH &amp; Co. KG DE Ulm</t>
  </si>
  <si>
    <t>https://aluext.sharepoint.com/sites/DesignandFeasibility/Shared%20Documents/B/Brehm_DE_Ulm/Mach-ID_1171-Request_Brehm_2021</t>
  </si>
  <si>
    <t>https://aluext.sharepoint.com/sites/DesignandFeasibility/_layouts/15/listform.aspx?PageType=4&amp;ListId=48a11f45-f27a-4e70-b33d-a95f67709e8c&amp;ID=1129&amp;ContentTypeID=0x01006440C635F0E5064897CB37DE8164FE39</t>
  </si>
  <si>
    <t>1170</t>
  </si>
  <si>
    <t>1170-Profile_Fahrzeugbau</t>
  </si>
  <si>
    <t>Tomobil GmbH DE Baienfurt</t>
  </si>
  <si>
    <t>https://aluext.sharepoint.com/sites/DesignandFeasibility/Shared%20Documents/T/Tomobil%20GmbH_DE_Baienfurt/Mach-ID_1170-Profile_Fahrzeugbau</t>
  </si>
  <si>
    <t>https://aluext.sharepoint.com/sites/DesignandFeasibility/_layouts/15/listform.aspx?PageType=4&amp;ListId=48a11f45-f27a-4e70-b33d-a95f67709e8c&amp;ID=1128&amp;ContentTypeID=0x01006440C635F0E5064897CB37DE8164FE39</t>
  </si>
  <si>
    <t>1169</t>
  </si>
  <si>
    <t>1169-Billets_6082_2007</t>
  </si>
  <si>
    <t>https://aluext.sharepoint.com/sites/DesignandFeasibility/Shared%20Documents/A/Airoldi_IT_Molteno/Mach-ID_1169-Billets_6082_2007</t>
  </si>
  <si>
    <t>https://aluext.sharepoint.com/sites/DesignandFeasibility/_layouts/15/listform.aspx?PageType=4&amp;ListId=48a11f45-f27a-4e70-b33d-a95f67709e8c&amp;ID=1127&amp;ContentTypeID=0x01006440C635F0E5064897CB37DE8164FE39</t>
  </si>
  <si>
    <t>1168</t>
  </si>
  <si>
    <t>1168-Rahmen-Profil</t>
  </si>
  <si>
    <t>https://aluext.sharepoint.com/sites/DesignandFeasibility/Shared%20Documents/S/Schliess-%20und%20Sicherungssysteme_DE_Mühlhausen/Mach-ID_1168-Rahmen-Profil</t>
  </si>
  <si>
    <t>https://aluext.sharepoint.com/sites/DesignandFeasibility/_layouts/15/listform.aspx?PageType=4&amp;ListId=48a11f45-f27a-4e70-b33d-a95f67709e8c&amp;ID=1126&amp;ContentTypeID=0x01006440C635F0E5064897CB37DE8164FE39</t>
  </si>
  <si>
    <t>1167</t>
  </si>
  <si>
    <t>1167-Extruded Round bar 6061 T6511</t>
  </si>
  <si>
    <t>Metalkor Industries IS Hanna-Karkur</t>
  </si>
  <si>
    <t>https://aluext.sharepoint.com/sites/DesignandFeasibility/Shared%20Documents/M/Metalkor_Is_Israel/Mach-ID_1167-Extruded%20Round%20bar%206061%20T6511</t>
  </si>
  <si>
    <t>https://aluext.sharepoint.com/sites/DesignandFeasibility/_layouts/15/listform.aspx?PageType=4&amp;ListId=48a11f45-f27a-4e70-b33d-a95f67709e8c&amp;ID=1125&amp;ContentTypeID=0x01006440C635F0E5064897CB37DE8164FE39</t>
  </si>
  <si>
    <t>1166</t>
  </si>
  <si>
    <t>1166-Extruded/Cod drawn RB different diameters</t>
  </si>
  <si>
    <t>Nexter FR France</t>
  </si>
  <si>
    <t>Roanne</t>
  </si>
  <si>
    <t>https://aluext.sharepoint.com/sites/DesignandFeasibility/Shared%20Documents/N/Nexter_FR_France/Mach-ID_1166-Extruded/Cod%20drawn%20RB%20different%20diameters</t>
  </si>
  <si>
    <t>https://aluext.sharepoint.com/sites/DesignandFeasibility/_layouts/15/listform.aspx?PageType=4&amp;ListId=48a11f45-f27a-4e70-b33d-a95f67709e8c&amp;ID=1124&amp;ContentTypeID=0x01006440C635F0E5064897CB37DE8164FE39</t>
  </si>
  <si>
    <t>1165</t>
  </si>
  <si>
    <t>1165-Cold drawn 7075 T6 dia 23mm</t>
  </si>
  <si>
    <t>https://aluext.sharepoint.com/sites/DesignandFeasibility/Shared%20Documents/R/Reynolds_FR_Sconzier/Mach-ID_1165-Cold%20drawn%207075%20T6%20dia%2023mm</t>
  </si>
  <si>
    <t>https://aluext.sharepoint.com/sites/DesignandFeasibility/_layouts/15/listform.aspx?PageType=4&amp;ListId=48a11f45-f27a-4e70-b33d-a95f67709e8c&amp;ID=1123&amp;ContentTypeID=0x01006440C635F0E5064897CB37DE8164FE39</t>
  </si>
  <si>
    <t>1164</t>
  </si>
  <si>
    <t>1164-Cold Drawn RB 62mm 2030T3</t>
  </si>
  <si>
    <t>Amandla So Westville</t>
  </si>
  <si>
    <t>Suedafrika</t>
  </si>
  <si>
    <t>Westville</t>
  </si>
  <si>
    <t>https://aluext.sharepoint.com/sites/DesignandFeasibility/Shared%20Documents/A/Amandla_So_Westville/Mach-ID_1164-Cold%20Drawn%20RB%2062mm%202030T3</t>
  </si>
  <si>
    <t>https://aluext.sharepoint.com/sites/DesignandFeasibility/_layouts/15/listform.aspx?PageType=4&amp;ListId=48a11f45-f27a-4e70-b33d-a95f67709e8c&amp;ID=1122&amp;ContentTypeID=0x01006440C635F0E5064897CB37DE8164FE39</t>
  </si>
  <si>
    <t>1163</t>
  </si>
  <si>
    <t>1163-Extruded RB 6082T6 Dm 140mm</t>
  </si>
  <si>
    <t>Thomas Eisenhandel GmbH Werkstoffhandel</t>
  </si>
  <si>
    <t>Thomas Eisenhandel gmbH</t>
  </si>
  <si>
    <t>10480911</t>
  </si>
  <si>
    <t>https://aluext.sharepoint.com/sites/DesignandFeasibility/Shared%20Documents/T/Thomas%20Eisenhandel%20gmbH_DE_Bonn/Mach-ID_1163-Extruded%20RB%206082T6%20Dm%20140mm</t>
  </si>
  <si>
    <t>https://aluext.sharepoint.com/sites/DesignandFeasibility/_layouts/15/listform.aspx?PageType=4&amp;ListId=48a11f45-f27a-4e70-b33d-a95f67709e8c&amp;ID=1121&amp;ContentTypeID=0x01006440C635F0E5064897CB37DE8164FE39</t>
  </si>
  <si>
    <t>1162</t>
  </si>
  <si>
    <t>1162-Bars_6082</t>
  </si>
  <si>
    <t>Manfred Niemann DE Ditzingen</t>
  </si>
  <si>
    <t>https://aluext.sharepoint.com/sites/DesignandFeasibility/Shared%20Documents/M/Manfred%20Niemann_DE_Ditzingen/Mach-ID_1162-Bars_6082</t>
  </si>
  <si>
    <t>https://aluext.sharepoint.com/sites/DesignandFeasibility/_layouts/15/listform.aspx?PageType=4&amp;ListId=48a11f45-f27a-4e70-b33d-a95f67709e8c&amp;ID=1120&amp;ContentTypeID=0x01006440C635F0E5064897CB37DE8164FE39</t>
  </si>
  <si>
    <t>1161</t>
  </si>
  <si>
    <t>1161-Extruded Flat Bar 2024 T3511</t>
  </si>
  <si>
    <t>Minebea Sl Kosice</t>
  </si>
  <si>
    <t>Kosice</t>
  </si>
  <si>
    <t>https://aluext.sharepoint.com/sites/DesignandFeasibility/Shared%20Documents/M/Minebea_Sl_Kosice/Mach-ID_1161-Extruded%20Flat%20Bar%202024%20T3511</t>
  </si>
  <si>
    <t>https://aluext.sharepoint.com/sites/DesignandFeasibility/_layouts/15/listform.aspx?PageType=4&amp;ListId=48a11f45-f27a-4e70-b33d-a95f67709e8c&amp;ID=1119&amp;ContentTypeID=0x01006440C635F0E5064897CB37DE8164FE39</t>
  </si>
  <si>
    <t>1160</t>
  </si>
  <si>
    <t>1160-Extruded RB 2024 T3</t>
  </si>
  <si>
    <t>GCS IT Rocchetta Tanaro</t>
  </si>
  <si>
    <t>Rocchetta Tanaro</t>
  </si>
  <si>
    <t>https://aluext.sharepoint.com/sites/DesignandFeasibility/Shared%20Documents/G/GCS_IT_Rocchetta%20Tanaro/Mach-ID_1160-Extruded%20RB%202024%20T3</t>
  </si>
  <si>
    <t>https://aluext.sharepoint.com/sites/DesignandFeasibility/_layouts/15/listform.aspx?PageType=4&amp;ListId=48a11f45-f27a-4e70-b33d-a95f67709e8c&amp;ID=1118&amp;ContentTypeID=0x01006440C635F0E5064897CB37DE8164FE39</t>
  </si>
  <si>
    <t>1159</t>
  </si>
  <si>
    <t>1159-Cold drawn RB 2011E T3</t>
  </si>
  <si>
    <t>Mecar SA BE Petit-Roeulx-lez-Nivelles</t>
  </si>
  <si>
    <t>Ordner zur Mach-ID 1159</t>
  </si>
  <si>
    <t>https://aluext.sharepoint.com/sites/DesignandFeasibility/_layouts/15/listform.aspx?PageType=4&amp;ListId=48a11f45-f27a-4e70-b33d-a95f67709e8c&amp;ID=1117&amp;ContentTypeID=0x01006440C635F0E5064897CB37DE8164FE39</t>
  </si>
  <si>
    <t>https://aluext.sharepoint.com/sites/DesignandFeasibility/Shared%20Documents/M/Mecar_BE_Petit%20Roeulx%20lez%20Nivelles/Mach-ID_1159-Cold%20drawn%20RB%202011E%20T3</t>
  </si>
  <si>
    <t>1158</t>
  </si>
  <si>
    <t>1158-Befestigungsprofil_WZ_B25198</t>
  </si>
  <si>
    <t>Stirg Metall AT Korneuburg</t>
  </si>
  <si>
    <t>Korneuburg</t>
  </si>
  <si>
    <t>Ordner zu Mach-ID 1158</t>
  </si>
  <si>
    <t>https://aluext.sharepoint.com/sites/DesignandFeasibility/_layouts/15/listform.aspx?PageType=4&amp;ListId=48a11f45-f27a-4e70-b33d-a95f67709e8c&amp;ID=1116&amp;ContentTypeID=0x01006440C635F0E5064897CB37DE8164FE39</t>
  </si>
  <si>
    <t>https://aluext.sharepoint.com/sites/DesignandFeasibility/Shared%20Documents/S/Stirg%20Metall%20AT%20Korneuburg%28NK%29_AT_Korneuburg/Mach-ID_1158-1158-Befestigungsprofil_WZ_B25198</t>
  </si>
  <si>
    <t>1157</t>
  </si>
  <si>
    <t>1157-Flachdach_Profil_verstärkt</t>
  </si>
  <si>
    <t>Zeppelin Systems GmbH</t>
  </si>
  <si>
    <t>88045</t>
  </si>
  <si>
    <t>12501123</t>
  </si>
  <si>
    <t>Ordner zu Mach-ID 1157</t>
  </si>
  <si>
    <t>https://aluext.sharepoint.com/sites/DesignandFeasibility/_layouts/15/listform.aspx?PageType=4&amp;ListId=48a11f45-f27a-4e70-b33d-a95f67709e8c&amp;ID=1115&amp;ContentTypeID=0x01006440C635F0E5064897CB37DE8164FE39</t>
  </si>
  <si>
    <t>https://aluext.sharepoint.com/sites/DesignandFeasibility/Shared%20Documents/Z/Zeppelin%20Systems%20GmbH_DE_Friedrichshafen/Mach-ID_1157-1157-Flachdach_Profil_verst%C3%A4rkt</t>
  </si>
  <si>
    <t>1156</t>
  </si>
  <si>
    <t>1156-Rnd_60</t>
  </si>
  <si>
    <t>https://aluext.sharepoint.com/sites/DesignandFeasibility/Shared%20Documents/N/NLS%20Machining_DE_13409%20Berlin/Mach-ID_1156-Rnd_60</t>
  </si>
  <si>
    <t>https://aluext.sharepoint.com/sites/DesignandFeasibility/_layouts/15/listform.aspx?PageType=4&amp;ListId=48a11f45-f27a-4e70-b33d-a95f67709e8c&amp;ID=1114&amp;ContentTypeID=0x01006440C635F0E5064897CB37DE8164FE39</t>
  </si>
  <si>
    <t>1155</t>
  </si>
  <si>
    <t>1155-Profilstange 46x46</t>
  </si>
  <si>
    <t>Lohr am Main</t>
  </si>
  <si>
    <t>https://aluext.sharepoint.com/sites/DesignandFeasibility/Shared%20Documents/B/Bosch%20Rexroth_DE_Lohr%20am%20Main/Mach-ID_1155-Profilstange%2046x46</t>
  </si>
  <si>
    <t>https://aluext.sharepoint.com/sites/DesignandFeasibility/_layouts/15/listform.aspx?PageType=4&amp;ListId=48a11f45-f27a-4e70-b33d-a95f67709e8c&amp;ID=1113&amp;ContentTypeID=0x01006440C635F0E5064897CB37DE8164FE39</t>
  </si>
  <si>
    <t>1154</t>
  </si>
  <si>
    <t>1154-Cold Drawn RB 6082T6 dia 14mm</t>
  </si>
  <si>
    <t>https://aluext.sharepoint.com/sites/DesignandFeasibility/Shared%20Documents/H/Heine%20&amp;%20Beisswenger_DE_Fellbach/Mach-ID_1154-Cold%20Drawn%20RB%206082T6%20dia%2014mm</t>
  </si>
  <si>
    <t>https://aluext.sharepoint.com/sites/DesignandFeasibility/_layouts/15/listform.aspx?PageType=4&amp;ListId=48a11f45-f27a-4e70-b33d-a95f67709e8c&amp;ID=1112&amp;ContentTypeID=0x01006440C635F0E5064897CB37DE8164FE39</t>
  </si>
  <si>
    <t>1153</t>
  </si>
  <si>
    <t>1153-EXtruded RB 2024/7075</t>
  </si>
  <si>
    <t>https://aluext.sharepoint.com/sites/DesignandFeasibility/Shared%20Documents/A/Aviometal_IT_Arsago%20Seprio/Mach-ID_1153-EXtruded%20RB%202024/7075</t>
  </si>
  <si>
    <t>https://aluext.sharepoint.com/sites/DesignandFeasibility/_layouts/15/listform.aspx?PageType=4&amp;ListId=48a11f45-f27a-4e70-b33d-a95f67709e8c&amp;ID=1111&amp;ContentTypeID=0x01006440C635F0E5064897CB37DE8164FE39</t>
  </si>
  <si>
    <t>1152</t>
  </si>
  <si>
    <t>1152-WZ_31446</t>
  </si>
  <si>
    <t>Fischer Licht &amp; Metall GmbH &amp; Co. KG</t>
  </si>
  <si>
    <t>92360</t>
  </si>
  <si>
    <t>10631300</t>
  </si>
  <si>
    <t>Ordner zu Mach-ID 1152</t>
  </si>
  <si>
    <t>https://aluext.sharepoint.com/sites/DesignandFeasibility/_layouts/15/listform.aspx?PageType=4&amp;ListId=48a11f45-f27a-4e70-b33d-a95f67709e8c&amp;ID=1110&amp;ContentTypeID=0x01006440C635F0E5064897CB37DE8164FE39</t>
  </si>
  <si>
    <t>https://aluext.sharepoint.com/sites/DesignandFeasibility/Shared%20Documents/F/Fischer%20Licht%20%26%20Metall%20GmbH%20%26%20Co%20KG_DE_M%C3%BChlhausen/Mach-ID_1152-1152-WZ_31446</t>
  </si>
  <si>
    <t>1151</t>
  </si>
  <si>
    <t>1151-WZ_44151_50794</t>
  </si>
  <si>
    <t>Ordner zu Mach-ID 1151</t>
  </si>
  <si>
    <t>https://aluext.sharepoint.com/sites/DesignandFeasibility/_layouts/15/listform.aspx?PageType=4&amp;ListId=48a11f45-f27a-4e70-b33d-a95f67709e8c&amp;ID=1109&amp;ContentTypeID=0x01006440C635F0E5064897CB37DE8164FE39</t>
  </si>
  <si>
    <t>https://aluext.sharepoint.com/sites/DesignandFeasibility/Shared%20Documents/F/Fischer%20Licht%20%26%20Metall%20GmbH%20%26%20Co%20KG_DE_M%C3%BChlhausen/Mach-ID_1151-1151-WZ_44151_50794</t>
  </si>
  <si>
    <t>1150</t>
  </si>
  <si>
    <t>1150-Cold Finished bar 7075/2024</t>
  </si>
  <si>
    <t>https://aluext.sharepoint.com/sites/DesignandFeasibility/Shared%20Documents/A/Aviometal_IT_Arsago%20Seprio/Mach-ID_1150-Cold%20Finished%20bar%207075/2024</t>
  </si>
  <si>
    <t>https://aluext.sharepoint.com/sites/DesignandFeasibility/_layouts/15/listform.aspx?PageType=4&amp;ListId=48a11f45-f27a-4e70-b33d-a95f67709e8c&amp;ID=1108&amp;ContentTypeID=0x01006440C635F0E5064897CB37DE8164FE39</t>
  </si>
  <si>
    <t>1149</t>
  </si>
  <si>
    <t>1149-Leitrohre 80 x 6 und 80 x 100</t>
  </si>
  <si>
    <t>MG Handel AG DE Wildau</t>
  </si>
  <si>
    <t>15745</t>
  </si>
  <si>
    <t>Wildau</t>
  </si>
  <si>
    <t>Ordner zu Mach-ID 1149</t>
  </si>
  <si>
    <t>https://aluext.sharepoint.com/sites/DesignandFeasibility/_layouts/15/listform.aspx?PageType=4&amp;ListId=48a11f45-f27a-4e70-b33d-a95f67709e8c&amp;ID=1107&amp;ContentTypeID=0x01006440C635F0E5064897CB37DE8164FE39</t>
  </si>
  <si>
    <t>https://aluext.sharepoint.com/sites/DesignandFeasibility/Shared%20Documents/M/MG%20Handel%20AG%20DE%20Wildau%28NK%29_DE_Wildau/Mach-ID_1149-1149-Leitrohre_80_x_6_und_80_x_100</t>
  </si>
  <si>
    <t>1148</t>
  </si>
  <si>
    <t>1148-Leitrohre 120 x 12 und 100 x 8</t>
  </si>
  <si>
    <t>Ordner zu Mach-ID 1148</t>
  </si>
  <si>
    <t>https://aluext.sharepoint.com/sites/DesignandFeasibility/_layouts/15/listform.aspx?PageType=4&amp;ListId=48a11f45-f27a-4e70-b33d-a95f67709e8c&amp;ID=1106&amp;ContentTypeID=0x01006440C635F0E5064897CB37DE8164FE39</t>
  </si>
  <si>
    <t>https://aluext.sharepoint.com/sites/DesignandFeasibility/Shared%20Documents/M/MG%20Handel%20AG%20DE%20Wildau%28NK%29_DE_Wildau/Mach-ID_1148-1148-Leitrohre_120_x_12_und_100_x_8</t>
  </si>
  <si>
    <t>1147</t>
  </si>
  <si>
    <t>1147-UA Büscherhof</t>
  </si>
  <si>
    <t>Ordner zu Mach-ID 1147</t>
  </si>
  <si>
    <t>https://aluext.sharepoint.com/sites/DesignandFeasibility/_layouts/15/listform.aspx?PageType=4&amp;ListId=48a11f45-f27a-4e70-b33d-a95f67709e8c&amp;ID=1105&amp;ContentTypeID=0x01006440C635F0E5064897CB37DE8164FE39</t>
  </si>
  <si>
    <t>https://aluext.sharepoint.com/sites/DesignandFeasibility/Shared%20Documents/A/Amprion%20GmbH_DE_Dortmund/Mach-ID_1147-1147-UA_B%C3%BCscherhof</t>
  </si>
  <si>
    <t>1146</t>
  </si>
  <si>
    <t>1146-UA Bischofsheim</t>
  </si>
  <si>
    <t>Ordner zu Mach-ID 1146</t>
  </si>
  <si>
    <t>https://aluext.sharepoint.com/sites/DesignandFeasibility/_layouts/15/listform.aspx?PageType=4&amp;ListId=48a11f45-f27a-4e70-b33d-a95f67709e8c&amp;ID=1104&amp;ContentTypeID=0x01006440C635F0E5064897CB37DE8164FE39</t>
  </si>
  <si>
    <t>https://aluext.sharepoint.com/sites/DesignandFeasibility/Shared%20Documents/A/Amprion%20GmbH_DE_Dortmund/Mach-ID_1146-1146-UA_Bischofsheim</t>
  </si>
  <si>
    <t>1145</t>
  </si>
  <si>
    <t>1145-Rahmenanfrage</t>
  </si>
  <si>
    <t>Ordner zu Mach-ID 1145</t>
  </si>
  <si>
    <t>https://aluext.sharepoint.com/sites/DesignandFeasibility/_layouts/15/listform.aspx?PageType=4&amp;ListId=48a11f45-f27a-4e70-b33d-a95f67709e8c&amp;ID=1103&amp;ContentTypeID=0x01006440C635F0E5064897CB37DE8164FE39</t>
  </si>
  <si>
    <t>https://aluext.sharepoint.com/sites/DesignandFeasibility/Shared%20Documents/F/Felder%20KG_AT_Hall%20in%20Tirol/Mach-ID_1145-1145-Rahmenanfrage</t>
  </si>
  <si>
    <t>1144</t>
  </si>
  <si>
    <t>1144-Cold drawn RB 24 and 26mm 2024 T3511</t>
  </si>
  <si>
    <t>https://aluext.sharepoint.com/sites/DesignandFeasibility/Shared%20Documents/K/Kastens%20&amp;%20Knauer_DE_Lilienthal/Mach-ID_1144-Cold%20drawn%20RB%2024%20and%2026mm%202024%20T3511</t>
  </si>
  <si>
    <t>https://aluext.sharepoint.com/sites/DesignandFeasibility/_layouts/15/listform.aspx?PageType=4&amp;ListId=48a11f45-f27a-4e70-b33d-a95f67709e8c&amp;ID=1102&amp;ContentTypeID=0x01006440C635F0E5064897CB37DE8164FE39</t>
  </si>
  <si>
    <t>1143</t>
  </si>
  <si>
    <t>1143-Cold Drawn RB 7075 T6 dia 20/23mm</t>
  </si>
  <si>
    <t>https://aluext.sharepoint.com/sites/DesignandFeasibility/Shared%20Documents/M/Mecar_BE_Petit%20Roeulx%20lez%20Nivelles/Mach-ID_1143-Cold%20Drawn%20RB%207075%20T6%20dia%2020/23mm</t>
  </si>
  <si>
    <t>https://aluext.sharepoint.com/sites/DesignandFeasibility/_layouts/15/listform.aspx?PageType=4&amp;ListId=48a11f45-f27a-4e70-b33d-a95f67709e8c&amp;ID=1101&amp;ContentTypeID=0x01006440C635F0E5064897CB37DE8164FE39</t>
  </si>
  <si>
    <t>1142</t>
  </si>
  <si>
    <t>1142-Cold drawn RB dia 11mm 6064T9</t>
  </si>
  <si>
    <t>https://aluext.sharepoint.com/sites/DesignandFeasibility/Shared%20Documents/R/Reynolds_FR_Scionzier/Mach-ID_1142-Cold%20drawn%20RB%20dia%2011mm%206064T9</t>
  </si>
  <si>
    <t>https://aluext.sharepoint.com/sites/DesignandFeasibility/_layouts/15/listform.aspx?PageType=4&amp;ListId=48a11f45-f27a-4e70-b33d-a95f67709e8c&amp;ID=1100&amp;ContentTypeID=0x01006440C635F0E5064897CB37DE8164FE39</t>
  </si>
  <si>
    <t>1141</t>
  </si>
  <si>
    <t>1141-UA Hülfe - 41 to</t>
  </si>
  <si>
    <t>Ordner zu Mach-ID 1141</t>
  </si>
  <si>
    <t>https://aluext.sharepoint.com/sites/DesignandFeasibility/_layouts/15/listform.aspx?PageType=4&amp;ListId=48a11f45-f27a-4e70-b33d-a95f67709e8c&amp;ID=1099&amp;ContentTypeID=0x01006440C635F0E5064897CB37DE8164FE39</t>
  </si>
  <si>
    <t>https://aluext.sharepoint.com/sites/DesignandFeasibility/Shared%20Documents/A/Amprion%20GmbH_DE_Dortmund/Mach-ID_1141-1141-UA_H%C3%BClfe_-_41_to</t>
  </si>
  <si>
    <t>1140</t>
  </si>
  <si>
    <t>1140-Paul_Profil</t>
  </si>
  <si>
    <t>9221</t>
  </si>
  <si>
    <t>https://aluext.sharepoint.com/sites/DesignandFeasibility/Shared%20Documents/A/apra-gerätebau_DE_Neukirchen/Mach-ID_1140-Paul_Profil</t>
  </si>
  <si>
    <t>https://aluext.sharepoint.com/sites/DesignandFeasibility/_layouts/15/listform.aspx?PageType=4&amp;ListId=48a11f45-f27a-4e70-b33d-a95f67709e8c&amp;ID=1098&amp;ContentTypeID=0x01006440C635F0E5064897CB37DE8164FE39</t>
  </si>
  <si>
    <t>1139</t>
  </si>
  <si>
    <t>1139-Cold drawn RB 6082T6 dia 26mm</t>
  </si>
  <si>
    <t>https://aluext.sharepoint.com/sites/DesignandFeasibility/Shared%20Documents/C/Cometal_DE_Weinstadt/Mach-ID_1139-Cold%20drawn%20RB%206082T6%20dia%2026mm</t>
  </si>
  <si>
    <t>https://aluext.sharepoint.com/sites/DesignandFeasibility/_layouts/15/listform.aspx?PageType=4&amp;ListId=48a11f45-f27a-4e70-b33d-a95f67709e8c&amp;ID=1097&amp;ContentTypeID=0x01006440C635F0E5064897CB37DE8164FE39</t>
  </si>
  <si>
    <t>1138</t>
  </si>
  <si>
    <t>1138-B70088</t>
  </si>
  <si>
    <t>https://aluext.sharepoint.com/sites/DesignandFeasibility/Shared%20Documents/N/Norfi%20Absaugtechnik_DE_Unterensingen/Mach-ID_1138-B70088</t>
  </si>
  <si>
    <t>https://aluext.sharepoint.com/sites/DesignandFeasibility/_layouts/15/listform.aspx?PageType=4&amp;ListId=48a11f45-f27a-4e70-b33d-a95f67709e8c&amp;ID=1096&amp;ContentTypeID=0x01006440C635F0E5064897CB37DE8164FE39</t>
  </si>
  <si>
    <t>1137</t>
  </si>
  <si>
    <t>1137-Profilrohr_R900UP1372</t>
  </si>
  <si>
    <t>https://aluext.sharepoint.com/sites/DesignandFeasibility/Shared%20Documents/B/Bosch%20Rexroth_DE_Stuttgart/Mach-ID_1137-Profilrohr_R900UP1372</t>
  </si>
  <si>
    <t>https://aluext.sharepoint.com/sites/DesignandFeasibility/_layouts/15/listform.aspx?PageType=4&amp;ListId=48a11f45-f27a-4e70-b33d-a95f67709e8c&amp;ID=1095&amp;ContentTypeID=0x01006440C635F0E5064897CB37DE8164FE39</t>
  </si>
  <si>
    <t>1136</t>
  </si>
  <si>
    <t>1136-B25514</t>
  </si>
  <si>
    <t>https://aluext.sharepoint.com/sites/DesignandFeasibility/Shared%20Documents/N/NLS%20Machining_DE_13409%20Berlin/Mach-ID_1136-B25514</t>
  </si>
  <si>
    <t>https://aluext.sharepoint.com/sites/DesignandFeasibility/_layouts/15/listform.aspx?PageType=4&amp;ListId=48a11f45-f27a-4e70-b33d-a95f67709e8c&amp;ID=1094&amp;ContentTypeID=0x01006440C635F0E5064897CB37DE8164FE39</t>
  </si>
  <si>
    <t>1135</t>
  </si>
  <si>
    <t>1135-Extruded RB 2024 T3</t>
  </si>
  <si>
    <t>https://aluext.sharepoint.com/sites/DesignandFeasibility/Shared%20Documents/A/Alinox_Po_Myslowice/Mach-ID_1135-Extruded%20RB%202024%20T3</t>
  </si>
  <si>
    <t>https://aluext.sharepoint.com/sites/DesignandFeasibility/_layouts/15/listform.aspx?PageType=4&amp;ListId=48a11f45-f27a-4e70-b33d-a95f67709e8c&amp;ID=1093&amp;ContentTypeID=0x01006440C635F0E5064897CB37DE8164FE39</t>
  </si>
  <si>
    <t>1134</t>
  </si>
  <si>
    <t>1134-Extruded RB 7175 T73511 ASNA3388</t>
  </si>
  <si>
    <t>https://aluext.sharepoint.com/sites/DesignandFeasibility/Shared%20Documents/A/Alinox_Po_Myslowice/Mach-ID_1134-Extruded%20RB%207175%20T73511%20ASNA3388</t>
  </si>
  <si>
    <t>https://aluext.sharepoint.com/sites/DesignandFeasibility/_layouts/15/listform.aspx?PageType=4&amp;ListId=48a11f45-f27a-4e70-b33d-a95f67709e8c&amp;ID=1092&amp;ContentTypeID=0x01006440C635F0E5064897CB37DE8164FE39</t>
  </si>
  <si>
    <t>1133</t>
  </si>
  <si>
    <t>1133-Sonderprofile_WFEL</t>
  </si>
  <si>
    <t>https://aluext.sharepoint.com/sites/DesignandFeasibility/Shared%20Documents/W/WFEL%20Ltd_GB_Stockport%20SK4%205DY/Mach-ID_1133-Sonderprofile_WFEL</t>
  </si>
  <si>
    <t>https://aluext.sharepoint.com/sites/DesignandFeasibility/_layouts/15/listform.aspx?PageType=4&amp;ListId=48a11f45-f27a-4e70-b33d-a95f67709e8c&amp;ID=1091&amp;ContentTypeID=0x01006440C635F0E5064897CB37DE8164FE39</t>
  </si>
  <si>
    <t>1132</t>
  </si>
  <si>
    <t>1132-Drawn RB 6262A T9 12mm</t>
  </si>
  <si>
    <t>https://aluext.sharepoint.com/sites/DesignandFeasibility/Shared%20Documents/C/Cometal_DE_Wrinstadt/Mach-ID_1132-Drawn%20RB%206262A%20T9%2012mm</t>
  </si>
  <si>
    <t>https://aluext.sharepoint.com/sites/DesignandFeasibility/_layouts/15/listform.aspx?PageType=4&amp;ListId=48a11f45-f27a-4e70-b33d-a95f67709e8c&amp;ID=1090&amp;ContentTypeID=0x01006440C635F0E5064897CB37DE8164FE39</t>
  </si>
  <si>
    <t>1131</t>
  </si>
  <si>
    <t>1131-Drawn RB 6262A T9 12mm</t>
  </si>
  <si>
    <t>https://aluext.sharepoint.com/sites/DesignandFeasibility/Shared%20Documents/H/Heine%20&amp;%20Beiswenger_DE_Fellbach/Mach-ID_1131-Drawn%20RB%206262A%20T9%2012mm</t>
  </si>
  <si>
    <t>https://aluext.sharepoint.com/sites/DesignandFeasibility/_layouts/15/listform.aspx?PageType=4&amp;ListId=48a11f45-f27a-4e70-b33d-a95f67709e8c&amp;ID=1089&amp;ContentTypeID=0x01006440C635F0E5064897CB37DE8164FE39</t>
  </si>
  <si>
    <t>1130</t>
  </si>
  <si>
    <t>1130-Extruded RB 7050 dia 50mm</t>
  </si>
  <si>
    <t>AMM IT Trezzo sull'Adda</t>
  </si>
  <si>
    <t>https://aluext.sharepoint.com/sites/DesignandFeasibility/Shared%20Documents/A/AMM_IT_Trezzo%20sull’Adda/Mach-ID_1130-Extruded%20RB%207050%20dia%2050mm</t>
  </si>
  <si>
    <t>https://aluext.sharepoint.com/sites/DesignandFeasibility/_layouts/15/listform.aspx?PageType=4&amp;ListId=48a11f45-f27a-4e70-b33d-a95f67709e8c&amp;ID=1088&amp;ContentTypeID=0x01006440C635F0E5064897CB37DE8164FE39</t>
  </si>
  <si>
    <t>1129</t>
  </si>
  <si>
    <t>1129-Cold finished RB 57,15mm</t>
  </si>
  <si>
    <t>https://aluext.sharepoint.com/sites/DesignandFeasibility/Shared%20Documents/G/Gilinox_Ru_Otopeni/Mach-ID_1129-Cold%20finished%20RB%2057,15mm</t>
  </si>
  <si>
    <t>https://aluext.sharepoint.com/sites/DesignandFeasibility/_layouts/15/listform.aspx?PageType=4&amp;ListId=48a11f45-f27a-4e70-b33d-a95f67709e8c&amp;ID=1087&amp;ContentTypeID=0x01006440C635F0E5064897CB37DE8164FE39</t>
  </si>
  <si>
    <t>1128</t>
  </si>
  <si>
    <t>1128-Drawn square bar 7022T6</t>
  </si>
  <si>
    <t>https://aluext.sharepoint.com/sites/DesignandFeasibility/Shared%20Documents/A/AALCO_DE_Rutesheim/Mach-ID_1128-Drawn%20square%20bar%207022T6</t>
  </si>
  <si>
    <t>https://aluext.sharepoint.com/sites/DesignandFeasibility/_layouts/15/listform.aspx?PageType=4&amp;ListId=48a11f45-f27a-4e70-b33d-a95f67709e8c&amp;ID=1086&amp;ContentTypeID=0x01006440C635F0E5064897CB37DE8164FE39</t>
  </si>
  <si>
    <t>1127</t>
  </si>
  <si>
    <t>1127-Cast_billet_ 7175_US_AMS_2154_classe_A_or_AA</t>
  </si>
  <si>
    <t>https://aluext.sharepoint.com/sites/DesignandFeasibility/Shared%20Documents/A/Airoldi_IT_Molteno/Mach-ID_1127-Cast_billet_%207175_US_AMS_2154_classe_A_or_AA</t>
  </si>
  <si>
    <t>https://aluext.sharepoint.com/sites/DesignandFeasibility/_layouts/15/listform.aspx?PageType=4&amp;ListId=48a11f45-f27a-4e70-b33d-a95f67709e8c&amp;ID=1085&amp;ContentTypeID=0x01006440C635F0E5064897CB37DE8164FE39</t>
  </si>
  <si>
    <t>1126</t>
  </si>
  <si>
    <t>1126-Extruded RB 7075/6061 T6511</t>
  </si>
  <si>
    <t>Karkur</t>
  </si>
  <si>
    <t>https://aluext.sharepoint.com/sites/DesignandFeasibility/Shared%20Documents/M/Metalkor%20Industries_Is_Karkur/Mach-ID_1126-Extruded%20RB%207075/6061%20T6511</t>
  </si>
  <si>
    <t>https://aluext.sharepoint.com/sites/DesignandFeasibility/_layouts/15/listform.aspx?PageType=4&amp;ListId=48a11f45-f27a-4e70-b33d-a95f67709e8c&amp;ID=1084&amp;ContentTypeID=0x01006440C635F0E5064897CB37DE8164FE39</t>
  </si>
  <si>
    <t>1125</t>
  </si>
  <si>
    <t>1125-Extruded RB 7075 T6511 dia 110mm</t>
  </si>
  <si>
    <t>Holmatro NL Raamsdonkveer</t>
  </si>
  <si>
    <t>Raamsdonkveer</t>
  </si>
  <si>
    <t>https://aluext.sharepoint.com/sites/DesignandFeasibility/Shared%20Documents/H/Holmatro_NL_Raamsdonkveer/Mach-ID_1125-Extruded%20RB%207075%20T6511%20dia%20110mm</t>
  </si>
  <si>
    <t>https://aluext.sharepoint.com/sites/DesignandFeasibility/_layouts/15/listform.aspx?PageType=4&amp;ListId=48a11f45-f27a-4e70-b33d-a95f67709e8c&amp;ID=1083&amp;ContentTypeID=0x01006440C635F0E5064897CB37DE8164FE39</t>
  </si>
  <si>
    <t>1124</t>
  </si>
  <si>
    <t>1124-Flat_6082_Primapol</t>
  </si>
  <si>
    <t>https://aluext.sharepoint.com/sites/DesignandFeasibility/Shared%20Documents/P/PRIMAPOL-METAL-SPOT%20s.r.o._CZ_Pleteny%20Ujezd/Mach-ID_1124-Flat_6082_Primapol</t>
  </si>
  <si>
    <t>https://aluext.sharepoint.com/sites/DesignandFeasibility/_layouts/15/listform.aspx?PageType=4&amp;ListId=48a11f45-f27a-4e70-b33d-a95f67709e8c&amp;ID=1082&amp;ContentTypeID=0x01006440C635F0E5064897CB37DE8164FE39</t>
  </si>
  <si>
    <t>1123</t>
  </si>
  <si>
    <t>1123-Fassadenprofile</t>
  </si>
  <si>
    <t>EUSystems DE Murg</t>
  </si>
  <si>
    <t>Murg</t>
  </si>
  <si>
    <t>https://aluext.sharepoint.com/sites/DesignandFeasibility/Shared%20Documents/E/EUSystems_DE_Murg/Mach-ID_1123-Fassadenprofile</t>
  </si>
  <si>
    <t>https://aluext.sharepoint.com/sites/DesignandFeasibility/_layouts/15/listform.aspx?PageType=4&amp;ListId=48a11f45-f27a-4e70-b33d-a95f67709e8c&amp;ID=1081&amp;ContentTypeID=0x01006440C635F0E5064897CB37DE8164FE39</t>
  </si>
  <si>
    <t>1122</t>
  </si>
  <si>
    <t>1122-Bars_6082</t>
  </si>
  <si>
    <t>Aluveneta Commerciali Spa</t>
  </si>
  <si>
    <t>Aluveneta</t>
  </si>
  <si>
    <t>36040</t>
  </si>
  <si>
    <t>GRUMOLO DELLE ABBADESSE</t>
  </si>
  <si>
    <t>10106400</t>
  </si>
  <si>
    <t>https://aluext.sharepoint.com/sites/DesignandFeasibility/Shared%20Documents/A/Aluveneta_IT_GRUMOLO%20DELLE%20ABBADESSE/Mach-ID_1122-Bars_6082</t>
  </si>
  <si>
    <t>https://aluext.sharepoint.com/sites/DesignandFeasibility/_layouts/15/listform.aspx?PageType=4&amp;ListId=48a11f45-f27a-4e70-b33d-a95f67709e8c&amp;ID=1080&amp;ContentTypeID=0x01006440C635F0E5064897CB37DE8164FE39</t>
  </si>
  <si>
    <t>1121</t>
  </si>
  <si>
    <t>1121-Bars_6082</t>
  </si>
  <si>
    <t>https://aluext.sharepoint.com/sites/DesignandFeasibility/Shared%20Documents/A/Airoldi_IT_Molteno/Mach-ID_1121-Bars_6082</t>
  </si>
  <si>
    <t>https://aluext.sharepoint.com/sites/DesignandFeasibility/_layouts/15/listform.aspx?PageType=4&amp;ListId=48a11f45-f27a-4e70-b33d-a95f67709e8c&amp;ID=1079&amp;ContentTypeID=0x01006440C635F0E5064897CB37DE8164FE39</t>
  </si>
  <si>
    <t>1120</t>
  </si>
  <si>
    <t>1120-Extrusion_Bikar_7020</t>
  </si>
  <si>
    <t>https://aluext.sharepoint.com/sites/DesignandFeasibility/Shared%20Documents/B/BIKAR-METALLE%20GmbH_DE_Bad%20Berleburg/Mach-ID_1120-Extrusion_Bikar_7020</t>
  </si>
  <si>
    <t>https://aluext.sharepoint.com/sites/DesignandFeasibility/_layouts/15/listform.aspx?PageType=4&amp;ListId=48a11f45-f27a-4e70-b33d-a95f67709e8c&amp;ID=1078&amp;ContentTypeID=0x01006440C635F0E5064897CB37DE8164FE39</t>
  </si>
  <si>
    <t>1119</t>
  </si>
  <si>
    <t>1119-Cold Drawn RB 7075</t>
  </si>
  <si>
    <t>https://aluext.sharepoint.com/sites/DesignandFeasibility/Shared%20Documents/R/Reynolds_FR_Scionzier/Mach-ID_1119-Cold%20Drawn%20RB%207075</t>
  </si>
  <si>
    <t>https://aluext.sharepoint.com/sites/DesignandFeasibility/_layouts/15/listform.aspx?PageType=4&amp;ListId=48a11f45-f27a-4e70-b33d-a95f67709e8c&amp;ID=1077&amp;ContentTypeID=0x01006440C635F0E5064897CB37DE8164FE39</t>
  </si>
  <si>
    <t>1118</t>
  </si>
  <si>
    <t>1118-Cold finished Round bar 2024 T4</t>
  </si>
  <si>
    <t>https://aluext.sharepoint.com/sites/DesignandFeasibility/Shared%20Documents/A/Alinox_Po_Myslowice/Mach-ID_1118-Cold%20finished%20Round%20bar%202024%20T4</t>
  </si>
  <si>
    <t>https://aluext.sharepoint.com/sites/DesignandFeasibility/_layouts/15/listform.aspx?PageType=4&amp;ListId=48a11f45-f27a-4e70-b33d-a95f67709e8c&amp;ID=1076&amp;ContentTypeID=0x01006440C635F0E5064897CB37DE8164FE39</t>
  </si>
  <si>
    <t>1117</t>
  </si>
  <si>
    <t>1117-Window_profiles</t>
  </si>
  <si>
    <t>Reynaers Aluminium BE Duffel</t>
  </si>
  <si>
    <t>2570</t>
  </si>
  <si>
    <t>Duffel</t>
  </si>
  <si>
    <t>https://aluext.sharepoint.com/sites/DesignandFeasibility/Shared%20Documents/R/Reynaers%20Aluminium_BE_Duffel/Mach-ID_1117-Window_profiles</t>
  </si>
  <si>
    <t>https://aluext.sharepoint.com/sites/DesignandFeasibility/_layouts/15/listform.aspx?PageType=4&amp;ListId=48a11f45-f27a-4e70-b33d-a95f67709e8c&amp;ID=1075&amp;ContentTypeID=0x01006440C635F0E5064897CB37DE8164FE39</t>
  </si>
  <si>
    <t>1116</t>
  </si>
  <si>
    <t>1116-B65234 Vkt-Rohr 120x8</t>
  </si>
  <si>
    <t>Kuka Industries GmbH &amp; Co.KG DE Obernburg</t>
  </si>
  <si>
    <t>63785 Obernburg</t>
  </si>
  <si>
    <t>https://aluext.sharepoint.com/sites/DesignandFeasibility/Shared%20Documents/K/Kuka%20Industries%20GmbH%20&amp;%20Co.KG_DE_63785%20Obernburg/Mach-ID_1116-B65234%20Vkt-Rohr%20120x8</t>
  </si>
  <si>
    <t>https://aluext.sharepoint.com/sites/DesignandFeasibility/_layouts/15/listform.aspx?PageType=4&amp;ListId=48a11f45-f27a-4e70-b33d-a95f67709e8c&amp;ID=1074&amp;ContentTypeID=0x01006440C635F0E5064897CB37DE8164FE39</t>
  </si>
  <si>
    <t>1115</t>
  </si>
  <si>
    <t>1115-Extruded RB 7075 T73511</t>
  </si>
  <si>
    <t>Westdeutscher Metallhandel</t>
  </si>
  <si>
    <t>https://aluext.sharepoint.com/sites/DesignandFeasibility/Shared%20Documents/W/Westdeutscher%20Metallhandel_DE_Essen/Mach-ID_1115-Extruded%20RB%207075%20T73511</t>
  </si>
  <si>
    <t>https://aluext.sharepoint.com/sites/DesignandFeasibility/_layouts/15/listform.aspx?PageType=4&amp;ListId=48a11f45-f27a-4e70-b33d-a95f67709e8c&amp;ID=1073&amp;ContentTypeID=0x01006440C635F0E5064897CB37DE8164FE39</t>
  </si>
  <si>
    <t>1114</t>
  </si>
  <si>
    <t>1114-B10888,B10889</t>
  </si>
  <si>
    <t>KBA Sheetfed Solutions AG &amp; Co. KG</t>
  </si>
  <si>
    <t>11034100</t>
  </si>
  <si>
    <t>https://aluext.sharepoint.com/sites/DesignandFeasibility/Shared%20Documents/K/Koenig%20&amp;%20Bauer%20Sheetfed_DE_Radebeul/Mach-ID_1114-B10888,B10889</t>
  </si>
  <si>
    <t>https://aluext.sharepoint.com/sites/DesignandFeasibility/_layouts/15/listform.aspx?PageType=4&amp;ListId=48a11f45-f27a-4e70-b33d-a95f67709e8c&amp;ID=1072&amp;ContentTypeID=0x01006440C635F0E5064897CB37DE8164FE39</t>
  </si>
  <si>
    <t>1113</t>
  </si>
  <si>
    <t>1113-WZ_27178_Aluprofil</t>
  </si>
  <si>
    <t>Ulrich Neixler Handel- und Dienstleistung</t>
  </si>
  <si>
    <t>Neixler</t>
  </si>
  <si>
    <t>73450</t>
  </si>
  <si>
    <t>Neresheim</t>
  </si>
  <si>
    <t>Ordner zu Mach-ID 1113</t>
  </si>
  <si>
    <t>https://aluext.sharepoint.com/sites/DesignandFeasibility/_layouts/15/listform.aspx?PageType=4&amp;ListId=48a11f45-f27a-4e70-b33d-a95f67709e8c&amp;ID=1071&amp;ContentTypeID=0x01006440C635F0E5064897CB37DE8164FE39</t>
  </si>
  <si>
    <t>https://aluext.sharepoint.com/sites/DesignandFeasibility/Shared%20Documents/U/Ulrich%20Neixler%20Handel-%20und%20Dienstleistung_DE_Neresheim/Mach-ID_1113-1113-WZ_27178_Aluprofil</t>
  </si>
  <si>
    <t>1112</t>
  </si>
  <si>
    <t>1112-Extruded Round bar 2014A T6</t>
  </si>
  <si>
    <t>OMS srl IT Avigliana</t>
  </si>
  <si>
    <t>https://aluext.sharepoint.com/sites/DesignandFeasibility/Shared%20Documents/O/OMS_IT_Avigliana/Mach-ID_1112-Extruded%20Round%20bar%202014A%20T6</t>
  </si>
  <si>
    <t>https://aluext.sharepoint.com/sites/DesignandFeasibility/_layouts/15/listform.aspx?PageType=4&amp;ListId=48a11f45-f27a-4e70-b33d-a95f67709e8c&amp;ID=1070&amp;ContentTypeID=0x01006440C635F0E5064897CB37DE8164FE39</t>
  </si>
  <si>
    <t>1111</t>
  </si>
  <si>
    <t>1111-B11395</t>
  </si>
  <si>
    <t>WSA Electronic GmbH &amp; Co. KG Altendambach</t>
  </si>
  <si>
    <t>WSA electronic GmbH</t>
  </si>
  <si>
    <t>98553</t>
  </si>
  <si>
    <t>Schleusingen</t>
  </si>
  <si>
    <t>10100152</t>
  </si>
  <si>
    <t>https://aluext.sharepoint.com/sites/DesignandFeasibility/Shared%20Documents/W/WSA%20electronic%20GmbH_DE_Schleusingen/Mach-ID_1111-B11395</t>
  </si>
  <si>
    <t>https://aluext.sharepoint.com/sites/DesignandFeasibility/_layouts/15/listform.aspx?PageType=4&amp;ListId=48a11f45-f27a-4e70-b33d-a95f67709e8c&amp;ID=1069&amp;ContentTypeID=0x01006440C635F0E5064897CB37DE8164FE39</t>
  </si>
  <si>
    <t>1110</t>
  </si>
  <si>
    <t>1110-Lenoch_76015BNN</t>
  </si>
  <si>
    <t>Lenoch Engineering Ltd.</t>
  </si>
  <si>
    <t>CV22 7DH</t>
  </si>
  <si>
    <t>Warks</t>
  </si>
  <si>
    <t>10110800</t>
  </si>
  <si>
    <t>https://aluext.sharepoint.com/sites/DesignandFeasibility/Shared%20Documents/L/Lenoch%20Engineering%20UK_GB_Warks/Mach-ID_1110-Lenoch_76015BNN</t>
  </si>
  <si>
    <t>https://aluext.sharepoint.com/sites/DesignandFeasibility/_layouts/15/listform.aspx?PageType=4&amp;ListId=48a11f45-f27a-4e70-b33d-a95f67709e8c&amp;ID=1068&amp;ContentTypeID=0x01006440C635F0E5064897CB37DE8164FE39</t>
  </si>
  <si>
    <t>1109</t>
  </si>
  <si>
    <t>1109-Kabelablage</t>
  </si>
  <si>
    <t>BWB Betschart AG CH Stans-Oberdorf</t>
  </si>
  <si>
    <t>Stans-Oberdorf</t>
  </si>
  <si>
    <t>https://aluext.sharepoint.com/sites/DesignandFeasibility/Shared%20Documents/B/BWB%20Betschart%20AG_CH_Stans-Oberdorf/Mach-ID_1109-Kabelablage</t>
  </si>
  <si>
    <t>https://aluext.sharepoint.com/sites/DesignandFeasibility/_layouts/15/listform.aspx?PageType=4&amp;ListId=48a11f45-f27a-4e70-b33d-a95f67709e8c&amp;ID=1067&amp;ContentTypeID=0x01006440C635F0E5064897CB37DE8164FE39</t>
  </si>
  <si>
    <t>1108</t>
  </si>
  <si>
    <t>1108-Extruded Flat Bar 2014A T6511</t>
  </si>
  <si>
    <t>https://aluext.sharepoint.com/sites/DesignandFeasibility/Shared%20Documents/K/Kalapurna_In_India/Mach-ID_1108-Extruded%20Flat%20Bar%202014A%20T6511</t>
  </si>
  <si>
    <t>https://aluext.sharepoint.com/sites/DesignandFeasibility/_layouts/15/listform.aspx?PageType=4&amp;ListId=48a11f45-f27a-4e70-b33d-a95f67709e8c&amp;ID=1066&amp;ContentTypeID=0x01006440C635F0E5064897CB37DE8164FE39</t>
  </si>
  <si>
    <t>1107</t>
  </si>
  <si>
    <t>1107-Extruded Flat Bar 2014 T6511</t>
  </si>
  <si>
    <t>https://aluext.sharepoint.com/sites/DesignandFeasibility/Shared%20Documents/V/Val-Met%20Engineering_In_India/Mach-ID_1107-Extruded%20Flat%20Bar%202014%20T6511</t>
  </si>
  <si>
    <t>https://aluext.sharepoint.com/sites/DesignandFeasibility/_layouts/15/listform.aspx?PageType=4&amp;ListId=48a11f45-f27a-4e70-b33d-a95f67709e8c&amp;ID=1065&amp;ContentTypeID=0x01006440C635F0E5064897CB37DE8164FE39</t>
  </si>
  <si>
    <t>1106</t>
  </si>
  <si>
    <t>1106-Rd140</t>
  </si>
  <si>
    <t>https://aluext.sharepoint.com/sites/DesignandFeasibility/Shared%20Documents/N/NLS%20Machining%20GmbH_DE_13409%20Berlin/Mach-ID_1106-Rd140</t>
  </si>
  <si>
    <t>https://aluext.sharepoint.com/sites/DesignandFeasibility/_layouts/15/listform.aspx?PageType=4&amp;ListId=48a11f45-f27a-4e70-b33d-a95f67709e8c&amp;ID=1064&amp;ContentTypeID=0x01006440C635F0E5064897CB37DE8164FE39</t>
  </si>
  <si>
    <t>1105</t>
  </si>
  <si>
    <t>1105-WZ_42030</t>
  </si>
  <si>
    <t>Ordner zu Mach-ID 1105</t>
  </si>
  <si>
    <t>https://aluext.sharepoint.com/sites/DesignandFeasibility/_layouts/15/listform.aspx?PageType=4&amp;ListId=48a11f45-f27a-4e70-b33d-a95f67709e8c&amp;ID=1063&amp;ContentTypeID=0x01006440C635F0E5064897CB37DE8164FE39</t>
  </si>
  <si>
    <t>https://aluext.sharepoint.com/sites/DesignandFeasibility/Shared%20Documents/F/Felder%20KG_AT_Hall%20i_%20Tirol/Mach-ID_1105-1105-WZ_42030</t>
  </si>
  <si>
    <t>1104</t>
  </si>
  <si>
    <t>1104-Extruded Round bar 7075 T73511</t>
  </si>
  <si>
    <t>https://aluext.sharepoint.com/sites/DesignandFeasibility/Shared%20Documents/W/Westdeutscher%20Metallhandel_DE_Essen/Mach-ID_1104-Extruded%20Round%20bar%207075%20T73511</t>
  </si>
  <si>
    <t>https://aluext.sharepoint.com/sites/DesignandFeasibility/_layouts/15/listform.aspx?PageType=4&amp;ListId=48a11f45-f27a-4e70-b33d-a95f67709e8c&amp;ID=1062&amp;ContentTypeID=0x01006440C635F0E5064897CB37DE8164FE39</t>
  </si>
  <si>
    <t>1103</t>
  </si>
  <si>
    <t>1103-Bentley BY63x Aufprallträger</t>
  </si>
  <si>
    <t>https://aluext.sharepoint.com/sites/DesignandFeasibility/Shared%20Documents/D/Dura_FR_Bièvres/Mach-ID_1103-Bentley%20BY63x%20Aufprallträger</t>
  </si>
  <si>
    <t>https://aluext.sharepoint.com/sites/DesignandFeasibility/_layouts/15/listform.aspx?PageType=4&amp;ListId=48a11f45-f27a-4e70-b33d-a95f67709e8c&amp;ID=1061&amp;ContentTypeID=0x01006440C635F0E5064897CB37DE8164FE39</t>
  </si>
  <si>
    <t>1102</t>
  </si>
  <si>
    <t>1102-Extruded Round bar 2014A F dia 200mm</t>
  </si>
  <si>
    <t>https://aluext.sharepoint.com/sites/DesignandFeasibility/Shared%20Documents/K/Kalapurna_In_India/Mach-ID_1102-Extruded%20Round%20bar%202014A%20F%20dia%20200mm</t>
  </si>
  <si>
    <t>https://aluext.sharepoint.com/sites/DesignandFeasibility/_layouts/15/listform.aspx?PageType=4&amp;ListId=48a11f45-f27a-4e70-b33d-a95f67709e8c&amp;ID=1060&amp;ContentTypeID=0x01006440C635F0E5064897CB37DE8164FE39</t>
  </si>
  <si>
    <t>1101</t>
  </si>
  <si>
    <t>1101-Aluprofil</t>
  </si>
  <si>
    <t>PFEIFER Seil- und Hebetechnik DE Memmingen</t>
  </si>
  <si>
    <t>87700</t>
  </si>
  <si>
    <t>Memmingen</t>
  </si>
  <si>
    <t>https://aluext.sharepoint.com/sites/DesignandFeasibility/Shared%20Documents/P/PFEIFER%20Seil-%20und%20Hebetechnik_DE_Memmingen/Mach-ID_1101-Aluprofil</t>
  </si>
  <si>
    <t>https://aluext.sharepoint.com/sites/DesignandFeasibility/_layouts/15/listform.aspx?PageType=4&amp;ListId=48a11f45-f27a-4e70-b33d-a95f67709e8c&amp;ID=1059&amp;ContentTypeID=0x01006440C635F0E5064897CB37DE8164FE39</t>
  </si>
  <si>
    <t>1100</t>
  </si>
  <si>
    <t>1100-Trapetzprofil</t>
  </si>
  <si>
    <t>Heinrich Spahn GmbH DE Ahrensburg</t>
  </si>
  <si>
    <t>https://aluext.sharepoint.com/sites/DesignandFeasibility/Shared%20Documents/H/Heinrich%20Spahn%20GmbH_DE_Ahrensburg/Mach-ID_1100-Trapetzprofil</t>
  </si>
  <si>
    <t>https://aluext.sharepoint.com/sites/DesignandFeasibility/_layouts/15/listform.aspx?PageType=4&amp;ListId=48a11f45-f27a-4e70-b33d-a95f67709e8c&amp;ID=1058&amp;ContentTypeID=0x01006440C635F0E5064897CB37DE8164FE39</t>
  </si>
  <si>
    <t>1099</t>
  </si>
  <si>
    <t>1099-Extruded and Cold finished round bar 7075/606</t>
  </si>
  <si>
    <t>https://aluext.sharepoint.com/sites/DesignandFeasibility/Shared%20Documents/M/Med%20Technology_IT_Guidonia/Mach-ID_1099-Extruded%20and%20Cold%20finished%20round%20bar%207075/6061</t>
  </si>
  <si>
    <t>https://aluext.sharepoint.com/sites/DesignandFeasibility/_layouts/15/listform.aspx?PageType=4&amp;ListId=48a11f45-f27a-4e70-b33d-a95f67709e8c&amp;ID=1057&amp;ContentTypeID=0x01006440C635F0E5064897CB37DE8164FE39</t>
  </si>
  <si>
    <t>1098</t>
  </si>
  <si>
    <t>1098-Profil 148,3</t>
  </si>
  <si>
    <t>Neuenhauser Maschinenbau</t>
  </si>
  <si>
    <t>https://aluext.sharepoint.com/sites/DesignandFeasibility/Shared%20Documents/N/Neuenhauser%20Maschinenbau_DE_Neuenhaus/Mach-ID_1098-Profil%20148,3</t>
  </si>
  <si>
    <t>https://aluext.sharepoint.com/sites/DesignandFeasibility/_layouts/15/listform.aspx?PageType=4&amp;ListId=48a11f45-f27a-4e70-b33d-a95f67709e8c&amp;ID=1056&amp;ContentTypeID=0x01006440C635F0E5064897CB37DE8164FE39</t>
  </si>
  <si>
    <t>1097</t>
  </si>
  <si>
    <t>1097-Extruded Solid Shape 6064A</t>
  </si>
  <si>
    <t>Robert Bosch PL Warschau</t>
  </si>
  <si>
    <t>Warschau</t>
  </si>
  <si>
    <t>https://aluext.sharepoint.com/sites/DesignandFeasibility/Shared%20Documents/R/Robert%20Bosch_Po_Warschau/Mach-ID_1097-Extruded%20Solid%20Shape%206064A</t>
  </si>
  <si>
    <t>https://aluext.sharepoint.com/sites/DesignandFeasibility/_layouts/15/listform.aspx?PageType=4&amp;ListId=48a11f45-f27a-4e70-b33d-a95f67709e8c&amp;ID=1055&amp;ContentTypeID=0x01006440C635F0E5064897CB37DE8164FE39</t>
  </si>
  <si>
    <t>1096</t>
  </si>
  <si>
    <t>1096-Rd220</t>
  </si>
  <si>
    <t>https://aluext.sharepoint.com/sites/DesignandFeasibility/Shared%20Documents/N/NLS%20Machining%20GmbH_DE_13409%20Berlin/Mach-ID_1096-Rd220</t>
  </si>
  <si>
    <t>https://aluext.sharepoint.com/sites/DesignandFeasibility/_layouts/15/listform.aspx?PageType=4&amp;ListId=48a11f45-f27a-4e70-b33d-a95f67709e8c&amp;ID=1054&amp;ContentTypeID=0x01006440C635F0E5064897CB37DE8164FE39</t>
  </si>
  <si>
    <t>1095</t>
  </si>
  <si>
    <t>1095-1</t>
  </si>
  <si>
    <t>Niemet NL Baarn</t>
  </si>
  <si>
    <t>Baarn</t>
  </si>
  <si>
    <t>https://aluext.sharepoint.com/sites/DesignandFeasibility/Shared%20Documents/N/Niemet_NL_Nl/Mach-ID_1095-1</t>
  </si>
  <si>
    <t>https://aluext.sharepoint.com/sites/DesignandFeasibility/_layouts/15/listform.aspx?PageType=4&amp;ListId=48a11f45-f27a-4e70-b33d-a95f67709e8c&amp;ID=1053&amp;ContentTypeID=0x01006440C635F0E5064897CB37DE8164FE39</t>
  </si>
  <si>
    <t>1094</t>
  </si>
  <si>
    <t>1094-Extruded RB 2014T6</t>
  </si>
  <si>
    <t>https://aluext.sharepoint.com/sites/DesignandFeasibility/Shared%20Documents/O/OMS_IT_Italia/Mach-ID_1094-Extruded%20RB%202014T6</t>
  </si>
  <si>
    <t>https://aluext.sharepoint.com/sites/DesignandFeasibility/_layouts/15/listform.aspx?PageType=4&amp;ListId=48a11f45-f27a-4e70-b33d-a95f67709e8c&amp;ID=1052&amp;ContentTypeID=0x01006440C635F0E5064897CB37DE8164FE39</t>
  </si>
  <si>
    <t>1093</t>
  </si>
  <si>
    <t>1093-Cold Drawn Round Bar</t>
  </si>
  <si>
    <t>https://aluext.sharepoint.com/sites/DesignandFeasibility/Shared%20Documents/H/Heine%20&amp;%20Beisswenger_DE_Fellbach/Mach-ID_1093-Cold%20Drawn%20Round%20Bar</t>
  </si>
  <si>
    <t>https://aluext.sharepoint.com/sites/DesignandFeasibility/_layouts/15/listform.aspx?PageType=4&amp;ListId=48a11f45-f27a-4e70-b33d-a95f67709e8c&amp;ID=1051&amp;ContentTypeID=0x01006440C635F0E5064897CB37DE8164FE39</t>
  </si>
  <si>
    <t>1092</t>
  </si>
  <si>
    <t>1092-Cold Drawn RB 7075 T6</t>
  </si>
  <si>
    <t>Szoncier</t>
  </si>
  <si>
    <t>https://aluext.sharepoint.com/sites/DesignandFeasibility/Shared%20Documents/R/Reynolds_FR_Szoncier/Mach-ID_1092-Cold%20Drawn%20RB%207075%20T6</t>
  </si>
  <si>
    <t>https://aluext.sharepoint.com/sites/DesignandFeasibility/_layouts/15/listform.aspx?PageType=4&amp;ListId=48a11f45-f27a-4e70-b33d-a95f67709e8c&amp;ID=1050&amp;ContentTypeID=0x01006440C635F0E5064897CB37DE8164FE39</t>
  </si>
  <si>
    <t>1091</t>
  </si>
  <si>
    <t>1091-Gen. 10</t>
  </si>
  <si>
    <t>https://aluext.sharepoint.com/sites/DesignandFeasibility/Shared%20Documents/R/Robert%20Bosch_DE_Blaichach/Mach-ID_1091-Gen.%2010</t>
  </si>
  <si>
    <t>https://aluext.sharepoint.com/sites/DesignandFeasibility/_layouts/15/listform.aspx?PageType=4&amp;ListId=48a11f45-f27a-4e70-b33d-a95f67709e8c&amp;ID=1049&amp;ContentTypeID=0x01006440C635F0E5064897CB37DE8164FE39</t>
  </si>
  <si>
    <t>1090</t>
  </si>
  <si>
    <t>1090-Kühlkörper</t>
  </si>
  <si>
    <t>PeCaro DE Nordwalde</t>
  </si>
  <si>
    <t>Nordwalde</t>
  </si>
  <si>
    <t>https://aluext.sharepoint.com/sites/DesignandFeasibility/Shared%20Documents/P/PeCaro_DE_Nordwalde/Mach-ID_1090-Kühlkörper</t>
  </si>
  <si>
    <t>https://aluext.sharepoint.com/sites/DesignandFeasibility/_layouts/15/listform.aspx?PageType=4&amp;ListId=48a11f45-f27a-4e70-b33d-a95f67709e8c&amp;ID=1048&amp;ContentTypeID=0x01006440C635F0E5064897CB37DE8164FE39</t>
  </si>
  <si>
    <t>1089</t>
  </si>
  <si>
    <t>1089-Querträger Batterie</t>
  </si>
  <si>
    <t>Wiegand DE Nottertal</t>
  </si>
  <si>
    <t>Nottertal</t>
  </si>
  <si>
    <t>https://aluext.sharepoint.com/sites/DesignandFeasibility/Shared%20Documents/W/Wiegand_DE_Nottertal/Mach-ID_1089-Querträger%20Batterie</t>
  </si>
  <si>
    <t>https://aluext.sharepoint.com/sites/DesignandFeasibility/_layouts/15/listform.aspx?PageType=4&amp;ListId=48a11f45-f27a-4e70-b33d-a95f67709e8c&amp;ID=1047&amp;ContentTypeID=0x01006440C635F0E5064897CB37DE8164FE39</t>
  </si>
  <si>
    <t>1088</t>
  </si>
  <si>
    <t>1088-Absorption Blocks</t>
  </si>
  <si>
    <t>Hitachi Rail GB Newton Aycliffe</t>
  </si>
  <si>
    <t>https://aluext.sharepoint.com/sites/DesignandFeasibility/Shared%20Documents/H/Hitachi%20Rail_GB_Newton%20Aycliffe/Mach-ID_1088-Absorption%20Blocks</t>
  </si>
  <si>
    <t>https://aluext.sharepoint.com/sites/DesignandFeasibility/_layouts/15/listform.aspx?PageType=4&amp;ListId=48a11f45-f27a-4e70-b33d-a95f67709e8c&amp;ID=1046&amp;ContentTypeID=0x01006440C635F0E5064897CB37DE8164FE39</t>
  </si>
  <si>
    <t>1087</t>
  </si>
  <si>
    <t>1087-250 x 12 /160 x 6</t>
  </si>
  <si>
    <t>Ordner zu Mach-ID 1087</t>
  </si>
  <si>
    <t>https://aluext.sharepoint.com/sites/DesignandFeasibility/_layouts/15/listform.aspx?PageType=4&amp;ListId=48a11f45-f27a-4e70-b33d-a95f67709e8c&amp;ID=1045&amp;ContentTypeID=0x01006440C635F0E5064897CB37DE8164FE39</t>
  </si>
  <si>
    <t>https://aluext.sharepoint.com/sites/DesignandFeasibility/Shared%20Documents/M/MG%20Handel%20AG%20DE%20Wildau%28NK%29_DE_Wildau/Mach-ID_1087-1087-250_x_12_-160_x_6</t>
  </si>
  <si>
    <t>1086</t>
  </si>
  <si>
    <t>1086-Dornrohre</t>
  </si>
  <si>
    <t>Chart</t>
  </si>
  <si>
    <t>The Woodlands, TX  77381</t>
  </si>
  <si>
    <t>https://aluext.sharepoint.com/sites/DesignandFeasibility/Shared%20Documents/C/Chart_US_The%20Woodlands,%20TX%20%2077381/Mach-ID_1086-Dornrohre</t>
  </si>
  <si>
    <t>https://aluext.sharepoint.com/sites/DesignandFeasibility/_layouts/15/listform.aspx?PageType=4&amp;ListId=48a11f45-f27a-4e70-b33d-a95f67709e8c&amp;ID=1044&amp;ContentTypeID=0x01006440C635F0E5064897CB37DE8164FE39</t>
  </si>
  <si>
    <t>1085</t>
  </si>
  <si>
    <t>1085-Zeltmast 500 x 200 mm</t>
  </si>
  <si>
    <t>Irmarfer Sa</t>
  </si>
  <si>
    <t>Irmarfer</t>
  </si>
  <si>
    <t>Portugal</t>
  </si>
  <si>
    <t>4590-373</t>
  </si>
  <si>
    <t>4590-373 Paços de Ferreira</t>
  </si>
  <si>
    <t>10491239</t>
  </si>
  <si>
    <t>Ordner zu Mach-ID 1085</t>
  </si>
  <si>
    <t>Po</t>
  </si>
  <si>
    <t>https://aluext.sharepoint.com/sites/DesignandFeasibility/_layouts/15/listform.aspx?PageType=4&amp;ListId=48a11f45-f27a-4e70-b33d-a95f67709e8c&amp;ID=1043&amp;ContentTypeID=0x01006440C635F0E5064897CB37DE8164FE39</t>
  </si>
  <si>
    <t>https://aluext.sharepoint.com/sites/DesignandFeasibility/Shared%20Documents/I/Irmarfer%20Sa_Po_4590-373%20Pa%C3%A7os%20de%20Ferreira/Mach-ID_1085-1085-Zeltmast_500_x_200_mm</t>
  </si>
  <si>
    <t>1084</t>
  </si>
  <si>
    <t>1084-Cold Drawn RB 6082 T6 Dm 10mm</t>
  </si>
  <si>
    <t>https://aluext.sharepoint.com/sites/DesignandFeasibility/Shared%20Documents/H/Heine%20&amp;%20Beisswenger_DE_Fellbach/Mach-ID_1084-Cold%20Drawn%20RB%206082%20T6%20Dm%2010mm</t>
  </si>
  <si>
    <t>https://aluext.sharepoint.com/sites/DesignandFeasibility/_layouts/15/listform.aspx?PageType=4&amp;ListId=48a11f45-f27a-4e70-b33d-a95f67709e8c&amp;ID=1042&amp;ContentTypeID=0x01006440C635F0E5064897CB37DE8164FE39</t>
  </si>
  <si>
    <t>1083</t>
  </si>
  <si>
    <t>1083-Cold Drawn RB 6262A T9 Dm 12mm</t>
  </si>
  <si>
    <t>https://aluext.sharepoint.com/sites/DesignandFeasibility/Shared%20Documents/C/Cometal_DE_Weinstadt/Mach-ID_1083-Cold%20Drawn%20RB%206262A%20T9%20Dm%2012mm</t>
  </si>
  <si>
    <t>https://aluext.sharepoint.com/sites/DesignandFeasibility/_layouts/15/listform.aspx?PageType=4&amp;ListId=48a11f45-f27a-4e70-b33d-a95f67709e8c&amp;ID=1041&amp;ContentTypeID=0x01006440C635F0E5064897CB37DE8164FE39</t>
  </si>
  <si>
    <t>1082</t>
  </si>
  <si>
    <t>1082-WZ_27095</t>
  </si>
  <si>
    <t>Intermas-Elcom GmbH</t>
  </si>
  <si>
    <t>Intermas-Elcom</t>
  </si>
  <si>
    <t>64293</t>
  </si>
  <si>
    <t>Darmstadt</t>
  </si>
  <si>
    <t>10762600</t>
  </si>
  <si>
    <t>Ordner zu Mach-ID 1082</t>
  </si>
  <si>
    <t>https://aluext.sharepoint.com/sites/DesignandFeasibility/_layouts/15/listform.aspx?PageType=4&amp;ListId=48a11f45-f27a-4e70-b33d-a95f67709e8c&amp;ID=1040&amp;ContentTypeID=0x01006440C635F0E5064897CB37DE8164FE39</t>
  </si>
  <si>
    <t>https://aluext.sharepoint.com/sites/DesignandFeasibility/Shared%20Documents/I/Intermas-Elcom%20GmbH_DE_Darmstadt/Mach-ID_1082-1082-WZ_27095</t>
  </si>
  <si>
    <t>1081</t>
  </si>
  <si>
    <t>1081-Sonderprofile_WFEL_DGFVE</t>
  </si>
  <si>
    <t>WFEL Limited</t>
  </si>
  <si>
    <t>Stockport</t>
  </si>
  <si>
    <t>https://aluext.sharepoint.com/sites/DesignandFeasibility/Shared%20Documents/W/WFEL%20Limited_GB_Stockport/Mach-ID_1081-Sonderprofile_WFEL_DGFVE</t>
  </si>
  <si>
    <t>https://aluext.sharepoint.com/sites/DesignandFeasibility/_layouts/15/listform.aspx?PageType=4&amp;ListId=48a11f45-f27a-4e70-b33d-a95f67709e8c&amp;ID=1039&amp;ContentTypeID=0x01006440C635F0E5064897CB37DE8164FE39</t>
  </si>
  <si>
    <t>1080</t>
  </si>
  <si>
    <t>1080-32mm_7175_T6_drawn</t>
  </si>
  <si>
    <t>https://aluext.sharepoint.com/sites/DesignandFeasibility/Shared%20Documents/N/Nammo_NO_Raufoss/Mach-ID_1080-32mm_7175_T6_drawn</t>
  </si>
  <si>
    <t>https://aluext.sharepoint.com/sites/DesignandFeasibility/_layouts/15/listform.aspx?PageType=4&amp;ListId=48a11f45-f27a-4e70-b33d-a95f67709e8c&amp;ID=1038&amp;ContentTypeID=0x01006440C635F0E5064897CB37DE8164FE39</t>
  </si>
  <si>
    <t>1079</t>
  </si>
  <si>
    <t>1079-Extruded RB7075 T73511</t>
  </si>
  <si>
    <t>Amari Austria</t>
  </si>
  <si>
    <t>https://aluext.sharepoint.com/sites/DesignandFeasibility/Shared%20Documents/A/Amari%20Austria_AT_Wien/Mach-ID_1079-Extruded%20RB7075%20T73511</t>
  </si>
  <si>
    <t>https://aluext.sharepoint.com/sites/DesignandFeasibility/_layouts/15/listform.aspx?PageType=4&amp;ListId=48a11f45-f27a-4e70-b33d-a95f67709e8c&amp;ID=1037&amp;ContentTypeID=0x01006440C635F0E5064897CB37DE8164FE39</t>
  </si>
  <si>
    <t>1078</t>
  </si>
  <si>
    <t>1078-Aussenprofil</t>
  </si>
  <si>
    <t>Innosafes DE Wiehl</t>
  </si>
  <si>
    <t>https://aluext.sharepoint.com/sites/DesignandFeasibility/Shared%20Documents/I/Innosafes_DE_Wiehl/Mach-ID_1078-Aussenprofil</t>
  </si>
  <si>
    <t>https://aluext.sharepoint.com/sites/DesignandFeasibility/_layouts/15/listform.aspx?PageType=4&amp;ListId=48a11f45-f27a-4e70-b33d-a95f67709e8c&amp;ID=1036&amp;ContentTypeID=0x01006440C635F0E5064897CB37DE8164FE39</t>
  </si>
  <si>
    <t>1077</t>
  </si>
  <si>
    <t>1077-Profil für Schürze</t>
  </si>
  <si>
    <t>https://aluext.sharepoint.com/sites/DesignandFeasibility/Shared%20Documents/S/Schliess-%20und%20Sicherungssysteme%20GmbH_DE_Mühlhausen/Mach-ID_1077-Profil%20für%20Schürze</t>
  </si>
  <si>
    <t>https://aluext.sharepoint.com/sites/DesignandFeasibility/_layouts/15/listform.aspx?PageType=4&amp;ListId=48a11f45-f27a-4e70-b33d-a95f67709e8c&amp;ID=1035&amp;ContentTypeID=0x01006440C635F0E5064897CB37DE8164FE39</t>
  </si>
  <si>
    <t>1076</t>
  </si>
  <si>
    <t>1076-Extruded RB 2014 T6511</t>
  </si>
  <si>
    <t>Kalapurna In Bangalore</t>
  </si>
  <si>
    <t>https://aluext.sharepoint.com/sites/DesignandFeasibility/Shared%20Documents/K/Kalapurna_In_Bangalore/Mach-ID_1076-Extruded%20RB%202014%20T6511</t>
  </si>
  <si>
    <t>https://aluext.sharepoint.com/sites/DesignandFeasibility/_layouts/15/listform.aspx?PageType=4&amp;ListId=48a11f45-f27a-4e70-b33d-a95f67709e8c&amp;ID=1034&amp;ContentTypeID=0x01006440C635F0E5064897CB37DE8164FE39</t>
  </si>
  <si>
    <t>1075</t>
  </si>
  <si>
    <t>1075-B25316</t>
  </si>
  <si>
    <t>Alufor</t>
  </si>
  <si>
    <t>3149</t>
  </si>
  <si>
    <t>Ordner zu Mach-ID 1075</t>
  </si>
  <si>
    <t>https://aluext.sharepoint.com/sites/DesignandFeasibility/_layouts/15/listform.aspx?PageType=4&amp;ListId=48a11f45-f27a-4e70-b33d-a95f67709e8c&amp;ID=1033&amp;ContentTypeID=0x01006440C635F0E5064897CB37DE8164FE39</t>
  </si>
  <si>
    <t>https://aluext.sharepoint.com/sites/DesignandFeasibility/Shared%20Documents/A/Alufor%20Schildersysteme%20GmbH_DE_Forst/Mach-ID_1075-1075-B25316</t>
  </si>
  <si>
    <t>1074</t>
  </si>
  <si>
    <t>1074-xtruded Round Bar 7075 T7351 Dm 150mm</t>
  </si>
  <si>
    <t>https://aluext.sharepoint.com/sites/DesignandFeasibility/Shared%20Documents/A/Aalco_DE_Haltern%20am%20See/Mach-ID_1074-xtruded%20Round%20Bar%207075%20T7351%20Dm%20150mm</t>
  </si>
  <si>
    <t>https://aluext.sharepoint.com/sites/DesignandFeasibility/_layouts/15/listform.aspx?PageType=4&amp;ListId=48a11f45-f27a-4e70-b33d-a95f67709e8c&amp;ID=1031&amp;ContentTypeID=0x01006440C635F0E5064897CB37DE8164FE39</t>
  </si>
  <si>
    <t>1073</t>
  </si>
  <si>
    <t>1073-Cold Drawn round bar 6262A T9 Dm 18mm</t>
  </si>
  <si>
    <t>https://aluext.sharepoint.com/sites/DesignandFeasibility/Shared%20Documents/C/Cometal_DE_Weinstadt/Mach-ID_1073-Cold%20Drawn%20round%20bar%206262A%20T9%20Dm%2018mm</t>
  </si>
  <si>
    <t>https://aluext.sharepoint.com/sites/DesignandFeasibility/_layouts/15/listform.aspx?PageType=4&amp;ListId=48a11f45-f27a-4e70-b33d-a95f67709e8c&amp;ID=1030&amp;ContentTypeID=0x01006440C635F0E5064897CB37DE8164FE39</t>
  </si>
  <si>
    <t>1072</t>
  </si>
  <si>
    <t>1072-Extruded RB 7022</t>
  </si>
  <si>
    <t>https://aluext.sharepoint.com/sites/DesignandFeasibility/Shared%20Documents/H/Holmatro_NL_Raamsdonkveer/Mach-ID_1072-Extruded%20RB%207022</t>
  </si>
  <si>
    <t>https://aluext.sharepoint.com/sites/DesignandFeasibility/_layouts/15/listform.aspx?PageType=4&amp;ListId=48a11f45-f27a-4e70-b33d-a95f67709e8c&amp;ID=1029&amp;ContentTypeID=0x01006440C635F0E5064897CB37DE8164FE39</t>
  </si>
  <si>
    <t>1071</t>
  </si>
  <si>
    <t>1071-Extruded RB 2024 T3511 acc ASNA</t>
  </si>
  <si>
    <t>https://aluext.sharepoint.com/sites/DesignandFeasibility/Shared%20Documents/A/Alinox_Po_Poland/Mach-ID_1071-Extruded%20RB%202024%20T3511%20acc%20ASNA</t>
  </si>
  <si>
    <t>https://aluext.sharepoint.com/sites/DesignandFeasibility/_layouts/15/listform.aspx?PageType=4&amp;ListId=48a11f45-f27a-4e70-b33d-a95f67709e8c&amp;ID=1028&amp;ContentTypeID=0x01006440C635F0E5064897CB37DE8164FE39</t>
  </si>
  <si>
    <t>1070</t>
  </si>
  <si>
    <t>1070-Channels_7005_6082</t>
  </si>
  <si>
    <t>Sureweld Pty Ltd Au Wangaratta</t>
  </si>
  <si>
    <t>Australien</t>
  </si>
  <si>
    <t>Wangaratta</t>
  </si>
  <si>
    <t>https://aluext.sharepoint.com/sites/DesignandFeasibility/Shared%20Documents/S/Sureweld%20Pty%20Ltd_Au_Wangaratta/Mach-ID_1070-Channels_7005_6082</t>
  </si>
  <si>
    <t>Au</t>
  </si>
  <si>
    <t>https://aluext.sharepoint.com/sites/DesignandFeasibility/_layouts/15/listform.aspx?PageType=4&amp;ListId=48a11f45-f27a-4e70-b33d-a95f67709e8c&amp;ID=1027&amp;ContentTypeID=0x01006440C635F0E5064897CB37DE8164FE39</t>
  </si>
  <si>
    <t>1069</t>
  </si>
  <si>
    <t>1069-Profile_6061_T6</t>
  </si>
  <si>
    <t>https://aluext.sharepoint.com/sites/DesignandFeasibility/Shared%20Documents/A/AMCO%20Metall-Service%20GmbH_DE_Bremen/Mach-ID_1069-Profile_6061_T6</t>
  </si>
  <si>
    <t>https://aluext.sharepoint.com/sites/DesignandFeasibility/_layouts/15/listform.aspx?PageType=4&amp;ListId=48a11f45-f27a-4e70-b33d-a95f67709e8c&amp;ID=1026&amp;ContentTypeID=0x01006440C635F0E5064897CB37DE8164FE39</t>
  </si>
  <si>
    <t>1068</t>
  </si>
  <si>
    <t>1068-Extruded Solid Bar</t>
  </si>
  <si>
    <t>Geneco Tu Ankara</t>
  </si>
  <si>
    <t>https://aluext.sharepoint.com/sites/DesignandFeasibility/Shared%20Documents/G/Geneco_Tu_Ankara/Mach-ID_1068-Extruded%20Solid%20Bar</t>
  </si>
  <si>
    <t>https://aluext.sharepoint.com/sites/DesignandFeasibility/_layouts/15/listform.aspx?PageType=4&amp;ListId=48a11f45-f27a-4e70-b33d-a95f67709e8c&amp;ID=1025&amp;ContentTypeID=0x01006440C635F0E5064897CB37DE8164FE39</t>
  </si>
  <si>
    <t>1067</t>
  </si>
  <si>
    <t>1067-Gehäuse</t>
  </si>
  <si>
    <t>MIPM DE Mammendorf</t>
  </si>
  <si>
    <t>https://aluext.sharepoint.com/sites/DesignandFeasibility/Shared%20Documents/M/MIPM_DE_Mammendorf/Mach-ID_1067-Gehäuse</t>
  </si>
  <si>
    <t>https://aluext.sharepoint.com/sites/DesignandFeasibility/_layouts/15/listform.aspx?PageType=4&amp;ListId=48a11f45-f27a-4e70-b33d-a95f67709e8c&amp;ID=1024&amp;ContentTypeID=0x01006440C635F0E5064897CB37DE8164FE39</t>
  </si>
  <si>
    <t>1066</t>
  </si>
  <si>
    <t>1066-Rund 200 + 95 mm</t>
  </si>
  <si>
    <t>Kloeckner &amp; Co Deutschland GmbH</t>
  </si>
  <si>
    <t>47057</t>
  </si>
  <si>
    <t>10053559</t>
  </si>
  <si>
    <t>https://aluext.sharepoint.com/sites/DesignandFeasibility/Shared%20Documents/K/Kloeckner_DE_Nuernberg/Mach-ID_1066-Rund%20200%20+%2095%20mm</t>
  </si>
  <si>
    <t>https://aluext.sharepoint.com/sites/DesignandFeasibility/_layouts/15/listform.aspx?PageType=4&amp;ListId=48a11f45-f27a-4e70-b33d-a95f67709e8c&amp;ID=1023&amp;ContentTypeID=0x01006440C635F0E5064897CB37DE8164FE39</t>
  </si>
  <si>
    <t>1065</t>
  </si>
  <si>
    <t>1065-Flat bar 6060T66 (or alternative...), Länge 7</t>
  </si>
  <si>
    <t>Antwerpse Motorenwerke BE Antwerp</t>
  </si>
  <si>
    <t>Antwerp</t>
  </si>
  <si>
    <t>https://aluext.sharepoint.com/sites/DesignandFeasibility/Shared%20Documents/A/Antwerpse%20Motorenwerke_BE_Antwerp/Mach-ID_1065-Flat%20bar%206060T66%20(or%20alternative...)</t>
  </si>
  <si>
    <t>https://aluext.sharepoint.com/sites/DesignandFeasibility/_layouts/15/listform.aspx?PageType=4&amp;ListId=48a11f45-f27a-4e70-b33d-a95f67709e8c&amp;ID=1022&amp;ContentTypeID=0x01006440C635F0E5064897CB37DE8164FE39</t>
  </si>
  <si>
    <t>1064</t>
  </si>
  <si>
    <t>1064-CF-Unterkasten</t>
  </si>
  <si>
    <t>https://aluext.sharepoint.com/sites/DesignandFeasibility/Shared%20Documents/G/Guenzler%20Metall_DE_Uhingen/Mach-ID_1064-CF-Unterkasten</t>
  </si>
  <si>
    <t>https://aluext.sharepoint.com/sites/DesignandFeasibility/_layouts/15/listform.aspx?PageType=4&amp;ListId=48a11f45-f27a-4e70-b33d-a95f67709e8c&amp;ID=1021&amp;ContentTypeID=0x01006440C635F0E5064897CB37DE8164FE39</t>
  </si>
  <si>
    <t>1063</t>
  </si>
  <si>
    <t>1063-Robustheitssteigerung Quer und Rahmenprofile</t>
  </si>
  <si>
    <t>38104</t>
  </si>
  <si>
    <t>https://aluext.sharepoint.com/sites/DesignandFeasibility/Shared%20Documents/V/Volkswagen%20Braunschweig_DE_Braunschweig/Mach-ID_1063-Robustheitssteigerung%20Quer%20und%20Rahmenprofile</t>
  </si>
  <si>
    <t>https://aluext.sharepoint.com/sites/DesignandFeasibility/_layouts/15/listform.aspx?PageType=4&amp;ListId=48a11f45-f27a-4e70-b33d-a95f67709e8c&amp;ID=1020&amp;ContentTypeID=0x01006440C635F0E5064897CB37DE8164FE39</t>
  </si>
  <si>
    <t>1062</t>
  </si>
  <si>
    <t>1062-Profil_7075_T6_Bikar</t>
  </si>
  <si>
    <t>https://aluext.sharepoint.com/sites/DesignandFeasibility/Shared%20Documents/B/BIKAR-METALLE%20GmbH_DE_Bad%20Berleburg/Mach-ID_1062-Profil_7075_T6_Bikar</t>
  </si>
  <si>
    <t>https://aluext.sharepoint.com/sites/DesignandFeasibility/_layouts/15/listform.aspx?PageType=4&amp;ListId=48a11f45-f27a-4e70-b33d-a95f67709e8c&amp;ID=1019&amp;ContentTypeID=0x01006440C635F0E5064897CB37DE8164FE39</t>
  </si>
  <si>
    <t>1061</t>
  </si>
  <si>
    <t>1061-UW Würgassen</t>
  </si>
  <si>
    <t>EKD Elektro- Und Kabelmontage Gmbh &amp; Co. KG</t>
  </si>
  <si>
    <t>EKD Elektro- und Kabelmontage</t>
  </si>
  <si>
    <t>44143</t>
  </si>
  <si>
    <t>10491025</t>
  </si>
  <si>
    <t>Ordner zu Mach-ID 1061</t>
  </si>
  <si>
    <t>https://aluext.sharepoint.com/sites/DesignandFeasibility/_layouts/15/listform.aspx?PageType=4&amp;ListId=48a11f45-f27a-4e70-b33d-a95f67709e8c&amp;ID=1018&amp;ContentTypeID=0x01006440C635F0E5064897CB37DE8164FE39</t>
  </si>
  <si>
    <t>https://aluext.sharepoint.com/sites/DesignandFeasibility/Shared%20Documents/E/EKD%20Elektro-%20Und%20Kabelmontage%20Gmbh%20%26%20Co%20KG_DE_Dortmund/Mach-ID_1061-1061-UW_W%C3%BCrgassen</t>
  </si>
  <si>
    <t>1060</t>
  </si>
  <si>
    <t>1060-24000843</t>
  </si>
  <si>
    <t>https://aluext.sharepoint.com/sites/DesignandFeasibility/Shared%20Documents/B/Bega%20Gantenbrink-Leuchten%20KG_DE_58708%20Menden/Mach-ID_1060-24000843</t>
  </si>
  <si>
    <t>https://aluext.sharepoint.com/sites/DesignandFeasibility/_layouts/15/listform.aspx?PageType=4&amp;ListId=48a11f45-f27a-4e70-b33d-a95f67709e8c&amp;ID=1017&amp;ContentTypeID=0x01006440C635F0E5064897CB37DE8164FE39</t>
  </si>
  <si>
    <t>1059</t>
  </si>
  <si>
    <t>1059-Extruded Solid Profile 2007 T4</t>
  </si>
  <si>
    <t>https://aluext.sharepoint.com/sites/DesignandFeasibility/Shared%20Documents/C/Cometal_DE_Weinstadt/Mach-ID_1059-Extruded%20Solid%20Profile%202007%20T4</t>
  </si>
  <si>
    <t>https://aluext.sharepoint.com/sites/DesignandFeasibility/_layouts/15/listform.aspx?PageType=4&amp;ListId=48a11f45-f27a-4e70-b33d-a95f67709e8c&amp;ID=1016&amp;ContentTypeID=0x01006440C635F0E5064897CB37DE8164FE39</t>
  </si>
  <si>
    <t>1058</t>
  </si>
  <si>
    <t>1058-Profil_302704P032_6063</t>
  </si>
  <si>
    <t>https://aluext.sharepoint.com/sites/DesignandFeasibility/Shared%20Documents/A/Alumeco%20A/S_DK_Odense%20C/Mach-ID_1058-Profil_302704P032_6063</t>
  </si>
  <si>
    <t>https://aluext.sharepoint.com/sites/DesignandFeasibility/_layouts/15/listform.aspx?PageType=4&amp;ListId=48a11f45-f27a-4e70-b33d-a95f67709e8c&amp;ID=1015&amp;ContentTypeID=0x01006440C635F0E5064897CB37DE8164FE39</t>
  </si>
  <si>
    <t>1057</t>
  </si>
  <si>
    <t>1057-Rund 260</t>
  </si>
  <si>
    <t>RICH. HERBIG DE Berlin</t>
  </si>
  <si>
    <t>12103</t>
  </si>
  <si>
    <t>https://aluext.sharepoint.com/sites/DesignandFeasibility/Shared%20Documents/R/RICH.%20HERBIG_DE_Berlin/Mach-ID_1057-Rund%20260</t>
  </si>
  <si>
    <t>https://aluext.sharepoint.com/sites/DesignandFeasibility/_layouts/15/listform.aspx?PageType=4&amp;ListId=48a11f45-f27a-4e70-b33d-a95f67709e8c&amp;ID=1014&amp;ContentTypeID=0x01006440C635F0E5064897CB37DE8164FE39</t>
  </si>
  <si>
    <t>1056</t>
  </si>
  <si>
    <t>1056-AC_Demand_2021</t>
  </si>
  <si>
    <t>Wilsons GB Cambridgeshire</t>
  </si>
  <si>
    <t>Cambridgeshire</t>
  </si>
  <si>
    <t>https://aluext.sharepoint.com/sites/DesignandFeasibility/Shared%20Documents/W/Wilsons_GB_Cambridgeshire/Mach-ID_1056-AC_Demand_2021</t>
  </si>
  <si>
    <t>https://aluext.sharepoint.com/sites/DesignandFeasibility/_layouts/15/listform.aspx?PageType=4&amp;ListId=48a11f45-f27a-4e70-b33d-a95f67709e8c&amp;ID=1013&amp;ContentTypeID=0x01006440C635F0E5064897CB37DE8164FE39</t>
  </si>
  <si>
    <t>1055</t>
  </si>
  <si>
    <t>1055-BAE_Offer_TKM</t>
  </si>
  <si>
    <t>Thyssenkrupp Materials UK GB Preston</t>
  </si>
  <si>
    <t>PR4 1AX</t>
  </si>
  <si>
    <t>Preston</t>
  </si>
  <si>
    <t>https://aluext.sharepoint.com/sites/DesignandFeasibility/Shared%20Documents/T/Thyssenkrupp%20Materials%20UK_GB_Preston/Mach-ID_1055-BAE_Offer_TKM</t>
  </si>
  <si>
    <t>https://aluext.sharepoint.com/sites/DesignandFeasibility/_layouts/15/listform.aspx?PageType=4&amp;ListId=48a11f45-f27a-4e70-b33d-a95f67709e8c&amp;ID=1012&amp;ContentTypeID=0x01006440C635F0E5064897CB37DE8164FE39</t>
  </si>
  <si>
    <t>1054</t>
  </si>
  <si>
    <t>1054-Dachtraeger_L_BS11_blank</t>
  </si>
  <si>
    <t>Jenny Waltle</t>
  </si>
  <si>
    <t>https://aluext.sharepoint.com/sites/DesignandFeasibility/Shared%20Documents/J/Jenny%20Waltle_AT_Frastanz/Mach-ID_1054-Dachtraeger_L_BS11_blank</t>
  </si>
  <si>
    <t>https://aluext.sharepoint.com/sites/DesignandFeasibility/_layouts/15/listform.aspx?PageType=4&amp;ListId=48a11f45-f27a-4e70-b33d-a95f67709e8c&amp;ID=1011&amp;ContentTypeID=0x01006440C635F0E5064897CB37DE8164FE39</t>
  </si>
  <si>
    <t>1053</t>
  </si>
  <si>
    <t>1053-MN Block</t>
  </si>
  <si>
    <t>Aicher Praezisionstechnik GmbH &amp; Co. KG</t>
  </si>
  <si>
    <t>Aicher</t>
  </si>
  <si>
    <t>78598</t>
  </si>
  <si>
    <t>Königsheim</t>
  </si>
  <si>
    <t>10100088</t>
  </si>
  <si>
    <t>https://aluext.sharepoint.com/sites/DesignandFeasibility/Shared%20Documents/A/Aicher_DE_Königsheim/Mach-ID_1053-MN%20Block</t>
  </si>
  <si>
    <t>https://aluext.sharepoint.com/sites/DesignandFeasibility/_layouts/15/listform.aspx?PageType=4&amp;ListId=48a11f45-f27a-4e70-b33d-a95f67709e8c&amp;ID=1010&amp;ContentTypeID=0x01006440C635F0E5064897CB37DE8164FE39</t>
  </si>
  <si>
    <t>1052</t>
  </si>
  <si>
    <t>1052-Cold finished RB 2024 T4 dia 30.16mm</t>
  </si>
  <si>
    <t>https://aluext.sharepoint.com/sites/DesignandFeasibility/Shared%20Documents/M/Med%20Technology_IT_Guidonia/Mach-ID_1052-Cold%20finished%20RB%202024%20T4%20dia%2030.16mm</t>
  </si>
  <si>
    <t>https://aluext.sharepoint.com/sites/DesignandFeasibility/_layouts/15/listform.aspx?PageType=4&amp;ListId=48a11f45-f27a-4e70-b33d-a95f67709e8c&amp;ID=1009&amp;ContentTypeID=0x01006440C635F0E5064897CB37DE8164FE39</t>
  </si>
  <si>
    <t>1051</t>
  </si>
  <si>
    <t>1051-WZ_27390</t>
  </si>
  <si>
    <t>Kardex Produktion Deutschland GmbH</t>
  </si>
  <si>
    <t>Kardex</t>
  </si>
  <si>
    <t>86476</t>
  </si>
  <si>
    <t>Neuburg</t>
  </si>
  <si>
    <t>10040005</t>
  </si>
  <si>
    <t>Ordner zu Mach-ID 1051</t>
  </si>
  <si>
    <t>https://aluext.sharepoint.com/sites/DesignandFeasibility/_layouts/15/listform.aspx?PageType=4&amp;ListId=48a11f45-f27a-4e70-b33d-a95f67709e8c&amp;ID=1008&amp;ContentTypeID=0x01006440C635F0E5064897CB37DE8164FE39</t>
  </si>
  <si>
    <t>https://aluext.sharepoint.com/sites/DesignandFeasibility/Shared%20Documents/K/Kardex%20Produktion%20Deutschland%20GmbH_DE_Neuburg/Mach-ID_1051-1051-WZ_27390</t>
  </si>
  <si>
    <t>1050</t>
  </si>
  <si>
    <t>1050-Rund 190</t>
  </si>
  <si>
    <t>RICH. HERBIG DE Nuernberg</t>
  </si>
  <si>
    <t>90461</t>
  </si>
  <si>
    <t>https://aluext.sharepoint.com/sites/DesignandFeasibility/Shared%20Documents/R/RICH.%20HERBIG_DE_Nuernberg/Mach-ID_1050-Rund%20190</t>
  </si>
  <si>
    <t>https://aluext.sharepoint.com/sites/DesignandFeasibility/_layouts/15/listform.aspx?PageType=4&amp;ListId=48a11f45-f27a-4e70-b33d-a95f67709e8c&amp;ID=1007&amp;ContentTypeID=0x01006440C635F0E5064897CB37DE8164FE39</t>
  </si>
  <si>
    <t>1049</t>
  </si>
  <si>
    <t>1049-Extruded RB 6061 T6511 Dm180mm</t>
  </si>
  <si>
    <t>https://aluext.sharepoint.com/sites/DesignandFeasibility/Shared%20Documents/W/WMH_DE_Essen/Mach-ID_1049-Extruded%20RB%206061%20T6511%20Dm180mm</t>
  </si>
  <si>
    <t>https://aluext.sharepoint.com/sites/DesignandFeasibility/_layouts/15/listform.aspx?PageType=4&amp;ListId=48a11f45-f27a-4e70-b33d-a95f67709e8c&amp;ID=1006&amp;ContentTypeID=0x01006440C635F0E5064897CB37DE8164FE39</t>
  </si>
  <si>
    <t>1048</t>
  </si>
  <si>
    <t>1048-Cold drawn RB 7075 T73511 16mm</t>
  </si>
  <si>
    <t>https://aluext.sharepoint.com/sites/DesignandFeasibility/Shared%20Documents/W/WMH_DE_Essen/Mach-ID_1048-Cold%20drawn%20RB%207075%20T73511%2016mm</t>
  </si>
  <si>
    <t>https://aluext.sharepoint.com/sites/DesignandFeasibility/_layouts/15/listform.aspx?PageType=4&amp;ListId=48a11f45-f27a-4e70-b33d-a95f67709e8c&amp;ID=1005&amp;ContentTypeID=0x01006440C635F0E5064897CB37DE8164FE39</t>
  </si>
  <si>
    <t>1047</t>
  </si>
  <si>
    <t>1047-Profil 78698 Ocea 140 x 6</t>
  </si>
  <si>
    <t>https://aluext.sharepoint.com/sites/DesignandFeasibility/Shared%20Documents/O/OCEA%20SA_FR_Les%20Sables%20d'Olonne/Mach-ID_1047-Profil%2078698%20Ocea%20140%20x%206</t>
  </si>
  <si>
    <t>https://aluext.sharepoint.com/sites/DesignandFeasibility/_layouts/15/listform.aspx?PageType=4&amp;ListId=48a11f45-f27a-4e70-b33d-a95f67709e8c&amp;ID=1004&amp;ContentTypeID=0x01006440C635F0E5064897CB37DE8164FE39</t>
  </si>
  <si>
    <t>1046</t>
  </si>
  <si>
    <t>1046-RENFE_HC</t>
  </si>
  <si>
    <t>Grupo Alstom</t>
  </si>
  <si>
    <t>28046</t>
  </si>
  <si>
    <t>Barcelona</t>
  </si>
  <si>
    <t>10490378</t>
  </si>
  <si>
    <t>https://aluext.sharepoint.com/sites/DesignandFeasibility/Shared%20Documents/A/Alstom_ES_Barcelona/Mach-ID_1046-RENFE_HC</t>
  </si>
  <si>
    <t>https://aluext.sharepoint.com/sites/DesignandFeasibility/_layouts/15/listform.aspx?PageType=4&amp;ListId=48a11f45-f27a-4e70-b33d-a95f67709e8c&amp;ID=1003&amp;ContentTypeID=0x01006440C635F0E5064897CB37DE8164FE39</t>
  </si>
  <si>
    <t>1045</t>
  </si>
  <si>
    <t>1045-Heatsinks</t>
  </si>
  <si>
    <t>Danfoss Drives DK Grasten</t>
  </si>
  <si>
    <t>Grasten</t>
  </si>
  <si>
    <t>https://aluext.sharepoint.com/sites/DesignandFeasibility/Shared%20Documents/D/Danfoss%20Drives_DK_Grasten/Mach-ID_1045-Heatsinks</t>
  </si>
  <si>
    <t>https://aluext.sharepoint.com/sites/DesignandFeasibility/_layouts/15/listform.aspx?PageType=4&amp;ListId=48a11f45-f27a-4e70-b33d-a95f67709e8c&amp;ID=1002&amp;ContentTypeID=0x01006440C635F0E5064897CB37DE8164FE39</t>
  </si>
  <si>
    <t>1044</t>
  </si>
  <si>
    <t>1044-10</t>
  </si>
  <si>
    <t>https://aluext.sharepoint.com/sites/DesignandFeasibility/Shared%20Documents/H/Heine%20&amp;%20Beisswenger_DE_Fellbach/Mach-ID_1044-10</t>
  </si>
  <si>
    <t>https://aluext.sharepoint.com/sites/DesignandFeasibility/_layouts/15/listform.aspx?PageType=4&amp;ListId=48a11f45-f27a-4e70-b33d-a95f67709e8c&amp;ID=1001&amp;ContentTypeID=0x01006440C635F0E5064897CB37DE8164FE39</t>
  </si>
  <si>
    <t>1043</t>
  </si>
  <si>
    <t>1043-Extruded RB 6082 T6 13.3mm</t>
  </si>
  <si>
    <t>https://aluext.sharepoint.com/sites/DesignandFeasibility/Shared%20Documents/C/Cometall_DE_Weinstadt/Mach-ID_1043-Extruded%20RB%206082%20T6%2013.3mm</t>
  </si>
  <si>
    <t>https://aluext.sharepoint.com/sites/DesignandFeasibility/_layouts/15/listform.aspx?PageType=4&amp;ListId=48a11f45-f27a-4e70-b33d-a95f67709e8c&amp;ID=1000&amp;ContentTypeID=0x01006440C635F0E5064897CB37DE8164FE39</t>
  </si>
  <si>
    <t>1042</t>
  </si>
  <si>
    <t>1042-Cold Drawn RB 6082 dia 10mm</t>
  </si>
  <si>
    <t>https://aluext.sharepoint.com/sites/DesignandFeasibility/Shared%20Documents/H/Heine%20&amp;%20Beisswenger_DE_Fellbach/Mach-ID_1042-Cold%20Drawn%20RB%206082%20dia%2010mm</t>
  </si>
  <si>
    <t>https://aluext.sharepoint.com/sites/DesignandFeasibility/_layouts/15/listform.aspx?PageType=4&amp;ListId=48a11f45-f27a-4e70-b33d-a95f67709e8c&amp;ID=999&amp;ContentTypeID=0x01006440C635F0E5064897CB37DE8164FE39</t>
  </si>
  <si>
    <t>1041</t>
  </si>
  <si>
    <t>1041-B10736</t>
  </si>
  <si>
    <t>Giese Inbau GmbH DE Coswig</t>
  </si>
  <si>
    <t>https://aluext.sharepoint.com/sites/DesignandFeasibility/Shared%20Documents/G/Giese%20Inbau%20GmbH_DE_Coswig/Mach-ID_1041-B10736</t>
  </si>
  <si>
    <t>https://aluext.sharepoint.com/sites/DesignandFeasibility/_layouts/15/listform.aspx?PageType=4&amp;ListId=48a11f45-f27a-4e70-b33d-a95f67709e8c&amp;ID=998&amp;ContentTypeID=0x01006440C635F0E5064897CB37DE8164FE39</t>
  </si>
  <si>
    <t>1040</t>
  </si>
  <si>
    <t>1040-Extruded RB 7075</t>
  </si>
  <si>
    <t>https://aluext.sharepoint.com/sites/DesignandFeasibility/Shared%20Documents/A/Allega_CH_Niederglatt/Mach-ID_1040-Extruded%20RB%207075</t>
  </si>
  <si>
    <t>https://aluext.sharepoint.com/sites/DesignandFeasibility/_layouts/15/listform.aspx?PageType=4&amp;ListId=48a11f45-f27a-4e70-b33d-a95f67709e8c&amp;ID=997&amp;ContentTypeID=0x01006440C635F0E5064897CB37DE8164FE39</t>
  </si>
  <si>
    <t>1039</t>
  </si>
  <si>
    <t>1039-Cold Drawn RB AlEco62Sn</t>
  </si>
  <si>
    <t>https://aluext.sharepoint.com/sites/DesignandFeasibility/Shared%20Documents/H/Heine%20Beiswenger_DE_Fellbach/Mach-ID_1039-Cold%20Drawn%20RB%20AlEco62Sn</t>
  </si>
  <si>
    <t>https://aluext.sharepoint.com/sites/DesignandFeasibility/_layouts/15/listform.aspx?PageType=4&amp;ListId=48a11f45-f27a-4e70-b33d-a95f67709e8c&amp;ID=996&amp;ContentTypeID=0x01006440C635F0E5064897CB37DE8164FE39</t>
  </si>
  <si>
    <t>1038</t>
  </si>
  <si>
    <t>1038-Extruded RB 2618A T8511</t>
  </si>
  <si>
    <t>https://aluext.sharepoint.com/sites/DesignandFeasibility/Shared%20Documents/A/Aviometal_IT_Arsago%20Seprio/Mach-ID_1038-Extruded%20RB%202618A%20T8511</t>
  </si>
  <si>
    <t>https://aluext.sharepoint.com/sites/DesignandFeasibility/_layouts/15/listform.aspx?PageType=4&amp;ListId=48a11f45-f27a-4e70-b33d-a95f67709e8c&amp;ID=995&amp;ContentTypeID=0x01006440C635F0E5064897CB37DE8164FE39</t>
  </si>
  <si>
    <t>1037</t>
  </si>
  <si>
    <t>1037-Schwellenprofil (Prototypen)</t>
  </si>
  <si>
    <t>Magna AT Weikersdorf</t>
  </si>
  <si>
    <t>Weikersdorf</t>
  </si>
  <si>
    <t>https://aluext.sharepoint.com/sites/DesignandFeasibility/Shared%20Documents/M/Magna_AT_Weikersdorf/Mach-ID_1037-Schwellenprofil%20(Prototypen)</t>
  </si>
  <si>
    <t>https://aluext.sharepoint.com/sites/DesignandFeasibility/_layouts/15/listform.aspx?PageType=4&amp;ListId=48a11f45-f27a-4e70-b33d-a95f67709e8c&amp;ID=994&amp;ContentTypeID=0x01006440C635F0E5064897CB37DE8164FE39</t>
  </si>
  <si>
    <t>1036</t>
  </si>
  <si>
    <t>1036-Querträger unter Ladeboden</t>
  </si>
  <si>
    <t>https://aluext.sharepoint.com/sites/DesignandFeasibility/Shared%20Documents/G/Gedia_DE_Attendorn/Mach-ID_1036-Querträger%20unter%20Ladeboden</t>
  </si>
  <si>
    <t>https://aluext.sharepoint.com/sites/DesignandFeasibility/_layouts/15/listform.aspx?PageType=4&amp;ListId=48a11f45-f27a-4e70-b33d-a95f67709e8c&amp;ID=993&amp;ContentTypeID=0x01006440C635F0E5064897CB37DE8164FE39</t>
  </si>
  <si>
    <t>1035</t>
  </si>
  <si>
    <t>1035-Alumeco Sverige_Flat 212x84mm_280t</t>
  </si>
  <si>
    <t>Växjö</t>
  </si>
  <si>
    <t>https://aluext.sharepoint.com/sites/DesignandFeasibility/Shared%20Documents/A/Alumeco%20Sverige_SE_Växjö/Mach-ID_1035-Alumeco%20Sverige_Flat%20212x84mm_280t</t>
  </si>
  <si>
    <t>https://aluext.sharepoint.com/sites/DesignandFeasibility/_layouts/15/listform.aspx?PageType=4&amp;ListId=48a11f45-f27a-4e70-b33d-a95f67709e8c&amp;ID=992&amp;ContentTypeID=0x01006440C635F0E5064897CB37DE8164FE39</t>
  </si>
  <si>
    <t>1034-Top_deck_profile big bridge</t>
  </si>
  <si>
    <t>Ordner zu Mach-ID 1034</t>
  </si>
  <si>
    <t>Enduse is to the worlds biggest aluminium bridge. See  Langenuen bridge in Norway for more info. It will be more requirements/specifications but it is not valid yet.</t>
  </si>
  <si>
    <t>https://aluext.sharepoint.com/sites/DesignandFeasibility/Shared%20Documents/L/Leirvik%28NK%29_NO_Stord/Mach-ID_1034-Top_deck_profile</t>
  </si>
  <si>
    <t>1033</t>
  </si>
  <si>
    <t>1033-Square-Bars-extr-EN-AW-6026LF</t>
  </si>
  <si>
    <t>https://aluext.sharepoint.com/sites/DesignandFeasibility/Shared%20Documents/G/Guenzler%20Metall_DE_Uhingen/Mach-ID_1033-Square-Bars-extr-EN-AW-6026LF</t>
  </si>
  <si>
    <t>https://aluext.sharepoint.com/sites/DesignandFeasibility/_layouts/15/listform.aspx?PageType=4&amp;ListId=48a11f45-f27a-4e70-b33d-a95f67709e8c&amp;ID=990&amp;ContentTypeID=0x01006440C635F0E5064897CB37DE8164FE39</t>
  </si>
  <si>
    <t>1032</t>
  </si>
  <si>
    <t>1032-UW Mehringen</t>
  </si>
  <si>
    <t>Halberstadt</t>
  </si>
  <si>
    <t>Ordner zu Mach-ID 1032</t>
  </si>
  <si>
    <t>https://aluext.sharepoint.com/sites/DesignandFeasibility/_layouts/15/listform.aspx?PageType=4&amp;ListId=48a11f45-f27a-4e70-b33d-a95f67709e8c&amp;ID=989&amp;ContentTypeID=0x01006440C635F0E5064897CB37DE8164FE39</t>
  </si>
  <si>
    <t>https://aluext.sharepoint.com/sites/DesignandFeasibility/Shared%20Documents/O/Omexom%20Umspannwerke%20GmbH_DE_Halberstadt/Mach-ID_1032-1032-UW_Mehringen</t>
  </si>
  <si>
    <t>1031</t>
  </si>
  <si>
    <t>1031-Cold Drawn round bar AlEco62Sn Dm24mm</t>
  </si>
  <si>
    <t>https://aluext.sharepoint.com/sites/DesignandFeasibility/Shared%20Documents/H/Heine%20&amp;%20Beiswenger_DE_Fellbach/Mach-ID_1031-Cold%20Drawn%20round%20bar%20AlEco62Sn%20Dm24mm</t>
  </si>
  <si>
    <t>https://aluext.sharepoint.com/sites/DesignandFeasibility/_layouts/15/listform.aspx?PageType=4&amp;ListId=48a11f45-f27a-4e70-b33d-a95f67709e8c&amp;ID=988&amp;ContentTypeID=0x01006440C635F0E5064897CB37DE8164FE39</t>
  </si>
  <si>
    <t>1030</t>
  </si>
  <si>
    <t>1030-Planke</t>
  </si>
  <si>
    <t>https://aluext.sharepoint.com/sites/DesignandFeasibility/Shared%20Documents/M/Metallcenter%20West_DE_Leopoldshoehe/Mach-ID_1030-Planke</t>
  </si>
  <si>
    <t>https://aluext.sharepoint.com/sites/DesignandFeasibility/_layouts/15/listform.aspx?PageType=4&amp;ListId=48a11f45-f27a-4e70-b33d-a95f67709e8c&amp;ID=987&amp;ContentTypeID=0x01006440C635F0E5064897CB37DE8164FE39</t>
  </si>
  <si>
    <t>1029</t>
  </si>
  <si>
    <t>1029-Hauptträger</t>
  </si>
  <si>
    <t>https://aluext.sharepoint.com/sites/DesignandFeasibility/Shared%20Documents/F/Friedr.%20Ischebeck%20GmbH_DE_58256%20Ennepetal/Mach-ID_1029-Hauptträger</t>
  </si>
  <si>
    <t>https://aluext.sharepoint.com/sites/DesignandFeasibility/_layouts/15/listform.aspx?PageType=4&amp;ListId=48a11f45-f27a-4e70-b33d-a95f67709e8c&amp;ID=986&amp;ContentTypeID=0x01006440C635F0E5064897CB37DE8164FE39</t>
  </si>
  <si>
    <t>1028</t>
  </si>
  <si>
    <t>1028-Formrohr-6060-T66</t>
  </si>
  <si>
    <t>Adamet-Niemet Sp. Z.o.o.</t>
  </si>
  <si>
    <t>Adamet-Niemet</t>
  </si>
  <si>
    <t>35-002</t>
  </si>
  <si>
    <t>36-002 Jasionka</t>
  </si>
  <si>
    <t>10100257</t>
  </si>
  <si>
    <t>https://aluext.sharepoint.com/sites/DesignandFeasibility/Shared%20Documents/A/Adamet-Niemet_PL_36-002%20Jasionka/Mach-ID_1028-Formrohr-6060-T66</t>
  </si>
  <si>
    <t>https://aluext.sharepoint.com/sites/DesignandFeasibility/_layouts/15/listform.aspx?PageType=4&amp;ListId=48a11f45-f27a-4e70-b33d-a95f67709e8c&amp;ID=985&amp;ContentTypeID=0x01006440C635F0E5064897CB37DE8164FE39</t>
  </si>
  <si>
    <t>1027</t>
  </si>
  <si>
    <t>1027-WZ_41056</t>
  </si>
  <si>
    <t>Ordner zu Mach-ID 1027</t>
  </si>
  <si>
    <t>https://aluext.sharepoint.com/sites/DesignandFeasibility/_layouts/15/listform.aspx?PageType=4&amp;ListId=48a11f45-f27a-4e70-b33d-a95f67709e8c&amp;ID=984&amp;ContentTypeID=0x01006440C635F0E5064897CB37DE8164FE39</t>
  </si>
  <si>
    <t>https://aluext.sharepoint.com/sites/DesignandFeasibility/Shared%20Documents/A/Albea%20Aluminiumbearbeitung%20GmbH_DE_Friesenheim-Schuttern/Mach-ID_1027-1027-WZ_41056</t>
  </si>
  <si>
    <t>1026</t>
  </si>
  <si>
    <t>1026-GPE_roof_underframe</t>
  </si>
  <si>
    <t>https://aluext.sharepoint.com/sites/DesignandFeasibility/Shared%20Documents/Forms/AllItems.aspx?viewid=de914f38%2De05a%2D47d0%2D862d%2D93faebf2eeb7&amp;id=%2Fsites%2FDesignandFeasibility%2FShared%20Documents%2FA%2FAlstom%5FPo%5FKatowice</t>
  </si>
  <si>
    <t>https://aluext.sharepoint.com/sites/DesignandFeasibility/_layouts/15/listform.aspx?PageType=4&amp;ListId=48a11f45-f27a-4e70-b33d-a95f67709e8c&amp;ID=983&amp;ContentTypeID=0x01006440C635F0E5064897CB37DE8164FE39</t>
  </si>
  <si>
    <t>1025</t>
  </si>
  <si>
    <t>1025-rundstange 43 mm B20341</t>
  </si>
  <si>
    <t>Alugas Technologies GmbH</t>
  </si>
  <si>
    <t>55566</t>
  </si>
  <si>
    <t>55566 Bad Sobernheim</t>
  </si>
  <si>
    <t>10179400</t>
  </si>
  <si>
    <t>https://aluext.sharepoint.com/sites/DesignandFeasibility/Shared%20Documents/A/Alugas%20Technologies%20GmbH_DE_55566%20Bad%20Sobernheim/Mach-ID_1025-rundstange%2043%20mm%20B20341</t>
  </si>
  <si>
    <t>https://aluext.sharepoint.com/sites/DesignandFeasibility/_layouts/15/listform.aspx?PageType=4&amp;ListId=48a11f45-f27a-4e70-b33d-a95f67709e8c&amp;ID=982&amp;ContentTypeID=0x01006440C635F0E5064897CB37DE8164FE39</t>
  </si>
  <si>
    <t>1024</t>
  </si>
  <si>
    <t>1024-VK 171</t>
  </si>
  <si>
    <t>https://aluext.sharepoint.com/sites/DesignandFeasibility/Shared%20Documents/M/Manfred%20J.C.%20Niemann_DE_Ditzingen/Mach-ID_1024-VK%20171</t>
  </si>
  <si>
    <t>https://aluext.sharepoint.com/sites/DesignandFeasibility/_layouts/15/listform.aspx?PageType=4&amp;ListId=48a11f45-f27a-4e70-b33d-a95f67709e8c&amp;ID=981&amp;ContentTypeID=0x01006440C635F0E5064897CB37DE8164FE39</t>
  </si>
  <si>
    <t>1023</t>
  </si>
  <si>
    <t>1023-B15403</t>
  </si>
  <si>
    <t>Moebelwerk Baum &amp; Hien GmbH</t>
  </si>
  <si>
    <t>55619</t>
  </si>
  <si>
    <t>55619 Hennweiler</t>
  </si>
  <si>
    <t>10100093</t>
  </si>
  <si>
    <t>https://aluext.sharepoint.com/sites/DesignandFeasibility/Shared%20Documents/M/Moebelwerk%20Baum%20&amp;%20Hien%20GmbH_DE_55619%20Hennweiler/Mach-ID_1023-B15403</t>
  </si>
  <si>
    <t>https://aluext.sharepoint.com/sites/DesignandFeasibility/_layouts/15/listform.aspx?PageType=4&amp;ListId=48a11f45-f27a-4e70-b33d-a95f67709e8c&amp;ID=980&amp;ContentTypeID=0x01006440C635F0E5064897CB37DE8164FE39</t>
  </si>
  <si>
    <t>1022</t>
  </si>
  <si>
    <t>1022-WZ_49385</t>
  </si>
  <si>
    <t>Alu-Profil-Team Beratungs + Verkaufs GmbH</t>
  </si>
  <si>
    <t>Alu-Profil-Team</t>
  </si>
  <si>
    <t>89312</t>
  </si>
  <si>
    <t>Günzburg</t>
  </si>
  <si>
    <t>10458864</t>
  </si>
  <si>
    <t>Ordner zu Mach-ID 1022</t>
  </si>
  <si>
    <t>https://aluext.sharepoint.com/sites/DesignandFeasibility/_layouts/15/listform.aspx?PageType=4&amp;ListId=48a11f45-f27a-4e70-b33d-a95f67709e8c&amp;ID=979&amp;ContentTypeID=0x01006440C635F0E5064897CB37DE8164FE39</t>
  </si>
  <si>
    <t>https://aluext.sharepoint.com/sites/DesignandFeasibility/Shared%20Documents/A/Alu-Profil-Team%20Beratungs%20%2B%20Verkaufs%20GmbH_DE_G%C3%BCnzburg/Mach-ID_1022-1022-WZ_49385</t>
  </si>
  <si>
    <t>1021</t>
  </si>
  <si>
    <t>1021-UW Mehringen</t>
  </si>
  <si>
    <t>Ordner zu Mach-ID 1021</t>
  </si>
  <si>
    <t>https://aluext.sharepoint.com/sites/DesignandFeasibility/_layouts/15/listform.aspx?PageType=4&amp;ListId=48a11f45-f27a-4e70-b33d-a95f67709e8c&amp;ID=978&amp;ContentTypeID=0x01006440C635F0E5064897CB37DE8164FE39</t>
  </si>
  <si>
    <t>https://aluext.sharepoint.com/sites/DesignandFeasibility/Shared%20Documents/V/Vescon%20GmbH_DE_Hamburg/Mach-ID_1021-1021-UW_Mehringen</t>
  </si>
  <si>
    <t>1020</t>
  </si>
  <si>
    <t>1020-UW Mehringen</t>
  </si>
  <si>
    <t>Ordner zu Mach-ID 1020</t>
  </si>
  <si>
    <t>https://aluext.sharepoint.com/sites/DesignandFeasibility/_layouts/15/listform.aspx?PageType=4&amp;ListId=48a11f45-f27a-4e70-b33d-a95f67709e8c&amp;ID=977&amp;ContentTypeID=0x01006440C635F0E5064897CB37DE8164FE39</t>
  </si>
  <si>
    <t>https://aluext.sharepoint.com/sites/DesignandFeasibility/Shared%20Documents/M/Miebach%20Schaltanlagen%20u%20Montagen%20Gmbh%20%26%20Co%20KG_DE_Dortmund/Mach-ID_1020-1020-UW_Mehringen</t>
  </si>
  <si>
    <t>1019</t>
  </si>
  <si>
    <t>1019-Rechteckprofil</t>
  </si>
  <si>
    <t>B &amp; T Exact DE Grevelsberg</t>
  </si>
  <si>
    <t>https://aluext.sharepoint.com/sites/DesignandFeasibility/Shared%20Documents/B/B&amp;T_DE_Gevelsberg/Mach-ID_1019-Rechteckprofil</t>
  </si>
  <si>
    <t>https://aluext.sharepoint.com/sites/DesignandFeasibility/_layouts/15/listform.aspx?PageType=4&amp;ListId=48a11f45-f27a-4e70-b33d-a95f67709e8c&amp;ID=976&amp;ContentTypeID=0x01006440C635F0E5064897CB37DE8164FE39</t>
  </si>
  <si>
    <t>1018</t>
  </si>
  <si>
    <t>1018-Cold Finshed Round Bar</t>
  </si>
  <si>
    <t>https://aluext.sharepoint.com/sites/DesignandFeasibility/Shared%20Documents/A/Alinox_PO_Myslowice/Mach-ID_1018-Cold%20Finshed%20Round%20Bar</t>
  </si>
  <si>
    <t>https://aluext.sharepoint.com/sites/DesignandFeasibility/_layouts/15/listform.aspx?PageType=4&amp;ListId=48a11f45-f27a-4e70-b33d-a95f67709e8c&amp;ID=975&amp;ContentTypeID=0x01006440C635F0E5064897CB37DE8164FE39</t>
  </si>
  <si>
    <t>1017</t>
  </si>
  <si>
    <t>1017-Hexagon_Bar_80x5</t>
  </si>
  <si>
    <t>https://aluext.sharepoint.com/sites/DesignandFeasibility/Shared%20Documents/A/Alumeco%20A/S_DK_Odense/Mach-ID_1017-Hexagon_Bar_80x5</t>
  </si>
  <si>
    <t>https://aluext.sharepoint.com/sites/DesignandFeasibility/_layouts/15/listform.aspx?PageType=4&amp;ListId=48a11f45-f27a-4e70-b33d-a95f67709e8c&amp;ID=974&amp;ContentTypeID=0x01006440C635F0E5064897CB37DE8164FE39</t>
  </si>
  <si>
    <t>1016</t>
  </si>
  <si>
    <t>1016-Stuerm_6060T66_10 Profile</t>
  </si>
  <si>
    <t>Stuerm Sfs GmbH</t>
  </si>
  <si>
    <t>Stuerm sfs</t>
  </si>
  <si>
    <t>10100303</t>
  </si>
  <si>
    <t>https://aluext.sharepoint.com/sites/DesignandFeasibility/Shared%20Documents/S/Stuerm%20sfs_AT_Klaus/Mach-ID_1016-Stuerm_6060T66_10%20Profile</t>
  </si>
  <si>
    <t>https://aluext.sharepoint.com/sites/DesignandFeasibility/_layouts/15/listform.aspx?PageType=4&amp;ListId=48a11f45-f27a-4e70-b33d-a95f67709e8c&amp;ID=973&amp;ContentTypeID=0x01006440C635F0E5064897CB37DE8164FE39</t>
  </si>
  <si>
    <t>1015</t>
  </si>
  <si>
    <t>1015-Cold finished round bar 2014T6</t>
  </si>
  <si>
    <t>HEGO Stainless Steel &amp; Aluminium NL Almere</t>
  </si>
  <si>
    <t>Almelo</t>
  </si>
  <si>
    <t>https://aluext.sharepoint.com/sites/DesignandFeasibility/Shared%20Documents/H/Hego%20Trading_NL_Almelo/Mach-ID_1015-Cold%20finished%20round%20bar%202014T6</t>
  </si>
  <si>
    <t>https://aluext.sharepoint.com/sites/DesignandFeasibility/_layouts/15/listform.aspx?PageType=4&amp;ListId=48a11f45-f27a-4e70-b33d-a95f67709e8c&amp;ID=972&amp;ContentTypeID=0x01006440C635F0E5064897CB37DE8164FE39</t>
  </si>
  <si>
    <t>1014</t>
  </si>
  <si>
    <t>1014-Rohr_220x125_6063</t>
  </si>
  <si>
    <t>https://aluext.sharepoint.com/sites/DesignandFeasibility/Shared%20Documents/B/BIKAR-METALLE%20GmbH_DE_Bad%20Berleburg/Mach-ID_1014-Rohr_220x125_6063</t>
  </si>
  <si>
    <t>https://aluext.sharepoint.com/sites/DesignandFeasibility/_layouts/15/listform.aspx?PageType=4&amp;ListId=48a11f45-f27a-4e70-b33d-a95f67709e8c&amp;ID=971&amp;ContentTypeID=0x01006440C635F0E5064897CB37DE8164FE39</t>
  </si>
  <si>
    <t>1013</t>
  </si>
  <si>
    <t>1013-I-beam-400</t>
  </si>
  <si>
    <t>Avaldsnes</t>
  </si>
  <si>
    <t>https://aluext.sharepoint.com/sites/DesignandFeasibility/Shared%20Documents/M/Marine%20Aluminium_NO_Avaldsnes/Mach-ID_1013-I-beam-400</t>
  </si>
  <si>
    <t>https://aluext.sharepoint.com/sites/DesignandFeasibility/_layouts/15/listform.aspx?PageType=4&amp;ListId=48a11f45-f27a-4e70-b33d-a95f67709e8c&amp;ID=970&amp;ContentTypeID=0x01006440C635F0E5064897CB37DE8164FE39</t>
  </si>
  <si>
    <t>1012</t>
  </si>
  <si>
    <t>1012-BMW Motorrad 6280</t>
  </si>
  <si>
    <t>Ordner zu Mach-ID 1012</t>
  </si>
  <si>
    <t>https://aluext.sharepoint.com/sites/DesignandFeasibility/_layouts/15/listform.aspx?PageType=4&amp;ListId=48a11f45-f27a-4e70-b33d-a95f67709e8c&amp;ID=969&amp;ContentTypeID=0x01006440C635F0E5064897CB37DE8164FE39</t>
  </si>
  <si>
    <t>https://aluext.sharepoint.com/sites/DesignandFeasibility/Shared%20Documents/B/BMW%20AG%20Bayerische%20Motoren%20Werke%20AG_DE_M%C3%BCnchen/Mach-ID_1012-1012-BMW_Motorrad_6280</t>
  </si>
  <si>
    <t>1011</t>
  </si>
  <si>
    <t>1011-Extruded Round Bar 7022T6</t>
  </si>
  <si>
    <t>https://aluext.sharepoint.com/sites/DesignandFeasibility/Shared%20Documents/E/Eisenmetall_DE_Stuttgart/Mach-ID_1011-Extruded%20Round%20Bar%207022T6</t>
  </si>
  <si>
    <t>https://aluext.sharepoint.com/sites/DesignandFeasibility/_layouts/15/listform.aspx?PageType=4&amp;ListId=48a11f45-f27a-4e70-b33d-a95f67709e8c&amp;ID=968&amp;ContentTypeID=0x01006440C635F0E5064897CB37DE8164FE39</t>
  </si>
  <si>
    <t>1010</t>
  </si>
  <si>
    <t>1010-Extruded Round Bar 7075F</t>
  </si>
  <si>
    <t>HPF IT Forgaria nel Friuli</t>
  </si>
  <si>
    <t>Forgaria nel Friuli UD</t>
  </si>
  <si>
    <t>https://aluext.sharepoint.com/sites/DesignandFeasibility/Shared%20Documents/H/HPF_IT_Italy/Mach-ID_1010-Extruded%20Round%20Bar%207075F</t>
  </si>
  <si>
    <t>https://aluext.sharepoint.com/sites/DesignandFeasibility/_layouts/15/listform.aspx?PageType=4&amp;ListId=48a11f45-f27a-4e70-b33d-a95f67709e8c&amp;ID=967&amp;ContentTypeID=0x01006440C635F0E5064897CB37DE8164FE39</t>
  </si>
  <si>
    <t>1009</t>
  </si>
  <si>
    <t>1009-Tibnor_roundbars</t>
  </si>
  <si>
    <t>Tibnor A/S</t>
  </si>
  <si>
    <t>Tibnor</t>
  </si>
  <si>
    <t>5230</t>
  </si>
  <si>
    <t>10100269</t>
  </si>
  <si>
    <t>https://aluext.sharepoint.com/sites/DesignandFeasibility/Shared%20Documents/T/Tibnor_SE_Eskilstuna/Mach-ID_1009-Tibnor_roundbars</t>
  </si>
  <si>
    <t>https://aluext.sharepoint.com/sites/DesignandFeasibility/_layouts/15/listform.aspx?PageType=4&amp;ListId=48a11f45-f27a-4e70-b33d-a95f67709e8c&amp;ID=966&amp;ContentTypeID=0x01006440C635F0E5064897CB37DE8164FE39</t>
  </si>
  <si>
    <t>1008</t>
  </si>
  <si>
    <t>1008-Gehäuse lang ID-Buzz</t>
  </si>
  <si>
    <t>Volkswagen De Braunschweig</t>
  </si>
  <si>
    <t>https://aluext.sharepoint.com/sites/DesignandFeasibility/Shared%20Documents/V/Volkswagen_DE_Braunschweig/Mach-ID_1008-Gehäuse%20lang%20ID-Buzz</t>
  </si>
  <si>
    <t>https://aluext.sharepoint.com/sites/DesignandFeasibility/_layouts/15/listform.aspx?PageType=4&amp;ListId=48a11f45-f27a-4e70-b33d-a95f67709e8c&amp;ID=965&amp;ContentTypeID=0x01006440C635F0E5064897CB37DE8164FE39</t>
  </si>
  <si>
    <t>1007</t>
  </si>
  <si>
    <t>1007-EXtruded Round Bar 2014T6</t>
  </si>
  <si>
    <t>https://aluext.sharepoint.com/sites/DesignandFeasibility/Shared%20Documents/O/OMS_IT_Avigliana/Mach-ID_1007-EXtruded%20Round%20Bar%202014T6</t>
  </si>
  <si>
    <t>https://aluext.sharepoint.com/sites/DesignandFeasibility/_layouts/15/listform.aspx?PageType=4&amp;ListId=48a11f45-f27a-4e70-b33d-a95f67709e8c&amp;ID=964&amp;ContentTypeID=0x01006440C635F0E5064897CB37DE8164FE39</t>
  </si>
  <si>
    <t>1006</t>
  </si>
  <si>
    <t>1006-Cold Drawn 2024 T3 bar</t>
  </si>
  <si>
    <t>https://aluext.sharepoint.com/sites/DesignandFeasibility/Shared%20Documents/W/WMH_DE_Essen/Mach-ID_1006-Cold%20Drawn%202024%20T3%20bar</t>
  </si>
  <si>
    <t>https://aluext.sharepoint.com/sites/DesignandFeasibility/_layouts/15/listform.aspx?PageType=4&amp;ListId=48a11f45-f27a-4e70-b33d-a95f67709e8c&amp;ID=963&amp;ContentTypeID=0x01006440C635F0E5064897CB37DE8164FE39</t>
  </si>
  <si>
    <t>1005</t>
  </si>
  <si>
    <t>1005-2021_RFQ</t>
  </si>
  <si>
    <t>https://aluext.sharepoint.com/sites/DesignandFeasibility/Shared%20Documents/N/Nammo%20Raufoss%20AS_NO_Raufoss/Mach-ID_1005-2021_RFQ</t>
  </si>
  <si>
    <t>https://aluext.sharepoint.com/sites/DesignandFeasibility/_layouts/15/listform.aspx?PageType=4&amp;ListId=48a11f45-f27a-4e70-b33d-a95f67709e8c&amp;ID=962&amp;ContentTypeID=0x01006440C635F0E5064897CB37DE8164FE39</t>
  </si>
  <si>
    <t>1004</t>
  </si>
  <si>
    <t>1004-B25636</t>
  </si>
  <si>
    <t>74906 Bad Rappenau</t>
  </si>
  <si>
    <t>https://aluext.sharepoint.com/sites/DesignandFeasibility/Shared%20Documents/L/Losberger%20GmbH_DE_74906%20Bad%20Rappenau/Mach-ID_1004-B25636</t>
  </si>
  <si>
    <t>https://aluext.sharepoint.com/sites/DesignandFeasibility/_layouts/15/listform.aspx?PageType=4&amp;ListId=48a11f45-f27a-4e70-b33d-a95f67709e8c&amp;ID=961&amp;ContentTypeID=0x01006440C635F0E5064897CB37DE8164FE39</t>
  </si>
  <si>
    <t>1003</t>
  </si>
  <si>
    <t>1003-7</t>
  </si>
  <si>
    <t>Kiryat Malachi</t>
  </si>
  <si>
    <t>https://aluext.sharepoint.com/sites/DesignandFeasibility/Shared%20Documents/P/Packer%20Quality%20metals_Is_Kiryat%20Malachi/Mach-ID_1003-7</t>
  </si>
  <si>
    <t>https://aluext.sharepoint.com/sites/DesignandFeasibility/_layouts/15/listform.aspx?PageType=4&amp;ListId=48a11f45-f27a-4e70-b33d-a95f67709e8c&amp;ID=960&amp;ContentTypeID=0x01006440C635F0E5064897CB37DE8164FE39</t>
  </si>
  <si>
    <t>1002</t>
  </si>
  <si>
    <t>1002-WZ_B35700</t>
  </si>
  <si>
    <t>Van Hool NV</t>
  </si>
  <si>
    <t>Van Hool</t>
  </si>
  <si>
    <t>2500</t>
  </si>
  <si>
    <t>Koningshookt-Lier</t>
  </si>
  <si>
    <t>10100213</t>
  </si>
  <si>
    <t>Ordner zu Mach-ID 1002</t>
  </si>
  <si>
    <t>https://aluext.sharepoint.com/sites/DesignandFeasibility/_layouts/15/listform.aspx?PageType=4&amp;ListId=48a11f45-f27a-4e70-b33d-a95f67709e8c&amp;ID=959&amp;ContentTypeID=0x01006440C635F0E5064897CB37DE8164FE39</t>
  </si>
  <si>
    <t>https://aluext.sharepoint.com/sites/DesignandFeasibility/Shared%20Documents/V/Van%20Hool%20NV_BE_Koningshookt-Lier/Mach-ID_1002-1002-WZ_B35700</t>
  </si>
  <si>
    <t>1001</t>
  </si>
  <si>
    <t>1001-Adapter Tunnelstrebe</t>
  </si>
  <si>
    <t>BMW DE Dingolfing</t>
  </si>
  <si>
    <t>Dingolfing</t>
  </si>
  <si>
    <t>https://aluext.sharepoint.com/sites/DesignandFeasibility/Shared%20Documents/B/BMW_DE_Dingolfing/Mach-ID_1001-Adapter%20Tunnelstrebe</t>
  </si>
  <si>
    <t>https://aluext.sharepoint.com/sites/DesignandFeasibility/_layouts/15/listform.aspx?PageType=4&amp;ListId=48a11f45-f27a-4e70-b33d-a95f67709e8c&amp;ID=958&amp;ContentTypeID=0x01006440C635F0E5064897CB37DE8164FE39</t>
  </si>
  <si>
    <t>1000-ENAW6082</t>
  </si>
  <si>
    <t>Mur-Stahlbau GmbH</t>
  </si>
  <si>
    <t>6618</t>
  </si>
  <si>
    <t>Naumburg</t>
  </si>
  <si>
    <t>10303100</t>
  </si>
  <si>
    <t>https://aluext.sharepoint.com/sites/DesignandFeasibility/Shared%20Documents/M/MuR%20Stahlbau_DE_Naumburg/Mach-ID_1000-ENAW6082</t>
  </si>
  <si>
    <t>https://aluext.sharepoint.com/sites/DesignandFeasibility/_layouts/15/listform.aspx?PageType=4&amp;ListId=48a11f45-f27a-4e70-b33d-a95f67709e8c&amp;ID=957&amp;ContentTypeID=0x01006440C635F0E5064897CB37DE8164FE39</t>
  </si>
  <si>
    <t>999</t>
  </si>
  <si>
    <t>999-25-925-1342-000</t>
  </si>
  <si>
    <t>Rawag PL Rawicz</t>
  </si>
  <si>
    <t>Rawicz</t>
  </si>
  <si>
    <t>https://aluext.sharepoint.com/sites/DesignandFeasibility/Shared%20Documents/R/Rawag_Po_Rawicz/Mach-ID_999-25-925-1342-000</t>
  </si>
  <si>
    <t>https://aluext.sharepoint.com/sites/DesignandFeasibility/_layouts/15/listform.aspx?PageType=4&amp;ListId=48a11f45-f27a-4e70-b33d-a95f67709e8c&amp;ID=956&amp;ContentTypeID=0x01006440C635F0E5064897CB37DE8164FE39</t>
  </si>
  <si>
    <t>998</t>
  </si>
  <si>
    <t>998-Rechteckprofil</t>
  </si>
  <si>
    <t>https://aluext.sharepoint.com/sites/DesignandFeasibility/Shared%20Documents/L/Lakowa_DE_Wilthen/Mach-ID_998-Rechteckprofil</t>
  </si>
  <si>
    <t>https://aluext.sharepoint.com/sites/DesignandFeasibility/_layouts/15/listform.aspx?PageType=4&amp;ListId=48a11f45-f27a-4e70-b33d-a95f67709e8c&amp;ID=955&amp;ContentTypeID=0x01006440C635F0E5064897CB37DE8164FE39</t>
  </si>
  <si>
    <t>997</t>
  </si>
  <si>
    <t>997-B35246</t>
  </si>
  <si>
    <t>Zaun und Garten GmbH</t>
  </si>
  <si>
    <t>15827</t>
  </si>
  <si>
    <t>Blankenfelde</t>
  </si>
  <si>
    <t>12514000</t>
  </si>
  <si>
    <t>https://aluext.sharepoint.com/sites/DesignandFeasibility/Shared%20Documents/Z/Zaun%20&amp;%20Garten_DE_Blankenfelde/Mach-ID_997-B35246</t>
  </si>
  <si>
    <t>https://aluext.sharepoint.com/sites/DesignandFeasibility/_layouts/15/listform.aspx?PageType=4&amp;ListId=48a11f45-f27a-4e70-b33d-a95f67709e8c&amp;ID=954&amp;ContentTypeID=0x01006440C635F0E5064897CB37DE8164FE39</t>
  </si>
  <si>
    <t>996</t>
  </si>
  <si>
    <t>996-Extruded Round Bar 2024 T4</t>
  </si>
  <si>
    <t>https://aluext.sharepoint.com/sites/DesignandFeasibility/Shared%20Documents/A/AALCO_DE_Haltern%20am%20See/Mach-ID_996-Extruded%20Round%20Bar%202024%20T4</t>
  </si>
  <si>
    <t>https://aluext.sharepoint.com/sites/DesignandFeasibility/_layouts/15/listform.aspx?PageType=4&amp;ListId=48a11f45-f27a-4e70-b33d-a95f67709e8c&amp;ID=953&amp;ContentTypeID=0x01006440C635F0E5064897CB37DE8164FE39</t>
  </si>
  <si>
    <t>995</t>
  </si>
  <si>
    <t>995-Objekt Grosspeterareal_Basel</t>
  </si>
  <si>
    <t>4B CH Hochdorf</t>
  </si>
  <si>
    <t>Hochdorf</t>
  </si>
  <si>
    <t>https://aluext.sharepoint.com/sites/DesignandFeasibility/Shared%20Documents/4/4B_CH_Hochdorf/Mach-ID_995-Objekt%20Grosspeterareal_Basel</t>
  </si>
  <si>
    <t>https://aluext.sharepoint.com/sites/DesignandFeasibility/_layouts/15/listform.aspx?PageType=4&amp;ListId=48a11f45-f27a-4e70-b33d-a95f67709e8c&amp;ID=952&amp;ContentTypeID=0x01006440C635F0E5064897CB37DE8164FE39</t>
  </si>
  <si>
    <t>994</t>
  </si>
  <si>
    <t>994-B30246</t>
  </si>
  <si>
    <t>Hafema Water Rides GmbH</t>
  </si>
  <si>
    <t>56291</t>
  </si>
  <si>
    <t>56291 Laudert</t>
  </si>
  <si>
    <t>10100081</t>
  </si>
  <si>
    <t>https://aluext.sharepoint.com/sites/DesignandFeasibility/Shared%20Documents/H/Hafema%20Water%20Rides%20GmbH_DE_56291%20Laudert/Mach-ID_994-B30246</t>
  </si>
  <si>
    <t>https://aluext.sharepoint.com/sites/DesignandFeasibility/_layouts/15/listform.aspx?PageType=4&amp;ListId=48a11f45-f27a-4e70-b33d-a95f67709e8c&amp;ID=951&amp;ContentTypeID=0x01006440C635F0E5064897CB37DE8164FE39</t>
  </si>
  <si>
    <t>993</t>
  </si>
  <si>
    <t>993-Cold Finished Round Bar 7075 T7351</t>
  </si>
  <si>
    <t>https://aluext.sharepoint.com/sites/DesignandFeasibility/Shared%20Documents/A/AMI_BE_Gosselies/Mach-ID_993-Cold%20Finished%20Round%20Bar%207075%20T7351</t>
  </si>
  <si>
    <t>https://aluext.sharepoint.com/sites/DesignandFeasibility/_layouts/15/listform.aspx?PageType=4&amp;ListId=48a11f45-f27a-4e70-b33d-a95f67709e8c&amp;ID=950&amp;ContentTypeID=0x01006440C635F0E5064897CB37DE8164FE39</t>
  </si>
  <si>
    <t>992</t>
  </si>
  <si>
    <t>992-Extruded Sabot Profile</t>
  </si>
  <si>
    <t>https://aluext.sharepoint.com/sites/DesignandFeasibility/Shared%20Documents/M/Mecar_BE_Petit%20Roeulx%20lez%20Nivelles/Mach-ID_992-Extruded%20Sabot%20Profile</t>
  </si>
  <si>
    <t>https://aluext.sharepoint.com/sites/DesignandFeasibility/_layouts/15/listform.aspx?PageType=4&amp;ListId=48a11f45-f27a-4e70-b33d-a95f67709e8c&amp;ID=949&amp;ContentTypeID=0x01006440C635F0E5064897CB37DE8164FE39</t>
  </si>
  <si>
    <t>991</t>
  </si>
  <si>
    <t>991-Extruded Round Bar</t>
  </si>
  <si>
    <t>https://aluext.sharepoint.com/sites/DesignandFeasibility/Shared%20Documents/H/Holmatro_NL_Raamsdonkveer/Mach-ID_991-Extruded%20Round%20Bar</t>
  </si>
  <si>
    <t>https://aluext.sharepoint.com/sites/DesignandFeasibility/_layouts/15/listform.aspx?PageType=4&amp;ListId=48a11f45-f27a-4e70-b33d-a95f67709e8c&amp;ID=948&amp;ContentTypeID=0x01006440C635F0E5064897CB37DE8164FE39</t>
  </si>
  <si>
    <t>990</t>
  </si>
  <si>
    <t>990-Guide_Tube</t>
  </si>
  <si>
    <t>https://aluext.sharepoint.com/sites/DesignandFeasibility/Shared%20Documents/R/Robert%20Bosch_DE_Stuttgart/Mach-ID_990-Guide_Tube</t>
  </si>
  <si>
    <t>https://aluext.sharepoint.com/sites/DesignandFeasibility/_layouts/15/listform.aspx?PageType=4&amp;ListId=48a11f45-f27a-4e70-b33d-a95f67709e8c&amp;ID=947&amp;ContentTypeID=0x01006440C635F0E5064897CB37DE8164FE39</t>
  </si>
  <si>
    <t>989</t>
  </si>
  <si>
    <t>989-Tubes_6061_T6_UK</t>
  </si>
  <si>
    <t>Thyssenkrupp Materials (UK) Ltd.</t>
  </si>
  <si>
    <t>Thyssenkrupp Materials</t>
  </si>
  <si>
    <t>B645QU</t>
  </si>
  <si>
    <t>Wiltshire</t>
  </si>
  <si>
    <t>10100250</t>
  </si>
  <si>
    <t>https://aluext.sharepoint.com/sites/DesignandFeasibility/Shared%20Documents/T/Thyssenkrupp%20Materials_GB_Wiltshire/Mach-ID_989-Tubes_6061_T6_UK</t>
  </si>
  <si>
    <t>https://aluext.sharepoint.com/sites/DesignandFeasibility/_layouts/15/listform.aspx?PageType=4&amp;ListId=48a11f45-f27a-4e70-b33d-a95f67709e8c&amp;ID=946&amp;ContentTypeID=0x01006440C635F0E5064897CB37DE8164FE39</t>
  </si>
  <si>
    <t>988</t>
  </si>
  <si>
    <t>988-Cold Drawn round bar 6082T6</t>
  </si>
  <si>
    <t>https://aluext.sharepoint.com/sites/DesignandFeasibility/Shared%20Documents/C/Cometal_DE_Weinstadt/Mach-ID_988-Cold%20Drawn%20round%20bar%206082T6</t>
  </si>
  <si>
    <t>https://aluext.sharepoint.com/sites/DesignandFeasibility/_layouts/15/listform.aspx?PageType=4&amp;ListId=48a11f45-f27a-4e70-b33d-a95f67709e8c&amp;ID=945&amp;ContentTypeID=0x01006440C635F0E5064897CB37DE8164FE39</t>
  </si>
  <si>
    <t>987</t>
  </si>
  <si>
    <t>987-Cast_Bar_6082</t>
  </si>
  <si>
    <t>MCA UK LTD GB Southhampton</t>
  </si>
  <si>
    <t>Southhampton</t>
  </si>
  <si>
    <t>https://aluext.sharepoint.com/sites/DesignandFeasibility/Shared%20Documents/M/MCA%20UK%20LTD_GB_Southhampton/Mach-ID_987-Cast_Bar_6082</t>
  </si>
  <si>
    <t>https://aluext.sharepoint.com/sites/DesignandFeasibility/_layouts/15/listform.aspx?PageType=4&amp;ListId=48a11f45-f27a-4e70-b33d-a95f67709e8c&amp;ID=944&amp;ContentTypeID=0x01006440C635F0E5064897CB37DE8164FE39</t>
  </si>
  <si>
    <t>986</t>
  </si>
  <si>
    <t>986-Extruded Round Bar 7022 T6</t>
  </si>
  <si>
    <t>IMS Trossingen DE Trossingen</t>
  </si>
  <si>
    <t>https://aluext.sharepoint.com/sites/DesignandFeasibility/Shared%20Documents/I/IMS%20Trossingen_DE_Trossingen/Mach-ID_986-Extruded%20Round%20Bar%207022%20T6</t>
  </si>
  <si>
    <t>https://aluext.sharepoint.com/sites/DesignandFeasibility/_layouts/15/listform.aspx?PageType=4&amp;ListId=48a11f45-f27a-4e70-b33d-a95f67709e8c&amp;ID=943&amp;ContentTypeID=0x01006440C635F0E5064897CB37DE8164FE39</t>
  </si>
  <si>
    <t>985</t>
  </si>
  <si>
    <t>985-Cold Drawn Round Bars 7075</t>
  </si>
  <si>
    <t>https://aluext.sharepoint.com/sites/DesignandFeasibility/Shared%20Documents/C/Cometal_DE_Weinstadt/Mach-ID_985-Cold%20Drawn%20Round%20Bars%207075</t>
  </si>
  <si>
    <t>https://aluext.sharepoint.com/sites/DesignandFeasibility/_layouts/15/listform.aspx?PageType=4&amp;ListId=48a11f45-f27a-4e70-b33d-a95f67709e8c&amp;ID=942&amp;ContentTypeID=0x01006440C635F0E5064897CB37DE8164FE39</t>
  </si>
  <si>
    <t>984</t>
  </si>
  <si>
    <t>984-WZ_27405_Traegerprofil</t>
  </si>
  <si>
    <t>Ordner zu Mach-ID 984</t>
  </si>
  <si>
    <t>https://aluext.sharepoint.com/sites/DesignandFeasibility/_layouts/15/listform.aspx?PageType=4&amp;ListId=48a11f45-f27a-4e70-b33d-a95f67709e8c&amp;ID=941&amp;ContentTypeID=0x01006440C635F0E5064897CB37DE8164FE39</t>
  </si>
  <si>
    <t>https://aluext.sharepoint.com/sites/DesignandFeasibility/Shared%20Documents/J/Jenny%20Waltle%20GmbH_AT_Frastanz/Mach-ID_984-984-WZ_27405_Traegerprofil</t>
  </si>
  <si>
    <t>983</t>
  </si>
  <si>
    <t>983-Extruded Round bar 2014 T6</t>
  </si>
  <si>
    <t>https://aluext.sharepoint.com/sites/DesignandFeasibility/Shared%20Documents/A/Aviometal_IT_Arsago%20Seprio/Mach-ID_983-Extruded%20Round%20bar%202014%20T6</t>
  </si>
  <si>
    <t>https://aluext.sharepoint.com/sites/DesignandFeasibility/_layouts/15/listform.aspx?PageType=4&amp;ListId=48a11f45-f27a-4e70-b33d-a95f67709e8c&amp;ID=940&amp;ContentTypeID=0x01006440C635F0E5064897CB37DE8164FE39</t>
  </si>
  <si>
    <t>982</t>
  </si>
  <si>
    <t>982-Extruded Round Bar 6061 T6511</t>
  </si>
  <si>
    <t>https://aluext.sharepoint.com/sites/DesignandFeasibility/Shared%20Documents/W/Westdeutschermetallhandel_DE_Essen/Mach-ID_982-Extruded%20Round%20Bar%206061%20T6511</t>
  </si>
  <si>
    <t>https://aluext.sharepoint.com/sites/DesignandFeasibility/_layouts/15/listform.aspx?PageType=4&amp;ListId=48a11f45-f27a-4e70-b33d-a95f67709e8c&amp;ID=939&amp;ContentTypeID=0x01006440C635F0E5064897CB37DE8164FE39</t>
  </si>
  <si>
    <t>981</t>
  </si>
  <si>
    <t>981-Extruded and coldworked round bar</t>
  </si>
  <si>
    <t>https://aluext.sharepoint.com/sites/DesignandFeasibility/Shared%20Documents/A/Allega_CH_Dagmersellen/Mach-ID_981-Extruded%20and%20coldworked%20round%20bar</t>
  </si>
  <si>
    <t>https://aluext.sharepoint.com/sites/DesignandFeasibility/_layouts/15/listform.aspx?PageType=4&amp;ListId=48a11f45-f27a-4e70-b33d-a95f67709e8c&amp;ID=938&amp;ContentTypeID=0x01006440C635F0E5064897CB37DE8164FE39</t>
  </si>
  <si>
    <t>980</t>
  </si>
  <si>
    <t>980-Flat bars</t>
  </si>
  <si>
    <t>Valmet FI Uusikaupunki</t>
  </si>
  <si>
    <t>Uusikaupunki</t>
  </si>
  <si>
    <t>https://aluext.sharepoint.com/sites/DesignandFeasibility/Shared%20Documents/V/Valmet_Fi_Uusikaupunki/Mach-ID_980-Flat%20bars</t>
  </si>
  <si>
    <t>https://aluext.sharepoint.com/sites/DesignandFeasibility/_layouts/15/listform.aspx?PageType=4&amp;ListId=48a11f45-f27a-4e70-b33d-a95f67709e8c&amp;ID=937&amp;ContentTypeID=0x01006440C635F0E5064897CB37DE8164FE39</t>
  </si>
  <si>
    <t>979</t>
  </si>
  <si>
    <t>979-Cold wprked round bar 7075</t>
  </si>
  <si>
    <t>https://aluext.sharepoint.com/sites/DesignandFeasibility/Shared%20Documents/A/AMM_IT_Busnago/Mach-ID_979-Cold%20wprked%20round%20bar%207075</t>
  </si>
  <si>
    <t>https://aluext.sharepoint.com/sites/DesignandFeasibility/_layouts/15/listform.aspx?PageType=4&amp;ListId=48a11f45-f27a-4e70-b33d-a95f67709e8c&amp;ID=936&amp;ContentTypeID=0x01006440C635F0E5064897CB37DE8164FE39</t>
  </si>
  <si>
    <t>978-Cold Worked round bar 7075 T7351</t>
  </si>
  <si>
    <t>Gilboa Is Moshav Magen Shaul</t>
  </si>
  <si>
    <t>Moshav Magen Shaul</t>
  </si>
  <si>
    <t>https://aluext.sharepoint.com/sites/DesignandFeasibility/Shared%20Documents/G/Gilboa_Is_Moshav%20Magen%20Shaul/Mach-ID_978-Cold%20Worked%20round%20bar%207075%20T7351</t>
  </si>
  <si>
    <t>https://aluext.sharepoint.com/sites/DesignandFeasibility/_layouts/15/listform.aspx?PageType=4&amp;ListId=48a11f45-f27a-4e70-b33d-a95f67709e8c&amp;ID=935&amp;ContentTypeID=0x01006440C635F0E5064897CB37DE8164FE39</t>
  </si>
  <si>
    <t>977</t>
  </si>
  <si>
    <t>977-Folienkissenprofile</t>
  </si>
  <si>
    <t>https://aluext.sharepoint.com/sites/DesignandFeasibility/Shared%20Documents/P/PFEIFER%20Seil-%20und%20Hebetechnik_DE_Memmingen/Mach-ID_977-Folienkissenprofile</t>
  </si>
  <si>
    <t>https://aluext.sharepoint.com/sites/DesignandFeasibility/_layouts/15/listform.aspx?PageType=4&amp;ListId=48a11f45-f27a-4e70-b33d-a95f67709e8c&amp;ID=934&amp;ContentTypeID=0x01006440C635F0E5064897CB37DE8164FE39</t>
  </si>
  <si>
    <t>976</t>
  </si>
  <si>
    <t>976-Statorprofil MS2N16-ROH</t>
  </si>
  <si>
    <t>Bosch Rexroth D.o.o.</t>
  </si>
  <si>
    <t>https://aluext.sharepoint.com/sites/DesignandFeasibility/Shared%20Documents/B/Bosch%20Rexroth_Sl_Skofja%20Loka/Mach-ID_976-Statorprofil%20MS2N16-ROH</t>
  </si>
  <si>
    <t>https://aluext.sharepoint.com/sites/DesignandFeasibility/_layouts/15/listform.aspx?PageType=4&amp;ListId=48a11f45-f27a-4e70-b33d-a95f67709e8c&amp;ID=933&amp;ContentTypeID=0x01006440C635F0E5064897CB37DE8164FE39</t>
  </si>
  <si>
    <t>975</t>
  </si>
  <si>
    <t>975-Funktionsprofil</t>
  </si>
  <si>
    <t>Bellheim</t>
  </si>
  <si>
    <t>https://aluext.sharepoint.com/sites/DesignandFeasibility/Shared%20Documents/K/Kardex_DE_Bellheim/Mach-ID_975-Funktionsprofil</t>
  </si>
  <si>
    <t>https://aluext.sharepoint.com/sites/DesignandFeasibility/_layouts/15/listform.aspx?PageType=4&amp;ListId=48a11f45-f27a-4e70-b33d-a95f67709e8c&amp;ID=932&amp;ContentTypeID=0x01006440C635F0E5064897CB37DE8164FE39</t>
  </si>
  <si>
    <t>974</t>
  </si>
  <si>
    <t>974-Profilanfrage_BUG_6060</t>
  </si>
  <si>
    <t>https://aluext.sharepoint.com/sites/DesignandFeasibility/Shared%20Documents/B/BUG%20Aluminium-Systeme_DE_Vogt/Mach-ID_974-Profilanfrage_BUG_6060</t>
  </si>
  <si>
    <t>https://aluext.sharepoint.com/sites/DesignandFeasibility/_layouts/15/listform.aspx?PageType=4&amp;ListId=48a11f45-f27a-4e70-b33d-a95f67709e8c&amp;ID=931&amp;ContentTypeID=0x01006440C635F0E5064897CB37DE8164FE39</t>
  </si>
  <si>
    <t>973</t>
  </si>
  <si>
    <t>973-Cold Drawn Round Bar 6082 T6</t>
  </si>
  <si>
    <t>https://aluext.sharepoint.com/sites/DesignandFeasibility/Shared%20Documents/H/Heine%20+%20Beiswenger_DE_Fellbach/Mach-ID_973-Cold%20Drawn%20Round%20Bar%206082%20T6</t>
  </si>
  <si>
    <t>https://aluext.sharepoint.com/sites/DesignandFeasibility/_layouts/15/listform.aspx?PageType=4&amp;ListId=48a11f45-f27a-4e70-b33d-a95f67709e8c&amp;ID=930&amp;ContentTypeID=0x01006440C635F0E5064897CB37DE8164FE39</t>
  </si>
  <si>
    <t>972</t>
  </si>
  <si>
    <t>972-Cold Drawn Round Bar 6082T6</t>
  </si>
  <si>
    <t>https://aluext.sharepoint.com/sites/DesignandFeasibility/Shared%20Documents/C/Cometal_DE_Weinstadt/Mach-ID_972-Cold%20Drawn%20Round%20Bar%206082T6</t>
  </si>
  <si>
    <t>https://aluext.sharepoint.com/sites/DesignandFeasibility/_layouts/15/listform.aspx?PageType=4&amp;ListId=48a11f45-f27a-4e70-b33d-a95f67709e8c&amp;ID=929&amp;ContentTypeID=0x01006440C635F0E5064897CB37DE8164FE39</t>
  </si>
  <si>
    <t>971</t>
  </si>
  <si>
    <t>971-Aufbauten_6063_Elox</t>
  </si>
  <si>
    <t>https://aluext.sharepoint.com/sites/DesignandFeasibility/Shared%20Documents/A/Amco%20Metall-Services%20GmbH_DE_Bremen/Mach-ID_971-Aufbauten_6063_Elox</t>
  </si>
  <si>
    <t>https://aluext.sharepoint.com/sites/DesignandFeasibility/_layouts/15/listform.aspx?PageType=4&amp;ListId=48a11f45-f27a-4e70-b33d-a95f67709e8c&amp;ID=928&amp;ContentTypeID=0x01006440C635F0E5064897CB37DE8164FE39</t>
  </si>
  <si>
    <t>970</t>
  </si>
  <si>
    <t>970-Extruded Flat Bar 2024</t>
  </si>
  <si>
    <t>https://aluext.sharepoint.com/sites/DesignandFeasibility/Shared%20Documents/M/Minebea_Sl_Kosice/Mach-ID_970-Extruded%20Flat%20Bar%202024</t>
  </si>
  <si>
    <t>https://aluext.sharepoint.com/sites/DesignandFeasibility/_layouts/15/listform.aspx?PageType=4&amp;ListId=48a11f45-f27a-4e70-b33d-a95f67709e8c&amp;ID=927&amp;ContentTypeID=0x01006440C635F0E5064897CB37DE8164FE39</t>
  </si>
  <si>
    <t>969</t>
  </si>
  <si>
    <t>969-Stator Waterjacket</t>
  </si>
  <si>
    <t>Stoba DE Weinstadt</t>
  </si>
  <si>
    <t>71384 Weinstadt</t>
  </si>
  <si>
    <t>https://aluext.sharepoint.com/sites/DesignandFeasibility/Shared%20Documents/S/Stoba_DE_71384%20Weinstadt/Mach-ID_969-Stator%20Waterjacket</t>
  </si>
  <si>
    <t>https://aluext.sharepoint.com/sites/DesignandFeasibility/_layouts/15/listform.aspx?PageType=4&amp;ListId=48a11f45-f27a-4e70-b33d-a95f67709e8c&amp;ID=926&amp;ContentTypeID=0x01006440C635F0E5064897CB37DE8164FE39</t>
  </si>
  <si>
    <t>968</t>
  </si>
  <si>
    <t>968-K&amp;K_3drawings6082T6</t>
  </si>
  <si>
    <t>https://aluext.sharepoint.com/sites/DesignandFeasibility/Shared%20Documents/K/Kastens%20&amp;%20Knauer_DE_Lilienthal/Mach-ID_968-K&amp;K_3drawings6082T6</t>
  </si>
  <si>
    <t>https://aluext.sharepoint.com/sites/DesignandFeasibility/_layouts/15/listform.aspx?PageType=4&amp;ListId=48a11f45-f27a-4e70-b33d-a95f67709e8c&amp;ID=925&amp;ContentTypeID=0x01006440C635F0E5064897CB37DE8164FE39</t>
  </si>
  <si>
    <t>967</t>
  </si>
  <si>
    <t>967-K&amp;K_60732 Flatbars</t>
  </si>
  <si>
    <t>https://aluext.sharepoint.com/sites/DesignandFeasibility/Shared%20Documents/K/K%20&amp;%20K_DE_Lilienthal/Mach-ID_967-K&amp;K_60732%20Flatbars</t>
  </si>
  <si>
    <t>https://aluext.sharepoint.com/sites/DesignandFeasibility/_layouts/15/listform.aspx?PageType=4&amp;ListId=48a11f45-f27a-4e70-b33d-a95f67709e8c&amp;ID=924&amp;ContentTypeID=0x01006440C635F0E5064897CB37DE8164FE39</t>
  </si>
  <si>
    <t>966</t>
  </si>
  <si>
    <t>966-Allega_6060T66</t>
  </si>
  <si>
    <t>https://aluext.sharepoint.com/sites/DesignandFeasibility/Shared%20Documents/A/Allega_CH_Niederglatt/Mach-ID_966-Allega_6060T66</t>
  </si>
  <si>
    <t>https://aluext.sharepoint.com/sites/DesignandFeasibility/_layouts/15/listform.aspx?PageType=4&amp;ListId=48a11f45-f27a-4e70-b33d-a95f67709e8c&amp;ID=923&amp;ContentTypeID=0x01006440C635F0E5064897CB37DE8164FE39</t>
  </si>
  <si>
    <t>965</t>
  </si>
  <si>
    <t>965-Metra</t>
  </si>
  <si>
    <t>Alstom Transportation, Inc.</t>
  </si>
  <si>
    <t>14586</t>
  </si>
  <si>
    <t>Hornell</t>
  </si>
  <si>
    <t>10491333</t>
  </si>
  <si>
    <t>https://aluext.sharepoint.com/sites/DesignandFeasibility/Shared%20Documents/A/Alstom_US_Hornell/Mach-ID_965-Metra</t>
  </si>
  <si>
    <t>https://aluext.sharepoint.com/sites/DesignandFeasibility/_layouts/15/listform.aspx?PageType=4&amp;ListId=48a11f45-f27a-4e70-b33d-a95f67709e8c&amp;ID=922&amp;ContentTypeID=0x01006440C635F0E5064897CB37DE8164FE39</t>
  </si>
  <si>
    <t>964</t>
  </si>
  <si>
    <t>964-24001487</t>
  </si>
  <si>
    <t>https://aluext.sharepoint.com/sites/DesignandFeasibility/Shared%20Documents/B/Bega%20Gantenbrink-Leuchten%20KG_DE_58708%20Menden/Mach-ID_964-24001487</t>
  </si>
  <si>
    <t>https://aluext.sharepoint.com/sites/DesignandFeasibility/_layouts/15/listform.aspx?PageType=4&amp;ListId=48a11f45-f27a-4e70-b33d-a95f67709e8c&amp;ID=921&amp;ContentTypeID=0x01006440C635F0E5064897CB37DE8164FE39</t>
  </si>
  <si>
    <t>963</t>
  </si>
  <si>
    <t>963-Cold drawn round bar 7075 T6</t>
  </si>
  <si>
    <t>Panne Allendorfer DE Greifenstein</t>
  </si>
  <si>
    <t>Greifenstein</t>
  </si>
  <si>
    <t>https://aluext.sharepoint.com/sites/DesignandFeasibility/Shared%20Documents/P/Panne%20Allendorfer_DE_Greifenstein/Mach-ID_963-Cold%20drawn%20round%20bar%207075%20T6</t>
  </si>
  <si>
    <t>https://aluext.sharepoint.com/sites/DesignandFeasibility/_layouts/15/listform.aspx?PageType=4&amp;ListId=48a11f45-f27a-4e70-b33d-a95f67709e8c&amp;ID=920&amp;ContentTypeID=0x01006440C635F0E5064897CB37DE8164FE39</t>
  </si>
  <si>
    <t>962</t>
  </si>
  <si>
    <t>962-Extruded Round Bar 7075 T73511</t>
  </si>
  <si>
    <t>https://aluext.sharepoint.com/sites/DesignandFeasibility/Shared%20Documents/A/AMM_IT_Busnago/Mach-ID_962-Extruded%20Round%20Bar%207075%20T73511</t>
  </si>
  <si>
    <t>https://aluext.sharepoint.com/sites/DesignandFeasibility/_layouts/15/listform.aspx?PageType=4&amp;ListId=48a11f45-f27a-4e70-b33d-a95f67709e8c&amp;ID=919&amp;ContentTypeID=0x01006440C635F0E5064897CB37DE8164FE39</t>
  </si>
  <si>
    <t>961</t>
  </si>
  <si>
    <t>961-Profil DK 255mm_6000mm</t>
  </si>
  <si>
    <t>https://aluext.sharepoint.com/sites/DesignandFeasibility/Shared%20Documents/E/Erlenbach%20GmbH_DE_Lautert/Mach-ID_961-Profil%20DK%20255mm_6000mm</t>
  </si>
  <si>
    <t>https://aluext.sharepoint.com/sites/DesignandFeasibility/_layouts/15/listform.aspx?PageType=4&amp;ListId=48a11f45-f27a-4e70-b33d-a95f67709e8c&amp;ID=918&amp;ContentTypeID=0x01006440C635F0E5064897CB37DE8164FE39</t>
  </si>
  <si>
    <t>960</t>
  </si>
  <si>
    <t>960-Extruded Round Bar 2024T3</t>
  </si>
  <si>
    <t>https://aluext.sharepoint.com/sites/DesignandFeasibility/Shared%20Documents/A/Aviometal_IT_Arsago%20Seprio/Mach-ID_960-Extruded%20Round%20Bar%202024T3</t>
  </si>
  <si>
    <t>https://aluext.sharepoint.com/sites/DesignandFeasibility/_layouts/15/listform.aspx?PageType=4&amp;ListId=48a11f45-f27a-4e70-b33d-a95f67709e8c&amp;ID=917&amp;ContentTypeID=0x01006440C635F0E5064897CB37DE8164FE39</t>
  </si>
  <si>
    <t>959</t>
  </si>
  <si>
    <t>959-Nutensteinprofil</t>
  </si>
  <si>
    <t>https://aluext.sharepoint.com/sites/DesignandFeasibility/Shared%20Documents/L/LMT_DE_Hilpoltstein/Mach-ID_959-Nutensteinprofil</t>
  </si>
  <si>
    <t>https://aluext.sharepoint.com/sites/DesignandFeasibility/_layouts/15/listform.aspx?PageType=4&amp;ListId=48a11f45-f27a-4e70-b33d-a95f67709e8c&amp;ID=916&amp;ContentTypeID=0x01006440C635F0E5064897CB37DE8164FE39</t>
  </si>
  <si>
    <t>958</t>
  </si>
  <si>
    <t>958-B15256</t>
  </si>
  <si>
    <t>Mey &amp; Andres GmbH</t>
  </si>
  <si>
    <t>Mey &amp; Andres</t>
  </si>
  <si>
    <t>28876</t>
  </si>
  <si>
    <t>Oyten</t>
  </si>
  <si>
    <t>10100260</t>
  </si>
  <si>
    <t>https://aluext.sharepoint.com/sites/DesignandFeasibility/Shared%20Documents/M/Mey%20&amp;%20Andres_DE_Oyten/Mach-ID_958-B15256</t>
  </si>
  <si>
    <t>https://aluext.sharepoint.com/sites/DesignandFeasibility/_layouts/15/listform.aspx?PageType=4&amp;ListId=48a11f45-f27a-4e70-b33d-a95f67709e8c&amp;ID=915&amp;ContentTypeID=0x01006440C635F0E5064897CB37DE8164FE39</t>
  </si>
  <si>
    <t>957</t>
  </si>
  <si>
    <t>957-B50293</t>
  </si>
  <si>
    <t>GTMB Metallteilfertigung GmbH</t>
  </si>
  <si>
    <t>GTMB</t>
  </si>
  <si>
    <t>10491274</t>
  </si>
  <si>
    <t>https://aluext.sharepoint.com/sites/DesignandFeasibility/Shared%20Documents/G/GTMB_DE_Treuenbrietzen/Mach-ID_957-B50293</t>
  </si>
  <si>
    <t>https://aluext.sharepoint.com/sites/DesignandFeasibility/_layouts/15/listform.aspx?PageType=4&amp;ListId=48a11f45-f27a-4e70-b33d-a95f67709e8c&amp;ID=914&amp;ContentTypeID=0x01006440C635F0E5064897CB37DE8164FE39</t>
  </si>
  <si>
    <t>956</t>
  </si>
  <si>
    <t>956-Drawn round bars 6262A T8</t>
  </si>
  <si>
    <t>https://aluext.sharepoint.com/sites/DesignandFeasibility/Shared%20Documents/I/IMS%20Trossingen_DE_Trossingen/Mach-ID_956-Drawn%20round%20bars%206262A%20T8</t>
  </si>
  <si>
    <t>https://aluext.sharepoint.com/sites/DesignandFeasibility/_layouts/15/listform.aspx?PageType=4&amp;ListId=48a11f45-f27a-4e70-b33d-a95f67709e8c&amp;ID=913&amp;ContentTypeID=0x01006440C635F0E5064897CB37DE8164FE39</t>
  </si>
  <si>
    <t>955</t>
  </si>
  <si>
    <t>955-Extruded Round Bar 7075 O</t>
  </si>
  <si>
    <t>https://aluext.sharepoint.com/sites/DesignandFeasibility/Shared%20Documents/M/Med%20Technology_IT_Guidonia/Mach-ID_955-Extruded%20Round%20Bar%207075%20O</t>
  </si>
  <si>
    <t>https://aluext.sharepoint.com/sites/DesignandFeasibility/_layouts/15/listform.aspx?PageType=4&amp;ListId=48a11f45-f27a-4e70-b33d-a95f67709e8c&amp;ID=912&amp;ContentTypeID=0x01006440C635F0E5064897CB37DE8164FE39</t>
  </si>
  <si>
    <t>954</t>
  </si>
  <si>
    <t>954-Cold Drawn Round Bar 7075</t>
  </si>
  <si>
    <t>Gio Steel S.r.l.</t>
  </si>
  <si>
    <t>Gio Steel</t>
  </si>
  <si>
    <t>40037</t>
  </si>
  <si>
    <t>Vignola</t>
  </si>
  <si>
    <t>10100185</t>
  </si>
  <si>
    <t>https://aluext.sharepoint.com/sites/DesignandFeasibility/Shared%20Documents/G/Gio%20Steel_IT_Vignola/Mach-ID_954-Cold%20Drawn%20Round%20Bar%207075</t>
  </si>
  <si>
    <t>https://aluext.sharepoint.com/sites/DesignandFeasibility/_layouts/15/listform.aspx?PageType=4&amp;ListId=48a11f45-f27a-4e70-b33d-a95f67709e8c&amp;ID=911&amp;ContentTypeID=0x01006440C635F0E5064897CB37DE8164FE39</t>
  </si>
  <si>
    <t>953</t>
  </si>
  <si>
    <t>953-Profil 8 Eck</t>
  </si>
  <si>
    <t>https://aluext.sharepoint.com/sites/DesignandFeasibility/Shared%20Documents/H/Heinrich%20Spahn%20GmbH_DE_Ahrensburg/Mach-ID_953-Profil%208%20Eck</t>
  </si>
  <si>
    <t>https://aluext.sharepoint.com/sites/DesignandFeasibility/_layouts/15/listform.aspx?PageType=4&amp;ListId=48a11f45-f27a-4e70-b33d-a95f67709e8c&amp;ID=910&amp;ContentTypeID=0x01006440C635F0E5064897CB37DE8164FE39</t>
  </si>
  <si>
    <t>952</t>
  </si>
  <si>
    <t>952-Cold Drawn Round Bar AlEco62Sn</t>
  </si>
  <si>
    <t>https://aluext.sharepoint.com/sites/DesignandFeasibility/Shared%20Documents/J/Julius%20Klinke_DE_Neuenrade/Mach-ID_952-Cold%20Drawn%20Round%20Bar%20AlEco62Sn</t>
  </si>
  <si>
    <t>https://aluext.sharepoint.com/sites/DesignandFeasibility/_layouts/15/listform.aspx?PageType=4&amp;ListId=48a11f45-f27a-4e70-b33d-a95f67709e8c&amp;ID=909&amp;ContentTypeID=0x01006440C635F0E5064897CB37DE8164FE39</t>
  </si>
  <si>
    <t>951</t>
  </si>
  <si>
    <t>951-Extruded Round Bar 7075</t>
  </si>
  <si>
    <t>Weber Hydraulik AT Losenstein</t>
  </si>
  <si>
    <t>Losenstein</t>
  </si>
  <si>
    <t>https://aluext.sharepoint.com/sites/DesignandFeasibility/Shared%20Documents/W/Weber%20Hydraulik_AT_Losenstein/Mach-ID_951-Extruded%20Round%20Bar%207075</t>
  </si>
  <si>
    <t>https://aluext.sharepoint.com/sites/DesignandFeasibility/_layouts/15/listform.aspx?PageType=4&amp;ListId=48a11f45-f27a-4e70-b33d-a95f67709e8c&amp;ID=908&amp;ContentTypeID=0x01006440C635F0E5064897CB37DE8164FE39</t>
  </si>
  <si>
    <t>950</t>
  </si>
  <si>
    <t>950-Extruded Round Bar 2014 T6511</t>
  </si>
  <si>
    <t>https://aluext.sharepoint.com/sites/DesignandFeasibility/Shared%20Documents/V/Val-Met%20Engineering_In_Chennai/Mach-ID_950-Extruded%20Round%20Bar%202014%20T6511</t>
  </si>
  <si>
    <t>https://aluext.sharepoint.com/sites/DesignandFeasibility/_layouts/15/listform.aspx?PageType=4&amp;ListId=48a11f45-f27a-4e70-b33d-a95f67709e8c&amp;ID=907&amp;ContentTypeID=0x01006440C635F0E5064897CB37DE8164FE39</t>
  </si>
  <si>
    <t>949</t>
  </si>
  <si>
    <t>949-Schweller_Nachkalkulation</t>
  </si>
  <si>
    <t>https://intranet.step-g.com/businessunits/sales/Anfragen/A/A-Kaiser/5775_Strangpressprofil_Schweller/Kalkulation/Deutschland/Nachkalkulation</t>
  </si>
  <si>
    <t>https://aluext.sharepoint.com/sites/DesignandFeasibility/_layouts/15/listform.aspx?PageType=4&amp;ListId=48a11f45-f27a-4e70-b33d-a95f67709e8c&amp;ID=906&amp;ContentTypeID=0x01006440C635F0E5064897CB37DE8164FE39</t>
  </si>
  <si>
    <t>948</t>
  </si>
  <si>
    <t>948-Tau_Flat 200x75 mm</t>
  </si>
  <si>
    <t>Tau Metalli Srl</t>
  </si>
  <si>
    <t>Tau Metalli</t>
  </si>
  <si>
    <t>25039</t>
  </si>
  <si>
    <t>Travagliato</t>
  </si>
  <si>
    <t>12028700</t>
  </si>
  <si>
    <t>https://aluext.sharepoint.com/sites/DesignandFeasibility/Shared%20Documents/T/Tau%20Metalli_IT_Travagliato/Mach-ID_948-Tau_Flat%20200x75%20mm</t>
  </si>
  <si>
    <t>https://aluext.sharepoint.com/sites/DesignandFeasibility/_layouts/15/listform.aspx?PageType=4&amp;ListId=48a11f45-f27a-4e70-b33d-a95f67709e8c&amp;ID=905&amp;ContentTypeID=0x01006440C635F0E5064897CB37DE8164FE39</t>
  </si>
  <si>
    <t>947</t>
  </si>
  <si>
    <t>947-3xDoppelwinkel_neu</t>
  </si>
  <si>
    <t>Sysko GmbH &amp; Co. KG</t>
  </si>
  <si>
    <t>sysko</t>
  </si>
  <si>
    <t>9376</t>
  </si>
  <si>
    <t>Oelsnitz</t>
  </si>
  <si>
    <t>10882200</t>
  </si>
  <si>
    <t>https://aluext.sharepoint.com/sites/DesignandFeasibility/Shared%20Documents/S/sysko_DE_Oelsnitz/Mach-ID_947-3xDoppelwinkel_neu</t>
  </si>
  <si>
    <t>https://aluext.sharepoint.com/sites/DesignandFeasibility/_layouts/15/listform.aspx?PageType=4&amp;ListId=48a11f45-f27a-4e70-b33d-a95f67709e8c&amp;ID=904&amp;ContentTypeID=0x01006440C635F0E5064897CB37DE8164FE39</t>
  </si>
  <si>
    <t>946</t>
  </si>
  <si>
    <t>946-Ketten- u. Gerüstprofil</t>
  </si>
  <si>
    <t>https://aluext.sharepoint.com/sites/DesignandFeasibility/Shared%20Documents/M/Manfred%20J.C.%20Niemann_DE_Essen/Mach-ID_946-Ketten-%20u.%20Gerüstprofil</t>
  </si>
  <si>
    <t>https://aluext.sharepoint.com/sites/DesignandFeasibility/_layouts/15/listform.aspx?PageType=4&amp;ListId=48a11f45-f27a-4e70-b33d-a95f67709e8c&amp;ID=903&amp;ContentTypeID=0x01006440C635F0E5064897CB37DE8164FE39</t>
  </si>
  <si>
    <t>945</t>
  </si>
  <si>
    <t>945-Auflockerungsprofil</t>
  </si>
  <si>
    <t>https://aluext.sharepoint.com/sites/DesignandFeasibility/Shared%20Documents/F/Feldbinder_DE_Winsen/Mach-ID_945-Auflockerungsprofil</t>
  </si>
  <si>
    <t>https://aluext.sharepoint.com/sites/DesignandFeasibility/_layouts/15/listform.aspx?PageType=4&amp;ListId=48a11f45-f27a-4e70-b33d-a95f67709e8c&amp;ID=902&amp;ContentTypeID=0x01006440C635F0E5064897CB37DE8164FE39</t>
  </si>
  <si>
    <t>944</t>
  </si>
  <si>
    <t>944-Rohrprofil 4897</t>
  </si>
  <si>
    <t>https://aluext.sharepoint.com/sites/DesignandFeasibility/Shared%20Documents/M/Manfred%20J.C.%20Niemann_DE_Bremen/Mach-ID_944-Rohrprofil%204897</t>
  </si>
  <si>
    <t>https://aluext.sharepoint.com/sites/DesignandFeasibility/_layouts/15/listform.aspx?PageType=4&amp;ListId=48a11f45-f27a-4e70-b33d-a95f67709e8c&amp;ID=901&amp;ContentTypeID=0x01006440C635F0E5064897CB37DE8164FE39</t>
  </si>
  <si>
    <t>943</t>
  </si>
  <si>
    <t>943-Amco_6082 T6_6000mm</t>
  </si>
  <si>
    <t>https://aluext.sharepoint.com/sites/DesignandFeasibility/Shared%20Documents/A/AMCO%20Metall-Service%20GmbH_DE_Bremen/Mach-ID_943-Amco_6082%20T6_6000mm</t>
  </si>
  <si>
    <t>https://aluext.sharepoint.com/sites/DesignandFeasibility/_layouts/15/listform.aspx?PageType=4&amp;ListId=48a11f45-f27a-4e70-b33d-a95f67709e8c&amp;ID=900&amp;ContentTypeID=0x01006440C635F0E5064897CB37DE8164FE39</t>
  </si>
  <si>
    <t>942</t>
  </si>
  <si>
    <t>942-Transition panel</t>
  </si>
  <si>
    <t>Skoda Vagonka CZ Ostrava</t>
  </si>
  <si>
    <t>https://aluext.sharepoint.com/sites/DesignandFeasibility/Shared%20Documents/S/Skoda_CZ_Ostrava/Mach-ID_942-Transition%20panel</t>
  </si>
  <si>
    <t>https://aluext.sharepoint.com/sites/DesignandFeasibility/_layouts/15/listform.aspx?PageType=4&amp;ListId=48a11f45-f27a-4e70-b33d-a95f67709e8c&amp;ID=899&amp;ContentTypeID=0x01006440C635F0E5064897CB37DE8164FE39</t>
  </si>
  <si>
    <t>941</t>
  </si>
  <si>
    <t>941-Alumeco_SE_Ventilator</t>
  </si>
  <si>
    <t>https://aluext.sharepoint.com/sites/DesignandFeasibility/Shared%20Documents/A/alumeco_SE_Göteborg/Mach-ID_941-Alumeco_SE_Ventilator</t>
  </si>
  <si>
    <t>https://aluext.sharepoint.com/sites/DesignandFeasibility/_layouts/15/listform.aspx?PageType=4&amp;ListId=48a11f45-f27a-4e70-b33d-a95f67709e8c&amp;ID=898&amp;ContentTypeID=0x01006440C635F0E5064897CB37DE8164FE39</t>
  </si>
  <si>
    <t>940</t>
  </si>
  <si>
    <t>940-Citadis_X05</t>
  </si>
  <si>
    <t>La Rochelle</t>
  </si>
  <si>
    <t>https://aluext.sharepoint.com/sites/DesignandFeasibility/Shared%20Documents/A/Alstom_FR_La%20Rochelle/Mach-ID_940-Citadis_X05</t>
  </si>
  <si>
    <t>https://aluext.sharepoint.com/sites/DesignandFeasibility/_layouts/15/listform.aspx?PageType=4&amp;ListId=48a11f45-f27a-4e70-b33d-a95f67709e8c&amp;ID=897&amp;ContentTypeID=0x01006440C635F0E5064897CB37DE8164FE39</t>
  </si>
  <si>
    <t>939</t>
  </si>
  <si>
    <t>939-Profil-Ganzglas</t>
  </si>
  <si>
    <t>45964 Gladbeck</t>
  </si>
  <si>
    <t>https://aluext.sharepoint.com/sites/DesignandFeasibility/Shared%20Documents/W/W.%20Hartmann%20&amp;%20Co.%20GmbH%20&amp;%20Co.%20KG_DE_45964%20Gladbeck/Mach-ID_939-Profil-Ganzglas</t>
  </si>
  <si>
    <t>https://aluext.sharepoint.com/sites/DesignandFeasibility/_layouts/15/listform.aspx?PageType=4&amp;ListId=48a11f45-f27a-4e70-b33d-a95f67709e8c&amp;ID=896&amp;ContentTypeID=0x01006440C635F0E5064897CB37DE8164FE39</t>
  </si>
  <si>
    <t>938</t>
  </si>
  <si>
    <t>938-24001489</t>
  </si>
  <si>
    <t>https://aluext.sharepoint.com/sites/DesignandFeasibility/Shared%20Documents/B/Bega%20Gantenbrink-Leuchten%20KG_DE_58708%20Menden/Mach-ID_938-24001489</t>
  </si>
  <si>
    <t>https://aluext.sharepoint.com/sites/DesignandFeasibility/_layouts/15/listform.aspx?PageType=4&amp;ListId=48a11f45-f27a-4e70-b33d-a95f67709e8c&amp;ID=895&amp;ContentTypeID=0x01006440C635F0E5064897CB37DE8164FE39</t>
  </si>
  <si>
    <t>937</t>
  </si>
  <si>
    <t>937-U-Profil</t>
  </si>
  <si>
    <t>https://aluext.sharepoint.com/sites/DesignandFeasibility/Shared%20Documents/M/Metallcenter%20West_DE_Leopoldshoehe/Mach-ID_937-U-Profil</t>
  </si>
  <si>
    <t>https://aluext.sharepoint.com/sites/DesignandFeasibility/_layouts/15/listform.aspx?PageType=4&amp;ListId=48a11f45-f27a-4e70-b33d-a95f67709e8c&amp;ID=894&amp;ContentTypeID=0x01006440C635F0E5064897CB37DE8164FE39</t>
  </si>
  <si>
    <t>935</t>
  </si>
  <si>
    <t>935-Zeichnungsprofil</t>
  </si>
  <si>
    <t>https://aluext.sharepoint.com/sites/DesignandFeasibility/Shared%20Documents/K/Kloeckner_DE_Kaufungen/Mach-ID_935-Zeichnungsprofil</t>
  </si>
  <si>
    <t>https://aluext.sharepoint.com/sites/DesignandFeasibility/_layouts/15/listform.aspx?PageType=4&amp;ListId=48a11f45-f27a-4e70-b33d-a95f67709e8c&amp;ID=893&amp;ContentTypeID=0x01006440C635F0E5064897CB37DE8164FE39</t>
  </si>
  <si>
    <t>934</t>
  </si>
  <si>
    <t>934-Rechteckrohre</t>
  </si>
  <si>
    <t>Rothlehner Arbeitsbühnen GmbH DE Massing</t>
  </si>
  <si>
    <t>Massing</t>
  </si>
  <si>
    <t>https://aluext.sharepoint.com/sites/DesignandFeasibility/Shared%20Documents/R/Rothlehner%20Arbeitsbühnen%20GmbH_DE_Massing/Mach-ID_934-Rechteckrohre</t>
  </si>
  <si>
    <t>https://aluext.sharepoint.com/sites/DesignandFeasibility/_layouts/15/listform.aspx?PageType=4&amp;ListId=48a11f45-f27a-4e70-b33d-a95f67709e8c&amp;ID=892&amp;ContentTypeID=0x01006440C635F0E5064897CB37DE8164FE39</t>
  </si>
  <si>
    <t>933</t>
  </si>
  <si>
    <t>933-7075_bars</t>
  </si>
  <si>
    <t>Invex AB</t>
  </si>
  <si>
    <t>Invex</t>
  </si>
  <si>
    <t>43123</t>
  </si>
  <si>
    <t>Mölndal</t>
  </si>
  <si>
    <t>10100183</t>
  </si>
  <si>
    <t>https://aluext.sharepoint.com/sites/DesignandFeasibility/Shared%20Documents/I/Invex_SE_Mölndal/Mach-ID_933-7075_bars</t>
  </si>
  <si>
    <t>https://aluext.sharepoint.com/sites/DesignandFeasibility/_layouts/15/listform.aspx?PageType=4&amp;ListId=48a11f45-f27a-4e70-b33d-a95f67709e8c&amp;ID=891&amp;ContentTypeID=0x01006440C635F0E5064897CB37DE8164FE39</t>
  </si>
  <si>
    <t>932</t>
  </si>
  <si>
    <t>932-SCA eTruck</t>
  </si>
  <si>
    <t>https://aluext.sharepoint.com/sites/DesignandFeasibility/Shared%20Documents/B/B&amp;T_DE_Gevelsberg/Mach-ID_932-SCA%20eTruck</t>
  </si>
  <si>
    <t>https://aluext.sharepoint.com/sites/DesignandFeasibility/_layouts/15/listform.aspx?PageType=4&amp;ListId=48a11f45-f27a-4e70-b33d-a95f67709e8c&amp;ID=890&amp;ContentTypeID=0x01006440C635F0E5064897CB37DE8164FE39</t>
  </si>
  <si>
    <t>931</t>
  </si>
  <si>
    <t>931-Motorrad_Längsprofil</t>
  </si>
  <si>
    <t>BMW DE Berlin</t>
  </si>
  <si>
    <t>https://intranet.step-g.com/businessunits/sales/Anfragen/B/BMW/6280_K07_Motorrad_WWE-1811210035/Kalkulationen/%C3%84nderungsanfrage/3.%20Neuer%20Querschnitt%20-%20L%C3%A4ngstr%C3%A4ger</t>
  </si>
  <si>
    <t>https://aluext.sharepoint.com/sites/DesignandFeasibility/_layouts/15/listform.aspx?PageType=4&amp;ListId=48a11f45-f27a-4e70-b33d-a95f67709e8c&amp;ID=889&amp;ContentTypeID=0x01006440C635F0E5064897CB37DE8164FE39</t>
  </si>
  <si>
    <t>930</t>
  </si>
  <si>
    <t>930-Cold finished Round bar 2024 T351</t>
  </si>
  <si>
    <t>https://aluext.sharepoint.com/sites/DesignandFeasibility/Shared%20Documents/A/Aviometal_IT_Arsago%20Seprio/Mach-ID_930-Cold%20finished%20Round%20bar%202024%20T351</t>
  </si>
  <si>
    <t>https://aluext.sharepoint.com/sites/DesignandFeasibility/_layouts/15/listform.aspx?PageType=4&amp;ListId=48a11f45-f27a-4e70-b33d-a95f67709e8c&amp;ID=888&amp;ContentTypeID=0x01006440C635F0E5064897CB37DE8164FE39</t>
  </si>
  <si>
    <t>929</t>
  </si>
  <si>
    <t>929-neues_WZ_233mm_breit_aehnlich_WZ_27440</t>
  </si>
  <si>
    <t>https://aluext.sharepoint.com/sites/DesignandFeasibility/Shared%20Documents/S/Schmoll_DE_Roedermark/Mach-ID_929-neues_WZ_233mm_breit_aehnlich_WZ_27440</t>
  </si>
  <si>
    <t>https://aluext.sharepoint.com/sites/DesignandFeasibility/_layouts/15/listform.aspx?PageType=4&amp;ListId=48a11f45-f27a-4e70-b33d-a95f67709e8c&amp;ID=887&amp;ContentTypeID=0x01006440C635F0E5064897CB37DE8164FE39</t>
  </si>
  <si>
    <t>928-Industrial_profile</t>
  </si>
  <si>
    <t>BBS i Halmstad AB SE Halmstad</t>
  </si>
  <si>
    <t>Halmstad</t>
  </si>
  <si>
    <t>https://aluext.sharepoint.com/sites/DesignandFeasibility/Shared%20Documents/B/BBS%20i%20Halmstad%20AB_SE_Halmstad/Mach-ID_928-Industrial_profile</t>
  </si>
  <si>
    <t>Only a price indication. Same condition as last RFQ. QB50 doc and drawing is in the folder in feasibility program.</t>
  </si>
  <si>
    <t>927</t>
  </si>
  <si>
    <t>927-Kreuz IPB</t>
  </si>
  <si>
    <t>https://aluext.sharepoint.com/sites/DesignandFeasibility/Shared%20Documents/R/Robert%20Bosch_DE_Blaichach/Mach-ID_927-Kreuz%20IPB</t>
  </si>
  <si>
    <t>https://aluext.sharepoint.com/sites/DesignandFeasibility/_layouts/15/listform.aspx?PageType=4&amp;ListId=48a11f45-f27a-4e70-b33d-a95f67709e8c&amp;ID=885&amp;ContentTypeID=0x01006440C635F0E5064897CB37DE8164FE39</t>
  </si>
  <si>
    <t>926</t>
  </si>
  <si>
    <t>926-Coupling_block_6005-T6</t>
  </si>
  <si>
    <t>https://aluext.sharepoint.com/sites/DesignandFeasibility/Shared%20Documents/K/Klarvik_SE_Klavreström/Mach-ID_926-Coupling_block_6005-T6</t>
  </si>
  <si>
    <t>https://aluext.sharepoint.com/sites/DesignandFeasibility/_layouts/15/listform.aspx?PageType=4&amp;ListId=48a11f45-f27a-4e70-b33d-a95f67709e8c&amp;ID=884&amp;ContentTypeID=0x01006440C635F0E5064897CB37DE8164FE39</t>
  </si>
  <si>
    <t>925</t>
  </si>
  <si>
    <t>925-WZ_B65129_24255</t>
  </si>
  <si>
    <t>Nidec Asi S.p.a. Motors, Generators and Drives</t>
  </si>
  <si>
    <t>Nidec</t>
  </si>
  <si>
    <t>20092</t>
  </si>
  <si>
    <t>Cinisello Balsamo</t>
  </si>
  <si>
    <t>10159800</t>
  </si>
  <si>
    <t>Ordner zu Mach-ID 925</t>
  </si>
  <si>
    <t>https://aluext.sharepoint.com/sites/DesignandFeasibility/_layouts/15/listform.aspx?PageType=4&amp;ListId=48a11f45-f27a-4e70-b33d-a95f67709e8c&amp;ID=883&amp;ContentTypeID=0x01006440C635F0E5064897CB37DE8164FE39</t>
  </si>
  <si>
    <t>https://aluext.sharepoint.com/sites/DesignandFeasibility/Shared%20Documents/N/Nidec%20Asi%20Spa%20Motors%2C%20Generators%20and%20Drives_IT_Cinisello%20Balsamo/Mach-ID_925-925-WZ_B65129_24255</t>
  </si>
  <si>
    <t>924</t>
  </si>
  <si>
    <t>924-WZ_45181_Konsolenprofil</t>
  </si>
  <si>
    <t>Ordner zu Mach-ID 924</t>
  </si>
  <si>
    <t>https://aluext.sharepoint.com/sites/DesignandFeasibility/_layouts/15/listform.aspx?PageType=4&amp;ListId=48a11f45-f27a-4e70-b33d-a95f67709e8c&amp;ID=882&amp;ContentTypeID=0x01006440C635F0E5064897CB37DE8164FE39</t>
  </si>
  <si>
    <t>https://aluext.sharepoint.com/sites/DesignandFeasibility/Shared%20Documents/J/Jenny%20Waltle%20GmbH_AT_Frastanz/Mach-ID_924-924-WZ_45181_Konsolenprofil</t>
  </si>
  <si>
    <t>923</t>
  </si>
  <si>
    <t>923-WZ_38625_zusaetzliches_Saegen</t>
  </si>
  <si>
    <t>Lissmac</t>
  </si>
  <si>
    <t>Ordner zu Mach-ID 923</t>
  </si>
  <si>
    <t>https://aluext.sharepoint.com/sites/DesignandFeasibility/_layouts/15/listform.aspx?PageType=4&amp;ListId=48a11f45-f27a-4e70-b33d-a95f67709e8c&amp;ID=881&amp;ContentTypeID=0x01006440C635F0E5064897CB37DE8164FE39</t>
  </si>
  <si>
    <t>https://aluext.sharepoint.com/sites/DesignandFeasibility/Shared%20Documents/L/Lissmac%20Maschinenbau%20GmbH_DE_Bad%20Wurzach/Mach-ID_923-923-WZ_38625_zusaetzliches_Saegen</t>
  </si>
  <si>
    <t>922</t>
  </si>
  <si>
    <t>922-Rundstangen_gem_AMS_4117_bzw_AMS-QQ_A-225-8_bz</t>
  </si>
  <si>
    <t>https://aluext.sharepoint.com/sites/DesignandFeasibility/Shared%20Documents/B/BIKAR-METALLE%20GmbH_DE_Bad%20Berleburg/Mach-ID_922-Rundstangen_gem_AMS_4117_bzw_AMS-QQ_A-225-8_bzw_AMS-QQ-A-250-12</t>
  </si>
  <si>
    <t>https://aluext.sharepoint.com/sites/DesignandFeasibility/_layouts/15/listform.aspx?PageType=4&amp;ListId=48a11f45-f27a-4e70-b33d-a95f67709e8c&amp;ID=880&amp;ContentTypeID=0x01006440C635F0E5064897CB37DE8164FE39</t>
  </si>
  <si>
    <t>921</t>
  </si>
  <si>
    <t>921-Cold drawn Round Bar 6082T6</t>
  </si>
  <si>
    <t>https://aluext.sharepoint.com/sites/DesignandFeasibility/Shared%20Documents/H/Heine%20&amp;%20Beiswenger_DE_Fellbach/Mach-ID_921-Cold%20drawn%20Round%20Bar%206082T6</t>
  </si>
  <si>
    <t>https://aluext.sharepoint.com/sites/DesignandFeasibility/_layouts/15/listform.aspx?PageType=4&amp;ListId=48a11f45-f27a-4e70-b33d-a95f67709e8c&amp;ID=879&amp;ContentTypeID=0x01006440C635F0E5064897CB37DE8164FE39</t>
  </si>
  <si>
    <t>920</t>
  </si>
  <si>
    <t>920-Kammerprofil</t>
  </si>
  <si>
    <t>Isoprofil DE Wuppertal</t>
  </si>
  <si>
    <t>42283</t>
  </si>
  <si>
    <t>https://aluext.sharepoint.com/sites/DesignandFeasibility/Shared%20Documents/I/IsoProfil_DE_Wuppertal/Mach-ID_920-Kammerprofil</t>
  </si>
  <si>
    <t>https://aluext.sharepoint.com/sites/DesignandFeasibility/_layouts/15/listform.aspx?PageType=4&amp;ListId=48a11f45-f27a-4e70-b33d-a95f67709e8c&amp;ID=878&amp;ContentTypeID=0x01006440C635F0E5064897CB37DE8164FE39</t>
  </si>
  <si>
    <t>919</t>
  </si>
  <si>
    <t>919-Extruded Round Bar</t>
  </si>
  <si>
    <t>https://aluext.sharepoint.com/sites/DesignandFeasibility/Shared%20Documents/A/AALCO_DE_Haltern%20am%20See/Mach-ID_919-Extruded%20Round%20Bar</t>
  </si>
  <si>
    <t>https://aluext.sharepoint.com/sites/DesignandFeasibility/_layouts/15/listform.aspx?PageType=4&amp;ListId=48a11f45-f27a-4e70-b33d-a95f67709e8c&amp;ID=877&amp;ContentTypeID=0x01006440C635F0E5064897CB37DE8164FE39</t>
  </si>
  <si>
    <t>918</t>
  </si>
  <si>
    <t>918-Hohlprofil 6060</t>
  </si>
  <si>
    <t>https://aluext.sharepoint.com/sites/DesignandFeasibility/Shared%20Documents/A/Aluminium%20Laufen_CH_Liesberg%2FMach-ID_918-Hohlprofil%206060</t>
  </si>
  <si>
    <t>https://aluext.sharepoint.com/sites/DesignandFeasibility/_layouts/15/listform.aspx?PageType=4&amp;ListId=48a11f45-f27a-4e70-b33d-a95f67709e8c&amp;ID=876&amp;ContentTypeID=0x01006440C635F0E5064897CB37DE8164FE39</t>
  </si>
  <si>
    <t>917</t>
  </si>
  <si>
    <t>917-Extruded Flat Bar 2014 T6511</t>
  </si>
  <si>
    <t>https://aluext.sharepoint.com/sites/DesignandFeasibility/Shared%20Documents/V/Val-Met%20Engineering_In_Chennai/Mach-ID_917-Extruded%20Flat%20Bar%202014%20T6511</t>
  </si>
  <si>
    <t>https://aluext.sharepoint.com/sites/DesignandFeasibility/_layouts/15/listform.aspx?PageType=4&amp;ListId=48a11f45-f27a-4e70-b33d-a95f67709e8c&amp;ID=875&amp;ContentTypeID=0x01006440C635F0E5064897CB37DE8164FE39</t>
  </si>
  <si>
    <t>916</t>
  </si>
  <si>
    <t>916-Vkt.-Rohr 300 x 4,5 mm</t>
  </si>
  <si>
    <t>https://aluext.sharepoint.com/sites/DesignandFeasibility/Shared%20Documents/M/Manfred%20J.C.%20Niemann_DE_Bremen/Mach-ID_916-Vkt.-Rohr%20300%20x%204,5%20mm</t>
  </si>
  <si>
    <t>https://aluext.sharepoint.com/sites/DesignandFeasibility/_layouts/15/listform.aspx?PageType=4&amp;ListId=48a11f45-f27a-4e70-b33d-a95f67709e8c&amp;ID=874&amp;ContentTypeID=0x01006440C635F0E5064897CB37DE8164FE39</t>
  </si>
  <si>
    <t>915</t>
  </si>
  <si>
    <t>915-Extruded Rond Bar AlEco62Sn</t>
  </si>
  <si>
    <t>Nilo Asia Pte Ltd #02-13 German Centre</t>
  </si>
  <si>
    <t>Nilo Asia Pte</t>
  </si>
  <si>
    <t>Singapur</t>
  </si>
  <si>
    <t>609916</t>
  </si>
  <si>
    <t>10491185</t>
  </si>
  <si>
    <t>https://aluext.sharepoint.com/sites/DesignandFeasibility/Shared%20Documents/N/Nilo_Si_Singapur/Mach-ID_915-Extruded%20Rond%20Bar%20AlEco62Sn</t>
  </si>
  <si>
    <t>Si</t>
  </si>
  <si>
    <t>https://aluext.sharepoint.com/sites/DesignandFeasibility/_layouts/15/listform.aspx?PageType=4&amp;ListId=48a11f45-f27a-4e70-b33d-a95f67709e8c&amp;ID=873&amp;ContentTypeID=0x01006440C635F0E5064897CB37DE8164FE39</t>
  </si>
  <si>
    <t>914</t>
  </si>
  <si>
    <t>914-1189 und 1194</t>
  </si>
  <si>
    <t>https://aluext.sharepoint.com/sites/DesignandFeasibility/Shared%20Documents/T/Tuenkers%20Maschinenbau%20GmbH_DE_40880%20Ratingen/Mach-ID_914-1189%20und%201194</t>
  </si>
  <si>
    <t>https://aluext.sharepoint.com/sites/DesignandFeasibility/_layouts/15/listform.aspx?PageType=4&amp;ListId=48a11f45-f27a-4e70-b33d-a95f67709e8c&amp;ID=872&amp;ContentTypeID=0x01006440C635F0E5064897CB37DE8164FE39</t>
  </si>
  <si>
    <t>913</t>
  </si>
  <si>
    <t>913-UW Oberzier</t>
  </si>
  <si>
    <t>Ordner zu Mach-ID 913</t>
  </si>
  <si>
    <t>https://aluext.sharepoint.com/sites/DesignandFeasibility/_layouts/15/listform.aspx?PageType=4&amp;ListId=48a11f45-f27a-4e70-b33d-a95f67709e8c&amp;ID=871&amp;ContentTypeID=0x01006440C635F0E5064897CB37DE8164FE39</t>
  </si>
  <si>
    <t>https://aluext.sharepoint.com/sites/DesignandFeasibility/Shared%20Documents/A/Amprion%20GmbH_DE_Dortmund/Mach-ID_913-913-UW_Oberzier</t>
  </si>
  <si>
    <t>912</t>
  </si>
  <si>
    <t>912-Cast-Bars-2618</t>
  </si>
  <si>
    <t>Aluminium Special Products Limited GB West Midlands</t>
  </si>
  <si>
    <t>West Midlands DY6 7UW</t>
  </si>
  <si>
    <t>https://aluext.sharepoint.com/sites/DesignandFeasibility/Shared%20Documents/A/Aluminium%20Special%20Products%20Limited_GB_West%20Midlands%20DY6%207UW/Mach-ID_912-Cast-Bars-2618</t>
  </si>
  <si>
    <t>https://aluext.sharepoint.com/sites/DesignandFeasibility/_layouts/15/listform.aspx?PageType=4&amp;ListId=48a11f45-f27a-4e70-b33d-a95f67709e8c&amp;ID=870&amp;ContentTypeID=0x01006440C635F0E5064897CB37DE8164FE39</t>
  </si>
  <si>
    <t>911</t>
  </si>
  <si>
    <t>911-Avenio</t>
  </si>
  <si>
    <t>https://aluext.sharepoint.com/sites/DesignandFeasibility/Shared%20Documents/S/Siemens_AT_Wien/Mach-ID_911-Avenio</t>
  </si>
  <si>
    <t>https://aluext.sharepoint.com/sites/DesignandFeasibility/_layouts/15/listform.aspx?PageType=4&amp;ListId=48a11f45-f27a-4e70-b33d-a95f67709e8c&amp;ID=869&amp;ContentTypeID=0x01006440C635F0E5064897CB37DE8164FE39</t>
  </si>
  <si>
    <t>910</t>
  </si>
  <si>
    <t>910-Extruded Round Bar AlEco62Sn T6511</t>
  </si>
  <si>
    <t>https://aluext.sharepoint.com/sites/DesignandFeasibility/Shared%20Documents/C/Cochius_DE_Berlin/Mach-ID_910-Extruded%20Round%20Bar%20AlEco62Sn%20T6511</t>
  </si>
  <si>
    <t>https://aluext.sharepoint.com/sites/DesignandFeasibility/_layouts/15/listform.aspx?PageType=4&amp;ListId=48a11f45-f27a-4e70-b33d-a95f67709e8c&amp;ID=868&amp;ContentTypeID=0x01006440C635F0E5064897CB37DE8164FE39</t>
  </si>
  <si>
    <t>909</t>
  </si>
  <si>
    <t>909-Extruded Flat Bar 7075</t>
  </si>
  <si>
    <t>Gedire DE Remscheid</t>
  </si>
  <si>
    <t>https://aluext.sharepoint.com/sites/DesignandFeasibility/Shared%20Documents/G/Gedire_DE_Remscheid/Mach-ID_909-Extruded%20Flat%20Bar%207075</t>
  </si>
  <si>
    <t>https://aluext.sharepoint.com/sites/DesignandFeasibility/_layouts/15/listform.aspx?PageType=4&amp;ListId=48a11f45-f27a-4e70-b33d-a95f67709e8c&amp;ID=867&amp;ContentTypeID=0x01006440C635F0E5064897CB37DE8164FE39</t>
  </si>
  <si>
    <t>908</t>
  </si>
  <si>
    <t>908-Extruded Round Bar 7075 T73511</t>
  </si>
  <si>
    <t>St. Johann im Pongau</t>
  </si>
  <si>
    <t>https://aluext.sharepoint.com/sites/DesignandFeasibility/Shared%20Documents/A/AMARI_AT_St.%20Johann%20im%20Pongau/Mach-ID_908-Extruded%20Round%20Bar%207075%20T73511</t>
  </si>
  <si>
    <t>https://aluext.sharepoint.com/sites/DesignandFeasibility/_layouts/15/listform.aspx?PageType=4&amp;ListId=48a11f45-f27a-4e70-b33d-a95f67709e8c&amp;ID=866&amp;ContentTypeID=0x01006440C635F0E5064897CB37DE8164FE39</t>
  </si>
  <si>
    <t>907</t>
  </si>
  <si>
    <t>907-Extruded Round Bar 7068 T6511</t>
  </si>
  <si>
    <t>https://aluext.sharepoint.com/sites/DesignandFeasibility/Shared%20Documents/R/RMG_DE_Ladenburg/Mach-ID_907-Extruded%20Round%20Bar%207068%20T6511</t>
  </si>
  <si>
    <t>https://aluext.sharepoint.com/sites/DesignandFeasibility/_layouts/15/listform.aspx?PageType=4&amp;ListId=48a11f45-f27a-4e70-b33d-a95f67709e8c&amp;ID=865&amp;ContentTypeID=0x01006440C635F0E5064897CB37DE8164FE39</t>
  </si>
  <si>
    <t>906</t>
  </si>
  <si>
    <t>906-Extruded Round Bar 2024 T3511</t>
  </si>
  <si>
    <t>https://aluext.sharepoint.com/sites/DesignandFeasibility/Shared%20Documents/A/Aviometal_IT_Arsago%20Seprio/Mach-ID_906-Extruded%20Round%20Bar%202024%20T3511</t>
  </si>
  <si>
    <t>https://aluext.sharepoint.com/sites/DesignandFeasibility/_layouts/15/listform.aspx?PageType=4&amp;ListId=48a11f45-f27a-4e70-b33d-a95f67709e8c&amp;ID=864&amp;ContentTypeID=0x01006440C635F0E5064897CB37DE8164FE39</t>
  </si>
  <si>
    <t>905</t>
  </si>
  <si>
    <t>905-Extruded Round Bar 2017</t>
  </si>
  <si>
    <t>https://aluext.sharepoint.com/sites/DesignandFeasibility/Shared%20Documents/K/Kalapurna_In_Mumbai/Mach-ID_905-Extruded%20Round%20Bar%202017</t>
  </si>
  <si>
    <t>https://aluext.sharepoint.com/sites/DesignandFeasibility/_layouts/15/listform.aspx?PageType=4&amp;ListId=48a11f45-f27a-4e70-b33d-a95f67709e8c&amp;ID=863&amp;ContentTypeID=0x01006440C635F0E5064897CB37DE8164FE39</t>
  </si>
  <si>
    <t>904</t>
  </si>
  <si>
    <t>904-Cold Drawn Round Bar 2011T8</t>
  </si>
  <si>
    <t>Global Amortisör Tu Istanbul</t>
  </si>
  <si>
    <t>Istanbul</t>
  </si>
  <si>
    <t>https://aluext.sharepoint.com/sites/DesignandFeasibility/Shared%20Documents/G/Global%20Amortisör_Tu_Istanbul/Mach-ID_904-Cold%20Drawn%20Round%20Bar%202011T8</t>
  </si>
  <si>
    <t>https://aluext.sharepoint.com/sites/DesignandFeasibility/_layouts/15/listform.aspx?PageType=4&amp;ListId=48a11f45-f27a-4e70-b33d-a95f67709e8c&amp;ID=862&amp;ContentTypeID=0x01006440C635F0E5064897CB37DE8164FE39</t>
  </si>
  <si>
    <t>903</t>
  </si>
  <si>
    <t>903-Extruded Round Bar 7068T6</t>
  </si>
  <si>
    <t>https://aluext.sharepoint.com/sites/DesignandFeasibility/Shared%20Documents/A/Alumeco_DK_Odense/Mach-ID_903-Extruded%20Round%20Bar%207068T6</t>
  </si>
  <si>
    <t>https://aluext.sharepoint.com/sites/DesignandFeasibility/_layouts/15/listform.aspx?PageType=4&amp;ListId=48a11f45-f27a-4e70-b33d-a95f67709e8c&amp;ID=861&amp;ContentTypeID=0x01006440C635F0E5064897CB37DE8164FE39</t>
  </si>
  <si>
    <t>902</t>
  </si>
  <si>
    <t>902-Extruded Flat Bar 7022T6</t>
  </si>
  <si>
    <t>https://aluext.sharepoint.com/sites/DesignandFeasibility/Shared%20Documents/C/Cochius_DE_Berlin/Mach-ID_902-Extruded%20Flat%20Bar%207022T6</t>
  </si>
  <si>
    <t>https://aluext.sharepoint.com/sites/DesignandFeasibility/_layouts/15/listform.aspx?PageType=4&amp;ListId=48a11f45-f27a-4e70-b33d-a95f67709e8c&amp;ID=860&amp;ContentTypeID=0x01006440C635F0E5064897CB37DE8164FE39</t>
  </si>
  <si>
    <t>901</t>
  </si>
  <si>
    <t>901-Extruded Solid Profile 2007T4</t>
  </si>
  <si>
    <t>Emminger Aluminium GmbH DE Bubsheim</t>
  </si>
  <si>
    <t>Bubsheim</t>
  </si>
  <si>
    <t>https://aluext.sharepoint.com/sites/DesignandFeasibility/Shared%20Documents/E/Emminger%20Aluminium%20GmbH_DE_Bubsheim/Mach-ID_901-Extruded%20Solid%20Profile%202007T4</t>
  </si>
  <si>
    <t>https://aluext.sharepoint.com/sites/DesignandFeasibility/_layouts/15/listform.aspx?PageType=4&amp;ListId=48a11f45-f27a-4e70-b33d-a95f67709e8c&amp;ID=859&amp;ContentTypeID=0x01006440C635F0E5064897CB37DE8164FE39</t>
  </si>
  <si>
    <t>900</t>
  </si>
  <si>
    <t>900-Sonderprofile</t>
  </si>
  <si>
    <t>Baar</t>
  </si>
  <si>
    <t>https://aluext.sharepoint.com/sites/DesignandFeasibility/Shared%20Documents/A/Aepli_CH_Baar/Mach-ID_900-Sonderprofile</t>
  </si>
  <si>
    <t>https://aluext.sharepoint.com/sites/DesignandFeasibility/_layouts/15/listform.aspx?PageType=4&amp;ListId=48a11f45-f27a-4e70-b33d-a95f67709e8c&amp;ID=858&amp;ContentTypeID=0x01006440C635F0E5064897CB37DE8164FE39</t>
  </si>
  <si>
    <t>899</t>
  </si>
  <si>
    <t>899-Flat_bar_6061-T6_ 36x32_mm</t>
  </si>
  <si>
    <t>28197 Bremen</t>
  </si>
  <si>
    <t>https://aluext.sharepoint.com/sites/DesignandFeasibility/Shared%20Documents/M/MANFRED%20J.C.%20NIEMANN_DE_28197%20Bremen/Mach-ID_899-Flat_bar_6061-T6_%2036x32_mm</t>
  </si>
  <si>
    <t>https://aluext.sharepoint.com/sites/DesignandFeasibility/_layouts/15/listform.aspx?PageType=4&amp;ListId=48a11f45-f27a-4e70-b33d-a95f67709e8c&amp;ID=857&amp;ContentTypeID=0x01006440C635F0E5064897CB37DE8164FE39</t>
  </si>
  <si>
    <t>898</t>
  </si>
  <si>
    <t>898-Niederhalteklammer</t>
  </si>
  <si>
    <t>Sauter Metall DE Breisach</t>
  </si>
  <si>
    <t>Breisach</t>
  </si>
  <si>
    <t>https://aluext.sharepoint.com/sites/DesignandFeasibility/Shared%20Documents/S/Sauter%20Metall_DE_Breisach/Mach-ID_898-Niederhalteklammer</t>
  </si>
  <si>
    <t>https://aluext.sharepoint.com/sites/DesignandFeasibility/_layouts/15/listform.aspx?PageType=4&amp;ListId=48a11f45-f27a-4e70-b33d-a95f67709e8c&amp;ID=856&amp;ContentTypeID=0x01006440C635F0E5064897CB37DE8164FE39</t>
  </si>
  <si>
    <t>897</t>
  </si>
  <si>
    <t>897-SPA2</t>
  </si>
  <si>
    <t>Georg Fischer CH Schaffhausen</t>
  </si>
  <si>
    <t>Schaffhausen</t>
  </si>
  <si>
    <t>https://aluext.sharepoint.com/sites/DesignandFeasibility/Shared%20Documents/G/GF-CH_Schaffhausen_CH_Schaffhausen/Mach-ID_897-SPA2</t>
  </si>
  <si>
    <t>https://aluext.sharepoint.com/sites/DesignandFeasibility/_layouts/15/listform.aspx?PageType=4&amp;ListId=48a11f45-f27a-4e70-b33d-a95f67709e8c&amp;ID=855&amp;ContentTypeID=0x01006440C635F0E5064897CB37DE8164FE39</t>
  </si>
  <si>
    <t>896</t>
  </si>
  <si>
    <t>896-Rechteckrohr_6060_47,24x90,42x2,03</t>
  </si>
  <si>
    <t>Robert Ott GmbH &amp; Co. KG</t>
  </si>
  <si>
    <t>OTT</t>
  </si>
  <si>
    <t>63762</t>
  </si>
  <si>
    <t>Großostheim</t>
  </si>
  <si>
    <t>10100174</t>
  </si>
  <si>
    <t>https://aluext.sharepoint.com/sites/DesignandFeasibility/Shared%20Documents/O/OTT_DE_Großostheim/Mach-ID_896-Rechteckrohr_6060_47,24x90,42x2,03</t>
  </si>
  <si>
    <t>https://aluext.sharepoint.com/sites/DesignandFeasibility/_layouts/15/listform.aspx?PageType=4&amp;ListId=48a11f45-f27a-4e70-b33d-a95f67709e8c&amp;ID=854&amp;ContentTypeID=0x01006440C635F0E5064897CB37DE8164FE39</t>
  </si>
  <si>
    <t>895</t>
  </si>
  <si>
    <t>895-Studie_30002190_Duffel</t>
  </si>
  <si>
    <t>https://aluext.sharepoint.com/sites/DesignandFeasibility/Shared%20Documents/B/BIKAR-METALLE%20GmbH_DE_Bad%20Berleburg/Mach-ID_895-Studie_30002190_Duffel</t>
  </si>
  <si>
    <t>https://aluext.sharepoint.com/sites/DesignandFeasibility/_layouts/15/listform.aspx?PageType=4&amp;ListId=48a11f45-f27a-4e70-b33d-a95f67709e8c&amp;ID=853&amp;ContentTypeID=0x01006440C635F0E5064897CB37DE8164FE39</t>
  </si>
  <si>
    <t>894</t>
  </si>
  <si>
    <t>894-B75120</t>
  </si>
  <si>
    <t>Metallbau Mueller GmbH</t>
  </si>
  <si>
    <t>17248</t>
  </si>
  <si>
    <t>Rechlin</t>
  </si>
  <si>
    <t>11283500</t>
  </si>
  <si>
    <t>https://aluext.sharepoint.com/sites/DesignandFeasibility/Shared%20Documents/M/Metallbau%20Müller_DE_Rechlin/Mach-ID_894-B75120</t>
  </si>
  <si>
    <t>https://aluext.sharepoint.com/sites/DesignandFeasibility/_layouts/15/listform.aspx?PageType=4&amp;ListId=48a11f45-f27a-4e70-b33d-a95f67709e8c&amp;ID=852&amp;ContentTypeID=0x01006440C635F0E5064897CB37DE8164FE39</t>
  </si>
  <si>
    <t>893</t>
  </si>
  <si>
    <t>893-Sonderprofil</t>
  </si>
  <si>
    <t>https://aluext.sharepoint.com/sites/DesignandFeasibility/Shared%20Documents/M/Metallcenter%20West_DE_Leopoldshoehe/Mach-ID_893-Sonderprofil</t>
  </si>
  <si>
    <t>https://aluext.sharepoint.com/sites/DesignandFeasibility/_layouts/15/listform.aspx?PageType=4&amp;ListId=48a11f45-f27a-4e70-b33d-a95f67709e8c&amp;ID=851&amp;ContentTypeID=0x01006440C635F0E5064897CB37DE8164FE39</t>
  </si>
  <si>
    <t>892</t>
  </si>
  <si>
    <t>892-WZ_49365_46217</t>
  </si>
  <si>
    <t>Alupro</t>
  </si>
  <si>
    <t>Ordner zu Mach-ID 892</t>
  </si>
  <si>
    <t>https://aluext.sharepoint.com/sites/DesignandFeasibility/_layouts/15/listform.aspx?PageType=4&amp;ListId=48a11f45-f27a-4e70-b33d-a95f67709e8c&amp;ID=850&amp;ContentTypeID=0x01006440C635F0E5064897CB37DE8164FE39</t>
  </si>
  <si>
    <t>https://aluext.sharepoint.com/sites/DesignandFeasibility/Shared%20Documents/A/Alupro%20GmbH%20%26%20Co%20KG_DE_Reichshof-Allenbach/Mach-ID_892-892-WZ_49365_46217</t>
  </si>
  <si>
    <t>891</t>
  </si>
  <si>
    <t>891-Div_Shapes_232B</t>
  </si>
  <si>
    <t>https://aluext.sharepoint.com/sites/DesignandFeasibility/Shared%20Documents/W/WFEL%20Ltd_GB_Stockport%20SK4%205DY/Mach-ID_891-Div_Shapes_232B</t>
  </si>
  <si>
    <t>https://aluext.sharepoint.com/sites/DesignandFeasibility/_layouts/15/listform.aspx?PageType=4&amp;ListId=48a11f45-f27a-4e70-b33d-a95f67709e8c&amp;ID=849&amp;ContentTypeID=0x01006440C635F0E5064897CB37DE8164FE39</t>
  </si>
  <si>
    <t>890</t>
  </si>
  <si>
    <t>890-MG012904A2</t>
  </si>
  <si>
    <t>Bash-tec DE Burbach-Holzhausen</t>
  </si>
  <si>
    <t>Burbach-Holzhausen</t>
  </si>
  <si>
    <t>https://aluext.sharepoint.com/sites/DesignandFeasibility/Shared%20Documents/B/Bash-tec_DE_Burbach-Holzhausen/Mach-ID_890-MG012904A2</t>
  </si>
  <si>
    <t>https://aluext.sharepoint.com/sites/DesignandFeasibility/_layouts/15/listform.aspx?PageType=4&amp;ListId=48a11f45-f27a-4e70-b33d-a95f67709e8c&amp;ID=848&amp;ContentTypeID=0x01006440C635F0E5064897CB37DE8164FE39</t>
  </si>
  <si>
    <t>889</t>
  </si>
  <si>
    <t>889-B75062 bearbeitet</t>
  </si>
  <si>
    <t>https://aluext.sharepoint.com/sites/DesignandFeasibility/Shared%20Documents/I/Ischebeck_DE_Ennepetal/Mach-ID_889-B75062%20bearbeitet</t>
  </si>
  <si>
    <t>https://aluext.sharepoint.com/sites/DesignandFeasibility/_layouts/15/listform.aspx?PageType=4&amp;ListId=48a11f45-f27a-4e70-b33d-a95f67709e8c&amp;ID=847&amp;ContentTypeID=0x01006440C635F0E5064897CB37DE8164FE39</t>
  </si>
  <si>
    <t>888</t>
  </si>
  <si>
    <t>888-8514-1 Mittelteil</t>
  </si>
  <si>
    <t>https://aluext.sharepoint.com/sites/DesignandFeasibility/Shared%20Documents/G/GTMB_DE_Treuenbrietzen/Mach-ID_888-8514-1%20Mittelteil</t>
  </si>
  <si>
    <t>https://aluext.sharepoint.com/sites/DesignandFeasibility/_layouts/15/listform.aspx?PageType=4&amp;ListId=48a11f45-f27a-4e70-b33d-a95f67709e8c&amp;ID=846&amp;ContentTypeID=0x01006440C635F0E5064897CB37DE8164FE39</t>
  </si>
  <si>
    <t>887</t>
  </si>
  <si>
    <t>887-Aufnahme Heck</t>
  </si>
  <si>
    <t>Daimler DE Bremen</t>
  </si>
  <si>
    <t>https://aluext.sharepoint.com/sites/DesignandFeasibility/Shared%20Documents/D/Daimler_DE_Bremen/Mach-ID_887-Aufnahme%20Heck</t>
  </si>
  <si>
    <t>https://aluext.sharepoint.com/sites/DesignandFeasibility/_layouts/15/listform.aspx?PageType=4&amp;ListId=48a11f45-f27a-4e70-b33d-a95f67709e8c&amp;ID=845&amp;ContentTypeID=0x01006440C635F0E5064897CB37DE8164FE39</t>
  </si>
  <si>
    <t>886</t>
  </si>
  <si>
    <t>886-Heckprofil, UFS,Aufnahme</t>
  </si>
  <si>
    <t>https://aluext.sharepoint.com/sites/DesignandFeasibility/Shared%20Documents/F/Feldbinder_DE_Winsen/Mach-ID_886-Heckprofil,%20UFS,Aufnahme</t>
  </si>
  <si>
    <t>https://aluext.sharepoint.com/sites/DesignandFeasibility/_layouts/15/listform.aspx?PageType=4&amp;ListId=48a11f45-f27a-4e70-b33d-a95f67709e8c&amp;ID=844&amp;ContentTypeID=0x01006440C635F0E5064897CB37DE8164FE39</t>
  </si>
  <si>
    <t>885</t>
  </si>
  <si>
    <t>885-SAP 39087</t>
  </si>
  <si>
    <t>Apra</t>
  </si>
  <si>
    <t>https://aluext.sharepoint.com/sites/DesignandFeasibility/Shared%20Documents/A/Apra_DE_Neukirchen/Mach-ID_885-SAP%2039087</t>
  </si>
  <si>
    <t>https://aluext.sharepoint.com/sites/DesignandFeasibility/_layouts/15/listform.aspx?PageType=4&amp;ListId=48a11f45-f27a-4e70-b33d-a95f67709e8c&amp;ID=843&amp;ContentTypeID=0x01006440C635F0E5064897CB37DE8164FE39</t>
  </si>
  <si>
    <t>884</t>
  </si>
  <si>
    <t>884-Floor component</t>
  </si>
  <si>
    <t>Ordner zu Mach-ID 884</t>
  </si>
  <si>
    <t>https://aluext.sharepoint.com/sites/DesignandFeasibility/_layouts/15/listform.aspx?PageType=4&amp;ListId=48a11f45-f27a-4e70-b33d-a95f67709e8c&amp;ID=842&amp;ContentTypeID=0x01006440C635F0E5064897CB37DE8164FE39</t>
  </si>
  <si>
    <t>https://aluext.sharepoint.com/sites/DesignandFeasibility/Shared%20Documents/C/CAF%20ES%20Beasain%28NK%29_ES_Beasain/Mach-ID_884-884-Floor_component</t>
  </si>
  <si>
    <t>883</t>
  </si>
  <si>
    <t>883-B60157, B60158</t>
  </si>
  <si>
    <t>9423</t>
  </si>
  <si>
    <t>https://aluext.sharepoint.com/sites/DesignandFeasibility/Shared%20Documents/U/Uhlig_DE_Gelenau/Mach-ID_883-B60157,%20B60158</t>
  </si>
  <si>
    <t>https://aluext.sharepoint.com/sites/DesignandFeasibility/_layouts/15/listform.aspx?PageType=4&amp;ListId=48a11f45-f27a-4e70-b33d-a95f67709e8c&amp;ID=841&amp;ContentTypeID=0x01006440C635F0E5064897CB37DE8164FE39</t>
  </si>
  <si>
    <t>882</t>
  </si>
  <si>
    <t>882-B11364</t>
  </si>
  <si>
    <t>Mawa Design GmbH</t>
  </si>
  <si>
    <t>Mawa</t>
  </si>
  <si>
    <t>14552</t>
  </si>
  <si>
    <t>Michendorf</t>
  </si>
  <si>
    <t>10278700</t>
  </si>
  <si>
    <t>https://aluext.sharepoint.com/sites/DesignandFeasibility/Shared%20Documents/M/Mawa_DE_Michendorf/Mach-ID_882-B11364</t>
  </si>
  <si>
    <t>https://aluext.sharepoint.com/sites/DesignandFeasibility/_layouts/15/listform.aspx?PageType=4&amp;ListId=48a11f45-f27a-4e70-b33d-a95f67709e8c&amp;ID=840&amp;ContentTypeID=0x01006440C635F0E5064897CB37DE8164FE39</t>
  </si>
  <si>
    <t>881</t>
  </si>
  <si>
    <t>881-B75190</t>
  </si>
  <si>
    <t>https://aluext.sharepoint.com/sites/DesignandFeasibility/Shared%20Documents/L/Losberger_DE_Bad%20Rappenau/Mach-ID_881-B75190</t>
  </si>
  <si>
    <t>https://aluext.sharepoint.com/sites/DesignandFeasibility/_layouts/15/listform.aspx?PageType=4&amp;ListId=48a11f45-f27a-4e70-b33d-a95f67709e8c&amp;ID=839&amp;ContentTypeID=0x01006440C635F0E5064897CB37DE8164FE39</t>
  </si>
  <si>
    <t>880</t>
  </si>
  <si>
    <t>880-WZ_B10508</t>
  </si>
  <si>
    <t>Ordner zu Mach-ID 880</t>
  </si>
  <si>
    <t>https://aluext.sharepoint.com/sites/DesignandFeasibility/_layouts/15/listform.aspx?PageType=4&amp;ListId=48a11f45-f27a-4e70-b33d-a95f67709e8c&amp;ID=838&amp;ContentTypeID=0x01006440C635F0E5064897CB37DE8164FE39</t>
  </si>
  <si>
    <t>https://aluext.sharepoint.com/sites/DesignandFeasibility/Shared%20Documents/Z/Zeppelin%20Systems%20GmbH_DE_Friedrichshafen/Mach-ID_880-880-WZ_B10508</t>
  </si>
  <si>
    <t>879</t>
  </si>
  <si>
    <t>879-Sonderprofil_6063_Amco</t>
  </si>
  <si>
    <t>https://aluext.sharepoint.com/sites/DesignandFeasibility/Shared%20Documents/A/AMCO%20Metall-Service%20GmbH_DE_Bremen/Mach-ID_879-Sonderprofil_6063_Amco</t>
  </si>
  <si>
    <t>https://aluext.sharepoint.com/sites/DesignandFeasibility/_layouts/15/listform.aspx?PageType=4&amp;ListId=48a11f45-f27a-4e70-b33d-a95f67709e8c&amp;ID=837&amp;ContentTypeID=0x01006440C635F0E5064897CB37DE8164FE39</t>
  </si>
  <si>
    <t>878</t>
  </si>
  <si>
    <t>878-Flachstange_35x6,5_6060</t>
  </si>
  <si>
    <t>https://aluext.sharepoint.com/sites/DesignandFeasibility/Shared%20Documents/W/WMH%20Westdeutscher%20Metall-Handel%20GmbH_DE_Essen/Mach-ID_878-Flachstange_35x6,5_6060</t>
  </si>
  <si>
    <t>https://aluext.sharepoint.com/sites/DesignandFeasibility/_layouts/15/listform.aspx?PageType=4&amp;ListId=48a11f45-f27a-4e70-b33d-a95f67709e8c&amp;ID=836&amp;ContentTypeID=0x01006440C635F0E5064897CB37DE8164FE39</t>
  </si>
  <si>
    <t>877</t>
  </si>
  <si>
    <t>877-B60184, B20599</t>
  </si>
  <si>
    <t>Wagner Automotive GmbH</t>
  </si>
  <si>
    <t>53539</t>
  </si>
  <si>
    <t>53539 Kelberg</t>
  </si>
  <si>
    <t>10100121</t>
  </si>
  <si>
    <t>https://aluext.sharepoint.com/sites/DesignandFeasibility/Shared%20Documents/W/Wagner%20Automotive%20GmbH_DE_53539%20Kelberg/Mach-ID_877-B60184,%20B20599</t>
  </si>
  <si>
    <t>https://aluext.sharepoint.com/sites/DesignandFeasibility/_layouts/15/listform.aspx?PageType=4&amp;ListId=48a11f45-f27a-4e70-b33d-a95f67709e8c&amp;ID=835&amp;ContentTypeID=0x01006440C635F0E5064897CB37DE8164FE39</t>
  </si>
  <si>
    <t>876</t>
  </si>
  <si>
    <t>876-Round_bar 96mm_6082_T6</t>
  </si>
  <si>
    <t>431 23  MÖLNDAL</t>
  </si>
  <si>
    <t>https://aluext.sharepoint.com/sites/DesignandFeasibility/Shared%20Documents/I/Invex%20AB_SE_431%2023%20%20MÖLNDAL/Mach-ID_876-Round_bar%2096mm_6082_T6</t>
  </si>
  <si>
    <t>https://aluext.sharepoint.com/sites/DesignandFeasibility/_layouts/15/listform.aspx?PageType=4&amp;ListId=48a11f45-f27a-4e70-b33d-a95f67709e8c&amp;ID=834&amp;ContentTypeID=0x01006440C635F0E5064897CB37DE8164FE39</t>
  </si>
  <si>
    <t>875</t>
  </si>
  <si>
    <t>875-Rundstangen 2021</t>
  </si>
  <si>
    <t>Daimler DE Untertürkheim</t>
  </si>
  <si>
    <t>Untertürkheim</t>
  </si>
  <si>
    <t>https://aluext.sharepoint.com/sites/DesignandFeasibility/Shared%20Documents/D/Daimler_DE_Untertürkheim/Mach-ID_875-Rundstangen%202021</t>
  </si>
  <si>
    <t>https://aluext.sharepoint.com/sites/DesignandFeasibility/_layouts/15/listform.aspx?PageType=4&amp;ListId=48a11f45-f27a-4e70-b33d-a95f67709e8c&amp;ID=833&amp;ContentTypeID=0x01006440C635F0E5064897CB37DE8164FE39</t>
  </si>
  <si>
    <t>874</t>
  </si>
  <si>
    <t>874-Endplatten und Halter</t>
  </si>
  <si>
    <t>CATL RS Serbien</t>
  </si>
  <si>
    <t>Belgrad</t>
  </si>
  <si>
    <t>https://aluext.sharepoint.com/sites/DesignandFeasibility/Shared%20Documents/C/CATL_Se_Serbien/Mach-ID_874-Endplatten%20und%20Halter</t>
  </si>
  <si>
    <t>https://aluext.sharepoint.com/sites/DesignandFeasibility/_layouts/15/listform.aspx?PageType=4&amp;ListId=48a11f45-f27a-4e70-b33d-a95f67709e8c&amp;ID=832&amp;ContentTypeID=0x01006440C635F0E5064897CB37DE8164FE39</t>
  </si>
  <si>
    <t>873</t>
  </si>
  <si>
    <t>873-B15208,  AZ3140</t>
  </si>
  <si>
    <t>Bosch Rexroth AG</t>
  </si>
  <si>
    <t>70376 Stuttgart  NL in Schweinfurt</t>
  </si>
  <si>
    <t>https://aluext.sharepoint.com/sites/DesignandFeasibility/Shared%20Documents/B/Bosch%20Rexroth%20AG_DE_70376%20Stuttgart%20%20NL%20in%20Schweinfurt/Mach-ID_873-B15208,%20%20AZ3140</t>
  </si>
  <si>
    <t>https://aluext.sharepoint.com/sites/DesignandFeasibility/_layouts/15/listform.aspx?PageType=4&amp;ListId=48a11f45-f27a-4e70-b33d-a95f67709e8c&amp;ID=831&amp;ContentTypeID=0x01006440C635F0E5064897CB37DE8164FE39</t>
  </si>
  <si>
    <t>872</t>
  </si>
  <si>
    <t>872-Spezialrohre_6060_6082</t>
  </si>
  <si>
    <t>https://aluext.sharepoint.com/sites/DesignandFeasibility/Shared%20Documents/A/Allega%20GmbH_CH_Niederglatt/Mach-ID_872-Spezialrohre_6060_6082</t>
  </si>
  <si>
    <t>https://aluext.sharepoint.com/sites/DesignandFeasibility/_layouts/15/listform.aspx?PageType=4&amp;ListId=48a11f45-f27a-4e70-b33d-a95f67709e8c&amp;ID=830&amp;ContentTypeID=0x01006440C635F0E5064897CB37DE8164FE39</t>
  </si>
  <si>
    <t>871</t>
  </si>
  <si>
    <t>871-Crashbox</t>
  </si>
  <si>
    <t>UACJ DE Stuttgart</t>
  </si>
  <si>
    <t>https://aluext.sharepoint.com/sites/DesignandFeasibility/Shared%20Documents/U/UACJ_DE_Stuttgart/Mach-ID_871-Crashbox</t>
  </si>
  <si>
    <t>https://aluext.sharepoint.com/sites/DesignandFeasibility/_layouts/15/listform.aspx?PageType=4&amp;ListId=48a11f45-f27a-4e70-b33d-a95f67709e8c&amp;ID=829&amp;ContentTypeID=0x01006440C635F0E5064897CB37DE8164FE39</t>
  </si>
  <si>
    <t>870</t>
  </si>
  <si>
    <t>870-Klemmleisten UKL</t>
  </si>
  <si>
    <t>Ordner zu Mach-ID 870</t>
  </si>
  <si>
    <t>https://aluext.sharepoint.com/sites/DesignandFeasibility/_layouts/15/listform.aspx?PageType=4&amp;ListId=48a11f45-f27a-4e70-b33d-a95f67709e8c&amp;ID=828&amp;ContentTypeID=0x01006440C635F0E5064897CB37DE8164FE39</t>
  </si>
  <si>
    <t>https://aluext.sharepoint.com/sites/DesignandFeasibility/Shared%20Documents/B/BMW%20AG%20Bayerische%20Motoren%20Werke%20AG_DE_M%C3%BCnchen/Mach-ID_870-870-Klemmleisten_UKL</t>
  </si>
  <si>
    <t>869</t>
  </si>
  <si>
    <t>869-SUB Frame</t>
  </si>
  <si>
    <t>https://aluext.sharepoint.com/sites/DesignandFeasibility/Shared%20Documents/B/B&amp;T_DE_Gevelsberg/Mach-ID_869-SUB%20Frame</t>
  </si>
  <si>
    <t>https://aluext.sharepoint.com/sites/DesignandFeasibility/_layouts/15/listform.aspx?PageType=4&amp;ListId=48a11f45-f27a-4e70-b33d-a95f67709e8c&amp;ID=827&amp;ContentTypeID=0x01006440C635F0E5064897CB37DE8164FE39</t>
  </si>
  <si>
    <t>868</t>
  </si>
  <si>
    <t>868-2 Absaugkanäle</t>
  </si>
  <si>
    <t>https://aluext.sharepoint.com/sites/DesignandFeasibility/Shared%20Documents/G/Guenzler%20Metall_DE_Uhingen/Mach-ID_868-2%20Absaugkanäle</t>
  </si>
  <si>
    <t>https://aluext.sharepoint.com/sites/DesignandFeasibility/_layouts/15/listform.aspx?PageType=4&amp;ListId=48a11f45-f27a-4e70-b33d-a95f67709e8c&amp;ID=826&amp;ContentTypeID=0x01006440C635F0E5064897CB37DE8164FE39</t>
  </si>
  <si>
    <t>867</t>
  </si>
  <si>
    <t>867-Extruded Round Bar 2014/7075 F</t>
  </si>
  <si>
    <t>https://aluext.sharepoint.com/sites/DesignandFeasibility/Shared%20Documents/K/Kalapurna_In_Mumbai/Mach-ID_867-Extruded%20Round%20Bar%202014/7075%20F</t>
  </si>
  <si>
    <t>https://aluext.sharepoint.com/sites/DesignandFeasibility/_layouts/15/listform.aspx?PageType=4&amp;ListId=48a11f45-f27a-4e70-b33d-a95f67709e8c&amp;ID=825&amp;ContentTypeID=0x01006440C635F0E5064897CB37DE8164FE39</t>
  </si>
  <si>
    <t>866</t>
  </si>
  <si>
    <t>866-VW 336 Tiguan CMS</t>
  </si>
  <si>
    <t>DURA</t>
  </si>
  <si>
    <t>https://aluext.sharepoint.com/sites/DesignandFeasibility/Shared%20Documents/D/DURA_CZ_Blatna/Mach-ID_866-VW%20336%20Tiguan%20CMS</t>
  </si>
  <si>
    <t>https://aluext.sharepoint.com/sites/DesignandFeasibility/_layouts/15/listform.aspx?PageType=4&amp;ListId=48a11f45-f27a-4e70-b33d-a95f67709e8c&amp;ID=824&amp;ContentTypeID=0x01006440C635F0E5064897CB37DE8164FE39</t>
  </si>
  <si>
    <t>865</t>
  </si>
  <si>
    <t>865-Round tube 6082 T6</t>
  </si>
  <si>
    <t>ECKBOLSHEIM</t>
  </si>
  <si>
    <t>https://aluext.sharepoint.com/sites/DesignandFeasibility/Shared%20Documents/A/ALMET%20Marine_FR_ECKBOLSHEIM/Mach-ID_865-Round%20tube%206082%20T6</t>
  </si>
  <si>
    <t>https://aluext.sharepoint.com/sites/DesignandFeasibility/_layouts/15/listform.aspx?PageType=4&amp;ListId=48a11f45-f27a-4e70-b33d-a95f67709e8c&amp;ID=823&amp;ContentTypeID=0x01006440C635F0E5064897CB37DE8164FE39</t>
  </si>
  <si>
    <t>864</t>
  </si>
  <si>
    <t>864-Rechteckrohr</t>
  </si>
  <si>
    <t>https://aluext.sharepoint.com/sites/DesignandFeasibility/Shared%20Documents/M/Manfred%20J.C.%20Niemann_DE_Bremen/Mach-ID_864-Rechteckrohr</t>
  </si>
  <si>
    <t>https://aluext.sharepoint.com/sites/DesignandFeasibility/_layouts/15/listform.aspx?PageType=4&amp;ListId=48a11f45-f27a-4e70-b33d-a95f67709e8c&amp;ID=822&amp;ContentTypeID=0x01006440C635F0E5064897CB37DE8164FE39</t>
  </si>
  <si>
    <t>863</t>
  </si>
  <si>
    <t>863-Gehauseprofile</t>
  </si>
  <si>
    <t>Danotherm DK Rodovre</t>
  </si>
  <si>
    <t>Rodovre</t>
  </si>
  <si>
    <t>https://aluext.sharepoint.com/sites/DesignandFeasibility/Shared%20Documents/D/Danotherm_DK_Rodovre/Mach-ID_863-Gehauseprofile</t>
  </si>
  <si>
    <t>https://aluext.sharepoint.com/sites/DesignandFeasibility/_layouts/15/listform.aspx?PageType=4&amp;ListId=48a11f45-f27a-4e70-b33d-a95f67709e8c&amp;ID=821&amp;ContentTypeID=0x01006440C635F0E5064897CB37DE8164FE39</t>
  </si>
  <si>
    <t>862</t>
  </si>
  <si>
    <t>862-Vkt. 144 + Vkt.194</t>
  </si>
  <si>
    <t>https://aluext.sharepoint.com/sites/DesignandFeasibility/Shared%20Documents/G/Guenzler%20Metall_DE_Uhingen/Mach-ID_862-Vkt.%20144%20+%20Vkt.194</t>
  </si>
  <si>
    <t>https://aluext.sharepoint.com/sites/DesignandFeasibility/_layouts/15/listform.aspx?PageType=4&amp;ListId=48a11f45-f27a-4e70-b33d-a95f67709e8c&amp;ID=820&amp;ContentTypeID=0x01006440C635F0E5064897CB37DE8164FE39</t>
  </si>
  <si>
    <t>861</t>
  </si>
  <si>
    <t>861-Extruded Flat Bar 7075</t>
  </si>
  <si>
    <t>https://aluext.sharepoint.com/sites/DesignandFeasibility/Shared%20Documents/A/Aviometal_IT_Arsago%20Seprio/Mach-ID_861-Extruded%20Flat%20Bar%207075</t>
  </si>
  <si>
    <t>https://aluext.sharepoint.com/sites/DesignandFeasibility/_layouts/15/listform.aspx?PageType=4&amp;ListId=48a11f45-f27a-4e70-b33d-a95f67709e8c&amp;ID=819&amp;ContentTypeID=0x01006440C635F0E5064897CB37DE8164FE39</t>
  </si>
  <si>
    <t>860</t>
  </si>
  <si>
    <t>860-Extruded Round Bar 2618A</t>
  </si>
  <si>
    <t>https://aluext.sharepoint.com/sites/DesignandFeasibility/Shared%20Documents/A/Aviometal_IT_Arsago%20Seprio/Mach-ID_860-Extruded%20Round%20Bar%202618A</t>
  </si>
  <si>
    <t>https://aluext.sharepoint.com/sites/DesignandFeasibility/_layouts/15/listform.aspx?PageType=4&amp;ListId=48a11f45-f27a-4e70-b33d-a95f67709e8c&amp;ID=818&amp;ContentTypeID=0x01006440C635F0E5064897CB37DE8164FE39</t>
  </si>
  <si>
    <t>859</t>
  </si>
  <si>
    <t>859-GD_Tube</t>
  </si>
  <si>
    <t>GD Powernet A/S</t>
  </si>
  <si>
    <t>GD Powernet</t>
  </si>
  <si>
    <t>7000</t>
  </si>
  <si>
    <t>Fredericia</t>
  </si>
  <si>
    <t>10100272</t>
  </si>
  <si>
    <t>https://aluext.sharepoint.com/sites/DesignandFeasibility/Shared%20Documents/G/GD%20Powernet_DK_Fredericia/Mach-ID_859-GD_Tube</t>
  </si>
  <si>
    <t>https://aluext.sharepoint.com/sites/DesignandFeasibility/_layouts/15/listform.aspx?PageType=4&amp;ListId=48a11f45-f27a-4e70-b33d-a95f67709e8c&amp;ID=817&amp;ContentTypeID=0x01006440C635F0E5064897CB37DE8164FE39</t>
  </si>
  <si>
    <t>858</t>
  </si>
  <si>
    <t>858-Generator zum Projekt Rotor pole bridge 2</t>
  </si>
  <si>
    <t>https://aluext.sharepoint.com/sites/DesignandFeasibility/Shared%20Documents/N/NLS%20Machining%20GmbH_DE_13409%20Berlin/Mach-ID_858-Generator%20zum%20Projekt%20Rotor%20pole%20bridge%202</t>
  </si>
  <si>
    <t>https://aluext.sharepoint.com/sites/DesignandFeasibility/_layouts/15/listform.aspx?PageType=4&amp;ListId=48a11f45-f27a-4e70-b33d-a95f67709e8c&amp;ID=816&amp;ContentTypeID=0x01006440C635F0E5064897CB37DE8164FE39</t>
  </si>
  <si>
    <t>857</t>
  </si>
  <si>
    <t>857-Sonderprofile</t>
  </si>
  <si>
    <t>Hoefert ES Salteras</t>
  </si>
  <si>
    <t>Salteras</t>
  </si>
  <si>
    <t>https://aluext.sharepoint.com/sites/DesignandFeasibility/Shared%20Documents/H/Hoefert_ES_Salteras/Mach-ID_857-Sonderprofile</t>
  </si>
  <si>
    <t>https://aluext.sharepoint.com/sites/DesignandFeasibility/_layouts/15/listform.aspx?PageType=4&amp;ListId=48a11f45-f27a-4e70-b33d-a95f67709e8c&amp;ID=815&amp;ContentTypeID=0x01006440C635F0E5064897CB37DE8164FE39</t>
  </si>
  <si>
    <t>856</t>
  </si>
  <si>
    <t>856-Vollprofil_6082</t>
  </si>
  <si>
    <t>Remshalden</t>
  </si>
  <si>
    <t>https://aluext.sharepoint.com/sites/DesignandFeasibility/Shared%20Documents/S/Schmid%20Alutec_DE_Remshalden/Mach-ID_856-Vollprofil_6082</t>
  </si>
  <si>
    <t>https://aluext.sharepoint.com/sites/DesignandFeasibility/_layouts/15/listform.aspx?PageType=4&amp;ListId=48a11f45-f27a-4e70-b33d-a95f67709e8c&amp;ID=814&amp;ContentTypeID=0x01006440C635F0E5064897CB37DE8164FE39</t>
  </si>
  <si>
    <t>855</t>
  </si>
  <si>
    <t>855-Vierkant_2007_Duffel</t>
  </si>
  <si>
    <t>Kelberg</t>
  </si>
  <si>
    <t>https://aluext.sharepoint.com/sites/DesignandFeasibility/Shared%20Documents/W/Wagner%20Automotive%20GmbH_DE_Kelberg/Mach-ID_855-Vierkant_2007_Duffel</t>
  </si>
  <si>
    <t>https://aluext.sharepoint.com/sites/DesignandFeasibility/_layouts/15/listform.aspx?PageType=4&amp;ListId=48a11f45-f27a-4e70-b33d-a95f67709e8c&amp;ID=813&amp;ContentTypeID=0x01006440C635F0E5064897CB37DE8164FE39</t>
  </si>
  <si>
    <t>854</t>
  </si>
  <si>
    <t>854-2 Zeichnungsprofile</t>
  </si>
  <si>
    <t>https://aluext.sharepoint.com/sites/DesignandFeasibility/Shared%20Documents/M/Metallcenter%20West_DE_Leopoldshoehe/Mach-ID_854-2%20Zeichnungsprofile</t>
  </si>
  <si>
    <t>https://aluext.sharepoint.com/sites/DesignandFeasibility/_layouts/15/listform.aspx?PageType=4&amp;ListId=48a11f45-f27a-4e70-b33d-a95f67709e8c&amp;ID=812&amp;ContentTypeID=0x01006440C635F0E5064897CB37DE8164FE39</t>
  </si>
  <si>
    <t>852</t>
  </si>
  <si>
    <t>852-2017A_40mm_RS</t>
  </si>
  <si>
    <t>https://aluext.sharepoint.com/sites/DesignandFeasibility/Shared%20Documents/B/Bikar-Metalle%20GmbH_DE_Bad%20Berleburg/Mach-ID_852-2017A_40mm_RS</t>
  </si>
  <si>
    <t>https://aluext.sharepoint.com/sites/DesignandFeasibility/_layouts/15/listform.aspx?PageType=4&amp;ListId=48a11f45-f27a-4e70-b33d-a95f67709e8c&amp;ID=811&amp;ContentTypeID=0x01006440C635F0E5064897CB37DE8164FE39</t>
  </si>
  <si>
    <t>851</t>
  </si>
  <si>
    <t>851-Extruded Flat Bar 7075</t>
  </si>
  <si>
    <t>NH Praezisionszerspanung GmbH</t>
  </si>
  <si>
    <t>10100291</t>
  </si>
  <si>
    <t>https://aluext.sharepoint.com/sites/DesignandFeasibility/Shared%20Documents/N/NH%20Präzisionszerspanung_DE_Berlin/Mach-ID_851-Extruded%20Flat%20Bar%207075</t>
  </si>
  <si>
    <t>https://aluext.sharepoint.com/sites/DesignandFeasibility/_layouts/15/listform.aspx?PageType=4&amp;ListId=48a11f45-f27a-4e70-b33d-a95f67709e8c&amp;ID=810&amp;ContentTypeID=0x01006440C635F0E5064897CB37DE8164FE39</t>
  </si>
  <si>
    <t>850</t>
  </si>
  <si>
    <t>850-Drawn round bar 7075</t>
  </si>
  <si>
    <t>https://aluext.sharepoint.com/sites/DesignandFeasibility/Shared%20Documents/C/Cometal_DE_Weinstadt/Mach-ID_850-Drawn%20round%20bar%207075</t>
  </si>
  <si>
    <t>https://aluext.sharepoint.com/sites/DesignandFeasibility/_layouts/15/listform.aspx?PageType=4&amp;ListId=48a11f45-f27a-4e70-b33d-a95f67709e8c&amp;ID=809&amp;ContentTypeID=0x01006440C635F0E5064897CB37DE8164FE39</t>
  </si>
  <si>
    <t>849</t>
  </si>
  <si>
    <t>849-Drawn round bar 7075</t>
  </si>
  <si>
    <t>Lakshmiprasad IN Bengaluru</t>
  </si>
  <si>
    <t>https://aluext.sharepoint.com/sites/DesignandFeasibility/Shared%20Documents/L/Lakshmiprasad_in_Bengaluru/Mach-ID_849-Drawn%20round%20bar%207075</t>
  </si>
  <si>
    <t>IN</t>
  </si>
  <si>
    <t>https://aluext.sharepoint.com/sites/DesignandFeasibility/_layouts/15/listform.aspx?PageType=4&amp;ListId=48a11f45-f27a-4e70-b33d-a95f67709e8c&amp;ID=808&amp;ContentTypeID=0x01006440C635F0E5064897CB37DE8164FE39</t>
  </si>
  <si>
    <t>848</t>
  </si>
  <si>
    <t>848-Extruded Round bar 7075</t>
  </si>
  <si>
    <t>https://aluext.sharepoint.com/sites/DesignandFeasibility/Shared%20Documents/T/Tuin_NL_Dedemsvaart/Mach-ID_848-Extruded%20Round%20bar%207075</t>
  </si>
  <si>
    <t>https://aluext.sharepoint.com/sites/DesignandFeasibility/_layouts/15/listform.aspx?PageType=4&amp;ListId=48a11f45-f27a-4e70-b33d-a95f67709e8c&amp;ID=807&amp;ContentTypeID=0x01006440C635F0E5064897CB37DE8164FE39</t>
  </si>
  <si>
    <t>847</t>
  </si>
  <si>
    <t>847-2</t>
  </si>
  <si>
    <t>https://aluext.sharepoint.com/sites/DesignandFeasibility/Shared%20Documents/T/Tuin_NL_Dedemsvaart/Mach-ID_847-2</t>
  </si>
  <si>
    <t>https://aluext.sharepoint.com/sites/DesignandFeasibility/_layouts/15/listform.aspx?PageType=4&amp;ListId=48a11f45-f27a-4e70-b33d-a95f67709e8c&amp;ID=806&amp;ContentTypeID=0x01006440C635F0E5064897CB37DE8164FE39</t>
  </si>
  <si>
    <t>846</t>
  </si>
  <si>
    <t>846-Drawn round bars 7075T6</t>
  </si>
  <si>
    <t>https://aluext.sharepoint.com/sites/DesignandFeasibility/Shared%20Documents/C/Cometal_DE_Weinstadt/Mach-ID_846-Drawn%20round%20bars%207075T6</t>
  </si>
  <si>
    <t>https://aluext.sharepoint.com/sites/DesignandFeasibility/_layouts/15/listform.aspx?PageType=4&amp;ListId=48a11f45-f27a-4e70-b33d-a95f67709e8c&amp;ID=805&amp;ContentTypeID=0x01006440C635F0E5064897CB37DE8164FE39</t>
  </si>
  <si>
    <t>845</t>
  </si>
  <si>
    <t>845-20</t>
  </si>
  <si>
    <t>https://aluext.sharepoint.com/sites/DesignandFeasibility/Shared%20Documents/E/eisenmetall_DE_Stuttgart/Mach-ID_845-20</t>
  </si>
  <si>
    <t>https://aluext.sharepoint.com/sites/DesignandFeasibility/_layouts/15/listform.aspx?PageType=4&amp;ListId=48a11f45-f27a-4e70-b33d-a95f67709e8c&amp;ID=804&amp;ContentTypeID=0x01006440C635F0E5064897CB37DE8164FE39</t>
  </si>
  <si>
    <t>844</t>
  </si>
  <si>
    <t>844-Profil 14320</t>
  </si>
  <si>
    <t>Wieland Caro GmbH DE 90530 Wendelstein</t>
  </si>
  <si>
    <t>90530 Wendelstein</t>
  </si>
  <si>
    <t>https://aluext.sharepoint.com/sites/DesignandFeasibility/Shared%20Documents/W/Wieland%20Caro%20GmbH_DE_90530%20Wendelstein/Mach-ID_844-Profil%2014320</t>
  </si>
  <si>
    <t>https://aluext.sharepoint.com/sites/DesignandFeasibility/_layouts/15/listform.aspx?PageType=4&amp;ListId=48a11f45-f27a-4e70-b33d-a95f67709e8c&amp;ID=803&amp;ContentTypeID=0x01006440C635F0E5064897CB37DE8164FE39</t>
  </si>
  <si>
    <t>843</t>
  </si>
  <si>
    <t>843-Drawn round bar 2024 T3511</t>
  </si>
  <si>
    <t>https://aluext.sharepoint.com/sites/DesignandFeasibility/Shared%20Documents/W/Westdeutscher%20Metallhandel_DE_Essen/Mach-ID_843-Drawn%20round%20bar%202024%20T3511</t>
  </si>
  <si>
    <t>https://aluext.sharepoint.com/sites/DesignandFeasibility/_layouts/15/listform.aspx?PageType=4&amp;ListId=48a11f45-f27a-4e70-b33d-a95f67709e8c&amp;ID=802&amp;ContentTypeID=0x01006440C635F0E5064897CB37DE8164FE39</t>
  </si>
  <si>
    <t>842</t>
  </si>
  <si>
    <t>842-Cold finished round bar 6061T6</t>
  </si>
  <si>
    <t>Teploobmennik Ru Nizhny Novgorod</t>
  </si>
  <si>
    <t>https://aluext.sharepoint.com/sites/DesignandFeasibility/Shared%20Documents/T/Teploobmennik_Ru_Russia/Mach-ID_842-Cold%20finished%20round%20bar%206061T6</t>
  </si>
  <si>
    <t>https://aluext.sharepoint.com/sites/DesignandFeasibility/_layouts/15/listform.aspx?PageType=4&amp;ListId=48a11f45-f27a-4e70-b33d-a95f67709e8c&amp;ID=801&amp;ContentTypeID=0x01006440C635F0E5064897CB37DE8164FE39</t>
  </si>
  <si>
    <t>841</t>
  </si>
  <si>
    <t>841-Cold Finished Round Bar 2024 T4</t>
  </si>
  <si>
    <t>Bino Trading Is Haifa</t>
  </si>
  <si>
    <t>Haifa</t>
  </si>
  <si>
    <t>https://aluext.sharepoint.com/sites/DesignandFeasibility/Shared%20Documents/B/Bino%20Trading_Is_Haifa/Mach-ID_841-Cold%20Finished%20Round%20Bar%202024%20T4</t>
  </si>
  <si>
    <t>https://aluext.sharepoint.com/sites/DesignandFeasibility/_layouts/15/listform.aspx?PageType=4&amp;ListId=48a11f45-f27a-4e70-b33d-a95f67709e8c&amp;ID=800&amp;ContentTypeID=0x01006440C635F0E5064897CB37DE8164FE39</t>
  </si>
  <si>
    <t>840</t>
  </si>
  <si>
    <t>840-EXtruded Roundbar 7075 T73511</t>
  </si>
  <si>
    <t>https://aluext.sharepoint.com/sites/DesignandFeasibility/Shared%20Documents/W/Westdeutscher%20Metallhandel_DE_Essen/Mach-ID_840-EXtruded%20Roundbar%207075%20T73511</t>
  </si>
  <si>
    <t>https://aluext.sharepoint.com/sites/DesignandFeasibility/_layouts/15/listform.aspx?PageType=4&amp;ListId=48a11f45-f27a-4e70-b33d-a95f67709e8c&amp;ID=799&amp;ContentTypeID=0x01006440C635F0E5064897CB37DE8164FE39</t>
  </si>
  <si>
    <t>839</t>
  </si>
  <si>
    <t>839-Housing Shell, 328x227 mm</t>
  </si>
  <si>
    <t>74360 Ilsfeld</t>
  </si>
  <si>
    <t>https://aluext.sharepoint.com/sites/DesignandFeasibility/Shared%20Documents/S/Saint%20Jean_DE_Ilsfeld_DE_74360%20Ilsfeld/Mach-ID_839-Housing%20Shell,%20328x227%20mm</t>
  </si>
  <si>
    <t>https://aluext.sharepoint.com/sites/DesignandFeasibility/_layouts/15/listform.aspx?PageType=4&amp;ListId=48a11f45-f27a-4e70-b33d-a95f67709e8c&amp;ID=798&amp;ContentTypeID=0x01006440C635F0E5064897CB37DE8164FE39</t>
  </si>
  <si>
    <t>838</t>
  </si>
  <si>
    <t>838-TI_ICNG</t>
  </si>
  <si>
    <t>https://aluext.sharepoint.com/sites/DesignandFeasibility/Shared%20Documents/A/Alstom_Po_Katowice/Mach-ID_838-TI_ICNG</t>
  </si>
  <si>
    <t>https://aluext.sharepoint.com/sites/DesignandFeasibility/_layouts/15/listform.aspx?PageType=4&amp;ListId=48a11f45-f27a-4e70-b33d-a95f67709e8c&amp;ID=797&amp;ContentTypeID=0x01006440C635F0E5064897CB37DE8164FE39</t>
  </si>
  <si>
    <t>837</t>
  </si>
  <si>
    <t>837-Drawn round bar 2017A</t>
  </si>
  <si>
    <t>Almere</t>
  </si>
  <si>
    <t>https://aluext.sharepoint.com/sites/DesignandFeasibility/Shared%20Documents/H/Hego_NL_Almere/Mach-ID_837-Drawn%20round%20bar%202017A</t>
  </si>
  <si>
    <t>https://aluext.sharepoint.com/sites/DesignandFeasibility/_layouts/15/listform.aspx?PageType=4&amp;ListId=48a11f45-f27a-4e70-b33d-a95f67709e8c&amp;ID=796&amp;ContentTypeID=0x01006440C635F0E5064897CB37DE8164FE39</t>
  </si>
  <si>
    <t>836</t>
  </si>
  <si>
    <t>836-HS00000195625</t>
  </si>
  <si>
    <t>Savigliano</t>
  </si>
  <si>
    <t>https://aluext.sharepoint.com/sites/DesignandFeasibility/Shared%20Documents/A/Alstom_IT_Savigliano/Mach-ID_836-HS00000195625</t>
  </si>
  <si>
    <t>https://aluext.sharepoint.com/sites/DesignandFeasibility/_layouts/15/listform.aspx?PageType=4&amp;ListId=48a11f45-f27a-4e70-b33d-a95f67709e8c&amp;ID=795&amp;ContentTypeID=0x01006440C635F0E5064897CB37DE8164FE39</t>
  </si>
  <si>
    <t>835</t>
  </si>
  <si>
    <t>835-Extruded Round bars 2618F</t>
  </si>
  <si>
    <t>Forgaria nel Friuli</t>
  </si>
  <si>
    <t>https://aluext.sharepoint.com/sites/DesignandFeasibility/Shared%20Documents/H/HPF_IT_Forgaria%20nel%20Friuli/Mach-ID_835-Extruded%20Round%20bars%202618F</t>
  </si>
  <si>
    <t>https://aluext.sharepoint.com/sites/DesignandFeasibility/_layouts/15/listform.aspx?PageType=4&amp;ListId=48a11f45-f27a-4e70-b33d-a95f67709e8c&amp;ID=794&amp;ContentTypeID=0x01006440C635F0E5064897CB37DE8164FE39</t>
  </si>
  <si>
    <t>834</t>
  </si>
  <si>
    <t>834-Cold worked flat/round bar</t>
  </si>
  <si>
    <t>https://aluext.sharepoint.com/sites/DesignandFeasibility/Shared%20Documents/C/Co.Me.Ar_IT_Spello/Mach-ID_834-Cold%20worked%20flat/round%20bar</t>
  </si>
  <si>
    <t>https://aluext.sharepoint.com/sites/DesignandFeasibility/_layouts/15/listform.aspx?PageType=4&amp;ListId=48a11f45-f27a-4e70-b33d-a95f67709e8c&amp;ID=793&amp;ContentTypeID=0x01006440C635F0E5064897CB37DE8164FE39</t>
  </si>
  <si>
    <t>833</t>
  </si>
  <si>
    <t>833-Cold drawn round bar 6082T6</t>
  </si>
  <si>
    <t>https://aluext.sharepoint.com/sites/DesignandFeasibility/Shared%20Documents/H/Haimer_DE_Igenhausen/Mach-ID_833-Cold%20drawn%20round%20bar%206082T6</t>
  </si>
  <si>
    <t>https://aluext.sharepoint.com/sites/DesignandFeasibility/_layouts/15/listform.aspx?PageType=4&amp;ListId=48a11f45-f27a-4e70-b33d-a95f67709e8c&amp;ID=792&amp;ContentTypeID=0x01006440C635F0E5064897CB37DE8164FE39</t>
  </si>
  <si>
    <t>832</t>
  </si>
  <si>
    <t>832-Drawn round bar in 2017AT3</t>
  </si>
  <si>
    <t>Alsons Pa Karachi</t>
  </si>
  <si>
    <t>Pakistan</t>
  </si>
  <si>
    <t>Karachi</t>
  </si>
  <si>
    <t>https://aluext.sharepoint.com/sites/DesignandFeasibility/Shared%20Documents/A/Alsons_Pa_Karachi/Mach-ID_832-Drawn%20round%20bar%20in%202017AT3</t>
  </si>
  <si>
    <t>PK</t>
  </si>
  <si>
    <t>https://aluext.sharepoint.com/sites/DesignandFeasibility/_layouts/15/listform.aspx?PageType=4&amp;ListId=48a11f45-f27a-4e70-b33d-a95f67709e8c&amp;ID=791&amp;ContentTypeID=0x01006440C635F0E5064897CB37DE8164FE39</t>
  </si>
  <si>
    <t>831</t>
  </si>
  <si>
    <t>831-Drawn round bar 7075 T7351</t>
  </si>
  <si>
    <t>https://aluext.sharepoint.com/sites/DesignandFeasibility/Shared%20Documents/A/AMM_IT_Busnago/Mach-ID_831-Drawn%20round%20bar%207075%20T7351</t>
  </si>
  <si>
    <t>https://aluext.sharepoint.com/sites/DesignandFeasibility/_layouts/15/listform.aspx?PageType=4&amp;ListId=48a11f45-f27a-4e70-b33d-a95f67709e8c&amp;ID=790&amp;ContentTypeID=0x01006440C635F0E5064897CB37DE8164FE39</t>
  </si>
  <si>
    <t>830</t>
  </si>
  <si>
    <t>830-4kt_bar_6005</t>
  </si>
  <si>
    <t>https://aluext.sharepoint.com/sites/DesignandFeasibility/Shared%20Documents/K/Klarvik_SE_Klavreström/Mach-ID_830-4kt_bar_6005</t>
  </si>
  <si>
    <t>https://aluext.sharepoint.com/sites/DesignandFeasibility/_layouts/15/listform.aspx?PageType=4&amp;ListId=48a11f45-f27a-4e70-b33d-a95f67709e8c&amp;ID=789&amp;ContentTypeID=0x01006440C635F0E5064897CB37DE8164FE39</t>
  </si>
  <si>
    <t>829</t>
  </si>
  <si>
    <t>829-EXtruded Flat bars</t>
  </si>
  <si>
    <t>https://aluext.sharepoint.com/sites/DesignandFeasibility/Shared%20Documents/K/Kalapûrna_In_Mumbai/Mach-ID_829-EXtruded%20Flat%20bars</t>
  </si>
  <si>
    <t>https://aluext.sharepoint.com/sites/DesignandFeasibility/_layouts/15/listform.aspx?PageType=4&amp;ListId=48a11f45-f27a-4e70-b33d-a95f67709e8c&amp;ID=788&amp;ContentTypeID=0x01006440C635F0E5064897CB37DE8164FE39</t>
  </si>
  <si>
    <t>828</t>
  </si>
  <si>
    <t>828-Drawn round bar 6082</t>
  </si>
  <si>
    <t>https://aluext.sharepoint.com/sites/DesignandFeasibility/Shared%20Documents/C/Cometal_DE_Weinstadt/Mach-ID_828-Drawn%20round%20bar%206082</t>
  </si>
  <si>
    <t>https://aluext.sharepoint.com/sites/DesignandFeasibility/_layouts/15/listform.aspx?PageType=4&amp;ListId=48a11f45-f27a-4e70-b33d-a95f67709e8c&amp;ID=787&amp;ContentTypeID=0x01006440C635F0E5064897CB37DE8164FE39</t>
  </si>
  <si>
    <t>827</t>
  </si>
  <si>
    <t>827-Cold Worked Flat bars 2024</t>
  </si>
  <si>
    <t>https://aluext.sharepoint.com/sites/DesignandFeasibility/Shared%20Documents/M/Med%20Technology_IT_Guidonia/Mach-ID_827-Cold%20Worked%20Flat%20bars%202024</t>
  </si>
  <si>
    <t>https://aluext.sharepoint.com/sites/DesignandFeasibility/_layouts/15/listform.aspx?PageType=4&amp;ListId=48a11f45-f27a-4e70-b33d-a95f67709e8c&amp;ID=786&amp;ContentTypeID=0x01006440C635F0E5064897CB37DE8164FE39</t>
  </si>
  <si>
    <t>826</t>
  </si>
  <si>
    <t>826-Extruded Flat Bars 7075</t>
  </si>
  <si>
    <t>ThyssenKrupp Materials Belgium BE Lokeren</t>
  </si>
  <si>
    <t>https://aluext.sharepoint.com/sites/DesignandFeasibility/Shared%20Documents/T/Thyssen%20Krupp%20Materials%20Belgium_BE_Lokeren/Mach-ID_826-Extruded%20Flat%20Bars%207075</t>
  </si>
  <si>
    <t>https://aluext.sharepoint.com/sites/DesignandFeasibility/_layouts/15/listform.aspx?PageType=4&amp;ListId=48a11f45-f27a-4e70-b33d-a95f67709e8c&amp;ID=785&amp;ContentTypeID=0x01006440C635F0E5064897CB37DE8164FE39</t>
  </si>
  <si>
    <t>825</t>
  </si>
  <si>
    <t>825-Cold worked round bar 2024</t>
  </si>
  <si>
    <t>LOkeren</t>
  </si>
  <si>
    <t>https://aluext.sharepoint.com/sites/DesignandFeasibility/Shared%20Documents/T/Thyssen%20Krupp%20Materials%20Belgium_BE_LOkeren/Mach-ID_825-Cold%20worked%20round%20bar%202024</t>
  </si>
  <si>
    <t>https://aluext.sharepoint.com/sites/DesignandFeasibility/_layouts/15/listform.aspx?PageType=4&amp;ListId=48a11f45-f27a-4e70-b33d-a95f67709e8c&amp;ID=784&amp;ContentTypeID=0x01006440C635F0E5064897CB37DE8164FE39</t>
  </si>
  <si>
    <t>824</t>
  </si>
  <si>
    <t>824-Tyro</t>
  </si>
  <si>
    <t>https://aluext.sharepoint.com/sites/DesignandFeasibility/Shared%20Documents/W/Wfel%20Limited_GB_Stockport_GB_Stockport%20SK4%205DY/Mach-ID_824-Tyro</t>
  </si>
  <si>
    <t>https://aluext.sharepoint.com/sites/DesignandFeasibility/_layouts/15/listform.aspx?PageType=4&amp;ListId=48a11f45-f27a-4e70-b33d-a95f67709e8c&amp;ID=783&amp;ContentTypeID=0x01006440C635F0E5064897CB37DE8164FE39</t>
  </si>
  <si>
    <t>823</t>
  </si>
  <si>
    <t>823-B50356neu</t>
  </si>
  <si>
    <t>mawa</t>
  </si>
  <si>
    <t>https://aluext.sharepoint.com/sites/DesignandFeasibility/Shared%20Documents/M/mawa_DE_Michendorf/Mach-ID_823-B50356neu</t>
  </si>
  <si>
    <t>https://aluext.sharepoint.com/sites/DesignandFeasibility/_layouts/15/listform.aspx?PageType=4&amp;ListId=48a11f45-f27a-4e70-b33d-a95f67709e8c&amp;ID=782&amp;ContentTypeID=0x01006440C635F0E5064897CB37DE8164FE39</t>
  </si>
  <si>
    <t>822</t>
  </si>
  <si>
    <t>822-Extruded round bar 6082 T6511</t>
  </si>
  <si>
    <t>https://aluext.sharepoint.com/sites/DesignandFeasibility/Shared%20Documents/P/Primapol_CZ_Pleteny%20Ujezd/Mach-ID_822-Extruded%20round%20bar%206082%20T6511</t>
  </si>
  <si>
    <t>https://aluext.sharepoint.com/sites/DesignandFeasibility/_layouts/15/listform.aspx?PageType=4&amp;ListId=48a11f45-f27a-4e70-b33d-a95f67709e8c&amp;ID=781&amp;ContentTypeID=0x01006440C635F0E5064897CB37DE8164FE39</t>
  </si>
  <si>
    <t>821</t>
  </si>
  <si>
    <t>821-WZ_49058</t>
  </si>
  <si>
    <t>PWP Sa</t>
  </si>
  <si>
    <t>PWP</t>
  </si>
  <si>
    <t>Payerne</t>
  </si>
  <si>
    <t>11552600</t>
  </si>
  <si>
    <t>Ordner zu Mach-ID 821</t>
  </si>
  <si>
    <t>https://aluext.sharepoint.com/sites/DesignandFeasibility/_layouts/15/listform.aspx?PageType=4&amp;ListId=48a11f45-f27a-4e70-b33d-a95f67709e8c&amp;ID=780&amp;ContentTypeID=0x01006440C635F0E5064897CB37DE8164FE39</t>
  </si>
  <si>
    <t>https://aluext.sharepoint.com/sites/DesignandFeasibility/Shared%20Documents/P/PWP%20Sa_CH_Payerne/Mach-ID_821-821-WZ_49058</t>
  </si>
  <si>
    <t>820</t>
  </si>
  <si>
    <t>820-Extruded Round bar 7075 T73511</t>
  </si>
  <si>
    <t>Alcupla ES Valencia</t>
  </si>
  <si>
    <t>https://aluext.sharepoint.com/sites/DesignandFeasibility/Shared%20Documents/A/Alcupla_ES_Valencia/Mach-ID_820-Extruded%20Round%20bar%207075%20T73511</t>
  </si>
  <si>
    <t>https://aluext.sharepoint.com/sites/DesignandFeasibility/_layouts/15/listform.aspx?PageType=4&amp;ListId=48a11f45-f27a-4e70-b33d-a95f67709e8c&amp;ID=779&amp;ContentTypeID=0x01006440C635F0E5064897CB37DE8164FE39</t>
  </si>
  <si>
    <t>819</t>
  </si>
  <si>
    <t>819-Cold drawn ropundbar 2024 T8</t>
  </si>
  <si>
    <t>https://aluext.sharepoint.com/sites/DesignandFeasibility/Shared%20Documents/C/Cometal_DE_Weinstadt/Mach-ID_819-Cold%20drawn%20ropundbar%202024%20T8</t>
  </si>
  <si>
    <t>https://aluext.sharepoint.com/sites/DesignandFeasibility/_layouts/15/listform.aspx?PageType=4&amp;ListId=48a11f45-f27a-4e70-b33d-a95f67709e8c&amp;ID=778&amp;ContentTypeID=0x01006440C635F0E5064897CB37DE8164FE39</t>
  </si>
  <si>
    <t>818</t>
  </si>
  <si>
    <t>818-WZ_49131_49133</t>
  </si>
  <si>
    <t>Oberland - Werkstaetten GmbH fuer Menschen mit Behinderungen</t>
  </si>
  <si>
    <t>82398</t>
  </si>
  <si>
    <t>Polling</t>
  </si>
  <si>
    <t>11415400</t>
  </si>
  <si>
    <t>Ordner zu Mach-ID 818</t>
  </si>
  <si>
    <t>https://aluext.sharepoint.com/sites/DesignandFeasibility/_layouts/15/listform.aspx?PageType=4&amp;ListId=48a11f45-f27a-4e70-b33d-a95f67709e8c&amp;ID=777&amp;ContentTypeID=0x01006440C635F0E5064897CB37DE8164FE39</t>
  </si>
  <si>
    <t>https://aluext.sharepoint.com/sites/DesignandFeasibility/Shared%20Documents/O/Oberland%20-%20Werkstaetten%20GmbH%20fuer%20Menschen%20mit%20Behinderungen_DE_Polling/Mach-ID_818-818-WZ_49131_49133</t>
  </si>
  <si>
    <t>817</t>
  </si>
  <si>
    <t>817-Flat bar 100x180 EN-AW 7075 T6(511)</t>
  </si>
  <si>
    <t>Glostrup DK</t>
  </si>
  <si>
    <t>https://aluext.sharepoint.com/sites/DesignandFeasibility/Shared%20Documents/M/Metalcentret%20Glostrup_DK_Glostrup%20DK/Mach-ID_817-Flat%20bar%20100x180%20EN-AW%207075%20T6(511)</t>
  </si>
  <si>
    <t>https://aluext.sharepoint.com/sites/DesignandFeasibility/_layouts/15/listform.aspx?PageType=4&amp;ListId=48a11f45-f27a-4e70-b33d-a95f67709e8c&amp;ID=776&amp;ContentTypeID=0x01006440C635F0E5064897CB37DE8164FE39</t>
  </si>
  <si>
    <t>816</t>
  </si>
  <si>
    <t>816-EXtruded Round Bars 20254F</t>
  </si>
  <si>
    <t>https://aluext.sharepoint.com/sites/DesignandFeasibility/Shared%20Documents/A/AMI_BE_Gosselies/Mach-ID_816-EXtruded%20Round%20Bars%2020254F</t>
  </si>
  <si>
    <t>https://aluext.sharepoint.com/sites/DesignandFeasibility/_layouts/15/listform.aspx?PageType=4&amp;ListId=48a11f45-f27a-4e70-b33d-a95f67709e8c&amp;ID=775&amp;ContentTypeID=0x01006440C635F0E5064897CB37DE8164FE39</t>
  </si>
  <si>
    <t>815</t>
  </si>
  <si>
    <t>815-Cold Drawn Round Bar 6082</t>
  </si>
  <si>
    <t>https://aluext.sharepoint.com/sites/DesignandFeasibility/Shared%20Documents/H/Haimer_DE_Igenhausen/Mach-ID_815-Cold%20Drawn%20Round%20Bar%206082</t>
  </si>
  <si>
    <t>https://aluext.sharepoint.com/sites/DesignandFeasibility/_layouts/15/listform.aspx?PageType=4&amp;ListId=48a11f45-f27a-4e70-b33d-a95f67709e8c&amp;ID=774&amp;ContentTypeID=0x01006440C635F0E5064897CB37DE8164FE39</t>
  </si>
  <si>
    <t>814</t>
  </si>
  <si>
    <t>814-Extruded Round Bar 6061 T6511</t>
  </si>
  <si>
    <t>https://aluext.sharepoint.com/sites/DesignandFeasibility/Shared%20Documents/D/Data%20F_IT_Pinasca/Mach-ID_814-Extruded%20Round%20Bar%206061%20T6511</t>
  </si>
  <si>
    <t>https://aluext.sharepoint.com/sites/DesignandFeasibility/_layouts/15/listform.aspx?PageType=4&amp;ListId=48a11f45-f27a-4e70-b33d-a95f67709e8c&amp;ID=773&amp;ContentTypeID=0x01006440C635F0E5064897CB37DE8164FE39</t>
  </si>
  <si>
    <t>813</t>
  </si>
  <si>
    <t>813-Extruded Solid Profile in 6064A</t>
  </si>
  <si>
    <t>Linamar Hungary ZRT PPM Division</t>
  </si>
  <si>
    <t>Linamar</t>
  </si>
  <si>
    <t>Csorvasi</t>
  </si>
  <si>
    <t>10491059</t>
  </si>
  <si>
    <t>https://aluext.sharepoint.com/sites/DesignandFeasibility/Shared%20Documents/L/Linamar_Hu_Csorvasi/Mach-ID_813-Extruded%20Solid%20Profile%20in%206064A</t>
  </si>
  <si>
    <t>Hu</t>
  </si>
  <si>
    <t>https://aluext.sharepoint.com/sites/DesignandFeasibility/_layouts/15/listform.aspx?PageType=4&amp;ListId=48a11f45-f27a-4e70-b33d-a95f67709e8c&amp;ID=772&amp;ContentTypeID=0x01006440C635F0E5064897CB37DE8164FE39</t>
  </si>
  <si>
    <t>812</t>
  </si>
  <si>
    <t>812-Extruded and cold drawn round bar</t>
  </si>
  <si>
    <t>https://aluext.sharepoint.com/sites/DesignandFeasibility/Shared%20Documents/A/Allega_CH_Niederglatt/Mach-ID_812-Extruded%20and%20cold%20drawn%20round%20bar</t>
  </si>
  <si>
    <t>https://aluext.sharepoint.com/sites/DesignandFeasibility/_layouts/15/listform.aspx?PageType=4&amp;ListId=48a11f45-f27a-4e70-b33d-a95f67709e8c&amp;ID=771&amp;ContentTypeID=0x01006440C635F0E5064897CB37DE8164FE39</t>
  </si>
  <si>
    <t>811</t>
  </si>
  <si>
    <t>811-EXtruded Round Bar 7075 T73511</t>
  </si>
  <si>
    <t>https://aluext.sharepoint.com/sites/DesignandFeasibility/Shared%20Documents/C/Cometal_DE_Weinstadt/Mach-ID_811-EXtruded%20Round%20Bar%207075%20T73511</t>
  </si>
  <si>
    <t>https://aluext.sharepoint.com/sites/DesignandFeasibility/_layouts/15/listform.aspx?PageType=4&amp;ListId=48a11f45-f27a-4e70-b33d-a95f67709e8c&amp;ID=770&amp;ContentTypeID=0x01006440C635F0E5064897CB37DE8164FE39</t>
  </si>
  <si>
    <t>810</t>
  </si>
  <si>
    <t>810-EXtruded Round Bar 7050</t>
  </si>
  <si>
    <t>Alumeco Norge AS</t>
  </si>
  <si>
    <t>Oss</t>
  </si>
  <si>
    <t>10040023</t>
  </si>
  <si>
    <t>https://aluext.sharepoint.com/sites/DesignandFeasibility/Shared%20Documents/A/Alumeco_NL_Oss/Mach-ID_810-EXtruded%20Round%20Bar%207050</t>
  </si>
  <si>
    <t>https://aluext.sharepoint.com/sites/DesignandFeasibility/_layouts/15/listform.aspx?PageType=4&amp;ListId=48a11f45-f27a-4e70-b33d-a95f67709e8c&amp;ID=769&amp;ContentTypeID=0x01006440C635F0E5064897CB37DE8164FE39</t>
  </si>
  <si>
    <t>809</t>
  </si>
  <si>
    <t>809-Cold finished round bar 2024</t>
  </si>
  <si>
    <t>https://aluext.sharepoint.com/sites/DesignandFeasibility/Shared%20Documents/P/Primapol_CZ_Pleteny%20Ujezd/Mach-ID_809-Cold%20finished%20round%20bar%202024</t>
  </si>
  <si>
    <t>https://aluext.sharepoint.com/sites/DesignandFeasibility/_layouts/15/listform.aspx?PageType=4&amp;ListId=48a11f45-f27a-4e70-b33d-a95f67709e8c&amp;ID=768&amp;ContentTypeID=0x01006440C635F0E5064897CB37DE8164FE39</t>
  </si>
  <si>
    <t>808</t>
  </si>
  <si>
    <t>808-EXtruded Flat Bar 6082 T6511</t>
  </si>
  <si>
    <t>https://aluext.sharepoint.com/sites/DesignandFeasibility/Shared%20Documents/P/Primapol_CZ_Pleteny%20Ujezd/Mach-ID_808-EXtruded%20Flat%20Bar%206082%20T6511</t>
  </si>
  <si>
    <t>https://aluext.sharepoint.com/sites/DesignandFeasibility/_layouts/15/listform.aspx?PageType=4&amp;ListId=48a11f45-f27a-4e70-b33d-a95f67709e8c&amp;ID=767&amp;ContentTypeID=0x01006440C635F0E5064897CB37DE8164FE39</t>
  </si>
  <si>
    <t>807</t>
  </si>
  <si>
    <t>807-Extruded Round Bar 7075</t>
  </si>
  <si>
    <t>Petit-Roeulx-lez-Nivelles</t>
  </si>
  <si>
    <t>https://aluext.sharepoint.com/sites/DesignandFeasibility/Shared%20Documents/M/Mecar_BE_Petit-Roeulx-lez-Nivelles/Mach-ID_807-Extruded%20Round%20Bar%207075</t>
  </si>
  <si>
    <t>https://aluext.sharepoint.com/sites/DesignandFeasibility/_layouts/15/listform.aspx?PageType=4&amp;ListId=48a11f45-f27a-4e70-b33d-a95f67709e8c&amp;ID=766&amp;ContentTypeID=0x01006440C635F0E5064897CB37DE8164FE39</t>
  </si>
  <si>
    <t>806</t>
  </si>
  <si>
    <t>806-13</t>
  </si>
  <si>
    <t>MUmbai</t>
  </si>
  <si>
    <t>https://aluext.sharepoint.com/sites/DesignandFeasibility/Shared%20Documents/K/Kalapurna_In_Bangalore/Mach-ID_806-13</t>
  </si>
  <si>
    <t>https://aluext.sharepoint.com/sites/DesignandFeasibility/_layouts/15/listform.aspx?PageType=4&amp;ListId=48a11f45-f27a-4e70-b33d-a95f67709e8c&amp;ID=765&amp;ContentTypeID=0x01006440C635F0E5064897CB37DE8164FE39</t>
  </si>
  <si>
    <t>805</t>
  </si>
  <si>
    <t>805-Scherenprofil</t>
  </si>
  <si>
    <t>Klaus Kunststofftechnik DE Aitrach</t>
  </si>
  <si>
    <t>Aitrach</t>
  </si>
  <si>
    <t>https://aluext.sharepoint.com/sites/DesignandFeasibility/Shared%20Documents/K/Klaus%20Kunststofftechnik_DE_Aitrach/Mach-ID_805-Scherenprofil</t>
  </si>
  <si>
    <t>https://aluext.sharepoint.com/sites/DesignandFeasibility/_layouts/15/listform.aspx?PageType=4&amp;ListId=48a11f45-f27a-4e70-b33d-a95f67709e8c&amp;ID=764&amp;ContentTypeID=0x01006440C635F0E5064897CB37DE8164FE39</t>
  </si>
  <si>
    <t>804</t>
  </si>
  <si>
    <t>804-Winkel_170x40x250x20_6061</t>
  </si>
  <si>
    <t>https://aluext.sharepoint.com/sites/DesignandFeasibility/Shared%20Documents/A/AMCO%20Metall-Service%20GmbH_DE_Bremen/Mach-ID_804-Winkel_170x40x250x20_6061</t>
  </si>
  <si>
    <t>https://aluext.sharepoint.com/sites/DesignandFeasibility/_layouts/15/listform.aspx?PageType=4&amp;ListId=48a11f45-f27a-4e70-b33d-a95f67709e8c&amp;ID=763&amp;ContentTypeID=0x01006440C635F0E5064897CB37DE8164FE39</t>
  </si>
  <si>
    <t>803</t>
  </si>
  <si>
    <t>803-Spezialprofile</t>
  </si>
  <si>
    <t>EVDK DE Langenfeld</t>
  </si>
  <si>
    <t>Langenfeld</t>
  </si>
  <si>
    <t>https://aluext.sharepoint.com/sites/DesignandFeasibility/Shared%20Documents/E/EVDK_DE_Langenfeld/Mach-ID_803-Spezialprofile</t>
  </si>
  <si>
    <t>https://aluext.sharepoint.com/sites/DesignandFeasibility/_layouts/15/listform.aspx?PageType=4&amp;ListId=48a11f45-f27a-4e70-b33d-a95f67709e8c&amp;ID=762&amp;ContentTypeID=0x01006440C635F0E5064897CB37DE8164FE39</t>
  </si>
  <si>
    <t>802</t>
  </si>
  <si>
    <t>802-Systemprofil_30x30</t>
  </si>
  <si>
    <t>Gom Production CZ Prag</t>
  </si>
  <si>
    <t>Prag</t>
  </si>
  <si>
    <t>https://aluext.sharepoint.com/sites/DesignandFeasibility/Shared%20Documents/G/Gom%20Production_CZ_Prag/Mach-ID_802-Systemprofil_30x30</t>
  </si>
  <si>
    <t>https://aluext.sharepoint.com/sites/DesignandFeasibility/_layouts/15/listform.aspx?PageType=4&amp;ListId=48a11f45-f27a-4e70-b33d-a95f67709e8c&amp;ID=761&amp;ContentTypeID=0x01006440C635F0E5064897CB37DE8164FE39</t>
  </si>
  <si>
    <t>801</t>
  </si>
  <si>
    <t>801-EXtruded Round Bar 7175 T73</t>
  </si>
  <si>
    <t>https://aluext.sharepoint.com/sites/DesignandFeasibility/Shared%20Documents/A/Ameuro_NL_Gorinchem/Mach-ID_801-EXtruded%20Round%20Bar%207175%20T73</t>
  </si>
  <si>
    <t>https://aluext.sharepoint.com/sites/DesignandFeasibility/_layouts/15/listform.aspx?PageType=4&amp;ListId=48a11f45-f27a-4e70-b33d-a95f67709e8c&amp;ID=760&amp;ContentTypeID=0x01006440C635F0E5064897CB37DE8164FE39</t>
  </si>
  <si>
    <t>800</t>
  </si>
  <si>
    <t>800-Extruded Round bar 2014T6</t>
  </si>
  <si>
    <t>https://aluext.sharepoint.com/sites/DesignandFeasibility/Shared%20Documents/O/OMS_IT_Avigliana/Mach-ID_800-Extruded%20Round%20bar%202014T6</t>
  </si>
  <si>
    <t>https://aluext.sharepoint.com/sites/DesignandFeasibility/_layouts/15/listform.aspx?PageType=4&amp;ListId=48a11f45-f27a-4e70-b33d-a95f67709e8c&amp;ID=759&amp;ContentTypeID=0x01006440C635F0E5064897CB37DE8164FE39</t>
  </si>
  <si>
    <t>799</t>
  </si>
  <si>
    <t>799-aerospace_2024_T3511_88.9</t>
  </si>
  <si>
    <t>https://aluext.sharepoint.com/sites/DesignandFeasibility/Shared%20Documents/B/Bikar%20Metalle%20GmbH_DE_Bad%20Berleburg/Mach-ID_799-aerospace_2024_T3511_88.9</t>
  </si>
  <si>
    <t>https://aluext.sharepoint.com/sites/DesignandFeasibility/_layouts/15/listform.aspx?PageType=4&amp;ListId=48a11f45-f27a-4e70-b33d-a95f67709e8c&amp;ID=758&amp;ContentTypeID=0x01006440C635F0E5064897CB37DE8164FE39</t>
  </si>
  <si>
    <t>798</t>
  </si>
  <si>
    <t>798-Profil_50,8_6082</t>
  </si>
  <si>
    <t>https://aluext.sharepoint.com/sites/DesignandFeasibility/Shared%20Documents/B/BIKAR-METALLE%20GmbH_DE_Bad%20Berleburg/Mach-ID_798-Profil_50,8_6082</t>
  </si>
  <si>
    <t>https://aluext.sharepoint.com/sites/DesignandFeasibility/_layouts/15/listform.aspx?PageType=4&amp;ListId=48a11f45-f27a-4e70-b33d-a95f67709e8c&amp;ID=757&amp;ContentTypeID=0x01006440C635F0E5064897CB37DE8164FE39</t>
  </si>
  <si>
    <t>797</t>
  </si>
  <si>
    <t>797-Extruded Round Bar 6061 T6511</t>
  </si>
  <si>
    <t>https://aluext.sharepoint.com/sites/DesignandFeasibility/Shared%20Documents/W/Westdeutscher%20Metallhandel_DE_Essen/Mach-ID_797-Extruded%20Round%20Bar%206061%20T6511</t>
  </si>
  <si>
    <t>https://aluext.sharepoint.com/sites/DesignandFeasibility/_layouts/15/listform.aspx?PageType=4&amp;ListId=48a11f45-f27a-4e70-b33d-a95f67709e8c&amp;ID=756&amp;ContentTypeID=0x01006440C635F0E5064897CB37DE8164FE39</t>
  </si>
  <si>
    <t>796</t>
  </si>
  <si>
    <t>796-Extruded solid profiles</t>
  </si>
  <si>
    <t>https://aluext.sharepoint.com/sites/DesignandFeasibility/Shared%20Documents/E/Emminger-Aluminium_DE_Bubsheim/Mach-ID_796-Extruded%20solid%20profiles</t>
  </si>
  <si>
    <t>https://aluext.sharepoint.com/sites/DesignandFeasibility/_layouts/15/listform.aspx?PageType=4&amp;ListId=48a11f45-f27a-4e70-b33d-a95f67709e8c&amp;ID=755&amp;ContentTypeID=0x01006440C635F0E5064897CB37DE8164FE39</t>
  </si>
  <si>
    <t>795</t>
  </si>
  <si>
    <t>795-Profil_6063</t>
  </si>
  <si>
    <t>https://aluext.sharepoint.com/sites/DesignandFeasibility/Shared%20Documents/I/IsoProfil_DE_Wuppertal/Mach-ID_795-Profil_6063</t>
  </si>
  <si>
    <t>https://aluext.sharepoint.com/sites/DesignandFeasibility/_layouts/15/listform.aspx?PageType=4&amp;ListId=48a11f45-f27a-4e70-b33d-a95f67709e8c&amp;ID=754&amp;ContentTypeID=0x01006440C635F0E5064897CB37DE8164FE39</t>
  </si>
  <si>
    <t>794</t>
  </si>
  <si>
    <t>794-Lightline</t>
  </si>
  <si>
    <t>6853</t>
  </si>
  <si>
    <t>https://aluext.sharepoint.com/sites/DesignandFeasibility/Shared%20Documents/H/Hagnleone_AT_Dornbirn/Mach-ID_794-Lightline</t>
  </si>
  <si>
    <t>https://aluext.sharepoint.com/sites/DesignandFeasibility/_layouts/15/listform.aspx?PageType=4&amp;ListId=48a11f45-f27a-4e70-b33d-a95f67709e8c&amp;ID=753&amp;ContentTypeID=0x01006440C635F0E5064897CB37DE8164FE39</t>
  </si>
  <si>
    <t>793</t>
  </si>
  <si>
    <t>793-Top and Side Bottom Deck 6082 T6_6005 T6</t>
  </si>
  <si>
    <t>https://aluext.sharepoint.com/sites/DesignandFeasibility/Shared%20Documents/A\ASTRUP%20AS_NO_Oslo\Mach-ID_793-Top%20and%20Side%20Bottom%20Deck%206082%20T6_6005%20T6</t>
  </si>
  <si>
    <t>https://aluext.sharepoint.com/sites/DesignandFeasibility/_layouts/15/listform.aspx?PageType=4&amp;ListId=48a11f45-f27a-4e70-b33d-a95f67709e8c&amp;ID=752&amp;ContentTypeID=0x01006440C635F0E5064897CB37DE8164FE39</t>
  </si>
  <si>
    <t>792</t>
  </si>
  <si>
    <t>792-Subframe</t>
  </si>
  <si>
    <t>Volvo SE Göteborg</t>
  </si>
  <si>
    <t>https://aluext.sharepoint.com/sites/DesignandFeasibility/Shared%20Documents/V/Volvo_SE_Göteborg_SE_Göteborg/Mach-ID_792-Subframe</t>
  </si>
  <si>
    <t>https://aluext.sharepoint.com/sites/DesignandFeasibility/_layouts/15/listform.aspx?PageType=4&amp;ListId=48a11f45-f27a-4e70-b33d-a95f67709e8c&amp;ID=751&amp;ContentTypeID=0x01006440C635F0E5064897CB37DE8164FE39</t>
  </si>
  <si>
    <t>791</t>
  </si>
  <si>
    <t>791-WZ_50780_gesaegt</t>
  </si>
  <si>
    <t>Ordner zu Mach-ID 791</t>
  </si>
  <si>
    <t>https://aluext.sharepoint.com/sites/DesignandFeasibility/_layouts/15/listform.aspx?PageType=4&amp;ListId=48a11f45-f27a-4e70-b33d-a95f67709e8c&amp;ID=750&amp;ContentTypeID=0x01006440C635F0E5064897CB37DE8164FE39</t>
  </si>
  <si>
    <t>https://aluext.sharepoint.com/sites/DesignandFeasibility/Shared%20Documents/P/PWP%20Sa_CH_Payerne/Mach-ID_791-791-WZ_50780_gesaegt</t>
  </si>
  <si>
    <t>790</t>
  </si>
  <si>
    <t>790-Halbrund 240 x 127</t>
  </si>
  <si>
    <t>https://aluext.sharepoint.com/sites/DesignandFeasibility/Shared%20Documents/A/Amari%20Austria%20GmbH_AT_St.%20Johann%20im%20Pongau/Mach-ID_790-Halbrund%20240%20x%20127</t>
  </si>
  <si>
    <t>https://aluext.sharepoint.com/sites/DesignandFeasibility/_layouts/15/listform.aspx?PageType=4&amp;ListId=48a11f45-f27a-4e70-b33d-a95f67709e8c&amp;ID=749&amp;ContentTypeID=0x01006440C635F0E5064897CB37DE8164FE39</t>
  </si>
  <si>
    <t>789</t>
  </si>
  <si>
    <t>789-Luftfahrt_7175_190mm</t>
  </si>
  <si>
    <t>https://aluext.sharepoint.com/sites/DesignandFeasibility/Shared%20Documents/B/Bikar%20Metalle%20GmbH_DE_Bad%20Berleburg/Mach-ID_789-Luftfahrt_7175_190mm</t>
  </si>
  <si>
    <t>https://aluext.sharepoint.com/sites/DesignandFeasibility/_layouts/15/listform.aspx?PageType=4&amp;ListId=48a11f45-f27a-4e70-b33d-a95f67709e8c&amp;ID=748&amp;ContentTypeID=0x01006440C635F0E5064897CB37DE8164FE39</t>
  </si>
  <si>
    <t>788</t>
  </si>
  <si>
    <t>788-Extruded and cold finished round bar</t>
  </si>
  <si>
    <t>https://aluext.sharepoint.com/sites/DesignandFeasibility/Shared%20Documents/A/AMM_IT_Busnago/Mach-ID_788-Extruded%20and%20cold%20finished%20round%20bar</t>
  </si>
  <si>
    <t>https://aluext.sharepoint.com/sites/DesignandFeasibility/_layouts/15/listform.aspx?PageType=4&amp;ListId=48a11f45-f27a-4e70-b33d-a95f67709e8c&amp;ID=747&amp;ContentTypeID=0x01006440C635F0E5064897CB37DE8164FE39</t>
  </si>
  <si>
    <t>787</t>
  </si>
  <si>
    <t>787-WZ_B510597</t>
  </si>
  <si>
    <t>Zeppelin Systems</t>
  </si>
  <si>
    <t>Ordner zu Mach-ID 787</t>
  </si>
  <si>
    <t>https://aluext.sharepoint.com/sites/DesignandFeasibility/_layouts/15/listform.aspx?PageType=4&amp;ListId=48a11f45-f27a-4e70-b33d-a95f67709e8c&amp;ID=746&amp;ContentTypeID=0x01006440C635F0E5064897CB37DE8164FE39</t>
  </si>
  <si>
    <t>https://aluext.sharepoint.com/sites/DesignandFeasibility/Shared%20Documents/Z/Zeppelin%20Systems%20GmbH_DE_Friedrichshafen/Mach-ID_787-787-WZ_B510597</t>
  </si>
  <si>
    <t>786</t>
  </si>
  <si>
    <t>786-2</t>
  </si>
  <si>
    <t>https://aluext.sharepoint.com/sites/DesignandFeasibility/Shared%20Documents/K/Kastens%20&amp;%20Knauer_DE_Lilienthal/Mach-ID_786-2</t>
  </si>
  <si>
    <t>https://aluext.sharepoint.com/sites/DesignandFeasibility/_layouts/15/listform.aspx?PageType=4&amp;ListId=48a11f45-f27a-4e70-b33d-a95f67709e8c&amp;ID=745&amp;ContentTypeID=0x01006440C635F0E5064897CB37DE8164FE39</t>
  </si>
  <si>
    <t>785</t>
  </si>
  <si>
    <t>785-Profil_240x127_6082</t>
  </si>
  <si>
    <t>https://aluext.sharepoint.com/sites/DesignandFeasibility/Shared%20Documents/B/BIKAR-METALLE%20GmbH_DE_Bad%20Berleburg/Mach-ID_785-Profil_240x127_6082</t>
  </si>
  <si>
    <t>https://aluext.sharepoint.com/sites/DesignandFeasibility/_layouts/15/listform.aspx?PageType=4&amp;ListId=48a11f45-f27a-4e70-b33d-a95f67709e8c&amp;ID=744&amp;ContentTypeID=0x01006440C635F0E5064897CB37DE8164FE39</t>
  </si>
  <si>
    <t>784</t>
  </si>
  <si>
    <t>784-Drawn Round bar 7075 T6</t>
  </si>
  <si>
    <t>https://aluext.sharepoint.com/sites/DesignandFeasibility/Shared%20Documents/E/Eisenmetall_DE_Stuttgart/Mach-ID_784-Drawn%20Round%20bar%207075%20T6</t>
  </si>
  <si>
    <t>https://aluext.sharepoint.com/sites/DesignandFeasibility/_layouts/15/listform.aspx?PageType=4&amp;ListId=48a11f45-f27a-4e70-b33d-a95f67709e8c&amp;ID=743&amp;ContentTypeID=0x01006440C635F0E5064897CB37DE8164FE39</t>
  </si>
  <si>
    <t>783</t>
  </si>
  <si>
    <t>783-Extruded Lead Free alloy</t>
  </si>
  <si>
    <t>Sourdillon FR France</t>
  </si>
  <si>
    <t>Chanceaux-sur-Choisille</t>
  </si>
  <si>
    <t>https://aluext.sharepoint.com/sites/DesignandFeasibility/Shared%20Documents/S/Sourdillon_FR_France/Mach-ID_783-Extruded%20Lead%20Free%20alloy</t>
  </si>
  <si>
    <t>https://aluext.sharepoint.com/sites/DesignandFeasibility/_layouts/15/listform.aspx?PageType=4&amp;ListId=48a11f45-f27a-4e70-b33d-a95f67709e8c&amp;ID=742&amp;ContentTypeID=0x01006440C635F0E5064897CB37DE8164FE39</t>
  </si>
  <si>
    <t>782</t>
  </si>
  <si>
    <t>782-Extruded Round bar 7075 O</t>
  </si>
  <si>
    <t>Leonardo Helicopter Division IT Cascina Costa</t>
  </si>
  <si>
    <t>Cascina Costa</t>
  </si>
  <si>
    <t>https://aluext.sharepoint.com/sites/DesignandFeasibility/Shared%20Documents/L/Leonardo%20Aerostructures_IT_Cascina%20Costa/Mach-ID_782-Extruded%20Round%20bar%207075%20O</t>
  </si>
  <si>
    <t>https://aluext.sharepoint.com/sites/DesignandFeasibility/_layouts/15/listform.aspx?PageType=4&amp;ListId=48a11f45-f27a-4e70-b33d-a95f67709e8c&amp;ID=741&amp;ContentTypeID=0x01006440C635F0E5064897CB37DE8164FE39</t>
  </si>
  <si>
    <t>781</t>
  </si>
  <si>
    <t>781-Irish_Rail</t>
  </si>
  <si>
    <t>Bombardier Transportation UK Bombardier Transportation UK Ltd.</t>
  </si>
  <si>
    <t>DE1 OTD</t>
  </si>
  <si>
    <t>Derby</t>
  </si>
  <si>
    <t>10464261</t>
  </si>
  <si>
    <t>https://aluext.sharepoint.com/sites/DesignandFeasibility/Shared%20Documents/B/Bombardier_GB_Derby/Mach-ID_781-Irish_Rail</t>
  </si>
  <si>
    <t>https://aluext.sharepoint.com/sites/DesignandFeasibility/_layouts/15/listform.aspx?PageType=4&amp;ListId=48a11f45-f27a-4e70-b33d-a95f67709e8c&amp;ID=740&amp;ContentTypeID=0x01006440C635F0E5064897CB37DE8164FE39</t>
  </si>
  <si>
    <t>780</t>
  </si>
  <si>
    <t>780-WZ_25758_Trittstufe_700x700</t>
  </si>
  <si>
    <t>P + V GmbH Praezisions- und Verbindungs-</t>
  </si>
  <si>
    <t>74653</t>
  </si>
  <si>
    <t>Kuenzelsau</t>
  </si>
  <si>
    <t>10104400</t>
  </si>
  <si>
    <t>Ordner zu Mach-ID 780</t>
  </si>
  <si>
    <t>https://aluext.sharepoint.com/sites/DesignandFeasibility/_layouts/15/listform.aspx?PageType=4&amp;ListId=48a11f45-f27a-4e70-b33d-a95f67709e8c&amp;ID=739&amp;ContentTypeID=0x01006440C635F0E5064897CB37DE8164FE39</t>
  </si>
  <si>
    <t>https://aluext.sharepoint.com/sites/DesignandFeasibility/Shared%20Documents/P/P%20%2B%20V%20GmbH%20Praezisions-%20und%20Verbindungs-_DE_Kuenzelsau/Mach-ID_780-780-WZ_25758_Trittstufe_700x700</t>
  </si>
  <si>
    <t>779</t>
  </si>
  <si>
    <t>779-Extruded Flat bars 2014A</t>
  </si>
  <si>
    <t>https://aluext.sharepoint.com/sites/DesignandFeasibility/Shared%20Documents/V/Val-Met%20Engineering_In_Chennai/Mach-ID_779-Extruded%20Flat%20bars%202014A</t>
  </si>
  <si>
    <t>https://aluext.sharepoint.com/sites/DesignandFeasibility/_layouts/15/listform.aspx?PageType=4&amp;ListId=48a11f45-f27a-4e70-b33d-a95f67709e8c&amp;ID=738&amp;ContentTypeID=0x01006440C635F0E5064897CB37DE8164FE39</t>
  </si>
  <si>
    <t>778</t>
  </si>
  <si>
    <t>778-Drawn rpund bar 2014</t>
  </si>
  <si>
    <t>https://aluext.sharepoint.com/sites/DesignandFeasibility/Shared%20Documents/M/Mecar_BE_Petit-Roeulx-lez-Nivelles/Mach-ID_778-Drawn%20rpund%20bar%202014</t>
  </si>
  <si>
    <t>https://aluext.sharepoint.com/sites/DesignandFeasibility/_layouts/15/listform.aspx?PageType=4&amp;ListId=48a11f45-f27a-4e70-b33d-a95f67709e8c&amp;ID=737&amp;ContentTypeID=0x01006440C635F0E5064897CB37DE8164FE39</t>
  </si>
  <si>
    <t>777</t>
  </si>
  <si>
    <t>777-Coupling_block_6005</t>
  </si>
  <si>
    <t>https://aluext.sharepoint.com/sites/DesignandFeasibility/Shared%20Documents/K/Klarvik_SE_Klavreström/Mach-ID_777-Coupling_block_6005</t>
  </si>
  <si>
    <t>https://aluext.sharepoint.com/sites/DesignandFeasibility/_layouts/15/listform.aspx?PageType=4&amp;ListId=48a11f45-f27a-4e70-b33d-a95f67709e8c&amp;ID=736&amp;ContentTypeID=0x01006440C635F0E5064897CB37DE8164FE39</t>
  </si>
  <si>
    <t>776-Holder_7021</t>
  </si>
  <si>
    <t>Epiroc SE Örebro</t>
  </si>
  <si>
    <t>Örebro</t>
  </si>
  <si>
    <t>https://aluext.sharepoint.com/sites/DesignandFeasibility/Shared%20Documents/E/Epiroc_SE_Örebro/Mach-ID_776-Holder_7021</t>
  </si>
  <si>
    <t>775</t>
  </si>
  <si>
    <t>775-Extruded Roundbar 2014A T6511</t>
  </si>
  <si>
    <t>https://aluext.sharepoint.com/sites/DesignandFeasibility/Shared%20Documents/A/Alcupla_ES_Valencia/Mach-ID_775-Extruded%20Roundbar%202014A%20T6511</t>
  </si>
  <si>
    <t>https://aluext.sharepoint.com/sites/DesignandFeasibility/_layouts/15/listform.aspx?PageType=4&amp;ListId=48a11f45-f27a-4e70-b33d-a95f67709e8c&amp;ID=734&amp;ContentTypeID=0x01006440C635F0E5064897CB37DE8164FE39</t>
  </si>
  <si>
    <t>774</t>
  </si>
  <si>
    <t>774-Extruded Round Bar 6061 T6511</t>
  </si>
  <si>
    <t>https://aluext.sharepoint.com/sites/DesignandFeasibility/Shared%20Documents/W/Westdeutscher%20Metallhandel%20GmbH_DE_Essen/Mach-ID_774-Extruded%20Round%20Bar%206061%20T6511</t>
  </si>
  <si>
    <t>https://aluext.sharepoint.com/sites/DesignandFeasibility/_layouts/15/listform.aspx?PageType=4&amp;ListId=48a11f45-f27a-4e70-b33d-a95f67709e8c&amp;ID=733&amp;ContentTypeID=0x01006440C635F0E5064897CB37DE8164FE39</t>
  </si>
  <si>
    <t>773</t>
  </si>
  <si>
    <t>773-Extruded Roundbar 7075 T73511</t>
  </si>
  <si>
    <t>https://aluext.sharepoint.com/sites/DesignandFeasibility/Shared%20Documents/A/Aviometal_IT_Arsago%20Seprio/Mach-ID_773-Extruded%20Roundbar%207075%20T73511</t>
  </si>
  <si>
    <t>https://aluext.sharepoint.com/sites/DesignandFeasibility/_layouts/15/listform.aspx?PageType=4&amp;ListId=48a11f45-f27a-4e70-b33d-a95f67709e8c&amp;ID=732&amp;ContentTypeID=0x01006440C635F0E5064897CB37DE8164FE39</t>
  </si>
  <si>
    <t>772</t>
  </si>
  <si>
    <t>772-Extruded Roundbar 2024 T3511</t>
  </si>
  <si>
    <t>Gedore Werkzeugfabrik</t>
  </si>
  <si>
    <t>https://aluext.sharepoint.com/sites/DesignandFeasibility/Shared%20Documents/G/Gedore%20Werkzeugfabrik_DE_Remscheid/Mach-ID_772-Extruded%20Roundbar%202024%20T3511</t>
  </si>
  <si>
    <t>https://aluext.sharepoint.com/sites/DesignandFeasibility/_layouts/15/listform.aspx?PageType=4&amp;ListId=48a11f45-f27a-4e70-b33d-a95f67709e8c&amp;ID=731&amp;ContentTypeID=0x01006440C635F0E5064897CB37DE8164FE39</t>
  </si>
  <si>
    <t>771</t>
  </si>
  <si>
    <t>771-Extruded Round Bar 7075</t>
  </si>
  <si>
    <t>https://aluext.sharepoint.com/sites/DesignandFeasibility/Shared%20Documents/L/Leonardo%20Helicopters_IT_Cascina%20Costa/Mach-ID_771-Extruded%20Round%20Bar%207075</t>
  </si>
  <si>
    <t>https://aluext.sharepoint.com/sites/DesignandFeasibility/_layouts/15/listform.aspx?PageType=4&amp;ListId=48a11f45-f27a-4e70-b33d-a95f67709e8c&amp;ID=730&amp;ContentTypeID=0x01006440C635F0E5064897CB37DE8164FE39</t>
  </si>
  <si>
    <t>770</t>
  </si>
  <si>
    <t>770-BMW G08</t>
  </si>
  <si>
    <t>Shenyang Lingyun Waldaschaff Automotiv</t>
  </si>
  <si>
    <t>110045</t>
  </si>
  <si>
    <t>10100912</t>
  </si>
  <si>
    <t>https://aluext.sharepoint.com/sites/DesignandFeasibility/Shared%20Documents/S/Shenyang_Waldaschaff_CN_Shenyang/Mach-ID_770-BMW%20G08</t>
  </si>
  <si>
    <t>https://aluext.sharepoint.com/sites/DesignandFeasibility/_layouts/15/listform.aspx?PageType=4&amp;ListId=48a11f45-f27a-4e70-b33d-a95f67709e8c&amp;ID=729&amp;ContentTypeID=0x01006440C635F0E5064897CB37DE8164FE39</t>
  </si>
  <si>
    <t>769</t>
  </si>
  <si>
    <t>769-HAVO_2007_7075_RS</t>
  </si>
  <si>
    <t>Havo Strangguss GmbH DE Plettenberg</t>
  </si>
  <si>
    <t>https://aluext.sharepoint.com/sites/DesignandFeasibility/Shared%20Documents/H/Havo%20Strangguss%20GmbH_DE_Plettenberg/Mach-ID_769-HAVO_2007_7075_RS</t>
  </si>
  <si>
    <t>https://aluext.sharepoint.com/sites/DesignandFeasibility/_layouts/15/listform.aspx?PageType=4&amp;ListId=48a11f45-f27a-4e70-b33d-a95f67709e8c&amp;ID=728&amp;ContentTypeID=0x01006440C635F0E5064897CB37DE8164FE39</t>
  </si>
  <si>
    <t>768</t>
  </si>
  <si>
    <t>768-Hadco_div_products</t>
  </si>
  <si>
    <t>Hadco Metal Tradin US Melville</t>
  </si>
  <si>
    <t>Melville</t>
  </si>
  <si>
    <t>https://aluext.sharepoint.com/sites/DesignandFeasibility/Shared%20Documents/H/Hadco%20Metal%20Tradin_US_Melville/Mach-ID_768-Hadco_div_products</t>
  </si>
  <si>
    <t>https://aluext.sharepoint.com/sites/DesignandFeasibility/_layouts/15/listform.aspx?PageType=4&amp;ListId=48a11f45-f27a-4e70-b33d-a95f67709e8c&amp;ID=727&amp;ContentTypeID=0x01006440C635F0E5064897CB37DE8164FE39</t>
  </si>
  <si>
    <t>767</t>
  </si>
  <si>
    <t>767-7175_commercial_bars</t>
  </si>
  <si>
    <t>https://aluext.sharepoint.com/sites/DesignandFeasibility/Shared%20Documents/B/Bikar%20Metalle%20GmbH_DE_Bad%20Berleburg/Mach-ID_767-7175_commercial_bars</t>
  </si>
  <si>
    <t>https://aluext.sharepoint.com/sites/DesignandFeasibility/_layouts/15/listform.aspx?PageType=4&amp;ListId=48a11f45-f27a-4e70-b33d-a95f67709e8c&amp;ID=726&amp;ContentTypeID=0x01006440C635F0E5064897CB37DE8164FE39</t>
  </si>
  <si>
    <t>766</t>
  </si>
  <si>
    <t>766-Commercial_7075_45mm</t>
  </si>
  <si>
    <t>https://aluext.sharepoint.com/sites/DesignandFeasibility/Shared%20Documents/B/Bikar%20Metalle%20GmbH_DE_Bad%20Berleburg/Mach-ID_766-Commercial_7075_45mm</t>
  </si>
  <si>
    <t>https://aluext.sharepoint.com/sites/DesignandFeasibility/_layouts/15/listform.aspx?PageType=4&amp;ListId=48a11f45-f27a-4e70-b33d-a95f67709e8c&amp;ID=725&amp;ContentTypeID=0x01006440C635F0E5064897CB37DE8164FE39</t>
  </si>
  <si>
    <t>765</t>
  </si>
  <si>
    <t>765-S-Bahn_Berlin</t>
  </si>
  <si>
    <t>https://aluext.sharepoint.com/sites/DesignandFeasibility/Shared%20Documents/B/Bombardier_GB_Derby/Mach-ID_765-S-Bahn_Berlin</t>
  </si>
  <si>
    <t>https://aluext.sharepoint.com/sites/DesignandFeasibility/_layouts/15/listform.aspx?PageType=4&amp;ListId=48a11f45-f27a-4e70-b33d-a95f67709e8c&amp;ID=724&amp;ContentTypeID=0x01006440C635F0E5064897CB37DE8164FE39</t>
  </si>
  <si>
    <t>764</t>
  </si>
  <si>
    <t>764-Tubes 6082 or 5083  285 x 25 and bigger</t>
  </si>
  <si>
    <t>85100 Les Sables d'Olonne</t>
  </si>
  <si>
    <t>https://aluext.sharepoint.com/sites/DesignandFeasibility/Shared%20Documents/O/OCEA%20SA_FR_85100%20Les%20Sables%20d'Olonne/Mach-ID_764-Tubes%206082%20or%205083%20%20285%20x%2025%20and%20bigger</t>
  </si>
  <si>
    <t>https://aluext.sharepoint.com/sites/DesignandFeasibility/_layouts/15/listform.aspx?PageType=4&amp;ListId=48a11f45-f27a-4e70-b33d-a95f67709e8c&amp;ID=723&amp;ContentTypeID=0x01006440C635F0E5064897CB37DE8164FE39</t>
  </si>
  <si>
    <t>763</t>
  </si>
  <si>
    <t>763-WZ_24443_Armgabelprofil</t>
  </si>
  <si>
    <t>Ordner zu Mach-ID 763</t>
  </si>
  <si>
    <t>https://aluext.sharepoint.com/sites/DesignandFeasibility/_layouts/15/listform.aspx?PageType=4&amp;ListId=48a11f45-f27a-4e70-b33d-a95f67709e8c&amp;ID=722&amp;ContentTypeID=0x01006440C635F0E5064897CB37DE8164FE39</t>
  </si>
  <si>
    <t>https://aluext.sharepoint.com/sites/DesignandFeasibility/Shared%20Documents/J/Jenny%20Waltle%20GmbH_AT_Frastanz/Mach-ID_763-763-WZ_24443_Armgabelprofil</t>
  </si>
  <si>
    <t>762</t>
  </si>
  <si>
    <t>762-AstiAir_Rd. 200_6061T6</t>
  </si>
  <si>
    <t>https://aluext.sharepoint.com/sites/DesignandFeasibility/Shared%20Documents/A/Asti%20Air_IT_Torino/Mach-ID_762-AstiAir_Rd.%20200_6061T6</t>
  </si>
  <si>
    <t>https://aluext.sharepoint.com/sites/DesignandFeasibility/_layouts/15/listform.aspx?PageType=4&amp;ListId=48a11f45-f27a-4e70-b33d-a95f67709e8c&amp;ID=721&amp;ContentTypeID=0x01006440C635F0E5064897CB37DE8164FE39</t>
  </si>
  <si>
    <t>761</t>
  </si>
  <si>
    <t>761-25-925-1449-000</t>
  </si>
  <si>
    <t>Gebr. Bode GmbH &amp; Co. KG</t>
  </si>
  <si>
    <t>https://aluext.sharepoint.com/sites/DesignandFeasibility/Shared%20Documents/B/Bode_DE_Kassel/Mach-ID_761-25-925-1449-000</t>
  </si>
  <si>
    <t>https://aluext.sharepoint.com/sites/DesignandFeasibility/_layouts/15/listform.aspx?PageType=4&amp;ListId=48a11f45-f27a-4e70-b33d-a95f67709e8c&amp;ID=720&amp;ContentTypeID=0x01006440C635F0E5064897CB37DE8164FE39</t>
  </si>
  <si>
    <t>760</t>
  </si>
  <si>
    <t>760-Flach 193 x 8</t>
  </si>
  <si>
    <t>https://aluext.sharepoint.com/sites/DesignandFeasibility/Shared%20Documents/M/Manfred%20J.C.%20Niemann_DE_Essen/Mach-ID_760-Flach%20193%20x%208</t>
  </si>
  <si>
    <t>https://aluext.sharepoint.com/sites/DesignandFeasibility/_layouts/15/listform.aspx?PageType=4&amp;ListId=48a11f45-f27a-4e70-b33d-a95f67709e8c&amp;ID=719&amp;ContentTypeID=0x01006440C635F0E5064897CB37DE8164FE39</t>
  </si>
  <si>
    <t>759</t>
  </si>
  <si>
    <t>759-5 Zeichnungsprofile</t>
  </si>
  <si>
    <t>https://aluext.sharepoint.com/sites/DesignandFeasibility/Shared%20Documents/C/Cometal_DE_Weinstadt/Mach-ID_759-5%20Zeichnungsprofile</t>
  </si>
  <si>
    <t>https://aluext.sharepoint.com/sites/DesignandFeasibility/_layouts/15/listform.aspx?PageType=4&amp;ListId=48a11f45-f27a-4e70-b33d-a95f67709e8c&amp;ID=718&amp;ContentTypeID=0x01006440C635F0E5064897CB37DE8164FE39</t>
  </si>
  <si>
    <t>758</t>
  </si>
  <si>
    <t>758-005975-477-00001</t>
  </si>
  <si>
    <t>Vanderlande Beewen</t>
  </si>
  <si>
    <t>https://aluext.sharepoint.com/sites/DesignandFeasibility/Shared%20Documents/V/Vanderlande%20Beewen_DE_Siegen/Mach-ID_758-005975-477-00001</t>
  </si>
  <si>
    <t>https://aluext.sharepoint.com/sites/DesignandFeasibility/_layouts/15/listform.aspx?PageType=4&amp;ListId=48a11f45-f27a-4e70-b33d-a95f67709e8c&amp;ID=717&amp;ContentTypeID=0x01006440C635F0E5064897CB37DE8164FE39</t>
  </si>
  <si>
    <t>757</t>
  </si>
  <si>
    <t>757-Rundstangen_AlEco_100_130</t>
  </si>
  <si>
    <t>https://aluext.sharepoint.com/sites/DesignandFeasibility/Shared%20Documents/B/Bikar%20Metalle%20GmbH_DE_Bad%20Berleburg/Mach-ID_757-Rundstangen_AlEco_100_130</t>
  </si>
  <si>
    <t>https://aluext.sharepoint.com/sites/DesignandFeasibility/_layouts/15/listform.aspx?PageType=4&amp;ListId=48a11f45-f27a-4e70-b33d-a95f67709e8c&amp;ID=716&amp;ContentTypeID=0x01006440C635F0E5064897CB37DE8164FE39</t>
  </si>
  <si>
    <t>756</t>
  </si>
  <si>
    <t>756-WZ_B10494</t>
  </si>
  <si>
    <t>Ordner zu Mach-ID 756</t>
  </si>
  <si>
    <t>https://aluext.sharepoint.com/sites/DesignandFeasibility/_layouts/15/listform.aspx?PageType=4&amp;ListId=48a11f45-f27a-4e70-b33d-a95f67709e8c&amp;ID=715&amp;ContentTypeID=0x01006440C635F0E5064897CB37DE8164FE39</t>
  </si>
  <si>
    <t>https://aluext.sharepoint.com/sites/DesignandFeasibility/Shared%20Documents/Z/Zeppelin%20Systems%20GmbH_DE_Friedrichshafen/Mach-ID_756-756-WZ_B10494</t>
  </si>
  <si>
    <t>755</t>
  </si>
  <si>
    <t>755-B15307, B25482,B10888</t>
  </si>
  <si>
    <t>thyssenkrupp Schulte</t>
  </si>
  <si>
    <t>https://aluext.sharepoint.com/sites/DesignandFeasibility/Shared%20Documents/T/thyssenkrupp%20Schulte_DE_Radebeul/Mach-ID_755-B15307,%20B25482,B10888</t>
  </si>
  <si>
    <t>https://aluext.sharepoint.com/sites/DesignandFeasibility/_layouts/15/listform.aspx?PageType=4&amp;ListId=48a11f45-f27a-4e70-b33d-a95f67709e8c&amp;ID=714&amp;ContentTypeID=0x01006440C635F0E5064897CB37DE8164FE39</t>
  </si>
  <si>
    <t>754</t>
  </si>
  <si>
    <t>754-AlEco62Sn_130_RS</t>
  </si>
  <si>
    <t>https://aluext.sharepoint.com/sites/DesignandFeasibility/Shared%20Documents/B/Bikar-Metalle%20GmbH_DE_Bad%20Berleburg/Mach-ID_754-AlEco62Sn_130_RS</t>
  </si>
  <si>
    <t>https://aluext.sharepoint.com/sites/DesignandFeasibility/_layouts/15/listform.aspx?PageType=4&amp;ListId=48a11f45-f27a-4e70-b33d-a95f67709e8c&amp;ID=713&amp;ContentTypeID=0x01006440C635F0E5064897CB37DE8164FE39</t>
  </si>
  <si>
    <t>753</t>
  </si>
  <si>
    <t>753-Alumeco_Rd. 33_111_6082T6</t>
  </si>
  <si>
    <t>Alumeco Austria GmbH AT Loipersbach</t>
  </si>
  <si>
    <t>St. Georgen</t>
  </si>
  <si>
    <t>https://aluext.sharepoint.com/sites/DesignandFeasibility/Shared%20Documents/A/Alumeco%20Austria_AT_St.%20Georgen/Mach-ID_753-Alumeco_Rd.%2033_111_6082T6</t>
  </si>
  <si>
    <t>https://aluext.sharepoint.com/sites/DesignandFeasibility/_layouts/15/listform.aspx?PageType=4&amp;ListId=48a11f45-f27a-4e70-b33d-a95f67709e8c&amp;ID=712&amp;ContentTypeID=0x01006440C635F0E5064897CB37DE8164FE39</t>
  </si>
  <si>
    <t>752</t>
  </si>
  <si>
    <t>752-B10866</t>
  </si>
  <si>
    <t>https://aluext.sharepoint.com/sites/DesignandFeasibility/Shared%20Documents/S/Schliess-%20und%20Sicherungssysteme%20GmbH_DE_Mühlhausen/Mach-ID_752-B10866</t>
  </si>
  <si>
    <t>https://aluext.sharepoint.com/sites/DesignandFeasibility/_layouts/15/listform.aspx?PageType=4&amp;ListId=48a11f45-f27a-4e70-b33d-a95f67709e8c&amp;ID=711&amp;ContentTypeID=0x01006440C635F0E5064897CB37DE8164FE39</t>
  </si>
  <si>
    <t>751</t>
  </si>
  <si>
    <t>751-3 Zeichnungsprofile</t>
  </si>
  <si>
    <t>https://aluext.sharepoint.com/sites/DesignandFeasibility/Shared%20Documents/M/Metallcenter%20West_DE_Leopoldshoehe/Mach-ID_751-3%20Zeichnungsprofile</t>
  </si>
  <si>
    <t>https://aluext.sharepoint.com/sites/DesignandFeasibility/_layouts/15/listform.aspx?PageType=4&amp;ListId=48a11f45-f27a-4e70-b33d-a95f67709e8c&amp;ID=710&amp;ContentTypeID=0x01006440C635F0E5064897CB37DE8164FE39</t>
  </si>
  <si>
    <t>750</t>
  </si>
  <si>
    <t>750-UW Pirach</t>
  </si>
  <si>
    <t>Spie SAG</t>
  </si>
  <si>
    <t>Oberhause</t>
  </si>
  <si>
    <t>Ordner zu Mach-ID 750</t>
  </si>
  <si>
    <t>https://aluext.sharepoint.com/sites/DesignandFeasibility/_layouts/15/listform.aspx?PageType=4&amp;ListId=48a11f45-f27a-4e70-b33d-a95f67709e8c&amp;ID=709&amp;ContentTypeID=0x01006440C635F0E5064897CB37DE8164FE39</t>
  </si>
  <si>
    <t>https://aluext.sharepoint.com/sites/DesignandFeasibility/Shared%20Documents/S/SPIE%20SAG%20GmbH%20Rechnungspruefung_DE_Oberhause/Mach-ID_750-750-UW_Pirach</t>
  </si>
  <si>
    <t>749</t>
  </si>
  <si>
    <t>749-Rohr_138x16</t>
  </si>
  <si>
    <t>ASK GmbH DE Vilseck</t>
  </si>
  <si>
    <t>Vilseck</t>
  </si>
  <si>
    <t>Ordner zu Mach-ID 749</t>
  </si>
  <si>
    <t>https://aluext.sharepoint.com/sites/DesignandFeasibility/_layouts/15/listform.aspx?PageType=4&amp;ListId=48a11f45-f27a-4e70-b33d-a95f67709e8c&amp;ID=708&amp;ContentTypeID=0x01006440C635F0E5064897CB37DE8164FE39</t>
  </si>
  <si>
    <t>https://aluext.sharepoint.com/sites/DesignandFeasibility/Shared%20Documents/A/ASK%20GmbH%20DE%20Vilseck%28NK%29_DE_Vilseck/Mach-ID_749-749-Rohr_138x16</t>
  </si>
  <si>
    <t>747</t>
  </si>
  <si>
    <t>747-B70032, B25254</t>
  </si>
  <si>
    <t>Jasmin-Markisen Wiesinger &amp; Fülle GbR</t>
  </si>
  <si>
    <t>74196</t>
  </si>
  <si>
    <t>74196 Neuenstadt</t>
  </si>
  <si>
    <t>12340600</t>
  </si>
  <si>
    <t>https://aluext.sharepoint.com/sites/DesignandFeasibility/Shared%20Documents/J/Jasmin-Markisen%20Wiesinger%20&amp;%20Fülle%20GbR_DE_74196%20Neuenstadt/Mach-ID_747-B70032,%20B25254</t>
  </si>
  <si>
    <t>https://aluext.sharepoint.com/sites/DesignandFeasibility/_layouts/15/listform.aspx?PageType=4&amp;ListId=48a11f45-f27a-4e70-b33d-a95f67709e8c&amp;ID=706&amp;ContentTypeID=0x01006440C635F0E5064897CB37DE8164FE39</t>
  </si>
  <si>
    <t>746</t>
  </si>
  <si>
    <t>746-B55394</t>
  </si>
  <si>
    <t>Fackler Gewaechshaustechnik</t>
  </si>
  <si>
    <t>86754</t>
  </si>
  <si>
    <t>Munningen-Laub</t>
  </si>
  <si>
    <t>10040018</t>
  </si>
  <si>
    <t>https://aluext.sharepoint.com/sites/DesignandFeasibility/Shared%20Documents/F/Fackler%20Gewaechshaustechnik_DE_Munningen-Laub/Mach-ID_746-B55394</t>
  </si>
  <si>
    <t>https://aluext.sharepoint.com/sites/DesignandFeasibility/_layouts/15/listform.aspx?PageType=4&amp;ListId=48a11f45-f27a-4e70-b33d-a95f67709e8c&amp;ID=705&amp;ContentTypeID=0x01006440C635F0E5064897CB37DE8164FE39</t>
  </si>
  <si>
    <t>745</t>
  </si>
  <si>
    <t>745-AP1443</t>
  </si>
  <si>
    <t>35745 Herborn</t>
  </si>
  <si>
    <t>https://aluext.sharepoint.com/sites/DesignandFeasibility/Shared%20Documents/S/SWG-Metallverarbeitung%20und%20Montagetechnik%20GmbH_DE_35745%20Herborn/Mach-ID_745-AP1443</t>
  </si>
  <si>
    <t>https://aluext.sharepoint.com/sites/DesignandFeasibility/_layouts/15/listform.aspx?PageType=4&amp;ListId=48a11f45-f27a-4e70-b33d-a95f67709e8c&amp;ID=704&amp;ContentTypeID=0x01006440C635F0E5064897CB37DE8164FE39</t>
  </si>
  <si>
    <t>744</t>
  </si>
  <si>
    <t>744-42000201 Kopfplatte</t>
  </si>
  <si>
    <t>DE 58708</t>
  </si>
  <si>
    <t>https://aluext.sharepoint.com/sites/DesignandFeasibility/Shared%20Documents/B/Bega-Gantenbrink-Leuchten%20KG_DE_DE%2058708/Mach-ID_744-42000201%20Kopfplatte</t>
  </si>
  <si>
    <t>https://aluext.sharepoint.com/sites/DesignandFeasibility/_layouts/15/listform.aspx?PageType=4&amp;ListId=48a11f45-f27a-4e70-b33d-a95f67709e8c&amp;ID=703&amp;ContentTypeID=0x01006440C635F0E5064897CB37DE8164FE39</t>
  </si>
  <si>
    <t>743</t>
  </si>
  <si>
    <t>743-VT Metal_2drawings 6060T6</t>
  </si>
  <si>
    <t>VT Metal Kft.</t>
  </si>
  <si>
    <t>VT Metal</t>
  </si>
  <si>
    <t>Székesfehérvár</t>
  </si>
  <si>
    <t>10110400</t>
  </si>
  <si>
    <t>https://aluext.sharepoint.com/sites/DesignandFeasibility/Shared%20Documents/V/VT%20Metal_HU_Székesfehérvár/Mach-ID_743-VT%20Metal_2drawings%206060T6</t>
  </si>
  <si>
    <t>https://aluext.sharepoint.com/sites/DesignandFeasibility/_layouts/15/listform.aspx?PageType=4&amp;ListId=48a11f45-f27a-4e70-b33d-a95f67709e8c&amp;ID=702&amp;ContentTypeID=0x01006440C635F0E5064897CB37DE8164FE39</t>
  </si>
  <si>
    <t>742</t>
  </si>
  <si>
    <t>742-Profil P 078699 Ocea</t>
  </si>
  <si>
    <t>85 100 Les Sables d'Olonne</t>
  </si>
  <si>
    <t>https://aluext.sharepoint.com/sites/DesignandFeasibility/Shared%20Documents/O/OCEA%20SA_FR_85%20100%20Les%20Sables%20d'Olonne/Mach-ID_742-Profil%20P%20078699%20Ocea</t>
  </si>
  <si>
    <t>https://aluext.sharepoint.com/sites/DesignandFeasibility/_layouts/15/listform.aspx?PageType=4&amp;ListId=48a11f45-f27a-4e70-b33d-a95f67709e8c&amp;ID=701&amp;ContentTypeID=0x01006440C635F0E5064897CB37DE8164FE39</t>
  </si>
  <si>
    <t>741</t>
  </si>
  <si>
    <t>741-DTUP</t>
  </si>
  <si>
    <t>https://aluext.sharepoint.com/sites/DesignandFeasibility/Shared%20Documents/S/Siemens_Wien_AT_Wien/Mach-ID_741-DTUP</t>
  </si>
  <si>
    <t>https://aluext.sharepoint.com/sites/DesignandFeasibility/_layouts/15/listform.aspx?PageType=4&amp;ListId=48a11f45-f27a-4e70-b33d-a95f67709e8c&amp;ID=700&amp;ContentTypeID=0x01006440C635F0E5064897CB37DE8164FE39</t>
  </si>
  <si>
    <t>740</t>
  </si>
  <si>
    <t>740-Projekt 15200914</t>
  </si>
  <si>
    <t>Grevelsberg</t>
  </si>
  <si>
    <t>https://aluext.sharepoint.com/sites/DesignandFeasibility/Shared%20Documents/B/B&amp;T_DE_Grevelsberg/Mach-ID_740-Projekt%2015200914</t>
  </si>
  <si>
    <t>https://aluext.sharepoint.com/sites/DesignandFeasibility/_layouts/15/listform.aspx?PageType=4&amp;ListId=48a11f45-f27a-4e70-b33d-a95f67709e8c&amp;ID=699&amp;ContentTypeID=0x01006440C635F0E5064897CB37DE8164FE39</t>
  </si>
  <si>
    <t>739</t>
  </si>
  <si>
    <t>739-Winkel_157x130x16_6061_T6</t>
  </si>
  <si>
    <t>https://aluext.sharepoint.com/sites/DesignandFeasibility/Shared%20Documents/B/Bikar%20METALLE%20GmbH_DE_Bad%20Berleburg/Mach-ID_739-Winkel_157x130x16_6061_T6</t>
  </si>
  <si>
    <t>https://aluext.sharepoint.com/sites/DesignandFeasibility/_layouts/15/listform.aspx?PageType=4&amp;ListId=48a11f45-f27a-4e70-b33d-a95f67709e8c&amp;ID=698&amp;ContentTypeID=0x01006440C635F0E5064897CB37DE8164FE39</t>
  </si>
  <si>
    <t>738</t>
  </si>
  <si>
    <t>738-B35688</t>
  </si>
  <si>
    <t>Sykatec GmbH Wa I</t>
  </si>
  <si>
    <t>96056</t>
  </si>
  <si>
    <t>Erlangen</t>
  </si>
  <si>
    <t>10491044</t>
  </si>
  <si>
    <t>https://aluext.sharepoint.com/sites/DesignandFeasibility/Shared%20Documents/S/Sykatec_DE_DE_Erlangen/Mach-ID_738-B35688</t>
  </si>
  <si>
    <t>https://aluext.sharepoint.com/sites/DesignandFeasibility/_layouts/15/listform.aspx?PageType=4&amp;ListId=48a11f45-f27a-4e70-b33d-a95f67709e8c&amp;ID=697&amp;ContentTypeID=0x01006440C635F0E5064897CB37DE8164FE39</t>
  </si>
  <si>
    <t>737</t>
  </si>
  <si>
    <t>737-Rolls Royce RR25 KA ZB SP</t>
  </si>
  <si>
    <t>https://aluext.sharepoint.com/sites/DesignandFeasibility/Shared%20Documents/E/EDAG_DE_Eisenach/Mach-ID_737-Rolls%20Royce%20RR25%20KA%20ZB%20SP</t>
  </si>
  <si>
    <t>https://aluext.sharepoint.com/sites/DesignandFeasibility/_layouts/15/listform.aspx?PageType=4&amp;ListId=48a11f45-f27a-4e70-b33d-a95f67709e8c&amp;ID=696&amp;ContentTypeID=0x01006440C635F0E5064897CB37DE8164FE39</t>
  </si>
  <si>
    <t>736</t>
  </si>
  <si>
    <t>736-B20263</t>
  </si>
  <si>
    <t>Vetter GmbH Kabelverlegetechnik</t>
  </si>
  <si>
    <t>Vetter GmbH</t>
  </si>
  <si>
    <t>79807</t>
  </si>
  <si>
    <t>Lottstetten</t>
  </si>
  <si>
    <t>12214000</t>
  </si>
  <si>
    <t>https://aluext.sharepoint.com/sites/DesignandFeasibility/Shared%20Documents/V/Vetter%20GmbH_DE_Lottstetten/Mach-ID_736-B20263</t>
  </si>
  <si>
    <t>https://aluext.sharepoint.com/sites/DesignandFeasibility/_layouts/15/listform.aspx?PageType=4&amp;ListId=48a11f45-f27a-4e70-b33d-a95f67709e8c&amp;ID=695&amp;ContentTypeID=0x01006440C635F0E5064897CB37DE8164FE39</t>
  </si>
  <si>
    <t>735</t>
  </si>
  <si>
    <t>735-Telescope_6063</t>
  </si>
  <si>
    <t>LINAK DK Guderup</t>
  </si>
  <si>
    <t>Guderup</t>
  </si>
  <si>
    <t>https://aluext.sharepoint.com/sites/DesignandFeasibility/Shared%20Documents/L/LINAK_DK_Guderup/Mach-ID_735-Telescope_6063</t>
  </si>
  <si>
    <t>https://aluext.sharepoint.com/sites/DesignandFeasibility/_layouts/15/listform.aspx?PageType=4&amp;ListId=48a11f45-f27a-4e70-b33d-a95f67709e8c&amp;ID=694&amp;ContentTypeID=0x01006440C635F0E5064897CB37DE8164FE39</t>
  </si>
  <si>
    <t>734</t>
  </si>
  <si>
    <t>734-WZ_B19569_PWP</t>
  </si>
  <si>
    <t>Ordner zu Mach-ID 734</t>
  </si>
  <si>
    <t>https://aluext.sharepoint.com/sites/DesignandFeasibility/_layouts/15/listform.aspx?PageType=4&amp;ListId=48a11f45-f27a-4e70-b33d-a95f67709e8c&amp;ID=693&amp;ContentTypeID=0x01006440C635F0E5064897CB37DE8164FE39</t>
  </si>
  <si>
    <t>https://aluext.sharepoint.com/sites/DesignandFeasibility/Shared%20Documents/S/Suer%20Nutzfahrzeugtechnik%20Gmbh%20%26%20Co%20KG_DE_Wermelskirchen/Mach-ID_734-734-WZ_B19569_PWP</t>
  </si>
  <si>
    <t>733-MK 100 Evo</t>
  </si>
  <si>
    <t>Continental Teves AG &amp; Co. OHG Werk Gifhorn - Halle 888</t>
  </si>
  <si>
    <t>Continental</t>
  </si>
  <si>
    <t>SupplyOn</t>
  </si>
  <si>
    <t>38518</t>
  </si>
  <si>
    <t>Uwe.Klein@continental-corporation.com</t>
  </si>
  <si>
    <t>10489132</t>
  </si>
  <si>
    <t>https://aluext.sharepoint.com/sites/DesignandFeasibility/Shared%20Documents/C/Continental_DE_Frankfurt/Mach-ID_733-MK%20100%20Evo</t>
  </si>
  <si>
    <t>Ventilgehäuse für Bremssysteme</t>
  </si>
  <si>
    <t>Rz 30 gemäss Kundenzeichnung beachten</t>
  </si>
  <si>
    <t xml:space="preserve">Analog bestehendem Profil
KP 26626/26661. Einstapel-
vorschrift auf unseren 
Profilzeichnungen 
vorhanden. </t>
  </si>
  <si>
    <t xml:space="preserve">TST N 052 00.03 Vers. 00 vom
25.05.2012 zu Leg. AW-6061.
TST N 001 12.50 Vers. 00 vom 
04.10.2012 zu Freigabeprozess.
Siehe Mach-ID 733_Spezif._Rev.
01_2021
</t>
  </si>
  <si>
    <t>siehe Kundenzeichnungen</t>
  </si>
  <si>
    <t>Hr. Klein</t>
  </si>
  <si>
    <t>732</t>
  </si>
  <si>
    <t>732-75758A</t>
  </si>
  <si>
    <t>https://aluext.sharepoint.com/sites/DesignandFeasibility/Shared%20Documents/S/Schliess-%20und%20Sicherungssysteme%20GmbH_DE_Mühlhausen/Mach-ID_732-75758A</t>
  </si>
  <si>
    <t>https://aluext.sharepoint.com/sites/DesignandFeasibility/_layouts/15/listform.aspx?PageType=4&amp;ListId=48a11f45-f27a-4e70-b33d-a95f67709e8c&amp;ID=691&amp;ContentTypeID=0x01006440C635F0E5064897CB37DE8164FE39</t>
  </si>
  <si>
    <t>731</t>
  </si>
  <si>
    <t>731-Round_bar_40mm_2011_T8</t>
  </si>
  <si>
    <t>https://aluext.sharepoint.com/sites/DesignandFeasibility/Shared%20Documents/M/Mittelrheinische%20Metallgießerei%20Heinrich%20Beyer%20GmbH%20&amp;%20Co.%20KG_DE_Andernach/Mach-ID_731-Round_bar_40mm_2011_T8</t>
  </si>
  <si>
    <t>https://aluext.sharepoint.com/sites/DesignandFeasibility/_layouts/15/listform.aspx?PageType=4&amp;ListId=48a11f45-f27a-4e70-b33d-a95f67709e8c&amp;ID=690&amp;ContentTypeID=0x01006440C635F0E5064897CB37DE8164FE39</t>
  </si>
  <si>
    <t>730</t>
  </si>
  <si>
    <t>730-AlumecoBrno4_profiles</t>
  </si>
  <si>
    <t>Alumeco cz s.r.o. CZ Brno</t>
  </si>
  <si>
    <t>Brno</t>
  </si>
  <si>
    <t>https://aluext.sharepoint.com/sites/DesignandFeasibility/Shared%20Documents/A/alumeco_CZ_Brno/Mach-ID_730-AlumecoBrno4_profiles</t>
  </si>
  <si>
    <t>https://aluext.sharepoint.com/sites/DesignandFeasibility/_layouts/15/listform.aspx?PageType=4&amp;ListId=48a11f45-f27a-4e70-b33d-a95f67709e8c&amp;ID=689&amp;ContentTypeID=0x01006440C635F0E5064897CB37DE8164FE39</t>
  </si>
  <si>
    <t>729</t>
  </si>
  <si>
    <t>729-Rund 43 + 44</t>
  </si>
  <si>
    <t>https://aluext.sharepoint.com/sites/DesignandFeasibility/Shared%20Documents/M/Manfred%20J.C.%20Niemann_DE_Essen/Mach-ID_729-Rund%2043%20+%2044</t>
  </si>
  <si>
    <t>https://aluext.sharepoint.com/sites/DesignandFeasibility/_layouts/15/listform.aspx?PageType=4&amp;ListId=48a11f45-f27a-4e70-b33d-a95f67709e8c&amp;ID=688&amp;ContentTypeID=0x01006440C635F0E5064897CB37DE8164FE39</t>
  </si>
  <si>
    <t>728</t>
  </si>
  <si>
    <t>728-Drawn_bar_6082_T6_30mm</t>
  </si>
  <si>
    <t>Heinz Krumme GmbH &amp; Co. KG DE Berlin</t>
  </si>
  <si>
    <t>https://aluext.sharepoint.com/sites/DesignandFeasibility/Shared%20Documents/H/Heinz%20Krumme%20GmbH%20&amp;%20Co.%20KG_DE_Berlin/Mach-ID_728-Drawn_bar_6082_T6_30mm</t>
  </si>
  <si>
    <t>https://aluext.sharepoint.com/sites/DesignandFeasibility/_layouts/15/listform.aspx?PageType=4&amp;ListId=48a11f45-f27a-4e70-b33d-a95f67709e8c&amp;ID=687&amp;ContentTypeID=0x01006440C635F0E5064897CB37DE8164FE39</t>
  </si>
  <si>
    <t>727</t>
  </si>
  <si>
    <t>727-B75163, B75052</t>
  </si>
  <si>
    <t>EMS Isoliertueren GmbH</t>
  </si>
  <si>
    <t>23689</t>
  </si>
  <si>
    <t>Pansdorf</t>
  </si>
  <si>
    <t>10040016</t>
  </si>
  <si>
    <t>https://aluext.sharepoint.com/sites/DesignandFeasibility/Shared%20Documents/E/ems%20Isoliertüren_DE_Pansdorf/Mach-ID_727-B75163,%20B75052</t>
  </si>
  <si>
    <t>https://aluext.sharepoint.com/sites/DesignandFeasibility/_layouts/15/listform.aspx?PageType=4&amp;ListId=48a11f45-f27a-4e70-b33d-a95f67709e8c&amp;ID=686&amp;ContentTypeID=0x01006440C635F0E5064897CB37DE8164FE39</t>
  </si>
  <si>
    <t>726</t>
  </si>
  <si>
    <t>726-Smiths_Ramp extrusion</t>
  </si>
  <si>
    <t>Smiths Metal GB Biggleswade</t>
  </si>
  <si>
    <t>Biggleswade</t>
  </si>
  <si>
    <t>https://aluext.sharepoint.com/sites/DesignandFeasibility/Shared%20Documents/S/Smiths%20metal_GB_Biggleswade/Mach-ID_726-Smiths_Ramp%20extrusion</t>
  </si>
  <si>
    <t>https://aluext.sharepoint.com/sites/DesignandFeasibility/_layouts/15/listform.aspx?PageType=4&amp;ListId=48a11f45-f27a-4e70-b33d-a95f67709e8c&amp;ID=685&amp;ContentTypeID=0x01006440C635F0E5064897CB37DE8164FE39</t>
  </si>
  <si>
    <t>725</t>
  </si>
  <si>
    <t>725-Hohlprofil_620x25</t>
  </si>
  <si>
    <t>Aalco GB Wednesbury</t>
  </si>
  <si>
    <t>https://aluext.sharepoint.com/sites/DesignandFeasibility/Shared%20Documents/A/Aalco_GB_Wednesbury/Mach-ID_725-Hohlprofil_620x25</t>
  </si>
  <si>
    <t>https://aluext.sharepoint.com/sites/DesignandFeasibility/_layouts/15/listform.aspx?PageType=4&amp;ListId=48a11f45-f27a-4e70-b33d-a95f67709e8c&amp;ID=684&amp;ContentTypeID=0x01006440C635F0E5064897CB37DE8164FE39</t>
  </si>
  <si>
    <t>724</t>
  </si>
  <si>
    <t>724-Vorabpruefung</t>
  </si>
  <si>
    <t>https://aluext.sharepoint.com/sites/DesignandFeasibility/Shared%20Documents/N/Neuman_AT_Marktl/Mach-ID_724-Vorabpruefung</t>
  </si>
  <si>
    <t>https://aluext.sharepoint.com/sites/DesignandFeasibility/_layouts/15/listform.aspx?PageType=4&amp;ListId=48a11f45-f27a-4e70-b33d-a95f67709e8c&amp;ID=683&amp;ContentTypeID=0x01006440C635F0E5064897CB37DE8164FE39</t>
  </si>
  <si>
    <t>723</t>
  </si>
  <si>
    <t>723-B11320</t>
  </si>
  <si>
    <t>https://aluext.sharepoint.com/sites/DesignandFeasibility/Shared%20Documents/S/Schliess-%20und%20Sicherungssysteme%20GmbH_DE_Mühlhausen/Mach-ID_723-B11320</t>
  </si>
  <si>
    <t>https://aluext.sharepoint.com/sites/DesignandFeasibility/_layouts/15/listform.aspx?PageType=4&amp;ListId=48a11f45-f27a-4e70-b33d-a95f67709e8c&amp;ID=682&amp;ContentTypeID=0x01006440C635F0E5064897CB37DE8164FE39</t>
  </si>
  <si>
    <t>722</t>
  </si>
  <si>
    <t>722-ENAW6063</t>
  </si>
  <si>
    <t>Schunk GmbH &amp; Co. KG Spann- und Greiftechnik</t>
  </si>
  <si>
    <t>Schunk GmbH</t>
  </si>
  <si>
    <t>74348</t>
  </si>
  <si>
    <t>Lauffen</t>
  </si>
  <si>
    <t>10490477</t>
  </si>
  <si>
    <t>https://aluext.sharepoint.com/sites/DesignandFeasibility/Shared%20Documents/S/Schunk%20GmbH_DE_Lauffen/Mach-ID_722-ENAW6063</t>
  </si>
  <si>
    <t>https://aluext.sharepoint.com/sites/DesignandFeasibility/_layouts/15/listform.aspx?PageType=4&amp;ListId=48a11f45-f27a-4e70-b33d-a95f67709e8c&amp;ID=681&amp;ContentTypeID=0x01006440C635F0E5064897CB37DE8164FE39</t>
  </si>
  <si>
    <t>721</t>
  </si>
  <si>
    <t>721-4 Zeichnungsprofile</t>
  </si>
  <si>
    <t>https://aluext.sharepoint.com/sites/DesignandFeasibility/Shared%20Documents/S/Schliess-%20und%20Sicherungssysteme%20GmbH_DE_Mühlhausen/Mach-ID_721-4%20Zeichnungsprofile</t>
  </si>
  <si>
    <t>https://aluext.sharepoint.com/sites/DesignandFeasibility/_layouts/15/listform.aspx?PageType=4&amp;ListId=48a11f45-f27a-4e70-b33d-a95f67709e8c&amp;ID=680&amp;ContentTypeID=0x01006440C635F0E5064897CB37DE8164FE39</t>
  </si>
  <si>
    <t>720</t>
  </si>
  <si>
    <t>720-Winkel 160x140x12</t>
  </si>
  <si>
    <t>DE Ladenburg</t>
  </si>
  <si>
    <t>https://aluext.sharepoint.com/sites/DesignandFeasibility/Shared%20Documents/S/ST%20Extruded%20Products%20Germany_DE_DE%20Ladenburg/Mach-ID_720-Winkel%20160x140x12</t>
  </si>
  <si>
    <t>https://aluext.sharepoint.com/sites/DesignandFeasibility/_layouts/15/listform.aspx?PageType=4&amp;ListId=48a11f45-f27a-4e70-b33d-a95f67709e8c&amp;ID=679&amp;ContentTypeID=0x01006440C635F0E5064897CB37DE8164FE39</t>
  </si>
  <si>
    <t>719</t>
  </si>
  <si>
    <t>719-B10098</t>
  </si>
  <si>
    <t>Norfi</t>
  </si>
  <si>
    <t>https://aluext.sharepoint.com/sites/DesignandFeasibility/Shared%20Documents/N/Norfi_DE_Unterensingen/Mach-ID_719-B10098</t>
  </si>
  <si>
    <t>https://aluext.sharepoint.com/sites/DesignandFeasibility/_layouts/15/listform.aspx?PageType=4&amp;ListId=48a11f45-f27a-4e70-b33d-a95f67709e8c&amp;ID=678&amp;ContentTypeID=0x01006440C635F0E5064897CB37DE8164FE39</t>
  </si>
  <si>
    <t>718</t>
  </si>
  <si>
    <t>718-Rundstangen__6061_7075_7175_Duffel</t>
  </si>
  <si>
    <t>https://aluext.sharepoint.com/sites/DesignandFeasibility/Shared%20Documents/B/BIKAR%20-%20METALLE%20GmbH_DE_Bad%20Berleburg/Mach-ID_718-Rundstangen__6061_7075_7175_Duffel</t>
  </si>
  <si>
    <t>https://aluext.sharepoint.com/sites/DesignandFeasibility/_layouts/15/listform.aspx?PageType=4&amp;ListId=48a11f45-f27a-4e70-b33d-a95f67709e8c&amp;ID=677&amp;ContentTypeID=0x01006440C635F0E5064897CB37DE8164FE39</t>
  </si>
  <si>
    <t>717</t>
  </si>
  <si>
    <t>717-Flohe 450 x 85 mm mit Bohrung</t>
  </si>
  <si>
    <t>Flohe GmbH &amp; Co. KG Werk 1</t>
  </si>
  <si>
    <t>Flohe GmbH</t>
  </si>
  <si>
    <t>44579</t>
  </si>
  <si>
    <t>Castrop-Rauxel</t>
  </si>
  <si>
    <t>10490934</t>
  </si>
  <si>
    <t>https://aluext.sharepoint.com/sites/DesignandFeasibility/Shared%20Documents/F/Flohe%20GmbH_DE_Castrop-Rauxel/Mach-ID_717-Flohe%20450%20x%2085%20mm%20mit%20Bohrung</t>
  </si>
  <si>
    <t>https://aluext.sharepoint.com/sites/DesignandFeasibility/_layouts/15/listform.aspx?PageType=4&amp;ListId=48a11f45-f27a-4e70-b33d-a95f67709e8c&amp;ID=676&amp;ContentTypeID=0x01006440C635F0E5064897CB37DE8164FE39</t>
  </si>
  <si>
    <t>716</t>
  </si>
  <si>
    <t>716-customized_profiles_6060-T66</t>
  </si>
  <si>
    <t>Dybvad Staal Industri</t>
  </si>
  <si>
    <t>Dybvad, Denmark</t>
  </si>
  <si>
    <t>10426016</t>
  </si>
  <si>
    <t>https://aluext.sharepoint.com/sites/DesignandFeasibility/Shared%20Documents/D/DSI%20Freezing%20Solutions_DK_Dybvad,%20Denmark/Mach-ID_716-customized_profiles_6060-T66</t>
  </si>
  <si>
    <t>https://aluext.sharepoint.com/sites/DesignandFeasibility/_layouts/15/listform.aspx?PageType=4&amp;ListId=48a11f45-f27a-4e70-b33d-a95f67709e8c&amp;ID=675&amp;ContentTypeID=0x01006440C635F0E5064897CB37DE8164FE39</t>
  </si>
  <si>
    <t>715</t>
  </si>
  <si>
    <t>715-Anfrage_4-5981</t>
  </si>
  <si>
    <t>Friesenheim</t>
  </si>
  <si>
    <t>https://aluext.sharepoint.com/sites/DesignandFeasibility/Shared%20Documents/A/Albea_DE_Friesenheim/Mach-ID_715-Anfrage_4-5981</t>
  </si>
  <si>
    <t>https://aluext.sharepoint.com/sites/DesignandFeasibility/_layouts/15/listform.aspx?PageType=4&amp;ListId=48a11f45-f27a-4e70-b33d-a95f67709e8c&amp;ID=674&amp;ContentTypeID=0x01006440C635F0E5064897CB37DE8164FE39</t>
  </si>
  <si>
    <t>714</t>
  </si>
  <si>
    <t>714-Anfrage_4-5980</t>
  </si>
  <si>
    <t>https://aluext.sharepoint.com/sites/DesignandFeasibility/Shared%20Documents/A/Albea_DE_Friesenheim/Mach-ID_714-Anfrage_4-5980</t>
  </si>
  <si>
    <t>https://aluext.sharepoint.com/sites/DesignandFeasibility/_layouts/15/listform.aspx?PageType=4&amp;ListId=48a11f45-f27a-4e70-b33d-a95f67709e8c&amp;ID=673&amp;ContentTypeID=0x01006440C635F0E5064897CB37DE8164FE39</t>
  </si>
  <si>
    <t>713</t>
  </si>
  <si>
    <t>713-UW Alfstedt</t>
  </si>
  <si>
    <t>Oberhausen</t>
  </si>
  <si>
    <t>https://aluext.sharepoint.com/sites/DesignandFeasibility/Shared%20Documents/S/Spie%20SAG_DE_Oberhausen/Mach-ID_713-UW%20Alfstedt</t>
  </si>
  <si>
    <t>https://aluext.sharepoint.com/sites/DesignandFeasibility/_layouts/15/listform.aspx?PageType=4&amp;ListId=48a11f45-f27a-4e70-b33d-a95f67709e8c&amp;ID=672&amp;ContentTypeID=0x01006440C635F0E5064897CB37DE8164FE39</t>
  </si>
  <si>
    <t>712</t>
  </si>
  <si>
    <t>712-WZ_B19569</t>
  </si>
  <si>
    <t>Ordner zu Mach-ID 712</t>
  </si>
  <si>
    <t>https://aluext.sharepoint.com/sites/DesignandFeasibility/_layouts/15/listform.aspx?PageType=4&amp;ListId=48a11f45-f27a-4e70-b33d-a95f67709e8c&amp;ID=671&amp;ContentTypeID=0x01006440C635F0E5064897CB37DE8164FE39</t>
  </si>
  <si>
    <t>https://aluext.sharepoint.com/sites/DesignandFeasibility/Shared%20Documents/P/PWP%20Sa_CH_Payerne/Mach-ID_712-712-WZ_B19569</t>
  </si>
  <si>
    <t>711</t>
  </si>
  <si>
    <t>711-alte Bonner Querschnitte</t>
  </si>
  <si>
    <t>General Dynamics</t>
  </si>
  <si>
    <t>https://aluext.sharepoint.com/sites/DesignandFeasibility/Shared%20Documents/G/General%20Dynamics_DE_Kaiserslautern/Mach-ID_711-alte%20Bonner%20Querschnitte</t>
  </si>
  <si>
    <t>https://aluext.sharepoint.com/sites/DesignandFeasibility/_layouts/15/listform.aspx?PageType=4&amp;ListId=48a11f45-f27a-4e70-b33d-a95f67709e8c&amp;ID=670&amp;ContentTypeID=0x01006440C635F0E5064897CB37DE8164FE39</t>
  </si>
  <si>
    <t>710</t>
  </si>
  <si>
    <t>710-77923 Werkzeug 100 MN wurde verschrottet</t>
  </si>
  <si>
    <t>https://aluext.sharepoint.com/sites/DesignandFeasibility/Shared%20Documents/M/Mersen_FR_La%20Mure/Mach-ID_710-77923%20Werkzeug%20100%20MN%20wurde%20verschrottet</t>
  </si>
  <si>
    <t>https://aluext.sharepoint.com/sites/DesignandFeasibility/_layouts/15/listform.aspx?PageType=4&amp;ListId=48a11f45-f27a-4e70-b33d-a95f67709e8c&amp;ID=669&amp;ContentTypeID=0x01006440C635F0E5064897CB37DE8164FE39</t>
  </si>
  <si>
    <t>709</t>
  </si>
  <si>
    <t>709-Winkel 157x130x12 mm</t>
  </si>
  <si>
    <t>https://aluext.sharepoint.com/sites/DesignandFeasibility/Shared%20Documents/M/Metallcenter%20West_DE_Leopoldshoehe/Mach-ID_709-Winkel%20157x130x12%20mm</t>
  </si>
  <si>
    <t>https://aluext.sharepoint.com/sites/DesignandFeasibility/_layouts/15/listform.aspx?PageType=4&amp;ListId=48a11f45-f27a-4e70-b33d-a95f67709e8c&amp;ID=668&amp;ContentTypeID=0x01006440C635F0E5064897CB37DE8164FE39</t>
  </si>
  <si>
    <t>708</t>
  </si>
  <si>
    <t>708-WZ_24442</t>
  </si>
  <si>
    <t>Ordner zu Mach-ID 708</t>
  </si>
  <si>
    <t>https://aluext.sharepoint.com/sites/DesignandFeasibility/_layouts/15/listform.aspx?PageType=4&amp;ListId=48a11f45-f27a-4e70-b33d-a95f67709e8c&amp;ID=667&amp;ContentTypeID=0x01006440C635F0E5064897CB37DE8164FE39</t>
  </si>
  <si>
    <t>https://aluext.sharepoint.com/sites/DesignandFeasibility/Shared%20Documents/J/Jenny%20Waltle%20GmbH_AT_Frastanz/Mach-ID_708-708-WZ_24442</t>
  </si>
  <si>
    <t>707</t>
  </si>
  <si>
    <t>707-Rohr in Kurzlängen</t>
  </si>
  <si>
    <t>https://aluext.sharepoint.com/sites/DesignandFeasibility/Shared%20Documents/M/Manfred%20J.C.%20Niemann_DE_Ditzingen/Mach-ID_707-Rohr%20in%20Kurzlängen</t>
  </si>
  <si>
    <t>https://aluext.sharepoint.com/sites/DesignandFeasibility/_layouts/15/listform.aspx?PageType=4&amp;ListId=48a11f45-f27a-4e70-b33d-a95f67709e8c&amp;ID=666&amp;ContentTypeID=0x01006440C635F0E5064897CB37DE8164FE39</t>
  </si>
  <si>
    <t>706</t>
  </si>
  <si>
    <t>706-WZ_28936</t>
  </si>
  <si>
    <t>Ordner zu Mach-ID 706</t>
  </si>
  <si>
    <t>https://aluext.sharepoint.com/sites/DesignandFeasibility/_layouts/15/listform.aspx?PageType=4&amp;ListId=48a11f45-f27a-4e70-b33d-a95f67709e8c&amp;ID=665&amp;ContentTypeID=0x01006440C635F0E5064897CB37DE8164FE39</t>
  </si>
  <si>
    <t>https://aluext.sharepoint.com/sites/DesignandFeasibility/Shared%20Documents/P/PWP%20Sa_CH_Payerne/Mach-ID_706-706-WZ_28936</t>
  </si>
  <si>
    <t>705</t>
  </si>
  <si>
    <t>705-Rahmenteile</t>
  </si>
  <si>
    <t>https://aluext.sharepoint.com/sites/DesignandFeasibility/Shared%20Documents/S/Saint%20Jean_DE_Ilsfeld/Mach-ID_705-Rahmenteile</t>
  </si>
  <si>
    <t>https://aluext.sharepoint.com/sites/DesignandFeasibility/_layouts/15/listform.aspx?PageType=4&amp;ListId=48a11f45-f27a-4e70-b33d-a95f67709e8c&amp;ID=664&amp;ContentTypeID=0x01006440C635F0E5064897CB37DE8164FE39</t>
  </si>
  <si>
    <t>704</t>
  </si>
  <si>
    <t>704-M3_Profilgehäuse</t>
  </si>
  <si>
    <t>https://aluext.sharepoint.com/sites/DesignandFeasibility/Shared%20Documents/M/ML%20Metall-Concept%20GmbH_DE_Freudenstadt/Mach-ID_704-M3_Profilgehäuse</t>
  </si>
  <si>
    <t>https://aluext.sharepoint.com/sites/DesignandFeasibility/_layouts/15/listform.aspx?PageType=4&amp;ListId=48a11f45-f27a-4e70-b33d-a95f67709e8c&amp;ID=663&amp;ContentTypeID=0x01006440C635F0E5064897CB37DE8164FE39</t>
  </si>
  <si>
    <t>703</t>
  </si>
  <si>
    <t>703-TRAXX</t>
  </si>
  <si>
    <t>Bombardier PL Polen</t>
  </si>
  <si>
    <t>https://aluext.sharepoint.com/sites/DesignandFeasibility/Shared%20Documents/B/Bombardier_P__Polen/Mach-ID_703-TRAXX</t>
  </si>
  <si>
    <t>https://aluext.sharepoint.com/sites/DesignandFeasibility/_layouts/15/listform.aspx?PageType=4&amp;ListId=48a11f45-f27a-4e70-b33d-a95f67709e8c&amp;ID=662&amp;ContentTypeID=0x01006440C635F0E5064897CB37DE8164FE39</t>
  </si>
  <si>
    <t>702</t>
  </si>
  <si>
    <t>702-Profilstück</t>
  </si>
  <si>
    <t>9623</t>
  </si>
  <si>
    <t>https://aluext.sharepoint.com/sites/DesignandFeasibility/Shared%20Documents/B/B&amp;T_DE_Frauenstein/Mach-ID_702-Profilstück</t>
  </si>
  <si>
    <t>https://aluext.sharepoint.com/sites/DesignandFeasibility/_layouts/15/listform.aspx?PageType=4&amp;ListId=48a11f45-f27a-4e70-b33d-a95f67709e8c&amp;ID=661&amp;ContentTypeID=0x01006440C635F0E5064897CB37DE8164FE39</t>
  </si>
  <si>
    <t>701</t>
  </si>
  <si>
    <t>701-Rohre_6060_T66</t>
  </si>
  <si>
    <t>St.Georgen</t>
  </si>
  <si>
    <t>https://aluext.sharepoint.com/sites/DesignandFeasibility/Shared%20Documents/A/Alumeco%20Austria%20GmbH_AT_St.Georgen/Mach-ID_701-Rohre_6060_T66</t>
  </si>
  <si>
    <t>https://aluext.sharepoint.com/sites/DesignandFeasibility/_layouts/15/listform.aspx?PageType=4&amp;ListId=48a11f45-f27a-4e70-b33d-a95f67709e8c&amp;ID=660&amp;ContentTypeID=0x01006440C635F0E5064897CB37DE8164FE39</t>
  </si>
  <si>
    <t>700</t>
  </si>
  <si>
    <t>700-Rohr 80x20</t>
  </si>
  <si>
    <t>https://aluext.sharepoint.com/sites/DesignandFeasibility/Shared%20Documents/N/NLS%20Machining_DE_Berlin/Mach-ID_700-Rohr%2080x20</t>
  </si>
  <si>
    <t>https://aluext.sharepoint.com/sites/DesignandFeasibility/_layouts/15/listform.aspx?PageType=4&amp;ListId=48a11f45-f27a-4e70-b33d-a95f67709e8c&amp;ID=659&amp;ContentTypeID=0x01006440C635F0E5064897CB37DE8164FE39</t>
  </si>
  <si>
    <t>699</t>
  </si>
  <si>
    <t>699-Längsträger</t>
  </si>
  <si>
    <t>GF CH Schaffhausen</t>
  </si>
  <si>
    <t>https://aluext.sharepoint.com/sites/DesignandFeasibility/Shared%20Documents/G/GF_CH_Schaffhausen/Mach-ID_699-Längsträger</t>
  </si>
  <si>
    <t>https://aluext.sharepoint.com/sites/DesignandFeasibility/_layouts/15/listform.aspx?PageType=4&amp;ListId=48a11f45-f27a-4e70-b33d-a95f67709e8c&amp;ID=658&amp;ContentTypeID=0x01006440C635F0E5064897CB37DE8164FE39</t>
  </si>
  <si>
    <t>698</t>
  </si>
  <si>
    <t>698-Spezialprofil_6101B_T7</t>
  </si>
  <si>
    <t>Alumeco Cz S.r.o.</t>
  </si>
  <si>
    <t>Alumeco CZ s.r.o.</t>
  </si>
  <si>
    <t>66451</t>
  </si>
  <si>
    <t>10100200</t>
  </si>
  <si>
    <t>https://aluext.sharepoint.com/sites/DesignandFeasibility/Shared%20Documents/A/Alumeco%20CZ%20s.r.o._CZ_Brno/Mach-ID_698-Spezialprofil_6101B_T7</t>
  </si>
  <si>
    <t>https://aluext.sharepoint.com/sites/DesignandFeasibility/_layouts/15/listform.aspx?PageType=4&amp;ListId=48a11f45-f27a-4e70-b33d-a95f67709e8c&amp;ID=657&amp;ContentTypeID=0x01006440C635F0E5064897CB37DE8164FE39</t>
  </si>
  <si>
    <t>697</t>
  </si>
  <si>
    <t>697-WZ_29254</t>
  </si>
  <si>
    <t>Ordner zu Mach-ID 697</t>
  </si>
  <si>
    <t>https://aluext.sharepoint.com/sites/DesignandFeasibility/_layouts/15/listform.aspx?PageType=4&amp;ListId=48a11f45-f27a-4e70-b33d-a95f67709e8c&amp;ID=656&amp;ContentTypeID=0x01006440C635F0E5064897CB37DE8164FE39</t>
  </si>
  <si>
    <t>https://aluext.sharepoint.com/sites/DesignandFeasibility/Shared%20Documents/L/Losberger%20GmbH_DE_Bad%20Rappenau/Mach-ID_697-697-WZ_29254</t>
  </si>
  <si>
    <t>696</t>
  </si>
  <si>
    <t>696-B70117</t>
  </si>
  <si>
    <t>alpha metall GmbH</t>
  </si>
  <si>
    <t>https://aluext.sharepoint.com/sites/DesignandFeasibility/Shared%20Documents/A/alpha%20metall%20GmbH_DE_Andernach/Mach-ID_696-B70117</t>
  </si>
  <si>
    <t>https://aluext.sharepoint.com/sites/DesignandFeasibility/_layouts/15/listform.aspx?PageType=4&amp;ListId=48a11f45-f27a-4e70-b33d-a95f67709e8c&amp;ID=655&amp;ContentTypeID=0x01006440C635F0E5064897CB37DE8164FE39</t>
  </si>
  <si>
    <t>695</t>
  </si>
  <si>
    <t>695-B25702_gebogen</t>
  </si>
  <si>
    <t>https://aluext.sharepoint.com/sites/DesignandFeasibility/Shared%20Documents/B/Bode_DE_Kassel/Mach-ID_695-B25702_gebogen</t>
  </si>
  <si>
    <t>https://aluext.sharepoint.com/sites/DesignandFeasibility/_layouts/15/listform.aspx?PageType=4&amp;ListId=48a11f45-f27a-4e70-b33d-a95f67709e8c&amp;ID=654&amp;ContentTypeID=0x01006440C635F0E5064897CB37DE8164FE39</t>
  </si>
  <si>
    <t>694</t>
  </si>
  <si>
    <t>694-Säule_Schwenkarm</t>
  </si>
  <si>
    <t>Wild AT Voelkermarkt</t>
  </si>
  <si>
    <t>Voelkermarkt</t>
  </si>
  <si>
    <t>https://aluext.sharepoint.com/sites/DesignandFeasibility/Shared%20Documents/W/Wild_AT_Voelkermarkt/Mach-ID_694-Säule_Schwenkarm</t>
  </si>
  <si>
    <t>https://aluext.sharepoint.com/sites/DesignandFeasibility/_layouts/15/listform.aspx?PageType=4&amp;ListId=48a11f45-f27a-4e70-b33d-a95f67709e8c&amp;ID=653&amp;ContentTypeID=0x01006440C635F0E5064897CB37DE8164FE39</t>
  </si>
  <si>
    <t>693</t>
  </si>
  <si>
    <t>693-Kühlkörper</t>
  </si>
  <si>
    <t>ML Metall-Concept</t>
  </si>
  <si>
    <t>https://aluext.sharepoint.com/sites/DesignandFeasibility/Shared%20Documents/M/ML%20Metall-Concept_DE_Freudenstadt/Mach-ID_693-Kühlkörper</t>
  </si>
  <si>
    <t>https://aluext.sharepoint.com/sites/DesignandFeasibility/_layouts/15/listform.aspx?PageType=4&amp;ListId=48a11f45-f27a-4e70-b33d-a95f67709e8c&amp;ID=652&amp;ContentTypeID=0x01006440C635F0E5064897CB37DE8164FE39</t>
  </si>
  <si>
    <t>692</t>
  </si>
  <si>
    <t>692-Rohr 120x30 mit US-Prüfung</t>
  </si>
  <si>
    <t>https://aluext.sharepoint.com/sites/DesignandFeasibility/Shared%20Documents/M/Manfred%20J.C.%20Niemann_DE_Bremen/Mach-ID_692-Rohr%20120x30%20mit%20US-Prüfung</t>
  </si>
  <si>
    <t>https://aluext.sharepoint.com/sites/DesignandFeasibility/_layouts/15/listform.aspx?PageType=4&amp;ListId=48a11f45-f27a-4e70-b33d-a95f67709e8c&amp;ID=651&amp;ContentTypeID=0x01006440C635F0E5064897CB37DE8164FE39</t>
  </si>
  <si>
    <t>691</t>
  </si>
  <si>
    <t>691-Profile_6063_T6_Alumeco</t>
  </si>
  <si>
    <t>https://aluext.sharepoint.com/sites/DesignandFeasibility/Shared%20Documents/A/Alumeco%20Sverige%20AB_SE_Solna/Mach-ID_691-Profile_6063_T6_Alumeco</t>
  </si>
  <si>
    <t>https://aluext.sharepoint.com/sites/DesignandFeasibility/_layouts/15/listform.aspx?PageType=4&amp;ListId=48a11f45-f27a-4e70-b33d-a95f67709e8c&amp;ID=650&amp;ContentTypeID=0x01006440C635F0E5064897CB37DE8164FE39</t>
  </si>
  <si>
    <t>690</t>
  </si>
  <si>
    <t>690-3 Systemprofile</t>
  </si>
  <si>
    <t>https://aluext.sharepoint.com/sites/DesignandFeasibility/Shared%20Documents/M/Metallcenter%20West_DE_Leopoldshoehe/Mach-ID_690-3%20Systemprofile</t>
  </si>
  <si>
    <t>https://aluext.sharepoint.com/sites/DesignandFeasibility/_layouts/15/listform.aspx?PageType=4&amp;ListId=48a11f45-f27a-4e70-b33d-a95f67709e8c&amp;ID=649&amp;ContentTypeID=0x01006440C635F0E5064897CB37DE8164FE39</t>
  </si>
  <si>
    <t>688</t>
  </si>
  <si>
    <t>688-Schweller ID-4</t>
  </si>
  <si>
    <t>https://aluext.sharepoint.com/sites/DesignandFeasibility/Shared%20Documents/V/Volkswagen_DE_Braunschweig/Mach-ID_688-Schweller</t>
  </si>
  <si>
    <t>https://aluext.sharepoint.com/sites/DesignandFeasibility/_layouts/15/listform.aspx?PageType=4&amp;ListId=48a11f45-f27a-4e70-b33d-a95f67709e8c&amp;ID=648&amp;ContentTypeID=0x01006440C635F0E5064897CB37DE8164FE39</t>
  </si>
  <si>
    <t>687</t>
  </si>
  <si>
    <t>687-HeatSink_300x84_Anfrage_13409</t>
  </si>
  <si>
    <t>https://aluext.sharepoint.com/sites/DesignandFeasibility/Shared%20Documents/F/Fischer%20Elektronik_DE_Lüdenscheid/Mach-ID_687-HeatSink_300x84_Anfrage_13409</t>
  </si>
  <si>
    <t>https://aluext.sharepoint.com/sites/DesignandFeasibility/_layouts/15/listform.aspx?PageType=4&amp;ListId=48a11f45-f27a-4e70-b33d-a95f67709e8c&amp;ID=647&amp;ContentTypeID=0x01006440C635F0E5064897CB37DE8164FE39</t>
  </si>
  <si>
    <t>686</t>
  </si>
  <si>
    <t>686-Profil_6082_Alumeco</t>
  </si>
  <si>
    <t>https://aluext.sharepoint.com/sites/DesignandFeasibility/Shared%20Documents/A/Alumeco%20Sverige%20AB_SE_Solna/Mach-ID_686-Profil_6082_Alumeco</t>
  </si>
  <si>
    <t>https://aluext.sharepoint.com/sites/DesignandFeasibility/_layouts/15/listform.aspx?PageType=4&amp;ListId=48a11f45-f27a-4e70-b33d-a95f67709e8c&amp;ID=646&amp;ContentTypeID=0x01006440C635F0E5064897CB37DE8164FE39</t>
  </si>
  <si>
    <t>685</t>
  </si>
  <si>
    <t>685-B30101</t>
  </si>
  <si>
    <t>Informationstechnik Meng GmbH</t>
  </si>
  <si>
    <t>Informationstechnik Meng</t>
  </si>
  <si>
    <t>55765</t>
  </si>
  <si>
    <t>Birkenfeld</t>
  </si>
  <si>
    <t>11266900</t>
  </si>
  <si>
    <t>https://aluext.sharepoint.com/sites/DesignandFeasibility/Shared%20Documents/I/Informationstechnik%20Meng_DE_Birkenfeld/Mach-ID_685-B30101</t>
  </si>
  <si>
    <t>https://aluext.sharepoint.com/sites/DesignandFeasibility/_layouts/15/listform.aspx?PageType=4&amp;ListId=48a11f45-f27a-4e70-b33d-a95f67709e8c&amp;ID=645&amp;ContentTypeID=0x01006440C635F0E5064897CB37DE8164FE39</t>
  </si>
  <si>
    <t>684</t>
  </si>
  <si>
    <t>684-Querstrebe</t>
  </si>
  <si>
    <t>Nemak DE Frankfurt</t>
  </si>
  <si>
    <t>https://aluext.sharepoint.com/sites/DesignandFeasibility/Shared%20Documents/N/Nemak,%20Frankfurt_DE_Slowenien/Mach-ID_684-Querstrebe</t>
  </si>
  <si>
    <t>https://aluext.sharepoint.com/sites/DesignandFeasibility/_layouts/15/listform.aspx?PageType=4&amp;ListId=48a11f45-f27a-4e70-b33d-a95f67709e8c&amp;ID=644&amp;ContentTypeID=0x01006440C635F0E5064897CB37DE8164FE39</t>
  </si>
  <si>
    <t>683</t>
  </si>
  <si>
    <t>683-Ventilaufnahme_WZ_26626</t>
  </si>
  <si>
    <t>Frankfurt am Main</t>
  </si>
  <si>
    <t>https://aluext.sharepoint.com/sites/DesignandFeasibility/Shared%20Documents/C/Continental_DE_Frankfurt%20am%20Main/Mach-ID_683-Ventilaufnahme_WZ_26626</t>
  </si>
  <si>
    <t>https://aluext.sharepoint.com/sites/DesignandFeasibility/_layouts/15/listform.aspx?PageType=4&amp;ListId=48a11f45-f27a-4e70-b33d-a95f67709e8c&amp;ID=643&amp;ContentTypeID=0x01006440C635F0E5064897CB37DE8164FE39</t>
  </si>
  <si>
    <t>682</t>
  </si>
  <si>
    <t>682-Rundstangen 15, 46, 90 mm</t>
  </si>
  <si>
    <t>DE-57319</t>
  </si>
  <si>
    <t>https://aluext.sharepoint.com/sites/DesignandFeasibility/Shared%20Documents/B/Bikar-Metalle%20GmbH_DE_DE-57319/Mach-ID_682-Rundstangen%2015,%2046,%2090%20mm</t>
  </si>
  <si>
    <t>https://aluext.sharepoint.com/sites/DesignandFeasibility/_layouts/15/listform.aspx?PageType=4&amp;ListId=48a11f45-f27a-4e70-b33d-a95f67709e8c&amp;ID=642&amp;ContentTypeID=0x01006440C635F0E5064897CB37DE8164FE39</t>
  </si>
  <si>
    <t>681</t>
  </si>
  <si>
    <t>681-Rohre_6082_125x20</t>
  </si>
  <si>
    <t>https://aluext.sharepoint.com/sites/DesignandFeasibility/Shared%20Documents/W/Westdeutscher%20Metall-Handel%20GmbH_DE_Essen/Mach-ID_681-Rohre_6082_125x20</t>
  </si>
  <si>
    <t>https://aluext.sharepoint.com/sites/DesignandFeasibility/_layouts/15/listform.aspx?PageType=4&amp;ListId=48a11f45-f27a-4e70-b33d-a95f67709e8c&amp;ID=641&amp;ContentTypeID=0x01006440C635F0E5064897CB37DE8164FE39</t>
  </si>
  <si>
    <t>680</t>
  </si>
  <si>
    <t>680-Klix_170</t>
  </si>
  <si>
    <t>JoDe AT Dornbirn</t>
  </si>
  <si>
    <t>https://aluext.sharepoint.com/sites/DesignandFeasibility/Shared%20Documents/J/JoDe_AT_Dornbirn/Mach-ID_680-Klix_170</t>
  </si>
  <si>
    <t>https://aluext.sharepoint.com/sites/DesignandFeasibility/_layouts/15/listform.aspx?PageType=4&amp;ListId=48a11f45-f27a-4e70-b33d-a95f67709e8c&amp;ID=640&amp;ContentTypeID=0x01006440C635F0E5064897CB37DE8164FE39</t>
  </si>
  <si>
    <t>679</t>
  </si>
  <si>
    <t>679-Floor and roof planks</t>
  </si>
  <si>
    <t>MER MEC S.p.A. IT Monopoli</t>
  </si>
  <si>
    <t>Monopoli</t>
  </si>
  <si>
    <t>https://aluext.sharepoint.com/sites/DesignandFeasibility/Shared%20Documents/M/MER%20MEC%20S.p.A._IT_Monopoli/Mach-ID_679-Floor%20and%20roof%20planks</t>
  </si>
  <si>
    <t>https://aluext.sharepoint.com/sites/DesignandFeasibility/_layouts/15/listform.aspx?PageType=4&amp;ListId=48a11f45-f27a-4e70-b33d-a95f67709e8c&amp;ID=639&amp;ContentTypeID=0x01006440C635F0E5064897CB37DE8164FE39</t>
  </si>
  <si>
    <t>678</t>
  </si>
  <si>
    <t>678-Projects AKT Transitio,  Renfe Feve, Cercedill</t>
  </si>
  <si>
    <t>https://aluext.sharepoint.com/sites/DesignandFeasibility/Shared%20Documents/C/CAF_ES_Beasain/Mach-ID_678-Projects%20AKT%20Transitio,%20%20Renfe%20Feve,%20Cercedilla</t>
  </si>
  <si>
    <t>https://aluext.sharepoint.com/sites/DesignandFeasibility/_layouts/15/listform.aspx?PageType=4&amp;ListId=48a11f45-f27a-4e70-b33d-a95f67709e8c&amp;ID=638&amp;ContentTypeID=0x01006440C635F0E5064897CB37DE8164FE39</t>
  </si>
  <si>
    <t>677</t>
  </si>
  <si>
    <t>677-Crossmember FF4</t>
  </si>
  <si>
    <t>https://aluext.sharepoint.com/sites/DesignandFeasibility/Shared%20Documents/B/B&amp;T_DE_Grevelsberg/Mach-ID_677-Crossmember%20FF4</t>
  </si>
  <si>
    <t>https://aluext.sharepoint.com/sites/DesignandFeasibility/_layouts/15/listform.aspx?PageType=4&amp;ListId=48a11f45-f27a-4e70-b33d-a95f67709e8c&amp;ID=637&amp;ContentTypeID=0x01006440C635F0E5064897CB37DE8164FE39</t>
  </si>
  <si>
    <t>676</t>
  </si>
  <si>
    <t>676-AERO Schweller</t>
  </si>
  <si>
    <t>https://aluext.sharepoint.com/sites/DesignandFeasibility/Shared%20Documents/V/Volkswagen_DE_Braunschweig/Mach-ID_676-AERO%20Schweller</t>
  </si>
  <si>
    <t>https://aluext.sharepoint.com/sites/DesignandFeasibility/_layouts/15/listform.aspx?PageType=4&amp;ListId=48a11f45-f27a-4e70-b33d-a95f67709e8c&amp;ID=636&amp;ContentTypeID=0x01006440C635F0E5064897CB37DE8164FE39</t>
  </si>
  <si>
    <t>675</t>
  </si>
  <si>
    <t>675-Rohr 170x20 mm</t>
  </si>
  <si>
    <t>Heitmann Metallhandel Rheinland GmbH</t>
  </si>
  <si>
    <t>50735</t>
  </si>
  <si>
    <t>DE 50735 Köln</t>
  </si>
  <si>
    <t>10481583</t>
  </si>
  <si>
    <t>https://aluext.sharepoint.com/sites/DesignandFeasibility/Shared%20Documents/H/Heitmann%20Metallhandel%20GmbH_DE_DE%2050735%20Köln/Mach-ID_675-Rohr%20170x20%20mm</t>
  </si>
  <si>
    <t>https://aluext.sharepoint.com/sites/DesignandFeasibility/_layouts/15/listform.aspx?PageType=4&amp;ListId=48a11f45-f27a-4e70-b33d-a95f67709e8c&amp;ID=635&amp;ContentTypeID=0x01006440C635F0E5064897CB37DE8164FE39</t>
  </si>
  <si>
    <t>674</t>
  </si>
  <si>
    <t>674-B11615</t>
  </si>
  <si>
    <t>Rochhausen Kaeltesysteme GmbH</t>
  </si>
  <si>
    <t>Rochhausen</t>
  </si>
  <si>
    <t>9435</t>
  </si>
  <si>
    <t>Drebach</t>
  </si>
  <si>
    <t>10490989</t>
  </si>
  <si>
    <t>https://aluext.sharepoint.com/sites/DesignandFeasibility/Shared%20Documents/R/Rochhausen_DE_Drebach/Mach-ID_674-B11615</t>
  </si>
  <si>
    <t>https://aluext.sharepoint.com/sites/DesignandFeasibility/_layouts/15/listform.aspx?PageType=4&amp;ListId=48a11f45-f27a-4e70-b33d-a95f67709e8c&amp;ID=634&amp;ContentTypeID=0x01006440C635F0E5064897CB37DE8164FE39</t>
  </si>
  <si>
    <t>673</t>
  </si>
  <si>
    <t>673-Rohr 50x8 mm</t>
  </si>
  <si>
    <t>57319 Bad Berleberg</t>
  </si>
  <si>
    <t>https://aluext.sharepoint.com/sites/DesignandFeasibility/Shared%20Documents/B/Bikar-Metalle%20GmbH_DE_57319%20Bad%20Berleberg/Mach-ID_673-Rohr%2050x8%20mm</t>
  </si>
  <si>
    <t>https://aluext.sharepoint.com/sites/DesignandFeasibility/_layouts/15/listform.aspx?PageType=4&amp;ListId=48a11f45-f27a-4e70-b33d-a95f67709e8c&amp;ID=633&amp;ContentTypeID=0x01006440C635F0E5064897CB37DE8164FE39</t>
  </si>
  <si>
    <t>672</t>
  </si>
  <si>
    <t>672-ATIB_7020</t>
  </si>
  <si>
    <t>A.T.I.B. S.r.l.</t>
  </si>
  <si>
    <t>A.T.I.B.</t>
  </si>
  <si>
    <t>25020</t>
  </si>
  <si>
    <t>Dello</t>
  </si>
  <si>
    <t>11073200</t>
  </si>
  <si>
    <t>https://aluext.sharepoint.com/sites/DesignandFeasibility/Shared%20Documents/A/A.T.I.B._IT_Dello/Mach-ID_672-ATIB_7020</t>
  </si>
  <si>
    <t>https://aluext.sharepoint.com/sites/DesignandFeasibility/_layouts/15/listform.aspx?PageType=4&amp;ListId=48a11f45-f27a-4e70-b33d-a95f67709e8c&amp;ID=632&amp;ContentTypeID=0x01006440C635F0E5064897CB37DE8164FE39</t>
  </si>
  <si>
    <t>671</t>
  </si>
  <si>
    <t>671-Gussbolzen Leg. 6061</t>
  </si>
  <si>
    <t>https://aluext.sharepoint.com/sites/DesignandFeasibility/Shared%20Documents/M/Manfred%20J.C.%20Niemann_DE_Bremen/Mach-ID_671-Gussbolzen%20Leg.%206061</t>
  </si>
  <si>
    <t>https://aluext.sharepoint.com/sites/DesignandFeasibility/_layouts/15/listform.aspx?PageType=4&amp;ListId=48a11f45-f27a-4e70-b33d-a95f67709e8c&amp;ID=631&amp;ContentTypeID=0x01006440C635F0E5064897CB37DE8164FE39</t>
  </si>
  <si>
    <t>670</t>
  </si>
  <si>
    <t>670-Profile_seitlich+Querstrebe_G45_BEV_SPP</t>
  </si>
  <si>
    <t>https://aluext.sharepoint.com/sites/DesignandFeasibility/Shared%20Documents/M/Magna_AT_Weiz/Mach-ID_670-Profile_seitlich+Querstrebe_G45_BEV_SPP</t>
  </si>
  <si>
    <t>https://aluext.sharepoint.com/sites/DesignandFeasibility/_layouts/15/listform.aspx?PageType=4&amp;ListId=48a11f45-f27a-4e70-b33d-a95f67709e8c&amp;ID=630&amp;ContentTypeID=0x01006440C635F0E5064897CB37DE8164FE39</t>
  </si>
  <si>
    <t>669</t>
  </si>
  <si>
    <t>669-UW Garenfeld</t>
  </si>
  <si>
    <t>D-Dortmund</t>
  </si>
  <si>
    <t>Ordner zu Mach-ID 669</t>
  </si>
  <si>
    <t>https://aluext.sharepoint.com/sites/DesignandFeasibility/_layouts/15/listform.aspx?PageType=4&amp;ListId=48a11f45-f27a-4e70-b33d-a95f67709e8c&amp;ID=629&amp;ContentTypeID=0x01006440C635F0E5064897CB37DE8164FE39</t>
  </si>
  <si>
    <t>https://aluext.sharepoint.com/sites/DesignandFeasibility/Shared%20Documents/A/Amprion%20GmbH_DE_D-Dortmund/Mach-ID_669-669-UW_Garenfeld</t>
  </si>
  <si>
    <t>668</t>
  </si>
  <si>
    <t>668-Verstärkung_Schweller</t>
  </si>
  <si>
    <t>Linde + Wiemann DE Dillenburg</t>
  </si>
  <si>
    <t>https://aluext.sharepoint.com/sites/DesignandFeasibility/Shared%20Documents/L/Linde%20+%20Wiemann_DE_Dillenburg/Mach-ID_668-Verstärkung_Schweller</t>
  </si>
  <si>
    <t>https://aluext.sharepoint.com/sites/DesignandFeasibility/_layouts/15/listform.aspx?PageType=4&amp;ListId=48a11f45-f27a-4e70-b33d-a95f67709e8c&amp;ID=628&amp;ContentTypeID=0x01006440C635F0E5064897CB37DE8164FE39</t>
  </si>
  <si>
    <t>667</t>
  </si>
  <si>
    <t>667-Profile_6060_T66</t>
  </si>
  <si>
    <t>https://aluext.sharepoint.com/sites/DesignandFeasibility/Shared%20Documents/A/Alumeco%20Austria%20GmbH_AT_St.%20Georgen/Mach-ID_667-Profile_6060_T66</t>
  </si>
  <si>
    <t>https://aluext.sharepoint.com/sites/DesignandFeasibility/_layouts/15/listform.aspx?PageType=4&amp;ListId=48a11f45-f27a-4e70-b33d-a95f67709e8c&amp;ID=627&amp;ContentTypeID=0x01006440C635F0E5064897CB37DE8164FE39</t>
  </si>
  <si>
    <t>665</t>
  </si>
  <si>
    <t>665-div. Rohre_6101B</t>
  </si>
  <si>
    <t>https://aluext.sharepoint.com/sites/DesignandFeasibility/Shared%20Documents/M/MG%20Handel%20AG_DE_Wildau/Mach-ID_665-div.%20Rohre_6101B</t>
  </si>
  <si>
    <t>https://aluext.sharepoint.com/sites/DesignandFeasibility/_layouts/15/listform.aspx?PageType=4&amp;ListId=48a11f45-f27a-4e70-b33d-a95f67709e8c&amp;ID=626&amp;ContentTypeID=0x01006440C635F0E5064897CB37DE8164FE39</t>
  </si>
  <si>
    <t>664</t>
  </si>
  <si>
    <t>664-B10508, B10597</t>
  </si>
  <si>
    <t>Zeppelin</t>
  </si>
  <si>
    <t>https://aluext.sharepoint.com/sites/DesignandFeasibility/Shared%20Documents/Z/Zeppelin_DE_Friedrichshafen/Mach-ID_664-B10508,%20B10597</t>
  </si>
  <si>
    <t>https://aluext.sharepoint.com/sites/DesignandFeasibility/_layouts/15/listform.aspx?PageType=4&amp;ListId=48a11f45-f27a-4e70-b33d-a95f67709e8c&amp;ID=625&amp;ContentTypeID=0x01006440C635F0E5064897CB37DE8164FE39</t>
  </si>
  <si>
    <t>663</t>
  </si>
  <si>
    <t>663-B25316</t>
  </si>
  <si>
    <t>https://aluext.sharepoint.com/sites/DesignandFeasibility/Shared%20Documents/A/Alufor_DE_Forst/Mach-ID_663-B25316</t>
  </si>
  <si>
    <t>https://aluext.sharepoint.com/sites/DesignandFeasibility/_layouts/15/listform.aspx?PageType=4&amp;ListId=48a11f45-f27a-4e70-b33d-a95f67709e8c&amp;ID=624&amp;ContentTypeID=0x01006440C635F0E5064897CB37DE8164FE39</t>
  </si>
  <si>
    <t>662</t>
  </si>
  <si>
    <t>662-WZ_48157</t>
  </si>
  <si>
    <t>Tsubakimoto Europe B.V.</t>
  </si>
  <si>
    <t>Tsubakimoto</t>
  </si>
  <si>
    <t>3316</t>
  </si>
  <si>
    <t>Dordrecht</t>
  </si>
  <si>
    <t>12042400</t>
  </si>
  <si>
    <t>Ordner zu Mach-ID 662</t>
  </si>
  <si>
    <t>https://aluext.sharepoint.com/sites/DesignandFeasibility/_layouts/15/listform.aspx?PageType=4&amp;ListId=48a11f45-f27a-4e70-b33d-a95f67709e8c&amp;ID=623&amp;ContentTypeID=0x01006440C635F0E5064897CB37DE8164FE39</t>
  </si>
  <si>
    <t>https://aluext.sharepoint.com/sites/DesignandFeasibility/Shared%20Documents/T/Tsubakimoto%20Europe%20BV_NL_Dordrecht/Mach-ID_662-662-WZ_48157</t>
  </si>
  <si>
    <t>661</t>
  </si>
  <si>
    <t>661-U-Profile</t>
  </si>
  <si>
    <t>https://aluext.sharepoint.com/sites/DesignandFeasibility/Shared%20Documents/H/Heinrich%20Spahn%20GmbH_DE_Ahrensburg/Mach-ID_661-U-Profile</t>
  </si>
  <si>
    <t>https://aluext.sharepoint.com/sites/DesignandFeasibility/_layouts/15/listform.aspx?PageType=4&amp;ListId=48a11f45-f27a-4e70-b33d-a95f67709e8c&amp;ID=622&amp;ContentTypeID=0x01006440C635F0E5064897CB37DE8164FE39</t>
  </si>
  <si>
    <t>660</t>
  </si>
  <si>
    <t>660-KDK_WZ_46341</t>
  </si>
  <si>
    <t>KDK Mechanik CZ Kostelec na Hané</t>
  </si>
  <si>
    <t>Kostelec na Hané</t>
  </si>
  <si>
    <t>Ordner zu Mach-ID 660</t>
  </si>
  <si>
    <t>https://aluext.sharepoint.com/sites/DesignandFeasibility/_layouts/15/listform.aspx?PageType=4&amp;ListId=48a11f45-f27a-4e70-b33d-a95f67709e8c&amp;ID=621&amp;ContentTypeID=0x01006440C635F0E5064897CB37DE8164FE39</t>
  </si>
  <si>
    <t>https://aluext.sharepoint.com/sites/DesignandFeasibility/Shared%20Documents/K/KDK%20Mechanik%20CZ%20Kostelec%20na%20Han%C3%A9%28NK%29_CZ_Kostelec%20na%20Han%C3%A9/Mach-ID_660-660-KDK_WZ_46341</t>
  </si>
  <si>
    <t>659</t>
  </si>
  <si>
    <t>659-Rundstange 250 mm</t>
  </si>
  <si>
    <t>https://aluext.sharepoint.com/sites/DesignandFeasibility/Shared%20Documents/B/BIKAR-METALLE%20GmbH_DE_Bad%20Berleburg/Mach-ID_659-Rundstange%20250%20mm</t>
  </si>
  <si>
    <t>https://aluext.sharepoint.com/sites/DesignandFeasibility/_layouts/15/listform.aspx?PageType=4&amp;ListId=48a11f45-f27a-4e70-b33d-a95f67709e8c&amp;ID=620&amp;ContentTypeID=0x01006440C635F0E5064897CB37DE8164FE39</t>
  </si>
  <si>
    <t>658</t>
  </si>
  <si>
    <t>658-Extruded Round Bar in 2007</t>
  </si>
  <si>
    <t>Albko Metallhandel GmbH DE Bramsche</t>
  </si>
  <si>
    <t>Bramsche</t>
  </si>
  <si>
    <t>https://aluext.sharepoint.com/sites/DesignandFeasibility/Shared%20Documents/A/Albko%20Metallhandel%20GmbH_DE_Bramsche/Mach-ID_658-Extruded%20Round%20Bar%20in%202007</t>
  </si>
  <si>
    <t>https://aluext.sharepoint.com/sites/DesignandFeasibility/_layouts/15/listform.aspx?PageType=4&amp;ListId=48a11f45-f27a-4e70-b33d-a95f67709e8c&amp;ID=619&amp;ContentTypeID=0x01006440C635F0E5064897CB37DE8164FE39</t>
  </si>
  <si>
    <t>657</t>
  </si>
  <si>
    <t>657-Profil 250x250</t>
  </si>
  <si>
    <t>https://aluext.sharepoint.com/sites/DesignandFeasibility/Shared%20Documents/T/Thyssenkrupp%20Schulte_DE_Hannover/Mach-ID_657-Profil%20250x250</t>
  </si>
  <si>
    <t>https://aluext.sharepoint.com/sites/DesignandFeasibility/_layouts/15/listform.aspx?PageType=4&amp;ListId=48a11f45-f27a-4e70-b33d-a95f67709e8c&amp;ID=618&amp;ContentTypeID=0x01006440C635F0E5064897CB37DE8164FE39</t>
  </si>
  <si>
    <t>656</t>
  </si>
  <si>
    <t>656-Führungsprofil_BS_160</t>
  </si>
  <si>
    <t>https://aluext.sharepoint.com/sites/DesignandFeasibility/Shared%20Documents/B/Bahr%20Modultechnik_DE_Luhden/Mach-ID_656-Führungsprofil_BS_160</t>
  </si>
  <si>
    <t>https://aluext.sharepoint.com/sites/DesignandFeasibility/_layouts/15/listform.aspx?PageType=4&amp;ListId=48a11f45-f27a-4e70-b33d-a95f67709e8c&amp;ID=617&amp;ContentTypeID=0x01006440C635F0E5064897CB37DE8164FE39</t>
  </si>
  <si>
    <t>655</t>
  </si>
  <si>
    <t>655-div. Rohre mit biegen</t>
  </si>
  <si>
    <t>Fred Stemmer GmbH</t>
  </si>
  <si>
    <t>34346</t>
  </si>
  <si>
    <t>Hann. Münden</t>
  </si>
  <si>
    <t>10100320</t>
  </si>
  <si>
    <t>https://aluext.sharepoint.com/sites/DesignandFeasibility/Shared%20Documents/F/Fred%20Stemmer%20GmbH_DE_Hann.%20Münden/Mach-ID_655-div.%20Rohre%20mit%20biegen</t>
  </si>
  <si>
    <t>https://aluext.sharepoint.com/sites/DesignandFeasibility/_layouts/15/listform.aspx?PageType=4&amp;ListId=48a11f45-f27a-4e70-b33d-a95f67709e8c&amp;ID=616&amp;ContentTypeID=0x01006440C635F0E5064897CB37DE8164FE39</t>
  </si>
  <si>
    <t>653</t>
  </si>
  <si>
    <t>653-UW Klixbüll</t>
  </si>
  <si>
    <t>Ordner zu Mach-ID 653</t>
  </si>
  <si>
    <t>https://aluext.sharepoint.com/sites/DesignandFeasibility/_layouts/15/listform.aspx?PageType=4&amp;ListId=48a11f45-f27a-4e70-b33d-a95f67709e8c&amp;ID=615&amp;ContentTypeID=0x01006440C635F0E5064897CB37DE8164FE39</t>
  </si>
  <si>
    <t>https://aluext.sharepoint.com/sites/DesignandFeasibility/Shared%20Documents/M/Miebach%20Schaltanlagen%20u%20Montagen%20Gmbh%20%26%20Co%20KG_DE_Dortmund/Mach-ID_653-653-UW_Klixb%C3%BCll</t>
  </si>
  <si>
    <t>652</t>
  </si>
  <si>
    <t>652-F120x40</t>
  </si>
  <si>
    <t>https://aluext.sharepoint.com/sites/DesignandFeasibility/Shared%20Documents/Z/Zeppelin_DE_Friedrichshafen/Mach-ID_652-F120x40</t>
  </si>
  <si>
    <t>https://aluext.sharepoint.com/sites/DesignandFeasibility/_layouts/15/listform.aspx?PageType=4&amp;ListId=48a11f45-f27a-4e70-b33d-a95f67709e8c&amp;ID=614&amp;ContentTypeID=0x01006440C635F0E5064897CB37DE8164FE39</t>
  </si>
  <si>
    <t>651</t>
  </si>
  <si>
    <t>651-Structure_deck_profile_6082</t>
  </si>
  <si>
    <t>Ordner zu Mach-ID 651</t>
  </si>
  <si>
    <t>https://aluext.sharepoint.com/sites/DesignandFeasibility/_layouts/15/listform.aspx?PageType=4&amp;ListId=48a11f45-f27a-4e70-b33d-a95f67709e8c&amp;ID=613&amp;ContentTypeID=0x01006440C635F0E5064897CB37DE8164FE39</t>
  </si>
  <si>
    <t>https://aluext.sharepoint.com/sites/DesignandFeasibility/Shared%20Documents/L/Leirvik%28NK%29_NO_Stord/Mach-ID_651-Structure_deck_profile_6082</t>
  </si>
  <si>
    <t>650</t>
  </si>
  <si>
    <t>650-Allega_2 Flachst</t>
  </si>
  <si>
    <t>https://aluext.sharepoint.com/sites/DesignandFeasibility/Shared%20Documents/A/Allega_CH_Niederglatt/Mach-ID_650-Allega_2%20Flachst</t>
  </si>
  <si>
    <t>https://aluext.sharepoint.com/sites/DesignandFeasibility/_layouts/15/listform.aspx?PageType=4&amp;ListId=48a11f45-f27a-4e70-b33d-a95f67709e8c&amp;ID=612&amp;ContentTypeID=0x01006440C635F0E5064897CB37DE8164FE39</t>
  </si>
  <si>
    <t>649</t>
  </si>
  <si>
    <t>649-Aluminium Extrusion_MEXE 25259</t>
  </si>
  <si>
    <t>https://aluext.sharepoint.com/sites/DesignandFeasibility/Shared%20Documents/W/Wfel%20Limited_GB_Stockport/Mach-ID_649-Aluminium%20Extrusion_MEXE%2025259</t>
  </si>
  <si>
    <t>https://aluext.sharepoint.com/sites/DesignandFeasibility/_layouts/15/listform.aspx?PageType=4&amp;ListId=48a11f45-f27a-4e70-b33d-a95f67709e8c&amp;ID=611&amp;ContentTypeID=0x01006440C635F0E5064897CB37DE8164FE39</t>
  </si>
  <si>
    <t>648</t>
  </si>
  <si>
    <t>648-U100x50x10</t>
  </si>
  <si>
    <t>PM Montan Dresden GmbH</t>
  </si>
  <si>
    <t>Montan</t>
  </si>
  <si>
    <t>https://aluext.sharepoint.com/sites/DesignandFeasibility/Shared%20Documents/M/Montan_DE_Dresden/Mach-ID_648-U100x50x10</t>
  </si>
  <si>
    <t>https://aluext.sharepoint.com/sites/DesignandFeasibility/_layouts/15/listform.aspx?PageType=4&amp;ListId=48a11f45-f27a-4e70-b33d-a95f67709e8c&amp;ID=610&amp;ContentTypeID=0x01006440C635F0E5064897CB37DE8164FE39</t>
  </si>
  <si>
    <t>647</t>
  </si>
  <si>
    <t>647-Flachstangen &amp; Vierkant</t>
  </si>
  <si>
    <t>NG Zerspanungstechnik &amp; Maschinenbau GmbH</t>
  </si>
  <si>
    <t>Zerspanungstechnik</t>
  </si>
  <si>
    <t>59192</t>
  </si>
  <si>
    <t>10880500</t>
  </si>
  <si>
    <t>https://aluext.sharepoint.com/sites/DesignandFeasibility/Shared%20Documents/Z/Zerspanungstechnik_DE_Braunschweig/Mach-ID_647-Flachstangen%20&amp;%20Vierkant</t>
  </si>
  <si>
    <t>https://aluext.sharepoint.com/sites/DesignandFeasibility/_layouts/15/listform.aspx?PageType=4&amp;ListId=48a11f45-f27a-4e70-b33d-a95f67709e8c&amp;ID=609&amp;ContentTypeID=0x01006440C635F0E5064897CB37DE8164FE39</t>
  </si>
  <si>
    <t>646</t>
  </si>
  <si>
    <t>646-Housing</t>
  </si>
  <si>
    <t>alutec metal innovations DE Sternenfels</t>
  </si>
  <si>
    <t>Sternenfels</t>
  </si>
  <si>
    <t>https://aluext.sharepoint.com/sites/DesignandFeasibility/Shared%20Documents/A/alutec%20metal%20innovations_DE_Sternenfels/Mach-ID_646-Housing</t>
  </si>
  <si>
    <t>https://aluext.sharepoint.com/sites/DesignandFeasibility/_layouts/15/listform.aspx?PageType=4&amp;ListId=48a11f45-f27a-4e70-b33d-a95f67709e8c&amp;ID=608&amp;ContentTypeID=0x01006440C635F0E5064897CB37DE8164FE39</t>
  </si>
  <si>
    <t>645</t>
  </si>
  <si>
    <t>645-Halter_802160_eilt</t>
  </si>
  <si>
    <t>https://aluext.sharepoint.com/sites/DesignandFeasibility/Shared%20Documents/W/WFEL_GB_Stockport/Mach-ID_645-Halter_802160_eilt</t>
  </si>
  <si>
    <t>https://aluext.sharepoint.com/sites/DesignandFeasibility/_layouts/15/listform.aspx?PageType=4&amp;ListId=48a11f45-f27a-4e70-b33d-a95f67709e8c&amp;ID=607&amp;ContentTypeID=0x01006440C635F0E5064897CB37DE8164FE39</t>
  </si>
  <si>
    <t>644</t>
  </si>
  <si>
    <t>644-Wilsons_3dim_</t>
  </si>
  <si>
    <t>Wilsons GB Sawtry</t>
  </si>
  <si>
    <t>Sawtry</t>
  </si>
  <si>
    <t>https://aluext.sharepoint.com/sites/DesignandFeasibility/Shared%20Documents/W/Wilsons_GB_Sawtry/Mach-ID_644-Wilsons_3dim_</t>
  </si>
  <si>
    <t>https://aluext.sharepoint.com/sites/DesignandFeasibility/_layouts/15/listform.aspx?PageType=4&amp;ListId=48a11f45-f27a-4e70-b33d-a95f67709e8c&amp;ID=606&amp;ContentTypeID=0x01006440C635F0E5064897CB37DE8164FE39</t>
  </si>
  <si>
    <t>643</t>
  </si>
  <si>
    <t>643-HA_Metalcentret_40+140mm</t>
  </si>
  <si>
    <t>Metalcentret</t>
  </si>
  <si>
    <t>https://aluext.sharepoint.com/sites/DesignandFeasibility/Shared%20Documents/M/Metalcentret_DK_Glostrup/Mach-ID_643-HA_Metalcentret_40+140mm</t>
  </si>
  <si>
    <t>https://aluext.sharepoint.com/sites/DesignandFeasibility/_layouts/15/listform.aspx?PageType=4&amp;ListId=48a11f45-f27a-4e70-b33d-a95f67709e8c&amp;ID=605&amp;ContentTypeID=0x01006440C635F0E5064897CB37DE8164FE39</t>
  </si>
  <si>
    <t>642</t>
  </si>
  <si>
    <t>642-Smiths_3_dim</t>
  </si>
  <si>
    <t>Cornwall</t>
  </si>
  <si>
    <t>https://aluext.sharepoint.com/sites/DesignandFeasibility/Shared%20Documents/S/Smiths%20metal_GB_Cornwall/Mach-ID_642-Smiths_3_dim</t>
  </si>
  <si>
    <t>https://aluext.sharepoint.com/sites/DesignandFeasibility/_layouts/15/listform.aspx?PageType=4&amp;ListId=48a11f45-f27a-4e70-b33d-a95f67709e8c&amp;ID=604&amp;ContentTypeID=0x01006440C635F0E5064897CB37DE8164FE39</t>
  </si>
  <si>
    <t>641</t>
  </si>
  <si>
    <t>641-Zusammenführung 2er Bauteile APCO ID 1452</t>
  </si>
  <si>
    <t>Rolls-Royce Solutions GmbH</t>
  </si>
  <si>
    <t>MTU</t>
  </si>
  <si>
    <t>10244708</t>
  </si>
  <si>
    <t>https://aluext.sharepoint.com/sites/DesignandFeasibility/Shared%20Documents/M/MTU_DE_D_Friedrichshafen/Mach-ID_641-Zusammenführung%202er%20Bauteile%20APCO%20ID%201452</t>
  </si>
  <si>
    <t>https://aluext.sharepoint.com/sites/DesignandFeasibility/_layouts/15/listform.aspx?PageType=4&amp;ListId=48a11f45-f27a-4e70-b33d-a95f67709e8c&amp;ID=603&amp;ContentTypeID=0x01006440C635F0E5064897CB37DE8164FE39</t>
  </si>
  <si>
    <t>640</t>
  </si>
  <si>
    <t>640-B75270 Schlitten PG.004.30</t>
  </si>
  <si>
    <t>Ema Maschinen und Apparatebau GmbH</t>
  </si>
  <si>
    <t>22145</t>
  </si>
  <si>
    <t>DE-22145 Braak bei Hamburg</t>
  </si>
  <si>
    <t>10490512</t>
  </si>
  <si>
    <t>https://aluext.sharepoint.com/sites/DesignandFeasibility/Shared%20Documents/E/Ema%20Maschinen%20und%20Apparatebau%20GmbH_DE_DE-22145%20Braak%20bei%20Hamburg/Mach-ID_640-B75270%20Schlitten%20PG.004.30</t>
  </si>
  <si>
    <t>https://aluext.sharepoint.com/sites/DesignandFeasibility/_layouts/15/listform.aspx?PageType=4&amp;ListId=48a11f45-f27a-4e70-b33d-a95f67709e8c&amp;ID=602&amp;ContentTypeID=0x01006440C635F0E5064897CB37DE8164FE39</t>
  </si>
  <si>
    <t>639</t>
  </si>
  <si>
    <t>639-Bohrtisch_LC</t>
  </si>
  <si>
    <t>Hall</t>
  </si>
  <si>
    <t>https://aluext.sharepoint.com/sites/DesignandFeasibility/Shared%20Documents/F/Felder_AT_Hall/Mach-ID_639-Bohrtisch_LC</t>
  </si>
  <si>
    <t>https://aluext.sharepoint.com/sites/DesignandFeasibility/_layouts/15/listform.aspx?PageType=4&amp;ListId=48a11f45-f27a-4e70-b33d-a95f67709e8c&amp;ID=601&amp;ContentTypeID=0x01006440C635F0E5064897CB37DE8164FE39</t>
  </si>
  <si>
    <t>638</t>
  </si>
  <si>
    <t>638-SQ_31,75_2014A</t>
  </si>
  <si>
    <t>Altus Industrial Aluminium NZ Auckland</t>
  </si>
  <si>
    <t>Neuseeland</t>
  </si>
  <si>
    <t>Auckland</t>
  </si>
  <si>
    <t>https://aluext.sharepoint.com/sites/DesignandFeasibility/Shared%20Documents/A/Altus%20Industrial%20Aluminium_NZ_Auckland/Mach-ID_638-SQ_31,75_2014A</t>
  </si>
  <si>
    <t>NZ</t>
  </si>
  <si>
    <t>https://aluext.sharepoint.com/sites/DesignandFeasibility/_layouts/15/listform.aspx?PageType=4&amp;ListId=48a11f45-f27a-4e70-b33d-a95f67709e8c&amp;ID=600&amp;ContentTypeID=0x01006440C635F0E5064897CB37DE8164FE39</t>
  </si>
  <si>
    <t>637</t>
  </si>
  <si>
    <t>637-Längsträger_Querträger</t>
  </si>
  <si>
    <t>https://aluext.sharepoint.com/sites/DesignandFeasibility/Shared%20Documents/M/Magna_AT_Sailauf/Mach-ID_637-Längsträger_Querträger</t>
  </si>
  <si>
    <t>https://aluext.sharepoint.com/sites/DesignandFeasibility/_layouts/15/listform.aspx?PageType=4&amp;ListId=48a11f45-f27a-4e70-b33d-a95f67709e8c&amp;ID=599&amp;ContentTypeID=0x01006440C635F0E5064897CB37DE8164FE39</t>
  </si>
  <si>
    <t>636</t>
  </si>
  <si>
    <t>636-Innenrohr, oberes Mittelrohr, unteres Mittelro</t>
  </si>
  <si>
    <t>https://aluext.sharepoint.com/sites/DesignandFeasibility/Shared%20Documents/S/Schmid%20Alutec_DE_Remshalden/Mach-ID_636-Innenrohr,%20oberes%20Mittelrohr,%20unteres%20Mittelrohr</t>
  </si>
  <si>
    <t>https://aluext.sharepoint.com/sites/DesignandFeasibility/_layouts/15/listform.aspx?PageType=4&amp;ListId=48a11f45-f27a-4e70-b33d-a95f67709e8c&amp;ID=598&amp;ContentTypeID=0x01006440C635F0E5064897CB37DE8164FE39</t>
  </si>
  <si>
    <t>635</t>
  </si>
  <si>
    <t>635-185x96</t>
  </si>
  <si>
    <t>https://aluext.sharepoint.com/sites/DesignandFeasibility/Shared%20Documents/U/Uhlig_DE_Gelenau/Mach-ID_635-185x96</t>
  </si>
  <si>
    <t>https://aluext.sharepoint.com/sites/DesignandFeasibility/_layouts/15/listform.aspx?PageType=4&amp;ListId=48a11f45-f27a-4e70-b33d-a95f67709e8c&amp;ID=597&amp;ContentTypeID=0x01006440C635F0E5064897CB37DE8164FE39</t>
  </si>
  <si>
    <t>634</t>
  </si>
  <si>
    <t>634-25-925-0424-001</t>
  </si>
  <si>
    <t>https://aluext.sharepoint.com/sites/DesignandFeasibility/Shared%20Documents/R/Rawag_PL_Rawicz/Mach-ID_634-25-925-0424-001</t>
  </si>
  <si>
    <t>https://aluext.sharepoint.com/sites/DesignandFeasibility/_layouts/15/listform.aspx?PageType=4&amp;ListId=48a11f45-f27a-4e70-b33d-a95f67709e8c&amp;ID=596&amp;ContentTypeID=0x01006440C635F0E5064897CB37DE8164FE39</t>
  </si>
  <si>
    <t>633</t>
  </si>
  <si>
    <t>633-Drawn Round Bar 6061</t>
  </si>
  <si>
    <t>https://aluext.sharepoint.com/sites/DesignandFeasibility/Shared%20Documents/C/Cometal_DE_Weinstadt/Mach-ID_633-Drawn%20Round%20Bar%206061</t>
  </si>
  <si>
    <t>https://aluext.sharepoint.com/sites/DesignandFeasibility/_layouts/15/listform.aspx?PageType=4&amp;ListId=48a11f45-f27a-4e70-b33d-a95f67709e8c&amp;ID=595&amp;ContentTypeID=0x01006440C635F0E5064897CB37DE8164FE39</t>
  </si>
  <si>
    <t>632</t>
  </si>
  <si>
    <t>632-Extruded Round Bar 7075</t>
  </si>
  <si>
    <t>https://aluext.sharepoint.com/sites/DesignandFeasibility/Shared%20Documents/K/Kastens%20&amp;%20Knauer_DE_Lilienthal/Mach-ID_632-Extruded%20Round%20Bar%207075</t>
  </si>
  <si>
    <t>https://aluext.sharepoint.com/sites/DesignandFeasibility/_layouts/15/listform.aspx?PageType=4&amp;ListId=48a11f45-f27a-4e70-b33d-a95f67709e8c&amp;ID=594&amp;ContentTypeID=0x01006440C635F0E5064897CB37DE8164FE39</t>
  </si>
  <si>
    <t>631</t>
  </si>
  <si>
    <t>631-B30182</t>
  </si>
  <si>
    <t>Gestamp Griwe Haynrode GmbH</t>
  </si>
  <si>
    <t>Gestamp Griwe</t>
  </si>
  <si>
    <t>37339</t>
  </si>
  <si>
    <t>Haynrode</t>
  </si>
  <si>
    <t>10759600</t>
  </si>
  <si>
    <t>https://aluext.sharepoint.com/sites/DesignandFeasibility/Shared%20Documents/G/Gestamp%20Griwe_DE_Haynrode/Mach-ID_631-B30182</t>
  </si>
  <si>
    <t>https://aluext.sharepoint.com/sites/DesignandFeasibility/_layouts/15/listform.aspx?PageType=4&amp;ListId=48a11f45-f27a-4e70-b33d-a95f67709e8c&amp;ID=593&amp;ContentTypeID=0x01006440C635F0E5064897CB37DE8164FE39</t>
  </si>
  <si>
    <t>630</t>
  </si>
  <si>
    <t>630-Displayrahmen</t>
  </si>
  <si>
    <t>https://aluext.sharepoint.com/sites/DesignandFeasibility/Shared%20Documents/S/Siemens_DE_Amberg/Mach-ID_630-Displayrahmen</t>
  </si>
  <si>
    <t>https://aluext.sharepoint.com/sites/DesignandFeasibility/_layouts/15/listform.aspx?PageType=4&amp;ListId=48a11f45-f27a-4e70-b33d-a95f67709e8c&amp;ID=592&amp;ContentTypeID=0x01006440C635F0E5064897CB37DE8164FE39</t>
  </si>
  <si>
    <t>629</t>
  </si>
  <si>
    <t>629-B70135</t>
  </si>
  <si>
    <t>Schuetze Anlagenbau DE Wittenberg</t>
  </si>
  <si>
    <t>Wittenberg</t>
  </si>
  <si>
    <t>https://aluext.sharepoint.com/sites/DesignandFeasibility/Shared%20Documents/S/Schuetze%20Anlagenbau_DE_Wittenberg/Mach-ID_629-B70135</t>
  </si>
  <si>
    <t>https://aluext.sharepoint.com/sites/DesignandFeasibility/_layouts/15/listform.aspx?PageType=4&amp;ListId=48a11f45-f27a-4e70-b33d-a95f67709e8c&amp;ID=591&amp;ContentTypeID=0x01006440C635F0E5064897CB37DE8164FE39</t>
  </si>
  <si>
    <t>628</t>
  </si>
  <si>
    <t>628-Extruded Flat bar 7175</t>
  </si>
  <si>
    <t>Luebbrechtsen</t>
  </si>
  <si>
    <t>https://aluext.sharepoint.com/sites/DesignandFeasibility/Shared%20Documents/N/Nicolai%20GmbH_DE_Luebbrechtsen/Mach-ID_628-Extruded%20Flat%20bar%207175</t>
  </si>
  <si>
    <t>https://aluext.sharepoint.com/sites/DesignandFeasibility/_layouts/15/listform.aspx?PageType=4&amp;ListId=48a11f45-f27a-4e70-b33d-a95f67709e8c&amp;ID=590&amp;ContentTypeID=0x01006440C635F0E5064897CB37DE8164FE39</t>
  </si>
  <si>
    <t>627</t>
  </si>
  <si>
    <t>627-Dach</t>
  </si>
  <si>
    <t>Hitachi Rail IT Pistoia</t>
  </si>
  <si>
    <t>Pistoia</t>
  </si>
  <si>
    <t>https://aluext.sharepoint.com/sites/DesignandFeasibility/Shared%20Documents/H/HitachiRail_IT_Pistoia/Mach-ID_627-Dach</t>
  </si>
  <si>
    <t>https://aluext.sharepoint.com/sites/DesignandFeasibility/_layouts/15/listform.aspx?PageType=4&amp;ListId=48a11f45-f27a-4e70-b33d-a95f67709e8c&amp;ID=589&amp;ContentTypeID=0x01006440C635F0E5064897CB37DE8164FE39</t>
  </si>
  <si>
    <t>626</t>
  </si>
  <si>
    <t>626-Div_products_Q1_2021</t>
  </si>
  <si>
    <t>https://aluext.sharepoint.com/sites/DesignandFeasibility/Shared%20Documents/B/Brehm%20Präzisionstechnik%20GmbH%20&amp;%20Co.%20KG_DE_Ulm/Mach-ID_626-Div_products_Q1_2021</t>
  </si>
  <si>
    <t>https://aluext.sharepoint.com/sites/DesignandFeasibility/_layouts/15/listform.aspx?PageType=4&amp;ListId=48a11f45-f27a-4e70-b33d-a95f67709e8c&amp;ID=588&amp;ContentTypeID=0x01006440C635F0E5064897CB37DE8164FE39</t>
  </si>
  <si>
    <t>625</t>
  </si>
  <si>
    <t>625-2007_T4_70-110_mm</t>
  </si>
  <si>
    <t>https://aluext.sharepoint.com/sites/DesignandFeasibility/Shared%20Documents/M/MG%20Handel%20AG_DE_Wildau/Mach-ID_625-2007_T4_70-110_mm</t>
  </si>
  <si>
    <t>https://aluext.sharepoint.com/sites/DesignandFeasibility/_layouts/15/listform.aspx?PageType=4&amp;ListId=48a11f45-f27a-4e70-b33d-a95f67709e8c&amp;ID=587&amp;ContentTypeID=0x01006440C635F0E5064897CB37DE8164FE39</t>
  </si>
  <si>
    <t>624</t>
  </si>
  <si>
    <t>624-4Kt-Alu 113</t>
  </si>
  <si>
    <t>Norgren GmbH</t>
  </si>
  <si>
    <t>DE 46519 Alpen</t>
  </si>
  <si>
    <t>https://aluext.sharepoint.com/sites/DesignandFeasibility/Shared%20Documents/N/Norgren%20GmbH_DE_DE%2046519%20Alpen/Mach-ID_624-4Kt-Alu%20113</t>
  </si>
  <si>
    <t>https://aluext.sharepoint.com/sites/DesignandFeasibility/_layouts/15/listform.aspx?PageType=4&amp;ListId=48a11f45-f27a-4e70-b33d-a95f67709e8c&amp;ID=586&amp;ContentTypeID=0x01006440C635F0E5064897CB37DE8164FE39</t>
  </si>
  <si>
    <t>623</t>
  </si>
  <si>
    <t>623-Befestigungsklammer</t>
  </si>
  <si>
    <t>KWS Solar GmbH Avis 01747900890 Hr. Steinhauser</t>
  </si>
  <si>
    <t>KWS Solar</t>
  </si>
  <si>
    <t>88099</t>
  </si>
  <si>
    <t>Neukirch</t>
  </si>
  <si>
    <t>10100119</t>
  </si>
  <si>
    <t>https://aluext.sharepoint.com/sites/DesignandFeasibility/Shared%20Documents/K/KWS%20Solar_DE_Neukirch/Mach-ID_623-Befestigungsklammer</t>
  </si>
  <si>
    <t>https://aluext.sharepoint.com/sites/DesignandFeasibility/_layouts/15/listform.aspx?PageType=4&amp;ListId=48a11f45-f27a-4e70-b33d-a95f67709e8c&amp;ID=585&amp;ContentTypeID=0x01006440C635F0E5064897CB37DE8164FE39</t>
  </si>
  <si>
    <t>622</t>
  </si>
  <si>
    <t>622-Profilrohre</t>
  </si>
  <si>
    <t>https://aluext.sharepoint.com/sites/DesignandFeasibility/Shared%20Documents/M/Metallcenter%20West_DE_Leopoldshoehe/Mach-ID_622-Profilrohre</t>
  </si>
  <si>
    <t>https://aluext.sharepoint.com/sites/DesignandFeasibility/_layouts/15/listform.aspx?PageType=4&amp;ListId=48a11f45-f27a-4e70-b33d-a95f67709e8c&amp;ID=584&amp;ContentTypeID=0x01006440C635F0E5064897CB37DE8164FE39</t>
  </si>
  <si>
    <t>621</t>
  </si>
  <si>
    <t>621-U-Profil_DGFVE 232B_88,9x38,1x6,35</t>
  </si>
  <si>
    <t>Stockport, England</t>
  </si>
  <si>
    <t>https://aluext.sharepoint.com/sites/DesignandFeasibility/Shared%20Documents/W/WFEL%20Limited_GB_Stockport,%20England/Mach-ID_621-U-Profil_DGFVE%20232B_88,9x38,1x6,35</t>
  </si>
  <si>
    <t>https://aluext.sharepoint.com/sites/DesignandFeasibility/_layouts/15/listform.aspx?PageType=4&amp;ListId=48a11f45-f27a-4e70-b33d-a95f67709e8c&amp;ID=583&amp;ContentTypeID=0x01006440C635F0E5064897CB37DE8164FE39</t>
  </si>
  <si>
    <t>620</t>
  </si>
  <si>
    <t>620-Rail extrusions 6005A</t>
  </si>
  <si>
    <t>https://aluext.sharepoint.com/sites/DesignandFeasibility/Shared%20Documents/M/MER%20MEC%20S.p.A._IT_Monopoli/Mach-ID_620-Rail%20extrusions%206005A</t>
  </si>
  <si>
    <t>https://aluext.sharepoint.com/sites/DesignandFeasibility/_layouts/15/listform.aspx?PageType=4&amp;ListId=48a11f45-f27a-4e70-b33d-a95f67709e8c&amp;ID=582&amp;ContentTypeID=0x01006440C635F0E5064897CB37DE8164FE39</t>
  </si>
  <si>
    <t>619</t>
  </si>
  <si>
    <t>619-7075_115mm_RD</t>
  </si>
  <si>
    <t>https://aluext.sharepoint.com/sites/DesignandFeasibility/Shared%20Documents/B/BIKAR-METALLE%20GmbH_DE_Bad%20Berleburg/Mach-ID_619-7075_115mm_RD</t>
  </si>
  <si>
    <t>https://aluext.sharepoint.com/sites/DesignandFeasibility/_layouts/15/listform.aspx?PageType=4&amp;ListId=48a11f45-f27a-4e70-b33d-a95f67709e8c&amp;ID=581&amp;ContentTypeID=0x01006440C635F0E5064897CB37DE8164FE39</t>
  </si>
  <si>
    <t>618</t>
  </si>
  <si>
    <t>618-Thyssen fr -drawn bars 7075 T6 ASNA 3016</t>
  </si>
  <si>
    <t>Thyssenkrupp Materials France Sas Zone D/ZA Pariwest-BP 52</t>
  </si>
  <si>
    <t>78310</t>
  </si>
  <si>
    <t>Maurepas</t>
  </si>
  <si>
    <t>10490216</t>
  </si>
  <si>
    <t>https://aluext.sharepoint.com/sites/DesignandFeasibility/Shared%20Documents/T/Thyssen%20Materials%20France%20SAS_FR_Maurepas/Mach-ID_618-Thyssen%20fr%20-drawn%20bars%207075%20T6%20ASNA%203016</t>
  </si>
  <si>
    <t>https://aluext.sharepoint.com/sites/DesignandFeasibility/_layouts/15/listform.aspx?PageType=4&amp;ListId=48a11f45-f27a-4e70-b33d-a95f67709e8c&amp;ID=580&amp;ContentTypeID=0x01006440C635F0E5064897CB37DE8164FE39</t>
  </si>
  <si>
    <t>617</t>
  </si>
  <si>
    <t>617-B65317, B11521, B15051</t>
  </si>
  <si>
    <t>https://aluext.sharepoint.com/sites/DesignandFeasibility/Shared%20Documents/M/Mey%20&amp;%20Andres_DE_Oyten/Mach-ID_617-B65317,%20B11521,%20B15051</t>
  </si>
  <si>
    <t>https://aluext.sharepoint.com/sites/DesignandFeasibility/_layouts/15/listform.aspx?PageType=4&amp;ListId=48a11f45-f27a-4e70-b33d-a95f67709e8c&amp;ID=579&amp;ContentTypeID=0x01006440C635F0E5064897CB37DE8164FE39</t>
  </si>
  <si>
    <t>616</t>
  </si>
  <si>
    <t>616-Kühlkörper</t>
  </si>
  <si>
    <t>Sykatec</t>
  </si>
  <si>
    <t>D-Erlangen</t>
  </si>
  <si>
    <t>https://aluext.sharepoint.com/sites/DesignandFeasibility/Shared%20Documents/S/Sykatec_DE_D-Erlangen/Mach-ID_616-Kühlkörper</t>
  </si>
  <si>
    <t>https://aluext.sharepoint.com/sites/DesignandFeasibility/_layouts/15/listform.aspx?PageType=4&amp;ListId=48a11f45-f27a-4e70-b33d-a95f67709e8c&amp;ID=578&amp;ContentTypeID=0x01006440C635F0E5064897CB37DE8164FE39</t>
  </si>
  <si>
    <t>615</t>
  </si>
  <si>
    <t>615-Klapptritt_6005A</t>
  </si>
  <si>
    <t>plus systems DE Leingarten</t>
  </si>
  <si>
    <t>Kai.Gebhardt@step-g.com</t>
  </si>
  <si>
    <t>74211</t>
  </si>
  <si>
    <t>Leingarten</t>
  </si>
  <si>
    <t>https://aluext.sharepoint.com/sites/DesignandFeasibility/Shared%20Documents/P/plus%20systems_DE_Leingarten/Mach-ID_615-Klapptritt_6005A</t>
  </si>
  <si>
    <t>https://aluext.sharepoint.com/sites/DesignandFeasibility/_layouts/15/listform.aspx?PageType=4&amp;ListId=48a11f45-f27a-4e70-b33d-a95f67709e8c&amp;ID=577&amp;ContentTypeID=0x01006440C635F0E5064897CB37DE8164FE39</t>
  </si>
  <si>
    <t>614</t>
  </si>
  <si>
    <t>614-Mantelrohr 385 x 6,5 mm</t>
  </si>
  <si>
    <t>FST Industrie GmbH</t>
  </si>
  <si>
    <t>https://aluext.sharepoint.com/sites/DesignandFeasibility/Shared%20Documents/F/FST%20Industrie%20GmbH_DE_D_Berlin/Mach-ID_614-Mantelrohr%20385%20x%206,5%20mm</t>
  </si>
  <si>
    <t>https://aluext.sharepoint.com/sites/DesignandFeasibility/_layouts/15/listform.aspx?PageType=4&amp;ListId=48a11f45-f27a-4e70-b33d-a95f67709e8c&amp;ID=576&amp;ContentTypeID=0x01006440C635F0E5064897CB37DE8164FE39</t>
  </si>
  <si>
    <t>613</t>
  </si>
  <si>
    <t>613-Flachstange 35x15 R1,6 +/-0,3 mm</t>
  </si>
  <si>
    <t>https://aluext.sharepoint.com/sites/DesignandFeasibility/Shared%20Documents/M/Manfred%20J.C.%20Niemann_DE_Essen/Mach-ID_613-Flachstange%2035x15%20R1,6%20+/-0,3%20mm</t>
  </si>
  <si>
    <t>https://aluext.sharepoint.com/sites/DesignandFeasibility/_layouts/15/listform.aspx?PageType=4&amp;ListId=48a11f45-f27a-4e70-b33d-a95f67709e8c&amp;ID=575&amp;ContentTypeID=0x01006440C635F0E5064897CB37DE8164FE39</t>
  </si>
  <si>
    <t>612</t>
  </si>
  <si>
    <t>612-Thyssen_Belgien_2Rd.bars</t>
  </si>
  <si>
    <t>ThyssenKrupp BE Lokern</t>
  </si>
  <si>
    <t>https://aluext.sharepoint.com/sites/DesignandFeasibility/Shared%20Documents/T/Thyssen_BE_Lokeren/Mach-ID_612-Thyssen_Belgien_2Rd.bars</t>
  </si>
  <si>
    <t>https://aluext.sharepoint.com/sites/DesignandFeasibility/_layouts/15/listform.aspx?PageType=4&amp;ListId=48a11f45-f27a-4e70-b33d-a95f67709e8c&amp;ID=574&amp;ContentTypeID=0x01006440C635F0E5064897CB37DE8164FE39</t>
  </si>
  <si>
    <t>611</t>
  </si>
  <si>
    <t>611-WZ_B35654_Systemschiene_Var3</t>
  </si>
  <si>
    <t>Ordner zu Mach-ID 611</t>
  </si>
  <si>
    <t>https://aluext.sharepoint.com/sites/DesignandFeasibility/_layouts/15/listform.aspx?PageType=4&amp;ListId=48a11f45-f27a-4e70-b33d-a95f67709e8c&amp;ID=573&amp;ContentTypeID=0x01006440C635F0E5064897CB37DE8164FE39</t>
  </si>
  <si>
    <t>https://aluext.sharepoint.com/sites/DesignandFeasibility/Shared%20Documents/K/KWS%20Solar%20GmbH%20Avis%2001747900890%20Hr%20Steinhauser_DE_Neukirch/Mach-ID_611-611-WZ_B35654_Systemschiene_Var3</t>
  </si>
  <si>
    <t>610</t>
  </si>
  <si>
    <t>610-Heinrichs_1 Profile</t>
  </si>
  <si>
    <t>Dommershausen</t>
  </si>
  <si>
    <t>https://aluext.sharepoint.com/sites/DesignandFeasibility/Shared%20Documents/H/Heinrichs_DE_Dommershausen/Mach-ID_610-Heinrichs_1%20Profile</t>
  </si>
  <si>
    <t>https://aluext.sharepoint.com/sites/DesignandFeasibility/_layouts/15/listform.aspx?PageType=4&amp;ListId=48a11f45-f27a-4e70-b33d-a95f67709e8c&amp;ID=572&amp;ContentTypeID=0x01006440C635F0E5064897CB37DE8164FE39</t>
  </si>
  <si>
    <t>609</t>
  </si>
  <si>
    <t>609-Aisin_Bumper_130D_update</t>
  </si>
  <si>
    <t>Aisin Europe S.A. Parc Industriel</t>
  </si>
  <si>
    <t>Phong.Nguyen@step-g.com</t>
  </si>
  <si>
    <t>Braine-l'Alleud</t>
  </si>
  <si>
    <t>10491332</t>
  </si>
  <si>
    <t>https://aluext.sharepoint.com/sites/DesignandFeasibility/Shared%20Documents/A/Aisin_BE_Belgium/Mach-ID_609-Aisin_Bumper_130D_update</t>
  </si>
  <si>
    <t>https://aluext.sharepoint.com/sites/DesignandFeasibility/_layouts/15/listform.aspx?PageType=4&amp;ListId=48a11f45-f27a-4e70-b33d-a95f67709e8c&amp;ID=571&amp;ContentTypeID=0x01006440C635F0E5064897CB37DE8164FE39</t>
  </si>
  <si>
    <t>608</t>
  </si>
  <si>
    <t>608-Sub-assemblies DD and SD</t>
  </si>
  <si>
    <t>Alstom</t>
  </si>
  <si>
    <t>Salzgitter</t>
  </si>
  <si>
    <t>https://aluext.sharepoint.com/sites/DesignandFeasibility/Shared%20Documents/A/Alstom_DE_Salzgitter/Mach-ID_608-Sub-assemblies%20DD%20and%20SD</t>
  </si>
  <si>
    <t>https://aluext.sharepoint.com/sites/DesignandFeasibility/_layouts/15/listform.aspx?PageType=4&amp;ListId=48a11f45-f27a-4e70-b33d-a95f67709e8c&amp;ID=570&amp;ContentTypeID=0x01006440C635F0E5064897CB37DE8164FE39</t>
  </si>
  <si>
    <t>607</t>
  </si>
  <si>
    <t>607-Dreifach-Gelenkprofil  3-25-37-142</t>
  </si>
  <si>
    <t>DE 58256 Ennepetal</t>
  </si>
  <si>
    <t>https://aluext.sharepoint.com/sites/DesignandFeasibility/Shared%20Documents/F/Friedrich%20Ischebeck%20GmbH_DE_DE%2058256%20Ennepetal/Mach-ID_607-Dreifach-Gelenkprofil%20%203-25-37-142</t>
  </si>
  <si>
    <t>https://aluext.sharepoint.com/sites/DesignandFeasibility/_layouts/15/listform.aspx?PageType=4&amp;ListId=48a11f45-f27a-4e70-b33d-a95f67709e8c&amp;ID=569&amp;ContentTypeID=0x01006440C635F0E5064897CB37DE8164FE39</t>
  </si>
  <si>
    <t>606</t>
  </si>
  <si>
    <t>606-Profil_6060_</t>
  </si>
  <si>
    <t>Astrup</t>
  </si>
  <si>
    <t>https://aluext.sharepoint.com/sites/DesignandFeasibility/Shared%20Documents/A/Astrup_NO_Oslo/Mach-ID_606-Profil_6060_</t>
  </si>
  <si>
    <t>https://aluext.sharepoint.com/sites/DesignandFeasibility/_layouts/15/listform.aspx?PageType=4&amp;ListId=48a11f45-f27a-4e70-b33d-a95f67709e8c&amp;ID=568&amp;ContentTypeID=0x01006440C635F0E5064897CB37DE8164FE39</t>
  </si>
  <si>
    <t>605</t>
  </si>
  <si>
    <t>605-Zeltmast_500x150</t>
  </si>
  <si>
    <t>Structas Tü Avcilar</t>
  </si>
  <si>
    <t>Avcilar</t>
  </si>
  <si>
    <t>https://aluext.sharepoint.com/sites/DesignandFeasibility/Shared%20Documents/S/Structas_Tü_Avcilar/Mach-ID_605-Zeltmast_500x150</t>
  </si>
  <si>
    <t>https://aluext.sharepoint.com/sites/DesignandFeasibility/_layouts/15/listform.aspx?PageType=4&amp;ListId=48a11f45-f27a-4e70-b33d-a95f67709e8c&amp;ID=567&amp;ContentTypeID=0x01006440C635F0E5064897CB37DE8164FE39</t>
  </si>
  <si>
    <t>604</t>
  </si>
  <si>
    <t>604-B10808, B50223</t>
  </si>
  <si>
    <t>T.A.S. Trent Anlagen Systembau</t>
  </si>
  <si>
    <t>Wülknitz</t>
  </si>
  <si>
    <t>10749100</t>
  </si>
  <si>
    <t>https://aluext.sharepoint.com/sites/DesignandFeasibility/Shared%20Documents/T/TAS_DE_Wülknitz/Mach-ID_604-B10808,%20B50223</t>
  </si>
  <si>
    <t>https://aluext.sharepoint.com/sites/DesignandFeasibility/_layouts/15/listform.aspx?PageType=4&amp;ListId=48a11f45-f27a-4e70-b33d-a95f67709e8c&amp;ID=566&amp;ContentTypeID=0x01006440C635F0E5064897CB37DE8164FE39</t>
  </si>
  <si>
    <t>603</t>
  </si>
  <si>
    <t>603-Rohre 350 x 14 / 160 x 8</t>
  </si>
  <si>
    <t>Loruenser Austria GmbH</t>
  </si>
  <si>
    <t>6824</t>
  </si>
  <si>
    <t>AT-Schlins</t>
  </si>
  <si>
    <t>10491281</t>
  </si>
  <si>
    <t>Ordner zu Mach-ID 603</t>
  </si>
  <si>
    <t>https://aluext.sharepoint.com/sites/DesignandFeasibility/_layouts/15/listform.aspx?PageType=4&amp;ListId=48a11f45-f27a-4e70-b33d-a95f67709e8c&amp;ID=565&amp;ContentTypeID=0x01006440C635F0E5064897CB37DE8164FE39</t>
  </si>
  <si>
    <t>https://aluext.sharepoint.com/sites/DesignandFeasibility/Shared%20Documents/L/Loruenser%20Austria%20GmbH_AT_AT-Schlins/Mach-ID_603-603-Rohre_350_x_14_-_160_x_8</t>
  </si>
  <si>
    <t>602</t>
  </si>
  <si>
    <t>602-Flachstange_6063 T6_600x10</t>
  </si>
  <si>
    <t>West Midlands</t>
  </si>
  <si>
    <t>https://aluext.sharepoint.com/sites/DesignandFeasibility/Shared%20Documents/T/Thyssenkrupp%20Materials%20Ltd._GB_West%20Midlands/Mach-ID_602-Flachstange_6063%20T6_600x10</t>
  </si>
  <si>
    <t>https://aluext.sharepoint.com/sites/DesignandFeasibility/_layouts/15/listform.aspx?PageType=4&amp;ListId=48a11f45-f27a-4e70-b33d-a95f67709e8c&amp;ID=564&amp;ContentTypeID=0x01006440C635F0E5064897CB37DE8164FE39</t>
  </si>
  <si>
    <t>601</t>
  </si>
  <si>
    <t>601-Jahresanfrage_2021_Flachstangen</t>
  </si>
  <si>
    <t>https://aluext.sharepoint.com/sites/DesignandFeasibility/Shared%20Documents/M/Mersen_FR_La%20Mure/Mach-ID_601-Jahresanfrage_2021_Flachstangen</t>
  </si>
  <si>
    <t>https://aluext.sharepoint.com/sites/DesignandFeasibility/_layouts/15/listform.aspx?PageType=4&amp;ListId=48a11f45-f27a-4e70-b33d-a95f67709e8c&amp;ID=563&amp;ContentTypeID=0x01006440C635F0E5064897CB37DE8164FE39</t>
  </si>
  <si>
    <t>600</t>
  </si>
  <si>
    <t>600-sections extruded_6082_6060</t>
  </si>
  <si>
    <t>Metalweb Ltd.</t>
  </si>
  <si>
    <t>https://aluext.sharepoint.com/sites/DesignandFeasibility/Shared%20Documents/M/Metalweb%20Ltd._GB_Birmingham/Mach-ID_600-sections%20extruded_6082_6060</t>
  </si>
  <si>
    <t>https://aluext.sharepoint.com/sites/DesignandFeasibility/_layouts/15/listform.aspx?PageType=4&amp;ListId=48a11f45-f27a-4e70-b33d-a95f67709e8c&amp;ID=562&amp;ContentTypeID=0x01006440C635F0E5064897CB37DE8164FE39</t>
  </si>
  <si>
    <t>599</t>
  </si>
  <si>
    <t>599-Rundstange 120 mm B20183</t>
  </si>
  <si>
    <t>DE-13409 Berlin</t>
  </si>
  <si>
    <t>https://aluext.sharepoint.com/sites/DesignandFeasibility/Shared%20Documents/N/NLS%20Machining%20GmbH_DE_DE-13409%20Berlin/Mach-ID_599-Rundstange%20120%20mm%20B20183</t>
  </si>
  <si>
    <t>https://aluext.sharepoint.com/sites/DesignandFeasibility/_layouts/15/listform.aspx?PageType=4&amp;ListId=48a11f45-f27a-4e70-b33d-a95f67709e8c&amp;ID=561&amp;ContentTypeID=0x01006440C635F0E5064897CB37DE8164FE39</t>
  </si>
  <si>
    <t>598</t>
  </si>
  <si>
    <t>598-B15021</t>
  </si>
  <si>
    <t>DE-55765 Birkenfeld</t>
  </si>
  <si>
    <t>https://aluext.sharepoint.com/sites/DesignandFeasibility/Shared%20Documents/I/Informationstechnik%20Meng%20GmbH_DE_DE-55765%20Birkenfeld/Mach-ID_598-B15021</t>
  </si>
  <si>
    <t>https://aluext.sharepoint.com/sites/DesignandFeasibility/_layouts/15/listform.aspx?PageType=4&amp;ListId=48a11f45-f27a-4e70-b33d-a95f67709e8c&amp;ID=560&amp;ContentTypeID=0x01006440C635F0E5064897CB37DE8164FE39</t>
  </si>
  <si>
    <t>597</t>
  </si>
  <si>
    <t>597-C-Profil</t>
  </si>
  <si>
    <t>https://aluext.sharepoint.com/sites/DesignandFeasibility/Shared%20Documents/M/Metallcenter%20West_DE_Leopoldshoehe/Mach-ID_597-C-Profil</t>
  </si>
  <si>
    <t>https://aluext.sharepoint.com/sites/DesignandFeasibility/_layouts/15/listform.aspx?PageType=4&amp;ListId=48a11f45-f27a-4e70-b33d-a95f67709e8c&amp;ID=559&amp;ContentTypeID=0x01006440C635F0E5064897CB37DE8164FE39</t>
  </si>
  <si>
    <t>596</t>
  </si>
  <si>
    <t>596-Ei_Profil_6061</t>
  </si>
  <si>
    <t>https://aluext.sharepoint.com/sites/DesignandFeasibility/Shared%20Documents/I/IsoProfil_DE_Wuppertal/Mach-ID_596-Ei_Profil_6061</t>
  </si>
  <si>
    <t>https://aluext.sharepoint.com/sites/DesignandFeasibility/_layouts/15/listform.aspx?PageType=4&amp;ListId=48a11f45-f27a-4e70-b33d-a95f67709e8c&amp;ID=558&amp;ContentTypeID=0x01006440C635F0E5064897CB37DE8164FE39</t>
  </si>
  <si>
    <t>595</t>
  </si>
  <si>
    <t>595-Rundrohr in Stangen_6060_40x4,75</t>
  </si>
  <si>
    <t>https://aluext.sharepoint.com/sites/DesignandFeasibility/Shared%20Documents/B/BIKAR-METALLE%20GmbH_DE_Bad%20Berleburg/Mach-ID_595-Rundrohr%20in%20Stangen_6060_40x4,75</t>
  </si>
  <si>
    <t>https://aluext.sharepoint.com/sites/DesignandFeasibility/_layouts/15/listform.aspx?PageType=4&amp;ListId=48a11f45-f27a-4e70-b33d-a95f67709e8c&amp;ID=557&amp;ContentTypeID=0x01006440C635F0E5064897CB37DE8164FE39</t>
  </si>
  <si>
    <t>594</t>
  </si>
  <si>
    <t>594-Rundrohr_6060 T66_240x5</t>
  </si>
  <si>
    <t>https://aluext.sharepoint.com/sites/DesignandFeasibility/Shared%20Documents/M/Metalcentret%20A/S_DK_Glostrup/Mach-ID_594-Rundrohr_6060%20T66_240x5</t>
  </si>
  <si>
    <t>https://aluext.sharepoint.com/sites/DesignandFeasibility/_layouts/15/listform.aspx?PageType=4&amp;ListId=48a11f45-f27a-4e70-b33d-a95f67709e8c&amp;ID=556&amp;ContentTypeID=0x01006440C635F0E5064897CB37DE8164FE39</t>
  </si>
  <si>
    <t>593</t>
  </si>
  <si>
    <t>593-Dachkantenprofil</t>
  </si>
  <si>
    <t>https://aluext.sharepoint.com/sites/DesignandFeasibility/Shared%20Documents/P/plus%20systems_DE_Leingarten/Mach-ID_593-Dachkantenprofil</t>
  </si>
  <si>
    <t>https://aluext.sharepoint.com/sites/DesignandFeasibility/_layouts/15/listform.aspx?PageType=4&amp;ListId=48a11f45-f27a-4e70-b33d-a95f67709e8c&amp;ID=555&amp;ContentTypeID=0x01006440C635F0E5064897CB37DE8164FE39</t>
  </si>
  <si>
    <t>592</t>
  </si>
  <si>
    <t>592-Rohre oder Rundstange_6061_diverse Längen/Durc</t>
  </si>
  <si>
    <t>https://aluext.sharepoint.com/sites/DesignandFeasibility/Shared%20Documents/B/BIKAR-METALLE%20GmbH_DE_Bad%20Berleburg/Mach-ID_592-Rohre%20oder%20Rundstange_6061_diverse%20Längen/Durchmesser</t>
  </si>
  <si>
    <t>https://aluext.sharepoint.com/sites/DesignandFeasibility/_layouts/15/listform.aspx?PageType=4&amp;ListId=48a11f45-f27a-4e70-b33d-a95f67709e8c&amp;ID=554&amp;ContentTypeID=0x01006440C635F0E5064897CB37DE8164FE39</t>
  </si>
  <si>
    <t>591</t>
  </si>
  <si>
    <t>591-Dachprofil_ALU-WERK</t>
  </si>
  <si>
    <t>https://aluext.sharepoint.com/sites/DesignandFeasibility/Shared%20Documents/P/plus%20systems_DE_Leingarten/Mach-ID_591-Dachprofil_ALU-WERK</t>
  </si>
  <si>
    <t>https://aluext.sharepoint.com/sites/DesignandFeasibility/_layouts/15/listform.aspx?PageType=4&amp;ListId=48a11f45-f27a-4e70-b33d-a95f67709e8c&amp;ID=553&amp;ContentTypeID=0x01006440C635F0E5064897CB37DE8164FE39</t>
  </si>
  <si>
    <t>590</t>
  </si>
  <si>
    <t>590-Bus Bauteile</t>
  </si>
  <si>
    <t>Volvo BD Raman Nagar</t>
  </si>
  <si>
    <t>Raman Nagar</t>
  </si>
  <si>
    <t>https://aluext.sharepoint.com/sites/DesignandFeasibility/Shared%20Documents/V/Volvo_Bus_BD_Raman%20Nagar/Mach-ID_590-Bus%20Bauteile</t>
  </si>
  <si>
    <t>https://aluext.sharepoint.com/sites/DesignandFeasibility/_layouts/15/listform.aspx?PageType=4&amp;ListId=48a11f45-f27a-4e70-b33d-a95f67709e8c&amp;ID=552&amp;ContentTypeID=0x01006440C635F0E5064897CB37DE8164FE39</t>
  </si>
  <si>
    <t>589</t>
  </si>
  <si>
    <t>589-WZ_19427_Fuehrungschlitten</t>
  </si>
  <si>
    <t>MS Ultraschall Technologie</t>
  </si>
  <si>
    <t>Ordner zu Mach-ID 589</t>
  </si>
  <si>
    <t>https://aluext.sharepoint.com/sites/DesignandFeasibility/_layouts/15/listform.aspx?PageType=4&amp;ListId=48a11f45-f27a-4e70-b33d-a95f67709e8c&amp;ID=551&amp;ContentTypeID=0x01006440C635F0E5064897CB37DE8164FE39</t>
  </si>
  <si>
    <t>https://aluext.sharepoint.com/sites/DesignandFeasibility/Shared%20Documents/M/MS%20Ultraschall%20Technologie%20GmbH_DE_Spaichingen/Mach-ID_589-589-WZ_19427_Fuehrungschlitten</t>
  </si>
  <si>
    <t>588</t>
  </si>
  <si>
    <t>588-Seitenteil</t>
  </si>
  <si>
    <t>EDAG DE Weingarten</t>
  </si>
  <si>
    <t>https://aluext.sharepoint.com/sites/DesignandFeasibility/Shared%20Documents/E/EDAG_DE_Weingarten/Mach-ID_588-Seitenteil</t>
  </si>
  <si>
    <t>https://aluext.sharepoint.com/sites/DesignandFeasibility/_layouts/15/listform.aspx?PageType=4&amp;ListId=48a11f45-f27a-4e70-b33d-a95f67709e8c&amp;ID=550&amp;ContentTypeID=0x01006440C635F0E5064897CB37DE8164FE39</t>
  </si>
  <si>
    <t>587</t>
  </si>
  <si>
    <t>587-Winkelprofil</t>
  </si>
  <si>
    <t>https://aluext.sharepoint.com/sites/DesignandFeasibility/Shared%20Documents/M/Metallcenter%20West_DE_Leopoldshoehe/Mach-ID_587-Winkelprofil</t>
  </si>
  <si>
    <t>https://aluext.sharepoint.com/sites/DesignandFeasibility/_layouts/15/listform.aspx?PageType=4&amp;ListId=48a11f45-f27a-4e70-b33d-a95f67709e8c&amp;ID=549&amp;ContentTypeID=0x01006440C635F0E5064897CB37DE8164FE39</t>
  </si>
  <si>
    <t>586</t>
  </si>
  <si>
    <t>586-U_Profil_6060_40x86x40x4x3</t>
  </si>
  <si>
    <t>https://aluext.sharepoint.com/sites/DesignandFeasibility/Shared%20Documents/A/Allega_CH_Niederglatt/Mach-ID_586-U_Profil_6060_40x86x40x4x3</t>
  </si>
  <si>
    <t>https://aluext.sharepoint.com/sites/DesignandFeasibility/_layouts/15/listform.aspx?PageType=4&amp;ListId=48a11f45-f27a-4e70-b33d-a95f67709e8c&amp;ID=548&amp;ContentTypeID=0x01006440C635F0E5064897CB37DE8164FE39</t>
  </si>
  <si>
    <t>584</t>
  </si>
  <si>
    <t>584-Rundstange_6082_R20</t>
  </si>
  <si>
    <t>Weinstadt-Endersbach</t>
  </si>
  <si>
    <t>https://aluext.sharepoint.com/sites/DesignandFeasibility/Shared%20Documents/C/co_metal%20Metallhalbzeuge%20GmbH_DE_Weinstadt-Endersbach/Mach-ID_584-Rundstange_6082_R20</t>
  </si>
  <si>
    <t>https://aluext.sharepoint.com/sites/DesignandFeasibility/_layouts/15/listform.aspx?PageType=4&amp;ListId=48a11f45-f27a-4e70-b33d-a95f67709e8c&amp;ID=547&amp;ContentTypeID=0x01006440C635F0E5064897CB37DE8164FE39</t>
  </si>
  <si>
    <t>583</t>
  </si>
  <si>
    <t>583-Flachprofile 100x30 und 100x20 FLUTZ</t>
  </si>
  <si>
    <t>https://aluext.sharepoint.com/sites/DesignandFeasibility/Shared%20Documents/Z/Zeppelin%20Systems%20GmbH_DE_Friedrichshafen/Mach-ID_583-Flachprofile%20100x30%20und%20100x20%20FLUTZ</t>
  </si>
  <si>
    <t>https://aluext.sharepoint.com/sites/DesignandFeasibility/_layouts/15/listform.aspx?PageType=4&amp;ListId=48a11f45-f27a-4e70-b33d-a95f67709e8c&amp;ID=546&amp;ContentTypeID=0x01006440C635F0E5064897CB37DE8164FE39</t>
  </si>
  <si>
    <t>582</t>
  </si>
  <si>
    <t>582-Flat-85x45 mm_6082T6allega</t>
  </si>
  <si>
    <t>allega</t>
  </si>
  <si>
    <t>niederglatt</t>
  </si>
  <si>
    <t>https://aluext.sharepoint.com/sites/DesignandFeasibility/Shared%20Documents/A/allega_CH_niederglatt/Mach-ID_582-Flat-85x45%20mm_6082T6allega</t>
  </si>
  <si>
    <t>https://aluext.sharepoint.com/sites/DesignandFeasibility/_layouts/15/listform.aspx?PageType=4&amp;ListId=48a11f45-f27a-4e70-b33d-a95f67709e8c&amp;ID=545&amp;ContentTypeID=0x01006440C635F0E5064897CB37DE8164FE39</t>
  </si>
  <si>
    <t>581</t>
  </si>
  <si>
    <t>581-Spezialprofil_130x130</t>
  </si>
  <si>
    <t>https://aluext.sharepoint.com/sites/DesignandFeasibility/Shared%20Documents/J/JoDe_AT_Dornbirn/Mach-ID_581-Spezialprofil_130x130</t>
  </si>
  <si>
    <t>https://aluext.sharepoint.com/sites/DesignandFeasibility/_layouts/15/listform.aspx?PageType=4&amp;ListId=48a11f45-f27a-4e70-b33d-a95f67709e8c&amp;ID=544&amp;ContentTypeID=0x01006440C635F0E5064897CB37DE8164FE39</t>
  </si>
  <si>
    <t>580</t>
  </si>
  <si>
    <t>580-Allega_6073_2Flatbars</t>
  </si>
  <si>
    <t>https://aluext.sharepoint.com/sites/DesignandFeasibility/Shared%20Documents/A/allega_CH_Niederglatt/Mach-ID_580-Allega_6073_2Flatbars</t>
  </si>
  <si>
    <t>https://aluext.sharepoint.com/sites/DesignandFeasibility/_layouts/15/listform.aspx?PageType=4&amp;ListId=48a11f45-f27a-4e70-b33d-a95f67709e8c&amp;ID=543&amp;ContentTypeID=0x01006440C635F0E5064897CB37DE8164FE39</t>
  </si>
  <si>
    <t>579</t>
  </si>
  <si>
    <t>579-WZ_B11369_Trägerprofil_18x26</t>
  </si>
  <si>
    <t>Rontec</t>
  </si>
  <si>
    <t>Ordner zu Mach-ID 579</t>
  </si>
  <si>
    <t>https://aluext.sharepoint.com/sites/DesignandFeasibility/_layouts/15/listform.aspx?PageType=4&amp;ListId=48a11f45-f27a-4e70-b33d-a95f67709e8c&amp;ID=542&amp;ContentTypeID=0x01006440C635F0E5064897CB37DE8164FE39</t>
  </si>
  <si>
    <t>https://aluext.sharepoint.com/sites/DesignandFeasibility/Shared%20Documents/R/Rontec%20GmbH%20Metallwerke_DE_Denkendorf/Mach-ID_579-579-WZ_B11369_Tr%C3%A4gerprofil_18x26</t>
  </si>
  <si>
    <t>578</t>
  </si>
  <si>
    <t>578-Rundrohr_6060 T66_200mm_Zeichnungsprofil</t>
  </si>
  <si>
    <t>https://aluext.sharepoint.com/sites/DesignandFeasibility/Shared%20Documents/W/Westdeutscher%20Metallhandel%20GmbH_DE_Essen/Mach-ID_578-Rundrohr_6060%20T66_200mm_Zeichnungsprofil</t>
  </si>
  <si>
    <t>https://aluext.sharepoint.com/sites/DesignandFeasibility/_layouts/15/listform.aspx?PageType=4&amp;ListId=48a11f45-f27a-4e70-b33d-a95f67709e8c&amp;ID=541&amp;ContentTypeID=0x01006440C635F0E5064897CB37DE8164FE39</t>
  </si>
  <si>
    <t>577</t>
  </si>
  <si>
    <t>577-925 0025 000 Rampe</t>
  </si>
  <si>
    <t>https://aluext.sharepoint.com/sites/DesignandFeasibility/Shared%20Documents/G/Gebr.%20Bode%20GmbH%20&amp;%20Co.KG_DE_Kassel/Mach-ID_577-925%200025%20000%20Rampe</t>
  </si>
  <si>
    <t>https://aluext.sharepoint.com/sites/DesignandFeasibility/_layouts/15/listform.aspx?PageType=4&amp;ListId=48a11f45-f27a-4e70-b33d-a95f67709e8c&amp;ID=540&amp;ContentTypeID=0x01006440C635F0E5064897CB37DE8164FE39</t>
  </si>
  <si>
    <t>576</t>
  </si>
  <si>
    <t>576-allega_Rd.127_2024</t>
  </si>
  <si>
    <t>https://aluext.sharepoint.com/sites/DesignandFeasibility/Shared%20Documents/A/allega_CH_Niederglatt/Mach-ID_576-allega_Rd.127_2024</t>
  </si>
  <si>
    <t>https://aluext.sharepoint.com/sites/DesignandFeasibility/_layouts/15/listform.aspx?PageType=4&amp;ListId=48a11f45-f27a-4e70-b33d-a95f67709e8c&amp;ID=539&amp;ContentTypeID=0x01006440C635F0E5064897CB37DE8164FE39</t>
  </si>
  <si>
    <t>575</t>
  </si>
  <si>
    <t>575-24001485 Trapezprofil</t>
  </si>
  <si>
    <t>https://aluext.sharepoint.com/sites/DesignandFeasibility/Shared%20Documents/B/Bega-Gantenbrink-Leuchten%20KG_DE_Menden/Mach-ID_575-24001485%20Trapezprofil</t>
  </si>
  <si>
    <t>https://aluext.sharepoint.com/sites/DesignandFeasibility/_layouts/15/listform.aspx?PageType=4&amp;ListId=48a11f45-f27a-4e70-b33d-a95f67709e8c&amp;ID=538&amp;ContentTypeID=0x01006440C635F0E5064897CB37DE8164FE39</t>
  </si>
  <si>
    <t>574</t>
  </si>
  <si>
    <t>574-Zwischenboden_Lohnarbeit</t>
  </si>
  <si>
    <t>https://aluext.sharepoint.com/sites/DesignandFeasibility/Shared%20Documents/S/Siemens_DE_Krefeld/Mach-ID_574-Zwischenboden_Lohnarbeit</t>
  </si>
  <si>
    <t>https://aluext.sharepoint.com/sites/DesignandFeasibility/_layouts/15/listform.aspx?PageType=4&amp;ListId=48a11f45-f27a-4e70-b33d-a95f67709e8c&amp;ID=537&amp;ContentTypeID=0x01006440C635F0E5064897CB37DE8164FE39</t>
  </si>
  <si>
    <t>573</t>
  </si>
  <si>
    <t>573-eloxiertes Profil</t>
  </si>
  <si>
    <t>https://aluext.sharepoint.com/sites/DesignandFeasibility/Shared%20Documents/M/Metallcenter%20West_DE_Leopoldshoehe/Mach-ID_573-eloxiertes%20Profil</t>
  </si>
  <si>
    <t>https://aluext.sharepoint.com/sites/DesignandFeasibility/_layouts/15/listform.aspx?PageType=4&amp;ListId=48a11f45-f27a-4e70-b33d-a95f67709e8c&amp;ID=536&amp;ContentTypeID=0x01006440C635F0E5064897CB37DE8164FE39</t>
  </si>
  <si>
    <t>572</t>
  </si>
  <si>
    <t>572-4030708_Sidewallprofil</t>
  </si>
  <si>
    <t>https://aluext.sharepoint.com/sites/DesignandFeasibility/Shared%20Documents/H/Hydro_BE_Lichtervelde/Mach-ID_572-4030708_Sidewallprofil</t>
  </si>
  <si>
    <t>https://aluext.sharepoint.com/sites/DesignandFeasibility/_layouts/15/listform.aspx?PageType=4&amp;ListId=48a11f45-f27a-4e70-b33d-a95f67709e8c&amp;ID=535&amp;ContentTypeID=0x01006440C635F0E5064897CB37DE8164FE39</t>
  </si>
  <si>
    <t>570</t>
  </si>
  <si>
    <t>570-Cold Drawn Round Bar</t>
  </si>
  <si>
    <t>Cometal Metallhalbzeuge</t>
  </si>
  <si>
    <t>https://aluext.sharepoint.com/sites/DesignandFeasibility/Shared%20Documents/C/Cometal%20Metallhalbzeuge_DE_Weinstadt/Mach-ID_570-Cold%20Drawn%20Round%20Bar</t>
  </si>
  <si>
    <t>https://aluext.sharepoint.com/sites/DesignandFeasibility/_layouts/15/listform.aspx?PageType=4&amp;ListId=48a11f45-f27a-4e70-b33d-a95f67709e8c&amp;ID=534&amp;ContentTypeID=0x01006440C635F0E5064897CB37DE8164FE39</t>
  </si>
  <si>
    <t>569</t>
  </si>
  <si>
    <t>569-WZ_45238_Dachsparrenhalter</t>
  </si>
  <si>
    <t>Ordner zu Mach-ID 569</t>
  </si>
  <si>
    <t>https://aluext.sharepoint.com/sites/DesignandFeasibility/_layouts/15/listform.aspx?PageType=4&amp;ListId=48a11f45-f27a-4e70-b33d-a95f67709e8c&amp;ID=533&amp;ContentTypeID=0x01006440C635F0E5064897CB37DE8164FE39</t>
  </si>
  <si>
    <t>https://aluext.sharepoint.com/sites/DesignandFeasibility/Shared%20Documents/J/Jenny%20Waltle%20GmbH_AT_Frastanz/Mach-ID_569-569-WZ_45238_Dachsparrenhalter</t>
  </si>
  <si>
    <t>568</t>
  </si>
  <si>
    <t>568-WZ_27403_Beleuchtungsprofil_280x105</t>
  </si>
  <si>
    <t>Ordner zu Mach-ID 568</t>
  </si>
  <si>
    <t>https://aluext.sharepoint.com/sites/DesignandFeasibility/_layouts/15/listform.aspx?PageType=4&amp;ListId=48a11f45-f27a-4e70-b33d-a95f67709e8c&amp;ID=532&amp;ContentTypeID=0x01006440C635F0E5064897CB37DE8164FE39</t>
  </si>
  <si>
    <t>https://aluext.sharepoint.com/sites/DesignandFeasibility/Shared%20Documents/L/LMT%20Leuchten%20%2B%20Metall%20Technik%20GmbH_DE_Hilpoltstein/Mach-ID_568-568-WZ_27403_Beleuchtungsprofil_280x105</t>
  </si>
  <si>
    <t>567</t>
  </si>
  <si>
    <t>567-Bodenlaengstraeger</t>
  </si>
  <si>
    <t>Bombardier Transportation GmbH</t>
  </si>
  <si>
    <t>Bombardier</t>
  </si>
  <si>
    <t>16748</t>
  </si>
  <si>
    <t>Hennigsdorf</t>
  </si>
  <si>
    <t>10163100</t>
  </si>
  <si>
    <t>https://aluext.sharepoint.com/sites/DesignandFeasibility/Shared%20Documents/B/Bombardier_DE_Henningsdorf/Mach-ID_567-Bodenlaengstraeger</t>
  </si>
  <si>
    <t>https://aluext.sharepoint.com/sites/DesignandFeasibility/_layouts/15/listform.aspx?PageType=4&amp;ListId=48a11f45-f27a-4e70-b33d-a95f67709e8c&amp;ID=531&amp;ContentTypeID=0x01006440C635F0E5064897CB37DE8164FE39</t>
  </si>
  <si>
    <t>566</t>
  </si>
  <si>
    <t>566-Allega_6082T6_3Abmess.g</t>
  </si>
  <si>
    <t>https://aluext.sharepoint.com/sites/DesignandFeasibility/Shared%20Documents/A/Allega_CH_Niederglatt/Mach-ID_566-Allega_6082T6_3Abmess.g</t>
  </si>
  <si>
    <t>https://aluext.sharepoint.com/sites/DesignandFeasibility/_layouts/15/listform.aspx?PageType=4&amp;ListId=48a11f45-f27a-4e70-b33d-a95f67709e8c&amp;ID=530&amp;ContentTypeID=0x01006440C635F0E5064897CB37DE8164FE39</t>
  </si>
  <si>
    <t>565</t>
  </si>
  <si>
    <t>565-Boxen_6101/6082</t>
  </si>
  <si>
    <t>https://aluext.sharepoint.com/sites/DesignandFeasibility/Shared%20Documents/V/VT%20Metal_HU_Székesfehérvár/Mach-ID_565-Boxen_6101/6082</t>
  </si>
  <si>
    <t>https://aluext.sharepoint.com/sites/DesignandFeasibility/_layouts/15/listform.aspx?PageType=4&amp;ListId=48a11f45-f27a-4e70-b33d-a95f67709e8c&amp;ID=529&amp;ContentTypeID=0x01006440C635F0E5064897CB37DE8164FE39</t>
  </si>
  <si>
    <t>564</t>
  </si>
  <si>
    <t>564-tubes_6060_T66_250x5</t>
  </si>
  <si>
    <t>https://aluext.sharepoint.com/sites/DesignandFeasibility/Shared%20Documents/B/Bikar_DE_Bad%20Berleburg/Mach-ID_564-tubes_6060_T66_250x5</t>
  </si>
  <si>
    <t>https://aluext.sharepoint.com/sites/DesignandFeasibility/_layouts/15/listform.aspx?PageType=4&amp;ListId=48a11f45-f27a-4e70-b33d-a95f67709e8c&amp;ID=528&amp;ContentTypeID=0x01006440C635F0E5064897CB37DE8164FE39</t>
  </si>
  <si>
    <t>563</t>
  </si>
  <si>
    <t>563-Profilgehäuse_6060</t>
  </si>
  <si>
    <t>E.P. Elektro-Projekt GmbH DE Weingarten</t>
  </si>
  <si>
    <t>https://aluext.sharepoint.com/sites/DesignandFeasibility/Shared%20Documents/E/E.P.%20Elektro-Projekt%20GmbH_DE_Weingarten/Mach-ID_563-Profilgehäuse_6060</t>
  </si>
  <si>
    <t>https://aluext.sharepoint.com/sites/DesignandFeasibility/_layouts/15/listform.aspx?PageType=4&amp;ListId=48a11f45-f27a-4e70-b33d-a95f67709e8c&amp;ID=527&amp;ContentTypeID=0x01006440C635F0E5064897CB37DE8164FE39</t>
  </si>
  <si>
    <t>562</t>
  </si>
  <si>
    <t>562-Rungenlaufwagen 2020</t>
  </si>
  <si>
    <t>Walther Eggers Fahrzeugbausysteme GmbH &amp; Co. KG</t>
  </si>
  <si>
    <t>16909</t>
  </si>
  <si>
    <t>Wittstock/Dosse</t>
  </si>
  <si>
    <t>10112700</t>
  </si>
  <si>
    <t>https://aluext.sharepoint.com/sites/DesignandFeasibility/Shared%20Documents/W\Walther%20Eggers%20Fahrzeugbausysteme%20GmbH%20Co%20KG_DE_Wittstock\Dosse\Mach-ID_562-Rungenlaufwagen%202020</t>
  </si>
  <si>
    <t>https://aluext.sharepoint.com/sites/DesignandFeasibility/_layouts/15/listform.aspx?PageType=4&amp;ListId=48a11f45-f27a-4e70-b33d-a95f67709e8c&amp;ID=526&amp;ContentTypeID=0x01006440C635F0E5064897CB37DE8164FE39</t>
  </si>
  <si>
    <t>561</t>
  </si>
  <si>
    <t>561-Bikar_non_standards</t>
  </si>
  <si>
    <t>https://aluext.sharepoint.com/sites/DesignandFeasibility/Shared%20Documents/B/Bikar_DE_Bad%20Berleburg/Mach-ID_561-Bikar_non_standards</t>
  </si>
  <si>
    <t>https://aluext.sharepoint.com/sites/DesignandFeasibility/_layouts/15/listform.aspx?PageType=4&amp;ListId=48a11f45-f27a-4e70-b33d-a95f67709e8c&amp;ID=525&amp;ContentTypeID=0x01006440C635F0E5064897CB37DE8164FE39</t>
  </si>
  <si>
    <t>560</t>
  </si>
  <si>
    <t>560-Vkt. 120 6082 T6 ABB-Material</t>
  </si>
  <si>
    <t>https://aluext.sharepoint.com/sites/DesignandFeasibility/Shared%20Documents/M/Manfred%20J.C.%20Niemann_DE_Bremen/Mach-ID_560-Vkt.%20120%206082%20T6%20ABB-Material</t>
  </si>
  <si>
    <t>https://aluext.sharepoint.com/sites/DesignandFeasibility/_layouts/15/listform.aspx?PageType=4&amp;ListId=48a11f45-f27a-4e70-b33d-a95f67709e8c&amp;ID=524&amp;ContentTypeID=0x01006440C635F0E5064897CB37DE8164FE39</t>
  </si>
  <si>
    <t>559</t>
  </si>
  <si>
    <t>559-Bikar_div_products_128mt</t>
  </si>
  <si>
    <t>https://aluext.sharepoint.com/sites/DesignandFeasibility/Shared%20Documents/B/Bikar_DE_Bad%20Berleburg/Mach-ID_559-Bikar_div_products_128mt</t>
  </si>
  <si>
    <t>https://aluext.sharepoint.com/sites/DesignandFeasibility/_layouts/15/listform.aspx?PageType=4&amp;ListId=48a11f45-f27a-4e70-b33d-a95f67709e8c&amp;ID=523&amp;ContentTypeID=0x01006440C635F0E5064897CB37DE8164FE39</t>
  </si>
  <si>
    <t>558</t>
  </si>
  <si>
    <t>558-Stuerm_tube 110_10</t>
  </si>
  <si>
    <t>Stuermsfs AG</t>
  </si>
  <si>
    <t>9403</t>
  </si>
  <si>
    <t>Goldach</t>
  </si>
  <si>
    <t>10100295</t>
  </si>
  <si>
    <t>https://aluext.sharepoint.com/sites/DesignandFeasibility/Shared%20Documents/S/stuerm%20sfs_CH_Goldach/Mach-ID_558-Stuerm_tube%20110_10</t>
  </si>
  <si>
    <t>https://aluext.sharepoint.com/sites/DesignandFeasibility/_layouts/15/listform.aspx?PageType=4&amp;ListId=48a11f45-f27a-4e70-b33d-a95f67709e8c&amp;ID=522&amp;ContentTypeID=0x01006440C635F0E5064897CB37DE8164FE39</t>
  </si>
  <si>
    <t>557</t>
  </si>
  <si>
    <t>557-Hohlprofil</t>
  </si>
  <si>
    <t>https://aluext.sharepoint.com/sites/DesignandFeasibility/Shared%20Documents/M/Metallcenter%20West_DE_Leopoldshoehe/Mach-ID_557-Hohlprofil</t>
  </si>
  <si>
    <t>https://aluext.sharepoint.com/sites/DesignandFeasibility/_layouts/15/listform.aspx?PageType=4&amp;ListId=48a11f45-f27a-4e70-b33d-a95f67709e8c&amp;ID=521&amp;ContentTypeID=0x01006440C635F0E5064897CB37DE8164FE39</t>
  </si>
  <si>
    <t>556</t>
  </si>
  <si>
    <t>556-Drawn Round Bar AlEco62Sn</t>
  </si>
  <si>
    <t>https://aluext.sharepoint.com/sites/DesignandFeasibility/Shared%20Documents/W/Westdeutscher%20Metallhandel_DE_Essen/Mach-ID_556-Drawn%20Round%20Bar%20AlEco62Sn</t>
  </si>
  <si>
    <t>https://aluext.sharepoint.com/sites/DesignandFeasibility/_layouts/15/listform.aspx?PageType=4&amp;ListId=48a11f45-f27a-4e70-b33d-a95f67709e8c&amp;ID=520&amp;ContentTypeID=0x01006440C635F0E5064897CB37DE8164FE39</t>
  </si>
  <si>
    <t>555</t>
  </si>
  <si>
    <t>555-Extruded Round bar</t>
  </si>
  <si>
    <t>https://aluext.sharepoint.com/sites/DesignandFeasibility/Shared%20Documents/H/Heine%20&amp;%20Beisswenger_DE_Fellbach/Mach-ID_555-Extruded%20Round%20bar</t>
  </si>
  <si>
    <t>https://aluext.sharepoint.com/sites/DesignandFeasibility/_layouts/15/listform.aspx?PageType=4&amp;ListId=48a11f45-f27a-4e70-b33d-a95f67709e8c&amp;ID=519&amp;ContentTypeID=0x01006440C635F0E5064897CB37DE8164FE39</t>
  </si>
  <si>
    <t>554</t>
  </si>
  <si>
    <t>554-Extruded Round Bar 7075</t>
  </si>
  <si>
    <t>Manfred J.C. Niemann Zentrale</t>
  </si>
  <si>
    <t>https://aluext.sharepoint.com/sites/DesignandFeasibility/Shared%20Documents/M/Manfred%20J.C.%20Niemann%20Zentrale_DE_Bremen/Mach-ID_554-Extruded%20Round%20Bar%207075</t>
  </si>
  <si>
    <t>https://aluext.sharepoint.com/sites/DesignandFeasibility/_layouts/15/listform.aspx?PageType=4&amp;ListId=48a11f45-f27a-4e70-b33d-a95f67709e8c&amp;ID=518&amp;ContentTypeID=0x01006440C635F0E5064897CB37DE8164FE39</t>
  </si>
  <si>
    <t>553</t>
  </si>
  <si>
    <t>553-Extruded Flat Bar</t>
  </si>
  <si>
    <t>https://aluext.sharepoint.com/sites/DesignandFeasibility/Shared%20Documents/G/Gedore%20Werkzeugfabrik_DE_Remscheid/Mach-ID_553-Extruded%20Flat%20Bar</t>
  </si>
  <si>
    <t>https://aluext.sharepoint.com/sites/DesignandFeasibility/_layouts/15/listform.aspx?PageType=4&amp;ListId=48a11f45-f27a-4e70-b33d-a95f67709e8c&amp;ID=517&amp;ContentTypeID=0x01006440C635F0E5064897CB37DE8164FE39</t>
  </si>
  <si>
    <t>552</t>
  </si>
  <si>
    <t>552-Extruded Flat Bar 7075</t>
  </si>
  <si>
    <t>https://aluext.sharepoint.com/sites/DesignandFeasibility/Shared%20Documents/G/Gedore%20Werkzeugfabrik_DE_Remscheid/Mach-ID_552-Extruded%20Flat%20Bar%207075</t>
  </si>
  <si>
    <t>https://aluext.sharepoint.com/sites/DesignandFeasibility/_layouts/15/listform.aspx?PageType=4&amp;ListId=48a11f45-f27a-4e70-b33d-a95f67709e8c&amp;ID=516&amp;ContentTypeID=0x01006440C635F0E5064897CB37DE8164FE39</t>
  </si>
  <si>
    <t>551</t>
  </si>
  <si>
    <t>551-Round and square Bars in multiple diameters an</t>
  </si>
  <si>
    <t>ALUMINA ARGENTINA SRL Ar Nueva York</t>
  </si>
  <si>
    <t>Argentinien</t>
  </si>
  <si>
    <t>Nueva York</t>
  </si>
  <si>
    <t>https://aluext.sharepoint.com/sites/DesignandFeasibility/Shared%20Documents/A/ALUMINA%20ARGENTINA%20SRL_Ar_Nueva%20York/Mach-ID_551-Round%20and%20square%20Bars%20in%20multiple%20diameters%20and%20alloys</t>
  </si>
  <si>
    <t>Ar</t>
  </si>
  <si>
    <t>https://aluext.sharepoint.com/sites/DesignandFeasibility/_layouts/15/listform.aspx?PageType=4&amp;ListId=48a11f45-f27a-4e70-b33d-a95f67709e8c&amp;ID=515&amp;ContentTypeID=0x01006440C635F0E5064897CB37DE8164FE39</t>
  </si>
  <si>
    <t>550</t>
  </si>
  <si>
    <t>550-Ventilation Plate</t>
  </si>
  <si>
    <t>Kloeckner Stahl- u. Metall- Handel GmbH</t>
  </si>
  <si>
    <t>97084</t>
  </si>
  <si>
    <t>Wuerzburg</t>
  </si>
  <si>
    <t>10481475</t>
  </si>
  <si>
    <t>https://aluext.sharepoint.com/sites/DesignandFeasibility/Shared%20Documents/K/Kloeckner_DE_Wuerzburg/Mach-ID_550-Ventilation%20Plate</t>
  </si>
  <si>
    <t>https://aluext.sharepoint.com/sites/DesignandFeasibility/_layouts/15/listform.aspx?PageType=4&amp;ListId=48a11f45-f27a-4e70-b33d-a95f67709e8c&amp;ID=514&amp;ContentTypeID=0x01006440C635F0E5064897CB37DE8164FE39</t>
  </si>
  <si>
    <t>548</t>
  </si>
  <si>
    <t>548-Body 4204</t>
  </si>
  <si>
    <t>https://aluext.sharepoint.com/sites/DesignandFeasibility/Shared%20Documents/S/Schmid%20Alutec_DE_Remshalden/Mach-ID_548-Body%204204</t>
  </si>
  <si>
    <t>https://aluext.sharepoint.com/sites/DesignandFeasibility/_layouts/15/listform.aspx?PageType=4&amp;ListId=48a11f45-f27a-4e70-b33d-a95f67709e8c&amp;ID=513&amp;ContentTypeID=0x01006440C635F0E5064897CB37DE8164FE39</t>
  </si>
  <si>
    <t>547</t>
  </si>
  <si>
    <t>547-Vierkant-Zeichnungsprofile</t>
  </si>
  <si>
    <t>Stuttgart NL Schweinfurt</t>
  </si>
  <si>
    <t>https://aluext.sharepoint.com/sites/DesignandFeasibility/Shared%20Documents/B/Bosch%20Rexroth%20AG_DE_Stuttgart%20NL%20Schweinfurt/Mach-ID_547-Vierkant-Zeichnungsprofile</t>
  </si>
  <si>
    <t>https://aluext.sharepoint.com/sites/DesignandFeasibility/_layouts/15/listform.aspx?PageType=4&amp;ListId=48a11f45-f27a-4e70-b33d-a95f67709e8c&amp;ID=512&amp;ContentTypeID=0x01006440C635F0E5064897CB37DE8164FE39</t>
  </si>
  <si>
    <t>546</t>
  </si>
  <si>
    <t>546-Billets_6061_660mm Durchmesser</t>
  </si>
  <si>
    <t>https://aluext.sharepoint.com/sites/DesignandFeasibility/Shared%20Documents/A/Airoldi%20Metalli%20Spa_IT_Molteno/Mach-ID_546-Billets_6061_660mm%20Durchmesser</t>
  </si>
  <si>
    <t>https://aluext.sharepoint.com/sites/DesignandFeasibility/_layouts/15/listform.aspx?PageType=4&amp;ListId=48a11f45-f27a-4e70-b33d-a95f67709e8c&amp;ID=511&amp;ContentTypeID=0x01006440C635F0E5064897CB37DE8164FE39</t>
  </si>
  <si>
    <t>545</t>
  </si>
  <si>
    <t>545-EMC HP Zeichnungsprofile</t>
  </si>
  <si>
    <t>Stuttgart  NL Schweinfurt</t>
  </si>
  <si>
    <t>https://aluext.sharepoint.com/sites/DesignandFeasibility/Shared%20Documents/B/Bosch%20Rexroth%20AG_DE_Stuttgart%20%20NL%20Schweinfurt/Mach-ID_545-EMC%20HP%20Zeichnungsprofile</t>
  </si>
  <si>
    <t>https://aluext.sharepoint.com/sites/DesignandFeasibility/_layouts/15/listform.aspx?PageType=4&amp;ListId=48a11f45-f27a-4e70-b33d-a95f67709e8c&amp;ID=510&amp;ContentTypeID=0x01006440C635F0E5064897CB37DE8164FE39</t>
  </si>
  <si>
    <t>544</t>
  </si>
  <si>
    <t>544-WZ_46067_Fallreeprofil_290x58</t>
  </si>
  <si>
    <t>Fr. Fassmer GmbH &amp; Co. Schiffs- und Bootswerft</t>
  </si>
  <si>
    <t>Fr. Fassmer</t>
  </si>
  <si>
    <t>27804</t>
  </si>
  <si>
    <t>Berne</t>
  </si>
  <si>
    <t>10614500</t>
  </si>
  <si>
    <t>Ordner zu Mach-ID 544</t>
  </si>
  <si>
    <t>https://aluext.sharepoint.com/sites/DesignandFeasibility/_layouts/15/listform.aspx?PageType=4&amp;ListId=48a11f45-f27a-4e70-b33d-a95f67709e8c&amp;ID=509&amp;ContentTypeID=0x01006440C635F0E5064897CB37DE8164FE39</t>
  </si>
  <si>
    <t>https://aluext.sharepoint.com/sites/DesignandFeasibility/Shared%20Documents/F/Fr%20Fassmer%20GmbH%20%26%20Co%20Schiffs-%20und%20Bootswerft_DE_Berne/Mach-ID_544-544-WZ_46067_Fallreeprofil_290x58</t>
  </si>
  <si>
    <t>543</t>
  </si>
  <si>
    <t>543-tsk-6651_F</t>
  </si>
  <si>
    <t>https://aluext.sharepoint.com/sites/DesignandFeasibility/Shared%20Documents/A/Albea_DE_Friesenheim/Mach-ID_543-tsk-6651_F</t>
  </si>
  <si>
    <t>https://aluext.sharepoint.com/sites/DesignandFeasibility/_layouts/15/listform.aspx?PageType=4&amp;ListId=48a11f45-f27a-4e70-b33d-a95f67709e8c&amp;ID=508&amp;ContentTypeID=0x01006440C635F0E5064897CB37DE8164FE39</t>
  </si>
  <si>
    <t>542</t>
  </si>
  <si>
    <t>542-7.5_in_2014A_7075_Round_bars</t>
  </si>
  <si>
    <t>Righton Blackburns Centre</t>
  </si>
  <si>
    <t>DY6 7UN</t>
  </si>
  <si>
    <t>Bristol</t>
  </si>
  <si>
    <t>10100247</t>
  </si>
  <si>
    <t>https://aluext.sharepoint.com/sites/DesignandFeasibility/Shared%20Documents/R/Righton%20Blackburns%20Ltd._GB_Bristol/Mach-ID_542-7.5_in_2014A_7075_Round_bars</t>
  </si>
  <si>
    <t>https://aluext.sharepoint.com/sites/DesignandFeasibility/_layouts/15/listform.aspx?PageType=4&amp;ListId=48a11f45-f27a-4e70-b33d-a95f67709e8c&amp;ID=507&amp;ContentTypeID=0x01006440C635F0E5064897CB37DE8164FE39</t>
  </si>
  <si>
    <t>541</t>
  </si>
  <si>
    <t>541-Rundstange 70mm_7175 T6511</t>
  </si>
  <si>
    <t>https://aluext.sharepoint.com/sites/DesignandFeasibility/Shared%20Documents/B/BIKAR-METALLE%20GmbH_DE_Bad%20Berleburg/Mach-ID_541-Rundstange%2070mm_7175%20T6511</t>
  </si>
  <si>
    <t>https://aluext.sharepoint.com/sites/DesignandFeasibility/_layouts/15/listform.aspx?PageType=4&amp;ListId=48a11f45-f27a-4e70-b33d-a95f67709e8c&amp;ID=506&amp;ContentTypeID=0x01006440C635F0E5064897CB37DE8164FE39</t>
  </si>
  <si>
    <t>540</t>
  </si>
  <si>
    <t>540-Batterierahmenteile</t>
  </si>
  <si>
    <t>https://aluext.sharepoint.com/sites/DesignandFeasibility/Shared%20Documents/D/Dura_CZ_Blatna/Mach-ID_540-Batterierahmenteile</t>
  </si>
  <si>
    <t>https://aluext.sharepoint.com/sites/DesignandFeasibility/_layouts/15/listform.aspx?PageType=4&amp;ListId=48a11f45-f27a-4e70-b33d-a95f67709e8c&amp;ID=505&amp;ContentTypeID=0x01006440C635F0E5064897CB37DE8164FE39</t>
  </si>
  <si>
    <t>539</t>
  </si>
  <si>
    <t>539-WZ_40447_Flachstange_200x8</t>
  </si>
  <si>
    <t>R &amp; P Umformtechnik GmbH &amp; Co. KG</t>
  </si>
  <si>
    <t>R &amp; P Umformtechnik</t>
  </si>
  <si>
    <t>59469</t>
  </si>
  <si>
    <t>Ense-Hoeingen</t>
  </si>
  <si>
    <t>10100010</t>
  </si>
  <si>
    <t>Ordner zu Mach-ID 539</t>
  </si>
  <si>
    <t>https://aluext.sharepoint.com/sites/DesignandFeasibility/_layouts/15/listform.aspx?PageType=4&amp;ListId=48a11f45-f27a-4e70-b33d-a95f67709e8c&amp;ID=504&amp;ContentTypeID=0x01006440C635F0E5064897CB37DE8164FE39</t>
  </si>
  <si>
    <t>https://aluext.sharepoint.com/sites/DesignandFeasibility/Shared%20Documents/R/R%20%26%20P%20Umformtechnik%20GmbH%20%26%20Co%20KG_DE_Ense-Hoeingen/Mach-ID_539-539-WZ_40447_Flachstange_200x8</t>
  </si>
  <si>
    <t>538</t>
  </si>
  <si>
    <t>538-26441</t>
  </si>
  <si>
    <t>https://aluext.sharepoint.com/sites/DesignandFeasibility/Shared%20Documents/F/Fackler%20Gewaechshaustechnik_DE_Munningen-Laub/Mach-ID_538-26441</t>
  </si>
  <si>
    <t>https://aluext.sharepoint.com/sites/DesignandFeasibility/_layouts/15/listform.aspx?PageType=4&amp;ListId=48a11f45-f27a-4e70-b33d-a95f67709e8c&amp;ID=503&amp;ContentTypeID=0x01006440C635F0E5064897CB37DE8164FE39</t>
  </si>
  <si>
    <t>537</t>
  </si>
  <si>
    <t>537-Profil_6063_T66</t>
  </si>
  <si>
    <t>Leopoldshöhe</t>
  </si>
  <si>
    <t>https://aluext.sharepoint.com/sites/DesignandFeasibility/Shared%20Documents/M/Metallcenter%20West_DE_Leopoldshöhe/Mach-ID_537-Profil_6063_T66</t>
  </si>
  <si>
    <t>https://aluext.sharepoint.com/sites/DesignandFeasibility/_layouts/15/listform.aspx?PageType=4&amp;ListId=48a11f45-f27a-4e70-b33d-a95f67709e8c&amp;ID=502&amp;ContentTypeID=0x01006440C635F0E5064897CB37DE8164FE39</t>
  </si>
  <si>
    <t>536</t>
  </si>
  <si>
    <t>536-Menzel_Hohlprofil_Drm_125mm</t>
  </si>
  <si>
    <t>Karl Menzel Maschinenfabrik GmbH &amp; Co</t>
  </si>
  <si>
    <t>Karl Menzel</t>
  </si>
  <si>
    <t>33659</t>
  </si>
  <si>
    <t>Bielefeld</t>
  </si>
  <si>
    <t>10401676</t>
  </si>
  <si>
    <t>https://aluext.sharepoint.com/sites/DesignandFeasibility/Shared%20Documents/K/Karl%20Menzel_DE_Bielefeld/Mach-ID_536-Menzel_Hohlprofil_Drm_125mm</t>
  </si>
  <si>
    <t>https://aluext.sharepoint.com/sites/DesignandFeasibility/_layouts/15/listform.aspx?PageType=4&amp;ListId=48a11f45-f27a-4e70-b33d-a95f67709e8c&amp;ID=501&amp;ContentTypeID=0x01006440C635F0E5064897CB37DE8164FE39</t>
  </si>
  <si>
    <t>535</t>
  </si>
  <si>
    <t>535-Hubprofil</t>
  </si>
  <si>
    <t>Ziehm Imaging GmbH DE Nürnberg</t>
  </si>
  <si>
    <t>https://aluext.sharepoint.com/sites/DesignandFeasibility/Shared%20Documents/Z/Ziehm%20Imaging%20GmbH_DE_Nürnberg/Mach-ID_535-Hubprofil</t>
  </si>
  <si>
    <t>Das Profil wurde bereits vom Kunden frei gegeben.
Dies ist eine Anfrage mit 2 neuen Bearbeitungen.</t>
  </si>
  <si>
    <t>534</t>
  </si>
  <si>
    <t>534-B20281</t>
  </si>
  <si>
    <t>Alufinish GmbH &amp; Co. KG</t>
  </si>
  <si>
    <t>Alufinish</t>
  </si>
  <si>
    <t>10112600</t>
  </si>
  <si>
    <t>https://aluext.sharepoint.com/sites/DesignandFeasibility/Shared%20Documents/A/Alufinish_DE_Andernach/Mach-ID_534-B20281</t>
  </si>
  <si>
    <t>https://aluext.sharepoint.com/sites/DesignandFeasibility/_layouts/15/listform.aspx?PageType=4&amp;ListId=48a11f45-f27a-4e70-b33d-a95f67709e8c&amp;ID=499&amp;ContentTypeID=0x01006440C635F0E5064897CB37DE8164FE39</t>
  </si>
  <si>
    <t>533</t>
  </si>
  <si>
    <t>533-Rechteckrohr klein</t>
  </si>
  <si>
    <t>https://aluext.sharepoint.com/sites/DesignandFeasibility/Shared%20Documents/I/IsoProfil_DE_Wuppertal/Mach-ID_533-Rechteckrohr%20klein</t>
  </si>
  <si>
    <t>https://aluext.sharepoint.com/sites/DesignandFeasibility/_layouts/15/listform.aspx?PageType=4&amp;ListId=48a11f45-f27a-4e70-b33d-a95f67709e8c&amp;ID=498&amp;ContentTypeID=0x01006440C635F0E5064897CB37DE8164FE39</t>
  </si>
  <si>
    <t>532</t>
  </si>
  <si>
    <t>532-Stereo Gehäuse</t>
  </si>
  <si>
    <t>Robert Bosch Samara Volzhskiy region, Uchastok 5</t>
  </si>
  <si>
    <t>443538</t>
  </si>
  <si>
    <t>10100164</t>
  </si>
  <si>
    <t>https://aluext.sharepoint.com/sites/DesignandFeasibility/Shared%20Documents/R/Robert%20Bosch_DE_Blaichach/Mach-ID_532-Stereo%20Gehäuse</t>
  </si>
  <si>
    <t>https://aluext.sharepoint.com/sites/DesignandFeasibility/_layouts/15/listform.aspx?PageType=4&amp;ListId=48a11f45-f27a-4e70-b33d-a95f67709e8c&amp;ID=497&amp;ContentTypeID=0x01006440C635F0E5064897CB37DE8164FE39</t>
  </si>
  <si>
    <t>531</t>
  </si>
  <si>
    <t>531-Rundstange_6061_32x3000</t>
  </si>
  <si>
    <t>https://aluext.sharepoint.com/sites/DesignandFeasibility/Shared%20Documents/B/BIKAR-METALLE%20GmbH_DE_Bad%20Berleburg/Mach-ID_531-Rundstange_6061_32x3000</t>
  </si>
  <si>
    <t>https://aluext.sharepoint.com/sites/DesignandFeasibility/_layouts/15/listform.aspx?PageType=4&amp;ListId=48a11f45-f27a-4e70-b33d-a95f67709e8c&amp;ID=496&amp;ContentTypeID=0x01006440C635F0E5064897CB37DE8164FE39</t>
  </si>
  <si>
    <t>530</t>
  </si>
  <si>
    <t>530-Round_bars_6061_T6_22mt_dia_200</t>
  </si>
  <si>
    <t>https://aluext.sharepoint.com/sites/DesignandFeasibility/Shared%20Documents/A/Asti%20Aircraft%20Services%20s.r.l_IT_Torino/Mach-ID_530-Round_bars_6061_T6_22mt_dia_200</t>
  </si>
  <si>
    <t>https://aluext.sharepoint.com/sites/DesignandFeasibility/_layouts/15/listform.aspx?PageType=4&amp;ListId=48a11f45-f27a-4e70-b33d-a95f67709e8c&amp;ID=495&amp;ContentTypeID=0x01006440C635F0E5064897CB37DE8164FE39</t>
  </si>
  <si>
    <t>529</t>
  </si>
  <si>
    <t>529-Rohre_38x1,2</t>
  </si>
  <si>
    <t>Sobeck Motorsporttechnik DE Hirschberg</t>
  </si>
  <si>
    <t>Hirschberg</t>
  </si>
  <si>
    <t>https://aluext.sharepoint.com/sites/DesignandFeasibility/Shared%20Documents/S/Sobeck%20Motorsporttechnik_DE_Hirschberg/Mach-ID_529-Rohre_38x1,2</t>
  </si>
  <si>
    <t>https://aluext.sharepoint.com/sites/DesignandFeasibility/_layouts/15/listform.aspx?PageType=4&amp;ListId=48a11f45-f27a-4e70-b33d-a95f67709e8c&amp;ID=494&amp;ContentTypeID=0x01006440C635F0E5064897CB37DE8164FE39</t>
  </si>
  <si>
    <t>528</t>
  </si>
  <si>
    <t>528-Round_bars_6262A_2007</t>
  </si>
  <si>
    <t>August Weckermann KG DE Eisenach</t>
  </si>
  <si>
    <t>https://aluext.sharepoint.com/sites/DesignandFeasibility/Shared%20Documents/A/August%20Weckermann%20KG_DE_Eisenach/Mach-ID_528-Round_bars_6262A_2007</t>
  </si>
  <si>
    <t>https://aluext.sharepoint.com/sites/DesignandFeasibility/_layouts/15/listform.aspx?PageType=4&amp;ListId=48a11f45-f27a-4e70-b33d-a95f67709e8c&amp;ID=493&amp;ContentTypeID=0x01006440C635F0E5064897CB37DE8164FE39</t>
  </si>
  <si>
    <t>527</t>
  </si>
  <si>
    <t>527-Fischer_WZ_50634</t>
  </si>
  <si>
    <t>Fischer Licht &amp; Metall</t>
  </si>
  <si>
    <t>Ordner zu Mach-ID 527</t>
  </si>
  <si>
    <t>https://aluext.sharepoint.com/sites/DesignandFeasibility/_layouts/15/listform.aspx?PageType=4&amp;ListId=48a11f45-f27a-4e70-b33d-a95f67709e8c&amp;ID=492&amp;ContentTypeID=0x01006440C635F0E5064897CB37DE8164FE39</t>
  </si>
  <si>
    <t>https://aluext.sharepoint.com/sites/DesignandFeasibility/Shared%20Documents/F/Fischer%20Licht%20%26%20Metall%20GmbH%20%26%20Co%20KG_DE_M%C3%BChlhausen/Mach-ID_527-527-Fischer_WZ_50634</t>
  </si>
  <si>
    <t>526</t>
  </si>
  <si>
    <t>526-Gillet_WZ_24716</t>
  </si>
  <si>
    <t>Gäufelden-Nerbingen</t>
  </si>
  <si>
    <t>Ordner zu Mach-ID 526</t>
  </si>
  <si>
    <t>https://aluext.sharepoint.com/sites/DesignandFeasibility/_layouts/15/listform.aspx?PageType=4&amp;ListId=48a11f45-f27a-4e70-b33d-a95f67709e8c&amp;ID=491&amp;ContentTypeID=0x01006440C635F0E5064897CB37DE8164FE39</t>
  </si>
  <si>
    <t>https://aluext.sharepoint.com/sites/DesignandFeasibility/Shared%20Documents/G/Gillet%20GmbH%20Automation%20und%20Foerdertechnik_DE_G%C3%A4ufelden-Nerbingen/Mach-ID_526-526-Gillet_WZ_24716</t>
  </si>
  <si>
    <t>525</t>
  </si>
  <si>
    <t>525-CAPAXIA DD Platform</t>
  </si>
  <si>
    <t>https://aluext.sharepoint.com/sites/DesignandFeasibility/Shared%20Documents/B/Bombardier_DE_Görlitz/Mach-ID_525-CAPAXIA%20DD%20Platform</t>
  </si>
  <si>
    <t>https://aluext.sharepoint.com/sites/DesignandFeasibility/_layouts/15/listform.aspx?PageType=4&amp;ListId=48a11f45-f27a-4e70-b33d-a95f67709e8c&amp;ID=490&amp;ContentTypeID=0x01006440C635F0E5064897CB37DE8164FE39</t>
  </si>
  <si>
    <t>524</t>
  </si>
  <si>
    <t>524-Seitenklappenprofile</t>
  </si>
  <si>
    <t>RMC Railways Mechanical Components GmbH DE Gransee</t>
  </si>
  <si>
    <t>Gransee</t>
  </si>
  <si>
    <t>https://aluext.sharepoint.com/sites/DesignandFeasibility/Shared%20Documents/R/RMC%20Railways%20Mechanical%20Components%20GmbH_DE_Gransee/Mach-ID_524-Seitenklappenprofile</t>
  </si>
  <si>
    <t>https://aluext.sharepoint.com/sites/DesignandFeasibility/_layouts/15/listform.aspx?PageType=4&amp;ListId=48a11f45-f27a-4e70-b33d-a95f67709e8c&amp;ID=489&amp;ContentTypeID=0x01006440C635F0E5064897CB37DE8164FE39</t>
  </si>
  <si>
    <t>523</t>
  </si>
  <si>
    <t>523-Rechteckprofil</t>
  </si>
  <si>
    <t>https://aluext.sharepoint.com/sites/DesignandFeasibility/Shared%20Documents/I/Isoprofil_DE_Wuppertal/Mach-ID_523-Rechteckprofil</t>
  </si>
  <si>
    <t>https://aluext.sharepoint.com/sites/DesignandFeasibility/_layouts/15/listform.aspx?PageType=4&amp;ListId=48a11f45-f27a-4e70-b33d-a95f67709e8c&amp;ID=488&amp;ContentTypeID=0x01006440C635F0E5064897CB37DE8164FE39</t>
  </si>
  <si>
    <t>522</t>
  </si>
  <si>
    <t>522-Gehäuseprofil</t>
  </si>
  <si>
    <t>https://aluext.sharepoint.com/sites/DesignandFeasibility/Shared%20Documents/V/Valmet_FL_Uusikaupunki_Fi_Uusikaupunki/Mach-ID_522-Gehäuseprofil</t>
  </si>
  <si>
    <t>https://aluext.sharepoint.com/sites/DesignandFeasibility/_layouts/15/listform.aspx?PageType=4&amp;ListId=48a11f45-f27a-4e70-b33d-a95f67709e8c&amp;ID=487&amp;ContentTypeID=0x01006440C635F0E5064897CB37DE8164FE39</t>
  </si>
  <si>
    <t>521</t>
  </si>
  <si>
    <t>521-B10559</t>
  </si>
  <si>
    <t>https://aluext.sharepoint.com/sites/DesignandFeasibility/Shared%20Documents/Z/Zeppelin_DE_Friedrichshafen/Mach-ID_521-B10559</t>
  </si>
  <si>
    <t>https://aluext.sharepoint.com/sites/DesignandFeasibility/_layouts/15/listform.aspx?PageType=4&amp;ListId=48a11f45-f27a-4e70-b33d-a95f67709e8c&amp;ID=486&amp;ContentTypeID=0x01006440C635F0E5064897CB37DE8164FE39</t>
  </si>
  <si>
    <t>520</t>
  </si>
  <si>
    <t>520-Rundrohr_26x1,5</t>
  </si>
  <si>
    <t>Bruno Gelle DE Wangen</t>
  </si>
  <si>
    <t>88239</t>
  </si>
  <si>
    <t>Wangen</t>
  </si>
  <si>
    <t>https://aluext.sharepoint.com/sites/DesignandFeasibility/Shared%20Documents/B/Bruno%20Gelle_DE_Wangen/Mach-ID_520-Rundrohr_26x1,5</t>
  </si>
  <si>
    <t>https://aluext.sharepoint.com/sites/DesignandFeasibility/_layouts/15/listform.aspx?PageType=4&amp;ListId=48a11f45-f27a-4e70-b33d-a95f67709e8c&amp;ID=485&amp;ContentTypeID=0x01006440C635F0E5064897CB37DE8164FE39</t>
  </si>
  <si>
    <t>519</t>
  </si>
  <si>
    <t>519-Jenny_Waltle_WZ_24368_WZ_45181</t>
  </si>
  <si>
    <t>Ordner zu Mach-ID 519</t>
  </si>
  <si>
    <t>https://aluext.sharepoint.com/sites/DesignandFeasibility/_layouts/15/listform.aspx?PageType=4&amp;ListId=48a11f45-f27a-4e70-b33d-a95f67709e8c&amp;ID=484&amp;ContentTypeID=0x01006440C635F0E5064897CB37DE8164FE39</t>
  </si>
  <si>
    <t>https://aluext.sharepoint.com/sites/DesignandFeasibility/Shared%20Documents/J/Jenny%20Waltle%20GmbH_AT_Frastanz/Mach-ID_519-519-Jenny_Waltle_WZ_24368_WZ_45181</t>
  </si>
  <si>
    <t>518</t>
  </si>
  <si>
    <t>518-Round bar 6061 T6 chamfered</t>
  </si>
  <si>
    <t>Anton Häring KG DE Bubsheim</t>
  </si>
  <si>
    <t>https://aluext.sharepoint.com/sites/DesignandFeasibility/Shared%20Documents/A/Anton%20Häring%20KG_DE_78585%20Bubsheim/Mach-ID_518-Round%20bar%206061%20T6%20chamfered_SOP-2020_EOP-2031</t>
  </si>
  <si>
    <t>https://aluext.sharepoint.com/sites/DesignandFeasibility/_layouts/15/listform.aspx?PageType=4&amp;ListId=48a11f45-f27a-4e70-b33d-a95f67709e8c&amp;ID=483&amp;ContentTypeID=0x01006440C635F0E5064897CB37DE8164FE39</t>
  </si>
  <si>
    <t>517</t>
  </si>
  <si>
    <t>517-Dachgurt_SP100271654</t>
  </si>
  <si>
    <t>Stadler Bussnang AG</t>
  </si>
  <si>
    <t>9565</t>
  </si>
  <si>
    <t>Bussnang</t>
  </si>
  <si>
    <t>10490973</t>
  </si>
  <si>
    <t>https://aluext.sharepoint.com/sites/DesignandFeasibility/Shared%20Documents/S/Stadler_CH_Bussnang/Mach-ID_517-Dachgurt_SP100271654</t>
  </si>
  <si>
    <t>https://aluext.sharepoint.com/sites/DesignandFeasibility/_layouts/15/listform.aspx?PageType=4&amp;ListId=48a11f45-f27a-4e70-b33d-a95f67709e8c&amp;ID=482&amp;ContentTypeID=0x01006440C635F0E5064897CB37DE8164FE39</t>
  </si>
  <si>
    <t>516</t>
  </si>
  <si>
    <t>516-Gehäuse HSG</t>
  </si>
  <si>
    <t>INKOMA Maschinenbau GmbH DE Osterweddingen</t>
  </si>
  <si>
    <t>Osterweddingen</t>
  </si>
  <si>
    <t>https://aluext.sharepoint.com/sites/DesignandFeasibility/Shared%20Documents/I/INKOMA%20Mascchinenbau%20GmbH_DE_Osterweddingen/Mach-ID_516-Gehäuse%20HSG</t>
  </si>
  <si>
    <t>https://aluext.sharepoint.com/sites/DesignandFeasibility/_layouts/15/listform.aspx?PageType=4&amp;ListId=48a11f45-f27a-4e70-b33d-a95f67709e8c&amp;ID=481&amp;ContentTypeID=0x01006440C635F0E5064897CB37DE8164FE39</t>
  </si>
  <si>
    <t>515</t>
  </si>
  <si>
    <t>515-T-Profil_100x100</t>
  </si>
  <si>
    <t>Weinmann</t>
  </si>
  <si>
    <t>Christoph.Orth@step-g.com</t>
  </si>
  <si>
    <t>https://aluext.sharepoint.com/sites/DesignandFeasibility/Shared%20Documents/W/Weinmann_DE_Dornstetten/Mach-ID_515-T-Profil_100x100</t>
  </si>
  <si>
    <t>https://aluext.sharepoint.com/sites/DesignandFeasibility/_layouts/15/listform.aspx?PageType=4&amp;ListId=48a11f45-f27a-4e70-b33d-a95f67709e8c&amp;ID=480&amp;ContentTypeID=0x01006440C635F0E5064897CB37DE8164FE39</t>
  </si>
  <si>
    <t>514</t>
  </si>
  <si>
    <t>514-MR-1208_PR-8117</t>
  </si>
  <si>
    <t>https://aluext.sharepoint.com/sites/DesignandFeasibility/Shared%20Documents/G/Guenzler%20Metall_DE_Uhingen/Mach-ID_514-MR-1208_PR-8117</t>
  </si>
  <si>
    <t>https://aluext.sharepoint.com/sites/DesignandFeasibility/_layouts/15/listform.aspx?PageType=4&amp;ListId=48a11f45-f27a-4e70-b33d-a95f67709e8c&amp;ID=479&amp;ContentTypeID=0x01006440C635F0E5064897CB37DE8164FE39</t>
  </si>
  <si>
    <t>513</t>
  </si>
  <si>
    <t>513-Albea_WZ_41056</t>
  </si>
  <si>
    <t>Ordner zu Mach-ID 513</t>
  </si>
  <si>
    <t>https://aluext.sharepoint.com/sites/DesignandFeasibility/_layouts/15/listform.aspx?PageType=4&amp;ListId=48a11f45-f27a-4e70-b33d-a95f67709e8c&amp;ID=478&amp;ContentTypeID=0x01006440C635F0E5064897CB37DE8164FE39</t>
  </si>
  <si>
    <t>https://aluext.sharepoint.com/sites/DesignandFeasibility/Shared%20Documents/A/Albea%20Aluminiumbearbeitung%20GmbH_DE_Friesenheim/Mach-ID_513-513-Albea_WZ_41056</t>
  </si>
  <si>
    <t>512</t>
  </si>
  <si>
    <t>512-Neixler_WZ_28785</t>
  </si>
  <si>
    <t>Ordner zu Mach-ID 512</t>
  </si>
  <si>
    <t>https://aluext.sharepoint.com/sites/DesignandFeasibility/_layouts/15/listform.aspx?PageType=4&amp;ListId=48a11f45-f27a-4e70-b33d-a95f67709e8c&amp;ID=477&amp;ContentTypeID=0x01006440C635F0E5064897CB37DE8164FE39</t>
  </si>
  <si>
    <t>https://aluext.sharepoint.com/sites/DesignandFeasibility/Shared%20Documents/U/Ulrich%20Neixler%20Handel-%20und%20Dienstleistung_DE_Neresheim/Mach-ID_512-512-Neixler_WZ_28785</t>
  </si>
  <si>
    <t>511</t>
  </si>
  <si>
    <t>511-RR 70 x 50 x 2</t>
  </si>
  <si>
    <t>https://aluext.sharepoint.com/sites/DesignandFeasibility/Shared%20Documents/M/Manfred%20J.C.%20Niemann_DE_Nuernberg/Mach-ID_511-RR%2070%20x%2050%20x%202</t>
  </si>
  <si>
    <t>https://aluext.sharepoint.com/sites/DesignandFeasibility/_layouts/15/listform.aspx?PageType=4&amp;ListId=48a11f45-f27a-4e70-b33d-a95f67709e8c&amp;ID=476&amp;ContentTypeID=0x01006440C635F0E5064897CB37DE8164FE39</t>
  </si>
  <si>
    <t>510</t>
  </si>
  <si>
    <t>510-B50235</t>
  </si>
  <si>
    <t>https://aluext.sharepoint.com/sites/DesignandFeasibility/Shared%20Documents/R/RMG_DE_Ladenburg/Mach-ID_510-B50235</t>
  </si>
  <si>
    <t>https://aluext.sharepoint.com/sites/DesignandFeasibility/_layouts/15/listform.aspx?PageType=4&amp;ListId=48a11f45-f27a-4e70-b33d-a95f67709e8c&amp;ID=475&amp;ContentTypeID=0x01006440C635F0E5064897CB37DE8164FE39</t>
  </si>
  <si>
    <t>509</t>
  </si>
  <si>
    <t>509-Rundstange 200 mm</t>
  </si>
  <si>
    <t>Haeuselmann Metall GmbH</t>
  </si>
  <si>
    <t>8305</t>
  </si>
  <si>
    <t>10873000</t>
  </si>
  <si>
    <t>https://aluext.sharepoint.com/sites/DesignandFeasibility/Shared%20Documents/H/Haeuselmann%20metal%20GmbH_CH_Dietlikon/Mach-ID_509-Rundstange%20200%20mm</t>
  </si>
  <si>
    <t>https://aluext.sharepoint.com/sites/DesignandFeasibility/_layouts/15/listform.aspx?PageType=4&amp;ListId=48a11f45-f27a-4e70-b33d-a95f67709e8c&amp;ID=474&amp;ContentTypeID=0x01006440C635F0E5064897CB37DE8164FE39</t>
  </si>
  <si>
    <t>508</t>
  </si>
  <si>
    <t>508-B11106</t>
  </si>
  <si>
    <t>https://aluext.sharepoint.com/sites/DesignandFeasibility/Shared%20Documents/A/Alufinish_DE_Andernach/Mach-ID_508-B11106</t>
  </si>
  <si>
    <t>https://aluext.sharepoint.com/sites/DesignandFeasibility/_layouts/15/listform.aspx?PageType=4&amp;ListId=48a11f45-f27a-4e70-b33d-a95f67709e8c&amp;ID=473&amp;ContentTypeID=0x01006440C635F0E5064897CB37DE8164FE39</t>
  </si>
  <si>
    <t>507</t>
  </si>
  <si>
    <t>507-6082</t>
  </si>
  <si>
    <t>Aalco Metall</t>
  </si>
  <si>
    <t>https://aluext.sharepoint.com/sites/DesignandFeasibility/Shared%20Documents/A/Aalco%20Metall_DE_Haltern%20am%20See/Mach-ID_507-6082</t>
  </si>
  <si>
    <t>https://aluext.sharepoint.com/sites/DesignandFeasibility/_layouts/15/listform.aspx?PageType=4&amp;ListId=48a11f45-f27a-4e70-b33d-a95f67709e8c&amp;ID=472&amp;ContentTypeID=0x01006440C635F0E5064897CB37DE8164FE39</t>
  </si>
  <si>
    <t>506</t>
  </si>
  <si>
    <t>506-Aisin_Bumper_560A</t>
  </si>
  <si>
    <t>Braine-I´Alleud</t>
  </si>
  <si>
    <t>https://aluext.sharepoint.com/sites/DesignandFeasibility/Shared%20Documents/A/Aisin_Europe_BE_BE_Turkey_and_England/Mach-ID_506-Aisin_Bumper_560A</t>
  </si>
  <si>
    <t>https://aluext.sharepoint.com/sites/DesignandFeasibility/_layouts/15/listform.aspx?PageType=4&amp;ListId=48a11f45-f27a-4e70-b33d-a95f67709e8c&amp;ID=471&amp;ContentTypeID=0x01006440C635F0E5064897CB37DE8164FE39</t>
  </si>
  <si>
    <t>505</t>
  </si>
  <si>
    <t>505-B85041</t>
  </si>
  <si>
    <t>https://aluext.sharepoint.com/sites/DesignandFeasibility/Shared%20Documents/A/Altec_DE_Singen/Mach-ID_505-B85041</t>
  </si>
  <si>
    <t>https://aluext.sharepoint.com/sites/DesignandFeasibility/_layouts/15/listform.aspx?PageType=4&amp;ListId=48a11f45-f27a-4e70-b33d-a95f67709e8c&amp;ID=470&amp;ContentTypeID=0x01006440C635F0E5064897CB37DE8164FE39</t>
  </si>
  <si>
    <t>504</t>
  </si>
  <si>
    <t>504-Rahmenprofil_230x150_neu</t>
  </si>
  <si>
    <t>https://aluext.sharepoint.com/sites/DesignandFeasibility/Shared%20Documents/W/Weinor_DE_Köln/Mach-ID_504-Rahmenprofil_230x150_neu</t>
  </si>
  <si>
    <t>https://aluext.sharepoint.com/sites/DesignandFeasibility/_layouts/15/listform.aspx?PageType=4&amp;ListId=48a11f45-f27a-4e70-b33d-a95f67709e8c&amp;ID=469&amp;ContentTypeID=0x01006440C635F0E5064897CB37DE8164FE39</t>
  </si>
  <si>
    <t>503</t>
  </si>
  <si>
    <t>503-C1-Profil</t>
  </si>
  <si>
    <t>https://aluext.sharepoint.com/sites/DesignandFeasibility/Shared%20Documents/Z/Ziehm%20Imaging%20GmbH_DE_Nürnberg/Mach-ID_503-C1-Profil</t>
  </si>
  <si>
    <t>https://aluext.sharepoint.com/sites/DesignandFeasibility/_layouts/15/listform.aspx?PageType=4&amp;ListId=48a11f45-f27a-4e70-b33d-a95f67709e8c&amp;ID=468&amp;ContentTypeID=0x01006440C635F0E5064897CB37DE8164FE39</t>
  </si>
  <si>
    <t>502</t>
  </si>
  <si>
    <t>502-Tubes_6082_T6</t>
  </si>
  <si>
    <t>Skedsmokorset</t>
  </si>
  <si>
    <t>https://aluext.sharepoint.com/sites/DesignandFeasibility/Shared%20Documents/A/Alumeco_NO_Skedsmokorset/Mach-ID_502-Tubes_6082_T6</t>
  </si>
  <si>
    <t>https://aluext.sharepoint.com/sites/DesignandFeasibility/_layouts/15/listform.aspx?PageType=4&amp;ListId=48a11f45-f27a-4e70-b33d-a95f67709e8c&amp;ID=467&amp;ContentTypeID=0x01006440C635F0E5064897CB37DE8164FE39</t>
  </si>
  <si>
    <t>501</t>
  </si>
  <si>
    <t>501-WZ 28936</t>
  </si>
  <si>
    <t>PWP SA</t>
  </si>
  <si>
    <t>Ordner zu Mach-ID 501</t>
  </si>
  <si>
    <t>https://aluext.sharepoint.com/sites/DesignandFeasibility/_layouts/15/listform.aspx?PageType=4&amp;ListId=48a11f45-f27a-4e70-b33d-a95f67709e8c&amp;ID=466&amp;ContentTypeID=0x01006440C635F0E5064897CB37DE8164FE39</t>
  </si>
  <si>
    <t>https://aluext.sharepoint.com/sites/DesignandFeasibility/Shared%20Documents/P/PWP%20Sa_CH_Payerne/Mach-ID_501-501-WZ_28936</t>
  </si>
  <si>
    <t>500</t>
  </si>
  <si>
    <t>500-Round_bars_6262Sn_MetallKontor</t>
  </si>
  <si>
    <t>Staufenberg</t>
  </si>
  <si>
    <t>https://aluext.sharepoint.com/sites/DesignandFeasibility/Shared%20Documents/M/Metall-Kontor%20GmbH_DE_Staufenberg/Mach-ID_500-Round_bars_6262Sn_MetallKontor</t>
  </si>
  <si>
    <t>https://aluext.sharepoint.com/sites/DesignandFeasibility/_layouts/15/listform.aspx?PageType=4&amp;ListId=48a11f45-f27a-4e70-b33d-a95f67709e8c&amp;ID=465&amp;ContentTypeID=0x01006440C635F0E5064897CB37DE8164FE39</t>
  </si>
  <si>
    <t>499</t>
  </si>
  <si>
    <t>499-Extruded Round Bar 7075 T6511</t>
  </si>
  <si>
    <t>https://aluext.sharepoint.com/sites/DesignandFeasibility/Shared%20Documents/M/Metall-Kontor%20GmbH_DE_Staufenberg-Treis/Mach-ID_499-Extruded%20Round%20Bar%207075%20T6511</t>
  </si>
  <si>
    <t>https://aluext.sharepoint.com/sites/DesignandFeasibility/_layouts/15/listform.aspx?PageType=4&amp;ListId=48a11f45-f27a-4e70-b33d-a95f67709e8c&amp;ID=464&amp;ContentTypeID=0x01006440C635F0E5064897CB37DE8164FE39</t>
  </si>
  <si>
    <t>498</t>
  </si>
  <si>
    <t>498-Extrude Round bar</t>
  </si>
  <si>
    <t>https://aluext.sharepoint.com/sites/DesignandFeasibility/Shared%20Documents/M/Metall-Kontor%20GmbH_DE_Staufenberg-Treis/Mach-ID_498-Extrude%20Round%20bar</t>
  </si>
  <si>
    <t>https://aluext.sharepoint.com/sites/DesignandFeasibility/_layouts/15/listform.aspx?PageType=4&amp;ListId=48a11f45-f27a-4e70-b33d-a95f67709e8c&amp;ID=463&amp;ContentTypeID=0x01006440C635F0E5064897CB37DE8164FE39</t>
  </si>
  <si>
    <t>497</t>
  </si>
  <si>
    <t>497-Drawn Round Bar 6082 T6</t>
  </si>
  <si>
    <t>https://aluext.sharepoint.com/sites/DesignandFeasibility/Shared%20Documents/A/AALCO_DE_Haltern%20am%20See/Mach-ID_497-Drawn%20Round%20Bar%206082%20T6</t>
  </si>
  <si>
    <t>https://aluext.sharepoint.com/sites/DesignandFeasibility/_layouts/15/listform.aspx?PageType=4&amp;ListId=48a11f45-f27a-4e70-b33d-a95f67709e8c&amp;ID=462&amp;ContentTypeID=0x01006440C635F0E5064897CB37DE8164FE39</t>
  </si>
  <si>
    <t>496</t>
  </si>
  <si>
    <t>496-Spezialprofile_13339_13340</t>
  </si>
  <si>
    <t>Exalpro DE Langenfeld</t>
  </si>
  <si>
    <t>https://aluext.sharepoint.com/sites/DesignandFeasibility/Shared%20Documents/E/Exalpro_DE_Langenfeld/Mach-ID_496-Spezialprofile_13339_13340</t>
  </si>
  <si>
    <t>https://aluext.sharepoint.com/sites/DesignandFeasibility/_layouts/15/listform.aspx?PageType=4&amp;ListId=48a11f45-f27a-4e70-b33d-a95f67709e8c&amp;ID=461&amp;ContentTypeID=0x01006440C635F0E5064897CB37DE8164FE39</t>
  </si>
  <si>
    <t>495</t>
  </si>
  <si>
    <t>495-Motorgehäuse_VM1500_VM1550</t>
  </si>
  <si>
    <t>Vorstermans NL Venlo</t>
  </si>
  <si>
    <t>Venlo</t>
  </si>
  <si>
    <t>https://aluext.sharepoint.com/sites/DesignandFeasibility/Shared%20Documents/V/Vorstermans_NL_Venlo/Mach-ID_495-Motorgehäuse_VM1500_VM1550</t>
  </si>
  <si>
    <t>https://aluext.sharepoint.com/sites/DesignandFeasibility/_layouts/15/listform.aspx?PageType=4&amp;ListId=48a11f45-f27a-4e70-b33d-a95f67709e8c&amp;ID=460&amp;ContentTypeID=0x01006440C635F0E5064897CB37DE8164FE39</t>
  </si>
  <si>
    <t>494</t>
  </si>
  <si>
    <t>494-Profiles_Airoldi_7020</t>
  </si>
  <si>
    <t>https://aluext.sharepoint.com/sites/DesignandFeasibility/Shared%20Documents/A/Airoldi%20Metalli%20Spa_IT_Molteno/Mach-ID_494-Profiles_Airoldi_7020</t>
  </si>
  <si>
    <t>https://aluext.sharepoint.com/sites/DesignandFeasibility/_layouts/15/listform.aspx?PageType=4&amp;ListId=48a11f45-f27a-4e70-b33d-a95f67709e8c&amp;ID=459&amp;ContentTypeID=0x01006440C635F0E5064897CB37DE8164FE39</t>
  </si>
  <si>
    <t>493</t>
  </si>
  <si>
    <t>493-pilot head</t>
  </si>
  <si>
    <t>Venissieux</t>
  </si>
  <si>
    <t>https://aluext.sharepoint.com/sites/DesignandFeasibility/Shared%20Documents/R/Robert%20Bosch_FR_Venissieux/Mach-ID_493-pilot%20head</t>
  </si>
  <si>
    <t>https://aluext.sharepoint.com/sites/DesignandFeasibility/_layouts/15/listform.aspx?PageType=4&amp;ListId=48a11f45-f27a-4e70-b33d-a95f67709e8c&amp;ID=458&amp;ContentTypeID=0x01006440C635F0E5064897CB37DE8164FE39</t>
  </si>
  <si>
    <t>492</t>
  </si>
  <si>
    <t>492-Flügelprofil neu</t>
  </si>
  <si>
    <t>Portas Deutschland Folien GmbH &amp; Co. Fabrikations KG</t>
  </si>
  <si>
    <t>Portas</t>
  </si>
  <si>
    <t>63128</t>
  </si>
  <si>
    <t>Dietzenbach</t>
  </si>
  <si>
    <t>10100109</t>
  </si>
  <si>
    <t>https://aluext.sharepoint.com/sites/DesignandFeasibility/Shared%20Documents/P/Portas_DE_Dietzenbach/Mach-ID_492-Flügelprofil%20neu</t>
  </si>
  <si>
    <t>https://aluext.sharepoint.com/sites/DesignandFeasibility/_layouts/15/listform.aspx?PageType=4&amp;ListId=48a11f45-f27a-4e70-b33d-a95f67709e8c&amp;ID=457&amp;ContentTypeID=0x01006440C635F0E5064897CB37DE8164FE39</t>
  </si>
  <si>
    <t>491</t>
  </si>
  <si>
    <t>491-Mixed_bars_Norton</t>
  </si>
  <si>
    <t>Norton Aluminium</t>
  </si>
  <si>
    <t>WS11 9PS</t>
  </si>
  <si>
    <t>Cannock</t>
  </si>
  <si>
    <t>10491290</t>
  </si>
  <si>
    <t>https://aluext.sharepoint.com/sites/DesignandFeasibility/Shared%20Documents/N/Norton%20Aluminium%20Ltd._GB_Cannock/Mach-ID_491-Mixed_bars_Norton</t>
  </si>
  <si>
    <t>https://aluext.sharepoint.com/sites/DesignandFeasibility/_layouts/15/listform.aspx?PageType=4&amp;ListId=48a11f45-f27a-4e70-b33d-a95f67709e8c&amp;ID=456&amp;ContentTypeID=0x01006440C635F0E5064897CB37DE8164FE39</t>
  </si>
  <si>
    <t>490</t>
  </si>
  <si>
    <t>490-Drawn round bar in 6262A T9</t>
  </si>
  <si>
    <t>https://aluext.sharepoint.com/sites/DesignandFeasibility/Shared%20Documents/C/Cometal_DE_Weinstadt/Mach-ID_490-Drawn%20round%20bar%20in%206262A%20T9</t>
  </si>
  <si>
    <t>https://aluext.sharepoint.com/sites/DesignandFeasibility/_layouts/15/listform.aspx?PageType=4&amp;ListId=48a11f45-f27a-4e70-b33d-a95f67709e8c&amp;ID=455&amp;ContentTypeID=0x01006440C635F0E5064897CB37DE8164FE39</t>
  </si>
  <si>
    <t>489</t>
  </si>
  <si>
    <t>489-Extruded Round bar 7075 T6511</t>
  </si>
  <si>
    <t>https://aluext.sharepoint.com/sites/DesignandFeasibility/Shared%20Documents/N/Niemann_DE_Bremen/Mach-ID_489-Extruded%20Round%20bar%207075%20T6511</t>
  </si>
  <si>
    <t>https://aluext.sharepoint.com/sites/DesignandFeasibility/_layouts/15/listform.aspx?PageType=4&amp;ListId=48a11f45-f27a-4e70-b33d-a95f67709e8c&amp;ID=454&amp;ContentTypeID=0x01006440C635F0E5064897CB37DE8164FE39</t>
  </si>
  <si>
    <t>488</t>
  </si>
  <si>
    <t>488-Profiles_2024_T3511</t>
  </si>
  <si>
    <t>https://aluext.sharepoint.com/sites/DesignandFeasibility/Shared%20Documents/A/Allega_CH_Niederglatt/Mach-ID_488-Profiles_2024_T3511</t>
  </si>
  <si>
    <t>https://aluext.sharepoint.com/sites/DesignandFeasibility/_layouts/15/listform.aspx?PageType=4&amp;ListId=48a11f45-f27a-4e70-b33d-a95f67709e8c&amp;ID=453&amp;ContentTypeID=0x01006440C635F0E5064897CB37DE8164FE39</t>
  </si>
  <si>
    <t>487</t>
  </si>
  <si>
    <t>487-Round_bars_6061_T6</t>
  </si>
  <si>
    <t>TW Metals Polska Sp Z.o.o.</t>
  </si>
  <si>
    <t>TW Metals</t>
  </si>
  <si>
    <t>36 060</t>
  </si>
  <si>
    <t>10100219</t>
  </si>
  <si>
    <t>https://aluext.sharepoint.com/sites/DesignandFeasibility/Shared%20Documents/T/TW%20Metals_Po_Rzeszów/Mach-ID_487-Round_bars_6061_T6</t>
  </si>
  <si>
    <t>https://aluext.sharepoint.com/sites/DesignandFeasibility/_layouts/15/listform.aspx?PageType=4&amp;ListId=48a11f45-f27a-4e70-b33d-a95f67709e8c&amp;ID=452&amp;ContentTypeID=0x01006440C635F0E5064897CB37DE8164FE39</t>
  </si>
  <si>
    <t>486</t>
  </si>
  <si>
    <t>486-Extruded Flat Bar</t>
  </si>
  <si>
    <t>https://aluext.sharepoint.com/sites/DesignandFeasibility/Shared%20Documents/G/Gedore_DE_Remscheid/Mach-ID_486-Extruded%20Flat%20Bar</t>
  </si>
  <si>
    <t>https://aluext.sharepoint.com/sites/DesignandFeasibility/_layouts/15/listform.aspx?PageType=4&amp;ListId=48a11f45-f27a-4e70-b33d-a95f67709e8c&amp;ID=451&amp;ContentTypeID=0x01006440C635F0E5064897CB37DE8164FE39</t>
  </si>
  <si>
    <t>485</t>
  </si>
  <si>
    <t>485-B30101</t>
  </si>
  <si>
    <t>https://aluext.sharepoint.com/sites/DesignandFeasibility/Shared%20Documents/I/Informationstechnik%20Meng_DE_Birkenfeld/Mach-ID_485-B30101</t>
  </si>
  <si>
    <t>https://aluext.sharepoint.com/sites/DesignandFeasibility/_layouts/15/listform.aspx?PageType=4&amp;ListId=48a11f45-f27a-4e70-b33d-a95f67709e8c&amp;ID=450&amp;ContentTypeID=0x01006440C635F0E5064897CB37DE8164FE39</t>
  </si>
  <si>
    <t>484</t>
  </si>
  <si>
    <t>484-Cold Worked round bars 6061T6</t>
  </si>
  <si>
    <t>https://aluext.sharepoint.com/sites/DesignandFeasibility/Shared%20Documents/M/Manfred%20J.C.%20Niemann%20Zentrale_DE_Bremen/Mach-ID_484-Cold%20Worked%20round%20bars%206061T6</t>
  </si>
  <si>
    <t>https://aluext.sharepoint.com/sites/DesignandFeasibility/_layouts/15/listform.aspx?PageType=4&amp;ListId=48a11f45-f27a-4e70-b33d-a95f67709e8c&amp;ID=449&amp;ContentTypeID=0x01006440C635F0E5064897CB37DE8164FE39</t>
  </si>
  <si>
    <t>483</t>
  </si>
  <si>
    <t>483-Cold Worked Round Bar</t>
  </si>
  <si>
    <t>https://aluext.sharepoint.com/sites/DesignandFeasibility/Shared%20Documents/A/AMM_IT_Trezzo%20sull’Adda/Mach-ID_483-Cold%20Worked%20Round%20Bar</t>
  </si>
  <si>
    <t>https://aluext.sharepoint.com/sites/DesignandFeasibility/_layouts/15/listform.aspx?PageType=4&amp;ListId=48a11f45-f27a-4e70-b33d-a95f67709e8c&amp;ID=448&amp;ContentTypeID=0x01006440C635F0E5064897CB37DE8164FE39</t>
  </si>
  <si>
    <t>482</t>
  </si>
  <si>
    <t>482-Extruded Round Bar 6061T6</t>
  </si>
  <si>
    <t>https://aluext.sharepoint.com/sites/DesignandFeasibility/Shared%20Documents/A/Ameuro%20Metals_NL_Gorinchem/Mach-ID_482-Extruded%20Round%20Bar%206061T6</t>
  </si>
  <si>
    <t>https://aluext.sharepoint.com/sites/DesignandFeasibility/_layouts/15/listform.aspx?PageType=4&amp;ListId=48a11f45-f27a-4e70-b33d-a95f67709e8c&amp;ID=447&amp;ContentTypeID=0x01006440C635F0E5064897CB37DE8164FE39</t>
  </si>
  <si>
    <t>481</t>
  </si>
  <si>
    <t>481-Cold Worked Round bar 6082T6</t>
  </si>
  <si>
    <t>https://aluext.sharepoint.com/sites/DesignandFeasibility/Shared%20Documents/C/Cometal%20Metallhalbzeuge%20GmbH_DE_Weinstadt-Endersbach/Mach-ID_481-Cold%20Worked%20Round%20bar%206082T6</t>
  </si>
  <si>
    <t>https://aluext.sharepoint.com/sites/DesignandFeasibility/_layouts/15/listform.aspx?PageType=4&amp;ListId=48a11f45-f27a-4e70-b33d-a95f67709e8c&amp;ID=446&amp;ContentTypeID=0x01006440C635F0E5064897CB37DE8164FE39</t>
  </si>
  <si>
    <t>480</t>
  </si>
  <si>
    <t>480-Bars-2024-7075</t>
  </si>
  <si>
    <t>Primerose Alloys US</t>
  </si>
  <si>
    <t>Burlingame</t>
  </si>
  <si>
    <t>https://aluext.sharepoint.com/sites/DesignandFeasibility/Shared%20Documents/P/Primerose%20Alloys_US_USA/Mach-ID_480-Bars-2024-7075</t>
  </si>
  <si>
    <t>https://aluext.sharepoint.com/sites/DesignandFeasibility/_layouts/15/listform.aspx?PageType=4&amp;ListId=48a11f45-f27a-4e70-b33d-a95f67709e8c&amp;ID=445&amp;ContentTypeID=0x01006440C635F0E5064897CB37DE8164FE39</t>
  </si>
  <si>
    <t>479</t>
  </si>
  <si>
    <t>479-MPX-metal_Rd 50mm</t>
  </si>
  <si>
    <t>MPX Metal Ru Brasov</t>
  </si>
  <si>
    <t>Brasov</t>
  </si>
  <si>
    <t>https://aluext.sharepoint.com/sites/DesignandFeasibility/Shared%20Documents/M/MPX%20Metal_Ru_Brasov/Mach-ID_479-MPX-metal_Rd%2050mm</t>
  </si>
  <si>
    <t>https://aluext.sharepoint.com/sites/DesignandFeasibility/_layouts/15/listform.aspx?PageType=4&amp;ListId=48a11f45-f27a-4e70-b33d-a95f67709e8c&amp;ID=444&amp;ContentTypeID=0x01006440C635F0E5064897CB37DE8164FE39</t>
  </si>
  <si>
    <t>478</t>
  </si>
  <si>
    <t>478-Digi Kiosk_1drawing profile</t>
  </si>
  <si>
    <t>Digi Kiosk ApS</t>
  </si>
  <si>
    <t>Digi Kiosk</t>
  </si>
  <si>
    <t>7190</t>
  </si>
  <si>
    <t>Billund</t>
  </si>
  <si>
    <t>10109500</t>
  </si>
  <si>
    <t>https://aluext.sharepoint.com/sites/DesignandFeasibility/Shared%20Documents/D/Digi%20Kiosk_DK_Billund/Mach-ID_478-Digi%20Kiosk_1drawing%20profile</t>
  </si>
  <si>
    <t>https://aluext.sharepoint.com/sites/DesignandFeasibility/_layouts/15/listform.aspx?PageType=4&amp;ListId=48a11f45-f27a-4e70-b33d-a95f67709e8c&amp;ID=443&amp;ContentTypeID=0x01006440C635F0E5064897CB37DE8164FE39</t>
  </si>
  <si>
    <t>477</t>
  </si>
  <si>
    <t>477-I-Profil</t>
  </si>
  <si>
    <t>https://aluext.sharepoint.com/sites/DesignandFeasibility/Shared%20Documents/W/Westdeutscher%20Metallhandel_DE_Essen/Mach-ID_477-I-Profil</t>
  </si>
  <si>
    <t>https://aluext.sharepoint.com/sites/DesignandFeasibility/_layouts/15/listform.aspx?PageType=4&amp;ListId=48a11f45-f27a-4e70-b33d-a95f67709e8c&amp;ID=442&amp;ContentTypeID=0x01006440C635F0E5064897CB37DE8164FE39</t>
  </si>
  <si>
    <t>476</t>
  </si>
  <si>
    <t>476-2</t>
  </si>
  <si>
    <t>rom</t>
  </si>
  <si>
    <t>https://aluext.sharepoint.com/sites/DesignandFeasibility/Shared%20Documents/M/MED%20technology_IT_rom/Mach-ID_476-2</t>
  </si>
  <si>
    <t>https://aluext.sharepoint.com/sites/DesignandFeasibility/_layouts/15/listform.aspx?PageType=4&amp;ListId=48a11f45-f27a-4e70-b33d-a95f67709e8c&amp;ID=441&amp;ContentTypeID=0x01006440C635F0E5064897CB37DE8164FE39</t>
  </si>
  <si>
    <t>475</t>
  </si>
  <si>
    <t>475-Airoldi_3Flatbars</t>
  </si>
  <si>
    <t>https://aluext.sharepoint.com/sites/DesignandFeasibility/Shared%20Documents/A/Airoldi_IT_Molteno/Mach-ID_475-Airoldi_3Flatbars</t>
  </si>
  <si>
    <t>https://aluext.sharepoint.com/sites/DesignandFeasibility/_layouts/15/listform.aspx?PageType=4&amp;ListId=48a11f45-f27a-4e70-b33d-a95f67709e8c&amp;ID=440&amp;ContentTypeID=0x01006440C635F0E5064897CB37DE8164FE39</t>
  </si>
  <si>
    <t>474</t>
  </si>
  <si>
    <t>474-B40025</t>
  </si>
  <si>
    <t>https://aluext.sharepoint.com/sites/DesignandFeasibility/Shared%20Documents/M/MVS%20Metallvertriebs-%20Und%20Service%20Gm_DE_Schloss%20Holte-%20Stukenbrock/Mach-ID_474-B40025</t>
  </si>
  <si>
    <t>https://aluext.sharepoint.com/sites/DesignandFeasibility/_layouts/15/listform.aspx?PageType=4&amp;ListId=48a11f45-f27a-4e70-b33d-a95f67709e8c&amp;ID=439&amp;ContentTypeID=0x01006440C635F0E5064897CB37DE8164FE39</t>
  </si>
  <si>
    <t>473</t>
  </si>
  <si>
    <t>473-Rohre_6060_350x6</t>
  </si>
  <si>
    <t>https://aluext.sharepoint.com/sites/DesignandFeasibility/Shared%20Documents/B/BIKAR-METALLE%20GmbH_DE_Bad%20Berleburg/Mach-ID_473-Rohre_6060_350x6</t>
  </si>
  <si>
    <t>https://aluext.sharepoint.com/sites/DesignandFeasibility/_layouts/15/listform.aspx?PageType=4&amp;ListId=48a11f45-f27a-4e70-b33d-a95f67709e8c&amp;ID=438&amp;ContentTypeID=0x01006440C635F0E5064897CB37DE8164FE39</t>
  </si>
  <si>
    <t>472</t>
  </si>
  <si>
    <t>472-AMM_Rd.2024</t>
  </si>
  <si>
    <t>AMM IT Rom</t>
  </si>
  <si>
    <t>Rom</t>
  </si>
  <si>
    <t>https://aluext.sharepoint.com/sites/DesignandFeasibility/Shared%20Documents/A/AMM_IT_italy/Mach-ID_472-AMM_Rd.2024</t>
  </si>
  <si>
    <t>https://aluext.sharepoint.com/sites/DesignandFeasibility/_layouts/15/listform.aspx?PageType=4&amp;ListId=48a11f45-f27a-4e70-b33d-a95f67709e8c&amp;ID=437&amp;ContentTypeID=0x01006440C635F0E5064897CB37DE8164FE39</t>
  </si>
  <si>
    <t>471</t>
  </si>
  <si>
    <t>471-Div. bars 2024-7075</t>
  </si>
  <si>
    <t>TW Metals UK GB Southampton</t>
  </si>
  <si>
    <t>Majestic Road, Nursling Estate Southampton, SO16 0AF</t>
  </si>
  <si>
    <t>https://aluext.sharepoint.com/sites/DesignandFeasibility/Shared%20Documents/T/TW%20Metals%20UK_GB_Majestic%20Road,%20Nursling%20Estate%20Southampton,%20SO16%200AF/Mach-ID_471-Div.%20bars%202024-7075</t>
  </si>
  <si>
    <t>https://aluext.sharepoint.com/sites/DesignandFeasibility/_layouts/15/listform.aspx?PageType=4&amp;ListId=48a11f45-f27a-4e70-b33d-a95f67709e8c&amp;ID=436&amp;ContentTypeID=0x01006440C635F0E5064897CB37DE8164FE39</t>
  </si>
  <si>
    <t>470</t>
  </si>
  <si>
    <t>470-Lastverteiler</t>
  </si>
  <si>
    <t>https://aluext.sharepoint.com/sites/DesignandFeasibility/Shared%20Documents/W/Wiegand_DE_68519/Mach-ID_470-Lastverteiler</t>
  </si>
  <si>
    <t>https://aluext.sharepoint.com/sites/DesignandFeasibility/_layouts/15/listform.aspx?PageType=4&amp;ListId=48a11f45-f27a-4e70-b33d-a95f67709e8c&amp;ID=435&amp;ContentTypeID=0x01006440C635F0E5064897CB37DE8164FE39</t>
  </si>
  <si>
    <t>469</t>
  </si>
  <si>
    <t>469-K u.K_Rd.50 mm</t>
  </si>
  <si>
    <t>https://aluext.sharepoint.com/sites/DesignandFeasibility/Shared%20Documents/K/Kastens%20und%20Knauer_DE_Lilienthal/Mach-ID_469-K%20u.K_Rd.50%20mm</t>
  </si>
  <si>
    <t>https://aluext.sharepoint.com/sites/DesignandFeasibility/_layouts/15/listform.aspx?PageType=4&amp;ListId=48a11f45-f27a-4e70-b33d-a95f67709e8c&amp;ID=434&amp;ContentTypeID=0x01006440C635F0E5064897CB37DE8164FE39</t>
  </si>
  <si>
    <t>468</t>
  </si>
  <si>
    <t>468-Porsche PPE E 6</t>
  </si>
  <si>
    <t>https://aluext.sharepoint.com/sites/DesignandFeasibility/Shared%20Documents/G/Gestamp_DE_Bielefeld/Mach-ID_468-Porsche%20PPE%20E%206</t>
  </si>
  <si>
    <t>https://aluext.sharepoint.com/sites/DesignandFeasibility/_layouts/15/listform.aspx?PageType=4&amp;ListId=48a11f45-f27a-4e70-b33d-a95f67709e8c&amp;ID=433&amp;ContentTypeID=0x01006440C635F0E5064897CB37DE8164FE39</t>
  </si>
  <si>
    <t>467</t>
  </si>
  <si>
    <t>467-6082T6 square bar 220mm x 220mm</t>
  </si>
  <si>
    <t>Stargate Business Park, Cuckoo Road, Nechells, Birmingham B7 5SE</t>
  </si>
  <si>
    <t>https://aluext.sharepoint.com/sites/DesignandFeasibility/Shared%20Documents/M/Metalweb_GB_Stargate%20Business%20Park,%20Cuckoo%20Road,%20Nechells,%20Birmingham%20B7%205SE/Mach-ID_467-6082T6%20square%20bar%20220mm%20x%20220mm</t>
  </si>
  <si>
    <t>https://aluext.sharepoint.com/sites/DesignandFeasibility/_layouts/15/listform.aspx?PageType=4&amp;ListId=48a11f45-f27a-4e70-b33d-a95f67709e8c&amp;ID=432&amp;ContentTypeID=0x01006440C635F0E5064897CB37DE8164FE39</t>
  </si>
  <si>
    <t>466</t>
  </si>
  <si>
    <t>466-OMS_2014</t>
  </si>
  <si>
    <t>https://aluext.sharepoint.com/sites/DesignandFeasibility/Shared%20Documents/O/OMS_IT_Avigliana/Mach-ID_466-OMS_2014</t>
  </si>
  <si>
    <t>https://aluext.sharepoint.com/sites/DesignandFeasibility/_layouts/15/listform.aspx?PageType=4&amp;ListId=48a11f45-f27a-4e70-b33d-a95f67709e8c&amp;ID=431&amp;ContentTypeID=0x01006440C635F0E5064897CB37DE8164FE39</t>
  </si>
  <si>
    <t>465</t>
  </si>
  <si>
    <t>465-Almet - Tube 6061 200 X 100 X 5</t>
  </si>
  <si>
    <t>Eckbolsheim</t>
  </si>
  <si>
    <t>https://aluext.sharepoint.com/sites/DesignandFeasibility/Shared%20Documents/A/Almet%20Strasbourg_FR_Eckbolsheim/Mach-ID_465-Almet%20-%20Tube%206061%20200%20X%20100%20X%205</t>
  </si>
  <si>
    <t>https://aluext.sharepoint.com/sites/DesignandFeasibility/_layouts/15/listform.aspx?PageType=4&amp;ListId=48a11f45-f27a-4e70-b33d-a95f67709e8c&amp;ID=430&amp;ContentTypeID=0x01006440C635F0E5064897CB37DE8164FE39</t>
  </si>
  <si>
    <t>464</t>
  </si>
  <si>
    <t>464-B75084</t>
  </si>
  <si>
    <t>https://aluext.sharepoint.com/sites/DesignandFeasibility/Shared%20Documents/Z/Zeppelin_DE_Friedrichshafen/Mach-ID_464-B75084</t>
  </si>
  <si>
    <t>https://aluext.sharepoint.com/sites/DesignandFeasibility/_layouts/15/listform.aspx?PageType=4&amp;ListId=48a11f45-f27a-4e70-b33d-a95f67709e8c&amp;ID=429&amp;ContentTypeID=0x01006440C635F0E5064897CB37DE8164FE39</t>
  </si>
  <si>
    <t>463</t>
  </si>
  <si>
    <t>463-100025817-1</t>
  </si>
  <si>
    <t>Valenciennes</t>
  </si>
  <si>
    <t>https://aluext.sharepoint.com/sites/DesignandFeasibility/Shared%20Documents/A/Alstom_FR_Valenciennes/Mach-ID_463-100025817-1</t>
  </si>
  <si>
    <t>https://aluext.sharepoint.com/sites/DesignandFeasibility/_layouts/15/listform.aspx?PageType=4&amp;ListId=48a11f45-f27a-4e70-b33d-a95f67709e8c&amp;ID=428&amp;ContentTypeID=0x01006440C635F0E5064897CB37DE8164FE39</t>
  </si>
  <si>
    <t>462</t>
  </si>
  <si>
    <t>462-C_profiles_6060</t>
  </si>
  <si>
    <t>https://aluext.sharepoint.com/sites/DesignandFeasibility/Shared%20Documents/E/Eisenmetall_DE_Stuttgart/Mach-ID_462-C_profiles_6060</t>
  </si>
  <si>
    <t>https://aluext.sharepoint.com/sites/DesignandFeasibility/_layouts/15/listform.aspx?PageType=4&amp;ListId=48a11f45-f27a-4e70-b33d-a95f67709e8c&amp;ID=427&amp;ContentTypeID=0x01006440C635F0E5064897CB37DE8164FE39</t>
  </si>
  <si>
    <t>461</t>
  </si>
  <si>
    <t>461-Avio_B60212_7020</t>
  </si>
  <si>
    <t>Arsago</t>
  </si>
  <si>
    <t>https://aluext.sharepoint.com/sites/DesignandFeasibility/Shared%20Documents/A/Aviometal_IT_Arsago/Mach-ID_461-Avio_B60212_7020</t>
  </si>
  <si>
    <t>https://aluext.sharepoint.com/sites/DesignandFeasibility/_layouts/15/listform.aspx?PageType=4&amp;ListId=48a11f45-f27a-4e70-b33d-a95f67709e8c&amp;ID=426&amp;ContentTypeID=0x01006440C635F0E5064897CB37DE8164FE39</t>
  </si>
  <si>
    <t>460</t>
  </si>
  <si>
    <t>460-RFQ_1837 - SRD-AT300SXR-87 Side Skirts</t>
  </si>
  <si>
    <t>https://aluext.sharepoint.com/sites/DesignandFeasibility/Shared%20Documents/H/Hitachi%20Rail_GB_Newton%20Aycliffe/Mach-ID_460-RFQ_1837%20-%20SRD-AT300SXR-87%20Side%20Skirts</t>
  </si>
  <si>
    <t>https://aluext.sharepoint.com/sites/DesignandFeasibility/_layouts/15/listform.aspx?PageType=4&amp;ListId=48a11f45-f27a-4e70-b33d-a95f67709e8c&amp;ID=425&amp;ContentTypeID=0x01006440C635F0E5064897CB37DE8164FE39</t>
  </si>
  <si>
    <t>459</t>
  </si>
  <si>
    <t>459-Seitenaufprallträger</t>
  </si>
  <si>
    <t>https://aluext.sharepoint.com/sites/DesignandFeasibility/Shared%20Documents/M/Magna_AT_Weiz/Mach-ID_459-Seitenaufprallträger</t>
  </si>
  <si>
    <t>https://aluext.sharepoint.com/sites/DesignandFeasibility/_layouts/15/listform.aspx?PageType=4&amp;ListId=48a11f45-f27a-4e70-b33d-a95f67709e8c&amp;ID=424&amp;ContentTypeID=0x01006440C635F0E5064897CB37DE8164FE39</t>
  </si>
  <si>
    <t>458</t>
  </si>
  <si>
    <t>458-B20248</t>
  </si>
  <si>
    <t>https://aluext.sharepoint.com/sites/DesignandFeasibility/Shared%20Documents/Z/Zeppelin_DE_Friedrichshafen/Mach-ID_458-B20248</t>
  </si>
  <si>
    <t>https://aluext.sharepoint.com/sites/DesignandFeasibility/_layouts/15/listform.aspx?PageType=4&amp;ListId=48a11f45-f27a-4e70-b33d-a95f67709e8c&amp;ID=423&amp;ContentTypeID=0x01006440C635F0E5064897CB37DE8164FE39</t>
  </si>
  <si>
    <t>457</t>
  </si>
  <si>
    <t>457-Lautsprecherboxen</t>
  </si>
  <si>
    <t>https://aluext.sharepoint.com/sites/DesignandFeasibility/Shared%20Documents/B/BWB%20Betschart%20AG_CH_Stans-Oberdorf/Mach-ID_457-Lautsprecherboxen</t>
  </si>
  <si>
    <t>https://aluext.sharepoint.com/sites/DesignandFeasibility/_layouts/15/listform.aspx?PageType=4&amp;ListId=48a11f45-f27a-4e70-b33d-a95f67709e8c&amp;ID=422&amp;ContentTypeID=0x01006440C635F0E5064897CB37DE8164FE39</t>
  </si>
  <si>
    <t>456</t>
  </si>
  <si>
    <t>456-385 x 6,5 mm</t>
  </si>
  <si>
    <t>Thoni Alutec Sp. Zo.o.</t>
  </si>
  <si>
    <t>Thoni Alutec</t>
  </si>
  <si>
    <t>37-450</t>
  </si>
  <si>
    <t>PL-Stalowa Wola</t>
  </si>
  <si>
    <t>10491208</t>
  </si>
  <si>
    <t>Ordner zu Mach-ID 456</t>
  </si>
  <si>
    <t>https://aluext.sharepoint.com/sites/DesignandFeasibility/_layouts/15/listform.aspx?PageType=4&amp;ListId=48a11f45-f27a-4e70-b33d-a95f67709e8c&amp;ID=421&amp;ContentTypeID=0x01006440C635F0E5064897CB37DE8164FE39</t>
  </si>
  <si>
    <t>https://aluext.sharepoint.com/sites/DesignandFeasibility/Shared%20Documents/T/Thoni%20Alutec%20Sp%20Zoo_PL_PL-Stalowa%20Wola/Mach-ID_456-456-385_x_6%2C5_mm</t>
  </si>
  <si>
    <t>455</t>
  </si>
  <si>
    <t>455-Zwischenprofil</t>
  </si>
  <si>
    <t>stuermsfs</t>
  </si>
  <si>
    <t>https://aluext.sharepoint.com/sites/DesignandFeasibility/Shared%20Documents/S/stuermsfs_AT_Klaus/Mach-ID_455-Zwischenprofil</t>
  </si>
  <si>
    <t>https://aluext.sharepoint.com/sites/DesignandFeasibility/_layouts/15/listform.aspx?PageType=4&amp;ListId=48a11f45-f27a-4e70-b33d-a95f67709e8c&amp;ID=420&amp;ContentTypeID=0x01006440C635F0E5064897CB37DE8164FE39</t>
  </si>
  <si>
    <t>454</t>
  </si>
  <si>
    <t>454-B15432</t>
  </si>
  <si>
    <t>https://aluext.sharepoint.com/sites/DesignandFeasibility/Shared%20Documents/R/Rawag_PL_Rawicz/Mach-ID_454-B15432</t>
  </si>
  <si>
    <t>https://aluext.sharepoint.com/sites/DesignandFeasibility/_layouts/15/listform.aspx?PageType=4&amp;ListId=48a11f45-f27a-4e70-b33d-a95f67709e8c&amp;ID=419&amp;ContentTypeID=0x01006440C635F0E5064897CB37DE8164FE39</t>
  </si>
  <si>
    <t>453</t>
  </si>
  <si>
    <t>453-WZ_K22838_P74_Griffplatte</t>
  </si>
  <si>
    <t>Peri Werk Weissenhorn</t>
  </si>
  <si>
    <t>Ordner zu Mach-ID 453</t>
  </si>
  <si>
    <t>https://aluext.sharepoint.com/sites/DesignandFeasibility/_layouts/15/listform.aspx?PageType=4&amp;ListId=48a11f45-f27a-4e70-b33d-a95f67709e8c&amp;ID=418&amp;ContentTypeID=0x01006440C635F0E5064897CB37DE8164FE39</t>
  </si>
  <si>
    <t>https://aluext.sharepoint.com/sites/DesignandFeasibility/Shared%20Documents/P/Peri%20Werk%20Weissenhorn%20GmbH%20%26%20Co%20K_DE_Weissenhorn/Mach-ID_453-453-WZ_K22838_P74_Griffplatte</t>
  </si>
  <si>
    <t>452</t>
  </si>
  <si>
    <t>452-SchmBick_3_7020</t>
  </si>
  <si>
    <t>Schmolz &amp; Bickenbach CH Broschhofen</t>
  </si>
  <si>
    <t>Broschhofen</t>
  </si>
  <si>
    <t>https://aluext.sharepoint.com/sites/DesignandFeasibility/Shared%20Documents/S/Schmolz%20&amp;%20Bickenbach_CH_Broschhofen/Mach-ID_452-SchmBick_3_7020</t>
  </si>
  <si>
    <t>https://aluext.sharepoint.com/sites/DesignandFeasibility/_layouts/15/listform.aspx?PageType=4&amp;ListId=48a11f45-f27a-4e70-b33d-a95f67709e8c&amp;ID=417&amp;ContentTypeID=0x01006440C635F0E5064897CB37DE8164FE39</t>
  </si>
  <si>
    <t>451</t>
  </si>
  <si>
    <t>451-Round bars 2024 F -air 9051 - Le Bronze alloys</t>
  </si>
  <si>
    <t>Le Bronze Alloys LBA FR Dangu</t>
  </si>
  <si>
    <t>27720 Dangu</t>
  </si>
  <si>
    <t>https://aluext.sharepoint.com/sites/DesignandFeasibility/Shared%20Documents/L/Le%20Bronze%20Alloys%20LBA_FR_27720%20Dangu/Mach-ID_451-Round%20bars%202024%20F%20-air%209051%20-%20Le%20Bronze%20alloys</t>
  </si>
  <si>
    <t>https://aluext.sharepoint.com/sites/DesignandFeasibility/_layouts/15/listform.aspx?PageType=4&amp;ListId=48a11f45-f27a-4e70-b33d-a95f67709e8c&amp;ID=416&amp;ContentTypeID=0x01006440C635F0E5064897CB37DE8164FE39</t>
  </si>
  <si>
    <t>450</t>
  </si>
  <si>
    <t>450-Forging_Stock_2014A_F_200mm_RS</t>
  </si>
  <si>
    <t>Staffs</t>
  </si>
  <si>
    <t>https://aluext.sharepoint.com/sites/DesignandFeasibility/Shared%20Documents/N/Norton%20Aluminium%20Ltd._GB_Staffs/Mach-ID_450-Forging_Stock_2014A_F_200mm_RS</t>
  </si>
  <si>
    <t>https://aluext.sharepoint.com/sites/DesignandFeasibility/_layouts/15/listform.aspx?PageType=4&amp;ListId=48a11f45-f27a-4e70-b33d-a95f67709e8c&amp;ID=415&amp;ContentTypeID=0x01006440C635F0E5064897CB37DE8164FE39</t>
  </si>
  <si>
    <t>449</t>
  </si>
  <si>
    <t>449-Variante_9894264</t>
  </si>
  <si>
    <t>https://aluext.sharepoint.com/sites/DesignandFeasibility/Shared%20Documents/B/BMW_DE_München/Mach-ID_449-Variante_9894264</t>
  </si>
  <si>
    <t>https://aluext.sharepoint.com/sites/DesignandFeasibility/_layouts/15/listform.aspx?PageType=4&amp;ListId=48a11f45-f27a-4e70-b33d-a95f67709e8c&amp;ID=414&amp;ContentTypeID=0x01006440C635F0E5064897CB37DE8164FE39</t>
  </si>
  <si>
    <t>448</t>
  </si>
  <si>
    <t>448-AMM_7050_4</t>
  </si>
  <si>
    <t>https://aluext.sharepoint.com/sites/DesignandFeasibility/Shared%20Documents/A/AMM_IT_italy/Mach-ID_448-AMM_7050_4</t>
  </si>
  <si>
    <t>https://aluext.sharepoint.com/sites/DesignandFeasibility/_layouts/15/listform.aspx?PageType=4&amp;ListId=48a11f45-f27a-4e70-b33d-a95f67709e8c&amp;ID=413&amp;ContentTypeID=0x01006440C635F0E5064897CB37DE8164FE39</t>
  </si>
  <si>
    <t>447</t>
  </si>
  <si>
    <t>447-Winkelbord_269_65</t>
  </si>
  <si>
    <t>Ress Moebelwerkstaetten GmbH &amp; Co. KG</t>
  </si>
  <si>
    <t>Ress</t>
  </si>
  <si>
    <t>97631</t>
  </si>
  <si>
    <t>Bad Koenigshofen</t>
  </si>
  <si>
    <t>10100018</t>
  </si>
  <si>
    <t>https://aluext.sharepoint.com/sites/DesignandFeasibility/Shared%20Documents/R/Ress_DE_Bad%20Koenigshofen/Mach-ID_447-Winkelbord_269_65</t>
  </si>
  <si>
    <t>https://aluext.sharepoint.com/sites/DesignandFeasibility/_layouts/15/listform.aspx?PageType=4&amp;ListId=48a11f45-f27a-4e70-b33d-a95f67709e8c&amp;ID=412&amp;ContentTypeID=0x01006440C635F0E5064897CB37DE8164FE39</t>
  </si>
  <si>
    <t>446</t>
  </si>
  <si>
    <t>446-Rohr_6061_120x12.5</t>
  </si>
  <si>
    <t>https://aluext.sharepoint.com/sites/DesignandFeasibility/Shared%20Documents/B/BIKAR-METALLE%20GmbH_DE_Bad%20Berleburg/Mach-ID_446-Rohr_6061_120x12.5</t>
  </si>
  <si>
    <t>https://aluext.sharepoint.com/sites/DesignandFeasibility/_layouts/15/listform.aspx?PageType=4&amp;ListId=48a11f45-f27a-4e70-b33d-a95f67709e8c&amp;ID=411&amp;ContentTypeID=0x01006440C635F0E5064897CB37DE8164FE39</t>
  </si>
  <si>
    <t>445</t>
  </si>
  <si>
    <t>445-Schmiedebozen Dm 305 - 488 mm</t>
  </si>
  <si>
    <t>Rheinzabern</t>
  </si>
  <si>
    <t>https://aluext.sharepoint.com/sites/DesignandFeasibility/Shared%20Documents/M/Manfred%20J.C.%20Niemann_DE_Rheinzabern/Mach-ID_445-Schmiedebozen%20Dm%20305%20-%20488%20mm</t>
  </si>
  <si>
    <t>https://aluext.sharepoint.com/sites/DesignandFeasibility/_layouts/15/listform.aspx?PageType=4&amp;ListId=48a11f45-f27a-4e70-b33d-a95f67709e8c&amp;ID=410&amp;ContentTypeID=0x01006440C635F0E5064897CB37DE8164FE39</t>
  </si>
  <si>
    <t>444</t>
  </si>
  <si>
    <t>444-WZ_B65114_R127x15C</t>
  </si>
  <si>
    <t>Ordner zu Mach-ID 444</t>
  </si>
  <si>
    <t>https://aluext.sharepoint.com/sites/DesignandFeasibility/_layouts/15/listform.aspx?PageType=4&amp;ListId=48a11f45-f27a-4e70-b33d-a95f67709e8c&amp;ID=409&amp;ContentTypeID=0x01006440C635F0E5064897CB37DE8164FE39</t>
  </si>
  <si>
    <t>https://aluext.sharepoint.com/sites/DesignandFeasibility/Shared%20Documents/A/Albea%20Aluminiumbearbeitung%20GmbH_DE_Friesenheim/Mach-ID_444-444-WZ_B65114_R127x15C</t>
  </si>
  <si>
    <t>443</t>
  </si>
  <si>
    <t>443-WZ_19347_Fuehrungsschiene_FS01</t>
  </si>
  <si>
    <t>Schmitter Tore</t>
  </si>
  <si>
    <t>Ordner zu Mach-ID 443</t>
  </si>
  <si>
    <t>https://aluext.sharepoint.com/sites/DesignandFeasibility/_layouts/15/listform.aspx?PageType=4&amp;ListId=48a11f45-f27a-4e70-b33d-a95f67709e8c&amp;ID=408&amp;ContentTypeID=0x01006440C635F0E5064897CB37DE8164FE39</t>
  </si>
  <si>
    <t>https://aluext.sharepoint.com/sites/DesignandFeasibility/Shared%20Documents/S/Schmitter%20Tore%20Inh%20Ulrich%20Schmitter_DE_Viersen/Mach-ID_443-443-WZ_19347_Fuehrungsschiene_FS01</t>
  </si>
  <si>
    <t>442</t>
  </si>
  <si>
    <t>442-GL07 und GL08</t>
  </si>
  <si>
    <t>VEM</t>
  </si>
  <si>
    <t>https://aluext.sharepoint.com/sites/DesignandFeasibility/Shared%20Documents/V/VEM_DE_Zwickau/Mach-ID_442-GL07%20und%20GL08</t>
  </si>
  <si>
    <t>https://aluext.sharepoint.com/sites/DesignandFeasibility/_layouts/15/listform.aspx?PageType=4&amp;ListId=48a11f45-f27a-4e70-b33d-a95f67709e8c&amp;ID=407&amp;ContentTypeID=0x01006440C635F0E5064897CB37DE8164FE39</t>
  </si>
  <si>
    <t>441</t>
  </si>
  <si>
    <t>441-Rundstange 23 + 30</t>
  </si>
  <si>
    <t>https://aluext.sharepoint.com/sites/DesignandFeasibility/Shared%20Documents/M/Manfred%20J.C.%20Niemann_DE_Bremen/Mach-ID_441-Rundstange%2023%20+%2030</t>
  </si>
  <si>
    <t>https://aluext.sharepoint.com/sites/DesignandFeasibility/_layouts/15/listform.aspx?PageType=4&amp;ListId=48a11f45-f27a-4e70-b33d-a95f67709e8c&amp;ID=406&amp;ContentTypeID=0x01006440C635F0E5064897CB37DE8164FE39</t>
  </si>
  <si>
    <t>440</t>
  </si>
  <si>
    <t>440-AMM_6061_150/120</t>
  </si>
  <si>
    <t>https://aluext.sharepoint.com/sites/DesignandFeasibility/Shared%20Documents/A/AMM_IT_Rom/Mach-ID_440-AMM_6061_150/120</t>
  </si>
  <si>
    <t>https://aluext.sharepoint.com/sites/DesignandFeasibility/_layouts/15/listform.aspx?PageType=4&amp;ListId=48a11f45-f27a-4e70-b33d-a95f67709e8c&amp;ID=405&amp;ContentTypeID=0x01006440C635F0E5064897CB37DE8164FE39</t>
  </si>
  <si>
    <t>439</t>
  </si>
  <si>
    <t>439-Flats_8t</t>
  </si>
  <si>
    <t>Flats Service</t>
  </si>
  <si>
    <t>https://aluext.sharepoint.com/sites/DesignandFeasibility/Shared%20Documents/F/Flats%20Service_IT_Vignola/Mach-ID_439-Flats_8t</t>
  </si>
  <si>
    <t>https://aluext.sharepoint.com/sites/DesignandFeasibility/_layouts/15/listform.aspx?PageType=4&amp;ListId=48a11f45-f27a-4e70-b33d-a95f67709e8c&amp;ID=404&amp;ContentTypeID=0x01006440C635F0E5064897CB37DE8164FE39</t>
  </si>
  <si>
    <t>438</t>
  </si>
  <si>
    <t>438-Chiari_27t</t>
  </si>
  <si>
    <t>Chiari Bruno S.r.l.</t>
  </si>
  <si>
    <t>Chiari</t>
  </si>
  <si>
    <t>25032</t>
  </si>
  <si>
    <t>10100244</t>
  </si>
  <si>
    <t>https://aluext.sharepoint.com/sites/DesignandFeasibility/Shared%20Documents/C/Chiari_IT_Chiari/Mach-ID_438-Chiari_27t</t>
  </si>
  <si>
    <t>https://aluext.sharepoint.com/sites/DesignandFeasibility/_layouts/15/listform.aspx?PageType=4&amp;ListId=48a11f45-f27a-4e70-b33d-a95f67709e8c&amp;ID=403&amp;ContentTypeID=0x01006440C635F0E5064897CB37DE8164FE39</t>
  </si>
  <si>
    <t>437</t>
  </si>
  <si>
    <t>437-Neuwerkzeug Prototypen 2 Kammer Profil</t>
  </si>
  <si>
    <t>Obelux Oy</t>
  </si>
  <si>
    <t>Obelux</t>
  </si>
  <si>
    <t>380</t>
  </si>
  <si>
    <t>FI-Helsinki</t>
  </si>
  <si>
    <t>10491222</t>
  </si>
  <si>
    <t>https://aluext.sharepoint.com/sites/DesignandFeasibility/Shared%20Documents/O/Obelux_Fi_FI-Helsinki/Mach-ID_437-Neuwerkzeug%20Prototypen%202%20Kammer%20Profil</t>
  </si>
  <si>
    <t>https://aluext.sharepoint.com/sites/DesignandFeasibility/_layouts/15/listform.aspx?PageType=4&amp;ListId=48a11f45-f27a-4e70-b33d-a95f67709e8c&amp;ID=402&amp;ContentTypeID=0x01006440C635F0E5064897CB37DE8164FE39</t>
  </si>
  <si>
    <t>436</t>
  </si>
  <si>
    <t>436-B10802</t>
  </si>
  <si>
    <t>Alumock GmbH</t>
  </si>
  <si>
    <t>AluMock</t>
  </si>
  <si>
    <t>77749</t>
  </si>
  <si>
    <t>Hohberg-Hofweier</t>
  </si>
  <si>
    <t>10100106</t>
  </si>
  <si>
    <t>https://aluext.sharepoint.com/sites/DesignandFeasibility/Shared%20Documents/A/AluMock_DE_Hohberg-Hofweier/Mach-ID_436-B10802</t>
  </si>
  <si>
    <t>https://aluext.sharepoint.com/sites/DesignandFeasibility/_layouts/15/listform.aspx?PageType=4&amp;ListId=48a11f45-f27a-4e70-b33d-a95f67709e8c&amp;ID=401&amp;ContentTypeID=0x01006440C635F0E5064897CB37DE8164FE39</t>
  </si>
  <si>
    <t>435</t>
  </si>
  <si>
    <t>435-Flachstangen 100x30 und 80x30</t>
  </si>
  <si>
    <t>https://aluext.sharepoint.com/sites/DesignandFeasibility/Shared%20Documents/Z/Zeppelin_DE_Friedrichshafen/Mach-ID_435-Flachstangen%20100x30%20und%2080x30</t>
  </si>
  <si>
    <t>https://aluext.sharepoint.com/sites/DesignandFeasibility/_layouts/15/listform.aspx?PageType=4&amp;ListId=48a11f45-f27a-4e70-b33d-a95f67709e8c&amp;ID=400&amp;ContentTypeID=0x01006440C635F0E5064897CB37DE8164FE39</t>
  </si>
  <si>
    <t>434</t>
  </si>
  <si>
    <t>434-WZ_27326_Wandkonsolenprofil</t>
  </si>
  <si>
    <t>Ordner zu Mach-ID 434</t>
  </si>
  <si>
    <t>https://aluext.sharepoint.com/sites/DesignandFeasibility/_layouts/15/listform.aspx?PageType=4&amp;ListId=48a11f45-f27a-4e70-b33d-a95f67709e8c&amp;ID=399&amp;ContentTypeID=0x01006440C635F0E5064897CB37DE8164FE39</t>
  </si>
  <si>
    <t>https://aluext.sharepoint.com/sites/DesignandFeasibility/Shared%20Documents/J/Jenny%20Waltle%20GmbH_AT_Frastanz/Mach-ID_434-434-WZ_27326_Wandkonsolenprofil</t>
  </si>
  <si>
    <t>433</t>
  </si>
  <si>
    <t>433-UA  Rommerskirchen</t>
  </si>
  <si>
    <t>https://aluext.sharepoint.com/sites/DesignandFeasibility/Shared%20Documents/A/Amprion_DE_Dortmund/Mach-ID_433-UA%20%20Rommerskirchen</t>
  </si>
  <si>
    <t>https://aluext.sharepoint.com/sites/DesignandFeasibility/_layouts/15/listform.aspx?PageType=4&amp;ListId=48a11f45-f27a-4e70-b33d-a95f67709e8c&amp;ID=398&amp;ContentTypeID=0x01006440C635F0E5064897CB37DE8164FE39</t>
  </si>
  <si>
    <t>432</t>
  </si>
  <si>
    <t>432-Trapezprofil gross</t>
  </si>
  <si>
    <t>https://aluext.sharepoint.com/sites/DesignandFeasibility/Shared%20Documents/S/ST%20Extruded%20Products%20Germany%20GmbH-RMG-_DE_Ladenburg/Mach-ID_432-Trapezprofil%20gross</t>
  </si>
  <si>
    <t>https://aluext.sharepoint.com/sites/DesignandFeasibility/_layouts/15/listform.aspx?PageType=4&amp;ListId=48a11f45-f27a-4e70-b33d-a95f67709e8c&amp;ID=397&amp;ContentTypeID=0x01006440C635F0E5064897CB37DE8164FE39</t>
  </si>
  <si>
    <t>431</t>
  </si>
  <si>
    <t>431-OMT_2335</t>
  </si>
  <si>
    <t>Omt S.p.a.</t>
  </si>
  <si>
    <t>OMT</t>
  </si>
  <si>
    <t>15057</t>
  </si>
  <si>
    <t>Tortona</t>
  </si>
  <si>
    <t>11314400</t>
  </si>
  <si>
    <t>https://aluext.sharepoint.com/sites/DesignandFeasibility/Shared%20Documents/O/OMT_IT_Tortona/Mach-ID_431-OMT_2335</t>
  </si>
  <si>
    <t>https://aluext.sharepoint.com/sites/DesignandFeasibility/_layouts/15/listform.aspx?PageType=4&amp;ListId=48a11f45-f27a-4e70-b33d-a95f67709e8c&amp;ID=396&amp;ContentTypeID=0x01006440C635F0E5064897CB37DE8164FE39</t>
  </si>
  <si>
    <t>430</t>
  </si>
  <si>
    <t>430-Motorträger</t>
  </si>
  <si>
    <t>Magna DE Sailauf</t>
  </si>
  <si>
    <t>https://aluext.sharepoint.com/sites/DesignandFeasibility/Shared%20Documents/M/Magna_DE_Sailauf/Mach-ID_430-Motorträger</t>
  </si>
  <si>
    <t>https://aluext.sharepoint.com/sites/DesignandFeasibility/_layouts/15/listform.aspx?PageType=4&amp;ListId=48a11f45-f27a-4e70-b33d-a95f67709e8c&amp;ID=395&amp;ContentTypeID=0x01006440C635F0E5064897CB37DE8164FE39</t>
  </si>
  <si>
    <t>429</t>
  </si>
  <si>
    <t>429-Frame agreement 2 yaer half pipe</t>
  </si>
  <si>
    <t>Linde Engineering Dalian Co. Ltd.</t>
  </si>
  <si>
    <t>116113</t>
  </si>
  <si>
    <t>Dalian</t>
  </si>
  <si>
    <t>10491349</t>
  </si>
  <si>
    <t>https://aluext.sharepoint.com/sites/DesignandFeasibility/Shared%20Documents/L/Linde%20China_CN_CN_Dalian/Mach-ID_429-Frame%20agreement%202%20yaer%20half%20pipe</t>
  </si>
  <si>
    <t>https://aluext.sharepoint.com/sites/DesignandFeasibility/_layouts/15/listform.aspx?PageType=4&amp;ListId=48a11f45-f27a-4e70-b33d-a95f67709e8c&amp;ID=394&amp;ContentTypeID=0x01006440C635F0E5064897CB37DE8164FE39</t>
  </si>
  <si>
    <t>428</t>
  </si>
  <si>
    <t>428-Cold worked round bar</t>
  </si>
  <si>
    <t>AMM IT Trezzo Sull'Adda</t>
  </si>
  <si>
    <t>Trezzo Sull'Adda</t>
  </si>
  <si>
    <t>https://aluext.sharepoint.com/sites/DesignandFeasibility/Shared%20Documents/A/AMM_IT_Trezzo%20Sull'Adda/Mach-ID_428-Cold%20worked%20round%20bar</t>
  </si>
  <si>
    <t>https://aluext.sharepoint.com/sites/DesignandFeasibility/_layouts/15/listform.aspx?PageType=4&amp;ListId=48a11f45-f27a-4e70-b33d-a95f67709e8c&amp;ID=393&amp;ContentTypeID=0x01006440C635F0E5064897CB37DE8164FE39</t>
  </si>
  <si>
    <t>427</t>
  </si>
  <si>
    <t>427-Square_bar_2024_T351_AMS_QQ_A_225_6</t>
  </si>
  <si>
    <t>Mislowice</t>
  </si>
  <si>
    <t>https://aluext.sharepoint.com/sites/DesignandFeasibility/Shared%20Documents/A/Alinox_PL_Mislowice/Mach-ID_427-Square_bar_2024_T351_AMS_QQ_A_225_6</t>
  </si>
  <si>
    <t>https://aluext.sharepoint.com/sites/DesignandFeasibility/_layouts/15/listform.aspx?PageType=4&amp;ListId=48a11f45-f27a-4e70-b33d-a95f67709e8c&amp;ID=392&amp;ContentTypeID=0x01006440C635F0E5064897CB37DE8164FE39</t>
  </si>
  <si>
    <t>426</t>
  </si>
  <si>
    <t>426-Extruded solid profile</t>
  </si>
  <si>
    <t>Petit Rouelx lez Nivelles</t>
  </si>
  <si>
    <t>https://aluext.sharepoint.com/sites/DesignandFeasibility/Shared%20Documents/M/Mecar_BE_Petit%20Rouelx%20lez%20Nivelles/Mach-ID_426-Extruded%20solid%20profile</t>
  </si>
  <si>
    <t>https://aluext.sharepoint.com/sites/DesignandFeasibility/_layouts/15/listform.aspx?PageType=4&amp;ListId=48a11f45-f27a-4e70-b33d-a95f67709e8c&amp;ID=391&amp;ContentTypeID=0x01006440C635F0E5064897CB37DE8164FE39</t>
  </si>
  <si>
    <t>425</t>
  </si>
  <si>
    <t>425-EXtruded Round Bar 7068</t>
  </si>
  <si>
    <t>DRC IT Lentate sul Seveso</t>
  </si>
  <si>
    <t>Lentate sul Seveso</t>
  </si>
  <si>
    <t>https://aluext.sharepoint.com/sites/DesignandFeasibility/Shared%20Documents/D/DRC_IT_Lentate%20sul%20Seveso/Mach-ID_425-EXtruded%20Round%20Bar%207068</t>
  </si>
  <si>
    <t>https://aluext.sharepoint.com/sites/DesignandFeasibility/_layouts/15/listform.aspx?PageType=4&amp;ListId=48a11f45-f27a-4e70-b33d-a95f67709e8c&amp;ID=390&amp;ContentTypeID=0x01006440C635F0E5064897CB37DE8164FE39</t>
  </si>
  <si>
    <t>424</t>
  </si>
  <si>
    <t>424-Billets_5083_545mm</t>
  </si>
  <si>
    <t>https://aluext.sharepoint.com/sites/DesignandFeasibility/Shared%20Documents/A/Alinox_Po_Myslowice/Mach-ID_424-Billets_5083_545mm</t>
  </si>
  <si>
    <t>https://aluext.sharepoint.com/sites/DesignandFeasibility/_layouts/15/listform.aspx?PageType=4&amp;ListId=48a11f45-f27a-4e70-b33d-a95f67709e8c&amp;ID=389&amp;ContentTypeID=0x01006440C635F0E5064897CB37DE8164FE39</t>
  </si>
  <si>
    <t>423</t>
  </si>
  <si>
    <t>423-Cold worked round bar</t>
  </si>
  <si>
    <t>https://aluext.sharepoint.com/sites/DesignandFeasibility/Shared%20Documents/G/GCS_IT_Rocchetta%20Tanaro/Mach-ID_423-Cold%20worked%20round%20bar</t>
  </si>
  <si>
    <t>https://aluext.sharepoint.com/sites/DesignandFeasibility/_layouts/15/listform.aspx?PageType=4&amp;ListId=48a11f45-f27a-4e70-b33d-a95f67709e8c&amp;ID=388&amp;ContentTypeID=0x01006440C635F0E5064897CB37DE8164FE39</t>
  </si>
  <si>
    <t>422</t>
  </si>
  <si>
    <t>422-Cold worked Square bars</t>
  </si>
  <si>
    <t>https://aluext.sharepoint.com/sites/DesignandFeasibility/Shared%20Documents/A/Alinox_Po_Myslowice/Mach-ID_422-Cold%20worked%20Square%20bars</t>
  </si>
  <si>
    <t>https://aluext.sharepoint.com/sites/DesignandFeasibility/_layouts/15/listform.aspx?PageType=4&amp;ListId=48a11f45-f27a-4e70-b33d-a95f67709e8c&amp;ID=387&amp;ContentTypeID=0x01006440C635F0E5064897CB37DE8164FE39</t>
  </si>
  <si>
    <t>421</t>
  </si>
  <si>
    <t>421-Extruded Round Bar</t>
  </si>
  <si>
    <t>https://aluext.sharepoint.com/sites/DesignandFeasibility/Shared%20Documents/K/Kalapurna_In_Mumbai/Mach-ID_421-Extruded%20Round%20Bar</t>
  </si>
  <si>
    <t>https://aluext.sharepoint.com/sites/DesignandFeasibility/_layouts/15/listform.aspx?PageType=4&amp;ListId=48a11f45-f27a-4e70-b33d-a95f67709e8c&amp;ID=386&amp;ContentTypeID=0x01006440C635F0E5064897CB37DE8164FE39</t>
  </si>
  <si>
    <t>420</t>
  </si>
  <si>
    <t>420-WZ_46270_Deckenkonsole_10677</t>
  </si>
  <si>
    <t>Ordner zu Mach-ID 420</t>
  </si>
  <si>
    <t>https://aluext.sharepoint.com/sites/DesignandFeasibility/_layouts/15/listform.aspx?PageType=4&amp;ListId=48a11f45-f27a-4e70-b33d-a95f67709e8c&amp;ID=385&amp;ContentTypeID=0x01006440C635F0E5064897CB37DE8164FE39</t>
  </si>
  <si>
    <t>https://aluext.sharepoint.com/sites/DesignandFeasibility/Shared%20Documents/J/Jenny%20Waltle%20GmbH_AT_Frastanz/Mach-ID_420-420-WZ_46270_Deckenkonsole_10677</t>
  </si>
  <si>
    <t>419</t>
  </si>
  <si>
    <t>419-WZ_24441_Armlagerprofil_12028</t>
  </si>
  <si>
    <t>Ordner zu Mach-ID 419</t>
  </si>
  <si>
    <t>https://aluext.sharepoint.com/sites/DesignandFeasibility/_layouts/15/listform.aspx?PageType=4&amp;ListId=48a11f45-f27a-4e70-b33d-a95f67709e8c&amp;ID=384&amp;ContentTypeID=0x01006440C635F0E5064897CB37DE8164FE39</t>
  </si>
  <si>
    <t>https://aluext.sharepoint.com/sites/DesignandFeasibility/Shared%20Documents/J/Jenny%20Waltle%20GmbH_AT_Frastanz/Mach-ID_419-419-WZ_24441_Armlagerprofil_12028</t>
  </si>
  <si>
    <t>418</t>
  </si>
  <si>
    <t>418-WZ_28371_Wandhalter_11634</t>
  </si>
  <si>
    <t>Ordner zu Mach-ID 418</t>
  </si>
  <si>
    <t>https://aluext.sharepoint.com/sites/DesignandFeasibility/_layouts/15/listform.aspx?PageType=4&amp;ListId=48a11f45-f27a-4e70-b33d-a95f67709e8c&amp;ID=383&amp;ContentTypeID=0x01006440C635F0E5064897CB37DE8164FE39</t>
  </si>
  <si>
    <t>https://aluext.sharepoint.com/sites/DesignandFeasibility/Shared%20Documents/J/Jenny%20Waltle%20GmbH_AT_Frastanz/Mach-ID_418-418-WZ_28371_Wandhalter_11634</t>
  </si>
  <si>
    <t>417</t>
  </si>
  <si>
    <t>417-WZ_28997_Fallstangenbefestigung_12489</t>
  </si>
  <si>
    <t>Ordner zu Mach-ID 417</t>
  </si>
  <si>
    <t>https://aluext.sharepoint.com/sites/DesignandFeasibility/_layouts/15/listform.aspx?PageType=4&amp;ListId=48a11f45-f27a-4e70-b33d-a95f67709e8c&amp;ID=382&amp;ContentTypeID=0x01006440C635F0E5064897CB37DE8164FE39</t>
  </si>
  <si>
    <t>https://aluext.sharepoint.com/sites/DesignandFeasibility/Shared%20Documents/J/Jenny%20Waltle%20GmbH_AT_Frastanz/Mach-ID_417-417-WZ_28997_Fallstangenbefestigung_12489</t>
  </si>
  <si>
    <t>416</t>
  </si>
  <si>
    <t>416-WZ_26322_Kippaufnahmeprofil_11500</t>
  </si>
  <si>
    <t>Ordner zu Mach-ID 416</t>
  </si>
  <si>
    <t>https://aluext.sharepoint.com/sites/DesignandFeasibility/_layouts/15/listform.aspx?PageType=4&amp;ListId=48a11f45-f27a-4e70-b33d-a95f67709e8c&amp;ID=381&amp;ContentTypeID=0x01006440C635F0E5064897CB37DE8164FE39</t>
  </si>
  <si>
    <t>https://aluext.sharepoint.com/sites/DesignandFeasibility/Shared%20Documents/J/Jenny%20Waltle%20GmbH_AT_Frastanz/Mach-ID_416-416-WZ_26322_Kippaufnahmeprofil_11500</t>
  </si>
  <si>
    <t>415</t>
  </si>
  <si>
    <t>415-Bodenplatten</t>
  </si>
  <si>
    <t>https://aluext.sharepoint.com/sites/DesignandFeasibility/Shared%20Documents/S/Siemens_DE_Krefeld/Mach-ID_415-Bodenplatten</t>
  </si>
  <si>
    <t>https://aluext.sharepoint.com/sites/DesignandFeasibility/_layouts/15/listform.aspx?PageType=4&amp;ListId=48a11f45-f27a-4e70-b33d-a95f67709e8c&amp;ID=380&amp;ContentTypeID=0x01006440C635F0E5064897CB37DE8164FE39</t>
  </si>
  <si>
    <t>414</t>
  </si>
  <si>
    <t>414-Langträger</t>
  </si>
  <si>
    <t>https://aluext.sharepoint.com/sites/DesignandFeasibility/Shared%20Documents/S/Siemens_DE_Krefeld/Mach-ID_414-Langträger</t>
  </si>
  <si>
    <t>https://aluext.sharepoint.com/sites/DesignandFeasibility/_layouts/15/listform.aspx?PageType=4&amp;ListId=48a11f45-f27a-4e70-b33d-a95f67709e8c&amp;ID=379&amp;ContentTypeID=0x01006440C635F0E5064897CB37DE8164FE39</t>
  </si>
  <si>
    <t>413</t>
  </si>
  <si>
    <t>413-Fahrwerk</t>
  </si>
  <si>
    <t>Mercedes DE Untertürkheim</t>
  </si>
  <si>
    <t>https://aluext.sharepoint.com/sites/DesignandFeasibility/Shared%20Documents/M/Mercedes_DE_Untertürkheim/Mach-ID_413-Fahrwerk</t>
  </si>
  <si>
    <t>https://aluext.sharepoint.com/sites/DesignandFeasibility/_layouts/15/listform.aspx?PageType=4&amp;ListId=48a11f45-f27a-4e70-b33d-a95f67709e8c&amp;ID=378&amp;ContentTypeID=0x01006440C635F0E5064897CB37DE8164FE39</t>
  </si>
  <si>
    <t>412</t>
  </si>
  <si>
    <t>412-Motorträger G 45</t>
  </si>
  <si>
    <t>Magna DE Sindelfingen</t>
  </si>
  <si>
    <t>71059</t>
  </si>
  <si>
    <t>Sindelfingen</t>
  </si>
  <si>
    <t>https://aluext.sharepoint.com/sites/DesignandFeasibility/Shared%20Documents/M/Magna_DE_Sindelfingen/Mach-ID_412-Motorträger%20G%2045</t>
  </si>
  <si>
    <t>https://aluext.sharepoint.com/sites/DesignandFeasibility/_layouts/15/listform.aspx?PageType=4&amp;ListId=48a11f45-f27a-4e70-b33d-a95f67709e8c&amp;ID=377&amp;ContentTypeID=0x01006440C635F0E5064897CB37DE8164FE39</t>
  </si>
  <si>
    <t>411</t>
  </si>
  <si>
    <t>411-Dachvoute</t>
  </si>
  <si>
    <t>https://aluext.sharepoint.com/sites/DesignandFeasibility/Shared%20Documents/S/Siemens_DE_Krefeld/Mach-ID_411-Dachvoute</t>
  </si>
  <si>
    <t>https://aluext.sharepoint.com/sites/DesignandFeasibility/_layouts/15/listform.aspx?PageType=4&amp;ListId=48a11f45-f27a-4e70-b33d-a95f67709e8c&amp;ID=376&amp;ContentTypeID=0x01006440C635F0E5064897CB37DE8164FE39</t>
  </si>
  <si>
    <t>410</t>
  </si>
  <si>
    <t>410-Annual_Demand_TW_Metals</t>
  </si>
  <si>
    <t>Southampton</t>
  </si>
  <si>
    <t>https://aluext.sharepoint.com/sites/DesignandFeasibility/Shared%20Documents/T/TW%20Metals_GB_Southampton/Mach-ID_410-Annual_Demand_TW_Metals</t>
  </si>
  <si>
    <t>https://aluext.sharepoint.com/sites/DesignandFeasibility/_layouts/15/listform.aspx?PageType=4&amp;ListId=48a11f45-f27a-4e70-b33d-a95f67709e8c&amp;ID=375&amp;ContentTypeID=0x01006440C635F0E5064897CB37DE8164FE39</t>
  </si>
  <si>
    <t>409</t>
  </si>
  <si>
    <t>409-BTF B75274 NI3311T003B</t>
  </si>
  <si>
    <t>Loll Feinmechanik</t>
  </si>
  <si>
    <t>Tomesch</t>
  </si>
  <si>
    <t>Ordner zu Mach-ID 409</t>
  </si>
  <si>
    <t>https://aluext.sharepoint.com/sites/DesignandFeasibility/_layouts/15/listform.aspx?PageType=4&amp;ListId=48a11f45-f27a-4e70-b33d-a95f67709e8c&amp;ID=374&amp;ContentTypeID=0x01006440C635F0E5064897CB37DE8164FE39</t>
  </si>
  <si>
    <t>https://aluext.sharepoint.com/sites/DesignandFeasibility/Shared%20Documents/L/Loll%20Feinmechanik%20GmbH_DE_Tomesch/Mach-ID_409-409-BTF_B75274_NI3311T003B</t>
  </si>
  <si>
    <t>408</t>
  </si>
  <si>
    <t>408-Rohr_6082_170x10_mm</t>
  </si>
  <si>
    <t>Schloß Holte - Stukenbrock</t>
  </si>
  <si>
    <t>https://aluext.sharepoint.com/sites/DesignandFeasibility/Shared%20Documents/M/MVS%20GmbH_DE_Schloß%20Holte%20-%20Stukenbrock/Mach-ID_408-Rohr_6082_170x10_mm</t>
  </si>
  <si>
    <t>https://aluext.sharepoint.com/sites/DesignandFeasibility/_layouts/15/listform.aspx?PageType=4&amp;ListId=48a11f45-f27a-4e70-b33d-a95f67709e8c&amp;ID=373&amp;ContentTypeID=0x01006440C635F0E5064897CB37DE8164FE39</t>
  </si>
  <si>
    <t>407</t>
  </si>
  <si>
    <t>407-B55248</t>
  </si>
  <si>
    <t>Markisenbau Hippler Inh. Lothar Hippler</t>
  </si>
  <si>
    <t>Hippler</t>
  </si>
  <si>
    <t>4860</t>
  </si>
  <si>
    <t>Dreiheide</t>
  </si>
  <si>
    <t>https://aluext.sharepoint.com/sites/DesignandFeasibility/Shared%20Documents/H/Hippler_DE_Dreiheide/Mach-ID_407-B55248</t>
  </si>
  <si>
    <t>https://aluext.sharepoint.com/sites/DesignandFeasibility/_layouts/15/listform.aspx?PageType=4&amp;ListId=48a11f45-f27a-4e70-b33d-a95f67709e8c&amp;ID=372&amp;ContentTypeID=0x01006440C635F0E5064897CB37DE8164FE39</t>
  </si>
  <si>
    <t>406</t>
  </si>
  <si>
    <t>406-Batterierahmen G 45</t>
  </si>
  <si>
    <t>Dura Automotive TR Skopje</t>
  </si>
  <si>
    <t>Nordmazedonien</t>
  </si>
  <si>
    <t>https://aluext.sharepoint.com/sites/DesignandFeasibility/Shared%20Documents/D/Dura_Ma_Skopje/Mach-ID_406-Batterierahmen%20G%2045</t>
  </si>
  <si>
    <t>MK</t>
  </si>
  <si>
    <t>https://aluext.sharepoint.com/sites/DesignandFeasibility/_layouts/15/listform.aspx?PageType=4&amp;ListId=48a11f45-f27a-4e70-b33d-a95f67709e8c&amp;ID=371&amp;ContentTypeID=0x01006440C635F0E5064897CB37DE8164FE39</t>
  </si>
  <si>
    <t>405-Motorträger G 45</t>
  </si>
  <si>
    <t>Ordner zu Mach-ID 405</t>
  </si>
  <si>
    <t>https://aluext.sharepoint.com/sites/DesignandFeasibility/Shared%20Documents/D/Dura_CZ_Blatna/Mach-ID_405-Motorträger%20G%2045</t>
  </si>
  <si>
    <t>404</t>
  </si>
  <si>
    <t>404-Profile_HO_000X</t>
  </si>
  <si>
    <t>Hollmen FI Ulvila</t>
  </si>
  <si>
    <t>Ulvila</t>
  </si>
  <si>
    <t>https://aluext.sharepoint.com/sites/DesignandFeasibility/Shared%20Documents/H/Hollmen_FI_Ulvila/Mach-ID_404-Profile_HO_000X</t>
  </si>
  <si>
    <t>https://aluext.sharepoint.com/sites/DesignandFeasibility/_layouts/15/listform.aspx?PageType=4&amp;ListId=48a11f45-f27a-4e70-b33d-a95f67709e8c&amp;ID=369&amp;ContentTypeID=0x01006440C635F0E5064897CB37DE8164FE39</t>
  </si>
  <si>
    <t>403</t>
  </si>
  <si>
    <t>403-B70146</t>
  </si>
  <si>
    <t>https://aluext.sharepoint.com/sites/DesignandFeasibility/Shared%20Documents/N/Nicolai_DE_Mehle/Mach-ID_403-B70146</t>
  </si>
  <si>
    <t>https://aluext.sharepoint.com/sites/DesignandFeasibility/_layouts/15/listform.aspx?PageType=4&amp;ListId=48a11f45-f27a-4e70-b33d-a95f67709e8c&amp;ID=368&amp;ContentTypeID=0x01006440C635F0E5064897CB37DE8164FE39</t>
  </si>
  <si>
    <t>401</t>
  </si>
  <si>
    <t>401-B35246</t>
  </si>
  <si>
    <t>https://aluext.sharepoint.com/sites/DesignandFeasibility/Shared%20Documents/Z/Zaun%20&amp;%20Garten_DE_Blankenfelde/Mach-ID_401-B35246</t>
  </si>
  <si>
    <t>https://aluext.sharepoint.com/sites/DesignandFeasibility/_layouts/15/listform.aspx?PageType=4&amp;ListId=48a11f45-f27a-4e70-b33d-a95f67709e8c&amp;ID=367&amp;ContentTypeID=0x01006440C635F0E5064897CB37DE8164FE39</t>
  </si>
  <si>
    <t>400</t>
  </si>
  <si>
    <t>400-Rohr_6060_22x1,5</t>
  </si>
  <si>
    <t>https://aluext.sharepoint.com/sites/DesignandFeasibility/Shared%20Documents/B/Bruno%20Gelle_DE_Wangen/Mach-ID_400-Rohr_6060_22x1,5</t>
  </si>
  <si>
    <t>https://aluext.sharepoint.com/sites/DesignandFeasibility/_layouts/15/listform.aspx?PageType=4&amp;ListId=48a11f45-f27a-4e70-b33d-a95f67709e8c&amp;ID=366&amp;ContentTypeID=0x01006440C635F0E5064897CB37DE8164FE39</t>
  </si>
  <si>
    <t>398</t>
  </si>
  <si>
    <t>398-B19558</t>
  </si>
  <si>
    <t>Hohrenk</t>
  </si>
  <si>
    <t>10100011</t>
  </si>
  <si>
    <t>https://aluext.sharepoint.com/sites/DesignandFeasibility/Shared%20Documents/H/Hohrenk_DE_Cremlingen/Mach-ID_398-B19558</t>
  </si>
  <si>
    <t>https://aluext.sharepoint.com/sites/DesignandFeasibility/_layouts/15/listform.aspx?PageType=4&amp;ListId=48a11f45-f27a-4e70-b33d-a95f67709e8c&amp;ID=365&amp;ContentTypeID=0x01006440C635F0E5064897CB37DE8164FE39</t>
  </si>
  <si>
    <t>397</t>
  </si>
  <si>
    <t>397-RR 280x40x3</t>
  </si>
  <si>
    <t>https://aluext.sharepoint.com/sites/DesignandFeasibility/Shared%20Documents/M/Manfred%20J.C.%20Niemann_DE_Ditzingen/Mach-ID_397-RR%20280x40x3</t>
  </si>
  <si>
    <t>https://aluext.sharepoint.com/sites/DesignandFeasibility/_layouts/15/listform.aspx?PageType=4&amp;ListId=48a11f45-f27a-4e70-b33d-a95f67709e8c&amp;ID=364&amp;ContentTypeID=0x01006440C635F0E5064897CB37DE8164FE39</t>
  </si>
  <si>
    <t>396</t>
  </si>
  <si>
    <t>396-Vkt. 200</t>
  </si>
  <si>
    <t>https://aluext.sharepoint.com/sites/DesignandFeasibility/Shared%20Documents/M/Manfred%20J.C.%20Niemann_DE_Bremen/Mach-ID_396-Vkt.%20200</t>
  </si>
  <si>
    <t>https://aluext.sharepoint.com/sites/DesignandFeasibility/_layouts/15/listform.aspx?PageType=4&amp;ListId=48a11f45-f27a-4e70-b33d-a95f67709e8c&amp;ID=363&amp;ContentTypeID=0x01006440C635F0E5064897CB37DE8164FE39</t>
  </si>
  <si>
    <t>395</t>
  </si>
  <si>
    <t>395-Rundstange 81 mm</t>
  </si>
  <si>
    <t>https://aluext.sharepoint.com/sites/DesignandFeasibility/Shared%20Documents/S/ST%20Extruded%20Products%20Germany%20GmbH_DE_Ladenburg/Mach-ID_395-Rundstange%2081%20mm</t>
  </si>
  <si>
    <t>https://aluext.sharepoint.com/sites/DesignandFeasibility/_layouts/15/listform.aspx?PageType=4&amp;ListId=48a11f45-f27a-4e70-b33d-a95f67709e8c&amp;ID=362&amp;ContentTypeID=0x01006440C635F0E5064897CB37DE8164FE39</t>
  </si>
  <si>
    <t>394</t>
  </si>
  <si>
    <t>394-Profil 174x89_6082 T6</t>
  </si>
  <si>
    <t>https://aluext.sharepoint.com/sites/DesignandFeasibility/Shared%20Documents/A/AMCO%20Metall-Service%20GmbH_DE_Bremen/Mach-ID_394-Profil%20174x89_6082%20T6</t>
  </si>
  <si>
    <t>https://aluext.sharepoint.com/sites/DesignandFeasibility/_layouts/15/listform.aspx?PageType=4&amp;ListId=48a11f45-f27a-4e70-b33d-a95f67709e8c&amp;ID=361&amp;ContentTypeID=0x01006440C635F0E5064897CB37DE8164FE39</t>
  </si>
  <si>
    <t>393-Türaufprallträger ZB</t>
  </si>
  <si>
    <t>https://aluext.sharepoint.com/sites/DesignandFeasibility/Shared%20Documents/A/Audi_DE_Ingolstadt/Mach-ID_393-Türaufprallträger%20ZB</t>
  </si>
  <si>
    <t>https://aluext.sharepoint.com/sites/DesignandFeasibility/_layouts/15/listform.aspx?PageType=4&amp;ListId=48a11f45-f27a-4e70-b33d-a95f67709e8c&amp;ID=360&amp;ContentTypeID=0x01006440C635F0E5064897CB37DE8164FE39</t>
  </si>
  <si>
    <t>392</t>
  </si>
  <si>
    <t>392-Strebe</t>
  </si>
  <si>
    <t>https://aluext.sharepoint.com/sites/DesignandFeasibility/Shared%20Documents/A/Audi_DE_Ingolstadt/Mach-ID_392-Strebe</t>
  </si>
  <si>
    <t>https://aluext.sharepoint.com/sites/DesignandFeasibility/_layouts/15/listform.aspx?PageType=4&amp;ListId=48a11f45-f27a-4e70-b33d-a95f67709e8c&amp;ID=359&amp;ContentTypeID=0x01006440C635F0E5064897CB37DE8164FE39</t>
  </si>
  <si>
    <t>391</t>
  </si>
  <si>
    <t>391-25-925-1444-000</t>
  </si>
  <si>
    <t>https://aluext.sharepoint.com/sites/DesignandFeasibility/Shared%20Documents/B/Bode_DE_Kassel/Mach-ID_391-25-925-1444-000</t>
  </si>
  <si>
    <t>https://aluext.sharepoint.com/sites/DesignandFeasibility/_layouts/15/listform.aspx?PageType=4&amp;ListId=48a11f45-f27a-4e70-b33d-a95f67709e8c&amp;ID=358&amp;ContentTypeID=0x01006440C635F0E5064897CB37DE8164FE39</t>
  </si>
  <si>
    <t>390</t>
  </si>
  <si>
    <t>390-SA_115-02, SA_116-00, SA_117-00</t>
  </si>
  <si>
    <t>https://aluext.sharepoint.com/sites/DesignandFeasibility/Shared%20Documents/A/Alufor_DE_Forst/Mach-ID_390-SA_115-02,%20SA_116-00,%20SA_117-00</t>
  </si>
  <si>
    <t>https://aluext.sharepoint.com/sites/DesignandFeasibility/_layouts/15/listform.aspx?PageType=4&amp;ListId=48a11f45-f27a-4e70-b33d-a95f67709e8c&amp;ID=357&amp;ContentTypeID=0x01006440C635F0E5064897CB37DE8164FE39</t>
  </si>
  <si>
    <t>389</t>
  </si>
  <si>
    <t>389-Warema 2020/2021</t>
  </si>
  <si>
    <t>https://aluext.sharepoint.com/sites/DesignandFeasibility/Shared%20Documents/S/SWG-Metallverabeitung%20und%20Montagetechnik%20GmbH_DE_Herborn-Guntersdorf/Mach-ID_389-Warema%202020/2021</t>
  </si>
  <si>
    <t>https://aluext.sharepoint.com/sites/DesignandFeasibility/_layouts/15/listform.aspx?PageType=4&amp;ListId=48a11f45-f27a-4e70-b33d-a95f67709e8c&amp;ID=356&amp;ContentTypeID=0x01006440C635F0E5064897CB37DE8164FE39</t>
  </si>
  <si>
    <t>388</t>
  </si>
  <si>
    <t>388-Laufbahnprofil_240x80_gestanzt</t>
  </si>
  <si>
    <t>Stotz-Fredenhagen CZ Prostejov</t>
  </si>
  <si>
    <t>Prostejov</t>
  </si>
  <si>
    <t>https://aluext.sharepoint.com/sites/DesignandFeasibility/Shared%20Documents/S/Stotz-Fredenhagen_CZ_Prostejov/Mach-ID_388-Laufbahnprofil_240x80_gestanzt</t>
  </si>
  <si>
    <t>https://aluext.sharepoint.com/sites/DesignandFeasibility/_layouts/15/listform.aspx?PageType=4&amp;ListId=48a11f45-f27a-4e70-b33d-a95f67709e8c&amp;ID=355&amp;ContentTypeID=0x01006440C635F0E5064897CB37DE8164FE39</t>
  </si>
  <si>
    <t>387</t>
  </si>
  <si>
    <t>387-Extruded/drawn round bar 6026LF</t>
  </si>
  <si>
    <t>https://aluext.sharepoint.com/sites/DesignandFeasibility/Shared%20Documents/M/Manfred%20J.C.%20Niemann_DE_Bremen/Mach-ID_387-Extruded/drawn%20round%20bar%206026LF</t>
  </si>
  <si>
    <t>https://aluext.sharepoint.com/sites/DesignandFeasibility/_layouts/15/listform.aspx?PageType=4&amp;ListId=48a11f45-f27a-4e70-b33d-a95f67709e8c&amp;ID=354&amp;ContentTypeID=0x01006440C635F0E5064897CB37DE8164FE39</t>
  </si>
  <si>
    <t>386</t>
  </si>
  <si>
    <t>386-2-Kammerrohr Dm 110 mm</t>
  </si>
  <si>
    <t>https://aluext.sharepoint.com/sites/DesignandFeasibility/Shared%20Documents/M/Manfred%20J.C.%20Niemann_DE_Bremen/Mach-ID_386-2-Kammerrohr%20Dm%20110%20mm</t>
  </si>
  <si>
    <t>https://aluext.sharepoint.com/sites/DesignandFeasibility/_layouts/15/listform.aspx?PageType=4&amp;ListId=48a11f45-f27a-4e70-b33d-a95f67709e8c&amp;ID=353&amp;ContentTypeID=0x01006440C635F0E5064897CB37DE8164FE39</t>
  </si>
  <si>
    <t>385</t>
  </si>
  <si>
    <t>385-Tyro Launch Beam</t>
  </si>
  <si>
    <t>https://aluext.sharepoint.com/sites/DesignandFeasibility/Shared%20Documents/W/WFEL_GB_Stockport,%20Cheshire/Mach-ID_385-Tyro%20Launch%20Beam</t>
  </si>
  <si>
    <t>https://aluext.sharepoint.com/sites/DesignandFeasibility/_layouts/15/listform.aspx?PageType=4&amp;ListId=48a11f45-f27a-4e70-b33d-a95f67709e8c&amp;ID=352&amp;ContentTypeID=0x01006440C635F0E5064897CB37DE8164FE39</t>
  </si>
  <si>
    <t>384</t>
  </si>
  <si>
    <t>384-PHEV</t>
  </si>
  <si>
    <t>BMW AGW DE Neutraubling</t>
  </si>
  <si>
    <t>Neutraubling</t>
  </si>
  <si>
    <t>https://aluext.sharepoint.com/sites/DesignandFeasibility/Shared%20Documents/B/BMW%20AGW_DE_Neutraubling/Mach-ID_384-PHEV</t>
  </si>
  <si>
    <t>https://aluext.sharepoint.com/sites/DesignandFeasibility/_layouts/15/listform.aspx?PageType=4&amp;ListId=48a11f45-f27a-4e70-b33d-a95f67709e8c&amp;ID=351&amp;ContentTypeID=0x01006440C635F0E5064897CB37DE8164FE39</t>
  </si>
  <si>
    <t>383</t>
  </si>
  <si>
    <t>383-ThyssenAero_Rd.101,6dia</t>
  </si>
  <si>
    <t>ThyssenKrupp Aerospace UK GB Birmingham</t>
  </si>
  <si>
    <t>https://aluext.sharepoint.com/sites/DesignandFeasibility/Shared%20Documents/T/ThyssenKrupp%20Aero%20UK_GB_Birmingham/Mach-ID_383-ThyssenAero_Rd.101,6dia</t>
  </si>
  <si>
    <t>https://aluext.sharepoint.com/sites/DesignandFeasibility/_layouts/15/listform.aspx?PageType=4&amp;ListId=48a11f45-f27a-4e70-b33d-a95f67709e8c&amp;ID=350&amp;ContentTypeID=0x01006440C635F0E5064897CB37DE8164FE39</t>
  </si>
  <si>
    <t>382</t>
  </si>
  <si>
    <t>382-Rd.190 mmThyssenAero</t>
  </si>
  <si>
    <t>https://aluext.sharepoint.com/sites/DesignandFeasibility/Shared%20Documents/T/Thyssen%20Krupp%20Aero%20UK_GB_Birmingham/Mach-ID_382-Rd.190%20mmThyssenAero</t>
  </si>
  <si>
    <t>https://aluext.sharepoint.com/sites/DesignandFeasibility/_layouts/15/listform.aspx?PageType=4&amp;ListId=48a11f45-f27a-4e70-b33d-a95f67709e8c&amp;ID=349&amp;ContentTypeID=0x01006440C635F0E5064897CB37DE8164FE39</t>
  </si>
  <si>
    <t>381</t>
  </si>
  <si>
    <t>381-Extruded Round Bar 2014A F</t>
  </si>
  <si>
    <t>https://aluext.sharepoint.com/sites/DesignandFeasibility/Shared%20Documents/K/Kalapurna_In_Mumbai/Mach-ID_381-Extruded%20Round%20Bar%202014A%20F</t>
  </si>
  <si>
    <t>https://aluext.sharepoint.com/sites/DesignandFeasibility/_layouts/15/listform.aspx?PageType=4&amp;ListId=48a11f45-f27a-4e70-b33d-a95f67709e8c&amp;ID=348&amp;ContentTypeID=0x01006440C635F0E5064897CB37DE8164FE39</t>
  </si>
  <si>
    <t>380-Flat_210x22_7149T73511_Thyssen</t>
  </si>
  <si>
    <t>https://aluext.sharepoint.com/sites/DesignandFeasibility/Shared%20Documents/T/ThyssenKrupp%20Aerospace%20UK_GB_Birmingham/Mach-ID_380-Flat_210x22_7149T73511_Thyssen</t>
  </si>
  <si>
    <t>https://aluext.sharepoint.com/sites/DesignandFeasibility/_layouts/15/listform.aspx?PageType=4&amp;ListId=48a11f45-f27a-4e70-b33d-a95f67709e8c&amp;ID=347&amp;ContentTypeID=0x01006440C635F0E5064897CB37DE8164FE39</t>
  </si>
  <si>
    <t>379</t>
  </si>
  <si>
    <t>379-WZ_78373_profile_605012</t>
  </si>
  <si>
    <t>J&amp;D</t>
  </si>
  <si>
    <t>Zaandam</t>
  </si>
  <si>
    <t>Ordner zu Mach-ID 379</t>
  </si>
  <si>
    <t>https://aluext.sharepoint.com/sites/DesignandFeasibility/_layouts/15/listform.aspx?PageType=4&amp;ListId=48a11f45-f27a-4e70-b33d-a95f67709e8c&amp;ID=346&amp;ContentTypeID=0x01006440C635F0E5064897CB37DE8164FE39</t>
  </si>
  <si>
    <t>https://aluext.sharepoint.com/sites/DesignandFeasibility/Shared%20Documents/J/J%26D%20BV_NL_Zaandam/Mach-ID_379-379-WZ_78373_profile_605012</t>
  </si>
  <si>
    <t>378</t>
  </si>
  <si>
    <t>378-Rohr 235x25_6060 T66</t>
  </si>
  <si>
    <t>thyssenkrupp Schulte GmbH</t>
  </si>
  <si>
    <t>https://aluext.sharepoint.com/sites/DesignandFeasibility/Shared%20Documents/T/thyssenkrupp%20Schulte%20GmbH_DE_Dortmund/Mach-ID_378-Rohr%20235x25_6060%20T66</t>
  </si>
  <si>
    <t>https://aluext.sharepoint.com/sites/DesignandFeasibility/_layouts/15/listform.aspx?PageType=4&amp;ListId=48a11f45-f27a-4e70-b33d-a95f67709e8c&amp;ID=345&amp;ContentTypeID=0x01006440C635F0E5064897CB37DE8164FE39</t>
  </si>
  <si>
    <t>377</t>
  </si>
  <si>
    <t>377-Extruded Roundbar 2017A</t>
  </si>
  <si>
    <t>Ottobock DE Duderstadt</t>
  </si>
  <si>
    <t>https://aluext.sharepoint.com/sites/DesignandFeasibility/Shared%20Documents/O/Ottobock_DE_Duderstadt/Mach-ID_377-Extruded%20Roundbar%202017A</t>
  </si>
  <si>
    <t>https://aluext.sharepoint.com/sites/DesignandFeasibility/_layouts/15/listform.aspx?PageType=4&amp;ListId=48a11f45-f27a-4e70-b33d-a95f67709e8c&amp;ID=344&amp;ContentTypeID=0x01006440C635F0E5064897CB37DE8164FE39</t>
  </si>
  <si>
    <t>376</t>
  </si>
  <si>
    <t>376-Alumeco_Flat202x22mm</t>
  </si>
  <si>
    <t>https://aluext.sharepoint.com/sites/DesignandFeasibility/Shared%20Documents/A/Alumeco%20Odense_DK_Odense/Mach-ID_376-Alumeco_Flat202x22mm</t>
  </si>
  <si>
    <t>https://aluext.sharepoint.com/sites/DesignandFeasibility/_layouts/15/listform.aspx?PageType=4&amp;ListId=48a11f45-f27a-4e70-b33d-a95f67709e8c&amp;ID=343&amp;ContentTypeID=0x01006440C635F0E5064897CB37DE8164FE39</t>
  </si>
  <si>
    <t>375</t>
  </si>
  <si>
    <t>375-Extruded solid shape in 7075</t>
  </si>
  <si>
    <t>LMA srl IT Pianezza</t>
  </si>
  <si>
    <t>Pianezza</t>
  </si>
  <si>
    <t>https://aluext.sharepoint.com/sites/DesignandFeasibility/Shared%20Documents/L/LMA%20srl_IT_Pianezza/Mach-ID_375-Extruded%20solid%20shape%20in%207075</t>
  </si>
  <si>
    <t>https://aluext.sharepoint.com/sites/DesignandFeasibility/_layouts/15/listform.aspx?PageType=4&amp;ListId=48a11f45-f27a-4e70-b33d-a95f67709e8c&amp;ID=342&amp;ContentTypeID=0x01006440C635F0E5064897CB37DE8164FE39</t>
  </si>
  <si>
    <t>374</t>
  </si>
  <si>
    <t>374-AP-1434 und AP-1435</t>
  </si>
  <si>
    <t>https://aluext.sharepoint.com/sites/DesignandFeasibility/Shared%20Documents/S/SWG-Metallverarbeitung%20und%20Montagetechnik%20%20GmbH_DE_Herborn-Guntersdorf/Mach-ID_374-AP-1434%20und%20AP-1435</t>
  </si>
  <si>
    <t>https://aluext.sharepoint.com/sites/DesignandFeasibility/_layouts/15/listform.aspx?PageType=4&amp;ListId=48a11f45-f27a-4e70-b33d-a95f67709e8c&amp;ID=341&amp;ContentTypeID=0x01006440C635F0E5064897CB37DE8164FE39</t>
  </si>
  <si>
    <t>373</t>
  </si>
  <si>
    <t>373-Extruded Round Bar 7175</t>
  </si>
  <si>
    <t>https://aluext.sharepoint.com/sites/DesignandFeasibility/Shared%20Documents/K/Kalapurna_In_Mumbai/Mach-ID_373-Extruded%20Round%20Bar%207175</t>
  </si>
  <si>
    <t>https://aluext.sharepoint.com/sites/DesignandFeasibility/_layouts/15/listform.aspx?PageType=4&amp;ListId=48a11f45-f27a-4e70-b33d-a95f67709e8c&amp;ID=340&amp;ContentTypeID=0x01006440C635F0E5064897CB37DE8164FE39</t>
  </si>
  <si>
    <t>372</t>
  </si>
  <si>
    <t>372-Prometal_6005AT6_drawing</t>
  </si>
  <si>
    <t>Prometal CH Kestenholz</t>
  </si>
  <si>
    <t>Kestenholz</t>
  </si>
  <si>
    <t>https://aluext.sharepoint.com/sites/DesignandFeasibility/Shared%20Documents/P/Prometal%20CH_CH_Kestenholz/Mach-ID_372-Prometal_6005AT6_drawing</t>
  </si>
  <si>
    <t>https://aluext.sharepoint.com/sites/DesignandFeasibility/_layouts/15/listform.aspx?PageType=4&amp;ListId=48a11f45-f27a-4e70-b33d-a95f67709e8c&amp;ID=339&amp;ContentTypeID=0x01006440C635F0E5064897CB37DE8164FE39</t>
  </si>
  <si>
    <t>371</t>
  </si>
  <si>
    <t>371-Rohr 120x20 altern. Rund 120</t>
  </si>
  <si>
    <t>https://aluext.sharepoint.com/sites/DesignandFeasibility/Shared%20Documents/M/Manfred%20J.C.%20Niemann_DE_Bremen/Mach-ID_371-Rohr%20120x20%20altern.%20Rund%20120</t>
  </si>
  <si>
    <t>https://aluext.sharepoint.com/sites/DesignandFeasibility/_layouts/15/listform.aspx?PageType=4&amp;ListId=48a11f45-f27a-4e70-b33d-a95f67709e8c&amp;ID=338&amp;ContentTypeID=0x01006440C635F0E5064897CB37DE8164FE39</t>
  </si>
  <si>
    <t>370</t>
  </si>
  <si>
    <t>370-1650_Sitzprofil_Rueckenprofil</t>
  </si>
  <si>
    <t>Meyra DE Kalletal Kalldorf</t>
  </si>
  <si>
    <t>Kalldorf</t>
  </si>
  <si>
    <t>https://aluext.sharepoint.com/sites/DesignandFeasibility/Shared%20Documents/M/Meyra_DE_Kalletal_Kalldorf/Mach-ID_370-1650_Sitzprofil_Rueckenprofil</t>
  </si>
  <si>
    <t>https://aluext.sharepoint.com/sites/DesignandFeasibility/_layouts/15/listform.aspx?PageType=4&amp;ListId=48a11f45-f27a-4e70-b33d-a95f67709e8c&amp;ID=337&amp;ContentTypeID=0x01006440C635F0E5064897CB37DE8164FE39</t>
  </si>
  <si>
    <t>369</t>
  </si>
  <si>
    <t>369-B70088</t>
  </si>
  <si>
    <t>NORFI</t>
  </si>
  <si>
    <t>https://aluext.sharepoint.com/sites/DesignandFeasibility/Shared%20Documents/N/NORFI_DE_Unterensingen/Mach-ID_369-B70088</t>
  </si>
  <si>
    <t>https://aluext.sharepoint.com/sites/DesignandFeasibility/_layouts/15/listform.aspx?PageType=4&amp;ListId=48a11f45-f27a-4e70-b33d-a95f67709e8c&amp;ID=336&amp;ContentTypeID=0x01006440C635F0E5064897CB37DE8164FE39</t>
  </si>
  <si>
    <t>368</t>
  </si>
  <si>
    <t>368-5</t>
  </si>
  <si>
    <t>https://aluext.sharepoint.com/sites/DesignandFeasibility/Shared%20Documents/A/Ameuro%20Metals%20BV_NL_Gorinchem/Mach-ID_368-5</t>
  </si>
  <si>
    <t>https://aluext.sharepoint.com/sites/DesignandFeasibility/_layouts/15/listform.aspx?PageType=4&amp;ListId=48a11f45-f27a-4e70-b33d-a95f67709e8c&amp;ID=335&amp;ContentTypeID=0x01006440C635F0E5064897CB37DE8164FE39</t>
  </si>
  <si>
    <t>367</t>
  </si>
  <si>
    <t>367-B10707</t>
  </si>
  <si>
    <t>Alucolor GmbH &amp; Co. KG Oberflaechenveredelung</t>
  </si>
  <si>
    <t>Alucolor</t>
  </si>
  <si>
    <t>9125</t>
  </si>
  <si>
    <t>10748000</t>
  </si>
  <si>
    <t>https://aluext.sharepoint.com/sites/DesignandFeasibility/Shared%20Documents/A/Alucolor_DE_Chemnitz/Mach-ID_367-B10707</t>
  </si>
  <si>
    <t>https://aluext.sharepoint.com/sites/DesignandFeasibility/_layouts/15/listform.aspx?PageType=4&amp;ListId=48a11f45-f27a-4e70-b33d-a95f67709e8c&amp;ID=334&amp;ContentTypeID=0x01006440C635F0E5064897CB37DE8164FE39</t>
  </si>
  <si>
    <t>366</t>
  </si>
  <si>
    <t>366-1136034,-43,-48,-59,-77</t>
  </si>
  <si>
    <t>https://aluext.sharepoint.com/sites/DesignandFeasibility/Shared%20Documents/F/Feldbinder%20Spezialfahrzeugwerke%20GmbH_DE_Winsen/Mach-ID_366-1136034,-43,-48,-59,-77</t>
  </si>
  <si>
    <t>https://aluext.sharepoint.com/sites/DesignandFeasibility/_layouts/15/listform.aspx?PageType=4&amp;ListId=48a11f45-f27a-4e70-b33d-a95f67709e8c&amp;ID=333&amp;ContentTypeID=0x01006440C635F0E5064897CB37DE8164FE39</t>
  </si>
  <si>
    <t>365</t>
  </si>
  <si>
    <t>365-Rohre 605 x 7,5</t>
  </si>
  <si>
    <t>Siemens Energy DE Berlin</t>
  </si>
  <si>
    <t>https://aluext.sharepoint.com/sites/DesignandFeasibility/Shared%20Documents/S/Siemens%20Energy_DE_Berlin/Mach-ID_365-Rohre%20605%20x%207,5</t>
  </si>
  <si>
    <t>https://aluext.sharepoint.com/sites/DesignandFeasibility/_layouts/15/listform.aspx?PageType=4&amp;ListId=48a11f45-f27a-4e70-b33d-a95f67709e8c&amp;ID=332&amp;ContentTypeID=0x01006440C635F0E5064897CB37DE8164FE39</t>
  </si>
  <si>
    <t>364</t>
  </si>
  <si>
    <t>364-Extruded Round Bar AlEco62Sn</t>
  </si>
  <si>
    <t>Metall-Kontor</t>
  </si>
  <si>
    <t>https://aluext.sharepoint.com/sites/DesignandFeasibility/Shared%20Documents/M/Metall-Kontor_DE_Staufenberg-Treis/Mach-ID_364-Extruded%20Round%20Bar%20AlEco62Sn</t>
  </si>
  <si>
    <t>https://aluext.sharepoint.com/sites/DesignandFeasibility/_layouts/15/listform.aspx?PageType=4&amp;ListId=48a11f45-f27a-4e70-b33d-a95f67709e8c&amp;ID=331&amp;ContentTypeID=0x01006440C635F0E5064897CB37DE8164FE39</t>
  </si>
  <si>
    <t>363</t>
  </si>
  <si>
    <t>363-Round bars 5083 H111</t>
  </si>
  <si>
    <t>Metal Poland s.c. PL Gdansk</t>
  </si>
  <si>
    <t>Gdansk</t>
  </si>
  <si>
    <t>https://aluext.sharepoint.com/sites/DesignandFeasibility/Shared%20Documents/M/Metal%20Poland%20s.c._PL_Gdansk/Mach-ID_363-Round%20bars%205083%20H111</t>
  </si>
  <si>
    <t>https://aluext.sharepoint.com/sites/DesignandFeasibility/_layouts/15/listform.aspx?PageType=4&amp;ListId=48a11f45-f27a-4e70-b33d-a95f67709e8c&amp;ID=330&amp;ContentTypeID=0x01006440C635F0E5064897CB37DE8164FE39</t>
  </si>
  <si>
    <t>362</t>
  </si>
  <si>
    <t>362-Aleco Stangen</t>
  </si>
  <si>
    <t>Lifeng CN Shangai</t>
  </si>
  <si>
    <t>https://aluext.sharepoint.com/sites/DesignandFeasibility/Shared%20Documents/L/Lifeng_CN_Shangai/Mach-ID_362-Aleco%20Stangen</t>
  </si>
  <si>
    <t>https://aluext.sharepoint.com/sites/DesignandFeasibility/_layouts/15/listform.aspx?PageType=4&amp;ListId=48a11f45-f27a-4e70-b33d-a95f67709e8c&amp;ID=329&amp;ContentTypeID=0x01006440C635F0E5064897CB37DE8164FE39</t>
  </si>
  <si>
    <t>361</t>
  </si>
  <si>
    <t>361-Wave guide profile</t>
  </si>
  <si>
    <t>SMC JP Takaoka</t>
  </si>
  <si>
    <t>Takaoka</t>
  </si>
  <si>
    <t>https://aluext.sharepoint.com/sites/DesignandFeasibility/Shared%20Documents/S/SMC_JP_Takaoka/Mach-ID_361-Wave%20guide%20profile</t>
  </si>
  <si>
    <t>https://aluext.sharepoint.com/sites/DesignandFeasibility/_layouts/15/listform.aspx?PageType=4&amp;ListId=48a11f45-f27a-4e70-b33d-a95f67709e8c&amp;ID=328&amp;ContentTypeID=0x01006440C635F0E5064897CB37DE8164FE39</t>
  </si>
  <si>
    <t>360</t>
  </si>
  <si>
    <t>360-div. Rohre und Rundstangen</t>
  </si>
  <si>
    <t>https://aluext.sharepoint.com/sites/DesignandFeasibility/Shared%20Documents/M/Manfred%20J.C.%20Niemann_DE_Ditzingen/Mach-ID_360-div.%20Rohre%20und%20Rundstangen</t>
  </si>
  <si>
    <t>https://aluext.sharepoint.com/sites/DesignandFeasibility/_layouts/15/listform.aspx?PageType=4&amp;ListId=48a11f45-f27a-4e70-b33d-a95f67709e8c&amp;ID=327&amp;ContentTypeID=0x01006440C635F0E5064897CB37DE8164FE39</t>
  </si>
  <si>
    <t>359</t>
  </si>
  <si>
    <t>359-6061 T6510</t>
  </si>
  <si>
    <t>AGAS Purchasing &amp; Logistics Ltd. IS Migdal Haemek</t>
  </si>
  <si>
    <t>Migdal Haemek</t>
  </si>
  <si>
    <t>https://aluext.sharepoint.com/sites/DesignandFeasibility/Shared%20Documents/A/AGAS%20Purchasing%20&amp;%20Logistics%20Ltd._IS_Migdal%20Haemek/Mach-ID_359-6061%20T6510</t>
  </si>
  <si>
    <t>https://aluext.sharepoint.com/sites/DesignandFeasibility/_layouts/15/listform.aspx?PageType=4&amp;ListId=48a11f45-f27a-4e70-b33d-a95f67709e8c&amp;ID=326&amp;ContentTypeID=0x01006440C635F0E5064897CB37DE8164FE39</t>
  </si>
  <si>
    <t>358</t>
  </si>
  <si>
    <t>358-EXtruded Round Bar 7075T6</t>
  </si>
  <si>
    <t>Petit Roeulx les Nivelles</t>
  </si>
  <si>
    <t>https://aluext.sharepoint.com/sites/DesignandFeasibility/Shared%20Documents/M/Mecar_BE_Petit%20Roeulx%20les%20Nivelles/Mach-ID_358-EXtruded%20Round%20Bar%207075T6</t>
  </si>
  <si>
    <t>https://aluext.sharepoint.com/sites/DesignandFeasibility/_layouts/15/listform.aspx?PageType=4&amp;ListId=48a11f45-f27a-4e70-b33d-a95f67709e8c&amp;ID=325&amp;ContentTypeID=0x01006440C635F0E5064897CB37DE8164FE39</t>
  </si>
  <si>
    <t>357</t>
  </si>
  <si>
    <t>357-Brennstoffzelle</t>
  </si>
  <si>
    <t>https://aluext.sharepoint.com/sites/DesignandFeasibility/Shared%20Documents/R/Robert%20Bosch_DE_Bamberg/Mach-ID_357-Brennstoffzelle</t>
  </si>
  <si>
    <t>https://aluext.sharepoint.com/sites/DesignandFeasibility/_layouts/15/listform.aspx?PageType=4&amp;ListId=48a11f45-f27a-4e70-b33d-a95f67709e8c&amp;ID=324&amp;ContentTypeID=0x01006440C635F0E5064897CB37DE8164FE39</t>
  </si>
  <si>
    <t>356</t>
  </si>
  <si>
    <t>356-Profil 310588266</t>
  </si>
  <si>
    <t>https://aluext.sharepoint.com/sites/DesignandFeasibility/Shared%20Documents/M/Metallcenter%20West_DE_Leopoldshoehe/Mach-ID_356-Profil%20310588266</t>
  </si>
  <si>
    <t>https://aluext.sharepoint.com/sites/DesignandFeasibility/_layouts/15/listform.aspx?PageType=4&amp;ListId=48a11f45-f27a-4e70-b33d-a95f67709e8c&amp;ID=323&amp;ContentTypeID=0x01006440C635F0E5064897CB37DE8164FE39</t>
  </si>
  <si>
    <t>355</t>
  </si>
  <si>
    <t>355-Klemmleiste</t>
  </si>
  <si>
    <t>ACD Vertriebs GmbH &amp; Co. KG</t>
  </si>
  <si>
    <t>ACD Vertriebs GmbH</t>
  </si>
  <si>
    <t>63110</t>
  </si>
  <si>
    <t>10481451</t>
  </si>
  <si>
    <t>https://aluext.sharepoint.com/sites/DesignandFeasibility/Shared%20Documents/A/ACD%20Vertriebs%20GmbH_DE_Bremen/Mach-ID_355-Klemmleiste</t>
  </si>
  <si>
    <t>https://aluext.sharepoint.com/sites/DesignandFeasibility/_layouts/15/listform.aspx?PageType=4&amp;ListId=48a11f45-f27a-4e70-b33d-a95f67709e8c&amp;ID=322&amp;ContentTypeID=0x01006440C635F0E5064897CB37DE8164FE39</t>
  </si>
  <si>
    <t>354</t>
  </si>
  <si>
    <t>354-Schaltschrankprofile</t>
  </si>
  <si>
    <t>Borner AG CH Reiden</t>
  </si>
  <si>
    <t>6260 Reiden</t>
  </si>
  <si>
    <t>https://aluext.sharepoint.com/sites/DesignandFeasibility/Shared%20Documents/B/Borner%20AG_CH_6260%20Reiden/Mach-ID_354-Schaltschrankprofile</t>
  </si>
  <si>
    <t>https://aluext.sharepoint.com/sites/DesignandFeasibility/_layouts/15/listform.aspx?PageType=4&amp;ListId=48a11f45-f27a-4e70-b33d-a95f67709e8c&amp;ID=321&amp;ContentTypeID=0x01006440C635F0E5064897CB37DE8164FE39</t>
  </si>
  <si>
    <t>353</t>
  </si>
  <si>
    <t>353-Extruded round bar 7050</t>
  </si>
  <si>
    <t>TW Metals (suzhou) Co Ltd CN Jiangsu</t>
  </si>
  <si>
    <t>Jiangsu</t>
  </si>
  <si>
    <t>https://aluext.sharepoint.com/sites/DesignandFeasibility/Shared%20Documents/T/TW%20Metals%20(suzhou)%20Co%20Ltd_CN_Jiangsu/Mach-ID_353-Extruded%20round%20bar%207050</t>
  </si>
  <si>
    <t>https://aluext.sharepoint.com/sites/DesignandFeasibility/_layouts/15/listform.aspx?PageType=4&amp;ListId=48a11f45-f27a-4e70-b33d-a95f67709e8c&amp;ID=320&amp;ContentTypeID=0x01006440C635F0E5064897CB37DE8164FE39</t>
  </si>
  <si>
    <t>352</t>
  </si>
  <si>
    <t>352-Extruded Round Bar 6061</t>
  </si>
  <si>
    <t>https://aluext.sharepoint.com/sites/DesignandFeasibility/Shared%20Documents/W/Westdeutscher%20Metallhandel_DE_Essen/Mach-ID_352-Extruded%20Round%20Bar%206061</t>
  </si>
  <si>
    <t>https://aluext.sharepoint.com/sites/DesignandFeasibility/_layouts/15/listform.aspx?PageType=4&amp;ListId=48a11f45-f27a-4e70-b33d-a95f67709e8c&amp;ID=319&amp;ContentTypeID=0x01006440C635F0E5064897CB37DE8164FE39</t>
  </si>
  <si>
    <t>351</t>
  </si>
  <si>
    <t>351-Extruded Round bar 7075</t>
  </si>
  <si>
    <t>https://aluext.sharepoint.com/sites/DesignandFeasibility/Shared%20Documents/K/Kastens%20&amp;%20Knauer_DE_Lilienthal/Mach-ID_351-Extruded%20Round%20bar%207075</t>
  </si>
  <si>
    <t>https://aluext.sharepoint.com/sites/DesignandFeasibility/_layouts/15/listform.aspx?PageType=4&amp;ListId=48a11f45-f27a-4e70-b33d-a95f67709e8c&amp;ID=318&amp;ContentTypeID=0x01006440C635F0E5064897CB37DE8164FE39</t>
  </si>
  <si>
    <t>350</t>
  </si>
  <si>
    <t>350-6kt-Hohlprofil</t>
  </si>
  <si>
    <t>https://aluext.sharepoint.com/sites/DesignandFeasibility/Shared%20Documents/M/Manfred%20J.C.%20Niemann_DE_Bremen/Mach-ID_350-6kt-Hohlprofil</t>
  </si>
  <si>
    <t>https://aluext.sharepoint.com/sites/DesignandFeasibility/_layouts/15/listform.aspx?PageType=4&amp;ListId=48a11f45-f27a-4e70-b33d-a95f67709e8c&amp;ID=317&amp;ContentTypeID=0x01006440C635F0E5064897CB37DE8164FE39</t>
  </si>
  <si>
    <t>349</t>
  </si>
  <si>
    <t>349-Drawn Round Bar in 7022T6</t>
  </si>
  <si>
    <t>https://aluext.sharepoint.com/sites/DesignandFeasibility/Shared%20Documents/H/Heine%20&amp;%20Beisswenger_DE_Fellbach/Mach-ID_349-Drawn%20Round%20Bar%20in%207022T6</t>
  </si>
  <si>
    <t>https://aluext.sharepoint.com/sites/DesignandFeasibility/_layouts/15/listform.aspx?PageType=4&amp;ListId=48a11f45-f27a-4e70-b33d-a95f67709e8c&amp;ID=316&amp;ContentTypeID=0x01006440C635F0E5064897CB37DE8164FE39</t>
  </si>
  <si>
    <t>348</t>
  </si>
  <si>
    <t>348-B25684</t>
  </si>
  <si>
    <t>Herborn</t>
  </si>
  <si>
    <t>https://aluext.sharepoint.com/sites/DesignandFeasibility/Shared%20Documents/S/SWG_DE_Herborn/Mach-ID_348-B25684</t>
  </si>
  <si>
    <t>https://aluext.sharepoint.com/sites/DesignandFeasibility/_layouts/15/listform.aspx?PageType=4&amp;ListId=48a11f45-f27a-4e70-b33d-a95f67709e8c&amp;ID=315&amp;ContentTypeID=0x01006440C635F0E5064897CB37DE8164FE39</t>
  </si>
  <si>
    <t>347</t>
  </si>
  <si>
    <t>347-Komponente</t>
  </si>
  <si>
    <t>https://aluext.sharepoint.com/sites/DesignandFeasibility/Shared%20Documents/A/Audi_DE_Ingolstadt/Mach-ID_347-Komponente</t>
  </si>
  <si>
    <t>https://aluext.sharepoint.com/sites/DesignandFeasibility/_layouts/15/listform.aspx?PageType=4&amp;ListId=48a11f45-f27a-4e70-b33d-a95f67709e8c&amp;ID=314&amp;ContentTypeID=0x01006440C635F0E5064897CB37DE8164FE39</t>
  </si>
  <si>
    <t>346</t>
  </si>
  <si>
    <t>346-WZ_46337_Adapter_VW_Stuetztraeger_Aenderung</t>
  </si>
  <si>
    <t>https://aluext.sharepoint.com/sites/DesignandFeasibility/Shared%20Documents/N/Neuman_AT_Marktl/Mach-ID_346-WZ_46337_Adapter_VW_Stuetztraeger_Aenderung</t>
  </si>
  <si>
    <t>https://aluext.sharepoint.com/sites/DesignandFeasibility/_layouts/15/listform.aspx?PageType=4&amp;ListId=48a11f45-f27a-4e70-b33d-a95f67709e8c&amp;ID=313&amp;ContentTypeID=0x01006440C635F0E5064897CB37DE8164FE39</t>
  </si>
  <si>
    <t>345</t>
  </si>
  <si>
    <t>345-Schweller ID-3</t>
  </si>
  <si>
    <t>https://aluext.sharepoint.com/sites/DesignandFeasibility/Shared%20Documents/A/A-Kaiser_DE_Aicha%20v.%20Wald/Mach-ID_345-Schweller%20ID-3</t>
  </si>
  <si>
    <t>https://aluext.sharepoint.com/sites/DesignandFeasibility/_layouts/15/listform.aspx?PageType=4&amp;ListId=48a11f45-f27a-4e70-b33d-a95f67709e8c&amp;ID=312&amp;ContentTypeID=0x01006440C635F0E5064897CB37DE8164FE39</t>
  </si>
  <si>
    <t>344</t>
  </si>
  <si>
    <t>344-ESP/IPB</t>
  </si>
  <si>
    <t>https://aluext.sharepoint.com/sites/DesignandFeasibility/Shared%20Documents/R/Robert%20Bosch_DE_Blaichach/Mach-ID_344-ESP/IPB</t>
  </si>
  <si>
    <t>https://aluext.sharepoint.com/sites/DesignandFeasibility/_layouts/15/listform.aspx?PageType=4&amp;ListId=48a11f45-f27a-4e70-b33d-a95f67709e8c&amp;ID=311&amp;ContentTypeID=0x01006440C635F0E5064897CB37DE8164FE39</t>
  </si>
  <si>
    <t>343</t>
  </si>
  <si>
    <t>343-Extruded Round bar 2017A</t>
  </si>
  <si>
    <t>https://aluext.sharepoint.com/sites/DesignandFeasibility/Shared%20Documents/M/Metall-Kontor_DE_Staufenberg-Treis/Mach-ID_343-Extruded%20Round%20bar%202017A</t>
  </si>
  <si>
    <t>https://aluext.sharepoint.com/sites/DesignandFeasibility/_layouts/15/listform.aspx?PageType=4&amp;ListId=48a11f45-f27a-4e70-b33d-a95f67709e8c&amp;ID=310&amp;ContentTypeID=0x01006440C635F0E5064897CB37DE8164FE39</t>
  </si>
  <si>
    <t>342</t>
  </si>
  <si>
    <t>342-Metro Marseille sub-assemblies</t>
  </si>
  <si>
    <t>Ordner zu Mach-ID 342</t>
  </si>
  <si>
    <t>https://aluext.sharepoint.com/sites/DesignandFeasibility/_layouts/15/listform.aspx?PageType=4&amp;ListId=48a11f45-f27a-4e70-b33d-a95f67709e8c&amp;ID=309&amp;ContentTypeID=0x01006440C635F0E5064897CB37DE8164FE39</t>
  </si>
  <si>
    <t>https://aluext.sharepoint.com/sites/DesignandFeasibility/Shared%20Documents/A/Alstom%20Transport%20SA_FR_Valenciennes/Mach-ID_342-342-Metro_Marseille_sub-assemblies</t>
  </si>
  <si>
    <t>341</t>
  </si>
  <si>
    <t>341-Flachgehäuse Baugröße 132_AlMgSi 0.5 F22</t>
  </si>
  <si>
    <t>Generator Technik Systeme GmbH &amp; Co</t>
  </si>
  <si>
    <t>Mögglingen</t>
  </si>
  <si>
    <t>10481522</t>
  </si>
  <si>
    <t>https://aluext.sharepoint.com/sites/DesignandFeasibility/Shared%20Documents/G/Generator%20Technik%20Systeme%20GmbH%20&amp;%20Co.%20KG_DE_Mögglingen/Mach-ID_341-Flachgehäuse%20Baugröße%20132_AlMgSi%200.5%20F22</t>
  </si>
  <si>
    <t>https://aluext.sharepoint.com/sites/DesignandFeasibility/_layouts/15/listform.aspx?PageType=4&amp;ListId=48a11f45-f27a-4e70-b33d-a95f67709e8c&amp;ID=308&amp;ContentTypeID=0x01006440C635F0E5064897CB37DE8164FE39</t>
  </si>
  <si>
    <t>340</t>
  </si>
  <si>
    <t>340-Türprofile Innenbereich</t>
  </si>
  <si>
    <t>Porsche IT Bologna</t>
  </si>
  <si>
    <t>40138</t>
  </si>
  <si>
    <t>Bologna</t>
  </si>
  <si>
    <t>https://aluext.sharepoint.com/sites/DesignandFeasibility/Shared%20Documents/L/Lamborghini_IT_Bologna/Mach-ID_340-Türprofile%20Innenbereich</t>
  </si>
  <si>
    <t>https://aluext.sharepoint.com/sites/DesignandFeasibility/_layouts/15/listform.aspx?PageType=4&amp;ListId=48a11f45-f27a-4e70-b33d-a95f67709e8c&amp;ID=307&amp;ContentTypeID=0x01006440C635F0E5064897CB37DE8164FE39</t>
  </si>
  <si>
    <t>339</t>
  </si>
  <si>
    <t>339-komplexer ZSB</t>
  </si>
  <si>
    <t>Lamborghini DE Weissach</t>
  </si>
  <si>
    <t>https://aluext.sharepoint.com/sites/DesignandFeasibility/Shared%20Documents/P/Porsche%20AG_DE_Weissach/Mach-ID_339-komplexer%20ZSB</t>
  </si>
  <si>
    <t>https://aluext.sharepoint.com/sites/DesignandFeasibility/_layouts/15/listform.aspx?PageType=4&amp;ListId=48a11f45-f27a-4e70-b33d-a95f67709e8c&amp;ID=306&amp;ContentTypeID=0x01006440C635F0E5064897CB37DE8164FE39</t>
  </si>
  <si>
    <t>338</t>
  </si>
  <si>
    <t>338-Extruded Round bar 6061</t>
  </si>
  <si>
    <t>Adamet</t>
  </si>
  <si>
    <t>Jasionka</t>
  </si>
  <si>
    <t>https://aluext.sharepoint.com/sites/DesignandFeasibility/Shared%20Documents/A/Adamet_Po_Jasionka/Mach-ID_338-Extruded%20Round%20bar%206061</t>
  </si>
  <si>
    <t>https://aluext.sharepoint.com/sites/DesignandFeasibility/_layouts/15/listform.aspx?PageType=4&amp;ListId=48a11f45-f27a-4e70-b33d-a95f67709e8c&amp;ID=305&amp;ContentTypeID=0x01006440C635F0E5064897CB37DE8164FE39</t>
  </si>
  <si>
    <t>337</t>
  </si>
  <si>
    <t>337-KY63</t>
  </si>
  <si>
    <t>F.w. Broekelmann Aluminiumwerk GmbH &amp; Co. KG</t>
  </si>
  <si>
    <t>Ense</t>
  </si>
  <si>
    <t>10100175</t>
  </si>
  <si>
    <t>https://aluext.sharepoint.com/sites/DesignandFeasibility/Shared%20Documents/B/Brökelmann_DE_Ense/Mach-ID_337-KY63</t>
  </si>
  <si>
    <t>https://aluext.sharepoint.com/sites/DesignandFeasibility/_layouts/15/listform.aspx?PageType=4&amp;ListId=48a11f45-f27a-4e70-b33d-a95f67709e8c&amp;ID=304&amp;ContentTypeID=0x01006440C635F0E5064897CB37DE8164FE39</t>
  </si>
  <si>
    <t>336</t>
  </si>
  <si>
    <t>336-24001482  24001483</t>
  </si>
  <si>
    <t>https://aluext.sharepoint.com/sites/DesignandFeasibility/Shared%20Documents/B/Bega%20Gantenbrink-Leuchten%20KG_DE_Menden/Mach-ID_336-24001482%20%2024001483</t>
  </si>
  <si>
    <t>https://aluext.sharepoint.com/sites/DesignandFeasibility/_layouts/15/listform.aspx?PageType=4&amp;ListId=48a11f45-f27a-4e70-b33d-a95f67709e8c&amp;ID=303&amp;ContentTypeID=0x01006440C635F0E5064897CB37DE8164FE39</t>
  </si>
  <si>
    <t>335</t>
  </si>
  <si>
    <t>335-WZ_24093_Hobelanschlagschiene</t>
  </si>
  <si>
    <t>https://aluext.sharepoint.com/sites/DesignandFeasibility/Shared%20Documents/F/Felder_AT_Hall%20in%20Tirol/Mach-ID_335-WZ_24093_Hobelanschlagschiene</t>
  </si>
  <si>
    <t>https://aluext.sharepoint.com/sites/DesignandFeasibility/_layouts/15/listform.aspx?PageType=4&amp;ListId=48a11f45-f27a-4e70-b33d-a95f67709e8c&amp;ID=302&amp;ContentTypeID=0x01006440C635F0E5064897CB37DE8164FE39</t>
  </si>
  <si>
    <t>334</t>
  </si>
  <si>
    <t>334-25-925-0135-001</t>
  </si>
  <si>
    <t>https://aluext.sharepoint.com/sites/DesignandFeasibility/Shared%20Documents/R/Rawag_DE_Rawicz/Mach-ID_334-25-925-0135-001</t>
  </si>
  <si>
    <t>https://aluext.sharepoint.com/sites/DesignandFeasibility/_layouts/15/listform.aspx?PageType=4&amp;ListId=48a11f45-f27a-4e70-b33d-a95f67709e8c&amp;ID=301&amp;ContentTypeID=0x01006440C635F0E5064897CB37DE8164FE39</t>
  </si>
  <si>
    <t>333</t>
  </si>
  <si>
    <t>333-Profil 1 und 2</t>
  </si>
  <si>
    <t>https://aluext.sharepoint.com/sites/DesignandFeasibility/Shared%20Documents/L/Lakowa_DE_Wilthen/Mach-ID_333-Profil%201%20und%202</t>
  </si>
  <si>
    <t>https://aluext.sharepoint.com/sites/DesignandFeasibility/_layouts/15/listform.aspx?PageType=4&amp;ListId=48a11f45-f27a-4e70-b33d-a95f67709e8c&amp;ID=300&amp;ContentTypeID=0x01006440C635F0E5064897CB37DE8164FE39</t>
  </si>
  <si>
    <t>332</t>
  </si>
  <si>
    <t>332-Schweller</t>
  </si>
  <si>
    <t>https://aluext.sharepoint.com/sites/DesignandFeasibility/Shared%20Documents/V/Volkswagen_DE_Braunschweig/Mach-ID_332-Schweller</t>
  </si>
  <si>
    <t>https://aluext.sharepoint.com/sites/DesignandFeasibility/_layouts/15/listform.aspx?PageType=4&amp;ListId=48a11f45-f27a-4e70-b33d-a95f67709e8c&amp;ID=299&amp;ContentTypeID=0x01006440C635F0E5064897CB37DE8164FE39</t>
  </si>
  <si>
    <t>331</t>
  </si>
  <si>
    <t>331-Torsionsstrebe PHEV wird auch bei den M-Modell</t>
  </si>
  <si>
    <t>Alpina DE Buchloe</t>
  </si>
  <si>
    <t>Buchloe</t>
  </si>
  <si>
    <t>https://aluext.sharepoint.com/sites/DesignandFeasibility/Shared%20Documents/A/Alpina_DE_Buchloe/Mach-ID_331-Torsionsstrebe%20PHEV%20wird%20auch%20bei%20den%20M-Modellen%20verbaut</t>
  </si>
  <si>
    <t>https://aluext.sharepoint.com/sites/DesignandFeasibility/_layouts/15/listform.aspx?PageType=4&amp;ListId=48a11f45-f27a-4e70-b33d-a95f67709e8c&amp;ID=298&amp;ContentTypeID=0x01006440C635F0E5064897CB37DE8164FE39</t>
  </si>
  <si>
    <t>330</t>
  </si>
  <si>
    <t>330-Q2/2020</t>
  </si>
  <si>
    <t>https://aluext.sharepoint.com/sites/DesignandFeasibility/Shared%20Documents/A/Alufor_DE_Forst/Mach-ID_330-Q2/2020</t>
  </si>
  <si>
    <t>https://aluext.sharepoint.com/sites/DesignandFeasibility/_layouts/15/listform.aspx?PageType=4&amp;ListId=48a11f45-f27a-4e70-b33d-a95f67709e8c&amp;ID=297&amp;ContentTypeID=0x01006440C635F0E5064897CB37DE8164FE39</t>
  </si>
  <si>
    <t>329</t>
  </si>
  <si>
    <t>329-BOBST Lyon</t>
  </si>
  <si>
    <t>69628</t>
  </si>
  <si>
    <t>Villeurbanne</t>
  </si>
  <si>
    <t>https://aluext.sharepoint.com/sites/DesignandFeasibility/Shared%20Documents/B/BOBST%20Lyon%20SAS_FR_Villeurbanne/Mach-ID_329-BOBST%20Lyon</t>
  </si>
  <si>
    <t>https://aluext.sharepoint.com/sites/DesignandFeasibility/_layouts/15/listform.aspx?PageType=4&amp;ListId=48a11f45-f27a-4e70-b33d-a95f67709e8c&amp;ID=296&amp;ContentTypeID=0x01006440C635F0E5064897CB37DE8164FE39</t>
  </si>
  <si>
    <t>328</t>
  </si>
  <si>
    <t>328-Extruded round and flat bar</t>
  </si>
  <si>
    <t>mumbai</t>
  </si>
  <si>
    <t>https://aluext.sharepoint.com/sites/DesignandFeasibility/Shared%20Documents/K/Kalapurna_in_mumbai/Mach-ID_328-Extruded%20round%20and%20flat%20bar</t>
  </si>
  <si>
    <t>in</t>
  </si>
  <si>
    <t>https://aluext.sharepoint.com/sites/DesignandFeasibility/_layouts/15/listform.aspx?PageType=4&amp;ListId=48a11f45-f27a-4e70-b33d-a95f67709e8c&amp;ID=295&amp;ContentTypeID=0x01006440C635F0E5064897CB37DE8164FE39</t>
  </si>
  <si>
    <t>327</t>
  </si>
  <si>
    <t>327-Flachstange 50x46</t>
  </si>
  <si>
    <t>https://aluext.sharepoint.com/sites/DesignandFeasibility/Shared%20Documents/A/Allega%20GmbH_CH_Niederglatt/Mach-ID_327-Flachstange%2050x46</t>
  </si>
  <si>
    <t>https://aluext.sharepoint.com/sites/DesignandFeasibility/_layouts/15/listform.aspx?PageType=4&amp;ListId=48a11f45-f27a-4e70-b33d-a95f67709e8c&amp;ID=294&amp;ContentTypeID=0x01006440C635F0E5064897CB37DE8164FE39</t>
  </si>
  <si>
    <t>326</t>
  </si>
  <si>
    <t>326-WZ_K13211_Deckenwinkel</t>
  </si>
  <si>
    <t>Erhardt Markisenbau GmbH</t>
  </si>
  <si>
    <t>Erhardt</t>
  </si>
  <si>
    <t>89349</t>
  </si>
  <si>
    <t>Burtenbach</t>
  </si>
  <si>
    <t>10530600</t>
  </si>
  <si>
    <t>Ordner zu Mach-ID 326</t>
  </si>
  <si>
    <t>https://aluext.sharepoint.com/sites/DesignandFeasibility/_layouts/15/listform.aspx?PageType=4&amp;ListId=48a11f45-f27a-4e70-b33d-a95f67709e8c&amp;ID=293&amp;ContentTypeID=0x01006440C635F0E5064897CB37DE8164FE39</t>
  </si>
  <si>
    <t>https://aluext.sharepoint.com/sites/DesignandFeasibility/Shared%20Documents/E/Erhardt%20Markisenbau%20GmbH_DE_Burtenbach/Mach-ID_326-326-WZ_K13211_Deckenwinkel</t>
  </si>
  <si>
    <t>325</t>
  </si>
  <si>
    <t>325-G 7 Rear Subframe</t>
  </si>
  <si>
    <t>Benteler DE Paderborn</t>
  </si>
  <si>
    <t>https://aluext.sharepoint.com/sites/DesignandFeasibility/Shared%20Documents/B/Benteler_DE_Paderborn/Mach-ID_325-G%207%20Rear%20Subframe</t>
  </si>
  <si>
    <t>https://aluext.sharepoint.com/sites/DesignandFeasibility/_layouts/15/listform.aspx?PageType=4&amp;ListId=48a11f45-f27a-4e70-b33d-a95f67709e8c&amp;ID=292&amp;ContentTypeID=0x01006440C635F0E5064897CB37DE8164FE39</t>
  </si>
  <si>
    <t>324</t>
  </si>
  <si>
    <t>324-Alcomet_2 profiles6060 T66</t>
  </si>
  <si>
    <t>Alcomet AD Bu Shumen</t>
  </si>
  <si>
    <t>Shumen</t>
  </si>
  <si>
    <t>https://aluext.sharepoint.com/sites/DesignandFeasibility/Shared%20Documents/A/Alcomet%20AD_Bu_Shumen/Mach-ID_324-Alcomet_2%20profiles6060%20T66</t>
  </si>
  <si>
    <t>https://aluext.sharepoint.com/sites/DesignandFeasibility/_layouts/15/listform.aspx?PageType=4&amp;ListId=48a11f45-f27a-4e70-b33d-a95f67709e8c&amp;ID=291&amp;ContentTypeID=0x01006440C635F0E5064897CB37DE8164FE39</t>
  </si>
  <si>
    <t>323</t>
  </si>
  <si>
    <t>323-WZ 77466 F00BC20033</t>
  </si>
  <si>
    <t>Zeulenroda Praezision Maschinenbau GmbH</t>
  </si>
  <si>
    <t>Zeulenroda Praezision Maschinenbau</t>
  </si>
  <si>
    <t>7937</t>
  </si>
  <si>
    <t>Zeulenroda-Triebes</t>
  </si>
  <si>
    <t>10491168</t>
  </si>
  <si>
    <t>Ordner zu Mach-ID 323</t>
  </si>
  <si>
    <t>https://aluext.sharepoint.com/sites/DesignandFeasibility/_layouts/15/listform.aspx?PageType=4&amp;ListId=48a11f45-f27a-4e70-b33d-a95f67709e8c&amp;ID=290&amp;ContentTypeID=0x01006440C635F0E5064897CB37DE8164FE39</t>
  </si>
  <si>
    <t>https://aluext.sharepoint.com/sites/DesignandFeasibility/Shared%20Documents/Z/Zeulenroda%20Praezision%20Maschinenbau%20GmbH_DE_Zeulenroda-Triebes/Mach-ID_323-323-WZ_77466_F00BC20033</t>
  </si>
  <si>
    <t>322</t>
  </si>
  <si>
    <t>322-div. Profile_6063 T66 eloxiert</t>
  </si>
  <si>
    <t>https://aluext.sharepoint.com/sites/DesignandFeasibility/Shared%20Documents/A/AMCO%20Metall-Service%20GmbH_DE_Bremen/Mach-ID_322-div.%20Profile_6063%20T66%20eloxiert</t>
  </si>
  <si>
    <t>https://aluext.sharepoint.com/sites/DesignandFeasibility/_layouts/15/listform.aspx?PageType=4&amp;ListId=48a11f45-f27a-4e70-b33d-a95f67709e8c&amp;ID=289&amp;ContentTypeID=0x01006440C635F0E5064897CB37DE8164FE39</t>
  </si>
  <si>
    <t>321</t>
  </si>
  <si>
    <t>321-Podiumprofile</t>
  </si>
  <si>
    <t>Seele DE Gersthofen</t>
  </si>
  <si>
    <t>86368</t>
  </si>
  <si>
    <t>Gersthofen</t>
  </si>
  <si>
    <t>https://aluext.sharepoint.com/sites/DesignandFeasibility/Shared%20Documents/S/Seele_DE_Gersthofen/Mach-ID_321-Podiumprofile</t>
  </si>
  <si>
    <t>https://aluext.sharepoint.com/sites/DesignandFeasibility/_layouts/15/listform.aspx?PageType=4&amp;ListId=48a11f45-f27a-4e70-b33d-a95f67709e8c&amp;ID=288&amp;ContentTypeID=0x01006440C635F0E5064897CB37DE8164FE39</t>
  </si>
  <si>
    <t>320</t>
  </si>
  <si>
    <t>320-Rundrohr 25,5 x 4</t>
  </si>
  <si>
    <t>https://aluext.sharepoint.com/sites/DesignandFeasibility/Shared%20Documents/M/Metallcenter%20West_DE_Leopoldshoehe/Mach-ID_320-Rundrohr%2025,5%20x%204</t>
  </si>
  <si>
    <t>https://aluext.sharepoint.com/sites/DesignandFeasibility/_layouts/15/listform.aspx?PageType=4&amp;ListId=48a11f45-f27a-4e70-b33d-a95f67709e8c&amp;ID=287&amp;ContentTypeID=0x01006440C635F0E5064897CB37DE8164FE39</t>
  </si>
  <si>
    <t>319</t>
  </si>
  <si>
    <t>319-Coord3_B85020</t>
  </si>
  <si>
    <t>Coord 3 S.r.l.</t>
  </si>
  <si>
    <t>10050</t>
  </si>
  <si>
    <t>Bruzolo</t>
  </si>
  <si>
    <t>10340800</t>
  </si>
  <si>
    <t>https://aluext.sharepoint.com/sites/DesignandFeasibility/Shared%20Documents/C/Coord3_IT_Bruzolo/Mach-ID_319-Coord3_B85020</t>
  </si>
  <si>
    <t>https://aluext.sharepoint.com/sites/DesignandFeasibility/_layouts/15/listform.aspx?PageType=4&amp;ListId=48a11f45-f27a-4e70-b33d-a95f67709e8c&amp;ID=286&amp;ContentTypeID=0x01006440C635F0E5064897CB37DE8164FE39</t>
  </si>
  <si>
    <t>318</t>
  </si>
  <si>
    <t>318-Rundrohr 58 x 4</t>
  </si>
  <si>
    <t>https://aluext.sharepoint.com/sites/DesignandFeasibility/Shared%20Documents/S/stuermsfs_CH_Goldach/Mach-ID_318-Rundrohr%2058%20x%204</t>
  </si>
  <si>
    <t>https://aluext.sharepoint.com/sites/DesignandFeasibility/_layouts/15/listform.aspx?PageType=4&amp;ListId=48a11f45-f27a-4e70-b33d-a95f67709e8c&amp;ID=285&amp;ContentTypeID=0x01006440C635F0E5064897CB37DE8164FE39</t>
  </si>
  <si>
    <t>317</t>
  </si>
  <si>
    <t>317-RR 120 x 60 x 4</t>
  </si>
  <si>
    <t>https://aluext.sharepoint.com/sites/DesignandFeasibility/Shared%20Documents/R/RICH.%20HERBIG_DE_Nuernberg/Mach-ID_317-RR%20120%20x%2060%20x%204</t>
  </si>
  <si>
    <t>https://aluext.sharepoint.com/sites/DesignandFeasibility/_layouts/15/listform.aspx?PageType=4&amp;ListId=48a11f45-f27a-4e70-b33d-a95f67709e8c&amp;ID=284&amp;ContentTypeID=0x01006440C635F0E5064897CB37DE8164FE39</t>
  </si>
  <si>
    <t>316</t>
  </si>
  <si>
    <t>316-Tau Metalli_3 drawings_7075 T6</t>
  </si>
  <si>
    <t>https://aluext.sharepoint.com/sites/DesignandFeasibility/Shared%20Documents/T/Tau%20Metalli_IT_Travagliato/Mach-ID_316-Tau%20Metalli_3%20drawings_7075%20T6</t>
  </si>
  <si>
    <t>https://aluext.sharepoint.com/sites/DesignandFeasibility/_layouts/15/listform.aspx?PageType=4&amp;ListId=48a11f45-f27a-4e70-b33d-a95f67709e8c&amp;ID=283&amp;ContentTypeID=0x01006440C635F0E5064897CB37DE8164FE39</t>
  </si>
  <si>
    <t>315</t>
  </si>
  <si>
    <t>315-Profile_M00</t>
  </si>
  <si>
    <t>Jungheinrich DE Offenbach</t>
  </si>
  <si>
    <t>Offenbach</t>
  </si>
  <si>
    <t>https://aluext.sharepoint.com/sites/DesignandFeasibility/Shared%20Documents/J/Jungheinrich_DE_Offenbach/Mach-ID_315-Profile_M00</t>
  </si>
  <si>
    <t>https://aluext.sharepoint.com/sites/DesignandFeasibility/_layouts/15/listform.aspx?PageType=4&amp;ListId=48a11f45-f27a-4e70-b33d-a95f67709e8c&amp;ID=282&amp;ContentTypeID=0x01006440C635F0E5064897CB37DE8164FE39</t>
  </si>
  <si>
    <t>314</t>
  </si>
  <si>
    <t>314-Profil_78215</t>
  </si>
  <si>
    <t>https://aluext.sharepoint.com/sites/DesignandFeasibility/Shared%20Documents/P/PBR%20Matic%20AG_CH_Muri/Mach-ID_314-Profil_78215</t>
  </si>
  <si>
    <t>https://aluext.sharepoint.com/sites/DesignandFeasibility/_layouts/15/listform.aspx?PageType=4&amp;ListId=48a11f45-f27a-4e70-b33d-a95f67709e8c&amp;ID=281&amp;ContentTypeID=0x01006440C635F0E5064897CB37DE8164FE39</t>
  </si>
  <si>
    <t>313</t>
  </si>
  <si>
    <t>313-WZ_28371_Wandhalterprofil_SD</t>
  </si>
  <si>
    <t>Ordner zu Mach-ID 313</t>
  </si>
  <si>
    <t>https://aluext.sharepoint.com/sites/DesignandFeasibility/_layouts/15/listform.aspx?PageType=4&amp;ListId=48a11f45-f27a-4e70-b33d-a95f67709e8c&amp;ID=280&amp;ContentTypeID=0x01006440C635F0E5064897CB37DE8164FE39</t>
  </si>
  <si>
    <t>https://aluext.sharepoint.com/sites/DesignandFeasibility/Shared%20Documents/J/Jenny%20Waltle%20GmbH_AT_Frastanz/Mach-ID_313-313-WZ_28371_Wandhalterprofil_SD</t>
  </si>
  <si>
    <t>312</t>
  </si>
  <si>
    <t>312-WZ_45238_Dachsparrenhalter</t>
  </si>
  <si>
    <t>Ordner zu Mach-ID 312</t>
  </si>
  <si>
    <t>https://aluext.sharepoint.com/sites/DesignandFeasibility/_layouts/15/listform.aspx?PageType=4&amp;ListId=48a11f45-f27a-4e70-b33d-a95f67709e8c&amp;ID=279&amp;ContentTypeID=0x01006440C635F0E5064897CB37DE8164FE39</t>
  </si>
  <si>
    <t>https://aluext.sharepoint.com/sites/DesignandFeasibility/Shared%20Documents/J/Jenny%20Waltle%20GmbH_AT_Frastanz/Mach-ID_312-312-WZ_45238_Dachsparrenhalter</t>
  </si>
  <si>
    <t>311</t>
  </si>
  <si>
    <t>311-TMB_L-4489</t>
  </si>
  <si>
    <t>https://aluext.sharepoint.com/sites/DesignandFeasibility/Shared%20Documents/S/Stadler_CH_Bussnang/Mach-ID_311-TMB_L-4489</t>
  </si>
  <si>
    <t>https://aluext.sharepoint.com/sites/DesignandFeasibility/_layouts/15/listform.aspx?PageType=4&amp;ListId=48a11f45-f27a-4e70-b33d-a95f67709e8c&amp;ID=278&amp;ContentTypeID=0x01006440C635F0E5064897CB37DE8164FE39</t>
  </si>
  <si>
    <t>310</t>
  </si>
  <si>
    <t>310-77525</t>
  </si>
  <si>
    <t>Roechling Industrial Lahnstein SE &amp; Co.KG</t>
  </si>
  <si>
    <t>Roechling Sustaplast Se &amp; Co. KG</t>
  </si>
  <si>
    <t>56112</t>
  </si>
  <si>
    <t>Lahnstein</t>
  </si>
  <si>
    <t>10490623</t>
  </si>
  <si>
    <t>Ordner zu Mach-ID 310</t>
  </si>
  <si>
    <t>https://aluext.sharepoint.com/sites/DesignandFeasibility/_layouts/15/listform.aspx?PageType=4&amp;ListId=48a11f45-f27a-4e70-b33d-a95f67709e8c&amp;ID=277&amp;ContentTypeID=0x01006440C635F0E5064897CB37DE8164FE39</t>
  </si>
  <si>
    <t>https://aluext.sharepoint.com/sites/DesignandFeasibility/Shared%20Documents/R/Roechling%20Sustaplast%20Se%20%26%20Co%20KG_DE_Lahnstein/Mach-ID_310-310-77525</t>
  </si>
  <si>
    <t>309</t>
  </si>
  <si>
    <t>309-STN_Langträger</t>
  </si>
  <si>
    <t>https://aluext.sharepoint.com/sites/DesignandFeasibility/Shared%20Documents/S/Siemens_Wien_AT_Wien/Mach-ID_309-STN_Langträger</t>
  </si>
  <si>
    <t>https://aluext.sharepoint.com/sites/DesignandFeasibility/_layouts/15/listform.aspx?PageType=4&amp;ListId=48a11f45-f27a-4e70-b33d-a95f67709e8c&amp;ID=276&amp;ContentTypeID=0x01006440C635F0E5064897CB37DE8164FE39</t>
  </si>
  <si>
    <t>308</t>
  </si>
  <si>
    <t>308-Type 1 +2 +3</t>
  </si>
  <si>
    <t>https://aluext.sharepoint.com/sites/DesignandFeasibility/Shared%20Documents/S/Skoda%20Vagonka_CZ_Ostrava/Mach-ID_308-Type%201%20+2%20+3</t>
  </si>
  <si>
    <t>https://aluext.sharepoint.com/sites/DesignandFeasibility/_layouts/15/listform.aspx?PageType=4&amp;ListId=48a11f45-f27a-4e70-b33d-a95f67709e8c&amp;ID=275&amp;ContentTypeID=0x01006440C635F0E5064897CB37DE8164FE39</t>
  </si>
  <si>
    <t>307</t>
  </si>
  <si>
    <t>307-Sonderprofil_001_008</t>
  </si>
  <si>
    <t>https://aluext.sharepoint.com/sites/DesignandFeasibility/Shared%20Documents/A/Aepli_CH_Baar/Mach-ID_307-Sonderprofil_001_008</t>
  </si>
  <si>
    <t>https://aluext.sharepoint.com/sites/DesignandFeasibility/_layouts/15/listform.aspx?PageType=4&amp;ListId=48a11f45-f27a-4e70-b33d-a95f67709e8c&amp;ID=274&amp;ContentTypeID=0x01006440C635F0E5064897CB37DE8164FE39</t>
  </si>
  <si>
    <t>306</t>
  </si>
  <si>
    <t>306-Norfi_2Profile</t>
  </si>
  <si>
    <t>https://aluext.sharepoint.com/sites/DesignandFeasibility/Shared%20Documents/N/Norfi,%20Dt._DE_Unterensingen/Mach-ID_306-Norfi_2Profile</t>
  </si>
  <si>
    <t>https://aluext.sharepoint.com/sites/DesignandFeasibility/_layouts/15/listform.aspx?PageType=4&amp;ListId=48a11f45-f27a-4e70-b33d-a95f67709e8c&amp;ID=273&amp;ContentTypeID=0x01006440C635F0E5064897CB37DE8164FE39</t>
  </si>
  <si>
    <t>305</t>
  </si>
  <si>
    <t>305-Extruded Round bar</t>
  </si>
  <si>
    <t>https://aluext.sharepoint.com/sites/DesignandFeasibility/Shared%20Documents/P/Primapol_CZ_Pleteny%20Ujezd/Mach-ID_305-Extruded%20Round%20bar</t>
  </si>
  <si>
    <t>https://aluext.sharepoint.com/sites/DesignandFeasibility/_layouts/15/listform.aspx?PageType=4&amp;ListId=48a11f45-f27a-4e70-b33d-a95f67709e8c&amp;ID=272&amp;ContentTypeID=0x01006440C635F0E5064897CB37DE8164FE39</t>
  </si>
  <si>
    <t>303</t>
  </si>
  <si>
    <t>303-Cold worked Round bar</t>
  </si>
  <si>
    <t>https://aluext.sharepoint.com/sites/DesignandFeasibility/Shared%20Documents/A/Aviometal_IT_Arsago%20Seprio/Mach-ID_303-Cold%20worked%20Round%20bar</t>
  </si>
  <si>
    <t>https://aluext.sharepoint.com/sites/DesignandFeasibility/_layouts/15/listform.aspx?PageType=4&amp;ListId=48a11f45-f27a-4e70-b33d-a95f67709e8c&amp;ID=271&amp;ContentTypeID=0x01006440C635F0E5064897CB37DE8164FE39</t>
  </si>
  <si>
    <t>302</t>
  </si>
  <si>
    <t>302-Zuganker</t>
  </si>
  <si>
    <t>https://aluext.sharepoint.com/sites/DesignandFeasibility/Shared%20Documents/B/BMW_DE_München/Mach-ID_302-Zuganker</t>
  </si>
  <si>
    <t>https://aluext.sharepoint.com/sites/DesignandFeasibility/_layouts/15/listform.aspx?PageType=4&amp;ListId=48a11f45-f27a-4e70-b33d-a95f67709e8c&amp;ID=270&amp;ContentTypeID=0x01006440C635F0E5064897CB37DE8164FE39</t>
  </si>
  <si>
    <t>301</t>
  </si>
  <si>
    <t>301-Batterytray, analog ID-97 Volvo, Volumen verdo</t>
  </si>
  <si>
    <t>TPV Sl Novo Mesto</t>
  </si>
  <si>
    <t>Novo Mesto</t>
  </si>
  <si>
    <t>https://aluext.sharepoint.com/sites/DesignandFeasibility/Shared%20Documents/T/TPV_Sl_Novo%20Mesto/Mach-ID_301-Batterytray,%20analog%20ID-97%20Volvo</t>
  </si>
  <si>
    <t>https://aluext.sharepoint.com/sites/DesignandFeasibility/_layouts/15/listform.aspx?PageType=4&amp;ListId=48a11f45-f27a-4e70-b33d-a95f67709e8c&amp;ID=269&amp;ContentTypeID=0x01006440C635F0E5064897CB37DE8164FE39</t>
  </si>
  <si>
    <t>300</t>
  </si>
  <si>
    <t>300-Klemmleiste gAMS0694</t>
  </si>
  <si>
    <t>BMW Group DE Dingolfing</t>
  </si>
  <si>
    <t>https://aluext.sharepoint.com/sites/DesignandFeasibility/Shared%20Documents/B/BMW%20Group_DE_Dingolfing/Mach-ID_300-Klemmleiste%20gAMS0694</t>
  </si>
  <si>
    <t>https://aluext.sharepoint.com/sites/DesignandFeasibility/_layouts/15/listform.aspx?PageType=4&amp;ListId=48a11f45-f27a-4e70-b33d-a95f67709e8c&amp;ID=268&amp;ContentTypeID=0x01006440C635F0E5064897CB37DE8164FE39</t>
  </si>
  <si>
    <t>299</t>
  </si>
  <si>
    <t>299-Back plate parts</t>
  </si>
  <si>
    <t>https://aluext.sharepoint.com/sites/DesignandFeasibility/Shared%20Documents/V/Volvo_SE_Göteborg/Mach-ID_299-Back%20plate%20parts</t>
  </si>
  <si>
    <t>https://aluext.sharepoint.com/sites/DesignandFeasibility/_layouts/15/listform.aspx?PageType=4&amp;ListId=48a11f45-f27a-4e70-b33d-a95f67709e8c&amp;ID=267&amp;ContentTypeID=0x01006440C635F0E5064897CB37DE8164FE39</t>
  </si>
  <si>
    <t>298</t>
  </si>
  <si>
    <t>298-Klemmleisten für G61, SE27, SE 32</t>
  </si>
  <si>
    <t>https://aluext.sharepoint.com/sites/DesignandFeasibility/Shared%20Documents/B/BMW%20Group_DE_Dingolfing/Mach-ID_298-Klemmleisten%20für%20G61,%20SE27,%20SE%2032</t>
  </si>
  <si>
    <t>https://aluext.sharepoint.com/sites/DesignandFeasibility/_layouts/15/listform.aspx?PageType=4&amp;ListId=48a11f45-f27a-4e70-b33d-a95f67709e8c&amp;ID=266&amp;ContentTypeID=0x01006440C635F0E5064897CB37DE8164FE39</t>
  </si>
  <si>
    <t>297</t>
  </si>
  <si>
    <t>297-2 flatbars_Metalex</t>
  </si>
  <si>
    <t>https://aluext.sharepoint.com/sites/DesignandFeasibility/Shared%20Documents/M/Metalex_UK_GB_Dorset/Mach-ID_297-2%20flatbars_Metalex</t>
  </si>
  <si>
    <t>https://aluext.sharepoint.com/sites/DesignandFeasibility/_layouts/15/listform.aspx?PageType=4&amp;ListId=48a11f45-f27a-4e70-b33d-a95f67709e8c&amp;ID=265&amp;ContentTypeID=0x01006440C635F0E5064897CB37DE8164FE39</t>
  </si>
  <si>
    <t>296</t>
  </si>
  <si>
    <t>296-Extruded and  cold drawn bar</t>
  </si>
  <si>
    <t>https://aluext.sharepoint.com/sites/DesignandFeasibility/Shared%20Documents/A/Aviometal_IT_Arsago%20Seprio/Mach-ID_296-Extruded%20and%20%20cold%20drawn%20bar</t>
  </si>
  <si>
    <t>https://aluext.sharepoint.com/sites/DesignandFeasibility/_layouts/15/listform.aspx?PageType=4&amp;ListId=48a11f45-f27a-4e70-b33d-a95f67709e8c&amp;ID=264&amp;ContentTypeID=0x01006440C635F0E5064897CB37DE8164FE39</t>
  </si>
  <si>
    <t>295</t>
  </si>
  <si>
    <t>295-Extruded Round Bar 7075</t>
  </si>
  <si>
    <t>https://aluext.sharepoint.com/sites/DesignandFeasibility/Shared%20Documents/A/Ameuro_NL_Gorinchem/Mach-ID_295-Extruded%20Round%20Bar%207075</t>
  </si>
  <si>
    <t>https://aluext.sharepoint.com/sites/DesignandFeasibility/_layouts/15/listform.aspx?PageType=4&amp;ListId=48a11f45-f27a-4e70-b33d-a95f67709e8c&amp;ID=263&amp;ContentTypeID=0x01006440C635F0E5064897CB37DE8164FE39</t>
  </si>
  <si>
    <t>294</t>
  </si>
  <si>
    <t>294-10</t>
  </si>
  <si>
    <t>Phuwapattaechin Th Bangkok</t>
  </si>
  <si>
    <t>Thailand</t>
  </si>
  <si>
    <t>Bangkok</t>
  </si>
  <si>
    <t>https://aluext.sharepoint.com/sites/DesignandFeasibility/Shared%20Documents/P/Phuwapattaechin_Th_Bangkok/Mach-ID_294-10</t>
  </si>
  <si>
    <t>Th</t>
  </si>
  <si>
    <t>https://aluext.sharepoint.com/sites/DesignandFeasibility/_layouts/15/listform.aspx?PageType=4&amp;ListId=48a11f45-f27a-4e70-b33d-a95f67709e8c&amp;ID=262&amp;ContentTypeID=0x01006440C635F0E5064897CB37DE8164FE39</t>
  </si>
  <si>
    <t>293</t>
  </si>
  <si>
    <t>293-Rundstangen 6026LF T8</t>
  </si>
  <si>
    <t>https://aluext.sharepoint.com/sites/DesignandFeasibility/Shared%20Documents/B/Brehm_DE_Ulm/Mach-ID_293-Rundstangen%206026LF%20T8</t>
  </si>
  <si>
    <t>https://aluext.sharepoint.com/sites/DesignandFeasibility/_layouts/15/listform.aspx?PageType=4&amp;ListId=48a11f45-f27a-4e70-b33d-a95f67709e8c&amp;ID=261&amp;ContentTypeID=0x01006440C635F0E5064897CB37DE8164FE39</t>
  </si>
  <si>
    <t>292</t>
  </si>
  <si>
    <t>292-Light Skies P1</t>
  </si>
  <si>
    <t>https://aluext.sharepoint.com/sites/DesignandFeasibility/Shared%20Documents/S/stuermsfs_AT_Klaus/Mach-ID_292-Light%20Skies%20P1</t>
  </si>
  <si>
    <t>https://aluext.sharepoint.com/sites/DesignandFeasibility/_layouts/15/listform.aspx?PageType=4&amp;ListId=48a11f45-f27a-4e70-b33d-a95f67709e8c&amp;ID=260&amp;ContentTypeID=0x01006440C635F0E5064897CB37DE8164FE39</t>
  </si>
  <si>
    <t>291</t>
  </si>
  <si>
    <t>291-Cold Drawn Bar 6082</t>
  </si>
  <si>
    <t>https://aluext.sharepoint.com/sites/DesignandFeasibility/Shared%20Documents/H/Heine%20&amp;%20Beisswenger_DE_Fellbach/Mach-ID_291-Cold%20Drawn%20Bar%206082</t>
  </si>
  <si>
    <t>https://aluext.sharepoint.com/sites/DesignandFeasibility/_layouts/15/listform.aspx?PageType=4&amp;ListId=48a11f45-f27a-4e70-b33d-a95f67709e8c&amp;ID=259&amp;ContentTypeID=0x01006440C635F0E5064897CB37DE8164FE39</t>
  </si>
  <si>
    <t>290</t>
  </si>
  <si>
    <t>290-Extruded Round bar</t>
  </si>
  <si>
    <t>https://aluext.sharepoint.com/sites/DesignandFeasibility/Shared%20Documents/K/Kalapurna_In_Mumbai/Mach-ID_290-Extruded%20Round%20bar</t>
  </si>
  <si>
    <t>https://aluext.sharepoint.com/sites/DesignandFeasibility/_layouts/15/listform.aspx?PageType=4&amp;ListId=48a11f45-f27a-4e70-b33d-a95f67709e8c&amp;ID=258&amp;ContentTypeID=0x01006440C635F0E5064897CB37DE8164FE39</t>
  </si>
  <si>
    <t>289</t>
  </si>
  <si>
    <t>289-Cold drawn bar 2011E</t>
  </si>
  <si>
    <t>https://aluext.sharepoint.com/sites/DesignandFeasibility/Shared%20Documents/N/NAMMO_NO_Raufoss/Mach-ID_289-Cold%20drawn%20bar%202011E</t>
  </si>
  <si>
    <t>https://aluext.sharepoint.com/sites/DesignandFeasibility/_layouts/15/listform.aspx?PageType=4&amp;ListId=48a11f45-f27a-4e70-b33d-a95f67709e8c&amp;ID=257&amp;ContentTypeID=0x01006440C635F0E5064897CB37DE8164FE39</t>
  </si>
  <si>
    <t>288</t>
  </si>
  <si>
    <t>288-Round Bars 6061 ams 4117</t>
  </si>
  <si>
    <t>Thyssenkrupp Materials Poland S.A. PL Torun</t>
  </si>
  <si>
    <t>Torun , Pl</t>
  </si>
  <si>
    <t>https://aluext.sharepoint.com/sites/DesignandFeasibility/Shared%20Documents/T/Thyssenkrupp%20Materials%20Poland%20SA_PL_Torun%20,%20Pl/Mach-ID_288-Round%20Bars%206061%20ams%204117</t>
  </si>
  <si>
    <t>https://aluext.sharepoint.com/sites/DesignandFeasibility/_layouts/15/listform.aspx?PageType=4&amp;ListId=48a11f45-f27a-4e70-b33d-a95f67709e8c&amp;ID=256&amp;ContentTypeID=0x01006440C635F0E5064897CB37DE8164FE39</t>
  </si>
  <si>
    <t>287</t>
  </si>
  <si>
    <t>287-EXtruded Flat Bars 2025 T3511</t>
  </si>
  <si>
    <t>https://aluext.sharepoint.com/sites/DesignandFeasibility/Shared%20Documents/W/Westdeutscher%20Metallhandel_DE_Essen/Mach-ID_287-EXtruded%20Flat%20Bars%202025%20T3511</t>
  </si>
  <si>
    <t>https://aluext.sharepoint.com/sites/DesignandFeasibility/_layouts/15/listform.aspx?PageType=4&amp;ListId=48a11f45-f27a-4e70-b33d-a95f67709e8c&amp;ID=255&amp;ContentTypeID=0x01006440C635F0E5064897CB37DE8164FE39</t>
  </si>
  <si>
    <t>286</t>
  </si>
  <si>
    <t>286-Trittprofil 3/9-519 757</t>
  </si>
  <si>
    <t>https://aluext.sharepoint.com/sites/DesignandFeasibility/Shared%20Documents/N/Neuenhauser%20Mascinenbau_DE_Neuenhaus/Mach-ID_286-Trittprofil%203/9-519%20757</t>
  </si>
  <si>
    <t>https://aluext.sharepoint.com/sites/DesignandFeasibility/_layouts/15/listform.aspx?PageType=4&amp;ListId=48a11f45-f27a-4e70-b33d-a95f67709e8c&amp;ID=254&amp;ContentTypeID=0x01006440C635F0E5064897CB37DE8164FE39</t>
  </si>
  <si>
    <t>285</t>
  </si>
  <si>
    <t>285-Type 1 + Type 3</t>
  </si>
  <si>
    <t>https://aluext.sharepoint.com/sites/DesignandFeasibility/Shared%20Documents/S/Skoda%20Vagonka_CZ_Ostrava/Mach-ID_285-Type%201%20+%20Type%203</t>
  </si>
  <si>
    <t>https://aluext.sharepoint.com/sites/DesignandFeasibility/_layouts/15/listform.aspx?PageType=4&amp;ListId=48a11f45-f27a-4e70-b33d-a95f67709e8c&amp;ID=253&amp;ContentTypeID=0x01006440C635F0E5064897CB37DE8164FE39</t>
  </si>
  <si>
    <t>284</t>
  </si>
  <si>
    <t>284-LO89346P - 2,8 und 5,6m</t>
  </si>
  <si>
    <t>https://aluext.sharepoint.com/sites/DesignandFeasibility/Shared%20Documents/S/Skoda%20Vagonka_CZ_Ostrava/Mach-ID_284-LO89346P%20-%202,8%20und%205,6m</t>
  </si>
  <si>
    <t>https://aluext.sharepoint.com/sites/DesignandFeasibility/_layouts/15/listform.aspx?PageType=4&amp;ListId=48a11f45-f27a-4e70-b33d-a95f67709e8c&amp;ID=252&amp;ContentTypeID=0x01006440C635F0E5064897CB37DE8164FE39</t>
  </si>
  <si>
    <t>283</t>
  </si>
  <si>
    <t>283-B75078</t>
  </si>
  <si>
    <t>Wieland Prometa GmbH</t>
  </si>
  <si>
    <t>40472</t>
  </si>
  <si>
    <t>10481472</t>
  </si>
  <si>
    <t>Ordner zu Mach-ID 283</t>
  </si>
  <si>
    <t>https://aluext.sharepoint.com/sites/DesignandFeasibility/_layouts/15/listform.aspx?PageType=4&amp;ListId=48a11f45-f27a-4e70-b33d-a95f67709e8c&amp;ID=251&amp;ContentTypeID=0x01006440C635F0E5064897CB37DE8164FE39</t>
  </si>
  <si>
    <t>https://aluext.sharepoint.com/sites/DesignandFeasibility/Shared%20Documents/W/Wieland%20Prometa%20GmbH_DE_D%C3%BCsseldorf/Mach-ID_283-283-B75078</t>
  </si>
  <si>
    <t>282</t>
  </si>
  <si>
    <t>282-Rundstange 130 mm_6061 T6</t>
  </si>
  <si>
    <t>https://aluext.sharepoint.com/sites/DesignandFeasibility/Shared%20Documents/B/BIKAR-METALLE%20GmbH_DE_Bad%20Berleburg/Mach-ID_282-Rundstange%20130%20mm_6061%20T6</t>
  </si>
  <si>
    <t>https://aluext.sharepoint.com/sites/DesignandFeasibility/_layouts/15/listform.aspx?PageType=4&amp;ListId=48a11f45-f27a-4e70-b33d-a95f67709e8c&amp;ID=250&amp;ContentTypeID=0x01006440C635F0E5064897CB37DE8164FE39</t>
  </si>
  <si>
    <t>281</t>
  </si>
  <si>
    <t>281-Profil Container Bau</t>
  </si>
  <si>
    <t>https://aluext.sharepoint.com/sites/DesignandFeasibility/Shared%20Documents/B/BIKAR-METALLE%20GmbH_DE_Bad%20Berleburg/Mach-ID_281-Profil%20Container%20Bau</t>
  </si>
  <si>
    <t>https://aluext.sharepoint.com/sites/DesignandFeasibility/_layouts/15/listform.aspx?PageType=4&amp;ListId=48a11f45-f27a-4e70-b33d-a95f67709e8c&amp;ID=249&amp;ContentTypeID=0x01006440C635F0E5064897CB37DE8164FE39</t>
  </si>
  <si>
    <t>280</t>
  </si>
  <si>
    <t>280-C-Profil</t>
  </si>
  <si>
    <t>https://aluext.sharepoint.com/sites/DesignandFeasibility/Shared%20Documents/Z/Ziehm%20Imaging%20GmbH_DE_Nürnberg/Mach-ID_280-C-Profil</t>
  </si>
  <si>
    <t>https://aluext.sharepoint.com/sites/DesignandFeasibility/_layouts/15/listform.aspx?PageType=4&amp;ListId=48a11f45-f27a-4e70-b33d-a95f67709e8c&amp;ID=248&amp;ContentTypeID=0x01006440C635F0E5064897CB37DE8164FE39</t>
  </si>
  <si>
    <t>279</t>
  </si>
  <si>
    <t>279-EXtruded Round Bar 2014F</t>
  </si>
  <si>
    <t>Mombai</t>
  </si>
  <si>
    <t>https://aluext.sharepoint.com/sites/DesignandFeasibility/Shared%20Documents/K/Kalapurna_In_Mombai/Mach-ID_279-EXtruded%20Round%20Bar%202014F</t>
  </si>
  <si>
    <t>https://aluext.sharepoint.com/sites/DesignandFeasibility/_layouts/15/listform.aspx?PageType=4&amp;ListId=48a11f45-f27a-4e70-b33d-a95f67709e8c&amp;ID=247&amp;ContentTypeID=0x01006440C635F0E5064897CB37DE8164FE39</t>
  </si>
  <si>
    <t>278</t>
  </si>
  <si>
    <t>278-Extruded Round Bar 6061T6</t>
  </si>
  <si>
    <t>Merletti IT Arsago Seprio</t>
  </si>
  <si>
    <t>https://aluext.sharepoint.com/sites/DesignandFeasibility/Shared%20Documents/M/Merletti_IT_Arsago%20Seprio/Mach-ID_278-Extruded%20Round%20Bar%206061T6</t>
  </si>
  <si>
    <t>https://aluext.sharepoint.com/sites/DesignandFeasibility/_layouts/15/listform.aspx?PageType=4&amp;ListId=48a11f45-f27a-4e70-b33d-a95f67709e8c&amp;ID=246&amp;ContentTypeID=0x01006440C635F0E5064897CB37DE8164FE39</t>
  </si>
  <si>
    <t>277</t>
  </si>
  <si>
    <t>277-B15076, B15077</t>
  </si>
  <si>
    <t>Gade Bootsbau Kunststofftechnik GmbH</t>
  </si>
  <si>
    <t>Gade Bootsbau</t>
  </si>
  <si>
    <t>52078</t>
  </si>
  <si>
    <t>Aachen</t>
  </si>
  <si>
    <t>10735400</t>
  </si>
  <si>
    <t>https://aluext.sharepoint.com/sites/DesignandFeasibility/Shared%20Documents/G/Gade%20Bootsbau_DE_Aachen/Mach-ID_277-B15076,%20B15077</t>
  </si>
  <si>
    <t>https://aluext.sharepoint.com/sites/DesignandFeasibility/_layouts/15/listform.aspx?PageType=4&amp;ListId=48a11f45-f27a-4e70-b33d-a95f67709e8c&amp;ID=245&amp;ContentTypeID=0x01006440C635F0E5064897CB37DE8164FE39</t>
  </si>
  <si>
    <t>276</t>
  </si>
  <si>
    <t>276-Bar EN-AW 1050</t>
  </si>
  <si>
    <t>Grupo Cropu ES Burgos</t>
  </si>
  <si>
    <t>09001 Burgos</t>
  </si>
  <si>
    <t>https://aluext.sharepoint.com/sites/DesignandFeasibility/Shared%20Documents/G/Grupo%20Cropu_ES_09001%20Burgos/Mach-ID_276-Bar%20EN-AW%201050</t>
  </si>
  <si>
    <t>https://aluext.sharepoint.com/sites/DesignandFeasibility/_layouts/15/listform.aspx?PageType=4&amp;ListId=48a11f45-f27a-4e70-b33d-a95f67709e8c&amp;ID=244&amp;ContentTypeID=0x01006440C635F0E5064897CB37DE8164FE39</t>
  </si>
  <si>
    <t>275</t>
  </si>
  <si>
    <t>275-Crossmember VAT</t>
  </si>
  <si>
    <t>https://aluext.sharepoint.com/sites/DesignandFeasibility/Shared%20Documents/M/Magna_AT_Weiz/Mach-ID_275-Crossmember%20VAT</t>
  </si>
  <si>
    <t>https://aluext.sharepoint.com/sites/DesignandFeasibility/_layouts/15/listform.aspx?PageType=4&amp;ListId=48a11f45-f27a-4e70-b33d-a95f67709e8c&amp;ID=243&amp;ContentTypeID=0x01006440C635F0E5064897CB37DE8164FE39</t>
  </si>
  <si>
    <t>274</t>
  </si>
  <si>
    <t>274-EXtruded Round Bar in 7075</t>
  </si>
  <si>
    <t>https://aluext.sharepoint.com/sites/DesignandFeasibility/Shared%20Documents/N/NAMMO_NO_Raufoss/Mach-ID_274-EXtruded%20Round%20Bar%20in%207075</t>
  </si>
  <si>
    <t>https://aluext.sharepoint.com/sites/DesignandFeasibility/_layouts/15/listform.aspx?PageType=4&amp;ListId=48a11f45-f27a-4e70-b33d-a95f67709e8c&amp;ID=242&amp;ContentTypeID=0x01006440C635F0E5064897CB37DE8164FE39</t>
  </si>
  <si>
    <t>273</t>
  </si>
  <si>
    <t>273-3</t>
  </si>
  <si>
    <t>Alutec</t>
  </si>
  <si>
    <t>Pleidesheim</t>
  </si>
  <si>
    <t>Ordner zu Mach-ID 273</t>
  </si>
  <si>
    <t>https://aluext.sharepoint.com/sites/DesignandFeasibility/_layouts/15/listform.aspx?PageType=4&amp;ListId=48a11f45-f27a-4e70-b33d-a95f67709e8c&amp;ID=241&amp;ContentTypeID=0x01006440C635F0E5064897CB37DE8164FE39</t>
  </si>
  <si>
    <t>https://aluext.sharepoint.com/sites/DesignandFeasibility/Shared%20Documents/A/Alutecta%20Aluminiumprodukte%20GmbH%20%26%20Co%20KG_DE_Pleidesheim/Mach-ID_273-273-3</t>
  </si>
  <si>
    <t>272</t>
  </si>
  <si>
    <t>272-H-Profil_95 558 006(4)</t>
  </si>
  <si>
    <t>https://aluext.sharepoint.com/sites/DesignandFeasibility/Shared%20Documents/S/Schliess-%20und%20Sicherungssysteme%20GmbH_DE_Mühlhausen/Mach-ID_272-H-Profil_95%20558%20006(4)</t>
  </si>
  <si>
    <t>https://aluext.sharepoint.com/sites/DesignandFeasibility/_layouts/15/listform.aspx?PageType=4&amp;ListId=48a11f45-f27a-4e70-b33d-a95f67709e8c&amp;ID=240&amp;ContentTypeID=0x01006440C635F0E5064897CB37DE8164FE39</t>
  </si>
  <si>
    <t>271</t>
  </si>
  <si>
    <t>271-78437 Headerprofil</t>
  </si>
  <si>
    <t>https://aluext.sharepoint.com/sites/DesignandFeasibility/Shared%20Documents/A/Aluminium%20Laufen_CH_Liesberg/Mach-ID_271-78437%20Headerprofil</t>
  </si>
  <si>
    <t>https://aluext.sharepoint.com/sites/DesignandFeasibility/_layouts/15/listform.aspx?PageType=4&amp;ListId=48a11f45-f27a-4e70-b33d-a95f67709e8c&amp;ID=239&amp;ContentTypeID=0x01006440C635F0E5064897CB37DE8164FE39</t>
  </si>
  <si>
    <t>270</t>
  </si>
  <si>
    <t>270-WZ 77570 ehemals Bonn</t>
  </si>
  <si>
    <t>https://aluext.sharepoint.com/sites/DesignandFeasibility/Shared%20Documents/C/Cometal%20Metallhalbzeuge%20GmbH_DE_Weinstadt/Mach-ID_270-WZ%2077570%20ehemals%20Bonn</t>
  </si>
  <si>
    <t>https://aluext.sharepoint.com/sites/DesignandFeasibility/_layouts/15/listform.aspx?PageType=4&amp;ListId=48a11f45-f27a-4e70-b33d-a95f67709e8c&amp;ID=238&amp;ContentTypeID=0x01006440C635F0E5064897CB37DE8164FE39</t>
  </si>
  <si>
    <t>269</t>
  </si>
  <si>
    <t>269-Deckenprofile</t>
  </si>
  <si>
    <t>Radeberger Reinraumtechnik GmbH</t>
  </si>
  <si>
    <t>Radeberger Reinraumtechnik</t>
  </si>
  <si>
    <t>Radeberg</t>
  </si>
  <si>
    <t>10100066</t>
  </si>
  <si>
    <t>https://aluext.sharepoint.com/sites/DesignandFeasibility/Shared%20Documents/R/Radeberger%20Reinraumtechnik_DE_Radeberg/Mach-ID_269-Deckenprofile</t>
  </si>
  <si>
    <t>https://aluext.sharepoint.com/sites/DesignandFeasibility/_layouts/15/listform.aspx?PageType=4&amp;ListId=48a11f45-f27a-4e70-b33d-a95f67709e8c&amp;ID=237&amp;ContentTypeID=0x01006440C635F0E5064897CB37DE8164FE39</t>
  </si>
  <si>
    <t>268</t>
  </si>
  <si>
    <t>268-Deckenwinkelprofil_K13211</t>
  </si>
  <si>
    <t>Ordner zu Mach-ID 268</t>
  </si>
  <si>
    <t>https://aluext.sharepoint.com/sites/DesignandFeasibility/_layouts/15/listform.aspx?PageType=4&amp;ListId=48a11f45-f27a-4e70-b33d-a95f67709e8c&amp;ID=236&amp;ContentTypeID=0x01006440C635F0E5064897CB37DE8164FE39</t>
  </si>
  <si>
    <t>https://aluext.sharepoint.com/sites/DesignandFeasibility/Shared%20Documents/J/Jenny%20Waltle%20GmbH_AT_Frastanz/Mach-ID_268-268-Deckenwinkelprofil_K13211</t>
  </si>
  <si>
    <t>267</t>
  </si>
  <si>
    <t>267-DENSO_tank Header_6060T4</t>
  </si>
  <si>
    <t>DENSO</t>
  </si>
  <si>
    <t>Eching</t>
  </si>
  <si>
    <t>https://aluext.sharepoint.com/sites/DesignandFeasibility/Shared%20Documents/D/DENSO_DE_Eching/Mach-ID_267-DENSO_tank%20Header_6060T4</t>
  </si>
  <si>
    <t>https://aluext.sharepoint.com/sites/DesignandFeasibility/_layouts/15/listform.aspx?PageType=4&amp;ListId=48a11f45-f27a-4e70-b33d-a95f67709e8c&amp;ID=235&amp;ContentTypeID=0x01006440C635F0E5064897CB37DE8164FE39</t>
  </si>
  <si>
    <t>266</t>
  </si>
  <si>
    <t>266-EXtruded Round bar 2024</t>
  </si>
  <si>
    <t>O.V.S. Villella S.R.L IT Sesto Calende</t>
  </si>
  <si>
    <t>https://aluext.sharepoint.com/sites/DesignandFeasibility/Shared%20Documents/O/O.V.S.%20Villella%20S.R.L_IT_Sesto%20Calende/Mach-ID_266-EXtruded%20Round%20bar%202024</t>
  </si>
  <si>
    <t>https://aluext.sharepoint.com/sites/DesignandFeasibility/_layouts/15/listform.aspx?PageType=4&amp;ListId=48a11f45-f27a-4e70-b33d-a95f67709e8c&amp;ID=234&amp;ContentTypeID=0x01006440C635F0E5064897CB37DE8164FE39</t>
  </si>
  <si>
    <t>265</t>
  </si>
  <si>
    <t>265-Motorengehaeuse B35416</t>
  </si>
  <si>
    <t>Becker-Antriebe GmbH</t>
  </si>
  <si>
    <t>35764</t>
  </si>
  <si>
    <t>Sinn</t>
  </si>
  <si>
    <t>10287900</t>
  </si>
  <si>
    <t>https://aluext.sharepoint.com/sites/DesignandFeasibility/Shared%20Documents/B/Becker-Antriebe%20GmbH_DE_Sinn/Mach-ID_265-Motorengehaeuse%20B35416</t>
  </si>
  <si>
    <t>https://aluext.sharepoint.com/sites/DesignandFeasibility/_layouts/15/listform.aspx?PageType=4&amp;ListId=48a11f45-f27a-4e70-b33d-a95f67709e8c&amp;ID=233&amp;ContentTypeID=0x01006440C635F0E5064897CB37DE8164FE39</t>
  </si>
  <si>
    <t>264</t>
  </si>
  <si>
    <t>264-Zeltprofile 400 x 200/500 x 200</t>
  </si>
  <si>
    <t>Pacos de Ferreira</t>
  </si>
  <si>
    <t>https://aluext.sharepoint.com/sites/DesignandFeasibility/Shared%20Documents/I/Irmarfer_PT_Pacos%20de%20Ferreira/Mach-ID_264-Zeltprofile%20400%20x%20200/500%20x%20200</t>
  </si>
  <si>
    <t>PT</t>
  </si>
  <si>
    <t>https://aluext.sharepoint.com/sites/DesignandFeasibility/_layouts/15/listform.aspx?PageType=4&amp;ListId=48a11f45-f27a-4e70-b33d-a95f67709e8c&amp;ID=232&amp;ContentTypeID=0x01006440C635F0E5064897CB37DE8164FE39</t>
  </si>
  <si>
    <t>263</t>
  </si>
  <si>
    <t>263-Modular bridging system</t>
  </si>
  <si>
    <t>https://aluext.sharepoint.com/sites/DesignandFeasibility/Shared%20Documents/W/WFEL_GB_Stockport/Mach-ID_263-Modular%20bridging%20system</t>
  </si>
  <si>
    <t>https://aluext.sharepoint.com/sites/DesignandFeasibility/_layouts/15/listform.aspx?PageType=4&amp;ListId=48a11f45-f27a-4e70-b33d-a95f67709e8c&amp;ID=231&amp;ContentTypeID=0x01006440C635F0E5064897CB37DE8164FE39</t>
  </si>
  <si>
    <t>262</t>
  </si>
  <si>
    <t>262-PV_Montageschiene</t>
  </si>
  <si>
    <t>Indat AT Rohrbach</t>
  </si>
  <si>
    <t>Rohrbach</t>
  </si>
  <si>
    <t>https://aluext.sharepoint.com/sites/DesignandFeasibility/Shared%20Documents/I/Indat_AT_Rohrbach/Mach-ID_262-PV_Montageschiene</t>
  </si>
  <si>
    <t>https://aluext.sharepoint.com/sites/DesignandFeasibility/_layouts/15/listform.aspx?PageType=4&amp;ListId=48a11f45-f27a-4e70-b33d-a95f67709e8c&amp;ID=230&amp;ContentTypeID=0x01006440C635F0E5064897CB37DE8164FE39</t>
  </si>
  <si>
    <t>261</t>
  </si>
  <si>
    <t>261-Profil_PCQA3_Bitterfeld_B15299</t>
  </si>
  <si>
    <t>ASM Automation Sensorik Messtechnik GmbH</t>
  </si>
  <si>
    <t>ASM</t>
  </si>
  <si>
    <t>85452</t>
  </si>
  <si>
    <t>Moosinning</t>
  </si>
  <si>
    <t>10155700</t>
  </si>
  <si>
    <t>https://aluext.sharepoint.com/sites/DesignandFeasibility/Shared%20Documents/A/ASM_DE_Moosinning/Mach-ID_261-Profil_PCQA3_Bitterfeld_B15299</t>
  </si>
  <si>
    <t>https://aluext.sharepoint.com/sites/DesignandFeasibility/_layouts/15/listform.aspx?PageType=4&amp;ListId=48a11f45-f27a-4e70-b33d-a95f67709e8c&amp;ID=229&amp;ContentTypeID=0x01006440C635F0E5064897CB37DE8164FE39</t>
  </si>
  <si>
    <t>260</t>
  </si>
  <si>
    <t>260-Cold Worked round bar 7075</t>
  </si>
  <si>
    <t>https://aluext.sharepoint.com/sites/DesignandFeasibility/Shared%20Documents/T/TW%20%20Metals%20(suzhou)%20Co%20Ltd_CN_Jiangsu/Mach-ID_260-Cold%20Worked%20round%20bar%207075</t>
  </si>
  <si>
    <t>https://aluext.sharepoint.com/sites/DesignandFeasibility/_layouts/15/listform.aspx?PageType=4&amp;ListId=48a11f45-f27a-4e70-b33d-a95f67709e8c&amp;ID=228&amp;ContentTypeID=0x01006440C635F0E5064897CB37DE8164FE39</t>
  </si>
  <si>
    <t>259</t>
  </si>
  <si>
    <t>259-Extruded Flat Bar</t>
  </si>
  <si>
    <t>https://aluext.sharepoint.com/sites/DesignandFeasibility/Shared%20Documents/K/Kalapurna_In_Mumbai/Mach-ID_259-Extruded%20Flat%20Bar</t>
  </si>
  <si>
    <t>https://aluext.sharepoint.com/sites/DesignandFeasibility/_layouts/15/listform.aspx?PageType=4&amp;ListId=48a11f45-f27a-4e70-b33d-a95f67709e8c&amp;ID=227&amp;ContentTypeID=0x01006440C635F0E5064897CB37DE8164FE39</t>
  </si>
  <si>
    <t>258</t>
  </si>
  <si>
    <t>258-Haubenbühne</t>
  </si>
  <si>
    <t>Enercon DE Aurich</t>
  </si>
  <si>
    <t>26605</t>
  </si>
  <si>
    <t>Aurich</t>
  </si>
  <si>
    <t>https://aluext.sharepoint.com/sites/DesignandFeasibility/Shared%20Documents/E/Enercon_DE_Aurich/Mach-ID_258-Haubenbühne</t>
  </si>
  <si>
    <t>https://aluext.sharepoint.com/sites/DesignandFeasibility/_layouts/15/listform.aspx?PageType=4&amp;ListId=48a11f45-f27a-4e70-b33d-a95f67709e8c&amp;ID=226&amp;ContentTypeID=0x01006440C635F0E5064897CB37DE8164FE39</t>
  </si>
  <si>
    <t>257</t>
  </si>
  <si>
    <t>257-Rundstangen 7075 / 6061</t>
  </si>
  <si>
    <t>Hanna-Karkur</t>
  </si>
  <si>
    <t>https://aluext.sharepoint.com/sites/DesignandFeasibility/Shared%20Documents/M/Metalkor%20Industries_IS_Hanna-Karkur/Mach-ID_257-Rundstangen%207075%20/%206061</t>
  </si>
  <si>
    <t>https://aluext.sharepoint.com/sites/DesignandFeasibility/_layouts/15/listform.aspx?PageType=4&amp;ListId=48a11f45-f27a-4e70-b33d-a95f67709e8c&amp;ID=225&amp;ContentTypeID=0x01006440C635F0E5064897CB37DE8164FE39</t>
  </si>
  <si>
    <t>256</t>
  </si>
  <si>
    <t>256-Extruded Round bar 7075</t>
  </si>
  <si>
    <t>https://aluext.sharepoint.com/sites/DesignandFeasibility/Shared%20Documents/K/Kalapurna_In_Mumbai/Mach-ID_256-Extruded%20Round%20bar%207075</t>
  </si>
  <si>
    <t>https://aluext.sharepoint.com/sites/DesignandFeasibility/_layouts/15/listform.aspx?PageType=4&amp;ListId=48a11f45-f27a-4e70-b33d-a95f67709e8c&amp;ID=224&amp;ContentTypeID=0x01006440C635F0E5064897CB37DE8164FE39</t>
  </si>
  <si>
    <t>255</t>
  </si>
  <si>
    <t>255-Ganzglasgeländer 158x68</t>
  </si>
  <si>
    <t>Seewen</t>
  </si>
  <si>
    <t>https://aluext.sharepoint.com/sites/DesignandFeasibility/Shared%20Documents/A/Arthur%20Weber%20AG_CH_Seewen/Mach-ID_255-Ganzglasgeländer%20158x68</t>
  </si>
  <si>
    <t>https://aluext.sharepoint.com/sites/DesignandFeasibility/_layouts/15/listform.aspx?PageType=4&amp;ListId=48a11f45-f27a-4e70-b33d-a95f67709e8c&amp;ID=223&amp;ContentTypeID=0x01006440C635F0E5064897CB37DE8164FE39</t>
  </si>
  <si>
    <t>254</t>
  </si>
  <si>
    <t>254-HP21910</t>
  </si>
  <si>
    <t>Wutöschingen</t>
  </si>
  <si>
    <t>https://aluext.sharepoint.com/sites/DesignandFeasibility/Shared%20Documents/A/Aluminium%20werke%20Wutöschingen_DE_Wutöschingen/Mach-ID_254-HP21910</t>
  </si>
  <si>
    <t>https://aluext.sharepoint.com/sites/DesignandFeasibility/_layouts/15/listform.aspx?PageType=4&amp;ListId=48a11f45-f27a-4e70-b33d-a95f67709e8c&amp;ID=222&amp;ContentTypeID=0x01006440C635F0E5064897CB37DE8164FE39</t>
  </si>
  <si>
    <t>253</t>
  </si>
  <si>
    <t>253-Irish_tender</t>
  </si>
  <si>
    <t>https://aluext.sharepoint.com/sites/DesignandFeasibility/Shared%20Documents/A/Alstom_FR_Savigliano/Mach-ID_253-Irish_tender</t>
  </si>
  <si>
    <t>https://aluext.sharepoint.com/sites/DesignandFeasibility/_layouts/15/listform.aspx?PageType=4&amp;ListId=48a11f45-f27a-4e70-b33d-a95f67709e8c&amp;ID=221&amp;ContentTypeID=0x01006440C635F0E5064897CB37DE8164FE39</t>
  </si>
  <si>
    <t>252</t>
  </si>
  <si>
    <t>252-Extruded round bar in 7075</t>
  </si>
  <si>
    <t>https://aluext.sharepoint.com/sites/DesignandFeasibility/Shared%20Documents/C/Co.me.ar%20Srl_IT_Spello/Mach-ID_252-Extruded%20round%20bar%20in%207075</t>
  </si>
  <si>
    <t>https://aluext.sharepoint.com/sites/DesignandFeasibility/_layouts/15/listform.aspx?PageType=4&amp;ListId=48a11f45-f27a-4e70-b33d-a95f67709e8c&amp;ID=220&amp;ContentTypeID=0x01006440C635F0E5064897CB37DE8164FE39</t>
  </si>
  <si>
    <t>251</t>
  </si>
  <si>
    <t>251-Batterierahmen</t>
  </si>
  <si>
    <t>FEV DE Aachen</t>
  </si>
  <si>
    <t>https://aluext.sharepoint.com/sites/DesignandFeasibility/Shared%20Documents/F/FEV_CN_Aachen,%20Serie%20wird%20direkt%20in%20China%20produziert/Mach-ID_251-Batterierahmen</t>
  </si>
  <si>
    <t>https://aluext.sharepoint.com/sites/DesignandFeasibility/_layouts/15/listform.aspx?PageType=4&amp;ListId=48a11f45-f27a-4e70-b33d-a95f67709e8c&amp;ID=219&amp;ContentTypeID=0x01006440C635F0E5064897CB37DE8164FE39</t>
  </si>
  <si>
    <t>250</t>
  </si>
  <si>
    <t>250-ÖBB 4 Option (11 Züge)</t>
  </si>
  <si>
    <t>https://aluext.sharepoint.com/sites/DesignandFeasibility/Shared%20Documents/S/Siemens_DE_Krefeld/Mach-ID_250-ÖBB%204%20Option%20(11%20Züge)</t>
  </si>
  <si>
    <t>https://aluext.sharepoint.com/sites/DesignandFeasibility/_layouts/15/listform.aspx?PageType=4&amp;ListId=48a11f45-f27a-4e70-b33d-a95f67709e8c&amp;ID=218&amp;ContentTypeID=0x01006440C635F0E5064897CB37DE8164FE39</t>
  </si>
  <si>
    <t>249</t>
  </si>
  <si>
    <t>249-Extruded Flat Bar 7075</t>
  </si>
  <si>
    <t>Guenzler Met</t>
  </si>
  <si>
    <t>https://aluext.sharepoint.com/sites/DesignandFeasibility/Shared%20Documents/G/Guenzler%20Met_DE_Uhingen/Mach-ID_249-Extruded%20Flat%20Bar%207075</t>
  </si>
  <si>
    <t>https://aluext.sharepoint.com/sites/DesignandFeasibility/_layouts/15/listform.aspx?PageType=4&amp;ListId=48a11f45-f27a-4e70-b33d-a95f67709e8c&amp;ID=217&amp;ContentTypeID=0x01006440C635F0E5064897CB37DE8164FE39</t>
  </si>
  <si>
    <t>241</t>
  </si>
  <si>
    <t>248-Rohr_138x16</t>
  </si>
  <si>
    <t>https://aluext.sharepoint.com/sites/DesignandFeasibility/Shared%20Documents/A/ASK_DE_Vilseck/Mach-ID_248-Rohr_138x16</t>
  </si>
  <si>
    <t>https://aluext.sharepoint.com/sites/DesignandFeasibility/_layouts/15/listform.aspx?PageType=4&amp;ListId=48a11f45-f27a-4e70-b33d-a95f67709e8c&amp;ID=216&amp;ContentTypeID=0x01006440C635F0E5064897CB37DE8164FE39</t>
  </si>
  <si>
    <t>248</t>
  </si>
  <si>
    <t>48-Gehäuseprofil</t>
  </si>
  <si>
    <t>https://aluext.sharepoint.com/sites/DesignandFeasibility/Shared%20Documents/P/Porsche_DE_Weissach/Mach-ID_48-Gehäuseprofil</t>
  </si>
  <si>
    <t>https://aluext.sharepoint.com/sites/DesignandFeasibility/_layouts/15/listform.aspx?PageType=4&amp;ListId=48a11f45-f27a-4e70-b33d-a95f67709e8c&amp;ID=215&amp;ContentTypeID=0x01006440C635F0E5064897CB37DE8164FE39</t>
  </si>
  <si>
    <t>247</t>
  </si>
  <si>
    <t>247-EXtruded Round Bar 7075</t>
  </si>
  <si>
    <t>https://aluext.sharepoint.com/sites/DesignandFeasibility/Shared%20Documents/W/Westdeutscher%20Metallhandel%20GmbH_DE_Essen/Mach-ID_247-EXtruded%20Round%20Bar%207075</t>
  </si>
  <si>
    <t>https://aluext.sharepoint.com/sites/DesignandFeasibility/_layouts/15/listform.aspx?PageType=4&amp;ListId=48a11f45-f27a-4e70-b33d-a95f67709e8c&amp;ID=214&amp;ContentTypeID=0x01006440C635F0E5064897CB37DE8164FE39</t>
  </si>
  <si>
    <t>246</t>
  </si>
  <si>
    <t>246-Extruded Flat Bar 2014</t>
  </si>
  <si>
    <t>https://aluext.sharepoint.com/sites/DesignandFeasibility/Shared%20Documents/V/Valmet_In_India/Mach-ID_246-Extruded%20Flat%20Bar%202014</t>
  </si>
  <si>
    <t>https://aluext.sharepoint.com/sites/DesignandFeasibility/_layouts/15/listform.aspx?PageType=4&amp;ListId=48a11f45-f27a-4e70-b33d-a95f67709e8c&amp;ID=213&amp;ContentTypeID=0x01006440C635F0E5064897CB37DE8164FE39</t>
  </si>
  <si>
    <t>245</t>
  </si>
  <si>
    <t>245-Bonetti_3 rd.bars_7075</t>
  </si>
  <si>
    <t>Bonetti IT Genova</t>
  </si>
  <si>
    <t>Genova</t>
  </si>
  <si>
    <t>https://aluext.sharepoint.com/sites/DesignandFeasibility/Shared%20Documents/B/Bonetti_IT_Genova/Mach-ID_245-Bonetti_3%20rd.bars_7075</t>
  </si>
  <si>
    <t>https://aluext.sharepoint.com/sites/DesignandFeasibility/_layouts/15/listform.aspx?PageType=4&amp;ListId=48a11f45-f27a-4e70-b33d-a95f67709e8c&amp;ID=212&amp;ContentTypeID=0x01006440C635F0E5064897CB37DE8164FE39</t>
  </si>
  <si>
    <t>244</t>
  </si>
  <si>
    <t>244-Kühlkörper</t>
  </si>
  <si>
    <t>Siemens AG DI FA FTH</t>
  </si>
  <si>
    <t>90766</t>
  </si>
  <si>
    <t>Fürth</t>
  </si>
  <si>
    <t>10303000</t>
  </si>
  <si>
    <t>https://aluext.sharepoint.com/sites/DesignandFeasibility/Shared%20Documents/S/Siemens_DE_Fürth/Mach-ID_244-Kühlkörper</t>
  </si>
  <si>
    <t>https://aluext.sharepoint.com/sites/DesignandFeasibility/_layouts/15/listform.aspx?PageType=4&amp;ListId=48a11f45-f27a-4e70-b33d-a95f67709e8c&amp;ID=211&amp;ContentTypeID=0x01006440C635F0E5064897CB37DE8164FE39</t>
  </si>
  <si>
    <t>243</t>
  </si>
  <si>
    <t>243-Rohr_75x17,5</t>
  </si>
  <si>
    <t>https://aluext.sharepoint.com/sites/DesignandFeasibility/Shared%20Documents/A/ASK%20GmbH_DE_Vilseck/Mach-ID_243-Rohr_75x17,5</t>
  </si>
  <si>
    <t>https://aluext.sharepoint.com/sites/DesignandFeasibility/_layouts/15/listform.aspx?PageType=4&amp;ListId=48a11f45-f27a-4e70-b33d-a95f67709e8c&amp;ID=210&amp;ContentTypeID=0x01006440C635F0E5064897CB37DE8164FE39</t>
  </si>
  <si>
    <t>242</t>
  </si>
  <si>
    <t>242-WZ_46267_Schwenkteil_PM</t>
  </si>
  <si>
    <t>Ordner zu Mach-ID 242</t>
  </si>
  <si>
    <t>https://aluext.sharepoint.com/sites/DesignandFeasibility/_layouts/15/listform.aspx?PageType=4&amp;ListId=48a11f45-f27a-4e70-b33d-a95f67709e8c&amp;ID=209&amp;ContentTypeID=0x01006440C635F0E5064897CB37DE8164FE39</t>
  </si>
  <si>
    <t>https://aluext.sharepoint.com/sites/DesignandFeasibility/Shared%20Documents/J/Jenny%20Waltle%20GmbH_AT_Frastanz/Mach-ID_242-242-WZ_46267_Schwenkteil_PM</t>
  </si>
  <si>
    <t>240</t>
  </si>
  <si>
    <t>240-Flat_320_20_6082T6</t>
  </si>
  <si>
    <t>Prometall Handel AG</t>
  </si>
  <si>
    <t>Prometall</t>
  </si>
  <si>
    <t>4703</t>
  </si>
  <si>
    <t>11540300</t>
  </si>
  <si>
    <t>https://aluext.sharepoint.com/sites/DesignandFeasibility/Shared%20Documents/P/Prometall_CH_Kestenholz/Mach-ID_240-Flat_320_20_6082T6</t>
  </si>
  <si>
    <t>https://aluext.sharepoint.com/sites/DesignandFeasibility/_layouts/15/listform.aspx?PageType=4&amp;ListId=48a11f45-f27a-4e70-b33d-a95f67709e8c&amp;ID=208&amp;ContentTypeID=0x01006440C635F0E5064897CB37DE8164FE39</t>
  </si>
  <si>
    <t>239-Extruded Round Bar 7175</t>
  </si>
  <si>
    <t>https://aluext.sharepoint.com/sites/DesignandFeasibility/Shared%20Documents/B/Bonetti_IT_Genova/Mach-ID_239-Extruded%20Round%20Bar%207175</t>
  </si>
  <si>
    <t>https://aluext.sharepoint.com/sites/DesignandFeasibility/_layouts/15/listform.aspx?PageType=4&amp;ListId=48a11f45-f27a-4e70-b33d-a95f67709e8c&amp;ID=207&amp;ContentTypeID=0x01006440C635F0E5064897CB37DE8164FE39</t>
  </si>
  <si>
    <t>238-Extruded Round bar 7075</t>
  </si>
  <si>
    <t>Thyssenkrupp Materials Belgium BE Liège</t>
  </si>
  <si>
    <t>Liège</t>
  </si>
  <si>
    <t>https://aluext.sharepoint.com/sites/DesignandFeasibility/Shared%20Documents/T/Thyssenkrupp%20Materials%20Belgium_BE_Liège/Mach-ID_238-Extruded%20Round%20bar%207075</t>
  </si>
  <si>
    <t>https://aluext.sharepoint.com/sites/DesignandFeasibility/_layouts/15/listform.aspx?PageType=4&amp;ListId=48a11f45-f27a-4e70-b33d-a95f67709e8c&amp;ID=206&amp;ContentTypeID=0x01006440C635F0E5064897CB37DE8164FE39</t>
  </si>
  <si>
    <t>237-Front Subrame SPA2</t>
  </si>
  <si>
    <t>https://aluext.sharepoint.com/sites/DesignandFeasibility/Shared%20Documents/M/Magna_AT_Weiz/Mach-ID_237-Front%20Subrame%20SPA2</t>
  </si>
  <si>
    <t>https://aluext.sharepoint.com/sites/DesignandFeasibility/_layouts/15/listform.aspx?PageType=4&amp;ListId=48a11f45-f27a-4e70-b33d-a95f67709e8c&amp;ID=205&amp;ContentTypeID=0x01006440C635F0E5064897CB37DE8164FE39</t>
  </si>
  <si>
    <t>236-1069419</t>
  </si>
  <si>
    <t>https://aluext.sharepoint.com/sites/DesignandFeasibility/Shared%20Documents/M/Mersen_FR_La%20Mure/Mach-ID_236-1069419</t>
  </si>
  <si>
    <t>https://aluext.sharepoint.com/sites/DesignandFeasibility/_layouts/15/listform.aspx?PageType=4&amp;ListId=48a11f45-f27a-4e70-b33d-a95f67709e8c&amp;ID=204&amp;ContentTypeID=0x01006440C635F0E5064897CB37DE8164FE39</t>
  </si>
  <si>
    <t>235-Änderung Klemmleiste 9847105-01 C 1 Muster</t>
  </si>
  <si>
    <t>https://aluext.sharepoint.com/sites/DesignandFeasibility/Shared%20Documents/B/BMW_DE_Dingolfing/Mach-ID_235-Änderung%20Klemmleiste%209847105-01%20C%201%20Muster</t>
  </si>
  <si>
    <t>https://aluext.sharepoint.com/sites/DesignandFeasibility/_layouts/15/listform.aspx?PageType=4&amp;ListId=48a11f45-f27a-4e70-b33d-a95f67709e8c&amp;ID=203&amp;ContentTypeID=0x01006440C635F0E5064897CB37DE8164FE39</t>
  </si>
  <si>
    <t>234-Schubfeld BMW</t>
  </si>
  <si>
    <t>Kirchhoff DE Attendorn</t>
  </si>
  <si>
    <t>https://aluext.sharepoint.com/sites/DesignandFeasibility/Shared%20Documents/K/Kirchhoff_DE_Attendorn/Mach-ID_234-Schubfeld%20BMW</t>
  </si>
  <si>
    <t>https://aluext.sharepoint.com/sites/DesignandFeasibility/_layouts/15/listform.aspx?PageType=4&amp;ListId=48a11f45-f27a-4e70-b33d-a95f67709e8c&amp;ID=202&amp;ContentTypeID=0x01006440C635F0E5064897CB37DE8164FE39</t>
  </si>
  <si>
    <t>233-DTUP</t>
  </si>
  <si>
    <t>https://aluext.sharepoint.com/sites/DesignandFeasibility/Shared%20Documents/S/Siemens_Wien_AT_Wien/Mach-ID_233-DTUP</t>
  </si>
  <si>
    <t>https://aluext.sharepoint.com/sites/DesignandFeasibility/_layouts/15/listform.aspx?PageType=4&amp;ListId=48a11f45-f27a-4e70-b33d-a95f67709e8c&amp;ID=201&amp;ContentTypeID=0x01006440C635F0E5064897CB37DE8164FE39</t>
  </si>
  <si>
    <t>232-H-Profil 100x100x10</t>
  </si>
  <si>
    <t>https://aluext.sharepoint.com/sites/DesignandFeasibility/Shared%20Documents/M/Metallcenter%20West_DE_Leopoldshöhe/Mach-ID_232-H-Profil%20100x100x10</t>
  </si>
  <si>
    <t>https://aluext.sharepoint.com/sites/DesignandFeasibility/_layouts/15/listform.aspx?PageType=4&amp;ListId=48a11f45-f27a-4e70-b33d-a95f67709e8c&amp;ID=200&amp;ContentTypeID=0x01006440C635F0E5064897CB37DE8164FE39</t>
  </si>
  <si>
    <t>230-Profile 242-00039 and Profile 242-00040</t>
  </si>
  <si>
    <t>VT Metal Kft</t>
  </si>
  <si>
    <t>https://aluext.sharepoint.com/sites/DesignandFeasibility/Shared%20Documents/V/VT%20Metal%20Kft_HU_Székesfehérvár/Mach-ID_230-Profile%20242-00039%20and%20Profile%20242-00040</t>
  </si>
  <si>
    <t>https://aluext.sharepoint.com/sites/DesignandFeasibility/_layouts/15/listform.aspx?PageType=4&amp;ListId=48a11f45-f27a-4e70-b33d-a95f67709e8c&amp;ID=199&amp;ContentTypeID=0x01006440C635F0E5064897CB37DE8164FE39</t>
  </si>
  <si>
    <t>229-Flach_6060_223x22</t>
  </si>
  <si>
    <t>https://aluext.sharepoint.com/sites/DesignandFeasibility/Shared%20Documents/M/Mersen_FR_La%20Mure/Mach-ID_229-Flach_6060_223x22</t>
  </si>
  <si>
    <t>https://aluext.sharepoint.com/sites/DesignandFeasibility/_layouts/15/listform.aspx?PageType=4&amp;ListId=48a11f45-f27a-4e70-b33d-a95f67709e8c&amp;ID=198&amp;ContentTypeID=0x01006440C635F0E5064897CB37DE8164FE39</t>
  </si>
  <si>
    <t>228-Rigibahn_L4467_Schweißbadabsicherung</t>
  </si>
  <si>
    <t>https://aluext.sharepoint.com/sites/DesignandFeasibility/Shared%20Documents/S/Stadler_CH_Bussnang/Mach-ID_228-Rigibahn_L4467_Schweißbadabsicherung</t>
  </si>
  <si>
    <t>https://aluext.sharepoint.com/sites/DesignandFeasibility/_layouts/15/listform.aspx?PageType=4&amp;ListId=48a11f45-f27a-4e70-b33d-a95f67709e8c&amp;ID=197&amp;ContentTypeID=0x01006440C635F0E5064897CB37DE8164FE39</t>
  </si>
  <si>
    <t>227</t>
  </si>
  <si>
    <t>227-Extruded Round bar 2014 T6</t>
  </si>
  <si>
    <t>https://aluext.sharepoint.com/sites/DesignandFeasibility/Shared%20Documents/O/OMS%20srl_IT_Avigliana/Mach-ID_227-Extruded%20Round%20bar%202014%20T6</t>
  </si>
  <si>
    <t>https://aluext.sharepoint.com/sites/DesignandFeasibility/_layouts/15/listform.aspx?PageType=4&amp;ListId=48a11f45-f27a-4e70-b33d-a95f67709e8c&amp;ID=196&amp;ContentTypeID=0x01006440C635F0E5064897CB37DE8164FE39</t>
  </si>
  <si>
    <t>226-Extruded Round bar 6061</t>
  </si>
  <si>
    <t>https://aluext.sharepoint.com/sites/DesignandFeasibility/Shared%20Documents/A/Aviometal%20Spa_IT_Arsago%20Seprio/Mach-ID_226-Extruded%20Round%20bar%206061</t>
  </si>
  <si>
    <t>https://aluext.sharepoint.com/sites/DesignandFeasibility/_layouts/15/listform.aspx?PageType=4&amp;ListId=48a11f45-f27a-4e70-b33d-a95f67709e8c&amp;ID=195&amp;ContentTypeID=0x01006440C635F0E5064897CB37DE8164FE39</t>
  </si>
  <si>
    <t>223-Cold drawn round bar 6082</t>
  </si>
  <si>
    <t>https://aluext.sharepoint.com/sites/DesignandFeasibility/Shared%20Documents/C/Cometal%20Metallhelbzeuge%20GmbH_DE_Weinstadt/Mach-ID_223-Cold%20drawn%20round%20bar%206082</t>
  </si>
  <si>
    <t>https://aluext.sharepoint.com/sites/DesignandFeasibility/_layouts/15/listform.aspx?PageType=4&amp;ListId=48a11f45-f27a-4e70-b33d-a95f67709e8c&amp;ID=194&amp;ContentTypeID=0x01006440C635F0E5064897CB37DE8164FE39</t>
  </si>
  <si>
    <t>222-Flat bar 6060 T6 (R4)</t>
  </si>
  <si>
    <t>https://aluext.sharepoint.com/sites/DesignandFeasibility/Shared%20Documents/V/VT%20Metal%20Kft_HU_Székesfehérvár/Mach-ID_222-Flat%20bar%206060%20T6%20(R4)</t>
  </si>
  <si>
    <t>https://aluext.sharepoint.com/sites/DesignandFeasibility/_layouts/15/listform.aspx?PageType=4&amp;ListId=48a11f45-f27a-4e70-b33d-a95f67709e8c&amp;ID=193&amp;ContentTypeID=0x01006440C635F0E5064897CB37DE8164FE39</t>
  </si>
  <si>
    <t>221-Halterung</t>
  </si>
  <si>
    <t>https://aluext.sharepoint.com/sites/DesignandFeasibility/Shared%20Documents/M/Metallcenter%20West_DE_Leopoldshöhe/Mach-ID_221-Halterung</t>
  </si>
  <si>
    <t>https://aluext.sharepoint.com/sites/DesignandFeasibility/_layouts/15/listform.aspx?PageType=4&amp;ListId=48a11f45-f27a-4e70-b33d-a95f67709e8c&amp;ID=192&amp;ContentTypeID=0x01006440C635F0E5064897CB37DE8164FE39</t>
  </si>
  <si>
    <t>220-Träger</t>
  </si>
  <si>
    <t>Sinabelkirchen</t>
  </si>
  <si>
    <t>https://aluext.sharepoint.com/sites/DesignandFeasibility/Shared%20Documents/M/Magna_AT_Sinabelkirchen/Mach-ID_220-Träger</t>
  </si>
  <si>
    <t>https://aluext.sharepoint.com/sites/DesignandFeasibility/_layouts/15/listform.aspx?PageType=4&amp;ListId=48a11f45-f27a-4e70-b33d-a95f67709e8c&amp;ID=191&amp;ContentTypeID=0x01006440C635F0E5064897CB37DE8164FE39</t>
  </si>
  <si>
    <t>219-25-925-1439-000</t>
  </si>
  <si>
    <t>https://aluext.sharepoint.com/sites/DesignandFeasibility/Shared%20Documents/B/Bode_DE_Kassel/Mach-ID_219-25-925-1439-000</t>
  </si>
  <si>
    <t>https://aluext.sharepoint.com/sites/DesignandFeasibility/_layouts/15/listform.aspx?PageType=4&amp;ListId=48a11f45-f27a-4e70-b33d-a95f67709e8c&amp;ID=190&amp;ContentTypeID=0x01006440C635F0E5064897CB37DE8164FE39</t>
  </si>
  <si>
    <t>218-WZ_27403</t>
  </si>
  <si>
    <t>Ordner zu Mach-ID 218</t>
  </si>
  <si>
    <t>https://aluext.sharepoint.com/sites/DesignandFeasibility/_layouts/15/listform.aspx?PageType=4&amp;ListId=48a11f45-f27a-4e70-b33d-a95f67709e8c&amp;ID=189&amp;ContentTypeID=0x01006440C635F0E5064897CB37DE8164FE39</t>
  </si>
  <si>
    <t>https://aluext.sharepoint.com/sites/DesignandFeasibility/Shared%20Documents/L/LMT%20Leuchten%20%2B%20Metall%20Technik%20GmbH_DE_Hilpoltstein/Mach-ID_218-218-WZ_27403</t>
  </si>
  <si>
    <t>217-Busbar 80x300 mm with 2 holes</t>
  </si>
  <si>
    <t>Flohe</t>
  </si>
  <si>
    <t>https://aluext.sharepoint.com/sites/DesignandFeasibility/Shared%20Documents/F/Flohe_DE_Castrop-Rauxel/Mach-ID_217-Busbar%2080x300%20mm%20with%202%20holes</t>
  </si>
  <si>
    <t>https://aluext.sharepoint.com/sites/DesignandFeasibility/_layouts/15/listform.aspx?PageType=4&amp;ListId=48a11f45-f27a-4e70-b33d-a95f67709e8c&amp;ID=188&amp;ContentTypeID=0x01006440C635F0E5064897CB37DE8164FE39</t>
  </si>
  <si>
    <t>216-WZ 49314 + 49360_Vogt</t>
  </si>
  <si>
    <t>https://aluext.sharepoint.com/sites/DesignandFeasibility/Shared%20Documents/R/Rawag_Po_PL_Rawicz/Mach-ID_216-WZ%2049314%20+%2049360_Vogt</t>
  </si>
  <si>
    <t>https://aluext.sharepoint.com/sites/DesignandFeasibility/_layouts/15/listform.aspx?PageType=4&amp;ListId=48a11f45-f27a-4e70-b33d-a95f67709e8c&amp;ID=187&amp;ContentTypeID=0x01006440C635F0E5064897CB37DE8164FE39</t>
  </si>
  <si>
    <t>215-SA_113-00, SA_114-00</t>
  </si>
  <si>
    <t>https://aluext.sharepoint.com/sites/DesignandFeasibility/Shared%20Documents/A/Alufor_DE_Forst/Mach-ID_215-SA_113-00,%20SA_114-00</t>
  </si>
  <si>
    <t>https://aluext.sharepoint.com/sites/DesignandFeasibility/_layouts/15/listform.aspx?PageType=4&amp;ListId=48a11f45-f27a-4e70-b33d-a95f67709e8c&amp;ID=186&amp;ContentTypeID=0x01006440C635F0E5064897CB37DE8164FE39</t>
  </si>
  <si>
    <t>214-B70108</t>
  </si>
  <si>
    <t>https://aluext.sharepoint.com/sites/DesignandFeasibility/Shared%20Documents/N/NORFI_DE_Unterensingen/Mach-ID_214-B70108</t>
  </si>
  <si>
    <t>https://aluext.sharepoint.com/sites/DesignandFeasibility/_layouts/15/listform.aspx?PageType=4&amp;ListId=48a11f45-f27a-4e70-b33d-a95f67709e8c&amp;ID=185&amp;ContentTypeID=0x01006440C635F0E5064897CB37DE8164FE39</t>
  </si>
  <si>
    <t>213-Sidewall</t>
  </si>
  <si>
    <t>Faurecia Me Mexiko</t>
  </si>
  <si>
    <t>78395</t>
  </si>
  <si>
    <t>San Luis</t>
  </si>
  <si>
    <t>https://aluext.sharepoint.com/sites/DesignandFeasibility/Shared%20Documents/F/Faurecia_Me_Mexiko/Mach-ID_213-Sidewall</t>
  </si>
  <si>
    <t>https://aluext.sharepoint.com/sites/DesignandFeasibility/_layouts/15/listform.aspx?PageType=4&amp;ListId=48a11f45-f27a-4e70-b33d-a95f67709e8c&amp;ID=184&amp;ContentTypeID=0x01006440C635F0E5064897CB37DE8164FE39</t>
  </si>
  <si>
    <t>212-Rohre_6082T6</t>
  </si>
  <si>
    <t>Thyssenkrupp Schulte GmbH DE Dortmund</t>
  </si>
  <si>
    <t>https://aluext.sharepoint.com/sites/DesignandFeasibility/Shared%20Documents/T/Thyssenkrupp%20Schulte%20GmbH_Dortmund/Anfrage/</t>
  </si>
  <si>
    <t>https://aluext.sharepoint.com/sites/DesignandFeasibility/_layouts/15/listform.aspx?PageType=4&amp;ListId=48a11f45-f27a-4e70-b33d-a95f67709e8c&amp;ID=183&amp;ContentTypeID=0x01006440C635F0E5064897CB37DE8164FE39</t>
  </si>
  <si>
    <t>210-cust.profile_6061T6</t>
  </si>
  <si>
    <t>https://aluext.sharepoint.com/sites/DesignandFeasibility/Shared%20Documents/A/Alumeco%20A/S_DK_Odense/Mach-ID_210-cust.profile_6061T6</t>
  </si>
  <si>
    <t>https://aluext.sharepoint.com/sites/DesignandFeasibility/_layouts/15/listform.aspx?PageType=4&amp;ListId=48a11f45-f27a-4e70-b33d-a95f67709e8c&amp;ID=182&amp;ContentTypeID=0x01006440C635F0E5064897CB37DE8164FE39</t>
  </si>
  <si>
    <t>209-Tubes EN AW-6101B T6</t>
  </si>
  <si>
    <t>Metalcenter Group A/S DK Odense</t>
  </si>
  <si>
    <t>Bitterfeld</t>
  </si>
  <si>
    <t>https://aluext.sharepoint.com/sites/DesignandFeasibility/Shared%20Documents/M/Metalcenter%20Group%20A/S_DK_Bitterfeld/Mach-ID_209-Tubes%20EN%20AW-6101B%20T6</t>
  </si>
  <si>
    <t>https://aluext.sharepoint.com/sites/DesignandFeasibility/_layouts/15/listform.aspx?PageType=4&amp;ListId=48a11f45-f27a-4e70-b33d-a95f67709e8c&amp;ID=181&amp;ContentTypeID=0x01006440C635F0E5064897CB37DE8164FE39</t>
  </si>
  <si>
    <t>208-925-1415-000</t>
  </si>
  <si>
    <t>https://aluext.sharepoint.com/sites/DesignandFeasibility/Shared%20Documents/B/Bode_DE_Kassel/Mach-ID_208-925-1415-000</t>
  </si>
  <si>
    <t>https://aluext.sharepoint.com/sites/DesignandFeasibility/_layouts/15/listform.aspx?PageType=4&amp;ListId=48a11f45-f27a-4e70-b33d-a95f67709e8c&amp;ID=180&amp;ContentTypeID=0x01006440C635F0E5064897CB37DE8164FE39</t>
  </si>
  <si>
    <t>207-25-925-1365-001</t>
  </si>
  <si>
    <t>https://aluext.sharepoint.com/sites/DesignandFeasibility/Shared%20Documents/B/Bode_DE_Kassel/Mach-ID_207-25-925-1365-001</t>
  </si>
  <si>
    <t>https://aluext.sharepoint.com/sites/DesignandFeasibility/_layouts/15/listform.aspx?PageType=4&amp;ListId=48a11f45-f27a-4e70-b33d-a95f67709e8c&amp;ID=179&amp;ContentTypeID=0x01006440C635F0E5064897CB37DE8164FE39</t>
  </si>
  <si>
    <t>206-Schienenfahrzeugprofile</t>
  </si>
  <si>
    <t>https://aluext.sharepoint.com/sites/DesignandFeasibility/Shared%20Documents/H/Hydro%20Lichtervelde_BE_Lichtervelde/Mach-ID_206-Schienenfahrzeugprofile</t>
  </si>
  <si>
    <t>https://aluext.sharepoint.com/sites/DesignandFeasibility/_layouts/15/listform.aspx?PageType=4&amp;ListId=48a11f45-f27a-4e70-b33d-a95f67709e8c&amp;ID=178&amp;ContentTypeID=0x01006440C635F0E5064897CB37DE8164FE39</t>
  </si>
  <si>
    <t>205-Panel</t>
  </si>
  <si>
    <t>Alcobra GmbH</t>
  </si>
  <si>
    <t>https://aluext.sharepoint.com/sites/DesignandFeasibility/Shared%20Documents/A/Alcobra%20GmbH_DE_Bremen/Mach-ID_205-Panel</t>
  </si>
  <si>
    <t>https://aluext.sharepoint.com/sites/DesignandFeasibility/_layouts/15/listform.aspx?PageType=4&amp;ListId=48a11f45-f27a-4e70-b33d-a95f67709e8c&amp;ID=177&amp;ContentTypeID=0x01006440C635F0E5064897CB37DE8164FE39</t>
  </si>
  <si>
    <t>204-Rundstange 200 mm</t>
  </si>
  <si>
    <t>https://aluext.sharepoint.com/sites/DesignandFeasibility/Shared%20Documents/M/Manfred%20J.C.%20Niemann_DE_Bremen/Mach-ID_204-Rundstange%20200%20mm</t>
  </si>
  <si>
    <t>https://aluext.sharepoint.com/sites/DesignandFeasibility/_layouts/15/listform.aspx?PageType=4&amp;ListId=48a11f45-f27a-4e70-b33d-a95f67709e8c&amp;ID=176&amp;ContentTypeID=0x01006440C635F0E5064897CB37DE8164FE39</t>
  </si>
  <si>
    <t>203-Bodenplatte</t>
  </si>
  <si>
    <t>https://aluext.sharepoint.com/sites/DesignandFeasibility/Shared%20Documents/H/HitachiRail_Italy_IT_Pistoia/Mach-ID_203-Bodenplatte</t>
  </si>
  <si>
    <t>https://aluext.sharepoint.com/sites/DesignandFeasibility/_layouts/15/listform.aspx?PageType=4&amp;ListId=48a11f45-f27a-4e70-b33d-a95f67709e8c&amp;ID=175&amp;ContentTypeID=0x01006440C635F0E5064897CB37DE8164FE39</t>
  </si>
  <si>
    <t>202-3 flat bars</t>
  </si>
  <si>
    <t>https://aluext.sharepoint.com/sites/DesignandFeasibility/Shared%20Documents/T/ThyssenKrupp%20Aerospace%20UK_GB_Birmingham/Mach-ID_202-3%20flat%20bars</t>
  </si>
  <si>
    <t>https://aluext.sharepoint.com/sites/DesignandFeasibility/_layouts/15/listform.aspx?PageType=4&amp;ListId=48a11f45-f27a-4e70-b33d-a95f67709e8c&amp;ID=174&amp;ContentTypeID=0x01006440C635F0E5064897CB37DE8164FE39</t>
  </si>
  <si>
    <t>201-customer profile 7149</t>
  </si>
  <si>
    <t>https://aluext.sharepoint.com/sites/DesignandFeasibility/Shared%20Documents/T/ThyssenKrupp%20Aerospace_UK_GB_Birmingham/Mach-ID_201-customer%20profile%207149</t>
  </si>
  <si>
    <t>https://aluext.sharepoint.com/sites/DesignandFeasibility/_layouts/15/listform.aspx?PageType=4&amp;ListId=48a11f45-f27a-4e70-b33d-a95f67709e8c&amp;ID=173&amp;ContentTypeID=0x01006440C635F0E5064897CB37DE8164FE39</t>
  </si>
  <si>
    <t>197-B75087 / GTB50</t>
  </si>
  <si>
    <t>Weigel u. Schwarz Praezisionstechnik GmbH</t>
  </si>
  <si>
    <t>35584</t>
  </si>
  <si>
    <t>12335400</t>
  </si>
  <si>
    <t>https://aluext.sharepoint.com/sites/DesignandFeasibility/Shared%20Documents/W/Weigel%20&amp;%20Schwarz_DE_Wetzlar/Mach-ID_197-B75087%20/%20GTB50</t>
  </si>
  <si>
    <t>https://aluext.sharepoint.com/sites/DesignandFeasibility/_layouts/15/listform.aspx?PageType=4&amp;ListId=48a11f45-f27a-4e70-b33d-a95f67709e8c&amp;ID=172&amp;ContentTypeID=0x01006440C635F0E5064897CB37DE8164FE39</t>
  </si>
  <si>
    <t>196-WZ75760A</t>
  </si>
  <si>
    <t>https://aluext.sharepoint.com/sites/DesignandFeasibility/Shared%20Documents/S/Schliess-%20und%20Sicherungssysteme%20GmbH_DE_Mühlhausen/Mach-ID_196-WZ75760A</t>
  </si>
  <si>
    <t>https://aluext.sharepoint.com/sites/DesignandFeasibility/_layouts/15/listform.aspx?PageType=4&amp;ListId=48a11f45-f27a-4e70-b33d-a95f67709e8c&amp;ID=171&amp;ContentTypeID=0x01006440C635F0E5064897CB37DE8164FE39</t>
  </si>
  <si>
    <t>195-Teil 4003761</t>
  </si>
  <si>
    <t>https://aluext.sharepoint.com/sites/DesignandFeasibility/Shared%20Documents/A/Amari%20Austria%20GmbH_AT_St.%20Johann%20im%20Pongau/Mach-ID_195-Teil%204003761</t>
  </si>
  <si>
    <t>https://aluext.sharepoint.com/sites/DesignandFeasibility/_layouts/15/listform.aspx?PageType=4&amp;ListId=48a11f45-f27a-4e70-b33d-a95f67709e8c&amp;ID=170&amp;ContentTypeID=0x01006440C635F0E5064897CB37DE8164FE39</t>
  </si>
  <si>
    <t>194-Automationsprofil</t>
  </si>
  <si>
    <t>Gäufelden-Nebringen</t>
  </si>
  <si>
    <t>https://aluext.sharepoint.com/sites/DesignandFeasibility/Shared%20Documents/G/Gillet_DE_Gäufelden-Nebringen/Mach-ID_194-Automationsprofil</t>
  </si>
  <si>
    <t>https://aluext.sharepoint.com/sites/DesignandFeasibility/_layouts/15/listform.aspx?PageType=4&amp;ListId=48a11f45-f27a-4e70-b33d-a95f67709e8c&amp;ID=169&amp;ContentTypeID=0x01006440C635F0E5064897CB37DE8164FE39</t>
  </si>
  <si>
    <t>193-Patronenrohr 70x1</t>
  </si>
  <si>
    <t>https://aluext.sharepoint.com/sites/DesignandFeasibility/Shared%20Documents/H/HSM%20Stahl-%20und%20Metallhandel_DE_Georgensgmuend/Mach-ID_193-Patronenrohr%2070x1</t>
  </si>
  <si>
    <t>https://aluext.sharepoint.com/sites/DesignandFeasibility/_layouts/15/listform.aspx?PageType=4&amp;ListId=48a11f45-f27a-4e70-b33d-a95f67709e8c&amp;ID=168&amp;ContentTypeID=0x01006440C635F0E5064897CB37DE8164FE39</t>
  </si>
  <si>
    <t>192-Extruded Round bar</t>
  </si>
  <si>
    <t>https://aluext.sharepoint.com/sites/DesignandFeasibility/Shared%20Documents/B/Bonetti_IT_Genova/Mach-ID_192-Extruded%20Round%20bar</t>
  </si>
  <si>
    <t>https://aluext.sharepoint.com/sites/DesignandFeasibility/_layouts/15/listform.aspx?PageType=4&amp;ListId=48a11f45-f27a-4e70-b33d-a95f67709e8c&amp;ID=167&amp;ContentTypeID=0x01006440C635F0E5064897CB37DE8164FE39</t>
  </si>
  <si>
    <t>191-Vkt.-R. 200x45, Rohr 280x60</t>
  </si>
  <si>
    <t>https://aluext.sharepoint.com/sites/DesignandFeasibility/Shared%20Documents/M/Manfred%20J.C.%20Niemann_DE_Bremen/Mach-ID_191-Vkt.-R.%20200x45,%20Rohr%20280x60</t>
  </si>
  <si>
    <t>https://aluext.sharepoint.com/sites/DesignandFeasibility/_layouts/15/listform.aspx?PageType=4&amp;ListId=48a11f45-f27a-4e70-b33d-a95f67709e8c&amp;ID=166&amp;ContentTypeID=0x01006440C635F0E5064897CB37DE8164FE39</t>
  </si>
  <si>
    <t>189-Station Dülken</t>
  </si>
  <si>
    <t>https://aluext.sharepoint.com/sites/DesignandFeasibility/Shared%20Documents/A/Amprion_DE_Dortmund/Mach-ID_189-Station%20Dülken</t>
  </si>
  <si>
    <t>https://aluext.sharepoint.com/sites/DesignandFeasibility/_layouts/15/listform.aspx?PageType=4&amp;ListId=48a11f45-f27a-4e70-b33d-a95f67709e8c&amp;ID=165&amp;ContentTypeID=0x01006440C635F0E5064897CB37DE8164FE39</t>
  </si>
  <si>
    <t>188-HAI_Mittellangträger</t>
  </si>
  <si>
    <t>https://aluext.sharepoint.com/sites/DesignandFeasibility/Shared%20Documents/H/HAI_AT_Ranshofen/Mach-ID_188-HAI_Mittellangträger</t>
  </si>
  <si>
    <t>https://aluext.sharepoint.com/sites/DesignandFeasibility/_layouts/15/listform.aspx?PageType=4&amp;ListId=48a11f45-f27a-4e70-b33d-a95f67709e8c&amp;ID=164&amp;ContentTypeID=0x01006440C635F0E5064897CB37DE8164FE39</t>
  </si>
  <si>
    <t>187-Clamps</t>
  </si>
  <si>
    <t>Oy Hollmen &amp; Co Fi Ulvila</t>
  </si>
  <si>
    <t>https://aluext.sharepoint.com/sites/DesignandFeasibility/Shared%20Documents/O/Oy%20Hollmen%20&amp;%20Co_FI_Ulvila/Mach-ID_187-Clamps</t>
  </si>
  <si>
    <t>https://aluext.sharepoint.com/sites/DesignandFeasibility/_layouts/15/listform.aspx?PageType=4&amp;ListId=48a11f45-f27a-4e70-b33d-a95f67709e8c&amp;ID=163&amp;ContentTypeID=0x01006440C635F0E5064897CB37DE8164FE39</t>
  </si>
  <si>
    <t>186-Flach_6060_318,5x23,3</t>
  </si>
  <si>
    <t>https://aluext.sharepoint.com/sites/DesignandFeasibility/Shared%20Documents/M/Mersen_FR_La%20Mure/Mach-ID_186-Flach_6060_318,5x23,3</t>
  </si>
  <si>
    <t>https://aluext.sharepoint.com/sites/DesignandFeasibility/_layouts/15/listform.aspx?PageType=4&amp;ListId=48a11f45-f27a-4e70-b33d-a95f67709e8c&amp;ID=162&amp;ContentTypeID=0x01006440C635F0E5064897CB37DE8164FE39</t>
  </si>
  <si>
    <t>185-3 Zeichnungsprofile</t>
  </si>
  <si>
    <t>https://aluext.sharepoint.com/sites/DesignandFeasibility/Shared%20Documents/M/Manfred%20J.C.%20Niemann_DE_Rheinzabern/Mach-ID_185-3%20Zeichnungsprofile</t>
  </si>
  <si>
    <t>https://aluext.sharepoint.com/sites/DesignandFeasibility/_layouts/15/listform.aspx?PageType=4&amp;ListId=48a11f45-f27a-4e70-b33d-a95f67709e8c&amp;ID=161&amp;ContentTypeID=0x01006440C635F0E5064897CB37DE8164FE39</t>
  </si>
  <si>
    <t>183-Solarprofil</t>
  </si>
  <si>
    <t>PROTEC Montagetechnik GmbH DE Köln</t>
  </si>
  <si>
    <t>https://aluext.sharepoint.com/sites/DesignandFeasibility/Shared%20Documents/P/PROTEC%20Montagetechnik%20GmbH_DE_Köln/Mach-ID_183-Solarprofil</t>
  </si>
  <si>
    <t>https://aluext.sharepoint.com/sites/DesignandFeasibility/_layouts/15/listform.aspx?PageType=4&amp;ListId=48a11f45-f27a-4e70-b33d-a95f67709e8c&amp;ID=160&amp;ContentTypeID=0x01006440C635F0E5064897CB37DE8164FE39</t>
  </si>
  <si>
    <t>182-Extruded Square bar</t>
  </si>
  <si>
    <t>https://aluext.sharepoint.com/sites/DesignandFeasibility/Shared%20Documents/C/Cometal%20Metallhalbzeuge%20GmbH_DE_Weinstadt/Mach-ID_182-Extruded%20Square%20bar</t>
  </si>
  <si>
    <t>https://aluext.sharepoint.com/sites/DesignandFeasibility/_layouts/15/listform.aspx?PageType=4&amp;ListId=48a11f45-f27a-4e70-b33d-a95f67709e8c&amp;ID=159&amp;ContentTypeID=0x01006440C635F0E5064897CB37DE8164FE39</t>
  </si>
  <si>
    <t>181-V-Streben clar we</t>
  </si>
  <si>
    <t>Ordner zu Mach-ID 181</t>
  </si>
  <si>
    <t>https://aluext.sharepoint.com/sites/DesignandFeasibility/_layouts/15/listform.aspx?PageType=4&amp;ListId=48a11f45-f27a-4e70-b33d-a95f67709e8c&amp;ID=158&amp;ContentTypeID=0x01006440C635F0E5064897CB37DE8164FE39</t>
  </si>
  <si>
    <t>https://aluext.sharepoint.com/sites/DesignandFeasibility/Shared%20Documents/K/Kirchhoff%20DE%20Attendorn%28NK%29_DE_Attendorn/Mach-ID_181-181-V-Streben_clar_we</t>
  </si>
  <si>
    <t>180-Coldworked Round bar</t>
  </si>
  <si>
    <t>https://aluext.sharepoint.com/sites/DesignandFeasibility/Shared%20Documents/F/Future%20Metals_NL_Schelluinen/Mach-ID_180-Coldworked%20Round%20bar</t>
  </si>
  <si>
    <t>https://aluext.sharepoint.com/sites/DesignandFeasibility/_layouts/15/listform.aspx?PageType=4&amp;ListId=48a11f45-f27a-4e70-b33d-a95f67709e8c&amp;ID=157&amp;ContentTypeID=0x01006440C635F0E5064897CB37DE8164FE39</t>
  </si>
  <si>
    <t>179-Cold Drawn Round Bar</t>
  </si>
  <si>
    <t>https://aluext.sharepoint.com/sites/DesignandFeasibility/Shared%20Documents/C/Cometal%20Metallhalbzeuge%20GmbH_DE_Weinstadt/Mach-ID_179-Cold%20Drawn%20Round%20Bar</t>
  </si>
  <si>
    <t>https://aluext.sharepoint.com/sites/DesignandFeasibility/_layouts/15/listform.aspx?PageType=4&amp;ListId=48a11f45-f27a-4e70-b33d-a95f67709e8c&amp;ID=156&amp;ContentTypeID=0x01006440C635F0E5064897CB37DE8164FE39</t>
  </si>
  <si>
    <t>178-Extruded Round bar</t>
  </si>
  <si>
    <t>Praha</t>
  </si>
  <si>
    <t>https://aluext.sharepoint.com/sites/DesignandFeasibility/Shared%20Documents/P/Primapol-Metal-Spot%20Sro_CZ_Praha/Mach-ID_178-Extruded%20Round%20bar</t>
  </si>
  <si>
    <t>https://aluext.sharepoint.com/sites/DesignandFeasibility/_layouts/15/listform.aspx?PageType=4&amp;ListId=48a11f45-f27a-4e70-b33d-a95f67709e8c&amp;ID=155&amp;ContentTypeID=0x01006440C635F0E5064897CB37DE8164FE39</t>
  </si>
  <si>
    <t>177-Drawn Round Bars</t>
  </si>
  <si>
    <t>https://aluext.sharepoint.com/sites/DesignandFeasibility/Shared%20Documents/H/Heine%20&amp;%20Beiswenger%20Stiftung_DE_Fellbach/Mach-ID_177-Drawn%20Round%20Bars</t>
  </si>
  <si>
    <t>https://aluext.sharepoint.com/sites/DesignandFeasibility/_layouts/15/listform.aspx?PageType=4&amp;ListId=48a11f45-f27a-4e70-b33d-a95f67709e8c&amp;ID=154&amp;ContentTypeID=0x01006440C635F0E5064897CB37DE8164FE39</t>
  </si>
  <si>
    <t>176-Cold drawn Square Bars</t>
  </si>
  <si>
    <t>Cometal metallhalbzeuge GmbH</t>
  </si>
  <si>
    <t>https://aluext.sharepoint.com/sites/DesignandFeasibility/Shared%20Documents/C/Cometal%20metallhalbzeuge%20GmbH_DE_Weinstadt/Mach-ID_176-Cold%20drawn%20Square%20Bars</t>
  </si>
  <si>
    <t>https://aluext.sharepoint.com/sites/DesignandFeasibility/_layouts/15/listform.aspx?PageType=4&amp;ListId=48a11f45-f27a-4e70-b33d-a95f67709e8c&amp;ID=153&amp;ContentTypeID=0x01006440C635F0E5064897CB37DE8164FE39</t>
  </si>
  <si>
    <t>174-Flachstange 100x30</t>
  </si>
  <si>
    <t>https://aluext.sharepoint.com/sites/DesignandFeasibility/Shared%20Documents/M/Manfred%20J.C.%20Niemann_DE_Ditzingen/Mach-ID_174-Flachstange%20100x30</t>
  </si>
  <si>
    <t>https://aluext.sharepoint.com/sites/DesignandFeasibility/_layouts/15/listform.aspx?PageType=4&amp;ListId=48a11f45-f27a-4e70-b33d-a95f67709e8c&amp;ID=152&amp;ContentTypeID=0x01006440C635F0E5064897CB37DE8164FE39</t>
  </si>
  <si>
    <t>173-Cold drawn flat bars</t>
  </si>
  <si>
    <t>https://aluext.sharepoint.com/sites/DesignandFeasibility/Shared%20Documents/A/Aviometal_IT_Arsago%20Seprio/Mach-ID_173-Cold%20drawn%20flat%20bars</t>
  </si>
  <si>
    <t>https://aluext.sharepoint.com/sites/DesignandFeasibility/_layouts/15/listform.aspx?PageType=4&amp;ListId=48a11f45-f27a-4e70-b33d-a95f67709e8c&amp;ID=151&amp;ContentTypeID=0x01006440C635F0E5064897CB37DE8164FE39</t>
  </si>
  <si>
    <t>172-Carry over</t>
  </si>
  <si>
    <t>https://aluext.sharepoint.com/sites/DesignandFeasibility/Shared%20Documents/D/Dura_CZ_Blatna/Mach-ID_172-Carry%20over</t>
  </si>
  <si>
    <t>https://aluext.sharepoint.com/sites/DesignandFeasibility/_layouts/15/listform.aspx?PageType=4&amp;ListId=48a11f45-f27a-4e70-b33d-a95f67709e8c&amp;ID=150&amp;ContentTypeID=0x01006440C635F0E5064897CB37DE8164FE39</t>
  </si>
  <si>
    <t>171-Torsionsstrebe PHEV_Änderung</t>
  </si>
  <si>
    <t>BMW AG DE Neutraubling</t>
  </si>
  <si>
    <t>https://aluext.sharepoint.com/sites/DesignandFeasibility/Shared%20Documents/B/BMW%20AG_DE_Neutraubling/Mach-ID_171-Torsionsstrebe%20PHEV_Änderung</t>
  </si>
  <si>
    <t>https://aluext.sharepoint.com/sites/DesignandFeasibility/_layouts/15/listform.aspx?PageType=4&amp;ListId=48a11f45-f27a-4e70-b33d-a95f67709e8c&amp;ID=149&amp;ContentTypeID=0x01006440C635F0E5064897CB37DE8164FE39</t>
  </si>
  <si>
    <t>169-24001481</t>
  </si>
  <si>
    <t>https://aluext.sharepoint.com/sites/DesignandFeasibility/Shared%20Documents/B/Bega%20Gantenbrink-Leuchten%20KG_DE_Menden/Mach-ID_169-24001481</t>
  </si>
  <si>
    <t>https://aluext.sharepoint.com/sites/DesignandFeasibility/_layouts/15/listform.aspx?PageType=4&amp;ListId=48a11f45-f27a-4e70-b33d-a95f67709e8c&amp;ID=148&amp;ContentTypeID=0x01006440C635F0E5064897CB37DE8164FE39</t>
  </si>
  <si>
    <t>167-ZG_109889_ZG_716.11017</t>
  </si>
  <si>
    <t>Harald Boehl GmbH</t>
  </si>
  <si>
    <t>35119</t>
  </si>
  <si>
    <t>Rosenthal</t>
  </si>
  <si>
    <t>10491174</t>
  </si>
  <si>
    <t>https://aluext.sharepoint.com/sites/DesignandFeasibility/Shared%20Documents/H/Harald%20Böhl_DE_Rosenthal/Mach-ID_167-ZG_109889_ZG_716.11017</t>
  </si>
  <si>
    <t>https://aluext.sharepoint.com/sites/DesignandFeasibility/_layouts/15/listform.aspx?PageType=4&amp;ListId=48a11f45-f27a-4e70-b33d-a95f67709e8c&amp;ID=147&amp;ContentTypeID=0x01006440C635F0E5064897CB37DE8164FE39</t>
  </si>
  <si>
    <t>165-764 und 765</t>
  </si>
  <si>
    <t>B &amp; T Exact GmbH</t>
  </si>
  <si>
    <t>https://aluext.sharepoint.com/sites/DesignandFeasibility/Shared%20Documents/B/B&amp;T%20Exact%20GmbH_DE_Frauenstein/Mach-ID_165-764%20und%20765</t>
  </si>
  <si>
    <t>https://aluext.sharepoint.com/sites/DesignandFeasibility/_layouts/15/listform.aspx?PageType=4&amp;ListId=48a11f45-f27a-4e70-b33d-a95f67709e8c&amp;ID=146&amp;ContentTypeID=0x01006440C635F0E5064897CB37DE8164FE39</t>
  </si>
  <si>
    <t>164-Alstom_Valenciennes_Marseille_Project</t>
  </si>
  <si>
    <t>https://aluext.sharepoint.com/sites/DesignandFeasibility/Shared%20Documents/A/Alstom%20Frankreich_F%20_Valenciennes/Mach-ID_164-Alstom_Valenciennes_Marseille_Project</t>
  </si>
  <si>
    <t>https://aluext.sharepoint.com/sites/DesignandFeasibility/_layouts/15/listform.aspx?PageType=4&amp;ListId=48a11f45-f27a-4e70-b33d-a95f67709e8c&amp;ID=145&amp;ContentTypeID=0x01006440C635F0E5064897CB37DE8164FE39</t>
  </si>
  <si>
    <t>163-Trittblechhalter_1004075_1004076</t>
  </si>
  <si>
    <t>Künzelsau</t>
  </si>
  <si>
    <t>https://aluext.sharepoint.com/sites/DesignandFeasibility/Shared%20Documents/P/P+V%20GmbH_DE_Künzelsau/Mach-ID_163-Trittblechhalter_1004075_1004076</t>
  </si>
  <si>
    <t>https://aluext.sharepoint.com/sites/DesignandFeasibility/_layouts/15/listform.aspx?PageType=4&amp;ListId=48a11f45-f27a-4e70-b33d-a95f67709e8c&amp;ID=144&amp;ContentTypeID=0x01006440C635F0E5064897CB37DE8164FE39</t>
  </si>
  <si>
    <t>162-Tube_250x5_6060_T6</t>
  </si>
  <si>
    <t>https://aluext.sharepoint.com/sites/DesignandFeasibility/Shared%20Documents/A/Allega,%20CH_CH_Niederglatt/Mach-ID_162-Tube_250x5_6060_T6</t>
  </si>
  <si>
    <t>https://aluext.sharepoint.com/sites/DesignandFeasibility/_layouts/15/listform.aspx?PageType=4&amp;ListId=48a11f45-f27a-4e70-b33d-a95f67709e8c&amp;ID=143&amp;ContentTypeID=0x01006440C635F0E5064897CB37DE8164FE39</t>
  </si>
  <si>
    <t>161-Flach 40x4 und 40x5</t>
  </si>
  <si>
    <t>https://aluext.sharepoint.com/sites/DesignandFeasibility/Shared%20Documents/M/Manfred%20J.C.%20Niemann_DE_Bremen/Mach-ID_161-Flach%2040x4%20und%2040x5</t>
  </si>
  <si>
    <t>https://aluext.sharepoint.com/sites/DesignandFeasibility/_layouts/15/listform.aspx?PageType=4&amp;ListId=48a11f45-f27a-4e70-b33d-a95f67709e8c&amp;ID=142&amp;ContentTypeID=0x01006440C635F0E5064897CB37DE8164FE39</t>
  </si>
  <si>
    <t>160-Schubfeld PHEV und BEV</t>
  </si>
  <si>
    <t>https://aluext.sharepoint.com/sites/DesignandFeasibility/Shared%20Documents/B/BMW%20Group_DE_Dingolfing/Mach-ID_160-Schubfeld%20PHEV%20und%20BEV</t>
  </si>
  <si>
    <t>https://aluext.sharepoint.com/sites/DesignandFeasibility/_layouts/15/listform.aspx?PageType=4&amp;ListId=48a11f45-f27a-4e70-b33d-a95f67709e8c&amp;ID=141&amp;ContentTypeID=0x01006440C635F0E5064897CB37DE8164FE39</t>
  </si>
  <si>
    <t>158-C2-Muster Änderungen Projekt 5416</t>
  </si>
  <si>
    <t>https://aluext.sharepoint.com/sites/DesignandFeasibility/Shared%20Documents/B/BMW_DE_München/Mach-ID_158-C2-Muster%20Änderungen%20Projekt%205416</t>
  </si>
  <si>
    <t>https://aluext.sharepoint.com/sites/DesignandFeasibility/_layouts/15/listform.aspx?PageType=4&amp;ListId=48a11f45-f27a-4e70-b33d-a95f67709e8c&amp;ID=140&amp;ContentTypeID=0x01006440C635F0E5064897CB37DE8164FE39</t>
  </si>
  <si>
    <t>157-Cold drawn bars</t>
  </si>
  <si>
    <t>https://aluext.sharepoint.com/sites/DesignandFeasibility/Shared%20Documents/C/Cometal%20Metallhalbzeuge%20GmbH_DE_Weinstadt/Mach-ID_157-Cold%20drawn%20bars</t>
  </si>
  <si>
    <t>https://aluext.sharepoint.com/sites/DesignandFeasibility/_layouts/15/listform.aspx?PageType=4&amp;ListId=48a11f45-f27a-4e70-b33d-a95f67709e8c&amp;ID=139&amp;ContentTypeID=0x01006440C635F0E5064897CB37DE8164FE39</t>
  </si>
  <si>
    <t>156-HVS Kühlplatte</t>
  </si>
  <si>
    <t>https://aluext.sharepoint.com/sites/DesignandFeasibility/Shared%20Documents/V/Volkswagen_DE_Wolfsburg/Mach-ID_156-HVS%20Kühlplatte</t>
  </si>
  <si>
    <t>https://aluext.sharepoint.com/sites/DesignandFeasibility/_layouts/15/listform.aspx?PageType=4&amp;ListId=48a11f45-f27a-4e70-b33d-a95f67709e8c&amp;ID=138&amp;ContentTypeID=0x01006440C635F0E5064897CB37DE8164FE39</t>
  </si>
  <si>
    <t>155-Extruded and drawn flat bars</t>
  </si>
  <si>
    <t>Almet Nederland BV</t>
  </si>
  <si>
    <t>Almet Nederland</t>
  </si>
  <si>
    <t>4878</t>
  </si>
  <si>
    <t>Etten-Leur</t>
  </si>
  <si>
    <t>10100186</t>
  </si>
  <si>
    <t>https://aluext.sharepoint.com/sites/DesignandFeasibility/Shared%20Documents/A/Almet%20Nederland_NL_Etten-Leur/Mach-ID_155-Extruded%20and%20drawn%20flat%20bars</t>
  </si>
  <si>
    <t>https://aluext.sharepoint.com/sites/DesignandFeasibility/_layouts/15/listform.aspx?PageType=4&amp;ListId=48a11f45-f27a-4e70-b33d-a95f67709e8c&amp;ID=137&amp;ContentTypeID=0x01006440C635F0E5064897CB37DE8164FE39</t>
  </si>
  <si>
    <t>154-PROFIL P078698</t>
  </si>
  <si>
    <t>OCEA</t>
  </si>
  <si>
    <t>Les Sables d olonne france</t>
  </si>
  <si>
    <t>https://aluext.sharepoint.com/sites/DesignandFeasibility/Shared%20Documents/O/OCEA_FR_Les%20Sables%20d%20olonne%20france/Mach-ID_154-PROFIL%20P078698</t>
  </si>
  <si>
    <t>https://aluext.sharepoint.com/sites/DesignandFeasibility/_layouts/15/listform.aspx?PageType=4&amp;ListId=48a11f45-f27a-4e70-b33d-a95f67709e8c&amp;ID=136&amp;ContentTypeID=0x01006440C635F0E5064897CB37DE8164FE39</t>
  </si>
  <si>
    <t>153-flat bar_6061 T6</t>
  </si>
  <si>
    <t>https://aluext.sharepoint.com/sites/DesignandFeasibility/Shared%20Documents/A/Adamet%20-%20Niemet%20sp.%20z%20o.o._PL_36-002%20Jasionka/Mach-ID_153-flat%20bar_6061%20T6</t>
  </si>
  <si>
    <t>https://aluext.sharepoint.com/sites/DesignandFeasibility/_layouts/15/listform.aspx?PageType=4&amp;ListId=48a11f45-f27a-4e70-b33d-a95f67709e8c&amp;ID=135&amp;ContentTypeID=0x01006440C635F0E5064897CB37DE8164FE39</t>
  </si>
  <si>
    <t>152-Rundstangen-6061-rd105-rd57-rd51</t>
  </si>
  <si>
    <t>https://aluext.sharepoint.com/sites/DesignandFeasibility/Shared%20Documents/S/ST%20Extruded%20Products%20Germany%20GmbH-RMG-_DE_Ladenburg/Mach-ID_152-Rundstangen-6061-rd105-rd57-rd51</t>
  </si>
  <si>
    <t>https://aluext.sharepoint.com/sites/DesignandFeasibility/_layouts/15/listform.aspx?PageType=4&amp;ListId=48a11f45-f27a-4e70-b33d-a95f67709e8c&amp;ID=134&amp;ContentTypeID=0x01006440C635F0E5064897CB37DE8164FE39</t>
  </si>
  <si>
    <t>151-Projekt_Post_Luxemburg</t>
  </si>
  <si>
    <t>Annen plus S.A. LU Manternach</t>
  </si>
  <si>
    <t>Manternach</t>
  </si>
  <si>
    <t>https://aluext.sharepoint.com/sites/DesignandFeasibility/Shared%20Documents/A/Annen%20plus%20S.A._LU_Manternach/Mach-ID_151-Projekt_Post_Luxemburg</t>
  </si>
  <si>
    <t>https://aluext.sharepoint.com/sites/DesignandFeasibility/_layouts/15/listform.aspx?PageType=4&amp;ListId=48a11f45-f27a-4e70-b33d-a95f67709e8c&amp;ID=133&amp;ContentTypeID=0x01006440C635F0E5064897CB37DE8164FE39</t>
  </si>
  <si>
    <t>149-Universal_Ständer_Winkelprofile</t>
  </si>
  <si>
    <t>Dermbach</t>
  </si>
  <si>
    <t>https://aluext.sharepoint.com/sites/DesignandFeasibility/Shared%20Documents/I/Isel_DE_Dermbach/Mach-ID_149-Universal_Ständer_Winkelprofile</t>
  </si>
  <si>
    <t>https://aluext.sharepoint.com/sites/DesignandFeasibility/_layouts/15/listform.aspx?PageType=4&amp;ListId=48a11f45-f27a-4e70-b33d-a95f67709e8c&amp;ID=132&amp;ContentTypeID=0x01006440C635F0E5064897CB37DE8164FE39</t>
  </si>
  <si>
    <t>148-Battery Pack</t>
  </si>
  <si>
    <t>https://aluext.sharepoint.com/sites/DesignandFeasibility/Shared%20Documents/P/Porsche_DE_Weissach/Mach-ID_148-Battery%20Pack</t>
  </si>
  <si>
    <t>https://aluext.sharepoint.com/sites/DesignandFeasibility/_layouts/15/listform.aspx?PageType=4&amp;ListId=48a11f45-f27a-4e70-b33d-a95f67709e8c&amp;ID=131&amp;ContentTypeID=0x01006440C635F0E5064897CB37DE8164FE39</t>
  </si>
  <si>
    <t>147-Rahmenprofil_RP_8x14</t>
  </si>
  <si>
    <t>Isel-automation DE Dermbach</t>
  </si>
  <si>
    <t>https://aluext.sharepoint.com/sites/DesignandFeasibility/Shared%20Documents/I/Isel_DE_Dermbach_DE_Dermbach/Mach-ID_147-Rahmenprofil_RP_8x14</t>
  </si>
  <si>
    <t>https://aluext.sharepoint.com/sites/DesignandFeasibility/_layouts/15/listform.aspx?PageType=4&amp;ListId=48a11f45-f27a-4e70-b33d-a95f67709e8c&amp;ID=130&amp;ContentTypeID=0x01006440C635F0E5064897CB37DE8164FE39</t>
  </si>
  <si>
    <t>146-Verbindungsprofil_VP27_VP36</t>
  </si>
  <si>
    <t>https://aluext.sharepoint.com/sites/DesignandFeasibility/Shared%20Documents/I/Isel_DE_Dermbach_DE_Dermbach/Mach-ID_146-Verbindungsprofil_VP27_VP36</t>
  </si>
  <si>
    <t>https://aluext.sharepoint.com/sites/DesignandFeasibility/_layouts/15/listform.aspx?PageType=4&amp;ListId=48a11f45-f27a-4e70-b33d-a95f67709e8c&amp;ID=129&amp;ContentTypeID=0x01006440C635F0E5064897CB37DE8164FE39</t>
  </si>
  <si>
    <t>145-Leimverteiler Pro</t>
  </si>
  <si>
    <t>https://aluext.sharepoint.com/sites/DesignandFeasibility/Shared%20Documents/A/Amari%20Austria%20GmbH_AT_St.%20Johann%20im%20Pongau/Mach-ID_145-Leimverteiler%20Pro</t>
  </si>
  <si>
    <t>https://aluext.sharepoint.com/sites/DesignandFeasibility/_layouts/15/listform.aspx?PageType=4&amp;ListId=48a11f45-f27a-4e70-b33d-a95f67709e8c&amp;ID=128&amp;ContentTypeID=0x01006440C635F0E5064897CB37DE8164FE39</t>
  </si>
  <si>
    <t>144-Profil 52x15</t>
  </si>
  <si>
    <t>https://aluext.sharepoint.com/sites/DesignandFeasibility/Shared%20Documents/M/Manfred%20J.C.%20Niemann_DE_Essen/Mach-ID_144-Profil%2052x15</t>
  </si>
  <si>
    <t>https://aluext.sharepoint.com/sites/DesignandFeasibility/_layouts/15/listform.aspx?PageType=4&amp;ListId=48a11f45-f27a-4e70-b33d-a95f67709e8c&amp;ID=127&amp;ContentTypeID=0x01006440C635F0E5064897CB37DE8164FE39</t>
  </si>
  <si>
    <t>142-3 versch. Rohrabmessungen</t>
  </si>
  <si>
    <t>https://aluext.sharepoint.com/sites/DesignandFeasibility/Shared%20Documents/F/Fred%20Stemmer%20GmbH_DE_Hann.%20Münden/Mach-ID_142-3%20versch.%20Rohrabmessungen</t>
  </si>
  <si>
    <t>https://aluext.sharepoint.com/sites/DesignandFeasibility/_layouts/15/listform.aspx?PageType=4&amp;ListId=48a11f45-f27a-4e70-b33d-a95f67709e8c&amp;ID=126&amp;ContentTypeID=0x01006440C635F0E5064897CB37DE8164FE39</t>
  </si>
  <si>
    <t>140-Skoda</t>
  </si>
  <si>
    <t>https://aluext.sharepoint.com/sites/DesignandFeasibility/Shared%20Documents/H/HAI_AT_Ranshofen/Mach-ID_140-Skoda</t>
  </si>
  <si>
    <t>https://aluext.sharepoint.com/sites/DesignandFeasibility/_layouts/15/listform.aspx?PageType=4&amp;ListId=48a11f45-f27a-4e70-b33d-a95f67709e8c&amp;ID=125&amp;ContentTypeID=0x01006440C635F0E5064897CB37DE8164FE39</t>
  </si>
  <si>
    <t>139-EXtruded Round bar</t>
  </si>
  <si>
    <t>https://aluext.sharepoint.com/sites/DesignandFeasibility/Shared%20Documents/A/Alinox%20Sp.%20Z.o.o._PO_Myslowice/Mach-ID_139-EXtruded%20Round%20bar</t>
  </si>
  <si>
    <t>https://aluext.sharepoint.com/sites/DesignandFeasibility/_layouts/15/listform.aspx?PageType=4&amp;ListId=48a11f45-f27a-4e70-b33d-a95f67709e8c&amp;ID=124&amp;ContentTypeID=0x01006440C635F0E5064897CB37DE8164FE39</t>
  </si>
  <si>
    <t>138-Cold Worked Round Bar</t>
  </si>
  <si>
    <t>https://aluext.sharepoint.com/sites/DesignandFeasibility/Shared%20Documents/P/Primapol-Metal-Spot%20S.r.o._CZ_Praha/Mach-ID_138-Cold%20Worked%20Round%20Bar</t>
  </si>
  <si>
    <t>https://aluext.sharepoint.com/sites/DesignandFeasibility/_layouts/15/listform.aspx?PageType=4&amp;ListId=48a11f45-f27a-4e70-b33d-a95f67709e8c&amp;ID=123&amp;ContentTypeID=0x01006440C635F0E5064897CB37DE8164FE39</t>
  </si>
  <si>
    <t>136-extruded round bars</t>
  </si>
  <si>
    <t>https://aluext.sharepoint.com/sites/DesignandFeasibility/Shared%20Documents/T/Thyssen%20Krupp%20Materials%20Belgium%20NV_BE_Lokeren/Mach-ID_136-extruded%20round%20bars</t>
  </si>
  <si>
    <t>https://aluext.sharepoint.com/sites/DesignandFeasibility/_layouts/15/listform.aspx?PageType=4&amp;ListId=48a11f45-f27a-4e70-b33d-a95f67709e8c&amp;ID=122&amp;ContentTypeID=0x01006440C635F0E5064897CB37DE8164FE39</t>
  </si>
  <si>
    <t>135-Cold Drawn bars</t>
  </si>
  <si>
    <t>https://aluext.sharepoint.com/sites/DesignandFeasibility/Shared%20Documents/M/Manfred%20J.C.%20Niemann%20Zentrale%20KG_DE_Bremen/Mach-ID_135-Cold%20Drawn%20bars</t>
  </si>
  <si>
    <t>https://aluext.sharepoint.com/sites/DesignandFeasibility/_layouts/15/listform.aspx?PageType=4&amp;ListId=48a11f45-f27a-4e70-b33d-a95f67709e8c&amp;ID=121&amp;ContentTypeID=0x01006440C635F0E5064897CB37DE8164FE39</t>
  </si>
  <si>
    <t>134-Extruded Round bar</t>
  </si>
  <si>
    <t>Sigma Aerospace Metals GmbH DE Bremen</t>
  </si>
  <si>
    <t>https://aluext.sharepoint.com/sites/DesignandFeasibility/Shared%20Documents/S/Sigma%20Aerospace%20Metals%20GmbH_DE_Bremen/Mach-ID_134-Extruded%20Round%20bar</t>
  </si>
  <si>
    <t>https://aluext.sharepoint.com/sites/DesignandFeasibility/_layouts/15/listform.aspx?PageType=4&amp;ListId=48a11f45-f27a-4e70-b33d-a95f67709e8c&amp;ID=120&amp;ContentTypeID=0x01006440C635F0E5064897CB37DE8164FE39</t>
  </si>
  <si>
    <t>132-extruded round bar</t>
  </si>
  <si>
    <t>St Johann im Pongau</t>
  </si>
  <si>
    <t>https://aluext.sharepoint.com/sites/DesignandFeasibility/Shared%20Documents/A/Amari%20Austria%20GmbH_AT_St%20Johann%20im%20Pongau/Mach-ID_132-extruded%20round%20bar</t>
  </si>
  <si>
    <t>https://aluext.sharepoint.com/sites/DesignandFeasibility/_layouts/15/listform.aspx?PageType=4&amp;ListId=48a11f45-f27a-4e70-b33d-a95f67709e8c&amp;ID=119&amp;ContentTypeID=0x01006440C635F0E5064897CB37DE8164FE39</t>
  </si>
  <si>
    <t>131-Cold drawn round bar</t>
  </si>
  <si>
    <t>https://aluext.sharepoint.com/sites/DesignandFeasibility/Shared%20Documents/C/Cometal%20Metallhalbzeuge%20GmbH_DE_Weinstadt/Mach-ID_131-Cold%20drawn%20round%20bar</t>
  </si>
  <si>
    <t>https://aluext.sharepoint.com/sites/DesignandFeasibility/_layouts/15/listform.aspx?PageType=4&amp;ListId=48a11f45-f27a-4e70-b33d-a95f67709e8c&amp;ID=118&amp;ContentTypeID=0x01006440C635F0E5064897CB37DE8164FE39</t>
  </si>
  <si>
    <t>130-Projekt_Hyundai_Warschau</t>
  </si>
  <si>
    <t>Composites Mobility CH Altenrhein</t>
  </si>
  <si>
    <t>Altenrhein</t>
  </si>
  <si>
    <t>https://aluext.sharepoint.com/sites/DesignandFeasibility/Shared%20Documents/C/CompositesMobility_CH_Altenrhein/Mach-ID_130-Projekt_Hyundai_Warschau</t>
  </si>
  <si>
    <t>https://aluext.sharepoint.com/sites/DesignandFeasibility/_layouts/15/listform.aspx?PageType=4&amp;ListId=48a11f45-f27a-4e70-b33d-a95f67709e8c&amp;ID=117&amp;ContentTypeID=0x01006440C635F0E5064897CB37DE8164FE39</t>
  </si>
  <si>
    <t>129-Bodenprofile Gehäuseunterteil</t>
  </si>
  <si>
    <t>Frankfurt, Ladomerska</t>
  </si>
  <si>
    <t>https://aluext.sharepoint.com/sites/DesignandFeasibility/Shared%20Documents/N/Nemak_DE_Frankfurt,%20Ladomerska/Mach-ID_129-Bodenprofile%20Gehäuseunterteil</t>
  </si>
  <si>
    <t>https://aluext.sharepoint.com/sites/DesignandFeasibility/_layouts/15/listform.aspx?PageType=4&amp;ListId=48a11f45-f27a-4e70-b33d-a95f67709e8c&amp;ID=116&amp;ContentTypeID=0x01006440C635F0E5064897CB37DE8164FE39</t>
  </si>
  <si>
    <t>128-Ventilaufnahme MK120</t>
  </si>
  <si>
    <t>Continental DE Frankfurt</t>
  </si>
  <si>
    <t>60314</t>
  </si>
  <si>
    <t>https://aluext.sharepoint.com/sites/DesignandFeasibility/Shared%20Documents/C/Continental_DE_Frankfurt/Mach-ID_128-Ventilaufnahme%20MK120</t>
  </si>
  <si>
    <t>https://aluext.sharepoint.com/sites/DesignandFeasibility/_layouts/15/listform.aspx?PageType=4&amp;ListId=48a11f45-f27a-4e70-b33d-a95f67709e8c&amp;ID=115&amp;ContentTypeID=0x01006440C635F0E5064897CB37DE8164FE39</t>
  </si>
  <si>
    <t>127-95445-PW-01</t>
  </si>
  <si>
    <t>https://aluext.sharepoint.com/sites/DesignandFeasibility/Shared%20Documents/F/Fackler%20Gewaechshaustechnik_DE_Munningen-Laub/Mach-ID_127-95445-PW-01</t>
  </si>
  <si>
    <t>https://aluext.sharepoint.com/sites/DesignandFeasibility/_layouts/15/listform.aspx?PageType=4&amp;ListId=48a11f45-f27a-4e70-b33d-a95f67709e8c&amp;ID=114&amp;ContentTypeID=0x01006440C635F0E5064897CB37DE8164FE39</t>
  </si>
  <si>
    <t>126-Kühlkörper-Aufsatz</t>
  </si>
  <si>
    <t>Glamox Marine and Offshore GmbH DE Teterow</t>
  </si>
  <si>
    <t>Teterow</t>
  </si>
  <si>
    <t>https://aluext.sharepoint.com/sites/DesignandFeasibility/Shared%20Documents/G/Glamox%20Marine%20and%20Offshore%20GmbH_DE_Teterow/Mach-ID_126-Kühlkörper-Aufsatz</t>
  </si>
  <si>
    <t>https://aluext.sharepoint.com/sites/DesignandFeasibility/_layouts/15/listform.aspx?PageType=4&amp;ListId=48a11f45-f27a-4e70-b33d-a95f67709e8c&amp;ID=113&amp;ContentTypeID=0x01006440C635F0E5064897CB37DE8164FE39</t>
  </si>
  <si>
    <t>125-Rohre_6060_220x15</t>
  </si>
  <si>
    <t>https://aluext.sharepoint.com/sites/DesignandFeasibility/Shared%20Documents/W/WMH%20Westdeutscher%20Metall-Handel%20GmbH_DE_Essen/Mach-ID_125-Rohre_6060_220x15</t>
  </si>
  <si>
    <t>https://aluext.sharepoint.com/sites/DesignandFeasibility/_layouts/15/listform.aspx?PageType=4&amp;ListId=48a11f45-f27a-4e70-b33d-a95f67709e8c&amp;ID=112&amp;ContentTypeID=0x01006440C635F0E5064897CB37DE8164FE39</t>
  </si>
  <si>
    <t>123-Spezialrohr 244x20</t>
  </si>
  <si>
    <t>https://aluext.sharepoint.com/sites/DesignandFeasibility/Shared%20Documents/M/Manfred%20J.C.%20Niemann_DE_Ditzingen/Mach-ID_123-Spezialrohr%20244x20</t>
  </si>
  <si>
    <t>https://aluext.sharepoint.com/sites/DesignandFeasibility/_layouts/15/listform.aspx?PageType=4&amp;ListId=48a11f45-f27a-4e70-b33d-a95f67709e8c&amp;ID=111&amp;ContentTypeID=0x01006440C635F0E5064897CB37DE8164FE39</t>
  </si>
  <si>
    <t>122-Extruded Solid profile</t>
  </si>
  <si>
    <t>https://aluext.sharepoint.com/sites/DesignandFeasibility/Shared%20Documents/M/Mecar%20SA_BE_Petit%20Roeulx%20les%20Nivelles/Mach-ID_122-Extruded%20Solid%20profile</t>
  </si>
  <si>
    <t>https://aluext.sharepoint.com/sites/DesignandFeasibility/_layouts/15/listform.aspx?PageType=4&amp;ListId=48a11f45-f27a-4e70-b33d-a95f67709e8c&amp;ID=110&amp;ContentTypeID=0x01006440C635F0E5064897CB37DE8164FE39</t>
  </si>
  <si>
    <t>121-SP52 SP56 TEI2004090009</t>
  </si>
  <si>
    <t>https://aluext.sharepoint.com/sites/DesignandFeasibility/Shared%20Documents/B/BMW_DE_München/Mach-ID_121-SP52%20SP56%20TEI2004090009</t>
  </si>
  <si>
    <t>https://aluext.sharepoint.com/sites/DesignandFeasibility/_layouts/15/listform.aspx?PageType=4&amp;ListId=48a11f45-f27a-4e70-b33d-a95f67709e8c&amp;ID=109&amp;ContentTypeID=0x01006440C635F0E5064897CB37DE8164FE39</t>
  </si>
  <si>
    <t>120-Seitenteil</t>
  </si>
  <si>
    <t>https://aluext.sharepoint.com/sites/DesignandFeasibility/Shared%20Documents/V/Volkswagen_DE_Braunschweig/Mach-ID_120-Seitenteil</t>
  </si>
  <si>
    <t>https://aluext.sharepoint.com/sites/DesignandFeasibility/_layouts/15/listform.aspx?PageType=4&amp;ListId=48a11f45-f27a-4e70-b33d-a95f67709e8c&amp;ID=108&amp;ContentTypeID=0x01006440C635F0E5064897CB37DE8164FE39</t>
  </si>
  <si>
    <t>119-Rundstangen_7075_6262A_60_74</t>
  </si>
  <si>
    <t>Ordner zu Mach-ID 119</t>
  </si>
  <si>
    <t>https://aluext.sharepoint.com/sites/DesignandFeasibility/_layouts/15/listform.aspx?PageType=4&amp;ListId=48a11f45-f27a-4e70-b33d-a95f67709e8c&amp;ID=107&amp;ContentTypeID=0x01006440C635F0E5064897CB37DE8164FE39</t>
  </si>
  <si>
    <t>https://aluext.sharepoint.com/sites/DesignandFeasibility/Shared%20Documents/T/Tibnor%20A-S_SE_Eskilstuna/Mach-ID_119-119-Rundstangen_7075_6262A_60_74</t>
  </si>
  <si>
    <t>118-C4030733</t>
  </si>
  <si>
    <t>https://aluext.sharepoint.com/sites/DesignandFeasibility/Shared%20Documents/H/Hydro%20Lichtervelde_BE_Lichtervelde/Mach-ID_118-C4030733</t>
  </si>
  <si>
    <t>https://aluext.sharepoint.com/sites/DesignandFeasibility/_layouts/15/listform.aspx?PageType=4&amp;ListId=48a11f45-f27a-4e70-b33d-a95f67709e8c&amp;ID=106&amp;ContentTypeID=0x01006440C635F0E5064897CB37DE8164FE39</t>
  </si>
  <si>
    <t>117-Türprofile</t>
  </si>
  <si>
    <t>LEVC GB Coventry</t>
  </si>
  <si>
    <t>Coventry</t>
  </si>
  <si>
    <t>https://aluext.sharepoint.com/sites/DesignandFeasibility/Shared%20Documents/L/LEVC_GB_Coventry/Mach-ID_117-Türprofile</t>
  </si>
  <si>
    <t>https://aluext.sharepoint.com/sites/DesignandFeasibility/_layouts/15/listform.aspx?PageType=4&amp;ListId=48a11f45-f27a-4e70-b33d-a95f67709e8c&amp;ID=105&amp;ContentTypeID=0x01006440C635F0E5064897CB37DE8164FE39</t>
  </si>
  <si>
    <t>116-Porsche Boxster</t>
  </si>
  <si>
    <t>Ordner zur Mach-ID 116</t>
  </si>
  <si>
    <t>VW / Porsche
Zeichnung</t>
  </si>
  <si>
    <t xml:space="preserve">​VW / Porsche
</t>
  </si>
  <si>
    <t>https://aluext.sharepoint.com/sites/DesignandFeasibility/Shared%20Documents/V/Valmet_FI_Uusikaupunki/Mach-ID_116-Porsche%20Boxter</t>
  </si>
  <si>
    <t>115-Flachstange 82x58</t>
  </si>
  <si>
    <t>https://aluext.sharepoint.com/sites/DesignandFeasibility/Shared%20Documents/G/Guenzler%20Metall_DE_Uhingen/Mach-ID_115-Flachstange%2082x58</t>
  </si>
  <si>
    <t>https://aluext.sharepoint.com/sites/DesignandFeasibility/_layouts/15/listform.aspx?PageType=4&amp;ListId=48a11f45-f27a-4e70-b33d-a95f67709e8c&amp;ID=103&amp;ContentTypeID=0x01006440C635F0E5064897CB37DE8164FE39</t>
  </si>
  <si>
    <t>114-Drawn Round bar</t>
  </si>
  <si>
    <t>https://aluext.sharepoint.com/sites/DesignandFeasibility/Shared%20Documents/W/Westdeutscher%20Metallhandel%20GmbH_DE_Essen/Mach-ID_114-Drawn%20Round%20bar</t>
  </si>
  <si>
    <t>https://aluext.sharepoint.com/sites/DesignandFeasibility/_layouts/15/listform.aspx?PageType=4&amp;ListId=48a11f45-f27a-4e70-b33d-a95f67709e8c&amp;ID=102&amp;ContentTypeID=0x01006440C635F0E5064897CB37DE8164FE39</t>
  </si>
  <si>
    <t>113-MOB_315116</t>
  </si>
  <si>
    <t>Stadler Rheinthal AG</t>
  </si>
  <si>
    <t>9430</t>
  </si>
  <si>
    <t>Rheintal</t>
  </si>
  <si>
    <t>10491004</t>
  </si>
  <si>
    <t>https://aluext.sharepoint.com/sites/DesignandFeasibility/Shared%20Documents/S/Stadler%20Rheintal_CH_Rheintal/Mach-ID_113-MOB_315116</t>
  </si>
  <si>
    <t>https://aluext.sharepoint.com/sites/DesignandFeasibility/_layouts/15/listform.aspx?PageType=4&amp;ListId=48a11f45-f27a-4e70-b33d-a95f67709e8c&amp;ID=101&amp;ContentTypeID=0x01006440C635F0E5064897CB37DE8164FE39</t>
  </si>
  <si>
    <t>112-Shapes in 5083 F</t>
  </si>
  <si>
    <t>https://aluext.sharepoint.com/sites/DesignandFeasibility/Shared%20Documents/V/VT%20Metal%20Kft_HU_Székesfehérvár/Mach-ID_112-Shapes%20in%205083%20F</t>
  </si>
  <si>
    <t>https://aluext.sharepoint.com/sites/DesignandFeasibility/_layouts/15/listform.aspx?PageType=4&amp;ListId=48a11f45-f27a-4e70-b33d-a95f67709e8c&amp;ID=100&amp;ContentTypeID=0x01006440C635F0E5064897CB37DE8164FE39</t>
  </si>
  <si>
    <t>111-Trittstufe</t>
  </si>
  <si>
    <t>https://aluext.sharepoint.com/sites/DesignandFeasibility/Shared%20Documents/M/Magna_AT_Sinabelkirchen/Mach-ID_111-Trittstufe</t>
  </si>
  <si>
    <t>https://aluext.sharepoint.com/sites/DesignandFeasibility/_layouts/15/listform.aspx?PageType=4&amp;ListId=48a11f45-f27a-4e70-b33d-a95f67709e8c&amp;ID=99&amp;ContentTypeID=0x01006440C635F0E5064897CB37DE8164FE39</t>
  </si>
  <si>
    <t>110-Hohlprofil_6082_300x204</t>
  </si>
  <si>
    <t>Winterhoff Maschinenbau GmbH &amp; Co.KG DE Zernien</t>
  </si>
  <si>
    <t>Zernien</t>
  </si>
  <si>
    <t>https://aluext.sharepoint.com/sites/DesignandFeasibility/Shared%20Documents/W/Winterhoff%20Maschinenbau%20GmbH%20&amp;%20Co.KG_DE_Zernien/Mach-ID_110-Hohlprofil_6082_300x204</t>
  </si>
  <si>
    <t>https://aluext.sharepoint.com/sites/DesignandFeasibility/_layouts/15/listform.aspx?PageType=4&amp;ListId=48a11f45-f27a-4e70-b33d-a95f67709e8c&amp;ID=98&amp;ContentTypeID=0x01006440C635F0E5064897CB37DE8164FE39</t>
  </si>
  <si>
    <t>106-Extrusions HAI Skoda</t>
  </si>
  <si>
    <t>Ordner zu Mach-ID 106</t>
  </si>
  <si>
    <t>https://aluext.sharepoint.com/sites/DesignandFeasibility/_layouts/15/listform.aspx?PageType=4&amp;ListId=48a11f45-f27a-4e70-b33d-a95f67709e8c&amp;ID=97&amp;ContentTypeID=0x01006440C635F0E5064897CB37DE8164FE39</t>
  </si>
  <si>
    <t>https://aluext.sharepoint.com/sites/DesignandFeasibility/Shared%20Documents/H/HAI_AT_Ranshofen/Mach-ID_106-Extrusions%20HAI%20Skoda</t>
  </si>
  <si>
    <t>104-Profile-Projekt_UFS_neu</t>
  </si>
  <si>
    <t>https://aluext.sharepoint.com/sites/DesignandFeasibility/Shared%20Documents/F/Feldbinder%20Spezialfahrzeugwerke%20GmbH_DE_Winsen/Mach-ID_104-Profile-Projekt_UFS_neu</t>
  </si>
  <si>
    <t>https://aluext.sharepoint.com/sites/DesignandFeasibility/_layouts/15/listform.aspx?PageType=4&amp;ListId=48a11f45-f27a-4e70-b33d-a95f67709e8c&amp;ID=96&amp;ContentTypeID=0x01006440C635F0E5064897CB37DE8164FE39</t>
  </si>
  <si>
    <t>103-Profil alu CAI 200x200</t>
  </si>
  <si>
    <t>https://aluext.sharepoint.com/sites/DesignandFeasibility/Shared%20Documents/M/Manfred%20J.C.%20Niemann_DE_Bremen%20Zweigniederlassung%20Rheinzabern/Mach-ID_103-Profil%20alu%20CAI%20200x200</t>
  </si>
  <si>
    <t>https://aluext.sharepoint.com/sites/DesignandFeasibility/_layouts/15/listform.aspx?PageType=4&amp;ListId=48a11f45-f27a-4e70-b33d-a95f67709e8c&amp;ID=95&amp;ContentTypeID=0x01006440C635F0E5064897CB37DE8164FE39</t>
  </si>
  <si>
    <t>102-Extruded Round Bar</t>
  </si>
  <si>
    <t>Ordner zu Mach-ID 102</t>
  </si>
  <si>
    <t>https://aluext.sharepoint.com/sites/DesignandFeasibility/_layouts/15/listform.aspx?PageType=4&amp;ListId=48a11f45-f27a-4e70-b33d-a95f67709e8c&amp;ID=94&amp;ContentTypeID=0x01006440C635F0E5064897CB37DE8164FE39</t>
  </si>
  <si>
    <t>https://aluext.sharepoint.com/sites/DesignandFeasibility/Shared%20Documents/M/Mecar%20SA%20BE%20Petit-Roeulx-lez-Nivelles(NK)_BE_Petit-Roeulx-lez-Nivelles/Mach-ID_102-102-Extruded_Round_Bar</t>
  </si>
  <si>
    <t>101-Bremsblech_EUT</t>
  </si>
  <si>
    <t>https://aluext.sharepoint.com/sites/DesignandFeasibility/Shared%20Documents/F/Feldbinder%20Spezialfahrzeugwerke%20GmbH_DE_Winsen/Mach-ID_101-Bremsblech_EUT</t>
  </si>
  <si>
    <t>https://aluext.sharepoint.com/sites/DesignandFeasibility/_layouts/15/listform.aspx?PageType=4&amp;ListId=48a11f45-f27a-4e70-b33d-a95f67709e8c&amp;ID=93&amp;ContentTypeID=0x01006440C635F0E5064897CB37DE8164FE39</t>
  </si>
  <si>
    <t>100-Extruded Round Bar</t>
  </si>
  <si>
    <t>Eppendorf Zentrifugen DE Leipzig</t>
  </si>
  <si>
    <t>Leipzich</t>
  </si>
  <si>
    <t>https://aluext.sharepoint.com/sites/DesignandFeasibility/Shared%20Documents/E/Eppendorf%20Zentrifugen_DE_Leipzich/Mach-ID_100-Extruded%20Round%20Bar</t>
  </si>
  <si>
    <t>https://aluext.sharepoint.com/sites/DesignandFeasibility/_layouts/15/listform.aspx?PageType=4&amp;ListId=48a11f45-f27a-4e70-b33d-a95f67709e8c&amp;ID=92&amp;ContentTypeID=0x01006440C635F0E5064897CB37DE8164FE39</t>
  </si>
  <si>
    <t>99-Customized_profiles_17439_40</t>
  </si>
  <si>
    <t>https://aluext.sharepoint.com/sites/DesignandFeasibility/Shared%20Documents/O/Oy%20Hollmen%20&amp;%20Co_Fi_Ulvila/Mach-ID_99-Customized_profiles_17439_40</t>
  </si>
  <si>
    <t>https://aluext.sharepoint.com/sites/DesignandFeasibility/_layouts/15/listform.aspx?PageType=4&amp;ListId=48a11f45-f27a-4e70-b33d-a95f67709e8c&amp;ID=91&amp;ContentTypeID=0x01006440C635F0E5064897CB37DE8164FE39</t>
  </si>
  <si>
    <t>98-Flach_6082_T6_203x82,55 mm</t>
  </si>
  <si>
    <t>https://aluext.sharepoint.com/sites/DesignandFeasibility/Shared%20Documents/M/Metalex_GB_Horsham/Mach-ID_98-Flach_6082_T6_203x82,55%20mm</t>
  </si>
  <si>
    <t>https://aluext.sharepoint.com/sites/DesignandFeasibility/_layouts/15/listform.aspx?PageType=4&amp;ListId=48a11f45-f27a-4e70-b33d-a95f67709e8c&amp;ID=90&amp;ContentTypeID=0x01006440C635F0E5064897CB37DE8164FE39</t>
  </si>
  <si>
    <t>97-package 1</t>
  </si>
  <si>
    <t>https://aluext.sharepoint.com/sites/DesignandFeasibility/Shared%20Documents/V/Volvo%20cars_SE_Göteborg/Mach-ID_97-package%201</t>
  </si>
  <si>
    <t>https://aluext.sharepoint.com/sites/DesignandFeasibility/_layouts/15/listform.aspx?PageType=4&amp;ListId=48a11f45-f27a-4e70-b33d-a95f67709e8c&amp;ID=89&amp;ContentTypeID=0x01006440C635F0E5064897CB37DE8164FE39</t>
  </si>
  <si>
    <t>96-Flatbar 305x44</t>
  </si>
  <si>
    <t>https://aluext.sharepoint.com/sites/DesignandFeasibility/Shared%20Documents/O/Oy%20Hollmen%20&amp;%20Co_Fi_Ulvila/Mach-ID_96-Flatbar%20305x44</t>
  </si>
  <si>
    <t>https://aluext.sharepoint.com/sites/DesignandFeasibility/_layouts/15/listform.aspx?PageType=4&amp;ListId=48a11f45-f27a-4e70-b33d-a95f67709e8c&amp;ID=88&amp;ContentTypeID=0x01006440C635F0E5064897CB37DE8164FE39</t>
  </si>
  <si>
    <t>95-RFQ 200420 - P296, P315; P316; P317</t>
  </si>
  <si>
    <t>https://aluext.sharepoint.com/sites/DesignandFeasibility/Shared%20Documents/P/Peri_DE_Weissenhorn/Mach-ID_95-RFQ%20200420%20-%20P296,%20P315;%20P316;%20P317</t>
  </si>
  <si>
    <t>https://aluext.sharepoint.com/sites/DesignandFeasibility/_layouts/15/listform.aspx?PageType=4&amp;ListId=48a11f45-f27a-4e70-b33d-a95f67709e8c&amp;ID=87&amp;ContentTypeID=0x01006440C635F0E5064897CB37DE8164FE39</t>
  </si>
  <si>
    <t>94-ID4688 Verbindungsprofil VP 18-32</t>
  </si>
  <si>
    <t>https://aluext.sharepoint.com/sites/DesignandFeasibility/Shared%20Documents/I/Isel_DE_Dermbach/Mach-ID_94-ID4688%20Verbindungsprofil%20VP%2018-32</t>
  </si>
  <si>
    <t>https://aluext.sharepoint.com/sites/DesignandFeasibility/_layouts/15/listform.aspx?PageType=4&amp;ListId=48a11f45-f27a-4e70-b33d-a95f67709e8c&amp;ID=86&amp;ContentTypeID=0x01006440C635F0E5064897CB37DE8164FE39</t>
  </si>
  <si>
    <t>93-ID1414 Führungsträgerprofil FTP15</t>
  </si>
  <si>
    <t>https://aluext.sharepoint.com/sites/DesignandFeasibility/Shared%20Documents/I/Isel_DE_Dermbach/Mach-ID_93-ID1414%20Führungsträgerprofil%20FTP15</t>
  </si>
  <si>
    <t>https://aluext.sharepoint.com/sites/DesignandFeasibility/_layouts/15/listform.aspx?PageType=4&amp;ListId=48a11f45-f27a-4e70-b33d-a95f67709e8c&amp;ID=85&amp;ContentTypeID=0x01006440C635F0E5064897CB37DE8164FE39</t>
  </si>
  <si>
    <t>92-unknown</t>
  </si>
  <si>
    <t>Thomas Eisenhandel GmbH</t>
  </si>
  <si>
    <t>https://aluext.sharepoint.com/sites/DesignandFeasibility/Shared%20Documents/T/Thomas%20Eisenhandel%20GmbH_DE_Bonn/Mach-ID_92-</t>
  </si>
  <si>
    <t>https://aluext.sharepoint.com/sites/DesignandFeasibility/_layouts/15/listform.aspx?PageType=4&amp;ListId=48a11f45-f27a-4e70-b33d-a95f67709e8c&amp;ID=84&amp;ContentTypeID=0x01006440C635F0E5064897CB37DE8164FE39</t>
  </si>
  <si>
    <t>91-Luftfahrt</t>
  </si>
  <si>
    <t>Thyssenkrupp Materials Poland S.A. PL Błonie</t>
  </si>
  <si>
    <t>Błonie</t>
  </si>
  <si>
    <t>https://aluext.sharepoint.com/sites/DesignandFeasibility/Shared%20Documents/T/Thyssenkrupp%20Materials%20Poland%20S.A._PL_Błonie/Mach-ID_91-</t>
  </si>
  <si>
    <t>https://aluext.sharepoint.com/sites/DesignandFeasibility/_layouts/15/listform.aspx?PageType=4&amp;ListId=48a11f45-f27a-4e70-b33d-a95f67709e8c&amp;ID=83&amp;ContentTypeID=0x01006440C635F0E5064897CB37DE8164FE39</t>
  </si>
  <si>
    <t>90-Luftfahrt</t>
  </si>
  <si>
    <t>Thyssenkrupp Aerospace UK, a divison of Thyssenkrupp</t>
  </si>
  <si>
    <t>Thyssenkrupp Aerospace a division of</t>
  </si>
  <si>
    <t>MK8 8DF</t>
  </si>
  <si>
    <t>Milton Keynes</t>
  </si>
  <si>
    <t>10491056</t>
  </si>
  <si>
    <t>https://aluext.sharepoint.com/sites/DesignandFeasibility/Shared%20Documents/T/Thyssenkrupp%20Materials%20UK_GB_Milton%20Keynes/Mach-ID_90-</t>
  </si>
  <si>
    <t>https://aluext.sharepoint.com/sites/DesignandFeasibility/_layouts/15/listform.aspx?PageType=4&amp;ListId=48a11f45-f27a-4e70-b33d-a95f67709e8c&amp;ID=82&amp;ContentTypeID=0x01006440C635F0E5064897CB37DE8164FE39</t>
  </si>
  <si>
    <t>89-Velaro</t>
  </si>
  <si>
    <t>https://aluext.sharepoint.com/sites/DesignandFeasibility/Shared%20Documents/SiemensKrefeld%5FDE%5FKrefeld%2FMach%2DID%5F89%2DVelaro</t>
  </si>
  <si>
    <t>https://aluext.sharepoint.com/sites/DesignandFeasibility/_layouts/15/listform.aspx?PageType=4&amp;ListId=48a11f45-f27a-4e70-b33d-a95f67709e8c&amp;ID=81&amp;ContentTypeID=0x01006440C635F0E5064897CB37DE8164FE39</t>
  </si>
  <si>
    <t>88-Gehäuse Boxter</t>
  </si>
  <si>
    <t>Mahle DE Stuttgart</t>
  </si>
  <si>
    <t>https://aluext.sharepoint.com/sites/DesignandFeasibility/Shared%20Documents/M/Mahle_DE_Stuttgart/Mach-ID_88-</t>
  </si>
  <si>
    <t>https://aluext.sharepoint.com/sites/DesignandFeasibility/_layouts/15/listform.aspx?PageType=4&amp;ListId=48a11f45-f27a-4e70-b33d-a95f67709e8c&amp;ID=80&amp;ContentTypeID=0x01006440C635F0E5064897CB37DE8164FE39</t>
  </si>
  <si>
    <t>87-aircraft</t>
  </si>
  <si>
    <t>Szekesfehervar</t>
  </si>
  <si>
    <t>https://aluext.sharepoint.com/sites/DesignandFeasibility/Shared%20Documents/V/VT%20Metal%20Kft,%20Ungarn_HU_Szekesfehervar/Mach-ID_87-</t>
  </si>
  <si>
    <t>https://aluext.sharepoint.com/sites/DesignandFeasibility/_layouts/15/listform.aspx?PageType=4&amp;ListId=48a11f45-f27a-4e70-b33d-a95f67709e8c&amp;ID=79&amp;ContentTypeID=0x01006440C635F0E5064897CB37DE8164FE39</t>
  </si>
  <si>
    <t>86-Aerospace parts</t>
  </si>
  <si>
    <t>Mysłowice</t>
  </si>
  <si>
    <t>https://aluext.sharepoint.com/sites/DesignandFeasibility/Shared%20Documents/A/Alinox_PL_Mysłowice/Mach-ID_86-</t>
  </si>
  <si>
    <t>Extrusion;#Weiterverarbeitung;#Gießprodukt</t>
  </si>
  <si>
    <t>https://aluext.sharepoint.com/sites/DesignandFeasibility/_layouts/15/listform.aspx?PageType=4&amp;ListId=48a11f45-f27a-4e70-b33d-a95f67709e8c&amp;ID=78&amp;ContentTypeID=0x01006440C635F0E5064897CB37DE8164FE39</t>
  </si>
  <si>
    <t>84-Voltage Sourced Converter</t>
  </si>
  <si>
    <t>ABB Power Grids Sweden AB SE Västeras</t>
  </si>
  <si>
    <t>Västeras</t>
  </si>
  <si>
    <t>https://aluext.sharepoint.com/sites/DesignandFeasibility/Shared%20Documents/A/ABB%20Power%20Grids%20Sweden%20AB_SE_SE_Västeras/Mach-ID_84-</t>
  </si>
  <si>
    <t>https://aluext.sharepoint.com/sites/DesignandFeasibility/_layouts/15/listform.aspx?PageType=4&amp;ListId=48a11f45-f27a-4e70-b33d-a95f67709e8c&amp;ID=77&amp;ContentTypeID=0x01006440C635F0E5064897CB37DE8164FE39</t>
  </si>
  <si>
    <t>83-IPB R02</t>
  </si>
  <si>
    <t>https://aluext.sharepoint.com/sites/DesignandFeasibility/Shared%20Documents/R/Robert%20Bosch_DE_Blaichach/Mach-ID_83-</t>
  </si>
  <si>
    <t>https://aluext.sharepoint.com/sites/DesignandFeasibility/_layouts/15/listform.aspx?PageType=4&amp;ListId=48a11f45-f27a-4e70-b33d-a95f67709e8c&amp;ID=76&amp;ContentTypeID=0x01006440C635F0E5064897CB37DE8164FE39</t>
  </si>
  <si>
    <t>82- MEB entry</t>
  </si>
  <si>
    <t>https://aluext.sharepoint.com/sites/DesignandFeasibility/Shared%20Documents/V/Volkswagen_DE_Wolfsburg/Mach-ID_82-</t>
  </si>
  <si>
    <t>https://aluext.sharepoint.com/sites/DesignandFeasibility/_layouts/15/listform.aspx?PageType=4&amp;ListId=48a11f45-f27a-4e70-b33d-a95f67709e8c&amp;ID=75&amp;ContentTypeID=0x01006440C635F0E5064897CB37DE8164FE39</t>
  </si>
  <si>
    <t>81-Überwachungskameras</t>
  </si>
  <si>
    <t>Bosch Security Sysstems B.V. NL Eindhoven</t>
  </si>
  <si>
    <t>https://aluext.sharepoint.com/sites/DesignandFeasibility/Shared%20Documents/B/Bosch%20Security%20Sysstems%20B.V._NL_NL_Eindhoven/Mach-ID_81-</t>
  </si>
  <si>
    <t>https://aluext.sharepoint.com/sites/DesignandFeasibility/_layouts/15/listform.aspx?PageType=4&amp;ListId=48a11f45-f27a-4e70-b33d-a95f67709e8c&amp;ID=74&amp;ContentTypeID=0x01006440C635F0E5064897CB37DE8164FE39</t>
  </si>
  <si>
    <t>80-Vollprofile</t>
  </si>
  <si>
    <t>https://aluext.sharepoint.com/sites/DesignandFeasibility/Shared%20Documents/V/VT%20Metal%20Kft_HU_Szekesfehervar/Mach-ID_80-Vollprofile</t>
  </si>
  <si>
    <t>https://aluext.sharepoint.com/sites/DesignandFeasibility/_layouts/15/listform.aspx?PageType=4&amp;ListId=48a11f45-f27a-4e70-b33d-a95f67709e8c&amp;ID=73&amp;ContentTypeID=0x01006440C635F0E5064897CB37DE8164FE39</t>
  </si>
  <si>
    <t>79-Druckplatten L 3 Plus</t>
  </si>
  <si>
    <t>https://aluext.sharepoint.com/sites/DesignandFeasibility/Shared%20Documents/B/BMW_DE_Dingolfing/Mach-ID_79-Druckplatten%20L%203%20Plus</t>
  </si>
  <si>
    <t>https://aluext.sharepoint.com/sites/DesignandFeasibility/_layouts/15/listform.aspx?PageType=4&amp;ListId=48a11f45-f27a-4e70-b33d-a95f67709e8c&amp;ID=72&amp;ContentTypeID=0x01006440C635F0E5064897CB37DE8164FE39</t>
  </si>
  <si>
    <t>78-Klemmleiste und Auffahrschutz, QB50 bereits ers</t>
  </si>
  <si>
    <t>https://aluext.sharepoint.com/sites/DesignandFeasibility/Shared%20Documents/B/BMW_DE_Dingolfing/Mach-ID_78-Klemmleiste%20und%20Auffahrschutz,%20QB50%20bereits%20erstellt,%20Unterlagen%20aus%20unter%206996%20abgespeichert</t>
  </si>
  <si>
    <t>https://aluext.sharepoint.com/sites/DesignandFeasibility/_layouts/15/listform.aspx?PageType=4&amp;ListId=48a11f45-f27a-4e70-b33d-a95f67709e8c&amp;ID=71&amp;ContentTypeID=0x01006440C635F0E5064897CB37DE8164FE39</t>
  </si>
  <si>
    <t>77-Extruded Round Bar</t>
  </si>
  <si>
    <t>https://aluext.sharepoint.com/sites/DesignandFeasibility/Shared%20Documents/A/Aviometal_DE_Arsago%20Seprio/Mach-ID_77-Extruded%20Round%20Bar</t>
  </si>
  <si>
    <t>https://aluext.sharepoint.com/sites/DesignandFeasibility/_layouts/15/listform.aspx?PageType=4&amp;ListId=48a11f45-f27a-4e70-b33d-a95f67709e8c&amp;ID=70&amp;ContentTypeID=0x01006440C635F0E5064897CB37DE8164FE39</t>
  </si>
  <si>
    <t>76-Extruded Round Bars</t>
  </si>
  <si>
    <t>Delta Usinage Sarl</t>
  </si>
  <si>
    <t>Delta Usinage</t>
  </si>
  <si>
    <t>49610</t>
  </si>
  <si>
    <t>Mûrs Erigné</t>
  </si>
  <si>
    <t>10100251</t>
  </si>
  <si>
    <t>https://aluext.sharepoint.com/sites/DesignandFeasibility/Shared%20Documents/D/Delta%20Usinage_Fr_Mûrs%20Erigné/Mach-ID_76-Extruded%20Round%20Bars</t>
  </si>
  <si>
    <t>Fr</t>
  </si>
  <si>
    <t>https://aluext.sharepoint.com/sites/DesignandFeasibility/_layouts/15/listform.aspx?PageType=4&amp;ListId=48a11f45-f27a-4e70-b33d-a95f67709e8c&amp;ID=69&amp;ContentTypeID=0x01006440C635F0E5064897CB37DE8164FE39</t>
  </si>
  <si>
    <t>75-Issartel</t>
  </si>
  <si>
    <t>Issartel FR Roche La Moliere</t>
  </si>
  <si>
    <t>Roche La Moliere</t>
  </si>
  <si>
    <t>https://aluext.sharepoint.com/sites/DesignandFeasibility/Shared%20Documents/I/Issartel_FR_Roche%20La%20Moliere/Mach-ID_75-Issartel</t>
  </si>
  <si>
    <t>https://aluext.sharepoint.com/sites/DesignandFeasibility/_layouts/15/listform.aspx?PageType=4&amp;ListId=48a11f45-f27a-4e70-b33d-a95f67709e8c&amp;ID=68&amp;ContentTypeID=0x01006440C635F0E5064897CB37DE8164FE39</t>
  </si>
  <si>
    <t>74-DDNG Platform</t>
  </si>
  <si>
    <t>Bombardier Transportation UK Ltd.</t>
  </si>
  <si>
    <t>https://aluext.sharepoint.com/sites/DesignandFeasibility/Shared%20Documents/B/Bombardier%20_GB_Derby/Mach-ID_74-DDNG%20Platform</t>
  </si>
  <si>
    <t>https://aluext.sharepoint.com/sites/DesignandFeasibility/_layouts/15/listform.aspx?PageType=4&amp;ListId=48a11f45-f27a-4e70-b33d-a95f67709e8c&amp;ID=67&amp;ContentTypeID=0x01006440C635F0E5064897CB37DE8164FE39</t>
  </si>
  <si>
    <t>73-Aufnahmebuchse</t>
  </si>
  <si>
    <t>https://aluext.sharepoint.com/sites/DesignandFeasibility/Shared%20Documents/H/Handtmann%20Systemtechnik_DE_Biberach/Mach-ID_73-Aufnahmebuchse</t>
  </si>
  <si>
    <t>https://aluext.sharepoint.com/sites/DesignandFeasibility/_layouts/15/listform.aspx?PageType=4&amp;ListId=48a11f45-f27a-4e70-b33d-a95f67709e8c&amp;ID=66&amp;ContentTypeID=0x01006440C635F0E5064897CB37DE8164FE39</t>
  </si>
  <si>
    <t>72-Endplate</t>
  </si>
  <si>
    <t>Cascade Engineering Europe HU Hallasztelek</t>
  </si>
  <si>
    <t>Hallasztelek</t>
  </si>
  <si>
    <t>https://aluext.sharepoint.com/sites/DesignandFeasibility/Shared%20Documents/C/Cascade%20Engineering%20Europe_HU_Hallasztelek/Mach-ID_72-Endplate</t>
  </si>
  <si>
    <t>https://aluext.sharepoint.com/sites/DesignandFeasibility/_layouts/15/listform.aspx?PageType=4&amp;ListId=48a11f45-f27a-4e70-b33d-a95f67709e8c&amp;ID=65&amp;ContentTypeID=0x01006440C635F0E5064897CB37DE8164FE39</t>
  </si>
  <si>
    <t>71-Drawn Bars</t>
  </si>
  <si>
    <t>https://aluext.sharepoint.com/sites/DesignandFeasibility/Shared%20Documents/B/BIKAR_DE_Bad%20Berleburg/Mach-ID_71-Drawn%20Bars</t>
  </si>
  <si>
    <t>https://aluext.sharepoint.com/sites/DesignandFeasibility/_layouts/15/listform.aspx?PageType=4&amp;ListId=48a11f45-f27a-4e70-b33d-a95f67709e8c&amp;ID=64&amp;ContentTypeID=0x01006440C635F0E5064897CB37DE8164FE39</t>
  </si>
  <si>
    <t>70-Rd 145</t>
  </si>
  <si>
    <t>Bekescsaba</t>
  </si>
  <si>
    <t>https://aluext.sharepoint.com/sites/DesignandFeasibility/Shared%20Documents/L/Linamar_HU_Bekescsaba/Mach-ID_70-Rd%20145</t>
  </si>
  <si>
    <t>https://aluext.sharepoint.com/sites/DesignandFeasibility/_layouts/15/listform.aspx?PageType=4&amp;ListId=48a11f45-f27a-4e70-b33d-a95f67709e8c&amp;ID=63&amp;ContentTypeID=0x01006440C635F0E5064897CB37DE8164FE39</t>
  </si>
  <si>
    <t>69-Extruded Round bar</t>
  </si>
  <si>
    <t>Aluminium Nederland</t>
  </si>
  <si>
    <t>5341 GL</t>
  </si>
  <si>
    <t>10491115</t>
  </si>
  <si>
    <t>https://aluext.sharepoint.com/sites/DesignandFeasibility/Shared%20Documents/A/Aluminium%20Nederland_NL_Oss/Mach-ID_69-Extruded%20Round%20bar</t>
  </si>
  <si>
    <t>https://aluext.sharepoint.com/sites/DesignandFeasibility/_layouts/15/listform.aspx?PageType=4&amp;ListId=48a11f45-f27a-4e70-b33d-a95f67709e8c&amp;ID=62&amp;ContentTypeID=0x01006440C635F0E5064897CB37DE8164FE39</t>
  </si>
  <si>
    <t>68-Cold Worked Round Bar</t>
  </si>
  <si>
    <t>https://aluext.sharepoint.com/sites/DesignandFeasibility/Shared%20Documents/A/Aviometal_IT_Arsago%20Seprio/Mach-ID_68-Cold%20Worked%20Round%20Bar</t>
  </si>
  <si>
    <t>https://aluext.sharepoint.com/sites/DesignandFeasibility/_layouts/15/listform.aspx?PageType=4&amp;ListId=48a11f45-f27a-4e70-b33d-a95f67709e8c&amp;ID=61&amp;ContentTypeID=0x01006440C635F0E5064897CB37DE8164FE39</t>
  </si>
  <si>
    <t>67-0 265 Y59 477</t>
  </si>
  <si>
    <t>https://aluext.sharepoint.com/sites/DesignandFeasibility/Shared%20Documents/B/Bosch_DE_Blaichach/Mach-ID_67-0%20265%20Y59%20477</t>
  </si>
  <si>
    <t>https://aluext.sharepoint.com/sites/DesignandFeasibility/_layouts/15/listform.aspx?PageType=4&amp;ListId=48a11f45-f27a-4e70-b33d-a95f67709e8c&amp;ID=60&amp;ContentTypeID=0x01006440C635F0E5064897CB37DE8164FE39</t>
  </si>
  <si>
    <t>66-Ford Coyote</t>
  </si>
  <si>
    <t>Denso</t>
  </si>
  <si>
    <t>https://aluext.sharepoint.com/sites/DesignandFeasibility/Shared%20Documents/D/Denso_HU_Székésfehérvár/Mach-ID_66-Ford%20Coyote</t>
  </si>
  <si>
    <t>https://aluext.sharepoint.com/sites/DesignandFeasibility/_layouts/15/listform.aspx?PageType=4&amp;ListId=48a11f45-f27a-4e70-b33d-a95f67709e8c&amp;ID=59&amp;ContentTypeID=0x01006440C635F0E5064897CB37DE8164FE39</t>
  </si>
  <si>
    <t>64-Extruded Round bar</t>
  </si>
  <si>
    <t>https://aluext.sharepoint.com/sites/DesignandFeasibility/Shared%20Documents/W/Westdeutscher%20Metallhandel%20GmbH_DE_Essen/Mach-ID_64-Extruded%20Round%20bar</t>
  </si>
  <si>
    <t>https://aluext.sharepoint.com/sites/DesignandFeasibility/_layouts/15/listform.aspx?PageType=4&amp;ListId=48a11f45-f27a-4e70-b33d-a95f67709e8c&amp;ID=58&amp;ContentTypeID=0x01006440C635F0E5064897CB37DE8164FE39</t>
  </si>
  <si>
    <t>63-Colsworked Round Bars</t>
  </si>
  <si>
    <t>https://aluext.sharepoint.com/sites/DesignandFeasibility/Shared%20Documents/A/Allega%20GmbH_CH_Niederglatt/Mach-ID_63-Colsworked%20Round%20Bars</t>
  </si>
  <si>
    <t>https://aluext.sharepoint.com/sites/DesignandFeasibility/_layouts/15/listform.aspx?PageType=4&amp;ListId=48a11f45-f27a-4e70-b33d-a95f67709e8c&amp;ID=57&amp;ContentTypeID=0x01006440C635F0E5064897CB37DE8164FE39</t>
  </si>
  <si>
    <t>62-Extruded Round bar</t>
  </si>
  <si>
    <t>https://aluext.sharepoint.com/sites/DesignandFeasibility/Shared%20Documents/A/Ameuro%20Metal_NL_Gorinchem/Mach-ID_62-Extruded%20Round%20bar</t>
  </si>
  <si>
    <t>https://aluext.sharepoint.com/sites/DesignandFeasibility/_layouts/15/listform.aspx?PageType=4&amp;ListId=48a11f45-f27a-4e70-b33d-a95f67709e8c&amp;ID=56&amp;ContentTypeID=0x01006440C635F0E5064897CB37DE8164FE39</t>
  </si>
  <si>
    <t>61-Mireo</t>
  </si>
  <si>
    <t>https://aluext.sharepoint.com/sites/DesignandFeasibility/Shared%20Documents/S/Siemens%20Krefeld_DE_Krefeld/Mach-ID_61-Mireo</t>
  </si>
  <si>
    <t>https://aluext.sharepoint.com/sites/DesignandFeasibility/_layouts/15/listform.aspx?PageType=4&amp;ListId=48a11f45-f27a-4e70-b33d-a95f67709e8c&amp;ID=55&amp;ContentTypeID=0x01006440C635F0E5064897CB37DE8164FE39</t>
  </si>
  <si>
    <t>60-Extruded Bars</t>
  </si>
  <si>
    <t>AMCO Metall</t>
  </si>
  <si>
    <t>https://aluext.sharepoint.com/sites/DesignandFeasibility/Shared%20Documents/A/AMCO%20Metall_DE_Bremen/Mach-ID_60-Extruded%20Bars</t>
  </si>
  <si>
    <t>https://aluext.sharepoint.com/sites/DesignandFeasibility/_layouts/15/listform.aspx?PageType=4&amp;ListId=48a11f45-f27a-4e70-b33d-a95f67709e8c&amp;ID=54&amp;ContentTypeID=0x01006440C635F0E5064897CB37DE8164FE39</t>
  </si>
  <si>
    <t>59-Endplatten</t>
  </si>
  <si>
    <t>Farasi DE Frickenhausen</t>
  </si>
  <si>
    <t>Frickenhausen</t>
  </si>
  <si>
    <t>https://aluext.sharepoint.com/sites/DesignandFeasibility/Shared%20Documents/F/Farasi_DE_Frickenhausen/Mach-ID_59-Endplatten</t>
  </si>
  <si>
    <t>https://aluext.sharepoint.com/sites/DesignandFeasibility/_layouts/15/listform.aspx?PageType=4&amp;ListId=48a11f45-f27a-4e70-b33d-a95f67709e8c&amp;ID=53&amp;ContentTypeID=0x01006440C635F0E5064897CB37DE8164FE39</t>
  </si>
  <si>
    <t>57-7 Profile Bauprojekt</t>
  </si>
  <si>
    <t>AFC  AT St. Pölten</t>
  </si>
  <si>
    <t>https://aluext.sharepoint.com/sites/DesignandFeasibility/Shared%20Documents/A/AFC%20_AT_St.%20Pölten/Mach-ID_57-7%20Profile%20Bauprojekt</t>
  </si>
  <si>
    <t>https://aluext.sharepoint.com/sites/DesignandFeasibility/_layouts/15/listform.aspx?PageType=4&amp;ListId=48a11f45-f27a-4e70-b33d-a95f67709e8c&amp;ID=52&amp;ContentTypeID=0x01006440C635F0E5064897CB37DE8164FE39</t>
  </si>
  <si>
    <t>56-Klima_Halter_innen</t>
  </si>
  <si>
    <t>https://aluext.sharepoint.com/sites/DesignandFeasibility/Shared%20Documents/A/alpha%20metall%20GmbH_DE_Andernach/Mach-ID_56-Klima_Halter_innen</t>
  </si>
  <si>
    <t>https://aluext.sharepoint.com/sites/DesignandFeasibility/_layouts/15/listform.aspx?PageType=4&amp;ListId=48a11f45-f27a-4e70-b33d-a95f67709e8c&amp;ID=51&amp;ContentTypeID=0x01006440C635F0E5064897CB37DE8164FE39</t>
  </si>
  <si>
    <t>55-Ständerprofile SP25 + SP36</t>
  </si>
  <si>
    <t>https://aluext.sharepoint.com/sites/DesignandFeasibility/Shared%20Documents/I/Isel_DE_Dermbach/Mach-ID_55-Ständerprofile%20SP25%20+%20SP36</t>
  </si>
  <si>
    <t>https://aluext.sharepoint.com/sites/DesignandFeasibility/_layouts/15/listform.aspx?PageType=4&amp;ListId=48a11f45-f27a-4e70-b33d-a95f67709e8c&amp;ID=50&amp;ContentTypeID=0x01006440C635F0E5064897CB37DE8164FE39</t>
  </si>
  <si>
    <t>54-U-Profil B20291</t>
  </si>
  <si>
    <t>https://aluext.sharepoint.com/sites/DesignandFeasibility/Shared%20Documents/A/Amco%20Metall-Service%20GmbH_DE_Bremen/Mach-ID_54-U-Profil%20B20291</t>
  </si>
  <si>
    <t>https://aluext.sharepoint.com/sites/DesignandFeasibility/_layouts/15/listform.aspx?PageType=4&amp;ListId=48a11f45-f27a-4e70-b33d-a95f67709e8c&amp;ID=49&amp;ContentTypeID=0x01006440C635F0E5064897CB37DE8164FE39</t>
  </si>
  <si>
    <t>53-Extruded Round bar</t>
  </si>
  <si>
    <t>https://aluext.sharepoint.com/sites/DesignandFeasibility/Shared%20Documents/B/BIKAR_DE_Bad%20Berleburg/Mach-ID_53-Extruded%20Round%20bar</t>
  </si>
  <si>
    <t>https://aluext.sharepoint.com/sites/DesignandFeasibility/_layouts/15/listform.aspx?PageType=4&amp;ListId=48a11f45-f27a-4e70-b33d-a95f67709e8c&amp;ID=48&amp;ContentTypeID=0x01006440C635F0E5064897CB37DE8164FE39</t>
  </si>
  <si>
    <t>52-Cold worked round bars</t>
  </si>
  <si>
    <t>https://aluext.sharepoint.com/sites/DesignandFeasibility/Shared%20Documents/T/Tw%20Metals%20(sushou)%20Co%20Ltd_CN_Jiangsu/Mach-ID_52-Cold%20worked%20round%20bars</t>
  </si>
  <si>
    <t>https://aluext.sharepoint.com/sites/DesignandFeasibility/_layouts/15/listform.aspx?PageType=4&amp;ListId=48a11f45-f27a-4e70-b33d-a95f67709e8c&amp;ID=47&amp;ContentTypeID=0x01006440C635F0E5064897CB37DE8164FE39</t>
  </si>
  <si>
    <t>51-VW Caddy</t>
  </si>
  <si>
    <t>https://aluext.sharepoint.com/sites/DesignandFeasibility/Shared%20Documents/K/Kirchhoff_DE_Attendorn/Mach-ID_51-VW%20Caddy</t>
  </si>
  <si>
    <t>https://aluext.sharepoint.com/sites/DesignandFeasibility/_layouts/15/listform.aspx?PageType=4&amp;ListId=48a11f45-f27a-4e70-b33d-a95f67709e8c&amp;ID=46&amp;ContentTypeID=0x01006440C635F0E5064897CB37DE8164FE39</t>
  </si>
  <si>
    <t>50-SP56</t>
  </si>
  <si>
    <t>https://aluext.sharepoint.com/sites/DesignandFeasibility/Shared%20Documents/N/Nemak_DE_DE_Frankfurt/Mach-ID_50-SP56</t>
  </si>
  <si>
    <t>https://aluext.sharepoint.com/sites/DesignandFeasibility/_layouts/15/listform.aspx?PageType=4&amp;ListId=48a11f45-f27a-4e70-b33d-a95f67709e8c&amp;ID=45&amp;ContentTypeID=0x01006440C635F0E5064897CB37DE8164FE39</t>
  </si>
  <si>
    <t>49-BMW SP52</t>
  </si>
  <si>
    <t>https://aluext.sharepoint.com/sites/DesignandFeasibility/Shared%20Documents/N/Nemak_DE_DE_Frankfurt/Mach-ID_49-BMW%20SP52</t>
  </si>
  <si>
    <t>https://aluext.sharepoint.com/sites/DesignandFeasibility/_layouts/15/listform.aspx?PageType=4&amp;ListId=48a11f45-f27a-4e70-b33d-a95f67709e8c&amp;ID=44&amp;ContentTypeID=0x01006440C635F0E5064897CB37DE8164FE39</t>
  </si>
  <si>
    <t>47-Tube_6082_T6</t>
  </si>
  <si>
    <t>Wieland SMH GmbH</t>
  </si>
  <si>
    <t>Wieland SMH</t>
  </si>
  <si>
    <t>11854300</t>
  </si>
  <si>
    <t>https://aluext.sharepoint.com/sites/DesignandFeasibility/Shared%20Documents/W/Wieland%20SMH_DE_Trossingen/Mach-ID_47-Tube_6082_T6</t>
  </si>
  <si>
    <t>https://aluext.sharepoint.com/sites/DesignandFeasibility/_layouts/15/listform.aspx?PageType=4&amp;ListId=48a11f45-f27a-4e70-b33d-a95f67709e8c&amp;ID=43&amp;ContentTypeID=0x01006440C635F0E5064897CB37DE8164FE39</t>
  </si>
  <si>
    <t>41-6061/2024 Round bars 04/2020</t>
  </si>
  <si>
    <t>Moked IS Haifa Bay</t>
  </si>
  <si>
    <t>Haifa Bay</t>
  </si>
  <si>
    <t>https://aluext.sharepoint.com/sites/DesignandFeasibility/Shared%20Documents/M/Moked_IS_Haifa%20Bay/Mach-ID_41-6061/2024%20Round%20bars%2004/2020</t>
  </si>
  <si>
    <t>https://aluext.sharepoint.com/sites/DesignandFeasibility/_layouts/15/listform.aspx?PageType=4&amp;ListId=48a11f45-f27a-4e70-b33d-a95f67709e8c&amp;ID=42&amp;ContentTypeID=0x01006440C635F0E5064897CB37DE8164FE39</t>
  </si>
  <si>
    <t>38-TS_9944</t>
  </si>
  <si>
    <t>Spanntec DE Bad Iburg</t>
  </si>
  <si>
    <t>Bad Iburg</t>
  </si>
  <si>
    <t>https://aluext.sharepoint.com/sites/DesignandFeasibility/Shared%20Documents/S/Spanntec_DE_Bad%20Iburg/Mach-ID_38-TS_9944</t>
  </si>
  <si>
    <t>Customer want to place a new order but have attached a document with new specifications. See document "Requirements to hollow sections delivered to Marine Aluminium"</t>
  </si>
  <si>
    <t>000388-01</t>
  </si>
  <si>
    <t xml:space="preserve">Hallo, Profil wurde bereits 2020/2021 angeboten.
Bitte um Aktualisierung des Profils in der Länge inkl. Bearbeitung : 
12.000 mm
8.000 mm
6.000 mm
Danke! </t>
  </si>
  <si>
    <t xml:space="preserve"> Es geht um Profil ID 388 nicht um 46341 lt. Janina
 Laut Alex Mayer nur ohne Stanzen</t>
  </si>
  <si>
    <t>Profil nur mit Luftkühlung.</t>
  </si>
  <si>
    <t>CO: Standard Leg. eingesetzt</t>
  </si>
  <si>
    <t>Laufbahnprofil</t>
  </si>
  <si>
    <t>ohne Stanzung. Längentoleranz +10/0</t>
  </si>
  <si>
    <t>CO: keine Bearbeitung</t>
  </si>
  <si>
    <t>Frachtkosten auf Grund fehlender Angabe der Frankatur nicht. Sollten wir CIF/CIP liefern ca 25cent pro Kilo</t>
  </si>
  <si>
    <t>001407-01</t>
  </si>
  <si>
    <t>Want an updated calculation based on latest drawing. Material is for for forging process.</t>
  </si>
  <si>
    <t xml:space="preserve">Dringendes Abstimmungsgespräch erforderlich, Invest zwingend notwendig (Prozesssicherheit und Reproduzierbarkeit).
Aktuell nicht herstellbar wegen Kühlung. </t>
  </si>
  <si>
    <t>Das mit den Profiltoleranzen habe ich so weit verstanden, ob wir das messtechnisch abbilden können, muss ich prüfen.
Da wir aber eine relativ neue Messmaschine haben, sollte das gehen. Muss ich mit Messtechnik klären.
1 mm Flächentoleranz auf 1200mm Länge ist etwas sportlich. Muss mit dem Kunden verhandelt werden, evtl. Angaben der Norm heranziehen.
Beim Motorträger Dura haben wir Verwindung 0,5. Der Prüfaufwand ist entsprechend. Zusätzlich käme für die Freifläche aber ja noch die Geradheit hinzu.
Zur Beurteilung der Gravimetrieforderung benötige ich die Angabe der gesamten Oberfläche in cm². 
Partikelgröße? Alle Arten von Partikeln? Denkt an Transport-Verpackung....??
500µm sind gerade mal 0,5mm
Was mir große Sorgen macht, sind die Positions-Toleranzen der Bohrungen und Aussparungen. Meiner Meinung nach nicht haltbar. Wir machen die Ausrichtung an RPS-Punkten die an Flächen definiert sind, deren Toleranzen im mm-Bereich liegen und sollen die Position der Bohrung im Zehntel-Bereich fertigen!?!
Werkstückanten mit min -0,1mm. Kann nur über Bürsten gehen und massiver Prozessüberwachung - siehe Beispiel PT500.
Wo sind die Abschlussflächen ersichtlich, die im Text erwähnt sind?
Wir können das Bauteil so nicht bestätigen, hier gibt es noch großen Abstimmungsbedarf mit dem Kunden.</t>
  </si>
  <si>
    <t>siehe Abteilungsbemerkungen</t>
  </si>
  <si>
    <t>001731-04</t>
  </si>
  <si>
    <t>-bitte Angebot auch mit Pressensägeschnitt und entsprechender Toleranz
-aktualisierte Kundenzeichnung erhalten - siehe Rev05</t>
  </si>
  <si>
    <t>Hohlkammern zu klein bei Zeichnung Rev.05</t>
  </si>
  <si>
    <t>nur mit geöffneten Schraub-Kanälen
CO 22.09.22: s. rev.02 keine Angebote von Bearbeitern</t>
  </si>
  <si>
    <t>CO-23.09.22: s. Rev. 02</t>
  </si>
  <si>
    <t>Es konnte kein passendes Angebot technisch und kaufmännisch von Mitleistern erbracht werden</t>
  </si>
  <si>
    <t>Angebot ADEX 390x200 ~ 5400€</t>
  </si>
  <si>
    <t>Nur presstechnische Betrachtung! Besondere Spezifikationen zur Verpakung etc nicht bekannt.
Keine Zulassung für Werkstoff N28 in BTF* !(Zulassung kostet  neben Kosten auch Zeit --&gt; einplanen !)
Nur Richtangebot  * = mechan. Eigenschaften können nicht garantiert werden; müssen erst erprobt werden.</t>
  </si>
  <si>
    <t>Sägen auf Kurzlänge  und Weiterbearbeitung extern  ? =  klären! Wir  (BTF) bieten 6620mm an.</t>
  </si>
  <si>
    <t>siehe Bemerkungen oben</t>
  </si>
  <si>
    <t>siehe Gegenvorschlag</t>
  </si>
  <si>
    <t>DAP ungünstig, besser FCA.</t>
  </si>
  <si>
    <t>Profil auf Grund Querschnitt schiwerig zu verpacken.</t>
  </si>
  <si>
    <t>siehe Oben</t>
  </si>
  <si>
    <t xml:space="preserve">Pressen in Si 1,0 mit Wasserkühlung. Zunge mit 6 mm evtl. vergrößern. </t>
  </si>
  <si>
    <t>Versuchspressung vor Serienfertigung nötig (Schrottbestimmung, mech. Eig. usw.)</t>
  </si>
  <si>
    <t>Vorbehltlich: Kosten für Verpackung und Versand
Nur mit geänderten Toleranzen. s. Rotstiftzeichnung.
Preisbasis ab 09.08.2022.  33%-tige Steigerung mit ausgewiesen</t>
  </si>
  <si>
    <t xml:space="preserve">Säge-Kapa HPI reicht nicht aus.
Annahme: 20 Schichten pro Monat im Peak-Jahr.
25% einer neuen Säge (NP 750000€) ergibt Mehrkosten von 0,038 €/Teil
</t>
  </si>
  <si>
    <t>Bitte dringend FCA vereinbaren analog anderer OEM/Zulieferer.</t>
  </si>
  <si>
    <t>Ladungsträger noch nicht geklärt, keine Info seitens Kunde. Falls AW-VP Preisanpassung nach oben nötig. (0,20€/Kg)</t>
  </si>
  <si>
    <t>Eckenradien außen 2mm; Innenradien 10mm</t>
  </si>
  <si>
    <t>002246-01</t>
  </si>
  <si>
    <t>OBS! Visible surfaces. Profiles will be glast blasted and natural anodized with 20 my by the customer</t>
  </si>
  <si>
    <t>2246</t>
  </si>
  <si>
    <t>siehe Konstruktion!</t>
  </si>
  <si>
    <t xml:space="preserve">Profil für unsere Anlagen nicht geeignet, deshalb abgelehnt!. </t>
  </si>
  <si>
    <t>abgelehnt, siehe Bemerkung Konstruktion.</t>
  </si>
  <si>
    <t>Side Profile</t>
  </si>
  <si>
    <t>Profil für unsere Anlagen nicht geeignet</t>
  </si>
  <si>
    <t>Abgelehnt wegen Ablehnung aller anderer Abteilungen.</t>
  </si>
  <si>
    <t>002246-02</t>
  </si>
  <si>
    <t xml:space="preserve">Profil für unsere Anlagen nicht geeignet, keine sinnvolle Fertigungsmöglichkeit. deshalb abgelehnt!.
</t>
  </si>
  <si>
    <t xml:space="preserve">Profil abgelehnt siehe auch Konstruktion und Toleranz 0,6mm Geradheit quer auf Breite von ca. 250mm nicht haltbar. </t>
  </si>
  <si>
    <t>abgelehnt, siehe Bemerkung Konstruktion und Presswerk.</t>
  </si>
  <si>
    <t>Top Profile</t>
  </si>
  <si>
    <t>Ablehnung auf Grund vorheriger Ablehnung durch Produktion</t>
  </si>
  <si>
    <t>002246-03</t>
  </si>
  <si>
    <t>Profil für unsere Anlagen nicht passend, keine sinnvolle Fertigungsmöglichkeit.
Deshalb abgelehnt !!</t>
  </si>
  <si>
    <t>Back Profile</t>
  </si>
  <si>
    <t>002247-01</t>
  </si>
  <si>
    <t>Angebot in Mehrfachlänge</t>
  </si>
  <si>
    <t>2247</t>
  </si>
  <si>
    <t xml:space="preserve">Achtung: Die TL116N24  wurde bei uns mit 6008 mit Wasserkühlung gefahren (meines Wissens). 6008 wird in Vogt nicht mehr eingesetzt --&gt; somit "neue" Legierung. </t>
  </si>
  <si>
    <t>Keine Spezifikationen vorhanden. Nach Allgemeintol. 755-9 haben wir hier eine Geradheit von bis zu 3mm und eine 
Verwindung von bis zu 5mm beim 2 Meterprofil ( fraglich). Keine Form- und Lagetoleranzen vorhanden. 
Anhand diesen Infos nur mit Vorbehalt.</t>
  </si>
  <si>
    <t>Montageprofil rechts</t>
  </si>
  <si>
    <t xml:space="preserve">HPI Kapazität verfügbar. Presslänge 6000 mm bei Fertiglänge 2066 mm nicht optimal bei 6423mm würden 3 Teile je Stab rauskommen statt 2 
</t>
  </si>
  <si>
    <t>Laut Information Rebecca Baumann per Mail vom 13.09.2022 // 9:44 Uhr ist Incoterm FCA anzunhemen und nicht 
wie in der Machbarkeit angegeben CIP. Dementsprechend fallen keine Transportkosten an. Die Logistikkosten (Admin + Oper-
rations sind in den Verpackungskosten inkludiert). Achtung, die zu vereinbarenden Zeitfenster für den Gebietsspediteur sind 
gem. unseren Öffnungszeiten anzugeben. (Mo-Do 7:00 Uhr - 15 Uhr, Fr. 7:00 Uhr - 12:00 Uhr)</t>
  </si>
  <si>
    <t>Laut Information Rebecca Baumann per Mail vom 13.09.2022 // 9:44 Uhr in der die Informationen zu den Rückfragen der
Logistik seitens Magna Steyr (Herr Gernot Süßenbacher) beantwortet wurden, wird folgendes seitens Magna folgende Info
gegeben: 
Ware soll in von Magna gestellten Serienladungsträgern versendet werden. Laut Magna wird STEP-G eine für das Lieferlos
ausreichende Menge an Serienladungsträgern zur Verfügung gestellt, eine bestimmte Anzahl zur Lagerung einer Vorpro-
duktion ist zum aktuellen Zeitpunkt nicht vorgesehen. Die sollte seitens CCA unbedingt verhandelt werden. Weiters gibt
Magna die Information, dass im Serienbehälter VCI Beutel eingebracht werden müssen um die Bauteile vor Staub zu 
schützen. Diese Beutel werden in den Verpackungskosten berücksichtigt. Eine Präzise Kalkulation ist nicht möglich da zum
jetzigen Zeitpunkt kein Füllgrad der Serienladungsträger bekannt ist. Eine Ausweichverpackung ist laut Magna zum jetzigen 
Zeitpunkt nicht nötig, dementsprechend kann nur produziert werden, wenn Ladungsträger vorhanden sind. Die Serien-
ladungsträger sind zum jetzigen Stand nicht von Magna spezifiziert. Handling Produktions- und Logistikseitig unter Annah-
mewerten. Es liegt keine Angabe zu den Behälterumlauftagen vor.  Kalkulationsbasis: 30 Stück / Box</t>
  </si>
  <si>
    <t>002247-02</t>
  </si>
  <si>
    <t>Montageprofil links</t>
  </si>
  <si>
    <t>Vorausgesetzt freie Kapa an HPI. Presslänge 6000 mm nicht optimal für Fertiglänge 2066 mm s. Anmerkung bei ID 2247-01</t>
  </si>
  <si>
    <t>002247-03</t>
  </si>
  <si>
    <t>Träger diagonal</t>
  </si>
  <si>
    <t xml:space="preserve">Vorausgesetzt freie Kapa HPI. </t>
  </si>
  <si>
    <t>002247-04</t>
  </si>
  <si>
    <t>evtl den Steg von 32,8mm auf 20mm kürzen.</t>
  </si>
  <si>
    <t>Wandstärke von 1,5 mm auf 2,5 mm wegen Kühlung bzw. abkühlen</t>
  </si>
  <si>
    <t>s. Bemerkungen nur mit Änderung</t>
  </si>
  <si>
    <t>Vorausgesetzt freie Kapa HPI</t>
  </si>
  <si>
    <t>002247-05</t>
  </si>
  <si>
    <t>Querträger Mitte</t>
  </si>
  <si>
    <t>002248-01</t>
  </si>
  <si>
    <t>Lieferspezifikation LS – S000017 mit abweichenden Abmessungen</t>
  </si>
  <si>
    <t>2248</t>
  </si>
  <si>
    <t>260x160  D1  N2  Spez-Stau   ADEX   ~1370 €</t>
  </si>
  <si>
    <t>Normen geändert DIN EN 755-3 und Oberfläche DIN EN 603-1</t>
  </si>
  <si>
    <t>Angebot nur Pressen, Recken, Sägen, Verpacken !
Achtung: abweichend zur Spez. LS S00017, bieten wir die Homogenisierung wie bereits geliefert an. 480°C/12h</t>
  </si>
  <si>
    <t>Lenkergehäuse</t>
  </si>
  <si>
    <t>s. Bemerkungen oben</t>
  </si>
  <si>
    <t>Sägekosten 0,21 €/kg  Verpack.-Kosten 0,10 €/kg
anfasen einseitig noch keine Kostenangabe möglich (Masch. ist angefragt)</t>
  </si>
  <si>
    <t>002249-01</t>
  </si>
  <si>
    <t>2249</t>
  </si>
  <si>
    <t>260x135  D4  KatA   Phoenix 1550 €
(= B25050=Schrott) Neu -Wz erforderlich</t>
  </si>
  <si>
    <t>Rohr 35x2,5 mm</t>
  </si>
  <si>
    <t>002250-01</t>
  </si>
  <si>
    <t>Aluminium Channel 1,5'' x 3 '' x 119,625 ''
= 38,1 mm x 8 mm x 76,2 mm x 7 x 3038,48 -0/+3 mm 
WFEL Artikel-Nr. 10794260
Maße auf Zeichnung wie angefragt vervollständigt. Liegt unter Mach in Ordner "Zeichnungen"</t>
  </si>
  <si>
    <t>2250</t>
  </si>
  <si>
    <t>Angebot Keller: 260x128 (53/75) D2 / A  / N2 +Stahlzuschlag 1087 € +Drucking 500x190 D1  2631 €</t>
  </si>
  <si>
    <t>Sägelängentoleranz geändert in +6/-0mm</t>
  </si>
  <si>
    <t xml:space="preserve">Channel </t>
  </si>
  <si>
    <t>002250-02</t>
  </si>
  <si>
    <t>Aluminium Angle
"0.5""X3""X6""X109,5""-0+0.125""LG"
12,7 x 76,2 x 152,4 x 2.781,3 -0/+3,175 mm
WFEL-Artikel-Nr. 10794330
-zu beachten als Anlage in MACH-Ordner: BS1161:1951.
BSAUA 17A gilt as Standard-Referenz für nicht gleichschenklige Winkel</t>
  </si>
  <si>
    <t>Angebot Keller: 330x160 N2 Stau  D1  + DR 500X190 D1   1856+2566=4422€</t>
  </si>
  <si>
    <t>Sägelängentoleranz geändert in +6/-0 mm</t>
  </si>
  <si>
    <t>Angle</t>
  </si>
  <si>
    <t>002251-01</t>
  </si>
  <si>
    <t>2251</t>
  </si>
  <si>
    <t>nur mit zusätlichem Steg analog vorh. VW Profile</t>
  </si>
  <si>
    <t xml:space="preserve">Max. Verwindung auf die Kurzlänge kann lt. Kundenwunsch nicht gewährleistet werden. </t>
  </si>
  <si>
    <t>N212815</t>
  </si>
  <si>
    <t>Siehe Bemerkung Konstruktion und Presswerk</t>
  </si>
  <si>
    <t>002251-02</t>
  </si>
  <si>
    <t>Anforderungen analog VW</t>
  </si>
  <si>
    <t xml:space="preserve">Wenn das Profil gleich ist, läuft es so wie die Ressource 204252 . Nur die Einteilänge ist anderst und kann sich positiv oder 
negativ auf die Recovery auswirken.
Das Verwindungsproblem bei fliegender Warmsäge haben wir immer noch und muss berücksichtigt werden indem man eine 100% Kontrolle der Fixlängen macht . 
</t>
  </si>
  <si>
    <t>N204252</t>
  </si>
  <si>
    <t>siehe Bemerkung Konstruktion und Presswerk</t>
  </si>
  <si>
    <t>002251-03</t>
  </si>
  <si>
    <t xml:space="preserve">Wenn das Profil gleich ist läuft es so wie die Ressource 204252 . Nur die Einteilänge ist anderst und kann sich positiv oder 
negativ auf die Recovery auswirken.
Das Verwindungsproblem bei fliegender Warmsäge haben wir immer noch und muss berücksichtigt werden indem man eine 100% Kontrolle der Fixlängen macht . 
</t>
  </si>
  <si>
    <t>002252-01</t>
  </si>
  <si>
    <t>Bestehendes Werkzeug N213689 (Bonn).
Erste Muster werden bereits am 09.09.2022 zur IAA geliefert.</t>
  </si>
  <si>
    <t>2252</t>
  </si>
  <si>
    <t>Booster</t>
  </si>
  <si>
    <t>002253-01</t>
  </si>
  <si>
    <t>2253</t>
  </si>
  <si>
    <t>Grundkörpe</t>
  </si>
  <si>
    <t>002254-01</t>
  </si>
  <si>
    <t>2254</t>
  </si>
  <si>
    <t>390x240 Angebot Adex 4420 €</t>
  </si>
  <si>
    <t>Maß für "Hammerkopf" auf Kundenzeichnung different--&gt; Klären!
Angebot nur nach Skizze STEP/G  ,da Kundenzeichnung überbemaßt.
Wo sind Sichtflächen?</t>
  </si>
  <si>
    <t>Gehaeuse Strangpress</t>
  </si>
  <si>
    <t>002255-01</t>
  </si>
  <si>
    <t>2255</t>
  </si>
  <si>
    <t>Ecken mit max. R2,5 verrunden (lt. DIN EN 755-9)</t>
  </si>
  <si>
    <t>002256-01</t>
  </si>
  <si>
    <t>30.000 Stk. entsprechen ca. 60 to
Angebot auch in EN AW 6082 T6 möglich
Ausführung gesägt ist Kundenwunsch</t>
  </si>
  <si>
    <t>2256</t>
  </si>
  <si>
    <t>Angebot ADEX   KWZ 500x240 10200€ + Druckring 2600 €</t>
  </si>
  <si>
    <t>Kundenzeichnung ist unvollständig bemaßt, unbemaßte Geometrie wird nur über Konturprüfung geprüft .
Geringe Radienänderung notwentig, 3-Punkt Auflage, siehe Anfrageskizze  rot markiert.
Genaue Verwendung erfragen !</t>
  </si>
  <si>
    <t>Aufdornproben stichpunktartig</t>
  </si>
  <si>
    <t>CAM</t>
  </si>
  <si>
    <t>1,57 €/Stk Aluprof 63579 Freigericht-Altenmittlau</t>
  </si>
  <si>
    <t>Kurzlänge sägen in BTF nicht möglich.  NEUE SÄGE NOTWENDIG !   Extern sägen lassen.</t>
  </si>
  <si>
    <t>002257-01</t>
  </si>
  <si>
    <t xml:space="preserve">Bitte prüfen ob über Duffel wegen 9100 gefertigt werden kann. </t>
  </si>
  <si>
    <t>606163</t>
  </si>
  <si>
    <t>2257</t>
  </si>
  <si>
    <t xml:space="preserve">Rund 250 </t>
  </si>
  <si>
    <t>002258-01</t>
  </si>
  <si>
    <t>Busbar Ø512mm. I know we cant cut the profile. I just want to show the production that the market for bigger profile than 420mm is big.</t>
  </si>
  <si>
    <t>2258</t>
  </si>
  <si>
    <t>Busbar</t>
  </si>
  <si>
    <t>cannot be extruded because of the run out table of 100MN
cannot be sawed at the final saw of 100MN</t>
  </si>
  <si>
    <t>002258-02</t>
  </si>
  <si>
    <t>Busbar Ø333mm cuted in length 5000mm. Customer is asking for alloy 6005-T6.</t>
  </si>
  <si>
    <t>Losgröße ist 5000kg   -  Ware geht in 1x 40´Container   - Seefrachtpreis inkl. Vor-und Nachlauf liegt bei: 4370 EUR
somit Preis /kg:   0,874 EUR, Preis ist gültig für Abfahrten bis 30.09.2022, v. Hafen Hamburg
Angebot RED LINE v. 12.9.22  15:05h e-mail A.Vogt Versand,   Kosten sind exkl. Zollabfertigungen &amp; EUST</t>
  </si>
  <si>
    <t>002259-01</t>
  </si>
  <si>
    <t>2259</t>
  </si>
  <si>
    <t>Sichtfläche muss beachtet werden ( Verkleidungsprofil).  
Achtung T4 Zustand ( nicht in Ofen). Kaltauslagerung nicht bekannt ( nach wievielen Tagen)?
Versuch fahren um die Werte zu verifizieren.</t>
  </si>
  <si>
    <t>Verkleidungsprofil</t>
  </si>
  <si>
    <t>002261-01</t>
  </si>
  <si>
    <t>Anforderungen der GS93047 einhalten
Das bedeutet ein Crashprofil in einer AlMgSi Legierung 6063... (Alte Norm WS2002B)
Kundenlänge 946 mm +/-0,5 mm
Angebot soll aber in Langlängen erfolgen</t>
  </si>
  <si>
    <t>2261</t>
  </si>
  <si>
    <t>Toleranz der Profilbreite +-0,5</t>
  </si>
  <si>
    <t xml:space="preserve">Simulation T6 muss durchgeführt werden. 
Langzeitwärme 1000h </t>
  </si>
  <si>
    <t>Motorträger</t>
  </si>
  <si>
    <t>002262-01</t>
  </si>
  <si>
    <t>DNVGL-Abnahme</t>
  </si>
  <si>
    <t>2262</t>
  </si>
  <si>
    <t>optimale Presslänge 5500mm : Rec -82,7%   /   Schichtl.: 33,16 To.    / Längen- 2  / Blocklänge: 1300mm</t>
  </si>
  <si>
    <t>DNVGL -Abnahme beachen</t>
  </si>
  <si>
    <t>FL 160x30mm</t>
  </si>
  <si>
    <t>002263-01</t>
  </si>
  <si>
    <t>2263</t>
  </si>
  <si>
    <t xml:space="preserve">TL166N24 mit Wasserkühlung. 2 fach sollte möglich sein. </t>
  </si>
  <si>
    <t>Längsträger links+rechts</t>
  </si>
  <si>
    <t>Kalkulation vorab ohne Kalkulation und sägen</t>
  </si>
  <si>
    <t>002263-02</t>
  </si>
  <si>
    <t>s. Zg.</t>
  </si>
  <si>
    <t xml:space="preserve">TL116N24 mit Wasserkühlung im Normalfall. Diese dünnen Wandstärken könnten auch mit Luftkühlung funktionieren. 
Wasserkühlung erst im zweiten Teil der Quench einschalten. Geschwindigkeit von 12 auf 8 m/min reduziert,
da mit Wasserkühlung nur im zweiten Teil der Quench oder nur Luftkühlung. </t>
  </si>
  <si>
    <t>002263-03</t>
  </si>
  <si>
    <t>Querträger vorne</t>
  </si>
  <si>
    <t>002263-04</t>
  </si>
  <si>
    <t>Profil mit Wasserkühlung.
Einteillänge 6000mm nicht ideal, muss von WV angegeben werden. 
Für Serienproduktion unbedingt Invest in Kühlung und wegen Verwindung Profilstrang in Warmsäge mit Pulleranlage nötig.</t>
  </si>
  <si>
    <t>Rahmen links+rechts</t>
  </si>
  <si>
    <t>002263-05</t>
  </si>
  <si>
    <t>Rahmen hinten</t>
  </si>
  <si>
    <t>002264-01</t>
  </si>
  <si>
    <t>2264</t>
  </si>
  <si>
    <t>Rohrdurchmesser 250mm zu groß für P50 in BTF</t>
  </si>
  <si>
    <t>Rohr 250x20mm</t>
  </si>
  <si>
    <t>002266-01</t>
  </si>
  <si>
    <t>EN AW-6061A</t>
  </si>
  <si>
    <t>2266</t>
  </si>
  <si>
    <t>Phoenix 240x135 / D6/ B /  1060€</t>
  </si>
  <si>
    <t>Radius R0,3mm hinzu.</t>
  </si>
  <si>
    <t>Legierung geändert auf 6063 T66</t>
  </si>
  <si>
    <t>Klemmplatte BES3</t>
  </si>
  <si>
    <t>Angebote mit AZ besprochen und Übersicht übermittelt (Option Stanzen und CNC)</t>
  </si>
  <si>
    <t>Nur als Mehrfachlänge 6000+10/-0mm. Extern sägen / bohren anfragen.</t>
  </si>
  <si>
    <t>002267-01</t>
  </si>
  <si>
    <t>AlMgSi-CHA-T1 (WS02005 Typ "U")</t>
  </si>
  <si>
    <t>2267</t>
  </si>
  <si>
    <t>Profil nur mit Luftkühlung möglich.
Lehren dazu bestellt.</t>
  </si>
  <si>
    <t>NONFRG</t>
  </si>
  <si>
    <t xml:space="preserve">Vorausgesetzt Kapazität HPI, Preis excl. Verpackungshandling. </t>
  </si>
  <si>
    <t>Logistikkosten in VP einkalkuliert. Frankatur FCA --&gt; Keine Frachtkosten STEP-G</t>
  </si>
  <si>
    <t>Auf Grund der Geringen Menge wird die Verpackung direkt an der Säge empfohlen. Genaue VPV Erstellung zum 
jetzigen Zeitpunkt nicht möglich da keine Kundenspezifikation vorliegt. Kalkulationsbasis ist Europalette, 1 CBM Karton 
sowie diverses Füllmaterial + Logistikkosten (operativ und administrativ)</t>
  </si>
  <si>
    <t>002267-02</t>
  </si>
  <si>
    <t>Profil nur mit Luftkühlung möglich.
Dazu Lehren bestellt.</t>
  </si>
  <si>
    <t>Packag</t>
  </si>
  <si>
    <t>Voraussetzung freie Kapa HPI. excl. Verpackungshandling</t>
  </si>
  <si>
    <t>Logistikkosten in VP enthalten da FCA --&gt; Keine Transportkosten STEP-G</t>
  </si>
  <si>
    <t>002268-01</t>
  </si>
  <si>
    <t>2268</t>
  </si>
  <si>
    <t>WZ ø 228x128 (Keller)</t>
  </si>
  <si>
    <t>Toleranzänderungen beachten (siehe Kundenzeichnung gelb) 
mit orange gekennzeichnete Toleranzangaben entfallen (siehe Kundenzeichnung)
Profilanpassungen beachten (siehe Anfrageskizze alternativ)</t>
  </si>
  <si>
    <t>Sägetoleranz für die Profillänge von +5/-0 auf +7/-0 anheben (siehe Kundenzeichnung)</t>
  </si>
  <si>
    <t>das Angebot gilt für den Alternativvorschlag</t>
  </si>
  <si>
    <t>medical 80x40 heavy</t>
  </si>
  <si>
    <t>Bund umreift, Profile durch Beilagen getrennt (einwellen)</t>
  </si>
  <si>
    <t>002268-02</t>
  </si>
  <si>
    <t>Toleranzänderungen beachten (siehe Kundenzeichnung gelb) 
mit orange gekennzeichnete Toleranzangaben entfallen (siehe Kundenzeichnung)
Profilanpassungen beachten (siehe Anfrageskizze alternativ)
im Auftragsfall ist eine vollständig bemaßte Zeichnung (pdf, dxf ) nötig (unvollständige Bemaßung)</t>
  </si>
  <si>
    <t>medical 80x40 light</t>
  </si>
  <si>
    <t>002269-01</t>
  </si>
  <si>
    <t>2269</t>
  </si>
  <si>
    <t>WZ vorhanden, aber am Ende der Standzeit.</t>
  </si>
  <si>
    <t>002269-02</t>
  </si>
  <si>
    <t>WZ vorhanden.</t>
  </si>
  <si>
    <t>002269-03</t>
  </si>
  <si>
    <t>002269-04</t>
  </si>
  <si>
    <t>siehe Ablehnung Christoph Orth!</t>
  </si>
  <si>
    <t>nicht Herstellbar bei STEP-G. Muss über extern zugekauft werden.</t>
  </si>
  <si>
    <t>002269-05</t>
  </si>
  <si>
    <t>002269-06</t>
  </si>
  <si>
    <t>002269-07</t>
  </si>
  <si>
    <t>002269-08</t>
  </si>
  <si>
    <t>002269-09</t>
  </si>
  <si>
    <t>002269-10</t>
  </si>
  <si>
    <t>002269-11</t>
  </si>
  <si>
    <t>Dachgurtprofil</t>
  </si>
  <si>
    <t>002269-12</t>
  </si>
  <si>
    <t>002269-13</t>
  </si>
  <si>
    <t>002269-14</t>
  </si>
  <si>
    <t>WZ vorhanden, jedoch am Ende der Standzeit.</t>
  </si>
  <si>
    <t>002269-15</t>
  </si>
  <si>
    <t>002269-16</t>
  </si>
  <si>
    <t>002269-17</t>
  </si>
  <si>
    <t xml:space="preserve">Achtung: Kundenwunschlänge geht nicht ins Silo. Profilhandling muss überprüft werden. </t>
  </si>
  <si>
    <t>Anschlussprofil</t>
  </si>
  <si>
    <t>002269-18</t>
  </si>
  <si>
    <t>002269-19</t>
  </si>
  <si>
    <t>002269-20</t>
  </si>
  <si>
    <t>WZ freigegeben.</t>
  </si>
  <si>
    <t>002269-21</t>
  </si>
  <si>
    <t>keine WZ vorhanden.</t>
  </si>
  <si>
    <t>002269-22</t>
  </si>
  <si>
    <t>002269-23</t>
  </si>
  <si>
    <t>Kein WZ vorhanden, da bisher auf der 43MN gepresst wurde.</t>
  </si>
  <si>
    <t>Stirnwandsäule</t>
  </si>
  <si>
    <t>002269-24</t>
  </si>
  <si>
    <t>Stirnwandprofile</t>
  </si>
  <si>
    <t>002269-25</t>
  </si>
  <si>
    <t xml:space="preserve">Profil mit Luftkühlung.
Kurzlänge 2230mm + 10mm ab Presse machbar, führt aber definitiv zu einem Pressenstillstand da das Kühlbett wegen
 Kurzlängen voll läuft. Dies sollte in der Preisabgabe berücksichtigt werden.  
Die Fertigsäge P45 ist hier vom Ablauf her zu langsam (siehe Beispiel Peri Längstrager mit 2332mm).  
</t>
  </si>
  <si>
    <t>002269-26</t>
  </si>
  <si>
    <t>Kein WZ vorhanden, da bisher auf der 43 MN gepresst wurde.</t>
  </si>
  <si>
    <t>Dachabschluss</t>
  </si>
  <si>
    <t>002269-27</t>
  </si>
  <si>
    <t>Profil mit Luftkühlung
Fixlänge 1660mm ab Presse nicht möglich, muss über zusätzliche Säge gesägt werden.</t>
  </si>
  <si>
    <t>002269-28</t>
  </si>
  <si>
    <t>002269-29</t>
  </si>
  <si>
    <t>Schottwandprofil</t>
  </si>
  <si>
    <t>002270-01</t>
  </si>
  <si>
    <t xml:space="preserve">Alloy is up to us to choose that is suitable for air preasure. The end product is to oxygen generator. Production steps: Press - Cutting to length - Anodising - Fabrication threaded holes </t>
  </si>
  <si>
    <t>2270</t>
  </si>
  <si>
    <t>Extrusionsprofil ohne die kleinen Bohrungen als Hohlkammern</t>
  </si>
  <si>
    <t>Sägen in Bonn nicht möglich</t>
  </si>
  <si>
    <t>002272-01</t>
  </si>
  <si>
    <t>Bestandsprodukte, keine Änderungen möglich</t>
  </si>
  <si>
    <t>2272</t>
  </si>
  <si>
    <t>Toleranzänderungen und Hinweise, auf geänderter Kundenzeichng, beachten
Angebot Wilke 4643 €</t>
  </si>
  <si>
    <t>JK 2466</t>
  </si>
  <si>
    <t>Toleranzänderungen und Hinweise, auf geänderter Kundenzeichng</t>
  </si>
  <si>
    <t>002272-02</t>
  </si>
  <si>
    <t>JK 2654</t>
  </si>
  <si>
    <t>in BTF presstechnisch nicht herstellbar. Form und Toleranzen nicht haltbar.</t>
  </si>
  <si>
    <t>002272-03</t>
  </si>
  <si>
    <t>JK 2680</t>
  </si>
  <si>
    <t>002272-04</t>
  </si>
  <si>
    <t>JK 1183A</t>
  </si>
  <si>
    <t>002273-01</t>
  </si>
  <si>
    <t>2273</t>
  </si>
  <si>
    <t>390x200+Stau / B / Phoenix  2300€
1.DR A11333 vorhanden</t>
  </si>
  <si>
    <t>Deckenkonsole 177x170x180</t>
  </si>
  <si>
    <t>002273-02</t>
  </si>
  <si>
    <t>240x135 D1 Stau  Phoenix 860+110=990€</t>
  </si>
  <si>
    <t>Wandkonsole 140x24x260</t>
  </si>
  <si>
    <t>002273-03</t>
  </si>
  <si>
    <t>Bodenrückenwandprofil 142x138</t>
  </si>
  <si>
    <t>nicht passend für BTF</t>
  </si>
  <si>
    <t>002273-04</t>
  </si>
  <si>
    <t>Ausfallprofil 155x75</t>
  </si>
  <si>
    <t>002273-05</t>
  </si>
  <si>
    <t>Achtung: Prüflehre</t>
  </si>
  <si>
    <t>Dachrinne 220x113</t>
  </si>
  <si>
    <t>002273-06</t>
  </si>
  <si>
    <t>Pfosten 150x150 aussen roh</t>
  </si>
  <si>
    <t>002274-01</t>
  </si>
  <si>
    <t>Teile werden dann zu einem großen Boden montiert.
STEP-G liefert nur Pressprofile.</t>
  </si>
  <si>
    <t>2274</t>
  </si>
  <si>
    <t xml:space="preserve">Angebot nach 3D-Modell weitere Toleranzanforderungen nicht bekannt. </t>
  </si>
  <si>
    <t>Profil nur mit Luftkühlung möglich.
Einteillänge 6000mm wird nicht stimmen da die richtige Einteillänge mir nicht bekannt ist, wegen Fixlängen 1400mm. 
Fixlänge 1400mm ab Presse nicht möglich.</t>
  </si>
  <si>
    <t>ZB Teil 1</t>
  </si>
  <si>
    <t>Sägekosten nicht enthalten</t>
  </si>
  <si>
    <t>Zum jetzigen Zeitpunkt kann keine verlässliche Transportkalkulation abgegeben werden. Lt. MACH-ID soll DAP geliefert werden, lt. Tel. Info von R. Baumann ist der zu verwendende Incoterm FCA. Als kalkulationsbasis werden die aktuellen Material- und Lohnkosten und der Incoterm FCA angeommen. Auf Grund der Annahme von FCA werden Transportkosten vernachlässigt, interne Logistikkosten sind in den Verpackungskosten inkludiert.</t>
  </si>
  <si>
    <t>Zum jetzigen Zeitpunkt kann keine verlässliche Verpackungskalkulation abgegeben werden. SOP des Produktes erst zum 01.01.2028, die Verpackungspreise werden sich bis zum SOP noch nach oben verändern, die Kalkulation erfolgt zu gültige Einkaufspreisen und Lohnkosten zum 20.09.2022. Zum Anfragezeitpunkt liegen keine kundenseitigen Spezifikationen vor. Annahme Standard-Minimalverpackung.</t>
  </si>
  <si>
    <t>002274-02</t>
  </si>
  <si>
    <t>Angebot nach 3D-Modell, weitere Toleranzen nicht bekannt!</t>
  </si>
  <si>
    <t>ZB Teil 2</t>
  </si>
  <si>
    <t>ohne Sägekosten</t>
  </si>
  <si>
    <t>002274-03</t>
  </si>
  <si>
    <t>Angebot nach 3D-Modell, weitere Toleranzeinschränkungen nicht bekannt.</t>
  </si>
  <si>
    <t>ZB Teil 3</t>
  </si>
  <si>
    <t>002274-04</t>
  </si>
  <si>
    <t>ZB Teil 4</t>
  </si>
  <si>
    <t>002274-05</t>
  </si>
  <si>
    <t>Angebot nach 3D-Modell, weitere toleranzanforderungen nicht bekannt.</t>
  </si>
  <si>
    <t>ZB Teil 5</t>
  </si>
  <si>
    <t>002274-06</t>
  </si>
  <si>
    <t>Angebot nach 3D-Modell, weitere Toleranzanforderungen nicht bekannt</t>
  </si>
  <si>
    <t>ZB Teil 6</t>
  </si>
  <si>
    <t>002274-07</t>
  </si>
  <si>
    <t>Angebot nach 3D-Modell weitere Toleranzanforderungen nicht bekannt.</t>
  </si>
  <si>
    <t>ZB Teil 7</t>
  </si>
  <si>
    <t>002274-08</t>
  </si>
  <si>
    <t>schwierige Profilkontur, evtl. mehrere WZ erforderlich</t>
  </si>
  <si>
    <t>Profil nur mit Luftkühlung möglich.
Einteillänge 6000mm wird nicht stimmen da die richtige Einteillänge mir nicht bekannt ist, wegen Fixlängen 1825mm. 
Fixlänge 1825mm ab Presse nicht möglich.</t>
  </si>
  <si>
    <t>Tunnel A</t>
  </si>
  <si>
    <t>002274-09</t>
  </si>
  <si>
    <t>Angebot nach 3D-Modell, weitere Toleranzeinschrä#nkungen nicht bekannt</t>
  </si>
  <si>
    <t>Abstützung Längsträger li</t>
  </si>
  <si>
    <t>002276-01</t>
  </si>
  <si>
    <t>2276</t>
  </si>
  <si>
    <t>B50242</t>
  </si>
  <si>
    <t>002276-02</t>
  </si>
  <si>
    <t>002277-01</t>
  </si>
  <si>
    <t>Mechanical properties EN 755-2
(Rm &gt;220 Mpa - hardness &gt; 75 Hb)</t>
  </si>
  <si>
    <t>2277</t>
  </si>
  <si>
    <t>Profil mit Wasserkühlung.
Einteillänge 2328mm Ok bei Toleranz +10mm</t>
  </si>
  <si>
    <t>H1071784</t>
  </si>
  <si>
    <t>002278-01</t>
  </si>
  <si>
    <t>2278</t>
  </si>
  <si>
    <t>Profil nur mit Luftkühlung</t>
  </si>
  <si>
    <t>LK 225 x 150</t>
  </si>
  <si>
    <t xml:space="preserve">Transportkosten basierend auf Abrufmenge 3 To = ca. 3 Bunde = 6 LDM </t>
  </si>
  <si>
    <t>Keine Kundenspezifikation, es findet Standardverpackung Anwendung</t>
  </si>
  <si>
    <t>002279-01</t>
  </si>
  <si>
    <t>Das Werkzeug gehört Siemens und bisher durfte Fa. Sykatec daraus
Profile beziehen.
Nun darf Fa. Junior daraus Profile erhalten und für Siemens Mobility
bearbeiten.
WKZ-Nr. in Bonn 75330, Wkz ist verschrottet lt. Dominik Peine
Bitte Mindestmenge angeben</t>
  </si>
  <si>
    <t>2279</t>
  </si>
  <si>
    <t>Auf der 100MN gibt es eine Mindestbestellmenge, die seitens des Vertriebs etvl. auch mit Produktion/Werkleitung festgelegt wurde.
Soweit ich richtig informiert bin, liegt diese bei 3 to. Um sicher zugehen, nochmal bei Vertriebsleitung informieren.</t>
  </si>
  <si>
    <t>Mindestmengen beachten</t>
  </si>
  <si>
    <t>002281-01</t>
  </si>
  <si>
    <t>2281</t>
  </si>
  <si>
    <t>JK 2708 Neu</t>
  </si>
  <si>
    <t>BNN und BTF Werkzeugtechn. nicht möglich</t>
  </si>
  <si>
    <t>002282-01</t>
  </si>
  <si>
    <t>2282</t>
  </si>
  <si>
    <t xml:space="preserve">Angebot Wefa-Bohemia: KWZ / D2 / Dornabschluss /    2229 €                         </t>
  </si>
  <si>
    <t>Hinweis auf Formteilgrat hinzu.</t>
  </si>
  <si>
    <t>Toleranz auf Öffnung hinzu = +/-0,3mm.</t>
  </si>
  <si>
    <t>Fallstangenprofil Volant Plus 32x30</t>
  </si>
  <si>
    <t>002283-01</t>
  </si>
  <si>
    <t>Profilkontur mit Lehren prüfen, siehe Zeichnung</t>
  </si>
  <si>
    <t>2283</t>
  </si>
  <si>
    <t>Ausfallprofil 155x128</t>
  </si>
  <si>
    <t>Profil nicht passend für BTF</t>
  </si>
  <si>
    <t>002285-01</t>
  </si>
  <si>
    <t>2285</t>
  </si>
  <si>
    <t>228x128 / D2 / Matr. x58 / Stau / s.a. B50346 (Lage) / 2E005 verwenden Preis ca 1220 €</t>
  </si>
  <si>
    <t>Angebot nach Skizze MID:2285.PDF</t>
  </si>
  <si>
    <t>Flachwulstprofil</t>
  </si>
  <si>
    <t>002287-01</t>
  </si>
  <si>
    <t>2287</t>
  </si>
  <si>
    <t>WZ ø228x128 (Phoenix)</t>
  </si>
  <si>
    <t>Toleranzen Maße 9,7 +/-0,1 und 20,2 +/-0,1 auf jeweils +/-0,2 erhöhen (siehe Kundenzeichnung)</t>
  </si>
  <si>
    <t>Handprotektor</t>
  </si>
  <si>
    <t>s. Verpackung und geänderte Toleranzen</t>
  </si>
  <si>
    <t xml:space="preserve">wegen 6m Längen ist eine Griwepalette mit seitlicher Verstrebung ( max. 500kg Packgewicht möglich ) wegen Durchbiegung nötig
besser wären 3m Längen- weniger Durchbiegung = weniger Verpackungsaufwand (Verpackungsmaterial) und höheres Packgewicht                                                        
möglich ( 0,10€ pro Kg )
</t>
  </si>
  <si>
    <t>002288-01</t>
  </si>
  <si>
    <t>2288</t>
  </si>
  <si>
    <t>Hauptkörper AL MKK 35-165</t>
  </si>
  <si>
    <t>Für BTF nicht machbar. Zu groß , zu schwer. Profil kann nicht gereckt werden (Form+Lagetoleranzen nicht zu halten).</t>
  </si>
  <si>
    <t>002289-01</t>
  </si>
  <si>
    <t>2289</t>
  </si>
  <si>
    <t>siehe auch Anfrage 2070 ( März 2022)</t>
  </si>
  <si>
    <t>Vkt. m. Bohrung 120 mm_60mm</t>
  </si>
  <si>
    <t>002289-02</t>
  </si>
  <si>
    <t>Vkt. m. Bohrung 100_48mm</t>
  </si>
  <si>
    <t>002289-03</t>
  </si>
  <si>
    <t>Vkt. m. Bohrung 90_48 mm</t>
  </si>
  <si>
    <t>002290-01</t>
  </si>
  <si>
    <t>Bitte Neukalkulation von B11182 = bestehendes Wkz BTF mit aktuellen Kostenbestandteilen. Danke.</t>
  </si>
  <si>
    <t>2290</t>
  </si>
  <si>
    <t xml:space="preserve">Achtung: der angegebene Werkzeugpreis wird vom Anfragenmodul verlangt, ist in diesem Fall zu vernachlässigen, da B11182 vorhanden                         </t>
  </si>
  <si>
    <t>Rund 55</t>
  </si>
  <si>
    <t>002291-01</t>
  </si>
  <si>
    <t>Rohprofil ohne Bearbeitung (auf Länge gesägt).
Bestehendes Werkzeug 24744
Bestehende Sachnummer inkl Bearbeitung 20037065 / 9454128-03</t>
  </si>
  <si>
    <t>2291</t>
  </si>
  <si>
    <t>Klemmleiste Rohprofil</t>
  </si>
  <si>
    <t>002292-01</t>
  </si>
  <si>
    <t>2292</t>
  </si>
  <si>
    <t>siehe Änderung auf der geänderten Zeichnung. Nur so kann gefertigt werden.</t>
  </si>
  <si>
    <t>Profil nur mit Luftkühlung.
Änderung wie angegeben notwendigt.</t>
  </si>
  <si>
    <t>130922-1</t>
  </si>
  <si>
    <t>002293-01</t>
  </si>
  <si>
    <t>2293</t>
  </si>
  <si>
    <t>Toleranzänderungen beachten: Maß 2,5 +/-0,1 und 3,5 +/-0,1 auf jeweils +/-0,15 erhöhen (siehe Kd.-zeichnung)</t>
  </si>
  <si>
    <t>die Tabelle Rauhigkeit auf der Kundenzeichnung entfällt (kein Bezug zum Profil erkennbar)
Rauhigkeitswerte nach EN 12020-1 könnten bestätigt werden
Angebot gilt nur für Pressprofil- Bearbeitung extern</t>
  </si>
  <si>
    <t>Buegel VD LI</t>
  </si>
  <si>
    <t>Bund umreift, Profile einzeln einwellen (wegen Oberflächenanforderung), Bund ~ 1to</t>
  </si>
  <si>
    <t>002294-01</t>
  </si>
  <si>
    <t>2294</t>
  </si>
  <si>
    <t>WZ ø260x135 (Angebot Phoenix)</t>
  </si>
  <si>
    <t>Allgemeintoleranzen nach DIN EN 755-9 (nicht nach Norm ISO 2768-mK)
Lauffläche= Sichtfläche (siehe Bemerkung Laufflächen im Standardtext)</t>
  </si>
  <si>
    <t>510-156 Leuchtenprofil 1 Adelicht</t>
  </si>
  <si>
    <t>002294-02</t>
  </si>
  <si>
    <t>510-157 Leuchtenprofil 2 Adelicht</t>
  </si>
  <si>
    <t>002295-01</t>
  </si>
  <si>
    <t>2295</t>
  </si>
  <si>
    <t>WZ ø330x128 /Stau (Keller)</t>
  </si>
  <si>
    <t xml:space="preserve"> Ecken und Kanten mit max.R1 verrunden (DIN EN 755-5)</t>
  </si>
  <si>
    <t>Flachstange 180x20</t>
  </si>
  <si>
    <t>002297-01</t>
  </si>
  <si>
    <t>Längentoleranz; Festigkeit, Allgemeintoleranz keine Angaben-&gt; frei gewählt
gefragte Presslänge ohne mechan. Bearbeitung (Zuschnitt) 6050mm</t>
  </si>
  <si>
    <t>2297</t>
  </si>
  <si>
    <t>die spitzen Kanten an der Riffelung müssen angepasst werden (siehe rot gekennzeichnete Stellen auf der Kundenzeichnung)</t>
  </si>
  <si>
    <t>interne Legierung 6022</t>
  </si>
  <si>
    <t>Pressung als Mehrfachlänge (6100mm)</t>
  </si>
  <si>
    <t>Pressung nicht in EN AW 6082- alternativ in 6060 T66
das Angebot gilt nur für die alternative Legierung und der alternativen Anfrageskizze</t>
  </si>
  <si>
    <t>Sonderprofil 01 Typ 1</t>
  </si>
  <si>
    <t>Endbearbeitung ( Kurzlängen, Fräsen etc.) extern</t>
  </si>
  <si>
    <t>002297-02</t>
  </si>
  <si>
    <t>Längentoleranz; Festigkeit, Allgemein toleranz keine Angaben-&gt; frei gewählt
gefragte Presslänge ohne mechan. Bearbeitung (Zuschnitt) 6050mm</t>
  </si>
  <si>
    <t>das Angebot gilt nur für die alternative Anfrageskizze</t>
  </si>
  <si>
    <t>Sonderprofil 02 Typ2</t>
  </si>
  <si>
    <t>002297-03</t>
  </si>
  <si>
    <t>Längentoleranz; Festigkeit, Allgemein toleranz keine Angaben-&gt; frei gewählt
gefragte Presslänge ohne mechan. Bearbeitung (Zuschnitt) 6350mm</t>
  </si>
  <si>
    <t>die spitze Kante an der Riffelung muss angepasst werden (siehe rot gekennzeichnete Stellen auf der Kundenzeichnung)</t>
  </si>
  <si>
    <t>Pressung als Mehrfachlänge (6350mm)</t>
  </si>
  <si>
    <t>Sonderprofil 03 Typ 3</t>
  </si>
  <si>
    <t>002297-04</t>
  </si>
  <si>
    <t>Längentoleranz; Festigkeit, Allgemein toleranz keine Angaben-&gt; frei gewählt
gefragte Presslänge ohne mechan. Bearbeitung (Zuschnitt) 6100 mm</t>
  </si>
  <si>
    <t>Sonderprofil 03 Typ 4</t>
  </si>
  <si>
    <t>002297-05</t>
  </si>
  <si>
    <t>Längentoleranz; Festigkeit, Allgemein toleranz keine Angaben-&gt; frei gewählt
gefragte Presslänge ohne mechan. Bearbeitung (Zuschnitt) 6000 mm</t>
  </si>
  <si>
    <t>Sonderprofil 03 Typ 5</t>
  </si>
  <si>
    <t>002297-06</t>
  </si>
  <si>
    <t>Sonderprofil 03 Typ 6</t>
  </si>
  <si>
    <t>002298-01</t>
  </si>
  <si>
    <t>2298</t>
  </si>
  <si>
    <t>Rohr kann nicht nach EN 755-7 ( Kd.-Zeichnung) gepresst werden- alternativ nur in EN 755-8 möglich
Angebot gilt für EN 755-8
leichte Scheuerstellen + Kratzer sind auf der Mantelfläche herstellungsbedingt nicht vermeidbar</t>
  </si>
  <si>
    <t>Handlaufrohr PEHT 6m</t>
  </si>
  <si>
    <t>Bund umreift, Profile eingewellt (Eloxal)</t>
  </si>
  <si>
    <t>002299-01</t>
  </si>
  <si>
    <t>Profile rundum sichtbar</t>
  </si>
  <si>
    <t>2299</t>
  </si>
  <si>
    <t>Profil A</t>
  </si>
  <si>
    <t>Bund umreift, Profile einwellen (Sichtfläche rundum)</t>
  </si>
  <si>
    <t>002301-01</t>
  </si>
  <si>
    <t>CAST BILLETS, HOMOGENIZED AND TURNED
Alloy 6101B, EAlMgSi(B), DIN EN 573-3
269 mm diameter -0/+2 mm
Length -2/+5 mm
Same billets as to CMW.</t>
  </si>
  <si>
    <t>2301</t>
  </si>
  <si>
    <t>D359mm billet</t>
  </si>
  <si>
    <t>Profil_001407-01</t>
  </si>
  <si>
    <t>Profil_001693-05</t>
  </si>
  <si>
    <t>Profil_002246-01</t>
  </si>
  <si>
    <t>Profil_002246-02</t>
  </si>
  <si>
    <t>Profil_002246-03</t>
  </si>
  <si>
    <t>Profil_002247-01</t>
  </si>
  <si>
    <t>profil_002247-03</t>
  </si>
  <si>
    <t>Profil_002247-04</t>
  </si>
  <si>
    <t>Profil_002247-05</t>
  </si>
  <si>
    <t>Profil_002251-01</t>
  </si>
  <si>
    <t>Profil_002251-02</t>
  </si>
  <si>
    <t>Profil_002252-01</t>
  </si>
  <si>
    <t>Profil_002253-01</t>
  </si>
  <si>
    <t>Profil_002256-01</t>
  </si>
  <si>
    <t>02259-01</t>
  </si>
  <si>
    <t>02261-01</t>
  </si>
  <si>
    <t>02263-01</t>
  </si>
  <si>
    <t>02263-02</t>
  </si>
  <si>
    <t>02263-03</t>
  </si>
  <si>
    <t>02263-04</t>
  </si>
  <si>
    <t>02263-05</t>
  </si>
  <si>
    <t>Profil_002266-01</t>
  </si>
  <si>
    <t>Profil_002267-01</t>
  </si>
  <si>
    <t>Profil_002267-02</t>
  </si>
  <si>
    <t>Profil_002269-01</t>
  </si>
  <si>
    <t>Profil_002269-02</t>
  </si>
  <si>
    <t>Profil_002269-03</t>
  </si>
  <si>
    <t>Profil_002269-04</t>
  </si>
  <si>
    <t>Profil_002269-05</t>
  </si>
  <si>
    <t>Profil_002269-06</t>
  </si>
  <si>
    <t>Profil_002269-07</t>
  </si>
  <si>
    <t>Profil_002269-08</t>
  </si>
  <si>
    <t>Profil_002269-09</t>
  </si>
  <si>
    <t>Profil_002269-10</t>
  </si>
  <si>
    <t>Profil_002269-11</t>
  </si>
  <si>
    <t>Profil_002269-12</t>
  </si>
  <si>
    <t>Profil_002269-13</t>
  </si>
  <si>
    <t>Profil_002269-14</t>
  </si>
  <si>
    <t>Profil_002269-15</t>
  </si>
  <si>
    <t>Profil_002269-16</t>
  </si>
  <si>
    <t>Profil_002269-17</t>
  </si>
  <si>
    <t>Profil_002269-18</t>
  </si>
  <si>
    <t>Profil_002269-19</t>
  </si>
  <si>
    <t>Profil_002269-20</t>
  </si>
  <si>
    <t>Profil_002269-21</t>
  </si>
  <si>
    <t>Profil_002269-22</t>
  </si>
  <si>
    <t>Profil_002269-23</t>
  </si>
  <si>
    <t>Profil_002269-24</t>
  </si>
  <si>
    <t>Profil_002269-25</t>
  </si>
  <si>
    <t>Profil_002269-26</t>
  </si>
  <si>
    <t>Profil_002269-27</t>
  </si>
  <si>
    <t>Profil_002269-28</t>
  </si>
  <si>
    <t>Profil_002269-29</t>
  </si>
  <si>
    <t>Profil_002270-01</t>
  </si>
  <si>
    <t>02274_01</t>
  </si>
  <si>
    <t>02274_02</t>
  </si>
  <si>
    <t>02274_03</t>
  </si>
  <si>
    <t>02274_04</t>
  </si>
  <si>
    <t>02274_05</t>
  </si>
  <si>
    <t>02274_06</t>
  </si>
  <si>
    <t>02274_07</t>
  </si>
  <si>
    <t>02274_08</t>
  </si>
  <si>
    <t>02274_009</t>
  </si>
  <si>
    <t>Profil_002276-01</t>
  </si>
  <si>
    <t>Profil_002278-01</t>
  </si>
  <si>
    <t>Profil_002279-01</t>
  </si>
  <si>
    <t>Profil_002281-01</t>
  </si>
  <si>
    <t>02291-001</t>
  </si>
  <si>
    <t>02292-001</t>
  </si>
  <si>
    <t>Profil_002299-01</t>
  </si>
  <si>
    <t>000405-09</t>
  </si>
  <si>
    <t>Mach ID-405 - Rev_12  -  bestehendes Werkzeug KP 24747. Neue Machbarkeit wegen neuer Kd-Zeichnung 533813 - Ind. k
und neuer Spezifikation BMW GS93047 vor anstehender PPAP-Abmusterung. 
KD-Zeichnung Ind. k wurde bereits im Vorfeld von Ch. Orth und QM geprüft mit Abgleich zu unserer Werkzeugzeichnung. 
Neue Spezifikation wurde für den Motorträger ebenfalls durch QM geprüft. Die Musterteile liegen bereits bei Th. Rechner
und die Abmusterung wurde gestartet. Bei Unklarheiten bitte Rücksprache mit Th. Rechner halten. 
Pflichtenheft zur Neuanlage einer Teile-Nr. in pA wird am Montag gestartet.</t>
  </si>
  <si>
    <t>Motorträger BMW G45</t>
  </si>
  <si>
    <t>001598-13</t>
  </si>
  <si>
    <t>Unterlagen unter Mach-ID 1598 - Rev.13 incl. unserer bestehenden Werkzeugzeichnung KP 24752
Fa. Bosch benötigt Angebot für 300/500 Stck. Musterteile gem. neuer Zeichnung Nr. 0 204 864 U03 - Ind. 01 v. 06.10.2022.</t>
  </si>
  <si>
    <t>gleiche Geschwindikeit wie ähnlich bestehendes</t>
  </si>
  <si>
    <t>Proil 24752 steht RZ max 35µ und nur das sage ich zu. Hier steht Rp 1max 10/25 das kenne ich nicht und die QM auch nicht.
Das muß geklärt werden !!
Profil mit Wasserwelle pressen.</t>
  </si>
  <si>
    <t>Es muss mit dem Kunden geklärt werden, ob tatsächlich der Rp Wert (mittlere Glättungstiefe) ermittelt werden soll. Der Standard der für diesen Kunden im laufenden Prozess bei anderen Produkten ermittelt wird ist der Rz1 max. Wert.</t>
  </si>
  <si>
    <t>Gerätegehäuse</t>
  </si>
  <si>
    <t>Freigabe nur für Musterteile.
In den Ecken der Nuten kann scharfkantiger Grat stehen bleiben. Muss durch die Muster verifiziert werden.
Rauhigkeit nur in Längsrichtung und nur mit Rp1 max 35 möglich.
Nachfolgeoperationen wie: Sägen, Härteprüfung, Messen, Kennzeichnung nicht enthalten.</t>
  </si>
  <si>
    <t>001716-03</t>
  </si>
  <si>
    <t xml:space="preserve">Total volume is 200ton per year. Profile will  be welded by customer with FSW.
</t>
  </si>
  <si>
    <t>Plate for shipbuilding</t>
  </si>
  <si>
    <t>001716-04</t>
  </si>
  <si>
    <t xml:space="preserve">Total volume is 50ton per year with this alloy. Profile will  be welded by customer with FSW.
It is OK to increase wallthickness to manage the profile in our 100MN press.
</t>
  </si>
  <si>
    <t>001861-03</t>
  </si>
  <si>
    <t xml:space="preserve">Kunde fragt nach einem Jahr eine Aktualisierung an.
Da Anpassungen an der Zeichnung stattgefunden haben bitte neu kalkulieren. Danke! </t>
  </si>
  <si>
    <t>mit 6005 Legierung könnten wir ggbf schneller pressen.</t>
  </si>
  <si>
    <t>Thomas R und Peter S.: Bitte Rücksprache zur Legierung  für die P28/ Wolfgang K.</t>
  </si>
  <si>
    <t xml:space="preserve">Die Legierung 6015 verwenden. Sägelänge muss 6000 +10/-0 sein. </t>
  </si>
  <si>
    <t>002230-01</t>
  </si>
  <si>
    <t>Underframe</t>
  </si>
  <si>
    <t>002230-02</t>
  </si>
  <si>
    <t>002230-03</t>
  </si>
  <si>
    <t>002230-04</t>
  </si>
  <si>
    <t>Roof</t>
  </si>
  <si>
    <t>002230-05</t>
  </si>
  <si>
    <t>002230-06</t>
  </si>
  <si>
    <t>002230-07</t>
  </si>
  <si>
    <t>Kann das Gewicht von 50 kg/m stimmen????
CO-24.10.22: Gewicht korregiert</t>
  </si>
  <si>
    <t>Kg/m kann nicht stimmen 
CO-24.10.22: Gewicht korregiert</t>
  </si>
  <si>
    <t>002230-08</t>
  </si>
  <si>
    <t xml:space="preserve">lt. Christoph kein To do für den Einkauf </t>
  </si>
  <si>
    <t>laut Christoph kein To do für den Einkauf</t>
  </si>
  <si>
    <t xml:space="preserve">keine Angebote da Profil zu schwer !!! </t>
  </si>
  <si>
    <t>CO-30.09.2022: Pauschalbetrag für Kleinstmenge eingesetzt</t>
  </si>
  <si>
    <t>Mindermengen und Rüstkostenzuschlag min. 1500,-</t>
  </si>
  <si>
    <t>Achtung, Schweiz. CIP=Einfuhrverzollung durch Empfänger.</t>
  </si>
  <si>
    <t>Auf Grund Dimension 2x2 Stück pro Bund</t>
  </si>
  <si>
    <t>Liefererung in Langlänge</t>
  </si>
  <si>
    <t>nur nach 755-8</t>
  </si>
  <si>
    <t>bitte beachten: an den rot markierten Stellen auf der Kundenzeichnung, kann es durch thermische Aufheizung zu Streifenbildung kommen</t>
  </si>
  <si>
    <t>002302-01</t>
  </si>
  <si>
    <t xml:space="preserve">Bitte Profil in pressblanker Form sowie bearbeiteter Form kalkulieren. </t>
  </si>
  <si>
    <t>2302</t>
  </si>
  <si>
    <t>1 Abriss notwendig!</t>
  </si>
  <si>
    <t>SpaceStation MRI</t>
  </si>
  <si>
    <t>Kosten ohne Bearbeitung und ohne Sägen</t>
  </si>
  <si>
    <t>Transport inklusiv mindermengenzuschlag, Versand via Stückgut</t>
  </si>
  <si>
    <t>Stapelung in Palettkarton 1 CBM auf Europalette</t>
  </si>
  <si>
    <t>002302-02</t>
  </si>
  <si>
    <t>1 Abriss notwendig</t>
  </si>
  <si>
    <t>Säule TelsaM3</t>
  </si>
  <si>
    <t>keine Angebote erhalten von Sourcing</t>
  </si>
  <si>
    <t>002303-01</t>
  </si>
  <si>
    <t>nachträgliches Profil zur Anfrage 100-AF2208886 -&gt; Hierzu haben wir am 27.09. bereits 2 Profile unter MACH-2294
angeboten.</t>
  </si>
  <si>
    <t>2303</t>
  </si>
  <si>
    <t>289x135 / D4 / B / Matr. x50 / Phoenix 1197€ +5% = 1257€</t>
  </si>
  <si>
    <t>Eine "Tasche"  Tiefe 9,56mm auf 8,0mm ändern. Alle Ecken und Kanten mit R,05mm verrunden. Grundwandstärke mind 1,8mm - siehe Skizze.</t>
  </si>
  <si>
    <t>Leuchtenprofil 3 Adelicht</t>
  </si>
  <si>
    <t>Keine Maße, Toleranzen, Bezüge, Sichtflächen bekannt. Daher nur Richtpreisangebot</t>
  </si>
  <si>
    <t>002304-01</t>
  </si>
  <si>
    <t>2304</t>
  </si>
  <si>
    <t>Strangpress</t>
  </si>
  <si>
    <t>002305-01</t>
  </si>
  <si>
    <t xml:space="preserve">New calculation. I also want to check that die is okay.
</t>
  </si>
  <si>
    <t>2305</t>
  </si>
  <si>
    <t xml:space="preserve">bestehendes WZ im Haus nehmen. WZ Standzeit sind bereits bei 35 Tonnen. </t>
  </si>
  <si>
    <t>Profil mit Wasserwelle.
Achtung: Schrotte erhöht wegen Kühlung.</t>
  </si>
  <si>
    <t>45242</t>
  </si>
  <si>
    <t>002306-01</t>
  </si>
  <si>
    <t>Kunde benötigt 3 Muster in der Länge 10.000 mm. Min 1.000 Euro für die Bemusterung verlangen</t>
  </si>
  <si>
    <t>2306</t>
  </si>
  <si>
    <t>WZ ø330x200</t>
  </si>
  <si>
    <t>Rohr 100x5</t>
  </si>
  <si>
    <t>002307-01</t>
  </si>
  <si>
    <t>EN755-2
siehe Spezifikation 1519 Bestellvorschrift und 1529_Liefervorschrift 
Mengen TOTAL 640 to: 2023 = 100 to / 2024+25 = je 130 to / 2026+27 = je 140 to</t>
  </si>
  <si>
    <t>2307</t>
  </si>
  <si>
    <t>Rund 180</t>
  </si>
  <si>
    <t>002307-02</t>
  </si>
  <si>
    <t>755-2
Spezifikationen 1520_Bestellvorschrift, 1521_Bestellvorschrift, 1529_Liefervorschrift zu prüfen 
Mengen TOTAL 1.390 to: 2023 = 240 to / 2024 = 260 to / 2025 = 290 to / 2026 = 300 to / 2027 = 300 to</t>
  </si>
  <si>
    <t>Rund 150 mm</t>
  </si>
  <si>
    <t>002307-03</t>
  </si>
  <si>
    <t xml:space="preserve">755-2
Spezifikationen 1521_Bestellvorschrift und 1529_Liefervorschrift zu prüfen
Mengen TOTAL 159 to: 2023 = Muster / 2024 = 45 to / 2025+26+27 = je 38 to </t>
  </si>
  <si>
    <t>Rund 92 mm</t>
  </si>
  <si>
    <t>002307-04</t>
  </si>
  <si>
    <t xml:space="preserve">Alternative Kalkulation für anderes Werk gewünscht gemäß Info CO am 24.10.2022 
daher zusätzliche Position erfasst für Kalkulationszwecke </t>
  </si>
  <si>
    <t>Rund 150_alternativ</t>
  </si>
  <si>
    <t>002307-05</t>
  </si>
  <si>
    <t>Rund 180_alternativ</t>
  </si>
  <si>
    <t>002309-01</t>
  </si>
  <si>
    <t>2309</t>
  </si>
  <si>
    <t xml:space="preserve">
</t>
  </si>
  <si>
    <t>Rohr 240x20mm</t>
  </si>
  <si>
    <t>nicht in Länge 1.000mm. Min. 3000mm</t>
  </si>
  <si>
    <t>002310-01</t>
  </si>
  <si>
    <t>2310</t>
  </si>
  <si>
    <t>WZ ø289x160 (Angebot Wefa)</t>
  </si>
  <si>
    <t>Mindestwandstärke auf 1,5mm erhöhen (siehe Anfrageskizze)
Elypsenform der Innenwände durch Radien vereinfachen</t>
  </si>
  <si>
    <t>Oberflächenqualität von 12020-2 auf 755-1 angepasst, da laut Email des Kunden ein pressblankes Profil ausreichend ist
das Angebot gilt für ein Pressprofil mit Mindestwandstärke 1,5mm und angepassten Radien
Richtpreis</t>
  </si>
  <si>
    <t>Profil 50x40</t>
  </si>
  <si>
    <t>002311-01</t>
  </si>
  <si>
    <t>Extrusion Vollprofil/Variante mit Hohlkammer nur über Bearbeitung</t>
  </si>
  <si>
    <t>2311</t>
  </si>
  <si>
    <t>WZ ø 260x128 /Stau / Stickstoff (Angebot Keller)</t>
  </si>
  <si>
    <t>100% A+E Ätzproben</t>
  </si>
  <si>
    <t>002312-01</t>
  </si>
  <si>
    <t>2312</t>
  </si>
  <si>
    <t>Traufe einteilig</t>
  </si>
  <si>
    <t>Gründe: 100% Richtmaterial und zum Teil gar nicht richtbar
Toleranzen nicht haltbar; unterschiedliche Abkühlprobleme Hohlkammer und offen 
rundum Sichtfläche, Dallen vom Auslauf her</t>
  </si>
  <si>
    <t>002312-02</t>
  </si>
  <si>
    <t>Stütze 180x180</t>
  </si>
  <si>
    <t>002312-03</t>
  </si>
  <si>
    <t>Traufe mit Rinne</t>
  </si>
  <si>
    <t>002313-01</t>
  </si>
  <si>
    <t>2313</t>
  </si>
  <si>
    <t>KWZ 228x160  D1  Wefa CZ Preisliste 1177+5% (+10%) 1260 --&gt; 1385€
s.a. B15219</t>
  </si>
  <si>
    <t>Form-Lagesymbol ändern, auf Koaxialität, Innendurchmesser auf 25mm ändern.
Profilzkizze im Ordner Zeichnungen beachten! ( anfügen von Dateien in diesem Formular, zur Zeit, nicht möglich)</t>
  </si>
  <si>
    <t>100% A+E Aufdornproben</t>
  </si>
  <si>
    <t>Rohr 60x26</t>
  </si>
  <si>
    <t>Pos 2 optional gesägt</t>
  </si>
  <si>
    <t>002313-02</t>
  </si>
  <si>
    <t>002314-01</t>
  </si>
  <si>
    <t xml:space="preserve">Lieferung bestehendes Profil Bonn 77466 mit APZ. Chargenführung?
Legierungswechsel von AW-6061 T6 auf AW-6082 T6 gemäss Absprache mit Kunden und vor Ort in Bonn durch Hr. 
Wolfgang Kuehlein.
Anlage einer neuen Teile-Nr. in pA damit Kd-Auftrag gebucht werden kann.
</t>
  </si>
  <si>
    <t>2314</t>
  </si>
  <si>
    <t>WZ vorhanden</t>
  </si>
  <si>
    <t>Zeichnung #077466 ist im Zeichnungsordner hinterlegt.</t>
  </si>
  <si>
    <t>Gehäuse F00B.C20.033</t>
  </si>
  <si>
    <t>002315-01</t>
  </si>
  <si>
    <t xml:space="preserve">Folgende Anforderungen wurden angeboten oder sind bekannt:
Liefermenge: geschätzt 600 Stck. = 1 Samara-Holzkiste - seefrachttauglich verpackt - Holz IPPC-behandelt – 
VDA-Label - Chargenführung. 
Auftragsbuchung erfolgt gem. Absprache mit M. Hirscher auf bestehender pA Teile-Nr. 20036380.
Lieferdokumente: Lieferschein, Frachtbrief, Original-Rechnung, Wärmebehandlungszertifikat für Holz, Abnahmeprüfzeugnis
                                und Deckblattbemusterung.
Lieferung: FCA  
Verzollung / Ausfuhrbegleitdokumente / Internationaler Frachtbrief etc. muss vom Spediteur der Fa. Bosch direkt 
abgewickelt bzw. bereitgestellt werden. Vollmacht an den Spediteur erteilen.
</t>
  </si>
  <si>
    <t>2315</t>
  </si>
  <si>
    <t>1265149R22</t>
  </si>
  <si>
    <t>Bosch muss Spediteur benennen. Preis für externe MRN Erstellung 80,--, ansonsten keine Transport/Logistikkosten</t>
  </si>
  <si>
    <t>300€ pro Kiste inklusiv inhous Logistikkosten. €/Kg dann abhängig vom Füllgrad.</t>
  </si>
  <si>
    <t>002315-02</t>
  </si>
  <si>
    <t xml:space="preserve">Folgende Anforderungen wurden angeboten oder sind bekannt:
Liefermenge: geschätzt 600 Stck. = 1 Samara-Holzkiste - seefrachttauglich verpackt - Holz IPPC-behandelt – 
VDA-Label - Chargenführung. 
Auftragsbuchung erfolgt gem. Absprache mit M. Hirscher auf bestehender pA Teile-Nr. 20036389.
Lieferdokumente: Lieferschein, Frachtbrief, Original-Rechnung, Wärmebehandlungszertifikat für Holz, Abnahmeprüfzeugnis
                                und Deckblattbemusterung.
Lieferung: FCA  
Verzollung / Ausfuhrbegleitdokumente / Internationaler Frachtbrief etc. muss vom Spediteur der Fa. Bosch direkt 
abgewickelt bzw. bereitgestellt werden. Vollmacht an den Spediteur erteilen.
</t>
  </si>
  <si>
    <t>1265149R24</t>
  </si>
  <si>
    <t>002315-03</t>
  </si>
  <si>
    <t xml:space="preserve">Folgende Anforderungen wurden angeboten oder sind bekannt:
Liefermenge: geschätzt 600 Stck. = 1 Samara-Holzkiste - seefrachttauglich verpackt - Holz IPPC-behandelt – 
VDA-Label - Chargenführung. 
Auftragsbuchung erfolgt gem. Absprache mit M. Hirscher auf bestehender pA Teile-Nr. 20027505.
Lieferdokumente: Lieferschein, Frachtbrief, Original-Rechnung, Wärmebehandlungszertifikat für Holz, Abnahmeprüfzeugnis
                            und Deckblattbemusterung.
Lieferung: FCA  
Verzollung / Ausfuhrbegleitdokumente / Internationaler Frachtbrief etc. muss vom Spediteur der Fa. Bosch direkt 
abgewickelt bzw. bereitgestellt werden. Vollmacht an den Spediteur erteilen.
</t>
  </si>
  <si>
    <t>1265149R26</t>
  </si>
  <si>
    <t>002316-01</t>
  </si>
  <si>
    <t>2316</t>
  </si>
  <si>
    <t>Toleranzen (Augenabstandsmaße) haben eine sehr geringes Toleranzfeld. Aufgrund dessen ist die Standzeit des Werkzeuges so nierdirg. Toleranzänderung denkbar? 2 Nuten wären erforderlich, Nachrabeit durch Lieferant notwendig, da ohne Fertigmaß bestellt werden muss.</t>
  </si>
  <si>
    <t>Profil nur mit Luftkühlung möglich.
2 Profilausläufe hochkant und waagrecht. 
Hohe Defektrate wegen Oberflächenbeschädigungen  durch Profilauslauf.</t>
  </si>
  <si>
    <t>Art 103500</t>
  </si>
  <si>
    <t>NAch Rücksprache mit Vertrieb nicht anbieten wegen zu geringer Wkz. Standzeit</t>
  </si>
  <si>
    <t>nicht angefragt</t>
  </si>
  <si>
    <t xml:space="preserve">Transport inklusiv mindermengenzuschlag, Versand via Stückgut. Transportkosten zu Eloxal inkludiert. Versand unbedingt ab Eloxal. </t>
  </si>
  <si>
    <t xml:space="preserve">Maximal 2 Lagen auf Grund Profilgeometrie. Profile in Papier einschlagen auf Grund Eloxalqualität. 
Den gesamten Bund in Folie einschlagen. Einkauf muss VP Vorgabe an Lieferant kommunizieren. 
VPV wird bei Auftragserteilung und Artikelanlage erstellt. Erneute info an LOG nötig.
</t>
  </si>
  <si>
    <t>002317-01</t>
  </si>
  <si>
    <t>gepresst und gesägtes Profil</t>
  </si>
  <si>
    <t>2317</t>
  </si>
  <si>
    <t>Rahmenteil SSP links+rechts</t>
  </si>
  <si>
    <t>P43_BNN</t>
  </si>
  <si>
    <t>002317-02</t>
  </si>
  <si>
    <t>Rahmenteil SSP hinten</t>
  </si>
  <si>
    <t>002317-03</t>
  </si>
  <si>
    <t>Rahmenteil SSP vorne</t>
  </si>
  <si>
    <t>002317-04</t>
  </si>
  <si>
    <t>Längsträger SSP</t>
  </si>
  <si>
    <t>002318-01</t>
  </si>
  <si>
    <t>Price for 6082-T6 alloy. Beam for mining drilling. Similar as Vrena.</t>
  </si>
  <si>
    <t>2318</t>
  </si>
  <si>
    <t>Beam for mining drilling</t>
  </si>
  <si>
    <t>002318-02</t>
  </si>
  <si>
    <t>Price for 7020-T6 alloy. Beam for mining drilling. Similar as Vrena.</t>
  </si>
  <si>
    <t>002319-01</t>
  </si>
  <si>
    <t>2319</t>
  </si>
  <si>
    <t>002320-01</t>
  </si>
  <si>
    <t>Kunde wünscht Legierung 6073 T6</t>
  </si>
  <si>
    <t>2320</t>
  </si>
  <si>
    <t>Kanten mit max.R1 verrunden (DIN EN 755-5)</t>
  </si>
  <si>
    <t>100% A +E Ätzproben prüfen
dekorative Querschnittsfläche ( nach mech. Bearbeitung)</t>
  </si>
  <si>
    <t>Flachstange 140x15 mm</t>
  </si>
  <si>
    <t>002320-02</t>
  </si>
  <si>
    <t>Flachstange 140x40 mm</t>
  </si>
  <si>
    <t>002321-01</t>
  </si>
  <si>
    <t>2321</t>
  </si>
  <si>
    <t>Angebot Keller  / D1 / N2 / Stau  / 1300€ / 260x60/68</t>
  </si>
  <si>
    <t>Angebot OHNE Hohlräume (siehe Skizze)</t>
  </si>
  <si>
    <t>002322-01</t>
  </si>
  <si>
    <t>2322</t>
  </si>
  <si>
    <t>unbemaßte Ecken und Kanten mit R0,5 verrunden , Toleranzanpassung Maß 99,5 beachten (siehe Kundenzeichnung)</t>
  </si>
  <si>
    <t>Herstellung in Zustand T5 (siehe Kundenzeichnung)</t>
  </si>
  <si>
    <t>CO-26.10.2022: wird intern gesägt</t>
  </si>
  <si>
    <t>Sägelängentoleranz +/-0,2  auf +/-0,5 erhöhen - ansonsten extern sägen (siehe Kundenzeichnung)
Kurzlängen sägen auf Leinsäge- Sägekosten beachten</t>
  </si>
  <si>
    <t>002322-02</t>
  </si>
  <si>
    <t>wird intern gesägt</t>
  </si>
  <si>
    <t>002322-03</t>
  </si>
  <si>
    <t>WZ ø289x160 (Angebot Adex)</t>
  </si>
  <si>
    <t>002322-04</t>
  </si>
  <si>
    <t xml:space="preserve">
Kurzlängen sägen auf Leinsäge- Sägekosten beachten</t>
  </si>
  <si>
    <t>002322-05</t>
  </si>
  <si>
    <t>WZ ø300x200 (Angebot Adex)</t>
  </si>
  <si>
    <t>Toleranzänderungen beachten (siehe Kundenzeichnung) , unbemaßte Ecken und Kanten mit R 0,5 verrunden</t>
  </si>
  <si>
    <t>ohne Sägen.</t>
  </si>
  <si>
    <t>Achtung: Kurzlängen 12 +0,5/-0 extern (Mitleister) sägen- zu kurz für Leinsäge</t>
  </si>
  <si>
    <t>002323-01</t>
  </si>
  <si>
    <t xml:space="preserve">Kunde wünscht das Profil in drei verschiedenen Bearbeitungsvarianten (siehe Anhänge im Ordner Zeichnungen)
</t>
  </si>
  <si>
    <t>2323</t>
  </si>
  <si>
    <t>siehe Bemerkung Konstruktion. Hersteller würde vermutl. Adex werden. Ähnlich konstruieren wie 204182.</t>
  </si>
  <si>
    <t>nur mit Toleranzänderungen möglich, siehe Rotstiftiftzeichnung!</t>
  </si>
  <si>
    <t>Profil nur mit Luftkühlung 
Kreuzförmige Reckeinsätze analog 42085</t>
  </si>
  <si>
    <t>R901563431</t>
  </si>
  <si>
    <t>002325-01</t>
  </si>
  <si>
    <t>Schmiedeteil</t>
  </si>
  <si>
    <t>2325</t>
  </si>
  <si>
    <t>Profil nemac</t>
  </si>
  <si>
    <t>nur nach Rotstiftzeichnung
Allgemeintoleranzen nach DIN EN 755-9</t>
  </si>
  <si>
    <t>0405-009</t>
  </si>
  <si>
    <t>01598-013</t>
  </si>
  <si>
    <t>Profil_002230-01</t>
  </si>
  <si>
    <t>Profil_002230-02</t>
  </si>
  <si>
    <t>Profil_002230-03</t>
  </si>
  <si>
    <t>Profil_002230-04</t>
  </si>
  <si>
    <t>Profil_002230-05</t>
  </si>
  <si>
    <t>Profil_002230-06</t>
  </si>
  <si>
    <t>Profil_002230-07</t>
  </si>
  <si>
    <t>Profil_002230-08</t>
  </si>
  <si>
    <t>Profil_002304-01</t>
  </si>
  <si>
    <t>Profil_002314-01</t>
  </si>
  <si>
    <t>02316-001</t>
  </si>
  <si>
    <t>Profil_002317-01</t>
  </si>
  <si>
    <t>Profil_002317-02</t>
  </si>
  <si>
    <t>Profil_002317-03</t>
  </si>
  <si>
    <t>Profil_002317-04</t>
  </si>
  <si>
    <t>Profil_002318-01</t>
  </si>
  <si>
    <t>02323-01</t>
  </si>
  <si>
    <t>Profil_002325-01</t>
  </si>
  <si>
    <t>Produktivität</t>
  </si>
  <si>
    <t>EM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</si>
</sst>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 #,##0.00\ &quot;€&quot;_-;\-* #,##0.00\ &quot;€&quot;_-;_-* &quot;-&quot;??\ &quot;€&quot;_-;_-@_-"/>
    <numFmt numFmtId="164" formatCode="_-* #,##0.00\ _€_-;\-* #,##0.00\ _€_-;_-* &quot;-&quot;??\ _€_-;_-@_-"/>
    <numFmt numFmtId="165" formatCode="0.000"/>
    <numFmt numFmtId="166" formatCode="0.0"/>
    <numFmt numFmtId="167" formatCode="0.0%"/>
    <numFmt numFmtId="168" formatCode="_-* #,##0\ _€_-;\-* #,##0\ _€_-;_-* &quot;-&quot;??\ _€_-;_-@_-"/>
    <numFmt numFmtId="169" formatCode="_-* #,##0.000\ &quot;€&quot;_-;\-* #,##0.000\ &quot;€&quot;_-;_-* &quot;-&quot;??\ &quot;€&quot;_-;_-@_-"/>
    <numFmt numFmtId="170" formatCode="_-* #,##0.000\ _€_-;\-* #,##0.000\ _€_-;_-* &quot;-&quot;??\ _€_-;_-@_-"/>
    <numFmt numFmtId="171" formatCode="_-* #,##0\ &quot;€&quot;_-;\-* #,##0\ &quot;€&quot;_-;_-* &quot;-&quot;??\ &quot;€&quot;_-;_-@_-"/>
    <numFmt numFmtId="172" formatCode="_-* #,##0.00\ [$€-407]_-;\-* #,##0.00\ [$€-407]_-;_-* &quot;-&quot;??\ [$€-407]_-;_-@_-"/>
    <numFmt numFmtId="173" formatCode="#,##0.0"/>
    <numFmt numFmtId="174" formatCode="[$SG&amp;A €/kg]\ #,##0.00"/>
  </numFmts>
  <fonts count="32" x14ac:knownFonts="1">
    <font>
      <sz val="11"/>
      <color theme="1"/>
      <name val="Calibri"/>
      <family val="2"/>
      <scheme val="minor"/>
    </font>
    <font>
      <i/>
      <sz val="11"/>
      <color theme="1"/>
      <name val="Calibri"/>
      <family val="2"/>
      <scheme val="minor"/>
    </font>
    <font>
      <b/>
      <sz val="11"/>
      <color theme="1"/>
      <name val="Calibri"/>
      <family val="2"/>
      <scheme val="minor"/>
    </font>
    <font>
      <sz val="11"/>
      <name val="Calibri"/>
      <family val="2"/>
      <scheme val="minor"/>
    </font>
    <font>
      <sz val="11"/>
      <color theme="1"/>
      <name val="Calibri"/>
      <family val="2"/>
      <scheme val="minor"/>
    </font>
    <font>
      <sz val="12"/>
      <color theme="1"/>
      <name val="Arial"/>
      <family val="2"/>
    </font>
    <font>
      <sz val="10"/>
      <name val="Arial"/>
      <family val="2"/>
    </font>
    <font>
      <sz val="10"/>
      <color indexed="8"/>
      <name val="Arial"/>
      <family val="2"/>
    </font>
    <font>
      <sz val="10"/>
      <name val="Arial"/>
      <family val="2"/>
    </font>
    <font>
      <b/>
      <i/>
      <u/>
      <sz val="14"/>
      <color theme="1"/>
      <name val="Calibri"/>
      <family val="2"/>
      <scheme val="minor"/>
    </font>
    <font>
      <b/>
      <i/>
      <sz val="11"/>
      <color rgb="FF00B050"/>
      <name val="Calibri"/>
      <family val="2"/>
      <scheme val="minor"/>
    </font>
    <font>
      <b/>
      <i/>
      <sz val="11"/>
      <color theme="1"/>
      <name val="Calibri"/>
      <family val="2"/>
      <scheme val="minor"/>
    </font>
    <font>
      <sz val="11"/>
      <color rgb="FF00B050"/>
      <name val="Calibri"/>
      <family val="2"/>
      <scheme val="minor"/>
    </font>
    <font>
      <i/>
      <sz val="11"/>
      <name val="Calibri"/>
      <family val="2"/>
      <scheme val="minor"/>
    </font>
    <font>
      <sz val="8"/>
      <color theme="1"/>
      <name val="Calibri"/>
      <family val="2"/>
      <scheme val="minor"/>
    </font>
    <font>
      <sz val="8"/>
      <name val="Calibri"/>
      <family val="2"/>
      <scheme val="minor"/>
    </font>
    <font>
      <b/>
      <sz val="11"/>
      <color theme="0"/>
      <name val="Calibri"/>
      <family val="2"/>
      <scheme val="minor"/>
    </font>
    <font>
      <sz val="11"/>
      <color theme="0"/>
      <name val="Calibri"/>
      <family val="2"/>
      <scheme val="minor"/>
    </font>
    <font>
      <sz val="11"/>
      <color rgb="FFFF0000"/>
      <name val="Calibri"/>
      <family val="2"/>
      <scheme val="minor"/>
    </font>
    <font>
      <sz val="12"/>
      <color theme="1"/>
      <name val="Times New Roman"/>
      <family val="1"/>
    </font>
    <font>
      <sz val="11"/>
      <color rgb="FF000000"/>
      <name val="Calibri"/>
      <family val="2"/>
      <scheme val="minor"/>
    </font>
    <font>
      <sz val="11"/>
      <color rgb="FF0000FF"/>
      <name val="Calibri"/>
      <family val="2"/>
      <scheme val="minor"/>
    </font>
    <font>
      <b/>
      <sz val="11"/>
      <color rgb="FF0000FF"/>
      <name val="Calibri"/>
      <family val="2"/>
      <scheme val="minor"/>
    </font>
    <font>
      <b/>
      <sz val="9"/>
      <color indexed="81"/>
      <name val="Segoe UI"/>
      <family val="2"/>
    </font>
    <font>
      <sz val="9"/>
      <color indexed="81"/>
      <name val="Segoe UI"/>
      <family val="2"/>
    </font>
    <font>
      <u/>
      <sz val="11"/>
      <color theme="10"/>
      <name val="Calibri"/>
      <family val="2"/>
      <scheme val="minor"/>
    </font>
    <font>
      <b/>
      <sz val="11"/>
      <color rgb="FFFF0000"/>
      <name val="Calibri"/>
      <family val="2"/>
      <scheme val="minor"/>
    </font>
    <font>
      <sz val="11"/>
      <color rgb="FFFF3300"/>
      <name val="Calibri"/>
      <family val="2"/>
      <scheme val="minor"/>
    </font>
    <font>
      <sz val="7.5"/>
      <color theme="1"/>
      <name val="Courier New"/>
      <family val="3"/>
    </font>
    <font>
      <b/>
      <sz val="14"/>
      <color theme="1"/>
      <name val="Calibri"/>
      <family val="2"/>
      <scheme val="minor"/>
    </font>
    <font>
      <sz val="11"/>
      <color rgb="FF000000"/>
      <name val="Arial"/>
      <family val="2"/>
    </font>
    <font>
      <sz val="11"/>
      <color rgb="FF000000"/>
      <name val="Calibri"/>
      <family val="2"/>
    </font>
  </fonts>
  <fills count="18">
    <fill>
      <patternFill patternType="none"/>
    </fill>
    <fill>
      <patternFill patternType="gray125"/>
    </fill>
    <fill>
      <patternFill patternType="solid">
        <fgColor rgb="FFCCFFCC"/>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9"/>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0"/>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7" tint="0.79998168889431442"/>
        <bgColor indexed="64"/>
      </patternFill>
    </fill>
  </fills>
  <borders count="63">
    <border>
      <left/>
      <right/>
      <top/>
      <bottom/>
      <diagonal/>
    </border>
    <border>
      <left style="thin">
        <color indexed="64"/>
      </left>
      <right/>
      <top/>
      <bottom/>
      <diagonal/>
    </border>
    <border>
      <left style="thin">
        <color indexed="64"/>
      </left>
      <right style="medium">
        <color indexed="64"/>
      </right>
      <top/>
      <bottom/>
      <diagonal/>
    </border>
    <border>
      <left style="thin">
        <color indexed="64"/>
      </left>
      <right style="medium">
        <color indexed="64"/>
      </right>
      <top style="medium">
        <color indexed="64"/>
      </top>
      <bottom style="thin">
        <color indexed="64"/>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indexed="64"/>
      </bottom>
      <diagonal/>
    </border>
    <border>
      <left style="medium">
        <color auto="1"/>
      </left>
      <right style="medium">
        <color indexed="64"/>
      </right>
      <top/>
      <bottom style="medium">
        <color indexed="64"/>
      </bottom>
      <diagonal/>
    </border>
    <border>
      <left style="medium">
        <color auto="1"/>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auto="1"/>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auto="1"/>
      </left>
      <right/>
      <top style="medium">
        <color auto="1"/>
      </top>
      <bottom/>
      <diagonal/>
    </border>
    <border>
      <left style="medium">
        <color auto="1"/>
      </left>
      <right/>
      <top/>
      <bottom style="thin">
        <color indexed="64"/>
      </bottom>
      <diagonal/>
    </border>
    <border>
      <left style="medium">
        <color auto="1"/>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style="thin">
        <color indexed="64"/>
      </right>
      <top style="medium">
        <color auto="1"/>
      </top>
      <bottom/>
      <diagonal/>
    </border>
    <border>
      <left style="medium">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auto="1"/>
      </left>
      <right/>
      <top style="thin">
        <color indexed="64"/>
      </top>
      <bottom/>
      <diagonal/>
    </border>
    <border>
      <left style="medium">
        <color auto="1"/>
      </left>
      <right/>
      <top style="thin">
        <color auto="1"/>
      </top>
      <bottom style="medium">
        <color auto="1"/>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medium">
        <color auto="1"/>
      </left>
      <right style="thin">
        <color indexed="64"/>
      </right>
      <top style="thin">
        <color indexed="64"/>
      </top>
      <bottom style="thin">
        <color indexed="64"/>
      </bottom>
      <diagonal/>
    </border>
    <border>
      <left style="medium">
        <color auto="1"/>
      </left>
      <right style="thin">
        <color indexed="64"/>
      </right>
      <top style="thin">
        <color indexed="64"/>
      </top>
      <bottom/>
      <diagonal/>
    </border>
    <border>
      <left style="medium">
        <color auto="1"/>
      </left>
      <right style="thin">
        <color indexed="64"/>
      </right>
      <top style="thin">
        <color auto="1"/>
      </top>
      <bottom style="medium">
        <color auto="1"/>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bottom style="thin">
        <color auto="1"/>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9">
    <xf numFmtId="0" fontId="0" fillId="0" borderId="0"/>
    <xf numFmtId="9" fontId="4" fillId="0" borderId="0" applyFont="0" applyFill="0" applyBorder="0" applyAlignment="0" applyProtection="0"/>
    <xf numFmtId="0" fontId="5" fillId="0" borderId="0"/>
    <xf numFmtId="0" fontId="6" fillId="0" borderId="0"/>
    <xf numFmtId="0" fontId="8" fillId="0" borderId="0"/>
    <xf numFmtId="0" fontId="7" fillId="0" borderId="0"/>
    <xf numFmtId="164" fontId="4" fillId="0" borderId="0" applyFont="0" applyFill="0" applyBorder="0" applyAlignment="0" applyProtection="0"/>
    <xf numFmtId="44" fontId="4" fillId="0" borderId="0" applyFont="0" applyFill="0" applyBorder="0" applyAlignment="0" applyProtection="0"/>
    <xf numFmtId="0" fontId="25" fillId="0" borderId="0" applyNumberFormat="0" applyFill="0" applyBorder="0" applyAlignment="0" applyProtection="0"/>
  </cellStyleXfs>
  <cellXfs count="305">
    <xf numFmtId="0" fontId="0" fillId="0" borderId="0" xfId="0"/>
    <xf numFmtId="2" fontId="0" fillId="0" borderId="0" xfId="0" applyNumberFormat="1" applyAlignment="1">
      <alignment horizontal="center"/>
    </xf>
    <xf numFmtId="0" fontId="0" fillId="0" borderId="0" xfId="0" applyAlignment="1">
      <alignment horizontal="center"/>
    </xf>
    <xf numFmtId="0" fontId="1" fillId="2" borderId="7" xfId="0" applyFont="1" applyFill="1" applyBorder="1" applyAlignment="1">
      <alignment horizontal="left"/>
    </xf>
    <xf numFmtId="0" fontId="1" fillId="2" borderId="10" xfId="0" applyFont="1" applyFill="1" applyBorder="1" applyAlignment="1">
      <alignment horizontal="left"/>
    </xf>
    <xf numFmtId="1" fontId="0" fillId="0" borderId="0" xfId="0" applyNumberFormat="1"/>
    <xf numFmtId="0" fontId="1" fillId="2" borderId="14" xfId="0" applyFont="1" applyFill="1" applyBorder="1" applyAlignment="1">
      <alignment horizontal="left"/>
    </xf>
    <xf numFmtId="0" fontId="1" fillId="2" borderId="15" xfId="0" applyFont="1" applyFill="1" applyBorder="1" applyAlignment="1">
      <alignment horizontal="left"/>
    </xf>
    <xf numFmtId="0" fontId="9" fillId="0" borderId="0" xfId="0" applyFont="1"/>
    <xf numFmtId="0" fontId="1" fillId="2" borderId="25" xfId="0" applyFont="1" applyFill="1" applyBorder="1" applyAlignment="1">
      <alignment horizontal="left"/>
    </xf>
    <xf numFmtId="0" fontId="1" fillId="2" borderId="26" xfId="0" applyFont="1" applyFill="1" applyBorder="1" applyAlignment="1">
      <alignment horizontal="left"/>
    </xf>
    <xf numFmtId="0" fontId="10" fillId="2" borderId="27" xfId="0" applyFont="1" applyFill="1" applyBorder="1" applyAlignment="1">
      <alignment horizontal="left"/>
    </xf>
    <xf numFmtId="0" fontId="1" fillId="2" borderId="0" xfId="0" applyFont="1" applyFill="1" applyAlignment="1">
      <alignment horizontal="left"/>
    </xf>
    <xf numFmtId="0" fontId="1" fillId="2" borderId="28" xfId="0" applyFont="1" applyFill="1" applyBorder="1" applyAlignment="1">
      <alignment horizontal="left"/>
    </xf>
    <xf numFmtId="166" fontId="0" fillId="0" borderId="0" xfId="0" applyNumberFormat="1"/>
    <xf numFmtId="2" fontId="0" fillId="0" borderId="0" xfId="0" applyNumberFormat="1"/>
    <xf numFmtId="0" fontId="0" fillId="3" borderId="1" xfId="0" applyFill="1" applyBorder="1" applyAlignment="1">
      <alignment horizontal="center"/>
    </xf>
    <xf numFmtId="0" fontId="0" fillId="3" borderId="8" xfId="0" applyFill="1" applyBorder="1" applyAlignment="1">
      <alignment horizontal="center"/>
    </xf>
    <xf numFmtId="0" fontId="1" fillId="2" borderId="27" xfId="0" applyFont="1" applyFill="1" applyBorder="1" applyAlignment="1">
      <alignment horizontal="left"/>
    </xf>
    <xf numFmtId="0" fontId="1" fillId="2" borderId="29" xfId="0" applyFont="1" applyFill="1" applyBorder="1" applyAlignment="1">
      <alignment horizontal="left"/>
    </xf>
    <xf numFmtId="0" fontId="1" fillId="2" borderId="30" xfId="0" applyFont="1" applyFill="1" applyBorder="1" applyAlignment="1">
      <alignment horizontal="left"/>
    </xf>
    <xf numFmtId="0" fontId="1" fillId="4" borderId="27" xfId="0" applyFont="1" applyFill="1" applyBorder="1" applyAlignment="1">
      <alignment horizontal="left"/>
    </xf>
    <xf numFmtId="0" fontId="1" fillId="2" borderId="5" xfId="0" applyFont="1" applyFill="1" applyBorder="1" applyAlignment="1">
      <alignment horizontal="left"/>
    </xf>
    <xf numFmtId="0" fontId="1" fillId="2" borderId="22" xfId="0" applyFont="1" applyFill="1" applyBorder="1" applyAlignment="1">
      <alignment horizontal="left"/>
    </xf>
    <xf numFmtId="0" fontId="13" fillId="2" borderId="18" xfId="0" applyFont="1" applyFill="1" applyBorder="1" applyAlignment="1">
      <alignment horizontal="left"/>
    </xf>
    <xf numFmtId="0" fontId="0" fillId="7" borderId="27" xfId="0" applyFill="1" applyBorder="1" applyAlignment="1">
      <alignment horizontal="center"/>
    </xf>
    <xf numFmtId="2" fontId="0" fillId="7" borderId="14" xfId="0" applyNumberFormat="1" applyFill="1" applyBorder="1" applyAlignment="1">
      <alignment horizontal="center"/>
    </xf>
    <xf numFmtId="0" fontId="0" fillId="7" borderId="14" xfId="0" applyFill="1" applyBorder="1" applyAlignment="1">
      <alignment horizontal="center"/>
    </xf>
    <xf numFmtId="2" fontId="12" fillId="7" borderId="27" xfId="0" applyNumberFormat="1" applyFont="1" applyFill="1" applyBorder="1" applyAlignment="1">
      <alignment horizontal="center"/>
    </xf>
    <xf numFmtId="0" fontId="0" fillId="7" borderId="10" xfId="0" applyFill="1" applyBorder="1" applyAlignment="1">
      <alignment horizontal="center"/>
    </xf>
    <xf numFmtId="0" fontId="0" fillId="7" borderId="30" xfId="0" applyFill="1" applyBorder="1" applyAlignment="1">
      <alignment horizontal="center"/>
    </xf>
    <xf numFmtId="0" fontId="1" fillId="8" borderId="27" xfId="0" applyFont="1" applyFill="1" applyBorder="1" applyAlignment="1">
      <alignment horizontal="left"/>
    </xf>
    <xf numFmtId="0" fontId="1" fillId="8" borderId="15" xfId="0" applyFont="1" applyFill="1" applyBorder="1" applyAlignment="1">
      <alignment horizontal="left"/>
    </xf>
    <xf numFmtId="0" fontId="1" fillId="8" borderId="30" xfId="0" applyFont="1" applyFill="1" applyBorder="1" applyAlignment="1">
      <alignment horizontal="left"/>
    </xf>
    <xf numFmtId="0" fontId="1" fillId="8" borderId="14" xfId="0" applyFont="1" applyFill="1" applyBorder="1" applyAlignment="1">
      <alignment horizontal="left"/>
    </xf>
    <xf numFmtId="0" fontId="11" fillId="6" borderId="19" xfId="0" applyFont="1" applyFill="1" applyBorder="1" applyAlignment="1">
      <alignment horizontal="left"/>
    </xf>
    <xf numFmtId="0" fontId="1" fillId="2" borderId="31" xfId="0" applyFont="1" applyFill="1" applyBorder="1" applyAlignment="1">
      <alignment horizontal="left"/>
    </xf>
    <xf numFmtId="0" fontId="0" fillId="5" borderId="16" xfId="0" applyFill="1" applyBorder="1" applyAlignment="1">
      <alignment horizontal="center" vertical="center"/>
    </xf>
    <xf numFmtId="2" fontId="0" fillId="7" borderId="33" xfId="0" applyNumberFormat="1" applyFill="1" applyBorder="1" applyAlignment="1">
      <alignment horizontal="center"/>
    </xf>
    <xf numFmtId="0" fontId="0" fillId="3" borderId="35" xfId="0" applyFill="1" applyBorder="1" applyAlignment="1">
      <alignment horizontal="center"/>
    </xf>
    <xf numFmtId="2" fontId="0" fillId="3" borderId="34" xfId="0" applyNumberFormat="1" applyFill="1" applyBorder="1" applyAlignment="1">
      <alignment horizontal="center"/>
    </xf>
    <xf numFmtId="0" fontId="0" fillId="3" borderId="34" xfId="0" applyFill="1" applyBorder="1" applyAlignment="1">
      <alignment horizontal="center"/>
    </xf>
    <xf numFmtId="0" fontId="0" fillId="3" borderId="36" xfId="0" applyFill="1" applyBorder="1" applyAlignment="1">
      <alignment horizontal="center"/>
    </xf>
    <xf numFmtId="0" fontId="0" fillId="5" borderId="16" xfId="0" applyFill="1" applyBorder="1" applyAlignment="1">
      <alignment horizontal="center"/>
    </xf>
    <xf numFmtId="165" fontId="0" fillId="5" borderId="16" xfId="0" applyNumberFormat="1" applyFill="1" applyBorder="1" applyAlignment="1">
      <alignment horizontal="center"/>
    </xf>
    <xf numFmtId="0" fontId="0" fillId="7" borderId="29" xfId="0" applyFill="1" applyBorder="1" applyAlignment="1">
      <alignment horizontal="center"/>
    </xf>
    <xf numFmtId="165" fontId="0" fillId="7" borderId="14" xfId="0" applyNumberFormat="1" applyFill="1" applyBorder="1" applyAlignment="1">
      <alignment horizontal="center"/>
    </xf>
    <xf numFmtId="1" fontId="0" fillId="7" borderId="29" xfId="0" applyNumberFormat="1" applyFill="1" applyBorder="1" applyAlignment="1">
      <alignment horizontal="center"/>
    </xf>
    <xf numFmtId="2" fontId="0" fillId="7" borderId="27" xfId="0" applyNumberFormat="1" applyFill="1" applyBorder="1" applyAlignment="1">
      <alignment horizontal="center"/>
    </xf>
    <xf numFmtId="0" fontId="0" fillId="8" borderId="27" xfId="0" applyFill="1" applyBorder="1" applyAlignment="1">
      <alignment horizontal="center"/>
    </xf>
    <xf numFmtId="1" fontId="0" fillId="8" borderId="27" xfId="0" applyNumberFormat="1" applyFill="1" applyBorder="1" applyAlignment="1">
      <alignment horizontal="center"/>
    </xf>
    <xf numFmtId="0" fontId="0" fillId="8" borderId="29" xfId="0" applyFill="1" applyBorder="1" applyAlignment="1">
      <alignment horizontal="center"/>
    </xf>
    <xf numFmtId="1" fontId="0" fillId="7" borderId="14" xfId="0" applyNumberFormat="1" applyFill="1" applyBorder="1" applyAlignment="1">
      <alignment horizontal="center"/>
    </xf>
    <xf numFmtId="2" fontId="3" fillId="7" borderId="27" xfId="0" applyNumberFormat="1" applyFont="1" applyFill="1" applyBorder="1" applyAlignment="1">
      <alignment horizontal="center"/>
    </xf>
    <xf numFmtId="1" fontId="3" fillId="7" borderId="27" xfId="0" applyNumberFormat="1" applyFont="1" applyFill="1" applyBorder="1" applyAlignment="1">
      <alignment horizontal="center"/>
    </xf>
    <xf numFmtId="2" fontId="3" fillId="7" borderId="29" xfId="0" applyNumberFormat="1" applyFont="1" applyFill="1" applyBorder="1" applyAlignment="1">
      <alignment horizontal="center"/>
    </xf>
    <xf numFmtId="0" fontId="0" fillId="8" borderId="15" xfId="0" applyFill="1" applyBorder="1" applyAlignment="1">
      <alignment horizontal="center"/>
    </xf>
    <xf numFmtId="0" fontId="0" fillId="8" borderId="30" xfId="0" applyFill="1" applyBorder="1" applyAlignment="1">
      <alignment horizontal="center"/>
    </xf>
    <xf numFmtId="1" fontId="0" fillId="6" borderId="16" xfId="0" applyNumberFormat="1" applyFill="1" applyBorder="1" applyAlignment="1">
      <alignment horizontal="center"/>
    </xf>
    <xf numFmtId="2" fontId="0" fillId="6" borderId="16" xfId="0" applyNumberFormat="1" applyFill="1" applyBorder="1" applyAlignment="1">
      <alignment horizontal="center"/>
    </xf>
    <xf numFmtId="0" fontId="14" fillId="0" borderId="0" xfId="0" applyFont="1"/>
    <xf numFmtId="0" fontId="14" fillId="3" borderId="2" xfId="0" applyFont="1" applyFill="1" applyBorder="1" applyAlignment="1">
      <alignment horizontal="center" vertical="center"/>
    </xf>
    <xf numFmtId="0" fontId="14" fillId="3" borderId="2" xfId="0" applyFont="1" applyFill="1" applyBorder="1" applyAlignment="1">
      <alignment horizontal="center"/>
    </xf>
    <xf numFmtId="0" fontId="14" fillId="3" borderId="9" xfId="0" applyFont="1" applyFill="1" applyBorder="1" applyAlignment="1">
      <alignment horizontal="center"/>
    </xf>
    <xf numFmtId="0" fontId="14" fillId="7" borderId="21" xfId="0" applyFont="1" applyFill="1" applyBorder="1" applyAlignment="1">
      <alignment horizontal="center"/>
    </xf>
    <xf numFmtId="0" fontId="14" fillId="7" borderId="32" xfId="0" applyFont="1" applyFill="1" applyBorder="1" applyAlignment="1">
      <alignment horizontal="center" vertical="center"/>
    </xf>
    <xf numFmtId="0" fontId="14" fillId="7" borderId="21" xfId="0" applyFont="1" applyFill="1" applyBorder="1" applyAlignment="1">
      <alignment horizontal="center" vertical="center"/>
    </xf>
    <xf numFmtId="0" fontId="15" fillId="7" borderId="21" xfId="0" applyFont="1" applyFill="1" applyBorder="1" applyAlignment="1">
      <alignment horizontal="center" vertical="center"/>
    </xf>
    <xf numFmtId="0" fontId="0" fillId="7" borderId="7" xfId="0" applyFill="1" applyBorder="1" applyAlignment="1">
      <alignment horizontal="center"/>
    </xf>
    <xf numFmtId="0" fontId="14" fillId="7" borderId="20" xfId="0" applyFont="1" applyFill="1" applyBorder="1" applyAlignment="1">
      <alignment horizontal="center" vertical="center"/>
    </xf>
    <xf numFmtId="0" fontId="11" fillId="6" borderId="7" xfId="0" applyFont="1" applyFill="1" applyBorder="1" applyAlignment="1">
      <alignment horizontal="left"/>
    </xf>
    <xf numFmtId="0" fontId="11" fillId="6" borderId="16" xfId="0" applyFont="1" applyFill="1" applyBorder="1" applyAlignment="1">
      <alignment horizontal="left"/>
    </xf>
    <xf numFmtId="0" fontId="0" fillId="6" borderId="37" xfId="0" applyFill="1" applyBorder="1" applyAlignment="1">
      <alignment horizontal="center"/>
    </xf>
    <xf numFmtId="0" fontId="0" fillId="6" borderId="38" xfId="0" applyFill="1" applyBorder="1" applyAlignment="1">
      <alignment horizontal="center"/>
    </xf>
    <xf numFmtId="0" fontId="0" fillId="3" borderId="38" xfId="0" applyFill="1" applyBorder="1" applyAlignment="1">
      <alignment horizontal="center"/>
    </xf>
    <xf numFmtId="1" fontId="0" fillId="5" borderId="17" xfId="0" applyNumberFormat="1" applyFill="1" applyBorder="1" applyAlignment="1">
      <alignment horizontal="center"/>
    </xf>
    <xf numFmtId="1" fontId="0" fillId="7" borderId="35" xfId="0" applyNumberFormat="1" applyFill="1" applyBorder="1" applyAlignment="1">
      <alignment horizontal="center"/>
    </xf>
    <xf numFmtId="167" fontId="0" fillId="5" borderId="16" xfId="1" applyNumberFormat="1" applyFont="1" applyFill="1" applyBorder="1" applyAlignment="1">
      <alignment horizontal="center"/>
    </xf>
    <xf numFmtId="0" fontId="1" fillId="5" borderId="27" xfId="0" applyFont="1" applyFill="1" applyBorder="1" applyAlignment="1">
      <alignment horizontal="left"/>
    </xf>
    <xf numFmtId="0" fontId="0" fillId="5" borderId="27" xfId="0" applyFill="1" applyBorder="1" applyAlignment="1">
      <alignment horizontal="center"/>
    </xf>
    <xf numFmtId="0" fontId="0" fillId="5" borderId="29" xfId="0" applyFill="1" applyBorder="1" applyAlignment="1">
      <alignment horizontal="center"/>
    </xf>
    <xf numFmtId="9" fontId="0" fillId="0" borderId="0" xfId="1" applyFont="1"/>
    <xf numFmtId="168" fontId="0" fillId="0" borderId="0" xfId="6" applyNumberFormat="1" applyFont="1" applyBorder="1"/>
    <xf numFmtId="0" fontId="10" fillId="2" borderId="25" xfId="0" applyFont="1" applyFill="1" applyBorder="1" applyAlignment="1">
      <alignment horizontal="left"/>
    </xf>
    <xf numFmtId="0" fontId="0" fillId="3" borderId="0" xfId="0" applyFill="1"/>
    <xf numFmtId="0" fontId="0" fillId="10" borderId="0" xfId="0" applyFill="1"/>
    <xf numFmtId="0" fontId="0" fillId="5" borderId="0" xfId="0" applyFill="1"/>
    <xf numFmtId="2" fontId="0" fillId="5" borderId="16" xfId="0" applyNumberFormat="1" applyFill="1" applyBorder="1" applyAlignment="1">
      <alignment horizontal="center"/>
    </xf>
    <xf numFmtId="0" fontId="0" fillId="11" borderId="16" xfId="0" applyFill="1" applyBorder="1"/>
    <xf numFmtId="3" fontId="0" fillId="0" borderId="16" xfId="0" applyNumberFormat="1" applyBorder="1"/>
    <xf numFmtId="0" fontId="0" fillId="0" borderId="43" xfId="0" applyBorder="1"/>
    <xf numFmtId="0" fontId="2" fillId="0" borderId="0" xfId="0" applyFont="1"/>
    <xf numFmtId="3" fontId="2" fillId="5" borderId="6" xfId="0" applyNumberFormat="1" applyFont="1" applyFill="1" applyBorder="1"/>
    <xf numFmtId="9" fontId="2" fillId="12" borderId="16" xfId="1" applyFont="1" applyFill="1" applyBorder="1" applyAlignment="1">
      <alignment horizontal="center"/>
    </xf>
    <xf numFmtId="0" fontId="2" fillId="11" borderId="16" xfId="0" applyFont="1" applyFill="1" applyBorder="1"/>
    <xf numFmtId="0" fontId="2" fillId="11" borderId="44" xfId="0" applyFont="1" applyFill="1" applyBorder="1"/>
    <xf numFmtId="0" fontId="2" fillId="11" borderId="42" xfId="0" applyFont="1" applyFill="1" applyBorder="1"/>
    <xf numFmtId="0" fontId="2" fillId="7" borderId="17" xfId="0" applyFont="1" applyFill="1" applyBorder="1"/>
    <xf numFmtId="3" fontId="2" fillId="12" borderId="42" xfId="0" applyNumberFormat="1" applyFont="1" applyFill="1" applyBorder="1"/>
    <xf numFmtId="0" fontId="2" fillId="0" borderId="45" xfId="0" applyFont="1" applyBorder="1"/>
    <xf numFmtId="0" fontId="2" fillId="7" borderId="33" xfId="0" applyFont="1" applyFill="1" applyBorder="1"/>
    <xf numFmtId="0" fontId="16" fillId="13" borderId="19" xfId="0" applyFont="1" applyFill="1" applyBorder="1"/>
    <xf numFmtId="0" fontId="16" fillId="13" borderId="42" xfId="0" applyFont="1" applyFill="1" applyBorder="1"/>
    <xf numFmtId="3" fontId="0" fillId="0" borderId="0" xfId="0" applyNumberFormat="1"/>
    <xf numFmtId="167" fontId="0" fillId="6" borderId="16" xfId="1" applyNumberFormat="1" applyFont="1" applyFill="1" applyBorder="1" applyAlignment="1">
      <alignment horizontal="center"/>
    </xf>
    <xf numFmtId="9" fontId="0" fillId="7" borderId="29" xfId="1" applyFont="1" applyFill="1" applyBorder="1" applyAlignment="1">
      <alignment horizontal="center"/>
    </xf>
    <xf numFmtId="9" fontId="2" fillId="12" borderId="46" xfId="1" applyFont="1" applyFill="1" applyBorder="1"/>
    <xf numFmtId="167" fontId="0" fillId="0" borderId="0" xfId="1" applyNumberFormat="1" applyFont="1"/>
    <xf numFmtId="167" fontId="0" fillId="0" borderId="0" xfId="1" applyNumberFormat="1" applyFont="1" applyBorder="1"/>
    <xf numFmtId="164" fontId="0" fillId="0" borderId="0" xfId="6" applyFont="1"/>
    <xf numFmtId="169" fontId="0" fillId="0" borderId="0" xfId="7" applyNumberFormat="1" applyFont="1"/>
    <xf numFmtId="164" fontId="0" fillId="0" borderId="0" xfId="6" applyFont="1" applyBorder="1"/>
    <xf numFmtId="164" fontId="0" fillId="0" borderId="0" xfId="6" applyFont="1" applyFill="1" applyBorder="1"/>
    <xf numFmtId="168" fontId="17" fillId="0" borderId="0" xfId="6" applyNumberFormat="1" applyFont="1" applyBorder="1"/>
    <xf numFmtId="167" fontId="17" fillId="0" borderId="0" xfId="1" applyNumberFormat="1" applyFont="1" applyBorder="1"/>
    <xf numFmtId="1" fontId="17" fillId="0" borderId="0" xfId="0" applyNumberFormat="1" applyFont="1"/>
    <xf numFmtId="164" fontId="17" fillId="0" borderId="0" xfId="6" applyFont="1" applyBorder="1"/>
    <xf numFmtId="169" fontId="17" fillId="0" borderId="0" xfId="7" applyNumberFormat="1" applyFont="1"/>
    <xf numFmtId="167" fontId="17" fillId="0" borderId="0" xfId="1" applyNumberFormat="1" applyFont="1"/>
    <xf numFmtId="0" fontId="11" fillId="6" borderId="0" xfId="0" applyFont="1" applyFill="1" applyAlignment="1">
      <alignment horizontal="left"/>
    </xf>
    <xf numFmtId="167" fontId="0" fillId="6" borderId="10" xfId="1" applyNumberFormat="1" applyFont="1" applyFill="1" applyBorder="1" applyAlignment="1">
      <alignment horizontal="center"/>
    </xf>
    <xf numFmtId="170" fontId="0" fillId="0" borderId="0" xfId="6" applyNumberFormat="1" applyFont="1"/>
    <xf numFmtId="170" fontId="0" fillId="0" borderId="43" xfId="6" applyNumberFormat="1" applyFont="1" applyBorder="1"/>
    <xf numFmtId="170" fontId="2" fillId="5" borderId="6" xfId="6" applyNumberFormat="1" applyFont="1" applyFill="1" applyBorder="1"/>
    <xf numFmtId="170" fontId="0" fillId="12" borderId="0" xfId="6" applyNumberFormat="1" applyFont="1" applyFill="1"/>
    <xf numFmtId="170" fontId="0" fillId="0" borderId="0" xfId="6" applyNumberFormat="1" applyFont="1" applyFill="1"/>
    <xf numFmtId="170" fontId="0" fillId="0" borderId="43" xfId="6" applyNumberFormat="1" applyFont="1" applyFill="1" applyBorder="1"/>
    <xf numFmtId="170" fontId="2" fillId="0" borderId="0" xfId="6" applyNumberFormat="1" applyFont="1"/>
    <xf numFmtId="170" fontId="2" fillId="11" borderId="19" xfId="6" applyNumberFormat="1" applyFont="1" applyFill="1" applyBorder="1"/>
    <xf numFmtId="9" fontId="0" fillId="0" borderId="0" xfId="0" applyNumberFormat="1"/>
    <xf numFmtId="9" fontId="0" fillId="3" borderId="38" xfId="1" applyFont="1" applyFill="1" applyBorder="1" applyAlignment="1">
      <alignment horizontal="center"/>
    </xf>
    <xf numFmtId="168" fontId="0" fillId="12" borderId="0" xfId="6" applyNumberFormat="1" applyFont="1" applyFill="1"/>
    <xf numFmtId="164" fontId="17" fillId="0" borderId="0" xfId="6" applyFont="1"/>
    <xf numFmtId="165" fontId="0" fillId="0" borderId="0" xfId="0" applyNumberFormat="1"/>
    <xf numFmtId="167" fontId="0" fillId="0" borderId="0" xfId="0" applyNumberFormat="1"/>
    <xf numFmtId="0" fontId="0" fillId="14" borderId="0" xfId="0" applyFill="1"/>
    <xf numFmtId="0" fontId="17" fillId="14" borderId="0" xfId="0" applyFont="1" applyFill="1"/>
    <xf numFmtId="0" fontId="14" fillId="7" borderId="32" xfId="0" applyFont="1" applyFill="1" applyBorder="1" applyAlignment="1">
      <alignment horizontal="center"/>
    </xf>
    <xf numFmtId="1" fontId="0" fillId="9" borderId="12" xfId="0" applyNumberFormat="1" applyFill="1" applyBorder="1" applyAlignment="1">
      <alignment horizontal="center"/>
    </xf>
    <xf numFmtId="0" fontId="0" fillId="7" borderId="45" xfId="0" applyFill="1" applyBorder="1" applyAlignment="1">
      <alignment horizontal="center"/>
    </xf>
    <xf numFmtId="9" fontId="0" fillId="0" borderId="0" xfId="1" applyFont="1" applyBorder="1"/>
    <xf numFmtId="44" fontId="0" fillId="0" borderId="0" xfId="7" applyFont="1"/>
    <xf numFmtId="44" fontId="0" fillId="0" borderId="0" xfId="7" applyFont="1" applyBorder="1"/>
    <xf numFmtId="168" fontId="0" fillId="0" borderId="0" xfId="6" applyNumberFormat="1" applyFont="1"/>
    <xf numFmtId="168" fontId="0" fillId="0" borderId="0" xfId="6" applyNumberFormat="1" applyFont="1" applyFill="1" applyBorder="1"/>
    <xf numFmtId="9" fontId="17" fillId="0" borderId="0" xfId="1" applyFont="1"/>
    <xf numFmtId="168" fontId="0" fillId="0" borderId="13" xfId="6" applyNumberFormat="1" applyFont="1" applyBorder="1"/>
    <xf numFmtId="0" fontId="0" fillId="0" borderId="48" xfId="0" applyBorder="1"/>
    <xf numFmtId="0" fontId="0" fillId="0" borderId="49" xfId="0" applyBorder="1"/>
    <xf numFmtId="0" fontId="0" fillId="0" borderId="10" xfId="0" applyBorder="1"/>
    <xf numFmtId="0" fontId="0" fillId="0" borderId="50" xfId="0" applyBorder="1"/>
    <xf numFmtId="164" fontId="0" fillId="0" borderId="50" xfId="6" applyFont="1" applyBorder="1"/>
    <xf numFmtId="168" fontId="0" fillId="0" borderId="50" xfId="6" applyNumberFormat="1" applyFont="1" applyBorder="1"/>
    <xf numFmtId="9" fontId="17" fillId="0" borderId="0" xfId="1" applyFont="1" applyBorder="1"/>
    <xf numFmtId="0" fontId="0" fillId="0" borderId="7" xfId="0" applyBorder="1"/>
    <xf numFmtId="44" fontId="17" fillId="0" borderId="43" xfId="7" applyFont="1" applyBorder="1"/>
    <xf numFmtId="44" fontId="0" fillId="0" borderId="43" xfId="7" applyFont="1" applyBorder="1"/>
    <xf numFmtId="44" fontId="0" fillId="0" borderId="47" xfId="7" applyFont="1" applyBorder="1"/>
    <xf numFmtId="44" fontId="0" fillId="0" borderId="0" xfId="7" applyFont="1" applyFill="1" applyBorder="1"/>
    <xf numFmtId="44" fontId="18" fillId="0" borderId="0" xfId="7" applyFont="1" applyBorder="1"/>
    <xf numFmtId="9" fontId="0" fillId="6" borderId="16" xfId="1" applyFont="1" applyFill="1" applyBorder="1" applyAlignment="1">
      <alignment horizontal="center"/>
    </xf>
    <xf numFmtId="10" fontId="0" fillId="0" borderId="0" xfId="1" applyNumberFormat="1" applyFont="1" applyBorder="1"/>
    <xf numFmtId="10" fontId="0" fillId="0" borderId="50" xfId="1" applyNumberFormat="1" applyFont="1" applyBorder="1"/>
    <xf numFmtId="0" fontId="1" fillId="15" borderId="30" xfId="0" applyFont="1" applyFill="1" applyBorder="1" applyAlignment="1">
      <alignment horizontal="left"/>
    </xf>
    <xf numFmtId="9" fontId="1" fillId="15" borderId="30" xfId="1" applyFont="1" applyFill="1" applyBorder="1" applyAlignment="1">
      <alignment horizontal="left"/>
    </xf>
    <xf numFmtId="0" fontId="19" fillId="0" borderId="0" xfId="0" applyFont="1" applyAlignment="1">
      <alignment vertical="center" wrapText="1"/>
    </xf>
    <xf numFmtId="0" fontId="0" fillId="3" borderId="44" xfId="0" applyFill="1" applyBorder="1"/>
    <xf numFmtId="0" fontId="0" fillId="3" borderId="16" xfId="0" applyFill="1" applyBorder="1"/>
    <xf numFmtId="0" fontId="0" fillId="0" borderId="12" xfId="0" applyBorder="1"/>
    <xf numFmtId="0" fontId="0" fillId="0" borderId="6" xfId="0" applyBorder="1"/>
    <xf numFmtId="0" fontId="0" fillId="10" borderId="12" xfId="0" applyFill="1" applyBorder="1"/>
    <xf numFmtId="0" fontId="0" fillId="10" borderId="6" xfId="0" applyFill="1" applyBorder="1"/>
    <xf numFmtId="9" fontId="3" fillId="16" borderId="19" xfId="1" applyFont="1" applyFill="1" applyBorder="1"/>
    <xf numFmtId="0" fontId="3" fillId="16" borderId="42" xfId="0" applyFont="1" applyFill="1" applyBorder="1"/>
    <xf numFmtId="0" fontId="3" fillId="14" borderId="0" xfId="0" applyFont="1" applyFill="1"/>
    <xf numFmtId="0" fontId="20" fillId="14" borderId="0" xfId="0" applyFont="1" applyFill="1"/>
    <xf numFmtId="0" fontId="20" fillId="0" borderId="47" xfId="0" applyFont="1" applyBorder="1"/>
    <xf numFmtId="0" fontId="20" fillId="0" borderId="16" xfId="0" applyFont="1" applyBorder="1" applyAlignment="1">
      <alignment horizontal="right"/>
    </xf>
    <xf numFmtId="0" fontId="20" fillId="0" borderId="44" xfId="0" applyFont="1" applyBorder="1" applyAlignment="1">
      <alignment horizontal="right"/>
    </xf>
    <xf numFmtId="0" fontId="20" fillId="3" borderId="10" xfId="0" applyFont="1" applyFill="1" applyBorder="1"/>
    <xf numFmtId="0" fontId="20" fillId="3" borderId="12" xfId="0" applyFont="1" applyFill="1" applyBorder="1"/>
    <xf numFmtId="0" fontId="20" fillId="3" borderId="0" xfId="0" applyFont="1" applyFill="1"/>
    <xf numFmtId="0" fontId="20" fillId="8" borderId="10" xfId="0" applyFont="1" applyFill="1" applyBorder="1"/>
    <xf numFmtId="0" fontId="20" fillId="8" borderId="12" xfId="0" applyFont="1" applyFill="1" applyBorder="1"/>
    <xf numFmtId="0" fontId="20" fillId="8" borderId="0" xfId="0" applyFont="1" applyFill="1"/>
    <xf numFmtId="166" fontId="20" fillId="8" borderId="12" xfId="0" applyNumberFormat="1" applyFont="1" applyFill="1" applyBorder="1"/>
    <xf numFmtId="166" fontId="20" fillId="8" borderId="0" xfId="0" applyNumberFormat="1" applyFont="1" applyFill="1"/>
    <xf numFmtId="164" fontId="20" fillId="8" borderId="10" xfId="6" applyFont="1" applyFill="1" applyBorder="1"/>
    <xf numFmtId="168" fontId="20" fillId="8" borderId="10" xfId="6" applyNumberFormat="1" applyFont="1" applyFill="1" applyBorder="1"/>
    <xf numFmtId="168" fontId="20" fillId="8" borderId="12" xfId="6" applyNumberFormat="1" applyFont="1" applyFill="1" applyBorder="1"/>
    <xf numFmtId="168" fontId="20" fillId="8" borderId="0" xfId="6" applyNumberFormat="1" applyFont="1" applyFill="1" applyBorder="1"/>
    <xf numFmtId="167" fontId="20" fillId="8" borderId="12" xfId="1" applyNumberFormat="1" applyFont="1" applyFill="1" applyBorder="1"/>
    <xf numFmtId="167" fontId="20" fillId="8" borderId="0" xfId="1" applyNumberFormat="1" applyFont="1" applyFill="1" applyBorder="1"/>
    <xf numFmtId="164" fontId="20" fillId="10" borderId="10" xfId="6" applyFont="1" applyFill="1" applyBorder="1"/>
    <xf numFmtId="164" fontId="20" fillId="10" borderId="12" xfId="6" applyFont="1" applyFill="1" applyBorder="1"/>
    <xf numFmtId="164" fontId="20" fillId="10" borderId="0" xfId="6" applyFont="1" applyFill="1" applyBorder="1"/>
    <xf numFmtId="164" fontId="20" fillId="10" borderId="7" xfId="6" applyFont="1" applyFill="1" applyBorder="1"/>
    <xf numFmtId="164" fontId="20" fillId="10" borderId="6" xfId="6" applyFont="1" applyFill="1" applyBorder="1"/>
    <xf numFmtId="10" fontId="0" fillId="0" borderId="0" xfId="1" applyNumberFormat="1" applyFont="1"/>
    <xf numFmtId="164" fontId="18" fillId="0" borderId="46" xfId="6" applyFont="1" applyBorder="1"/>
    <xf numFmtId="9" fontId="0" fillId="0" borderId="18" xfId="1" applyFont="1" applyBorder="1"/>
    <xf numFmtId="9" fontId="0" fillId="0" borderId="51" xfId="1" applyFont="1" applyBorder="1"/>
    <xf numFmtId="164" fontId="18" fillId="0" borderId="52" xfId="6" applyFont="1" applyBorder="1"/>
    <xf numFmtId="0" fontId="1" fillId="2" borderId="39" xfId="0" applyFont="1" applyFill="1" applyBorder="1" applyAlignment="1">
      <alignment horizontal="right"/>
    </xf>
    <xf numFmtId="0" fontId="1" fillId="2" borderId="40" xfId="0" applyFont="1" applyFill="1" applyBorder="1" applyAlignment="1">
      <alignment horizontal="right"/>
    </xf>
    <xf numFmtId="0" fontId="1" fillId="2" borderId="41" xfId="0" applyFont="1" applyFill="1" applyBorder="1" applyAlignment="1">
      <alignment horizontal="right"/>
    </xf>
    <xf numFmtId="0" fontId="1" fillId="15" borderId="41" xfId="0" applyFont="1" applyFill="1" applyBorder="1" applyAlignment="1">
      <alignment horizontal="right"/>
    </xf>
    <xf numFmtId="0" fontId="20" fillId="0" borderId="0" xfId="0" applyFont="1" applyAlignment="1">
      <alignment horizontal="center"/>
    </xf>
    <xf numFmtId="0" fontId="3" fillId="14" borderId="0" xfId="0" applyFont="1" applyFill="1" applyAlignment="1">
      <alignment horizontal="center"/>
    </xf>
    <xf numFmtId="0" fontId="2" fillId="4" borderId="10" xfId="0" applyFont="1" applyFill="1" applyBorder="1" applyAlignment="1">
      <alignment horizontal="center" vertical="center" textRotation="90"/>
    </xf>
    <xf numFmtId="22" fontId="0" fillId="14" borderId="0" xfId="0" applyNumberFormat="1" applyFill="1"/>
    <xf numFmtId="0" fontId="1" fillId="17" borderId="15" xfId="0" applyFont="1" applyFill="1" applyBorder="1" applyAlignment="1">
      <alignment horizontal="left"/>
    </xf>
    <xf numFmtId="0" fontId="1" fillId="17" borderId="4" xfId="0" applyFont="1" applyFill="1" applyBorder="1" applyAlignment="1">
      <alignment horizontal="right"/>
    </xf>
    <xf numFmtId="0" fontId="1" fillId="17" borderId="27" xfId="0" applyFont="1" applyFill="1" applyBorder="1" applyAlignment="1">
      <alignment horizontal="left"/>
    </xf>
    <xf numFmtId="0" fontId="1" fillId="17" borderId="39" xfId="0" applyFont="1" applyFill="1" applyBorder="1" applyAlignment="1">
      <alignment horizontal="right"/>
    </xf>
    <xf numFmtId="0" fontId="0" fillId="14" borderId="0" xfId="0" quotePrefix="1" applyFill="1"/>
    <xf numFmtId="164" fontId="20" fillId="8" borderId="27" xfId="6" applyFont="1" applyFill="1" applyBorder="1"/>
    <xf numFmtId="0" fontId="0" fillId="14" borderId="16" xfId="0" applyFill="1" applyBorder="1"/>
    <xf numFmtId="171" fontId="20" fillId="8" borderId="34" xfId="7" applyNumberFormat="1" applyFont="1" applyFill="1" applyBorder="1"/>
    <xf numFmtId="0" fontId="18" fillId="14" borderId="0" xfId="0" applyFont="1" applyFill="1"/>
    <xf numFmtId="164" fontId="20" fillId="8" borderId="29" xfId="6" applyFont="1" applyFill="1" applyBorder="1"/>
    <xf numFmtId="166" fontId="20" fillId="8" borderId="36" xfId="0" applyNumberFormat="1" applyFont="1" applyFill="1" applyBorder="1"/>
    <xf numFmtId="166" fontId="20" fillId="8" borderId="53" xfId="0" applyNumberFormat="1" applyFont="1" applyFill="1" applyBorder="1"/>
    <xf numFmtId="164" fontId="20" fillId="8" borderId="14" xfId="6" applyFont="1" applyFill="1" applyBorder="1"/>
    <xf numFmtId="166" fontId="20" fillId="8" borderId="35" xfId="0" applyNumberFormat="1" applyFont="1" applyFill="1" applyBorder="1"/>
    <xf numFmtId="166" fontId="20" fillId="8" borderId="25" xfId="0" applyNumberFormat="1" applyFont="1" applyFill="1" applyBorder="1"/>
    <xf numFmtId="165" fontId="0" fillId="0" borderId="0" xfId="7" applyNumberFormat="1" applyFont="1"/>
    <xf numFmtId="16" fontId="0" fillId="0" borderId="0" xfId="0" quotePrefix="1" applyNumberFormat="1"/>
    <xf numFmtId="0" fontId="21" fillId="5" borderId="16" xfId="0" applyFont="1" applyFill="1" applyBorder="1" applyAlignment="1">
      <alignment horizontal="center"/>
    </xf>
    <xf numFmtId="0" fontId="18" fillId="0" borderId="0" xfId="0" applyFont="1"/>
    <xf numFmtId="0" fontId="21" fillId="14" borderId="0" xfId="0" applyFont="1" applyFill="1"/>
    <xf numFmtId="0" fontId="0" fillId="14" borderId="58" xfId="0" applyFill="1" applyBorder="1"/>
    <xf numFmtId="164" fontId="22" fillId="14" borderId="59" xfId="0" applyNumberFormat="1" applyFont="1" applyFill="1" applyBorder="1"/>
    <xf numFmtId="0" fontId="0" fillId="10" borderId="50" xfId="0" applyFill="1" applyBorder="1"/>
    <xf numFmtId="49" fontId="0" fillId="0" borderId="0" xfId="0" applyNumberFormat="1"/>
    <xf numFmtId="0" fontId="25" fillId="0" borderId="0" xfId="8"/>
    <xf numFmtId="4" fontId="0" fillId="0" borderId="0" xfId="0" applyNumberFormat="1"/>
    <xf numFmtId="172" fontId="0" fillId="0" borderId="0" xfId="0" applyNumberFormat="1"/>
    <xf numFmtId="173" fontId="0" fillId="0" borderId="0" xfId="0" applyNumberFormat="1"/>
    <xf numFmtId="0" fontId="1" fillId="17" borderId="14" xfId="0" applyFont="1" applyFill="1" applyBorder="1" applyAlignment="1">
      <alignment horizontal="left"/>
    </xf>
    <xf numFmtId="0" fontId="1" fillId="17" borderId="60" xfId="0" applyFont="1" applyFill="1" applyBorder="1" applyAlignment="1">
      <alignment horizontal="right"/>
    </xf>
    <xf numFmtId="0" fontId="0" fillId="0" borderId="0" xfId="0" applyAlignment="1">
      <alignment wrapText="1"/>
    </xf>
    <xf numFmtId="14" fontId="0" fillId="0" borderId="0" xfId="0" applyNumberFormat="1"/>
    <xf numFmtId="22" fontId="0" fillId="0" borderId="0" xfId="0" applyNumberFormat="1"/>
    <xf numFmtId="16" fontId="1" fillId="17" borderId="14" xfId="0" quotePrefix="1" applyNumberFormat="1" applyFont="1" applyFill="1" applyBorder="1" applyAlignment="1">
      <alignment horizontal="left"/>
    </xf>
    <xf numFmtId="0" fontId="0" fillId="10" borderId="16" xfId="0" applyFill="1" applyBorder="1"/>
    <xf numFmtId="2" fontId="0" fillId="0" borderId="16" xfId="0" applyNumberFormat="1" applyBorder="1" applyAlignment="1">
      <alignment vertical="center"/>
    </xf>
    <xf numFmtId="2" fontId="0" fillId="0" borderId="16" xfId="0" applyNumberFormat="1" applyBorder="1"/>
    <xf numFmtId="164" fontId="18" fillId="14" borderId="0" xfId="6" applyFont="1" applyFill="1"/>
    <xf numFmtId="2" fontId="0" fillId="14" borderId="0" xfId="0" applyNumberFormat="1" applyFill="1"/>
    <xf numFmtId="0" fontId="0" fillId="14" borderId="45" xfId="0" applyFill="1" applyBorder="1"/>
    <xf numFmtId="0" fontId="0" fillId="14" borderId="51" xfId="0" applyFill="1" applyBorder="1"/>
    <xf numFmtId="0" fontId="0" fillId="14" borderId="52" xfId="0" applyFill="1" applyBorder="1"/>
    <xf numFmtId="0" fontId="0" fillId="14" borderId="61" xfId="0" applyFill="1" applyBorder="1"/>
    <xf numFmtId="2" fontId="0" fillId="14" borderId="62" xfId="0" applyNumberFormat="1" applyFill="1" applyBorder="1"/>
    <xf numFmtId="0" fontId="0" fillId="14" borderId="62" xfId="0" applyFill="1" applyBorder="1"/>
    <xf numFmtId="0" fontId="0" fillId="0" borderId="0" xfId="0" pivotButton="1"/>
    <xf numFmtId="0" fontId="0" fillId="0" borderId="0" xfId="0" applyAlignment="1">
      <alignment horizontal="left"/>
    </xf>
    <xf numFmtId="4" fontId="0" fillId="0" borderId="0" xfId="0" applyNumberFormat="1" applyAlignment="1">
      <alignment horizontal="left"/>
    </xf>
    <xf numFmtId="49" fontId="0" fillId="0" borderId="0" xfId="0" applyNumberFormat="1" applyAlignment="1">
      <alignment wrapText="1"/>
    </xf>
    <xf numFmtId="164" fontId="21" fillId="0" borderId="0" xfId="6" applyFont="1"/>
    <xf numFmtId="164" fontId="0" fillId="0" borderId="0" xfId="6" applyFont="1" applyAlignment="1"/>
    <xf numFmtId="168" fontId="0" fillId="3" borderId="16" xfId="6" applyNumberFormat="1" applyFont="1" applyFill="1" applyBorder="1" applyAlignment="1">
      <alignment wrapText="1"/>
    </xf>
    <xf numFmtId="168" fontId="27" fillId="0" borderId="0" xfId="6" applyNumberFormat="1" applyFont="1"/>
    <xf numFmtId="168" fontId="0" fillId="0" borderId="0" xfId="6" applyNumberFormat="1" applyFont="1" applyAlignment="1"/>
    <xf numFmtId="174" fontId="18" fillId="0" borderId="19" xfId="6" applyNumberFormat="1" applyFont="1" applyBorder="1" applyAlignment="1">
      <alignment wrapText="1"/>
    </xf>
    <xf numFmtId="2" fontId="1" fillId="15" borderId="30" xfId="0" applyNumberFormat="1" applyFont="1" applyFill="1" applyBorder="1" applyAlignment="1">
      <alignment horizontal="left"/>
    </xf>
    <xf numFmtId="0" fontId="0" fillId="0" borderId="13" xfId="0" applyBorder="1" applyAlignment="1">
      <alignment wrapText="1"/>
    </xf>
    <xf numFmtId="0" fontId="0" fillId="0" borderId="48" xfId="0" applyBorder="1" applyAlignment="1">
      <alignment wrapText="1"/>
    </xf>
    <xf numFmtId="2" fontId="0" fillId="0" borderId="50" xfId="0" applyNumberFormat="1" applyBorder="1"/>
    <xf numFmtId="2" fontId="0" fillId="0" borderId="47" xfId="0" applyNumberFormat="1" applyBorder="1"/>
    <xf numFmtId="2" fontId="0" fillId="0" borderId="10" xfId="0" applyNumberFormat="1" applyBorder="1"/>
    <xf numFmtId="2" fontId="0" fillId="0" borderId="7" xfId="0" applyNumberFormat="1" applyBorder="1"/>
    <xf numFmtId="2" fontId="0" fillId="0" borderId="12" xfId="0" applyNumberFormat="1" applyBorder="1"/>
    <xf numFmtId="2" fontId="0" fillId="0" borderId="43" xfId="0" applyNumberFormat="1" applyBorder="1"/>
    <xf numFmtId="164" fontId="22" fillId="14" borderId="0" xfId="0" applyNumberFormat="1" applyFont="1" applyFill="1"/>
    <xf numFmtId="164" fontId="20" fillId="10" borderId="13" xfId="6" applyFont="1" applyFill="1" applyBorder="1"/>
    <xf numFmtId="164" fontId="20" fillId="10" borderId="11" xfId="6" applyFont="1" applyFill="1" applyBorder="1"/>
    <xf numFmtId="0" fontId="29" fillId="14" borderId="0" xfId="0" applyFont="1" applyFill="1"/>
    <xf numFmtId="164" fontId="29" fillId="0" borderId="0" xfId="6" applyFont="1"/>
    <xf numFmtId="49" fontId="0" fillId="0" borderId="0" xfId="0" applyNumberFormat="1" applyAlignment="1"/>
    <xf numFmtId="0" fontId="2" fillId="4" borderId="45" xfId="0" applyFont="1" applyFill="1" applyBorder="1" applyAlignment="1">
      <alignment horizontal="center" vertical="center" textRotation="90"/>
    </xf>
    <xf numFmtId="0" fontId="0" fillId="0" borderId="45" xfId="0" applyBorder="1" applyAlignment="1"/>
    <xf numFmtId="0" fontId="2" fillId="4" borderId="12" xfId="0" applyFont="1" applyFill="1" applyBorder="1" applyAlignment="1">
      <alignment horizontal="center" vertical="center" textRotation="90"/>
    </xf>
    <xf numFmtId="0" fontId="2" fillId="4" borderId="6" xfId="0" applyFont="1" applyFill="1" applyBorder="1" applyAlignment="1">
      <alignment horizontal="center" vertical="center" textRotation="90"/>
    </xf>
    <xf numFmtId="0" fontId="2" fillId="4" borderId="11" xfId="0" applyFont="1" applyFill="1" applyBorder="1" applyAlignment="1">
      <alignment horizontal="center" vertical="center" textRotation="90"/>
    </xf>
    <xf numFmtId="0" fontId="0" fillId="7" borderId="4" xfId="0" applyFill="1" applyBorder="1" applyAlignment="1">
      <alignment horizontal="center"/>
    </xf>
    <xf numFmtId="0" fontId="0" fillId="7" borderId="3" xfId="0" applyFill="1" applyBorder="1" applyAlignment="1">
      <alignment horizontal="center"/>
    </xf>
    <xf numFmtId="0" fontId="2" fillId="4" borderId="13" xfId="0" applyFont="1" applyFill="1" applyBorder="1" applyAlignment="1">
      <alignment horizontal="center" vertical="center" textRotation="90"/>
    </xf>
    <xf numFmtId="0" fontId="2" fillId="4" borderId="10" xfId="0" applyFont="1" applyFill="1" applyBorder="1" applyAlignment="1">
      <alignment horizontal="center" vertical="center" textRotation="90"/>
    </xf>
    <xf numFmtId="0" fontId="2" fillId="4" borderId="23" xfId="0" applyFont="1" applyFill="1" applyBorder="1" applyAlignment="1">
      <alignment horizontal="center" vertical="center" textRotation="90"/>
    </xf>
    <xf numFmtId="0" fontId="2" fillId="4" borderId="24" xfId="0" applyFont="1" applyFill="1" applyBorder="1" applyAlignment="1">
      <alignment horizontal="center" vertical="center" textRotation="90"/>
    </xf>
    <xf numFmtId="0" fontId="2" fillId="4" borderId="7" xfId="0" applyFont="1" applyFill="1" applyBorder="1" applyAlignment="1">
      <alignment horizontal="center" vertical="center" textRotation="90"/>
    </xf>
    <xf numFmtId="0" fontId="26" fillId="14" borderId="43" xfId="0" applyFont="1" applyFill="1" applyBorder="1" applyAlignment="1">
      <alignment horizontal="left" wrapText="1"/>
    </xf>
    <xf numFmtId="0" fontId="17" fillId="14" borderId="18" xfId="0" applyFont="1" applyFill="1" applyBorder="1" applyAlignment="1">
      <alignment horizontal="center"/>
    </xf>
    <xf numFmtId="0" fontId="17" fillId="14" borderId="53" xfId="0" applyFont="1" applyFill="1" applyBorder="1" applyAlignment="1">
      <alignment horizontal="center"/>
    </xf>
    <xf numFmtId="0" fontId="17" fillId="14" borderId="54" xfId="0" applyFont="1" applyFill="1" applyBorder="1" applyAlignment="1">
      <alignment horizontal="center"/>
    </xf>
    <xf numFmtId="0" fontId="17" fillId="14" borderId="1" xfId="0" applyFont="1" applyFill="1" applyBorder="1" applyAlignment="1">
      <alignment horizontal="center"/>
    </xf>
    <xf numFmtId="0" fontId="17" fillId="14" borderId="0" xfId="0" applyFont="1" applyFill="1" applyAlignment="1">
      <alignment horizontal="center"/>
    </xf>
    <xf numFmtId="0" fontId="17" fillId="14" borderId="55" xfId="0" applyFont="1" applyFill="1" applyBorder="1" applyAlignment="1">
      <alignment horizontal="center"/>
    </xf>
    <xf numFmtId="0" fontId="17" fillId="14" borderId="56" xfId="0" applyFont="1" applyFill="1" applyBorder="1" applyAlignment="1">
      <alignment horizontal="center"/>
    </xf>
    <xf numFmtId="0" fontId="17" fillId="14" borderId="25" xfId="0" applyFont="1" applyFill="1" applyBorder="1" applyAlignment="1">
      <alignment horizontal="center"/>
    </xf>
    <xf numFmtId="0" fontId="17" fillId="14" borderId="57" xfId="0" applyFont="1" applyFill="1" applyBorder="1" applyAlignment="1">
      <alignment horizontal="center"/>
    </xf>
    <xf numFmtId="0" fontId="26" fillId="14" borderId="0" xfId="0" applyFont="1" applyFill="1" applyAlignment="1">
      <alignment horizontal="left" wrapText="1"/>
    </xf>
    <xf numFmtId="44" fontId="14" fillId="0" borderId="0" xfId="7" applyFont="1"/>
  </cellXfs>
  <cellStyles count="9">
    <cellStyle name="Komma" xfId="6" builtinId="3"/>
    <cellStyle name="Link" xfId="8" builtinId="8"/>
    <cellStyle name="Prozent" xfId="1" builtinId="5"/>
    <cellStyle name="Standard" xfId="0" builtinId="0"/>
    <cellStyle name="Standard 2" xfId="2" xr:uid="{00000000-0005-0000-0000-000003000000}"/>
    <cellStyle name="Standard 3" xfId="3" xr:uid="{00000000-0005-0000-0000-000004000000}"/>
    <cellStyle name="Standard 4" xfId="4" xr:uid="{00000000-0005-0000-0000-000005000000}"/>
    <cellStyle name="Standard 5" xfId="5" xr:uid="{00000000-0005-0000-0000-000006000000}"/>
    <cellStyle name="Währung" xfId="7" builtinId="4"/>
  </cellStyles>
  <dxfs count="169">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 formatCode="#,##0"/>
    </dxf>
    <dxf>
      <numFmt numFmtId="30" formatCode="@"/>
    </dxf>
    <dxf>
      <numFmt numFmtId="3" formatCode="#,##0"/>
    </dxf>
    <dxf>
      <numFmt numFmtId="173" formatCode="#,##0.0"/>
    </dxf>
    <dxf>
      <numFmt numFmtId="173" formatCode="#,##0.0"/>
    </dxf>
    <dxf>
      <numFmt numFmtId="4" formatCode="#,##0.00"/>
    </dxf>
    <dxf>
      <numFmt numFmtId="4" formatCode="#,##0.00"/>
    </dxf>
    <dxf>
      <numFmt numFmtId="30" formatCode="@"/>
      <alignment horizontal="general" vertical="bottom" textRotation="0" wrapText="0" indent="0" justifyLastLine="0" shrinkToFit="0" readingOrder="0"/>
    </dxf>
    <dxf>
      <numFmt numFmtId="3" formatCode="#,##0"/>
    </dxf>
    <dxf>
      <numFmt numFmtId="4" formatCode="#,##0.00"/>
    </dxf>
    <dxf>
      <numFmt numFmtId="172" formatCode="_-* #,##0.00\ [$€-407]_-;\-* #,##0.00\ [$€-407]_-;_-* &quot;-&quot;??\ [$€-407]_-;_-@_-"/>
    </dxf>
    <dxf>
      <numFmt numFmtId="3" formatCode="#,##0"/>
    </dxf>
    <dxf>
      <numFmt numFmtId="13" formatCode="0%"/>
    </dxf>
    <dxf>
      <numFmt numFmtId="4" formatCode="#,##0.00"/>
    </dxf>
    <dxf>
      <numFmt numFmtId="30" formatCode="@"/>
    </dxf>
    <dxf>
      <numFmt numFmtId="30" formatCode="@"/>
    </dxf>
    <dxf>
      <numFmt numFmtId="30" formatCode="@"/>
    </dxf>
    <dxf>
      <numFmt numFmtId="30" formatCode="@"/>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0" indent="0" justifyLastLine="0" shrinkToFit="0" readingOrder="0"/>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rgb="FF006100"/>
      </font>
      <fill>
        <patternFill>
          <bgColor rgb="FFC6EFCE"/>
        </patternFill>
      </fill>
    </dxf>
    <dxf>
      <font>
        <color rgb="FF9C0006"/>
      </font>
      <fill>
        <patternFill>
          <bgColor rgb="FFFFC7CE"/>
        </patternFill>
      </fill>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 formatCode="#,##0"/>
    </dxf>
    <dxf>
      <numFmt numFmtId="0" formatCode="General"/>
    </dxf>
    <dxf>
      <numFmt numFmtId="30" formatCode="@"/>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30" formatCode="@"/>
    </dxf>
    <dxf>
      <numFmt numFmtId="30" formatCode="@"/>
    </dxf>
    <dxf>
      <numFmt numFmtId="30" formatCode="@"/>
    </dxf>
    <dxf>
      <numFmt numFmtId="30" formatCode="@"/>
    </dxf>
    <dxf>
      <numFmt numFmtId="27" formatCode="dd/mm/yyyy\ hh:mm"/>
    </dxf>
    <dxf>
      <numFmt numFmtId="30" formatCode="@"/>
    </dxf>
    <dxf>
      <numFmt numFmtId="30" formatCode="@"/>
    </dxf>
    <dxf>
      <numFmt numFmtId="30" formatCode="@"/>
    </dxf>
    <dxf>
      <numFmt numFmtId="30" formatCode="@"/>
    </dxf>
    <dxf>
      <numFmt numFmtId="30" formatCode="@"/>
      <alignment horizontal="general" vertical="bottom" textRotation="0" wrapText="0" indent="0" justifyLastLine="0" shrinkToFit="0" readingOrder="0"/>
    </dxf>
    <dxf>
      <numFmt numFmtId="0" formatCode="General"/>
    </dxf>
    <dxf>
      <numFmt numFmtId="30" formatCode="@"/>
      <alignment horizontal="general" vertical="bottom" textRotation="0" wrapText="0" indent="0" justifyLastLine="0" shrinkToFit="0" readingOrder="0"/>
    </dxf>
    <dxf>
      <numFmt numFmtId="30" formatCode="@"/>
    </dxf>
    <dxf>
      <numFmt numFmtId="30" formatCode="@"/>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30" formatCode="@"/>
    </dxf>
    <dxf>
      <numFmt numFmtId="30" formatCode="@"/>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3" formatCode="#,##0"/>
    </dxf>
    <dxf>
      <numFmt numFmtId="30" formatCode="@"/>
    </dxf>
    <dxf>
      <numFmt numFmtId="0" formatCode="General"/>
    </dxf>
    <dxf>
      <numFmt numFmtId="3" formatCode="#,##0"/>
    </dxf>
    <dxf>
      <numFmt numFmtId="30" formatCode="@"/>
    </dxf>
    <dxf>
      <numFmt numFmtId="0" formatCode="General"/>
    </dxf>
    <dxf>
      <numFmt numFmtId="0" formatCode="General"/>
    </dxf>
    <dxf>
      <alignment horizontal="general" vertical="bottom" textRotation="0" wrapText="1" indent="0" justifyLastLine="0" shrinkToFit="0" readingOrder="0"/>
    </dxf>
    <dxf>
      <numFmt numFmtId="30" formatCode="@"/>
    </dxf>
    <dxf>
      <numFmt numFmtId="172" formatCode="_-* #,##0.00\ [$€-407]_-;\-* #,##0.00\ [$€-407]_-;_-* &quot;-&quot;??\ [$€-407]_-;_-@_-"/>
    </dxf>
    <dxf>
      <numFmt numFmtId="30" formatCode="@"/>
    </dxf>
    <dxf>
      <numFmt numFmtId="27" formatCode="dd/mm/yyyy\ hh:mm"/>
    </dxf>
    <dxf>
      <numFmt numFmtId="30" formatCode="@"/>
      <alignment horizontal="general" vertical="bottom" textRotation="0" wrapText="0" indent="0" justifyLastLine="0" shrinkToFit="0" readingOrder="0"/>
    </dxf>
    <dxf>
      <numFmt numFmtId="3" formatCode="#,##0"/>
    </dxf>
    <dxf>
      <numFmt numFmtId="19" formatCode="dd/mm/yyyy"/>
    </dxf>
    <dxf>
      <numFmt numFmtId="19" formatCode="dd/mm/yyyy"/>
    </dxf>
    <dxf>
      <numFmt numFmtId="30" formatCode="@"/>
    </dxf>
    <dxf>
      <numFmt numFmtId="3" formatCode="#,##0"/>
    </dxf>
    <dxf>
      <numFmt numFmtId="30" formatCode="@"/>
    </dxf>
    <dxf>
      <numFmt numFmtId="3" formatCode="#,##0"/>
    </dxf>
    <dxf>
      <numFmt numFmtId="19" formatCode="dd/mm/yyyy"/>
    </dxf>
    <dxf>
      <numFmt numFmtId="0" formatCode="General"/>
    </dxf>
    <dxf>
      <numFmt numFmtId="30" formatCode="@"/>
    </dxf>
    <dxf>
      <numFmt numFmtId="30" formatCode="@"/>
      <alignment horizontal="general" vertical="bottom" textRotation="0" wrapText="0" indent="0" justifyLastLine="0" shrinkToFit="0" readingOrder="0"/>
    </dxf>
    <dxf>
      <numFmt numFmtId="30" formatCode="@"/>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numFmt numFmtId="19" formatCode="dd/mm/yyyy"/>
    </dxf>
    <dxf>
      <numFmt numFmtId="30" formatCode="@"/>
      <alignment horizontal="general" vertical="bottom" textRotation="0" wrapText="0" indent="0" justifyLastLine="0" shrinkToFit="0" readingOrder="0"/>
    </dxf>
    <dxf>
      <numFmt numFmtId="19" formatCode="dd/mm/yyyy"/>
    </dxf>
    <dxf>
      <numFmt numFmtId="19" formatCode="dd/mm/yyyy"/>
    </dxf>
    <dxf>
      <numFmt numFmtId="30" formatCode="@"/>
    </dxf>
    <dxf>
      <numFmt numFmtId="30" formatCode="@"/>
    </dxf>
    <dxf>
      <numFmt numFmtId="30" formatCode="@"/>
    </dxf>
    <dxf>
      <numFmt numFmtId="30" formatCode="@"/>
      <alignment horizontal="general" vertical="bottom" textRotation="0" wrapText="0" indent="0" justifyLastLine="0" shrinkToFit="0" readingOrder="0"/>
    </dxf>
    <dxf>
      <numFmt numFmtId="30" formatCode="@"/>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1" formatCode="0"/>
    </dxf>
    <dxf>
      <alignment horizontal="general" vertical="bottom" textRotation="0" wrapText="0" indent="0" justifyLastLine="0" shrinkToFit="0" readingOrder="0"/>
    </dxf>
    <dxf>
      <numFmt numFmtId="168" formatCode="_-* #,##0\ _€_-;\-* #,##0\ _€_-;_-* &quot;-&quot;??\ _€_-;_-@_-"/>
    </dxf>
    <dxf>
      <numFmt numFmtId="30" formatCode="@"/>
    </dxf>
    <dxf>
      <numFmt numFmtId="0" formatCode="General"/>
    </dxf>
    <dxf>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4" formatCode="#,##0.00"/>
    </dxf>
    <dxf>
      <numFmt numFmtId="30" formatCode="@"/>
      <alignment horizontal="general" vertical="bottom" textRotation="0" wrapText="0" indent="0" justifyLastLine="0" shrinkToFit="0" readingOrder="0"/>
    </dxf>
    <dxf>
      <numFmt numFmtId="1" formatCode="0"/>
    </dxf>
  </dxfs>
  <tableStyles count="0" defaultTableStyle="TableStyleMedium9" defaultPivotStyle="PivotStyleLight16"/>
  <colors>
    <mruColors>
      <color rgb="FFFF3300"/>
      <color rgb="FF0000FF"/>
      <color rgb="FFFFFFCC"/>
      <color rgb="FFFF7C8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Optimale</a:t>
            </a:r>
            <a:r>
              <a:rPr lang="de-DE" baseline="0"/>
              <a:t> Kundenlänge nach Recovery</a:t>
            </a:r>
            <a:endParaRPr lang="de-D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1"/>
          <c:order val="1"/>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press!$K$37:$K$85</c:f>
              <c:numCache>
                <c:formatCode>_-* #,##0.00\ _€_-;\-* #,##0.00\ _€_-;_-* "-"??\ _€_-;_-@_-</c:formatCode>
                <c:ptCount val="46"/>
                <c:pt idx="0">
                  <c:v>2.5</c:v>
                </c:pt>
                <c:pt idx="1">
                  <c:v>2.6979166666666665</c:v>
                </c:pt>
                <c:pt idx="2">
                  <c:v>2.895833333333333</c:v>
                </c:pt>
                <c:pt idx="3">
                  <c:v>3.0937499999999996</c:v>
                </c:pt>
                <c:pt idx="4">
                  <c:v>3.2916666666666661</c:v>
                </c:pt>
                <c:pt idx="5">
                  <c:v>3.4895833333333326</c:v>
                </c:pt>
                <c:pt idx="6">
                  <c:v>3.6874999999999991</c:v>
                </c:pt>
                <c:pt idx="7">
                  <c:v>3.8854166666666656</c:v>
                </c:pt>
                <c:pt idx="8">
                  <c:v>4.0833333333333321</c:v>
                </c:pt>
                <c:pt idx="9">
                  <c:v>4.2812499999999991</c:v>
                </c:pt>
                <c:pt idx="10">
                  <c:v>4.4791666666666661</c:v>
                </c:pt>
                <c:pt idx="11">
                  <c:v>4.677083333333333</c:v>
                </c:pt>
                <c:pt idx="12">
                  <c:v>4.875</c:v>
                </c:pt>
                <c:pt idx="13">
                  <c:v>5.072916666666667</c:v>
                </c:pt>
                <c:pt idx="14">
                  <c:v>5.2708333333333339</c:v>
                </c:pt>
                <c:pt idx="15">
                  <c:v>5.4687500000000009</c:v>
                </c:pt>
                <c:pt idx="16">
                  <c:v>5.6666666666666679</c:v>
                </c:pt>
                <c:pt idx="17">
                  <c:v>5.8645833333333348</c:v>
                </c:pt>
                <c:pt idx="18">
                  <c:v>6.0625000000000018</c:v>
                </c:pt>
                <c:pt idx="19">
                  <c:v>6.2604166666666687</c:v>
                </c:pt>
                <c:pt idx="20">
                  <c:v>6.4583333333333357</c:v>
                </c:pt>
                <c:pt idx="21">
                  <c:v>6.6562500000000027</c:v>
                </c:pt>
                <c:pt idx="22">
                  <c:v>6.8541666666666696</c:v>
                </c:pt>
                <c:pt idx="23">
                  <c:v>7.0520833333333366</c:v>
                </c:pt>
                <c:pt idx="24">
                  <c:v>7.2500000000000036</c:v>
                </c:pt>
                <c:pt idx="25">
                  <c:v>7.4479166666666705</c:v>
                </c:pt>
                <c:pt idx="26">
                  <c:v>7.6458333333333375</c:v>
                </c:pt>
                <c:pt idx="27">
                  <c:v>7.8437500000000044</c:v>
                </c:pt>
                <c:pt idx="28">
                  <c:v>8.0416666666666714</c:v>
                </c:pt>
                <c:pt idx="29">
                  <c:v>8.2395833333333375</c:v>
                </c:pt>
                <c:pt idx="30">
                  <c:v>8.6354166666666696</c:v>
                </c:pt>
                <c:pt idx="31">
                  <c:v>9.2291666666666679</c:v>
                </c:pt>
                <c:pt idx="32">
                  <c:v>9.4270833333333339</c:v>
                </c:pt>
                <c:pt idx="33">
                  <c:v>9.625</c:v>
                </c:pt>
                <c:pt idx="34">
                  <c:v>9.8229166666666661</c:v>
                </c:pt>
                <c:pt idx="35">
                  <c:v>10.020833333333332</c:v>
                </c:pt>
                <c:pt idx="36">
                  <c:v>10.218749999999998</c:v>
                </c:pt>
                <c:pt idx="37">
                  <c:v>10.416666666666664</c:v>
                </c:pt>
                <c:pt idx="38">
                  <c:v>10.61458333333333</c:v>
                </c:pt>
                <c:pt idx="39">
                  <c:v>10.812499999999996</c:v>
                </c:pt>
                <c:pt idx="40">
                  <c:v>11.010416666666663</c:v>
                </c:pt>
                <c:pt idx="41">
                  <c:v>11.208333333333329</c:v>
                </c:pt>
                <c:pt idx="42">
                  <c:v>11.406249999999995</c:v>
                </c:pt>
                <c:pt idx="43">
                  <c:v>11.604166666666661</c:v>
                </c:pt>
                <c:pt idx="44">
                  <c:v>11.802083333333327</c:v>
                </c:pt>
                <c:pt idx="45">
                  <c:v>11.999999999999993</c:v>
                </c:pt>
              </c:numCache>
            </c:numRef>
          </c:cat>
          <c:val>
            <c:numRef>
              <c:f>press!$L$37:$L$85</c:f>
              <c:numCache>
                <c:formatCode>0.00%</c:formatCode>
                <c:ptCount val="46"/>
                <c:pt idx="0">
                  <c:v>0.89922535450792329</c:v>
                </c:pt>
                <c:pt idx="1">
                  <c:v>0.89259338651493392</c:v>
                </c:pt>
                <c:pt idx="2">
                  <c:v>0.88963940950495624</c:v>
                </c:pt>
                <c:pt idx="3">
                  <c:v>0.89023310096284392</c:v>
                </c:pt>
                <c:pt idx="4">
                  <c:v>0.89456270452158559</c:v>
                </c:pt>
                <c:pt idx="5">
                  <c:v>0.89415829100236244</c:v>
                </c:pt>
                <c:pt idx="6">
                  <c:v>0.89743585131487258</c:v>
                </c:pt>
                <c:pt idx="7">
                  <c:v>0.89093562077105326</c:v>
                </c:pt>
                <c:pt idx="8">
                  <c:v>0.89439369588668638</c:v>
                </c:pt>
                <c:pt idx="9">
                  <c:v>0.8864744341371229</c:v>
                </c:pt>
                <c:pt idx="10">
                  <c:v>0.88529795844483727</c:v>
                </c:pt>
                <c:pt idx="11">
                  <c:v>0.89722707594235007</c:v>
                </c:pt>
                <c:pt idx="12">
                  <c:v>0.88323912598333798</c:v>
                </c:pt>
                <c:pt idx="13">
                  <c:v>0.89081721315893481</c:v>
                </c:pt>
                <c:pt idx="14">
                  <c:v>0.89794287721957045</c:v>
                </c:pt>
                <c:pt idx="15">
                  <c:v>0.89173180988702394</c:v>
                </c:pt>
                <c:pt idx="16">
                  <c:v>0.88000381782955295</c:v>
                </c:pt>
                <c:pt idx="17">
                  <c:v>0.89650894458284747</c:v>
                </c:pt>
                <c:pt idx="18">
                  <c:v>0.89868036944458529</c:v>
                </c:pt>
                <c:pt idx="19">
                  <c:v>0.90072406343210343</c:v>
                </c:pt>
                <c:pt idx="20">
                  <c:v>0.87757733671421434</c:v>
                </c:pt>
                <c:pt idx="21">
                  <c:v>0.88964344499267511</c:v>
                </c:pt>
                <c:pt idx="22">
                  <c:v>0.8870136521627543</c:v>
                </c:pt>
                <c:pt idx="23">
                  <c:v>0.88454569273775163</c:v>
                </c:pt>
                <c:pt idx="24">
                  <c:v>0.89559212075233585</c:v>
                </c:pt>
                <c:pt idx="25">
                  <c:v>0.89298073399050759</c:v>
                </c:pt>
                <c:pt idx="26">
                  <c:v>0.90342463555151953</c:v>
                </c:pt>
                <c:pt idx="27">
                  <c:v>0.88206772130696776</c:v>
                </c:pt>
                <c:pt idx="28">
                  <c:v>0.87418026315274011</c:v>
                </c:pt>
                <c:pt idx="29">
                  <c:v>0.88101153676269939</c:v>
                </c:pt>
                <c:pt idx="30">
                  <c:v>0.89402348649595531</c:v>
                </c:pt>
                <c:pt idx="31">
                  <c:v>0.8984499031242682</c:v>
                </c:pt>
                <c:pt idx="32">
                  <c:v>0.89111639800994535</c:v>
                </c:pt>
                <c:pt idx="33">
                  <c:v>0.89682742022923545</c:v>
                </c:pt>
                <c:pt idx="34">
                  <c:v>0.87366555503736476</c:v>
                </c:pt>
                <c:pt idx="35">
                  <c:v>0.87535306235848676</c:v>
                </c:pt>
                <c:pt idx="36">
                  <c:v>0.87698135889641127</c:v>
                </c:pt>
                <c:pt idx="37">
                  <c:v>0.87855350727785586</c:v>
                </c:pt>
                <c:pt idx="38">
                  <c:v>0.88007236249382792</c:v>
                </c:pt>
                <c:pt idx="39">
                  <c:v>0.88154058920260048</c:v>
                </c:pt>
                <c:pt idx="40">
                  <c:v>0.88296067733075778</c:v>
                </c:pt>
                <c:pt idx="41">
                  <c:v>0.88433495616445845</c:v>
                </c:pt>
                <c:pt idx="42">
                  <c:v>0.88566560709867648</c:v>
                </c:pt>
                <c:pt idx="43">
                  <c:v>0.8869546751912003</c:v>
                </c:pt>
                <c:pt idx="44">
                  <c:v>0.88820407965010761</c:v>
                </c:pt>
                <c:pt idx="45">
                  <c:v>0.88941562336783619</c:v>
                </c:pt>
              </c:numCache>
            </c:numRef>
          </c:val>
          <c:smooth val="0"/>
          <c:extLst>
            <c:ext xmlns:c16="http://schemas.microsoft.com/office/drawing/2014/chart" uri="{C3380CC4-5D6E-409C-BE32-E72D297353CC}">
              <c16:uniqueId val="{00000001-E0B4-4609-95BE-C8C5CA057241}"/>
            </c:ext>
          </c:extLst>
        </c:ser>
        <c:dLbls>
          <c:showLegendKey val="0"/>
          <c:showVal val="0"/>
          <c:showCatName val="0"/>
          <c:showSerName val="0"/>
          <c:showPercent val="0"/>
          <c:showBubbleSize val="0"/>
        </c:dLbls>
        <c:smooth val="0"/>
        <c:axId val="280558976"/>
        <c:axId val="281355392"/>
        <c:extLst>
          <c:ext xmlns:c15="http://schemas.microsoft.com/office/drawing/2012/chart" uri="{02D57815-91ED-43cb-92C2-25804820EDAC}">
            <c15:filteredLineSeries>
              <c15:ser>
                <c:idx val="0"/>
                <c:order val="0"/>
                <c:spPr>
                  <a:ln w="28575" cap="rnd">
                    <a:solidFill>
                      <a:schemeClr val="accent1"/>
                    </a:solidFill>
                    <a:round/>
                  </a:ln>
                  <a:effectLst/>
                </c:spPr>
                <c:marker>
                  <c:symbol val="none"/>
                </c:marker>
                <c:cat>
                  <c:numRef>
                    <c:extLst>
                      <c:ext uri="{02D57815-91ED-43cb-92C2-25804820EDAC}">
                        <c15:formulaRef>
                          <c15:sqref>press!$K$37:$K$85</c15:sqref>
                        </c15:formulaRef>
                      </c:ext>
                    </c:extLst>
                    <c:numCache>
                      <c:formatCode>_-* #,##0.00\ _€_-;\-* #,##0.00\ _€_-;_-* "-"??\ _€_-;_-@_-</c:formatCode>
                      <c:ptCount val="46"/>
                      <c:pt idx="0">
                        <c:v>2.5</c:v>
                      </c:pt>
                      <c:pt idx="1">
                        <c:v>2.6979166666666665</c:v>
                      </c:pt>
                      <c:pt idx="2">
                        <c:v>2.895833333333333</c:v>
                      </c:pt>
                      <c:pt idx="3">
                        <c:v>3.0937499999999996</c:v>
                      </c:pt>
                      <c:pt idx="4">
                        <c:v>3.2916666666666661</c:v>
                      </c:pt>
                      <c:pt idx="5">
                        <c:v>3.4895833333333326</c:v>
                      </c:pt>
                      <c:pt idx="6">
                        <c:v>3.6874999999999991</c:v>
                      </c:pt>
                      <c:pt idx="7">
                        <c:v>3.8854166666666656</c:v>
                      </c:pt>
                      <c:pt idx="8">
                        <c:v>4.0833333333333321</c:v>
                      </c:pt>
                      <c:pt idx="9">
                        <c:v>4.2812499999999991</c:v>
                      </c:pt>
                      <c:pt idx="10">
                        <c:v>4.4791666666666661</c:v>
                      </c:pt>
                      <c:pt idx="11">
                        <c:v>4.677083333333333</c:v>
                      </c:pt>
                      <c:pt idx="12">
                        <c:v>4.875</c:v>
                      </c:pt>
                      <c:pt idx="13">
                        <c:v>5.072916666666667</c:v>
                      </c:pt>
                      <c:pt idx="14">
                        <c:v>5.2708333333333339</c:v>
                      </c:pt>
                      <c:pt idx="15">
                        <c:v>5.4687500000000009</c:v>
                      </c:pt>
                      <c:pt idx="16">
                        <c:v>5.6666666666666679</c:v>
                      </c:pt>
                      <c:pt idx="17">
                        <c:v>5.8645833333333348</c:v>
                      </c:pt>
                      <c:pt idx="18">
                        <c:v>6.0625000000000018</c:v>
                      </c:pt>
                      <c:pt idx="19">
                        <c:v>6.2604166666666687</c:v>
                      </c:pt>
                      <c:pt idx="20">
                        <c:v>6.4583333333333357</c:v>
                      </c:pt>
                      <c:pt idx="21">
                        <c:v>6.6562500000000027</c:v>
                      </c:pt>
                      <c:pt idx="22">
                        <c:v>6.8541666666666696</c:v>
                      </c:pt>
                      <c:pt idx="23">
                        <c:v>7.0520833333333366</c:v>
                      </c:pt>
                      <c:pt idx="24">
                        <c:v>7.2500000000000036</c:v>
                      </c:pt>
                      <c:pt idx="25">
                        <c:v>7.4479166666666705</c:v>
                      </c:pt>
                      <c:pt idx="26">
                        <c:v>7.6458333333333375</c:v>
                      </c:pt>
                      <c:pt idx="27">
                        <c:v>7.8437500000000044</c:v>
                      </c:pt>
                      <c:pt idx="28">
                        <c:v>8.0416666666666714</c:v>
                      </c:pt>
                      <c:pt idx="29">
                        <c:v>8.2395833333333375</c:v>
                      </c:pt>
                      <c:pt idx="30">
                        <c:v>8.6354166666666696</c:v>
                      </c:pt>
                      <c:pt idx="31">
                        <c:v>9.2291666666666679</c:v>
                      </c:pt>
                      <c:pt idx="32">
                        <c:v>9.4270833333333339</c:v>
                      </c:pt>
                      <c:pt idx="33">
                        <c:v>9.625</c:v>
                      </c:pt>
                      <c:pt idx="34">
                        <c:v>9.8229166666666661</c:v>
                      </c:pt>
                      <c:pt idx="35">
                        <c:v>10.020833333333332</c:v>
                      </c:pt>
                      <c:pt idx="36">
                        <c:v>10.218749999999998</c:v>
                      </c:pt>
                      <c:pt idx="37">
                        <c:v>10.416666666666664</c:v>
                      </c:pt>
                      <c:pt idx="38">
                        <c:v>10.61458333333333</c:v>
                      </c:pt>
                      <c:pt idx="39">
                        <c:v>10.812499999999996</c:v>
                      </c:pt>
                      <c:pt idx="40">
                        <c:v>11.010416666666663</c:v>
                      </c:pt>
                      <c:pt idx="41">
                        <c:v>11.208333333333329</c:v>
                      </c:pt>
                      <c:pt idx="42">
                        <c:v>11.406249999999995</c:v>
                      </c:pt>
                      <c:pt idx="43">
                        <c:v>11.604166666666661</c:v>
                      </c:pt>
                      <c:pt idx="44">
                        <c:v>11.802083333333327</c:v>
                      </c:pt>
                      <c:pt idx="45">
                        <c:v>11.999999999999993</c:v>
                      </c:pt>
                    </c:numCache>
                  </c:numRef>
                </c:cat>
                <c:val>
                  <c:numRef>
                    <c:extLst>
                      <c:ext uri="{02D57815-91ED-43cb-92C2-25804820EDAC}">
                        <c15:formulaRef>
                          <c15:sqref>press!$K$37:$K$85</c15:sqref>
                        </c15:formulaRef>
                      </c:ext>
                    </c:extLst>
                    <c:numCache>
                      <c:formatCode>_-* #,##0.00\ _€_-;\-* #,##0.00\ _€_-;_-* "-"??\ _€_-;_-@_-</c:formatCode>
                      <c:ptCount val="46"/>
                      <c:pt idx="0">
                        <c:v>2.5</c:v>
                      </c:pt>
                      <c:pt idx="1">
                        <c:v>2.6979166666666665</c:v>
                      </c:pt>
                      <c:pt idx="2">
                        <c:v>2.895833333333333</c:v>
                      </c:pt>
                      <c:pt idx="3">
                        <c:v>3.0937499999999996</c:v>
                      </c:pt>
                      <c:pt idx="4">
                        <c:v>3.2916666666666661</c:v>
                      </c:pt>
                      <c:pt idx="5">
                        <c:v>3.4895833333333326</c:v>
                      </c:pt>
                      <c:pt idx="6">
                        <c:v>3.6874999999999991</c:v>
                      </c:pt>
                      <c:pt idx="7">
                        <c:v>3.8854166666666656</c:v>
                      </c:pt>
                      <c:pt idx="8">
                        <c:v>4.0833333333333321</c:v>
                      </c:pt>
                      <c:pt idx="9">
                        <c:v>4.2812499999999991</c:v>
                      </c:pt>
                      <c:pt idx="10">
                        <c:v>4.4791666666666661</c:v>
                      </c:pt>
                      <c:pt idx="11">
                        <c:v>4.677083333333333</c:v>
                      </c:pt>
                      <c:pt idx="12">
                        <c:v>4.875</c:v>
                      </c:pt>
                      <c:pt idx="13">
                        <c:v>5.072916666666667</c:v>
                      </c:pt>
                      <c:pt idx="14">
                        <c:v>5.2708333333333339</c:v>
                      </c:pt>
                      <c:pt idx="15">
                        <c:v>5.4687500000000009</c:v>
                      </c:pt>
                      <c:pt idx="16">
                        <c:v>5.6666666666666679</c:v>
                      </c:pt>
                      <c:pt idx="17">
                        <c:v>5.8645833333333348</c:v>
                      </c:pt>
                      <c:pt idx="18">
                        <c:v>6.0625000000000018</c:v>
                      </c:pt>
                      <c:pt idx="19">
                        <c:v>6.2604166666666687</c:v>
                      </c:pt>
                      <c:pt idx="20">
                        <c:v>6.4583333333333357</c:v>
                      </c:pt>
                      <c:pt idx="21">
                        <c:v>6.6562500000000027</c:v>
                      </c:pt>
                      <c:pt idx="22">
                        <c:v>6.8541666666666696</c:v>
                      </c:pt>
                      <c:pt idx="23">
                        <c:v>7.0520833333333366</c:v>
                      </c:pt>
                      <c:pt idx="24">
                        <c:v>7.2500000000000036</c:v>
                      </c:pt>
                      <c:pt idx="25">
                        <c:v>7.4479166666666705</c:v>
                      </c:pt>
                      <c:pt idx="26">
                        <c:v>7.6458333333333375</c:v>
                      </c:pt>
                      <c:pt idx="27">
                        <c:v>7.8437500000000044</c:v>
                      </c:pt>
                      <c:pt idx="28">
                        <c:v>8.0416666666666714</c:v>
                      </c:pt>
                      <c:pt idx="29">
                        <c:v>8.2395833333333375</c:v>
                      </c:pt>
                      <c:pt idx="30">
                        <c:v>8.6354166666666696</c:v>
                      </c:pt>
                      <c:pt idx="31">
                        <c:v>9.2291666666666679</c:v>
                      </c:pt>
                      <c:pt idx="32">
                        <c:v>9.4270833333333339</c:v>
                      </c:pt>
                      <c:pt idx="33">
                        <c:v>9.625</c:v>
                      </c:pt>
                      <c:pt idx="34">
                        <c:v>9.8229166666666661</c:v>
                      </c:pt>
                      <c:pt idx="35">
                        <c:v>10.020833333333332</c:v>
                      </c:pt>
                      <c:pt idx="36">
                        <c:v>10.218749999999998</c:v>
                      </c:pt>
                      <c:pt idx="37">
                        <c:v>10.416666666666664</c:v>
                      </c:pt>
                      <c:pt idx="38">
                        <c:v>10.61458333333333</c:v>
                      </c:pt>
                      <c:pt idx="39">
                        <c:v>10.812499999999996</c:v>
                      </c:pt>
                      <c:pt idx="40">
                        <c:v>11.010416666666663</c:v>
                      </c:pt>
                      <c:pt idx="41">
                        <c:v>11.208333333333329</c:v>
                      </c:pt>
                      <c:pt idx="42">
                        <c:v>11.406249999999995</c:v>
                      </c:pt>
                      <c:pt idx="43">
                        <c:v>11.604166666666661</c:v>
                      </c:pt>
                      <c:pt idx="44">
                        <c:v>11.802083333333327</c:v>
                      </c:pt>
                      <c:pt idx="45">
                        <c:v>11.999999999999993</c:v>
                      </c:pt>
                    </c:numCache>
                  </c:numRef>
                </c:val>
                <c:smooth val="0"/>
                <c:extLst>
                  <c:ext xmlns:c16="http://schemas.microsoft.com/office/drawing/2014/chart" uri="{C3380CC4-5D6E-409C-BE32-E72D297353CC}">
                    <c16:uniqueId val="{00000000-E0B4-4609-95BE-C8C5CA057241}"/>
                  </c:ext>
                </c:extLst>
              </c15:ser>
            </c15:filteredLineSeries>
          </c:ext>
        </c:extLst>
      </c:lineChart>
      <c:catAx>
        <c:axId val="280558976"/>
        <c:scaling>
          <c:orientation val="minMax"/>
        </c:scaling>
        <c:delete val="0"/>
        <c:axPos val="b"/>
        <c:numFmt formatCode="_-* #,##0.00\ _€_-;\-* #,##0.00\ _€_-;_-* &quot;-&quot;??\ _€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81355392"/>
        <c:crosses val="autoZero"/>
        <c:auto val="1"/>
        <c:lblAlgn val="ctr"/>
        <c:lblOffset val="100"/>
        <c:noMultiLvlLbl val="0"/>
      </c:catAx>
      <c:valAx>
        <c:axId val="281355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80558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EM</a:t>
            </a:r>
            <a:r>
              <a:rPr lang="de-DE" baseline="0"/>
              <a:t> nach Produktivität 100MN</a:t>
            </a:r>
            <a:endParaRPr lang="de-D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press!$C$160:$C$246</c:f>
              <c:numCache>
                <c:formatCode>0</c:formatCode>
                <c:ptCount val="87"/>
                <c:pt idx="0">
                  <c:v>456.72049455810446</c:v>
                </c:pt>
                <c:pt idx="1">
                  <c:v>494.28988283696339</c:v>
                </c:pt>
                <c:pt idx="2">
                  <c:v>531.78483298568324</c:v>
                </c:pt>
                <c:pt idx="3">
                  <c:v>569.20556601736303</c:v>
                </c:pt>
                <c:pt idx="4">
                  <c:v>606.55230207102454</c:v>
                </c:pt>
                <c:pt idx="5">
                  <c:v>643.82526041592939</c:v>
                </c:pt>
                <c:pt idx="6">
                  <c:v>681.02465945587016</c:v>
                </c:pt>
                <c:pt idx="7">
                  <c:v>718.15071673343664</c:v>
                </c:pt>
                <c:pt idx="8">
                  <c:v>755.20364893425574</c:v>
                </c:pt>
                <c:pt idx="9">
                  <c:v>792.18367189120806</c:v>
                </c:pt>
                <c:pt idx="10">
                  <c:v>829.09100058861759</c:v>
                </c:pt>
                <c:pt idx="11">
                  <c:v>865.92584916641852</c:v>
                </c:pt>
                <c:pt idx="12">
                  <c:v>902.68843092429665</c:v>
                </c:pt>
                <c:pt idx="13">
                  <c:v>939.37895832580659</c:v>
                </c:pt>
                <c:pt idx="14">
                  <c:v>975.99764300246477</c:v>
                </c:pt>
                <c:pt idx="15">
                  <c:v>1012.5446957578181</c:v>
                </c:pt>
                <c:pt idx="16">
                  <c:v>1049.0203265714895</c:v>
                </c:pt>
                <c:pt idx="17">
                  <c:v>1085.4247446031995</c:v>
                </c:pt>
                <c:pt idx="18">
                  <c:v>1121.7581581967636</c:v>
                </c:pt>
                <c:pt idx="19">
                  <c:v>1158.0207748840674</c:v>
                </c:pt>
                <c:pt idx="20">
                  <c:v>1194.2128013890174</c:v>
                </c:pt>
                <c:pt idx="21">
                  <c:v>1230.3344436314694</c:v>
                </c:pt>
                <c:pt idx="22">
                  <c:v>1266.3859067311344</c:v>
                </c:pt>
                <c:pt idx="23">
                  <c:v>1302.3673950114608</c:v>
                </c:pt>
                <c:pt idx="24">
                  <c:v>1338.2791120034944</c:v>
                </c:pt>
                <c:pt idx="25">
                  <c:v>1374.1212604497159</c:v>
                </c:pt>
                <c:pt idx="26">
                  <c:v>1409.8940423078573</c:v>
                </c:pt>
                <c:pt idx="27">
                  <c:v>1445.5976587546934</c:v>
                </c:pt>
                <c:pt idx="28">
                  <c:v>1481.2323101898139</c:v>
                </c:pt>
                <c:pt idx="29">
                  <c:v>1516.798196239374</c:v>
                </c:pt>
                <c:pt idx="30">
                  <c:v>1552.2955157598199</c:v>
                </c:pt>
                <c:pt idx="31">
                  <c:v>1587.7244668415958</c:v>
                </c:pt>
                <c:pt idx="32">
                  <c:v>1623.0852468128305</c:v>
                </c:pt>
                <c:pt idx="33">
                  <c:v>1658.3780522429979</c:v>
                </c:pt>
                <c:pt idx="34">
                  <c:v>1693.603078946561</c:v>
                </c:pt>
                <c:pt idx="35">
                  <c:v>1728.7605219865939</c:v>
                </c:pt>
                <c:pt idx="36">
                  <c:v>1763.8505756783807</c:v>
                </c:pt>
                <c:pt idx="37">
                  <c:v>1798.873433592998</c:v>
                </c:pt>
                <c:pt idx="38">
                  <c:v>1833.8292885608714</c:v>
                </c:pt>
                <c:pt idx="39">
                  <c:v>1868.718332675317</c:v>
                </c:pt>
                <c:pt idx="40">
                  <c:v>1903.540757296058</c:v>
                </c:pt>
                <c:pt idx="41">
                  <c:v>1938.2967530527253</c:v>
                </c:pt>
                <c:pt idx="42">
                  <c:v>1972.9865098483344</c:v>
                </c:pt>
                <c:pt idx="43">
                  <c:v>2007.6102168627456</c:v>
                </c:pt>
                <c:pt idx="44">
                  <c:v>2042.1680625561014</c:v>
                </c:pt>
                <c:pt idx="45">
                  <c:v>2076.6602346722466</c:v>
                </c:pt>
                <c:pt idx="46">
                  <c:v>2111.0869202421295</c:v>
                </c:pt>
                <c:pt idx="47">
                  <c:v>2145.4483055871788</c:v>
                </c:pt>
                <c:pt idx="48">
                  <c:v>2179.7445763226701</c:v>
                </c:pt>
                <c:pt idx="49">
                  <c:v>2213.9759173610637</c:v>
                </c:pt>
                <c:pt idx="50">
                  <c:v>2248.1425129153299</c:v>
                </c:pt>
                <c:pt idx="51">
                  <c:v>2282.2445465022524</c:v>
                </c:pt>
                <c:pt idx="52">
                  <c:v>2316.2822009457163</c:v>
                </c:pt>
                <c:pt idx="53">
                  <c:v>2350.2556583799719</c:v>
                </c:pt>
                <c:pt idx="54">
                  <c:v>2384.1651002528865</c:v>
                </c:pt>
                <c:pt idx="55">
                  <c:v>2418.010707329172</c:v>
                </c:pt>
                <c:pt idx="56">
                  <c:v>2451.7926596935981</c:v>
                </c:pt>
                <c:pt idx="57">
                  <c:v>2485.511136754189</c:v>
                </c:pt>
                <c:pt idx="58">
                  <c:v>2519.1663172453927</c:v>
                </c:pt>
                <c:pt idx="59">
                  <c:v>2552.7583792312466</c:v>
                </c:pt>
                <c:pt idx="60">
                  <c:v>2586.2875001085145</c:v>
                </c:pt>
                <c:pt idx="61">
                  <c:v>2619.753856609806</c:v>
                </c:pt>
                <c:pt idx="62">
                  <c:v>2653.1576248066885</c:v>
                </c:pt>
                <c:pt idx="63">
                  <c:v>2686.4989801127713</c:v>
                </c:pt>
                <c:pt idx="64">
                  <c:v>2719.778097286774</c:v>
                </c:pt>
                <c:pt idx="65">
                  <c:v>2752.995150435584</c:v>
                </c:pt>
                <c:pt idx="66">
                  <c:v>2786.1503130172905</c:v>
                </c:pt>
                <c:pt idx="67">
                  <c:v>2819.243757844205</c:v>
                </c:pt>
                <c:pt idx="68">
                  <c:v>2852.2756570858628</c:v>
                </c:pt>
                <c:pt idx="69">
                  <c:v>2885.2461822720079</c:v>
                </c:pt>
                <c:pt idx="70">
                  <c:v>2918.1555042955647</c:v>
                </c:pt>
                <c:pt idx="71">
                  <c:v>2951.0037934155876</c:v>
                </c:pt>
                <c:pt idx="72">
                  <c:v>2983.7912192602012</c:v>
                </c:pt>
                <c:pt idx="73">
                  <c:v>3016.5179508295141</c:v>
                </c:pt>
                <c:pt idx="74">
                  <c:v>3049.1841564985298</c:v>
                </c:pt>
                <c:pt idx="75">
                  <c:v>3081.790004020027</c:v>
                </c:pt>
                <c:pt idx="76">
                  <c:v>3114.3356605274375</c:v>
                </c:pt>
                <c:pt idx="77">
                  <c:v>3146.8212925376984</c:v>
                </c:pt>
                <c:pt idx="78">
                  <c:v>3179.2470659540922</c:v>
                </c:pt>
                <c:pt idx="79">
                  <c:v>3211.6131460690717</c:v>
                </c:pt>
                <c:pt idx="80">
                  <c:v>3243.9196975670689</c:v>
                </c:pt>
                <c:pt idx="81">
                  <c:v>3276.166884527287</c:v>
                </c:pt>
                <c:pt idx="82">
                  <c:v>3308.3548704264808</c:v>
                </c:pt>
                <c:pt idx="83">
                  <c:v>3340.4838181417158</c:v>
                </c:pt>
                <c:pt idx="84">
                  <c:v>3372.5538899531171</c:v>
                </c:pt>
                <c:pt idx="85">
                  <c:v>3404.5652475466009</c:v>
                </c:pt>
                <c:pt idx="86">
                  <c:v>3436.5180520165941</c:v>
                </c:pt>
              </c:numCache>
            </c:numRef>
          </c:cat>
          <c:val>
            <c:numRef>
              <c:f>press!$D$160:$D$246</c:f>
              <c:numCache>
                <c:formatCode>_("€"* #,##0.00_);_("€"* \(#,##0.00\);_("€"* "-"??_);_(@_)</c:formatCode>
                <c:ptCount val="87"/>
                <c:pt idx="0">
                  <c:v>5.2381639565441045</c:v>
                </c:pt>
                <c:pt idx="1">
                  <c:v>4.8687086412167115</c:v>
                </c:pt>
                <c:pt idx="2">
                  <c:v>4.5520326566503755</c:v>
                </c:pt>
                <c:pt idx="3">
                  <c:v>4.2775801366928832</c:v>
                </c:pt>
                <c:pt idx="4">
                  <c:v>4.0374341817300783</c:v>
                </c:pt>
                <c:pt idx="5">
                  <c:v>3.8255406920570145</c:v>
                </c:pt>
                <c:pt idx="6">
                  <c:v>3.6371909234587365</c:v>
                </c:pt>
                <c:pt idx="7">
                  <c:v>3.4686674462918554</c:v>
                </c:pt>
                <c:pt idx="8">
                  <c:v>3.3169963168416632</c:v>
                </c:pt>
                <c:pt idx="9">
                  <c:v>3.1797700568629161</c:v>
                </c:pt>
                <c:pt idx="10">
                  <c:v>3.0550189114276929</c:v>
                </c:pt>
                <c:pt idx="11">
                  <c:v>2.9411156916824885</c:v>
                </c:pt>
                <c:pt idx="12">
                  <c:v>2.8367044069160521</c:v>
                </c:pt>
                <c:pt idx="13">
                  <c:v>2.7406460249309301</c:v>
                </c:pt>
                <c:pt idx="14">
                  <c:v>2.6519767492523552</c:v>
                </c:pt>
                <c:pt idx="15">
                  <c:v>2.5698755680684906</c:v>
                </c:pt>
                <c:pt idx="16">
                  <c:v>2.4936387569691876</c:v>
                </c:pt>
                <c:pt idx="17">
                  <c:v>2.4226596569801808</c:v>
                </c:pt>
                <c:pt idx="18">
                  <c:v>2.3564124969904414</c:v>
                </c:pt>
                <c:pt idx="19">
                  <c:v>2.294439347322621</c:v>
                </c:pt>
                <c:pt idx="20">
                  <c:v>2.236339519509039</c:v>
                </c:pt>
                <c:pt idx="21">
                  <c:v>2.1817608933811288</c:v>
                </c:pt>
                <c:pt idx="22">
                  <c:v>2.1303927746725075</c:v>
                </c:pt>
                <c:pt idx="23">
                  <c:v>2.0819599770329504</c:v>
                </c:pt>
                <c:pt idx="24">
                  <c:v>2.0362178903733681</c:v>
                </c:pt>
                <c:pt idx="25">
                  <c:v>1.9929483489386286</c:v>
                </c:pt>
                <c:pt idx="26">
                  <c:v>1.9519561517899278</c:v>
                </c:pt>
                <c:pt idx="27">
                  <c:v>1.9130661185975706</c:v>
                </c:pt>
                <c:pt idx="28">
                  <c:v>1.8761205870648314</c:v>
                </c:pt>
                <c:pt idx="29">
                  <c:v>1.8409772765824699</c:v>
                </c:pt>
                <c:pt idx="30">
                  <c:v>1.8075074570754588</c:v>
                </c:pt>
                <c:pt idx="31">
                  <c:v>1.7755943733594721</c:v>
                </c:pt>
                <c:pt idx="32">
                  <c:v>1.7451318843578476</c:v>
                </c:pt>
                <c:pt idx="33">
                  <c:v>1.7160232837562954</c:v>
                </c:pt>
                <c:pt idx="34">
                  <c:v>1.6881802744852457</c:v>
                </c:pt>
                <c:pt idx="35">
                  <c:v>1.6615220741193468</c:v>
                </c:pt>
                <c:pt idx="36">
                  <c:v>1.6359746321020274</c:v>
                </c:pt>
                <c:pt idx="37">
                  <c:v>1.6114699428201085</c:v>
                </c:pt>
                <c:pt idx="38">
                  <c:v>1.5879454411094662</c:v>
                </c:pt>
                <c:pt idx="39">
                  <c:v>1.5653434688776728</c:v>
                </c:pt>
                <c:pt idx="40">
                  <c:v>1.5436108032701792</c:v>
                </c:pt>
                <c:pt idx="41">
                  <c:v>1.5226982382516479</c:v>
                </c:pt>
                <c:pt idx="42">
                  <c:v>1.5025602126782474</c:v>
                </c:pt>
                <c:pt idx="43">
                  <c:v>1.4831544789438791</c:v>
                </c:pt>
                <c:pt idx="44">
                  <c:v>1.4644418071285954</c:v>
                </c:pt>
                <c:pt idx="45">
                  <c:v>1.4463857202892869</c:v>
                </c:pt>
                <c:pt idx="46">
                  <c:v>1.4289522571340922</c:v>
                </c:pt>
                <c:pt idx="47">
                  <c:v>1.4121097588316165</c:v>
                </c:pt>
                <c:pt idx="48">
                  <c:v>1.3958286771392228</c:v>
                </c:pt>
                <c:pt idx="49">
                  <c:v>1.3800814014039569</c:v>
                </c:pt>
                <c:pt idx="50">
                  <c:v>1.3648421023053123</c:v>
                </c:pt>
                <c:pt idx="51">
                  <c:v>1.3500865904796411</c:v>
                </c:pt>
                <c:pt idx="52">
                  <c:v>1.3357921883985215</c:v>
                </c:pt>
                <c:pt idx="53">
                  <c:v>1.3219376140737444</c:v>
                </c:pt>
                <c:pt idx="54">
                  <c:v>1.3085028753345664</c:v>
                </c:pt>
                <c:pt idx="55">
                  <c:v>1.2954691735726773</c:v>
                </c:pt>
                <c:pt idx="56">
                  <c:v>1.2828188159802558</c:v>
                </c:pt>
                <c:pt idx="57">
                  <c:v>1.2705351354194985</c:v>
                </c:pt>
                <c:pt idx="58">
                  <c:v>1.258602417160477</c:v>
                </c:pt>
                <c:pt idx="59">
                  <c:v>1.2470058318101607</c:v>
                </c:pt>
                <c:pt idx="60">
                  <c:v>1.2357313738306863</c:v>
                </c:pt>
                <c:pt idx="61">
                  <c:v>1.2247658051109234</c:v>
                </c:pt>
                <c:pt idx="62">
                  <c:v>1.2140966031133162</c:v>
                </c:pt>
                <c:pt idx="63">
                  <c:v>1.2037119131689786</c:v>
                </c:pt>
                <c:pt idx="64">
                  <c:v>1.1936005045389662</c:v>
                </c:pt>
                <c:pt idx="65">
                  <c:v>1.183751729899343</c:v>
                </c:pt>
                <c:pt idx="66">
                  <c:v>1.1741554879427876</c:v>
                </c:pt>
                <c:pt idx="67">
                  <c:v>1.1648021888205751</c:v>
                </c:pt>
                <c:pt idx="68">
                  <c:v>1.1556827221764177</c:v>
                </c:pt>
                <c:pt idx="69">
                  <c:v>1.1467884275481657</c:v>
                </c:pt>
                <c:pt idx="70">
                  <c:v>1.138111066935237</c:v>
                </c:pt>
                <c:pt idx="71">
                  <c:v>1.1296427993491256</c:v>
                </c:pt>
                <c:pt idx="72">
                  <c:v>1.1213761571817313</c:v>
                </c:pt>
                <c:pt idx="73">
                  <c:v>1.1133040242418053</c:v>
                </c:pt>
                <c:pt idx="74">
                  <c:v>1.1054196153237379</c:v>
                </c:pt>
                <c:pt idx="75">
                  <c:v>1.0977164571853957</c:v>
                </c:pt>
                <c:pt idx="76">
                  <c:v>1.0901883708229256</c:v>
                </c:pt>
                <c:pt idx="77">
                  <c:v>1.0828294549405109</c:v>
                </c:pt>
                <c:pt idx="78">
                  <c:v>1.0756340705221492</c:v>
                </c:pt>
                <c:pt idx="79">
                  <c:v>1.0685968264206753</c:v>
                </c:pt>
                <c:pt idx="80">
                  <c:v>1.0617125658866244</c:v>
                </c:pt>
                <c:pt idx="81">
                  <c:v>1.0549763539662094</c:v>
                </c:pt>
                <c:pt idx="82">
                  <c:v>1.0483834657036752</c:v>
                </c:pt>
                <c:pt idx="83">
                  <c:v>1.0419293750887733</c:v>
                </c:pt>
                <c:pt idx="84">
                  <c:v>1.0356097446950152</c:v>
                </c:pt>
                <c:pt idx="85">
                  <c:v>1.0294204159588605</c:v>
                </c:pt>
                <c:pt idx="86">
                  <c:v>1.0233574000540557</c:v>
                </c:pt>
              </c:numCache>
            </c:numRef>
          </c:val>
          <c:smooth val="0"/>
          <c:extLst>
            <c:ext xmlns:c16="http://schemas.microsoft.com/office/drawing/2014/chart" uri="{C3380CC4-5D6E-409C-BE32-E72D297353CC}">
              <c16:uniqueId val="{00000000-0F16-4D1F-BF92-86258B01DDCD}"/>
            </c:ext>
          </c:extLst>
        </c:ser>
        <c:dLbls>
          <c:showLegendKey val="0"/>
          <c:showVal val="0"/>
          <c:showCatName val="0"/>
          <c:showSerName val="0"/>
          <c:showPercent val="0"/>
          <c:showBubbleSize val="0"/>
        </c:dLbls>
        <c:smooth val="0"/>
        <c:axId val="1767019903"/>
        <c:axId val="486840559"/>
      </c:lineChart>
      <c:catAx>
        <c:axId val="1767019903"/>
        <c:scaling>
          <c:orientation val="minMax"/>
        </c:scaling>
        <c:delete val="0"/>
        <c:axPos val="b"/>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840559"/>
        <c:crosses val="autoZero"/>
        <c:auto val="1"/>
        <c:lblAlgn val="ctr"/>
        <c:lblOffset val="50"/>
        <c:tickLblSkip val="5"/>
        <c:noMultiLvlLbl val="0"/>
      </c:catAx>
      <c:valAx>
        <c:axId val="48684055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67019903"/>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8</xdr:col>
      <xdr:colOff>33618</xdr:colOff>
      <xdr:row>16</xdr:row>
      <xdr:rowOff>78441</xdr:rowOff>
    </xdr:from>
    <xdr:to>
      <xdr:col>21</xdr:col>
      <xdr:colOff>145116</xdr:colOff>
      <xdr:row>30</xdr:row>
      <xdr:rowOff>73958</xdr:rowOff>
    </xdr:to>
    <xdr:pic>
      <xdr:nvPicPr>
        <xdr:cNvPr id="2" name="Grafik 5">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42177" y="3440206"/>
          <a:ext cx="11339792" cy="27073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56029</xdr:colOff>
      <xdr:row>32</xdr:row>
      <xdr:rowOff>67235</xdr:rowOff>
    </xdr:from>
    <xdr:to>
      <xdr:col>21</xdr:col>
      <xdr:colOff>90456</xdr:colOff>
      <xdr:row>42</xdr:row>
      <xdr:rowOff>324970</xdr:rowOff>
    </xdr:to>
    <xdr:pic>
      <xdr:nvPicPr>
        <xdr:cNvPr id="3" name="Grafik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0264588" y="6768353"/>
          <a:ext cx="11262721" cy="25437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370418</xdr:colOff>
      <xdr:row>4</xdr:row>
      <xdr:rowOff>190499</xdr:rowOff>
    </xdr:from>
    <xdr:to>
      <xdr:col>15</xdr:col>
      <xdr:colOff>232836</xdr:colOff>
      <xdr:row>32</xdr:row>
      <xdr:rowOff>84665</xdr:rowOff>
    </xdr:to>
    <xdr:graphicFrame macro="">
      <xdr:nvGraphicFramePr>
        <xdr:cNvPr id="2" name="Diagramm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254001</xdr:colOff>
      <xdr:row>158</xdr:row>
      <xdr:rowOff>21167</xdr:rowOff>
    </xdr:from>
    <xdr:to>
      <xdr:col>14</xdr:col>
      <xdr:colOff>698500</xdr:colOff>
      <xdr:row>185</xdr:row>
      <xdr:rowOff>158751</xdr:rowOff>
    </xdr:to>
    <xdr:graphicFrame macro="">
      <xdr:nvGraphicFramePr>
        <xdr:cNvPr id="3" name="Diagramm 2">
          <a:extLst>
            <a:ext uri="{FF2B5EF4-FFF2-40B4-BE49-F238E27FC236}">
              <a16:creationId xmlns:a16="http://schemas.microsoft.com/office/drawing/2014/main" id="{287C0682-4E1D-4BE0-8354-801556322D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514350</xdr:colOff>
      <xdr:row>0</xdr:row>
      <xdr:rowOff>133350</xdr:rowOff>
    </xdr:from>
    <xdr:to>
      <xdr:col>10</xdr:col>
      <xdr:colOff>447675</xdr:colOff>
      <xdr:row>2</xdr:row>
      <xdr:rowOff>114300</xdr:rowOff>
    </xdr:to>
    <xdr:sp macro="" textlink="">
      <xdr:nvSpPr>
        <xdr:cNvPr id="1026" name="Button 2" hidden="1">
          <a:extLst>
            <a:ext uri="{63B3BB69-23CF-44E3-9099-C40C66FF867C}">
              <a14:compatExt xmlns:a14="http://schemas.microsoft.com/office/drawing/2010/main"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Arial"/>
              <a:cs typeface="Arial"/>
            </a:rPr>
            <a:t>PDF als Email</a:t>
          </a:r>
        </a:p>
        <a:p>
          <a:pPr algn="ctr" rtl="0">
            <a:defRPr sz="1000"/>
          </a:pPr>
          <a:r>
            <a:rPr lang="de-DE" sz="1100" b="0" i="0" u="none" strike="noStrike" baseline="0">
              <a:solidFill>
                <a:srgbClr val="000000"/>
              </a:solidFill>
              <a:latin typeface="Arial"/>
              <a:cs typeface="Arial"/>
            </a:rPr>
            <a:t>verschicken</a:t>
          </a:r>
        </a:p>
      </xdr:txBody>
    </xdr:sp>
    <xdr:clientData fPrintsWithSheet="0"/>
  </xdr:twoCellAnchor>
  <xdr:twoCellAnchor>
    <xdr:from>
      <xdr:col>9</xdr:col>
      <xdr:colOff>523875</xdr:colOff>
      <xdr:row>6</xdr:row>
      <xdr:rowOff>114300</xdr:rowOff>
    </xdr:from>
    <xdr:to>
      <xdr:col>11</xdr:col>
      <xdr:colOff>447675</xdr:colOff>
      <xdr:row>10</xdr:row>
      <xdr:rowOff>142875</xdr:rowOff>
    </xdr:to>
    <xdr:sp macro="" textlink="">
      <xdr:nvSpPr>
        <xdr:cNvPr id="1027" name="Button 3" hidden="1">
          <a:extLst>
            <a:ext uri="{63B3BB69-23CF-44E3-9099-C40C66FF867C}">
              <a14:compatExt xmlns:a14="http://schemas.microsoft.com/office/drawing/2010/main"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a:cs typeface="Calibri"/>
            </a:rPr>
            <a:t>Reset</a:t>
          </a:r>
        </a:p>
      </xdr:txBody>
    </xdr:sp>
    <xdr:clientData fPrintsWithSheet="0"/>
  </xdr:twoCellAnchor>
  <mc:AlternateContent xmlns:mc="http://schemas.openxmlformats.org/markup-compatibility/2006">
    <mc:Choice xmlns:a14="http://schemas.microsoft.com/office/drawing/2010/main" Requires="a14">
      <xdr:twoCellAnchor>
        <xdr:from>
          <xdr:col>17</xdr:col>
          <xdr:colOff>381000</xdr:colOff>
          <xdr:row>3</xdr:row>
          <xdr:rowOff>133350</xdr:rowOff>
        </xdr:from>
        <xdr:to>
          <xdr:col>20</xdr:col>
          <xdr:colOff>228600</xdr:colOff>
          <xdr:row>5</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Arial"/>
                  <a:cs typeface="Arial"/>
                </a:rPr>
                <a:t>PDF als Email</a:t>
              </a:r>
            </a:p>
            <a:p>
              <a:pPr algn="ctr" rtl="0">
                <a:defRPr sz="1000"/>
              </a:pPr>
              <a:r>
                <a:rPr lang="de-DE" sz="1100" b="0" i="0" u="none" strike="noStrike" baseline="0">
                  <a:solidFill>
                    <a:srgbClr val="000000"/>
                  </a:solidFill>
                  <a:latin typeface="Arial"/>
                  <a:cs typeface="Arial"/>
                </a:rPr>
                <a:t>verschicken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400050</xdr:colOff>
          <xdr:row>11</xdr:row>
          <xdr:rowOff>114300</xdr:rowOff>
        </xdr:from>
        <xdr:to>
          <xdr:col>20</xdr:col>
          <xdr:colOff>228600</xdr:colOff>
          <xdr:row>13</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400050</xdr:colOff>
          <xdr:row>6</xdr:row>
          <xdr:rowOff>171450</xdr:rowOff>
        </xdr:from>
        <xdr:to>
          <xdr:col>20</xdr:col>
          <xdr:colOff>219075</xdr:colOff>
          <xdr:row>10</xdr:row>
          <xdr:rowOff>152400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Arial"/>
                  <a:cs typeface="Arial"/>
                </a:rPr>
                <a:t>PDF in Feasibility</a:t>
              </a:r>
            </a:p>
          </xdr:txBody>
        </xdr:sp>
        <xdr:clientData fPrintsWithSheet="0"/>
      </xdr:twoCellAnchor>
    </mc:Choice>
    <mc:Fallback/>
  </mc:AlternateContent>
  <xdr:twoCellAnchor editAs="oneCell">
    <xdr:from>
      <xdr:col>10</xdr:col>
      <xdr:colOff>0</xdr:colOff>
      <xdr:row>7</xdr:row>
      <xdr:rowOff>0</xdr:rowOff>
    </xdr:from>
    <xdr:to>
      <xdr:col>10</xdr:col>
      <xdr:colOff>1448</xdr:colOff>
      <xdr:row>7</xdr:row>
      <xdr:rowOff>29608</xdr:rowOff>
    </xdr:to>
    <xdr:pic>
      <xdr:nvPicPr>
        <xdr:cNvPr id="10" name="Grafik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a:stretch>
          <a:fillRect/>
        </a:stretch>
      </xdr:blipFill>
      <xdr:spPr>
        <a:xfrm>
          <a:off x="5703794" y="1154206"/>
          <a:ext cx="0" cy="29608"/>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400050</xdr:colOff>
          <xdr:row>14</xdr:row>
          <xdr:rowOff>123825</xdr:rowOff>
        </xdr:from>
        <xdr:to>
          <xdr:col>20</xdr:col>
          <xdr:colOff>228600</xdr:colOff>
          <xdr:row>16</xdr:row>
          <xdr:rowOff>171450</xdr:rowOff>
        </xdr:to>
        <xdr:sp macro="" textlink="">
          <xdr:nvSpPr>
            <xdr:cNvPr id="2057" name="Button 9" descr="Hole Profilinfos aus Machbarkeit"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Hole Profilinfos aus Machbarkeit</a:t>
              </a:r>
            </a:p>
          </xdr:txBody>
        </xdr:sp>
        <xdr:clientData fPrintsWithSheet="0"/>
      </xdr:twoCellAnchor>
    </mc:Choice>
    <mc:Fallback/>
  </mc:AlternateContent>
  <xdr:oneCellAnchor>
    <xdr:from>
      <xdr:col>20</xdr:col>
      <xdr:colOff>504265</xdr:colOff>
      <xdr:row>21</xdr:row>
      <xdr:rowOff>11206</xdr:rowOff>
    </xdr:from>
    <xdr:ext cx="184731" cy="264560"/>
    <xdr:sp macro="" textlink="">
      <xdr:nvSpPr>
        <xdr:cNvPr id="43" name="Textfeld 42">
          <a:extLst>
            <a:ext uri="{FF2B5EF4-FFF2-40B4-BE49-F238E27FC236}">
              <a16:creationId xmlns:a16="http://schemas.microsoft.com/office/drawing/2014/main" id="{00000000-0008-0000-0300-00002B000000}"/>
            </a:ext>
          </a:extLst>
        </xdr:cNvPr>
        <xdr:cNvSpPr txBox="1"/>
      </xdr:nvSpPr>
      <xdr:spPr>
        <a:xfrm>
          <a:off x="13335000" y="3630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editAs="oneCell">
    <xdr:from>
      <xdr:col>9</xdr:col>
      <xdr:colOff>0</xdr:colOff>
      <xdr:row>1</xdr:row>
      <xdr:rowOff>0</xdr:rowOff>
    </xdr:from>
    <xdr:to>
      <xdr:col>16</xdr:col>
      <xdr:colOff>367174</xdr:colOff>
      <xdr:row>24</xdr:row>
      <xdr:rowOff>71437</xdr:rowOff>
    </xdr:to>
    <xdr:pic>
      <xdr:nvPicPr>
        <xdr:cNvPr id="12" name="Grafik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stretch>
          <a:fillRect/>
        </a:stretch>
      </xdr:blipFill>
      <xdr:spPr>
        <a:xfrm>
          <a:off x="4524375" y="190500"/>
          <a:ext cx="5784518" cy="40957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20und%20Layo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hikawa"/>
      <sheetName val="FMEA"/>
      <sheetName val="Data Presse "/>
      <sheetName val="Data Alterungsofen"/>
      <sheetName val="Layout"/>
      <sheetName val="Abkühlung Data"/>
      <sheetName val="Abkühlung Tabelle und Graph"/>
      <sheetName val="Festigkeit"/>
      <sheetName val="Härte"/>
      <sheetName val="Abkühlung Werte"/>
      <sheetName val="Tabelle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or" refreshedDate="44722.515316666664" createdVersion="6" refreshedVersion="6" minRefreshableVersion="3" recordCount="5" xr:uid="{40E21A2E-9DE3-4C5A-A8DB-BBFDB7A9E9F9}">
  <cacheSource type="worksheet">
    <worksheetSource ref="B54:D59" sheet="cost_data"/>
  </cacheSource>
  <cacheFields count="3">
    <cacheField name="Aufschlagsart" numFmtId="0">
      <sharedItems count="5">
        <s v="einfaches Profil (0,1EUR)"/>
        <s v="kein Aufschlag (0EUR)"/>
        <s v="komplexes Profil (0,15EUR)"/>
        <s v="mit Bearbeitung (0,15EUR)"/>
        <s v="Standard (0,25EUR)"/>
      </sharedItems>
    </cacheField>
    <cacheField name="Aufschlag" numFmtId="4">
      <sharedItems containsSemiMixedTypes="0" containsString="0" containsNumber="1" minValue="0" maxValue="0.25"/>
    </cacheField>
    <cacheField name="Aufschlagsart2"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or" refreshedDate="44722.51531678241" createdVersion="6" refreshedVersion="6" minRefreshableVersion="3" recordCount="8" xr:uid="{D559457E-C679-4CBB-997A-C10DF11C20A5}">
  <cacheSource type="worksheet">
    <worksheetSource name="Tabelle_query__2"/>
  </cacheSource>
  <cacheFields count="9">
    <cacheField name="ID" numFmtId="1">
      <sharedItems containsSemiMixedTypes="0" containsString="0" containsNumber="1" containsInteger="1" minValue="1" maxValue="9"/>
    </cacheField>
    <cacheField name="Title" numFmtId="49">
      <sharedItems count="8">
        <s v="kein Aufschlag"/>
        <s v="einfaches Profil"/>
        <s v="komplexes Profil"/>
        <s v="einfaches Profil + Bearbeitung"/>
        <s v="komplexes Profil + Bearbeitung"/>
        <s v="Standard"/>
        <s v="Handling-Zuschl. (schwere Profile)"/>
        <s v="mit Bearbeitung"/>
      </sharedItems>
    </cacheField>
    <cacheField name="Aufschlag" numFmtId="4">
      <sharedItems containsSemiMixedTypes="0" containsString="0" containsNumber="1" minValue="0" maxValue="0.35" count="7">
        <n v="0"/>
        <n v="0.1"/>
        <n v="0.15"/>
        <n v="0.2"/>
        <n v="0.35"/>
        <n v="0.25"/>
        <n v="0.17"/>
      </sharedItems>
    </cacheField>
    <cacheField name="Anzeige" numFmtId="49">
      <sharedItems count="8">
        <s v="kein Aufschlag (0EUR)"/>
        <s v="einfaches Profil (0,1EUR)"/>
        <s v="komplexes Profil (0,15EUR)"/>
        <s v="einfaches Profil + Bearbeitung (0,2EUR)"/>
        <s v="komplexes Profil + Bearbeitung (0,35EUR)"/>
        <s v="Standard (0,25EUR)"/>
        <s v="Handling-Zuschl. (schwere Profile) (0,17EUR)"/>
        <s v="mit Bearbeitung (0,15EUR)"/>
      </sharedItems>
    </cacheField>
    <cacheField name="Beschreibung" numFmtId="0">
      <sharedItems containsBlank="1"/>
    </cacheField>
    <cacheField name="waehlbar" numFmtId="0">
      <sharedItems count="2">
        <b v="1"/>
        <b v="0"/>
      </sharedItems>
    </cacheField>
    <cacheField name="Modified By" numFmtId="49">
      <sharedItems/>
    </cacheField>
    <cacheField name="Modified" numFmtId="168">
      <sharedItems containsSemiMixedTypes="0" containsString="0" containsNumber="1" minValue="44391.762141203704" maxValue="44475.503796296296"/>
    </cacheField>
    <cacheField name="Item Type" numFmtId="164">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1"/>
    <s v="einfaches Profil"/>
  </r>
  <r>
    <x v="1"/>
    <n v="0"/>
    <s v="kein Aufschlag"/>
  </r>
  <r>
    <x v="2"/>
    <n v="0.15"/>
    <s v="komplexes Profil"/>
  </r>
  <r>
    <x v="3"/>
    <n v="0.15"/>
    <s v="mit Bearbeitung"/>
  </r>
  <r>
    <x v="4"/>
    <n v="0.25"/>
    <s v="Standard"/>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n v="1"/>
    <x v="0"/>
    <x v="0"/>
    <x v="0"/>
    <m/>
    <x v="0"/>
    <s v="Carsten Holtschke"/>
    <n v="44475.503796296296"/>
    <s v="Element"/>
  </r>
  <r>
    <n v="2"/>
    <x v="1"/>
    <x v="1"/>
    <x v="1"/>
    <s v="keine Besonderen Anforderungen an Toleranz und Geometrie"/>
    <x v="0"/>
    <s v="Carsten Holtschke"/>
    <n v="44391.762141203704"/>
    <s v="Element"/>
  </r>
  <r>
    <n v="3"/>
    <x v="2"/>
    <x v="2"/>
    <x v="2"/>
    <s v="Profil mit engen Toleranzen und großen Sprüngen zwischen den Stegdicken"/>
    <x v="0"/>
    <s v="Carsten Holtschke"/>
    <n v="44391.762164351851"/>
    <s v="Element"/>
  </r>
  <r>
    <n v="4"/>
    <x v="3"/>
    <x v="3"/>
    <x v="3"/>
    <s v="einfaches Profil mit CNC-Bearbeitung"/>
    <x v="1"/>
    <s v="Carsten Holtschke"/>
    <n v="44468.452847222223"/>
    <s v="Element"/>
  </r>
  <r>
    <n v="5"/>
    <x v="4"/>
    <x v="4"/>
    <x v="4"/>
    <s v="komplexes Profil mit CNC-Bearbeitung"/>
    <x v="1"/>
    <s v="Carsten Holtschke"/>
    <n v="44468.452141203707"/>
    <s v="Element"/>
  </r>
  <r>
    <n v="7"/>
    <x v="5"/>
    <x v="5"/>
    <x v="5"/>
    <s v="Standard"/>
    <x v="0"/>
    <s v="Christoph Orth"/>
    <n v="44440.661273148151"/>
    <s v="Element"/>
  </r>
  <r>
    <n v="8"/>
    <x v="6"/>
    <x v="6"/>
    <x v="6"/>
    <s v="Schwerer 90kg/m dann +0,17€/kg wenn min. Los von 25to für schwere Profile zusammengefasst werden kann."/>
    <x v="0"/>
    <s v="Carsten Holtschke"/>
    <n v="44467.60125"/>
    <s v="Element"/>
  </r>
  <r>
    <n v="9"/>
    <x v="7"/>
    <x v="2"/>
    <x v="7"/>
    <s v="Profil mit CNC-Bearbeitung"/>
    <x v="0"/>
    <s v="Carsten Holtschke"/>
    <n v="44468.397534722222"/>
    <s v="Elemen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58ED734-B83E-4FE6-95AC-A5ABC1F318CF}" name="SGAZusatz" cacheId="3" applyNumberFormats="0" applyBorderFormats="0" applyFontFormats="0" applyPatternFormats="0" applyAlignmentFormats="0" applyWidthHeightFormats="1" dataCaption="Werte" updatedVersion="6" minRefreshableVersion="3" showDrill="0" useAutoFormatting="1" rowGrandTotals="0" colGrandTotals="0" itemPrintTitles="1" createdVersion="6" indent="0" outline="1" outlineData="1" multipleFieldFilters="0" rowHeaderCaption="Aufschlagsart">
  <location ref="B54:D59" firstHeaderRow="1" firstDataRow="1" firstDataCol="3" rowPageCount="1" colPageCount="1"/>
  <pivotFields count="9">
    <pivotField numFmtId="1" showAll="0"/>
    <pivotField name="Aufschlagsart" axis="axisRow" multipleItemSelectionAllowed="1" showAll="0">
      <items count="9">
        <item x="1"/>
        <item x="3"/>
        <item h="1" x="6"/>
        <item x="0"/>
        <item x="2"/>
        <item x="4"/>
        <item x="7"/>
        <item x="5"/>
        <item t="default"/>
      </items>
    </pivotField>
    <pivotField axis="axisRow" numFmtId="4" outline="0" showAll="0" defaultSubtotal="0">
      <items count="7">
        <item x="0"/>
        <item x="1"/>
        <item x="2"/>
        <item x="6"/>
        <item x="3"/>
        <item x="5"/>
        <item x="4"/>
      </items>
    </pivotField>
    <pivotField axis="axisRow" outline="0" showAll="0" defaultSubtotal="0">
      <items count="8">
        <item x="1"/>
        <item x="3"/>
        <item x="6"/>
        <item x="0"/>
        <item x="2"/>
        <item x="4"/>
        <item x="7"/>
        <item x="5"/>
      </items>
    </pivotField>
    <pivotField showAll="0"/>
    <pivotField axis="axisPage" multipleItemSelectionAllowed="1" showAll="0">
      <items count="3">
        <item h="1" x="1"/>
        <item x="0"/>
        <item t="default"/>
      </items>
    </pivotField>
    <pivotField showAll="0"/>
    <pivotField numFmtId="22" showAll="0"/>
    <pivotField showAll="0"/>
  </pivotFields>
  <rowFields count="3">
    <field x="3"/>
    <field x="2"/>
    <field x="1"/>
  </rowFields>
  <rowItems count="5">
    <i>
      <x/>
      <x v="1"/>
      <x/>
    </i>
    <i>
      <x v="3"/>
      <x/>
      <x v="3"/>
    </i>
    <i>
      <x v="4"/>
      <x v="2"/>
      <x v="4"/>
    </i>
    <i>
      <x v="6"/>
      <x v="2"/>
      <x v="6"/>
    </i>
    <i>
      <x v="7"/>
      <x v="5"/>
      <x v="7"/>
    </i>
  </rowItems>
  <colItems count="1">
    <i/>
  </colItems>
  <pageFields count="1">
    <pageField fld="5" hier="-1"/>
  </pageField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C08875C-1205-4C4A-9EAD-5E982412232A}" name="PivotTable2" cacheId="2" applyNumberFormats="0" applyBorderFormats="0" applyFontFormats="0" applyPatternFormats="0" applyAlignmentFormats="0" applyWidthHeightFormats="1" dataCaption="Werte" updatedVersion="8" minRefreshableVersion="3" useAutoFormatting="1" itemPrintTitles="1" createdVersion="6" indent="0" outline="1" outlineData="1" multipleFieldFilters="0">
  <location ref="Y44:Y45" firstHeaderRow="1" firstDataRow="1" firstDataCol="0" rowPageCount="1" colPageCount="1"/>
  <pivotFields count="3">
    <pivotField axis="axisPage" multipleItemSelectionAllowed="1" showAll="0">
      <items count="6">
        <item h="1" x="0"/>
        <item x="1"/>
        <item h="1" x="2"/>
        <item h="1" x="3"/>
        <item h="1" x="4"/>
        <item t="default"/>
      </items>
    </pivotField>
    <pivotField dataField="1" multipleItemSelectionAllowed="1" showAll="0"/>
    <pivotField showAll="0"/>
  </pivotFields>
  <rowItems count="1">
    <i/>
  </rowItems>
  <colItems count="1">
    <i/>
  </colItems>
  <pageFields count="1">
    <pageField fld="0" hier="-1"/>
  </pageFields>
  <dataFields count="1">
    <dataField name="Summe von Aufschlag"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2)" backgroundRefresh="0" connectionId="3" xr16:uid="{87CA0082-BB01-43E5-9039-76DF60DA68E4}" autoFormatId="16" applyNumberFormats="0" applyBorderFormats="0" applyFontFormats="0" applyPatternFormats="0" applyAlignmentFormats="0" applyWidthHeightFormats="0">
  <queryTableRefresh nextId="11">
    <queryTableFields count="9">
      <queryTableField id="6" name="ID" tableColumnId="1"/>
      <queryTableField id="1" name="Title" tableColumnId="2"/>
      <queryTableField id="2" name="Aufschlag" tableColumnId="3"/>
      <queryTableField id="5" name="Anzeige" tableColumnId="4"/>
      <queryTableField id="3" name="Beschreibung" tableColumnId="5"/>
      <queryTableField id="4" name="waehlbar" tableColumnId="6"/>
      <queryTableField id="8" name="Modified By" tableColumnId="7"/>
      <queryTableField id="7" name="Modified" tableColumnId="8"/>
      <queryTableField id="10" name="Item Type" tableColumnId="9"/>
    </queryTableFields>
    <queryTableDeletedFields count="1">
      <deletedField name="Path"/>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5)" refreshOnLoad="1" connectionId="1" xr16:uid="{4F0B0330-999C-4957-A110-F729651B535E}" autoFormatId="16" applyNumberFormats="0" applyBorderFormats="0" applyFontFormats="0" applyPatternFormats="0" applyAlignmentFormats="0" applyWidthHeightFormats="0">
  <queryTableRefresh nextId="56">
    <queryTableFields count="54">
      <queryTableField id="1" name="Title" tableColumnId="1"/>
      <queryTableField id="17" name="Status" tableColumnId="2"/>
      <queryTableField id="15" name="Vorschau2" tableColumnId="3"/>
      <queryTableField id="16" name="Profillink" tableColumnId="4"/>
      <queryTableField id="14" name="Mach-ID" tableColumnId="5"/>
      <queryTableField id="18" name="Profilbezeichnung_Kunde" tableColumnId="6"/>
      <queryTableField id="22" name="Presse" tableColumnId="7"/>
      <queryTableField id="13" name="Legierung intern" tableColumnId="8"/>
      <queryTableField id="12" name="Legierung nach DIN EN" tableColumnId="9"/>
      <queryTableField id="4" name="Abwicklung" tableColumnId="10"/>
      <queryTableField id="9" name="Defektrate" tableColumnId="11"/>
      <queryTableField id="5" name="Durchbrueche" tableColumnId="12"/>
      <queryTableField id="8" name="Gesamtpreis" tableColumnId="13"/>
      <queryTableField id="3" name="Gewicht" tableColumnId="14"/>
      <queryTableField id="2" name="Lieferlaenge" tableColumnId="15"/>
      <queryTableField id="36" name="Fertiglaenge an Saege" tableColumnId="36"/>
      <queryTableField id="6" name="Pressgeschwindigkeit" tableColumnId="16"/>
      <queryTableField id="10" name="Pressrest" tableColumnId="17"/>
      <queryTableField id="20" name="Profilbreite" tableColumnId="18"/>
      <queryTableField id="21" name="Profilhoehe" tableColumnId="19"/>
      <queryTableField id="11" name="Schrott Gesamt" tableColumnId="20"/>
      <queryTableField id="19" name="Sichtflaeche" tableColumnId="21"/>
      <queryTableField id="7" name="WZ-Standzeit" tableColumnId="22"/>
      <queryTableField id="24" name="Item Type" tableColumnId="23"/>
      <queryTableField id="23" name="Path" tableColumnId="24"/>
      <queryTableField id="25" name="Bemerkung Sales" tableColumnId="25"/>
      <queryTableField id="26" name="Bemerkung_Werkzeugtechnik" tableColumnId="26"/>
      <queryTableField id="27" name="Bemerkung_Konstruktion" tableColumnId="27"/>
      <queryTableField id="28" name="Bemerkung_Technologie" tableColumnId="28"/>
      <queryTableField id="29" name="Bemerkung_Produktion_Presswerk" tableColumnId="29"/>
      <queryTableField id="30" name="Bemerkung_Qualitaet" tableColumnId="30"/>
      <queryTableField id="31" name="Bemerkung_Machbarkeitsteam" tableColumnId="31"/>
      <queryTableField id="32" name="Bemerkung_Sourcing" tableColumnId="32"/>
      <queryTableField id="33" name="Bemerkung_Nachfolge" tableColumnId="33"/>
      <queryTableField id="34" name="Bemerkung_Transport" tableColumnId="34"/>
      <queryTableField id="35" name="Bemerkung_Verpackung" tableColumnId="35"/>
      <queryTableField id="38" name="Losgroesse" tableColumnId="37"/>
      <queryTableField id="39" name="Losgroesse_Einheit" tableColumnId="38"/>
      <queryTableField id="40" name="Transportkosten" tableColumnId="39"/>
      <queryTableField id="41" name="Mech_bearbeitungskosten" tableColumnId="40"/>
      <queryTableField id="42" name="Oberf_beh_Kosten_Eur_kg" tableColumnId="41"/>
      <queryTableField id="43" name="Richtkosten" tableColumnId="42"/>
      <queryTableField id="44" name="Verpackungskosten" tableColumnId="43"/>
      <queryTableField id="45" name="Presskosten_Aufschlag" tableColumnId="44"/>
      <queryTableField id="46" name="Anzahl geschl Kammern" tableColumnId="45"/>
      <queryTableField id="47" name="Kundenvorgabe Recovery" tableColumnId="46"/>
      <queryTableField id="48" name="Zustand" tableColumnId="47"/>
      <queryTableField id="49" name="Kundenvorgabe_Presskosten" tableColumnId="48"/>
      <queryTableField id="50" name="Kundenvorgabe Schichtleistung netto" tableColumnId="49"/>
      <queryTableField id="51" name="Kundenvorgabe Recovery log" tableColumnId="50"/>
      <queryTableField id="52" name="Log_Rec_nutzen" tableColumnId="51"/>
      <queryTableField id="53" name="Modified" tableColumnId="52"/>
      <queryTableField id="54" name="Created" tableColumnId="53"/>
      <queryTableField id="55" name="Machteam_last_decision_at" tableColumnId="5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bfrage - FeasibilityMainDB_Analyse" backgroundRefresh="0" connectionId="2" xr16:uid="{7B99ED97-C100-44CC-B7E1-A664BFF0DFB9}" autoFormatId="16" applyNumberFormats="0" applyBorderFormats="0" applyFontFormats="0" applyPatternFormats="0" applyAlignmentFormats="0" applyWidthHeightFormats="0">
  <queryTableRefresh nextId="79">
    <queryTableFields count="78">
      <queryTableField id="76" name="ID" tableColumnId="1"/>
      <queryTableField id="1" name="ID-No" tableColumnId="2"/>
      <queryTableField id="59" name="Suchbegriff" tableColumnId="3"/>
      <queryTableField id="2" name="Kunde" tableColumnId="4"/>
      <queryTableField id="33" name="Kundenfilter" tableColumnId="5"/>
      <queryTableField id="3" name="Kategorie" tableColumnId="6"/>
      <queryTableField id="4" name="CEx" tableColumnId="7"/>
      <queryTableField id="5" name="KAM" tableColumnId="8"/>
      <queryTableField id="6" name="Kick-off Datum" tableColumnId="9"/>
      <queryTableField id="7" name="Anfragedatum" tableColumnId="10"/>
      <queryTableField id="8" name="Kunden Anfragenr" tableColumnId="11"/>
      <queryTableField id="9" name="Angebotsabgabe bis" tableColumnId="12"/>
      <queryTableField id="10" name="Kundenland" tableColumnId="13"/>
      <queryTableField id="11" name="Postleitzahl" tableColumnId="14"/>
      <queryTableField id="12" name="Ort" tableColumnId="15"/>
      <queryTableField id="13" name="Kommunikation mit Kunde über" tableColumnId="16"/>
      <queryTableField id="14" name="Kontaktdaten" tableColumnId="17"/>
      <queryTableField id="15" name="Sicherheitsteil lt. Kunde" tableColumnId="18"/>
      <queryTableField id="16" name="BAFA - Relevant" tableColumnId="19"/>
      <queryTableField id="17" name="Kundenwunschtermin" tableColumnId="20"/>
      <queryTableField id="18" name="Jahresbedarf" tableColumnId="21"/>
      <queryTableField id="19" name="Jahresbedarf Einheit" tableColumnId="22"/>
      <queryTableField id="20" name="Gesamtbedarf" tableColumnId="23"/>
      <queryTableField id="21" name="Gesamtbedarf Einheit" tableColumnId="24"/>
      <queryTableField id="22" name="SOP" tableColumnId="25"/>
      <queryTableField id="23" name="EOP" tableColumnId="26"/>
      <queryTableField id="24" name="Laufzeit" tableColumnId="27"/>
      <queryTableField id="29" name="Kundenr" tableColumnId="28"/>
      <queryTableField id="28" name="Created" tableColumnId="29"/>
      <queryTableField id="25" name="Created By" tableColumnId="30"/>
      <queryTableField id="30" name="Ordnerlink" tableColumnId="31"/>
      <queryTableField id="31" name="Gesamtkosten" tableColumnId="32"/>
      <queryTableField id="34" name="Status" tableColumnId="33"/>
      <queryTableField id="35" name="Verwendungszweck" tableColumnId="34"/>
      <queryTableField id="36" name="Pressblank" tableColumnId="35"/>
      <queryTableField id="37" name="Eloxal" tableColumnId="36"/>
      <queryTableField id="38" name="Eloxal_Farbe" tableColumnId="37"/>
      <queryTableField id="39" name="Eloxal_Schichtdicke" tableColumnId="38"/>
      <queryTableField id="40" name="Lack" tableColumnId="39"/>
      <queryTableField id="41" name="Lack_Farbe" tableColumnId="40"/>
      <queryTableField id="42" name="Lack_Schichtdicke" tableColumnId="41"/>
      <queryTableField id="43" name="Oberflaeche_Sonstiges" tableColumnId="42"/>
      <queryTableField id="44" name="Bemerkung" tableColumnId="43"/>
      <queryTableField id="45" name="Verpackung_Kundenspezifikation" tableColumnId="44"/>
      <queryTableField id="46" name="Verpackung_Sonstiges" tableColumnId="45"/>
      <queryTableField id="47" name="Lieferart" tableColumnId="46"/>
      <queryTableField id="48" name="Erstbemusterung" tableColumnId="47"/>
      <queryTableField id="49" name="Prototypen" tableColumnId="48"/>
      <queryTableField id="50" name="Dokumentationspflichtig" tableColumnId="49"/>
      <queryTableField id="51" name="Uebergeordnete_Spezifikation" tableColumnId="50"/>
      <queryTableField id="52" name="Qualitaet_Besondere_Merkmale" tableColumnId="51"/>
      <queryTableField id="53" name="Abweichende_Land" tableColumnId="52"/>
      <queryTableField id="54" name="Abweichende_Ort" tableColumnId="53"/>
      <queryTableField id="55" name="Ansprechpartner" tableColumnId="54"/>
      <queryTableField id="56" name="Neukunde" tableColumnId="55"/>
      <queryTableField id="57" name="Kundenland Kurzzeichen" tableColumnId="56"/>
      <queryTableField id="58" name="Kompetenzcenter" tableColumnId="57"/>
      <queryTableField id="61" name="Kundenbeziehung" tableColumnId="58"/>
      <queryTableField id="62" name="Erstellungsgrund" tableColumnId="59"/>
      <queryTableField id="26" name="Modified By" tableColumnId="60"/>
      <queryTableField id="27" name="Modified" tableColumnId="61"/>
      <queryTableField id="63" name="Verpackungsart_Kunde" tableColumnId="62"/>
      <queryTableField id="64" name="Verpackungsspez_vorhanden" tableColumnId="63"/>
      <queryTableField id="65" name="Qualitaetsspez_vorhanden" tableColumnId="64"/>
      <queryTableField id="66" name="TLV_QSV_vorhanden" tableColumnId="65"/>
      <queryTableField id="67" name="TLV_QSV" tableColumnId="66"/>
      <queryTableField id="68" name="Eloxalqualitaet" tableColumnId="67"/>
      <queryTableField id="69" name="Fremdabnahmepflichtig" tableColumnId="68"/>
      <queryTableField id="70" name="Automotiveprodukt" tableColumnId="69"/>
      <queryTableField id="71" name="Kundenskonto" tableColumnId="70"/>
      <queryTableField id="72" name="Kundenzustand" tableColumnId="71"/>
      <queryTableField id="73" name="Produktportfolio" tableColumnId="72"/>
      <queryTableField id="75" name="SalesDC" tableColumnId="73"/>
      <queryTableField id="74" name="FPY" tableColumnId="74"/>
      <queryTableField id="32" name="Machidlink" tableColumnId="75"/>
      <queryTableField id="60" name="Ordnerlinkfirestart" tableColumnId="76"/>
      <queryTableField id="78" name="Item Type" tableColumnId="77"/>
      <queryTableField id="77" name="Path" tableColumnId="7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E4DECA-D6AD-4133-B901-45E0C597B59D}" name="Tabelle_query__2" displayName="Tabelle_query__2" ref="A41:I49" tableType="queryTable" totalsRowShown="0">
  <autoFilter ref="A41:I49" xr:uid="{57B0DBE6-22E1-47ED-822F-18022DE66D1B}"/>
  <tableColumns count="9">
    <tableColumn id="1" xr3:uid="{55C69677-81A9-41A3-B77F-DE8A147B1E0C}" uniqueName="ID" name="ID" queryTableFieldId="6" dataDxfId="168"/>
    <tableColumn id="2" xr3:uid="{7418903D-82B6-4249-A1C0-3F047FEDD4BC}" uniqueName="Title" name="Title" queryTableFieldId="1" dataDxfId="167"/>
    <tableColumn id="3" xr3:uid="{A92B66F2-36D0-4DF6-BD68-5927D4BD5C3C}" uniqueName="Aufschlag" name="Aufschlag" queryTableFieldId="2" dataDxfId="166"/>
    <tableColumn id="4" xr3:uid="{5E2CC5A9-CC53-4297-8B0C-2B0A246A1804}" uniqueName="Anzeige" name="Anzeige" queryTableFieldId="5" dataDxfId="165"/>
    <tableColumn id="5" xr3:uid="{5AD5A3EC-E20A-4E41-9269-D18FF0E4B279}" uniqueName="Beschreibung" name="Beschreibung" queryTableFieldId="3" dataDxfId="164"/>
    <tableColumn id="6" xr3:uid="{798CC175-FFDA-421B-85F1-0ABFC88A3BAC}" uniqueName="waehlbar" name="waehlbar" queryTableFieldId="4" dataDxfId="163"/>
    <tableColumn id="7" xr3:uid="{EBB97748-5716-4EB8-8E7B-393605FA8ABA}" uniqueName="Editor" name="Modified By" queryTableFieldId="8" dataDxfId="162"/>
    <tableColumn id="8" xr3:uid="{37D5ACB9-34B8-473E-8017-BF54DB084C05}" uniqueName="Modified" name="Modified" queryTableFieldId="7" dataDxfId="161" dataCellStyle="Komma"/>
    <tableColumn id="9" xr3:uid="{E2E2B560-6588-43F7-B5AF-AC36DA92614E}" uniqueName="FSObjType" name="Item Type" queryTableFieldId="10" dataDxfId="160" dataCellStyle="K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B536827-FB2A-47F5-9DE2-2108DFE39966}" name="Kalkulationsinfos" displayName="Kalkulationsinfos" ref="A1:BB1604" tableType="queryTable" totalsRowShown="0">
  <autoFilter ref="A1:BB1604" xr:uid="{B5A8FE74-7706-4B96-B0C4-3BB890542764}"/>
  <tableColumns count="54">
    <tableColumn id="1" xr3:uid="{69D3781A-941C-440E-90C8-656E60BE0776}" uniqueName="Title" name="Title" queryTableFieldId="1" dataDxfId="51"/>
    <tableColumn id="2" xr3:uid="{4E85100E-B971-44B7-A171-70EE3CA76655}" uniqueName="Status" name="Status" queryTableFieldId="17" dataDxfId="50"/>
    <tableColumn id="3" xr3:uid="{72FEBE6E-4008-47A3-9A51-F6B7E3ACD6E7}" uniqueName="Vorschau2" name="Vorschau2" queryTableFieldId="15"/>
    <tableColumn id="4" xr3:uid="{48D2F4EE-A435-4680-A7CB-EF9EFC8EA455}" uniqueName="Profillink" name="Profillink" queryTableFieldId="16"/>
    <tableColumn id="5" xr3:uid="{EE05A757-C67E-4DA6-ADA0-4EA2777A6914}" uniqueName="Mach_x005f_x002d_ID" name="Mach-ID" queryTableFieldId="14" dataDxfId="49"/>
    <tableColumn id="6" xr3:uid="{36253264-A683-4A12-B5A3-6BA71C7AF178}" uniqueName="Profilbezeichnung_Kunde" name="Profilbezeichnung_Kunde" queryTableFieldId="18" dataDxfId="48"/>
    <tableColumn id="7" xr3:uid="{8DBD0D79-F9FC-435F-8360-C2A3F3921877}" uniqueName="Presse" name="Presse" queryTableFieldId="22" dataDxfId="47"/>
    <tableColumn id="8" xr3:uid="{74B00698-479D-4203-8530-87673D0EBC08}" uniqueName="Legierung_x005f_x0020_intern" name="Legierung intern" queryTableFieldId="13" dataDxfId="46"/>
    <tableColumn id="9" xr3:uid="{7F7D8F77-B4C3-4194-9331-79AF63B6F356}" uniqueName="Legierung_x005f_x0020_nach_x005f_x0020_DIN_x" name="Legierung nach DIN EN" queryTableFieldId="12" dataDxfId="45"/>
    <tableColumn id="10" xr3:uid="{D53BC173-74BA-42A4-B489-6F8F249C6270}" uniqueName="Abwicklung" name="Abwicklung" queryTableFieldId="4" dataDxfId="44"/>
    <tableColumn id="11" xr3:uid="{F4CAAD21-1B5A-48EC-B280-DB564C766664}" uniqueName="Defektrate" name="Defektrate" queryTableFieldId="9" dataDxfId="43"/>
    <tableColumn id="12" xr3:uid="{BF98A5B9-A370-4646-835E-7177ACA579B9}" uniqueName="Durchbrueche" name="Durchbrueche" queryTableFieldId="5" dataDxfId="42"/>
    <tableColumn id="13" xr3:uid="{E04634C6-418D-4B01-8C9A-15FEBCBB0E11}" uniqueName="Gesamtpreis" name="Gesamtpreis" queryTableFieldId="8" dataDxfId="41"/>
    <tableColumn id="14" xr3:uid="{6DB0300D-5F02-471F-BA61-B8E7E7C8BC5D}" uniqueName="Gewicht" name="Gewicht" queryTableFieldId="3" dataDxfId="40"/>
    <tableColumn id="15" xr3:uid="{2B1ED701-598B-46BD-95BF-E6ED90754CE7}" uniqueName="Lieferlaenge" name="Lieferlaenge" queryTableFieldId="2" dataDxfId="39"/>
    <tableColumn id="36" xr3:uid="{66E1D8C7-B5E4-466C-9C74-4FDE3860DE35}" uniqueName="Presslaenge" name="Fertiglaenge an Saege" queryTableFieldId="36" dataDxfId="38"/>
    <tableColumn id="16" xr3:uid="{6C828ED5-FE4F-4A45-BB48-29CBEFBF6006}" uniqueName="Pressgeschwindigkeit" name="Pressgeschwindigkeit" queryTableFieldId="6" dataDxfId="37"/>
    <tableColumn id="17" xr3:uid="{CFCC6B8F-F9B9-4AC5-A25B-5E5A519B75AE}" uniqueName="Pressrest" name="Pressrest" queryTableFieldId="10" dataDxfId="36"/>
    <tableColumn id="18" xr3:uid="{44D01F6D-95C4-4CE8-8044-61BDC0B4E038}" uniqueName="Profilbreite" name="Profilbreite" queryTableFieldId="20" dataDxfId="35"/>
    <tableColumn id="19" xr3:uid="{09E8CA73-59B9-40E7-B980-00E1639A8704}" uniqueName="PRofilhoehe" name="Profilhoehe" queryTableFieldId="21" dataDxfId="34"/>
    <tableColumn id="20" xr3:uid="{53003CD0-6F23-4D36-B291-52991F1337B2}" uniqueName="Schrott_x005f_x0020_Gesamt" name="Schrott Gesamt" queryTableFieldId="11" dataDxfId="33"/>
    <tableColumn id="21" xr3:uid="{C7341420-0F38-4BD3-8928-2A27FE8A9F16}" uniqueName="Sichtflaeche" name="Sichtflaeche" queryTableFieldId="19" dataDxfId="32"/>
    <tableColumn id="22" xr3:uid="{F3FB7334-A611-4460-9A58-28A953B4AAF0}" uniqueName="WZ_x005f_x002d_Standzeit" name="WZ-Standzeit" queryTableFieldId="7" dataDxfId="31"/>
    <tableColumn id="23" xr3:uid="{315D78F1-8D60-4D95-A08D-3FD716160E97}" uniqueName="FSObjType" name="Item Type" queryTableFieldId="24" dataDxfId="30"/>
    <tableColumn id="24" xr3:uid="{47CD21A9-0F1B-4341-8F45-9202585AB129}" uniqueName="FileDirRef" name="Path" queryTableFieldId="23" dataDxfId="29"/>
    <tableColumn id="25" xr3:uid="{5207BF2D-757D-4E0B-9BC6-5CB8CFC7197A}" uniqueName="Bemerkung_x005f_x0020_Sales" name="Bemerkung Sales" queryTableFieldId="25" dataDxfId="28"/>
    <tableColumn id="26" xr3:uid="{7010CCC4-8DB0-4C95-8D2D-C72E2AFD69A4}" uniqueName="Bemerkung_Werkzeugtechnik" name="Bemerkung_Werkzeugtechnik" queryTableFieldId="26" dataDxfId="27"/>
    <tableColumn id="27" xr3:uid="{C37B88A7-CC59-4C45-8164-7AAFF3F15513}" uniqueName="Bemerkung_Konstruktion" name="Bemerkung_Konstruktion" queryTableFieldId="27" dataDxfId="26"/>
    <tableColumn id="28" xr3:uid="{339EC76E-5ABF-425D-92DF-098979FDFCF7}" uniqueName="Bemerkung_Technologie" name="Bemerkung_Technologie" queryTableFieldId="28" dataDxfId="25"/>
    <tableColumn id="29" xr3:uid="{49A91CC8-2D50-47A3-A1E4-1DF390E26F44}" uniqueName="Bemerkung_Produktion" name="Bemerkung_Produktion_Presswerk" queryTableFieldId="29" dataDxfId="24"/>
    <tableColumn id="30" xr3:uid="{1CE0ACE4-10B7-4E43-B8BE-0B585D9A5ECB}" uniqueName="Bemerkung_Qualitaet" name="Bemerkung_Qualitaet" queryTableFieldId="30" dataDxfId="23"/>
    <tableColumn id="31" xr3:uid="{A2E21F54-54D8-4128-84B5-699F08E19675}" uniqueName="Bemerkung_Machbarkeitsteam" name="Bemerkung_Machbarkeitsteam" queryTableFieldId="31" dataDxfId="22"/>
    <tableColumn id="32" xr3:uid="{F962FDF3-CB93-4145-B772-D8BDC56514D8}" uniqueName="Bemerkung_Sourcing" name="Bemerkung_Sourcing" queryTableFieldId="32" dataDxfId="21"/>
    <tableColumn id="33" xr3:uid="{1D3883F2-C447-4309-B70B-0BDE5B28FAE1}" uniqueName="Bemerkung_Produktion_PWB" name="Bemerkung_Nachfolge" queryTableFieldId="33" dataDxfId="20"/>
    <tableColumn id="34" xr3:uid="{EE4A813D-7851-4F0E-B0E3-C660E3383348}" uniqueName="Bemerkung_Transport" name="Bemerkung_Transport" queryTableFieldId="34" dataDxfId="19"/>
    <tableColumn id="35" xr3:uid="{727CE3DF-0D18-4F51-8EC5-6B02299FD0A8}" uniqueName="Bemerkung_Verpackung" name="Bemerkung_Verpackung" queryTableFieldId="35" dataDxfId="18"/>
    <tableColumn id="37" xr3:uid="{0EBA85F9-8A32-49BF-BA9F-6133F12CE341}" uniqueName="Losgroesse" name="Losgroesse" queryTableFieldId="38" dataDxfId="17"/>
    <tableColumn id="38" xr3:uid="{1B83D6D8-DEE7-4377-8E59-420DD03376A9}" uniqueName="feld3" name="Losgroesse_Einheit" queryTableFieldId="39" dataDxfId="16"/>
    <tableColumn id="39" xr3:uid="{EFEE2AA1-AF09-40E9-91F8-DD17A78EADF0}" uniqueName="Transportkosten" name="Transportkosten" queryTableFieldId="40" dataDxfId="15"/>
    <tableColumn id="40" xr3:uid="{E32D5A2C-7E0D-40A5-BC9C-15E687C014B6}" uniqueName="Mech_bearbeitungskosten" name="Mech_bearbeitungskosten" queryTableFieldId="41" dataDxfId="14"/>
    <tableColumn id="41" xr3:uid="{3E41913C-D873-421B-9AB9-950DC2E55CB2}" uniqueName="Oberf_beh_Kosten_Eur_kg" name="Oberf_beh_Kosten_Eur_kg" queryTableFieldId="42" dataDxfId="13"/>
    <tableColumn id="42" xr3:uid="{2ACB6EB0-28BA-4BC0-A755-2EEA74D66443}" uniqueName="Richtkosten" name="Richtkosten" queryTableFieldId="43" dataDxfId="12"/>
    <tableColumn id="43" xr3:uid="{B7272BDF-E2A0-48B0-80F9-22323096325E}" uniqueName="Verpackungskosten" name="Verpackungskosten" queryTableFieldId="44" dataDxfId="11"/>
    <tableColumn id="44" xr3:uid="{8AE66453-4FAE-4674-87EB-30F822FC56F2}" uniqueName="Presskosten_Aufschlag" name="Presskosten_Aufschlag" queryTableFieldId="45" dataDxfId="10"/>
    <tableColumn id="45" xr3:uid="{9984FA04-946C-449D-BD72-EF2A47CFC3EA}" uniqueName="Anzahl_x005f_x0020_geschl_x005f_x0020_Kammer" name="Anzahl geschl Kammern" queryTableFieldId="46" dataDxfId="9"/>
    <tableColumn id="46" xr3:uid="{48FDA47A-4B4B-4DA1-B0AC-9675EE017960}" uniqueName="Kundenvorgabe_x005f_x0020_Recovery" name="Kundenvorgabe Recovery" queryTableFieldId="47" dataDxfId="8"/>
    <tableColumn id="47" xr3:uid="{C7F6B75E-554F-48A6-BCE2-8B3256B03647}" uniqueName="Zustand" name="Zustand" queryTableFieldId="48" dataDxfId="7"/>
    <tableColumn id="48" xr3:uid="{3054B876-F8D6-4249-917F-3AE48AD330B0}" uniqueName="Kundenvorgabe_Presskosten" name="Kundenvorgabe_Presskosten" queryTableFieldId="49" dataDxfId="6"/>
    <tableColumn id="49" xr3:uid="{774ABF2B-A78C-4497-8D68-B9575B2E13D5}" uniqueName="Kundenvorgabe_x005f_x0020_Schichtleist0" name="Kundenvorgabe Schichtleistung netto" queryTableFieldId="50" dataDxfId="5"/>
    <tableColumn id="50" xr3:uid="{8939927E-CF82-4E2E-BFC3-4623846D3488}" uniqueName="Kundenvorgabe_x005f_x0020_Recovery_x00" name="Kundenvorgabe Recovery log" queryTableFieldId="51" dataDxfId="4"/>
    <tableColumn id="51" xr3:uid="{9BDA174D-14AE-4E3A-95F1-8203803BCCB3}" uniqueName="Log_Rec_nutzen" name="Log_Rec_nutzen" queryTableFieldId="52" dataDxfId="3"/>
    <tableColumn id="52" xr3:uid="{27F297E3-38FF-4E93-902E-95E264FC034F}" uniqueName="Modified" name="Modified" queryTableFieldId="53" dataDxfId="2"/>
    <tableColumn id="53" xr3:uid="{61B1F380-DA86-486A-AA31-9F25D36D061B}" uniqueName="Created" name="Created" queryTableFieldId="54" dataDxfId="1"/>
    <tableColumn id="54" xr3:uid="{1D439D20-ED50-40E0-B683-6988ABCDE0B5}" uniqueName="Machteam_last_decision_at" name="Machteam_last_decision_at" queryTableFieldId="55" dataDxfId="0"/>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69616C8-0FDB-4708-BFF3-BA391AFEC29F}" name="feasibilityMain" displayName="feasibilityMain" ref="A1:BZ2154" tableType="queryTable" totalsRowShown="0">
  <autoFilter ref="A1:BZ2154" xr:uid="{E2EF9659-FEE1-4F29-9DCC-0A3CD784E9C7}"/>
  <tableColumns count="78">
    <tableColumn id="1" xr3:uid="{EE06276D-3A72-4837-82B5-BE94F29BD04F}" uniqueName="ID" name="ID" queryTableFieldId="76" dataDxfId="159"/>
    <tableColumn id="2" xr3:uid="{4AB6DBAE-13E5-46E3-881E-441E4CFB3D00}" uniqueName="Title" name="ID-No" queryTableFieldId="1" dataDxfId="158"/>
    <tableColumn id="3" xr3:uid="{5BD18F4C-FD91-40CC-A7FD-7204E91A0DEC}" uniqueName="Suchbegriff" name="Suchbegriff" queryTableFieldId="59" dataDxfId="157"/>
    <tableColumn id="4" xr3:uid="{E23C0E3B-6C85-4754-B57B-3ABBC0220232}" uniqueName="Kunde" name="Kunde" queryTableFieldId="2" dataDxfId="156"/>
    <tableColumn id="5" xr3:uid="{1B8BE241-6B3D-4491-B80D-6A2D852FE70A}" uniqueName="Kundenfilter" name="Kundenfilter" queryTableFieldId="33" dataDxfId="155"/>
    <tableColumn id="6" xr3:uid="{C0C9D34C-1547-45AE-A128-2650E5445F4F}" uniqueName="Kategorie" name="Kategorie" queryTableFieldId="3" dataDxfId="154"/>
    <tableColumn id="7" xr3:uid="{757BA56B-017E-442B-A4A4-26146DB220B6}" uniqueName="CCEx" name="CEx" queryTableFieldId="4" dataDxfId="153"/>
    <tableColumn id="8" xr3:uid="{8DD2A660-6D34-4160-8305-ED2A840E03DD}" uniqueName="KAM" name="KAM" queryTableFieldId="5" dataDxfId="152"/>
    <tableColumn id="9" xr3:uid="{8773A740-CA50-4B91-899E-DA7E57897AC2}" uniqueName="Kick_x005f_x002d_off_x005f_x0020_Datum" name="Kick-off Datum" queryTableFieldId="6" dataDxfId="151"/>
    <tableColumn id="10" xr3:uid="{E4E3C75D-5639-4A68-8E01-10401A489471}" uniqueName="Anfragedatum" name="Anfragedatum" queryTableFieldId="7" dataDxfId="150"/>
    <tableColumn id="11" xr3:uid="{D3D9ABAF-CB93-48C4-8A2D-B4B06ED71200}" uniqueName="Kunden_x005f_x0020_Anfragenr" name="Kunden Anfragenr" queryTableFieldId="8" dataDxfId="149"/>
    <tableColumn id="12" xr3:uid="{3223D974-81A6-40FD-947D-847A6C7F7116}" uniqueName="Angebotsabgabe_x005f_x0020_bis" name="Angebotsabgabe bis" queryTableFieldId="9" dataDxfId="148"/>
    <tableColumn id="13" xr3:uid="{D7F28A95-FC89-43C6-A93C-01A7D4C44473}" uniqueName="Kundenland" name="Kundenland" queryTableFieldId="10" dataDxfId="147"/>
    <tableColumn id="14" xr3:uid="{0182E27E-9D17-477B-A67C-84CB2AB38E84}" uniqueName="Postleitzahl" name="Postleitzahl" queryTableFieldId="11" dataDxfId="146"/>
    <tableColumn id="15" xr3:uid="{F4649F1A-0ED9-418B-A153-734DF8A66DC8}" uniqueName="Ort" name="Ort" queryTableFieldId="12" dataDxfId="145"/>
    <tableColumn id="16" xr3:uid="{6D95ECCE-422A-44ED-B7AC-4175453752FD}" uniqueName="Kommunikation_x005f_x0020_mit_x005f_x0020_Ku" name="Kommunikation mit Kunde über" queryTableFieldId="13" dataDxfId="144"/>
    <tableColumn id="17" xr3:uid="{2294A2F0-76D2-445C-ADF6-AFED62CF1831}" uniqueName="Kontaktdaten" name="Kontaktdaten" queryTableFieldId="14" dataDxfId="143"/>
    <tableColumn id="18" xr3:uid="{5DD3DD0B-9136-4A02-A98D-9EBABB0F3902}" uniqueName="Sicherheitsteil_x005f_x0020_lt_x005f_x002e__" name="Sicherheitsteil lt. Kunde" queryTableFieldId="15" dataDxfId="142"/>
    <tableColumn id="19" xr3:uid="{759D8477-A209-4930-9C93-BEAA23692521}" uniqueName="BAFA_x005f_x0020__x005f_x002d__x005f_x0020_Relevan" name="BAFA - Relevant" queryTableFieldId="16" dataDxfId="141"/>
    <tableColumn id="20" xr3:uid="{D7EED3AA-255C-405A-81C7-C07E183AB0D9}" uniqueName="Kundenwunschtermin" name="Kundenwunschtermin" queryTableFieldId="17" dataDxfId="140"/>
    <tableColumn id="21" xr3:uid="{4D80F966-89EC-4A1E-92AC-E5D278C3C50F}" uniqueName="Jahresbedarf" name="Jahresbedarf" queryTableFieldId="18" dataDxfId="139"/>
    <tableColumn id="22" xr3:uid="{B2D651D4-77E2-4338-9A9D-CE17BB1A4978}" uniqueName="Jahresbedarf_x005f_x0020_Einheit" name="Jahresbedarf Einheit" queryTableFieldId="19" dataDxfId="138"/>
    <tableColumn id="23" xr3:uid="{C1131FFC-FF14-4D74-AD63-8E1DEC52200C}" uniqueName="Gesamtbedarf" name="Gesamtbedarf" queryTableFieldId="20" dataDxfId="137"/>
    <tableColumn id="24" xr3:uid="{9BFB1E33-677B-4BDF-8A0A-F7312AF5933B}" uniqueName="Gesamtbedarf_x005f_x0020_Einheit" name="Gesamtbedarf Einheit" queryTableFieldId="21" dataDxfId="136"/>
    <tableColumn id="25" xr3:uid="{57D8068C-05F5-41DC-951D-BAA7C5FE3F51}" uniqueName="SOP" name="SOP" queryTableFieldId="22" dataDxfId="135"/>
    <tableColumn id="26" xr3:uid="{2C04862B-5E00-4E6A-9803-26AEA1E69133}" uniqueName="EOP" name="EOP" queryTableFieldId="23" dataDxfId="134"/>
    <tableColumn id="27" xr3:uid="{F8ED3348-4E10-49ED-B326-4932F54D08E2}" uniqueName="Laufzeit" name="Laufzeit" queryTableFieldId="24" dataDxfId="133"/>
    <tableColumn id="28" xr3:uid="{BE860018-04D1-4861-9551-71C2A6BFE29E}" uniqueName="Kundenr" name="Kundenr" queryTableFieldId="29" dataDxfId="132"/>
    <tableColumn id="29" xr3:uid="{7275A2AE-E4AD-4E65-B361-BBF6B4B7FDB9}" uniqueName="Created" name="Created" queryTableFieldId="28" dataDxfId="131"/>
    <tableColumn id="30" xr3:uid="{BD94A9CA-C633-4ECF-93B3-E8DA0161C0D5}" uniqueName="Author" name="Created By" queryTableFieldId="25" dataDxfId="130"/>
    <tableColumn id="31" xr3:uid="{0825EE77-5109-4E09-A9EF-4F7C766061A2}" uniqueName="Ordnerlink" name="Ordnerlink" queryTableFieldId="30"/>
    <tableColumn id="32" xr3:uid="{530763F7-A09E-4C16-A73D-7E9C063856A9}" uniqueName="Gesamtkosten" name="Gesamtkosten" queryTableFieldId="31" dataDxfId="129"/>
    <tableColumn id="33" xr3:uid="{7DFDEFF7-CC51-4113-B50B-F252A57A75DD}" uniqueName="Status" name="Status" queryTableFieldId="34" dataDxfId="128"/>
    <tableColumn id="34" xr3:uid="{E1C8B9AE-F88E-4309-89F3-A2A77C82EFEC}" uniqueName="Verwendungszweck" name="Verwendungszweck" queryTableFieldId="35" dataDxfId="127"/>
    <tableColumn id="35" xr3:uid="{8493B5ED-7752-43E7-82D3-532C66D75AD8}" uniqueName="Pressblank" name="Pressblank" queryTableFieldId="36" dataDxfId="126"/>
    <tableColumn id="36" xr3:uid="{43122C93-A125-4F4A-B3FE-CF3B69A4E690}" uniqueName="Eloxal" name="Eloxal" queryTableFieldId="37" dataDxfId="125"/>
    <tableColumn id="37" xr3:uid="{7C1153C6-622C-4E06-9305-AB586EED532C}" uniqueName="Eloxal_Farbe" name="Eloxal_Farbe" queryTableFieldId="38" dataDxfId="124"/>
    <tableColumn id="38" xr3:uid="{3BE5C605-54BC-4158-A269-5E15CDF432C4}" uniqueName="Eloxal_Schichtdicke" name="Eloxal_Schichtdicke" queryTableFieldId="39" dataDxfId="123"/>
    <tableColumn id="39" xr3:uid="{63BCC618-17F8-4DF6-A615-ED7886ED645C}" uniqueName="Lack" name="Lack" queryTableFieldId="40" dataDxfId="122"/>
    <tableColumn id="40" xr3:uid="{E315997E-0F31-4B50-B074-1D1C508B56CF}" uniqueName="Lack_Farbe" name="Lack_Farbe" queryTableFieldId="41" dataDxfId="121"/>
    <tableColumn id="41" xr3:uid="{1FFF72F7-4CAB-464A-B46A-71886F6DB598}" uniqueName="Lack_Schichtdicke" name="Lack_Schichtdicke" queryTableFieldId="42" dataDxfId="120"/>
    <tableColumn id="42" xr3:uid="{FA35130B-605F-42A8-9C1B-DDE8FF968044}" uniqueName="Oberflaeche_Sonstiges" name="Oberflaeche_Sonstiges" queryTableFieldId="43" dataDxfId="119"/>
    <tableColumn id="43" xr3:uid="{A2BD3A31-7812-43C2-B631-A2902D35952B}" uniqueName="Bemerkung" name="Bemerkung" queryTableFieldId="44" dataDxfId="118"/>
    <tableColumn id="44" xr3:uid="{6CDB2687-EA4E-4432-9078-064D9EBDE766}" uniqueName="Verpackung_Kundenspezifikation" name="Verpackung_Kundenspezifikation" queryTableFieldId="45" dataDxfId="117"/>
    <tableColumn id="45" xr3:uid="{9D8A8191-92F8-41D2-9E8C-276D46263CFB}" uniqueName="Verpackung_Sonstiges" name="Verpackung_Sonstiges" queryTableFieldId="46" dataDxfId="116"/>
    <tableColumn id="46" xr3:uid="{966640F9-4337-4760-AFBD-EA46A97107C9}" uniqueName="Lieferart" name="Lieferart" queryTableFieldId="47" dataDxfId="115"/>
    <tableColumn id="47" xr3:uid="{404C233D-EB8D-4E97-B0BD-44A6874B91F9}" uniqueName="Erstbemusterung" name="Erstbemusterung" queryTableFieldId="48" dataDxfId="114"/>
    <tableColumn id="48" xr3:uid="{07FCA0D0-95EE-4E4D-A07D-88F9A62C8249}" uniqueName="Prototypen" name="Prototypen" queryTableFieldId="49" dataDxfId="113"/>
    <tableColumn id="49" xr3:uid="{B3041C4A-8F32-4350-8FFA-D2B7146EA569}" uniqueName="Dokumentationspflichtig" name="Dokumentationspflichtig" queryTableFieldId="50" dataDxfId="112"/>
    <tableColumn id="50" xr3:uid="{F3A22E31-C67E-4D99-8791-34A29ADE6C6C}" uniqueName="Uebergeordnete_Spezifikation" name="Uebergeordnete_Spezifikation" queryTableFieldId="51" dataDxfId="111"/>
    <tableColumn id="51" xr3:uid="{242D3CB5-B145-4984-9128-99535C9C80D0}" uniqueName="Qualitaet_Besondere_Merkmale" name="Qualitaet_Besondere_Merkmale" queryTableFieldId="52" dataDxfId="110"/>
    <tableColumn id="52" xr3:uid="{27B0D318-A5EA-4808-8857-8AA6435E703B}" uniqueName="Abweichende_Land" name="Abweichende_Land" queryTableFieldId="53" dataDxfId="109"/>
    <tableColumn id="53" xr3:uid="{D177EF7E-FDD4-45A9-AA6E-0EF7861E13D6}" uniqueName="Abweichende_Ort" name="Abweichende_Ort" queryTableFieldId="54" dataDxfId="108"/>
    <tableColumn id="54" xr3:uid="{3252D149-BD84-4385-A12D-47905F0AFBBB}" uniqueName="Ansprechpartner" name="Ansprechpartner" queryTableFieldId="55" dataDxfId="107"/>
    <tableColumn id="55" xr3:uid="{979F0B57-19EE-44FD-87A0-F7E10CF97637}" uniqueName="Neukunde" name="Neukunde" queryTableFieldId="56" dataDxfId="106"/>
    <tableColumn id="56" xr3:uid="{E53193DF-E6E0-4740-9FD2-3FD548C3FAF1}" uniqueName="Kundenland_x005f_x0020_Kurzzeichen" name="Kundenland Kurzzeichen" queryTableFieldId="57" dataDxfId="105"/>
    <tableColumn id="57" xr3:uid="{210EF539-7D46-4495-91F9-AD34ACAA33AE}" uniqueName="Kompetencenter" name="Kompetenzcenter" queryTableFieldId="58" dataDxfId="104"/>
    <tableColumn id="58" xr3:uid="{9BFDA9E3-827D-47DB-AEEA-219ACDA51928}" uniqueName="Kundenbeziehung" name="Kundenbeziehung" queryTableFieldId="61" dataDxfId="103"/>
    <tableColumn id="59" xr3:uid="{0C7043C8-E332-4E4D-806C-529BF2BCD588}" uniqueName="Erstellungsgrund" name="Erstellungsgrund" queryTableFieldId="62" dataDxfId="102"/>
    <tableColumn id="60" xr3:uid="{87FC7032-966C-4D54-902D-F023A9460B56}" uniqueName="Editor" name="Modified By" queryTableFieldId="26" dataDxfId="101"/>
    <tableColumn id="61" xr3:uid="{EF4545E6-526E-4C75-AD6E-209361ED2305}" uniqueName="Modified" name="Modified" queryTableFieldId="27" dataDxfId="100"/>
    <tableColumn id="62" xr3:uid="{8B50670A-3D84-40A9-A91A-3D4F98046754}" uniqueName="Verpackungsart" name="Verpackungsart_Kunde" queryTableFieldId="63" dataDxfId="99"/>
    <tableColumn id="63" xr3:uid="{184121E7-1530-4400-B963-3D525FF4310D}" uniqueName="Verpackungsspez_vorhanden" name="Verpackungsspez_vorhanden" queryTableFieldId="64" dataDxfId="98"/>
    <tableColumn id="64" xr3:uid="{BF64D572-2CC1-4765-8DC3-F33A7E462217}" uniqueName="Qualitaetsspez_vorhanden" name="Qualitaetsspez_vorhanden" queryTableFieldId="65" dataDxfId="97"/>
    <tableColumn id="65" xr3:uid="{2613695F-BD17-4561-9E12-CFE87BEB7598}" uniqueName="TLV_QSV_vorhanden" name="TLV_QSV_vorhanden" queryTableFieldId="66" dataDxfId="96"/>
    <tableColumn id="66" xr3:uid="{231BBC91-F9AD-481E-BB11-7E0490F0F85F}" uniqueName="TLV_QSV" name="TLV_QSV" queryTableFieldId="67" dataDxfId="95"/>
    <tableColumn id="67" xr3:uid="{126D0C9D-5337-4AE2-B9B6-02CA428A5158}" uniqueName="Eloxalqualitaet" name="Eloxalqualitaet" queryTableFieldId="68" dataDxfId="94"/>
    <tableColumn id="68" xr3:uid="{D96B4747-AC2B-4594-8B12-0C8E54FE9CCC}" uniqueName="Fremdabnahmepflichtig" name="Fremdabnahmepflichtig" queryTableFieldId="69" dataDxfId="93"/>
    <tableColumn id="69" xr3:uid="{044B8E50-5C15-4404-9BDF-1ABB96DC513F}" uniqueName="Automotiveprodukt" name="Automotiveprodukt" queryTableFieldId="70" dataDxfId="92"/>
    <tableColumn id="70" xr3:uid="{A3440160-7ABF-4127-A4D8-4B589BDD5749}" uniqueName="Kundenskonto" name="Kundenskonto" queryTableFieldId="71" dataDxfId="91"/>
    <tableColumn id="71" xr3:uid="{8CB538B0-E29C-4A72-BF28-AAB9A5C93662}" uniqueName="Kundenzustand" name="Kundenzustand" queryTableFieldId="72" dataDxfId="90"/>
    <tableColumn id="72" xr3:uid="{EB11E2F8-FB26-4E4D-B223-7E77C48706DF}" uniqueName="Produktportfolio" name="Produktportfolio" queryTableFieldId="73" dataDxfId="89"/>
    <tableColumn id="73" xr3:uid="{69998010-6930-411D-85EA-93F9A29BC4FD}" uniqueName="SalesDC" name="SalesDC" queryTableFieldId="75" dataDxfId="88"/>
    <tableColumn id="74" xr3:uid="{3A1E0C74-D1A2-432C-979E-0CACB6913E09}" uniqueName="FPY" name="FPY" queryTableFieldId="74" dataDxfId="87"/>
    <tableColumn id="75" xr3:uid="{6A2D46EF-5CEE-40E8-B0B0-D728FB31F358}" uniqueName="Machidlink" name="Machidlink" queryTableFieldId="32"/>
    <tableColumn id="76" xr3:uid="{EC258D93-2BCC-4649-B34D-1526C2BA43C9}" uniqueName="Ordnerlinkfirestart" name="Ordnerlinkfirestart" queryTableFieldId="60" dataDxfId="86"/>
    <tableColumn id="77" xr3:uid="{CE69674E-A90F-42CB-8FFF-7F7C8952D9A9}" uniqueName="FSObjType" name="Item Type" queryTableFieldId="78" dataDxfId="85"/>
    <tableColumn id="78" xr3:uid="{AF78CEBF-588F-47FA-9765-E57CBD40E3BC}" uniqueName="FileDirRef" name="Path" queryTableFieldId="77" dataDxfId="84"/>
  </tableColumns>
  <tableStyleInfo name="TableStyleMedium9"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drawing" Target="../drawings/drawing3.xml"/><Relationship Id="rId7" Type="http://schemas.openxmlformats.org/officeDocument/2006/relationships/ctrlProp" Target="../ctrlProps/ctrlProp2.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openxmlformats.org/officeDocument/2006/relationships/ctrlProp" Target="../ctrlProps/ctrlProp1.xml"/><Relationship Id="rId5" Type="http://schemas.openxmlformats.org/officeDocument/2006/relationships/vmlDrawing" Target="../drawings/vmlDrawing4.vml"/><Relationship Id="rId10" Type="http://schemas.openxmlformats.org/officeDocument/2006/relationships/comments" Target="../comments3.xml"/><Relationship Id="rId4" Type="http://schemas.openxmlformats.org/officeDocument/2006/relationships/vmlDrawing" Target="../drawings/vmlDrawing3.vml"/><Relationship Id="rId9"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827" Type="http://schemas.openxmlformats.org/officeDocument/2006/relationships/hyperlink" Target="https://aluext.sharepoint.com/sites/DesignandFeasibility/Lists/FeasibilityprofileDB/DispForm.aspx?ID=207" TargetMode="External"/><Relationship Id="rId3182" Type="http://schemas.openxmlformats.org/officeDocument/2006/relationships/hyperlink" Target="https://aluext.sharepoint.com/sites/DesignandFeasibility/Lists/FeasibilityprofileDB/DispForm.aspx?ID=1678" TargetMode="External"/><Relationship Id="rId3042" Type="http://schemas.openxmlformats.org/officeDocument/2006/relationships/hyperlink" Target="https://aluext.sharepoint.com/sites/DesignandFeasibility/Lists/FeasibilityprofileDB/DispForm.aspx?ID=1538" TargetMode="External"/><Relationship Id="rId170" Type="http://schemas.openxmlformats.org/officeDocument/2006/relationships/hyperlink" Target="https://aluext.sharepoint.com/sites/DesignandFeasibility/Profilvorschaubilder/01643-02.jpg" TargetMode="External"/><Relationship Id="rId987" Type="http://schemas.openxmlformats.org/officeDocument/2006/relationships/hyperlink" Target="https://aluext.sharepoint.com/sites/DesignandFeasibility/Profilvorschaubilder/logo_step_g_4c_pos.jpg" TargetMode="External"/><Relationship Id="rId2668" Type="http://schemas.openxmlformats.org/officeDocument/2006/relationships/hyperlink" Target="https://aluext.sharepoint.com/sites/DesignandFeasibility/Lists/FeasibilityprofileDB/DispForm.aspx?ID=1108" TargetMode="External"/><Relationship Id="rId2875" Type="http://schemas.openxmlformats.org/officeDocument/2006/relationships/hyperlink" Target="https://aluext.sharepoint.com/sites/DesignandFeasibility/Lists/FeasibilityprofileDB/DispForm.aspx?ID=1327" TargetMode="External"/><Relationship Id="rId847" Type="http://schemas.openxmlformats.org/officeDocument/2006/relationships/hyperlink" Target="https://aluext.sharepoint.com/sites/DesignandFeasibility/Profilvorschaubilder/01923-10.jpg" TargetMode="External"/><Relationship Id="rId1477" Type="http://schemas.openxmlformats.org/officeDocument/2006/relationships/hyperlink" Target="https://aluext.sharepoint.com/sites/DesignandFeasibility/Profilvorschaubilder/02263-05.jpg" TargetMode="External"/><Relationship Id="rId1684" Type="http://schemas.openxmlformats.org/officeDocument/2006/relationships/hyperlink" Target="https://aluext.sharepoint.com/sites/DesignandFeasibility/Lists/FeasibilityprofileDB/DispForm.aspx?ID=83" TargetMode="External"/><Relationship Id="rId1891" Type="http://schemas.openxmlformats.org/officeDocument/2006/relationships/hyperlink" Target="https://aluext.sharepoint.com/sites/DesignandFeasibility/Lists/FeasibilityprofileDB/DispForm.aspx?ID=512" TargetMode="External"/><Relationship Id="rId2528" Type="http://schemas.openxmlformats.org/officeDocument/2006/relationships/hyperlink" Target="https://aluext.sharepoint.com/sites/DesignandFeasibility/Lists/FeasibilityprofileDB/DispForm.aspx?ID=966" TargetMode="External"/><Relationship Id="rId2735" Type="http://schemas.openxmlformats.org/officeDocument/2006/relationships/hyperlink" Target="https://aluext.sharepoint.com/sites/DesignandFeasibility/Lists/FeasibilityprofileDB/DispForm.aspx?ID=1184" TargetMode="External"/><Relationship Id="rId2942" Type="http://schemas.openxmlformats.org/officeDocument/2006/relationships/hyperlink" Target="https://aluext.sharepoint.com/sites/DesignandFeasibility/Lists/FeasibilityprofileDB/DispForm.aspx?ID=1442" TargetMode="External"/><Relationship Id="rId707" Type="http://schemas.openxmlformats.org/officeDocument/2006/relationships/hyperlink" Target="https://aluext.sharepoint.com/sites/DesignandFeasibility/Profilvorschaubilder/01861-01.jpg" TargetMode="External"/><Relationship Id="rId914" Type="http://schemas.openxmlformats.org/officeDocument/2006/relationships/hyperlink" Target="https://aluext.sharepoint.com/sites/DesignandFeasibility/Profilvorschaubilder/01959-01.jpg" TargetMode="External"/><Relationship Id="rId1337" Type="http://schemas.openxmlformats.org/officeDocument/2006/relationships/hyperlink" Target="https://aluext.sharepoint.com/sites/DesignandFeasibility/Profilvorschaubilder/Profil_002171-02.jpg" TargetMode="External"/><Relationship Id="rId1544" Type="http://schemas.openxmlformats.org/officeDocument/2006/relationships/hyperlink" Target="https://aluext.sharepoint.com/sites/DesignandFeasibility/Profilvorschaubilder/002289-01.jpg" TargetMode="External"/><Relationship Id="rId1751" Type="http://schemas.openxmlformats.org/officeDocument/2006/relationships/hyperlink" Target="https://aluext.sharepoint.com/sites/DesignandFeasibility/Lists/FeasibilityprofileDB/DispForm.aspx?ID=139" TargetMode="External"/><Relationship Id="rId2802" Type="http://schemas.openxmlformats.org/officeDocument/2006/relationships/hyperlink" Target="https://aluext.sharepoint.com/sites/DesignandFeasibility/Lists/FeasibilityprofileDB/DispForm.aspx?ID=1264" TargetMode="External"/><Relationship Id="rId43" Type="http://schemas.openxmlformats.org/officeDocument/2006/relationships/hyperlink" Target="https://aluext.sharepoint.com/sites/DesignandFeasibility/Profilvorschaubilder/01354-014.jpg" TargetMode="External"/><Relationship Id="rId1404" Type="http://schemas.openxmlformats.org/officeDocument/2006/relationships/hyperlink" Target="https://aluext.sharepoint.com/sites/DesignandFeasibility/Profilvorschaubilder/002214-01.jpg" TargetMode="External"/><Relationship Id="rId1611" Type="http://schemas.openxmlformats.org/officeDocument/2006/relationships/hyperlink" Target="https://aluext.sharepoint.com/sites/DesignandFeasibility/Lists/FeasibilityprofileDB/DispForm.aspx?ID=337" TargetMode="External"/><Relationship Id="rId497" Type="http://schemas.openxmlformats.org/officeDocument/2006/relationships/hyperlink" Target="https://aluext.sharepoint.com/sites/DesignandFeasibility/Profilvorschaubilder/01804-03.jpg" TargetMode="External"/><Relationship Id="rId2178" Type="http://schemas.openxmlformats.org/officeDocument/2006/relationships/hyperlink" Target="https://aluext.sharepoint.com/sites/DesignandFeasibility/Lists/FeasibilityprofileDB/DispForm.aspx?ID=575" TargetMode="External"/><Relationship Id="rId2385" Type="http://schemas.openxmlformats.org/officeDocument/2006/relationships/hyperlink" Target="https://aluext.sharepoint.com/sites/DesignandFeasibility/Lists/FeasibilityprofileDB/DispForm.aspx?ID=809" TargetMode="External"/><Relationship Id="rId357" Type="http://schemas.openxmlformats.org/officeDocument/2006/relationships/hyperlink" Target="https://aluext.sharepoint.com/sites/DesignandFeasibility/Profilvorschaubilder/01734-02.jpg" TargetMode="External"/><Relationship Id="rId1194" Type="http://schemas.openxmlformats.org/officeDocument/2006/relationships/hyperlink" Target="https://aluext.sharepoint.com/sites/DesignandFeasibility/Profilvorschaubilder/Profil_002095-01.jpg" TargetMode="External"/><Relationship Id="rId2038" Type="http://schemas.openxmlformats.org/officeDocument/2006/relationships/hyperlink" Target="https://aluext.sharepoint.com/sites/DesignandFeasibility/Lists/FeasibilityprofileDB/DispForm.aspx?ID=448" TargetMode="External"/><Relationship Id="rId2592" Type="http://schemas.openxmlformats.org/officeDocument/2006/relationships/hyperlink" Target="https://aluext.sharepoint.com/sites/DesignandFeasibility/Lists/FeasibilityprofileDB/DispForm.aspx?ID=1038" TargetMode="External"/><Relationship Id="rId217" Type="http://schemas.openxmlformats.org/officeDocument/2006/relationships/hyperlink" Target="https://aluext.sharepoint.com/sites/DesignandFeasibility/Profilvorschaubilder/logo_step_g_4c_pos.jpg" TargetMode="External"/><Relationship Id="rId564" Type="http://schemas.openxmlformats.org/officeDocument/2006/relationships/hyperlink" Target="https://aluext.sharepoint.com/sites/DesignandFeasibility/Profilvorschaubilder/001825-13.jpg" TargetMode="External"/><Relationship Id="rId771" Type="http://schemas.openxmlformats.org/officeDocument/2006/relationships/hyperlink" Target="https://aluext.sharepoint.com/sites/DesignandFeasibility/Profilvorschaubilder/Profil_001887-01.jpg" TargetMode="External"/><Relationship Id="rId2245" Type="http://schemas.openxmlformats.org/officeDocument/2006/relationships/hyperlink" Target="https://aluext.sharepoint.com/sites/DesignandFeasibility/Lists/FeasibilityprofileDB/DispForm.aspx?ID=658" TargetMode="External"/><Relationship Id="rId2452" Type="http://schemas.openxmlformats.org/officeDocument/2006/relationships/hyperlink" Target="https://aluext.sharepoint.com/sites/DesignandFeasibility/Lists/FeasibilityprofileDB/DispForm.aspx?ID=880" TargetMode="External"/><Relationship Id="rId424" Type="http://schemas.openxmlformats.org/officeDocument/2006/relationships/hyperlink" Target="https://aluext.sharepoint.com/sites/DesignandFeasibility/Profilvorschaubilder/logo_step_g_4c_pos.jpg" TargetMode="External"/><Relationship Id="rId631" Type="http://schemas.openxmlformats.org/officeDocument/2006/relationships/hyperlink" Target="https://aluext.sharepoint.com/sites/DesignandFeasibility/Profilvorschaubilder/logo_step_g_4c_pos.jpg" TargetMode="External"/><Relationship Id="rId1054" Type="http://schemas.openxmlformats.org/officeDocument/2006/relationships/hyperlink" Target="https://aluext.sharepoint.com/sites/DesignandFeasibility/Profilvorschaubilder/Standards/Flachstange.jpg" TargetMode="External"/><Relationship Id="rId1261" Type="http://schemas.openxmlformats.org/officeDocument/2006/relationships/hyperlink" Target="https://aluext.sharepoint.com/sites/DesignandFeasibility/Profilvorschaubilder/Standard.jpg" TargetMode="External"/><Relationship Id="rId2105" Type="http://schemas.openxmlformats.org/officeDocument/2006/relationships/hyperlink" Target="https://aluext.sharepoint.com/sites/DesignandFeasibility/Lists/FeasibilityprofileDB/DispForm.aspx?ID=526" TargetMode="External"/><Relationship Id="rId2312" Type="http://schemas.openxmlformats.org/officeDocument/2006/relationships/hyperlink" Target="https://aluext.sharepoint.com/sites/DesignandFeasibility/Lists/FeasibilityprofileDB/DispForm.aspx?ID=1682" TargetMode="External"/><Relationship Id="rId1121" Type="http://schemas.openxmlformats.org/officeDocument/2006/relationships/hyperlink" Target="https://aluext.sharepoint.com/sites/DesignandFeasibility/Profilvorschaubilder/logo_step_g_4c_pos.jpg" TargetMode="External"/><Relationship Id="rId3086" Type="http://schemas.openxmlformats.org/officeDocument/2006/relationships/hyperlink" Target="https://aluext.sharepoint.com/sites/DesignandFeasibility/Lists/FeasibilityprofileDB/DispForm.aspx?ID=1585" TargetMode="External"/><Relationship Id="rId1938" Type="http://schemas.openxmlformats.org/officeDocument/2006/relationships/hyperlink" Target="https://aluext.sharepoint.com/sites/DesignandFeasibility/Lists/FeasibilityprofileDB/DispForm.aspx?ID=334" TargetMode="External"/><Relationship Id="rId3153" Type="http://schemas.openxmlformats.org/officeDocument/2006/relationships/hyperlink" Target="https://aluext.sharepoint.com/sites/DesignandFeasibility/Lists/FeasibilityprofileDB/DispForm.aspx?ID=1654" TargetMode="External"/><Relationship Id="rId281" Type="http://schemas.openxmlformats.org/officeDocument/2006/relationships/hyperlink" Target="https://aluext.sharepoint.com/sites/DesignandFeasibility/Profilvorschaubilder/01705-12.jpg" TargetMode="External"/><Relationship Id="rId3013" Type="http://schemas.openxmlformats.org/officeDocument/2006/relationships/hyperlink" Target="https://aluext.sharepoint.com/sites/DesignandFeasibility/Lists/FeasibilityprofileDB/DispForm.aspx?ID=1517" TargetMode="External"/><Relationship Id="rId141" Type="http://schemas.openxmlformats.org/officeDocument/2006/relationships/hyperlink" Target="https://aluext.sharepoint.com/sites/DesignandFeasibility/Profilvorschaubilder/logo_step_g_4c_pos.jpg" TargetMode="External"/><Relationship Id="rId7" Type="http://schemas.openxmlformats.org/officeDocument/2006/relationships/hyperlink" Target="https://aluext.sharepoint.com/sites/DesignandFeasibility/Profilvorschaubilder/000405-001%20.jpg" TargetMode="External"/><Relationship Id="rId2779" Type="http://schemas.openxmlformats.org/officeDocument/2006/relationships/hyperlink" Target="https://aluext.sharepoint.com/sites/DesignandFeasibility/Lists/FeasibilityprofileDB/DispForm.aspx?ID=1231" TargetMode="External"/><Relationship Id="rId2986" Type="http://schemas.openxmlformats.org/officeDocument/2006/relationships/hyperlink" Target="https://aluext.sharepoint.com/sites/DesignandFeasibility/Lists/FeasibilityprofileDB/DispForm.aspx?ID=1488" TargetMode="External"/><Relationship Id="rId958" Type="http://schemas.openxmlformats.org/officeDocument/2006/relationships/hyperlink" Target="https://aluext.sharepoint.com/sites/DesignandFeasibility/Profilvorschaubilder/01978-04.jpg" TargetMode="External"/><Relationship Id="rId1588" Type="http://schemas.openxmlformats.org/officeDocument/2006/relationships/hyperlink" Target="https://aluext.sharepoint.com/sites/DesignandFeasibility/Profilvorschaubilder/Profil_002317-02.jpg" TargetMode="External"/><Relationship Id="rId1795" Type="http://schemas.openxmlformats.org/officeDocument/2006/relationships/hyperlink" Target="https://aluext.sharepoint.com/sites/DesignandFeasibility/Lists/FeasibilityprofileDB/DispForm.aspx?ID=177" TargetMode="External"/><Relationship Id="rId2639" Type="http://schemas.openxmlformats.org/officeDocument/2006/relationships/hyperlink" Target="https://aluext.sharepoint.com/sites/DesignandFeasibility/Lists/FeasibilityprofileDB/DispForm.aspx?ID=1080" TargetMode="External"/><Relationship Id="rId2846" Type="http://schemas.openxmlformats.org/officeDocument/2006/relationships/hyperlink" Target="https://aluext.sharepoint.com/sites/DesignandFeasibility/Lists/FeasibilityprofileDB/DispForm.aspx?ID=1296" TargetMode="External"/><Relationship Id="rId87" Type="http://schemas.openxmlformats.org/officeDocument/2006/relationships/hyperlink" Target="https://aluext.sharepoint.com/sites/DesignandFeasibility/Profilvorschaubilder/01614-05.jpg" TargetMode="External"/><Relationship Id="rId818" Type="http://schemas.openxmlformats.org/officeDocument/2006/relationships/hyperlink" Target="https://aluext.sharepoint.com/sites/DesignandFeasibility/Profilvorschaubilder/001907-01.jpg" TargetMode="External"/><Relationship Id="rId1448" Type="http://schemas.openxmlformats.org/officeDocument/2006/relationships/hyperlink" Target="https://aluext.sharepoint.com/sites/DesignandFeasibility/Profilvorschaubilder/Profil_002246-02.jpg" TargetMode="External"/><Relationship Id="rId1655" Type="http://schemas.openxmlformats.org/officeDocument/2006/relationships/hyperlink" Target="https://aluext.sharepoint.com/sites/DesignandFeasibility/Lists/FeasibilityprofileDB/DispForm.aspx?ID=419" TargetMode="External"/><Relationship Id="rId2706" Type="http://schemas.openxmlformats.org/officeDocument/2006/relationships/hyperlink" Target="https://aluext.sharepoint.com/sites/DesignandFeasibility/Lists/FeasibilityprofileDB/DispForm.aspx?ID=1149" TargetMode="External"/><Relationship Id="rId1308" Type="http://schemas.openxmlformats.org/officeDocument/2006/relationships/hyperlink" Target="https://aluext.sharepoint.com/sites/DesignandFeasibility/Profilvorschaubilder/02157-05.jpg" TargetMode="External"/><Relationship Id="rId1862" Type="http://schemas.openxmlformats.org/officeDocument/2006/relationships/hyperlink" Target="https://aluext.sharepoint.com/sites/DesignandFeasibility/Lists/FeasibilityprofileDB/DispForm.aspx?ID=251" TargetMode="External"/><Relationship Id="rId2913" Type="http://schemas.openxmlformats.org/officeDocument/2006/relationships/hyperlink" Target="https://aluext.sharepoint.com/sites/DesignandFeasibility/Lists/FeasibilityprofileDB/DispForm.aspx?ID=1413" TargetMode="External"/><Relationship Id="rId1515" Type="http://schemas.openxmlformats.org/officeDocument/2006/relationships/hyperlink" Target="https://aluext.sharepoint.com/sites/DesignandFeasibility/Profilvorschaubilder/002272-02.jpg" TargetMode="External"/><Relationship Id="rId1722" Type="http://schemas.openxmlformats.org/officeDocument/2006/relationships/hyperlink" Target="https://aluext.sharepoint.com/sites/DesignandFeasibility/Lists/FeasibilityprofileDB/DispForm.aspx?ID=110" TargetMode="External"/><Relationship Id="rId14" Type="http://schemas.openxmlformats.org/officeDocument/2006/relationships/hyperlink" Target="https://aluext.sharepoint.com/sites/DesignandFeasibility/Profilvorschaubilder/0405-008.jpg" TargetMode="External"/><Relationship Id="rId2289" Type="http://schemas.openxmlformats.org/officeDocument/2006/relationships/hyperlink" Target="https://aluext.sharepoint.com/sites/DesignandFeasibility/Lists/FeasibilityprofileDB/DispForm.aspx?ID=756" TargetMode="External"/><Relationship Id="rId2496" Type="http://schemas.openxmlformats.org/officeDocument/2006/relationships/hyperlink" Target="https://aluext.sharepoint.com/sites/DesignandFeasibility/Lists/FeasibilityprofileDB/DispForm.aspx?ID=930" TargetMode="External"/><Relationship Id="rId468" Type="http://schemas.openxmlformats.org/officeDocument/2006/relationships/hyperlink" Target="https://aluext.sharepoint.com/sites/DesignandFeasibility/Profilvorschaubilder/001793-05.jpg" TargetMode="External"/><Relationship Id="rId675" Type="http://schemas.openxmlformats.org/officeDocument/2006/relationships/hyperlink" Target="https://aluext.sharepoint.com/sites/DesignandFeasibility/Profilvorschaubilder/logo_step_g_4c_pos.jpg" TargetMode="External"/><Relationship Id="rId882" Type="http://schemas.openxmlformats.org/officeDocument/2006/relationships/hyperlink" Target="https://aluext.sharepoint.com/sites/DesignandFeasibility/Profilvorschaubilder/logo_step_g_4c_pos.jpg" TargetMode="External"/><Relationship Id="rId1098" Type="http://schemas.openxmlformats.org/officeDocument/2006/relationships/hyperlink" Target="https://aluext.sharepoint.com/sites/DesignandFeasibility/Profilvorschaubilder/02041-01.jpg" TargetMode="External"/><Relationship Id="rId2149" Type="http://schemas.openxmlformats.org/officeDocument/2006/relationships/hyperlink" Target="https://aluext.sharepoint.com/sites/DesignandFeasibility/Lists/FeasibilityprofileDB/DispForm.aspx?ID=565" TargetMode="External"/><Relationship Id="rId2356" Type="http://schemas.openxmlformats.org/officeDocument/2006/relationships/hyperlink" Target="https://aluext.sharepoint.com/sites/DesignandFeasibility/Lists/FeasibilityprofileDB/DispForm.aspx?ID=774" TargetMode="External"/><Relationship Id="rId2563" Type="http://schemas.openxmlformats.org/officeDocument/2006/relationships/hyperlink" Target="https://aluext.sharepoint.com/sites/DesignandFeasibility/Lists/FeasibilityprofileDB/DispForm.aspx?ID=1001" TargetMode="External"/><Relationship Id="rId2770" Type="http://schemas.openxmlformats.org/officeDocument/2006/relationships/hyperlink" Target="https://aluext.sharepoint.com/sites/DesignandFeasibility/Lists/FeasibilityprofileDB/DispForm.aspx?ID=1217" TargetMode="External"/><Relationship Id="rId328" Type="http://schemas.openxmlformats.org/officeDocument/2006/relationships/hyperlink" Target="https://aluext.sharepoint.com/sites/DesignandFeasibility/Profilvorschaubilder/01721-02.jpg" TargetMode="External"/><Relationship Id="rId535" Type="http://schemas.openxmlformats.org/officeDocument/2006/relationships/hyperlink" Target="https://aluext.sharepoint.com/sites/DesignandFeasibility/Profilvorschaubilder/Profil_001819-01.jpg" TargetMode="External"/><Relationship Id="rId742" Type="http://schemas.openxmlformats.org/officeDocument/2006/relationships/hyperlink" Target="https://aluext.sharepoint.com/sites/DesignandFeasibility/Profilvorschaubilder/001869-01.jpg" TargetMode="External"/><Relationship Id="rId1165" Type="http://schemas.openxmlformats.org/officeDocument/2006/relationships/hyperlink" Target="https://aluext.sharepoint.com/sites/DesignandFeasibility/Profilvorschaubilder/002081-04.jpg" TargetMode="External"/><Relationship Id="rId1372" Type="http://schemas.openxmlformats.org/officeDocument/2006/relationships/hyperlink" Target="https://aluext.sharepoint.com/sites/DesignandFeasibility/Profilvorschaubilder/002192-02.jpg" TargetMode="External"/><Relationship Id="rId2009" Type="http://schemas.openxmlformats.org/officeDocument/2006/relationships/hyperlink" Target="https://aluext.sharepoint.com/sites/DesignandFeasibility/Lists/FeasibilityprofileDB/DispForm.aspx?ID=414" TargetMode="External"/><Relationship Id="rId2216" Type="http://schemas.openxmlformats.org/officeDocument/2006/relationships/hyperlink" Target="https://aluext.sharepoint.com/sites/DesignandFeasibility/Lists/FeasibilityprofileDB/DispForm.aspx?ID=610" TargetMode="External"/><Relationship Id="rId2423" Type="http://schemas.openxmlformats.org/officeDocument/2006/relationships/hyperlink" Target="https://aluext.sharepoint.com/sites/DesignandFeasibility/Lists/FeasibilityprofileDB/DispForm.aspx?ID=845" TargetMode="External"/><Relationship Id="rId2630" Type="http://schemas.openxmlformats.org/officeDocument/2006/relationships/hyperlink" Target="https://aluext.sharepoint.com/sites/DesignandFeasibility/Lists/FeasibilityprofileDB/DispForm.aspx?ID=1066" TargetMode="External"/><Relationship Id="rId602" Type="http://schemas.openxmlformats.org/officeDocument/2006/relationships/hyperlink" Target="https://aluext.sharepoint.com/sites/DesignandFeasibility/Profilvorschaubilder/Profil_001832-01.jpg" TargetMode="External"/><Relationship Id="rId1025" Type="http://schemas.openxmlformats.org/officeDocument/2006/relationships/hyperlink" Target="https://aluext.sharepoint.com/sites/DesignandFeasibility/Profilvorschaubilder/Profil_002005-04.jpg" TargetMode="External"/><Relationship Id="rId1232" Type="http://schemas.openxmlformats.org/officeDocument/2006/relationships/hyperlink" Target="https://aluext.sharepoint.com/sites/DesignandFeasibility/Profilvorschaubilder/Profil_002111-09.jpg" TargetMode="External"/><Relationship Id="rId3197" Type="http://schemas.openxmlformats.org/officeDocument/2006/relationships/hyperlink" Target="https://aluext.sharepoint.com/sites/DesignandFeasibility/Lists/FeasibilityprofileDB/DispForm.aspx?ID=1701" TargetMode="External"/><Relationship Id="rId3057" Type="http://schemas.openxmlformats.org/officeDocument/2006/relationships/hyperlink" Target="https://aluext.sharepoint.com/sites/DesignandFeasibility/Lists/FeasibilityprofileDB/DispForm.aspx?ID=1556" TargetMode="External"/><Relationship Id="rId185" Type="http://schemas.openxmlformats.org/officeDocument/2006/relationships/hyperlink" Target="https://aluext.sharepoint.com/sites/DesignandFeasibility/Profilvorschaubilder/Profil_001652-01.jpg" TargetMode="External"/><Relationship Id="rId1909" Type="http://schemas.openxmlformats.org/officeDocument/2006/relationships/hyperlink" Target="https://aluext.sharepoint.com/sites/DesignandFeasibility/Lists/FeasibilityprofileDB/DispForm.aspx?ID=285" TargetMode="External"/><Relationship Id="rId392" Type="http://schemas.openxmlformats.org/officeDocument/2006/relationships/hyperlink" Target="https://aluext.sharepoint.com/sites/DesignandFeasibility/Profilvorschaubilder/Standards/Rundstange.jpg" TargetMode="External"/><Relationship Id="rId2073" Type="http://schemas.openxmlformats.org/officeDocument/2006/relationships/hyperlink" Target="https://aluext.sharepoint.com/sites/DesignandFeasibility/Lists/FeasibilityprofileDB/DispForm.aspx?ID=489" TargetMode="External"/><Relationship Id="rId2280" Type="http://schemas.openxmlformats.org/officeDocument/2006/relationships/hyperlink" Target="https://aluext.sharepoint.com/sites/DesignandFeasibility/Lists/FeasibilityprofileDB/DispForm.aspx?ID=747" TargetMode="External"/><Relationship Id="rId3124" Type="http://schemas.openxmlformats.org/officeDocument/2006/relationships/hyperlink" Target="https://aluext.sharepoint.com/sites/DesignandFeasibility/Lists/FeasibilityprofileDB/DispForm.aspx?ID=1623" TargetMode="External"/><Relationship Id="rId252" Type="http://schemas.openxmlformats.org/officeDocument/2006/relationships/hyperlink" Target="https://aluext.sharepoint.com/sites/DesignandFeasibility/Profilvorschaubilder/01694-02.jpg" TargetMode="External"/><Relationship Id="rId2140" Type="http://schemas.openxmlformats.org/officeDocument/2006/relationships/hyperlink" Target="https://aluext.sharepoint.com/sites/DesignandFeasibility/Lists/FeasibilityprofileDB/DispForm.aspx?ID=556" TargetMode="External"/><Relationship Id="rId112" Type="http://schemas.openxmlformats.org/officeDocument/2006/relationships/hyperlink" Target="https://aluext.sharepoint.com/sites/DesignandFeasibility/Profilvorschaubilder/Profil_001622-08.jpg" TargetMode="External"/><Relationship Id="rId1699" Type="http://schemas.openxmlformats.org/officeDocument/2006/relationships/hyperlink" Target="https://aluext.sharepoint.com/sites/DesignandFeasibility/Lists/FeasibilityprofileDB/DispForm.aspx?ID=91" TargetMode="External"/><Relationship Id="rId2000" Type="http://schemas.openxmlformats.org/officeDocument/2006/relationships/hyperlink" Target="https://aluext.sharepoint.com/sites/DesignandFeasibility/Lists/FeasibilityprofileDB/DispForm.aspx?ID=404" TargetMode="External"/><Relationship Id="rId2957" Type="http://schemas.openxmlformats.org/officeDocument/2006/relationships/hyperlink" Target="https://aluext.sharepoint.com/sites/DesignandFeasibility/Lists/FeasibilityprofileDB/DispForm.aspx?ID=1454" TargetMode="External"/><Relationship Id="rId929" Type="http://schemas.openxmlformats.org/officeDocument/2006/relationships/hyperlink" Target="https://aluext.sharepoint.com/sites/DesignandFeasibility/Profilvorschaubilder/Profil_001963-04.jpg" TargetMode="External"/><Relationship Id="rId1559" Type="http://schemas.openxmlformats.org/officeDocument/2006/relationships/hyperlink" Target="https://aluext.sharepoint.com/sites/DesignandFeasibility/Profilvorschaubilder/Standard.jpg" TargetMode="External"/><Relationship Id="rId1766" Type="http://schemas.openxmlformats.org/officeDocument/2006/relationships/hyperlink" Target="https://aluext.sharepoint.com/sites/DesignandFeasibility/Lists/FeasibilityprofileDB/DispForm.aspx?ID=153" TargetMode="External"/><Relationship Id="rId1973" Type="http://schemas.openxmlformats.org/officeDocument/2006/relationships/hyperlink" Target="https://aluext.sharepoint.com/sites/DesignandFeasibility/Lists/FeasibilityprofileDB/DispForm.aspx?ID=378" TargetMode="External"/><Relationship Id="rId2817" Type="http://schemas.openxmlformats.org/officeDocument/2006/relationships/hyperlink" Target="https://aluext.sharepoint.com/sites/DesignandFeasibility/Lists/FeasibilityprofileDB/DispForm.aspx?ID=1268" TargetMode="External"/><Relationship Id="rId58" Type="http://schemas.openxmlformats.org/officeDocument/2006/relationships/hyperlink" Target="https://aluext.sharepoint.com/sites/DesignandFeasibility/Profilvorschaubilder/01510-08.jpg" TargetMode="External"/><Relationship Id="rId1419" Type="http://schemas.openxmlformats.org/officeDocument/2006/relationships/hyperlink" Target="https://aluext.sharepoint.com/sites/DesignandFeasibility/Profilvorschaubilder/002228-01.jpg" TargetMode="External"/><Relationship Id="rId1626" Type="http://schemas.openxmlformats.org/officeDocument/2006/relationships/hyperlink" Target="https://aluext.sharepoint.com/sites/DesignandFeasibility/Lists/FeasibilityprofileDB/DispForm.aspx?ID=221" TargetMode="External"/><Relationship Id="rId1833" Type="http://schemas.openxmlformats.org/officeDocument/2006/relationships/hyperlink" Target="https://aluext.sharepoint.com/sites/DesignandFeasibility/Lists/FeasibilityprofileDB/DispForm.aspx?ID=213" TargetMode="External"/><Relationship Id="rId1900" Type="http://schemas.openxmlformats.org/officeDocument/2006/relationships/hyperlink" Target="https://aluext.sharepoint.com/sites/DesignandFeasibility/Lists/FeasibilityprofileDB/DispForm.aspx?ID=276" TargetMode="External"/><Relationship Id="rId579" Type="http://schemas.openxmlformats.org/officeDocument/2006/relationships/hyperlink" Target="https://aluext.sharepoint.com/sites/DesignandFeasibility/Profilvorschaubilder/logo_step_g_4c_pos.jpg" TargetMode="External"/><Relationship Id="rId786" Type="http://schemas.openxmlformats.org/officeDocument/2006/relationships/hyperlink" Target="https://aluext.sharepoint.com/sites/DesignandFeasibility/Profilvorschaubilder/001894-05.jpg" TargetMode="External"/><Relationship Id="rId993" Type="http://schemas.openxmlformats.org/officeDocument/2006/relationships/hyperlink" Target="https://aluext.sharepoint.com/sites/DesignandFeasibility/Profilvorschaubilder/Profil_001995-05.jpg" TargetMode="External"/><Relationship Id="rId2467" Type="http://schemas.openxmlformats.org/officeDocument/2006/relationships/hyperlink" Target="https://aluext.sharepoint.com/sites/DesignandFeasibility/Lists/FeasibilityprofileDB/DispForm.aspx?ID=898" TargetMode="External"/><Relationship Id="rId2674" Type="http://schemas.openxmlformats.org/officeDocument/2006/relationships/hyperlink" Target="https://aluext.sharepoint.com/sites/DesignandFeasibility/Lists/FeasibilityprofileDB/DispForm.aspx?ID=1114" TargetMode="External"/><Relationship Id="rId439" Type="http://schemas.openxmlformats.org/officeDocument/2006/relationships/hyperlink" Target="https://aluext.sharepoint.com/sites/DesignandFeasibility/Profilvorschaubilder/001768-01.jpg" TargetMode="External"/><Relationship Id="rId646" Type="http://schemas.openxmlformats.org/officeDocument/2006/relationships/hyperlink" Target="https://aluext.sharepoint.com/sites/DesignandFeasibility/Profilvorschaubilder/Profil_001854-03.jpg" TargetMode="External"/><Relationship Id="rId1069" Type="http://schemas.openxmlformats.org/officeDocument/2006/relationships/hyperlink" Target="https://aluext.sharepoint.com/sites/DesignandFeasibility/Profilvorschaubilder/logo_step_g_4c_pos.jpg" TargetMode="External"/><Relationship Id="rId1276" Type="http://schemas.openxmlformats.org/officeDocument/2006/relationships/hyperlink" Target="https://aluext.sharepoint.com/sites/DesignandFeasibility/Profilvorschaubilder/Standard.jpg" TargetMode="External"/><Relationship Id="rId1483" Type="http://schemas.openxmlformats.org/officeDocument/2006/relationships/hyperlink" Target="https://aluext.sharepoint.com/sites/DesignandFeasibility/Profilvorschaubilder/Standard.jpg" TargetMode="External"/><Relationship Id="rId2327" Type="http://schemas.openxmlformats.org/officeDocument/2006/relationships/hyperlink" Target="https://aluext.sharepoint.com/sites/DesignandFeasibility/Lists/FeasibilityprofileDB/DispForm.aspx?ID=713" TargetMode="External"/><Relationship Id="rId2881" Type="http://schemas.openxmlformats.org/officeDocument/2006/relationships/hyperlink" Target="https://aluext.sharepoint.com/sites/DesignandFeasibility/Lists/FeasibilityprofileDB/DispForm.aspx?ID=1338" TargetMode="External"/><Relationship Id="rId506" Type="http://schemas.openxmlformats.org/officeDocument/2006/relationships/hyperlink" Target="https://aluext.sharepoint.com/sites/DesignandFeasibility/Profilvorschaubilder/01806-01.jpg" TargetMode="External"/><Relationship Id="rId853" Type="http://schemas.openxmlformats.org/officeDocument/2006/relationships/hyperlink" Target="https://aluext.sharepoint.com/sites/DesignandFeasibility/Profilvorschaubilder/logo_step_g_4c_pos.jpg" TargetMode="External"/><Relationship Id="rId1136" Type="http://schemas.openxmlformats.org/officeDocument/2006/relationships/hyperlink" Target="https://aluext.sharepoint.com/sites/DesignandFeasibility/Profilvorschaubilder/Profil_002067-09.jpg" TargetMode="External"/><Relationship Id="rId1690" Type="http://schemas.openxmlformats.org/officeDocument/2006/relationships/hyperlink" Target="https://aluext.sharepoint.com/sites/DesignandFeasibility/Lists/FeasibilityprofileDB/DispForm.aspx?ID=908" TargetMode="External"/><Relationship Id="rId2534" Type="http://schemas.openxmlformats.org/officeDocument/2006/relationships/hyperlink" Target="https://aluext.sharepoint.com/sites/DesignandFeasibility/Lists/FeasibilityprofileDB/DispForm.aspx?ID=972" TargetMode="External"/><Relationship Id="rId2741" Type="http://schemas.openxmlformats.org/officeDocument/2006/relationships/hyperlink" Target="https://aluext.sharepoint.com/sites/DesignandFeasibility/Lists/FeasibilityprofileDB/DispForm.aspx?ID=1192" TargetMode="External"/><Relationship Id="rId713" Type="http://schemas.openxmlformats.org/officeDocument/2006/relationships/hyperlink" Target="https://aluext.sharepoint.com/sites/DesignandFeasibility/Profilvorschaubilder/01862-04.jpg" TargetMode="External"/><Relationship Id="rId920" Type="http://schemas.openxmlformats.org/officeDocument/2006/relationships/hyperlink" Target="https://aluext.sharepoint.com/sites/DesignandFeasibility/Profilvorschaubilder/01959-01.jpg" TargetMode="External"/><Relationship Id="rId1343" Type="http://schemas.openxmlformats.org/officeDocument/2006/relationships/hyperlink" Target="https://aluext.sharepoint.com/sites/DesignandFeasibility/Profilvorschaubilder/02173-01.jpg" TargetMode="External"/><Relationship Id="rId1550" Type="http://schemas.openxmlformats.org/officeDocument/2006/relationships/hyperlink" Target="https://aluext.sharepoint.com/sites/DesignandFeasibility/Profilvorschaubilder/002293-01.jpg" TargetMode="External"/><Relationship Id="rId2601" Type="http://schemas.openxmlformats.org/officeDocument/2006/relationships/hyperlink" Target="https://aluext.sharepoint.com/sites/DesignandFeasibility/Lists/FeasibilityprofileDB/DispForm.aspx?ID=1047" TargetMode="External"/><Relationship Id="rId1203" Type="http://schemas.openxmlformats.org/officeDocument/2006/relationships/hyperlink" Target="https://aluext.sharepoint.com/sites/DesignandFeasibility/Profilvorschaubilder/logo_step_g_4c_pos.jpg" TargetMode="External"/><Relationship Id="rId1410" Type="http://schemas.openxmlformats.org/officeDocument/2006/relationships/hyperlink" Target="https://aluext.sharepoint.com/sites/DesignandFeasibility/Profilvorschaubilder/002219-01.jpg" TargetMode="External"/><Relationship Id="rId3168" Type="http://schemas.openxmlformats.org/officeDocument/2006/relationships/hyperlink" Target="https://aluext.sharepoint.com/sites/DesignandFeasibility/Lists/FeasibilityprofileDB/DispForm.aspx?ID=1669" TargetMode="External"/><Relationship Id="rId296" Type="http://schemas.openxmlformats.org/officeDocument/2006/relationships/hyperlink" Target="https://aluext.sharepoint.com/sites/DesignandFeasibility/Profilvorschaubilder/logo_step_g_4c_pos.jpg" TargetMode="External"/><Relationship Id="rId2184" Type="http://schemas.openxmlformats.org/officeDocument/2006/relationships/hyperlink" Target="https://aluext.sharepoint.com/sites/DesignandFeasibility/Lists/FeasibilityprofileDB/DispForm.aspx?ID=581" TargetMode="External"/><Relationship Id="rId2391" Type="http://schemas.openxmlformats.org/officeDocument/2006/relationships/hyperlink" Target="https://aluext.sharepoint.com/sites/DesignandFeasibility/Lists/FeasibilityprofileDB/DispForm.aspx?ID=815" TargetMode="External"/><Relationship Id="rId3028" Type="http://schemas.openxmlformats.org/officeDocument/2006/relationships/hyperlink" Target="https://aluext.sharepoint.com/sites/DesignandFeasibility/Lists/FeasibilityprofileDB/DispForm.aspx?ID=1689" TargetMode="External"/><Relationship Id="rId156" Type="http://schemas.openxmlformats.org/officeDocument/2006/relationships/hyperlink" Target="https://aluext.sharepoint.com/sites/DesignandFeasibility/Profilvorschaubilder/Standards/Flachstange.jpg" TargetMode="External"/><Relationship Id="rId363" Type="http://schemas.openxmlformats.org/officeDocument/2006/relationships/hyperlink" Target="https://aluext.sharepoint.com/sites/DesignandFeasibility/Profilvorschaubilder/Standards/Rundrohr.jpg" TargetMode="External"/><Relationship Id="rId570" Type="http://schemas.openxmlformats.org/officeDocument/2006/relationships/hyperlink" Target="https://aluext.sharepoint.com/sites/DesignandFeasibility/Profilvorschaubilder/001825-19.jpg" TargetMode="External"/><Relationship Id="rId2044" Type="http://schemas.openxmlformats.org/officeDocument/2006/relationships/hyperlink" Target="https://aluext.sharepoint.com/sites/DesignandFeasibility/Lists/FeasibilityprofileDB/DispForm.aspx?ID=456" TargetMode="External"/><Relationship Id="rId2251" Type="http://schemas.openxmlformats.org/officeDocument/2006/relationships/hyperlink" Target="https://aluext.sharepoint.com/sites/DesignandFeasibility/Lists/FeasibilityprofileDB/DispForm.aspx?ID=675" TargetMode="External"/><Relationship Id="rId223" Type="http://schemas.openxmlformats.org/officeDocument/2006/relationships/hyperlink" Target="https://aluext.sharepoint.com/sites/DesignandFeasibility/Profilvorschaubilder/Standards/Rechteckrohr.jpg" TargetMode="External"/><Relationship Id="rId430" Type="http://schemas.openxmlformats.org/officeDocument/2006/relationships/hyperlink" Target="https://aluext.sharepoint.com/sites/DesignandFeasibility/Profilvorschaubilder/Standards/Rundstange.jpg" TargetMode="External"/><Relationship Id="rId1060" Type="http://schemas.openxmlformats.org/officeDocument/2006/relationships/hyperlink" Target="https://aluext.sharepoint.com/sites/DesignandFeasibility/Profilvorschaubilder/02023-03.jpg" TargetMode="External"/><Relationship Id="rId2111" Type="http://schemas.openxmlformats.org/officeDocument/2006/relationships/hyperlink" Target="https://aluext.sharepoint.com/sites/DesignandFeasibility/Lists/FeasibilityprofileDB/DispForm.aspx?ID=1072" TargetMode="External"/><Relationship Id="rId1877" Type="http://schemas.openxmlformats.org/officeDocument/2006/relationships/hyperlink" Target="https://aluext.sharepoint.com/sites/DesignandFeasibility/Lists/FeasibilityprofileDB/DispForm.aspx?ID=266" TargetMode="External"/><Relationship Id="rId2928" Type="http://schemas.openxmlformats.org/officeDocument/2006/relationships/hyperlink" Target="https://aluext.sharepoint.com/sites/DesignandFeasibility/Lists/FeasibilityprofileDB/DispForm.aspx?ID=1427" TargetMode="External"/><Relationship Id="rId1737" Type="http://schemas.openxmlformats.org/officeDocument/2006/relationships/hyperlink" Target="https://aluext.sharepoint.com/sites/DesignandFeasibility/Lists/FeasibilityprofileDB/DispForm.aspx?ID=124" TargetMode="External"/><Relationship Id="rId1944" Type="http://schemas.openxmlformats.org/officeDocument/2006/relationships/hyperlink" Target="https://aluext.sharepoint.com/sites/DesignandFeasibility/Lists/FeasibilityprofileDB/DispForm.aspx?ID=352" TargetMode="External"/><Relationship Id="rId3092" Type="http://schemas.openxmlformats.org/officeDocument/2006/relationships/hyperlink" Target="https://aluext.sharepoint.com/sites/DesignandFeasibility/Lists/FeasibilityprofileDB/DispForm.aspx?ID=1591" TargetMode="External"/><Relationship Id="rId29" Type="http://schemas.openxmlformats.org/officeDocument/2006/relationships/hyperlink" Target="https://aluext.sharepoint.com/sites/DesignandFeasibility/Profilvorschaubilder/01354-008.jpg" TargetMode="External"/><Relationship Id="rId1804" Type="http://schemas.openxmlformats.org/officeDocument/2006/relationships/hyperlink" Target="https://aluext.sharepoint.com/sites/DesignandFeasibility/Lists/FeasibilityprofileDB/DispForm.aspx?ID=231" TargetMode="External"/><Relationship Id="rId897" Type="http://schemas.openxmlformats.org/officeDocument/2006/relationships/hyperlink" Target="https://aluext.sharepoint.com/sites/DesignandFeasibility/Profilvorschaubilder/logo_step_g_4c_pos.jpg" TargetMode="External"/><Relationship Id="rId2578" Type="http://schemas.openxmlformats.org/officeDocument/2006/relationships/hyperlink" Target="https://aluext.sharepoint.com/sites/DesignandFeasibility/Lists/FeasibilityprofileDB/DispForm.aspx?ID=1021" TargetMode="External"/><Relationship Id="rId2785" Type="http://schemas.openxmlformats.org/officeDocument/2006/relationships/hyperlink" Target="https://aluext.sharepoint.com/sites/DesignandFeasibility/Lists/FeasibilityprofileDB/DispForm.aspx?ID=1237" TargetMode="External"/><Relationship Id="rId2992" Type="http://schemas.openxmlformats.org/officeDocument/2006/relationships/hyperlink" Target="https://aluext.sharepoint.com/sites/DesignandFeasibility/Lists/FeasibilityprofileDB/DispForm.aspx?ID=1494" TargetMode="External"/><Relationship Id="rId757" Type="http://schemas.openxmlformats.org/officeDocument/2006/relationships/hyperlink" Target="https://aluext.sharepoint.com/sites/DesignandFeasibility/Profilvorschaubilder/logo_step_g_4c_pos.jpg" TargetMode="External"/><Relationship Id="rId964" Type="http://schemas.openxmlformats.org/officeDocument/2006/relationships/hyperlink" Target="https://aluext.sharepoint.com/sites/DesignandFeasibility/Profilvorschaubilder/logo_step_g_4c_pos.jpg" TargetMode="External"/><Relationship Id="rId1387" Type="http://schemas.openxmlformats.org/officeDocument/2006/relationships/hyperlink" Target="https://aluext.sharepoint.com/sites/DesignandFeasibility/Profilvorschaubilder/02200-01.jpg" TargetMode="External"/><Relationship Id="rId1594" Type="http://schemas.openxmlformats.org/officeDocument/2006/relationships/hyperlink" Target="https://aluext.sharepoint.com/sites/DesignandFeasibility/Profilvorschaubilder/Standards/Flachstange.jpg" TargetMode="External"/><Relationship Id="rId2438" Type="http://schemas.openxmlformats.org/officeDocument/2006/relationships/hyperlink" Target="https://aluext.sharepoint.com/sites/DesignandFeasibility/Lists/FeasibilityprofileDB/DispForm.aspx?ID=866" TargetMode="External"/><Relationship Id="rId2645" Type="http://schemas.openxmlformats.org/officeDocument/2006/relationships/hyperlink" Target="https://aluext.sharepoint.com/sites/DesignandFeasibility/Lists/FeasibilityprofileDB/DispForm.aspx?ID=1086" TargetMode="External"/><Relationship Id="rId2852" Type="http://schemas.openxmlformats.org/officeDocument/2006/relationships/hyperlink" Target="https://aluext.sharepoint.com/sites/DesignandFeasibility/Lists/FeasibilityprofileDB/DispForm.aspx?ID=1302" TargetMode="External"/><Relationship Id="rId93" Type="http://schemas.openxmlformats.org/officeDocument/2006/relationships/hyperlink" Target="https://aluext.sharepoint.com/sites/DesignandFeasibility/Profilvorschaubilder/Standards/Flachstange.jpg" TargetMode="External"/><Relationship Id="rId617" Type="http://schemas.openxmlformats.org/officeDocument/2006/relationships/hyperlink" Target="https://aluext.sharepoint.com/sites/DesignandFeasibility/Profilvorschaubilder/Profil_001841-02.jpg" TargetMode="External"/><Relationship Id="rId824" Type="http://schemas.openxmlformats.org/officeDocument/2006/relationships/hyperlink" Target="https://aluext.sharepoint.com/sites/DesignandFeasibility/Profilvorschaubilder/logo_step_g_4c_pos.jpg" TargetMode="External"/><Relationship Id="rId1247" Type="http://schemas.openxmlformats.org/officeDocument/2006/relationships/hyperlink" Target="https://aluext.sharepoint.com/sites/DesignandFeasibility/Profilvorschaubilder/02113-02.jpg" TargetMode="External"/><Relationship Id="rId1454" Type="http://schemas.openxmlformats.org/officeDocument/2006/relationships/hyperlink" Target="https://aluext.sharepoint.com/sites/DesignandFeasibility/Profilvorschaubilder/Profil_002247-05.jpg" TargetMode="External"/><Relationship Id="rId1661" Type="http://schemas.openxmlformats.org/officeDocument/2006/relationships/hyperlink" Target="https://aluext.sharepoint.com/sites/DesignandFeasibility/Lists/FeasibilityprofileDB/DispForm.aspx?ID=960" TargetMode="External"/><Relationship Id="rId2505" Type="http://schemas.openxmlformats.org/officeDocument/2006/relationships/hyperlink" Target="https://aluext.sharepoint.com/sites/DesignandFeasibility/Lists/FeasibilityprofileDB/DispForm.aspx?ID=937" TargetMode="External"/><Relationship Id="rId2712" Type="http://schemas.openxmlformats.org/officeDocument/2006/relationships/hyperlink" Target="https://aluext.sharepoint.com/sites/DesignandFeasibility/Lists/FeasibilityprofileDB/DispForm.aspx?ID=1157" TargetMode="External"/><Relationship Id="rId1107" Type="http://schemas.openxmlformats.org/officeDocument/2006/relationships/hyperlink" Target="https://aluext.sharepoint.com/sites/DesignandFeasibility/Profilvorschaubilder/logo_step_g_4c_pos.jpg" TargetMode="External"/><Relationship Id="rId1314" Type="http://schemas.openxmlformats.org/officeDocument/2006/relationships/hyperlink" Target="https://aluext.sharepoint.com/sites/DesignandFeasibility/Profilvorschaubilder/Profil_002161-02.jpg" TargetMode="External"/><Relationship Id="rId1521" Type="http://schemas.openxmlformats.org/officeDocument/2006/relationships/hyperlink" Target="https://aluext.sharepoint.com/sites/DesignandFeasibility/Profilvorschaubilder/002273-04.jpg" TargetMode="External"/><Relationship Id="rId20" Type="http://schemas.openxmlformats.org/officeDocument/2006/relationships/hyperlink" Target="https://aluext.sharepoint.com/sites/DesignandFeasibility/Profilvorschaubilder/Profil_001034-01.jpg" TargetMode="External"/><Relationship Id="rId2088" Type="http://schemas.openxmlformats.org/officeDocument/2006/relationships/hyperlink" Target="https://aluext.sharepoint.com/sites/DesignandFeasibility/Lists/FeasibilityprofileDB/DispForm.aspx?ID=505" TargetMode="External"/><Relationship Id="rId2295" Type="http://schemas.openxmlformats.org/officeDocument/2006/relationships/hyperlink" Target="https://aluext.sharepoint.com/sites/DesignandFeasibility/Lists/FeasibilityprofileDB/DispForm.aspx?ID=662" TargetMode="External"/><Relationship Id="rId3139" Type="http://schemas.openxmlformats.org/officeDocument/2006/relationships/hyperlink" Target="https://aluext.sharepoint.com/sites/DesignandFeasibility/Lists/FeasibilityprofileDB/DispForm.aspx?ID=1639" TargetMode="External"/><Relationship Id="rId267" Type="http://schemas.openxmlformats.org/officeDocument/2006/relationships/hyperlink" Target="https://aluext.sharepoint.com/sites/DesignandFeasibility/Profilvorschaubilder/01703-08.jpg" TargetMode="External"/><Relationship Id="rId474" Type="http://schemas.openxmlformats.org/officeDocument/2006/relationships/hyperlink" Target="https://aluext.sharepoint.com/sites/DesignandFeasibility/Profilvorschaubilder/001793-12.jpg" TargetMode="External"/><Relationship Id="rId2155" Type="http://schemas.openxmlformats.org/officeDocument/2006/relationships/hyperlink" Target="https://aluext.sharepoint.com/sites/DesignandFeasibility/Lists/FeasibilityprofileDB/DispForm.aspx?ID=569" TargetMode="External"/><Relationship Id="rId127" Type="http://schemas.openxmlformats.org/officeDocument/2006/relationships/hyperlink" Target="https://aluext.sharepoint.com/sites/DesignandFeasibility/Profilvorschaubilder/Profil_001627-01.jpg" TargetMode="External"/><Relationship Id="rId681" Type="http://schemas.openxmlformats.org/officeDocument/2006/relationships/hyperlink" Target="https://aluext.sharepoint.com/sites/DesignandFeasibility/Profilvorschaubilder/001854-38.jpg" TargetMode="External"/><Relationship Id="rId2362" Type="http://schemas.openxmlformats.org/officeDocument/2006/relationships/hyperlink" Target="https://aluext.sharepoint.com/sites/DesignandFeasibility/Lists/FeasibilityprofileDB/DispForm.aspx?ID=781" TargetMode="External"/><Relationship Id="rId3206" Type="http://schemas.openxmlformats.org/officeDocument/2006/relationships/hyperlink" Target="https://aluext.sharepoint.com/sites/DesignandFeasibility/Lists/FeasibilityprofileDB/DispForm.aspx?ID=1714" TargetMode="External"/><Relationship Id="rId334" Type="http://schemas.openxmlformats.org/officeDocument/2006/relationships/hyperlink" Target="https://aluext.sharepoint.com/sites/DesignandFeasibility/Profilvorschaubilder/Profil_001725-01.jpg" TargetMode="External"/><Relationship Id="rId541" Type="http://schemas.openxmlformats.org/officeDocument/2006/relationships/hyperlink" Target="https://aluext.sharepoint.com/sites/DesignandFeasibility/Profilvorschaubilder/001820-01.jpg" TargetMode="External"/><Relationship Id="rId1171" Type="http://schemas.openxmlformats.org/officeDocument/2006/relationships/hyperlink" Target="https://aluext.sharepoint.com/sites/DesignandFeasibility/Profilvorschaubilder/02082-03.jpg" TargetMode="External"/><Relationship Id="rId2015" Type="http://schemas.openxmlformats.org/officeDocument/2006/relationships/hyperlink" Target="https://aluext.sharepoint.com/sites/DesignandFeasibility/Lists/FeasibilityprofileDB/DispForm.aspx?ID=425" TargetMode="External"/><Relationship Id="rId2222" Type="http://schemas.openxmlformats.org/officeDocument/2006/relationships/hyperlink" Target="https://aluext.sharepoint.com/sites/DesignandFeasibility/Lists/FeasibilityprofileDB/DispForm.aspx?ID=617" TargetMode="External"/><Relationship Id="rId401" Type="http://schemas.openxmlformats.org/officeDocument/2006/relationships/hyperlink" Target="https://aluext.sharepoint.com/sites/DesignandFeasibility/Profilvorschaubilder/01750-06.jpg" TargetMode="External"/><Relationship Id="rId1031" Type="http://schemas.openxmlformats.org/officeDocument/2006/relationships/hyperlink" Target="https://aluext.sharepoint.com/sites/DesignandFeasibility/Profilvorschaubilder/002006-01.jpg" TargetMode="External"/><Relationship Id="rId1988" Type="http://schemas.openxmlformats.org/officeDocument/2006/relationships/hyperlink" Target="https://aluext.sharepoint.com/sites/DesignandFeasibility/Lists/FeasibilityprofileDB/DispForm.aspx?ID=393" TargetMode="External"/><Relationship Id="rId1848" Type="http://schemas.openxmlformats.org/officeDocument/2006/relationships/hyperlink" Target="https://aluext.sharepoint.com/sites/DesignandFeasibility/Lists/FeasibilityprofileDB/DispForm.aspx?ID=230" TargetMode="External"/><Relationship Id="rId3063" Type="http://schemas.openxmlformats.org/officeDocument/2006/relationships/hyperlink" Target="https://aluext.sharepoint.com/sites/DesignandFeasibility/Lists/FeasibilityprofileDB/DispForm.aspx?ID=1561" TargetMode="External"/><Relationship Id="rId191" Type="http://schemas.openxmlformats.org/officeDocument/2006/relationships/hyperlink" Target="https://aluext.sharepoint.com/sites/DesignandFeasibility/Profilvorschaubilder/logo_step_g_4c_pos.jpg" TargetMode="External"/><Relationship Id="rId1708" Type="http://schemas.openxmlformats.org/officeDocument/2006/relationships/hyperlink" Target="https://aluext.sharepoint.com/sites/DesignandFeasibility/Lists/FeasibilityprofileDB/DispForm.aspx?ID=100" TargetMode="External"/><Relationship Id="rId1915" Type="http://schemas.openxmlformats.org/officeDocument/2006/relationships/hyperlink" Target="https://aluext.sharepoint.com/sites/DesignandFeasibility/Lists/FeasibilityprofileDB/DispForm.aspx?ID=290" TargetMode="External"/><Relationship Id="rId3130" Type="http://schemas.openxmlformats.org/officeDocument/2006/relationships/hyperlink" Target="https://aluext.sharepoint.com/sites/DesignandFeasibility/Lists/FeasibilityprofileDB/DispForm.aspx?ID=1629" TargetMode="External"/><Relationship Id="rId2689" Type="http://schemas.openxmlformats.org/officeDocument/2006/relationships/hyperlink" Target="https://aluext.sharepoint.com/sites/DesignandFeasibility/Lists/FeasibilityprofileDB/DispForm.aspx?ID=1130" TargetMode="External"/><Relationship Id="rId2896" Type="http://schemas.openxmlformats.org/officeDocument/2006/relationships/hyperlink" Target="https://aluext.sharepoint.com/sites/DesignandFeasibility/Lists/FeasibilityprofileDB/DispForm.aspx?ID=1361" TargetMode="External"/><Relationship Id="rId868" Type="http://schemas.openxmlformats.org/officeDocument/2006/relationships/hyperlink" Target="https://aluext.sharepoint.com/sites/DesignandFeasibility/Profilvorschaubilder/Standards/Flachstange.jpg" TargetMode="External"/><Relationship Id="rId1498" Type="http://schemas.openxmlformats.org/officeDocument/2006/relationships/hyperlink" Target="https://aluext.sharepoint.com/sites/DesignandFeasibility/Profilvorschaubilder/Profil_002269-15.jpg" TargetMode="External"/><Relationship Id="rId2549" Type="http://schemas.openxmlformats.org/officeDocument/2006/relationships/hyperlink" Target="https://aluext.sharepoint.com/sites/DesignandFeasibility/Lists/FeasibilityprofileDB/DispForm.aspx?ID=991" TargetMode="External"/><Relationship Id="rId2756" Type="http://schemas.openxmlformats.org/officeDocument/2006/relationships/hyperlink" Target="https://aluext.sharepoint.com/sites/DesignandFeasibility/Lists/FeasibilityprofileDB/DispForm.aspx?ID=1226" TargetMode="External"/><Relationship Id="rId2963" Type="http://schemas.openxmlformats.org/officeDocument/2006/relationships/hyperlink" Target="https://aluext.sharepoint.com/sites/DesignandFeasibility/Lists/FeasibilityprofileDB/DispForm.aspx?ID=1463" TargetMode="External"/><Relationship Id="rId728" Type="http://schemas.openxmlformats.org/officeDocument/2006/relationships/hyperlink" Target="https://aluext.sharepoint.com/sites/DesignandFeasibility/Profilvorschaubilder/001864-01.jpg" TargetMode="External"/><Relationship Id="rId935" Type="http://schemas.openxmlformats.org/officeDocument/2006/relationships/hyperlink" Target="https://aluext.sharepoint.com/sites/DesignandFeasibility/Profilvorschaubilder/001964-01.jpg" TargetMode="External"/><Relationship Id="rId1358" Type="http://schemas.openxmlformats.org/officeDocument/2006/relationships/hyperlink" Target="https://aluext.sharepoint.com/sites/DesignandFeasibility/Profilvorschaubilder/002184-01.jpg" TargetMode="External"/><Relationship Id="rId1565" Type="http://schemas.openxmlformats.org/officeDocument/2006/relationships/hyperlink" Target="https://aluext.sharepoint.com/sites/DesignandFeasibility/Profilvorschaubilder/002303-01.jpg" TargetMode="External"/><Relationship Id="rId1772" Type="http://schemas.openxmlformats.org/officeDocument/2006/relationships/hyperlink" Target="https://aluext.sharepoint.com/sites/DesignandFeasibility/Lists/FeasibilityprofileDB/DispForm.aspx?ID=159" TargetMode="External"/><Relationship Id="rId2409" Type="http://schemas.openxmlformats.org/officeDocument/2006/relationships/hyperlink" Target="https://aluext.sharepoint.com/sites/DesignandFeasibility/Lists/FeasibilityprofileDB/DispForm.aspx?ID=833" TargetMode="External"/><Relationship Id="rId2616" Type="http://schemas.openxmlformats.org/officeDocument/2006/relationships/hyperlink" Target="https://aluext.sharepoint.com/sites/DesignandFeasibility/Lists/FeasibilityprofileDB/DispForm.aspx?ID=1036" TargetMode="External"/><Relationship Id="rId64" Type="http://schemas.openxmlformats.org/officeDocument/2006/relationships/hyperlink" Target="https://aluext.sharepoint.com/sites/DesignandFeasibility/Profilvorschaubilder/01598-01.jpg" TargetMode="External"/><Relationship Id="rId1218" Type="http://schemas.openxmlformats.org/officeDocument/2006/relationships/hyperlink" Target="https://aluext.sharepoint.com/sites/DesignandFeasibility/Profilvorschaubilder/002109-01.jpg" TargetMode="External"/><Relationship Id="rId1425" Type="http://schemas.openxmlformats.org/officeDocument/2006/relationships/hyperlink" Target="https://aluext.sharepoint.com/sites/DesignandFeasibility/Profilvorschaubilder/Profil_002230-04.jpg" TargetMode="External"/><Relationship Id="rId2823" Type="http://schemas.openxmlformats.org/officeDocument/2006/relationships/hyperlink" Target="https://aluext.sharepoint.com/sites/DesignandFeasibility/Lists/FeasibilityprofileDB/DispForm.aspx?ID=1275" TargetMode="External"/><Relationship Id="rId1632" Type="http://schemas.openxmlformats.org/officeDocument/2006/relationships/hyperlink" Target="https://aluext.sharepoint.com/sites/DesignandFeasibility/Lists/FeasibilityprofileDB/DispForm.aspx?ID=333" TargetMode="External"/><Relationship Id="rId2199" Type="http://schemas.openxmlformats.org/officeDocument/2006/relationships/hyperlink" Target="https://aluext.sharepoint.com/sites/DesignandFeasibility/Lists/FeasibilityprofileDB/DispForm.aspx?ID=1346" TargetMode="External"/><Relationship Id="rId378" Type="http://schemas.openxmlformats.org/officeDocument/2006/relationships/hyperlink" Target="https://aluext.sharepoint.com/sites/DesignandFeasibility/Profilvorschaubilder/Profil_001741-06.jpg" TargetMode="External"/><Relationship Id="rId585" Type="http://schemas.openxmlformats.org/officeDocument/2006/relationships/hyperlink" Target="https://aluext.sharepoint.com/sites/DesignandFeasibility/Profilvorschaubilder/001826-15.jpg" TargetMode="External"/><Relationship Id="rId792" Type="http://schemas.openxmlformats.org/officeDocument/2006/relationships/hyperlink" Target="https://aluext.sharepoint.com/sites/DesignandFeasibility/Profilvorschaubilder/Standards/Rundstange.jpg" TargetMode="External"/><Relationship Id="rId2059" Type="http://schemas.openxmlformats.org/officeDocument/2006/relationships/hyperlink" Target="https://aluext.sharepoint.com/sites/DesignandFeasibility/Lists/FeasibilityprofileDB/DispForm.aspx?ID=475" TargetMode="External"/><Relationship Id="rId2266" Type="http://schemas.openxmlformats.org/officeDocument/2006/relationships/hyperlink" Target="https://aluext.sharepoint.com/sites/DesignandFeasibility/Lists/FeasibilityprofileDB/DispForm.aspx?ID=690" TargetMode="External"/><Relationship Id="rId2473" Type="http://schemas.openxmlformats.org/officeDocument/2006/relationships/hyperlink" Target="https://aluext.sharepoint.com/sites/DesignandFeasibility/Lists/FeasibilityprofileDB/DispForm.aspx?ID=902" TargetMode="External"/><Relationship Id="rId2680" Type="http://schemas.openxmlformats.org/officeDocument/2006/relationships/hyperlink" Target="https://aluext.sharepoint.com/sites/DesignandFeasibility/Lists/FeasibilityprofileDB/DispForm.aspx?ID=1120" TargetMode="External"/><Relationship Id="rId238" Type="http://schemas.openxmlformats.org/officeDocument/2006/relationships/hyperlink" Target="https://aluext.sharepoint.com/sites/DesignandFeasibility/Profilvorschaubilder/Standards/Flachstange.jpg" TargetMode="External"/><Relationship Id="rId445" Type="http://schemas.openxmlformats.org/officeDocument/2006/relationships/hyperlink" Target="https://aluext.sharepoint.com/sites/DesignandFeasibility/Profilvorschaubilder/logo_step_g_4c_pos.jpg" TargetMode="External"/><Relationship Id="rId652" Type="http://schemas.openxmlformats.org/officeDocument/2006/relationships/hyperlink" Target="https://aluext.sharepoint.com/sites/DesignandFeasibility/Profilvorschaubilder/Profil_001854-09.jpg" TargetMode="External"/><Relationship Id="rId1075" Type="http://schemas.openxmlformats.org/officeDocument/2006/relationships/hyperlink" Target="https://aluext.sharepoint.com/sites/DesignandFeasibility/Profilvorschaubilder/02030-02.jpg" TargetMode="External"/><Relationship Id="rId1282" Type="http://schemas.openxmlformats.org/officeDocument/2006/relationships/hyperlink" Target="https://aluext.sharepoint.com/sites/DesignandFeasibility/Profilvorschaubilder/02133-002.jpg" TargetMode="External"/><Relationship Id="rId2126" Type="http://schemas.openxmlformats.org/officeDocument/2006/relationships/hyperlink" Target="https://aluext.sharepoint.com/sites/DesignandFeasibility/Lists/FeasibilityprofileDB/DispForm.aspx?ID=541" TargetMode="External"/><Relationship Id="rId2333" Type="http://schemas.openxmlformats.org/officeDocument/2006/relationships/hyperlink" Target="https://aluext.sharepoint.com/sites/DesignandFeasibility/Lists/FeasibilityprofileDB/DispForm.aspx?ID=720" TargetMode="External"/><Relationship Id="rId2540" Type="http://schemas.openxmlformats.org/officeDocument/2006/relationships/hyperlink" Target="https://aluext.sharepoint.com/sites/DesignandFeasibility/Lists/FeasibilityprofileDB/DispForm.aspx?ID=980" TargetMode="External"/><Relationship Id="rId305" Type="http://schemas.openxmlformats.org/officeDocument/2006/relationships/hyperlink" Target="https://aluext.sharepoint.com/sites/DesignandFeasibility/Profilvorschaubilder/logo_step_g_4c_pos.jpg" TargetMode="External"/><Relationship Id="rId512" Type="http://schemas.openxmlformats.org/officeDocument/2006/relationships/hyperlink" Target="https://aluext.sharepoint.com/sites/DesignandFeasibility/Profilvorschaubilder/Standards/Rundrohr.jpg" TargetMode="External"/><Relationship Id="rId1142" Type="http://schemas.openxmlformats.org/officeDocument/2006/relationships/hyperlink" Target="https://aluext.sharepoint.com/sites/DesignandFeasibility/Profilvorschaubilder/Profil_002071-01.jpg" TargetMode="External"/><Relationship Id="rId2400" Type="http://schemas.openxmlformats.org/officeDocument/2006/relationships/hyperlink" Target="https://aluext.sharepoint.com/sites/DesignandFeasibility/Lists/FeasibilityprofileDB/DispForm.aspx?ID=824" TargetMode="External"/><Relationship Id="rId1002" Type="http://schemas.openxmlformats.org/officeDocument/2006/relationships/hyperlink" Target="https://aluext.sharepoint.com/sites/DesignandFeasibility/Profilvorschaubilder/profil%20001995-14.jpg" TargetMode="External"/><Relationship Id="rId1959" Type="http://schemas.openxmlformats.org/officeDocument/2006/relationships/hyperlink" Target="https://aluext.sharepoint.com/sites/DesignandFeasibility/Lists/FeasibilityprofileDB/DispForm.aspx?ID=364" TargetMode="External"/><Relationship Id="rId3174" Type="http://schemas.openxmlformats.org/officeDocument/2006/relationships/hyperlink" Target="https://aluext.sharepoint.com/sites/DesignandFeasibility/Lists/FeasibilityprofileDB/DispForm.aspx?ID=1718" TargetMode="External"/><Relationship Id="rId1819" Type="http://schemas.openxmlformats.org/officeDocument/2006/relationships/hyperlink" Target="https://aluext.sharepoint.com/sites/DesignandFeasibility/Lists/FeasibilityprofileDB/DispForm.aspx?ID=199" TargetMode="External"/><Relationship Id="rId2190" Type="http://schemas.openxmlformats.org/officeDocument/2006/relationships/hyperlink" Target="https://aluext.sharepoint.com/sites/DesignandFeasibility/Lists/FeasibilityprofileDB/DispForm.aspx?ID=588" TargetMode="External"/><Relationship Id="rId3034" Type="http://schemas.openxmlformats.org/officeDocument/2006/relationships/hyperlink" Target="https://aluext.sharepoint.com/sites/DesignandFeasibility/Lists/FeasibilityprofileDB/DispForm.aspx?ID=1530" TargetMode="External"/><Relationship Id="rId162" Type="http://schemas.openxmlformats.org/officeDocument/2006/relationships/hyperlink" Target="https://aluext.sharepoint.com/sites/DesignandFeasibility/Profilvorschaubilder/Standards/Rundstange.jpg" TargetMode="External"/><Relationship Id="rId2050" Type="http://schemas.openxmlformats.org/officeDocument/2006/relationships/hyperlink" Target="https://aluext.sharepoint.com/sites/DesignandFeasibility/Lists/FeasibilityprofileDB/DispForm.aspx?ID=465" TargetMode="External"/><Relationship Id="rId3101" Type="http://schemas.openxmlformats.org/officeDocument/2006/relationships/hyperlink" Target="https://aluext.sharepoint.com/sites/DesignandFeasibility/Lists/FeasibilityprofileDB/DispForm.aspx?ID=1600" TargetMode="External"/><Relationship Id="rId979" Type="http://schemas.openxmlformats.org/officeDocument/2006/relationships/hyperlink" Target="https://aluext.sharepoint.com/sites/DesignandFeasibility/Profilvorschaubilder/Standards/Rundstange.jpg" TargetMode="External"/><Relationship Id="rId839" Type="http://schemas.openxmlformats.org/officeDocument/2006/relationships/hyperlink" Target="https://aluext.sharepoint.com/sites/DesignandFeasibility/Profilvorschaubilder/01923-02.jpg" TargetMode="External"/><Relationship Id="rId1469" Type="http://schemas.openxmlformats.org/officeDocument/2006/relationships/hyperlink" Target="https://aluext.sharepoint.com/sites/DesignandFeasibility/Profilvorschaubilder/Standards/Rundrohr.jpg" TargetMode="External"/><Relationship Id="rId2867" Type="http://schemas.openxmlformats.org/officeDocument/2006/relationships/hyperlink" Target="https://aluext.sharepoint.com/sites/DesignandFeasibility/Lists/FeasibilityprofileDB/DispForm.aspx?ID=1320" TargetMode="External"/><Relationship Id="rId1676" Type="http://schemas.openxmlformats.org/officeDocument/2006/relationships/hyperlink" Target="https://aluext.sharepoint.com/sites/DesignandFeasibility/Lists/FeasibilityprofileDB/DispForm.aspx?ID=984" TargetMode="External"/><Relationship Id="rId1883" Type="http://schemas.openxmlformats.org/officeDocument/2006/relationships/hyperlink" Target="https://aluext.sharepoint.com/sites/DesignandFeasibility/Lists/FeasibilityprofileDB/DispForm.aspx?ID=343" TargetMode="External"/><Relationship Id="rId2727" Type="http://schemas.openxmlformats.org/officeDocument/2006/relationships/hyperlink" Target="https://aluext.sharepoint.com/sites/DesignandFeasibility/Lists/FeasibilityprofileDB/DispForm.aspx?ID=1172" TargetMode="External"/><Relationship Id="rId2934" Type="http://schemas.openxmlformats.org/officeDocument/2006/relationships/hyperlink" Target="https://aluext.sharepoint.com/sites/DesignandFeasibility/Lists/FeasibilityprofileDB/DispForm.aspx?ID=1433" TargetMode="External"/><Relationship Id="rId906" Type="http://schemas.openxmlformats.org/officeDocument/2006/relationships/hyperlink" Target="https://aluext.sharepoint.com/sites/DesignandFeasibility/Profilvorschaubilder/logo_step_g_4c_pos.jpg" TargetMode="External"/><Relationship Id="rId1329" Type="http://schemas.openxmlformats.org/officeDocument/2006/relationships/hyperlink" Target="https://aluext.sharepoint.com/sites/DesignandFeasibility/Profilvorschaubilder/Profil_002165-13.jpg" TargetMode="External"/><Relationship Id="rId1536" Type="http://schemas.openxmlformats.org/officeDocument/2006/relationships/hyperlink" Target="https://aluext.sharepoint.com/sites/DesignandFeasibility/Profilvorschaubilder/Profil_002278-01.jpg" TargetMode="External"/><Relationship Id="rId1743" Type="http://schemas.openxmlformats.org/officeDocument/2006/relationships/hyperlink" Target="https://aluext.sharepoint.com/sites/DesignandFeasibility/Lists/FeasibilityprofileDB/DispForm.aspx?ID=130" TargetMode="External"/><Relationship Id="rId1950" Type="http://schemas.openxmlformats.org/officeDocument/2006/relationships/hyperlink" Target="https://aluext.sharepoint.com/sites/DesignandFeasibility/Lists/FeasibilityprofileDB/DispForm.aspx?ID=356" TargetMode="External"/><Relationship Id="rId35" Type="http://schemas.openxmlformats.org/officeDocument/2006/relationships/hyperlink" Target="https://aluext.sharepoint.com/sites/DesignandFeasibility/Profilvorschaubilder/01354-014.jpg" TargetMode="External"/><Relationship Id="rId1603" Type="http://schemas.openxmlformats.org/officeDocument/2006/relationships/hyperlink" Target="https://aluext.sharepoint.com/sites/DesignandFeasibility/Profilvorschaubilder/Profil_002325-01.jpg" TargetMode="External"/><Relationship Id="rId1810" Type="http://schemas.openxmlformats.org/officeDocument/2006/relationships/hyperlink" Target="https://aluext.sharepoint.com/sites/DesignandFeasibility/Lists/FeasibilityprofileDB/DispForm.aspx?ID=190" TargetMode="External"/><Relationship Id="rId489" Type="http://schemas.openxmlformats.org/officeDocument/2006/relationships/hyperlink" Target="https://aluext.sharepoint.com/sites/DesignandFeasibility/Profilvorschaubilder/001802-01.jpg" TargetMode="External"/><Relationship Id="rId696" Type="http://schemas.openxmlformats.org/officeDocument/2006/relationships/hyperlink" Target="https://aluext.sharepoint.com/sites/DesignandFeasibility/Profilvorschaubilder/Profil_001855-05.jpg" TargetMode="External"/><Relationship Id="rId2377" Type="http://schemas.openxmlformats.org/officeDocument/2006/relationships/hyperlink" Target="https://aluext.sharepoint.com/sites/DesignandFeasibility/Lists/FeasibilityprofileDB/DispForm.aspx?ID=796" TargetMode="External"/><Relationship Id="rId2584" Type="http://schemas.openxmlformats.org/officeDocument/2006/relationships/hyperlink" Target="https://aluext.sharepoint.com/sites/DesignandFeasibility/Lists/FeasibilityprofileDB/DispForm.aspx?ID=1025" TargetMode="External"/><Relationship Id="rId2791" Type="http://schemas.openxmlformats.org/officeDocument/2006/relationships/hyperlink" Target="https://aluext.sharepoint.com/sites/DesignandFeasibility/Lists/FeasibilityprofileDB/DispForm.aspx?ID=1242" TargetMode="External"/><Relationship Id="rId349" Type="http://schemas.openxmlformats.org/officeDocument/2006/relationships/hyperlink" Target="https://aluext.sharepoint.com/sites/DesignandFeasibility/Profilvorschaubilder/Standards/Rundstange.jpg" TargetMode="External"/><Relationship Id="rId556" Type="http://schemas.openxmlformats.org/officeDocument/2006/relationships/hyperlink" Target="https://aluext.sharepoint.com/sites/DesignandFeasibility/Profilvorschaubilder/001825-05.jpg" TargetMode="External"/><Relationship Id="rId763" Type="http://schemas.openxmlformats.org/officeDocument/2006/relationships/hyperlink" Target="https://aluext.sharepoint.com/sites/DesignandFeasibility/Profilvorschaubilder/Standards/Vierkantstange.jpg" TargetMode="External"/><Relationship Id="rId1186" Type="http://schemas.openxmlformats.org/officeDocument/2006/relationships/hyperlink" Target="https://aluext.sharepoint.com/sites/DesignandFeasibility/Profilvorschaubilder/02089-01.jpg" TargetMode="External"/><Relationship Id="rId1393" Type="http://schemas.openxmlformats.org/officeDocument/2006/relationships/hyperlink" Target="https://aluext.sharepoint.com/sites/DesignandFeasibility/Profilvorschaubilder/Profil_002204-02.jpg" TargetMode="External"/><Relationship Id="rId2237" Type="http://schemas.openxmlformats.org/officeDocument/2006/relationships/hyperlink" Target="https://aluext.sharepoint.com/sites/DesignandFeasibility/Lists/FeasibilityprofileDB/DispForm.aspx?ID=650" TargetMode="External"/><Relationship Id="rId2444" Type="http://schemas.openxmlformats.org/officeDocument/2006/relationships/hyperlink" Target="https://aluext.sharepoint.com/sites/DesignandFeasibility/Lists/FeasibilityprofileDB/DispForm.aspx?ID=872" TargetMode="External"/><Relationship Id="rId209" Type="http://schemas.openxmlformats.org/officeDocument/2006/relationships/hyperlink" Target="https://aluext.sharepoint.com/sites/DesignandFeasibility/Profilvorschaubilder/001663-01.jpg" TargetMode="External"/><Relationship Id="rId416" Type="http://schemas.openxmlformats.org/officeDocument/2006/relationships/hyperlink" Target="https://aluext.sharepoint.com/sites/DesignandFeasibility/Profilvorschaubilder/Standards/Flachstange.jpg" TargetMode="External"/><Relationship Id="rId970" Type="http://schemas.openxmlformats.org/officeDocument/2006/relationships/hyperlink" Target="https://aluext.sharepoint.com/sites/DesignandFeasibility/Profilvorschaubilder/Standards/L-Profil.jpg" TargetMode="External"/><Relationship Id="rId1046" Type="http://schemas.openxmlformats.org/officeDocument/2006/relationships/hyperlink" Target="https://aluext.sharepoint.com/sites/DesignandFeasibility/Profilvorschaubilder/logo_step_g_4c_pos.jpg" TargetMode="External"/><Relationship Id="rId1253" Type="http://schemas.openxmlformats.org/officeDocument/2006/relationships/hyperlink" Target="https://aluext.sharepoint.com/sites/DesignandFeasibility/Profilvorschaubilder/Standard.jpg" TargetMode="External"/><Relationship Id="rId2651" Type="http://schemas.openxmlformats.org/officeDocument/2006/relationships/hyperlink" Target="https://aluext.sharepoint.com/sites/DesignandFeasibility/Lists/FeasibilityprofileDB/DispForm.aspx?ID=1190" TargetMode="External"/><Relationship Id="rId623" Type="http://schemas.openxmlformats.org/officeDocument/2006/relationships/hyperlink" Target="https://aluext.sharepoint.com/sites/DesignandFeasibility/Profilvorschaubilder/001843-01.jpg" TargetMode="External"/><Relationship Id="rId830" Type="http://schemas.openxmlformats.org/officeDocument/2006/relationships/hyperlink" Target="https://aluext.sharepoint.com/sites/DesignandFeasibility/Profilvorschaubilder/logo_step_g_4c_pos.jpg" TargetMode="External"/><Relationship Id="rId1460" Type="http://schemas.openxmlformats.org/officeDocument/2006/relationships/hyperlink" Target="https://aluext.sharepoint.com/sites/DesignandFeasibility/Profilvorschaubilder/Profil_002251-02.jpg" TargetMode="External"/><Relationship Id="rId2304" Type="http://schemas.openxmlformats.org/officeDocument/2006/relationships/hyperlink" Target="https://aluext.sharepoint.com/sites/DesignandFeasibility/Lists/FeasibilityprofileDB/DispForm.aspx?ID=692" TargetMode="External"/><Relationship Id="rId2511" Type="http://schemas.openxmlformats.org/officeDocument/2006/relationships/hyperlink" Target="https://aluext.sharepoint.com/sites/DesignandFeasibility/Lists/FeasibilityprofileDB/DispForm.aspx?ID=943" TargetMode="External"/><Relationship Id="rId1113" Type="http://schemas.openxmlformats.org/officeDocument/2006/relationships/hyperlink" Target="https://aluext.sharepoint.com/sites/DesignandFeasibility/Profilvorschaubilder/logo_step_g_4c_pos.jpg" TargetMode="External"/><Relationship Id="rId1320" Type="http://schemas.openxmlformats.org/officeDocument/2006/relationships/hyperlink" Target="https://aluext.sharepoint.com/sites/DesignandFeasibility/Profilvorschaubilder/Profil_002165-04.jpg" TargetMode="External"/><Relationship Id="rId3078" Type="http://schemas.openxmlformats.org/officeDocument/2006/relationships/hyperlink" Target="https://aluext.sharepoint.com/sites/DesignandFeasibility/Lists/FeasibilityprofileDB/DispForm.aspx?ID=1576" TargetMode="External"/><Relationship Id="rId2094" Type="http://schemas.openxmlformats.org/officeDocument/2006/relationships/hyperlink" Target="https://aluext.sharepoint.com/sites/DesignandFeasibility/Lists/FeasibilityprofileDB/DispForm.aspx?ID=518" TargetMode="External"/><Relationship Id="rId3145" Type="http://schemas.openxmlformats.org/officeDocument/2006/relationships/hyperlink" Target="https://aluext.sharepoint.com/sites/DesignandFeasibility/Lists/FeasibilityprofileDB/DispForm.aspx?ID=1646" TargetMode="External"/><Relationship Id="rId273" Type="http://schemas.openxmlformats.org/officeDocument/2006/relationships/hyperlink" Target="https://aluext.sharepoint.com/sites/DesignandFeasibility/Profilvorschaubilder/001705-20.jpg" TargetMode="External"/><Relationship Id="rId480" Type="http://schemas.openxmlformats.org/officeDocument/2006/relationships/hyperlink" Target="https://aluext.sharepoint.com/sites/DesignandFeasibility/Profilvorschaubilder/001797-01.jpg" TargetMode="External"/><Relationship Id="rId2161" Type="http://schemas.openxmlformats.org/officeDocument/2006/relationships/hyperlink" Target="https://aluext.sharepoint.com/sites/DesignandFeasibility/Lists/FeasibilityprofileDB/DispForm.aspx?ID=627" TargetMode="External"/><Relationship Id="rId3005" Type="http://schemas.openxmlformats.org/officeDocument/2006/relationships/hyperlink" Target="https://aluext.sharepoint.com/sites/DesignandFeasibility/Lists/FeasibilityprofileDB/DispForm.aspx?ID=1545" TargetMode="External"/><Relationship Id="rId133" Type="http://schemas.openxmlformats.org/officeDocument/2006/relationships/hyperlink" Target="https://aluext.sharepoint.com/sites/DesignandFeasibility/Profilvorschaubilder/logo_step_g_4c_pos.jpg" TargetMode="External"/><Relationship Id="rId340" Type="http://schemas.openxmlformats.org/officeDocument/2006/relationships/hyperlink" Target="https://aluext.sharepoint.com/sites/DesignandFeasibility/Profilvorschaubilder/Standards/Vierkantrohr.jpg" TargetMode="External"/><Relationship Id="rId2021" Type="http://schemas.openxmlformats.org/officeDocument/2006/relationships/hyperlink" Target="https://aluext.sharepoint.com/sites/DesignandFeasibility/Lists/FeasibilityprofileDB/DispForm.aspx?ID=431" TargetMode="External"/><Relationship Id="rId200" Type="http://schemas.openxmlformats.org/officeDocument/2006/relationships/hyperlink" Target="https://aluext.sharepoint.com/sites/DesignandFeasibility/Profilvorschaubilder/Profil_001659-04.jpg" TargetMode="External"/><Relationship Id="rId2978" Type="http://schemas.openxmlformats.org/officeDocument/2006/relationships/hyperlink" Target="https://aluext.sharepoint.com/sites/DesignandFeasibility/Lists/FeasibilityprofileDB/DispForm.aspx?ID=1480" TargetMode="External"/><Relationship Id="rId1787" Type="http://schemas.openxmlformats.org/officeDocument/2006/relationships/hyperlink" Target="https://aluext.sharepoint.com/sites/DesignandFeasibility/Lists/FeasibilityprofileDB/DispForm.aspx?ID=170" TargetMode="External"/><Relationship Id="rId1994" Type="http://schemas.openxmlformats.org/officeDocument/2006/relationships/hyperlink" Target="https://aluext.sharepoint.com/sites/DesignandFeasibility/Lists/FeasibilityprofileDB/DispForm.aspx?ID=412" TargetMode="External"/><Relationship Id="rId2838" Type="http://schemas.openxmlformats.org/officeDocument/2006/relationships/hyperlink" Target="https://aluext.sharepoint.com/sites/DesignandFeasibility/Lists/FeasibilityprofileDB/DispForm.aspx?ID=1288" TargetMode="External"/><Relationship Id="rId79" Type="http://schemas.openxmlformats.org/officeDocument/2006/relationships/hyperlink" Target="https://aluext.sharepoint.com/sites/DesignandFeasibility/Profilvorschaubilder/Profil_001613-01.jpg" TargetMode="External"/><Relationship Id="rId1647" Type="http://schemas.openxmlformats.org/officeDocument/2006/relationships/hyperlink" Target="https://aluext.sharepoint.com/sites/DesignandFeasibility/Lists/FeasibilityprofileDB/DispForm.aspx?ID=1376" TargetMode="External"/><Relationship Id="rId1854" Type="http://schemas.openxmlformats.org/officeDocument/2006/relationships/hyperlink" Target="https://aluext.sharepoint.com/sites/DesignandFeasibility/Lists/FeasibilityprofileDB/DispForm.aspx?ID=243" TargetMode="External"/><Relationship Id="rId2905" Type="http://schemas.openxmlformats.org/officeDocument/2006/relationships/hyperlink" Target="https://aluext.sharepoint.com/sites/DesignandFeasibility/Lists/FeasibilityprofileDB/DispForm.aspx?ID=1387" TargetMode="External"/><Relationship Id="rId1507" Type="http://schemas.openxmlformats.org/officeDocument/2006/relationships/hyperlink" Target="https://aluext.sharepoint.com/sites/DesignandFeasibility/Profilvorschaubilder/Profil_002269-24.jpg" TargetMode="External"/><Relationship Id="rId1714" Type="http://schemas.openxmlformats.org/officeDocument/2006/relationships/hyperlink" Target="https://aluext.sharepoint.com/sites/DesignandFeasibility/Lists/FeasibilityprofileDB/DispForm.aspx?ID=325" TargetMode="External"/><Relationship Id="rId1921" Type="http://schemas.openxmlformats.org/officeDocument/2006/relationships/hyperlink" Target="https://aluext.sharepoint.com/sites/DesignandFeasibility/Lists/FeasibilityprofileDB/DispForm.aspx?ID=295" TargetMode="External"/><Relationship Id="rId2488" Type="http://schemas.openxmlformats.org/officeDocument/2006/relationships/hyperlink" Target="https://aluext.sharepoint.com/sites/DesignandFeasibility/Lists/FeasibilityprofileDB/DispForm.aspx?ID=922" TargetMode="External"/><Relationship Id="rId1297" Type="http://schemas.openxmlformats.org/officeDocument/2006/relationships/hyperlink" Target="https://aluext.sharepoint.com/sites/DesignandFeasibility/Profilvorschaubilder/02148-01.jpg" TargetMode="External"/><Relationship Id="rId2695" Type="http://schemas.openxmlformats.org/officeDocument/2006/relationships/hyperlink" Target="https://aluext.sharepoint.com/sites/DesignandFeasibility/Lists/FeasibilityprofileDB/DispForm.aspx?ID=1139" TargetMode="External"/><Relationship Id="rId667" Type="http://schemas.openxmlformats.org/officeDocument/2006/relationships/hyperlink" Target="https://aluext.sharepoint.com/sites/DesignandFeasibility/Profilvorschaubilder/001854-24.jpg" TargetMode="External"/><Relationship Id="rId874" Type="http://schemas.openxmlformats.org/officeDocument/2006/relationships/hyperlink" Target="https://aluext.sharepoint.com/sites/DesignandFeasibility/Profilvorschaubilder/01937-02.jpg" TargetMode="External"/><Relationship Id="rId2348" Type="http://schemas.openxmlformats.org/officeDocument/2006/relationships/hyperlink" Target="https://aluext.sharepoint.com/sites/DesignandFeasibility/Lists/FeasibilityprofileDB/DispForm.aspx?ID=761" TargetMode="External"/><Relationship Id="rId2555" Type="http://schemas.openxmlformats.org/officeDocument/2006/relationships/hyperlink" Target="https://aluext.sharepoint.com/sites/DesignandFeasibility/Lists/FeasibilityprofileDB/DispForm.aspx?ID=996" TargetMode="External"/><Relationship Id="rId2762" Type="http://schemas.openxmlformats.org/officeDocument/2006/relationships/hyperlink" Target="https://aluext.sharepoint.com/sites/DesignandFeasibility/Lists/FeasibilityprofileDB/DispForm.aspx?ID=1220" TargetMode="External"/><Relationship Id="rId527" Type="http://schemas.openxmlformats.org/officeDocument/2006/relationships/hyperlink" Target="https://aluext.sharepoint.com/sites/DesignandFeasibility/Profilvorschaubilder/Profil_001816-03.jpg" TargetMode="External"/><Relationship Id="rId734" Type="http://schemas.openxmlformats.org/officeDocument/2006/relationships/hyperlink" Target="https://aluext.sharepoint.com/sites/DesignandFeasibility/Profilvorschaubilder/Profil_001865-01.jpg" TargetMode="External"/><Relationship Id="rId941" Type="http://schemas.openxmlformats.org/officeDocument/2006/relationships/hyperlink" Target="https://aluext.sharepoint.com/sites/DesignandFeasibility/Profilvorschaubilder/Standards/Rundstange.jpg" TargetMode="External"/><Relationship Id="rId1157" Type="http://schemas.openxmlformats.org/officeDocument/2006/relationships/hyperlink" Target="https://aluext.sharepoint.com/sites/DesignandFeasibility/Profilvorschaubilder/Standards/Rundstange.jpg" TargetMode="External"/><Relationship Id="rId1364" Type="http://schemas.openxmlformats.org/officeDocument/2006/relationships/hyperlink" Target="https://aluext.sharepoint.com/sites/DesignandFeasibility/Profilvorschaubilder/02187-02.jpg" TargetMode="External"/><Relationship Id="rId1571" Type="http://schemas.openxmlformats.org/officeDocument/2006/relationships/hyperlink" Target="https://aluext.sharepoint.com/sites/DesignandFeasibility/Profilvorschaubilder/Standard.jpg" TargetMode="External"/><Relationship Id="rId2208" Type="http://schemas.openxmlformats.org/officeDocument/2006/relationships/hyperlink" Target="https://aluext.sharepoint.com/sites/DesignandFeasibility/Lists/FeasibilityprofileDB/DispForm.aspx?ID=603" TargetMode="External"/><Relationship Id="rId2415" Type="http://schemas.openxmlformats.org/officeDocument/2006/relationships/hyperlink" Target="https://aluext.sharepoint.com/sites/DesignandFeasibility/Lists/FeasibilityprofileDB/DispForm.aspx?ID=839" TargetMode="External"/><Relationship Id="rId2622" Type="http://schemas.openxmlformats.org/officeDocument/2006/relationships/hyperlink" Target="https://aluext.sharepoint.com/sites/DesignandFeasibility/Lists/FeasibilityprofileDB/DispForm.aspx?ID=1058" TargetMode="External"/><Relationship Id="rId70" Type="http://schemas.openxmlformats.org/officeDocument/2006/relationships/hyperlink" Target="https://aluext.sharepoint.com/sites/DesignandFeasibility/Profilvorschaubilder/01598-06%20(1).jpg" TargetMode="External"/><Relationship Id="rId801" Type="http://schemas.openxmlformats.org/officeDocument/2006/relationships/hyperlink" Target="https://aluext.sharepoint.com/sites/DesignandFeasibility/Profilvorschaubilder/001901-01.jpg" TargetMode="External"/><Relationship Id="rId1017" Type="http://schemas.openxmlformats.org/officeDocument/2006/relationships/hyperlink" Target="https://aluext.sharepoint.com/sites/DesignandFeasibility/Profilvorschaubilder/002000-02.jpg" TargetMode="External"/><Relationship Id="rId1224" Type="http://schemas.openxmlformats.org/officeDocument/2006/relationships/hyperlink" Target="https://aluext.sharepoint.com/sites/DesignandFeasibility/Profilvorschaubilder/Profil_002111-01.jpg" TargetMode="External"/><Relationship Id="rId1431" Type="http://schemas.openxmlformats.org/officeDocument/2006/relationships/hyperlink" Target="https://aluext.sharepoint.com/sites/DesignandFeasibility/Profilvorschaubilder/Standards/Rundrohr.jpg" TargetMode="External"/><Relationship Id="rId3189" Type="http://schemas.openxmlformats.org/officeDocument/2006/relationships/hyperlink" Target="https://aluext.sharepoint.com/sites/DesignandFeasibility/Lists/FeasibilityprofileDB/DispForm.aspx?ID=1694" TargetMode="External"/><Relationship Id="rId3049" Type="http://schemas.openxmlformats.org/officeDocument/2006/relationships/hyperlink" Target="https://aluext.sharepoint.com/sites/DesignandFeasibility/Lists/FeasibilityprofileDB/DispForm.aspx?ID=1546" TargetMode="External"/><Relationship Id="rId177" Type="http://schemas.openxmlformats.org/officeDocument/2006/relationships/hyperlink" Target="https://aluext.sharepoint.com/sites/DesignandFeasibility/Profilvorschaubilder/Profil_001645-04.jpg" TargetMode="External"/><Relationship Id="rId384" Type="http://schemas.openxmlformats.org/officeDocument/2006/relationships/hyperlink" Target="https://aluext.sharepoint.com/sites/DesignandFeasibility/Profilvorschaubilder/01742-05.jpg" TargetMode="External"/><Relationship Id="rId591" Type="http://schemas.openxmlformats.org/officeDocument/2006/relationships/hyperlink" Target="https://aluext.sharepoint.com/sites/DesignandFeasibility/Profilvorschaubilder/01827-01.jpg" TargetMode="External"/><Relationship Id="rId2065" Type="http://schemas.openxmlformats.org/officeDocument/2006/relationships/hyperlink" Target="https://aluext.sharepoint.com/sites/DesignandFeasibility/Lists/FeasibilityprofileDB/DispForm.aspx?ID=481" TargetMode="External"/><Relationship Id="rId2272" Type="http://schemas.openxmlformats.org/officeDocument/2006/relationships/hyperlink" Target="https://aluext.sharepoint.com/sites/DesignandFeasibility/Lists/FeasibilityprofileDB/DispForm.aspx?ID=739" TargetMode="External"/><Relationship Id="rId3116" Type="http://schemas.openxmlformats.org/officeDocument/2006/relationships/hyperlink" Target="https://aluext.sharepoint.com/sites/DesignandFeasibility/Lists/FeasibilityprofileDB/DispForm.aspx?ID=1615" TargetMode="External"/><Relationship Id="rId244" Type="http://schemas.openxmlformats.org/officeDocument/2006/relationships/hyperlink" Target="https://aluext.sharepoint.com/sites/DesignandFeasibility/Profilvorschaubilder/001692-01.jpg" TargetMode="External"/><Relationship Id="rId1081" Type="http://schemas.openxmlformats.org/officeDocument/2006/relationships/hyperlink" Target="https://aluext.sharepoint.com/sites/DesignandFeasibility/Profilvorschaubilder/02030-08.jpg" TargetMode="External"/><Relationship Id="rId451" Type="http://schemas.openxmlformats.org/officeDocument/2006/relationships/hyperlink" Target="https://aluext.sharepoint.com/sites/DesignandFeasibility/Profilvorschaubilder/001783_04.jpg" TargetMode="External"/><Relationship Id="rId2132" Type="http://schemas.openxmlformats.org/officeDocument/2006/relationships/hyperlink" Target="https://aluext.sharepoint.com/sites/DesignandFeasibility/Lists/FeasibilityprofileDB/DispForm.aspx?ID=548" TargetMode="External"/><Relationship Id="rId104" Type="http://schemas.openxmlformats.org/officeDocument/2006/relationships/hyperlink" Target="https://aluext.sharepoint.com/sites/DesignandFeasibility/Profilvorschaubilder/Profil_001620-09.jpg" TargetMode="External"/><Relationship Id="rId311" Type="http://schemas.openxmlformats.org/officeDocument/2006/relationships/hyperlink" Target="https://aluext.sharepoint.com/sites/DesignandFeasibility/Profilvorschaubilder/01716-01.jpg" TargetMode="External"/><Relationship Id="rId1898" Type="http://schemas.openxmlformats.org/officeDocument/2006/relationships/hyperlink" Target="https://aluext.sharepoint.com/sites/DesignandFeasibility/Lists/FeasibilityprofileDB/DispForm.aspx?ID=274" TargetMode="External"/><Relationship Id="rId2949" Type="http://schemas.openxmlformats.org/officeDocument/2006/relationships/hyperlink" Target="https://aluext.sharepoint.com/sites/DesignandFeasibility/Lists/FeasibilityprofileDB/DispForm.aspx?ID=1449" TargetMode="External"/><Relationship Id="rId1758" Type="http://schemas.openxmlformats.org/officeDocument/2006/relationships/hyperlink" Target="https://aluext.sharepoint.com/sites/DesignandFeasibility/Lists/FeasibilityprofileDB/DispForm.aspx?ID=144" TargetMode="External"/><Relationship Id="rId2809" Type="http://schemas.openxmlformats.org/officeDocument/2006/relationships/hyperlink" Target="https://aluext.sharepoint.com/sites/DesignandFeasibility/Lists/FeasibilityprofileDB/DispForm.aspx?ID=1258" TargetMode="External"/><Relationship Id="rId1965" Type="http://schemas.openxmlformats.org/officeDocument/2006/relationships/hyperlink" Target="https://aluext.sharepoint.com/sites/DesignandFeasibility/Lists/FeasibilityprofileDB/DispForm.aspx?ID=370" TargetMode="External"/><Relationship Id="rId3180" Type="http://schemas.openxmlformats.org/officeDocument/2006/relationships/hyperlink" Target="https://aluext.sharepoint.com/sites/DesignandFeasibility/Lists/FeasibilityprofileDB/DispForm.aspx?ID=1676" TargetMode="External"/><Relationship Id="rId1618" Type="http://schemas.openxmlformats.org/officeDocument/2006/relationships/hyperlink" Target="https://aluext.sharepoint.com/sites/DesignandFeasibility/Lists/FeasibilityprofileDB/DispForm.aspx?ID=1715" TargetMode="External"/><Relationship Id="rId1825" Type="http://schemas.openxmlformats.org/officeDocument/2006/relationships/hyperlink" Target="https://aluext.sharepoint.com/sites/DesignandFeasibility/Lists/FeasibilityprofileDB/DispForm.aspx?ID=205" TargetMode="External"/><Relationship Id="rId3040" Type="http://schemas.openxmlformats.org/officeDocument/2006/relationships/hyperlink" Target="https://aluext.sharepoint.com/sites/DesignandFeasibility/Lists/FeasibilityprofileDB/DispForm.aspx?ID=1536" TargetMode="External"/><Relationship Id="rId2599" Type="http://schemas.openxmlformats.org/officeDocument/2006/relationships/hyperlink" Target="https://aluext.sharepoint.com/sites/DesignandFeasibility/Lists/FeasibilityprofileDB/DispForm.aspx?ID=1045" TargetMode="External"/><Relationship Id="rId778" Type="http://schemas.openxmlformats.org/officeDocument/2006/relationships/hyperlink" Target="https://aluext.sharepoint.com/sites/DesignandFeasibility/Profilvorschaubilder/001891-03.jpg" TargetMode="External"/><Relationship Id="rId985" Type="http://schemas.openxmlformats.org/officeDocument/2006/relationships/hyperlink" Target="https://aluext.sharepoint.com/sites/DesignandFeasibility/Profilvorschaubilder/001992-03.jpg" TargetMode="External"/><Relationship Id="rId2459" Type="http://schemas.openxmlformats.org/officeDocument/2006/relationships/hyperlink" Target="https://aluext.sharepoint.com/sites/DesignandFeasibility/Lists/FeasibilityprofileDB/DispForm.aspx?ID=887" TargetMode="External"/><Relationship Id="rId2666" Type="http://schemas.openxmlformats.org/officeDocument/2006/relationships/hyperlink" Target="https://aluext.sharepoint.com/sites/DesignandFeasibility/Lists/FeasibilityprofileDB/DispForm.aspx?ID=1106" TargetMode="External"/><Relationship Id="rId2873" Type="http://schemas.openxmlformats.org/officeDocument/2006/relationships/hyperlink" Target="https://aluext.sharepoint.com/sites/DesignandFeasibility/Lists/FeasibilityprofileDB/DispForm.aspx?ID=1325" TargetMode="External"/><Relationship Id="rId638" Type="http://schemas.openxmlformats.org/officeDocument/2006/relationships/hyperlink" Target="https://aluext.sharepoint.com/sites/DesignandFeasibility/Profilvorschaubilder/001849-01.jpg" TargetMode="External"/><Relationship Id="rId845" Type="http://schemas.openxmlformats.org/officeDocument/2006/relationships/hyperlink" Target="https://aluext.sharepoint.com/sites/DesignandFeasibility/Profilvorschaubilder/01923-08.jpg" TargetMode="External"/><Relationship Id="rId1268" Type="http://schemas.openxmlformats.org/officeDocument/2006/relationships/hyperlink" Target="https://aluext.sharepoint.com/sites/DesignandFeasibility/Profilvorschaubilder/02119-001.jpg" TargetMode="External"/><Relationship Id="rId1475" Type="http://schemas.openxmlformats.org/officeDocument/2006/relationships/hyperlink" Target="https://aluext.sharepoint.com/sites/DesignandFeasibility/Profilvorschaubilder/02263-03.jpg" TargetMode="External"/><Relationship Id="rId1682" Type="http://schemas.openxmlformats.org/officeDocument/2006/relationships/hyperlink" Target="https://aluext.sharepoint.com/sites/DesignandFeasibility/Lists/FeasibilityprofileDB/DispForm.aspx?ID=81" TargetMode="External"/><Relationship Id="rId2319" Type="http://schemas.openxmlformats.org/officeDocument/2006/relationships/hyperlink" Target="https://aluext.sharepoint.com/sites/DesignandFeasibility/Lists/FeasibilityprofileDB/DispForm.aspx?ID=705" TargetMode="External"/><Relationship Id="rId2526" Type="http://schemas.openxmlformats.org/officeDocument/2006/relationships/hyperlink" Target="https://aluext.sharepoint.com/sites/DesignandFeasibility/Lists/FeasibilityprofileDB/DispForm.aspx?ID=965" TargetMode="External"/><Relationship Id="rId2733" Type="http://schemas.openxmlformats.org/officeDocument/2006/relationships/hyperlink" Target="https://aluext.sharepoint.com/sites/DesignandFeasibility/Lists/FeasibilityprofileDB/DispForm.aspx?ID=1182" TargetMode="External"/><Relationship Id="rId705" Type="http://schemas.openxmlformats.org/officeDocument/2006/relationships/hyperlink" Target="https://aluext.sharepoint.com/sites/DesignandFeasibility/Profilvorschaubilder/Profil_001860-03.jpg" TargetMode="External"/><Relationship Id="rId1128" Type="http://schemas.openxmlformats.org/officeDocument/2006/relationships/hyperlink" Target="https://aluext.sharepoint.com/sites/DesignandFeasibility/Profilvorschaubilder/Profil_002067-01.jpg" TargetMode="External"/><Relationship Id="rId1335" Type="http://schemas.openxmlformats.org/officeDocument/2006/relationships/hyperlink" Target="https://aluext.sharepoint.com/sites/DesignandFeasibility/Profilvorschaubilder/Profil_002170-01.jpg" TargetMode="External"/><Relationship Id="rId1542" Type="http://schemas.openxmlformats.org/officeDocument/2006/relationships/hyperlink" Target="https://aluext.sharepoint.com/sites/DesignandFeasibility/Profilvorschaubilder/002287-01.jpg" TargetMode="External"/><Relationship Id="rId2940" Type="http://schemas.openxmlformats.org/officeDocument/2006/relationships/hyperlink" Target="https://aluext.sharepoint.com/sites/DesignandFeasibility/Lists/FeasibilityprofileDB/DispForm.aspx?ID=1440" TargetMode="External"/><Relationship Id="rId912" Type="http://schemas.openxmlformats.org/officeDocument/2006/relationships/hyperlink" Target="https://aluext.sharepoint.com/sites/DesignandFeasibility/Profilvorschaubilder/Profil_001958-02.jpg" TargetMode="External"/><Relationship Id="rId2800" Type="http://schemas.openxmlformats.org/officeDocument/2006/relationships/hyperlink" Target="https://aluext.sharepoint.com/sites/DesignandFeasibility/Lists/FeasibilityprofileDB/DispForm.aspx?ID=1250" TargetMode="External"/><Relationship Id="rId41" Type="http://schemas.openxmlformats.org/officeDocument/2006/relationships/hyperlink" Target="https://aluext.sharepoint.com/sites/DesignandFeasibility/Profilvorschaubilder/01354-012.jpg" TargetMode="External"/><Relationship Id="rId1402" Type="http://schemas.openxmlformats.org/officeDocument/2006/relationships/hyperlink" Target="https://aluext.sharepoint.com/sites/DesignandFeasibility/Profilvorschaubilder/02212-001.jpg" TargetMode="External"/><Relationship Id="rId288" Type="http://schemas.openxmlformats.org/officeDocument/2006/relationships/hyperlink" Target="https://aluext.sharepoint.com/sites/DesignandFeasibility/Profilvorschaubilder/001705-019.jpg" TargetMode="External"/><Relationship Id="rId495" Type="http://schemas.openxmlformats.org/officeDocument/2006/relationships/hyperlink" Target="https://aluext.sharepoint.com/sites/DesignandFeasibility/Profilvorschaubilder/01804-01.jpg" TargetMode="External"/><Relationship Id="rId2176" Type="http://schemas.openxmlformats.org/officeDocument/2006/relationships/hyperlink" Target="https://aluext.sharepoint.com/sites/DesignandFeasibility/Lists/FeasibilityprofileDB/DispForm.aspx?ID=573" TargetMode="External"/><Relationship Id="rId2383" Type="http://schemas.openxmlformats.org/officeDocument/2006/relationships/hyperlink" Target="https://aluext.sharepoint.com/sites/DesignandFeasibility/Lists/FeasibilityprofileDB/DispForm.aspx?ID=801" TargetMode="External"/><Relationship Id="rId2590" Type="http://schemas.openxmlformats.org/officeDocument/2006/relationships/hyperlink" Target="https://aluext.sharepoint.com/sites/DesignandFeasibility/Lists/FeasibilityprofileDB/DispForm.aspx?ID=1027" TargetMode="External"/><Relationship Id="rId148" Type="http://schemas.openxmlformats.org/officeDocument/2006/relationships/hyperlink" Target="https://aluext.sharepoint.com/sites/DesignandFeasibility/Profilvorschaubilder/logo_step_g_4c_pos.jpg" TargetMode="External"/><Relationship Id="rId355" Type="http://schemas.openxmlformats.org/officeDocument/2006/relationships/hyperlink" Target="https://aluext.sharepoint.com/sites/DesignandFeasibility/Profilvorschaubilder/Profil_001733-03.jpg" TargetMode="External"/><Relationship Id="rId562" Type="http://schemas.openxmlformats.org/officeDocument/2006/relationships/hyperlink" Target="https://aluext.sharepoint.com/sites/DesignandFeasibility/Profilvorschaubilder/001825-11.jpg" TargetMode="External"/><Relationship Id="rId1192" Type="http://schemas.openxmlformats.org/officeDocument/2006/relationships/hyperlink" Target="https://aluext.sharepoint.com/sites/DesignandFeasibility/Profilvorschaubilder/002093-01.jpg" TargetMode="External"/><Relationship Id="rId2036" Type="http://schemas.openxmlformats.org/officeDocument/2006/relationships/hyperlink" Target="https://aluext.sharepoint.com/sites/DesignandFeasibility/Lists/FeasibilityprofileDB/DispForm.aspx?ID=446" TargetMode="External"/><Relationship Id="rId2243" Type="http://schemas.openxmlformats.org/officeDocument/2006/relationships/hyperlink" Target="https://aluext.sharepoint.com/sites/DesignandFeasibility/Lists/FeasibilityprofileDB/DispForm.aspx?ID=656" TargetMode="External"/><Relationship Id="rId2450" Type="http://schemas.openxmlformats.org/officeDocument/2006/relationships/hyperlink" Target="https://aluext.sharepoint.com/sites/DesignandFeasibility/Lists/FeasibilityprofileDB/DispForm.aspx?ID=878" TargetMode="External"/><Relationship Id="rId215" Type="http://schemas.openxmlformats.org/officeDocument/2006/relationships/hyperlink" Target="https://aluext.sharepoint.com/sites/DesignandFeasibility/Profilvorschaubilder/logo_step_g_4c_pos.jpg" TargetMode="External"/><Relationship Id="rId422" Type="http://schemas.openxmlformats.org/officeDocument/2006/relationships/hyperlink" Target="https://aluext.sharepoint.com/sites/DesignandFeasibility/Profilvorschaubilder/001759-01.jpg" TargetMode="External"/><Relationship Id="rId1052" Type="http://schemas.openxmlformats.org/officeDocument/2006/relationships/hyperlink" Target="https://aluext.sharepoint.com/sites/DesignandFeasibility/Profilvorschaubilder/Profil_002021-01.jpg" TargetMode="External"/><Relationship Id="rId2103" Type="http://schemas.openxmlformats.org/officeDocument/2006/relationships/hyperlink" Target="https://aluext.sharepoint.com/sites/DesignandFeasibility/Lists/FeasibilityprofileDB/DispForm.aspx?ID=524" TargetMode="External"/><Relationship Id="rId2310" Type="http://schemas.openxmlformats.org/officeDocument/2006/relationships/hyperlink" Target="https://aluext.sharepoint.com/sites/DesignandFeasibility/Lists/FeasibilityprofileDB/DispForm.aspx?ID=698" TargetMode="External"/><Relationship Id="rId1869" Type="http://schemas.openxmlformats.org/officeDocument/2006/relationships/hyperlink" Target="https://aluext.sharepoint.com/sites/DesignandFeasibility/Lists/FeasibilityprofileDB/DispForm.aspx?ID=258" TargetMode="External"/><Relationship Id="rId3084" Type="http://schemas.openxmlformats.org/officeDocument/2006/relationships/hyperlink" Target="https://aluext.sharepoint.com/sites/DesignandFeasibility/Lists/FeasibilityprofileDB/DispForm.aspx?ID=1582" TargetMode="External"/><Relationship Id="rId1729" Type="http://schemas.openxmlformats.org/officeDocument/2006/relationships/hyperlink" Target="https://aluext.sharepoint.com/sites/DesignandFeasibility/Lists/FeasibilityprofileDB/DispForm.aspx?ID=117" TargetMode="External"/><Relationship Id="rId1936" Type="http://schemas.openxmlformats.org/officeDocument/2006/relationships/hyperlink" Target="https://aluext.sharepoint.com/sites/DesignandFeasibility/Lists/FeasibilityprofileDB/DispForm.aspx?ID=321" TargetMode="External"/><Relationship Id="rId3151" Type="http://schemas.openxmlformats.org/officeDocument/2006/relationships/hyperlink" Target="https://aluext.sharepoint.com/sites/DesignandFeasibility/Lists/FeasibilityprofileDB/DispForm.aspx?ID=1652" TargetMode="External"/><Relationship Id="rId3011" Type="http://schemas.openxmlformats.org/officeDocument/2006/relationships/hyperlink" Target="https://aluext.sharepoint.com/sites/DesignandFeasibility/Lists/FeasibilityprofileDB/DispForm.aspx?ID=1514" TargetMode="External"/><Relationship Id="rId5" Type="http://schemas.openxmlformats.org/officeDocument/2006/relationships/hyperlink" Target="https://aluext.sharepoint.com/sites/DesignandFeasibility/Profilvorschaubilder/Profil_000116-05.jpg" TargetMode="External"/><Relationship Id="rId889" Type="http://schemas.openxmlformats.org/officeDocument/2006/relationships/hyperlink" Target="https://aluext.sharepoint.com/sites/DesignandFeasibility/Profilvorschaubilder/001944-04.jpg" TargetMode="External"/><Relationship Id="rId2777" Type="http://schemas.openxmlformats.org/officeDocument/2006/relationships/hyperlink" Target="https://aluext.sharepoint.com/sites/DesignandFeasibility/Lists/FeasibilityprofileDB/DispForm.aspx?ID=1335" TargetMode="External"/><Relationship Id="rId749" Type="http://schemas.openxmlformats.org/officeDocument/2006/relationships/hyperlink" Target="https://aluext.sharepoint.com/sites/DesignandFeasibility/Profilvorschaubilder/Standards/Vierkantrohr.jpg" TargetMode="External"/><Relationship Id="rId1379" Type="http://schemas.openxmlformats.org/officeDocument/2006/relationships/hyperlink" Target="https://aluext.sharepoint.com/sites/DesignandFeasibility/Profilvorschaubilder/Standards/Rundrohr.jpg" TargetMode="External"/><Relationship Id="rId1586" Type="http://schemas.openxmlformats.org/officeDocument/2006/relationships/hyperlink" Target="https://aluext.sharepoint.com/sites/DesignandFeasibility/Profilvorschaubilder/02316-001.jpg" TargetMode="External"/><Relationship Id="rId2984" Type="http://schemas.openxmlformats.org/officeDocument/2006/relationships/hyperlink" Target="https://aluext.sharepoint.com/sites/DesignandFeasibility/Lists/FeasibilityprofileDB/DispForm.aspx?ID=1486" TargetMode="External"/><Relationship Id="rId609" Type="http://schemas.openxmlformats.org/officeDocument/2006/relationships/hyperlink" Target="https://aluext.sharepoint.com/sites/DesignandFeasibility/Profilvorschaubilder/001836-01.jpg" TargetMode="External"/><Relationship Id="rId956" Type="http://schemas.openxmlformats.org/officeDocument/2006/relationships/hyperlink" Target="https://aluext.sharepoint.com/sites/DesignandFeasibility/Profilvorschaubilder/01978-02.jpg" TargetMode="External"/><Relationship Id="rId1239" Type="http://schemas.openxmlformats.org/officeDocument/2006/relationships/hyperlink" Target="https://aluext.sharepoint.com/sites/DesignandFeasibility/Profilvorschaubilder/Profil_002112-04.jpg" TargetMode="External"/><Relationship Id="rId1793" Type="http://schemas.openxmlformats.org/officeDocument/2006/relationships/hyperlink" Target="https://aluext.sharepoint.com/sites/DesignandFeasibility/Lists/FeasibilityprofileDB/DispForm.aspx?ID=178" TargetMode="External"/><Relationship Id="rId2637" Type="http://schemas.openxmlformats.org/officeDocument/2006/relationships/hyperlink" Target="https://aluext.sharepoint.com/sites/DesignandFeasibility/Lists/FeasibilityprofileDB/DispForm.aspx?ID=1078" TargetMode="External"/><Relationship Id="rId2844" Type="http://schemas.openxmlformats.org/officeDocument/2006/relationships/hyperlink" Target="https://aluext.sharepoint.com/sites/DesignandFeasibility/Lists/FeasibilityprofileDB/DispForm.aspx?ID=1294" TargetMode="External"/><Relationship Id="rId85" Type="http://schemas.openxmlformats.org/officeDocument/2006/relationships/hyperlink" Target="https://aluext.sharepoint.com/sites/DesignandFeasibility/Profilvorschaubilder/01614-05.jpg" TargetMode="External"/><Relationship Id="rId816" Type="http://schemas.openxmlformats.org/officeDocument/2006/relationships/hyperlink" Target="https://aluext.sharepoint.com/sites/DesignandFeasibility/Profilvorschaubilder/001905-08.jpg" TargetMode="External"/><Relationship Id="rId1446" Type="http://schemas.openxmlformats.org/officeDocument/2006/relationships/hyperlink" Target="https://aluext.sharepoint.com/sites/DesignandFeasibility/Profilvorschaubilder/002244-01.jpg" TargetMode="External"/><Relationship Id="rId1653" Type="http://schemas.openxmlformats.org/officeDocument/2006/relationships/hyperlink" Target="https://aluext.sharepoint.com/sites/DesignandFeasibility/Lists/FeasibilityprofileDB/DispForm.aspx?ID=716" TargetMode="External"/><Relationship Id="rId1860" Type="http://schemas.openxmlformats.org/officeDocument/2006/relationships/hyperlink" Target="https://aluext.sharepoint.com/sites/DesignandFeasibility/Lists/FeasibilityprofileDB/DispForm.aspx?ID=249" TargetMode="External"/><Relationship Id="rId2704" Type="http://schemas.openxmlformats.org/officeDocument/2006/relationships/hyperlink" Target="https://aluext.sharepoint.com/sites/DesignandFeasibility/Lists/FeasibilityprofileDB/DispForm.aspx?ID=1147" TargetMode="External"/><Relationship Id="rId2911" Type="http://schemas.openxmlformats.org/officeDocument/2006/relationships/hyperlink" Target="https://aluext.sharepoint.com/sites/DesignandFeasibility/Lists/FeasibilityprofileDB/DispForm.aspx?ID=1398" TargetMode="External"/><Relationship Id="rId1306" Type="http://schemas.openxmlformats.org/officeDocument/2006/relationships/hyperlink" Target="https://aluext.sharepoint.com/sites/DesignandFeasibility/Profilvorschaubilder/02157-001.jpg" TargetMode="External"/><Relationship Id="rId1513" Type="http://schemas.openxmlformats.org/officeDocument/2006/relationships/hyperlink" Target="https://aluext.sharepoint.com/sites/DesignandFeasibility/Profilvorschaubilder/Profil_002270-01.jpg" TargetMode="External"/><Relationship Id="rId1720" Type="http://schemas.openxmlformats.org/officeDocument/2006/relationships/hyperlink" Target="https://aluext.sharepoint.com/sites/DesignandFeasibility/Lists/FeasibilityprofileDB/DispForm.aspx?ID=108" TargetMode="External"/><Relationship Id="rId12" Type="http://schemas.openxmlformats.org/officeDocument/2006/relationships/hyperlink" Target="https://aluext.sharepoint.com/sites/DesignandFeasibility/Profilvorschaubilder/000405-001%20.jpg" TargetMode="External"/><Relationship Id="rId399" Type="http://schemas.openxmlformats.org/officeDocument/2006/relationships/hyperlink" Target="https://aluext.sharepoint.com/sites/DesignandFeasibility/Profilvorschaubilder/01750-02.jpg" TargetMode="External"/><Relationship Id="rId2287" Type="http://schemas.openxmlformats.org/officeDocument/2006/relationships/hyperlink" Target="https://aluext.sharepoint.com/sites/DesignandFeasibility/Lists/FeasibilityprofileDB/DispForm.aspx?ID=754" TargetMode="External"/><Relationship Id="rId2494" Type="http://schemas.openxmlformats.org/officeDocument/2006/relationships/hyperlink" Target="https://aluext.sharepoint.com/sites/DesignandFeasibility/Lists/FeasibilityprofileDB/DispForm.aspx?ID=928" TargetMode="External"/><Relationship Id="rId259" Type="http://schemas.openxmlformats.org/officeDocument/2006/relationships/hyperlink" Target="https://aluext.sharepoint.com/sites/DesignandFeasibility/Profilvorschaubilder/01702-01.jpg" TargetMode="External"/><Relationship Id="rId466" Type="http://schemas.openxmlformats.org/officeDocument/2006/relationships/hyperlink" Target="https://aluext.sharepoint.com/sites/DesignandFeasibility/Profilvorschaubilder/001793-03.jpg" TargetMode="External"/><Relationship Id="rId673" Type="http://schemas.openxmlformats.org/officeDocument/2006/relationships/hyperlink" Target="https://aluext.sharepoint.com/sites/DesignandFeasibility/Profilvorschaubilder/001854-30.jpg" TargetMode="External"/><Relationship Id="rId880" Type="http://schemas.openxmlformats.org/officeDocument/2006/relationships/hyperlink" Target="https://aluext.sharepoint.com/sites/DesignandFeasibility/Profilvorschaubilder/logo_step_g_4c_pos.jpg" TargetMode="External"/><Relationship Id="rId1096" Type="http://schemas.openxmlformats.org/officeDocument/2006/relationships/hyperlink" Target="https://aluext.sharepoint.com/sites/DesignandFeasibility/Profilvorschaubilder/Standards/Rundrohr.jpg" TargetMode="External"/><Relationship Id="rId2147" Type="http://schemas.openxmlformats.org/officeDocument/2006/relationships/hyperlink" Target="https://aluext.sharepoint.com/sites/DesignandFeasibility/Lists/FeasibilityprofileDB/DispForm.aspx?ID=563" TargetMode="External"/><Relationship Id="rId2354" Type="http://schemas.openxmlformats.org/officeDocument/2006/relationships/hyperlink" Target="https://aluext.sharepoint.com/sites/DesignandFeasibility/Lists/FeasibilityprofileDB/DispForm.aspx?ID=771" TargetMode="External"/><Relationship Id="rId2561" Type="http://schemas.openxmlformats.org/officeDocument/2006/relationships/hyperlink" Target="https://aluext.sharepoint.com/sites/DesignandFeasibility/Lists/FeasibilityprofileDB/DispForm.aspx?ID=1014" TargetMode="External"/><Relationship Id="rId119" Type="http://schemas.openxmlformats.org/officeDocument/2006/relationships/hyperlink" Target="https://aluext.sharepoint.com/sites/DesignandFeasibility/Profilvorschaubilder/Standards/Flachstange.jpg" TargetMode="External"/><Relationship Id="rId326" Type="http://schemas.openxmlformats.org/officeDocument/2006/relationships/hyperlink" Target="https://aluext.sharepoint.com/sites/DesignandFeasibility/Profilvorschaubilder/Profil_001720-01.jpg" TargetMode="External"/><Relationship Id="rId533" Type="http://schemas.openxmlformats.org/officeDocument/2006/relationships/hyperlink" Target="https://aluext.sharepoint.com/sites/DesignandFeasibility/Profilvorschaubilder/Profil_001818-01.jpg" TargetMode="External"/><Relationship Id="rId1163" Type="http://schemas.openxmlformats.org/officeDocument/2006/relationships/hyperlink" Target="https://aluext.sharepoint.com/sites/DesignandFeasibility/Profilvorschaubilder/Standards/Vierkantrohr.jpg" TargetMode="External"/><Relationship Id="rId1370" Type="http://schemas.openxmlformats.org/officeDocument/2006/relationships/hyperlink" Target="https://aluext.sharepoint.com/sites/DesignandFeasibility/Profilvorschaubilder/002191-01.jpg" TargetMode="External"/><Relationship Id="rId2007" Type="http://schemas.openxmlformats.org/officeDocument/2006/relationships/hyperlink" Target="https://aluext.sharepoint.com/sites/DesignandFeasibility/Lists/FeasibilityprofileDB/DispForm.aspx?ID=411" TargetMode="External"/><Relationship Id="rId2214" Type="http://schemas.openxmlformats.org/officeDocument/2006/relationships/hyperlink" Target="https://aluext.sharepoint.com/sites/DesignandFeasibility/Lists/FeasibilityprofileDB/DispForm.aspx?ID=609" TargetMode="External"/><Relationship Id="rId740" Type="http://schemas.openxmlformats.org/officeDocument/2006/relationships/hyperlink" Target="https://aluext.sharepoint.com/sites/DesignandFeasibility/Profilvorschaubilder/Standards/Flachstange.jpg" TargetMode="External"/><Relationship Id="rId1023" Type="http://schemas.openxmlformats.org/officeDocument/2006/relationships/hyperlink" Target="https://aluext.sharepoint.com/sites/DesignandFeasibility/Profilvorschaubilder/Profil_002005-02.jpg" TargetMode="External"/><Relationship Id="rId2421" Type="http://schemas.openxmlformats.org/officeDocument/2006/relationships/hyperlink" Target="https://aluext.sharepoint.com/sites/DesignandFeasibility/Lists/FeasibilityprofileDB/DispForm.aspx?ID=843" TargetMode="External"/><Relationship Id="rId600" Type="http://schemas.openxmlformats.org/officeDocument/2006/relationships/hyperlink" Target="https://aluext.sharepoint.com/sites/DesignandFeasibility/Profilvorschaubilder/01831-01.jpg" TargetMode="External"/><Relationship Id="rId1230" Type="http://schemas.openxmlformats.org/officeDocument/2006/relationships/hyperlink" Target="https://aluext.sharepoint.com/sites/DesignandFeasibility/Profilvorschaubilder/Profil_002111-07.jpg" TargetMode="External"/><Relationship Id="rId3195" Type="http://schemas.openxmlformats.org/officeDocument/2006/relationships/hyperlink" Target="https://aluext.sharepoint.com/sites/DesignandFeasibility/Lists/FeasibilityprofileDB/DispForm.aspx?ID=1710" TargetMode="External"/><Relationship Id="rId3055" Type="http://schemas.openxmlformats.org/officeDocument/2006/relationships/hyperlink" Target="https://aluext.sharepoint.com/sites/DesignandFeasibility/Lists/FeasibilityprofileDB/DispForm.aspx?ID=1554" TargetMode="External"/><Relationship Id="rId183" Type="http://schemas.openxmlformats.org/officeDocument/2006/relationships/hyperlink" Target="https://aluext.sharepoint.com/sites/DesignandFeasibility/Profilvorschaubilder/Standards/Flachstange.jpg" TargetMode="External"/><Relationship Id="rId390" Type="http://schemas.openxmlformats.org/officeDocument/2006/relationships/hyperlink" Target="https://aluext.sharepoint.com/sites/DesignandFeasibility/Profilvorschaubilder/logo_step_g_4c_pos.jpg" TargetMode="External"/><Relationship Id="rId1907" Type="http://schemas.openxmlformats.org/officeDocument/2006/relationships/hyperlink" Target="https://aluext.sharepoint.com/sites/DesignandFeasibility/Lists/FeasibilityprofileDB/DispForm.aspx?ID=283" TargetMode="External"/><Relationship Id="rId2071" Type="http://schemas.openxmlformats.org/officeDocument/2006/relationships/hyperlink" Target="https://aluext.sharepoint.com/sites/DesignandFeasibility/Lists/FeasibilityprofileDB/DispForm.aspx?ID=487" TargetMode="External"/><Relationship Id="rId3122" Type="http://schemas.openxmlformats.org/officeDocument/2006/relationships/hyperlink" Target="https://aluext.sharepoint.com/sites/DesignandFeasibility/Lists/FeasibilityprofileDB/DispForm.aspx?ID=1621" TargetMode="External"/><Relationship Id="rId250" Type="http://schemas.openxmlformats.org/officeDocument/2006/relationships/hyperlink" Target="https://aluext.sharepoint.com/sites/DesignandFeasibility/Profilvorschaubilder/Profil_001693-05.jpg" TargetMode="External"/><Relationship Id="rId110" Type="http://schemas.openxmlformats.org/officeDocument/2006/relationships/hyperlink" Target="https://aluext.sharepoint.com/sites/DesignandFeasibility/Profilvorschaubilder/Profil_001622-06.jpg" TargetMode="External"/><Relationship Id="rId2888" Type="http://schemas.openxmlformats.org/officeDocument/2006/relationships/hyperlink" Target="https://aluext.sharepoint.com/sites/DesignandFeasibility/Lists/FeasibilityprofileDB/DispForm.aspx?ID=1500" TargetMode="External"/><Relationship Id="rId1697" Type="http://schemas.openxmlformats.org/officeDocument/2006/relationships/hyperlink" Target="https://aluext.sharepoint.com/sites/DesignandFeasibility/Lists/FeasibilityprofileDB/DispForm.aspx?ID=88" TargetMode="External"/><Relationship Id="rId2748" Type="http://schemas.openxmlformats.org/officeDocument/2006/relationships/hyperlink" Target="https://aluext.sharepoint.com/sites/DesignandFeasibility/Lists/FeasibilityprofileDB/DispForm.aspx?ID=1200" TargetMode="External"/><Relationship Id="rId2955" Type="http://schemas.openxmlformats.org/officeDocument/2006/relationships/hyperlink" Target="https://aluext.sharepoint.com/sites/DesignandFeasibility/Lists/FeasibilityprofileDB/DispForm.aspx?ID=1455" TargetMode="External"/><Relationship Id="rId927" Type="http://schemas.openxmlformats.org/officeDocument/2006/relationships/hyperlink" Target="https://aluext.sharepoint.com/sites/DesignandFeasibility/Profilvorschaubilder/Profil_001963-01.jpg" TargetMode="External"/><Relationship Id="rId1557" Type="http://schemas.openxmlformats.org/officeDocument/2006/relationships/hyperlink" Target="https://aluext.sharepoint.com/sites/DesignandFeasibility/Profilvorschaubilder/Standard.jpg" TargetMode="External"/><Relationship Id="rId1764" Type="http://schemas.openxmlformats.org/officeDocument/2006/relationships/hyperlink" Target="https://aluext.sharepoint.com/sites/DesignandFeasibility/Lists/FeasibilityprofileDB/DispForm.aspx?ID=151" TargetMode="External"/><Relationship Id="rId1971" Type="http://schemas.openxmlformats.org/officeDocument/2006/relationships/hyperlink" Target="https://aluext.sharepoint.com/sites/DesignandFeasibility/Lists/FeasibilityprofileDB/DispForm.aspx?ID=376" TargetMode="External"/><Relationship Id="rId2608" Type="http://schemas.openxmlformats.org/officeDocument/2006/relationships/hyperlink" Target="https://aluext.sharepoint.com/sites/DesignandFeasibility/Lists/FeasibilityprofileDB/DispForm.aspx?ID=1340" TargetMode="External"/><Relationship Id="rId2815" Type="http://schemas.openxmlformats.org/officeDocument/2006/relationships/hyperlink" Target="https://aluext.sharepoint.com/sites/DesignandFeasibility/Lists/FeasibilityprofileDB/DispForm.aspx?ID=1265" TargetMode="External"/><Relationship Id="rId56" Type="http://schemas.openxmlformats.org/officeDocument/2006/relationships/hyperlink" Target="https://aluext.sharepoint.com/sites/DesignandFeasibility/Profilvorschaubilder/01510-06.jpg" TargetMode="External"/><Relationship Id="rId1417" Type="http://schemas.openxmlformats.org/officeDocument/2006/relationships/hyperlink" Target="https://aluext.sharepoint.com/sites/DesignandFeasibility/Profilvorschaubilder/Standards/Rechteckrohr.jpg" TargetMode="External"/><Relationship Id="rId1624" Type="http://schemas.openxmlformats.org/officeDocument/2006/relationships/hyperlink" Target="https://aluext.sharepoint.com/sites/DesignandFeasibility/Lists/FeasibilityprofileDB/DispForm.aspx?ID=1515" TargetMode="External"/><Relationship Id="rId1831" Type="http://schemas.openxmlformats.org/officeDocument/2006/relationships/hyperlink" Target="https://aluext.sharepoint.com/sites/DesignandFeasibility/Lists/FeasibilityprofileDB/DispForm.aspx?ID=217" TargetMode="External"/><Relationship Id="rId2398" Type="http://schemas.openxmlformats.org/officeDocument/2006/relationships/hyperlink" Target="https://aluext.sharepoint.com/sites/DesignandFeasibility/Lists/FeasibilityprofileDB/DispForm.aspx?ID=822" TargetMode="External"/><Relationship Id="rId577" Type="http://schemas.openxmlformats.org/officeDocument/2006/relationships/hyperlink" Target="https://aluext.sharepoint.com/sites/DesignandFeasibility/Profilvorschaubilder/logo_step_g_4c_pos.jpg" TargetMode="External"/><Relationship Id="rId2258" Type="http://schemas.openxmlformats.org/officeDocument/2006/relationships/hyperlink" Target="https://aluext.sharepoint.com/sites/DesignandFeasibility/Lists/FeasibilityprofileDB/DispForm.aspx?ID=682" TargetMode="External"/><Relationship Id="rId784" Type="http://schemas.openxmlformats.org/officeDocument/2006/relationships/hyperlink" Target="https://aluext.sharepoint.com/sites/DesignandFeasibility/Profilvorschaubilder/001894-03.jpg" TargetMode="External"/><Relationship Id="rId991" Type="http://schemas.openxmlformats.org/officeDocument/2006/relationships/hyperlink" Target="https://aluext.sharepoint.com/sites/DesignandFeasibility/Profilvorschaubilder/Profil%20001995-03.jpg" TargetMode="External"/><Relationship Id="rId1067" Type="http://schemas.openxmlformats.org/officeDocument/2006/relationships/hyperlink" Target="https://aluext.sharepoint.com/sites/DesignandFeasibility/Profilvorschaubilder/logo_step_g_4c_pos.jpg" TargetMode="External"/><Relationship Id="rId2465" Type="http://schemas.openxmlformats.org/officeDocument/2006/relationships/hyperlink" Target="https://aluext.sharepoint.com/sites/DesignandFeasibility/Lists/FeasibilityprofileDB/DispForm.aspx?ID=894" TargetMode="External"/><Relationship Id="rId2672" Type="http://schemas.openxmlformats.org/officeDocument/2006/relationships/hyperlink" Target="https://aluext.sharepoint.com/sites/DesignandFeasibility/Lists/FeasibilityprofileDB/DispForm.aspx?ID=1112" TargetMode="External"/><Relationship Id="rId437" Type="http://schemas.openxmlformats.org/officeDocument/2006/relationships/hyperlink" Target="https://aluext.sharepoint.com/sites/DesignandFeasibility/Profilvorschaubilder/001766-05.jpg" TargetMode="External"/><Relationship Id="rId644" Type="http://schemas.openxmlformats.org/officeDocument/2006/relationships/hyperlink" Target="https://aluext.sharepoint.com/sites/DesignandFeasibility/Profilvorschaubilder/Profil_001854-01.jpg" TargetMode="External"/><Relationship Id="rId851" Type="http://schemas.openxmlformats.org/officeDocument/2006/relationships/hyperlink" Target="https://aluext.sharepoint.com/sites/DesignandFeasibility/Profilvorschaubilder/01923-14.jpg" TargetMode="External"/><Relationship Id="rId1274" Type="http://schemas.openxmlformats.org/officeDocument/2006/relationships/hyperlink" Target="https://aluext.sharepoint.com/sites/DesignandFeasibility/Profilvorschaubilder/Standards/Flachstange.jpg" TargetMode="External"/><Relationship Id="rId1481" Type="http://schemas.openxmlformats.org/officeDocument/2006/relationships/hyperlink" Target="https://aluext.sharepoint.com/sites/DesignandFeasibility/Profilvorschaubilder/Profil_002267-02.jpg" TargetMode="External"/><Relationship Id="rId2118" Type="http://schemas.openxmlformats.org/officeDocument/2006/relationships/hyperlink" Target="https://aluext.sharepoint.com/sites/DesignandFeasibility/Lists/FeasibilityprofileDB/DispForm.aspx?ID=532" TargetMode="External"/><Relationship Id="rId2325" Type="http://schemas.openxmlformats.org/officeDocument/2006/relationships/hyperlink" Target="https://aluext.sharepoint.com/sites/DesignandFeasibility/Lists/FeasibilityprofileDB/DispForm.aspx?ID=711" TargetMode="External"/><Relationship Id="rId2532" Type="http://schemas.openxmlformats.org/officeDocument/2006/relationships/hyperlink" Target="https://aluext.sharepoint.com/sites/DesignandFeasibility/Lists/FeasibilityprofileDB/DispForm.aspx?ID=970" TargetMode="External"/><Relationship Id="rId504" Type="http://schemas.openxmlformats.org/officeDocument/2006/relationships/hyperlink" Target="https://aluext.sharepoint.com/sites/DesignandFeasibility/Profilvorschaubilder/01806-01.jpg" TargetMode="External"/><Relationship Id="rId711" Type="http://schemas.openxmlformats.org/officeDocument/2006/relationships/hyperlink" Target="https://aluext.sharepoint.com/sites/DesignandFeasibility/Profilvorschaubilder/01862-02.jpg" TargetMode="External"/><Relationship Id="rId1134" Type="http://schemas.openxmlformats.org/officeDocument/2006/relationships/hyperlink" Target="https://aluext.sharepoint.com/sites/DesignandFeasibility/Profilvorschaubilder/Profil_002067-07.jpg" TargetMode="External"/><Relationship Id="rId1341" Type="http://schemas.openxmlformats.org/officeDocument/2006/relationships/hyperlink" Target="https://aluext.sharepoint.com/sites/DesignandFeasibility/Profilvorschaubilder/Standard.jpg" TargetMode="External"/><Relationship Id="rId1201" Type="http://schemas.openxmlformats.org/officeDocument/2006/relationships/hyperlink" Target="https://aluext.sharepoint.com/sites/DesignandFeasibility/Profilvorschaubilder/002100-01.jpg" TargetMode="External"/><Relationship Id="rId3099" Type="http://schemas.openxmlformats.org/officeDocument/2006/relationships/hyperlink" Target="https://aluext.sharepoint.com/sites/DesignandFeasibility/Lists/FeasibilityprofileDB/DispForm.aspx?ID=1598" TargetMode="External"/><Relationship Id="rId3166" Type="http://schemas.openxmlformats.org/officeDocument/2006/relationships/hyperlink" Target="https://aluext.sharepoint.com/sites/DesignandFeasibility/Lists/FeasibilityprofileDB/DispForm.aspx?ID=1667" TargetMode="External"/><Relationship Id="rId294" Type="http://schemas.openxmlformats.org/officeDocument/2006/relationships/hyperlink" Target="https://aluext.sharepoint.com/sites/DesignandFeasibility/Profilvorschaubilder/001706-06.jpg" TargetMode="External"/><Relationship Id="rId2182" Type="http://schemas.openxmlformats.org/officeDocument/2006/relationships/hyperlink" Target="https://aluext.sharepoint.com/sites/DesignandFeasibility/Lists/FeasibilityprofileDB/DispForm.aspx?ID=579" TargetMode="External"/><Relationship Id="rId3026" Type="http://schemas.openxmlformats.org/officeDocument/2006/relationships/hyperlink" Target="https://aluext.sharepoint.com/sites/DesignandFeasibility/Lists/FeasibilityprofileDB/DispForm.aspx?ID=1687" TargetMode="External"/><Relationship Id="rId154" Type="http://schemas.openxmlformats.org/officeDocument/2006/relationships/hyperlink" Target="https://aluext.sharepoint.com/sites/DesignandFeasibility/Profilvorschaubilder/Standards/Flachstange.jpg" TargetMode="External"/><Relationship Id="rId361" Type="http://schemas.openxmlformats.org/officeDocument/2006/relationships/hyperlink" Target="https://aluext.sharepoint.com/sites/DesignandFeasibility/Profilvorschaubilder/Standards/Flachstange.jpg" TargetMode="External"/><Relationship Id="rId2042" Type="http://schemas.openxmlformats.org/officeDocument/2006/relationships/hyperlink" Target="https://aluext.sharepoint.com/sites/DesignandFeasibility/Lists/FeasibilityprofileDB/DispForm.aspx?ID=453" TargetMode="External"/><Relationship Id="rId2999" Type="http://schemas.openxmlformats.org/officeDocument/2006/relationships/hyperlink" Target="https://aluext.sharepoint.com/sites/DesignandFeasibility/Lists/FeasibilityprofileDB/DispForm.aspx?ID=1503" TargetMode="External"/><Relationship Id="rId221" Type="http://schemas.openxmlformats.org/officeDocument/2006/relationships/hyperlink" Target="https://aluext.sharepoint.com/sites/DesignandFeasibility/Profilvorschaubilder/Standards/Rechteckrohr.jpg" TargetMode="External"/><Relationship Id="rId2859" Type="http://schemas.openxmlformats.org/officeDocument/2006/relationships/hyperlink" Target="https://aluext.sharepoint.com/sites/DesignandFeasibility/Lists/FeasibilityprofileDB/DispForm.aspx?ID=1312" TargetMode="External"/><Relationship Id="rId1668" Type="http://schemas.openxmlformats.org/officeDocument/2006/relationships/hyperlink" Target="https://aluext.sharepoint.com/sites/DesignandFeasibility/Lists/FeasibilityprofileDB/DispForm.aspx?ID=236" TargetMode="External"/><Relationship Id="rId1875" Type="http://schemas.openxmlformats.org/officeDocument/2006/relationships/hyperlink" Target="https://aluext.sharepoint.com/sites/DesignandFeasibility/Lists/FeasibilityprofileDB/DispForm.aspx?ID=264" TargetMode="External"/><Relationship Id="rId2719" Type="http://schemas.openxmlformats.org/officeDocument/2006/relationships/hyperlink" Target="https://aluext.sharepoint.com/sites/DesignandFeasibility/Lists/FeasibilityprofileDB/DispForm.aspx?ID=1164" TargetMode="External"/><Relationship Id="rId1528" Type="http://schemas.openxmlformats.org/officeDocument/2006/relationships/hyperlink" Target="https://aluext.sharepoint.com/sites/DesignandFeasibility/Profilvorschaubilder/02274_05.jpg" TargetMode="External"/><Relationship Id="rId2926" Type="http://schemas.openxmlformats.org/officeDocument/2006/relationships/hyperlink" Target="https://aluext.sharepoint.com/sites/DesignandFeasibility/Lists/FeasibilityprofileDB/DispForm.aspx?ID=1425" TargetMode="External"/><Relationship Id="rId3090" Type="http://schemas.openxmlformats.org/officeDocument/2006/relationships/hyperlink" Target="https://aluext.sharepoint.com/sites/DesignandFeasibility/Lists/FeasibilityprofileDB/DispForm.aspx?ID=1589" TargetMode="External"/><Relationship Id="rId1735" Type="http://schemas.openxmlformats.org/officeDocument/2006/relationships/hyperlink" Target="https://aluext.sharepoint.com/sites/DesignandFeasibility/Lists/FeasibilityprofileDB/DispForm.aspx?ID=122" TargetMode="External"/><Relationship Id="rId1942" Type="http://schemas.openxmlformats.org/officeDocument/2006/relationships/hyperlink" Target="https://aluext.sharepoint.com/sites/DesignandFeasibility/Lists/FeasibilityprofileDB/DispForm.aspx?ID=347" TargetMode="External"/><Relationship Id="rId27" Type="http://schemas.openxmlformats.org/officeDocument/2006/relationships/hyperlink" Target="https://aluext.sharepoint.com/sites/DesignandFeasibility/Profilvorschaubilder/01354-006%20(1).jpg" TargetMode="External"/><Relationship Id="rId1802" Type="http://schemas.openxmlformats.org/officeDocument/2006/relationships/hyperlink" Target="https://aluext.sharepoint.com/sites/DesignandFeasibility/Lists/FeasibilityprofileDB/DispForm.aspx?ID=186" TargetMode="External"/><Relationship Id="rId688" Type="http://schemas.openxmlformats.org/officeDocument/2006/relationships/hyperlink" Target="https://aluext.sharepoint.com/sites/DesignandFeasibility/Profilvorschaubilder/001854-45.jpg" TargetMode="External"/><Relationship Id="rId895" Type="http://schemas.openxmlformats.org/officeDocument/2006/relationships/hyperlink" Target="https://aluext.sharepoint.com/sites/DesignandFeasibility/Profilvorschaubilder/logo_step_g_4c_pos.jpg" TargetMode="External"/><Relationship Id="rId2369" Type="http://schemas.openxmlformats.org/officeDocument/2006/relationships/hyperlink" Target="https://aluext.sharepoint.com/sites/DesignandFeasibility/Lists/FeasibilityprofileDB/DispForm.aspx?ID=1191" TargetMode="External"/><Relationship Id="rId2576" Type="http://schemas.openxmlformats.org/officeDocument/2006/relationships/hyperlink" Target="https://aluext.sharepoint.com/sites/DesignandFeasibility/Lists/FeasibilityprofileDB/DispForm.aspx?ID=1019" TargetMode="External"/><Relationship Id="rId2783" Type="http://schemas.openxmlformats.org/officeDocument/2006/relationships/hyperlink" Target="https://aluext.sharepoint.com/sites/DesignandFeasibility/Lists/FeasibilityprofileDB/DispForm.aspx?ID=1235" TargetMode="External"/><Relationship Id="rId2990" Type="http://schemas.openxmlformats.org/officeDocument/2006/relationships/hyperlink" Target="https://aluext.sharepoint.com/sites/DesignandFeasibility/Lists/FeasibilityprofileDB/DispForm.aspx?ID=1492" TargetMode="External"/><Relationship Id="rId548" Type="http://schemas.openxmlformats.org/officeDocument/2006/relationships/hyperlink" Target="https://aluext.sharepoint.com/sites/DesignandFeasibility/Profilvorschaubilder/01820-08.jpg" TargetMode="External"/><Relationship Id="rId755" Type="http://schemas.openxmlformats.org/officeDocument/2006/relationships/hyperlink" Target="https://aluext.sharepoint.com/sites/DesignandFeasibility/Profilvorschaubilder/logo_step_g_4c_pos.jpg" TargetMode="External"/><Relationship Id="rId962" Type="http://schemas.openxmlformats.org/officeDocument/2006/relationships/hyperlink" Target="https://aluext.sharepoint.com/sites/DesignandFeasibility/Profilvorschaubilder/01979-03.jpg" TargetMode="External"/><Relationship Id="rId1178" Type="http://schemas.openxmlformats.org/officeDocument/2006/relationships/hyperlink" Target="https://aluext.sharepoint.com/sites/DesignandFeasibility/Profilvorschaubilder/002084-04.jpg" TargetMode="External"/><Relationship Id="rId1385" Type="http://schemas.openxmlformats.org/officeDocument/2006/relationships/hyperlink" Target="https://aluext.sharepoint.com/sites/DesignandFeasibility/Profilvorschaubilder/002198-01.jpg" TargetMode="External"/><Relationship Id="rId1592" Type="http://schemas.openxmlformats.org/officeDocument/2006/relationships/hyperlink" Target="https://aluext.sharepoint.com/sites/DesignandFeasibility/Profilvorschaubilder/Profil_002318-01.jpg" TargetMode="External"/><Relationship Id="rId2229" Type="http://schemas.openxmlformats.org/officeDocument/2006/relationships/hyperlink" Target="https://aluext.sharepoint.com/sites/DesignandFeasibility/Lists/FeasibilityprofileDB/DispForm.aspx?ID=642" TargetMode="External"/><Relationship Id="rId2436" Type="http://schemas.openxmlformats.org/officeDocument/2006/relationships/hyperlink" Target="https://aluext.sharepoint.com/sites/DesignandFeasibility/Lists/FeasibilityprofileDB/DispForm.aspx?ID=863" TargetMode="External"/><Relationship Id="rId2643" Type="http://schemas.openxmlformats.org/officeDocument/2006/relationships/hyperlink" Target="https://aluext.sharepoint.com/sites/DesignandFeasibility/Lists/FeasibilityprofileDB/DispForm.aspx?ID=1084" TargetMode="External"/><Relationship Id="rId2850" Type="http://schemas.openxmlformats.org/officeDocument/2006/relationships/hyperlink" Target="https://aluext.sharepoint.com/sites/DesignandFeasibility/Lists/FeasibilityprofileDB/DispForm.aspx?ID=1300" TargetMode="External"/><Relationship Id="rId91" Type="http://schemas.openxmlformats.org/officeDocument/2006/relationships/hyperlink" Target="https://aluext.sharepoint.com/sites/DesignandFeasibility/Profilvorschaubilder/logo_step_g_4c_pos.jpg" TargetMode="External"/><Relationship Id="rId408" Type="http://schemas.openxmlformats.org/officeDocument/2006/relationships/hyperlink" Target="https://aluext.sharepoint.com/sites/DesignandFeasibility/Profilvorschaubilder/Standards/Rundrohr.jpg" TargetMode="External"/><Relationship Id="rId615" Type="http://schemas.openxmlformats.org/officeDocument/2006/relationships/hyperlink" Target="https://aluext.sharepoint.com/sites/DesignandFeasibility/Profilvorschaubilder/01840-01.jpg" TargetMode="External"/><Relationship Id="rId822" Type="http://schemas.openxmlformats.org/officeDocument/2006/relationships/hyperlink" Target="https://aluext.sharepoint.com/sites/DesignandFeasibility/Profilvorschaubilder/001908-01.jpg" TargetMode="External"/><Relationship Id="rId1038" Type="http://schemas.openxmlformats.org/officeDocument/2006/relationships/hyperlink" Target="https://aluext.sharepoint.com/sites/DesignandFeasibility/Profilvorschaubilder/logo_step_g_4c_pos.jpg" TargetMode="External"/><Relationship Id="rId1245" Type="http://schemas.openxmlformats.org/officeDocument/2006/relationships/hyperlink" Target="https://aluext.sharepoint.com/sites/DesignandFeasibility/Profilvorschaubilder/Profil_002112-10.png.jpg" TargetMode="External"/><Relationship Id="rId1452" Type="http://schemas.openxmlformats.org/officeDocument/2006/relationships/hyperlink" Target="https://aluext.sharepoint.com/sites/DesignandFeasibility/Profilvorschaubilder/profil_002247-03.jpg" TargetMode="External"/><Relationship Id="rId2503" Type="http://schemas.openxmlformats.org/officeDocument/2006/relationships/hyperlink" Target="https://aluext.sharepoint.com/sites/DesignandFeasibility/Lists/FeasibilityprofileDB/DispForm.aspx?ID=932" TargetMode="External"/><Relationship Id="rId1105" Type="http://schemas.openxmlformats.org/officeDocument/2006/relationships/hyperlink" Target="https://aluext.sharepoint.com/sites/DesignandFeasibility/Profilvorschaubilder/Profil_002042-04.jpg" TargetMode="External"/><Relationship Id="rId1312" Type="http://schemas.openxmlformats.org/officeDocument/2006/relationships/hyperlink" Target="https://aluext.sharepoint.com/sites/DesignandFeasibility/Profilvorschaubilder/Profil_002160-01.jpg" TargetMode="External"/><Relationship Id="rId2710" Type="http://schemas.openxmlformats.org/officeDocument/2006/relationships/hyperlink" Target="https://aluext.sharepoint.com/sites/DesignandFeasibility/Lists/FeasibilityprofileDB/DispForm.aspx?ID=1153" TargetMode="External"/><Relationship Id="rId198" Type="http://schemas.openxmlformats.org/officeDocument/2006/relationships/hyperlink" Target="https://aluext.sharepoint.com/sites/DesignandFeasibility/Profilvorschaubilder/Profil_001659-02.jpg" TargetMode="External"/><Relationship Id="rId2086" Type="http://schemas.openxmlformats.org/officeDocument/2006/relationships/hyperlink" Target="https://aluext.sharepoint.com/sites/DesignandFeasibility/Lists/FeasibilityprofileDB/DispForm.aspx?ID=503" TargetMode="External"/><Relationship Id="rId2293" Type="http://schemas.openxmlformats.org/officeDocument/2006/relationships/hyperlink" Target="https://aluext.sharepoint.com/sites/DesignandFeasibility/Lists/FeasibilityprofileDB/DispForm.aspx?ID=760" TargetMode="External"/><Relationship Id="rId3137" Type="http://schemas.openxmlformats.org/officeDocument/2006/relationships/hyperlink" Target="https://aluext.sharepoint.com/sites/DesignandFeasibility/Lists/FeasibilityprofileDB/DispForm.aspx?ID=1637" TargetMode="External"/><Relationship Id="rId265" Type="http://schemas.openxmlformats.org/officeDocument/2006/relationships/hyperlink" Target="https://aluext.sharepoint.com/sites/DesignandFeasibility/Profilvorschaubilder/01703-06%20(1).jpg" TargetMode="External"/><Relationship Id="rId472" Type="http://schemas.openxmlformats.org/officeDocument/2006/relationships/hyperlink" Target="https://aluext.sharepoint.com/sites/DesignandFeasibility/Profilvorschaubilder/001793-10.jpg" TargetMode="External"/><Relationship Id="rId2153" Type="http://schemas.openxmlformats.org/officeDocument/2006/relationships/hyperlink" Target="https://aluext.sharepoint.com/sites/DesignandFeasibility/Lists/FeasibilityprofileDB/DispForm.aspx?ID=559" TargetMode="External"/><Relationship Id="rId2360" Type="http://schemas.openxmlformats.org/officeDocument/2006/relationships/hyperlink" Target="https://aluext.sharepoint.com/sites/DesignandFeasibility/Lists/FeasibilityprofileDB/DispForm.aspx?ID=779" TargetMode="External"/><Relationship Id="rId3204" Type="http://schemas.openxmlformats.org/officeDocument/2006/relationships/hyperlink" Target="https://aluext.sharepoint.com/sites/DesignandFeasibility/Lists/FeasibilityprofileDB/DispForm.aspx?ID=1708" TargetMode="External"/><Relationship Id="rId125" Type="http://schemas.openxmlformats.org/officeDocument/2006/relationships/hyperlink" Target="https://aluext.sharepoint.com/sites/DesignandFeasibility/Profilvorschaubilder/Standards/Flachstange.jpg" TargetMode="External"/><Relationship Id="rId332" Type="http://schemas.openxmlformats.org/officeDocument/2006/relationships/hyperlink" Target="https://aluext.sharepoint.com/sites/DesignandFeasibility/Profilvorschaubilder/01724-01.jpg" TargetMode="External"/><Relationship Id="rId2013" Type="http://schemas.openxmlformats.org/officeDocument/2006/relationships/hyperlink" Target="https://aluext.sharepoint.com/sites/DesignandFeasibility/Lists/FeasibilityprofileDB/DispForm.aspx?ID=423" TargetMode="External"/><Relationship Id="rId2220" Type="http://schemas.openxmlformats.org/officeDocument/2006/relationships/hyperlink" Target="https://aluext.sharepoint.com/sites/DesignandFeasibility/Lists/FeasibilityprofileDB/DispForm.aspx?ID=615" TargetMode="External"/><Relationship Id="rId1779" Type="http://schemas.openxmlformats.org/officeDocument/2006/relationships/hyperlink" Target="https://aluext.sharepoint.com/sites/DesignandFeasibility/Lists/FeasibilityprofileDB/DispForm.aspx?ID=162" TargetMode="External"/><Relationship Id="rId1986" Type="http://schemas.openxmlformats.org/officeDocument/2006/relationships/hyperlink" Target="https://aluext.sharepoint.com/sites/DesignandFeasibility/Lists/FeasibilityprofileDB/DispForm.aspx?ID=391" TargetMode="External"/><Relationship Id="rId1639" Type="http://schemas.openxmlformats.org/officeDocument/2006/relationships/hyperlink" Target="https://aluext.sharepoint.com/sites/DesignandFeasibility/Lists/FeasibilityprofileDB/DispForm.aspx?ID=1366" TargetMode="External"/><Relationship Id="rId1846" Type="http://schemas.openxmlformats.org/officeDocument/2006/relationships/hyperlink" Target="https://aluext.sharepoint.com/sites/DesignandFeasibility/Lists/FeasibilityprofileDB/DispForm.aspx?ID=228" TargetMode="External"/><Relationship Id="rId3061" Type="http://schemas.openxmlformats.org/officeDocument/2006/relationships/hyperlink" Target="https://aluext.sharepoint.com/sites/DesignandFeasibility/Lists/FeasibilityprofileDB/DispForm.aspx?ID=1579" TargetMode="External"/><Relationship Id="rId1706" Type="http://schemas.openxmlformats.org/officeDocument/2006/relationships/hyperlink" Target="https://aluext.sharepoint.com/sites/DesignandFeasibility/Lists/FeasibilityprofileDB/DispForm.aspx?ID=98" TargetMode="External"/><Relationship Id="rId1913" Type="http://schemas.openxmlformats.org/officeDocument/2006/relationships/hyperlink" Target="https://aluext.sharepoint.com/sites/DesignandFeasibility/Lists/FeasibilityprofileDB/DispForm.aspx?ID=1276" TargetMode="External"/><Relationship Id="rId799" Type="http://schemas.openxmlformats.org/officeDocument/2006/relationships/hyperlink" Target="https://aluext.sharepoint.com/sites/DesignandFeasibility/Profilvorschaubilder/001899-03.jpg" TargetMode="External"/><Relationship Id="rId2687" Type="http://schemas.openxmlformats.org/officeDocument/2006/relationships/hyperlink" Target="https://aluext.sharepoint.com/sites/DesignandFeasibility/Lists/FeasibilityprofileDB/DispForm.aspx?ID=1128" TargetMode="External"/><Relationship Id="rId2894" Type="http://schemas.openxmlformats.org/officeDocument/2006/relationships/hyperlink" Target="https://aluext.sharepoint.com/sites/DesignandFeasibility/Lists/FeasibilityprofileDB/DispForm.aspx?ID=1360" TargetMode="External"/><Relationship Id="rId659" Type="http://schemas.openxmlformats.org/officeDocument/2006/relationships/hyperlink" Target="https://aluext.sharepoint.com/sites/DesignandFeasibility/Profilvorschaubilder/Profil_001854-16.jpg" TargetMode="External"/><Relationship Id="rId866" Type="http://schemas.openxmlformats.org/officeDocument/2006/relationships/hyperlink" Target="https://aluext.sharepoint.com/sites/DesignandFeasibility/Profilvorschaubilder/01932-03.jpg" TargetMode="External"/><Relationship Id="rId1289" Type="http://schemas.openxmlformats.org/officeDocument/2006/relationships/hyperlink" Target="https://aluext.sharepoint.com/sites/DesignandFeasibility/Profilvorschaubilder/002138-01.jpg" TargetMode="External"/><Relationship Id="rId1496" Type="http://schemas.openxmlformats.org/officeDocument/2006/relationships/hyperlink" Target="https://aluext.sharepoint.com/sites/DesignandFeasibility/Profilvorschaubilder/Profil_002269-13.jpg" TargetMode="External"/><Relationship Id="rId2547" Type="http://schemas.openxmlformats.org/officeDocument/2006/relationships/hyperlink" Target="https://aluext.sharepoint.com/sites/DesignandFeasibility/Lists/FeasibilityprofileDB/DispForm.aspx?ID=989" TargetMode="External"/><Relationship Id="rId519" Type="http://schemas.openxmlformats.org/officeDocument/2006/relationships/hyperlink" Target="https://aluext.sharepoint.com/sites/DesignandFeasibility/Profilvorschaubilder/logo_step_g_4c_pos.jpg" TargetMode="External"/><Relationship Id="rId1149" Type="http://schemas.openxmlformats.org/officeDocument/2006/relationships/hyperlink" Target="https://aluext.sharepoint.com/sites/DesignandFeasibility/Profilvorschaubilder/Profil_002075-01.jpg" TargetMode="External"/><Relationship Id="rId1356" Type="http://schemas.openxmlformats.org/officeDocument/2006/relationships/hyperlink" Target="https://aluext.sharepoint.com/sites/DesignandFeasibility/Profilvorschaubilder/002182-01.jpg" TargetMode="External"/><Relationship Id="rId2754" Type="http://schemas.openxmlformats.org/officeDocument/2006/relationships/hyperlink" Target="https://aluext.sharepoint.com/sites/DesignandFeasibility/Lists/FeasibilityprofileDB/DispForm.aspx?ID=1208" TargetMode="External"/><Relationship Id="rId2961" Type="http://schemas.openxmlformats.org/officeDocument/2006/relationships/hyperlink" Target="https://aluext.sharepoint.com/sites/DesignandFeasibility/Lists/FeasibilityprofileDB/DispForm.aspx?ID=1460" TargetMode="External"/><Relationship Id="rId726" Type="http://schemas.openxmlformats.org/officeDocument/2006/relationships/hyperlink" Target="https://aluext.sharepoint.com/sites/DesignandFeasibility/Profilvorschaubilder/logo_step_g_4c_pos.jpg" TargetMode="External"/><Relationship Id="rId933" Type="http://schemas.openxmlformats.org/officeDocument/2006/relationships/hyperlink" Target="https://aluext.sharepoint.com/sites/DesignandFeasibility/Profilvorschaubilder/Profil_001963-04.jpg" TargetMode="External"/><Relationship Id="rId1009" Type="http://schemas.openxmlformats.org/officeDocument/2006/relationships/hyperlink" Target="https://aluext.sharepoint.com/sites/DesignandFeasibility/Profilvorschaubilder/Profil_001996-03.jpg" TargetMode="External"/><Relationship Id="rId1563" Type="http://schemas.openxmlformats.org/officeDocument/2006/relationships/hyperlink" Target="https://aluext.sharepoint.com/sites/DesignandFeasibility/Profilvorschaubilder/002302-01.jpg" TargetMode="External"/><Relationship Id="rId1770" Type="http://schemas.openxmlformats.org/officeDocument/2006/relationships/hyperlink" Target="https://aluext.sharepoint.com/sites/DesignandFeasibility/Lists/FeasibilityprofileDB/DispForm.aspx?ID=157" TargetMode="External"/><Relationship Id="rId2407" Type="http://schemas.openxmlformats.org/officeDocument/2006/relationships/hyperlink" Target="https://aluext.sharepoint.com/sites/DesignandFeasibility/Lists/FeasibilityprofileDB/DispForm.aspx?ID=831" TargetMode="External"/><Relationship Id="rId2614" Type="http://schemas.openxmlformats.org/officeDocument/2006/relationships/hyperlink" Target="https://aluext.sharepoint.com/sites/DesignandFeasibility/Lists/FeasibilityprofileDB/DispForm.aspx?ID=1034" TargetMode="External"/><Relationship Id="rId2821" Type="http://schemas.openxmlformats.org/officeDocument/2006/relationships/hyperlink" Target="https://aluext.sharepoint.com/sites/DesignandFeasibility/Lists/FeasibilityprofileDB/DispForm.aspx?ID=1273" TargetMode="External"/><Relationship Id="rId62" Type="http://schemas.openxmlformats.org/officeDocument/2006/relationships/hyperlink" Target="https://aluext.sharepoint.com/sites/DesignandFeasibility/Profilvorschaubilder/01536-02.jpg" TargetMode="External"/><Relationship Id="rId1216" Type="http://schemas.openxmlformats.org/officeDocument/2006/relationships/hyperlink" Target="https://aluext.sharepoint.com/sites/DesignandFeasibility/Profilvorschaubilder/02107-03.jpg" TargetMode="External"/><Relationship Id="rId1423" Type="http://schemas.openxmlformats.org/officeDocument/2006/relationships/hyperlink" Target="https://aluext.sharepoint.com/sites/DesignandFeasibility/Profilvorschaubilder/Profil_002230-02.jpg" TargetMode="External"/><Relationship Id="rId1630" Type="http://schemas.openxmlformats.org/officeDocument/2006/relationships/hyperlink" Target="https://aluext.sharepoint.com/sites/DesignandFeasibility/Lists/FeasibilityprofileDB/DispForm.aspx?ID=331" TargetMode="External"/><Relationship Id="rId2197" Type="http://schemas.openxmlformats.org/officeDocument/2006/relationships/hyperlink" Target="https://aluext.sharepoint.com/sites/DesignandFeasibility/Lists/FeasibilityprofileDB/DispForm.aspx?ID=1344" TargetMode="External"/><Relationship Id="rId169" Type="http://schemas.openxmlformats.org/officeDocument/2006/relationships/hyperlink" Target="https://aluext.sharepoint.com/sites/DesignandFeasibility/Profilvorschaubilder/Profil_001643-01.jpg" TargetMode="External"/><Relationship Id="rId376" Type="http://schemas.openxmlformats.org/officeDocument/2006/relationships/hyperlink" Target="https://aluext.sharepoint.com/sites/DesignandFeasibility/Profilvorschaubilder/Profil_001741-04.jpg" TargetMode="External"/><Relationship Id="rId583" Type="http://schemas.openxmlformats.org/officeDocument/2006/relationships/hyperlink" Target="https://aluext.sharepoint.com/sites/DesignandFeasibility/Profilvorschaubilder/logo_step_g_4c_pos.jpg" TargetMode="External"/><Relationship Id="rId790" Type="http://schemas.openxmlformats.org/officeDocument/2006/relationships/hyperlink" Target="https://aluext.sharepoint.com/sites/DesignandFeasibility/Profilvorschaubilder/001895-04.jpg" TargetMode="External"/><Relationship Id="rId2057" Type="http://schemas.openxmlformats.org/officeDocument/2006/relationships/hyperlink" Target="https://aluext.sharepoint.com/sites/DesignandFeasibility/Lists/FeasibilityprofileDB/DispForm.aspx?ID=473" TargetMode="External"/><Relationship Id="rId2264" Type="http://schemas.openxmlformats.org/officeDocument/2006/relationships/hyperlink" Target="https://aluext.sharepoint.com/sites/DesignandFeasibility/Lists/FeasibilityprofileDB/DispForm.aspx?ID=688" TargetMode="External"/><Relationship Id="rId2471" Type="http://schemas.openxmlformats.org/officeDocument/2006/relationships/hyperlink" Target="https://aluext.sharepoint.com/sites/DesignandFeasibility/Lists/FeasibilityprofileDB/DispForm.aspx?ID=896" TargetMode="External"/><Relationship Id="rId3108" Type="http://schemas.openxmlformats.org/officeDocument/2006/relationships/hyperlink" Target="https://aluext.sharepoint.com/sites/DesignandFeasibility/Lists/FeasibilityprofileDB/DispForm.aspx?ID=1607" TargetMode="External"/><Relationship Id="rId236" Type="http://schemas.openxmlformats.org/officeDocument/2006/relationships/hyperlink" Target="https://aluext.sharepoint.com/sites/DesignandFeasibility/Profilvorschaubilder/Profil_001685-01.jpg" TargetMode="External"/><Relationship Id="rId443" Type="http://schemas.openxmlformats.org/officeDocument/2006/relationships/hyperlink" Target="https://aluext.sharepoint.com/sites/DesignandFeasibility/Profilvorschaubilder/001771-01.jpg" TargetMode="External"/><Relationship Id="rId650" Type="http://schemas.openxmlformats.org/officeDocument/2006/relationships/hyperlink" Target="https://aluext.sharepoint.com/sites/DesignandFeasibility/Profilvorschaubilder/Profil_001854-07.jpg" TargetMode="External"/><Relationship Id="rId1073" Type="http://schemas.openxmlformats.org/officeDocument/2006/relationships/hyperlink" Target="https://aluext.sharepoint.com/sites/DesignandFeasibility/Profilvorschaubilder/02029-01.jpg" TargetMode="External"/><Relationship Id="rId1280" Type="http://schemas.openxmlformats.org/officeDocument/2006/relationships/hyperlink" Target="https://aluext.sharepoint.com/sites/DesignandFeasibility/Profilvorschaubilder/002132-01.jpg" TargetMode="External"/><Relationship Id="rId2124" Type="http://schemas.openxmlformats.org/officeDocument/2006/relationships/hyperlink" Target="https://aluext.sharepoint.com/sites/DesignandFeasibility/Lists/FeasibilityprofileDB/DispForm.aspx?ID=542" TargetMode="External"/><Relationship Id="rId2331" Type="http://schemas.openxmlformats.org/officeDocument/2006/relationships/hyperlink" Target="https://aluext.sharepoint.com/sites/DesignandFeasibility/Lists/FeasibilityprofileDB/DispForm.aspx?ID=718" TargetMode="External"/><Relationship Id="rId303" Type="http://schemas.openxmlformats.org/officeDocument/2006/relationships/hyperlink" Target="https://aluext.sharepoint.com/sites/DesignandFeasibility/Profilvorschaubilder/logo_step_g_4c_pos.jpg" TargetMode="External"/><Relationship Id="rId1140" Type="http://schemas.openxmlformats.org/officeDocument/2006/relationships/hyperlink" Target="https://aluext.sharepoint.com/sites/DesignandFeasibility/Profilvorschaubilder/Profil_002070-01.jpg" TargetMode="External"/><Relationship Id="rId510" Type="http://schemas.openxmlformats.org/officeDocument/2006/relationships/hyperlink" Target="https://aluext.sharepoint.com/sites/DesignandFeasibility/Profilvorschaubilder/01806-01.jpg" TargetMode="External"/><Relationship Id="rId1000" Type="http://schemas.openxmlformats.org/officeDocument/2006/relationships/hyperlink" Target="https://aluext.sharepoint.com/sites/DesignandFeasibility/Profilvorschaubilder/Profil%20001995-12.jpg" TargetMode="External"/><Relationship Id="rId1957" Type="http://schemas.openxmlformats.org/officeDocument/2006/relationships/hyperlink" Target="https://aluext.sharepoint.com/sites/DesignandFeasibility/Lists/FeasibilityprofileDB/DispForm.aspx?ID=362" TargetMode="External"/><Relationship Id="rId1817" Type="http://schemas.openxmlformats.org/officeDocument/2006/relationships/hyperlink" Target="https://aluext.sharepoint.com/sites/DesignandFeasibility/Lists/FeasibilityprofileDB/DispForm.aspx?ID=197" TargetMode="External"/><Relationship Id="rId3172" Type="http://schemas.openxmlformats.org/officeDocument/2006/relationships/hyperlink" Target="https://aluext.sharepoint.com/sites/DesignandFeasibility/Lists/FeasibilityprofileDB/DispForm.aspx?ID=1716" TargetMode="External"/><Relationship Id="rId3032" Type="http://schemas.openxmlformats.org/officeDocument/2006/relationships/hyperlink" Target="https://aluext.sharepoint.com/sites/DesignandFeasibility/Lists/FeasibilityprofileDB/DispForm.aspx?ID=1693" TargetMode="External"/><Relationship Id="rId160" Type="http://schemas.openxmlformats.org/officeDocument/2006/relationships/hyperlink" Target="https://aluext.sharepoint.com/sites/DesignandFeasibility/Profilvorschaubilder/Standards/Rechteckrohr.jpg" TargetMode="External"/><Relationship Id="rId2798" Type="http://schemas.openxmlformats.org/officeDocument/2006/relationships/hyperlink" Target="https://aluext.sharepoint.com/sites/DesignandFeasibility/Lists/FeasibilityprofileDB/DispForm.aspx?ID=1248" TargetMode="External"/><Relationship Id="rId977" Type="http://schemas.openxmlformats.org/officeDocument/2006/relationships/hyperlink" Target="https://aluext.sharepoint.com/sites/DesignandFeasibility/Profilvorschaubilder/001987-02.jpg" TargetMode="External"/><Relationship Id="rId2658" Type="http://schemas.openxmlformats.org/officeDocument/2006/relationships/hyperlink" Target="https://aluext.sharepoint.com/sites/DesignandFeasibility/Lists/FeasibilityprofileDB/DispForm.aspx?ID=1101" TargetMode="External"/><Relationship Id="rId2865" Type="http://schemas.openxmlformats.org/officeDocument/2006/relationships/hyperlink" Target="https://aluext.sharepoint.com/sites/DesignandFeasibility/Lists/FeasibilityprofileDB/DispForm.aspx?ID=1318" TargetMode="External"/><Relationship Id="rId837" Type="http://schemas.openxmlformats.org/officeDocument/2006/relationships/hyperlink" Target="https://aluext.sharepoint.com/sites/DesignandFeasibility/Profilvorschaubilder/001922-02.jpg" TargetMode="External"/><Relationship Id="rId1467" Type="http://schemas.openxmlformats.org/officeDocument/2006/relationships/hyperlink" Target="https://aluext.sharepoint.com/sites/DesignandFeasibility/Profilvorschaubilder/Standards/Rundstange.jpg" TargetMode="External"/><Relationship Id="rId1674" Type="http://schemas.openxmlformats.org/officeDocument/2006/relationships/hyperlink" Target="https://aluext.sharepoint.com/sites/DesignandFeasibility/Lists/FeasibilityprofileDB/DispForm.aspx?ID=808" TargetMode="External"/><Relationship Id="rId1881" Type="http://schemas.openxmlformats.org/officeDocument/2006/relationships/hyperlink" Target="https://aluext.sharepoint.com/sites/DesignandFeasibility/Lists/FeasibilityprofileDB/DispForm.aspx?ID=341" TargetMode="External"/><Relationship Id="rId2518" Type="http://schemas.openxmlformats.org/officeDocument/2006/relationships/hyperlink" Target="https://aluext.sharepoint.com/sites/DesignandFeasibility/Lists/FeasibilityprofileDB/DispForm.aspx?ID=952" TargetMode="External"/><Relationship Id="rId2725" Type="http://schemas.openxmlformats.org/officeDocument/2006/relationships/hyperlink" Target="https://aluext.sharepoint.com/sites/DesignandFeasibility/Lists/FeasibilityprofileDB/DispForm.aspx?ID=1175" TargetMode="External"/><Relationship Id="rId2932" Type="http://schemas.openxmlformats.org/officeDocument/2006/relationships/hyperlink" Target="https://aluext.sharepoint.com/sites/DesignandFeasibility/Lists/FeasibilityprofileDB/DispForm.aspx?ID=1431" TargetMode="External"/><Relationship Id="rId904" Type="http://schemas.openxmlformats.org/officeDocument/2006/relationships/hyperlink" Target="https://aluext.sharepoint.com/sites/DesignandFeasibility/Profilvorschaubilder/001953-01.jpg" TargetMode="External"/><Relationship Id="rId1327" Type="http://schemas.openxmlformats.org/officeDocument/2006/relationships/hyperlink" Target="https://aluext.sharepoint.com/sites/DesignandFeasibility/Profilvorschaubilder/Profil_002165-11.jpg" TargetMode="External"/><Relationship Id="rId1534" Type="http://schemas.openxmlformats.org/officeDocument/2006/relationships/hyperlink" Target="https://aluext.sharepoint.com/sites/DesignandFeasibility/Profilvorschaubilder/Profil_002276-01.jpg" TargetMode="External"/><Relationship Id="rId1741" Type="http://schemas.openxmlformats.org/officeDocument/2006/relationships/hyperlink" Target="https://aluext.sharepoint.com/sites/DesignandFeasibility/Lists/FeasibilityprofileDB/DispForm.aspx?ID=128" TargetMode="External"/><Relationship Id="rId33" Type="http://schemas.openxmlformats.org/officeDocument/2006/relationships/hyperlink" Target="https://aluext.sharepoint.com/sites/DesignandFeasibility/Profilvorschaubilder/01354-012.jpg" TargetMode="External"/><Relationship Id="rId1601" Type="http://schemas.openxmlformats.org/officeDocument/2006/relationships/hyperlink" Target="https://aluext.sharepoint.com/sites/DesignandFeasibility/Profilvorschaubilder/002322-05.jpg" TargetMode="External"/><Relationship Id="rId487" Type="http://schemas.openxmlformats.org/officeDocument/2006/relationships/hyperlink" Target="https://aluext.sharepoint.com/sites/DesignandFeasibility/Profilvorschaubilder/Standards/Rundstange.jpg" TargetMode="External"/><Relationship Id="rId694" Type="http://schemas.openxmlformats.org/officeDocument/2006/relationships/hyperlink" Target="https://aluext.sharepoint.com/sites/DesignandFeasibility/Profilvorschaubilder/Profil_001855-03.jpg" TargetMode="External"/><Relationship Id="rId2168" Type="http://schemas.openxmlformats.org/officeDocument/2006/relationships/hyperlink" Target="https://aluext.sharepoint.com/sites/DesignandFeasibility/Lists/FeasibilityprofileDB/DispForm.aspx?ID=634" TargetMode="External"/><Relationship Id="rId2375" Type="http://schemas.openxmlformats.org/officeDocument/2006/relationships/hyperlink" Target="https://aluext.sharepoint.com/sites/DesignandFeasibility/Lists/FeasibilityprofileDB/DispForm.aspx?ID=794" TargetMode="External"/><Relationship Id="rId347" Type="http://schemas.openxmlformats.org/officeDocument/2006/relationships/hyperlink" Target="https://aluext.sharepoint.com/sites/DesignandFeasibility/Profilvorschaubilder/Standards/Rundstange.jpg" TargetMode="External"/><Relationship Id="rId1184" Type="http://schemas.openxmlformats.org/officeDocument/2006/relationships/hyperlink" Target="https://aluext.sharepoint.com/sites/DesignandFeasibility/Profilvorschaubilder/logo_step_g_4c_pos.jpg" TargetMode="External"/><Relationship Id="rId2028" Type="http://schemas.openxmlformats.org/officeDocument/2006/relationships/hyperlink" Target="https://aluext.sharepoint.com/sites/DesignandFeasibility/Lists/FeasibilityprofileDB/DispForm.aspx?ID=438" TargetMode="External"/><Relationship Id="rId2582" Type="http://schemas.openxmlformats.org/officeDocument/2006/relationships/hyperlink" Target="https://aluext.sharepoint.com/sites/DesignandFeasibility/Lists/FeasibilityprofileDB/DispForm.aspx?ID=1023" TargetMode="External"/><Relationship Id="rId554" Type="http://schemas.openxmlformats.org/officeDocument/2006/relationships/hyperlink" Target="https://aluext.sharepoint.com/sites/DesignandFeasibility/Profilvorschaubilder/logo_step_g_4c_pos.jpg" TargetMode="External"/><Relationship Id="rId761" Type="http://schemas.openxmlformats.org/officeDocument/2006/relationships/hyperlink" Target="https://aluext.sharepoint.com/sites/DesignandFeasibility/Profilvorschaubilder/01880-01.jpg" TargetMode="External"/><Relationship Id="rId1391" Type="http://schemas.openxmlformats.org/officeDocument/2006/relationships/hyperlink" Target="https://aluext.sharepoint.com/sites/DesignandFeasibility/Profilvorschaubilder/002203-01.jpg" TargetMode="External"/><Relationship Id="rId2235" Type="http://schemas.openxmlformats.org/officeDocument/2006/relationships/hyperlink" Target="https://aluext.sharepoint.com/sites/DesignandFeasibility/Lists/FeasibilityprofileDB/DispForm.aspx?ID=648" TargetMode="External"/><Relationship Id="rId2442" Type="http://schemas.openxmlformats.org/officeDocument/2006/relationships/hyperlink" Target="https://aluext.sharepoint.com/sites/DesignandFeasibility/Lists/FeasibilityprofileDB/DispForm.aspx?ID=870" TargetMode="External"/><Relationship Id="rId207" Type="http://schemas.openxmlformats.org/officeDocument/2006/relationships/hyperlink" Target="https://aluext.sharepoint.com/sites/DesignandFeasibility/Profilvorschaubilder/1662-01.jpg" TargetMode="External"/><Relationship Id="rId414" Type="http://schemas.openxmlformats.org/officeDocument/2006/relationships/hyperlink" Target="https://aluext.sharepoint.com/sites/DesignandFeasibility/Profilvorschaubilder/Standards/Flachstange.jpg" TargetMode="External"/><Relationship Id="rId621" Type="http://schemas.openxmlformats.org/officeDocument/2006/relationships/hyperlink" Target="https://aluext.sharepoint.com/sites/DesignandFeasibility/Profilvorschaubilder/001842-04.jpg" TargetMode="External"/><Relationship Id="rId1044" Type="http://schemas.openxmlformats.org/officeDocument/2006/relationships/hyperlink" Target="https://aluext.sharepoint.com/sites/DesignandFeasibility/Profilvorschaubilder/Standards/Flachstange.jpg" TargetMode="External"/><Relationship Id="rId1251" Type="http://schemas.openxmlformats.org/officeDocument/2006/relationships/hyperlink" Target="https://aluext.sharepoint.com/sites/DesignandFeasibility/Profilvorschaubilder/Standard.jpg" TargetMode="External"/><Relationship Id="rId2302" Type="http://schemas.openxmlformats.org/officeDocument/2006/relationships/hyperlink" Target="https://aluext.sharepoint.com/sites/DesignandFeasibility/Lists/FeasibilityprofileDB/DispForm.aspx?ID=670" TargetMode="External"/><Relationship Id="rId1111" Type="http://schemas.openxmlformats.org/officeDocument/2006/relationships/hyperlink" Target="https://aluext.sharepoint.com/sites/DesignandFeasibility/Profilvorschaubilder/Profil_2050-02.jpg" TargetMode="External"/><Relationship Id="rId3076" Type="http://schemas.openxmlformats.org/officeDocument/2006/relationships/hyperlink" Target="https://aluext.sharepoint.com/sites/DesignandFeasibility/Lists/FeasibilityprofileDB/DispForm.aspx?ID=1574" TargetMode="External"/><Relationship Id="rId1928" Type="http://schemas.openxmlformats.org/officeDocument/2006/relationships/hyperlink" Target="https://aluext.sharepoint.com/sites/DesignandFeasibility/Lists/FeasibilityprofileDB/DispForm.aspx?ID=593" TargetMode="External"/><Relationship Id="rId2092" Type="http://schemas.openxmlformats.org/officeDocument/2006/relationships/hyperlink" Target="https://aluext.sharepoint.com/sites/DesignandFeasibility/Lists/FeasibilityprofileDB/DispForm.aspx?ID=516" TargetMode="External"/><Relationship Id="rId3143" Type="http://schemas.openxmlformats.org/officeDocument/2006/relationships/hyperlink" Target="https://aluext.sharepoint.com/sites/DesignandFeasibility/Lists/FeasibilityprofileDB/DispForm.aspx?ID=1643" TargetMode="External"/><Relationship Id="rId271" Type="http://schemas.openxmlformats.org/officeDocument/2006/relationships/hyperlink" Target="https://aluext.sharepoint.com/sites/DesignandFeasibility/Profilvorschaubilder/001705-02.jpg" TargetMode="External"/><Relationship Id="rId3003" Type="http://schemas.openxmlformats.org/officeDocument/2006/relationships/hyperlink" Target="https://aluext.sharepoint.com/sites/DesignandFeasibility/Lists/FeasibilityprofileDB/DispForm.aspx?ID=1507" TargetMode="External"/><Relationship Id="rId131" Type="http://schemas.openxmlformats.org/officeDocument/2006/relationships/hyperlink" Target="https://aluext.sharepoint.com/sites/DesignandFeasibility/Profilvorschaubilder/Profil_001629-03.jpg" TargetMode="External"/><Relationship Id="rId2769" Type="http://schemas.openxmlformats.org/officeDocument/2006/relationships/hyperlink" Target="https://aluext.sharepoint.com/sites/DesignandFeasibility/Lists/FeasibilityprofileDB/DispForm.aspx?ID=1216" TargetMode="External"/><Relationship Id="rId2976" Type="http://schemas.openxmlformats.org/officeDocument/2006/relationships/hyperlink" Target="https://aluext.sharepoint.com/sites/DesignandFeasibility/Lists/FeasibilityprofileDB/DispForm.aspx?ID=1478" TargetMode="External"/><Relationship Id="rId948" Type="http://schemas.openxmlformats.org/officeDocument/2006/relationships/hyperlink" Target="https://aluext.sharepoint.com/sites/DesignandFeasibility/Profilvorschaubilder/01974-001.jpg" TargetMode="External"/><Relationship Id="rId1578" Type="http://schemas.openxmlformats.org/officeDocument/2006/relationships/hyperlink" Target="https://aluext.sharepoint.com/sites/DesignandFeasibility/Profilvorschaubilder/Standard.jpg" TargetMode="External"/><Relationship Id="rId1785" Type="http://schemas.openxmlformats.org/officeDocument/2006/relationships/hyperlink" Target="https://aluext.sharepoint.com/sites/DesignandFeasibility/Lists/FeasibilityprofileDB/DispForm.aspx?ID=168" TargetMode="External"/><Relationship Id="rId1992" Type="http://schemas.openxmlformats.org/officeDocument/2006/relationships/hyperlink" Target="https://aluext.sharepoint.com/sites/DesignandFeasibility/Lists/FeasibilityprofileDB/DispForm.aspx?ID=397" TargetMode="External"/><Relationship Id="rId2629" Type="http://schemas.openxmlformats.org/officeDocument/2006/relationships/hyperlink" Target="https://aluext.sharepoint.com/sites/DesignandFeasibility/Lists/FeasibilityprofileDB/DispForm.aspx?ID=1065" TargetMode="External"/><Relationship Id="rId2836" Type="http://schemas.openxmlformats.org/officeDocument/2006/relationships/hyperlink" Target="https://aluext.sharepoint.com/sites/DesignandFeasibility/Lists/FeasibilityprofileDB/DispForm.aspx?ID=1286" TargetMode="External"/><Relationship Id="rId77" Type="http://schemas.openxmlformats.org/officeDocument/2006/relationships/hyperlink" Target="https://aluext.sharepoint.com/sites/DesignandFeasibility/Profilvorschaubilder/Profil_001612-01.jpg" TargetMode="External"/><Relationship Id="rId808" Type="http://schemas.openxmlformats.org/officeDocument/2006/relationships/hyperlink" Target="https://aluext.sharepoint.com/sites/DesignandFeasibility/Profilvorschaubilder/001904-02.jpg" TargetMode="External"/><Relationship Id="rId1438" Type="http://schemas.openxmlformats.org/officeDocument/2006/relationships/hyperlink" Target="https://aluext.sharepoint.com/sites/DesignandFeasibility/Profilvorschaubilder/Profil_002239-1.jpg" TargetMode="External"/><Relationship Id="rId1645" Type="http://schemas.openxmlformats.org/officeDocument/2006/relationships/hyperlink" Target="https://aluext.sharepoint.com/sites/DesignandFeasibility/Lists/FeasibilityprofileDB/DispForm.aspx?ID=1374" TargetMode="External"/><Relationship Id="rId1852" Type="http://schemas.openxmlformats.org/officeDocument/2006/relationships/hyperlink" Target="https://aluext.sharepoint.com/sites/DesignandFeasibility/Lists/FeasibilityprofileDB/DispForm.aspx?ID=241" TargetMode="External"/><Relationship Id="rId2903" Type="http://schemas.openxmlformats.org/officeDocument/2006/relationships/hyperlink" Target="https://aluext.sharepoint.com/sites/DesignandFeasibility/Lists/FeasibilityprofileDB/DispForm.aspx?ID=1385" TargetMode="External"/><Relationship Id="rId1505" Type="http://schemas.openxmlformats.org/officeDocument/2006/relationships/hyperlink" Target="https://aluext.sharepoint.com/sites/DesignandFeasibility/Profilvorschaubilder/Profil_002269-22.jpg" TargetMode="External"/><Relationship Id="rId1712" Type="http://schemas.openxmlformats.org/officeDocument/2006/relationships/hyperlink" Target="https://aluext.sharepoint.com/sites/DesignandFeasibility/Lists/FeasibilityprofileDB/DispForm.aspx?ID=104" TargetMode="External"/><Relationship Id="rId598" Type="http://schemas.openxmlformats.org/officeDocument/2006/relationships/hyperlink" Target="https://aluext.sharepoint.com/sites/DesignandFeasibility/Profilvorschaubilder/Profil_001829-02.jpg" TargetMode="External"/><Relationship Id="rId2279" Type="http://schemas.openxmlformats.org/officeDocument/2006/relationships/hyperlink" Target="https://aluext.sharepoint.com/sites/DesignandFeasibility/Lists/FeasibilityprofileDB/DispForm.aspx?ID=746" TargetMode="External"/><Relationship Id="rId2486" Type="http://schemas.openxmlformats.org/officeDocument/2006/relationships/hyperlink" Target="https://aluext.sharepoint.com/sites/DesignandFeasibility/Lists/FeasibilityprofileDB/DispForm.aspx?ID=921" TargetMode="External"/><Relationship Id="rId2693" Type="http://schemas.openxmlformats.org/officeDocument/2006/relationships/hyperlink" Target="https://aluext.sharepoint.com/sites/DesignandFeasibility/Lists/FeasibilityprofileDB/DispForm.aspx?ID=1137" TargetMode="External"/><Relationship Id="rId458" Type="http://schemas.openxmlformats.org/officeDocument/2006/relationships/hyperlink" Target="https://aluext.sharepoint.com/sites/DesignandFeasibility/Profilvorschaubilder/01787-01.jpg" TargetMode="External"/><Relationship Id="rId665" Type="http://schemas.openxmlformats.org/officeDocument/2006/relationships/hyperlink" Target="https://aluext.sharepoint.com/sites/DesignandFeasibility/Profilvorschaubilder/001854-22.jpg" TargetMode="External"/><Relationship Id="rId872" Type="http://schemas.openxmlformats.org/officeDocument/2006/relationships/hyperlink" Target="https://aluext.sharepoint.com/sites/DesignandFeasibility/Profilvorschaubilder/Profil_001936-01.jpg" TargetMode="External"/><Relationship Id="rId1088" Type="http://schemas.openxmlformats.org/officeDocument/2006/relationships/hyperlink" Target="https://aluext.sharepoint.com/sites/DesignandFeasibility/Profilvorschaubilder/logo_step_g_4c_pos.jpg" TargetMode="External"/><Relationship Id="rId1295" Type="http://schemas.openxmlformats.org/officeDocument/2006/relationships/hyperlink" Target="https://aluext.sharepoint.com/sites/DesignandFeasibility/Profilvorschaubilder/Standards/Flachstange.jpg" TargetMode="External"/><Relationship Id="rId2139" Type="http://schemas.openxmlformats.org/officeDocument/2006/relationships/hyperlink" Target="https://aluext.sharepoint.com/sites/DesignandFeasibility/Lists/FeasibilityprofileDB/DispForm.aspx?ID=555" TargetMode="External"/><Relationship Id="rId2346" Type="http://schemas.openxmlformats.org/officeDocument/2006/relationships/hyperlink" Target="https://aluext.sharepoint.com/sites/DesignandFeasibility/Lists/FeasibilityprofileDB/DispForm.aspx?ID=731" TargetMode="External"/><Relationship Id="rId2553" Type="http://schemas.openxmlformats.org/officeDocument/2006/relationships/hyperlink" Target="https://aluext.sharepoint.com/sites/DesignandFeasibility/Lists/FeasibilityprofileDB/DispForm.aspx?ID=995" TargetMode="External"/><Relationship Id="rId2760" Type="http://schemas.openxmlformats.org/officeDocument/2006/relationships/hyperlink" Target="https://aluext.sharepoint.com/sites/DesignandFeasibility/Lists/FeasibilityprofileDB/DispForm.aspx?ID=1210" TargetMode="External"/><Relationship Id="rId318" Type="http://schemas.openxmlformats.org/officeDocument/2006/relationships/hyperlink" Target="https://aluext.sharepoint.com/sites/DesignandFeasibility/Profilvorschaubilder/Profil_001718-04.jpg" TargetMode="External"/><Relationship Id="rId525" Type="http://schemas.openxmlformats.org/officeDocument/2006/relationships/hyperlink" Target="https://aluext.sharepoint.com/sites/DesignandFeasibility/Profilvorschaubilder/Profil_001816-01.jpg" TargetMode="External"/><Relationship Id="rId732" Type="http://schemas.openxmlformats.org/officeDocument/2006/relationships/hyperlink" Target="https://aluext.sharepoint.com/sites/DesignandFeasibility/Profilvorschaubilder/001864-06.jpg" TargetMode="External"/><Relationship Id="rId1155" Type="http://schemas.openxmlformats.org/officeDocument/2006/relationships/hyperlink" Target="https://aluext.sharepoint.com/sites/DesignandFeasibility/Profilvorschaubilder/logo_step_g_4c_pos.jpg" TargetMode="External"/><Relationship Id="rId1362" Type="http://schemas.openxmlformats.org/officeDocument/2006/relationships/hyperlink" Target="https://aluext.sharepoint.com/sites/DesignandFeasibility/Profilvorschaubilder/002186-01.jpg" TargetMode="External"/><Relationship Id="rId2206" Type="http://schemas.openxmlformats.org/officeDocument/2006/relationships/hyperlink" Target="https://aluext.sharepoint.com/sites/DesignandFeasibility/Lists/FeasibilityprofileDB/DispForm.aspx?ID=601" TargetMode="External"/><Relationship Id="rId2413" Type="http://schemas.openxmlformats.org/officeDocument/2006/relationships/hyperlink" Target="https://aluext.sharepoint.com/sites/DesignandFeasibility/Lists/FeasibilityprofileDB/DispForm.aspx?ID=837" TargetMode="External"/><Relationship Id="rId2620" Type="http://schemas.openxmlformats.org/officeDocument/2006/relationships/hyperlink" Target="https://aluext.sharepoint.com/sites/DesignandFeasibility/Lists/FeasibilityprofileDB/DispForm.aspx?ID=1056" TargetMode="External"/><Relationship Id="rId1015" Type="http://schemas.openxmlformats.org/officeDocument/2006/relationships/hyperlink" Target="https://aluext.sharepoint.com/sites/DesignandFeasibility/Profilvorschaubilder/001999-01.jpg" TargetMode="External"/><Relationship Id="rId1222" Type="http://schemas.openxmlformats.org/officeDocument/2006/relationships/hyperlink" Target="https://aluext.sharepoint.com/sites/DesignandFeasibility/Profilvorschaubilder/Standards/Rundstange.jpg" TargetMode="External"/><Relationship Id="rId3187" Type="http://schemas.openxmlformats.org/officeDocument/2006/relationships/hyperlink" Target="https://aluext.sharepoint.com/sites/DesignandFeasibility/Lists/FeasibilityprofileDB/DispForm.aspx?ID=1684" TargetMode="External"/><Relationship Id="rId3047" Type="http://schemas.openxmlformats.org/officeDocument/2006/relationships/hyperlink" Target="https://aluext.sharepoint.com/sites/DesignandFeasibility/Lists/FeasibilityprofileDB/DispForm.aspx?ID=1543" TargetMode="External"/><Relationship Id="rId175" Type="http://schemas.openxmlformats.org/officeDocument/2006/relationships/hyperlink" Target="https://aluext.sharepoint.com/sites/DesignandFeasibility/Profilvorschaubilder/Profil_001645-02.jpg" TargetMode="External"/><Relationship Id="rId382" Type="http://schemas.openxmlformats.org/officeDocument/2006/relationships/hyperlink" Target="https://aluext.sharepoint.com/sites/DesignandFeasibility/Profilvorschaubilder/01742-03.jpg" TargetMode="External"/><Relationship Id="rId2063" Type="http://schemas.openxmlformats.org/officeDocument/2006/relationships/hyperlink" Target="https://aluext.sharepoint.com/sites/DesignandFeasibility/Lists/FeasibilityprofileDB/DispForm.aspx?ID=479" TargetMode="External"/><Relationship Id="rId2270" Type="http://schemas.openxmlformats.org/officeDocument/2006/relationships/hyperlink" Target="https://aluext.sharepoint.com/sites/DesignandFeasibility/Lists/FeasibilityprofileDB/DispForm.aspx?ID=737" TargetMode="External"/><Relationship Id="rId3114" Type="http://schemas.openxmlformats.org/officeDocument/2006/relationships/hyperlink" Target="https://aluext.sharepoint.com/sites/DesignandFeasibility/Lists/FeasibilityprofileDB/DispForm.aspx?ID=1613" TargetMode="External"/><Relationship Id="rId242" Type="http://schemas.openxmlformats.org/officeDocument/2006/relationships/hyperlink" Target="https://aluext.sharepoint.com/sites/DesignandFeasibility/Profilvorschaubilder/01690-01.jpg" TargetMode="External"/><Relationship Id="rId2130" Type="http://schemas.openxmlformats.org/officeDocument/2006/relationships/hyperlink" Target="https://aluext.sharepoint.com/sites/DesignandFeasibility/Lists/FeasibilityprofileDB/DispForm.aspx?ID=546" TargetMode="External"/><Relationship Id="rId102" Type="http://schemas.openxmlformats.org/officeDocument/2006/relationships/hyperlink" Target="https://aluext.sharepoint.com/sites/DesignandFeasibility/Profilvorschaubilder/Profil_001620-07.jpg" TargetMode="External"/><Relationship Id="rId1689" Type="http://schemas.openxmlformats.org/officeDocument/2006/relationships/hyperlink" Target="https://aluext.sharepoint.com/sites/DesignandFeasibility/Lists/FeasibilityprofileDB/DispForm.aspx?ID=907" TargetMode="External"/><Relationship Id="rId1896" Type="http://schemas.openxmlformats.org/officeDocument/2006/relationships/hyperlink" Target="https://aluext.sharepoint.com/sites/DesignandFeasibility/Lists/FeasibilityprofileDB/DispForm.aspx?ID=272" TargetMode="External"/><Relationship Id="rId2947" Type="http://schemas.openxmlformats.org/officeDocument/2006/relationships/hyperlink" Target="https://aluext.sharepoint.com/sites/DesignandFeasibility/Lists/FeasibilityprofileDB/DispForm.aspx?ID=1447" TargetMode="External"/><Relationship Id="rId919" Type="http://schemas.openxmlformats.org/officeDocument/2006/relationships/hyperlink" Target="https://aluext.sharepoint.com/sites/DesignandFeasibility/Profilvorschaubilder/01959-01.jpg" TargetMode="External"/><Relationship Id="rId1549" Type="http://schemas.openxmlformats.org/officeDocument/2006/relationships/hyperlink" Target="https://aluext.sharepoint.com/sites/DesignandFeasibility/Profilvorschaubilder/02292-001.jpg" TargetMode="External"/><Relationship Id="rId1756" Type="http://schemas.openxmlformats.org/officeDocument/2006/relationships/hyperlink" Target="https://aluext.sharepoint.com/sites/DesignandFeasibility/Lists/FeasibilityprofileDB/DispForm.aspx?ID=142" TargetMode="External"/><Relationship Id="rId1963" Type="http://schemas.openxmlformats.org/officeDocument/2006/relationships/hyperlink" Target="https://aluext.sharepoint.com/sites/DesignandFeasibility/Lists/FeasibilityprofileDB/DispForm.aspx?ID=368" TargetMode="External"/><Relationship Id="rId2807" Type="http://schemas.openxmlformats.org/officeDocument/2006/relationships/hyperlink" Target="https://aluext.sharepoint.com/sites/DesignandFeasibility/Lists/FeasibilityprofileDB/DispForm.aspx?ID=1256" TargetMode="External"/><Relationship Id="rId48" Type="http://schemas.openxmlformats.org/officeDocument/2006/relationships/hyperlink" Target="https://aluext.sharepoint.com/sites/DesignandFeasibility/Profilvorschaubilder/Profil_001407-01.jpg" TargetMode="External"/><Relationship Id="rId1409" Type="http://schemas.openxmlformats.org/officeDocument/2006/relationships/hyperlink" Target="https://aluext.sharepoint.com/sites/DesignandFeasibility/Profilvorschaubilder/Standards/Rundstange.jpg" TargetMode="External"/><Relationship Id="rId1616" Type="http://schemas.openxmlformats.org/officeDocument/2006/relationships/hyperlink" Target="https://aluext.sharepoint.com/sites/DesignandFeasibility/Lists/FeasibilityprofileDB/DispForm.aspx?ID=1388" TargetMode="External"/><Relationship Id="rId1823" Type="http://schemas.openxmlformats.org/officeDocument/2006/relationships/hyperlink" Target="https://aluext.sharepoint.com/sites/DesignandFeasibility/Lists/FeasibilityprofileDB/DispForm.aspx?ID=203" TargetMode="External"/><Relationship Id="rId2597" Type="http://schemas.openxmlformats.org/officeDocument/2006/relationships/hyperlink" Target="https://aluext.sharepoint.com/sites/DesignandFeasibility/Lists/FeasibilityprofileDB/DispForm.aspx?ID=1043" TargetMode="External"/><Relationship Id="rId569" Type="http://schemas.openxmlformats.org/officeDocument/2006/relationships/hyperlink" Target="https://aluext.sharepoint.com/sites/DesignandFeasibility/Profilvorschaubilder/logo_step_g_4c_pos.jpg" TargetMode="External"/><Relationship Id="rId776" Type="http://schemas.openxmlformats.org/officeDocument/2006/relationships/hyperlink" Target="https://aluext.sharepoint.com/sites/DesignandFeasibility/Profilvorschaubilder/001891-01.jpg" TargetMode="External"/><Relationship Id="rId983" Type="http://schemas.openxmlformats.org/officeDocument/2006/relationships/hyperlink" Target="https://aluext.sharepoint.com/sites/DesignandFeasibility/Profilvorschaubilder/001992-01.jpg" TargetMode="External"/><Relationship Id="rId1199" Type="http://schemas.openxmlformats.org/officeDocument/2006/relationships/hyperlink" Target="https://aluext.sharepoint.com/sites/DesignandFeasibility/Profilvorschaubilder/Profil_002098-02.jpg" TargetMode="External"/><Relationship Id="rId2457" Type="http://schemas.openxmlformats.org/officeDocument/2006/relationships/hyperlink" Target="https://aluext.sharepoint.com/sites/DesignandFeasibility/Lists/FeasibilityprofileDB/DispForm.aspx?ID=885" TargetMode="External"/><Relationship Id="rId2664" Type="http://schemas.openxmlformats.org/officeDocument/2006/relationships/hyperlink" Target="https://aluext.sharepoint.com/sites/DesignandFeasibility/Lists/FeasibilityprofileDB/DispForm.aspx?ID=1193" TargetMode="External"/><Relationship Id="rId429" Type="http://schemas.openxmlformats.org/officeDocument/2006/relationships/hyperlink" Target="https://aluext.sharepoint.com/sites/DesignandFeasibility/Profilvorschaubilder/Standards/Rundrohr.jpg" TargetMode="External"/><Relationship Id="rId636" Type="http://schemas.openxmlformats.org/officeDocument/2006/relationships/hyperlink" Target="https://aluext.sharepoint.com/sites/DesignandFeasibility/Profilvorschaubilder/001848-01.jpg" TargetMode="External"/><Relationship Id="rId1059" Type="http://schemas.openxmlformats.org/officeDocument/2006/relationships/hyperlink" Target="https://aluext.sharepoint.com/sites/DesignandFeasibility/Profilvorschaubilder/02023-02.jpg" TargetMode="External"/><Relationship Id="rId1266" Type="http://schemas.openxmlformats.org/officeDocument/2006/relationships/hyperlink" Target="https://aluext.sharepoint.com/sites/DesignandFeasibility/Profilvorschaubilder/002117-01.jpg" TargetMode="External"/><Relationship Id="rId1473" Type="http://schemas.openxmlformats.org/officeDocument/2006/relationships/hyperlink" Target="https://aluext.sharepoint.com/sites/DesignandFeasibility/Profilvorschaubilder/02263-01.jpg" TargetMode="External"/><Relationship Id="rId2317" Type="http://schemas.openxmlformats.org/officeDocument/2006/relationships/hyperlink" Target="https://aluext.sharepoint.com/sites/DesignandFeasibility/Lists/FeasibilityprofileDB/DispForm.aspx?ID=703" TargetMode="External"/><Relationship Id="rId2871" Type="http://schemas.openxmlformats.org/officeDocument/2006/relationships/hyperlink" Target="https://aluext.sharepoint.com/sites/DesignandFeasibility/Lists/FeasibilityprofileDB/DispForm.aspx?ID=1328" TargetMode="External"/><Relationship Id="rId843" Type="http://schemas.openxmlformats.org/officeDocument/2006/relationships/hyperlink" Target="https://aluext.sharepoint.com/sites/DesignandFeasibility/Profilvorschaubilder/01923-06.jpg" TargetMode="External"/><Relationship Id="rId1126" Type="http://schemas.openxmlformats.org/officeDocument/2006/relationships/hyperlink" Target="https://aluext.sharepoint.com/sites/DesignandFeasibility/Profilvorschaubilder/logo_step_g_4c_pos.jpg" TargetMode="External"/><Relationship Id="rId1680" Type="http://schemas.openxmlformats.org/officeDocument/2006/relationships/hyperlink" Target="https://aluext.sharepoint.com/sites/DesignandFeasibility/Lists/FeasibilityprofileDB/DispForm.aspx?ID=79" TargetMode="External"/><Relationship Id="rId2524" Type="http://schemas.openxmlformats.org/officeDocument/2006/relationships/hyperlink" Target="https://aluext.sharepoint.com/sites/DesignandFeasibility/Lists/FeasibilityprofileDB/DispForm.aspx?ID=962" TargetMode="External"/><Relationship Id="rId2731" Type="http://schemas.openxmlformats.org/officeDocument/2006/relationships/hyperlink" Target="https://aluext.sharepoint.com/sites/DesignandFeasibility/Lists/FeasibilityprofileDB/DispForm.aspx?ID=1180" TargetMode="External"/><Relationship Id="rId703" Type="http://schemas.openxmlformats.org/officeDocument/2006/relationships/hyperlink" Target="https://aluext.sharepoint.com/sites/DesignandFeasibility/Profilvorschaubilder/Profil_001860-01.jpg" TargetMode="External"/><Relationship Id="rId910" Type="http://schemas.openxmlformats.org/officeDocument/2006/relationships/hyperlink" Target="https://aluext.sharepoint.com/sites/DesignandFeasibility/Profilvorschaubilder/logo_step_g_4c_pos.jpg" TargetMode="External"/><Relationship Id="rId1333" Type="http://schemas.openxmlformats.org/officeDocument/2006/relationships/hyperlink" Target="https://aluext.sharepoint.com/sites/DesignandFeasibility/Profilvorschaubilder/Standard.jpg" TargetMode="External"/><Relationship Id="rId1540" Type="http://schemas.openxmlformats.org/officeDocument/2006/relationships/hyperlink" Target="https://aluext.sharepoint.com/sites/DesignandFeasibility/Profilvorschaubilder/002283-01.jpg" TargetMode="External"/><Relationship Id="rId1400" Type="http://schemas.openxmlformats.org/officeDocument/2006/relationships/hyperlink" Target="https://aluext.sharepoint.com/sites/DesignandFeasibility/Profilvorschaubilder/02211-001.jpg" TargetMode="External"/><Relationship Id="rId3158" Type="http://schemas.openxmlformats.org/officeDocument/2006/relationships/hyperlink" Target="https://aluext.sharepoint.com/sites/DesignandFeasibility/Lists/FeasibilityprofileDB/DispForm.aspx?ID=1659" TargetMode="External"/><Relationship Id="rId286" Type="http://schemas.openxmlformats.org/officeDocument/2006/relationships/hyperlink" Target="https://aluext.sharepoint.com/sites/DesignandFeasibility/Profilvorschaubilder/001705-017.jpg" TargetMode="External"/><Relationship Id="rId493" Type="http://schemas.openxmlformats.org/officeDocument/2006/relationships/hyperlink" Target="https://aluext.sharepoint.com/sites/DesignandFeasibility/Profilvorschaubilder/Profil_001803-03.jpg" TargetMode="External"/><Relationship Id="rId2174" Type="http://schemas.openxmlformats.org/officeDocument/2006/relationships/hyperlink" Target="https://aluext.sharepoint.com/sites/DesignandFeasibility/Lists/FeasibilityprofileDB/DispForm.aspx?ID=571" TargetMode="External"/><Relationship Id="rId2381" Type="http://schemas.openxmlformats.org/officeDocument/2006/relationships/hyperlink" Target="https://aluext.sharepoint.com/sites/DesignandFeasibility/Lists/FeasibilityprofileDB/DispForm.aspx?ID=803" TargetMode="External"/><Relationship Id="rId3018" Type="http://schemas.openxmlformats.org/officeDocument/2006/relationships/hyperlink" Target="https://aluext.sharepoint.com/sites/DesignandFeasibility/Lists/FeasibilityprofileDB/DispForm.aspx?ID=1521" TargetMode="External"/><Relationship Id="rId146" Type="http://schemas.openxmlformats.org/officeDocument/2006/relationships/hyperlink" Target="https://aluext.sharepoint.com/sites/DesignandFeasibility/Profilvorschaubilder/Profil_001631-01.jpg" TargetMode="External"/><Relationship Id="rId353" Type="http://schemas.openxmlformats.org/officeDocument/2006/relationships/hyperlink" Target="https://aluext.sharepoint.com/sites/DesignandFeasibility/Profilvorschaubilder/Profil_001733-01.jpg" TargetMode="External"/><Relationship Id="rId560" Type="http://schemas.openxmlformats.org/officeDocument/2006/relationships/hyperlink" Target="https://aluext.sharepoint.com/sites/DesignandFeasibility/Profilvorschaubilder/001825-09.jpg" TargetMode="External"/><Relationship Id="rId1190" Type="http://schemas.openxmlformats.org/officeDocument/2006/relationships/hyperlink" Target="https://aluext.sharepoint.com/sites/DesignandFeasibility/Profilvorschaubilder/Standards/Rundstange.jpg" TargetMode="External"/><Relationship Id="rId2034" Type="http://schemas.openxmlformats.org/officeDocument/2006/relationships/hyperlink" Target="https://aluext.sharepoint.com/sites/DesignandFeasibility/Lists/FeasibilityprofileDB/DispForm.aspx?ID=442" TargetMode="External"/><Relationship Id="rId2241" Type="http://schemas.openxmlformats.org/officeDocument/2006/relationships/hyperlink" Target="https://aluext.sharepoint.com/sites/DesignandFeasibility/Lists/FeasibilityprofileDB/DispForm.aspx?ID=654" TargetMode="External"/><Relationship Id="rId213" Type="http://schemas.openxmlformats.org/officeDocument/2006/relationships/hyperlink" Target="https://aluext.sharepoint.com/sites/DesignandFeasibility/Profilvorschaubilder/Standards/Flachstange.jpg" TargetMode="External"/><Relationship Id="rId420" Type="http://schemas.openxmlformats.org/officeDocument/2006/relationships/hyperlink" Target="https://aluext.sharepoint.com/sites/DesignandFeasibility/Profilvorschaubilder/Standards/Flachstange.jpg" TargetMode="External"/><Relationship Id="rId1050" Type="http://schemas.openxmlformats.org/officeDocument/2006/relationships/hyperlink" Target="https://aluext.sharepoint.com/sites/DesignandFeasibility/Profilvorschaubilder/02018-02.jpg" TargetMode="External"/><Relationship Id="rId2101" Type="http://schemas.openxmlformats.org/officeDocument/2006/relationships/hyperlink" Target="https://aluext.sharepoint.com/sites/DesignandFeasibility/Lists/FeasibilityprofileDB/DispForm.aspx?ID=534" TargetMode="External"/><Relationship Id="rId1867" Type="http://schemas.openxmlformats.org/officeDocument/2006/relationships/hyperlink" Target="https://aluext.sharepoint.com/sites/DesignandFeasibility/Lists/FeasibilityprofileDB/DispForm.aspx?ID=256" TargetMode="External"/><Relationship Id="rId2918" Type="http://schemas.openxmlformats.org/officeDocument/2006/relationships/hyperlink" Target="https://aluext.sharepoint.com/sites/DesignandFeasibility/Lists/FeasibilityprofileDB/DispForm.aspx?ID=1414" TargetMode="External"/><Relationship Id="rId1727" Type="http://schemas.openxmlformats.org/officeDocument/2006/relationships/hyperlink" Target="https://aluext.sharepoint.com/sites/DesignandFeasibility/Lists/FeasibilityprofileDB/DispForm.aspx?ID=115" TargetMode="External"/><Relationship Id="rId1934" Type="http://schemas.openxmlformats.org/officeDocument/2006/relationships/hyperlink" Target="https://aluext.sharepoint.com/sites/DesignandFeasibility/Lists/FeasibilityprofileDB/DispForm.aspx?ID=320" TargetMode="External"/><Relationship Id="rId3082" Type="http://schemas.openxmlformats.org/officeDocument/2006/relationships/hyperlink" Target="https://aluext.sharepoint.com/sites/DesignandFeasibility/Lists/FeasibilityprofileDB/DispForm.aspx?ID=1580" TargetMode="External"/><Relationship Id="rId19" Type="http://schemas.openxmlformats.org/officeDocument/2006/relationships/hyperlink" Target="https://aluext.sharepoint.com/sites/DesignandFeasibility/Profilvorschaubilder/Profil_001034-01.jpg" TargetMode="External"/><Relationship Id="rId3" Type="http://schemas.openxmlformats.org/officeDocument/2006/relationships/hyperlink" Target="https://aluext.sharepoint.com/sites/DesignandFeasibility/Profilvorschaubilder/logo_step_g_4c_pos.jpg" TargetMode="External"/><Relationship Id="rId887" Type="http://schemas.openxmlformats.org/officeDocument/2006/relationships/hyperlink" Target="https://aluext.sharepoint.com/sites/DesignandFeasibility/Profilvorschaubilder/001944-02.jpg" TargetMode="External"/><Relationship Id="rId2568" Type="http://schemas.openxmlformats.org/officeDocument/2006/relationships/hyperlink" Target="https://aluext.sharepoint.com/sites/DesignandFeasibility/Lists/FeasibilityprofileDB/DispForm.aspx?ID=1006" TargetMode="External"/><Relationship Id="rId2775" Type="http://schemas.openxmlformats.org/officeDocument/2006/relationships/hyperlink" Target="https://aluext.sharepoint.com/sites/DesignandFeasibility/Lists/FeasibilityprofileDB/DispForm.aspx?ID=1225" TargetMode="External"/><Relationship Id="rId2982" Type="http://schemas.openxmlformats.org/officeDocument/2006/relationships/hyperlink" Target="https://aluext.sharepoint.com/sites/DesignandFeasibility/Lists/FeasibilityprofileDB/DispForm.aspx?ID=1483" TargetMode="External"/><Relationship Id="rId747" Type="http://schemas.openxmlformats.org/officeDocument/2006/relationships/hyperlink" Target="https://aluext.sharepoint.com/sites/DesignandFeasibility/Profilvorschaubilder/Standards/Doppel-T-Profil.jpg" TargetMode="External"/><Relationship Id="rId954" Type="http://schemas.openxmlformats.org/officeDocument/2006/relationships/hyperlink" Target="https://aluext.sharepoint.com/sites/DesignandFeasibility/Profilvorschaubilder/logo_step_g_4c_pos.jpg" TargetMode="External"/><Relationship Id="rId1377" Type="http://schemas.openxmlformats.org/officeDocument/2006/relationships/hyperlink" Target="https://aluext.sharepoint.com/sites/DesignandFeasibility/Profilvorschaubilder/002193-05.jpg" TargetMode="External"/><Relationship Id="rId1584" Type="http://schemas.openxmlformats.org/officeDocument/2006/relationships/hyperlink" Target="https://aluext.sharepoint.com/sites/DesignandFeasibility/Profilvorschaubilder/Standard.jpg" TargetMode="External"/><Relationship Id="rId1791" Type="http://schemas.openxmlformats.org/officeDocument/2006/relationships/hyperlink" Target="https://aluext.sharepoint.com/sites/DesignandFeasibility/Lists/FeasibilityprofileDB/DispForm.aspx?ID=174" TargetMode="External"/><Relationship Id="rId2428" Type="http://schemas.openxmlformats.org/officeDocument/2006/relationships/hyperlink" Target="https://aluext.sharepoint.com/sites/DesignandFeasibility/Lists/FeasibilityprofileDB/DispForm.aspx?ID=850" TargetMode="External"/><Relationship Id="rId2635" Type="http://schemas.openxmlformats.org/officeDocument/2006/relationships/hyperlink" Target="https://aluext.sharepoint.com/sites/DesignandFeasibility/Lists/FeasibilityprofileDB/DispForm.aspx?ID=1076" TargetMode="External"/><Relationship Id="rId2842" Type="http://schemas.openxmlformats.org/officeDocument/2006/relationships/hyperlink" Target="https://aluext.sharepoint.com/sites/DesignandFeasibility/Lists/FeasibilityprofileDB/DispForm.aspx?ID=1292" TargetMode="External"/><Relationship Id="rId83" Type="http://schemas.openxmlformats.org/officeDocument/2006/relationships/hyperlink" Target="https://aluext.sharepoint.com/sites/DesignandFeasibility/Profilvorschaubilder/Profil_001614-03.jpg" TargetMode="External"/><Relationship Id="rId607" Type="http://schemas.openxmlformats.org/officeDocument/2006/relationships/hyperlink" Target="https://aluext.sharepoint.com/sites/DesignandFeasibility/Profilvorschaubilder/001834-02.jpg" TargetMode="External"/><Relationship Id="rId814" Type="http://schemas.openxmlformats.org/officeDocument/2006/relationships/hyperlink" Target="https://aluext.sharepoint.com/sites/DesignandFeasibility/Profilvorschaubilder/Profil_001905-06.jpg" TargetMode="External"/><Relationship Id="rId1237" Type="http://schemas.openxmlformats.org/officeDocument/2006/relationships/hyperlink" Target="https://aluext.sharepoint.com/sites/DesignandFeasibility/Profilvorschaubilder/002112-02.jpg" TargetMode="External"/><Relationship Id="rId1444" Type="http://schemas.openxmlformats.org/officeDocument/2006/relationships/hyperlink" Target="https://aluext.sharepoint.com/sites/DesignandFeasibility/Profilvorschaubilder/002242.jpg" TargetMode="External"/><Relationship Id="rId1651" Type="http://schemas.openxmlformats.org/officeDocument/2006/relationships/hyperlink" Target="https://aluext.sharepoint.com/sites/DesignandFeasibility/Lists/FeasibilityprofileDB/DispForm.aspx?ID=1635" TargetMode="External"/><Relationship Id="rId2702" Type="http://schemas.openxmlformats.org/officeDocument/2006/relationships/hyperlink" Target="https://aluext.sharepoint.com/sites/DesignandFeasibility/Lists/FeasibilityprofileDB/DispForm.aspx?ID=1145" TargetMode="External"/><Relationship Id="rId1304" Type="http://schemas.openxmlformats.org/officeDocument/2006/relationships/hyperlink" Target="https://aluext.sharepoint.com/sites/DesignandFeasibility/Profilvorschaubilder/Standard.jpg" TargetMode="External"/><Relationship Id="rId1511" Type="http://schemas.openxmlformats.org/officeDocument/2006/relationships/hyperlink" Target="https://aluext.sharepoint.com/sites/DesignandFeasibility/Profilvorschaubilder/Profil_002269-28.jpg" TargetMode="External"/><Relationship Id="rId10" Type="http://schemas.openxmlformats.org/officeDocument/2006/relationships/hyperlink" Target="https://aluext.sharepoint.com/sites/DesignandFeasibility/Profilvorschaubilder/0405-03.jpg" TargetMode="External"/><Relationship Id="rId397" Type="http://schemas.openxmlformats.org/officeDocument/2006/relationships/hyperlink" Target="https://aluext.sharepoint.com/sites/DesignandFeasibility/Profilvorschaubilder/001749-01.jpg" TargetMode="External"/><Relationship Id="rId2078" Type="http://schemas.openxmlformats.org/officeDocument/2006/relationships/hyperlink" Target="https://aluext.sharepoint.com/sites/DesignandFeasibility/Lists/FeasibilityprofileDB/DispForm.aspx?ID=494" TargetMode="External"/><Relationship Id="rId2285" Type="http://schemas.openxmlformats.org/officeDocument/2006/relationships/hyperlink" Target="https://aluext.sharepoint.com/sites/DesignandFeasibility/Lists/FeasibilityprofileDB/DispForm.aspx?ID=752" TargetMode="External"/><Relationship Id="rId2492" Type="http://schemas.openxmlformats.org/officeDocument/2006/relationships/hyperlink" Target="https://aluext.sharepoint.com/sites/DesignandFeasibility/Lists/FeasibilityprofileDB/DispForm.aspx?ID=926" TargetMode="External"/><Relationship Id="rId3129" Type="http://schemas.openxmlformats.org/officeDocument/2006/relationships/hyperlink" Target="https://aluext.sharepoint.com/sites/DesignandFeasibility/Lists/FeasibilityprofileDB/DispForm.aspx?ID=1628" TargetMode="External"/><Relationship Id="rId257" Type="http://schemas.openxmlformats.org/officeDocument/2006/relationships/hyperlink" Target="https://aluext.sharepoint.com/sites/DesignandFeasibility/Profilvorschaubilder/01700-01.jpg" TargetMode="External"/><Relationship Id="rId464" Type="http://schemas.openxmlformats.org/officeDocument/2006/relationships/hyperlink" Target="https://aluext.sharepoint.com/sites/DesignandFeasibility/Profilvorschaubilder/001793_01.jpg" TargetMode="External"/><Relationship Id="rId1094" Type="http://schemas.openxmlformats.org/officeDocument/2006/relationships/hyperlink" Target="https://aluext.sharepoint.com/sites/DesignandFeasibility/Profilvorschaubilder/002038-05.jpg" TargetMode="External"/><Relationship Id="rId2145" Type="http://schemas.openxmlformats.org/officeDocument/2006/relationships/hyperlink" Target="https://aluext.sharepoint.com/sites/DesignandFeasibility/Lists/FeasibilityprofileDB/DispForm.aspx?ID=561" TargetMode="External"/><Relationship Id="rId117" Type="http://schemas.openxmlformats.org/officeDocument/2006/relationships/hyperlink" Target="https://aluext.sharepoint.com/sites/DesignandFeasibility/Profilvorschaubilder/Standards/Flachstange.jpg" TargetMode="External"/><Relationship Id="rId671" Type="http://schemas.openxmlformats.org/officeDocument/2006/relationships/hyperlink" Target="https://aluext.sharepoint.com/sites/DesignandFeasibility/Profilvorschaubilder/001854-28.jpg" TargetMode="External"/><Relationship Id="rId2352" Type="http://schemas.openxmlformats.org/officeDocument/2006/relationships/hyperlink" Target="https://aluext.sharepoint.com/sites/DesignandFeasibility/Lists/FeasibilityprofileDB/DispForm.aspx?ID=769" TargetMode="External"/><Relationship Id="rId324" Type="http://schemas.openxmlformats.org/officeDocument/2006/relationships/hyperlink" Target="https://aluext.sharepoint.com/sites/DesignandFeasibility/Profilvorschaubilder/Profil_001719-01.jpg" TargetMode="External"/><Relationship Id="rId531" Type="http://schemas.openxmlformats.org/officeDocument/2006/relationships/hyperlink" Target="https://aluext.sharepoint.com/sites/DesignandFeasibility/Profilvorschaubilder/Profil_001817-04.jpg" TargetMode="External"/><Relationship Id="rId1161" Type="http://schemas.openxmlformats.org/officeDocument/2006/relationships/hyperlink" Target="https://aluext.sharepoint.com/sites/DesignandFeasibility/Profilvorschaubilder/Profil_002080-01.jpg" TargetMode="External"/><Relationship Id="rId2005" Type="http://schemas.openxmlformats.org/officeDocument/2006/relationships/hyperlink" Target="https://aluext.sharepoint.com/sites/DesignandFeasibility/Lists/FeasibilityprofileDB/DispForm.aspx?ID=409" TargetMode="External"/><Relationship Id="rId2212" Type="http://schemas.openxmlformats.org/officeDocument/2006/relationships/hyperlink" Target="https://aluext.sharepoint.com/sites/DesignandFeasibility/Lists/FeasibilityprofileDB/DispForm.aspx?ID=606" TargetMode="External"/><Relationship Id="rId1021" Type="http://schemas.openxmlformats.org/officeDocument/2006/relationships/hyperlink" Target="https://aluext.sharepoint.com/sites/DesignandFeasibility/Profilvorschaubilder/Profil_002004-01.jpg" TargetMode="External"/><Relationship Id="rId1978" Type="http://schemas.openxmlformats.org/officeDocument/2006/relationships/hyperlink" Target="https://aluext.sharepoint.com/sites/DesignandFeasibility/Lists/FeasibilityprofileDB/DispForm.aspx?ID=383" TargetMode="External"/><Relationship Id="rId3193" Type="http://schemas.openxmlformats.org/officeDocument/2006/relationships/hyperlink" Target="https://aluext.sharepoint.com/sites/DesignandFeasibility/Lists/FeasibilityprofileDB/DispForm.aspx?ID=1698" TargetMode="External"/><Relationship Id="rId1838" Type="http://schemas.openxmlformats.org/officeDocument/2006/relationships/hyperlink" Target="https://aluext.sharepoint.com/sites/DesignandFeasibility/Lists/FeasibilityprofileDB/DispForm.aspx?ID=219" TargetMode="External"/><Relationship Id="rId3053" Type="http://schemas.openxmlformats.org/officeDocument/2006/relationships/hyperlink" Target="https://aluext.sharepoint.com/sites/DesignandFeasibility/Lists/FeasibilityprofileDB/DispForm.aspx?ID=1552" TargetMode="External"/><Relationship Id="rId181" Type="http://schemas.openxmlformats.org/officeDocument/2006/relationships/hyperlink" Target="https://aluext.sharepoint.com/sites/DesignandFeasibility/Profilvorschaubilder/Profil_001648-01.jpg" TargetMode="External"/><Relationship Id="rId1905" Type="http://schemas.openxmlformats.org/officeDocument/2006/relationships/hyperlink" Target="https://aluext.sharepoint.com/sites/DesignandFeasibility/Lists/FeasibilityprofileDB/DispForm.aspx?ID=281" TargetMode="External"/><Relationship Id="rId3120" Type="http://schemas.openxmlformats.org/officeDocument/2006/relationships/hyperlink" Target="https://aluext.sharepoint.com/sites/DesignandFeasibility/Lists/FeasibilityprofileDB/DispForm.aspx?ID=1619" TargetMode="External"/><Relationship Id="rId998" Type="http://schemas.openxmlformats.org/officeDocument/2006/relationships/hyperlink" Target="https://aluext.sharepoint.com/sites/DesignandFeasibility/Profilvorschaubilder/Profil%20001995-10.jpg" TargetMode="External"/><Relationship Id="rId2679" Type="http://schemas.openxmlformats.org/officeDocument/2006/relationships/hyperlink" Target="https://aluext.sharepoint.com/sites/DesignandFeasibility/Lists/FeasibilityprofileDB/DispForm.aspx?ID=1119" TargetMode="External"/><Relationship Id="rId2886" Type="http://schemas.openxmlformats.org/officeDocument/2006/relationships/hyperlink" Target="https://aluext.sharepoint.com/sites/DesignandFeasibility/Lists/FeasibilityprofileDB/DispForm.aspx?ID=1350" TargetMode="External"/><Relationship Id="rId858" Type="http://schemas.openxmlformats.org/officeDocument/2006/relationships/hyperlink" Target="https://aluext.sharepoint.com/sites/DesignandFeasibility/Profilvorschaubilder/Standards/Vierkantstange.jpg" TargetMode="External"/><Relationship Id="rId1488" Type="http://schemas.openxmlformats.org/officeDocument/2006/relationships/hyperlink" Target="https://aluext.sharepoint.com/sites/DesignandFeasibility/Profilvorschaubilder/Profil_002269-05.jpg" TargetMode="External"/><Relationship Id="rId1695" Type="http://schemas.openxmlformats.org/officeDocument/2006/relationships/hyperlink" Target="https://aluext.sharepoint.com/sites/DesignandFeasibility/Lists/FeasibilityprofileDB/DispForm.aspx?ID=86" TargetMode="External"/><Relationship Id="rId2539" Type="http://schemas.openxmlformats.org/officeDocument/2006/relationships/hyperlink" Target="https://aluext.sharepoint.com/sites/DesignandFeasibility/Lists/FeasibilityprofileDB/DispForm.aspx?ID=978" TargetMode="External"/><Relationship Id="rId2746" Type="http://schemas.openxmlformats.org/officeDocument/2006/relationships/hyperlink" Target="https://aluext.sharepoint.com/sites/DesignandFeasibility/Lists/FeasibilityprofileDB/DispForm.aspx?ID=1495" TargetMode="External"/><Relationship Id="rId2953" Type="http://schemas.openxmlformats.org/officeDocument/2006/relationships/hyperlink" Target="https://aluext.sharepoint.com/sites/DesignandFeasibility/Lists/FeasibilityprofileDB/DispForm.aspx?ID=1452" TargetMode="External"/><Relationship Id="rId718" Type="http://schemas.openxmlformats.org/officeDocument/2006/relationships/hyperlink" Target="https://aluext.sharepoint.com/sites/DesignandFeasibility/Profilvorschaubilder/logo_step_g_4c_pos.jpg" TargetMode="External"/><Relationship Id="rId925" Type="http://schemas.openxmlformats.org/officeDocument/2006/relationships/hyperlink" Target="https://aluext.sharepoint.com/sites/DesignandFeasibility/Profilvorschaubilder/Profil_001963-01.jpg" TargetMode="External"/><Relationship Id="rId1348" Type="http://schemas.openxmlformats.org/officeDocument/2006/relationships/hyperlink" Target="https://aluext.sharepoint.com/sites/DesignandFeasibility/Profilvorschaubilder/002176-01.jpg" TargetMode="External"/><Relationship Id="rId1555" Type="http://schemas.openxmlformats.org/officeDocument/2006/relationships/hyperlink" Target="https://aluext.sharepoint.com/sites/DesignandFeasibility/Profilvorschaubilder/002297-02.jpg" TargetMode="External"/><Relationship Id="rId1762" Type="http://schemas.openxmlformats.org/officeDocument/2006/relationships/hyperlink" Target="https://aluext.sharepoint.com/sites/DesignandFeasibility/Lists/FeasibilityprofileDB/DispForm.aspx?ID=148" TargetMode="External"/><Relationship Id="rId2606" Type="http://schemas.openxmlformats.org/officeDocument/2006/relationships/hyperlink" Target="https://aluext.sharepoint.com/sites/DesignandFeasibility/Lists/FeasibilityprofileDB/DispForm.aspx?ID=1033" TargetMode="External"/><Relationship Id="rId1208" Type="http://schemas.openxmlformats.org/officeDocument/2006/relationships/hyperlink" Target="https://aluext.sharepoint.com/sites/DesignandFeasibility/Profilvorschaubilder/002100-08.jpg" TargetMode="External"/><Relationship Id="rId1415" Type="http://schemas.openxmlformats.org/officeDocument/2006/relationships/hyperlink" Target="https://aluext.sharepoint.com/sites/DesignandFeasibility/Profilvorschaubilder/Standards/Flachstange.jpg" TargetMode="External"/><Relationship Id="rId2813" Type="http://schemas.openxmlformats.org/officeDocument/2006/relationships/hyperlink" Target="https://aluext.sharepoint.com/sites/DesignandFeasibility/Lists/FeasibilityprofileDB/DispForm.aspx?ID=1260" TargetMode="External"/><Relationship Id="rId54" Type="http://schemas.openxmlformats.org/officeDocument/2006/relationships/hyperlink" Target="https://aluext.sharepoint.com/sites/DesignandFeasibility/Profilvorschaubilder/01510-041.jpg" TargetMode="External"/><Relationship Id="rId1622" Type="http://schemas.openxmlformats.org/officeDocument/2006/relationships/hyperlink" Target="https://aluext.sharepoint.com/sites/DesignandFeasibility/Lists/FeasibilityprofileDB/DispForm.aspx?ID=1415" TargetMode="External"/><Relationship Id="rId2189" Type="http://schemas.openxmlformats.org/officeDocument/2006/relationships/hyperlink" Target="https://aluext.sharepoint.com/sites/DesignandFeasibility/Lists/FeasibilityprofileDB/DispForm.aspx?ID=587" TargetMode="External"/><Relationship Id="rId2396" Type="http://schemas.openxmlformats.org/officeDocument/2006/relationships/hyperlink" Target="https://aluext.sharepoint.com/sites/DesignandFeasibility/Lists/FeasibilityprofileDB/DispForm.aspx?ID=820" TargetMode="External"/><Relationship Id="rId368" Type="http://schemas.openxmlformats.org/officeDocument/2006/relationships/hyperlink" Target="https://aluext.sharepoint.com/sites/DesignandFeasibility/Profilvorschaubilder/01737-001.jpg" TargetMode="External"/><Relationship Id="rId575" Type="http://schemas.openxmlformats.org/officeDocument/2006/relationships/hyperlink" Target="https://aluext.sharepoint.com/sites/DesignandFeasibility/Profilvorschaubilder/01826-0405.jpg" TargetMode="External"/><Relationship Id="rId782" Type="http://schemas.openxmlformats.org/officeDocument/2006/relationships/hyperlink" Target="https://aluext.sharepoint.com/sites/DesignandFeasibility/Profilvorschaubilder/001894-01.jpg" TargetMode="External"/><Relationship Id="rId2049" Type="http://schemas.openxmlformats.org/officeDocument/2006/relationships/hyperlink" Target="https://aluext.sharepoint.com/sites/DesignandFeasibility/Lists/FeasibilityprofileDB/DispForm.aspx?ID=464" TargetMode="External"/><Relationship Id="rId2256" Type="http://schemas.openxmlformats.org/officeDocument/2006/relationships/hyperlink" Target="https://aluext.sharepoint.com/sites/DesignandFeasibility/Lists/FeasibilityprofileDB/DispForm.aspx?ID=680" TargetMode="External"/><Relationship Id="rId2463" Type="http://schemas.openxmlformats.org/officeDocument/2006/relationships/hyperlink" Target="https://aluext.sharepoint.com/sites/DesignandFeasibility/Lists/FeasibilityprofileDB/DispForm.aspx?ID=892" TargetMode="External"/><Relationship Id="rId2670" Type="http://schemas.openxmlformats.org/officeDocument/2006/relationships/hyperlink" Target="https://aluext.sharepoint.com/sites/DesignandFeasibility/Lists/FeasibilityprofileDB/DispForm.aspx?ID=1110" TargetMode="External"/><Relationship Id="rId228" Type="http://schemas.openxmlformats.org/officeDocument/2006/relationships/hyperlink" Target="https://aluext.sharepoint.com/sites/DesignandFeasibility/Profilvorschaubilder/logo_step_g_4c_pos.jpg" TargetMode="External"/><Relationship Id="rId435" Type="http://schemas.openxmlformats.org/officeDocument/2006/relationships/hyperlink" Target="https://aluext.sharepoint.com/sites/DesignandFeasibility/Profilvorschaubilder/001766-03.jpg" TargetMode="External"/><Relationship Id="rId642" Type="http://schemas.openxmlformats.org/officeDocument/2006/relationships/hyperlink" Target="https://aluext.sharepoint.com/sites/DesignandFeasibility/Profilvorschaubilder/logo_step_g_4c_pos.jpg" TargetMode="External"/><Relationship Id="rId1065" Type="http://schemas.openxmlformats.org/officeDocument/2006/relationships/hyperlink" Target="https://aluext.sharepoint.com/sites/DesignandFeasibility/Profilvorschaubilder/logo_step_g_4c_pos.jpg" TargetMode="External"/><Relationship Id="rId1272" Type="http://schemas.openxmlformats.org/officeDocument/2006/relationships/hyperlink" Target="https://aluext.sharepoint.com/sites/DesignandFeasibility/Profilvorschaubilder/Standard.jpg" TargetMode="External"/><Relationship Id="rId2116" Type="http://schemas.openxmlformats.org/officeDocument/2006/relationships/hyperlink" Target="https://aluext.sharepoint.com/sites/DesignandFeasibility/Lists/FeasibilityprofileDB/DispForm.aspx?ID=782" TargetMode="External"/><Relationship Id="rId2323" Type="http://schemas.openxmlformats.org/officeDocument/2006/relationships/hyperlink" Target="https://aluext.sharepoint.com/sites/DesignandFeasibility/Lists/FeasibilityprofileDB/DispForm.aspx?ID=709" TargetMode="External"/><Relationship Id="rId2530" Type="http://schemas.openxmlformats.org/officeDocument/2006/relationships/hyperlink" Target="https://aluext.sharepoint.com/sites/DesignandFeasibility/Lists/FeasibilityprofileDB/DispForm.aspx?ID=968" TargetMode="External"/><Relationship Id="rId502" Type="http://schemas.openxmlformats.org/officeDocument/2006/relationships/hyperlink" Target="https://aluext.sharepoint.com/sites/DesignandFeasibility/Profilvorschaubilder/01806-01.jpg" TargetMode="External"/><Relationship Id="rId1132" Type="http://schemas.openxmlformats.org/officeDocument/2006/relationships/hyperlink" Target="https://aluext.sharepoint.com/sites/DesignandFeasibility/Profilvorschaubilder/Profil_002067-05.jpg" TargetMode="External"/><Relationship Id="rId3097" Type="http://schemas.openxmlformats.org/officeDocument/2006/relationships/hyperlink" Target="https://aluext.sharepoint.com/sites/DesignandFeasibility/Lists/FeasibilityprofileDB/DispForm.aspx?ID=1596" TargetMode="External"/><Relationship Id="rId1949" Type="http://schemas.openxmlformats.org/officeDocument/2006/relationships/hyperlink" Target="https://aluext.sharepoint.com/sites/DesignandFeasibility/Lists/FeasibilityprofileDB/DispForm.aspx?ID=355" TargetMode="External"/><Relationship Id="rId3164" Type="http://schemas.openxmlformats.org/officeDocument/2006/relationships/hyperlink" Target="https://aluext.sharepoint.com/sites/DesignandFeasibility/Lists/FeasibilityprofileDB/DispForm.aspx?ID=1665" TargetMode="External"/><Relationship Id="rId292" Type="http://schemas.openxmlformats.org/officeDocument/2006/relationships/hyperlink" Target="https://aluext.sharepoint.com/sites/DesignandFeasibility/Profilvorschaubilder/001706-04.jpg" TargetMode="External"/><Relationship Id="rId1809" Type="http://schemas.openxmlformats.org/officeDocument/2006/relationships/hyperlink" Target="https://aluext.sharepoint.com/sites/DesignandFeasibility/Lists/FeasibilityprofileDB/DispForm.aspx?ID=189" TargetMode="External"/><Relationship Id="rId2180" Type="http://schemas.openxmlformats.org/officeDocument/2006/relationships/hyperlink" Target="https://aluext.sharepoint.com/sites/DesignandFeasibility/Lists/FeasibilityprofileDB/DispForm.aspx?ID=577" TargetMode="External"/><Relationship Id="rId3024" Type="http://schemas.openxmlformats.org/officeDocument/2006/relationships/hyperlink" Target="https://aluext.sharepoint.com/sites/DesignandFeasibility/Lists/FeasibilityprofileDB/DispForm.aspx?ID=1528" TargetMode="External"/><Relationship Id="rId152" Type="http://schemas.openxmlformats.org/officeDocument/2006/relationships/hyperlink" Target="https://aluext.sharepoint.com/sites/DesignandFeasibility/Profilvorschaubilder/Profil_1634-01.jpg" TargetMode="External"/><Relationship Id="rId2040" Type="http://schemas.openxmlformats.org/officeDocument/2006/relationships/hyperlink" Target="https://aluext.sharepoint.com/sites/DesignandFeasibility/Lists/FeasibilityprofileDB/DispForm.aspx?ID=450" TargetMode="External"/><Relationship Id="rId2997" Type="http://schemas.openxmlformats.org/officeDocument/2006/relationships/hyperlink" Target="https://aluext.sharepoint.com/sites/DesignandFeasibility/Lists/FeasibilityprofileDB/DispForm.aspx?ID=1501" TargetMode="External"/><Relationship Id="rId969" Type="http://schemas.openxmlformats.org/officeDocument/2006/relationships/hyperlink" Target="https://aluext.sharepoint.com/sites/DesignandFeasibility/Profilvorschaubilder/01983-01.jpg" TargetMode="External"/><Relationship Id="rId1599" Type="http://schemas.openxmlformats.org/officeDocument/2006/relationships/hyperlink" Target="https://aluext.sharepoint.com/sites/DesignandFeasibility/Profilvorschaubilder/002322-03.jpg" TargetMode="External"/><Relationship Id="rId1459" Type="http://schemas.openxmlformats.org/officeDocument/2006/relationships/hyperlink" Target="https://aluext.sharepoint.com/sites/DesignandFeasibility/Profilvorschaubilder/Profil_002251-01.jpg" TargetMode="External"/><Relationship Id="rId2857" Type="http://schemas.openxmlformats.org/officeDocument/2006/relationships/hyperlink" Target="https://aluext.sharepoint.com/sites/DesignandFeasibility/Lists/FeasibilityprofileDB/DispForm.aspx?ID=1310" TargetMode="External"/><Relationship Id="rId98" Type="http://schemas.openxmlformats.org/officeDocument/2006/relationships/hyperlink" Target="https://aluext.sharepoint.com/sites/DesignandFeasibility/Profilvorschaubilder/Profil_001620-03.jpg" TargetMode="External"/><Relationship Id="rId829" Type="http://schemas.openxmlformats.org/officeDocument/2006/relationships/hyperlink" Target="https://aluext.sharepoint.com/sites/DesignandFeasibility/Profilvorschaubilder/logo_step_g_4c_pos.jpg" TargetMode="External"/><Relationship Id="rId1666" Type="http://schemas.openxmlformats.org/officeDocument/2006/relationships/hyperlink" Target="https://aluext.sharepoint.com/sites/DesignandFeasibility/Lists/FeasibilityprofileDB/DispForm.aspx?ID=1100" TargetMode="External"/><Relationship Id="rId1873" Type="http://schemas.openxmlformats.org/officeDocument/2006/relationships/hyperlink" Target="https://aluext.sharepoint.com/sites/DesignandFeasibility/Lists/FeasibilityprofileDB/DispForm.aspx?ID=262" TargetMode="External"/><Relationship Id="rId2717" Type="http://schemas.openxmlformats.org/officeDocument/2006/relationships/hyperlink" Target="https://aluext.sharepoint.com/sites/DesignandFeasibility/Lists/FeasibilityprofileDB/DispForm.aspx?ID=1162" TargetMode="External"/><Relationship Id="rId2924" Type="http://schemas.openxmlformats.org/officeDocument/2006/relationships/hyperlink" Target="https://aluext.sharepoint.com/sites/DesignandFeasibility/Lists/FeasibilityprofileDB/DispForm.aspx?ID=1423" TargetMode="External"/><Relationship Id="rId1319" Type="http://schemas.openxmlformats.org/officeDocument/2006/relationships/hyperlink" Target="https://aluext.sharepoint.com/sites/DesignandFeasibility/Profilvorschaubilder/Profil_002165-03.jpg" TargetMode="External"/><Relationship Id="rId1526" Type="http://schemas.openxmlformats.org/officeDocument/2006/relationships/hyperlink" Target="https://aluext.sharepoint.com/sites/DesignandFeasibility/Profilvorschaubilder/02274_03.jpg" TargetMode="External"/><Relationship Id="rId1733" Type="http://schemas.openxmlformats.org/officeDocument/2006/relationships/hyperlink" Target="https://aluext.sharepoint.com/sites/DesignandFeasibility/Lists/FeasibilityprofileDB/DispForm.aspx?ID=120" TargetMode="External"/><Relationship Id="rId1940" Type="http://schemas.openxmlformats.org/officeDocument/2006/relationships/hyperlink" Target="https://aluext.sharepoint.com/sites/DesignandFeasibility/Lists/FeasibilityprofileDB/DispForm.aspx?ID=339" TargetMode="External"/><Relationship Id="rId25" Type="http://schemas.openxmlformats.org/officeDocument/2006/relationships/hyperlink" Target="https://aluext.sharepoint.com/sites/DesignandFeasibility/Profilvorschaubilder/01354-004.jpg" TargetMode="External"/><Relationship Id="rId1800" Type="http://schemas.openxmlformats.org/officeDocument/2006/relationships/hyperlink" Target="https://aluext.sharepoint.com/sites/DesignandFeasibility/Lists/FeasibilityprofileDB/DispForm.aspx?ID=184" TargetMode="External"/><Relationship Id="rId479" Type="http://schemas.openxmlformats.org/officeDocument/2006/relationships/hyperlink" Target="https://aluext.sharepoint.com/sites/DesignandFeasibility/Profilvorschaubilder/001796-02a.jpg" TargetMode="External"/><Relationship Id="rId686" Type="http://schemas.openxmlformats.org/officeDocument/2006/relationships/hyperlink" Target="https://aluext.sharepoint.com/sites/DesignandFeasibility/Profilvorschaubilder/001854-43.jpg" TargetMode="External"/><Relationship Id="rId893" Type="http://schemas.openxmlformats.org/officeDocument/2006/relationships/hyperlink" Target="https://aluext.sharepoint.com/sites/DesignandFeasibility/Profilvorschaubilder/001944-08.jpg" TargetMode="External"/><Relationship Id="rId2367" Type="http://schemas.openxmlformats.org/officeDocument/2006/relationships/hyperlink" Target="https://aluext.sharepoint.com/sites/DesignandFeasibility/Lists/FeasibilityprofileDB/DispForm.aspx?ID=787" TargetMode="External"/><Relationship Id="rId2574" Type="http://schemas.openxmlformats.org/officeDocument/2006/relationships/hyperlink" Target="https://aluext.sharepoint.com/sites/DesignandFeasibility/Lists/FeasibilityprofileDB/DispForm.aspx?ID=1017" TargetMode="External"/><Relationship Id="rId2781" Type="http://schemas.openxmlformats.org/officeDocument/2006/relationships/hyperlink" Target="https://aluext.sharepoint.com/sites/DesignandFeasibility/Lists/FeasibilityprofileDB/DispForm.aspx?ID=1233" TargetMode="External"/><Relationship Id="rId339" Type="http://schemas.openxmlformats.org/officeDocument/2006/relationships/hyperlink" Target="https://aluext.sharepoint.com/sites/DesignandFeasibility/Profilvorschaubilder/Profil_001729-01.jpg" TargetMode="External"/><Relationship Id="rId546" Type="http://schemas.openxmlformats.org/officeDocument/2006/relationships/hyperlink" Target="https://aluext.sharepoint.com/sites/DesignandFeasibility/Profilvorschaubilder/Profil_001820-06.jpg" TargetMode="External"/><Relationship Id="rId753" Type="http://schemas.openxmlformats.org/officeDocument/2006/relationships/hyperlink" Target="https://aluext.sharepoint.com/sites/DesignandFeasibility/Profilvorschaubilder/01876-01.jpg" TargetMode="External"/><Relationship Id="rId1176" Type="http://schemas.openxmlformats.org/officeDocument/2006/relationships/hyperlink" Target="https://aluext.sharepoint.com/sites/DesignandFeasibility/Profilvorschaubilder/002084-02.jpg" TargetMode="External"/><Relationship Id="rId1383" Type="http://schemas.openxmlformats.org/officeDocument/2006/relationships/hyperlink" Target="https://aluext.sharepoint.com/sites/DesignandFeasibility/Profilvorschaubilder/Profil_002197-01.jpg" TargetMode="External"/><Relationship Id="rId2227" Type="http://schemas.openxmlformats.org/officeDocument/2006/relationships/hyperlink" Target="https://aluext.sharepoint.com/sites/DesignandFeasibility/Lists/FeasibilityprofileDB/DispForm.aspx?ID=622" TargetMode="External"/><Relationship Id="rId2434" Type="http://schemas.openxmlformats.org/officeDocument/2006/relationships/hyperlink" Target="https://aluext.sharepoint.com/sites/DesignandFeasibility/Lists/FeasibilityprofileDB/DispForm.aspx?ID=857" TargetMode="External"/><Relationship Id="rId406" Type="http://schemas.openxmlformats.org/officeDocument/2006/relationships/hyperlink" Target="https://aluext.sharepoint.com/sites/DesignandFeasibility/Profilvorschaubilder/01752-001.jpg" TargetMode="External"/><Relationship Id="rId960" Type="http://schemas.openxmlformats.org/officeDocument/2006/relationships/hyperlink" Target="https://aluext.sharepoint.com/sites/DesignandFeasibility/Profilvorschaubilder/01979-01.jpg" TargetMode="External"/><Relationship Id="rId1036" Type="http://schemas.openxmlformats.org/officeDocument/2006/relationships/hyperlink" Target="https://aluext.sharepoint.com/sites/DesignandFeasibility/Profilvorschaubilder/Standards/Rundrohr.jpg" TargetMode="External"/><Relationship Id="rId1243" Type="http://schemas.openxmlformats.org/officeDocument/2006/relationships/hyperlink" Target="https://aluext.sharepoint.com/sites/DesignandFeasibility/Profilvorschaubilder/Profil_002112-08.jpg" TargetMode="External"/><Relationship Id="rId1590" Type="http://schemas.openxmlformats.org/officeDocument/2006/relationships/hyperlink" Target="https://aluext.sharepoint.com/sites/DesignandFeasibility/Profilvorschaubilder/Profil_002317-04.jpg" TargetMode="External"/><Relationship Id="rId2641" Type="http://schemas.openxmlformats.org/officeDocument/2006/relationships/hyperlink" Target="https://aluext.sharepoint.com/sites/DesignandFeasibility/Lists/FeasibilityprofileDB/DispForm.aspx?ID=1082" TargetMode="External"/><Relationship Id="rId613" Type="http://schemas.openxmlformats.org/officeDocument/2006/relationships/hyperlink" Target="https://aluext.sharepoint.com/sites/DesignandFeasibility/Profilvorschaubilder/Standards/Vierkantrohr.jpg" TargetMode="External"/><Relationship Id="rId820" Type="http://schemas.openxmlformats.org/officeDocument/2006/relationships/hyperlink" Target="https://aluext.sharepoint.com/sites/DesignandFeasibility/Profilvorschaubilder/001907-03.jpg" TargetMode="External"/><Relationship Id="rId1450" Type="http://schemas.openxmlformats.org/officeDocument/2006/relationships/hyperlink" Target="https://aluext.sharepoint.com/sites/DesignandFeasibility/Profilvorschaubilder/Profil_002247-01.jpg" TargetMode="External"/><Relationship Id="rId2501" Type="http://schemas.openxmlformats.org/officeDocument/2006/relationships/hyperlink" Target="https://aluext.sharepoint.com/sites/DesignandFeasibility/Lists/FeasibilityprofileDB/DispForm.aspx?ID=963" TargetMode="External"/><Relationship Id="rId1103" Type="http://schemas.openxmlformats.org/officeDocument/2006/relationships/hyperlink" Target="https://aluext.sharepoint.com/sites/DesignandFeasibility/Profilvorschaubilder/Profil_002042-04.jpg" TargetMode="External"/><Relationship Id="rId1310" Type="http://schemas.openxmlformats.org/officeDocument/2006/relationships/hyperlink" Target="https://aluext.sharepoint.com/sites/DesignandFeasibility/Profilvorschaubilder/002158-01.jpg" TargetMode="External"/><Relationship Id="rId3068" Type="http://schemas.openxmlformats.org/officeDocument/2006/relationships/hyperlink" Target="https://aluext.sharepoint.com/sites/DesignandFeasibility/Lists/FeasibilityprofileDB/DispForm.aspx?ID=1566" TargetMode="External"/><Relationship Id="rId196" Type="http://schemas.openxmlformats.org/officeDocument/2006/relationships/hyperlink" Target="https://aluext.sharepoint.com/sites/DesignandFeasibility/Profilvorschaubilder/Standards/Rundstange.jpg" TargetMode="External"/><Relationship Id="rId2084" Type="http://schemas.openxmlformats.org/officeDocument/2006/relationships/hyperlink" Target="https://aluext.sharepoint.com/sites/DesignandFeasibility/Lists/FeasibilityprofileDB/DispForm.aspx?ID=501" TargetMode="External"/><Relationship Id="rId2291" Type="http://schemas.openxmlformats.org/officeDocument/2006/relationships/hyperlink" Target="https://aluext.sharepoint.com/sites/DesignandFeasibility/Lists/FeasibilityprofileDB/DispForm.aspx?ID=758" TargetMode="External"/><Relationship Id="rId3135" Type="http://schemas.openxmlformats.org/officeDocument/2006/relationships/hyperlink" Target="https://aluext.sharepoint.com/sites/DesignandFeasibility/Lists/FeasibilityprofileDB/DispForm.aspx?ID=1634" TargetMode="External"/><Relationship Id="rId263" Type="http://schemas.openxmlformats.org/officeDocument/2006/relationships/hyperlink" Target="https://aluext.sharepoint.com/sites/DesignandFeasibility/Profilvorschaubilder/01703-04%20(1).jpg" TargetMode="External"/><Relationship Id="rId470" Type="http://schemas.openxmlformats.org/officeDocument/2006/relationships/hyperlink" Target="https://aluext.sharepoint.com/sites/DesignandFeasibility/Profilvorschaubilder/001793-08.jpg" TargetMode="External"/><Relationship Id="rId2151" Type="http://schemas.openxmlformats.org/officeDocument/2006/relationships/hyperlink" Target="https://aluext.sharepoint.com/sites/DesignandFeasibility/Lists/FeasibilityprofileDB/DispForm.aspx?ID=724" TargetMode="External"/><Relationship Id="rId2389" Type="http://schemas.openxmlformats.org/officeDocument/2006/relationships/hyperlink" Target="https://aluext.sharepoint.com/sites/DesignandFeasibility/Lists/FeasibilityprofileDB/DispForm.aspx?ID=813" TargetMode="External"/><Relationship Id="rId2596" Type="http://schemas.openxmlformats.org/officeDocument/2006/relationships/hyperlink" Target="https://aluext.sharepoint.com/sites/DesignandFeasibility/Lists/FeasibilityprofileDB/DispForm.aspx?ID=1042" TargetMode="External"/><Relationship Id="rId3202" Type="http://schemas.openxmlformats.org/officeDocument/2006/relationships/hyperlink" Target="https://aluext.sharepoint.com/sites/DesignandFeasibility/Lists/FeasibilityprofileDB/DispForm.aspx?ID=1706" TargetMode="External"/><Relationship Id="rId123" Type="http://schemas.openxmlformats.org/officeDocument/2006/relationships/hyperlink" Target="https://aluext.sharepoint.com/sites/DesignandFeasibility/Profilvorschaubilder/Standards/Flachstange.jpg" TargetMode="External"/><Relationship Id="rId330" Type="http://schemas.openxmlformats.org/officeDocument/2006/relationships/hyperlink" Target="https://aluext.sharepoint.com/sites/DesignandFeasibility/Profilvorschaubilder/Profil_001722-01.jpg" TargetMode="External"/><Relationship Id="rId568" Type="http://schemas.openxmlformats.org/officeDocument/2006/relationships/hyperlink" Target="https://aluext.sharepoint.com/sites/DesignandFeasibility/Profilvorschaubilder/001825-17.jpg" TargetMode="External"/><Relationship Id="rId775" Type="http://schemas.openxmlformats.org/officeDocument/2006/relationships/hyperlink" Target="https://aluext.sharepoint.com/sites/DesignandFeasibility/Profilvorschaubilder/Profil_001890-01.jpg" TargetMode="External"/><Relationship Id="rId982" Type="http://schemas.openxmlformats.org/officeDocument/2006/relationships/hyperlink" Target="https://aluext.sharepoint.com/sites/DesignandFeasibility/Profilvorschaubilder/01991-01.jpg" TargetMode="External"/><Relationship Id="rId1198" Type="http://schemas.openxmlformats.org/officeDocument/2006/relationships/hyperlink" Target="https://aluext.sharepoint.com/sites/DesignandFeasibility/Profilvorschaubilder/002098-01.jpg" TargetMode="External"/><Relationship Id="rId2011" Type="http://schemas.openxmlformats.org/officeDocument/2006/relationships/hyperlink" Target="https://aluext.sharepoint.com/sites/DesignandFeasibility/Lists/FeasibilityprofileDB/DispForm.aspx?ID=416" TargetMode="External"/><Relationship Id="rId2249" Type="http://schemas.openxmlformats.org/officeDocument/2006/relationships/hyperlink" Target="https://aluext.sharepoint.com/sites/DesignandFeasibility/Lists/FeasibilityprofileDB/DispForm.aspx?ID=661" TargetMode="External"/><Relationship Id="rId2456" Type="http://schemas.openxmlformats.org/officeDocument/2006/relationships/hyperlink" Target="https://aluext.sharepoint.com/sites/DesignandFeasibility/Lists/FeasibilityprofileDB/DispForm.aspx?ID=884" TargetMode="External"/><Relationship Id="rId2663" Type="http://schemas.openxmlformats.org/officeDocument/2006/relationships/hyperlink" Target="https://aluext.sharepoint.com/sites/DesignandFeasibility/Lists/FeasibilityprofileDB/DispForm.aspx?ID=1134" TargetMode="External"/><Relationship Id="rId2870" Type="http://schemas.openxmlformats.org/officeDocument/2006/relationships/hyperlink" Target="https://aluext.sharepoint.com/sites/DesignandFeasibility/Lists/FeasibilityprofileDB/DispForm.aspx?ID=1323" TargetMode="External"/><Relationship Id="rId428" Type="http://schemas.openxmlformats.org/officeDocument/2006/relationships/hyperlink" Target="https://aluext.sharepoint.com/sites/DesignandFeasibility/Profilvorschaubilder/Standards/Rundrohr.jpg" TargetMode="External"/><Relationship Id="rId635" Type="http://schemas.openxmlformats.org/officeDocument/2006/relationships/hyperlink" Target="https://aluext.sharepoint.com/sites/DesignandFeasibility/Profilvorschaubilder/logo_step_g_4c_pos.jpg" TargetMode="External"/><Relationship Id="rId842" Type="http://schemas.openxmlformats.org/officeDocument/2006/relationships/hyperlink" Target="https://aluext.sharepoint.com/sites/DesignandFeasibility/Profilvorschaubilder/01923-05.jpg" TargetMode="External"/><Relationship Id="rId1058" Type="http://schemas.openxmlformats.org/officeDocument/2006/relationships/hyperlink" Target="https://aluext.sharepoint.com/sites/DesignandFeasibility/Profilvorschaubilder/02023-01.jpg" TargetMode="External"/><Relationship Id="rId1265" Type="http://schemas.openxmlformats.org/officeDocument/2006/relationships/hyperlink" Target="https://aluext.sharepoint.com/sites/DesignandFeasibility/Profilvorschaubilder/002116-02.jpg" TargetMode="External"/><Relationship Id="rId1472" Type="http://schemas.openxmlformats.org/officeDocument/2006/relationships/hyperlink" Target="https://aluext.sharepoint.com/sites/DesignandFeasibility/Profilvorschaubilder/Standards/Flachstange.jpg" TargetMode="External"/><Relationship Id="rId2109" Type="http://schemas.openxmlformats.org/officeDocument/2006/relationships/hyperlink" Target="https://aluext.sharepoint.com/sites/DesignandFeasibility/Lists/FeasibilityprofileDB/DispForm.aspx?ID=1070" TargetMode="External"/><Relationship Id="rId2316" Type="http://schemas.openxmlformats.org/officeDocument/2006/relationships/hyperlink" Target="https://aluext.sharepoint.com/sites/DesignandFeasibility/Lists/FeasibilityprofileDB/DispForm.aspx?ID=702" TargetMode="External"/><Relationship Id="rId2523" Type="http://schemas.openxmlformats.org/officeDocument/2006/relationships/hyperlink" Target="https://aluext.sharepoint.com/sites/DesignandFeasibility/Lists/FeasibilityprofileDB/DispForm.aspx?ID=957" TargetMode="External"/><Relationship Id="rId2730" Type="http://schemas.openxmlformats.org/officeDocument/2006/relationships/hyperlink" Target="https://aluext.sharepoint.com/sites/DesignandFeasibility/Lists/FeasibilityprofileDB/DispForm.aspx?ID=1178" TargetMode="External"/><Relationship Id="rId2968" Type="http://schemas.openxmlformats.org/officeDocument/2006/relationships/hyperlink" Target="https://aluext.sharepoint.com/sites/DesignandFeasibility/Lists/FeasibilityprofileDB/DispForm.aspx?ID=1468" TargetMode="External"/><Relationship Id="rId702" Type="http://schemas.openxmlformats.org/officeDocument/2006/relationships/hyperlink" Target="https://aluext.sharepoint.com/sites/DesignandFeasibility/Profilvorschaubilder/001859-02.jpg" TargetMode="External"/><Relationship Id="rId1125" Type="http://schemas.openxmlformats.org/officeDocument/2006/relationships/hyperlink" Target="https://aluext.sharepoint.com/sites/DesignandFeasibility/Profilvorschaubilder/Profil_002061-01.jpg" TargetMode="External"/><Relationship Id="rId1332" Type="http://schemas.openxmlformats.org/officeDocument/2006/relationships/hyperlink" Target="https://aluext.sharepoint.com/sites/DesignandFeasibility/Profilvorschaubilder/Profil_002165-16.jpg" TargetMode="External"/><Relationship Id="rId1777" Type="http://schemas.openxmlformats.org/officeDocument/2006/relationships/hyperlink" Target="https://aluext.sharepoint.com/sites/DesignandFeasibility/Lists/FeasibilityprofileDB/DispForm.aspx?ID=160" TargetMode="External"/><Relationship Id="rId1984" Type="http://schemas.openxmlformats.org/officeDocument/2006/relationships/hyperlink" Target="https://aluext.sharepoint.com/sites/DesignandFeasibility/Lists/FeasibilityprofileDB/DispForm.aspx?ID=389" TargetMode="External"/><Relationship Id="rId2828" Type="http://schemas.openxmlformats.org/officeDocument/2006/relationships/hyperlink" Target="https://aluext.sharepoint.com/sites/DesignandFeasibility/Lists/FeasibilityprofileDB/DispForm.aspx?ID=1278" TargetMode="External"/><Relationship Id="rId69" Type="http://schemas.openxmlformats.org/officeDocument/2006/relationships/hyperlink" Target="https://aluext.sharepoint.com/sites/DesignandFeasibility/Profilvorschaubilder/01598-06%20(1).jpg" TargetMode="External"/><Relationship Id="rId1637" Type="http://schemas.openxmlformats.org/officeDocument/2006/relationships/hyperlink" Target="https://aluext.sharepoint.com/sites/DesignandFeasibility/Lists/FeasibilityprofileDB/DispForm.aspx?ID=1364" TargetMode="External"/><Relationship Id="rId1844" Type="http://schemas.openxmlformats.org/officeDocument/2006/relationships/hyperlink" Target="https://aluext.sharepoint.com/sites/DesignandFeasibility/Lists/FeasibilityprofileDB/DispForm.aspx?ID=226" TargetMode="External"/><Relationship Id="rId1704" Type="http://schemas.openxmlformats.org/officeDocument/2006/relationships/hyperlink" Target="https://aluext.sharepoint.com/sites/DesignandFeasibility/Lists/FeasibilityprofileDB/DispForm.aspx?ID=96" TargetMode="External"/><Relationship Id="rId3157" Type="http://schemas.openxmlformats.org/officeDocument/2006/relationships/hyperlink" Target="https://aluext.sharepoint.com/sites/DesignandFeasibility/Lists/FeasibilityprofileDB/DispForm.aspx?ID=1658" TargetMode="External"/><Relationship Id="rId285" Type="http://schemas.openxmlformats.org/officeDocument/2006/relationships/hyperlink" Target="https://aluext.sharepoint.com/sites/DesignandFeasibility/Profilvorschaubilder/01705-016.jpg" TargetMode="External"/><Relationship Id="rId1911" Type="http://schemas.openxmlformats.org/officeDocument/2006/relationships/hyperlink" Target="https://aluext.sharepoint.com/sites/DesignandFeasibility/Lists/FeasibilityprofileDB/DispForm.aspx?ID=287" TargetMode="External"/><Relationship Id="rId492" Type="http://schemas.openxmlformats.org/officeDocument/2006/relationships/hyperlink" Target="https://aluext.sharepoint.com/sites/DesignandFeasibility/Profilvorschaubilder/Profil_001803-03.jpg" TargetMode="External"/><Relationship Id="rId797" Type="http://schemas.openxmlformats.org/officeDocument/2006/relationships/hyperlink" Target="https://aluext.sharepoint.com/sites/DesignandFeasibility/Profilvorschaubilder/001899-01.jpg" TargetMode="External"/><Relationship Id="rId2173" Type="http://schemas.openxmlformats.org/officeDocument/2006/relationships/hyperlink" Target="https://aluext.sharepoint.com/sites/DesignandFeasibility/Lists/FeasibilityprofileDB/DispForm.aspx?ID=639" TargetMode="External"/><Relationship Id="rId2380" Type="http://schemas.openxmlformats.org/officeDocument/2006/relationships/hyperlink" Target="https://aluext.sharepoint.com/sites/DesignandFeasibility/Lists/FeasibilityprofileDB/DispForm.aspx?ID=802" TargetMode="External"/><Relationship Id="rId2478" Type="http://schemas.openxmlformats.org/officeDocument/2006/relationships/hyperlink" Target="https://aluext.sharepoint.com/sites/DesignandFeasibility/Lists/FeasibilityprofileDB/DispForm.aspx?ID=910" TargetMode="External"/><Relationship Id="rId3017" Type="http://schemas.openxmlformats.org/officeDocument/2006/relationships/hyperlink" Target="https://aluext.sharepoint.com/sites/DesignandFeasibility/Lists/FeasibilityprofileDB/DispForm.aspx?ID=1520" TargetMode="External"/><Relationship Id="rId145" Type="http://schemas.openxmlformats.org/officeDocument/2006/relationships/hyperlink" Target="https://aluext.sharepoint.com/sites/DesignandFeasibility/Profilvorschaubilder/logo_step_g_4c_pos.jpg" TargetMode="External"/><Relationship Id="rId352" Type="http://schemas.openxmlformats.org/officeDocument/2006/relationships/hyperlink" Target="https://aluext.sharepoint.com/sites/DesignandFeasibility/Profilvorschaubilder/Standards/Rundstange.jpg" TargetMode="External"/><Relationship Id="rId1287" Type="http://schemas.openxmlformats.org/officeDocument/2006/relationships/hyperlink" Target="https://aluext.sharepoint.com/sites/DesignandFeasibility/Profilvorschaubilder/002137-01.jpg" TargetMode="External"/><Relationship Id="rId2033" Type="http://schemas.openxmlformats.org/officeDocument/2006/relationships/hyperlink" Target="https://aluext.sharepoint.com/sites/DesignandFeasibility/Lists/FeasibilityprofileDB/DispForm.aspx?ID=451" TargetMode="External"/><Relationship Id="rId2240" Type="http://schemas.openxmlformats.org/officeDocument/2006/relationships/hyperlink" Target="https://aluext.sharepoint.com/sites/DesignandFeasibility/Lists/FeasibilityprofileDB/DispForm.aspx?ID=653" TargetMode="External"/><Relationship Id="rId2685" Type="http://schemas.openxmlformats.org/officeDocument/2006/relationships/hyperlink" Target="https://aluext.sharepoint.com/sites/DesignandFeasibility/Lists/FeasibilityprofileDB/DispForm.aspx?ID=1125" TargetMode="External"/><Relationship Id="rId2892" Type="http://schemas.openxmlformats.org/officeDocument/2006/relationships/hyperlink" Target="https://aluext.sharepoint.com/sites/DesignandFeasibility/Lists/FeasibilityprofileDB/DispForm.aspx?ID=1358" TargetMode="External"/><Relationship Id="rId212" Type="http://schemas.openxmlformats.org/officeDocument/2006/relationships/hyperlink" Target="https://aluext.sharepoint.com/sites/DesignandFeasibility/Profilvorschaubilder/001666-01.jpg" TargetMode="External"/><Relationship Id="rId657" Type="http://schemas.openxmlformats.org/officeDocument/2006/relationships/hyperlink" Target="https://aluext.sharepoint.com/sites/DesignandFeasibility/Profilvorschaubilder/Profil_001854-14.jpg" TargetMode="External"/><Relationship Id="rId864" Type="http://schemas.openxmlformats.org/officeDocument/2006/relationships/hyperlink" Target="https://aluext.sharepoint.com/sites/DesignandFeasibility/Profilvorschaubilder/01932-01.jpg" TargetMode="External"/><Relationship Id="rId1494" Type="http://schemas.openxmlformats.org/officeDocument/2006/relationships/hyperlink" Target="https://aluext.sharepoint.com/sites/DesignandFeasibility/Profilvorschaubilder/Profil_002269-11.jpg" TargetMode="External"/><Relationship Id="rId1799" Type="http://schemas.openxmlformats.org/officeDocument/2006/relationships/hyperlink" Target="https://aluext.sharepoint.com/sites/DesignandFeasibility/Lists/FeasibilityprofileDB/DispForm.aspx?ID=183" TargetMode="External"/><Relationship Id="rId2100" Type="http://schemas.openxmlformats.org/officeDocument/2006/relationships/hyperlink" Target="https://aluext.sharepoint.com/sites/DesignandFeasibility/Lists/FeasibilityprofileDB/DispForm.aspx?ID=533" TargetMode="External"/><Relationship Id="rId2338" Type="http://schemas.openxmlformats.org/officeDocument/2006/relationships/hyperlink" Target="https://aluext.sharepoint.com/sites/DesignandFeasibility/Lists/FeasibilityprofileDB/DispForm.aspx?ID=764" TargetMode="External"/><Relationship Id="rId2545" Type="http://schemas.openxmlformats.org/officeDocument/2006/relationships/hyperlink" Target="https://aluext.sharepoint.com/sites/DesignandFeasibility/Lists/FeasibilityprofileDB/DispForm.aspx?ID=987" TargetMode="External"/><Relationship Id="rId2752" Type="http://schemas.openxmlformats.org/officeDocument/2006/relationships/hyperlink" Target="https://aluext.sharepoint.com/sites/DesignandFeasibility/Lists/FeasibilityprofileDB/DispForm.aspx?ID=1206" TargetMode="External"/><Relationship Id="rId517" Type="http://schemas.openxmlformats.org/officeDocument/2006/relationships/hyperlink" Target="https://aluext.sharepoint.com/sites/DesignandFeasibility/Profilvorschaubilder/logo_step_g_4c_pos.jpg" TargetMode="External"/><Relationship Id="rId724" Type="http://schemas.openxmlformats.org/officeDocument/2006/relationships/hyperlink" Target="https://aluext.sharepoint.com/sites/DesignandFeasibility/Profilvorschaubilder/logo_step_g_4c_pos.jpg" TargetMode="External"/><Relationship Id="rId931" Type="http://schemas.openxmlformats.org/officeDocument/2006/relationships/hyperlink" Target="https://aluext.sharepoint.com/sites/DesignandFeasibility/Profilvorschaubilder/Profil_001963-04.jpg" TargetMode="External"/><Relationship Id="rId1147" Type="http://schemas.openxmlformats.org/officeDocument/2006/relationships/hyperlink" Target="https://aluext.sharepoint.com/sites/DesignandFeasibility/Profilvorschaubilder/Profil_002075-01.jpg" TargetMode="External"/><Relationship Id="rId1354" Type="http://schemas.openxmlformats.org/officeDocument/2006/relationships/hyperlink" Target="https://aluext.sharepoint.com/sites/DesignandFeasibility/Profilvorschaubilder/002180-01.jpg" TargetMode="External"/><Relationship Id="rId1561" Type="http://schemas.openxmlformats.org/officeDocument/2006/relationships/hyperlink" Target="https://aluext.sharepoint.com/sites/DesignandFeasibility/Profilvorschaubilder/Profil_002299-01.jpg" TargetMode="External"/><Relationship Id="rId2405" Type="http://schemas.openxmlformats.org/officeDocument/2006/relationships/hyperlink" Target="https://aluext.sharepoint.com/sites/DesignandFeasibility/Lists/FeasibilityprofileDB/DispForm.aspx?ID=829" TargetMode="External"/><Relationship Id="rId2612" Type="http://schemas.openxmlformats.org/officeDocument/2006/relationships/hyperlink" Target="https://aluext.sharepoint.com/sites/DesignandFeasibility/Lists/FeasibilityprofileDB/DispForm.aspx?ID=1356" TargetMode="External"/><Relationship Id="rId60" Type="http://schemas.openxmlformats.org/officeDocument/2006/relationships/hyperlink" Target="https://aluext.sharepoint.com/sites/DesignandFeasibility/Profilvorschaubilder/Profil_001510-10.jpg" TargetMode="External"/><Relationship Id="rId1007" Type="http://schemas.openxmlformats.org/officeDocument/2006/relationships/hyperlink" Target="https://aluext.sharepoint.com/sites/DesignandFeasibility/Profilvorschaubilder/Profil_001996-03.jpg" TargetMode="External"/><Relationship Id="rId1214" Type="http://schemas.openxmlformats.org/officeDocument/2006/relationships/hyperlink" Target="https://aluext.sharepoint.com/sites/DesignandFeasibility/Profilvorschaubilder/02107-01.jpg" TargetMode="External"/><Relationship Id="rId1421" Type="http://schemas.openxmlformats.org/officeDocument/2006/relationships/hyperlink" Target="https://aluext.sharepoint.com/sites/DesignandFeasibility/Profilvorschaubilder/002229-01.jpg" TargetMode="External"/><Relationship Id="rId1659" Type="http://schemas.openxmlformats.org/officeDocument/2006/relationships/hyperlink" Target="https://aluext.sharepoint.com/sites/DesignandFeasibility/Lists/FeasibilityprofileDB/DispForm.aspx?ID=958" TargetMode="External"/><Relationship Id="rId1866" Type="http://schemas.openxmlformats.org/officeDocument/2006/relationships/hyperlink" Target="https://aluext.sharepoint.com/sites/DesignandFeasibility/Lists/FeasibilityprofileDB/DispForm.aspx?ID=255" TargetMode="External"/><Relationship Id="rId2917" Type="http://schemas.openxmlformats.org/officeDocument/2006/relationships/hyperlink" Target="https://aluext.sharepoint.com/sites/DesignandFeasibility/Lists/FeasibilityprofileDB/DispForm.aspx?ID=1412" TargetMode="External"/><Relationship Id="rId3081" Type="http://schemas.openxmlformats.org/officeDocument/2006/relationships/hyperlink" Target="https://aluext.sharepoint.com/sites/DesignandFeasibility/Lists/FeasibilityprofileDB/DispForm.aspx?ID=1578" TargetMode="External"/><Relationship Id="rId1519" Type="http://schemas.openxmlformats.org/officeDocument/2006/relationships/hyperlink" Target="https://aluext.sharepoint.com/sites/DesignandFeasibility/Profilvorschaubilder/002273-02.jpg" TargetMode="External"/><Relationship Id="rId1726" Type="http://schemas.openxmlformats.org/officeDocument/2006/relationships/hyperlink" Target="https://aluext.sharepoint.com/sites/DesignandFeasibility/Lists/FeasibilityprofileDB/DispForm.aspx?ID=114" TargetMode="External"/><Relationship Id="rId1933" Type="http://schemas.openxmlformats.org/officeDocument/2006/relationships/hyperlink" Target="https://aluext.sharepoint.com/sites/DesignandFeasibility/Lists/FeasibilityprofileDB/DispForm.aspx?ID=319" TargetMode="External"/><Relationship Id="rId3179" Type="http://schemas.openxmlformats.org/officeDocument/2006/relationships/hyperlink" Target="https://aluext.sharepoint.com/sites/DesignandFeasibility/Lists/FeasibilityprofileDB/DispForm.aspx?ID=1675" TargetMode="External"/><Relationship Id="rId18" Type="http://schemas.openxmlformats.org/officeDocument/2006/relationships/hyperlink" Target="https://aluext.sharepoint.com/sites/DesignandFeasibility/Profilvorschaubilder/000928-01.jpg" TargetMode="External"/><Relationship Id="rId2195" Type="http://schemas.openxmlformats.org/officeDocument/2006/relationships/hyperlink" Target="https://aluext.sharepoint.com/sites/DesignandFeasibility/Lists/FeasibilityprofileDB/DispForm.aspx?ID=592" TargetMode="External"/><Relationship Id="rId3039" Type="http://schemas.openxmlformats.org/officeDocument/2006/relationships/hyperlink" Target="https://aluext.sharepoint.com/sites/DesignandFeasibility/Lists/FeasibilityprofileDB/DispForm.aspx?ID=1535" TargetMode="External"/><Relationship Id="rId167" Type="http://schemas.openxmlformats.org/officeDocument/2006/relationships/hyperlink" Target="https://aluext.sharepoint.com/sites/DesignandFeasibility/Profilvorschaubilder/Profil_001641-04.jpg" TargetMode="External"/><Relationship Id="rId374" Type="http://schemas.openxmlformats.org/officeDocument/2006/relationships/hyperlink" Target="https://aluext.sharepoint.com/sites/DesignandFeasibility/Profilvorschaubilder/Profil_001741-02.jpg" TargetMode="External"/><Relationship Id="rId581" Type="http://schemas.openxmlformats.org/officeDocument/2006/relationships/hyperlink" Target="https://aluext.sharepoint.com/sites/DesignandFeasibility/Profilvorschaubilder/logo_step_g_4c_pos.jpg" TargetMode="External"/><Relationship Id="rId2055" Type="http://schemas.openxmlformats.org/officeDocument/2006/relationships/hyperlink" Target="https://aluext.sharepoint.com/sites/DesignandFeasibility/Lists/FeasibilityprofileDB/DispForm.aspx?ID=470" TargetMode="External"/><Relationship Id="rId2262" Type="http://schemas.openxmlformats.org/officeDocument/2006/relationships/hyperlink" Target="https://aluext.sharepoint.com/sites/DesignandFeasibility/Lists/FeasibilityprofileDB/DispForm.aspx?ID=686" TargetMode="External"/><Relationship Id="rId3106" Type="http://schemas.openxmlformats.org/officeDocument/2006/relationships/hyperlink" Target="https://aluext.sharepoint.com/sites/DesignandFeasibility/Lists/FeasibilityprofileDB/DispForm.aspx?ID=1605" TargetMode="External"/><Relationship Id="rId234" Type="http://schemas.openxmlformats.org/officeDocument/2006/relationships/hyperlink" Target="https://aluext.sharepoint.com/sites/DesignandFeasibility/Profilvorschaubilder/logo_step_g_4c_pos.jpg" TargetMode="External"/><Relationship Id="rId679" Type="http://schemas.openxmlformats.org/officeDocument/2006/relationships/hyperlink" Target="https://aluext.sharepoint.com/sites/DesignandFeasibility/Profilvorschaubilder/001854-36.jpg" TargetMode="External"/><Relationship Id="rId886" Type="http://schemas.openxmlformats.org/officeDocument/2006/relationships/hyperlink" Target="https://aluext.sharepoint.com/sites/DesignandFeasibility/Profilvorschaubilder/001944-01.jpg" TargetMode="External"/><Relationship Id="rId2567" Type="http://schemas.openxmlformats.org/officeDocument/2006/relationships/hyperlink" Target="https://aluext.sharepoint.com/sites/DesignandFeasibility/Lists/FeasibilityprofileDB/DispForm.aspx?ID=1005" TargetMode="External"/><Relationship Id="rId2774" Type="http://schemas.openxmlformats.org/officeDocument/2006/relationships/hyperlink" Target="https://aluext.sharepoint.com/sites/DesignandFeasibility/Lists/FeasibilityprofileDB/DispForm.aspx?ID=1224" TargetMode="External"/><Relationship Id="rId2" Type="http://schemas.openxmlformats.org/officeDocument/2006/relationships/hyperlink" Target="https://aluext.sharepoint.com/sites/DesignandFeasibility/Profilvorschaubilder/logo_step_g_4c_pos.jpg" TargetMode="External"/><Relationship Id="rId441" Type="http://schemas.openxmlformats.org/officeDocument/2006/relationships/hyperlink" Target="https://aluext.sharepoint.com/sites/DesignandFeasibility/Profilvorschaubilder/001771-01.jpg" TargetMode="External"/><Relationship Id="rId539" Type="http://schemas.openxmlformats.org/officeDocument/2006/relationships/hyperlink" Target="https://aluext.sharepoint.com/sites/DesignandFeasibility/Profilvorschaubilder/logo_step_g_4c_pos.jpg" TargetMode="External"/><Relationship Id="rId746" Type="http://schemas.openxmlformats.org/officeDocument/2006/relationships/hyperlink" Target="https://aluext.sharepoint.com/sites/DesignandFeasibility/Profilvorschaubilder/logo_step_g_4c_pos.jpg" TargetMode="External"/><Relationship Id="rId1071" Type="http://schemas.openxmlformats.org/officeDocument/2006/relationships/hyperlink" Target="https://aluext.sharepoint.com/sites/DesignandFeasibility/Profilvorschaubilder/logo_step_g_4c_pos.jpg" TargetMode="External"/><Relationship Id="rId1169" Type="http://schemas.openxmlformats.org/officeDocument/2006/relationships/hyperlink" Target="https://aluext.sharepoint.com/sites/DesignandFeasibility/Profilvorschaubilder/02082-01.jpg" TargetMode="External"/><Relationship Id="rId1376" Type="http://schemas.openxmlformats.org/officeDocument/2006/relationships/hyperlink" Target="https://aluext.sharepoint.com/sites/DesignandFeasibility/Profilvorschaubilder/002193-04.jpg" TargetMode="External"/><Relationship Id="rId1583" Type="http://schemas.openxmlformats.org/officeDocument/2006/relationships/hyperlink" Target="https://aluext.sharepoint.com/sites/DesignandFeasibility/Profilvorschaubilder/Standard.jpg" TargetMode="External"/><Relationship Id="rId2122" Type="http://schemas.openxmlformats.org/officeDocument/2006/relationships/hyperlink" Target="https://aluext.sharepoint.com/sites/DesignandFeasibility/Lists/FeasibilityprofileDB/DispForm.aspx?ID=539" TargetMode="External"/><Relationship Id="rId2427" Type="http://schemas.openxmlformats.org/officeDocument/2006/relationships/hyperlink" Target="https://aluext.sharepoint.com/sites/DesignandFeasibility/Lists/FeasibilityprofileDB/DispForm.aspx?ID=849" TargetMode="External"/><Relationship Id="rId2981" Type="http://schemas.openxmlformats.org/officeDocument/2006/relationships/hyperlink" Target="https://aluext.sharepoint.com/sites/DesignandFeasibility/Lists/FeasibilityprofileDB/DispForm.aspx?ID=1484" TargetMode="External"/><Relationship Id="rId301" Type="http://schemas.openxmlformats.org/officeDocument/2006/relationships/hyperlink" Target="https://aluext.sharepoint.com/sites/DesignandFeasibility/Profilvorschaubilder/logo_step_g_4c_pos.jpg" TargetMode="External"/><Relationship Id="rId953" Type="http://schemas.openxmlformats.org/officeDocument/2006/relationships/hyperlink" Target="https://aluext.sharepoint.com/sites/DesignandFeasibility/Profilvorschaubilder/logo_step_g_4c_pos.jpg" TargetMode="External"/><Relationship Id="rId1029" Type="http://schemas.openxmlformats.org/officeDocument/2006/relationships/hyperlink" Target="https://aluext.sharepoint.com/sites/DesignandFeasibility/Profilvorschaubilder/002006-01.jpg" TargetMode="External"/><Relationship Id="rId1236" Type="http://schemas.openxmlformats.org/officeDocument/2006/relationships/hyperlink" Target="https://aluext.sharepoint.com/sites/DesignandFeasibility/Profilvorschaubilder/002112-01.jpg" TargetMode="External"/><Relationship Id="rId1790" Type="http://schemas.openxmlformats.org/officeDocument/2006/relationships/hyperlink" Target="https://aluext.sharepoint.com/sites/DesignandFeasibility/Lists/FeasibilityprofileDB/DispForm.aspx?ID=173" TargetMode="External"/><Relationship Id="rId1888" Type="http://schemas.openxmlformats.org/officeDocument/2006/relationships/hyperlink" Target="https://aluext.sharepoint.com/sites/DesignandFeasibility/Lists/FeasibilityprofileDB/DispForm.aspx?ID=509" TargetMode="External"/><Relationship Id="rId2634" Type="http://schemas.openxmlformats.org/officeDocument/2006/relationships/hyperlink" Target="https://aluext.sharepoint.com/sites/DesignandFeasibility/Lists/FeasibilityprofileDB/DispForm.aspx?ID=1126" TargetMode="External"/><Relationship Id="rId2841" Type="http://schemas.openxmlformats.org/officeDocument/2006/relationships/hyperlink" Target="https://aluext.sharepoint.com/sites/DesignandFeasibility/Lists/FeasibilityprofileDB/DispForm.aspx?ID=1291" TargetMode="External"/><Relationship Id="rId2939" Type="http://schemas.openxmlformats.org/officeDocument/2006/relationships/hyperlink" Target="https://aluext.sharepoint.com/sites/DesignandFeasibility/Lists/FeasibilityprofileDB/DispForm.aspx?ID=1439" TargetMode="External"/><Relationship Id="rId82" Type="http://schemas.openxmlformats.org/officeDocument/2006/relationships/hyperlink" Target="https://aluext.sharepoint.com/sites/DesignandFeasibility/Profilvorschaubilder/Standards/U-Profil.jpg" TargetMode="External"/><Relationship Id="rId606" Type="http://schemas.openxmlformats.org/officeDocument/2006/relationships/hyperlink" Target="https://aluext.sharepoint.com/sites/DesignandFeasibility/Profilvorschaubilder/001834-01.jpg" TargetMode="External"/><Relationship Id="rId813" Type="http://schemas.openxmlformats.org/officeDocument/2006/relationships/hyperlink" Target="https://aluext.sharepoint.com/sites/DesignandFeasibility/Profilvorschaubilder/Profil_001905-05.jpg" TargetMode="External"/><Relationship Id="rId1443" Type="http://schemas.openxmlformats.org/officeDocument/2006/relationships/hyperlink" Target="https://aluext.sharepoint.com/sites/DesignandFeasibility/Profilvorschaubilder/002240-05.jpg" TargetMode="External"/><Relationship Id="rId1650" Type="http://schemas.openxmlformats.org/officeDocument/2006/relationships/hyperlink" Target="https://aluext.sharepoint.com/sites/DesignandFeasibility/Lists/FeasibilityprofileDB/DispForm.aspx?ID=1379" TargetMode="External"/><Relationship Id="rId1748" Type="http://schemas.openxmlformats.org/officeDocument/2006/relationships/hyperlink" Target="https://aluext.sharepoint.com/sites/DesignandFeasibility/Lists/FeasibilityprofileDB/DispForm.aspx?ID=135" TargetMode="External"/><Relationship Id="rId2701" Type="http://schemas.openxmlformats.org/officeDocument/2006/relationships/hyperlink" Target="https://aluext.sharepoint.com/sites/DesignandFeasibility/Lists/FeasibilityprofileDB/DispForm.aspx?ID=1194" TargetMode="External"/><Relationship Id="rId1303" Type="http://schemas.openxmlformats.org/officeDocument/2006/relationships/hyperlink" Target="https://aluext.sharepoint.com/sites/DesignandFeasibility/Profilvorschaubilder/Profil_002154-01.jpg" TargetMode="External"/><Relationship Id="rId1510" Type="http://schemas.openxmlformats.org/officeDocument/2006/relationships/hyperlink" Target="https://aluext.sharepoint.com/sites/DesignandFeasibility/Profilvorschaubilder/Profil_002269-27.jpg" TargetMode="External"/><Relationship Id="rId1955" Type="http://schemas.openxmlformats.org/officeDocument/2006/relationships/hyperlink" Target="https://aluext.sharepoint.com/sites/DesignandFeasibility/Lists/FeasibilityprofileDB/DispForm.aspx?ID=361" TargetMode="External"/><Relationship Id="rId3170" Type="http://schemas.openxmlformats.org/officeDocument/2006/relationships/hyperlink" Target="https://aluext.sharepoint.com/sites/DesignandFeasibility/Lists/FeasibilityprofileDB/DispForm.aspx?ID=1671" TargetMode="External"/><Relationship Id="rId1608" Type="http://schemas.openxmlformats.org/officeDocument/2006/relationships/hyperlink" Target="https://aluext.sharepoint.com/sites/DesignandFeasibility/Lists/FeasibilityprofileDB/DispForm.aspx?ID=1382" TargetMode="External"/><Relationship Id="rId1815" Type="http://schemas.openxmlformats.org/officeDocument/2006/relationships/hyperlink" Target="https://aluext.sharepoint.com/sites/DesignandFeasibility/Lists/FeasibilityprofileDB/DispForm.aspx?ID=195" TargetMode="External"/><Relationship Id="rId3030" Type="http://schemas.openxmlformats.org/officeDocument/2006/relationships/hyperlink" Target="https://aluext.sharepoint.com/sites/DesignandFeasibility/Lists/FeasibilityprofileDB/DispForm.aspx?ID=1691" TargetMode="External"/><Relationship Id="rId189" Type="http://schemas.openxmlformats.org/officeDocument/2006/relationships/hyperlink" Target="https://aluext.sharepoint.com/sites/DesignandFeasibility/Profilvorschaubilder/logo_step_g_4c_pos.jpg" TargetMode="External"/><Relationship Id="rId396" Type="http://schemas.openxmlformats.org/officeDocument/2006/relationships/hyperlink" Target="https://aluext.sharepoint.com/sites/DesignandFeasibility/Profilvorschaubilder/001749-01.jpg" TargetMode="External"/><Relationship Id="rId2077" Type="http://schemas.openxmlformats.org/officeDocument/2006/relationships/hyperlink" Target="https://aluext.sharepoint.com/sites/DesignandFeasibility/Lists/FeasibilityprofileDB/DispForm.aspx?ID=493" TargetMode="External"/><Relationship Id="rId2284" Type="http://schemas.openxmlformats.org/officeDocument/2006/relationships/hyperlink" Target="https://aluext.sharepoint.com/sites/DesignandFeasibility/Lists/FeasibilityprofileDB/DispForm.aspx?ID=751" TargetMode="External"/><Relationship Id="rId2491" Type="http://schemas.openxmlformats.org/officeDocument/2006/relationships/hyperlink" Target="https://aluext.sharepoint.com/sites/DesignandFeasibility/Lists/FeasibilityprofileDB/DispForm.aspx?ID=925" TargetMode="External"/><Relationship Id="rId3128" Type="http://schemas.openxmlformats.org/officeDocument/2006/relationships/hyperlink" Target="https://aluext.sharepoint.com/sites/DesignandFeasibility/Lists/FeasibilityprofileDB/DispForm.aspx?ID=1627" TargetMode="External"/><Relationship Id="rId256" Type="http://schemas.openxmlformats.org/officeDocument/2006/relationships/hyperlink" Target="https://aluext.sharepoint.com/sites/DesignandFeasibility/Profilvorschaubilder/01699-01.jpg" TargetMode="External"/><Relationship Id="rId463" Type="http://schemas.openxmlformats.org/officeDocument/2006/relationships/hyperlink" Target="https://aluext.sharepoint.com/sites/DesignandFeasibility/Profilvorschaubilder/01792-01.jpg" TargetMode="External"/><Relationship Id="rId670" Type="http://schemas.openxmlformats.org/officeDocument/2006/relationships/hyperlink" Target="https://aluext.sharepoint.com/sites/DesignandFeasibility/Profilvorschaubilder/001854-27.jpg" TargetMode="External"/><Relationship Id="rId1093" Type="http://schemas.openxmlformats.org/officeDocument/2006/relationships/hyperlink" Target="https://aluext.sharepoint.com/sites/DesignandFeasibility/Profilvorschaubilder/002038-04.jpg" TargetMode="External"/><Relationship Id="rId2144" Type="http://schemas.openxmlformats.org/officeDocument/2006/relationships/hyperlink" Target="https://aluext.sharepoint.com/sites/DesignandFeasibility/Lists/FeasibilityprofileDB/DispForm.aspx?ID=560" TargetMode="External"/><Relationship Id="rId2351" Type="http://schemas.openxmlformats.org/officeDocument/2006/relationships/hyperlink" Target="https://aluext.sharepoint.com/sites/DesignandFeasibility/Lists/FeasibilityprofileDB/DispForm.aspx?ID=768" TargetMode="External"/><Relationship Id="rId2589" Type="http://schemas.openxmlformats.org/officeDocument/2006/relationships/hyperlink" Target="https://aluext.sharepoint.com/sites/DesignandFeasibility/Lists/FeasibilityprofileDB/DispForm.aspx?ID=1031" TargetMode="External"/><Relationship Id="rId2796" Type="http://schemas.openxmlformats.org/officeDocument/2006/relationships/hyperlink" Target="https://aluext.sharepoint.com/sites/DesignandFeasibility/Lists/FeasibilityprofileDB/DispForm.aspx?ID=1245" TargetMode="External"/><Relationship Id="rId116" Type="http://schemas.openxmlformats.org/officeDocument/2006/relationships/hyperlink" Target="https://aluext.sharepoint.com/sites/DesignandFeasibility/Profilvorschaubilder/Standards/Flachstange.jpg" TargetMode="External"/><Relationship Id="rId323" Type="http://schemas.openxmlformats.org/officeDocument/2006/relationships/hyperlink" Target="https://aluext.sharepoint.com/sites/DesignandFeasibility/Profilvorschaubilder/Profil_001718-09.jpg" TargetMode="External"/><Relationship Id="rId530" Type="http://schemas.openxmlformats.org/officeDocument/2006/relationships/hyperlink" Target="https://aluext.sharepoint.com/sites/DesignandFeasibility/Profilvorschaubilder/Profil_001817-03.jpg" TargetMode="External"/><Relationship Id="rId768" Type="http://schemas.openxmlformats.org/officeDocument/2006/relationships/hyperlink" Target="https://aluext.sharepoint.com/sites/DesignandFeasibility/Profilvorschaubilder/logo_step_g_4c_pos.jpg" TargetMode="External"/><Relationship Id="rId975" Type="http://schemas.openxmlformats.org/officeDocument/2006/relationships/hyperlink" Target="https://aluext.sharepoint.com/sites/DesignandFeasibility/Profilvorschaubilder/001987-02.jpg" TargetMode="External"/><Relationship Id="rId1160" Type="http://schemas.openxmlformats.org/officeDocument/2006/relationships/hyperlink" Target="https://aluext.sharepoint.com/sites/DesignandFeasibility/Profilvorschaubilder/02079-03.jpg" TargetMode="External"/><Relationship Id="rId1398" Type="http://schemas.openxmlformats.org/officeDocument/2006/relationships/hyperlink" Target="https://aluext.sharepoint.com/sites/DesignandFeasibility/Profilvorschaubilder/Standard.jpg" TargetMode="External"/><Relationship Id="rId2004" Type="http://schemas.openxmlformats.org/officeDocument/2006/relationships/hyperlink" Target="https://aluext.sharepoint.com/sites/DesignandFeasibility/Lists/FeasibilityprofileDB/DispForm.aspx?ID=408" TargetMode="External"/><Relationship Id="rId2211" Type="http://schemas.openxmlformats.org/officeDocument/2006/relationships/hyperlink" Target="https://aluext.sharepoint.com/sites/DesignandFeasibility/Lists/FeasibilityprofileDB/DispForm.aspx?ID=608" TargetMode="External"/><Relationship Id="rId2449" Type="http://schemas.openxmlformats.org/officeDocument/2006/relationships/hyperlink" Target="https://aluext.sharepoint.com/sites/DesignandFeasibility/Lists/FeasibilityprofileDB/DispForm.aspx?ID=877" TargetMode="External"/><Relationship Id="rId2656" Type="http://schemas.openxmlformats.org/officeDocument/2006/relationships/hyperlink" Target="https://aluext.sharepoint.com/sites/DesignandFeasibility/Lists/FeasibilityprofileDB/DispForm.aspx?ID=1098" TargetMode="External"/><Relationship Id="rId2863" Type="http://schemas.openxmlformats.org/officeDocument/2006/relationships/hyperlink" Target="https://aluext.sharepoint.com/sites/DesignandFeasibility/Lists/FeasibilityprofileDB/DispForm.aspx?ID=1316" TargetMode="External"/><Relationship Id="rId628" Type="http://schemas.openxmlformats.org/officeDocument/2006/relationships/hyperlink" Target="https://aluext.sharepoint.com/sites/DesignandFeasibility/Profilvorschaubilder/Profil_001846-02.jpg" TargetMode="External"/><Relationship Id="rId835" Type="http://schemas.openxmlformats.org/officeDocument/2006/relationships/hyperlink" Target="https://aluext.sharepoint.com/sites/DesignandFeasibility/Profilvorschaubilder/Standards/Doppel-T-Profil.jpg" TargetMode="External"/><Relationship Id="rId1258" Type="http://schemas.openxmlformats.org/officeDocument/2006/relationships/hyperlink" Target="https://aluext.sharepoint.com/sites/DesignandFeasibility/Profilvorschaubilder/Standard.jpg" TargetMode="External"/><Relationship Id="rId1465" Type="http://schemas.openxmlformats.org/officeDocument/2006/relationships/hyperlink" Target="https://aluext.sharepoint.com/sites/DesignandFeasibility/Profilvorschaubilder/Standards/Flachstange.jpg" TargetMode="External"/><Relationship Id="rId1672" Type="http://schemas.openxmlformats.org/officeDocument/2006/relationships/hyperlink" Target="https://aluext.sharepoint.com/sites/DesignandFeasibility/Lists/FeasibilityprofileDB/DispForm.aspx?ID=806" TargetMode="External"/><Relationship Id="rId2309" Type="http://schemas.openxmlformats.org/officeDocument/2006/relationships/hyperlink" Target="https://aluext.sharepoint.com/sites/DesignandFeasibility/Lists/FeasibilityprofileDB/DispForm.aspx?ID=697" TargetMode="External"/><Relationship Id="rId2516" Type="http://schemas.openxmlformats.org/officeDocument/2006/relationships/hyperlink" Target="https://aluext.sharepoint.com/sites/DesignandFeasibility/Lists/FeasibilityprofileDB/DispForm.aspx?ID=950" TargetMode="External"/><Relationship Id="rId2723" Type="http://schemas.openxmlformats.org/officeDocument/2006/relationships/hyperlink" Target="https://aluext.sharepoint.com/sites/DesignandFeasibility/Lists/FeasibilityprofileDB/DispForm.aspx?ID=1168" TargetMode="External"/><Relationship Id="rId1020" Type="http://schemas.openxmlformats.org/officeDocument/2006/relationships/hyperlink" Target="https://aluext.sharepoint.com/sites/DesignandFeasibility/Profilvorschaubilder/logo_step_g_4c_pos.jpg" TargetMode="External"/><Relationship Id="rId1118" Type="http://schemas.openxmlformats.org/officeDocument/2006/relationships/hyperlink" Target="https://aluext.sharepoint.com/sites/DesignandFeasibility/Profilvorschaubilder/Profil_002056-01.jpg" TargetMode="External"/><Relationship Id="rId1325" Type="http://schemas.openxmlformats.org/officeDocument/2006/relationships/hyperlink" Target="https://aluext.sharepoint.com/sites/DesignandFeasibility/Profilvorschaubilder/Profil_002165-09.jpg" TargetMode="External"/><Relationship Id="rId1532" Type="http://schemas.openxmlformats.org/officeDocument/2006/relationships/hyperlink" Target="https://aluext.sharepoint.com/sites/DesignandFeasibility/Profilvorschaubilder/02274_009.jpg" TargetMode="External"/><Relationship Id="rId1977" Type="http://schemas.openxmlformats.org/officeDocument/2006/relationships/hyperlink" Target="https://aluext.sharepoint.com/sites/DesignandFeasibility/Lists/FeasibilityprofileDB/DispForm.aspx?ID=382" TargetMode="External"/><Relationship Id="rId2930" Type="http://schemas.openxmlformats.org/officeDocument/2006/relationships/hyperlink" Target="https://aluext.sharepoint.com/sites/DesignandFeasibility/Lists/FeasibilityprofileDB/DispForm.aspx?ID=1429" TargetMode="External"/><Relationship Id="rId902" Type="http://schemas.openxmlformats.org/officeDocument/2006/relationships/hyperlink" Target="https://aluext.sharepoint.com/sites/DesignandFeasibility/Profilvorschaubilder/001952-01.jpg" TargetMode="External"/><Relationship Id="rId1837" Type="http://schemas.openxmlformats.org/officeDocument/2006/relationships/hyperlink" Target="https://aluext.sharepoint.com/sites/DesignandFeasibility/Lists/FeasibilityprofileDB/DispForm.aspx?ID=218" TargetMode="External"/><Relationship Id="rId3192" Type="http://schemas.openxmlformats.org/officeDocument/2006/relationships/hyperlink" Target="https://aluext.sharepoint.com/sites/DesignandFeasibility/Lists/FeasibilityprofileDB/DispForm.aspx?ID=1697" TargetMode="External"/><Relationship Id="rId31" Type="http://schemas.openxmlformats.org/officeDocument/2006/relationships/hyperlink" Target="https://aluext.sharepoint.com/sites/DesignandFeasibility/Profilvorschaubilder/01354-008.jpg" TargetMode="External"/><Relationship Id="rId2099" Type="http://schemas.openxmlformats.org/officeDocument/2006/relationships/hyperlink" Target="https://aluext.sharepoint.com/sites/DesignandFeasibility/Lists/FeasibilityprofileDB/DispForm.aspx?ID=522" TargetMode="External"/><Relationship Id="rId3052" Type="http://schemas.openxmlformats.org/officeDocument/2006/relationships/hyperlink" Target="https://aluext.sharepoint.com/sites/DesignandFeasibility/Lists/FeasibilityprofileDB/DispForm.aspx?ID=1550" TargetMode="External"/><Relationship Id="rId180" Type="http://schemas.openxmlformats.org/officeDocument/2006/relationships/hyperlink" Target="https://aluext.sharepoint.com/sites/DesignandFeasibility/Profilvorschaubilder/Profil_001647-01.jpg" TargetMode="External"/><Relationship Id="rId278" Type="http://schemas.openxmlformats.org/officeDocument/2006/relationships/hyperlink" Target="https://aluext.sharepoint.com/sites/DesignandFeasibility/Profilvorschaubilder/01705-09.jpg" TargetMode="External"/><Relationship Id="rId1904" Type="http://schemas.openxmlformats.org/officeDocument/2006/relationships/hyperlink" Target="https://aluext.sharepoint.com/sites/DesignandFeasibility/Lists/FeasibilityprofileDB/DispForm.aspx?ID=280" TargetMode="External"/><Relationship Id="rId485" Type="http://schemas.openxmlformats.org/officeDocument/2006/relationships/hyperlink" Target="https://aluext.sharepoint.com/sites/DesignandFeasibility/Profilvorschaubilder/001800-01.jpg" TargetMode="External"/><Relationship Id="rId692" Type="http://schemas.openxmlformats.org/officeDocument/2006/relationships/hyperlink" Target="https://aluext.sharepoint.com/sites/DesignandFeasibility/Profilvorschaubilder/Profil_001855-01.jpg" TargetMode="External"/><Relationship Id="rId2166" Type="http://schemas.openxmlformats.org/officeDocument/2006/relationships/hyperlink" Target="https://aluext.sharepoint.com/sites/DesignandFeasibility/Lists/FeasibilityprofileDB/DispForm.aspx?ID=632" TargetMode="External"/><Relationship Id="rId2373" Type="http://schemas.openxmlformats.org/officeDocument/2006/relationships/hyperlink" Target="https://aluext.sharepoint.com/sites/DesignandFeasibility/Lists/FeasibilityprofileDB/DispForm.aspx?ID=792" TargetMode="External"/><Relationship Id="rId2580" Type="http://schemas.openxmlformats.org/officeDocument/2006/relationships/hyperlink" Target="https://aluext.sharepoint.com/sites/DesignandFeasibility/Lists/FeasibilityprofileDB/DispForm.aspx?ID=1054" TargetMode="External"/><Relationship Id="rId138" Type="http://schemas.openxmlformats.org/officeDocument/2006/relationships/hyperlink" Target="https://aluext.sharepoint.com/sites/DesignandFeasibility/Profilvorschaubilder/logo_step_g_4c_pos.jpg" TargetMode="External"/><Relationship Id="rId345" Type="http://schemas.openxmlformats.org/officeDocument/2006/relationships/hyperlink" Target="https://aluext.sharepoint.com/sites/DesignandFeasibility/Profilvorschaubilder/Standards/Rundstange.jpg" TargetMode="External"/><Relationship Id="rId552" Type="http://schemas.openxmlformats.org/officeDocument/2006/relationships/hyperlink" Target="https://aluext.sharepoint.com/sites/DesignandFeasibility/Profilvorschaubilder/001825-01.jpg" TargetMode="External"/><Relationship Id="rId997" Type="http://schemas.openxmlformats.org/officeDocument/2006/relationships/hyperlink" Target="https://aluext.sharepoint.com/sites/DesignandFeasibility/Profilvorschaubilder/Profil_001995-09.jpg" TargetMode="External"/><Relationship Id="rId1182" Type="http://schemas.openxmlformats.org/officeDocument/2006/relationships/hyperlink" Target="https://aluext.sharepoint.com/sites/DesignandFeasibility/Profilvorschaubilder/02087-02.jpg" TargetMode="External"/><Relationship Id="rId2026" Type="http://schemas.openxmlformats.org/officeDocument/2006/relationships/hyperlink" Target="https://aluext.sharepoint.com/sites/DesignandFeasibility/Lists/FeasibilityprofileDB/DispForm.aspx?ID=1052" TargetMode="External"/><Relationship Id="rId2233" Type="http://schemas.openxmlformats.org/officeDocument/2006/relationships/hyperlink" Target="https://aluext.sharepoint.com/sites/DesignandFeasibility/Lists/FeasibilityprofileDB/DispForm.aspx?ID=646" TargetMode="External"/><Relationship Id="rId2440" Type="http://schemas.openxmlformats.org/officeDocument/2006/relationships/hyperlink" Target="https://aluext.sharepoint.com/sites/DesignandFeasibility/Lists/FeasibilityprofileDB/DispForm.aspx?ID=868" TargetMode="External"/><Relationship Id="rId2678" Type="http://schemas.openxmlformats.org/officeDocument/2006/relationships/hyperlink" Target="https://aluext.sharepoint.com/sites/DesignandFeasibility/Lists/FeasibilityprofileDB/DispForm.aspx?ID=1118" TargetMode="External"/><Relationship Id="rId2885" Type="http://schemas.openxmlformats.org/officeDocument/2006/relationships/hyperlink" Target="https://aluext.sharepoint.com/sites/DesignandFeasibility/Lists/FeasibilityprofileDB/DispForm.aspx?ID=1349" TargetMode="External"/><Relationship Id="rId205" Type="http://schemas.openxmlformats.org/officeDocument/2006/relationships/hyperlink" Target="https://aluext.sharepoint.com/sites/DesignandFeasibility/Profilvorschaubilder/logo_step_g_4c_pos.jpg" TargetMode="External"/><Relationship Id="rId412" Type="http://schemas.openxmlformats.org/officeDocument/2006/relationships/hyperlink" Target="https://aluext.sharepoint.com/sites/DesignandFeasibility/Profilvorschaubilder/Standards/Flachstange.jpg" TargetMode="External"/><Relationship Id="rId857" Type="http://schemas.openxmlformats.org/officeDocument/2006/relationships/hyperlink" Target="https://aluext.sharepoint.com/sites/DesignandFeasibility/Profilvorschaubilder/Standards/L-Profil.jpg" TargetMode="External"/><Relationship Id="rId1042" Type="http://schemas.openxmlformats.org/officeDocument/2006/relationships/hyperlink" Target="https://aluext.sharepoint.com/sites/DesignandFeasibility/Profilvorschaubilder/002013-04.jpg" TargetMode="External"/><Relationship Id="rId1487" Type="http://schemas.openxmlformats.org/officeDocument/2006/relationships/hyperlink" Target="https://aluext.sharepoint.com/sites/DesignandFeasibility/Profilvorschaubilder/Profil_002269-04.jpg" TargetMode="External"/><Relationship Id="rId1694" Type="http://schemas.openxmlformats.org/officeDocument/2006/relationships/hyperlink" Target="https://aluext.sharepoint.com/sites/DesignandFeasibility/Lists/FeasibilityprofileDB/DispForm.aspx?ID=85" TargetMode="External"/><Relationship Id="rId2300" Type="http://schemas.openxmlformats.org/officeDocument/2006/relationships/hyperlink" Target="https://aluext.sharepoint.com/sites/DesignandFeasibility/Lists/FeasibilityprofileDB/DispForm.aspx?ID=667" TargetMode="External"/><Relationship Id="rId2538" Type="http://schemas.openxmlformats.org/officeDocument/2006/relationships/hyperlink" Target="https://aluext.sharepoint.com/sites/DesignandFeasibility/Lists/FeasibilityprofileDB/DispForm.aspx?ID=977" TargetMode="External"/><Relationship Id="rId2745" Type="http://schemas.openxmlformats.org/officeDocument/2006/relationships/hyperlink" Target="https://aluext.sharepoint.com/sites/DesignandFeasibility/Lists/FeasibilityprofileDB/DispForm.aspx?ID=1198" TargetMode="External"/><Relationship Id="rId2952" Type="http://schemas.openxmlformats.org/officeDocument/2006/relationships/hyperlink" Target="https://aluext.sharepoint.com/sites/DesignandFeasibility/Lists/FeasibilityprofileDB/DispForm.aspx?ID=1472" TargetMode="External"/><Relationship Id="rId717" Type="http://schemas.openxmlformats.org/officeDocument/2006/relationships/hyperlink" Target="https://aluext.sharepoint.com/sites/DesignandFeasibility/Profilvorschaubilder/logo_step_g_4c_pos.jpg" TargetMode="External"/><Relationship Id="rId924" Type="http://schemas.openxmlformats.org/officeDocument/2006/relationships/hyperlink" Target="https://aluext.sharepoint.com/sites/DesignandFeasibility/Profilvorschaubilder/001962-01.jpg" TargetMode="External"/><Relationship Id="rId1347" Type="http://schemas.openxmlformats.org/officeDocument/2006/relationships/hyperlink" Target="https://aluext.sharepoint.com/sites/DesignandFeasibility/Profilvorschaubilder/Standards/Rechteckrohr.jpg" TargetMode="External"/><Relationship Id="rId1554" Type="http://schemas.openxmlformats.org/officeDocument/2006/relationships/hyperlink" Target="https://aluext.sharepoint.com/sites/DesignandFeasibility/Profilvorschaubilder/002297-01.jpg" TargetMode="External"/><Relationship Id="rId1761" Type="http://schemas.openxmlformats.org/officeDocument/2006/relationships/hyperlink" Target="https://aluext.sharepoint.com/sites/DesignandFeasibility/Lists/FeasibilityprofileDB/DispForm.aspx?ID=147" TargetMode="External"/><Relationship Id="rId1999" Type="http://schemas.openxmlformats.org/officeDocument/2006/relationships/hyperlink" Target="https://aluext.sharepoint.com/sites/DesignandFeasibility/Lists/FeasibilityprofileDB/DispForm.aspx?ID=403" TargetMode="External"/><Relationship Id="rId2605" Type="http://schemas.openxmlformats.org/officeDocument/2006/relationships/hyperlink" Target="https://aluext.sharepoint.com/sites/DesignandFeasibility/Lists/FeasibilityprofileDB/DispForm.aspx?ID=1051" TargetMode="External"/><Relationship Id="rId2812" Type="http://schemas.openxmlformats.org/officeDocument/2006/relationships/hyperlink" Target="https://aluext.sharepoint.com/sites/DesignandFeasibility/Lists/FeasibilityprofileDB/DispForm.aspx?ID=1263" TargetMode="External"/><Relationship Id="rId53" Type="http://schemas.openxmlformats.org/officeDocument/2006/relationships/hyperlink" Target="https://aluext.sharepoint.com/sites/DesignandFeasibility/Profilvorschaubilder/01510-03.jpg" TargetMode="External"/><Relationship Id="rId1207" Type="http://schemas.openxmlformats.org/officeDocument/2006/relationships/hyperlink" Target="https://aluext.sharepoint.com/sites/DesignandFeasibility/Profilvorschaubilder/002100-07.jpg" TargetMode="External"/><Relationship Id="rId1414" Type="http://schemas.openxmlformats.org/officeDocument/2006/relationships/hyperlink" Target="https://aluext.sharepoint.com/sites/DesignandFeasibility/Profilvorschaubilder/002222-01.jpg" TargetMode="External"/><Relationship Id="rId1621" Type="http://schemas.openxmlformats.org/officeDocument/2006/relationships/hyperlink" Target="https://aluext.sharepoint.com/sites/DesignandFeasibility/Lists/FeasibilityprofileDB/DispForm.aspx?ID=1202" TargetMode="External"/><Relationship Id="rId1859" Type="http://schemas.openxmlformats.org/officeDocument/2006/relationships/hyperlink" Target="https://aluext.sharepoint.com/sites/DesignandFeasibility/Lists/FeasibilityprofileDB/DispForm.aspx?ID=247" TargetMode="External"/><Relationship Id="rId3074" Type="http://schemas.openxmlformats.org/officeDocument/2006/relationships/hyperlink" Target="https://aluext.sharepoint.com/sites/DesignandFeasibility/Lists/FeasibilityprofileDB/DispForm.aspx?ID=1572" TargetMode="External"/><Relationship Id="rId1719" Type="http://schemas.openxmlformats.org/officeDocument/2006/relationships/hyperlink" Target="https://aluext.sharepoint.com/sites/DesignandFeasibility/Lists/FeasibilityprofileDB/DispForm.aspx?ID=107" TargetMode="External"/><Relationship Id="rId1926" Type="http://schemas.openxmlformats.org/officeDocument/2006/relationships/hyperlink" Target="https://aluext.sharepoint.com/sites/DesignandFeasibility/Lists/FeasibilityprofileDB/DispForm.aspx?ID=318" TargetMode="External"/><Relationship Id="rId2090" Type="http://schemas.openxmlformats.org/officeDocument/2006/relationships/hyperlink" Target="https://aluext.sharepoint.com/sites/DesignandFeasibility/Lists/FeasibilityprofileDB/DispForm.aspx?ID=514" TargetMode="External"/><Relationship Id="rId2188" Type="http://schemas.openxmlformats.org/officeDocument/2006/relationships/hyperlink" Target="https://aluext.sharepoint.com/sites/DesignandFeasibility/Lists/FeasibilityprofileDB/DispForm.aspx?ID=586" TargetMode="External"/><Relationship Id="rId2395" Type="http://schemas.openxmlformats.org/officeDocument/2006/relationships/hyperlink" Target="https://aluext.sharepoint.com/sites/DesignandFeasibility/Lists/FeasibilityprofileDB/DispForm.aspx?ID=819" TargetMode="External"/><Relationship Id="rId3141" Type="http://schemas.openxmlformats.org/officeDocument/2006/relationships/hyperlink" Target="https://aluext.sharepoint.com/sites/DesignandFeasibility/Lists/FeasibilityprofileDB/DispForm.aspx?ID=1641" TargetMode="External"/><Relationship Id="rId367" Type="http://schemas.openxmlformats.org/officeDocument/2006/relationships/hyperlink" Target="https://aluext.sharepoint.com/sites/DesignandFeasibility/Profilvorschaubilder/01736-04.jpg" TargetMode="External"/><Relationship Id="rId574" Type="http://schemas.openxmlformats.org/officeDocument/2006/relationships/hyperlink" Target="https://aluext.sharepoint.com/sites/DesignandFeasibility/Profilvorschaubilder/01826-0405.jpg" TargetMode="External"/><Relationship Id="rId2048" Type="http://schemas.openxmlformats.org/officeDocument/2006/relationships/hyperlink" Target="https://aluext.sharepoint.com/sites/DesignandFeasibility/Lists/FeasibilityprofileDB/DispForm.aspx?ID=460" TargetMode="External"/><Relationship Id="rId2255" Type="http://schemas.openxmlformats.org/officeDocument/2006/relationships/hyperlink" Target="https://aluext.sharepoint.com/sites/DesignandFeasibility/Lists/FeasibilityprofileDB/DispForm.aspx?ID=679" TargetMode="External"/><Relationship Id="rId3001" Type="http://schemas.openxmlformats.org/officeDocument/2006/relationships/hyperlink" Target="https://aluext.sharepoint.com/sites/DesignandFeasibility/Lists/FeasibilityprofileDB/DispForm.aspx?ID=1505" TargetMode="External"/><Relationship Id="rId227" Type="http://schemas.openxmlformats.org/officeDocument/2006/relationships/hyperlink" Target="https://aluext.sharepoint.com/sites/DesignandFeasibility/Profilvorschaubilder/01676-01.jpg" TargetMode="External"/><Relationship Id="rId781" Type="http://schemas.openxmlformats.org/officeDocument/2006/relationships/hyperlink" Target="https://aluext.sharepoint.com/sites/DesignandFeasibility/Profilvorschaubilder/001893-01.jpg" TargetMode="External"/><Relationship Id="rId879" Type="http://schemas.openxmlformats.org/officeDocument/2006/relationships/hyperlink" Target="https://aluext.sharepoint.com/sites/DesignandFeasibility/Profilvorschaubilder/001938-05.jpg" TargetMode="External"/><Relationship Id="rId2462" Type="http://schemas.openxmlformats.org/officeDocument/2006/relationships/hyperlink" Target="https://aluext.sharepoint.com/sites/DesignandFeasibility/Lists/FeasibilityprofileDB/DispForm.aspx?ID=890" TargetMode="External"/><Relationship Id="rId2767" Type="http://schemas.openxmlformats.org/officeDocument/2006/relationships/hyperlink" Target="https://aluext.sharepoint.com/sites/DesignandFeasibility/Lists/FeasibilityprofileDB/DispForm.aspx?ID=1214" TargetMode="External"/><Relationship Id="rId434" Type="http://schemas.openxmlformats.org/officeDocument/2006/relationships/hyperlink" Target="https://aluext.sharepoint.com/sites/DesignandFeasibility/Profilvorschaubilder/001766-02.jpg" TargetMode="External"/><Relationship Id="rId641" Type="http://schemas.openxmlformats.org/officeDocument/2006/relationships/hyperlink" Target="https://aluext.sharepoint.com/sites/DesignandFeasibility/Profilvorschaubilder/logo_step_g_4c_pos.jpg" TargetMode="External"/><Relationship Id="rId739" Type="http://schemas.openxmlformats.org/officeDocument/2006/relationships/hyperlink" Target="https://aluext.sharepoint.com/sites/DesignandFeasibility/Profilvorschaubilder/Standards/Flachstange.jpg" TargetMode="External"/><Relationship Id="rId1064" Type="http://schemas.openxmlformats.org/officeDocument/2006/relationships/hyperlink" Target="https://aluext.sharepoint.com/sites/DesignandFeasibility/Profilvorschaubilder/logo_step_g_4c_pos.jpg" TargetMode="External"/><Relationship Id="rId1271" Type="http://schemas.openxmlformats.org/officeDocument/2006/relationships/hyperlink" Target="https://aluext.sharepoint.com/sites/DesignandFeasibility/Profilvorschaubilder/Standard.jpg" TargetMode="External"/><Relationship Id="rId1369" Type="http://schemas.openxmlformats.org/officeDocument/2006/relationships/hyperlink" Target="https://aluext.sharepoint.com/sites/DesignandFeasibility/Profilvorschaubilder/002190-01.jpg" TargetMode="External"/><Relationship Id="rId1576" Type="http://schemas.openxmlformats.org/officeDocument/2006/relationships/hyperlink" Target="https://aluext.sharepoint.com/sites/DesignandFeasibility/Profilvorschaubilder/002311-01.jpg" TargetMode="External"/><Relationship Id="rId2115" Type="http://schemas.openxmlformats.org/officeDocument/2006/relationships/hyperlink" Target="https://aluext.sharepoint.com/sites/DesignandFeasibility/Lists/FeasibilityprofileDB/DispForm.aspx?ID=530" TargetMode="External"/><Relationship Id="rId2322" Type="http://schemas.openxmlformats.org/officeDocument/2006/relationships/hyperlink" Target="https://aluext.sharepoint.com/sites/DesignandFeasibility/Lists/FeasibilityprofileDB/DispForm.aspx?ID=708" TargetMode="External"/><Relationship Id="rId2974" Type="http://schemas.openxmlformats.org/officeDocument/2006/relationships/hyperlink" Target="https://aluext.sharepoint.com/sites/DesignandFeasibility/Lists/FeasibilityprofileDB/DispForm.aspx?ID=1476" TargetMode="External"/><Relationship Id="rId501" Type="http://schemas.openxmlformats.org/officeDocument/2006/relationships/hyperlink" Target="https://aluext.sharepoint.com/sites/DesignandFeasibility/Profilvorschaubilder/01806-02.jpg" TargetMode="External"/><Relationship Id="rId946" Type="http://schemas.openxmlformats.org/officeDocument/2006/relationships/hyperlink" Target="https://aluext.sharepoint.com/sites/DesignandFeasibility/Profilvorschaubilder/Standards/Rundrohr.jpg" TargetMode="External"/><Relationship Id="rId1131" Type="http://schemas.openxmlformats.org/officeDocument/2006/relationships/hyperlink" Target="https://aluext.sharepoint.com/sites/DesignandFeasibility/Profilvorschaubilder/Profil_002067-04.jpg" TargetMode="External"/><Relationship Id="rId1229" Type="http://schemas.openxmlformats.org/officeDocument/2006/relationships/hyperlink" Target="https://aluext.sharepoint.com/sites/DesignandFeasibility/Profilvorschaubilder/Profil_002111-06.jpg" TargetMode="External"/><Relationship Id="rId1783" Type="http://schemas.openxmlformats.org/officeDocument/2006/relationships/hyperlink" Target="https://aluext.sharepoint.com/sites/DesignandFeasibility/Lists/FeasibilityprofileDB/DispForm.aspx?ID=166" TargetMode="External"/><Relationship Id="rId1990" Type="http://schemas.openxmlformats.org/officeDocument/2006/relationships/hyperlink" Target="https://aluext.sharepoint.com/sites/DesignandFeasibility/Lists/FeasibilityprofileDB/DispForm.aspx?ID=395" TargetMode="External"/><Relationship Id="rId2627" Type="http://schemas.openxmlformats.org/officeDocument/2006/relationships/hyperlink" Target="https://aluext.sharepoint.com/sites/DesignandFeasibility/Lists/FeasibilityprofileDB/DispForm.aspx?ID=1063" TargetMode="External"/><Relationship Id="rId2834" Type="http://schemas.openxmlformats.org/officeDocument/2006/relationships/hyperlink" Target="https://aluext.sharepoint.com/sites/DesignandFeasibility/Lists/FeasibilityprofileDB/DispForm.aspx?ID=1284" TargetMode="External"/><Relationship Id="rId75" Type="http://schemas.openxmlformats.org/officeDocument/2006/relationships/hyperlink" Target="https://aluext.sharepoint.com/sites/DesignandFeasibility/Profilvorschaubilder/01598-0012.jpg" TargetMode="External"/><Relationship Id="rId806" Type="http://schemas.openxmlformats.org/officeDocument/2006/relationships/hyperlink" Target="https://aluext.sharepoint.com/sites/DesignandFeasibility/Profilvorschaubilder/Profil_001903-02.jpg" TargetMode="External"/><Relationship Id="rId1436" Type="http://schemas.openxmlformats.org/officeDocument/2006/relationships/hyperlink" Target="https://aluext.sharepoint.com/sites/DesignandFeasibility/Profilvorschaubilder/002238-01.jpg" TargetMode="External"/><Relationship Id="rId1643" Type="http://schemas.openxmlformats.org/officeDocument/2006/relationships/hyperlink" Target="https://aluext.sharepoint.com/sites/DesignandFeasibility/Lists/FeasibilityprofileDB/DispForm.aspx?ID=1372" TargetMode="External"/><Relationship Id="rId1850" Type="http://schemas.openxmlformats.org/officeDocument/2006/relationships/hyperlink" Target="https://aluext.sharepoint.com/sites/DesignandFeasibility/Lists/FeasibilityprofileDB/DispForm.aspx?ID=239" TargetMode="External"/><Relationship Id="rId2901" Type="http://schemas.openxmlformats.org/officeDocument/2006/relationships/hyperlink" Target="https://aluext.sharepoint.com/sites/DesignandFeasibility/Lists/FeasibilityprofileDB/DispForm.aspx?ID=1383" TargetMode="External"/><Relationship Id="rId3096" Type="http://schemas.openxmlformats.org/officeDocument/2006/relationships/hyperlink" Target="https://aluext.sharepoint.com/sites/DesignandFeasibility/Lists/FeasibilityprofileDB/DispForm.aspx?ID=1595" TargetMode="External"/><Relationship Id="rId1503" Type="http://schemas.openxmlformats.org/officeDocument/2006/relationships/hyperlink" Target="https://aluext.sharepoint.com/sites/DesignandFeasibility/Profilvorschaubilder/Profil_002269-20.jpg" TargetMode="External"/><Relationship Id="rId1710" Type="http://schemas.openxmlformats.org/officeDocument/2006/relationships/hyperlink" Target="https://aluext.sharepoint.com/sites/DesignandFeasibility/Lists/FeasibilityprofileDB/DispForm.aspx?ID=102" TargetMode="External"/><Relationship Id="rId1948" Type="http://schemas.openxmlformats.org/officeDocument/2006/relationships/hyperlink" Target="https://aluext.sharepoint.com/sites/DesignandFeasibility/Lists/FeasibilityprofileDB/DispForm.aspx?ID=353" TargetMode="External"/><Relationship Id="rId3163" Type="http://schemas.openxmlformats.org/officeDocument/2006/relationships/hyperlink" Target="https://aluext.sharepoint.com/sites/DesignandFeasibility/Lists/FeasibilityprofileDB/DispForm.aspx?ID=1664" TargetMode="External"/><Relationship Id="rId291" Type="http://schemas.openxmlformats.org/officeDocument/2006/relationships/hyperlink" Target="https://aluext.sharepoint.com/sites/DesignandFeasibility/Profilvorschaubilder/001706-03.jpg" TargetMode="External"/><Relationship Id="rId1808" Type="http://schemas.openxmlformats.org/officeDocument/2006/relationships/hyperlink" Target="https://aluext.sharepoint.com/sites/DesignandFeasibility/Lists/FeasibilityprofileDB/DispForm.aspx?ID=188" TargetMode="External"/><Relationship Id="rId3023" Type="http://schemas.openxmlformats.org/officeDocument/2006/relationships/hyperlink" Target="https://aluext.sharepoint.com/sites/DesignandFeasibility/Lists/FeasibilityprofileDB/DispForm.aspx?ID=1527" TargetMode="External"/><Relationship Id="rId151" Type="http://schemas.openxmlformats.org/officeDocument/2006/relationships/hyperlink" Target="https://aluext.sharepoint.com/sites/DesignandFeasibility/Profilvorschaubilder/Profil_1634-01.jpg" TargetMode="External"/><Relationship Id="rId389" Type="http://schemas.openxmlformats.org/officeDocument/2006/relationships/hyperlink" Target="https://aluext.sharepoint.com/sites/DesignandFeasibility/Profilvorschaubilder/001745-01.jpg" TargetMode="External"/><Relationship Id="rId596" Type="http://schemas.openxmlformats.org/officeDocument/2006/relationships/hyperlink" Target="https://aluext.sharepoint.com/sites/DesignandFeasibility/Profilvorschaubilder/01827-05.jpg" TargetMode="External"/><Relationship Id="rId2277" Type="http://schemas.openxmlformats.org/officeDocument/2006/relationships/hyperlink" Target="https://aluext.sharepoint.com/sites/DesignandFeasibility/Lists/FeasibilityprofileDB/DispForm.aspx?ID=744" TargetMode="External"/><Relationship Id="rId2484" Type="http://schemas.openxmlformats.org/officeDocument/2006/relationships/hyperlink" Target="https://aluext.sharepoint.com/sites/DesignandFeasibility/Lists/FeasibilityprofileDB/DispForm.aspx?ID=918" TargetMode="External"/><Relationship Id="rId2691" Type="http://schemas.openxmlformats.org/officeDocument/2006/relationships/hyperlink" Target="https://aluext.sharepoint.com/sites/DesignandFeasibility/Lists/FeasibilityprofileDB/DispForm.aspx?ID=1135" TargetMode="External"/><Relationship Id="rId249" Type="http://schemas.openxmlformats.org/officeDocument/2006/relationships/hyperlink" Target="https://aluext.sharepoint.com/sites/DesignandFeasibility/Profilvorschaubilder/01693-04.jpg" TargetMode="External"/><Relationship Id="rId456" Type="http://schemas.openxmlformats.org/officeDocument/2006/relationships/hyperlink" Target="https://aluext.sharepoint.com/sites/DesignandFeasibility/Profilvorschaubilder/001785-01.jpg" TargetMode="External"/><Relationship Id="rId663" Type="http://schemas.openxmlformats.org/officeDocument/2006/relationships/hyperlink" Target="https://aluext.sharepoint.com/sites/DesignandFeasibility/Profilvorschaubilder/Profil_001854-20.jpg" TargetMode="External"/><Relationship Id="rId870" Type="http://schemas.openxmlformats.org/officeDocument/2006/relationships/hyperlink" Target="https://aluext.sharepoint.com/sites/DesignandFeasibility/Profilvorschaubilder/001934-01.jpg" TargetMode="External"/><Relationship Id="rId1086" Type="http://schemas.openxmlformats.org/officeDocument/2006/relationships/hyperlink" Target="https://aluext.sharepoint.com/sites/DesignandFeasibility/Profilvorschaubilder/02034-02.jpg" TargetMode="External"/><Relationship Id="rId1293" Type="http://schemas.openxmlformats.org/officeDocument/2006/relationships/hyperlink" Target="https://aluext.sharepoint.com/sites/DesignandFeasibility/Profilvorschaubilder/002141-01.jpg" TargetMode="External"/><Relationship Id="rId2137" Type="http://schemas.openxmlformats.org/officeDocument/2006/relationships/hyperlink" Target="https://aluext.sharepoint.com/sites/DesignandFeasibility/Lists/FeasibilityprofileDB/DispForm.aspx?ID=553" TargetMode="External"/><Relationship Id="rId2344" Type="http://schemas.openxmlformats.org/officeDocument/2006/relationships/hyperlink" Target="https://aluext.sharepoint.com/sites/DesignandFeasibility/Lists/FeasibilityprofileDB/DispForm.aspx?ID=729" TargetMode="External"/><Relationship Id="rId2551" Type="http://schemas.openxmlformats.org/officeDocument/2006/relationships/hyperlink" Target="https://aluext.sharepoint.com/sites/DesignandFeasibility/Lists/FeasibilityprofileDB/DispForm.aspx?ID=993" TargetMode="External"/><Relationship Id="rId2789" Type="http://schemas.openxmlformats.org/officeDocument/2006/relationships/hyperlink" Target="https://aluext.sharepoint.com/sites/DesignandFeasibility/Lists/FeasibilityprofileDB/DispForm.aspx?ID=1241" TargetMode="External"/><Relationship Id="rId2996" Type="http://schemas.openxmlformats.org/officeDocument/2006/relationships/hyperlink" Target="https://aluext.sharepoint.com/sites/DesignandFeasibility/Lists/FeasibilityprofileDB/DispForm.aspx?ID=1499" TargetMode="External"/><Relationship Id="rId109" Type="http://schemas.openxmlformats.org/officeDocument/2006/relationships/hyperlink" Target="https://aluext.sharepoint.com/sites/DesignandFeasibility/Profilvorschaubilder/Standards/U-Profil.jpg" TargetMode="External"/><Relationship Id="rId316" Type="http://schemas.openxmlformats.org/officeDocument/2006/relationships/hyperlink" Target="https://aluext.sharepoint.com/sites/DesignandFeasibility/Profilvorschaubilder/Profil_001718-02.jpg" TargetMode="External"/><Relationship Id="rId523" Type="http://schemas.openxmlformats.org/officeDocument/2006/relationships/hyperlink" Target="https://aluext.sharepoint.com/sites/DesignandFeasibility/Profilvorschaubilder/01814-01.jpg" TargetMode="External"/><Relationship Id="rId968" Type="http://schemas.openxmlformats.org/officeDocument/2006/relationships/hyperlink" Target="https://aluext.sharepoint.com/sites/DesignandFeasibility/Profilvorschaubilder/001982-01.jpg" TargetMode="External"/><Relationship Id="rId1153" Type="http://schemas.openxmlformats.org/officeDocument/2006/relationships/hyperlink" Target="https://aluext.sharepoint.com/sites/DesignandFeasibility/Profilvorschaubilder/logo_step_g_4c_pos.jpg" TargetMode="External"/><Relationship Id="rId1598" Type="http://schemas.openxmlformats.org/officeDocument/2006/relationships/hyperlink" Target="https://aluext.sharepoint.com/sites/DesignandFeasibility/Profilvorschaubilder/002322-02.jpg" TargetMode="External"/><Relationship Id="rId2204" Type="http://schemas.openxmlformats.org/officeDocument/2006/relationships/hyperlink" Target="https://aluext.sharepoint.com/sites/DesignandFeasibility/Lists/FeasibilityprofileDB/DispForm.aspx?ID=599" TargetMode="External"/><Relationship Id="rId2649" Type="http://schemas.openxmlformats.org/officeDocument/2006/relationships/hyperlink" Target="https://aluext.sharepoint.com/sites/DesignandFeasibility/Lists/FeasibilityprofileDB/DispForm.aspx?ID=1091" TargetMode="External"/><Relationship Id="rId2856" Type="http://schemas.openxmlformats.org/officeDocument/2006/relationships/hyperlink" Target="https://aluext.sharepoint.com/sites/DesignandFeasibility/Lists/FeasibilityprofileDB/DispForm.aspx?ID=1309" TargetMode="External"/><Relationship Id="rId97" Type="http://schemas.openxmlformats.org/officeDocument/2006/relationships/hyperlink" Target="https://aluext.sharepoint.com/sites/DesignandFeasibility/Profilvorschaubilder/Profil_001620-02.jpg" TargetMode="External"/><Relationship Id="rId730" Type="http://schemas.openxmlformats.org/officeDocument/2006/relationships/hyperlink" Target="https://aluext.sharepoint.com/sites/DesignandFeasibility/Profilvorschaubilder/001864-04.jpg" TargetMode="External"/><Relationship Id="rId828" Type="http://schemas.openxmlformats.org/officeDocument/2006/relationships/hyperlink" Target="https://aluext.sharepoint.com/sites/DesignandFeasibility/Profilvorschaubilder/logo_step_g_4c_pos.jpg" TargetMode="External"/><Relationship Id="rId1013" Type="http://schemas.openxmlformats.org/officeDocument/2006/relationships/hyperlink" Target="https://aluext.sharepoint.com/sites/DesignandFeasibility/Profilvorschaubilder/01998-02.jpg" TargetMode="External"/><Relationship Id="rId1360" Type="http://schemas.openxmlformats.org/officeDocument/2006/relationships/hyperlink" Target="https://aluext.sharepoint.com/sites/DesignandFeasibility/Profilvorschaubilder/002184-03.jpg" TargetMode="External"/><Relationship Id="rId1458" Type="http://schemas.openxmlformats.org/officeDocument/2006/relationships/hyperlink" Target="https://aluext.sharepoint.com/sites/DesignandFeasibility/Profilvorschaubilder/Standards/L-Profil.jpg" TargetMode="External"/><Relationship Id="rId1665" Type="http://schemas.openxmlformats.org/officeDocument/2006/relationships/hyperlink" Target="https://aluext.sharepoint.com/sites/DesignandFeasibility/Lists/FeasibilityprofileDB/DispForm.aspx?ID=856" TargetMode="External"/><Relationship Id="rId1872" Type="http://schemas.openxmlformats.org/officeDocument/2006/relationships/hyperlink" Target="https://aluext.sharepoint.com/sites/DesignandFeasibility/Lists/FeasibilityprofileDB/DispForm.aspx?ID=261" TargetMode="External"/><Relationship Id="rId2411" Type="http://schemas.openxmlformats.org/officeDocument/2006/relationships/hyperlink" Target="https://aluext.sharepoint.com/sites/DesignandFeasibility/Lists/FeasibilityprofileDB/DispForm.aspx?ID=835" TargetMode="External"/><Relationship Id="rId2509" Type="http://schemas.openxmlformats.org/officeDocument/2006/relationships/hyperlink" Target="https://aluext.sharepoint.com/sites/DesignandFeasibility/Lists/FeasibilityprofileDB/DispForm.aspx?ID=941" TargetMode="External"/><Relationship Id="rId2716" Type="http://schemas.openxmlformats.org/officeDocument/2006/relationships/hyperlink" Target="https://aluext.sharepoint.com/sites/DesignandFeasibility/Lists/FeasibilityprofileDB/DispForm.aspx?ID=1161" TargetMode="External"/><Relationship Id="rId1220" Type="http://schemas.openxmlformats.org/officeDocument/2006/relationships/hyperlink" Target="https://aluext.sharepoint.com/sites/DesignandFeasibility/Profilvorschaubilder/002109-03.jpg" TargetMode="External"/><Relationship Id="rId1318" Type="http://schemas.openxmlformats.org/officeDocument/2006/relationships/hyperlink" Target="https://aluext.sharepoint.com/sites/DesignandFeasibility/Profilvorschaubilder/Profil_002165-02.jpg" TargetMode="External"/><Relationship Id="rId1525" Type="http://schemas.openxmlformats.org/officeDocument/2006/relationships/hyperlink" Target="https://aluext.sharepoint.com/sites/DesignandFeasibility/Profilvorschaubilder/02274_02.jpg" TargetMode="External"/><Relationship Id="rId2923" Type="http://schemas.openxmlformats.org/officeDocument/2006/relationships/hyperlink" Target="https://aluext.sharepoint.com/sites/DesignandFeasibility/Lists/FeasibilityprofileDB/DispForm.aspx?ID=1422" TargetMode="External"/><Relationship Id="rId1732" Type="http://schemas.openxmlformats.org/officeDocument/2006/relationships/hyperlink" Target="https://aluext.sharepoint.com/sites/DesignandFeasibility/Lists/FeasibilityprofileDB/DispForm.aspx?ID=119" TargetMode="External"/><Relationship Id="rId3185" Type="http://schemas.openxmlformats.org/officeDocument/2006/relationships/hyperlink" Target="https://aluext.sharepoint.com/sites/DesignandFeasibility/Lists/FeasibilityprofileDB/DispForm.aspx?ID=1681" TargetMode="External"/><Relationship Id="rId24" Type="http://schemas.openxmlformats.org/officeDocument/2006/relationships/hyperlink" Target="https://aluext.sharepoint.com/sites/DesignandFeasibility/Profilvorschaubilder/01354-003.jpg" TargetMode="External"/><Relationship Id="rId2299" Type="http://schemas.openxmlformats.org/officeDocument/2006/relationships/hyperlink" Target="https://aluext.sharepoint.com/sites/DesignandFeasibility/Lists/FeasibilityprofileDB/DispForm.aspx?ID=666" TargetMode="External"/><Relationship Id="rId3045" Type="http://schemas.openxmlformats.org/officeDocument/2006/relationships/hyperlink" Target="https://aluext.sharepoint.com/sites/DesignandFeasibility/Lists/FeasibilityprofileDB/DispForm.aspx?ID=1541" TargetMode="External"/><Relationship Id="rId173" Type="http://schemas.openxmlformats.org/officeDocument/2006/relationships/hyperlink" Target="https://aluext.sharepoint.com/sites/DesignandFeasibility/Profilvorschaubilder/01643-04.jpg" TargetMode="External"/><Relationship Id="rId380" Type="http://schemas.openxmlformats.org/officeDocument/2006/relationships/hyperlink" Target="https://aluext.sharepoint.com/sites/DesignandFeasibility/Profilvorschaubilder/01742-01.jpg" TargetMode="External"/><Relationship Id="rId2061" Type="http://schemas.openxmlformats.org/officeDocument/2006/relationships/hyperlink" Target="https://aluext.sharepoint.com/sites/DesignandFeasibility/Lists/FeasibilityprofileDB/DispForm.aspx?ID=477" TargetMode="External"/><Relationship Id="rId3112" Type="http://schemas.openxmlformats.org/officeDocument/2006/relationships/hyperlink" Target="https://aluext.sharepoint.com/sites/DesignandFeasibility/Lists/FeasibilityprofileDB/DispForm.aspx?ID=1611" TargetMode="External"/><Relationship Id="rId240" Type="http://schemas.openxmlformats.org/officeDocument/2006/relationships/hyperlink" Target="https://aluext.sharepoint.com/sites/DesignandFeasibility/Profilvorschaubilder/logo_step_g_4c_pos.jpg" TargetMode="External"/><Relationship Id="rId478" Type="http://schemas.openxmlformats.org/officeDocument/2006/relationships/hyperlink" Target="https://aluext.sharepoint.com/sites/DesignandFeasibility/Profilvorschaubilder/001796-01.jpg" TargetMode="External"/><Relationship Id="rId685" Type="http://schemas.openxmlformats.org/officeDocument/2006/relationships/hyperlink" Target="https://aluext.sharepoint.com/sites/DesignandFeasibility/Profilvorschaubilder/001854-42.jpg" TargetMode="External"/><Relationship Id="rId892" Type="http://schemas.openxmlformats.org/officeDocument/2006/relationships/hyperlink" Target="https://aluext.sharepoint.com/sites/DesignandFeasibility/Profilvorschaubilder/logo_step_g_4c_pos.jpg" TargetMode="External"/><Relationship Id="rId2159" Type="http://schemas.openxmlformats.org/officeDocument/2006/relationships/hyperlink" Target="https://aluext.sharepoint.com/sites/DesignandFeasibility/Lists/FeasibilityprofileDB/DispForm.aspx?ID=625" TargetMode="External"/><Relationship Id="rId2366" Type="http://schemas.openxmlformats.org/officeDocument/2006/relationships/hyperlink" Target="https://aluext.sharepoint.com/sites/DesignandFeasibility/Lists/FeasibilityprofileDB/DispForm.aspx?ID=786" TargetMode="External"/><Relationship Id="rId2573" Type="http://schemas.openxmlformats.org/officeDocument/2006/relationships/hyperlink" Target="https://aluext.sharepoint.com/sites/DesignandFeasibility/Lists/FeasibilityprofileDB/DispForm.aspx?ID=1016" TargetMode="External"/><Relationship Id="rId2780" Type="http://schemas.openxmlformats.org/officeDocument/2006/relationships/hyperlink" Target="https://aluext.sharepoint.com/sites/DesignandFeasibility/Lists/FeasibilityprofileDB/DispForm.aspx?ID=1232" TargetMode="External"/><Relationship Id="rId100" Type="http://schemas.openxmlformats.org/officeDocument/2006/relationships/hyperlink" Target="https://aluext.sharepoint.com/sites/DesignandFeasibility/Profilvorschaubilder/Profil_001620-05.jpg" TargetMode="External"/><Relationship Id="rId338" Type="http://schemas.openxmlformats.org/officeDocument/2006/relationships/hyperlink" Target="https://aluext.sharepoint.com/sites/DesignandFeasibility/Profilvorschaubilder/Profil_001728-01.jpg" TargetMode="External"/><Relationship Id="rId545" Type="http://schemas.openxmlformats.org/officeDocument/2006/relationships/hyperlink" Target="https://aluext.sharepoint.com/sites/DesignandFeasibility/Profilvorschaubilder/01820-05.jpg" TargetMode="External"/><Relationship Id="rId752" Type="http://schemas.openxmlformats.org/officeDocument/2006/relationships/hyperlink" Target="https://aluext.sharepoint.com/sites/DesignandFeasibility/Profilvorschaubilder/Standards/Flachstange.jpg" TargetMode="External"/><Relationship Id="rId1175" Type="http://schemas.openxmlformats.org/officeDocument/2006/relationships/hyperlink" Target="https://aluext.sharepoint.com/sites/DesignandFeasibility/Profilvorschaubilder/002084-01.jpg" TargetMode="External"/><Relationship Id="rId1382" Type="http://schemas.openxmlformats.org/officeDocument/2006/relationships/hyperlink" Target="https://aluext.sharepoint.com/sites/DesignandFeasibility/Profilvorschaubilder/02196-01.jpg" TargetMode="External"/><Relationship Id="rId2019" Type="http://schemas.openxmlformats.org/officeDocument/2006/relationships/hyperlink" Target="https://aluext.sharepoint.com/sites/DesignandFeasibility/Lists/FeasibilityprofileDB/DispForm.aspx?ID=429" TargetMode="External"/><Relationship Id="rId2226" Type="http://schemas.openxmlformats.org/officeDocument/2006/relationships/hyperlink" Target="https://aluext.sharepoint.com/sites/DesignandFeasibility/Lists/FeasibilityprofileDB/DispForm.aspx?ID=621" TargetMode="External"/><Relationship Id="rId2433" Type="http://schemas.openxmlformats.org/officeDocument/2006/relationships/hyperlink" Target="https://aluext.sharepoint.com/sites/DesignandFeasibility/Lists/FeasibilityprofileDB/DispForm.aspx?ID=855" TargetMode="External"/><Relationship Id="rId2640" Type="http://schemas.openxmlformats.org/officeDocument/2006/relationships/hyperlink" Target="https://aluext.sharepoint.com/sites/DesignandFeasibility/Lists/FeasibilityprofileDB/DispForm.aspx?ID=1081" TargetMode="External"/><Relationship Id="rId2878" Type="http://schemas.openxmlformats.org/officeDocument/2006/relationships/hyperlink" Target="https://aluext.sharepoint.com/sites/DesignandFeasibility/Lists/FeasibilityprofileDB/DispForm.aspx?ID=1332" TargetMode="External"/><Relationship Id="rId405" Type="http://schemas.openxmlformats.org/officeDocument/2006/relationships/hyperlink" Target="https://aluext.sharepoint.com/sites/DesignandFeasibility/Profilvorschaubilder/logo_step_g_4c_pos.jpg" TargetMode="External"/><Relationship Id="rId612" Type="http://schemas.openxmlformats.org/officeDocument/2006/relationships/hyperlink" Target="https://aluext.sharepoint.com/sites/DesignandFeasibility/Profilvorschaubilder/01837-02.jpg" TargetMode="External"/><Relationship Id="rId1035" Type="http://schemas.openxmlformats.org/officeDocument/2006/relationships/hyperlink" Target="https://aluext.sharepoint.com/sites/DesignandFeasibility/Profilvorschaubilder/002009-02.jpg" TargetMode="External"/><Relationship Id="rId1242" Type="http://schemas.openxmlformats.org/officeDocument/2006/relationships/hyperlink" Target="https://aluext.sharepoint.com/sites/DesignandFeasibility/Profilvorschaubilder/Profil_002112_07.jpg" TargetMode="External"/><Relationship Id="rId1687" Type="http://schemas.openxmlformats.org/officeDocument/2006/relationships/hyperlink" Target="https://aluext.sharepoint.com/sites/DesignandFeasibility/Lists/FeasibilityprofileDB/DispForm.aspx?ID=864" TargetMode="External"/><Relationship Id="rId1894" Type="http://schemas.openxmlformats.org/officeDocument/2006/relationships/hyperlink" Target="https://aluext.sharepoint.com/sites/DesignandFeasibility/Lists/FeasibilityprofileDB/DispForm.aspx?ID=270" TargetMode="External"/><Relationship Id="rId2500" Type="http://schemas.openxmlformats.org/officeDocument/2006/relationships/hyperlink" Target="https://aluext.sharepoint.com/sites/DesignandFeasibility/Lists/FeasibilityprofileDB/DispForm.aspx?ID=935" TargetMode="External"/><Relationship Id="rId2738" Type="http://schemas.openxmlformats.org/officeDocument/2006/relationships/hyperlink" Target="https://aluext.sharepoint.com/sites/DesignandFeasibility/Lists/FeasibilityprofileDB/DispForm.aspx?ID=1187" TargetMode="External"/><Relationship Id="rId2945" Type="http://schemas.openxmlformats.org/officeDocument/2006/relationships/hyperlink" Target="https://aluext.sharepoint.com/sites/DesignandFeasibility/Lists/FeasibilityprofileDB/DispForm.aspx?ID=1446" TargetMode="External"/><Relationship Id="rId917" Type="http://schemas.openxmlformats.org/officeDocument/2006/relationships/hyperlink" Target="https://aluext.sharepoint.com/sites/DesignandFeasibility/Profilvorschaubilder/01959-01.jpg" TargetMode="External"/><Relationship Id="rId1102" Type="http://schemas.openxmlformats.org/officeDocument/2006/relationships/hyperlink" Target="https://aluext.sharepoint.com/sites/DesignandFeasibility/Profilvorschaubilder/Profil_002042-04.jpg" TargetMode="External"/><Relationship Id="rId1547" Type="http://schemas.openxmlformats.org/officeDocument/2006/relationships/hyperlink" Target="https://aluext.sharepoint.com/sites/DesignandFeasibility/Profilvorschaubilder/Standards/Rundstange.jpg" TargetMode="External"/><Relationship Id="rId1754" Type="http://schemas.openxmlformats.org/officeDocument/2006/relationships/hyperlink" Target="https://aluext.sharepoint.com/sites/DesignandFeasibility/Lists/FeasibilityprofileDB/DispForm.aspx?ID=1169" TargetMode="External"/><Relationship Id="rId1961" Type="http://schemas.openxmlformats.org/officeDocument/2006/relationships/hyperlink" Target="https://aluext.sharepoint.com/sites/DesignandFeasibility/Lists/FeasibilityprofileDB/DispForm.aspx?ID=366" TargetMode="External"/><Relationship Id="rId2805" Type="http://schemas.openxmlformats.org/officeDocument/2006/relationships/hyperlink" Target="https://aluext.sharepoint.com/sites/DesignandFeasibility/Lists/FeasibilityprofileDB/DispForm.aspx?ID=1254" TargetMode="External"/><Relationship Id="rId46" Type="http://schemas.openxmlformats.org/officeDocument/2006/relationships/hyperlink" Target="https://aluext.sharepoint.com/sites/DesignandFeasibility/Profilvorschaubilder/01354-017.jpg" TargetMode="External"/><Relationship Id="rId1407" Type="http://schemas.openxmlformats.org/officeDocument/2006/relationships/hyperlink" Target="https://aluext.sharepoint.com/sites/DesignandFeasibility/Profilvorschaubilder/002216-01.jpg" TargetMode="External"/><Relationship Id="rId1614" Type="http://schemas.openxmlformats.org/officeDocument/2006/relationships/hyperlink" Target="https://aluext.sharepoint.com/sites/DesignandFeasibility/Lists/FeasibilityprofileDB/DispForm.aspx?ID=462" TargetMode="External"/><Relationship Id="rId1821" Type="http://schemas.openxmlformats.org/officeDocument/2006/relationships/hyperlink" Target="https://aluext.sharepoint.com/sites/DesignandFeasibility/Lists/FeasibilityprofileDB/DispForm.aspx?ID=201" TargetMode="External"/><Relationship Id="rId3067" Type="http://schemas.openxmlformats.org/officeDocument/2006/relationships/hyperlink" Target="https://aluext.sharepoint.com/sites/DesignandFeasibility/Lists/FeasibilityprofileDB/DispForm.aspx?ID=1565" TargetMode="External"/><Relationship Id="rId195" Type="http://schemas.openxmlformats.org/officeDocument/2006/relationships/hyperlink" Target="https://aluext.sharepoint.com/sites/DesignandFeasibility/Profilvorschaubilder/Standards/Rundstange.jpg" TargetMode="External"/><Relationship Id="rId1919" Type="http://schemas.openxmlformats.org/officeDocument/2006/relationships/hyperlink" Target="https://aluext.sharepoint.com/sites/DesignandFeasibility/Lists/FeasibilityprofileDB/DispForm.aspx?ID=293" TargetMode="External"/><Relationship Id="rId2083" Type="http://schemas.openxmlformats.org/officeDocument/2006/relationships/hyperlink" Target="https://aluext.sharepoint.com/sites/DesignandFeasibility/Lists/FeasibilityprofileDB/DispForm.aspx?ID=500" TargetMode="External"/><Relationship Id="rId2290" Type="http://schemas.openxmlformats.org/officeDocument/2006/relationships/hyperlink" Target="https://aluext.sharepoint.com/sites/DesignandFeasibility/Lists/FeasibilityprofileDB/DispForm.aspx?ID=757" TargetMode="External"/><Relationship Id="rId2388" Type="http://schemas.openxmlformats.org/officeDocument/2006/relationships/hyperlink" Target="https://aluext.sharepoint.com/sites/DesignandFeasibility/Lists/FeasibilityprofileDB/DispForm.aspx?ID=812" TargetMode="External"/><Relationship Id="rId2595" Type="http://schemas.openxmlformats.org/officeDocument/2006/relationships/hyperlink" Target="https://aluext.sharepoint.com/sites/DesignandFeasibility/Lists/FeasibilityprofileDB/DispForm.aspx?ID=1041" TargetMode="External"/><Relationship Id="rId3134" Type="http://schemas.openxmlformats.org/officeDocument/2006/relationships/hyperlink" Target="https://aluext.sharepoint.com/sites/DesignandFeasibility/Lists/FeasibilityprofileDB/DispForm.aspx?ID=1633" TargetMode="External"/><Relationship Id="rId262" Type="http://schemas.openxmlformats.org/officeDocument/2006/relationships/hyperlink" Target="https://aluext.sharepoint.com/sites/DesignandFeasibility/Profilvorschaubilder/001703-03.jpg" TargetMode="External"/><Relationship Id="rId567" Type="http://schemas.openxmlformats.org/officeDocument/2006/relationships/hyperlink" Target="https://aluext.sharepoint.com/sites/DesignandFeasibility/Profilvorschaubilder/001825-16.jpg" TargetMode="External"/><Relationship Id="rId1197" Type="http://schemas.openxmlformats.org/officeDocument/2006/relationships/hyperlink" Target="https://aluext.sharepoint.com/sites/DesignandFeasibility/Profilvorschaubilder/Standards/Flachstange.jpg" TargetMode="External"/><Relationship Id="rId2150" Type="http://schemas.openxmlformats.org/officeDocument/2006/relationships/hyperlink" Target="https://aluext.sharepoint.com/sites/DesignandFeasibility/Lists/FeasibilityprofileDB/DispForm.aspx?ID=566" TargetMode="External"/><Relationship Id="rId2248" Type="http://schemas.openxmlformats.org/officeDocument/2006/relationships/hyperlink" Target="https://aluext.sharepoint.com/sites/DesignandFeasibility/Lists/FeasibilityprofileDB/DispForm.aspx?ID=660" TargetMode="External"/><Relationship Id="rId3201" Type="http://schemas.openxmlformats.org/officeDocument/2006/relationships/hyperlink" Target="https://aluext.sharepoint.com/sites/DesignandFeasibility/Lists/FeasibilityprofileDB/DispForm.aspx?ID=1705" TargetMode="External"/><Relationship Id="rId122" Type="http://schemas.openxmlformats.org/officeDocument/2006/relationships/hyperlink" Target="https://aluext.sharepoint.com/sites/DesignandFeasibility/Profilvorschaubilder/Standards/Flachstange.jpg" TargetMode="External"/><Relationship Id="rId774" Type="http://schemas.openxmlformats.org/officeDocument/2006/relationships/hyperlink" Target="https://aluext.sharepoint.com/sites/DesignandFeasibility/Profilvorschaubilder/01889-01.jpg" TargetMode="External"/><Relationship Id="rId981" Type="http://schemas.openxmlformats.org/officeDocument/2006/relationships/hyperlink" Target="https://aluext.sharepoint.com/sites/DesignandFeasibility/Profilvorschaubilder/001990-02.jpg" TargetMode="External"/><Relationship Id="rId1057" Type="http://schemas.openxmlformats.org/officeDocument/2006/relationships/hyperlink" Target="https://aluext.sharepoint.com/sites/DesignandFeasibility/Profilvorschaubilder/02023-01.jpg" TargetMode="External"/><Relationship Id="rId2010" Type="http://schemas.openxmlformats.org/officeDocument/2006/relationships/hyperlink" Target="https://aluext.sharepoint.com/sites/DesignandFeasibility/Lists/FeasibilityprofileDB/DispForm.aspx?ID=415" TargetMode="External"/><Relationship Id="rId2455" Type="http://schemas.openxmlformats.org/officeDocument/2006/relationships/hyperlink" Target="https://aluext.sharepoint.com/sites/DesignandFeasibility/Lists/FeasibilityprofileDB/DispForm.aspx?ID=882" TargetMode="External"/><Relationship Id="rId2662" Type="http://schemas.openxmlformats.org/officeDocument/2006/relationships/hyperlink" Target="https://aluext.sharepoint.com/sites/DesignandFeasibility/Lists/FeasibilityprofileDB/DispForm.aspx?ID=1133" TargetMode="External"/><Relationship Id="rId427" Type="http://schemas.openxmlformats.org/officeDocument/2006/relationships/hyperlink" Target="https://aluext.sharepoint.com/sites/DesignandFeasibility/Profilvorschaubilder/Standards/Rundrohr.jpg" TargetMode="External"/><Relationship Id="rId634" Type="http://schemas.openxmlformats.org/officeDocument/2006/relationships/hyperlink" Target="https://aluext.sharepoint.com/sites/DesignandFeasibility/Profilvorschaubilder/logo_step_g_4c_pos.jpg" TargetMode="External"/><Relationship Id="rId841" Type="http://schemas.openxmlformats.org/officeDocument/2006/relationships/hyperlink" Target="https://aluext.sharepoint.com/sites/DesignandFeasibility/Profilvorschaubilder/01923-04.jpg" TargetMode="External"/><Relationship Id="rId1264" Type="http://schemas.openxmlformats.org/officeDocument/2006/relationships/hyperlink" Target="https://aluext.sharepoint.com/sites/DesignandFeasibility/Profilvorschaubilder/002116-01.jpg" TargetMode="External"/><Relationship Id="rId1471" Type="http://schemas.openxmlformats.org/officeDocument/2006/relationships/hyperlink" Target="https://aluext.sharepoint.com/sites/DesignandFeasibility/Profilvorschaubilder/02261-01.jpg" TargetMode="External"/><Relationship Id="rId1569" Type="http://schemas.openxmlformats.org/officeDocument/2006/relationships/hyperlink" Target="https://aluext.sharepoint.com/sites/DesignandFeasibility/Profilvorschaubilder/Standard.jpg" TargetMode="External"/><Relationship Id="rId2108" Type="http://schemas.openxmlformats.org/officeDocument/2006/relationships/hyperlink" Target="https://aluext.sharepoint.com/sites/DesignandFeasibility/Lists/FeasibilityprofileDB/DispForm.aspx?ID=529" TargetMode="External"/><Relationship Id="rId2315" Type="http://schemas.openxmlformats.org/officeDocument/2006/relationships/hyperlink" Target="https://aluext.sharepoint.com/sites/DesignandFeasibility/Lists/FeasibilityprofileDB/DispForm.aspx?ID=701" TargetMode="External"/><Relationship Id="rId2522" Type="http://schemas.openxmlformats.org/officeDocument/2006/relationships/hyperlink" Target="https://aluext.sharepoint.com/sites/DesignandFeasibility/Lists/FeasibilityprofileDB/DispForm.aspx?ID=956" TargetMode="External"/><Relationship Id="rId2967" Type="http://schemas.openxmlformats.org/officeDocument/2006/relationships/hyperlink" Target="https://aluext.sharepoint.com/sites/DesignandFeasibility/Lists/FeasibilityprofileDB/DispForm.aspx?ID=1467" TargetMode="External"/><Relationship Id="rId701" Type="http://schemas.openxmlformats.org/officeDocument/2006/relationships/hyperlink" Target="https://aluext.sharepoint.com/sites/DesignandFeasibility/Profilvorschaubilder/001859-01.jpg" TargetMode="External"/><Relationship Id="rId939" Type="http://schemas.openxmlformats.org/officeDocument/2006/relationships/hyperlink" Target="https://aluext.sharepoint.com/sites/DesignandFeasibility/Profilvorschaubilder/01967-01.jpg" TargetMode="External"/><Relationship Id="rId1124" Type="http://schemas.openxmlformats.org/officeDocument/2006/relationships/hyperlink" Target="https://aluext.sharepoint.com/sites/DesignandFeasibility/Profilvorschaubilder/02060-02.jpg" TargetMode="External"/><Relationship Id="rId1331" Type="http://schemas.openxmlformats.org/officeDocument/2006/relationships/hyperlink" Target="https://aluext.sharepoint.com/sites/DesignandFeasibility/Profilvorschaubilder/Profil_002165-15.jpg" TargetMode="External"/><Relationship Id="rId1776" Type="http://schemas.openxmlformats.org/officeDocument/2006/relationships/hyperlink" Target="https://aluext.sharepoint.com/sites/DesignandFeasibility/Lists/FeasibilityprofileDB/DispForm.aspx?ID=917" TargetMode="External"/><Relationship Id="rId1983" Type="http://schemas.openxmlformats.org/officeDocument/2006/relationships/hyperlink" Target="https://aluext.sharepoint.com/sites/DesignandFeasibility/Lists/FeasibilityprofileDB/DispForm.aspx?ID=388" TargetMode="External"/><Relationship Id="rId2827" Type="http://schemas.openxmlformats.org/officeDocument/2006/relationships/hyperlink" Target="https://aluext.sharepoint.com/sites/DesignandFeasibility/Lists/FeasibilityprofileDB/DispForm.aspx?ID=1277" TargetMode="External"/><Relationship Id="rId68" Type="http://schemas.openxmlformats.org/officeDocument/2006/relationships/hyperlink" Target="https://aluext.sharepoint.com/sites/DesignandFeasibility/Profilvorschaubilder/01598-06.JPG" TargetMode="External"/><Relationship Id="rId1429" Type="http://schemas.openxmlformats.org/officeDocument/2006/relationships/hyperlink" Target="https://aluext.sharepoint.com/sites/DesignandFeasibility/Profilvorschaubilder/Profil_002230-08.jpg" TargetMode="External"/><Relationship Id="rId1636" Type="http://schemas.openxmlformats.org/officeDocument/2006/relationships/hyperlink" Target="https://aluext.sharepoint.com/sites/DesignandFeasibility/Lists/FeasibilityprofileDB/DispForm.aspx?ID=1363" TargetMode="External"/><Relationship Id="rId1843" Type="http://schemas.openxmlformats.org/officeDocument/2006/relationships/hyperlink" Target="https://aluext.sharepoint.com/sites/DesignandFeasibility/Lists/FeasibilityprofileDB/DispForm.aspx?ID=225" TargetMode="External"/><Relationship Id="rId3089" Type="http://schemas.openxmlformats.org/officeDocument/2006/relationships/hyperlink" Target="https://aluext.sharepoint.com/sites/DesignandFeasibility/Lists/FeasibilityprofileDB/DispForm.aspx?ID=1588" TargetMode="External"/><Relationship Id="rId1703" Type="http://schemas.openxmlformats.org/officeDocument/2006/relationships/hyperlink" Target="https://aluext.sharepoint.com/sites/DesignandFeasibility/Lists/FeasibilityprofileDB/DispForm.aspx?ID=95" TargetMode="External"/><Relationship Id="rId1910" Type="http://schemas.openxmlformats.org/officeDocument/2006/relationships/hyperlink" Target="https://aluext.sharepoint.com/sites/DesignandFeasibility/Lists/FeasibilityprofileDB/DispForm.aspx?ID=286" TargetMode="External"/><Relationship Id="rId3156" Type="http://schemas.openxmlformats.org/officeDocument/2006/relationships/hyperlink" Target="https://aluext.sharepoint.com/sites/DesignandFeasibility/Lists/FeasibilityprofileDB/DispForm.aspx?ID=1657" TargetMode="External"/><Relationship Id="rId284" Type="http://schemas.openxmlformats.org/officeDocument/2006/relationships/hyperlink" Target="https://aluext.sharepoint.com/sites/DesignandFeasibility/Profilvorschaubilder/01705-015.jpg" TargetMode="External"/><Relationship Id="rId491" Type="http://schemas.openxmlformats.org/officeDocument/2006/relationships/hyperlink" Target="https://aluext.sharepoint.com/sites/DesignandFeasibility/Profilvorschaubilder/Profil_001803-01.jpg" TargetMode="External"/><Relationship Id="rId2172" Type="http://schemas.openxmlformats.org/officeDocument/2006/relationships/hyperlink" Target="https://aluext.sharepoint.com/sites/DesignandFeasibility/Lists/FeasibilityprofileDB/DispForm.aspx?ID=638" TargetMode="External"/><Relationship Id="rId3016" Type="http://schemas.openxmlformats.org/officeDocument/2006/relationships/hyperlink" Target="https://aluext.sharepoint.com/sites/DesignandFeasibility/Lists/FeasibilityprofileDB/DispForm.aspx?ID=1522" TargetMode="External"/><Relationship Id="rId144" Type="http://schemas.openxmlformats.org/officeDocument/2006/relationships/hyperlink" Target="https://aluext.sharepoint.com/sites/DesignandFeasibility/Profilvorschaubilder/logo_step_g_4c_pos.jpg" TargetMode="External"/><Relationship Id="rId589" Type="http://schemas.openxmlformats.org/officeDocument/2006/relationships/hyperlink" Target="https://aluext.sharepoint.com/sites/DesignandFeasibility/Profilvorschaubilder/01827-01.jpg" TargetMode="External"/><Relationship Id="rId796" Type="http://schemas.openxmlformats.org/officeDocument/2006/relationships/hyperlink" Target="https://aluext.sharepoint.com/sites/DesignandFeasibility/Profilvorschaubilder/Standards/Rundrohr.jpg" TargetMode="External"/><Relationship Id="rId2477" Type="http://schemas.openxmlformats.org/officeDocument/2006/relationships/hyperlink" Target="https://aluext.sharepoint.com/sites/DesignandFeasibility/Lists/FeasibilityprofileDB/DispForm.aspx?ID=906" TargetMode="External"/><Relationship Id="rId2684" Type="http://schemas.openxmlformats.org/officeDocument/2006/relationships/hyperlink" Target="https://aluext.sharepoint.com/sites/DesignandFeasibility/Lists/FeasibilityprofileDB/DispForm.aspx?ID=1124" TargetMode="External"/><Relationship Id="rId351" Type="http://schemas.openxmlformats.org/officeDocument/2006/relationships/hyperlink" Target="https://aluext.sharepoint.com/sites/DesignandFeasibility/Profilvorschaubilder/Standards/Rundstange.jpg" TargetMode="External"/><Relationship Id="rId449" Type="http://schemas.openxmlformats.org/officeDocument/2006/relationships/hyperlink" Target="https://aluext.sharepoint.com/sites/DesignandFeasibility/Profilvorschaubilder/001783-02.jpg" TargetMode="External"/><Relationship Id="rId656" Type="http://schemas.openxmlformats.org/officeDocument/2006/relationships/hyperlink" Target="https://aluext.sharepoint.com/sites/DesignandFeasibility/Profilvorschaubilder/Profil_001854-13.jpg" TargetMode="External"/><Relationship Id="rId863" Type="http://schemas.openxmlformats.org/officeDocument/2006/relationships/hyperlink" Target="https://aluext.sharepoint.com/sites/DesignandFeasibility/Profilvorschaubilder/Standards/Rundstange.jpg" TargetMode="External"/><Relationship Id="rId1079" Type="http://schemas.openxmlformats.org/officeDocument/2006/relationships/hyperlink" Target="https://aluext.sharepoint.com/sites/DesignandFeasibility/Profilvorschaubilder/02030-06.jpg" TargetMode="External"/><Relationship Id="rId1286" Type="http://schemas.openxmlformats.org/officeDocument/2006/relationships/hyperlink" Target="https://aluext.sharepoint.com/sites/DesignandFeasibility/Profilvorschaubilder/02136-01.jpg" TargetMode="External"/><Relationship Id="rId1493" Type="http://schemas.openxmlformats.org/officeDocument/2006/relationships/hyperlink" Target="https://aluext.sharepoint.com/sites/DesignandFeasibility/Profilvorschaubilder/Profil_002269-10.jpg" TargetMode="External"/><Relationship Id="rId2032" Type="http://schemas.openxmlformats.org/officeDocument/2006/relationships/hyperlink" Target="https://aluext.sharepoint.com/sites/DesignandFeasibility/Lists/FeasibilityprofileDB/DispForm.aspx?ID=444" TargetMode="External"/><Relationship Id="rId2337" Type="http://schemas.openxmlformats.org/officeDocument/2006/relationships/hyperlink" Target="https://aluext.sharepoint.com/sites/DesignandFeasibility/Lists/FeasibilityprofileDB/DispForm.aspx?ID=763" TargetMode="External"/><Relationship Id="rId2544" Type="http://schemas.openxmlformats.org/officeDocument/2006/relationships/hyperlink" Target="https://aluext.sharepoint.com/sites/DesignandFeasibility/Lists/FeasibilityprofileDB/DispForm.aspx?ID=986" TargetMode="External"/><Relationship Id="rId2891" Type="http://schemas.openxmlformats.org/officeDocument/2006/relationships/hyperlink" Target="https://aluext.sharepoint.com/sites/DesignandFeasibility/Lists/FeasibilityprofileDB/DispForm.aspx?ID=1354" TargetMode="External"/><Relationship Id="rId2989" Type="http://schemas.openxmlformats.org/officeDocument/2006/relationships/hyperlink" Target="https://aluext.sharepoint.com/sites/DesignandFeasibility/Lists/FeasibilityprofileDB/DispForm.aspx?ID=1491" TargetMode="External"/><Relationship Id="rId211" Type="http://schemas.openxmlformats.org/officeDocument/2006/relationships/hyperlink" Target="https://aluext.sharepoint.com/sites/DesignandFeasibility/Profilvorschaubilder/Profil_001665-01.jpg" TargetMode="External"/><Relationship Id="rId309" Type="http://schemas.openxmlformats.org/officeDocument/2006/relationships/hyperlink" Target="https://aluext.sharepoint.com/sites/DesignandFeasibility/Profilvorschaubilder/001715-01.jpg" TargetMode="External"/><Relationship Id="rId516" Type="http://schemas.openxmlformats.org/officeDocument/2006/relationships/hyperlink" Target="https://aluext.sharepoint.com/sites/DesignandFeasibility/Profilvorschaubilder/01810-01.jpg" TargetMode="External"/><Relationship Id="rId1146" Type="http://schemas.openxmlformats.org/officeDocument/2006/relationships/hyperlink" Target="https://aluext.sharepoint.com/sites/DesignandFeasibility/Profilvorschaubilder/logo_step_g_4c_pos.jpg" TargetMode="External"/><Relationship Id="rId1798" Type="http://schemas.openxmlformats.org/officeDocument/2006/relationships/hyperlink" Target="https://aluext.sharepoint.com/sites/DesignandFeasibility/Lists/FeasibilityprofileDB/DispForm.aspx?ID=182" TargetMode="External"/><Relationship Id="rId2751" Type="http://schemas.openxmlformats.org/officeDocument/2006/relationships/hyperlink" Target="https://aluext.sharepoint.com/sites/DesignandFeasibility/Lists/FeasibilityprofileDB/DispForm.aspx?ID=1205" TargetMode="External"/><Relationship Id="rId2849" Type="http://schemas.openxmlformats.org/officeDocument/2006/relationships/hyperlink" Target="https://aluext.sharepoint.com/sites/DesignandFeasibility/Lists/FeasibilityprofileDB/DispForm.aspx?ID=1299" TargetMode="External"/><Relationship Id="rId723" Type="http://schemas.openxmlformats.org/officeDocument/2006/relationships/hyperlink" Target="https://aluext.sharepoint.com/sites/DesignandFeasibility/Profilvorschaubilder/logo_step_g_4c_pos.jpg" TargetMode="External"/><Relationship Id="rId930" Type="http://schemas.openxmlformats.org/officeDocument/2006/relationships/hyperlink" Target="https://aluext.sharepoint.com/sites/DesignandFeasibility/Profilvorschaubilder/Profil_001963-04.jpg" TargetMode="External"/><Relationship Id="rId1006" Type="http://schemas.openxmlformats.org/officeDocument/2006/relationships/hyperlink" Target="https://aluext.sharepoint.com/sites/DesignandFeasibility/Profilvorschaubilder/Profil_001996-03.jpg" TargetMode="External"/><Relationship Id="rId1353" Type="http://schemas.openxmlformats.org/officeDocument/2006/relationships/hyperlink" Target="https://aluext.sharepoint.com/sites/DesignandFeasibility/Profilvorschaubilder/002179-02.jpg" TargetMode="External"/><Relationship Id="rId1560" Type="http://schemas.openxmlformats.org/officeDocument/2006/relationships/hyperlink" Target="https://aluext.sharepoint.com/sites/DesignandFeasibility/Profilvorschaubilder/Standards/Rundrohr.jpg" TargetMode="External"/><Relationship Id="rId1658" Type="http://schemas.openxmlformats.org/officeDocument/2006/relationships/hyperlink" Target="https://aluext.sharepoint.com/sites/DesignandFeasibility/Lists/FeasibilityprofileDB/DispForm.aspx?ID=422" TargetMode="External"/><Relationship Id="rId1865" Type="http://schemas.openxmlformats.org/officeDocument/2006/relationships/hyperlink" Target="https://aluext.sharepoint.com/sites/DesignandFeasibility/Lists/FeasibilityprofileDB/DispForm.aspx?ID=254" TargetMode="External"/><Relationship Id="rId2404" Type="http://schemas.openxmlformats.org/officeDocument/2006/relationships/hyperlink" Target="https://aluext.sharepoint.com/sites/DesignandFeasibility/Lists/FeasibilityprofileDB/DispForm.aspx?ID=828" TargetMode="External"/><Relationship Id="rId2611" Type="http://schemas.openxmlformats.org/officeDocument/2006/relationships/hyperlink" Target="https://aluext.sharepoint.com/sites/DesignandFeasibility/Lists/FeasibilityprofileDB/DispForm.aspx?ID=1355" TargetMode="External"/><Relationship Id="rId2709" Type="http://schemas.openxmlformats.org/officeDocument/2006/relationships/hyperlink" Target="https://aluext.sharepoint.com/sites/DesignandFeasibility/Lists/FeasibilityprofileDB/DispForm.aspx?ID=1152" TargetMode="External"/><Relationship Id="rId1213" Type="http://schemas.openxmlformats.org/officeDocument/2006/relationships/hyperlink" Target="https://aluext.sharepoint.com/sites/DesignandFeasibility/Profilvorschaubilder/Profil_002103-01.jpg" TargetMode="External"/><Relationship Id="rId1420" Type="http://schemas.openxmlformats.org/officeDocument/2006/relationships/hyperlink" Target="https://aluext.sharepoint.com/sites/DesignandFeasibility/Profilvorschaubilder/Standards/Flachstange.jpg" TargetMode="External"/><Relationship Id="rId1518" Type="http://schemas.openxmlformats.org/officeDocument/2006/relationships/hyperlink" Target="https://aluext.sharepoint.com/sites/DesignandFeasibility/Profilvorschaubilder/002273-01.jpg" TargetMode="External"/><Relationship Id="rId2916" Type="http://schemas.openxmlformats.org/officeDocument/2006/relationships/hyperlink" Target="https://aluext.sharepoint.com/sites/DesignandFeasibility/Lists/FeasibilityprofileDB/DispForm.aspx?ID=1411" TargetMode="External"/><Relationship Id="rId3080" Type="http://schemas.openxmlformats.org/officeDocument/2006/relationships/hyperlink" Target="https://aluext.sharepoint.com/sites/DesignandFeasibility/Lists/FeasibilityprofileDB/DispForm.aspx?ID=1583" TargetMode="External"/><Relationship Id="rId1725" Type="http://schemas.openxmlformats.org/officeDocument/2006/relationships/hyperlink" Target="https://aluext.sharepoint.com/sites/DesignandFeasibility/Lists/FeasibilityprofileDB/DispForm.aspx?ID=113" TargetMode="External"/><Relationship Id="rId1932" Type="http://schemas.openxmlformats.org/officeDocument/2006/relationships/hyperlink" Target="https://aluext.sharepoint.com/sites/DesignandFeasibility/Lists/FeasibilityprofileDB/DispForm.aspx?ID=350" TargetMode="External"/><Relationship Id="rId3178" Type="http://schemas.openxmlformats.org/officeDocument/2006/relationships/hyperlink" Target="https://aluext.sharepoint.com/sites/DesignandFeasibility/Lists/FeasibilityprofileDB/DispForm.aspx?ID=1674" TargetMode="External"/><Relationship Id="rId17" Type="http://schemas.openxmlformats.org/officeDocument/2006/relationships/hyperlink" Target="https://aluext.sharepoint.com/sites/DesignandFeasibility/Profilvorschaubilder/logo_step_g_4c_pos.jpg" TargetMode="External"/><Relationship Id="rId2194" Type="http://schemas.openxmlformats.org/officeDocument/2006/relationships/hyperlink" Target="https://aluext.sharepoint.com/sites/DesignandFeasibility/Lists/FeasibilityprofileDB/DispForm.aspx?ID=591" TargetMode="External"/><Relationship Id="rId3038" Type="http://schemas.openxmlformats.org/officeDocument/2006/relationships/hyperlink" Target="https://aluext.sharepoint.com/sites/DesignandFeasibility/Lists/FeasibilityprofileDB/DispForm.aspx?ID=1534" TargetMode="External"/><Relationship Id="rId166" Type="http://schemas.openxmlformats.org/officeDocument/2006/relationships/hyperlink" Target="https://aluext.sharepoint.com/sites/DesignandFeasibility/Profilvorschaubilder/Profil_001641-03.jpg" TargetMode="External"/><Relationship Id="rId373" Type="http://schemas.openxmlformats.org/officeDocument/2006/relationships/hyperlink" Target="https://aluext.sharepoint.com/sites/DesignandFeasibility/Profilvorschaubilder/Profil_001741-01.jpg" TargetMode="External"/><Relationship Id="rId580" Type="http://schemas.openxmlformats.org/officeDocument/2006/relationships/hyperlink" Target="https://aluext.sharepoint.com/sites/DesignandFeasibility/Profilvorschaubilder/logo_step_g_4c_pos.jpg" TargetMode="External"/><Relationship Id="rId2054" Type="http://schemas.openxmlformats.org/officeDocument/2006/relationships/hyperlink" Target="https://aluext.sharepoint.com/sites/DesignandFeasibility/Lists/FeasibilityprofileDB/DispForm.aspx?ID=469" TargetMode="External"/><Relationship Id="rId2261" Type="http://schemas.openxmlformats.org/officeDocument/2006/relationships/hyperlink" Target="https://aluext.sharepoint.com/sites/DesignandFeasibility/Lists/FeasibilityprofileDB/DispForm.aspx?ID=685" TargetMode="External"/><Relationship Id="rId2499" Type="http://schemas.openxmlformats.org/officeDocument/2006/relationships/hyperlink" Target="https://aluext.sharepoint.com/sites/DesignandFeasibility/Lists/FeasibilityprofileDB/DispForm.aspx?ID=934" TargetMode="External"/><Relationship Id="rId3105" Type="http://schemas.openxmlformats.org/officeDocument/2006/relationships/hyperlink" Target="https://aluext.sharepoint.com/sites/DesignandFeasibility/Lists/FeasibilityprofileDB/DispForm.aspx?ID=1604" TargetMode="External"/><Relationship Id="rId1" Type="http://schemas.openxmlformats.org/officeDocument/2006/relationships/hyperlink" Target="https://aluext.sharepoint.com/sites/DesignandFeasibility/Profilvorschaubilder/logo_step_g_4c_pos.jpg" TargetMode="External"/><Relationship Id="rId233" Type="http://schemas.openxmlformats.org/officeDocument/2006/relationships/hyperlink" Target="https://aluext.sharepoint.com/sites/DesignandFeasibility/Profilvorschaubilder/Standards/Flachstange.jpg" TargetMode="External"/><Relationship Id="rId440" Type="http://schemas.openxmlformats.org/officeDocument/2006/relationships/hyperlink" Target="https://aluext.sharepoint.com/sites/DesignandFeasibility/Profilvorschaubilder/001769-01.jpg" TargetMode="External"/><Relationship Id="rId678" Type="http://schemas.openxmlformats.org/officeDocument/2006/relationships/hyperlink" Target="https://aluext.sharepoint.com/sites/DesignandFeasibility/Profilvorschaubilder/001854-35.jpg" TargetMode="External"/><Relationship Id="rId885" Type="http://schemas.openxmlformats.org/officeDocument/2006/relationships/hyperlink" Target="https://aluext.sharepoint.com/sites/DesignandFeasibility/Profilvorschaubilder/logo_step_g_4c_pos.jpg" TargetMode="External"/><Relationship Id="rId1070" Type="http://schemas.openxmlformats.org/officeDocument/2006/relationships/hyperlink" Target="https://aluext.sharepoint.com/sites/DesignandFeasibility/Profilvorschaubilder/logo_step_g_4c_pos.jpg" TargetMode="External"/><Relationship Id="rId2121" Type="http://schemas.openxmlformats.org/officeDocument/2006/relationships/hyperlink" Target="https://aluext.sharepoint.com/sites/DesignandFeasibility/Lists/FeasibilityprofileDB/DispForm.aspx?ID=537" TargetMode="External"/><Relationship Id="rId2359" Type="http://schemas.openxmlformats.org/officeDocument/2006/relationships/hyperlink" Target="https://aluext.sharepoint.com/sites/DesignandFeasibility/Lists/FeasibilityprofileDB/DispForm.aspx?ID=778" TargetMode="External"/><Relationship Id="rId2566" Type="http://schemas.openxmlformats.org/officeDocument/2006/relationships/hyperlink" Target="https://aluext.sharepoint.com/sites/DesignandFeasibility/Lists/FeasibilityprofileDB/DispForm.aspx?ID=1004" TargetMode="External"/><Relationship Id="rId2773" Type="http://schemas.openxmlformats.org/officeDocument/2006/relationships/hyperlink" Target="https://aluext.sharepoint.com/sites/DesignandFeasibility/Lists/FeasibilityprofileDB/DispForm.aspx?ID=1223" TargetMode="External"/><Relationship Id="rId2980" Type="http://schemas.openxmlformats.org/officeDocument/2006/relationships/hyperlink" Target="https://aluext.sharepoint.com/sites/DesignandFeasibility/Lists/FeasibilityprofileDB/DispForm.aspx?ID=1482" TargetMode="External"/><Relationship Id="rId300" Type="http://schemas.openxmlformats.org/officeDocument/2006/relationships/hyperlink" Target="https://aluext.sharepoint.com/sites/DesignandFeasibility/Profilvorschaubilder/logo_step_g_4c_pos.jpg" TargetMode="External"/><Relationship Id="rId538" Type="http://schemas.openxmlformats.org/officeDocument/2006/relationships/hyperlink" Target="https://aluext.sharepoint.com/sites/DesignandFeasibility/Profilvorschaubilder/Profil_001819-03.jpg" TargetMode="External"/><Relationship Id="rId745" Type="http://schemas.openxmlformats.org/officeDocument/2006/relationships/hyperlink" Target="https://aluext.sharepoint.com/sites/DesignandFeasibility/Profilvorschaubilder/logo_step_g_4c_pos.jpg" TargetMode="External"/><Relationship Id="rId952" Type="http://schemas.openxmlformats.org/officeDocument/2006/relationships/hyperlink" Target="https://aluext.sharepoint.com/sites/DesignandFeasibility/Profilvorschaubilder/001977-01.jpg" TargetMode="External"/><Relationship Id="rId1168" Type="http://schemas.openxmlformats.org/officeDocument/2006/relationships/hyperlink" Target="https://aluext.sharepoint.com/sites/DesignandFeasibility/Profilvorschaubilder/Standards/Vierkantrohr.jpg" TargetMode="External"/><Relationship Id="rId1375" Type="http://schemas.openxmlformats.org/officeDocument/2006/relationships/hyperlink" Target="https://aluext.sharepoint.com/sites/DesignandFeasibility/Profilvorschaubilder/002193-03.jpg" TargetMode="External"/><Relationship Id="rId1582" Type="http://schemas.openxmlformats.org/officeDocument/2006/relationships/hyperlink" Target="https://aluext.sharepoint.com/sites/DesignandFeasibility/Profilvorschaubilder/Profil_002314-01.jpg" TargetMode="External"/><Relationship Id="rId2219" Type="http://schemas.openxmlformats.org/officeDocument/2006/relationships/hyperlink" Target="https://aluext.sharepoint.com/sites/DesignandFeasibility/Lists/FeasibilityprofileDB/DispForm.aspx?ID=614" TargetMode="External"/><Relationship Id="rId2426" Type="http://schemas.openxmlformats.org/officeDocument/2006/relationships/hyperlink" Target="https://aluext.sharepoint.com/sites/DesignandFeasibility/Lists/FeasibilityprofileDB/DispForm.aspx?ID=848" TargetMode="External"/><Relationship Id="rId2633" Type="http://schemas.openxmlformats.org/officeDocument/2006/relationships/hyperlink" Target="https://aluext.sharepoint.com/sites/DesignandFeasibility/Lists/FeasibilityprofileDB/DispForm.aspx?ID=1069" TargetMode="External"/><Relationship Id="rId81" Type="http://schemas.openxmlformats.org/officeDocument/2006/relationships/hyperlink" Target="https://aluext.sharepoint.com/sites/DesignandFeasibility/Profilvorschaubilder/Standards/Rechteckrohr.jpg" TargetMode="External"/><Relationship Id="rId605" Type="http://schemas.openxmlformats.org/officeDocument/2006/relationships/hyperlink" Target="https://aluext.sharepoint.com/sites/DesignandFeasibility/Profilvorschaubilder/logo_step_g_4c_pos.jpg" TargetMode="External"/><Relationship Id="rId812" Type="http://schemas.openxmlformats.org/officeDocument/2006/relationships/hyperlink" Target="https://aluext.sharepoint.com/sites/DesignandFeasibility/Profilvorschaubilder/Profil_001905-04.jpg" TargetMode="External"/><Relationship Id="rId1028" Type="http://schemas.openxmlformats.org/officeDocument/2006/relationships/hyperlink" Target="https://aluext.sharepoint.com/sites/DesignandFeasibility/Profilvorschaubilder/Profil_002005-07.jpg" TargetMode="External"/><Relationship Id="rId1235" Type="http://schemas.openxmlformats.org/officeDocument/2006/relationships/hyperlink" Target="https://aluext.sharepoint.com/sites/DesignandFeasibility/Profilvorschaubilder/Profil_002111-12.jpg" TargetMode="External"/><Relationship Id="rId1442" Type="http://schemas.openxmlformats.org/officeDocument/2006/relationships/hyperlink" Target="https://aluext.sharepoint.com/sites/DesignandFeasibility/Profilvorschaubilder/002240-04.jpg" TargetMode="External"/><Relationship Id="rId1887" Type="http://schemas.openxmlformats.org/officeDocument/2006/relationships/hyperlink" Target="https://aluext.sharepoint.com/sites/DesignandFeasibility/Lists/FeasibilityprofileDB/DispForm.aspx?ID=508" TargetMode="External"/><Relationship Id="rId2840" Type="http://schemas.openxmlformats.org/officeDocument/2006/relationships/hyperlink" Target="https://aluext.sharepoint.com/sites/DesignandFeasibility/Lists/FeasibilityprofileDB/DispForm.aspx?ID=1290" TargetMode="External"/><Relationship Id="rId2938" Type="http://schemas.openxmlformats.org/officeDocument/2006/relationships/hyperlink" Target="https://aluext.sharepoint.com/sites/DesignandFeasibility/Lists/FeasibilityprofileDB/DispForm.aspx?ID=1438" TargetMode="External"/><Relationship Id="rId1302" Type="http://schemas.openxmlformats.org/officeDocument/2006/relationships/hyperlink" Target="https://aluext.sharepoint.com/sites/DesignandFeasibility/Profilvorschaubilder/002153-01.jpg" TargetMode="External"/><Relationship Id="rId1747" Type="http://schemas.openxmlformats.org/officeDocument/2006/relationships/hyperlink" Target="https://aluext.sharepoint.com/sites/DesignandFeasibility/Lists/FeasibilityprofileDB/DispForm.aspx?ID=134" TargetMode="External"/><Relationship Id="rId1954" Type="http://schemas.openxmlformats.org/officeDocument/2006/relationships/hyperlink" Target="https://aluext.sharepoint.com/sites/DesignandFeasibility/Lists/FeasibilityprofileDB/DispForm.aspx?ID=360" TargetMode="External"/><Relationship Id="rId2700" Type="http://schemas.openxmlformats.org/officeDocument/2006/relationships/hyperlink" Target="https://aluext.sharepoint.com/sites/DesignandFeasibility/Lists/FeasibilityprofileDB/DispForm.aspx?ID=1144" TargetMode="External"/><Relationship Id="rId39" Type="http://schemas.openxmlformats.org/officeDocument/2006/relationships/hyperlink" Target="https://aluext.sharepoint.com/sites/DesignandFeasibility/Profilvorschaubilder/01354-018.jpg" TargetMode="External"/><Relationship Id="rId1607" Type="http://schemas.openxmlformats.org/officeDocument/2006/relationships/hyperlink" Target="https://aluext.sharepoint.com/sites/DesignandFeasibility/Lists/FeasibilityprofileDB/DispForm.aspx?ID=1329" TargetMode="External"/><Relationship Id="rId1814" Type="http://schemas.openxmlformats.org/officeDocument/2006/relationships/hyperlink" Target="https://aluext.sharepoint.com/sites/DesignandFeasibility/Lists/FeasibilityprofileDB/DispForm.aspx?ID=194" TargetMode="External"/><Relationship Id="rId188" Type="http://schemas.openxmlformats.org/officeDocument/2006/relationships/hyperlink" Target="https://aluext.sharepoint.com/sites/DesignandFeasibility/Profilvorschaubilder/logo_step_g_4c_pos.jpg" TargetMode="External"/><Relationship Id="rId395" Type="http://schemas.openxmlformats.org/officeDocument/2006/relationships/hyperlink" Target="https://aluext.sharepoint.com/sites/DesignandFeasibility/Profilvorschaubilder/001749-01.jpg" TargetMode="External"/><Relationship Id="rId2076" Type="http://schemas.openxmlformats.org/officeDocument/2006/relationships/hyperlink" Target="https://aluext.sharepoint.com/sites/DesignandFeasibility/Lists/FeasibilityprofileDB/DispForm.aspx?ID=492" TargetMode="External"/><Relationship Id="rId2283" Type="http://schemas.openxmlformats.org/officeDocument/2006/relationships/hyperlink" Target="https://aluext.sharepoint.com/sites/DesignandFeasibility/Lists/FeasibilityprofileDB/DispForm.aspx?ID=750" TargetMode="External"/><Relationship Id="rId2490" Type="http://schemas.openxmlformats.org/officeDocument/2006/relationships/hyperlink" Target="https://aluext.sharepoint.com/sites/DesignandFeasibility/Lists/FeasibilityprofileDB/DispForm.aspx?ID=924" TargetMode="External"/><Relationship Id="rId2588" Type="http://schemas.openxmlformats.org/officeDocument/2006/relationships/hyperlink" Target="https://aluext.sharepoint.com/sites/DesignandFeasibility/Lists/FeasibilityprofileDB/DispForm.aspx?ID=1030" TargetMode="External"/><Relationship Id="rId3127" Type="http://schemas.openxmlformats.org/officeDocument/2006/relationships/hyperlink" Target="https://aluext.sharepoint.com/sites/DesignandFeasibility/Lists/FeasibilityprofileDB/DispForm.aspx?ID=1626" TargetMode="External"/><Relationship Id="rId255" Type="http://schemas.openxmlformats.org/officeDocument/2006/relationships/hyperlink" Target="https://aluext.sharepoint.com/sites/DesignandFeasibility/Profilvorschaubilder/01698-01.jpg" TargetMode="External"/><Relationship Id="rId462" Type="http://schemas.openxmlformats.org/officeDocument/2006/relationships/hyperlink" Target="https://aluext.sharepoint.com/sites/DesignandFeasibility/Profilvorschaubilder/01792-01.jpg" TargetMode="External"/><Relationship Id="rId1092" Type="http://schemas.openxmlformats.org/officeDocument/2006/relationships/hyperlink" Target="https://aluext.sharepoint.com/sites/DesignandFeasibility/Profilvorschaubilder/002038-03.jpg" TargetMode="External"/><Relationship Id="rId1397" Type="http://schemas.openxmlformats.org/officeDocument/2006/relationships/hyperlink" Target="https://aluext.sharepoint.com/sites/DesignandFeasibility/Profilvorschaubilder/Standard.jpg" TargetMode="External"/><Relationship Id="rId2143" Type="http://schemas.openxmlformats.org/officeDocument/2006/relationships/hyperlink" Target="https://aluext.sharepoint.com/sites/DesignandFeasibility/Lists/FeasibilityprofileDB/DispForm.aspx?ID=734" TargetMode="External"/><Relationship Id="rId2350" Type="http://schemas.openxmlformats.org/officeDocument/2006/relationships/hyperlink" Target="https://aluext.sharepoint.com/sites/DesignandFeasibility/Lists/FeasibilityprofileDB/DispForm.aspx?ID=767" TargetMode="External"/><Relationship Id="rId2795" Type="http://schemas.openxmlformats.org/officeDocument/2006/relationships/hyperlink" Target="https://aluext.sharepoint.com/sites/DesignandFeasibility/Lists/FeasibilityprofileDB/DispForm.aspx?ID=1244" TargetMode="External"/><Relationship Id="rId115" Type="http://schemas.openxmlformats.org/officeDocument/2006/relationships/hyperlink" Target="https://aluext.sharepoint.com/sites/DesignandFeasibility/Profilvorschaubilder/Standards/Flachstange.jpg" TargetMode="External"/><Relationship Id="rId322" Type="http://schemas.openxmlformats.org/officeDocument/2006/relationships/hyperlink" Target="https://aluext.sharepoint.com/sites/DesignandFeasibility/Profilvorschaubilder/Profil_001718-08.jpg" TargetMode="External"/><Relationship Id="rId767" Type="http://schemas.openxmlformats.org/officeDocument/2006/relationships/hyperlink" Target="https://aluext.sharepoint.com/sites/DesignandFeasibility/Profilvorschaubilder/01884-01.jpg" TargetMode="External"/><Relationship Id="rId974" Type="http://schemas.openxmlformats.org/officeDocument/2006/relationships/hyperlink" Target="https://aluext.sharepoint.com/sites/DesignandFeasibility/Profilvorschaubilder/Standards/Rundstange.jpg" TargetMode="External"/><Relationship Id="rId2003" Type="http://schemas.openxmlformats.org/officeDocument/2006/relationships/hyperlink" Target="https://aluext.sharepoint.com/sites/DesignandFeasibility/Lists/FeasibilityprofileDB/DispForm.aspx?ID=407" TargetMode="External"/><Relationship Id="rId2210" Type="http://schemas.openxmlformats.org/officeDocument/2006/relationships/hyperlink" Target="https://aluext.sharepoint.com/sites/DesignandFeasibility/Lists/FeasibilityprofileDB/DispForm.aspx?ID=605" TargetMode="External"/><Relationship Id="rId2448" Type="http://schemas.openxmlformats.org/officeDocument/2006/relationships/hyperlink" Target="https://aluext.sharepoint.com/sites/DesignandFeasibility/Lists/FeasibilityprofileDB/DispForm.aspx?ID=876" TargetMode="External"/><Relationship Id="rId2655" Type="http://schemas.openxmlformats.org/officeDocument/2006/relationships/hyperlink" Target="https://aluext.sharepoint.com/sites/DesignandFeasibility/Lists/FeasibilityprofileDB/DispForm.aspx?ID=1095" TargetMode="External"/><Relationship Id="rId2862" Type="http://schemas.openxmlformats.org/officeDocument/2006/relationships/hyperlink" Target="https://aluext.sharepoint.com/sites/DesignandFeasibility/Lists/FeasibilityprofileDB/DispForm.aspx?ID=1315" TargetMode="External"/><Relationship Id="rId627" Type="http://schemas.openxmlformats.org/officeDocument/2006/relationships/hyperlink" Target="https://aluext.sharepoint.com/sites/DesignandFeasibility/Profilvorschaubilder/Profil_001846-01.jpg" TargetMode="External"/><Relationship Id="rId834" Type="http://schemas.openxmlformats.org/officeDocument/2006/relationships/hyperlink" Target="https://aluext.sharepoint.com/sites/DesignandFeasibility/Profilvorschaubilder/001920-01.jpg" TargetMode="External"/><Relationship Id="rId1257" Type="http://schemas.openxmlformats.org/officeDocument/2006/relationships/hyperlink" Target="https://aluext.sharepoint.com/sites/DesignandFeasibility/Profilvorschaubilder/Standard.jpg" TargetMode="External"/><Relationship Id="rId1464" Type="http://schemas.openxmlformats.org/officeDocument/2006/relationships/hyperlink" Target="https://aluext.sharepoint.com/sites/DesignandFeasibility/Profilvorschaubilder/Standard.jpg" TargetMode="External"/><Relationship Id="rId1671" Type="http://schemas.openxmlformats.org/officeDocument/2006/relationships/hyperlink" Target="https://aluext.sharepoint.com/sites/DesignandFeasibility/Lists/FeasibilityprofileDB/DispForm.aspx?ID=641" TargetMode="External"/><Relationship Id="rId2308" Type="http://schemas.openxmlformats.org/officeDocument/2006/relationships/hyperlink" Target="https://aluext.sharepoint.com/sites/DesignandFeasibility/Lists/FeasibilityprofileDB/DispForm.aspx?ID=696" TargetMode="External"/><Relationship Id="rId2515" Type="http://schemas.openxmlformats.org/officeDocument/2006/relationships/hyperlink" Target="https://aluext.sharepoint.com/sites/DesignandFeasibility/Lists/FeasibilityprofileDB/DispForm.aspx?ID=949" TargetMode="External"/><Relationship Id="rId2722" Type="http://schemas.openxmlformats.org/officeDocument/2006/relationships/hyperlink" Target="https://aluext.sharepoint.com/sites/DesignandFeasibility/Lists/FeasibilityprofileDB/DispForm.aspx?ID=1167" TargetMode="External"/><Relationship Id="rId901" Type="http://schemas.openxmlformats.org/officeDocument/2006/relationships/hyperlink" Target="https://aluext.sharepoint.com/sites/DesignandFeasibility/Profilvorschaubilder/001951-01.jpg" TargetMode="External"/><Relationship Id="rId1117" Type="http://schemas.openxmlformats.org/officeDocument/2006/relationships/hyperlink" Target="https://aluext.sharepoint.com/sites/DesignandFeasibility/Profilvorschaubilder/Profil_002055-02.jpg" TargetMode="External"/><Relationship Id="rId1324" Type="http://schemas.openxmlformats.org/officeDocument/2006/relationships/hyperlink" Target="https://aluext.sharepoint.com/sites/DesignandFeasibility/Profilvorschaubilder/Profil_002165-08.jpg" TargetMode="External"/><Relationship Id="rId1531" Type="http://schemas.openxmlformats.org/officeDocument/2006/relationships/hyperlink" Target="https://aluext.sharepoint.com/sites/DesignandFeasibility/Profilvorschaubilder/02274_08.jpg" TargetMode="External"/><Relationship Id="rId1769" Type="http://schemas.openxmlformats.org/officeDocument/2006/relationships/hyperlink" Target="https://aluext.sharepoint.com/sites/DesignandFeasibility/Lists/FeasibilityprofileDB/DispForm.aspx?ID=156" TargetMode="External"/><Relationship Id="rId1976" Type="http://schemas.openxmlformats.org/officeDocument/2006/relationships/hyperlink" Target="https://aluext.sharepoint.com/sites/DesignandFeasibility/Lists/FeasibilityprofileDB/DispForm.aspx?ID=381" TargetMode="External"/><Relationship Id="rId3191" Type="http://schemas.openxmlformats.org/officeDocument/2006/relationships/hyperlink" Target="https://aluext.sharepoint.com/sites/DesignandFeasibility/Lists/FeasibilityprofileDB/DispForm.aspx?ID=1696" TargetMode="External"/><Relationship Id="rId30" Type="http://schemas.openxmlformats.org/officeDocument/2006/relationships/hyperlink" Target="https://aluext.sharepoint.com/sites/DesignandFeasibility/Profilvorschaubilder/001354-09.jpg" TargetMode="External"/><Relationship Id="rId1629" Type="http://schemas.openxmlformats.org/officeDocument/2006/relationships/hyperlink" Target="https://aluext.sharepoint.com/sites/DesignandFeasibility/Lists/FeasibilityprofileDB/DispForm.aspx?ID=330" TargetMode="External"/><Relationship Id="rId1836" Type="http://schemas.openxmlformats.org/officeDocument/2006/relationships/hyperlink" Target="https://aluext.sharepoint.com/sites/DesignandFeasibility/Lists/FeasibilityprofileDB/DispForm.aspx?ID=216" TargetMode="External"/><Relationship Id="rId1903" Type="http://schemas.openxmlformats.org/officeDocument/2006/relationships/hyperlink" Target="https://aluext.sharepoint.com/sites/DesignandFeasibility/Lists/FeasibilityprofileDB/DispForm.aspx?ID=279" TargetMode="External"/><Relationship Id="rId2098" Type="http://schemas.openxmlformats.org/officeDocument/2006/relationships/hyperlink" Target="https://aluext.sharepoint.com/sites/DesignandFeasibility/Lists/FeasibilityprofileDB/DispForm.aspx?ID=521" TargetMode="External"/><Relationship Id="rId3051" Type="http://schemas.openxmlformats.org/officeDocument/2006/relationships/hyperlink" Target="https://aluext.sharepoint.com/sites/DesignandFeasibility/Lists/FeasibilityprofileDB/DispForm.aspx?ID=1549" TargetMode="External"/><Relationship Id="rId3149" Type="http://schemas.openxmlformats.org/officeDocument/2006/relationships/hyperlink" Target="https://aluext.sharepoint.com/sites/DesignandFeasibility/Lists/FeasibilityprofileDB/DispForm.aspx?ID=1650" TargetMode="External"/><Relationship Id="rId277" Type="http://schemas.openxmlformats.org/officeDocument/2006/relationships/hyperlink" Target="https://aluext.sharepoint.com/sites/DesignandFeasibility/Profilvorschaubilder/01705-08.jpg" TargetMode="External"/><Relationship Id="rId484" Type="http://schemas.openxmlformats.org/officeDocument/2006/relationships/hyperlink" Target="https://aluext.sharepoint.com/sites/DesignandFeasibility/Profilvorschaubilder/Standards/Rundstange.jpg" TargetMode="External"/><Relationship Id="rId2165" Type="http://schemas.openxmlformats.org/officeDocument/2006/relationships/hyperlink" Target="https://aluext.sharepoint.com/sites/DesignandFeasibility/Lists/FeasibilityprofileDB/DispForm.aspx?ID=631" TargetMode="External"/><Relationship Id="rId3009" Type="http://schemas.openxmlformats.org/officeDocument/2006/relationships/hyperlink" Target="https://aluext.sharepoint.com/sites/DesignandFeasibility/Lists/FeasibilityprofileDB/DispForm.aspx?ID=1512" TargetMode="External"/><Relationship Id="rId137" Type="http://schemas.openxmlformats.org/officeDocument/2006/relationships/hyperlink" Target="https://aluext.sharepoint.com/sites/DesignandFeasibility/Profilvorschaubilder/logo_step_g_4c_pos.jpg" TargetMode="External"/><Relationship Id="rId344" Type="http://schemas.openxmlformats.org/officeDocument/2006/relationships/hyperlink" Target="https://aluext.sharepoint.com/sites/DesignandFeasibility/Profilvorschaubilder/001731-04.jpg" TargetMode="External"/><Relationship Id="rId691" Type="http://schemas.openxmlformats.org/officeDocument/2006/relationships/hyperlink" Target="https://aluext.sharepoint.com/sites/DesignandFeasibility/Profilvorschaubilder/001854-48.jpg" TargetMode="External"/><Relationship Id="rId789" Type="http://schemas.openxmlformats.org/officeDocument/2006/relationships/hyperlink" Target="https://aluext.sharepoint.com/sites/DesignandFeasibility/Profilvorschaubilder/001895-03.jpg" TargetMode="External"/><Relationship Id="rId996" Type="http://schemas.openxmlformats.org/officeDocument/2006/relationships/hyperlink" Target="https://aluext.sharepoint.com/sites/DesignandFeasibility/Profilvorschaubilder/Profil_001995-08.jpg" TargetMode="External"/><Relationship Id="rId2025" Type="http://schemas.openxmlformats.org/officeDocument/2006/relationships/hyperlink" Target="https://aluext.sharepoint.com/sites/DesignandFeasibility/Lists/FeasibilityprofileDB/DispForm.aspx?ID=435" TargetMode="External"/><Relationship Id="rId2372" Type="http://schemas.openxmlformats.org/officeDocument/2006/relationships/hyperlink" Target="https://aluext.sharepoint.com/sites/DesignandFeasibility/Lists/FeasibilityprofileDB/DispForm.aspx?ID=791" TargetMode="External"/><Relationship Id="rId2677" Type="http://schemas.openxmlformats.org/officeDocument/2006/relationships/hyperlink" Target="https://aluext.sharepoint.com/sites/DesignandFeasibility/Lists/FeasibilityprofileDB/DispForm.aspx?ID=1117" TargetMode="External"/><Relationship Id="rId2884" Type="http://schemas.openxmlformats.org/officeDocument/2006/relationships/hyperlink" Target="https://aluext.sharepoint.com/sites/DesignandFeasibility/Lists/FeasibilityprofileDB/DispForm.aspx?ID=1348" TargetMode="External"/><Relationship Id="rId551" Type="http://schemas.openxmlformats.org/officeDocument/2006/relationships/hyperlink" Target="https://aluext.sharepoint.com/sites/DesignandFeasibility/Profilvorschaubilder/001823-01.jpg" TargetMode="External"/><Relationship Id="rId649" Type="http://schemas.openxmlformats.org/officeDocument/2006/relationships/hyperlink" Target="https://aluext.sharepoint.com/sites/DesignandFeasibility/Profilvorschaubilder/Profil_001854-06.jpg" TargetMode="External"/><Relationship Id="rId856" Type="http://schemas.openxmlformats.org/officeDocument/2006/relationships/hyperlink" Target="https://aluext.sharepoint.com/sites/DesignandFeasibility/Profilvorschaubilder/Standards/L-Profil.jpg" TargetMode="External"/><Relationship Id="rId1181" Type="http://schemas.openxmlformats.org/officeDocument/2006/relationships/hyperlink" Target="https://aluext.sharepoint.com/sites/DesignandFeasibility/Profilvorschaubilder/02087-01.jpg" TargetMode="External"/><Relationship Id="rId1279" Type="http://schemas.openxmlformats.org/officeDocument/2006/relationships/hyperlink" Target="https://aluext.sharepoint.com/sites/DesignandFeasibility/Profilvorschaubilder/Standards/Rundrohr.jpg" TargetMode="External"/><Relationship Id="rId1486" Type="http://schemas.openxmlformats.org/officeDocument/2006/relationships/hyperlink" Target="https://aluext.sharepoint.com/sites/DesignandFeasibility/Profilvorschaubilder/Profil_002269-03.jpg" TargetMode="External"/><Relationship Id="rId2232" Type="http://schemas.openxmlformats.org/officeDocument/2006/relationships/hyperlink" Target="https://aluext.sharepoint.com/sites/DesignandFeasibility/Lists/FeasibilityprofileDB/DispForm.aspx?ID=645" TargetMode="External"/><Relationship Id="rId2537" Type="http://schemas.openxmlformats.org/officeDocument/2006/relationships/hyperlink" Target="https://aluext.sharepoint.com/sites/DesignandFeasibility/Lists/FeasibilityprofileDB/DispForm.aspx?ID=975" TargetMode="External"/><Relationship Id="rId204" Type="http://schemas.openxmlformats.org/officeDocument/2006/relationships/hyperlink" Target="https://aluext.sharepoint.com/sites/DesignandFeasibility/Profilvorschaubilder/Profil_001659-04.jpg" TargetMode="External"/><Relationship Id="rId411" Type="http://schemas.openxmlformats.org/officeDocument/2006/relationships/hyperlink" Target="https://aluext.sharepoint.com/sites/DesignandFeasibility/Profilvorschaubilder/Standards/Flachstange.jpg" TargetMode="External"/><Relationship Id="rId509" Type="http://schemas.openxmlformats.org/officeDocument/2006/relationships/hyperlink" Target="https://aluext.sharepoint.com/sites/DesignandFeasibility/Profilvorschaubilder/01806-01.jpg" TargetMode="External"/><Relationship Id="rId1041" Type="http://schemas.openxmlformats.org/officeDocument/2006/relationships/hyperlink" Target="https://aluext.sharepoint.com/sites/DesignandFeasibility/Profilvorschaubilder/002013-03.jpg" TargetMode="External"/><Relationship Id="rId1139" Type="http://schemas.openxmlformats.org/officeDocument/2006/relationships/hyperlink" Target="https://aluext.sharepoint.com/sites/DesignandFeasibility/Profilvorschaubilder/Profil_002070-01.jpg" TargetMode="External"/><Relationship Id="rId1346" Type="http://schemas.openxmlformats.org/officeDocument/2006/relationships/hyperlink" Target="https://aluext.sharepoint.com/sites/DesignandFeasibility/Profilvorschaubilder/Standards/Rechteckrohr.jpg" TargetMode="External"/><Relationship Id="rId1693" Type="http://schemas.openxmlformats.org/officeDocument/2006/relationships/hyperlink" Target="https://aluext.sharepoint.com/sites/DesignandFeasibility/Lists/FeasibilityprofileDB/DispForm.aspx?ID=1176" TargetMode="External"/><Relationship Id="rId1998" Type="http://schemas.openxmlformats.org/officeDocument/2006/relationships/hyperlink" Target="https://aluext.sharepoint.com/sites/DesignandFeasibility/Lists/FeasibilityprofileDB/DispForm.aspx?ID=402" TargetMode="External"/><Relationship Id="rId2744" Type="http://schemas.openxmlformats.org/officeDocument/2006/relationships/hyperlink" Target="https://aluext.sharepoint.com/sites/DesignandFeasibility/Lists/FeasibilityprofileDB/DispForm.aspx?ID=1197" TargetMode="External"/><Relationship Id="rId2951" Type="http://schemas.openxmlformats.org/officeDocument/2006/relationships/hyperlink" Target="https://aluext.sharepoint.com/sites/DesignandFeasibility/Lists/FeasibilityprofileDB/DispForm.aspx?ID=1451" TargetMode="External"/><Relationship Id="rId716" Type="http://schemas.openxmlformats.org/officeDocument/2006/relationships/hyperlink" Target="https://aluext.sharepoint.com/sites/DesignandFeasibility/Profilvorschaubilder/01862-07.jpg" TargetMode="External"/><Relationship Id="rId923" Type="http://schemas.openxmlformats.org/officeDocument/2006/relationships/hyperlink" Target="https://aluext.sharepoint.com/sites/DesignandFeasibility/Profilvorschaubilder/logo_step_g_4c_pos.jpg" TargetMode="External"/><Relationship Id="rId1553" Type="http://schemas.openxmlformats.org/officeDocument/2006/relationships/hyperlink" Target="https://aluext.sharepoint.com/sites/DesignandFeasibility/Profilvorschaubilder/002295-01.jpg" TargetMode="External"/><Relationship Id="rId1760" Type="http://schemas.openxmlformats.org/officeDocument/2006/relationships/hyperlink" Target="https://aluext.sharepoint.com/sites/DesignandFeasibility/Lists/FeasibilityprofileDB/DispForm.aspx?ID=146" TargetMode="External"/><Relationship Id="rId1858" Type="http://schemas.openxmlformats.org/officeDocument/2006/relationships/hyperlink" Target="https://aluext.sharepoint.com/sites/DesignandFeasibility/Lists/FeasibilityprofileDB/DispForm.aspx?ID=246" TargetMode="External"/><Relationship Id="rId2604" Type="http://schemas.openxmlformats.org/officeDocument/2006/relationships/hyperlink" Target="https://aluext.sharepoint.com/sites/DesignandFeasibility/Lists/FeasibilityprofileDB/DispForm.aspx?ID=1050" TargetMode="External"/><Relationship Id="rId2811" Type="http://schemas.openxmlformats.org/officeDocument/2006/relationships/hyperlink" Target="https://aluext.sharepoint.com/sites/DesignandFeasibility/Lists/FeasibilityprofileDB/DispForm.aspx?ID=1262" TargetMode="External"/><Relationship Id="rId52" Type="http://schemas.openxmlformats.org/officeDocument/2006/relationships/hyperlink" Target="https://aluext.sharepoint.com/sites/DesignandFeasibility/Profilvorschaubilder/01510-02.jpg" TargetMode="External"/><Relationship Id="rId1206" Type="http://schemas.openxmlformats.org/officeDocument/2006/relationships/hyperlink" Target="https://aluext.sharepoint.com/sites/DesignandFeasibility/Profilvorschaubilder/002100-06.jpg" TargetMode="External"/><Relationship Id="rId1413" Type="http://schemas.openxmlformats.org/officeDocument/2006/relationships/hyperlink" Target="https://aluext.sharepoint.com/sites/DesignandFeasibility/Profilvorschaubilder/Standards/Rundrohr.jpg" TargetMode="External"/><Relationship Id="rId1620" Type="http://schemas.openxmlformats.org/officeDocument/2006/relationships/hyperlink" Target="https://aluext.sharepoint.com/sites/DesignandFeasibility/Lists/FeasibilityprofileDB/DispForm.aspx?ID=1000" TargetMode="External"/><Relationship Id="rId2909" Type="http://schemas.openxmlformats.org/officeDocument/2006/relationships/hyperlink" Target="https://aluext.sharepoint.com/sites/DesignandFeasibility/Lists/FeasibilityprofileDB/DispForm.aspx?ID=1396" TargetMode="External"/><Relationship Id="rId3073" Type="http://schemas.openxmlformats.org/officeDocument/2006/relationships/hyperlink" Target="https://aluext.sharepoint.com/sites/DesignandFeasibility/Lists/FeasibilityprofileDB/DispForm.aspx?ID=1571" TargetMode="External"/><Relationship Id="rId1718" Type="http://schemas.openxmlformats.org/officeDocument/2006/relationships/hyperlink" Target="https://aluext.sharepoint.com/sites/DesignandFeasibility/Lists/FeasibilityprofileDB/DispForm.aspx?ID=106" TargetMode="External"/><Relationship Id="rId1925" Type="http://schemas.openxmlformats.org/officeDocument/2006/relationships/hyperlink" Target="https://aluext.sharepoint.com/sites/DesignandFeasibility/Lists/FeasibilityprofileDB/DispForm.aspx?ID=317" TargetMode="External"/><Relationship Id="rId3140" Type="http://schemas.openxmlformats.org/officeDocument/2006/relationships/hyperlink" Target="https://aluext.sharepoint.com/sites/DesignandFeasibility/Lists/FeasibilityprofileDB/DispForm.aspx?ID=1640" TargetMode="External"/><Relationship Id="rId299" Type="http://schemas.openxmlformats.org/officeDocument/2006/relationships/hyperlink" Target="https://aluext.sharepoint.com/sites/DesignandFeasibility/Profilvorschaubilder/logo_step_g_4c_pos.jpg" TargetMode="External"/><Relationship Id="rId2187" Type="http://schemas.openxmlformats.org/officeDocument/2006/relationships/hyperlink" Target="https://aluext.sharepoint.com/sites/DesignandFeasibility/Lists/FeasibilityprofileDB/DispForm.aspx?ID=585" TargetMode="External"/><Relationship Id="rId2394" Type="http://schemas.openxmlformats.org/officeDocument/2006/relationships/hyperlink" Target="https://aluext.sharepoint.com/sites/DesignandFeasibility/Lists/FeasibilityprofileDB/DispForm.aspx?ID=818" TargetMode="External"/><Relationship Id="rId159" Type="http://schemas.openxmlformats.org/officeDocument/2006/relationships/hyperlink" Target="https://aluext.sharepoint.com/sites/DesignandFeasibility/Profilvorschaubilder/Profil_001637-02.jpg" TargetMode="External"/><Relationship Id="rId366" Type="http://schemas.openxmlformats.org/officeDocument/2006/relationships/hyperlink" Target="https://aluext.sharepoint.com/sites/DesignandFeasibility/Profilvorschaubilder/01736-03.jpg" TargetMode="External"/><Relationship Id="rId573" Type="http://schemas.openxmlformats.org/officeDocument/2006/relationships/hyperlink" Target="https://aluext.sharepoint.com/sites/DesignandFeasibility/Profilvorschaubilder/logo_step_g_4c_pos.jpg" TargetMode="External"/><Relationship Id="rId780" Type="http://schemas.openxmlformats.org/officeDocument/2006/relationships/hyperlink" Target="https://aluext.sharepoint.com/sites/DesignandFeasibility/Profilvorschaubilder/001892-01.jpg" TargetMode="External"/><Relationship Id="rId2047" Type="http://schemas.openxmlformats.org/officeDocument/2006/relationships/hyperlink" Target="https://aluext.sharepoint.com/sites/DesignandFeasibility/Lists/FeasibilityprofileDB/DispForm.aspx?ID=459" TargetMode="External"/><Relationship Id="rId2254" Type="http://schemas.openxmlformats.org/officeDocument/2006/relationships/hyperlink" Target="https://aluext.sharepoint.com/sites/DesignandFeasibility/Lists/FeasibilityprofileDB/DispForm.aspx?ID=678" TargetMode="External"/><Relationship Id="rId2461" Type="http://schemas.openxmlformats.org/officeDocument/2006/relationships/hyperlink" Target="https://aluext.sharepoint.com/sites/DesignandFeasibility/Lists/FeasibilityprofileDB/DispForm.aspx?ID=889" TargetMode="External"/><Relationship Id="rId2699" Type="http://schemas.openxmlformats.org/officeDocument/2006/relationships/hyperlink" Target="https://aluext.sharepoint.com/sites/DesignandFeasibility/Lists/FeasibilityprofileDB/DispForm.aspx?ID=1143" TargetMode="External"/><Relationship Id="rId3000" Type="http://schemas.openxmlformats.org/officeDocument/2006/relationships/hyperlink" Target="https://aluext.sharepoint.com/sites/DesignandFeasibility/Lists/FeasibilityprofileDB/DispForm.aspx?ID=1504" TargetMode="External"/><Relationship Id="rId226" Type="http://schemas.openxmlformats.org/officeDocument/2006/relationships/hyperlink" Target="https://aluext.sharepoint.com/sites/DesignandFeasibility/Profilvorschaubilder/logo_step_g_4c_pos.jpg" TargetMode="External"/><Relationship Id="rId433" Type="http://schemas.openxmlformats.org/officeDocument/2006/relationships/hyperlink" Target="https://aluext.sharepoint.com/sites/DesignandFeasibility/Profilvorschaubilder/001766-01.jpg" TargetMode="External"/><Relationship Id="rId878" Type="http://schemas.openxmlformats.org/officeDocument/2006/relationships/hyperlink" Target="https://aluext.sharepoint.com/sites/DesignandFeasibility/Profilvorschaubilder/001938-04.jpg" TargetMode="External"/><Relationship Id="rId1063" Type="http://schemas.openxmlformats.org/officeDocument/2006/relationships/hyperlink" Target="https://aluext.sharepoint.com/sites/DesignandFeasibility/Profilvorschaubilder/logo_step_g_4c_pos.jpg" TargetMode="External"/><Relationship Id="rId1270" Type="http://schemas.openxmlformats.org/officeDocument/2006/relationships/hyperlink" Target="https://aluext.sharepoint.com/sites/DesignandFeasibility/Profilvorschaubilder/002123-01.jpg" TargetMode="External"/><Relationship Id="rId2114" Type="http://schemas.openxmlformats.org/officeDocument/2006/relationships/hyperlink" Target="https://aluext.sharepoint.com/sites/DesignandFeasibility/Lists/FeasibilityprofileDB/DispForm.aspx?ID=1075" TargetMode="External"/><Relationship Id="rId2559" Type="http://schemas.openxmlformats.org/officeDocument/2006/relationships/hyperlink" Target="https://aluext.sharepoint.com/sites/DesignandFeasibility/Lists/FeasibilityprofileDB/DispForm.aspx?ID=1012" TargetMode="External"/><Relationship Id="rId2766" Type="http://schemas.openxmlformats.org/officeDocument/2006/relationships/hyperlink" Target="https://aluext.sharepoint.com/sites/DesignandFeasibility/Lists/FeasibilityprofileDB/DispForm.aspx?ID=1213" TargetMode="External"/><Relationship Id="rId2973" Type="http://schemas.openxmlformats.org/officeDocument/2006/relationships/hyperlink" Target="https://aluext.sharepoint.com/sites/DesignandFeasibility/Lists/FeasibilityprofileDB/DispForm.aspx?ID=1475" TargetMode="External"/><Relationship Id="rId640" Type="http://schemas.openxmlformats.org/officeDocument/2006/relationships/hyperlink" Target="https://aluext.sharepoint.com/sites/DesignandFeasibility/Profilvorschaubilder/01851-01.jpg" TargetMode="External"/><Relationship Id="rId738" Type="http://schemas.openxmlformats.org/officeDocument/2006/relationships/hyperlink" Target="https://aluext.sharepoint.com/sites/DesignandFeasibility/Profilvorschaubilder/Standards/Flachstange.jpg" TargetMode="External"/><Relationship Id="rId945" Type="http://schemas.openxmlformats.org/officeDocument/2006/relationships/hyperlink" Target="https://aluext.sharepoint.com/sites/DesignandFeasibility/Profilvorschaubilder/001972-01.jpg" TargetMode="External"/><Relationship Id="rId1368" Type="http://schemas.openxmlformats.org/officeDocument/2006/relationships/hyperlink" Target="https://aluext.sharepoint.com/sites/DesignandFeasibility/Profilvorschaubilder/Profil_002189-01.jpg" TargetMode="External"/><Relationship Id="rId1575" Type="http://schemas.openxmlformats.org/officeDocument/2006/relationships/hyperlink" Target="https://aluext.sharepoint.com/sites/DesignandFeasibility/Profilvorschaubilder/002310-01.jpg" TargetMode="External"/><Relationship Id="rId1782" Type="http://schemas.openxmlformats.org/officeDocument/2006/relationships/hyperlink" Target="https://aluext.sharepoint.com/sites/DesignandFeasibility/Lists/FeasibilityprofileDB/DispForm.aspx?ID=165" TargetMode="External"/><Relationship Id="rId2321" Type="http://schemas.openxmlformats.org/officeDocument/2006/relationships/hyperlink" Target="https://aluext.sharepoint.com/sites/DesignandFeasibility/Lists/FeasibilityprofileDB/DispForm.aspx?ID=707" TargetMode="External"/><Relationship Id="rId2419" Type="http://schemas.openxmlformats.org/officeDocument/2006/relationships/hyperlink" Target="https://aluext.sharepoint.com/sites/DesignandFeasibility/Lists/FeasibilityprofileDB/DispForm.aspx?ID=860" TargetMode="External"/><Relationship Id="rId2626" Type="http://schemas.openxmlformats.org/officeDocument/2006/relationships/hyperlink" Target="https://aluext.sharepoint.com/sites/DesignandFeasibility/Lists/FeasibilityprofileDB/DispForm.aspx?ID=1062" TargetMode="External"/><Relationship Id="rId2833" Type="http://schemas.openxmlformats.org/officeDocument/2006/relationships/hyperlink" Target="https://aluext.sharepoint.com/sites/DesignandFeasibility/Lists/FeasibilityprofileDB/DispForm.aspx?ID=1283" TargetMode="External"/><Relationship Id="rId74" Type="http://schemas.openxmlformats.org/officeDocument/2006/relationships/hyperlink" Target="https://aluext.sharepoint.com/sites/DesignandFeasibility/Profilvorschaubilder/01598-08.jpg" TargetMode="External"/><Relationship Id="rId500" Type="http://schemas.openxmlformats.org/officeDocument/2006/relationships/hyperlink" Target="https://aluext.sharepoint.com/sites/DesignandFeasibility/Profilvorschaubilder/01806-01.jpg" TargetMode="External"/><Relationship Id="rId805" Type="http://schemas.openxmlformats.org/officeDocument/2006/relationships/hyperlink" Target="https://aluext.sharepoint.com/sites/DesignandFeasibility/Profilvorschaubilder/Profil_001903-01.jpg" TargetMode="External"/><Relationship Id="rId1130" Type="http://schemas.openxmlformats.org/officeDocument/2006/relationships/hyperlink" Target="https://aluext.sharepoint.com/sites/DesignandFeasibility/Profilvorschaubilder/Profil_002067-03.jpg" TargetMode="External"/><Relationship Id="rId1228" Type="http://schemas.openxmlformats.org/officeDocument/2006/relationships/hyperlink" Target="https://aluext.sharepoint.com/sites/DesignandFeasibility/Profilvorschaubilder/Profil_002111-05.jpg" TargetMode="External"/><Relationship Id="rId1435" Type="http://schemas.openxmlformats.org/officeDocument/2006/relationships/hyperlink" Target="https://aluext.sharepoint.com/sites/DesignandFeasibility/Profilvorschaubilder/002237-01.jpg" TargetMode="External"/><Relationship Id="rId1642" Type="http://schemas.openxmlformats.org/officeDocument/2006/relationships/hyperlink" Target="https://aluext.sharepoint.com/sites/DesignandFeasibility/Lists/FeasibilityprofileDB/DispForm.aspx?ID=1369" TargetMode="External"/><Relationship Id="rId1947" Type="http://schemas.openxmlformats.org/officeDocument/2006/relationships/hyperlink" Target="https://aluext.sharepoint.com/sites/DesignandFeasibility/Lists/FeasibilityprofileDB/DispForm.aspx?ID=1645" TargetMode="External"/><Relationship Id="rId2900" Type="http://schemas.openxmlformats.org/officeDocument/2006/relationships/hyperlink" Target="https://aluext.sharepoint.com/sites/DesignandFeasibility/Lists/FeasibilityprofileDB/DispForm.aspx?ID=1381" TargetMode="External"/><Relationship Id="rId3095" Type="http://schemas.openxmlformats.org/officeDocument/2006/relationships/hyperlink" Target="https://aluext.sharepoint.com/sites/DesignandFeasibility/Lists/FeasibilityprofileDB/DispForm.aspx?ID=1594" TargetMode="External"/><Relationship Id="rId1502" Type="http://schemas.openxmlformats.org/officeDocument/2006/relationships/hyperlink" Target="https://aluext.sharepoint.com/sites/DesignandFeasibility/Profilvorschaubilder/Profil_002269-19.jpg" TargetMode="External"/><Relationship Id="rId1807" Type="http://schemas.openxmlformats.org/officeDocument/2006/relationships/hyperlink" Target="https://aluext.sharepoint.com/sites/DesignandFeasibility/Lists/FeasibilityprofileDB/DispForm.aspx?ID=234" TargetMode="External"/><Relationship Id="rId3162" Type="http://schemas.openxmlformats.org/officeDocument/2006/relationships/hyperlink" Target="https://aluext.sharepoint.com/sites/DesignandFeasibility/Lists/FeasibilityprofileDB/DispForm.aspx?ID=1663" TargetMode="External"/><Relationship Id="rId290" Type="http://schemas.openxmlformats.org/officeDocument/2006/relationships/hyperlink" Target="https://aluext.sharepoint.com/sites/DesignandFeasibility/Profilvorschaubilder/001706-02.jpg" TargetMode="External"/><Relationship Id="rId388" Type="http://schemas.openxmlformats.org/officeDocument/2006/relationships/hyperlink" Target="https://aluext.sharepoint.com/sites/DesignandFeasibility/Profilvorschaubilder/logo_step_g_4c_pos.jpg" TargetMode="External"/><Relationship Id="rId2069" Type="http://schemas.openxmlformats.org/officeDocument/2006/relationships/hyperlink" Target="https://aluext.sharepoint.com/sites/DesignandFeasibility/Lists/FeasibilityprofileDB/DispForm.aspx?ID=485" TargetMode="External"/><Relationship Id="rId3022" Type="http://schemas.openxmlformats.org/officeDocument/2006/relationships/hyperlink" Target="https://aluext.sharepoint.com/sites/DesignandFeasibility/Lists/FeasibilityprofileDB/DispForm.aspx?ID=1526" TargetMode="External"/><Relationship Id="rId150" Type="http://schemas.openxmlformats.org/officeDocument/2006/relationships/hyperlink" Target="https://aluext.sharepoint.com/sites/DesignandFeasibility/Profilvorschaubilder/Profil_1634-01.jpg" TargetMode="External"/><Relationship Id="rId595" Type="http://schemas.openxmlformats.org/officeDocument/2006/relationships/hyperlink" Target="https://aluext.sharepoint.com/sites/DesignandFeasibility/Profilvorschaubilder/01827-05.jpg" TargetMode="External"/><Relationship Id="rId2276" Type="http://schemas.openxmlformats.org/officeDocument/2006/relationships/hyperlink" Target="https://aluext.sharepoint.com/sites/DesignandFeasibility/Lists/FeasibilityprofileDB/DispForm.aspx?ID=743" TargetMode="External"/><Relationship Id="rId2483" Type="http://schemas.openxmlformats.org/officeDocument/2006/relationships/hyperlink" Target="https://aluext.sharepoint.com/sites/DesignandFeasibility/Lists/FeasibilityprofileDB/DispForm.aspx?ID=915" TargetMode="External"/><Relationship Id="rId2690" Type="http://schemas.openxmlformats.org/officeDocument/2006/relationships/hyperlink" Target="https://aluext.sharepoint.com/sites/DesignandFeasibility/Lists/FeasibilityprofileDB/DispForm.aspx?ID=1131" TargetMode="External"/><Relationship Id="rId248" Type="http://schemas.openxmlformats.org/officeDocument/2006/relationships/hyperlink" Target="https://aluext.sharepoint.com/sites/DesignandFeasibility/Profilvorschaubilder/01693-02_03.jpg" TargetMode="External"/><Relationship Id="rId455" Type="http://schemas.openxmlformats.org/officeDocument/2006/relationships/hyperlink" Target="https://aluext.sharepoint.com/sites/DesignandFeasibility/Profilvorschaubilder/Standards/Rundstange.jpg" TargetMode="External"/><Relationship Id="rId662" Type="http://schemas.openxmlformats.org/officeDocument/2006/relationships/hyperlink" Target="https://aluext.sharepoint.com/sites/DesignandFeasibility/Profilvorschaubilder/Profil_001854-19.jpg" TargetMode="External"/><Relationship Id="rId1085" Type="http://schemas.openxmlformats.org/officeDocument/2006/relationships/hyperlink" Target="https://aluext.sharepoint.com/sites/DesignandFeasibility/Profilvorschaubilder/02034-01.jpg" TargetMode="External"/><Relationship Id="rId1292" Type="http://schemas.openxmlformats.org/officeDocument/2006/relationships/hyperlink" Target="https://aluext.sharepoint.com/sites/DesignandFeasibility/Profilvorschaubilder/Standard.jpg" TargetMode="External"/><Relationship Id="rId2136" Type="http://schemas.openxmlformats.org/officeDocument/2006/relationships/hyperlink" Target="https://aluext.sharepoint.com/sites/DesignandFeasibility/Lists/FeasibilityprofileDB/DispForm.aspx?ID=552" TargetMode="External"/><Relationship Id="rId2343" Type="http://schemas.openxmlformats.org/officeDocument/2006/relationships/hyperlink" Target="https://aluext.sharepoint.com/sites/DesignandFeasibility/Lists/FeasibilityprofileDB/DispForm.aspx?ID=728" TargetMode="External"/><Relationship Id="rId2550" Type="http://schemas.openxmlformats.org/officeDocument/2006/relationships/hyperlink" Target="https://aluext.sharepoint.com/sites/DesignandFeasibility/Lists/FeasibilityprofileDB/DispForm.aspx?ID=992" TargetMode="External"/><Relationship Id="rId2788" Type="http://schemas.openxmlformats.org/officeDocument/2006/relationships/hyperlink" Target="https://aluext.sharepoint.com/sites/DesignandFeasibility/Lists/FeasibilityprofileDB/DispForm.aspx?ID=1240" TargetMode="External"/><Relationship Id="rId2995" Type="http://schemas.openxmlformats.org/officeDocument/2006/relationships/hyperlink" Target="https://aluext.sharepoint.com/sites/DesignandFeasibility/Lists/FeasibilityprofileDB/DispForm.aspx?ID=1498" TargetMode="External"/><Relationship Id="rId108" Type="http://schemas.openxmlformats.org/officeDocument/2006/relationships/hyperlink" Target="https://aluext.sharepoint.com/sites/DesignandFeasibility/Profilvorschaubilder/Profil_001622-04.jpg" TargetMode="External"/><Relationship Id="rId315" Type="http://schemas.openxmlformats.org/officeDocument/2006/relationships/hyperlink" Target="https://aluext.sharepoint.com/sites/DesignandFeasibility/Profilvorschaubilder/Profil_001718-01.jpg" TargetMode="External"/><Relationship Id="rId522" Type="http://schemas.openxmlformats.org/officeDocument/2006/relationships/hyperlink" Target="https://aluext.sharepoint.com/sites/DesignandFeasibility/Profilvorschaubilder/001813-01.jpg" TargetMode="External"/><Relationship Id="rId967" Type="http://schemas.openxmlformats.org/officeDocument/2006/relationships/hyperlink" Target="https://aluext.sharepoint.com/sites/DesignandFeasibility/Profilvorschaubilder/logo_step_g_4c_pos.jpg" TargetMode="External"/><Relationship Id="rId1152" Type="http://schemas.openxmlformats.org/officeDocument/2006/relationships/hyperlink" Target="https://aluext.sharepoint.com/sites/DesignandFeasibility/Profilvorschaubilder/logo_step_g_4c_pos.jpg" TargetMode="External"/><Relationship Id="rId1597" Type="http://schemas.openxmlformats.org/officeDocument/2006/relationships/hyperlink" Target="https://aluext.sharepoint.com/sites/DesignandFeasibility/Profilvorschaubilder/002322-01.jpg" TargetMode="External"/><Relationship Id="rId2203" Type="http://schemas.openxmlformats.org/officeDocument/2006/relationships/hyperlink" Target="https://aluext.sharepoint.com/sites/DesignandFeasibility/Lists/FeasibilityprofileDB/DispForm.aspx?ID=598" TargetMode="External"/><Relationship Id="rId2410" Type="http://schemas.openxmlformats.org/officeDocument/2006/relationships/hyperlink" Target="https://aluext.sharepoint.com/sites/DesignandFeasibility/Lists/FeasibilityprofileDB/DispForm.aspx?ID=834" TargetMode="External"/><Relationship Id="rId2648" Type="http://schemas.openxmlformats.org/officeDocument/2006/relationships/hyperlink" Target="https://aluext.sharepoint.com/sites/DesignandFeasibility/Lists/FeasibilityprofileDB/DispForm.aspx?ID=1089" TargetMode="External"/><Relationship Id="rId2855" Type="http://schemas.openxmlformats.org/officeDocument/2006/relationships/hyperlink" Target="https://aluext.sharepoint.com/sites/DesignandFeasibility/Lists/FeasibilityprofileDB/DispForm.aspx?ID=1308" TargetMode="External"/><Relationship Id="rId96" Type="http://schemas.openxmlformats.org/officeDocument/2006/relationships/hyperlink" Target="https://aluext.sharepoint.com/sites/DesignandFeasibility/Profilvorschaubilder/Profil_001620-01.jpg" TargetMode="External"/><Relationship Id="rId827" Type="http://schemas.openxmlformats.org/officeDocument/2006/relationships/hyperlink" Target="https://aluext.sharepoint.com/sites/DesignandFeasibility/Profilvorschaubilder/Standards/Flachstange.jpg" TargetMode="External"/><Relationship Id="rId1012" Type="http://schemas.openxmlformats.org/officeDocument/2006/relationships/hyperlink" Target="https://aluext.sharepoint.com/sites/DesignandFeasibility/Profilvorschaubilder/01998-01.jpg" TargetMode="External"/><Relationship Id="rId1457" Type="http://schemas.openxmlformats.org/officeDocument/2006/relationships/hyperlink" Target="https://aluext.sharepoint.com/sites/DesignandFeasibility/Profilvorschaubilder/Standards/U-Profil.jpg" TargetMode="External"/><Relationship Id="rId1664" Type="http://schemas.openxmlformats.org/officeDocument/2006/relationships/hyperlink" Target="https://aluext.sharepoint.com/sites/DesignandFeasibility/Lists/FeasibilityprofileDB/DispForm.aspx?ID=776" TargetMode="External"/><Relationship Id="rId1871" Type="http://schemas.openxmlformats.org/officeDocument/2006/relationships/hyperlink" Target="https://aluext.sharepoint.com/sites/DesignandFeasibility/Lists/FeasibilityprofileDB/DispForm.aspx?ID=260" TargetMode="External"/><Relationship Id="rId2508" Type="http://schemas.openxmlformats.org/officeDocument/2006/relationships/hyperlink" Target="https://aluext.sharepoint.com/sites/DesignandFeasibility/Lists/FeasibilityprofileDB/DispForm.aspx?ID=940" TargetMode="External"/><Relationship Id="rId2715" Type="http://schemas.openxmlformats.org/officeDocument/2006/relationships/hyperlink" Target="https://aluext.sharepoint.com/sites/DesignandFeasibility/Lists/FeasibilityprofileDB/DispForm.aspx?ID=1160" TargetMode="External"/><Relationship Id="rId2922" Type="http://schemas.openxmlformats.org/officeDocument/2006/relationships/hyperlink" Target="https://aluext.sharepoint.com/sites/DesignandFeasibility/Lists/FeasibilityprofileDB/DispForm.aspx?ID=1421" TargetMode="External"/><Relationship Id="rId1317" Type="http://schemas.openxmlformats.org/officeDocument/2006/relationships/hyperlink" Target="https://aluext.sharepoint.com/sites/DesignandFeasibility/Profilvorschaubilder/Profil_002165-01.jpg" TargetMode="External"/><Relationship Id="rId1524" Type="http://schemas.openxmlformats.org/officeDocument/2006/relationships/hyperlink" Target="https://aluext.sharepoint.com/sites/DesignandFeasibility/Profilvorschaubilder/02274_01.jpg" TargetMode="External"/><Relationship Id="rId1731" Type="http://schemas.openxmlformats.org/officeDocument/2006/relationships/hyperlink" Target="https://aluext.sharepoint.com/sites/DesignandFeasibility/Lists/FeasibilityprofileDB/DispForm.aspx?ID=149" TargetMode="External"/><Relationship Id="rId1969" Type="http://schemas.openxmlformats.org/officeDocument/2006/relationships/hyperlink" Target="https://aluext.sharepoint.com/sites/DesignandFeasibility/Lists/FeasibilityprofileDB/DispForm.aspx?ID=374" TargetMode="External"/><Relationship Id="rId3184" Type="http://schemas.openxmlformats.org/officeDocument/2006/relationships/hyperlink" Target="https://aluext.sharepoint.com/sites/DesignandFeasibility/Lists/FeasibilityprofileDB/DispForm.aspx?ID=1680" TargetMode="External"/><Relationship Id="rId23" Type="http://schemas.openxmlformats.org/officeDocument/2006/relationships/hyperlink" Target="https://aluext.sharepoint.com/sites/DesignandFeasibility/Profilvorschaubilder/Profil_001354-01.jpg" TargetMode="External"/><Relationship Id="rId1829" Type="http://schemas.openxmlformats.org/officeDocument/2006/relationships/hyperlink" Target="https://aluext.sharepoint.com/sites/DesignandFeasibility/Lists/FeasibilityprofileDB/DispForm.aspx?ID=209" TargetMode="External"/><Relationship Id="rId2298" Type="http://schemas.openxmlformats.org/officeDocument/2006/relationships/hyperlink" Target="https://aluext.sharepoint.com/sites/DesignandFeasibility/Lists/FeasibilityprofileDB/DispForm.aspx?ID=665" TargetMode="External"/><Relationship Id="rId3044" Type="http://schemas.openxmlformats.org/officeDocument/2006/relationships/hyperlink" Target="https://aluext.sharepoint.com/sites/DesignandFeasibility/Lists/FeasibilityprofileDB/DispForm.aspx?ID=1540" TargetMode="External"/><Relationship Id="rId172" Type="http://schemas.openxmlformats.org/officeDocument/2006/relationships/hyperlink" Target="https://aluext.sharepoint.com/sites/DesignandFeasibility/Profilvorschaubilder/01643-04.jpg" TargetMode="External"/><Relationship Id="rId477" Type="http://schemas.openxmlformats.org/officeDocument/2006/relationships/hyperlink" Target="https://aluext.sharepoint.com/sites/DesignandFeasibility/Profilvorschaubilder/01795-01R.jpg" TargetMode="External"/><Relationship Id="rId684" Type="http://schemas.openxmlformats.org/officeDocument/2006/relationships/hyperlink" Target="https://aluext.sharepoint.com/sites/DesignandFeasibility/Profilvorschaubilder/001854-41.jpg" TargetMode="External"/><Relationship Id="rId2060" Type="http://schemas.openxmlformats.org/officeDocument/2006/relationships/hyperlink" Target="https://aluext.sharepoint.com/sites/DesignandFeasibility/Lists/FeasibilityprofileDB/DispForm.aspx?ID=476" TargetMode="External"/><Relationship Id="rId2158" Type="http://schemas.openxmlformats.org/officeDocument/2006/relationships/hyperlink" Target="https://aluext.sharepoint.com/sites/DesignandFeasibility/Lists/FeasibilityprofileDB/DispForm.aspx?ID=624" TargetMode="External"/><Relationship Id="rId2365" Type="http://schemas.openxmlformats.org/officeDocument/2006/relationships/hyperlink" Target="https://aluext.sharepoint.com/sites/DesignandFeasibility/Lists/FeasibilityprofileDB/DispForm.aspx?ID=785" TargetMode="External"/><Relationship Id="rId3111" Type="http://schemas.openxmlformats.org/officeDocument/2006/relationships/hyperlink" Target="https://aluext.sharepoint.com/sites/DesignandFeasibility/Lists/FeasibilityprofileDB/DispForm.aspx?ID=1610" TargetMode="External"/><Relationship Id="rId337" Type="http://schemas.openxmlformats.org/officeDocument/2006/relationships/hyperlink" Target="https://aluext.sharepoint.com/sites/DesignandFeasibility/Profilvorschaubilder/Profil_001727-01.jpg" TargetMode="External"/><Relationship Id="rId891" Type="http://schemas.openxmlformats.org/officeDocument/2006/relationships/hyperlink" Target="https://aluext.sharepoint.com/sites/DesignandFeasibility/Profilvorschaubilder/logo_step_g_4c_pos.jpg" TargetMode="External"/><Relationship Id="rId989" Type="http://schemas.openxmlformats.org/officeDocument/2006/relationships/hyperlink" Target="https://aluext.sharepoint.com/sites/DesignandFeasibility/Profilvorschaubilder/Profil%20001995-01.jpg" TargetMode="External"/><Relationship Id="rId2018" Type="http://schemas.openxmlformats.org/officeDocument/2006/relationships/hyperlink" Target="https://aluext.sharepoint.com/sites/DesignandFeasibility/Lists/FeasibilityprofileDB/DispForm.aspx?ID=428" TargetMode="External"/><Relationship Id="rId2572" Type="http://schemas.openxmlformats.org/officeDocument/2006/relationships/hyperlink" Target="https://aluext.sharepoint.com/sites/DesignandFeasibility/Lists/FeasibilityprofileDB/DispForm.aspx?ID=1010" TargetMode="External"/><Relationship Id="rId2877" Type="http://schemas.openxmlformats.org/officeDocument/2006/relationships/hyperlink" Target="https://aluext.sharepoint.com/sites/DesignandFeasibility/Lists/FeasibilityprofileDB/DispForm.aspx?ID=1331" TargetMode="External"/><Relationship Id="rId544" Type="http://schemas.openxmlformats.org/officeDocument/2006/relationships/hyperlink" Target="https://aluext.sharepoint.com/sites/DesignandFeasibility/Profilvorschaubilder/01820-04.jpg" TargetMode="External"/><Relationship Id="rId751" Type="http://schemas.openxmlformats.org/officeDocument/2006/relationships/hyperlink" Target="https://aluext.sharepoint.com/sites/DesignandFeasibility/Profilvorschaubilder/Standards/Rechteckrohr.jpg" TargetMode="External"/><Relationship Id="rId849" Type="http://schemas.openxmlformats.org/officeDocument/2006/relationships/hyperlink" Target="https://aluext.sharepoint.com/sites/DesignandFeasibility/Profilvorschaubilder/01923-12.jpg" TargetMode="External"/><Relationship Id="rId1174" Type="http://schemas.openxmlformats.org/officeDocument/2006/relationships/hyperlink" Target="https://aluext.sharepoint.com/sites/DesignandFeasibility/Profilvorschaubilder/02082-03.jpg" TargetMode="External"/><Relationship Id="rId1381" Type="http://schemas.openxmlformats.org/officeDocument/2006/relationships/hyperlink" Target="https://aluext.sharepoint.com/sites/DesignandFeasibility/Profilvorschaubilder/02196-01.jpg" TargetMode="External"/><Relationship Id="rId1479" Type="http://schemas.openxmlformats.org/officeDocument/2006/relationships/hyperlink" Target="https://aluext.sharepoint.com/sites/DesignandFeasibility/Profilvorschaubilder/Profil_002266-01.jpg" TargetMode="External"/><Relationship Id="rId1686" Type="http://schemas.openxmlformats.org/officeDocument/2006/relationships/hyperlink" Target="https://aluext.sharepoint.com/sites/DesignandFeasibility/Lists/FeasibilityprofileDB/DispForm.aspx?ID=90" TargetMode="External"/><Relationship Id="rId2225" Type="http://schemas.openxmlformats.org/officeDocument/2006/relationships/hyperlink" Target="https://aluext.sharepoint.com/sites/DesignandFeasibility/Lists/FeasibilityprofileDB/DispForm.aspx?ID=620" TargetMode="External"/><Relationship Id="rId2432" Type="http://schemas.openxmlformats.org/officeDocument/2006/relationships/hyperlink" Target="https://aluext.sharepoint.com/sites/DesignandFeasibility/Lists/FeasibilityprofileDB/DispForm.aspx?ID=854" TargetMode="External"/><Relationship Id="rId404" Type="http://schemas.openxmlformats.org/officeDocument/2006/relationships/hyperlink" Target="https://aluext.sharepoint.com/sites/DesignandFeasibility/Profilvorschaubilder/logo_step_g_4c_pos.jpg" TargetMode="External"/><Relationship Id="rId611" Type="http://schemas.openxmlformats.org/officeDocument/2006/relationships/hyperlink" Target="https://aluext.sharepoint.com/sites/DesignandFeasibility/Profilvorschaubilder/01837-01.jpg" TargetMode="External"/><Relationship Id="rId1034" Type="http://schemas.openxmlformats.org/officeDocument/2006/relationships/hyperlink" Target="https://aluext.sharepoint.com/sites/DesignandFeasibility/Profilvorschaubilder/002009-01.jpg" TargetMode="External"/><Relationship Id="rId1241" Type="http://schemas.openxmlformats.org/officeDocument/2006/relationships/hyperlink" Target="https://aluext.sharepoint.com/sites/DesignandFeasibility/Profilvorschaubilder/Profil_002112-06.jpg" TargetMode="External"/><Relationship Id="rId1339" Type="http://schemas.openxmlformats.org/officeDocument/2006/relationships/hyperlink" Target="https://aluext.sharepoint.com/sites/DesignandFeasibility/Profilvorschaubilder/Standard.jpg" TargetMode="External"/><Relationship Id="rId1893" Type="http://schemas.openxmlformats.org/officeDocument/2006/relationships/hyperlink" Target="https://aluext.sharepoint.com/sites/DesignandFeasibility/Lists/FeasibilityprofileDB/DispForm.aspx?ID=269" TargetMode="External"/><Relationship Id="rId2737" Type="http://schemas.openxmlformats.org/officeDocument/2006/relationships/hyperlink" Target="https://aluext.sharepoint.com/sites/DesignandFeasibility/Lists/FeasibilityprofileDB/DispForm.aspx?ID=1186" TargetMode="External"/><Relationship Id="rId2944" Type="http://schemas.openxmlformats.org/officeDocument/2006/relationships/hyperlink" Target="https://aluext.sharepoint.com/sites/DesignandFeasibility/Lists/FeasibilityprofileDB/DispForm.aspx?ID=1445" TargetMode="External"/><Relationship Id="rId709" Type="http://schemas.openxmlformats.org/officeDocument/2006/relationships/hyperlink" Target="https://aluext.sharepoint.com/sites/DesignandFeasibility/Profilvorschaubilder/01861-01.jpg" TargetMode="External"/><Relationship Id="rId916" Type="http://schemas.openxmlformats.org/officeDocument/2006/relationships/hyperlink" Target="https://aluext.sharepoint.com/sites/DesignandFeasibility/Profilvorschaubilder/01959-01.jpg" TargetMode="External"/><Relationship Id="rId1101" Type="http://schemas.openxmlformats.org/officeDocument/2006/relationships/hyperlink" Target="https://aluext.sharepoint.com/sites/DesignandFeasibility/Profilvorschaubilder/Profil_002042-01.jpg" TargetMode="External"/><Relationship Id="rId1546" Type="http://schemas.openxmlformats.org/officeDocument/2006/relationships/hyperlink" Target="https://aluext.sharepoint.com/sites/DesignandFeasibility/Profilvorschaubilder/002289-03.jpg" TargetMode="External"/><Relationship Id="rId1753" Type="http://schemas.openxmlformats.org/officeDocument/2006/relationships/hyperlink" Target="https://aluext.sharepoint.com/sites/DesignandFeasibility/Lists/FeasibilityprofileDB/DispForm.aspx?ID=141" TargetMode="External"/><Relationship Id="rId1960" Type="http://schemas.openxmlformats.org/officeDocument/2006/relationships/hyperlink" Target="https://aluext.sharepoint.com/sites/DesignandFeasibility/Lists/FeasibilityprofileDB/DispForm.aspx?ID=365" TargetMode="External"/><Relationship Id="rId2804" Type="http://schemas.openxmlformats.org/officeDocument/2006/relationships/hyperlink" Target="https://aluext.sharepoint.com/sites/DesignandFeasibility/Lists/FeasibilityprofileDB/DispForm.aspx?ID=1253" TargetMode="External"/><Relationship Id="rId45" Type="http://schemas.openxmlformats.org/officeDocument/2006/relationships/hyperlink" Target="https://aluext.sharepoint.com/sites/DesignandFeasibility/Profilvorschaubilder/01354-016.jpg" TargetMode="External"/><Relationship Id="rId1406" Type="http://schemas.openxmlformats.org/officeDocument/2006/relationships/hyperlink" Target="https://aluext.sharepoint.com/sites/DesignandFeasibility/Profilvorschaubilder/Standard.jpg" TargetMode="External"/><Relationship Id="rId1613" Type="http://schemas.openxmlformats.org/officeDocument/2006/relationships/hyperlink" Target="https://aluext.sharepoint.com/sites/DesignandFeasibility/Lists/FeasibilityprofileDB/DispForm.aspx?ID=461" TargetMode="External"/><Relationship Id="rId1820" Type="http://schemas.openxmlformats.org/officeDocument/2006/relationships/hyperlink" Target="https://aluext.sharepoint.com/sites/DesignandFeasibility/Lists/FeasibilityprofileDB/DispForm.aspx?ID=200" TargetMode="External"/><Relationship Id="rId3066" Type="http://schemas.openxmlformats.org/officeDocument/2006/relationships/hyperlink" Target="https://aluext.sharepoint.com/sites/DesignandFeasibility/Lists/FeasibilityprofileDB/DispForm.aspx?ID=1564" TargetMode="External"/><Relationship Id="rId194" Type="http://schemas.openxmlformats.org/officeDocument/2006/relationships/hyperlink" Target="https://aluext.sharepoint.com/sites/DesignandFeasibility/Profilvorschaubilder/Profil_001657-01.jpg" TargetMode="External"/><Relationship Id="rId1918" Type="http://schemas.openxmlformats.org/officeDocument/2006/relationships/hyperlink" Target="https://aluext.sharepoint.com/sites/DesignandFeasibility/Lists/FeasibilityprofileDB/DispForm.aspx?ID=291" TargetMode="External"/><Relationship Id="rId2082" Type="http://schemas.openxmlformats.org/officeDocument/2006/relationships/hyperlink" Target="https://aluext.sharepoint.com/sites/DesignandFeasibility/Lists/FeasibilityprofileDB/DispForm.aspx?ID=499" TargetMode="External"/><Relationship Id="rId3133" Type="http://schemas.openxmlformats.org/officeDocument/2006/relationships/hyperlink" Target="https://aluext.sharepoint.com/sites/DesignandFeasibility/Lists/FeasibilityprofileDB/DispForm.aspx?ID=1632" TargetMode="External"/><Relationship Id="rId261" Type="http://schemas.openxmlformats.org/officeDocument/2006/relationships/hyperlink" Target="https://aluext.sharepoint.com/sites/DesignandFeasibility/Profilvorschaubilder/01703-02%20(1).jpg" TargetMode="External"/><Relationship Id="rId499" Type="http://schemas.openxmlformats.org/officeDocument/2006/relationships/hyperlink" Target="https://aluext.sharepoint.com/sites/DesignandFeasibility/Profilvorschaubilder/01805-001.jpg" TargetMode="External"/><Relationship Id="rId2387" Type="http://schemas.openxmlformats.org/officeDocument/2006/relationships/hyperlink" Target="https://aluext.sharepoint.com/sites/DesignandFeasibility/Lists/FeasibilityprofileDB/DispForm.aspx?ID=811" TargetMode="External"/><Relationship Id="rId2594" Type="http://schemas.openxmlformats.org/officeDocument/2006/relationships/hyperlink" Target="https://aluext.sharepoint.com/sites/DesignandFeasibility/Lists/FeasibilityprofileDB/DispForm.aspx?ID=1040" TargetMode="External"/><Relationship Id="rId359" Type="http://schemas.openxmlformats.org/officeDocument/2006/relationships/hyperlink" Target="https://aluext.sharepoint.com/sites/DesignandFeasibility/Profilvorschaubilder/01734-04.jpg" TargetMode="External"/><Relationship Id="rId566" Type="http://schemas.openxmlformats.org/officeDocument/2006/relationships/hyperlink" Target="https://aluext.sharepoint.com/sites/DesignandFeasibility/Profilvorschaubilder/001825-15.jpg" TargetMode="External"/><Relationship Id="rId773" Type="http://schemas.openxmlformats.org/officeDocument/2006/relationships/hyperlink" Target="https://aluext.sharepoint.com/sites/DesignandFeasibility/Profilvorschaubilder/Standards/Doppel-T-Profil.jpg" TargetMode="External"/><Relationship Id="rId1196" Type="http://schemas.openxmlformats.org/officeDocument/2006/relationships/hyperlink" Target="https://aluext.sharepoint.com/sites/DesignandFeasibility/Profilvorschaubilder/Standards/Flachstange.jpg" TargetMode="External"/><Relationship Id="rId2247" Type="http://schemas.openxmlformats.org/officeDocument/2006/relationships/hyperlink" Target="https://aluext.sharepoint.com/sites/DesignandFeasibility/Lists/FeasibilityprofileDB/DispForm.aspx?ID=659" TargetMode="External"/><Relationship Id="rId2454" Type="http://schemas.openxmlformats.org/officeDocument/2006/relationships/hyperlink" Target="https://aluext.sharepoint.com/sites/DesignandFeasibility/Lists/FeasibilityprofileDB/DispForm.aspx?ID=883" TargetMode="External"/><Relationship Id="rId2899" Type="http://schemas.openxmlformats.org/officeDocument/2006/relationships/hyperlink" Target="https://aluext.sharepoint.com/sites/DesignandFeasibility/Lists/FeasibilityprofileDB/DispForm.aspx?ID=1380" TargetMode="External"/><Relationship Id="rId3200" Type="http://schemas.openxmlformats.org/officeDocument/2006/relationships/hyperlink" Target="https://aluext.sharepoint.com/sites/DesignandFeasibility/Lists/FeasibilityprofileDB/DispForm.aspx?ID=1704" TargetMode="External"/><Relationship Id="rId121" Type="http://schemas.openxmlformats.org/officeDocument/2006/relationships/hyperlink" Target="https://aluext.sharepoint.com/sites/DesignandFeasibility/Profilvorschaubilder/Standards/Flachstange.jpg" TargetMode="External"/><Relationship Id="rId219" Type="http://schemas.openxmlformats.org/officeDocument/2006/relationships/hyperlink" Target="https://aluext.sharepoint.com/sites/DesignandFeasibility/Profilvorschaubilder/01671-01.jpg" TargetMode="External"/><Relationship Id="rId426" Type="http://schemas.openxmlformats.org/officeDocument/2006/relationships/hyperlink" Target="https://aluext.sharepoint.com/sites/DesignandFeasibility/Profilvorschaubilder/001762-00.jpg" TargetMode="External"/><Relationship Id="rId633" Type="http://schemas.openxmlformats.org/officeDocument/2006/relationships/hyperlink" Target="https://aluext.sharepoint.com/sites/DesignandFeasibility/Profilvorschaubilder/logo_step_g_4c_pos.jpg" TargetMode="External"/><Relationship Id="rId980" Type="http://schemas.openxmlformats.org/officeDocument/2006/relationships/hyperlink" Target="https://aluext.sharepoint.com/sites/DesignandFeasibility/Profilvorschaubilder/001990-01.jpg" TargetMode="External"/><Relationship Id="rId1056" Type="http://schemas.openxmlformats.org/officeDocument/2006/relationships/hyperlink" Target="https://aluext.sharepoint.com/sites/DesignandFeasibility/Profilvorschaubilder/02023-02.jpg" TargetMode="External"/><Relationship Id="rId1263" Type="http://schemas.openxmlformats.org/officeDocument/2006/relationships/hyperlink" Target="https://aluext.sharepoint.com/sites/DesignandFeasibility/Profilvorschaubilder/Standard.jpg" TargetMode="External"/><Relationship Id="rId2107" Type="http://schemas.openxmlformats.org/officeDocument/2006/relationships/hyperlink" Target="https://aluext.sharepoint.com/sites/DesignandFeasibility/Lists/FeasibilityprofileDB/DispForm.aspx?ID=528" TargetMode="External"/><Relationship Id="rId2314" Type="http://schemas.openxmlformats.org/officeDocument/2006/relationships/hyperlink" Target="https://aluext.sharepoint.com/sites/DesignandFeasibility/Lists/FeasibilityprofileDB/DispForm.aspx?ID=700" TargetMode="External"/><Relationship Id="rId2661" Type="http://schemas.openxmlformats.org/officeDocument/2006/relationships/hyperlink" Target="https://aluext.sharepoint.com/sites/DesignandFeasibility/Lists/FeasibilityprofileDB/DispForm.aspx?ID=1132" TargetMode="External"/><Relationship Id="rId2759" Type="http://schemas.openxmlformats.org/officeDocument/2006/relationships/hyperlink" Target="https://aluext.sharepoint.com/sites/DesignandFeasibility/Lists/FeasibilityprofileDB/DispForm.aspx?ID=1229" TargetMode="External"/><Relationship Id="rId2966" Type="http://schemas.openxmlformats.org/officeDocument/2006/relationships/hyperlink" Target="https://aluext.sharepoint.com/sites/DesignandFeasibility/Lists/FeasibilityprofileDB/DispForm.aspx?ID=1466" TargetMode="External"/><Relationship Id="rId840" Type="http://schemas.openxmlformats.org/officeDocument/2006/relationships/hyperlink" Target="https://aluext.sharepoint.com/sites/DesignandFeasibility/Profilvorschaubilder/01923-03.jpg" TargetMode="External"/><Relationship Id="rId938" Type="http://schemas.openxmlformats.org/officeDocument/2006/relationships/hyperlink" Target="https://aluext.sharepoint.com/sites/DesignandFeasibility/Profilvorschaubilder/Standards/Flachstange.jpg" TargetMode="External"/><Relationship Id="rId1470" Type="http://schemas.openxmlformats.org/officeDocument/2006/relationships/hyperlink" Target="https://aluext.sharepoint.com/sites/DesignandFeasibility/Profilvorschaubilder/02259-01.jpg" TargetMode="External"/><Relationship Id="rId1568" Type="http://schemas.openxmlformats.org/officeDocument/2006/relationships/hyperlink" Target="https://aluext.sharepoint.com/sites/DesignandFeasibility/Profilvorschaubilder/002306-01.jpg" TargetMode="External"/><Relationship Id="rId1775" Type="http://schemas.openxmlformats.org/officeDocument/2006/relationships/hyperlink" Target="https://aluext.sharepoint.com/sites/DesignandFeasibility/Lists/FeasibilityprofileDB/DispForm.aspx?ID=916" TargetMode="External"/><Relationship Id="rId2521" Type="http://schemas.openxmlformats.org/officeDocument/2006/relationships/hyperlink" Target="https://aluext.sharepoint.com/sites/DesignandFeasibility/Lists/FeasibilityprofileDB/DispForm.aspx?ID=955" TargetMode="External"/><Relationship Id="rId2619" Type="http://schemas.openxmlformats.org/officeDocument/2006/relationships/hyperlink" Target="https://aluext.sharepoint.com/sites/DesignandFeasibility/Lists/FeasibilityprofileDB/DispForm.aspx?ID=1055" TargetMode="External"/><Relationship Id="rId2826" Type="http://schemas.openxmlformats.org/officeDocument/2006/relationships/hyperlink" Target="https://aluext.sharepoint.com/sites/DesignandFeasibility/Lists/FeasibilityprofileDB/DispForm.aspx?ID=1305" TargetMode="External"/><Relationship Id="rId67" Type="http://schemas.openxmlformats.org/officeDocument/2006/relationships/hyperlink" Target="https://aluext.sharepoint.com/sites/DesignandFeasibility/Profilvorschaubilder/001598-04.jpg" TargetMode="External"/><Relationship Id="rId700" Type="http://schemas.openxmlformats.org/officeDocument/2006/relationships/hyperlink" Target="https://aluext.sharepoint.com/sites/DesignandFeasibility/Profilvorschaubilder/logo_step_g_4c_pos.jpg" TargetMode="External"/><Relationship Id="rId1123" Type="http://schemas.openxmlformats.org/officeDocument/2006/relationships/hyperlink" Target="https://aluext.sharepoint.com/sites/DesignandFeasibility/Profilvorschaubilder/02060-01.jpg" TargetMode="External"/><Relationship Id="rId1330" Type="http://schemas.openxmlformats.org/officeDocument/2006/relationships/hyperlink" Target="https://aluext.sharepoint.com/sites/DesignandFeasibility/Profilvorschaubilder/Profil_002165-14.jpg" TargetMode="External"/><Relationship Id="rId1428" Type="http://schemas.openxmlformats.org/officeDocument/2006/relationships/hyperlink" Target="https://aluext.sharepoint.com/sites/DesignandFeasibility/Profilvorschaubilder/Profil_002230-07.jpg" TargetMode="External"/><Relationship Id="rId1635" Type="http://schemas.openxmlformats.org/officeDocument/2006/relationships/hyperlink" Target="https://aluext.sharepoint.com/sites/DesignandFeasibility/Lists/FeasibilityprofileDB/DispForm.aspx?ID=1362" TargetMode="External"/><Relationship Id="rId1982" Type="http://schemas.openxmlformats.org/officeDocument/2006/relationships/hyperlink" Target="https://aluext.sharepoint.com/sites/DesignandFeasibility/Lists/FeasibilityprofileDB/DispForm.aspx?ID=387" TargetMode="External"/><Relationship Id="rId3088" Type="http://schemas.openxmlformats.org/officeDocument/2006/relationships/hyperlink" Target="https://aluext.sharepoint.com/sites/DesignandFeasibility/Lists/FeasibilityprofileDB/DispForm.aspx?ID=1587" TargetMode="External"/><Relationship Id="rId1842" Type="http://schemas.openxmlformats.org/officeDocument/2006/relationships/hyperlink" Target="https://aluext.sharepoint.com/sites/DesignandFeasibility/Lists/FeasibilityprofileDB/DispForm.aspx?ID=224" TargetMode="External"/><Relationship Id="rId1702" Type="http://schemas.openxmlformats.org/officeDocument/2006/relationships/hyperlink" Target="https://aluext.sharepoint.com/sites/DesignandFeasibility/Lists/FeasibilityprofileDB/DispForm.aspx?ID=94" TargetMode="External"/><Relationship Id="rId3155" Type="http://schemas.openxmlformats.org/officeDocument/2006/relationships/hyperlink" Target="https://aluext.sharepoint.com/sites/DesignandFeasibility/Lists/FeasibilityprofileDB/DispForm.aspx?ID=1656" TargetMode="External"/><Relationship Id="rId283" Type="http://schemas.openxmlformats.org/officeDocument/2006/relationships/hyperlink" Target="https://aluext.sharepoint.com/sites/DesignandFeasibility/Profilvorschaubilder/01705-014.jpg" TargetMode="External"/><Relationship Id="rId490" Type="http://schemas.openxmlformats.org/officeDocument/2006/relationships/hyperlink" Target="https://aluext.sharepoint.com/sites/DesignandFeasibility/Profilvorschaubilder/Profil_001803-01.jpg" TargetMode="External"/><Relationship Id="rId2171" Type="http://schemas.openxmlformats.org/officeDocument/2006/relationships/hyperlink" Target="https://aluext.sharepoint.com/sites/DesignandFeasibility/Lists/FeasibilityprofileDB/DispForm.aspx?ID=637" TargetMode="External"/><Relationship Id="rId3015" Type="http://schemas.openxmlformats.org/officeDocument/2006/relationships/hyperlink" Target="https://aluext.sharepoint.com/sites/DesignandFeasibility/Lists/FeasibilityprofileDB/DispForm.aspx?ID=1519" TargetMode="External"/><Relationship Id="rId143" Type="http://schemas.openxmlformats.org/officeDocument/2006/relationships/hyperlink" Target="https://aluext.sharepoint.com/sites/DesignandFeasibility/Profilvorschaubilder/logo_step_g_4c_pos.jpg" TargetMode="External"/><Relationship Id="rId350" Type="http://schemas.openxmlformats.org/officeDocument/2006/relationships/hyperlink" Target="https://aluext.sharepoint.com/sites/DesignandFeasibility/Profilvorschaubilder/Standards/Rundstange.jpg" TargetMode="External"/><Relationship Id="rId588" Type="http://schemas.openxmlformats.org/officeDocument/2006/relationships/hyperlink" Target="https://aluext.sharepoint.com/sites/DesignandFeasibility/Profilvorschaubilder/logo_step_g_4c_pos.jpg" TargetMode="External"/><Relationship Id="rId795" Type="http://schemas.openxmlformats.org/officeDocument/2006/relationships/hyperlink" Target="https://aluext.sharepoint.com/sites/DesignandFeasibility/Profilvorschaubilder/Standards/Rundstange.jpg" TargetMode="External"/><Relationship Id="rId2031" Type="http://schemas.openxmlformats.org/officeDocument/2006/relationships/hyperlink" Target="https://aluext.sharepoint.com/sites/DesignandFeasibility/Lists/FeasibilityprofileDB/DispForm.aspx?ID=443" TargetMode="External"/><Relationship Id="rId2269" Type="http://schemas.openxmlformats.org/officeDocument/2006/relationships/hyperlink" Target="https://aluext.sharepoint.com/sites/DesignandFeasibility/Lists/FeasibilityprofileDB/DispForm.aspx?ID=736" TargetMode="External"/><Relationship Id="rId2476" Type="http://schemas.openxmlformats.org/officeDocument/2006/relationships/hyperlink" Target="https://aluext.sharepoint.com/sites/DesignandFeasibility/Lists/FeasibilityprofileDB/DispForm.aspx?ID=905" TargetMode="External"/><Relationship Id="rId2683" Type="http://schemas.openxmlformats.org/officeDocument/2006/relationships/hyperlink" Target="https://aluext.sharepoint.com/sites/DesignandFeasibility/Lists/FeasibilityprofileDB/DispForm.aspx?ID=1123" TargetMode="External"/><Relationship Id="rId2890" Type="http://schemas.openxmlformats.org/officeDocument/2006/relationships/hyperlink" Target="https://aluext.sharepoint.com/sites/DesignandFeasibility/Lists/FeasibilityprofileDB/DispForm.aspx?ID=1353" TargetMode="External"/><Relationship Id="rId9" Type="http://schemas.openxmlformats.org/officeDocument/2006/relationships/hyperlink" Target="https://aluext.sharepoint.com/sites/DesignandFeasibility/Profilvorschaubilder/000405-003.jpg" TargetMode="External"/><Relationship Id="rId210" Type="http://schemas.openxmlformats.org/officeDocument/2006/relationships/hyperlink" Target="https://aluext.sharepoint.com/sites/DesignandFeasibility/Profilvorschaubilder/01664_01.jpg" TargetMode="External"/><Relationship Id="rId448" Type="http://schemas.openxmlformats.org/officeDocument/2006/relationships/hyperlink" Target="https://aluext.sharepoint.com/sites/DesignandFeasibility/Profilvorschaubilder/001783-01.jpg" TargetMode="External"/><Relationship Id="rId655" Type="http://schemas.openxmlformats.org/officeDocument/2006/relationships/hyperlink" Target="https://aluext.sharepoint.com/sites/DesignandFeasibility/Profilvorschaubilder/Profil_001854-12.jpg" TargetMode="External"/><Relationship Id="rId862" Type="http://schemas.openxmlformats.org/officeDocument/2006/relationships/hyperlink" Target="https://aluext.sharepoint.com/sites/DesignandFeasibility/Profilvorschaubilder/Standards/Rundstange.jpg" TargetMode="External"/><Relationship Id="rId1078" Type="http://schemas.openxmlformats.org/officeDocument/2006/relationships/hyperlink" Target="https://aluext.sharepoint.com/sites/DesignandFeasibility/Profilvorschaubilder/02030-05.jpg" TargetMode="External"/><Relationship Id="rId1285" Type="http://schemas.openxmlformats.org/officeDocument/2006/relationships/hyperlink" Target="https://aluext.sharepoint.com/sites/DesignandFeasibility/Profilvorschaubilder/Profil_002135-02.jpg" TargetMode="External"/><Relationship Id="rId1492" Type="http://schemas.openxmlformats.org/officeDocument/2006/relationships/hyperlink" Target="https://aluext.sharepoint.com/sites/DesignandFeasibility/Profilvorschaubilder/Profil_002269-09.jpg" TargetMode="External"/><Relationship Id="rId2129" Type="http://schemas.openxmlformats.org/officeDocument/2006/relationships/hyperlink" Target="https://aluext.sharepoint.com/sites/DesignandFeasibility/Lists/FeasibilityprofileDB/DispForm.aspx?ID=545" TargetMode="External"/><Relationship Id="rId2336" Type="http://schemas.openxmlformats.org/officeDocument/2006/relationships/hyperlink" Target="https://aluext.sharepoint.com/sites/DesignandFeasibility/Lists/FeasibilityprofileDB/DispForm.aspx?ID=1393" TargetMode="External"/><Relationship Id="rId2543" Type="http://schemas.openxmlformats.org/officeDocument/2006/relationships/hyperlink" Target="https://aluext.sharepoint.com/sites/DesignandFeasibility/Lists/FeasibilityprofileDB/DispForm.aspx?ID=982" TargetMode="External"/><Relationship Id="rId2750" Type="http://schemas.openxmlformats.org/officeDocument/2006/relationships/hyperlink" Target="https://aluext.sharepoint.com/sites/DesignandFeasibility/Lists/FeasibilityprofileDB/DispForm.aspx?ID=1204" TargetMode="External"/><Relationship Id="rId2988" Type="http://schemas.openxmlformats.org/officeDocument/2006/relationships/hyperlink" Target="https://aluext.sharepoint.com/sites/DesignandFeasibility/Lists/FeasibilityprofileDB/DispForm.aspx?ID=1490" TargetMode="External"/><Relationship Id="rId308" Type="http://schemas.openxmlformats.org/officeDocument/2006/relationships/hyperlink" Target="https://aluext.sharepoint.com/sites/DesignandFeasibility/Profilvorschaubilder/01714-01.jpg" TargetMode="External"/><Relationship Id="rId515" Type="http://schemas.openxmlformats.org/officeDocument/2006/relationships/hyperlink" Target="https://aluext.sharepoint.com/sites/DesignandFeasibility/Profilvorschaubilder/01809-001.jpg" TargetMode="External"/><Relationship Id="rId722" Type="http://schemas.openxmlformats.org/officeDocument/2006/relationships/hyperlink" Target="https://aluext.sharepoint.com/sites/DesignandFeasibility/Profilvorschaubilder/logo_step_g_4c_pos.jpg" TargetMode="External"/><Relationship Id="rId1145" Type="http://schemas.openxmlformats.org/officeDocument/2006/relationships/hyperlink" Target="https://aluext.sharepoint.com/sites/DesignandFeasibility/Profilvorschaubilder/logo_step_g_4c_pos.jpg" TargetMode="External"/><Relationship Id="rId1352" Type="http://schemas.openxmlformats.org/officeDocument/2006/relationships/hyperlink" Target="https://aluext.sharepoint.com/sites/DesignandFeasibility/Profilvorschaubilder/002179-01.jpg" TargetMode="External"/><Relationship Id="rId1797" Type="http://schemas.openxmlformats.org/officeDocument/2006/relationships/hyperlink" Target="https://aluext.sharepoint.com/sites/DesignandFeasibility/Lists/FeasibilityprofileDB/DispForm.aspx?ID=181" TargetMode="External"/><Relationship Id="rId2403" Type="http://schemas.openxmlformats.org/officeDocument/2006/relationships/hyperlink" Target="https://aluext.sharepoint.com/sites/DesignandFeasibility/Lists/FeasibilityprofileDB/DispForm.aspx?ID=827" TargetMode="External"/><Relationship Id="rId2848" Type="http://schemas.openxmlformats.org/officeDocument/2006/relationships/hyperlink" Target="https://aluext.sharepoint.com/sites/DesignandFeasibility/Lists/FeasibilityprofileDB/DispForm.aspx?ID=1298" TargetMode="External"/><Relationship Id="rId89" Type="http://schemas.openxmlformats.org/officeDocument/2006/relationships/hyperlink" Target="https://aluext.sharepoint.com/sites/DesignandFeasibility/Profilvorschaubilder/01614-09.jpg" TargetMode="External"/><Relationship Id="rId1005" Type="http://schemas.openxmlformats.org/officeDocument/2006/relationships/hyperlink" Target="https://aluext.sharepoint.com/sites/DesignandFeasibility/Profilvorschaubilder/Profil_001996-03.jpg" TargetMode="External"/><Relationship Id="rId1212" Type="http://schemas.openxmlformats.org/officeDocument/2006/relationships/hyperlink" Target="https://aluext.sharepoint.com/sites/DesignandFeasibility/Profilvorschaubilder/02102-01.jpg" TargetMode="External"/><Relationship Id="rId1657" Type="http://schemas.openxmlformats.org/officeDocument/2006/relationships/hyperlink" Target="https://aluext.sharepoint.com/sites/DesignandFeasibility/Lists/FeasibilityprofileDB/DispForm.aspx?ID=421" TargetMode="External"/><Relationship Id="rId1864" Type="http://schemas.openxmlformats.org/officeDocument/2006/relationships/hyperlink" Target="https://aluext.sharepoint.com/sites/DesignandFeasibility/Lists/FeasibilityprofileDB/DispForm.aspx?ID=253" TargetMode="External"/><Relationship Id="rId2610" Type="http://schemas.openxmlformats.org/officeDocument/2006/relationships/hyperlink" Target="https://aluext.sharepoint.com/sites/DesignandFeasibility/Lists/FeasibilityprofileDB/DispForm.aspx?ID=1342" TargetMode="External"/><Relationship Id="rId2708" Type="http://schemas.openxmlformats.org/officeDocument/2006/relationships/hyperlink" Target="https://aluext.sharepoint.com/sites/DesignandFeasibility/Lists/FeasibilityprofileDB/DispForm.aspx?ID=1151" TargetMode="External"/><Relationship Id="rId2915" Type="http://schemas.openxmlformats.org/officeDocument/2006/relationships/hyperlink" Target="https://aluext.sharepoint.com/sites/DesignandFeasibility/Lists/FeasibilityprofileDB/DispForm.aspx?ID=1410" TargetMode="External"/><Relationship Id="rId1517" Type="http://schemas.openxmlformats.org/officeDocument/2006/relationships/hyperlink" Target="https://aluext.sharepoint.com/sites/DesignandFeasibility/Profilvorschaubilder/002272-04.jpg" TargetMode="External"/><Relationship Id="rId1724" Type="http://schemas.openxmlformats.org/officeDocument/2006/relationships/hyperlink" Target="https://aluext.sharepoint.com/sites/DesignandFeasibility/Lists/FeasibilityprofileDB/DispForm.aspx?ID=112" TargetMode="External"/><Relationship Id="rId3177" Type="http://schemas.openxmlformats.org/officeDocument/2006/relationships/hyperlink" Target="https://aluext.sharepoint.com/sites/DesignandFeasibility/Lists/FeasibilityprofileDB/DispForm.aspx?ID=1673" TargetMode="External"/><Relationship Id="rId16" Type="http://schemas.openxmlformats.org/officeDocument/2006/relationships/hyperlink" Target="https://aluext.sharepoint.com/sites/DesignandFeasibility/Profilvorschaubilder/0733-01.jpg" TargetMode="External"/><Relationship Id="rId1931" Type="http://schemas.openxmlformats.org/officeDocument/2006/relationships/hyperlink" Target="https://aluext.sharepoint.com/sites/DesignandFeasibility/Lists/FeasibilityprofileDB/DispForm.aspx?ID=349" TargetMode="External"/><Relationship Id="rId3037" Type="http://schemas.openxmlformats.org/officeDocument/2006/relationships/hyperlink" Target="https://aluext.sharepoint.com/sites/DesignandFeasibility/Lists/FeasibilityprofileDB/DispForm.aspx?ID=1533" TargetMode="External"/><Relationship Id="rId2193" Type="http://schemas.openxmlformats.org/officeDocument/2006/relationships/hyperlink" Target="https://aluext.sharepoint.com/sites/DesignandFeasibility/Lists/FeasibilityprofileDB/DispForm.aspx?ID=590" TargetMode="External"/><Relationship Id="rId2498" Type="http://schemas.openxmlformats.org/officeDocument/2006/relationships/hyperlink" Target="https://aluext.sharepoint.com/sites/DesignandFeasibility/Lists/FeasibilityprofileDB/DispForm.aspx?ID=933" TargetMode="External"/><Relationship Id="rId165" Type="http://schemas.openxmlformats.org/officeDocument/2006/relationships/hyperlink" Target="https://aluext.sharepoint.com/sites/DesignandFeasibility/Profilvorschaubilder/Profil_001641-02.jpg" TargetMode="External"/><Relationship Id="rId372" Type="http://schemas.openxmlformats.org/officeDocument/2006/relationships/hyperlink" Target="https://aluext.sharepoint.com/sites/DesignandFeasibility/Profilvorschaubilder/01740-01.jpg" TargetMode="External"/><Relationship Id="rId677" Type="http://schemas.openxmlformats.org/officeDocument/2006/relationships/hyperlink" Target="https://aluext.sharepoint.com/sites/DesignandFeasibility/Profilvorschaubilder/001854-34.jpg" TargetMode="External"/><Relationship Id="rId2053" Type="http://schemas.openxmlformats.org/officeDocument/2006/relationships/hyperlink" Target="https://aluext.sharepoint.com/sites/DesignandFeasibility/Lists/FeasibilityprofileDB/DispForm.aspx?ID=468" TargetMode="External"/><Relationship Id="rId2260" Type="http://schemas.openxmlformats.org/officeDocument/2006/relationships/hyperlink" Target="https://aluext.sharepoint.com/sites/DesignandFeasibility/Lists/FeasibilityprofileDB/DispForm.aspx?ID=684" TargetMode="External"/><Relationship Id="rId2358" Type="http://schemas.openxmlformats.org/officeDocument/2006/relationships/hyperlink" Target="https://aluext.sharepoint.com/sites/DesignandFeasibility/Lists/FeasibilityprofileDB/DispForm.aspx?ID=777" TargetMode="External"/><Relationship Id="rId3104" Type="http://schemas.openxmlformats.org/officeDocument/2006/relationships/hyperlink" Target="https://aluext.sharepoint.com/sites/DesignandFeasibility/Lists/FeasibilityprofileDB/DispForm.aspx?ID=1603" TargetMode="External"/><Relationship Id="rId232" Type="http://schemas.openxmlformats.org/officeDocument/2006/relationships/hyperlink" Target="https://aluext.sharepoint.com/sites/DesignandFeasibility/Profilvorschaubilder/Standards/Flachstange.jpg" TargetMode="External"/><Relationship Id="rId884" Type="http://schemas.openxmlformats.org/officeDocument/2006/relationships/hyperlink" Target="https://aluext.sharepoint.com/sites/DesignandFeasibility/Profilvorschaubilder/001942-01.jpg" TargetMode="External"/><Relationship Id="rId2120" Type="http://schemas.openxmlformats.org/officeDocument/2006/relationships/hyperlink" Target="https://aluext.sharepoint.com/sites/DesignandFeasibility/Lists/FeasibilityprofileDB/DispForm.aspx?ID=536" TargetMode="External"/><Relationship Id="rId2565" Type="http://schemas.openxmlformats.org/officeDocument/2006/relationships/hyperlink" Target="https://aluext.sharepoint.com/sites/DesignandFeasibility/Lists/FeasibilityprofileDB/DispForm.aspx?ID=1003" TargetMode="External"/><Relationship Id="rId2772" Type="http://schemas.openxmlformats.org/officeDocument/2006/relationships/hyperlink" Target="https://aluext.sharepoint.com/sites/DesignandFeasibility/Lists/FeasibilityprofileDB/DispForm.aspx?ID=1222" TargetMode="External"/><Relationship Id="rId537" Type="http://schemas.openxmlformats.org/officeDocument/2006/relationships/hyperlink" Target="https://aluext.sharepoint.com/sites/DesignandFeasibility/Profilvorschaubilder/Profil_001819-03.jpg" TargetMode="External"/><Relationship Id="rId744" Type="http://schemas.openxmlformats.org/officeDocument/2006/relationships/hyperlink" Target="https://aluext.sharepoint.com/sites/DesignandFeasibility/Profilvorschaubilder/01870-02.jpg" TargetMode="External"/><Relationship Id="rId951" Type="http://schemas.openxmlformats.org/officeDocument/2006/relationships/hyperlink" Target="https://aluext.sharepoint.com/sites/DesignandFeasibility/Profilvorschaubilder/Standards/Rundrohr.jpg" TargetMode="External"/><Relationship Id="rId1167" Type="http://schemas.openxmlformats.org/officeDocument/2006/relationships/hyperlink" Target="https://aluext.sharepoint.com/sites/DesignandFeasibility/Profilvorschaubilder/Standards/Vierkantrohr.jpg" TargetMode="External"/><Relationship Id="rId1374" Type="http://schemas.openxmlformats.org/officeDocument/2006/relationships/hyperlink" Target="https://aluext.sharepoint.com/sites/DesignandFeasibility/Profilvorschaubilder/002193-02.jpg" TargetMode="External"/><Relationship Id="rId1581" Type="http://schemas.openxmlformats.org/officeDocument/2006/relationships/hyperlink" Target="https://aluext.sharepoint.com/sites/DesignandFeasibility/Profilvorschaubilder/002313-01.jpg" TargetMode="External"/><Relationship Id="rId1679" Type="http://schemas.openxmlformats.org/officeDocument/2006/relationships/hyperlink" Target="https://aluext.sharepoint.com/sites/DesignandFeasibility/Lists/FeasibilityprofileDB/DispForm.aspx?ID=1699" TargetMode="External"/><Relationship Id="rId2218" Type="http://schemas.openxmlformats.org/officeDocument/2006/relationships/hyperlink" Target="https://aluext.sharepoint.com/sites/DesignandFeasibility/Lists/FeasibilityprofileDB/DispForm.aspx?ID=613" TargetMode="External"/><Relationship Id="rId2425" Type="http://schemas.openxmlformats.org/officeDocument/2006/relationships/hyperlink" Target="https://aluext.sharepoint.com/sites/DesignandFeasibility/Lists/FeasibilityprofileDB/DispForm.aspx?ID=847" TargetMode="External"/><Relationship Id="rId2632" Type="http://schemas.openxmlformats.org/officeDocument/2006/relationships/hyperlink" Target="https://aluext.sharepoint.com/sites/DesignandFeasibility/Lists/FeasibilityprofileDB/DispForm.aspx?ID=1068" TargetMode="External"/><Relationship Id="rId80" Type="http://schemas.openxmlformats.org/officeDocument/2006/relationships/hyperlink" Target="https://aluext.sharepoint.com/sites/DesignandFeasibility/Profilvorschaubilder/Profil_001613-02.jpg" TargetMode="External"/><Relationship Id="rId604" Type="http://schemas.openxmlformats.org/officeDocument/2006/relationships/hyperlink" Target="https://aluext.sharepoint.com/sites/DesignandFeasibility/Profilvorschaubilder/Profil_001832-03.jpg" TargetMode="External"/><Relationship Id="rId811" Type="http://schemas.openxmlformats.org/officeDocument/2006/relationships/hyperlink" Target="https://aluext.sharepoint.com/sites/DesignandFeasibility/Profilvorschaubilder/Profil_001905-03.jpg" TargetMode="External"/><Relationship Id="rId1027" Type="http://schemas.openxmlformats.org/officeDocument/2006/relationships/hyperlink" Target="https://aluext.sharepoint.com/sites/DesignandFeasibility/Profilvorschaubilder/Profil_002005-06.jpg" TargetMode="External"/><Relationship Id="rId1234" Type="http://schemas.openxmlformats.org/officeDocument/2006/relationships/hyperlink" Target="https://aluext.sharepoint.com/sites/DesignandFeasibility/Profilvorschaubilder/Profil_002111-11.jpg" TargetMode="External"/><Relationship Id="rId1441" Type="http://schemas.openxmlformats.org/officeDocument/2006/relationships/hyperlink" Target="https://aluext.sharepoint.com/sites/DesignandFeasibility/Profilvorschaubilder/002240-03.jpg" TargetMode="External"/><Relationship Id="rId1886" Type="http://schemas.openxmlformats.org/officeDocument/2006/relationships/hyperlink" Target="https://aluext.sharepoint.com/sites/DesignandFeasibility/Lists/FeasibilityprofileDB/DispForm.aspx?ID=507" TargetMode="External"/><Relationship Id="rId2937" Type="http://schemas.openxmlformats.org/officeDocument/2006/relationships/hyperlink" Target="https://aluext.sharepoint.com/sites/DesignandFeasibility/Lists/FeasibilityprofileDB/DispForm.aspx?ID=1437" TargetMode="External"/><Relationship Id="rId909" Type="http://schemas.openxmlformats.org/officeDocument/2006/relationships/hyperlink" Target="https://aluext.sharepoint.com/sites/DesignandFeasibility/Profilvorschaubilder/logo_step_g_4c_pos.jpg" TargetMode="External"/><Relationship Id="rId1301" Type="http://schemas.openxmlformats.org/officeDocument/2006/relationships/hyperlink" Target="https://aluext.sharepoint.com/sites/DesignandFeasibility/Profilvorschaubilder/002152-01.jpg" TargetMode="External"/><Relationship Id="rId1539" Type="http://schemas.openxmlformats.org/officeDocument/2006/relationships/hyperlink" Target="https://aluext.sharepoint.com/sites/DesignandFeasibility/Profilvorschaubilder/002282-01.jpg" TargetMode="External"/><Relationship Id="rId1746" Type="http://schemas.openxmlformats.org/officeDocument/2006/relationships/hyperlink" Target="https://aluext.sharepoint.com/sites/DesignandFeasibility/Lists/FeasibilityprofileDB/DispForm.aspx?ID=133" TargetMode="External"/><Relationship Id="rId1953" Type="http://schemas.openxmlformats.org/officeDocument/2006/relationships/hyperlink" Target="https://aluext.sharepoint.com/sites/DesignandFeasibility/Lists/FeasibilityprofileDB/DispForm.aspx?ID=359" TargetMode="External"/><Relationship Id="rId3199" Type="http://schemas.openxmlformats.org/officeDocument/2006/relationships/hyperlink" Target="https://aluext.sharepoint.com/sites/DesignandFeasibility/Lists/FeasibilityprofileDB/DispForm.aspx?ID=1703" TargetMode="External"/><Relationship Id="rId38" Type="http://schemas.openxmlformats.org/officeDocument/2006/relationships/hyperlink" Target="https://aluext.sharepoint.com/sites/DesignandFeasibility/Profilvorschaubilder/01354-017.jpg" TargetMode="External"/><Relationship Id="rId1606" Type="http://schemas.openxmlformats.org/officeDocument/2006/relationships/hyperlink" Target="https://aluext.sharepoint.com/sites/DesignandFeasibility/Lists/FeasibilityprofileDB/DispForm.aspx?ID=693" TargetMode="External"/><Relationship Id="rId1813" Type="http://schemas.openxmlformats.org/officeDocument/2006/relationships/hyperlink" Target="https://aluext.sharepoint.com/sites/DesignandFeasibility/Lists/FeasibilityprofileDB/DispForm.aspx?ID=193" TargetMode="External"/><Relationship Id="rId3059" Type="http://schemas.openxmlformats.org/officeDocument/2006/relationships/hyperlink" Target="https://aluext.sharepoint.com/sites/DesignandFeasibility/Lists/FeasibilityprofileDB/DispForm.aspx?ID=1558" TargetMode="External"/><Relationship Id="rId187" Type="http://schemas.openxmlformats.org/officeDocument/2006/relationships/hyperlink" Target="https://aluext.sharepoint.com/sites/DesignandFeasibility/Profilvorschaubilder/Standards/Flachstange.jpg" TargetMode="External"/><Relationship Id="rId394" Type="http://schemas.openxmlformats.org/officeDocument/2006/relationships/hyperlink" Target="https://aluext.sharepoint.com/sites/DesignandFeasibility/Profilvorschaubilder/0001748-001.jpg" TargetMode="External"/><Relationship Id="rId2075" Type="http://schemas.openxmlformats.org/officeDocument/2006/relationships/hyperlink" Target="https://aluext.sharepoint.com/sites/DesignandFeasibility/Lists/FeasibilityprofileDB/DispForm.aspx?ID=491" TargetMode="External"/><Relationship Id="rId2282" Type="http://schemas.openxmlformats.org/officeDocument/2006/relationships/hyperlink" Target="https://aluext.sharepoint.com/sites/DesignandFeasibility/Lists/FeasibilityprofileDB/DispForm.aspx?ID=749" TargetMode="External"/><Relationship Id="rId3126" Type="http://schemas.openxmlformats.org/officeDocument/2006/relationships/hyperlink" Target="https://aluext.sharepoint.com/sites/DesignandFeasibility/Lists/FeasibilityprofileDB/DispForm.aspx?ID=1625" TargetMode="External"/><Relationship Id="rId254" Type="http://schemas.openxmlformats.org/officeDocument/2006/relationships/hyperlink" Target="https://aluext.sharepoint.com/sites/DesignandFeasibility/Profilvorschaubilder/Profil_001697-01.jpg" TargetMode="External"/><Relationship Id="rId699" Type="http://schemas.openxmlformats.org/officeDocument/2006/relationships/hyperlink" Target="https://aluext.sharepoint.com/sites/DesignandFeasibility/Profilvorschaubilder/001857-01.jpg" TargetMode="External"/><Relationship Id="rId1091" Type="http://schemas.openxmlformats.org/officeDocument/2006/relationships/hyperlink" Target="https://aluext.sharepoint.com/sites/DesignandFeasibility/Profilvorschaubilder/002038-02.jpg" TargetMode="External"/><Relationship Id="rId2587" Type="http://schemas.openxmlformats.org/officeDocument/2006/relationships/hyperlink" Target="https://aluext.sharepoint.com/sites/DesignandFeasibility/Lists/FeasibilityprofileDB/DispForm.aspx?ID=1029" TargetMode="External"/><Relationship Id="rId2794" Type="http://schemas.openxmlformats.org/officeDocument/2006/relationships/hyperlink" Target="https://aluext.sharepoint.com/sites/DesignandFeasibility/Lists/FeasibilityprofileDB/DispForm.aspx?ID=1391" TargetMode="External"/><Relationship Id="rId114" Type="http://schemas.openxmlformats.org/officeDocument/2006/relationships/hyperlink" Target="https://aluext.sharepoint.com/sites/DesignandFeasibility/Profilvorschaubilder/Standards/Flachstange.jpg" TargetMode="External"/><Relationship Id="rId461" Type="http://schemas.openxmlformats.org/officeDocument/2006/relationships/hyperlink" Target="https://aluext.sharepoint.com/sites/DesignandFeasibility/Profilvorschaubilder/01791-01.jpg" TargetMode="External"/><Relationship Id="rId559" Type="http://schemas.openxmlformats.org/officeDocument/2006/relationships/hyperlink" Target="https://aluext.sharepoint.com/sites/DesignandFeasibility/Profilvorschaubilder/001825-08.jpg" TargetMode="External"/><Relationship Id="rId766" Type="http://schemas.openxmlformats.org/officeDocument/2006/relationships/hyperlink" Target="https://aluext.sharepoint.com/sites/DesignandFeasibility/Profilvorschaubilder/01883-01.jpg" TargetMode="External"/><Relationship Id="rId1189" Type="http://schemas.openxmlformats.org/officeDocument/2006/relationships/hyperlink" Target="https://aluext.sharepoint.com/sites/DesignandFeasibility/Profilvorschaubilder/Standards/Rundstange.jpg" TargetMode="External"/><Relationship Id="rId1396" Type="http://schemas.openxmlformats.org/officeDocument/2006/relationships/hyperlink" Target="https://aluext.sharepoint.com/sites/DesignandFeasibility/Profilvorschaubilder/Standard.jpg" TargetMode="External"/><Relationship Id="rId2142" Type="http://schemas.openxmlformats.org/officeDocument/2006/relationships/hyperlink" Target="https://aluext.sharepoint.com/sites/DesignandFeasibility/Lists/FeasibilityprofileDB/DispForm.aspx?ID=733" TargetMode="External"/><Relationship Id="rId2447" Type="http://schemas.openxmlformats.org/officeDocument/2006/relationships/hyperlink" Target="https://aluext.sharepoint.com/sites/DesignandFeasibility/Lists/FeasibilityprofileDB/DispForm.aspx?ID=875" TargetMode="External"/><Relationship Id="rId321" Type="http://schemas.openxmlformats.org/officeDocument/2006/relationships/hyperlink" Target="https://aluext.sharepoint.com/sites/DesignandFeasibility/Profilvorschaubilder/Profil_001718-07.jpg" TargetMode="External"/><Relationship Id="rId419" Type="http://schemas.openxmlformats.org/officeDocument/2006/relationships/hyperlink" Target="https://aluext.sharepoint.com/sites/DesignandFeasibility/Profilvorschaubilder/Standards/Flachstange.jpg" TargetMode="External"/><Relationship Id="rId626" Type="http://schemas.openxmlformats.org/officeDocument/2006/relationships/hyperlink" Target="https://aluext.sharepoint.com/sites/DesignandFeasibility/Profilvorschaubilder/logo_step_g_4c_pos.jpg" TargetMode="External"/><Relationship Id="rId973" Type="http://schemas.openxmlformats.org/officeDocument/2006/relationships/hyperlink" Target="https://aluext.sharepoint.com/sites/DesignandFeasibility/Profilvorschaubilder/Profil_001986-02.jpg" TargetMode="External"/><Relationship Id="rId1049" Type="http://schemas.openxmlformats.org/officeDocument/2006/relationships/hyperlink" Target="https://aluext.sharepoint.com/sites/DesignandFeasibility/Profilvorschaubilder/02018-01.jpg" TargetMode="External"/><Relationship Id="rId1256" Type="http://schemas.openxmlformats.org/officeDocument/2006/relationships/hyperlink" Target="https://aluext.sharepoint.com/sites/DesignandFeasibility/Profilvorschaubilder/Standard.jpg" TargetMode="External"/><Relationship Id="rId2002" Type="http://schemas.openxmlformats.org/officeDocument/2006/relationships/hyperlink" Target="https://aluext.sharepoint.com/sites/DesignandFeasibility/Lists/FeasibilityprofileDB/DispForm.aspx?ID=406" TargetMode="External"/><Relationship Id="rId2307" Type="http://schemas.openxmlformats.org/officeDocument/2006/relationships/hyperlink" Target="https://aluext.sharepoint.com/sites/DesignandFeasibility/Lists/FeasibilityprofileDB/DispForm.aspx?ID=695" TargetMode="External"/><Relationship Id="rId2654" Type="http://schemas.openxmlformats.org/officeDocument/2006/relationships/hyperlink" Target="https://aluext.sharepoint.com/sites/DesignandFeasibility/Lists/FeasibilityprofileDB/DispForm.aspx?ID=1094" TargetMode="External"/><Relationship Id="rId2861" Type="http://schemas.openxmlformats.org/officeDocument/2006/relationships/hyperlink" Target="https://aluext.sharepoint.com/sites/DesignandFeasibility/Lists/FeasibilityprofileDB/DispForm.aspx?ID=1314" TargetMode="External"/><Relationship Id="rId2959" Type="http://schemas.openxmlformats.org/officeDocument/2006/relationships/hyperlink" Target="https://aluext.sharepoint.com/sites/DesignandFeasibility/Lists/FeasibilityprofileDB/DispForm.aspx?ID=1457" TargetMode="External"/><Relationship Id="rId833" Type="http://schemas.openxmlformats.org/officeDocument/2006/relationships/hyperlink" Target="https://aluext.sharepoint.com/sites/DesignandFeasibility/Profilvorschaubilder/01919-01.jpg" TargetMode="External"/><Relationship Id="rId1116" Type="http://schemas.openxmlformats.org/officeDocument/2006/relationships/hyperlink" Target="https://aluext.sharepoint.com/sites/DesignandFeasibility/Profilvorschaubilder/Profil_002055-01.jpg" TargetMode="External"/><Relationship Id="rId1463" Type="http://schemas.openxmlformats.org/officeDocument/2006/relationships/hyperlink" Target="https://aluext.sharepoint.com/sites/DesignandFeasibility/Profilvorschaubilder/Profil_002253-01.jpg" TargetMode="External"/><Relationship Id="rId1670" Type="http://schemas.openxmlformats.org/officeDocument/2006/relationships/hyperlink" Target="https://aluext.sharepoint.com/sites/DesignandFeasibility/Lists/FeasibilityprofileDB/DispForm.aspx?ID=471" TargetMode="External"/><Relationship Id="rId1768" Type="http://schemas.openxmlformats.org/officeDocument/2006/relationships/hyperlink" Target="https://aluext.sharepoint.com/sites/DesignandFeasibility/Lists/FeasibilityprofileDB/DispForm.aspx?ID=155" TargetMode="External"/><Relationship Id="rId2514" Type="http://schemas.openxmlformats.org/officeDocument/2006/relationships/hyperlink" Target="https://aluext.sharepoint.com/sites/DesignandFeasibility/Lists/FeasibilityprofileDB/DispForm.aspx?ID=948" TargetMode="External"/><Relationship Id="rId2721" Type="http://schemas.openxmlformats.org/officeDocument/2006/relationships/hyperlink" Target="https://aluext.sharepoint.com/sites/DesignandFeasibility/Lists/FeasibilityprofileDB/DispForm.aspx?ID=1166" TargetMode="External"/><Relationship Id="rId2819" Type="http://schemas.openxmlformats.org/officeDocument/2006/relationships/hyperlink" Target="https://aluext.sharepoint.com/sites/DesignandFeasibility/Lists/FeasibilityprofileDB/DispForm.aspx?ID=1270" TargetMode="External"/><Relationship Id="rId900" Type="http://schemas.openxmlformats.org/officeDocument/2006/relationships/hyperlink" Target="https://aluext.sharepoint.com/sites/DesignandFeasibility/Profilvorschaubilder/001949-01.jpg" TargetMode="External"/><Relationship Id="rId1323" Type="http://schemas.openxmlformats.org/officeDocument/2006/relationships/hyperlink" Target="https://aluext.sharepoint.com/sites/DesignandFeasibility/Profilvorschaubilder/Profil_002165-07.jpg" TargetMode="External"/><Relationship Id="rId1530" Type="http://schemas.openxmlformats.org/officeDocument/2006/relationships/hyperlink" Target="https://aluext.sharepoint.com/sites/DesignandFeasibility/Profilvorschaubilder/02274_07.jpg" TargetMode="External"/><Relationship Id="rId1628" Type="http://schemas.openxmlformats.org/officeDocument/2006/relationships/hyperlink" Target="https://aluext.sharepoint.com/sites/DesignandFeasibility/Lists/FeasibilityprofileDB/DispForm.aspx?ID=329" TargetMode="External"/><Relationship Id="rId1975" Type="http://schemas.openxmlformats.org/officeDocument/2006/relationships/hyperlink" Target="https://aluext.sharepoint.com/sites/DesignandFeasibility/Lists/FeasibilityprofileDB/DispForm.aspx?ID=380" TargetMode="External"/><Relationship Id="rId3190" Type="http://schemas.openxmlformats.org/officeDocument/2006/relationships/hyperlink" Target="https://aluext.sharepoint.com/sites/DesignandFeasibility/Lists/FeasibilityprofileDB/DispForm.aspx?ID=1695" TargetMode="External"/><Relationship Id="rId1835" Type="http://schemas.openxmlformats.org/officeDocument/2006/relationships/hyperlink" Target="https://aluext.sharepoint.com/sites/DesignandFeasibility/Lists/FeasibilityprofileDB/DispForm.aspx?ID=215" TargetMode="External"/><Relationship Id="rId3050" Type="http://schemas.openxmlformats.org/officeDocument/2006/relationships/hyperlink" Target="https://aluext.sharepoint.com/sites/DesignandFeasibility/Lists/FeasibilityprofileDB/DispForm.aspx?ID=1548" TargetMode="External"/><Relationship Id="rId1902" Type="http://schemas.openxmlformats.org/officeDocument/2006/relationships/hyperlink" Target="https://aluext.sharepoint.com/sites/DesignandFeasibility/Lists/FeasibilityprofileDB/DispForm.aspx?ID=278" TargetMode="External"/><Relationship Id="rId2097" Type="http://schemas.openxmlformats.org/officeDocument/2006/relationships/hyperlink" Target="https://aluext.sharepoint.com/sites/DesignandFeasibility/Lists/FeasibilityprofileDB/DispForm.aspx?ID=540" TargetMode="External"/><Relationship Id="rId3148" Type="http://schemas.openxmlformats.org/officeDocument/2006/relationships/hyperlink" Target="https://aluext.sharepoint.com/sites/DesignandFeasibility/Lists/FeasibilityprofileDB/DispForm.aspx?ID=1649" TargetMode="External"/><Relationship Id="rId276" Type="http://schemas.openxmlformats.org/officeDocument/2006/relationships/hyperlink" Target="https://aluext.sharepoint.com/sites/DesignandFeasibility/Profilvorschaubilder/001705-06.jpg" TargetMode="External"/><Relationship Id="rId483" Type="http://schemas.openxmlformats.org/officeDocument/2006/relationships/hyperlink" Target="https://aluext.sharepoint.com/sites/DesignandFeasibility/Profilvorschaubilder/logo_step_g_4c_pos.jpg" TargetMode="External"/><Relationship Id="rId690" Type="http://schemas.openxmlformats.org/officeDocument/2006/relationships/hyperlink" Target="https://aluext.sharepoint.com/sites/DesignandFeasibility/Profilvorschaubilder/001854-47.jpg" TargetMode="External"/><Relationship Id="rId2164" Type="http://schemas.openxmlformats.org/officeDocument/2006/relationships/hyperlink" Target="https://aluext.sharepoint.com/sites/DesignandFeasibility/Lists/FeasibilityprofileDB/DispForm.aspx?ID=630" TargetMode="External"/><Relationship Id="rId2371" Type="http://schemas.openxmlformats.org/officeDocument/2006/relationships/hyperlink" Target="https://aluext.sharepoint.com/sites/DesignandFeasibility/Lists/FeasibilityprofileDB/DispForm.aspx?ID=790" TargetMode="External"/><Relationship Id="rId3008" Type="http://schemas.openxmlformats.org/officeDocument/2006/relationships/hyperlink" Target="https://aluext.sharepoint.com/sites/DesignandFeasibility/Lists/FeasibilityprofileDB/DispForm.aspx?ID=1511" TargetMode="External"/><Relationship Id="rId136" Type="http://schemas.openxmlformats.org/officeDocument/2006/relationships/hyperlink" Target="https://aluext.sharepoint.com/sites/DesignandFeasibility/Profilvorschaubilder/logo_step_g_4c_pos.jpg" TargetMode="External"/><Relationship Id="rId343" Type="http://schemas.openxmlformats.org/officeDocument/2006/relationships/hyperlink" Target="https://aluext.sharepoint.com/sites/DesignandFeasibility/Profilvorschaubilder/Profil_001731-03.jpg" TargetMode="External"/><Relationship Id="rId550" Type="http://schemas.openxmlformats.org/officeDocument/2006/relationships/hyperlink" Target="https://aluext.sharepoint.com/sites/DesignandFeasibility/Profilvorschaubilder/Standards/U-Profil.jpg" TargetMode="External"/><Relationship Id="rId788" Type="http://schemas.openxmlformats.org/officeDocument/2006/relationships/hyperlink" Target="https://aluext.sharepoint.com/sites/DesignandFeasibility/Profilvorschaubilder/001895-02.jpg" TargetMode="External"/><Relationship Id="rId995" Type="http://schemas.openxmlformats.org/officeDocument/2006/relationships/hyperlink" Target="https://aluext.sharepoint.com/sites/DesignandFeasibility/Profilvorschaubilder/Profil_001995-07.jpg" TargetMode="External"/><Relationship Id="rId1180" Type="http://schemas.openxmlformats.org/officeDocument/2006/relationships/hyperlink" Target="https://aluext.sharepoint.com/sites/DesignandFeasibility/Profilvorschaubilder/002086-01.jpg" TargetMode="External"/><Relationship Id="rId2024" Type="http://schemas.openxmlformats.org/officeDocument/2006/relationships/hyperlink" Target="https://aluext.sharepoint.com/sites/DesignandFeasibility/Lists/FeasibilityprofileDB/DispForm.aspx?ID=434" TargetMode="External"/><Relationship Id="rId2231" Type="http://schemas.openxmlformats.org/officeDocument/2006/relationships/hyperlink" Target="https://aluext.sharepoint.com/sites/DesignandFeasibility/Lists/FeasibilityprofileDB/DispForm.aspx?ID=644" TargetMode="External"/><Relationship Id="rId2469" Type="http://schemas.openxmlformats.org/officeDocument/2006/relationships/hyperlink" Target="https://aluext.sharepoint.com/sites/DesignandFeasibility/Lists/FeasibilityprofileDB/DispForm.aspx?ID=900" TargetMode="External"/><Relationship Id="rId2676" Type="http://schemas.openxmlformats.org/officeDocument/2006/relationships/hyperlink" Target="https://aluext.sharepoint.com/sites/DesignandFeasibility/Lists/FeasibilityprofileDB/DispForm.aspx?ID=1116" TargetMode="External"/><Relationship Id="rId2883" Type="http://schemas.openxmlformats.org/officeDocument/2006/relationships/hyperlink" Target="https://aluext.sharepoint.com/sites/DesignandFeasibility/Lists/FeasibilityprofileDB/DispForm.aspx?ID=1347" TargetMode="External"/><Relationship Id="rId203" Type="http://schemas.openxmlformats.org/officeDocument/2006/relationships/hyperlink" Target="https://aluext.sharepoint.com/sites/DesignandFeasibility/Profilvorschaubilder/Profil_001659-03.jpg" TargetMode="External"/><Relationship Id="rId648" Type="http://schemas.openxmlformats.org/officeDocument/2006/relationships/hyperlink" Target="https://aluext.sharepoint.com/sites/DesignandFeasibility/Profilvorschaubilder/Profil_001854-05.jpg" TargetMode="External"/><Relationship Id="rId855" Type="http://schemas.openxmlformats.org/officeDocument/2006/relationships/hyperlink" Target="https://aluext.sharepoint.com/sites/DesignandFeasibility/Profilvorschaubilder/logo_step_g_4c_pos.jpg" TargetMode="External"/><Relationship Id="rId1040" Type="http://schemas.openxmlformats.org/officeDocument/2006/relationships/hyperlink" Target="https://aluext.sharepoint.com/sites/DesignandFeasibility/Profilvorschaubilder/002013-02.jpg" TargetMode="External"/><Relationship Id="rId1278" Type="http://schemas.openxmlformats.org/officeDocument/2006/relationships/hyperlink" Target="https://aluext.sharepoint.com/sites/DesignandFeasibility/Profilvorschaubilder/Standards/Rundstange.jpg" TargetMode="External"/><Relationship Id="rId1485" Type="http://schemas.openxmlformats.org/officeDocument/2006/relationships/hyperlink" Target="https://aluext.sharepoint.com/sites/DesignandFeasibility/Profilvorschaubilder/Profil_002269-02.jpg" TargetMode="External"/><Relationship Id="rId1692" Type="http://schemas.openxmlformats.org/officeDocument/2006/relationships/hyperlink" Target="https://aluext.sharepoint.com/sites/DesignandFeasibility/Lists/FeasibilityprofileDB/DispForm.aspx?ID=1154" TargetMode="External"/><Relationship Id="rId2329" Type="http://schemas.openxmlformats.org/officeDocument/2006/relationships/hyperlink" Target="https://aluext.sharepoint.com/sites/DesignandFeasibility/Lists/FeasibilityprofileDB/DispForm.aspx?ID=715" TargetMode="External"/><Relationship Id="rId2536" Type="http://schemas.openxmlformats.org/officeDocument/2006/relationships/hyperlink" Target="https://aluext.sharepoint.com/sites/DesignandFeasibility/Lists/FeasibilityprofileDB/DispForm.aspx?ID=974" TargetMode="External"/><Relationship Id="rId2743" Type="http://schemas.openxmlformats.org/officeDocument/2006/relationships/hyperlink" Target="https://aluext.sharepoint.com/sites/DesignandFeasibility/Lists/FeasibilityprofileDB/DispForm.aspx?ID=1196" TargetMode="External"/><Relationship Id="rId410" Type="http://schemas.openxmlformats.org/officeDocument/2006/relationships/hyperlink" Target="https://aluext.sharepoint.com/sites/DesignandFeasibility/Profilvorschaubilder/Standards/Flachstange.jpg" TargetMode="External"/><Relationship Id="rId508" Type="http://schemas.openxmlformats.org/officeDocument/2006/relationships/hyperlink" Target="https://aluext.sharepoint.com/sites/DesignandFeasibility/Profilvorschaubilder/01806-01.jpg" TargetMode="External"/><Relationship Id="rId715" Type="http://schemas.openxmlformats.org/officeDocument/2006/relationships/hyperlink" Target="https://aluext.sharepoint.com/sites/DesignandFeasibility/Profilvorschaubilder/01862-06.jpg" TargetMode="External"/><Relationship Id="rId922" Type="http://schemas.openxmlformats.org/officeDocument/2006/relationships/hyperlink" Target="https://aluext.sharepoint.com/sites/DesignandFeasibility/Profilvorschaubilder/Profil_001960-01.jpg" TargetMode="External"/><Relationship Id="rId1138" Type="http://schemas.openxmlformats.org/officeDocument/2006/relationships/hyperlink" Target="https://aluext.sharepoint.com/sites/DesignandFeasibility/Profilvorschaubilder/Profil_002069-01.jpg" TargetMode="External"/><Relationship Id="rId1345" Type="http://schemas.openxmlformats.org/officeDocument/2006/relationships/hyperlink" Target="https://aluext.sharepoint.com/sites/DesignandFeasibility/Profilvorschaubilder/Profil_002175-01.jpg" TargetMode="External"/><Relationship Id="rId1552" Type="http://schemas.openxmlformats.org/officeDocument/2006/relationships/hyperlink" Target="https://aluext.sharepoint.com/sites/DesignandFeasibility/Profilvorschaubilder/002294-02.jpg" TargetMode="External"/><Relationship Id="rId1997" Type="http://schemas.openxmlformats.org/officeDocument/2006/relationships/hyperlink" Target="https://aluext.sharepoint.com/sites/DesignandFeasibility/Lists/FeasibilityprofileDB/DispForm.aspx?ID=400" TargetMode="External"/><Relationship Id="rId2603" Type="http://schemas.openxmlformats.org/officeDocument/2006/relationships/hyperlink" Target="https://aluext.sharepoint.com/sites/DesignandFeasibility/Lists/FeasibilityprofileDB/DispForm.aspx?ID=1049" TargetMode="External"/><Relationship Id="rId2950" Type="http://schemas.openxmlformats.org/officeDocument/2006/relationships/hyperlink" Target="https://aluext.sharepoint.com/sites/DesignandFeasibility/Lists/FeasibilityprofileDB/DispForm.aspx?ID=1450" TargetMode="External"/><Relationship Id="rId1205" Type="http://schemas.openxmlformats.org/officeDocument/2006/relationships/hyperlink" Target="https://aluext.sharepoint.com/sites/DesignandFeasibility/Profilvorschaubilder/002100-05.jpg" TargetMode="External"/><Relationship Id="rId1857" Type="http://schemas.openxmlformats.org/officeDocument/2006/relationships/hyperlink" Target="https://aluext.sharepoint.com/sites/DesignandFeasibility/Lists/FeasibilityprofileDB/DispForm.aspx?ID=248" TargetMode="External"/><Relationship Id="rId2810" Type="http://schemas.openxmlformats.org/officeDocument/2006/relationships/hyperlink" Target="https://aluext.sharepoint.com/sites/DesignandFeasibility/Lists/FeasibilityprofileDB/DispForm.aspx?ID=1259" TargetMode="External"/><Relationship Id="rId2908" Type="http://schemas.openxmlformats.org/officeDocument/2006/relationships/hyperlink" Target="https://aluext.sharepoint.com/sites/DesignandFeasibility/Lists/FeasibilityprofileDB/DispForm.aspx?ID=1395" TargetMode="External"/><Relationship Id="rId51" Type="http://schemas.openxmlformats.org/officeDocument/2006/relationships/hyperlink" Target="https://aluext.sharepoint.com/sites/DesignandFeasibility/Profilvorschaubilder/01510-01.jpg" TargetMode="External"/><Relationship Id="rId1412" Type="http://schemas.openxmlformats.org/officeDocument/2006/relationships/hyperlink" Target="https://aluext.sharepoint.com/sites/DesignandFeasibility/Profilvorschaubilder/Standards/Rundrohr.jpg" TargetMode="External"/><Relationship Id="rId1717" Type="http://schemas.openxmlformats.org/officeDocument/2006/relationships/hyperlink" Target="https://aluext.sharepoint.com/sites/DesignandFeasibility/Lists/FeasibilityprofileDB/DispForm.aspx?ID=105" TargetMode="External"/><Relationship Id="rId1924" Type="http://schemas.openxmlformats.org/officeDocument/2006/relationships/hyperlink" Target="https://aluext.sharepoint.com/sites/DesignandFeasibility/Lists/FeasibilityprofileDB/DispForm.aspx?ID=316" TargetMode="External"/><Relationship Id="rId3072" Type="http://schemas.openxmlformats.org/officeDocument/2006/relationships/hyperlink" Target="https://aluext.sharepoint.com/sites/DesignandFeasibility/Lists/FeasibilityprofileDB/DispForm.aspx?ID=1570" TargetMode="External"/><Relationship Id="rId298" Type="http://schemas.openxmlformats.org/officeDocument/2006/relationships/hyperlink" Target="https://aluext.sharepoint.com/sites/DesignandFeasibility/Profilvorschaubilder/logo_step_g_4c_pos.jpg" TargetMode="External"/><Relationship Id="rId158" Type="http://schemas.openxmlformats.org/officeDocument/2006/relationships/hyperlink" Target="https://aluext.sharepoint.com/sites/DesignandFeasibility/Profilvorschaubilder/Profil_001637-02.jpg" TargetMode="External"/><Relationship Id="rId2186" Type="http://schemas.openxmlformats.org/officeDocument/2006/relationships/hyperlink" Target="https://aluext.sharepoint.com/sites/DesignandFeasibility/Lists/FeasibilityprofileDB/DispForm.aspx?ID=583" TargetMode="External"/><Relationship Id="rId2393" Type="http://schemas.openxmlformats.org/officeDocument/2006/relationships/hyperlink" Target="https://aluext.sharepoint.com/sites/DesignandFeasibility/Lists/FeasibilityprofileDB/DispForm.aspx?ID=817" TargetMode="External"/><Relationship Id="rId2698" Type="http://schemas.openxmlformats.org/officeDocument/2006/relationships/hyperlink" Target="https://aluext.sharepoint.com/sites/DesignandFeasibility/Lists/FeasibilityprofileDB/DispForm.aspx?ID=1142" TargetMode="External"/><Relationship Id="rId365" Type="http://schemas.openxmlformats.org/officeDocument/2006/relationships/hyperlink" Target="https://aluext.sharepoint.com/sites/DesignandFeasibility/Profilvorschaubilder/01736-02.jpg" TargetMode="External"/><Relationship Id="rId572" Type="http://schemas.openxmlformats.org/officeDocument/2006/relationships/hyperlink" Target="https://aluext.sharepoint.com/sites/DesignandFeasibility/Profilvorschaubilder/logo_step_g_4c_pos.jpg" TargetMode="External"/><Relationship Id="rId2046" Type="http://schemas.openxmlformats.org/officeDocument/2006/relationships/hyperlink" Target="https://aluext.sharepoint.com/sites/DesignandFeasibility/Lists/FeasibilityprofileDB/DispForm.aspx?ID=458" TargetMode="External"/><Relationship Id="rId2253" Type="http://schemas.openxmlformats.org/officeDocument/2006/relationships/hyperlink" Target="https://aluext.sharepoint.com/sites/DesignandFeasibility/Lists/FeasibilityprofileDB/DispForm.aspx?ID=677" TargetMode="External"/><Relationship Id="rId2460" Type="http://schemas.openxmlformats.org/officeDocument/2006/relationships/hyperlink" Target="https://aluext.sharepoint.com/sites/DesignandFeasibility/Lists/FeasibilityprofileDB/DispForm.aspx?ID=888" TargetMode="External"/><Relationship Id="rId225" Type="http://schemas.openxmlformats.org/officeDocument/2006/relationships/hyperlink" Target="https://aluext.sharepoint.com/sites/DesignandFeasibility/Profilvorschaubilder/Standards/Vierkantrohr.jpg" TargetMode="External"/><Relationship Id="rId432" Type="http://schemas.openxmlformats.org/officeDocument/2006/relationships/hyperlink" Target="https://aluext.sharepoint.com/sites/DesignandFeasibility/Profilvorschaubilder/Mach%20ID-1765.jpg" TargetMode="External"/><Relationship Id="rId877" Type="http://schemas.openxmlformats.org/officeDocument/2006/relationships/hyperlink" Target="https://aluext.sharepoint.com/sites/DesignandFeasibility/Profilvorschaubilder/001938-03.jpg" TargetMode="External"/><Relationship Id="rId1062" Type="http://schemas.openxmlformats.org/officeDocument/2006/relationships/hyperlink" Target="https://aluext.sharepoint.com/sites/DesignandFeasibility/Profilvorschaubilder/02025-01.jpg" TargetMode="External"/><Relationship Id="rId2113" Type="http://schemas.openxmlformats.org/officeDocument/2006/relationships/hyperlink" Target="https://aluext.sharepoint.com/sites/DesignandFeasibility/Lists/FeasibilityprofileDB/DispForm.aspx?ID=1074" TargetMode="External"/><Relationship Id="rId2320" Type="http://schemas.openxmlformats.org/officeDocument/2006/relationships/hyperlink" Target="https://aluext.sharepoint.com/sites/DesignandFeasibility/Lists/FeasibilityprofileDB/DispForm.aspx?ID=706" TargetMode="External"/><Relationship Id="rId2558" Type="http://schemas.openxmlformats.org/officeDocument/2006/relationships/hyperlink" Target="https://aluext.sharepoint.com/sites/DesignandFeasibility/Lists/FeasibilityprofileDB/DispForm.aspx?ID=1011" TargetMode="External"/><Relationship Id="rId2765" Type="http://schemas.openxmlformats.org/officeDocument/2006/relationships/hyperlink" Target="https://aluext.sharepoint.com/sites/DesignandFeasibility/Lists/FeasibilityprofileDB/DispForm.aspx?ID=1212" TargetMode="External"/><Relationship Id="rId2972" Type="http://schemas.openxmlformats.org/officeDocument/2006/relationships/hyperlink" Target="https://aluext.sharepoint.com/sites/DesignandFeasibility/Lists/FeasibilityprofileDB/DispForm.aspx?ID=1474" TargetMode="External"/><Relationship Id="rId737" Type="http://schemas.openxmlformats.org/officeDocument/2006/relationships/hyperlink" Target="https://aluext.sharepoint.com/sites/DesignandFeasibility/Profilvorschaubilder/01866-01.jpg" TargetMode="External"/><Relationship Id="rId944" Type="http://schemas.openxmlformats.org/officeDocument/2006/relationships/hyperlink" Target="https://aluext.sharepoint.com/sites/DesignandFeasibility/Profilvorschaubilder/001971-01.jpg" TargetMode="External"/><Relationship Id="rId1367" Type="http://schemas.openxmlformats.org/officeDocument/2006/relationships/hyperlink" Target="https://aluext.sharepoint.com/sites/DesignandFeasibility/Profilvorschaubilder/002188-01.jpg" TargetMode="External"/><Relationship Id="rId1574" Type="http://schemas.openxmlformats.org/officeDocument/2006/relationships/hyperlink" Target="https://aluext.sharepoint.com/sites/DesignandFeasibility/Profilvorschaubilder/Standards/Rundrohr.jpg" TargetMode="External"/><Relationship Id="rId1781" Type="http://schemas.openxmlformats.org/officeDocument/2006/relationships/hyperlink" Target="https://aluext.sharepoint.com/sites/DesignandFeasibility/Lists/FeasibilityprofileDB/DispForm.aspx?ID=164" TargetMode="External"/><Relationship Id="rId2418" Type="http://schemas.openxmlformats.org/officeDocument/2006/relationships/hyperlink" Target="https://aluext.sharepoint.com/sites/DesignandFeasibility/Lists/FeasibilityprofileDB/DispForm.aspx?ID=859" TargetMode="External"/><Relationship Id="rId2625" Type="http://schemas.openxmlformats.org/officeDocument/2006/relationships/hyperlink" Target="https://aluext.sharepoint.com/sites/DesignandFeasibility/Lists/FeasibilityprofileDB/DispForm.aspx?ID=1061" TargetMode="External"/><Relationship Id="rId2832" Type="http://schemas.openxmlformats.org/officeDocument/2006/relationships/hyperlink" Target="https://aluext.sharepoint.com/sites/DesignandFeasibility/Lists/FeasibilityprofileDB/DispForm.aspx?ID=1282" TargetMode="External"/><Relationship Id="rId73" Type="http://schemas.openxmlformats.org/officeDocument/2006/relationships/hyperlink" Target="https://aluext.sharepoint.com/sites/DesignandFeasibility/Profilvorschaubilder/01598-08.jpg" TargetMode="External"/><Relationship Id="rId804" Type="http://schemas.openxmlformats.org/officeDocument/2006/relationships/hyperlink" Target="https://aluext.sharepoint.com/sites/DesignandFeasibility/Profilvorschaubilder/Standards/Rundstange.jpg" TargetMode="External"/><Relationship Id="rId1227" Type="http://schemas.openxmlformats.org/officeDocument/2006/relationships/hyperlink" Target="https://aluext.sharepoint.com/sites/DesignandFeasibility/Profilvorschaubilder/Profil_002111-04.jpg" TargetMode="External"/><Relationship Id="rId1434" Type="http://schemas.openxmlformats.org/officeDocument/2006/relationships/hyperlink" Target="https://aluext.sharepoint.com/sites/DesignandFeasibility/Profilvorschaubilder/002236-02.jpg" TargetMode="External"/><Relationship Id="rId1641" Type="http://schemas.openxmlformats.org/officeDocument/2006/relationships/hyperlink" Target="https://aluext.sharepoint.com/sites/DesignandFeasibility/Lists/FeasibilityprofileDB/DispForm.aspx?ID=1368" TargetMode="External"/><Relationship Id="rId1879" Type="http://schemas.openxmlformats.org/officeDocument/2006/relationships/hyperlink" Target="https://aluext.sharepoint.com/sites/DesignandFeasibility/Lists/FeasibilityprofileDB/DispForm.aspx?ID=323" TargetMode="External"/><Relationship Id="rId3094" Type="http://schemas.openxmlformats.org/officeDocument/2006/relationships/hyperlink" Target="https://aluext.sharepoint.com/sites/DesignandFeasibility/Lists/FeasibilityprofileDB/DispForm.aspx?ID=1593" TargetMode="External"/><Relationship Id="rId1501" Type="http://schemas.openxmlformats.org/officeDocument/2006/relationships/hyperlink" Target="https://aluext.sharepoint.com/sites/DesignandFeasibility/Profilvorschaubilder/Profil_002269-18.jpg" TargetMode="External"/><Relationship Id="rId1739" Type="http://schemas.openxmlformats.org/officeDocument/2006/relationships/hyperlink" Target="https://aluext.sharepoint.com/sites/DesignandFeasibility/Lists/FeasibilityprofileDB/DispForm.aspx?ID=126" TargetMode="External"/><Relationship Id="rId1946" Type="http://schemas.openxmlformats.org/officeDocument/2006/relationships/hyperlink" Target="https://aluext.sharepoint.com/sites/DesignandFeasibility/Lists/FeasibilityprofileDB/DispForm.aspx?ID=1459" TargetMode="External"/><Relationship Id="rId1806" Type="http://schemas.openxmlformats.org/officeDocument/2006/relationships/hyperlink" Target="https://aluext.sharepoint.com/sites/DesignandFeasibility/Lists/FeasibilityprofileDB/DispForm.aspx?ID=233" TargetMode="External"/><Relationship Id="rId3161" Type="http://schemas.openxmlformats.org/officeDocument/2006/relationships/hyperlink" Target="https://aluext.sharepoint.com/sites/DesignandFeasibility/Lists/FeasibilityprofileDB/DispForm.aspx?ID=1662" TargetMode="External"/><Relationship Id="rId387" Type="http://schemas.openxmlformats.org/officeDocument/2006/relationships/hyperlink" Target="https://aluext.sharepoint.com/sites/DesignandFeasibility/Profilvorschaubilder/01743-01.jpg" TargetMode="External"/><Relationship Id="rId594" Type="http://schemas.openxmlformats.org/officeDocument/2006/relationships/hyperlink" Target="https://aluext.sharepoint.com/sites/DesignandFeasibility/Profilvorschaubilder/01827-05.jpg" TargetMode="External"/><Relationship Id="rId2068" Type="http://schemas.openxmlformats.org/officeDocument/2006/relationships/hyperlink" Target="https://aluext.sharepoint.com/sites/DesignandFeasibility/Lists/FeasibilityprofileDB/DispForm.aspx?ID=484" TargetMode="External"/><Relationship Id="rId2275" Type="http://schemas.openxmlformats.org/officeDocument/2006/relationships/hyperlink" Target="https://aluext.sharepoint.com/sites/DesignandFeasibility/Lists/FeasibilityprofileDB/DispForm.aspx?ID=742" TargetMode="External"/><Relationship Id="rId3021" Type="http://schemas.openxmlformats.org/officeDocument/2006/relationships/hyperlink" Target="https://aluext.sharepoint.com/sites/DesignandFeasibility/Lists/FeasibilityprofileDB/DispForm.aspx?ID=1525" TargetMode="External"/><Relationship Id="rId3119" Type="http://schemas.openxmlformats.org/officeDocument/2006/relationships/hyperlink" Target="https://aluext.sharepoint.com/sites/DesignandFeasibility/Lists/FeasibilityprofileDB/DispForm.aspx?ID=1618" TargetMode="External"/><Relationship Id="rId247" Type="http://schemas.openxmlformats.org/officeDocument/2006/relationships/hyperlink" Target="https://aluext.sharepoint.com/sites/DesignandFeasibility/Profilvorschaubilder/01693-02_03.jpg" TargetMode="External"/><Relationship Id="rId899" Type="http://schemas.openxmlformats.org/officeDocument/2006/relationships/hyperlink" Target="https://aluext.sharepoint.com/sites/DesignandFeasibility/Profilvorschaubilder/01948-02.jpg" TargetMode="External"/><Relationship Id="rId1084" Type="http://schemas.openxmlformats.org/officeDocument/2006/relationships/hyperlink" Target="https://aluext.sharepoint.com/sites/DesignandFeasibility/Profilvorschaubilder/Standards/Flachstange.jpg" TargetMode="External"/><Relationship Id="rId2482" Type="http://schemas.openxmlformats.org/officeDocument/2006/relationships/hyperlink" Target="https://aluext.sharepoint.com/sites/DesignandFeasibility/Lists/FeasibilityprofileDB/DispForm.aspx?ID=914" TargetMode="External"/><Relationship Id="rId2787" Type="http://schemas.openxmlformats.org/officeDocument/2006/relationships/hyperlink" Target="https://aluext.sharepoint.com/sites/DesignandFeasibility/Lists/FeasibilityprofileDB/DispForm.aspx?ID=1239" TargetMode="External"/><Relationship Id="rId107" Type="http://schemas.openxmlformats.org/officeDocument/2006/relationships/hyperlink" Target="https://aluext.sharepoint.com/sites/DesignandFeasibility/Profilvorschaubilder/Profil_001622-03.jpg" TargetMode="External"/><Relationship Id="rId454" Type="http://schemas.openxmlformats.org/officeDocument/2006/relationships/hyperlink" Target="https://aluext.sharepoint.com/sites/DesignandFeasibility/Profilvorschaubilder/Standards/Rundstange.jpg" TargetMode="External"/><Relationship Id="rId661" Type="http://schemas.openxmlformats.org/officeDocument/2006/relationships/hyperlink" Target="https://aluext.sharepoint.com/sites/DesignandFeasibility/Profilvorschaubilder/Profil_001854-18.jpg" TargetMode="External"/><Relationship Id="rId759" Type="http://schemas.openxmlformats.org/officeDocument/2006/relationships/hyperlink" Target="https://aluext.sharepoint.com/sites/DesignandFeasibility/Profilvorschaubilder/logo_step_g_4c_pos.jpg" TargetMode="External"/><Relationship Id="rId966" Type="http://schemas.openxmlformats.org/officeDocument/2006/relationships/hyperlink" Target="https://aluext.sharepoint.com/sites/DesignandFeasibility/Profilvorschaubilder/logo_step_g_4c_pos.jpg" TargetMode="External"/><Relationship Id="rId1291" Type="http://schemas.openxmlformats.org/officeDocument/2006/relationships/hyperlink" Target="https://aluext.sharepoint.com/sites/DesignandFeasibility/Profilvorschaubilder/002139-01.jpg" TargetMode="External"/><Relationship Id="rId1389" Type="http://schemas.openxmlformats.org/officeDocument/2006/relationships/hyperlink" Target="https://aluext.sharepoint.com/sites/DesignandFeasibility/Profilvorschaubilder/02201-01.jpg" TargetMode="External"/><Relationship Id="rId1596" Type="http://schemas.openxmlformats.org/officeDocument/2006/relationships/hyperlink" Target="https://aluext.sharepoint.com/sites/DesignandFeasibility/Profilvorschaubilder/002321-01.jpg" TargetMode="External"/><Relationship Id="rId2135" Type="http://schemas.openxmlformats.org/officeDocument/2006/relationships/hyperlink" Target="https://aluext.sharepoint.com/sites/DesignandFeasibility/Lists/FeasibilityprofileDB/DispForm.aspx?ID=551" TargetMode="External"/><Relationship Id="rId2342" Type="http://schemas.openxmlformats.org/officeDocument/2006/relationships/hyperlink" Target="https://aluext.sharepoint.com/sites/DesignandFeasibility/Lists/FeasibilityprofileDB/DispForm.aspx?ID=727" TargetMode="External"/><Relationship Id="rId2647" Type="http://schemas.openxmlformats.org/officeDocument/2006/relationships/hyperlink" Target="https://aluext.sharepoint.com/sites/DesignandFeasibility/Lists/FeasibilityprofileDB/DispForm.aspx?ID=1088" TargetMode="External"/><Relationship Id="rId2994" Type="http://schemas.openxmlformats.org/officeDocument/2006/relationships/hyperlink" Target="https://aluext.sharepoint.com/sites/DesignandFeasibility/Lists/FeasibilityprofileDB/DispForm.aspx?ID=1497" TargetMode="External"/><Relationship Id="rId314" Type="http://schemas.openxmlformats.org/officeDocument/2006/relationships/hyperlink" Target="https://aluext.sharepoint.com/sites/DesignandFeasibility/Profilvorschaubilder/Standard.jpg" TargetMode="External"/><Relationship Id="rId521" Type="http://schemas.openxmlformats.org/officeDocument/2006/relationships/hyperlink" Target="https://aluext.sharepoint.com/sites/DesignandFeasibility/Profilvorschaubilder/001813-01.jpg" TargetMode="External"/><Relationship Id="rId619" Type="http://schemas.openxmlformats.org/officeDocument/2006/relationships/hyperlink" Target="https://aluext.sharepoint.com/sites/DesignandFeasibility/Profilvorschaubilder/001842-02.jpg" TargetMode="External"/><Relationship Id="rId1151" Type="http://schemas.openxmlformats.org/officeDocument/2006/relationships/hyperlink" Target="https://aluext.sharepoint.com/sites/DesignandFeasibility/Profilvorschaubilder/Profil_002075-01.jpg" TargetMode="External"/><Relationship Id="rId1249" Type="http://schemas.openxmlformats.org/officeDocument/2006/relationships/hyperlink" Target="https://aluext.sharepoint.com/sites/DesignandFeasibility/Profilvorschaubilder/Profil_002114-01.jpg" TargetMode="External"/><Relationship Id="rId2202" Type="http://schemas.openxmlformats.org/officeDocument/2006/relationships/hyperlink" Target="https://aluext.sharepoint.com/sites/DesignandFeasibility/Lists/FeasibilityprofileDB/DispForm.aspx?ID=597" TargetMode="External"/><Relationship Id="rId2854" Type="http://schemas.openxmlformats.org/officeDocument/2006/relationships/hyperlink" Target="https://aluext.sharepoint.com/sites/DesignandFeasibility/Lists/FeasibilityprofileDB/DispForm.aspx?ID=1307" TargetMode="External"/><Relationship Id="rId95" Type="http://schemas.openxmlformats.org/officeDocument/2006/relationships/hyperlink" Target="https://aluext.sharepoint.com/sites/DesignandFeasibility/Profilvorschaubilder/Standards/Rechteckrohr.jpg" TargetMode="External"/><Relationship Id="rId826" Type="http://schemas.openxmlformats.org/officeDocument/2006/relationships/hyperlink" Target="https://aluext.sharepoint.com/sites/DesignandFeasibility/Profilvorschaubilder/Standards/Vierkantstange.jpg" TargetMode="External"/><Relationship Id="rId1011" Type="http://schemas.openxmlformats.org/officeDocument/2006/relationships/hyperlink" Target="https://aluext.sharepoint.com/sites/DesignandFeasibility/Profilvorschaubilder/001997-01.jpg" TargetMode="External"/><Relationship Id="rId1109" Type="http://schemas.openxmlformats.org/officeDocument/2006/relationships/hyperlink" Target="https://aluext.sharepoint.com/sites/DesignandFeasibility/Profilvorschaubilder/logo_step_g_4c_pos.jpg" TargetMode="External"/><Relationship Id="rId1456" Type="http://schemas.openxmlformats.org/officeDocument/2006/relationships/hyperlink" Target="https://aluext.sharepoint.com/sites/DesignandFeasibility/Profilvorschaubilder/Standards/Rundrohr.jpg" TargetMode="External"/><Relationship Id="rId1663" Type="http://schemas.openxmlformats.org/officeDocument/2006/relationships/hyperlink" Target="https://aluext.sharepoint.com/sites/DesignandFeasibility/Lists/FeasibilityprofileDB/DispForm.aspx?ID=1155" TargetMode="External"/><Relationship Id="rId1870" Type="http://schemas.openxmlformats.org/officeDocument/2006/relationships/hyperlink" Target="https://aluext.sharepoint.com/sites/DesignandFeasibility/Lists/FeasibilityprofileDB/DispForm.aspx?ID=259" TargetMode="External"/><Relationship Id="rId1968" Type="http://schemas.openxmlformats.org/officeDocument/2006/relationships/hyperlink" Target="https://aluext.sharepoint.com/sites/DesignandFeasibility/Lists/FeasibilityprofileDB/DispForm.aspx?ID=373" TargetMode="External"/><Relationship Id="rId2507" Type="http://schemas.openxmlformats.org/officeDocument/2006/relationships/hyperlink" Target="https://aluext.sharepoint.com/sites/DesignandFeasibility/Lists/FeasibilityprofileDB/DispForm.aspx?ID=939" TargetMode="External"/><Relationship Id="rId2714" Type="http://schemas.openxmlformats.org/officeDocument/2006/relationships/hyperlink" Target="https://aluext.sharepoint.com/sites/DesignandFeasibility/Lists/FeasibilityprofileDB/DispForm.aspx?ID=1159" TargetMode="External"/><Relationship Id="rId2921" Type="http://schemas.openxmlformats.org/officeDocument/2006/relationships/hyperlink" Target="https://aluext.sharepoint.com/sites/DesignandFeasibility/Lists/FeasibilityprofileDB/DispForm.aspx?ID=1420" TargetMode="External"/><Relationship Id="rId1316" Type="http://schemas.openxmlformats.org/officeDocument/2006/relationships/hyperlink" Target="https://aluext.sharepoint.com/sites/DesignandFeasibility/Profilvorschaubilder/Standards/Rundstange.jpg" TargetMode="External"/><Relationship Id="rId1523" Type="http://schemas.openxmlformats.org/officeDocument/2006/relationships/hyperlink" Target="https://aluext.sharepoint.com/sites/DesignandFeasibility/Profilvorschaubilder/002273-06.jpg" TargetMode="External"/><Relationship Id="rId1730" Type="http://schemas.openxmlformats.org/officeDocument/2006/relationships/hyperlink" Target="https://aluext.sharepoint.com/sites/DesignandFeasibility/Lists/FeasibilityprofileDB/DispForm.aspx?ID=118" TargetMode="External"/><Relationship Id="rId3183" Type="http://schemas.openxmlformats.org/officeDocument/2006/relationships/hyperlink" Target="https://aluext.sharepoint.com/sites/DesignandFeasibility/Lists/FeasibilityprofileDB/DispForm.aspx?ID=1679" TargetMode="External"/><Relationship Id="rId22" Type="http://schemas.openxmlformats.org/officeDocument/2006/relationships/hyperlink" Target="https://aluext.sharepoint.com/sites/DesignandFeasibility/Profilvorschaubilder/Profil_001354-01.jpg" TargetMode="External"/><Relationship Id="rId1828" Type="http://schemas.openxmlformats.org/officeDocument/2006/relationships/hyperlink" Target="https://aluext.sharepoint.com/sites/DesignandFeasibility/Lists/FeasibilityprofileDB/DispForm.aspx?ID=208" TargetMode="External"/><Relationship Id="rId3043" Type="http://schemas.openxmlformats.org/officeDocument/2006/relationships/hyperlink" Target="https://aluext.sharepoint.com/sites/DesignandFeasibility/Lists/FeasibilityprofileDB/DispForm.aspx?ID=1539" TargetMode="External"/><Relationship Id="rId171" Type="http://schemas.openxmlformats.org/officeDocument/2006/relationships/hyperlink" Target="https://aluext.sharepoint.com/sites/DesignandFeasibility/Profilvorschaubilder/01643-02.jpg" TargetMode="External"/><Relationship Id="rId2297" Type="http://schemas.openxmlformats.org/officeDocument/2006/relationships/hyperlink" Target="https://aluext.sharepoint.com/sites/DesignandFeasibility/Lists/FeasibilityprofileDB/DispForm.aspx?ID=664" TargetMode="External"/><Relationship Id="rId269" Type="http://schemas.openxmlformats.org/officeDocument/2006/relationships/hyperlink" Target="https://aluext.sharepoint.com/sites/DesignandFeasibility/Profilvorschaubilder/Profil_001704-01.jpg" TargetMode="External"/><Relationship Id="rId476" Type="http://schemas.openxmlformats.org/officeDocument/2006/relationships/hyperlink" Target="https://aluext.sharepoint.com/sites/DesignandFeasibility/Profilvorschaubilder/Standards/Rundrohr.jpg" TargetMode="External"/><Relationship Id="rId683" Type="http://schemas.openxmlformats.org/officeDocument/2006/relationships/hyperlink" Target="https://aluext.sharepoint.com/sites/DesignandFeasibility/Profilvorschaubilder/001854-40.jpg" TargetMode="External"/><Relationship Id="rId890" Type="http://schemas.openxmlformats.org/officeDocument/2006/relationships/hyperlink" Target="https://aluext.sharepoint.com/sites/DesignandFeasibility/Profilvorschaubilder/logo_step_g_4c_pos.jpg" TargetMode="External"/><Relationship Id="rId2157" Type="http://schemas.openxmlformats.org/officeDocument/2006/relationships/hyperlink" Target="https://aluext.sharepoint.com/sites/DesignandFeasibility/Lists/FeasibilityprofileDB/DispForm.aspx?ID=623" TargetMode="External"/><Relationship Id="rId2364" Type="http://schemas.openxmlformats.org/officeDocument/2006/relationships/hyperlink" Target="https://aluext.sharepoint.com/sites/DesignandFeasibility/Lists/FeasibilityprofileDB/DispForm.aspx?ID=784" TargetMode="External"/><Relationship Id="rId2571" Type="http://schemas.openxmlformats.org/officeDocument/2006/relationships/hyperlink" Target="https://aluext.sharepoint.com/sites/DesignandFeasibility/Lists/FeasibilityprofileDB/DispForm.aspx?ID=1009" TargetMode="External"/><Relationship Id="rId3110" Type="http://schemas.openxmlformats.org/officeDocument/2006/relationships/hyperlink" Target="https://aluext.sharepoint.com/sites/DesignandFeasibility/Lists/FeasibilityprofileDB/DispForm.aspx?ID=1609" TargetMode="External"/><Relationship Id="rId129" Type="http://schemas.openxmlformats.org/officeDocument/2006/relationships/hyperlink" Target="https://aluext.sharepoint.com/sites/DesignandFeasibility/Profilvorschaubilder/Profil_001629-01.jpg" TargetMode="External"/><Relationship Id="rId336" Type="http://schemas.openxmlformats.org/officeDocument/2006/relationships/hyperlink" Target="https://aluext.sharepoint.com/sites/DesignandFeasibility/Profilvorschaubilder/Profil_001726-02.jpg" TargetMode="External"/><Relationship Id="rId543" Type="http://schemas.openxmlformats.org/officeDocument/2006/relationships/hyperlink" Target="https://aluext.sharepoint.com/sites/DesignandFeasibility/Profilvorschaubilder/01820-03.jpg" TargetMode="External"/><Relationship Id="rId988" Type="http://schemas.openxmlformats.org/officeDocument/2006/relationships/hyperlink" Target="https://aluext.sharepoint.com/sites/DesignandFeasibility/Profilvorschaubilder/001994-01.jpg" TargetMode="External"/><Relationship Id="rId1173" Type="http://schemas.openxmlformats.org/officeDocument/2006/relationships/hyperlink" Target="https://aluext.sharepoint.com/sites/DesignandFeasibility/Profilvorschaubilder/02082-02.jpg" TargetMode="External"/><Relationship Id="rId1380" Type="http://schemas.openxmlformats.org/officeDocument/2006/relationships/hyperlink" Target="https://aluext.sharepoint.com/sites/DesignandFeasibility/Profilvorschaubilder/002195-01.jpg" TargetMode="External"/><Relationship Id="rId2017" Type="http://schemas.openxmlformats.org/officeDocument/2006/relationships/hyperlink" Target="https://aluext.sharepoint.com/sites/DesignandFeasibility/Lists/FeasibilityprofileDB/DispForm.aspx?ID=427" TargetMode="External"/><Relationship Id="rId2224" Type="http://schemas.openxmlformats.org/officeDocument/2006/relationships/hyperlink" Target="https://aluext.sharepoint.com/sites/DesignandFeasibility/Lists/FeasibilityprofileDB/DispForm.aspx?ID=619" TargetMode="External"/><Relationship Id="rId2669" Type="http://schemas.openxmlformats.org/officeDocument/2006/relationships/hyperlink" Target="https://aluext.sharepoint.com/sites/DesignandFeasibility/Lists/FeasibilityprofileDB/DispForm.aspx?ID=1109" TargetMode="External"/><Relationship Id="rId2876" Type="http://schemas.openxmlformats.org/officeDocument/2006/relationships/hyperlink" Target="https://aluext.sharepoint.com/sites/DesignandFeasibility/Lists/FeasibilityprofileDB/DispForm.aspx?ID=1330" TargetMode="External"/><Relationship Id="rId403" Type="http://schemas.openxmlformats.org/officeDocument/2006/relationships/hyperlink" Target="https://aluext.sharepoint.com/sites/DesignandFeasibility/Profilvorschaubilder/001750-06.jpg" TargetMode="External"/><Relationship Id="rId750" Type="http://schemas.openxmlformats.org/officeDocument/2006/relationships/hyperlink" Target="https://aluext.sharepoint.com/sites/DesignandFeasibility/Profilvorschaubilder/Standards/Rechteckrohr.jpg" TargetMode="External"/><Relationship Id="rId848" Type="http://schemas.openxmlformats.org/officeDocument/2006/relationships/hyperlink" Target="https://aluext.sharepoint.com/sites/DesignandFeasibility/Profilvorschaubilder/01923-11.jpg" TargetMode="External"/><Relationship Id="rId1033" Type="http://schemas.openxmlformats.org/officeDocument/2006/relationships/hyperlink" Target="https://aluext.sharepoint.com/sites/DesignandFeasibility/Profilvorschaubilder/02008-01.jpg" TargetMode="External"/><Relationship Id="rId1478" Type="http://schemas.openxmlformats.org/officeDocument/2006/relationships/hyperlink" Target="https://aluext.sharepoint.com/sites/DesignandFeasibility/Profilvorschaubilder/Standards/Rundrohr.jpg" TargetMode="External"/><Relationship Id="rId1685" Type="http://schemas.openxmlformats.org/officeDocument/2006/relationships/hyperlink" Target="https://aluext.sharepoint.com/sites/DesignandFeasibility/Lists/FeasibilityprofileDB/DispForm.aspx?ID=84" TargetMode="External"/><Relationship Id="rId1892" Type="http://schemas.openxmlformats.org/officeDocument/2006/relationships/hyperlink" Target="https://aluext.sharepoint.com/sites/DesignandFeasibility/Lists/FeasibilityprofileDB/DispForm.aspx?ID=268" TargetMode="External"/><Relationship Id="rId2431" Type="http://schemas.openxmlformats.org/officeDocument/2006/relationships/hyperlink" Target="https://aluext.sharepoint.com/sites/DesignandFeasibility/Lists/FeasibilityprofileDB/DispForm.aspx?ID=853" TargetMode="External"/><Relationship Id="rId2529" Type="http://schemas.openxmlformats.org/officeDocument/2006/relationships/hyperlink" Target="https://aluext.sharepoint.com/sites/DesignandFeasibility/Lists/FeasibilityprofileDB/DispForm.aspx?ID=967" TargetMode="External"/><Relationship Id="rId2736" Type="http://schemas.openxmlformats.org/officeDocument/2006/relationships/hyperlink" Target="https://aluext.sharepoint.com/sites/DesignandFeasibility/Lists/FeasibilityprofileDB/DispForm.aspx?ID=1185" TargetMode="External"/><Relationship Id="rId610" Type="http://schemas.openxmlformats.org/officeDocument/2006/relationships/hyperlink" Target="https://aluext.sharepoint.com/sites/DesignandFeasibility/Profilvorschaubilder/001836-02.jpg" TargetMode="External"/><Relationship Id="rId708" Type="http://schemas.openxmlformats.org/officeDocument/2006/relationships/hyperlink" Target="https://aluext.sharepoint.com/sites/DesignandFeasibility/Profilvorschaubilder/01861-01.jpg" TargetMode="External"/><Relationship Id="rId915" Type="http://schemas.openxmlformats.org/officeDocument/2006/relationships/hyperlink" Target="https://aluext.sharepoint.com/sites/DesignandFeasibility/Profilvorschaubilder/01959-01.jpg" TargetMode="External"/><Relationship Id="rId1240" Type="http://schemas.openxmlformats.org/officeDocument/2006/relationships/hyperlink" Target="https://aluext.sharepoint.com/sites/DesignandFeasibility/Profilvorschaubilder/Profil_002112_05.jpg" TargetMode="External"/><Relationship Id="rId1338" Type="http://schemas.openxmlformats.org/officeDocument/2006/relationships/hyperlink" Target="https://aluext.sharepoint.com/sites/DesignandFeasibility/Profilvorschaubilder/Standard.jpg" TargetMode="External"/><Relationship Id="rId1545" Type="http://schemas.openxmlformats.org/officeDocument/2006/relationships/hyperlink" Target="https://aluext.sharepoint.com/sites/DesignandFeasibility/Profilvorschaubilder/Standard.jpg" TargetMode="External"/><Relationship Id="rId2943" Type="http://schemas.openxmlformats.org/officeDocument/2006/relationships/hyperlink" Target="https://aluext.sharepoint.com/sites/DesignandFeasibility/Lists/FeasibilityprofileDB/DispForm.aspx?ID=1443" TargetMode="External"/><Relationship Id="rId1100" Type="http://schemas.openxmlformats.org/officeDocument/2006/relationships/hyperlink" Target="https://aluext.sharepoint.com/sites/DesignandFeasibility/Profilvorschaubilder/Profil_002042-01.jpg" TargetMode="External"/><Relationship Id="rId1405" Type="http://schemas.openxmlformats.org/officeDocument/2006/relationships/hyperlink" Target="https://aluext.sharepoint.com/sites/DesignandFeasibility/Profilvorschaubilder/002214-02.jpg" TargetMode="External"/><Relationship Id="rId1752" Type="http://schemas.openxmlformats.org/officeDocument/2006/relationships/hyperlink" Target="https://aluext.sharepoint.com/sites/DesignandFeasibility/Lists/FeasibilityprofileDB/DispForm.aspx?ID=140" TargetMode="External"/><Relationship Id="rId2803" Type="http://schemas.openxmlformats.org/officeDocument/2006/relationships/hyperlink" Target="https://aluext.sharepoint.com/sites/DesignandFeasibility/Lists/FeasibilityprofileDB/DispForm.aspx?ID=1252" TargetMode="External"/><Relationship Id="rId44" Type="http://schemas.openxmlformats.org/officeDocument/2006/relationships/hyperlink" Target="https://aluext.sharepoint.com/sites/DesignandFeasibility/Profilvorschaubilder/01354-015.jpg" TargetMode="External"/><Relationship Id="rId1612" Type="http://schemas.openxmlformats.org/officeDocument/2006/relationships/hyperlink" Target="https://aluext.sharepoint.com/sites/DesignandFeasibility/Lists/FeasibilityprofileDB/DispForm.aspx?ID=338" TargetMode="External"/><Relationship Id="rId1917" Type="http://schemas.openxmlformats.org/officeDocument/2006/relationships/hyperlink" Target="https://aluext.sharepoint.com/sites/DesignandFeasibility/Lists/FeasibilityprofileDB/DispForm.aspx?ID=1713" TargetMode="External"/><Relationship Id="rId3065" Type="http://schemas.openxmlformats.org/officeDocument/2006/relationships/hyperlink" Target="https://aluext.sharepoint.com/sites/DesignandFeasibility/Lists/FeasibilityprofileDB/DispForm.aspx?ID=1563" TargetMode="External"/><Relationship Id="rId193" Type="http://schemas.openxmlformats.org/officeDocument/2006/relationships/hyperlink" Target="https://aluext.sharepoint.com/sites/DesignandFeasibility/Profilvorschaubilder/Profil_001657-01.jpg" TargetMode="External"/><Relationship Id="rId498" Type="http://schemas.openxmlformats.org/officeDocument/2006/relationships/hyperlink" Target="https://aluext.sharepoint.com/sites/DesignandFeasibility/Profilvorschaubilder/01804-04.jpg" TargetMode="External"/><Relationship Id="rId2081" Type="http://schemas.openxmlformats.org/officeDocument/2006/relationships/hyperlink" Target="https://aluext.sharepoint.com/sites/DesignandFeasibility/Lists/FeasibilityprofileDB/DispForm.aspx?ID=498" TargetMode="External"/><Relationship Id="rId2179" Type="http://schemas.openxmlformats.org/officeDocument/2006/relationships/hyperlink" Target="https://aluext.sharepoint.com/sites/DesignandFeasibility/Lists/FeasibilityprofileDB/DispForm.aspx?ID=576" TargetMode="External"/><Relationship Id="rId3132" Type="http://schemas.openxmlformats.org/officeDocument/2006/relationships/hyperlink" Target="https://aluext.sharepoint.com/sites/DesignandFeasibility/Lists/FeasibilityprofileDB/DispForm.aspx?ID=1631" TargetMode="External"/><Relationship Id="rId260" Type="http://schemas.openxmlformats.org/officeDocument/2006/relationships/hyperlink" Target="https://aluext.sharepoint.com/sites/DesignandFeasibility/Profilvorschaubilder/01703-01.jpg" TargetMode="External"/><Relationship Id="rId2386" Type="http://schemas.openxmlformats.org/officeDocument/2006/relationships/hyperlink" Target="https://aluext.sharepoint.com/sites/DesignandFeasibility/Lists/FeasibilityprofileDB/DispForm.aspx?ID=810" TargetMode="External"/><Relationship Id="rId2593" Type="http://schemas.openxmlformats.org/officeDocument/2006/relationships/hyperlink" Target="https://aluext.sharepoint.com/sites/DesignandFeasibility/Lists/FeasibilityprofileDB/DispForm.aspx?ID=1039" TargetMode="External"/><Relationship Id="rId120" Type="http://schemas.openxmlformats.org/officeDocument/2006/relationships/hyperlink" Target="https://aluext.sharepoint.com/sites/DesignandFeasibility/Profilvorschaubilder/Standards/Flachstange.jpg" TargetMode="External"/><Relationship Id="rId358" Type="http://schemas.openxmlformats.org/officeDocument/2006/relationships/hyperlink" Target="https://aluext.sharepoint.com/sites/DesignandFeasibility/Profilvorschaubilder/01734-03.jpg" TargetMode="External"/><Relationship Id="rId565" Type="http://schemas.openxmlformats.org/officeDocument/2006/relationships/hyperlink" Target="https://aluext.sharepoint.com/sites/DesignandFeasibility/Profilvorschaubilder/001825-14.jpg" TargetMode="External"/><Relationship Id="rId772" Type="http://schemas.openxmlformats.org/officeDocument/2006/relationships/hyperlink" Target="https://aluext.sharepoint.com/sites/DesignandFeasibility/Profilvorschaubilder/Standards/Doppel-T-Profil.jpg" TargetMode="External"/><Relationship Id="rId1195" Type="http://schemas.openxmlformats.org/officeDocument/2006/relationships/hyperlink" Target="https://aluext.sharepoint.com/sites/DesignandFeasibility/Profilvorschaubilder/logo_step_g_4c_pos.jpg" TargetMode="External"/><Relationship Id="rId2039" Type="http://schemas.openxmlformats.org/officeDocument/2006/relationships/hyperlink" Target="https://aluext.sharepoint.com/sites/DesignandFeasibility/Lists/FeasibilityprofileDB/DispForm.aspx?ID=449" TargetMode="External"/><Relationship Id="rId2246" Type="http://schemas.openxmlformats.org/officeDocument/2006/relationships/hyperlink" Target="https://aluext.sharepoint.com/sites/DesignandFeasibility/Lists/FeasibilityprofileDB/DispForm.aspx?ID=669" TargetMode="External"/><Relationship Id="rId2453" Type="http://schemas.openxmlformats.org/officeDocument/2006/relationships/hyperlink" Target="https://aluext.sharepoint.com/sites/DesignandFeasibility/Lists/FeasibilityprofileDB/DispForm.aspx?ID=881" TargetMode="External"/><Relationship Id="rId2660" Type="http://schemas.openxmlformats.org/officeDocument/2006/relationships/hyperlink" Target="https://aluext.sharepoint.com/sites/DesignandFeasibility/Lists/FeasibilityprofileDB/DispForm.aspx?ID=1103" TargetMode="External"/><Relationship Id="rId2898" Type="http://schemas.openxmlformats.org/officeDocument/2006/relationships/hyperlink" Target="https://aluext.sharepoint.com/sites/DesignandFeasibility/Lists/FeasibilityprofileDB/DispForm.aspx?ID=1370" TargetMode="External"/><Relationship Id="rId218" Type="http://schemas.openxmlformats.org/officeDocument/2006/relationships/hyperlink" Target="https://aluext.sharepoint.com/sites/DesignandFeasibility/Profilvorschaubilder/01671-02.jpg" TargetMode="External"/><Relationship Id="rId425" Type="http://schemas.openxmlformats.org/officeDocument/2006/relationships/hyperlink" Target="https://aluext.sharepoint.com/sites/DesignandFeasibility/Profilvorschaubilder/logo_step_g_4c_pos.jpg" TargetMode="External"/><Relationship Id="rId632" Type="http://schemas.openxmlformats.org/officeDocument/2006/relationships/hyperlink" Target="https://aluext.sharepoint.com/sites/DesignandFeasibility/Profilvorschaubilder/logo_step_g_4c_pos.jpg" TargetMode="External"/><Relationship Id="rId1055" Type="http://schemas.openxmlformats.org/officeDocument/2006/relationships/hyperlink" Target="https://aluext.sharepoint.com/sites/DesignandFeasibility/Profilvorschaubilder/02023-01.jpg" TargetMode="External"/><Relationship Id="rId1262" Type="http://schemas.openxmlformats.org/officeDocument/2006/relationships/hyperlink" Target="https://aluext.sharepoint.com/sites/DesignandFeasibility/Profilvorschaubilder/Standard.jpg" TargetMode="External"/><Relationship Id="rId2106" Type="http://schemas.openxmlformats.org/officeDocument/2006/relationships/hyperlink" Target="https://aluext.sharepoint.com/sites/DesignandFeasibility/Lists/FeasibilityprofileDB/DispForm.aspx?ID=527" TargetMode="External"/><Relationship Id="rId2313" Type="http://schemas.openxmlformats.org/officeDocument/2006/relationships/hyperlink" Target="https://aluext.sharepoint.com/sites/DesignandFeasibility/Lists/FeasibilityprofileDB/DispForm.aspx?ID=699" TargetMode="External"/><Relationship Id="rId2520" Type="http://schemas.openxmlformats.org/officeDocument/2006/relationships/hyperlink" Target="https://aluext.sharepoint.com/sites/DesignandFeasibility/Lists/FeasibilityprofileDB/DispForm.aspx?ID=954" TargetMode="External"/><Relationship Id="rId2758" Type="http://schemas.openxmlformats.org/officeDocument/2006/relationships/hyperlink" Target="https://aluext.sharepoint.com/sites/DesignandFeasibility/Lists/FeasibilityprofileDB/DispForm.aspx?ID=1228" TargetMode="External"/><Relationship Id="rId2965" Type="http://schemas.openxmlformats.org/officeDocument/2006/relationships/hyperlink" Target="https://aluext.sharepoint.com/sites/DesignandFeasibility/Lists/FeasibilityprofileDB/DispForm.aspx?ID=1465" TargetMode="External"/><Relationship Id="rId937" Type="http://schemas.openxmlformats.org/officeDocument/2006/relationships/hyperlink" Target="https://aluext.sharepoint.com/sites/DesignandFeasibility/Profilvorschaubilder/01965-02.jpg" TargetMode="External"/><Relationship Id="rId1122" Type="http://schemas.openxmlformats.org/officeDocument/2006/relationships/hyperlink" Target="https://aluext.sharepoint.com/sites/DesignandFeasibility/Profilvorschaubilder/02059-01.jpg" TargetMode="External"/><Relationship Id="rId1567" Type="http://schemas.openxmlformats.org/officeDocument/2006/relationships/hyperlink" Target="https://aluext.sharepoint.com/sites/DesignandFeasibility/Profilvorschaubilder/002305-01.jpg" TargetMode="External"/><Relationship Id="rId1774" Type="http://schemas.openxmlformats.org/officeDocument/2006/relationships/hyperlink" Target="https://aluext.sharepoint.com/sites/DesignandFeasibility/Lists/FeasibilityprofileDB/DispForm.aspx?ID=568" TargetMode="External"/><Relationship Id="rId1981" Type="http://schemas.openxmlformats.org/officeDocument/2006/relationships/hyperlink" Target="https://aluext.sharepoint.com/sites/DesignandFeasibility/Lists/FeasibilityprofileDB/DispForm.aspx?ID=386" TargetMode="External"/><Relationship Id="rId2618" Type="http://schemas.openxmlformats.org/officeDocument/2006/relationships/hyperlink" Target="https://aluext.sharepoint.com/sites/DesignandFeasibility/Lists/FeasibilityprofileDB/DispForm.aspx?ID=1409" TargetMode="External"/><Relationship Id="rId2825" Type="http://schemas.openxmlformats.org/officeDocument/2006/relationships/hyperlink" Target="https://aluext.sharepoint.com/sites/DesignandFeasibility/Lists/FeasibilityprofileDB/DispForm.aspx?ID=1304" TargetMode="External"/><Relationship Id="rId66" Type="http://schemas.openxmlformats.org/officeDocument/2006/relationships/hyperlink" Target="https://aluext.sharepoint.com/sites/DesignandFeasibility/Profilvorschaubilder/01598-01.jpg" TargetMode="External"/><Relationship Id="rId1427" Type="http://schemas.openxmlformats.org/officeDocument/2006/relationships/hyperlink" Target="https://aluext.sharepoint.com/sites/DesignandFeasibility/Profilvorschaubilder/Profil_002230-06.jpg" TargetMode="External"/><Relationship Id="rId1634" Type="http://schemas.openxmlformats.org/officeDocument/2006/relationships/hyperlink" Target="https://aluext.sharepoint.com/sites/DesignandFeasibility/Lists/FeasibilityprofileDB/DispForm.aspx?ID=891" TargetMode="External"/><Relationship Id="rId1841" Type="http://schemas.openxmlformats.org/officeDocument/2006/relationships/hyperlink" Target="https://aluext.sharepoint.com/sites/DesignandFeasibility/Lists/FeasibilityprofileDB/DispForm.aspx?ID=223" TargetMode="External"/><Relationship Id="rId3087" Type="http://schemas.openxmlformats.org/officeDocument/2006/relationships/hyperlink" Target="https://aluext.sharepoint.com/sites/DesignandFeasibility/Lists/FeasibilityprofileDB/DispForm.aspx?ID=1586" TargetMode="External"/><Relationship Id="rId1939" Type="http://schemas.openxmlformats.org/officeDocument/2006/relationships/hyperlink" Target="https://aluext.sharepoint.com/sites/DesignandFeasibility/Lists/FeasibilityprofileDB/DispForm.aspx?ID=335" TargetMode="External"/><Relationship Id="rId1701" Type="http://schemas.openxmlformats.org/officeDocument/2006/relationships/hyperlink" Target="https://aluext.sharepoint.com/sites/DesignandFeasibility/Lists/FeasibilityprofileDB/DispForm.aspx?ID=93" TargetMode="External"/><Relationship Id="rId3154" Type="http://schemas.openxmlformats.org/officeDocument/2006/relationships/hyperlink" Target="https://aluext.sharepoint.com/sites/DesignandFeasibility/Lists/FeasibilityprofileDB/DispForm.aspx?ID=1655" TargetMode="External"/><Relationship Id="rId282" Type="http://schemas.openxmlformats.org/officeDocument/2006/relationships/hyperlink" Target="https://aluext.sharepoint.com/sites/DesignandFeasibility/Profilvorschaubilder/01705-013.jpg" TargetMode="External"/><Relationship Id="rId587" Type="http://schemas.openxmlformats.org/officeDocument/2006/relationships/hyperlink" Target="https://aluext.sharepoint.com/sites/DesignandFeasibility/Profilvorschaubilder/logo_step_g_4c_pos.jpg" TargetMode="External"/><Relationship Id="rId2170" Type="http://schemas.openxmlformats.org/officeDocument/2006/relationships/hyperlink" Target="https://aluext.sharepoint.com/sites/DesignandFeasibility/Lists/FeasibilityprofileDB/DispForm.aspx?ID=636" TargetMode="External"/><Relationship Id="rId2268" Type="http://schemas.openxmlformats.org/officeDocument/2006/relationships/hyperlink" Target="https://aluext.sharepoint.com/sites/DesignandFeasibility/Lists/FeasibilityprofileDB/DispForm.aspx?ID=735" TargetMode="External"/><Relationship Id="rId3014" Type="http://schemas.openxmlformats.org/officeDocument/2006/relationships/hyperlink" Target="https://aluext.sharepoint.com/sites/DesignandFeasibility/Lists/FeasibilityprofileDB/DispForm.aspx?ID=1518" TargetMode="External"/><Relationship Id="rId8" Type="http://schemas.openxmlformats.org/officeDocument/2006/relationships/hyperlink" Target="https://aluext.sharepoint.com/sites/DesignandFeasibility/Profilvorschaubilder/000405-002.jpg" TargetMode="External"/><Relationship Id="rId142" Type="http://schemas.openxmlformats.org/officeDocument/2006/relationships/hyperlink" Target="https://aluext.sharepoint.com/sites/DesignandFeasibility/Profilvorschaubilder/logo_step_g_4c_pos.jpg" TargetMode="External"/><Relationship Id="rId447" Type="http://schemas.openxmlformats.org/officeDocument/2006/relationships/hyperlink" Target="https://aluext.sharepoint.com/sites/DesignandFeasibility/Profilvorschaubilder/Profil%20001782-02.jpg" TargetMode="External"/><Relationship Id="rId794" Type="http://schemas.openxmlformats.org/officeDocument/2006/relationships/hyperlink" Target="https://aluext.sharepoint.com/sites/DesignandFeasibility/Profilvorschaubilder/Standards/Rundstange.jpg" TargetMode="External"/><Relationship Id="rId1077" Type="http://schemas.openxmlformats.org/officeDocument/2006/relationships/hyperlink" Target="https://aluext.sharepoint.com/sites/DesignandFeasibility/Profilvorschaubilder/02030-04.jpg" TargetMode="External"/><Relationship Id="rId2030" Type="http://schemas.openxmlformats.org/officeDocument/2006/relationships/hyperlink" Target="https://aluext.sharepoint.com/sites/DesignandFeasibility/Lists/FeasibilityprofileDB/DispForm.aspx?ID=441" TargetMode="External"/><Relationship Id="rId2128" Type="http://schemas.openxmlformats.org/officeDocument/2006/relationships/hyperlink" Target="https://aluext.sharepoint.com/sites/DesignandFeasibility/Lists/FeasibilityprofileDB/DispForm.aspx?ID=544" TargetMode="External"/><Relationship Id="rId2475" Type="http://schemas.openxmlformats.org/officeDocument/2006/relationships/hyperlink" Target="https://aluext.sharepoint.com/sites/DesignandFeasibility/Lists/FeasibilityprofileDB/DispForm.aspx?ID=904" TargetMode="External"/><Relationship Id="rId2682" Type="http://schemas.openxmlformats.org/officeDocument/2006/relationships/hyperlink" Target="https://aluext.sharepoint.com/sites/DesignandFeasibility/Lists/FeasibilityprofileDB/DispForm.aspx?ID=1122" TargetMode="External"/><Relationship Id="rId2987" Type="http://schemas.openxmlformats.org/officeDocument/2006/relationships/hyperlink" Target="https://aluext.sharepoint.com/sites/DesignandFeasibility/Lists/FeasibilityprofileDB/DispForm.aspx?ID=1489" TargetMode="External"/><Relationship Id="rId654" Type="http://schemas.openxmlformats.org/officeDocument/2006/relationships/hyperlink" Target="https://aluext.sharepoint.com/sites/DesignandFeasibility/Profilvorschaubilder/Profil_001854-11.jpg" TargetMode="External"/><Relationship Id="rId861" Type="http://schemas.openxmlformats.org/officeDocument/2006/relationships/hyperlink" Target="https://aluext.sharepoint.com/sites/DesignandFeasibility/Profilvorschaubilder/001929-01.jpg" TargetMode="External"/><Relationship Id="rId959" Type="http://schemas.openxmlformats.org/officeDocument/2006/relationships/hyperlink" Target="https://aluext.sharepoint.com/sites/DesignandFeasibility/Profilvorschaubilder/01978-05.jpg" TargetMode="External"/><Relationship Id="rId1284" Type="http://schemas.openxmlformats.org/officeDocument/2006/relationships/hyperlink" Target="https://aluext.sharepoint.com/sites/DesignandFeasibility/Profilvorschaubilder/Profil_002135-01.jpg" TargetMode="External"/><Relationship Id="rId1491" Type="http://schemas.openxmlformats.org/officeDocument/2006/relationships/hyperlink" Target="https://aluext.sharepoint.com/sites/DesignandFeasibility/Profilvorschaubilder/Profil_002269-08.jpg" TargetMode="External"/><Relationship Id="rId1589" Type="http://schemas.openxmlformats.org/officeDocument/2006/relationships/hyperlink" Target="https://aluext.sharepoint.com/sites/DesignandFeasibility/Profilvorschaubilder/Profil_002317-03.jpg" TargetMode="External"/><Relationship Id="rId2335" Type="http://schemas.openxmlformats.org/officeDocument/2006/relationships/hyperlink" Target="https://aluext.sharepoint.com/sites/DesignandFeasibility/Lists/FeasibilityprofileDB/DispForm.aspx?ID=722" TargetMode="External"/><Relationship Id="rId2542" Type="http://schemas.openxmlformats.org/officeDocument/2006/relationships/hyperlink" Target="https://aluext.sharepoint.com/sites/DesignandFeasibility/Lists/FeasibilityprofileDB/DispForm.aspx?ID=981" TargetMode="External"/><Relationship Id="rId307" Type="http://schemas.openxmlformats.org/officeDocument/2006/relationships/hyperlink" Target="https://aluext.sharepoint.com/sites/DesignandFeasibility/Profilvorschaubilder/01713-01.jpg" TargetMode="External"/><Relationship Id="rId514" Type="http://schemas.openxmlformats.org/officeDocument/2006/relationships/hyperlink" Target="https://aluext.sharepoint.com/sites/DesignandFeasibility/Profilvorschaubilder/01809-001.jpg" TargetMode="External"/><Relationship Id="rId721" Type="http://schemas.openxmlformats.org/officeDocument/2006/relationships/hyperlink" Target="https://aluext.sharepoint.com/sites/DesignandFeasibility/Profilvorschaubilder/logo_step_g_4c_pos.jpg" TargetMode="External"/><Relationship Id="rId1144" Type="http://schemas.openxmlformats.org/officeDocument/2006/relationships/hyperlink" Target="https://aluext.sharepoint.com/sites/DesignandFeasibility/Profilvorschaubilder/002072-01.jpg" TargetMode="External"/><Relationship Id="rId1351" Type="http://schemas.openxmlformats.org/officeDocument/2006/relationships/hyperlink" Target="https://aluext.sharepoint.com/sites/DesignandFeasibility/Profilvorschaubilder/002178-01.jpg" TargetMode="External"/><Relationship Id="rId1449" Type="http://schemas.openxmlformats.org/officeDocument/2006/relationships/hyperlink" Target="https://aluext.sharepoint.com/sites/DesignandFeasibility/Profilvorschaubilder/Profil_002246-03.jpg" TargetMode="External"/><Relationship Id="rId1796" Type="http://schemas.openxmlformats.org/officeDocument/2006/relationships/hyperlink" Target="https://aluext.sharepoint.com/sites/DesignandFeasibility/Lists/FeasibilityprofileDB/DispForm.aspx?ID=180" TargetMode="External"/><Relationship Id="rId2402" Type="http://schemas.openxmlformats.org/officeDocument/2006/relationships/hyperlink" Target="https://aluext.sharepoint.com/sites/DesignandFeasibility/Lists/FeasibilityprofileDB/DispForm.aspx?ID=826" TargetMode="External"/><Relationship Id="rId2847" Type="http://schemas.openxmlformats.org/officeDocument/2006/relationships/hyperlink" Target="https://aluext.sharepoint.com/sites/DesignandFeasibility/Lists/FeasibilityprofileDB/DispForm.aspx?ID=1297" TargetMode="External"/><Relationship Id="rId88" Type="http://schemas.openxmlformats.org/officeDocument/2006/relationships/hyperlink" Target="https://aluext.sharepoint.com/sites/DesignandFeasibility/Profilvorschaubilder/001614-08.jpg" TargetMode="External"/><Relationship Id="rId819" Type="http://schemas.openxmlformats.org/officeDocument/2006/relationships/hyperlink" Target="https://aluext.sharepoint.com/sites/DesignandFeasibility/Profilvorschaubilder/001907-02.jpg" TargetMode="External"/><Relationship Id="rId1004" Type="http://schemas.openxmlformats.org/officeDocument/2006/relationships/hyperlink" Target="https://aluext.sharepoint.com/sites/DesignandFeasibility/Profilvorschaubilder/01996-01.jpg" TargetMode="External"/><Relationship Id="rId1211" Type="http://schemas.openxmlformats.org/officeDocument/2006/relationships/hyperlink" Target="https://aluext.sharepoint.com/sites/DesignandFeasibility/Profilvorschaubilder/Profil_002101-02.jpg" TargetMode="External"/><Relationship Id="rId1656" Type="http://schemas.openxmlformats.org/officeDocument/2006/relationships/hyperlink" Target="https://aluext.sharepoint.com/sites/DesignandFeasibility/Lists/FeasibilityprofileDB/DispForm.aspx?ID=420" TargetMode="External"/><Relationship Id="rId1863" Type="http://schemas.openxmlformats.org/officeDocument/2006/relationships/hyperlink" Target="https://aluext.sharepoint.com/sites/DesignandFeasibility/Lists/FeasibilityprofileDB/DispForm.aspx?ID=252" TargetMode="External"/><Relationship Id="rId2707" Type="http://schemas.openxmlformats.org/officeDocument/2006/relationships/hyperlink" Target="https://aluext.sharepoint.com/sites/DesignandFeasibility/Lists/FeasibilityprofileDB/DispForm.aspx?ID=1150" TargetMode="External"/><Relationship Id="rId2914" Type="http://schemas.openxmlformats.org/officeDocument/2006/relationships/hyperlink" Target="https://aluext.sharepoint.com/sites/DesignandFeasibility/Lists/FeasibilityprofileDB/DispForm.aspx?ID=1394" TargetMode="External"/><Relationship Id="rId1309" Type="http://schemas.openxmlformats.org/officeDocument/2006/relationships/hyperlink" Target="https://aluext.sharepoint.com/sites/DesignandFeasibility/Profilvorschaubilder/02157-05.jpg" TargetMode="External"/><Relationship Id="rId1516" Type="http://schemas.openxmlformats.org/officeDocument/2006/relationships/hyperlink" Target="https://aluext.sharepoint.com/sites/DesignandFeasibility/Profilvorschaubilder/002272-03.jpg" TargetMode="External"/><Relationship Id="rId1723" Type="http://schemas.openxmlformats.org/officeDocument/2006/relationships/hyperlink" Target="https://aluext.sharepoint.com/sites/DesignandFeasibility/Lists/FeasibilityprofileDB/DispForm.aspx?ID=111" TargetMode="External"/><Relationship Id="rId1930" Type="http://schemas.openxmlformats.org/officeDocument/2006/relationships/hyperlink" Target="https://aluext.sharepoint.com/sites/DesignandFeasibility/Lists/FeasibilityprofileDB/DispForm.aspx?ID=348" TargetMode="External"/><Relationship Id="rId3176" Type="http://schemas.openxmlformats.org/officeDocument/2006/relationships/hyperlink" Target="https://aluext.sharepoint.com/sites/DesignandFeasibility/Lists/FeasibilityprofileDB/DispForm.aspx?ID=1720" TargetMode="External"/><Relationship Id="rId15" Type="http://schemas.openxmlformats.org/officeDocument/2006/relationships/hyperlink" Target="https://aluext.sharepoint.com/sites/DesignandFeasibility/Profilvorschaubilder/0405-009.jpg" TargetMode="External"/><Relationship Id="rId2192" Type="http://schemas.openxmlformats.org/officeDocument/2006/relationships/hyperlink" Target="https://aluext.sharepoint.com/sites/DesignandFeasibility/Lists/FeasibilityprofileDB/DispForm.aspx?ID=589" TargetMode="External"/><Relationship Id="rId3036" Type="http://schemas.openxmlformats.org/officeDocument/2006/relationships/hyperlink" Target="https://aluext.sharepoint.com/sites/DesignandFeasibility/Lists/FeasibilityprofileDB/DispForm.aspx?ID=1532" TargetMode="External"/><Relationship Id="rId164" Type="http://schemas.openxmlformats.org/officeDocument/2006/relationships/hyperlink" Target="https://aluext.sharepoint.com/sites/DesignandFeasibility/Profilvorschaubilder/Profil_001641-01.jpg" TargetMode="External"/><Relationship Id="rId371" Type="http://schemas.openxmlformats.org/officeDocument/2006/relationships/hyperlink" Target="https://aluext.sharepoint.com/sites/DesignandFeasibility/Profilvorschaubilder/Profil_001739-02.jpg" TargetMode="External"/><Relationship Id="rId2052" Type="http://schemas.openxmlformats.org/officeDocument/2006/relationships/hyperlink" Target="https://aluext.sharepoint.com/sites/DesignandFeasibility/Lists/FeasibilityprofileDB/DispForm.aspx?ID=467" TargetMode="External"/><Relationship Id="rId2497" Type="http://schemas.openxmlformats.org/officeDocument/2006/relationships/hyperlink" Target="https://aluext.sharepoint.com/sites/DesignandFeasibility/Lists/FeasibilityprofileDB/DispForm.aspx?ID=931" TargetMode="External"/><Relationship Id="rId469" Type="http://schemas.openxmlformats.org/officeDocument/2006/relationships/hyperlink" Target="https://aluext.sharepoint.com/sites/DesignandFeasibility/Profilvorschaubilder/001793-07.jpg" TargetMode="External"/><Relationship Id="rId676" Type="http://schemas.openxmlformats.org/officeDocument/2006/relationships/hyperlink" Target="https://aluext.sharepoint.com/sites/DesignandFeasibility/Profilvorschaubilder/001854-33.jpg" TargetMode="External"/><Relationship Id="rId883" Type="http://schemas.openxmlformats.org/officeDocument/2006/relationships/hyperlink" Target="https://aluext.sharepoint.com/sites/DesignandFeasibility/Profilvorschaubilder/logo_step_g_4c_pos.jpg" TargetMode="External"/><Relationship Id="rId1099" Type="http://schemas.openxmlformats.org/officeDocument/2006/relationships/hyperlink" Target="https://aluext.sharepoint.com/sites/DesignandFeasibility/Profilvorschaubilder/Profil_002042-01.jpg" TargetMode="External"/><Relationship Id="rId2357" Type="http://schemas.openxmlformats.org/officeDocument/2006/relationships/hyperlink" Target="https://aluext.sharepoint.com/sites/DesignandFeasibility/Lists/FeasibilityprofileDB/DispForm.aspx?ID=775" TargetMode="External"/><Relationship Id="rId2564" Type="http://schemas.openxmlformats.org/officeDocument/2006/relationships/hyperlink" Target="https://aluext.sharepoint.com/sites/DesignandFeasibility/Lists/FeasibilityprofileDB/DispForm.aspx?ID=1002" TargetMode="External"/><Relationship Id="rId3103" Type="http://schemas.openxmlformats.org/officeDocument/2006/relationships/hyperlink" Target="https://aluext.sharepoint.com/sites/DesignandFeasibility/Lists/FeasibilityprofileDB/DispForm.aspx?ID=1602" TargetMode="External"/><Relationship Id="rId231" Type="http://schemas.openxmlformats.org/officeDocument/2006/relationships/hyperlink" Target="https://aluext.sharepoint.com/sites/DesignandFeasibility/Profilvorschaubilder/logo_step_g_4c_pos.jpg" TargetMode="External"/><Relationship Id="rId329" Type="http://schemas.openxmlformats.org/officeDocument/2006/relationships/hyperlink" Target="https://aluext.sharepoint.com/sites/DesignandFeasibility/Profilvorschaubilder/01721-03.jpg" TargetMode="External"/><Relationship Id="rId536" Type="http://schemas.openxmlformats.org/officeDocument/2006/relationships/hyperlink" Target="https://aluext.sharepoint.com/sites/DesignandFeasibility/Profilvorschaubilder/Profil_001819-01.jpg" TargetMode="External"/><Relationship Id="rId1166" Type="http://schemas.openxmlformats.org/officeDocument/2006/relationships/hyperlink" Target="https://aluext.sharepoint.com/sites/DesignandFeasibility/Profilvorschaubilder/Standards/Vierkantrohr.jpg" TargetMode="External"/><Relationship Id="rId1373" Type="http://schemas.openxmlformats.org/officeDocument/2006/relationships/hyperlink" Target="https://aluext.sharepoint.com/sites/DesignandFeasibility/Profilvorschaubilder/002193-01.jpg" TargetMode="External"/><Relationship Id="rId2217" Type="http://schemas.openxmlformats.org/officeDocument/2006/relationships/hyperlink" Target="https://aluext.sharepoint.com/sites/DesignandFeasibility/Lists/FeasibilityprofileDB/DispForm.aspx?ID=611" TargetMode="External"/><Relationship Id="rId2771" Type="http://schemas.openxmlformats.org/officeDocument/2006/relationships/hyperlink" Target="https://aluext.sharepoint.com/sites/DesignandFeasibility/Lists/FeasibilityprofileDB/DispForm.aspx?ID=1218" TargetMode="External"/><Relationship Id="rId2869" Type="http://schemas.openxmlformats.org/officeDocument/2006/relationships/hyperlink" Target="https://aluext.sharepoint.com/sites/DesignandFeasibility/Lists/FeasibilityprofileDB/DispForm.aspx?ID=1322" TargetMode="External"/><Relationship Id="rId743" Type="http://schemas.openxmlformats.org/officeDocument/2006/relationships/hyperlink" Target="https://aluext.sharepoint.com/sites/DesignandFeasibility/Profilvorschaubilder/01870-01.jpg" TargetMode="External"/><Relationship Id="rId950" Type="http://schemas.openxmlformats.org/officeDocument/2006/relationships/hyperlink" Target="https://aluext.sharepoint.com/sites/DesignandFeasibility/Profilvorschaubilder/Standards/Rundrohr.jpg" TargetMode="External"/><Relationship Id="rId1026" Type="http://schemas.openxmlformats.org/officeDocument/2006/relationships/hyperlink" Target="https://aluext.sharepoint.com/sites/DesignandFeasibility/Profilvorschaubilder/Profil_002005-05.jpg" TargetMode="External"/><Relationship Id="rId1580" Type="http://schemas.openxmlformats.org/officeDocument/2006/relationships/hyperlink" Target="https://aluext.sharepoint.com/sites/DesignandFeasibility/Profilvorschaubilder/002313-01.jpg" TargetMode="External"/><Relationship Id="rId1678" Type="http://schemas.openxmlformats.org/officeDocument/2006/relationships/hyperlink" Target="https://aluext.sharepoint.com/sites/DesignandFeasibility/Lists/FeasibilityprofileDB/DispForm.aspx?ID=1418" TargetMode="External"/><Relationship Id="rId1885" Type="http://schemas.openxmlformats.org/officeDocument/2006/relationships/hyperlink" Target="https://aluext.sharepoint.com/sites/DesignandFeasibility/Lists/FeasibilityprofileDB/DispForm.aspx?ID=506" TargetMode="External"/><Relationship Id="rId2424" Type="http://schemas.openxmlformats.org/officeDocument/2006/relationships/hyperlink" Target="https://aluext.sharepoint.com/sites/DesignandFeasibility/Lists/FeasibilityprofileDB/DispForm.aspx?ID=846" TargetMode="External"/><Relationship Id="rId2631" Type="http://schemas.openxmlformats.org/officeDocument/2006/relationships/hyperlink" Target="https://aluext.sharepoint.com/sites/DesignandFeasibility/Lists/FeasibilityprofileDB/DispForm.aspx?ID=1067" TargetMode="External"/><Relationship Id="rId2729" Type="http://schemas.openxmlformats.org/officeDocument/2006/relationships/hyperlink" Target="https://aluext.sharepoint.com/sites/DesignandFeasibility/Lists/FeasibilityprofileDB/DispForm.aspx?ID=1177" TargetMode="External"/><Relationship Id="rId2936" Type="http://schemas.openxmlformats.org/officeDocument/2006/relationships/hyperlink" Target="https://aluext.sharepoint.com/sites/DesignandFeasibility/Lists/FeasibilityprofileDB/DispForm.aspx?ID=1435" TargetMode="External"/><Relationship Id="rId603" Type="http://schemas.openxmlformats.org/officeDocument/2006/relationships/hyperlink" Target="https://aluext.sharepoint.com/sites/DesignandFeasibility/Profilvorschaubilder/Profil_001832-02.jpg" TargetMode="External"/><Relationship Id="rId810" Type="http://schemas.openxmlformats.org/officeDocument/2006/relationships/hyperlink" Target="https://aluext.sharepoint.com/sites/DesignandFeasibility/Profilvorschaubilder/Profil_001905-02.jpg" TargetMode="External"/><Relationship Id="rId908" Type="http://schemas.openxmlformats.org/officeDocument/2006/relationships/hyperlink" Target="https://aluext.sharepoint.com/sites/DesignandFeasibility/Profilvorschaubilder/logo_step_g_4c_pos.jpg" TargetMode="External"/><Relationship Id="rId1233" Type="http://schemas.openxmlformats.org/officeDocument/2006/relationships/hyperlink" Target="https://aluext.sharepoint.com/sites/DesignandFeasibility/Profilvorschaubilder/Profil_002111-10.jpg" TargetMode="External"/><Relationship Id="rId1440" Type="http://schemas.openxmlformats.org/officeDocument/2006/relationships/hyperlink" Target="https://aluext.sharepoint.com/sites/DesignandFeasibility/Profilvorschaubilder/002240-02.jpg" TargetMode="External"/><Relationship Id="rId1538" Type="http://schemas.openxmlformats.org/officeDocument/2006/relationships/hyperlink" Target="https://aluext.sharepoint.com/sites/DesignandFeasibility/Profilvorschaubilder/Profil_002281-01.jpg" TargetMode="External"/><Relationship Id="rId1300" Type="http://schemas.openxmlformats.org/officeDocument/2006/relationships/hyperlink" Target="https://aluext.sharepoint.com/sites/DesignandFeasibility/Profilvorschaubilder/002151-01.jpg" TargetMode="External"/><Relationship Id="rId1745" Type="http://schemas.openxmlformats.org/officeDocument/2006/relationships/hyperlink" Target="https://aluext.sharepoint.com/sites/DesignandFeasibility/Lists/FeasibilityprofileDB/DispForm.aspx?ID=132" TargetMode="External"/><Relationship Id="rId1952" Type="http://schemas.openxmlformats.org/officeDocument/2006/relationships/hyperlink" Target="https://aluext.sharepoint.com/sites/DesignandFeasibility/Lists/FeasibilityprofileDB/DispForm.aspx?ID=358" TargetMode="External"/><Relationship Id="rId3198" Type="http://schemas.openxmlformats.org/officeDocument/2006/relationships/hyperlink" Target="https://aluext.sharepoint.com/sites/DesignandFeasibility/Lists/FeasibilityprofileDB/DispForm.aspx?ID=1702" TargetMode="External"/><Relationship Id="rId37" Type="http://schemas.openxmlformats.org/officeDocument/2006/relationships/hyperlink" Target="https://aluext.sharepoint.com/sites/DesignandFeasibility/Profilvorschaubilder/01354-016.jpg" TargetMode="External"/><Relationship Id="rId1605" Type="http://schemas.openxmlformats.org/officeDocument/2006/relationships/hyperlink" Target="https://aluext.sharepoint.com/sites/DesignandFeasibility/Lists/FeasibilityprofileDB/DispForm.aspx?ID=672" TargetMode="External"/><Relationship Id="rId1812" Type="http://schemas.openxmlformats.org/officeDocument/2006/relationships/hyperlink" Target="https://aluext.sharepoint.com/sites/DesignandFeasibility/Lists/FeasibilityprofileDB/DispForm.aspx?ID=192" TargetMode="External"/><Relationship Id="rId3058" Type="http://schemas.openxmlformats.org/officeDocument/2006/relationships/hyperlink" Target="https://aluext.sharepoint.com/sites/DesignandFeasibility/Lists/FeasibilityprofileDB/DispForm.aspx?ID=1557" TargetMode="External"/><Relationship Id="rId186" Type="http://schemas.openxmlformats.org/officeDocument/2006/relationships/hyperlink" Target="https://aluext.sharepoint.com/sites/DesignandFeasibility/Profilvorschaubilder/Standards/Flachstange.jpg" TargetMode="External"/><Relationship Id="rId393" Type="http://schemas.openxmlformats.org/officeDocument/2006/relationships/hyperlink" Target="https://aluext.sharepoint.com/sites/DesignandFeasibility/Profilvorschaubilder/Standards/Rundstange.jpg" TargetMode="External"/><Relationship Id="rId2074" Type="http://schemas.openxmlformats.org/officeDocument/2006/relationships/hyperlink" Target="https://aluext.sharepoint.com/sites/DesignandFeasibility/Lists/FeasibilityprofileDB/DispForm.aspx?ID=490" TargetMode="External"/><Relationship Id="rId2281" Type="http://schemas.openxmlformats.org/officeDocument/2006/relationships/hyperlink" Target="https://aluext.sharepoint.com/sites/DesignandFeasibility/Lists/FeasibilityprofileDB/DispForm.aspx?ID=748" TargetMode="External"/><Relationship Id="rId3125" Type="http://schemas.openxmlformats.org/officeDocument/2006/relationships/hyperlink" Target="https://aluext.sharepoint.com/sites/DesignandFeasibility/Lists/FeasibilityprofileDB/DispForm.aspx?ID=1624" TargetMode="External"/><Relationship Id="rId253" Type="http://schemas.openxmlformats.org/officeDocument/2006/relationships/hyperlink" Target="https://aluext.sharepoint.com/sites/DesignandFeasibility/Profilvorschaubilder/01696-01.jpg" TargetMode="External"/><Relationship Id="rId460" Type="http://schemas.openxmlformats.org/officeDocument/2006/relationships/hyperlink" Target="https://aluext.sharepoint.com/sites/DesignandFeasibility/Profilvorschaubilder/01789-01.jpg" TargetMode="External"/><Relationship Id="rId698" Type="http://schemas.openxmlformats.org/officeDocument/2006/relationships/hyperlink" Target="https://aluext.sharepoint.com/sites/DesignandFeasibility/Profilvorschaubilder/Standards/Vierkantrohr.jpg" TargetMode="External"/><Relationship Id="rId1090" Type="http://schemas.openxmlformats.org/officeDocument/2006/relationships/hyperlink" Target="https://aluext.sharepoint.com/sites/DesignandFeasibility/Profilvorschaubilder/002038-01.jpg" TargetMode="External"/><Relationship Id="rId2141" Type="http://schemas.openxmlformats.org/officeDocument/2006/relationships/hyperlink" Target="https://aluext.sharepoint.com/sites/DesignandFeasibility/Lists/FeasibilityprofileDB/DispForm.aspx?ID=557" TargetMode="External"/><Relationship Id="rId2379" Type="http://schemas.openxmlformats.org/officeDocument/2006/relationships/hyperlink" Target="https://aluext.sharepoint.com/sites/DesignandFeasibility/Lists/FeasibilityprofileDB/DispForm.aspx?ID=799" TargetMode="External"/><Relationship Id="rId2586" Type="http://schemas.openxmlformats.org/officeDocument/2006/relationships/hyperlink" Target="https://aluext.sharepoint.com/sites/DesignandFeasibility/Lists/FeasibilityprofileDB/DispForm.aspx?ID=1028" TargetMode="External"/><Relationship Id="rId2793" Type="http://schemas.openxmlformats.org/officeDocument/2006/relationships/hyperlink" Target="https://aluext.sharepoint.com/sites/DesignandFeasibility/Lists/FeasibilityprofileDB/DispForm.aspx?ID=1246" TargetMode="External"/><Relationship Id="rId113" Type="http://schemas.openxmlformats.org/officeDocument/2006/relationships/hyperlink" Target="https://aluext.sharepoint.com/sites/DesignandFeasibility/Profilvorschaubilder/Profil_001622-09.jpg" TargetMode="External"/><Relationship Id="rId320" Type="http://schemas.openxmlformats.org/officeDocument/2006/relationships/hyperlink" Target="https://aluext.sharepoint.com/sites/DesignandFeasibility/Profilvorschaubilder/Profil_001718-06.jpg" TargetMode="External"/><Relationship Id="rId558" Type="http://schemas.openxmlformats.org/officeDocument/2006/relationships/hyperlink" Target="https://aluext.sharepoint.com/sites/DesignandFeasibility/Profilvorschaubilder/001825-07.jpg" TargetMode="External"/><Relationship Id="rId765" Type="http://schemas.openxmlformats.org/officeDocument/2006/relationships/hyperlink" Target="https://aluext.sharepoint.com/sites/DesignandFeasibility/Profilvorschaubilder/01883-01.jpg" TargetMode="External"/><Relationship Id="rId972" Type="http://schemas.openxmlformats.org/officeDocument/2006/relationships/hyperlink" Target="https://aluext.sharepoint.com/sites/DesignandFeasibility/Profilvorschaubilder/Profil_001986-01.jpg" TargetMode="External"/><Relationship Id="rId1188" Type="http://schemas.openxmlformats.org/officeDocument/2006/relationships/hyperlink" Target="https://aluext.sharepoint.com/sites/DesignandFeasibility/Profilvorschaubilder/002090-01.jpg" TargetMode="External"/><Relationship Id="rId1395" Type="http://schemas.openxmlformats.org/officeDocument/2006/relationships/hyperlink" Target="https://aluext.sharepoint.com/sites/DesignandFeasibility/Profilvorschaubilder/Standards/Flachstange.jpg" TargetMode="External"/><Relationship Id="rId2001" Type="http://schemas.openxmlformats.org/officeDocument/2006/relationships/hyperlink" Target="https://aluext.sharepoint.com/sites/DesignandFeasibility/Lists/FeasibilityprofileDB/DispForm.aspx?ID=405" TargetMode="External"/><Relationship Id="rId2239" Type="http://schemas.openxmlformats.org/officeDocument/2006/relationships/hyperlink" Target="https://aluext.sharepoint.com/sites/DesignandFeasibility/Lists/FeasibilityprofileDB/DispForm.aspx?ID=652" TargetMode="External"/><Relationship Id="rId2446" Type="http://schemas.openxmlformats.org/officeDocument/2006/relationships/hyperlink" Target="https://aluext.sharepoint.com/sites/DesignandFeasibility/Lists/FeasibilityprofileDB/DispForm.aspx?ID=874" TargetMode="External"/><Relationship Id="rId2653" Type="http://schemas.openxmlformats.org/officeDocument/2006/relationships/hyperlink" Target="https://aluext.sharepoint.com/sites/DesignandFeasibility/Lists/FeasibilityprofileDB/DispForm.aspx?ID=1093" TargetMode="External"/><Relationship Id="rId2860" Type="http://schemas.openxmlformats.org/officeDocument/2006/relationships/hyperlink" Target="https://aluext.sharepoint.com/sites/DesignandFeasibility/Lists/FeasibilityprofileDB/DispForm.aspx?ID=1313" TargetMode="External"/><Relationship Id="rId418" Type="http://schemas.openxmlformats.org/officeDocument/2006/relationships/hyperlink" Target="https://aluext.sharepoint.com/sites/DesignandFeasibility/Profilvorschaubilder/Standards/Flachstange.jpg" TargetMode="External"/><Relationship Id="rId625" Type="http://schemas.openxmlformats.org/officeDocument/2006/relationships/hyperlink" Target="https://aluext.sharepoint.com/sites/DesignandFeasibility/Profilvorschaubilder/01844-01.jpg" TargetMode="External"/><Relationship Id="rId832" Type="http://schemas.openxmlformats.org/officeDocument/2006/relationships/hyperlink" Target="https://aluext.sharepoint.com/sites/DesignandFeasibility/Profilvorschaubilder/Standards/Vierkantrohr.jpg" TargetMode="External"/><Relationship Id="rId1048" Type="http://schemas.openxmlformats.org/officeDocument/2006/relationships/hyperlink" Target="https://aluext.sharepoint.com/sites/DesignandFeasibility/Profilvorschaubilder/02017-01.jpg" TargetMode="External"/><Relationship Id="rId1255" Type="http://schemas.openxmlformats.org/officeDocument/2006/relationships/hyperlink" Target="https://aluext.sharepoint.com/sites/DesignandFeasibility/Profilvorschaubilder/Standard.jpg" TargetMode="External"/><Relationship Id="rId1462" Type="http://schemas.openxmlformats.org/officeDocument/2006/relationships/hyperlink" Target="https://aluext.sharepoint.com/sites/DesignandFeasibility/Profilvorschaubilder/Profil_002252-01.jpg" TargetMode="External"/><Relationship Id="rId2306" Type="http://schemas.openxmlformats.org/officeDocument/2006/relationships/hyperlink" Target="https://aluext.sharepoint.com/sites/DesignandFeasibility/Lists/FeasibilityprofileDB/DispForm.aspx?ID=694" TargetMode="External"/><Relationship Id="rId2513" Type="http://schemas.openxmlformats.org/officeDocument/2006/relationships/hyperlink" Target="https://aluext.sharepoint.com/sites/DesignandFeasibility/Lists/FeasibilityprofileDB/DispForm.aspx?ID=947" TargetMode="External"/><Relationship Id="rId2958" Type="http://schemas.openxmlformats.org/officeDocument/2006/relationships/hyperlink" Target="https://aluext.sharepoint.com/sites/DesignandFeasibility/Lists/FeasibilityprofileDB/DispForm.aspx?ID=1456" TargetMode="External"/><Relationship Id="rId1115" Type="http://schemas.openxmlformats.org/officeDocument/2006/relationships/hyperlink" Target="https://aluext.sharepoint.com/sites/DesignandFeasibility/Profilvorschaubilder/02053-01.jpg" TargetMode="External"/><Relationship Id="rId1322" Type="http://schemas.openxmlformats.org/officeDocument/2006/relationships/hyperlink" Target="https://aluext.sharepoint.com/sites/DesignandFeasibility/Profilvorschaubilder/Profil_002165-06.jpg" TargetMode="External"/><Relationship Id="rId1767" Type="http://schemas.openxmlformats.org/officeDocument/2006/relationships/hyperlink" Target="https://aluext.sharepoint.com/sites/DesignandFeasibility/Lists/FeasibilityprofileDB/DispForm.aspx?ID=154" TargetMode="External"/><Relationship Id="rId1974" Type="http://schemas.openxmlformats.org/officeDocument/2006/relationships/hyperlink" Target="https://aluext.sharepoint.com/sites/DesignandFeasibility/Lists/FeasibilityprofileDB/DispForm.aspx?ID=379" TargetMode="External"/><Relationship Id="rId2720" Type="http://schemas.openxmlformats.org/officeDocument/2006/relationships/hyperlink" Target="https://aluext.sharepoint.com/sites/DesignandFeasibility/Lists/FeasibilityprofileDB/DispForm.aspx?ID=1165" TargetMode="External"/><Relationship Id="rId2818" Type="http://schemas.openxmlformats.org/officeDocument/2006/relationships/hyperlink" Target="https://aluext.sharepoint.com/sites/DesignandFeasibility/Lists/FeasibilityprofileDB/DispForm.aspx?ID=1269" TargetMode="External"/><Relationship Id="rId59" Type="http://schemas.openxmlformats.org/officeDocument/2006/relationships/hyperlink" Target="https://aluext.sharepoint.com/sites/DesignandFeasibility/Profilvorschaubilder/01510-09.jpg" TargetMode="External"/><Relationship Id="rId1627" Type="http://schemas.openxmlformats.org/officeDocument/2006/relationships/hyperlink" Target="https://aluext.sharepoint.com/sites/DesignandFeasibility/Lists/FeasibilityprofileDB/DispForm.aspx?ID=328" TargetMode="External"/><Relationship Id="rId1834" Type="http://schemas.openxmlformats.org/officeDocument/2006/relationships/hyperlink" Target="https://aluext.sharepoint.com/sites/DesignandFeasibility/Lists/FeasibilityprofileDB/DispForm.aspx?ID=214" TargetMode="External"/><Relationship Id="rId2096" Type="http://schemas.openxmlformats.org/officeDocument/2006/relationships/hyperlink" Target="https://aluext.sharepoint.com/sites/DesignandFeasibility/Lists/FeasibilityprofileDB/DispForm.aspx?ID=520" TargetMode="External"/><Relationship Id="rId1901" Type="http://schemas.openxmlformats.org/officeDocument/2006/relationships/hyperlink" Target="https://aluext.sharepoint.com/sites/DesignandFeasibility/Lists/FeasibilityprofileDB/DispForm.aspx?ID=277" TargetMode="External"/><Relationship Id="rId3147" Type="http://schemas.openxmlformats.org/officeDocument/2006/relationships/hyperlink" Target="https://aluext.sharepoint.com/sites/DesignandFeasibility/Lists/FeasibilityprofileDB/DispForm.aspx?ID=1648" TargetMode="External"/><Relationship Id="rId275" Type="http://schemas.openxmlformats.org/officeDocument/2006/relationships/hyperlink" Target="https://aluext.sharepoint.com/sites/DesignandFeasibility/Profilvorschaubilder/001705-06.jpg" TargetMode="External"/><Relationship Id="rId482" Type="http://schemas.openxmlformats.org/officeDocument/2006/relationships/hyperlink" Target="https://aluext.sharepoint.com/sites/DesignandFeasibility/Profilvorschaubilder/001797-03.jpg" TargetMode="External"/><Relationship Id="rId2163" Type="http://schemas.openxmlformats.org/officeDocument/2006/relationships/hyperlink" Target="https://aluext.sharepoint.com/sites/DesignandFeasibility/Lists/FeasibilityprofileDB/DispForm.aspx?ID=629" TargetMode="External"/><Relationship Id="rId2370" Type="http://schemas.openxmlformats.org/officeDocument/2006/relationships/hyperlink" Target="https://aluext.sharepoint.com/sites/DesignandFeasibility/Lists/FeasibilityprofileDB/DispForm.aspx?ID=789" TargetMode="External"/><Relationship Id="rId3007" Type="http://schemas.openxmlformats.org/officeDocument/2006/relationships/hyperlink" Target="https://aluext.sharepoint.com/sites/DesignandFeasibility/Lists/FeasibilityprofileDB/DispForm.aspx?ID=1510" TargetMode="External"/><Relationship Id="rId135" Type="http://schemas.openxmlformats.org/officeDocument/2006/relationships/hyperlink" Target="https://aluext.sharepoint.com/sites/DesignandFeasibility/Profilvorschaubilder/logo_step_g_4c_pos.jpg" TargetMode="External"/><Relationship Id="rId342" Type="http://schemas.openxmlformats.org/officeDocument/2006/relationships/hyperlink" Target="https://aluext.sharepoint.com/sites/DesignandFeasibility/Profilvorschaubilder/001731-02.jpg" TargetMode="External"/><Relationship Id="rId787" Type="http://schemas.openxmlformats.org/officeDocument/2006/relationships/hyperlink" Target="https://aluext.sharepoint.com/sites/DesignandFeasibility/Profilvorschaubilder/001895-01.jpg" TargetMode="External"/><Relationship Id="rId994" Type="http://schemas.openxmlformats.org/officeDocument/2006/relationships/hyperlink" Target="https://aluext.sharepoint.com/sites/DesignandFeasibility/Profilvorschaubilder/profil_001995-06.jpg" TargetMode="External"/><Relationship Id="rId2023" Type="http://schemas.openxmlformats.org/officeDocument/2006/relationships/hyperlink" Target="https://aluext.sharepoint.com/sites/DesignandFeasibility/Lists/FeasibilityprofileDB/DispForm.aspx?ID=433" TargetMode="External"/><Relationship Id="rId2230" Type="http://schemas.openxmlformats.org/officeDocument/2006/relationships/hyperlink" Target="https://aluext.sharepoint.com/sites/DesignandFeasibility/Lists/FeasibilityprofileDB/DispForm.aspx?ID=643" TargetMode="External"/><Relationship Id="rId2468" Type="http://schemas.openxmlformats.org/officeDocument/2006/relationships/hyperlink" Target="https://aluext.sharepoint.com/sites/DesignandFeasibility/Lists/FeasibilityprofileDB/DispForm.aspx?ID=899" TargetMode="External"/><Relationship Id="rId2675" Type="http://schemas.openxmlformats.org/officeDocument/2006/relationships/hyperlink" Target="https://aluext.sharepoint.com/sites/DesignandFeasibility/Lists/FeasibilityprofileDB/DispForm.aspx?ID=1115" TargetMode="External"/><Relationship Id="rId2882" Type="http://schemas.openxmlformats.org/officeDocument/2006/relationships/hyperlink" Target="https://aluext.sharepoint.com/sites/DesignandFeasibility/Lists/FeasibilityprofileDB/DispForm.aspx?ID=1339" TargetMode="External"/><Relationship Id="rId202" Type="http://schemas.openxmlformats.org/officeDocument/2006/relationships/hyperlink" Target="https://aluext.sharepoint.com/sites/DesignandFeasibility/Profilvorschaubilder/Profil_001659-02.jpg" TargetMode="External"/><Relationship Id="rId647" Type="http://schemas.openxmlformats.org/officeDocument/2006/relationships/hyperlink" Target="https://aluext.sharepoint.com/sites/DesignandFeasibility/Profilvorschaubilder/Profil_001854-04.jpg" TargetMode="External"/><Relationship Id="rId854" Type="http://schemas.openxmlformats.org/officeDocument/2006/relationships/hyperlink" Target="https://aluext.sharepoint.com/sites/DesignandFeasibility/Profilvorschaubilder/logo_step_g_4c_pos.jpg" TargetMode="External"/><Relationship Id="rId1277" Type="http://schemas.openxmlformats.org/officeDocument/2006/relationships/hyperlink" Target="https://aluext.sharepoint.com/sites/DesignandFeasibility/Profilvorschaubilder/Standards/Flachstange.jpg" TargetMode="External"/><Relationship Id="rId1484" Type="http://schemas.openxmlformats.org/officeDocument/2006/relationships/hyperlink" Target="https://aluext.sharepoint.com/sites/DesignandFeasibility/Profilvorschaubilder/Profil_002269-01.jpg" TargetMode="External"/><Relationship Id="rId1691" Type="http://schemas.openxmlformats.org/officeDocument/2006/relationships/hyperlink" Target="https://aluext.sharepoint.com/sites/DesignandFeasibility/Lists/FeasibilityprofileDB/DispForm.aspx?ID=909" TargetMode="External"/><Relationship Id="rId2328" Type="http://schemas.openxmlformats.org/officeDocument/2006/relationships/hyperlink" Target="https://aluext.sharepoint.com/sites/DesignandFeasibility/Lists/FeasibilityprofileDB/DispForm.aspx?ID=714" TargetMode="External"/><Relationship Id="rId2535" Type="http://schemas.openxmlformats.org/officeDocument/2006/relationships/hyperlink" Target="https://aluext.sharepoint.com/sites/DesignandFeasibility/Lists/FeasibilityprofileDB/DispForm.aspx?ID=973" TargetMode="External"/><Relationship Id="rId2742" Type="http://schemas.openxmlformats.org/officeDocument/2006/relationships/hyperlink" Target="https://aluext.sharepoint.com/sites/DesignandFeasibility/Lists/FeasibilityprofileDB/DispForm.aspx?ID=1195" TargetMode="External"/><Relationship Id="rId507" Type="http://schemas.openxmlformats.org/officeDocument/2006/relationships/hyperlink" Target="https://aluext.sharepoint.com/sites/DesignandFeasibility/Profilvorschaubilder/01806-02.jpg" TargetMode="External"/><Relationship Id="rId714" Type="http://schemas.openxmlformats.org/officeDocument/2006/relationships/hyperlink" Target="https://aluext.sharepoint.com/sites/DesignandFeasibility/Profilvorschaubilder/01862-05.jpg" TargetMode="External"/><Relationship Id="rId921" Type="http://schemas.openxmlformats.org/officeDocument/2006/relationships/hyperlink" Target="https://aluext.sharepoint.com/sites/DesignandFeasibility/Profilvorschaubilder/Profil_001960-01.jpg" TargetMode="External"/><Relationship Id="rId1137" Type="http://schemas.openxmlformats.org/officeDocument/2006/relationships/hyperlink" Target="https://aluext.sharepoint.com/sites/DesignandFeasibility/Profilvorschaubilder/02068-01.jpg" TargetMode="External"/><Relationship Id="rId1344" Type="http://schemas.openxmlformats.org/officeDocument/2006/relationships/hyperlink" Target="https://aluext.sharepoint.com/sites/DesignandFeasibility/Profilvorschaubilder/Profil_002174-01.jpg" TargetMode="External"/><Relationship Id="rId1551" Type="http://schemas.openxmlformats.org/officeDocument/2006/relationships/hyperlink" Target="https://aluext.sharepoint.com/sites/DesignandFeasibility/Profilvorschaubilder/002294-01.jpg" TargetMode="External"/><Relationship Id="rId1789" Type="http://schemas.openxmlformats.org/officeDocument/2006/relationships/hyperlink" Target="https://aluext.sharepoint.com/sites/DesignandFeasibility/Lists/FeasibilityprofileDB/DispForm.aspx?ID=172" TargetMode="External"/><Relationship Id="rId1996" Type="http://schemas.openxmlformats.org/officeDocument/2006/relationships/hyperlink" Target="https://aluext.sharepoint.com/sites/DesignandFeasibility/Lists/FeasibilityprofileDB/DispForm.aspx?ID=399" TargetMode="External"/><Relationship Id="rId2602" Type="http://schemas.openxmlformats.org/officeDocument/2006/relationships/hyperlink" Target="https://aluext.sharepoint.com/sites/DesignandFeasibility/Lists/FeasibilityprofileDB/DispForm.aspx?ID=1048" TargetMode="External"/><Relationship Id="rId50" Type="http://schemas.openxmlformats.org/officeDocument/2006/relationships/hyperlink" Target="https://aluext.sharepoint.com/sites/DesignandFeasibility/Profilvorschaubilder/01448-02.jpg" TargetMode="External"/><Relationship Id="rId1204" Type="http://schemas.openxmlformats.org/officeDocument/2006/relationships/hyperlink" Target="https://aluext.sharepoint.com/sites/DesignandFeasibility/Profilvorschaubilder/logo_step_g_4c_pos.jpg" TargetMode="External"/><Relationship Id="rId1411" Type="http://schemas.openxmlformats.org/officeDocument/2006/relationships/hyperlink" Target="https://aluext.sharepoint.com/sites/DesignandFeasibility/Profilvorschaubilder/Profil_002220-01.jpg" TargetMode="External"/><Relationship Id="rId1649" Type="http://schemas.openxmlformats.org/officeDocument/2006/relationships/hyperlink" Target="https://aluext.sharepoint.com/sites/DesignandFeasibility/Lists/FeasibilityprofileDB/DispForm.aspx?ID=1378" TargetMode="External"/><Relationship Id="rId1856" Type="http://schemas.openxmlformats.org/officeDocument/2006/relationships/hyperlink" Target="https://aluext.sharepoint.com/sites/DesignandFeasibility/Lists/FeasibilityprofileDB/DispForm.aspx?ID=245" TargetMode="External"/><Relationship Id="rId2907" Type="http://schemas.openxmlformats.org/officeDocument/2006/relationships/hyperlink" Target="https://aluext.sharepoint.com/sites/DesignandFeasibility/Lists/FeasibilityprofileDB/DispForm.aspx?ID=1392" TargetMode="External"/><Relationship Id="rId3071" Type="http://schemas.openxmlformats.org/officeDocument/2006/relationships/hyperlink" Target="https://aluext.sharepoint.com/sites/DesignandFeasibility/Lists/FeasibilityprofileDB/DispForm.aspx?ID=1569" TargetMode="External"/><Relationship Id="rId1509" Type="http://schemas.openxmlformats.org/officeDocument/2006/relationships/hyperlink" Target="https://aluext.sharepoint.com/sites/DesignandFeasibility/Profilvorschaubilder/Profil_002269-26.jpg" TargetMode="External"/><Relationship Id="rId1716" Type="http://schemas.openxmlformats.org/officeDocument/2006/relationships/hyperlink" Target="https://aluext.sharepoint.com/sites/DesignandFeasibility/Lists/FeasibilityprofileDB/DispForm.aspx?ID=327" TargetMode="External"/><Relationship Id="rId1923" Type="http://schemas.openxmlformats.org/officeDocument/2006/relationships/hyperlink" Target="https://aluext.sharepoint.com/sites/DesignandFeasibility/Lists/FeasibilityprofileDB/DispForm.aspx?ID=315" TargetMode="External"/><Relationship Id="rId3169" Type="http://schemas.openxmlformats.org/officeDocument/2006/relationships/hyperlink" Target="https://aluext.sharepoint.com/sites/DesignandFeasibility/Lists/FeasibilityprofileDB/DispForm.aspx?ID=1670" TargetMode="External"/><Relationship Id="rId297" Type="http://schemas.openxmlformats.org/officeDocument/2006/relationships/hyperlink" Target="https://aluext.sharepoint.com/sites/DesignandFeasibility/Profilvorschaubilder/logo_step_g_4c_pos.jpg" TargetMode="External"/><Relationship Id="rId2185" Type="http://schemas.openxmlformats.org/officeDocument/2006/relationships/hyperlink" Target="https://aluext.sharepoint.com/sites/DesignandFeasibility/Lists/FeasibilityprofileDB/DispForm.aspx?ID=582" TargetMode="External"/><Relationship Id="rId2392" Type="http://schemas.openxmlformats.org/officeDocument/2006/relationships/hyperlink" Target="https://aluext.sharepoint.com/sites/DesignandFeasibility/Lists/FeasibilityprofileDB/DispForm.aspx?ID=816" TargetMode="External"/><Relationship Id="rId3029" Type="http://schemas.openxmlformats.org/officeDocument/2006/relationships/hyperlink" Target="https://aluext.sharepoint.com/sites/DesignandFeasibility/Lists/FeasibilityprofileDB/DispForm.aspx?ID=1690" TargetMode="External"/><Relationship Id="rId157" Type="http://schemas.openxmlformats.org/officeDocument/2006/relationships/hyperlink" Target="https://aluext.sharepoint.com/sites/DesignandFeasibility/Profilvorschaubilder/Standards/Flachstange.jpg" TargetMode="External"/><Relationship Id="rId364" Type="http://schemas.openxmlformats.org/officeDocument/2006/relationships/hyperlink" Target="https://aluext.sharepoint.com/sites/DesignandFeasibility/Profilvorschaubilder/01736-01.jpg" TargetMode="External"/><Relationship Id="rId2045" Type="http://schemas.openxmlformats.org/officeDocument/2006/relationships/hyperlink" Target="https://aluext.sharepoint.com/sites/DesignandFeasibility/Lists/FeasibilityprofileDB/DispForm.aspx?ID=457" TargetMode="External"/><Relationship Id="rId2697" Type="http://schemas.openxmlformats.org/officeDocument/2006/relationships/hyperlink" Target="https://aluext.sharepoint.com/sites/DesignandFeasibility/Lists/FeasibilityprofileDB/DispForm.aspx?ID=1141" TargetMode="External"/><Relationship Id="rId571" Type="http://schemas.openxmlformats.org/officeDocument/2006/relationships/hyperlink" Target="https://aluext.sharepoint.com/sites/DesignandFeasibility/Profilvorschaubilder/001826-01.jpg" TargetMode="External"/><Relationship Id="rId669" Type="http://schemas.openxmlformats.org/officeDocument/2006/relationships/hyperlink" Target="https://aluext.sharepoint.com/sites/DesignandFeasibility/Profilvorschaubilder/001854-26.jpg" TargetMode="External"/><Relationship Id="rId876" Type="http://schemas.openxmlformats.org/officeDocument/2006/relationships/hyperlink" Target="https://aluext.sharepoint.com/sites/DesignandFeasibility/Profilvorschaubilder/001938-02.jpg" TargetMode="External"/><Relationship Id="rId1299" Type="http://schemas.openxmlformats.org/officeDocument/2006/relationships/hyperlink" Target="https://aluext.sharepoint.com/sites/DesignandFeasibility/Profilvorschaubilder/002150-01.jpg" TargetMode="External"/><Relationship Id="rId2252" Type="http://schemas.openxmlformats.org/officeDocument/2006/relationships/hyperlink" Target="https://aluext.sharepoint.com/sites/DesignandFeasibility/Lists/FeasibilityprofileDB/DispForm.aspx?ID=676" TargetMode="External"/><Relationship Id="rId2557" Type="http://schemas.openxmlformats.org/officeDocument/2006/relationships/hyperlink" Target="https://aluext.sharepoint.com/sites/DesignandFeasibility/Lists/FeasibilityprofileDB/DispForm.aspx?ID=998" TargetMode="External"/><Relationship Id="rId224" Type="http://schemas.openxmlformats.org/officeDocument/2006/relationships/hyperlink" Target="https://aluext.sharepoint.com/sites/DesignandFeasibility/Profilvorschaubilder/Standards/Rechteckrohr.jpg" TargetMode="External"/><Relationship Id="rId431" Type="http://schemas.openxmlformats.org/officeDocument/2006/relationships/hyperlink" Target="https://aluext.sharepoint.com/sites/DesignandFeasibility/Profilvorschaubilder/logo_step_g_4c_pos.jpg" TargetMode="External"/><Relationship Id="rId529" Type="http://schemas.openxmlformats.org/officeDocument/2006/relationships/hyperlink" Target="https://aluext.sharepoint.com/sites/DesignandFeasibility/Profilvorschaubilder/Profil_001817-02.jpg" TargetMode="External"/><Relationship Id="rId736" Type="http://schemas.openxmlformats.org/officeDocument/2006/relationships/hyperlink" Target="https://aluext.sharepoint.com/sites/DesignandFeasibility/Profilvorschaubilder/Profil_001865-03.jpg" TargetMode="External"/><Relationship Id="rId1061" Type="http://schemas.openxmlformats.org/officeDocument/2006/relationships/hyperlink" Target="https://aluext.sharepoint.com/sites/DesignandFeasibility/Profilvorschaubilder/02024-01.jpg" TargetMode="External"/><Relationship Id="rId1159" Type="http://schemas.openxmlformats.org/officeDocument/2006/relationships/hyperlink" Target="https://aluext.sharepoint.com/sites/DesignandFeasibility/Profilvorschaubilder/02079-02.jpg" TargetMode="External"/><Relationship Id="rId1366" Type="http://schemas.openxmlformats.org/officeDocument/2006/relationships/hyperlink" Target="https://aluext.sharepoint.com/sites/DesignandFeasibility/Profilvorschaubilder/02187-04.jpg" TargetMode="External"/><Relationship Id="rId2112" Type="http://schemas.openxmlformats.org/officeDocument/2006/relationships/hyperlink" Target="https://aluext.sharepoint.com/sites/DesignandFeasibility/Lists/FeasibilityprofileDB/DispForm.aspx?ID=1073" TargetMode="External"/><Relationship Id="rId2417" Type="http://schemas.openxmlformats.org/officeDocument/2006/relationships/hyperlink" Target="https://aluext.sharepoint.com/sites/DesignandFeasibility/Lists/FeasibilityprofileDB/DispForm.aspx?ID=841" TargetMode="External"/><Relationship Id="rId2764" Type="http://schemas.openxmlformats.org/officeDocument/2006/relationships/hyperlink" Target="https://aluext.sharepoint.com/sites/DesignandFeasibility/Lists/FeasibilityprofileDB/DispForm.aspx?ID=1211" TargetMode="External"/><Relationship Id="rId2971" Type="http://schemas.openxmlformats.org/officeDocument/2006/relationships/hyperlink" Target="https://aluext.sharepoint.com/sites/DesignandFeasibility/Lists/FeasibilityprofileDB/DispForm.aspx?ID=1473" TargetMode="External"/><Relationship Id="rId943" Type="http://schemas.openxmlformats.org/officeDocument/2006/relationships/hyperlink" Target="https://aluext.sharepoint.com/sites/DesignandFeasibility/Profilvorschaubilder/01970-01.jpg" TargetMode="External"/><Relationship Id="rId1019" Type="http://schemas.openxmlformats.org/officeDocument/2006/relationships/hyperlink" Target="https://aluext.sharepoint.com/sites/DesignandFeasibility/Profilvorschaubilder/002002-01.jpg" TargetMode="External"/><Relationship Id="rId1573" Type="http://schemas.openxmlformats.org/officeDocument/2006/relationships/hyperlink" Target="https://aluext.sharepoint.com/sites/DesignandFeasibility/Profilvorschaubilder/Standard.jpg" TargetMode="External"/><Relationship Id="rId1780" Type="http://schemas.openxmlformats.org/officeDocument/2006/relationships/hyperlink" Target="https://aluext.sharepoint.com/sites/DesignandFeasibility/Lists/FeasibilityprofileDB/DispForm.aspx?ID=163" TargetMode="External"/><Relationship Id="rId1878" Type="http://schemas.openxmlformats.org/officeDocument/2006/relationships/hyperlink" Target="https://aluext.sharepoint.com/sites/DesignandFeasibility/Lists/FeasibilityprofileDB/DispForm.aspx?ID=267" TargetMode="External"/><Relationship Id="rId2624" Type="http://schemas.openxmlformats.org/officeDocument/2006/relationships/hyperlink" Target="https://aluext.sharepoint.com/sites/DesignandFeasibility/Lists/FeasibilityprofileDB/DispForm.aspx?ID=1060" TargetMode="External"/><Relationship Id="rId2831" Type="http://schemas.openxmlformats.org/officeDocument/2006/relationships/hyperlink" Target="https://aluext.sharepoint.com/sites/DesignandFeasibility/Lists/FeasibilityprofileDB/DispForm.aspx?ID=1281" TargetMode="External"/><Relationship Id="rId2929" Type="http://schemas.openxmlformats.org/officeDocument/2006/relationships/hyperlink" Target="https://aluext.sharepoint.com/sites/DesignandFeasibility/Lists/FeasibilityprofileDB/DispForm.aspx?ID=1428" TargetMode="External"/><Relationship Id="rId72" Type="http://schemas.openxmlformats.org/officeDocument/2006/relationships/hyperlink" Target="https://aluext.sharepoint.com/sites/DesignandFeasibility/Profilvorschaubilder/01598-08.jpg" TargetMode="External"/><Relationship Id="rId803" Type="http://schemas.openxmlformats.org/officeDocument/2006/relationships/hyperlink" Target="https://aluext.sharepoint.com/sites/DesignandFeasibility/Profilvorschaubilder/001901-03.jpg" TargetMode="External"/><Relationship Id="rId1226" Type="http://schemas.openxmlformats.org/officeDocument/2006/relationships/hyperlink" Target="https://aluext.sharepoint.com/sites/DesignandFeasibility/Profilvorschaubilder/Profil_002111-03.jpg" TargetMode="External"/><Relationship Id="rId1433" Type="http://schemas.openxmlformats.org/officeDocument/2006/relationships/hyperlink" Target="https://aluext.sharepoint.com/sites/DesignandFeasibility/Profilvorschaubilder/002236-01.jpg" TargetMode="External"/><Relationship Id="rId1640" Type="http://schemas.openxmlformats.org/officeDocument/2006/relationships/hyperlink" Target="https://aluext.sharepoint.com/sites/DesignandFeasibility/Lists/FeasibilityprofileDB/DispForm.aspx?ID=1367" TargetMode="External"/><Relationship Id="rId1738" Type="http://schemas.openxmlformats.org/officeDocument/2006/relationships/hyperlink" Target="https://aluext.sharepoint.com/sites/DesignandFeasibility/Lists/FeasibilityprofileDB/DispForm.aspx?ID=125" TargetMode="External"/><Relationship Id="rId3093" Type="http://schemas.openxmlformats.org/officeDocument/2006/relationships/hyperlink" Target="https://aluext.sharepoint.com/sites/DesignandFeasibility/Lists/FeasibilityprofileDB/DispForm.aspx?ID=1592" TargetMode="External"/><Relationship Id="rId1500" Type="http://schemas.openxmlformats.org/officeDocument/2006/relationships/hyperlink" Target="https://aluext.sharepoint.com/sites/DesignandFeasibility/Profilvorschaubilder/Profil_002269-17.jpg" TargetMode="External"/><Relationship Id="rId1945" Type="http://schemas.openxmlformats.org/officeDocument/2006/relationships/hyperlink" Target="https://aluext.sharepoint.com/sites/DesignandFeasibility/Lists/FeasibilityprofileDB/DispForm.aspx?ID=1272" TargetMode="External"/><Relationship Id="rId3160" Type="http://schemas.openxmlformats.org/officeDocument/2006/relationships/hyperlink" Target="https://aluext.sharepoint.com/sites/DesignandFeasibility/Lists/FeasibilityprofileDB/DispForm.aspx?ID=1661" TargetMode="External"/><Relationship Id="rId1805" Type="http://schemas.openxmlformats.org/officeDocument/2006/relationships/hyperlink" Target="https://aluext.sharepoint.com/sites/DesignandFeasibility/Lists/FeasibilityprofileDB/DispForm.aspx?ID=232" TargetMode="External"/><Relationship Id="rId3020" Type="http://schemas.openxmlformats.org/officeDocument/2006/relationships/hyperlink" Target="https://aluext.sharepoint.com/sites/DesignandFeasibility/Lists/FeasibilityprofileDB/DispForm.aspx?ID=1524" TargetMode="External"/><Relationship Id="rId179" Type="http://schemas.openxmlformats.org/officeDocument/2006/relationships/hyperlink" Target="https://aluext.sharepoint.com/sites/DesignandFeasibility/Profilvorschaubilder/logo_step_g_4c_pos.jpg" TargetMode="External"/><Relationship Id="rId386" Type="http://schemas.openxmlformats.org/officeDocument/2006/relationships/hyperlink" Target="https://aluext.sharepoint.com/sites/DesignandFeasibility/Profilvorschaubilder/01742-07.jpg" TargetMode="External"/><Relationship Id="rId593" Type="http://schemas.openxmlformats.org/officeDocument/2006/relationships/hyperlink" Target="https://aluext.sharepoint.com/sites/DesignandFeasibility/Profilvorschaubilder/01827-05.jpg" TargetMode="External"/><Relationship Id="rId2067" Type="http://schemas.openxmlformats.org/officeDocument/2006/relationships/hyperlink" Target="https://aluext.sharepoint.com/sites/DesignandFeasibility/Lists/FeasibilityprofileDB/DispForm.aspx?ID=483" TargetMode="External"/><Relationship Id="rId2274" Type="http://schemas.openxmlformats.org/officeDocument/2006/relationships/hyperlink" Target="https://aluext.sharepoint.com/sites/DesignandFeasibility/Lists/FeasibilityprofileDB/DispForm.aspx?ID=741" TargetMode="External"/><Relationship Id="rId2481" Type="http://schemas.openxmlformats.org/officeDocument/2006/relationships/hyperlink" Target="https://aluext.sharepoint.com/sites/DesignandFeasibility/Lists/FeasibilityprofileDB/DispForm.aspx?ID=913" TargetMode="External"/><Relationship Id="rId3118" Type="http://schemas.openxmlformats.org/officeDocument/2006/relationships/hyperlink" Target="https://aluext.sharepoint.com/sites/DesignandFeasibility/Lists/FeasibilityprofileDB/DispForm.aspx?ID=1617" TargetMode="External"/><Relationship Id="rId246" Type="http://schemas.openxmlformats.org/officeDocument/2006/relationships/hyperlink" Target="https://aluext.sharepoint.com/sites/DesignandFeasibility/Profilvorschaubilder/01693-01.jpg" TargetMode="External"/><Relationship Id="rId453" Type="http://schemas.openxmlformats.org/officeDocument/2006/relationships/hyperlink" Target="https://aluext.sharepoint.com/sites/DesignandFeasibility/Profilvorschaubilder/Standards/Rundstange.jpg" TargetMode="External"/><Relationship Id="rId660" Type="http://schemas.openxmlformats.org/officeDocument/2006/relationships/hyperlink" Target="https://aluext.sharepoint.com/sites/DesignandFeasibility/Profilvorschaubilder/Profil_001854-17.jpg" TargetMode="External"/><Relationship Id="rId898" Type="http://schemas.openxmlformats.org/officeDocument/2006/relationships/hyperlink" Target="https://aluext.sharepoint.com/sites/DesignandFeasibility/Profilvorschaubilder/01948-01.jpg" TargetMode="External"/><Relationship Id="rId1083" Type="http://schemas.openxmlformats.org/officeDocument/2006/relationships/hyperlink" Target="https://aluext.sharepoint.com/sites/DesignandFeasibility/Profilvorschaubilder/02032-01.jpg" TargetMode="External"/><Relationship Id="rId1290" Type="http://schemas.openxmlformats.org/officeDocument/2006/relationships/hyperlink" Target="https://aluext.sharepoint.com/sites/DesignandFeasibility/Profilvorschaubilder/002138-01.jpg" TargetMode="External"/><Relationship Id="rId2134" Type="http://schemas.openxmlformats.org/officeDocument/2006/relationships/hyperlink" Target="https://aluext.sharepoint.com/sites/DesignandFeasibility/Lists/FeasibilityprofileDB/DispForm.aspx?ID=550" TargetMode="External"/><Relationship Id="rId2341" Type="http://schemas.openxmlformats.org/officeDocument/2006/relationships/hyperlink" Target="https://aluext.sharepoint.com/sites/DesignandFeasibility/Lists/FeasibilityprofileDB/DispForm.aspx?ID=726" TargetMode="External"/><Relationship Id="rId2579" Type="http://schemas.openxmlformats.org/officeDocument/2006/relationships/hyperlink" Target="https://aluext.sharepoint.com/sites/DesignandFeasibility/Lists/FeasibilityprofileDB/DispForm.aspx?ID=1053" TargetMode="External"/><Relationship Id="rId2786" Type="http://schemas.openxmlformats.org/officeDocument/2006/relationships/hyperlink" Target="https://aluext.sharepoint.com/sites/DesignandFeasibility/Lists/FeasibilityprofileDB/DispForm.aspx?ID=1238" TargetMode="External"/><Relationship Id="rId2993" Type="http://schemas.openxmlformats.org/officeDocument/2006/relationships/hyperlink" Target="https://aluext.sharepoint.com/sites/DesignandFeasibility/Lists/FeasibilityprofileDB/DispForm.aspx?ID=1496" TargetMode="External"/><Relationship Id="rId106" Type="http://schemas.openxmlformats.org/officeDocument/2006/relationships/hyperlink" Target="https://aluext.sharepoint.com/sites/DesignandFeasibility/Profilvorschaubilder/Profil_001622-02.jpg" TargetMode="External"/><Relationship Id="rId313" Type="http://schemas.openxmlformats.org/officeDocument/2006/relationships/hyperlink" Target="https://aluext.sharepoint.com/sites/DesignandFeasibility/Profilvorschaubilder/Standard.jpg" TargetMode="External"/><Relationship Id="rId758" Type="http://schemas.openxmlformats.org/officeDocument/2006/relationships/hyperlink" Target="https://aluext.sharepoint.com/sites/DesignandFeasibility/Profilvorschaubilder/logo_step_g_4c_pos.jpg" TargetMode="External"/><Relationship Id="rId965" Type="http://schemas.openxmlformats.org/officeDocument/2006/relationships/hyperlink" Target="https://aluext.sharepoint.com/sites/DesignandFeasibility/Profilvorschaubilder/logo_step_g_4c_pos.jpg" TargetMode="External"/><Relationship Id="rId1150" Type="http://schemas.openxmlformats.org/officeDocument/2006/relationships/hyperlink" Target="https://aluext.sharepoint.com/sites/DesignandFeasibility/Profilvorschaubilder/Profil_002075-01.jpg" TargetMode="External"/><Relationship Id="rId1388" Type="http://schemas.openxmlformats.org/officeDocument/2006/relationships/hyperlink" Target="https://aluext.sharepoint.com/sites/DesignandFeasibility/Profilvorschaubilder/02200-02.jpg" TargetMode="External"/><Relationship Id="rId1595" Type="http://schemas.openxmlformats.org/officeDocument/2006/relationships/hyperlink" Target="https://aluext.sharepoint.com/sites/DesignandFeasibility/Profilvorschaubilder/Standards/Flachstange.jpg" TargetMode="External"/><Relationship Id="rId2439" Type="http://schemas.openxmlformats.org/officeDocument/2006/relationships/hyperlink" Target="https://aluext.sharepoint.com/sites/DesignandFeasibility/Lists/FeasibilityprofileDB/DispForm.aspx?ID=867" TargetMode="External"/><Relationship Id="rId2646" Type="http://schemas.openxmlformats.org/officeDocument/2006/relationships/hyperlink" Target="https://aluext.sharepoint.com/sites/DesignandFeasibility/Lists/FeasibilityprofileDB/DispForm.aspx?ID=1087" TargetMode="External"/><Relationship Id="rId2853" Type="http://schemas.openxmlformats.org/officeDocument/2006/relationships/hyperlink" Target="https://aluext.sharepoint.com/sites/DesignandFeasibility/Lists/FeasibilityprofileDB/DispForm.aspx?ID=1306" TargetMode="External"/><Relationship Id="rId94" Type="http://schemas.openxmlformats.org/officeDocument/2006/relationships/hyperlink" Target="https://aluext.sharepoint.com/sites/DesignandFeasibility/Profilvorschaubilder/Standards/Flachstange.jpg" TargetMode="External"/><Relationship Id="rId520" Type="http://schemas.openxmlformats.org/officeDocument/2006/relationships/hyperlink" Target="https://aluext.sharepoint.com/sites/DesignandFeasibility/Profilvorschaubilder/01812-01.jpg" TargetMode="External"/><Relationship Id="rId618" Type="http://schemas.openxmlformats.org/officeDocument/2006/relationships/hyperlink" Target="https://aluext.sharepoint.com/sites/DesignandFeasibility/Profilvorschaubilder/001842-01a.jpg" TargetMode="External"/><Relationship Id="rId825" Type="http://schemas.openxmlformats.org/officeDocument/2006/relationships/hyperlink" Target="https://aluext.sharepoint.com/sites/DesignandFeasibility/Profilvorschaubilder/Standards/Flachstange.jpg" TargetMode="External"/><Relationship Id="rId1248" Type="http://schemas.openxmlformats.org/officeDocument/2006/relationships/hyperlink" Target="https://aluext.sharepoint.com/sites/DesignandFeasibility/Profilvorschaubilder/02113-03.jpg" TargetMode="External"/><Relationship Id="rId1455" Type="http://schemas.openxmlformats.org/officeDocument/2006/relationships/hyperlink" Target="https://aluext.sharepoint.com/sites/DesignandFeasibility/Profilvorschaubilder/Standards/Rundstange.jpg" TargetMode="External"/><Relationship Id="rId1662" Type="http://schemas.openxmlformats.org/officeDocument/2006/relationships/hyperlink" Target="https://aluext.sharepoint.com/sites/DesignandFeasibility/Lists/FeasibilityprofileDB/DispForm.aspx?ID=961" TargetMode="External"/><Relationship Id="rId2201" Type="http://schemas.openxmlformats.org/officeDocument/2006/relationships/hyperlink" Target="https://aluext.sharepoint.com/sites/DesignandFeasibility/Lists/FeasibilityprofileDB/DispForm.aspx?ID=596" TargetMode="External"/><Relationship Id="rId2506" Type="http://schemas.openxmlformats.org/officeDocument/2006/relationships/hyperlink" Target="https://aluext.sharepoint.com/sites/DesignandFeasibility/Lists/FeasibilityprofileDB/DispForm.aspx?ID=938" TargetMode="External"/><Relationship Id="rId1010" Type="http://schemas.openxmlformats.org/officeDocument/2006/relationships/hyperlink" Target="https://aluext.sharepoint.com/sites/DesignandFeasibility/Profilvorschaubilder/Profil_001996-03.jpg" TargetMode="External"/><Relationship Id="rId1108" Type="http://schemas.openxmlformats.org/officeDocument/2006/relationships/hyperlink" Target="https://aluext.sharepoint.com/sites/DesignandFeasibility/Profilvorschaubilder/logo_step_g_4c_pos.jpg" TargetMode="External"/><Relationship Id="rId1315" Type="http://schemas.openxmlformats.org/officeDocument/2006/relationships/hyperlink" Target="https://aluext.sharepoint.com/sites/DesignandFeasibility/Profilvorschaubilder/Profil_002162-01.jpg" TargetMode="External"/><Relationship Id="rId1967" Type="http://schemas.openxmlformats.org/officeDocument/2006/relationships/hyperlink" Target="https://aluext.sharepoint.com/sites/DesignandFeasibility/Lists/FeasibilityprofileDB/DispForm.aspx?ID=372" TargetMode="External"/><Relationship Id="rId2713" Type="http://schemas.openxmlformats.org/officeDocument/2006/relationships/hyperlink" Target="https://aluext.sharepoint.com/sites/DesignandFeasibility/Lists/FeasibilityprofileDB/DispForm.aspx?ID=1158" TargetMode="External"/><Relationship Id="rId2920" Type="http://schemas.openxmlformats.org/officeDocument/2006/relationships/hyperlink" Target="https://aluext.sharepoint.com/sites/DesignandFeasibility/Lists/FeasibilityprofileDB/DispForm.aspx?ID=1419" TargetMode="External"/><Relationship Id="rId1522" Type="http://schemas.openxmlformats.org/officeDocument/2006/relationships/hyperlink" Target="https://aluext.sharepoint.com/sites/DesignandFeasibility/Profilvorschaubilder/002273-05.jpg" TargetMode="External"/><Relationship Id="rId21" Type="http://schemas.openxmlformats.org/officeDocument/2006/relationships/hyperlink" Target="https://aluext.sharepoint.com/sites/DesignandFeasibility/Profilvorschaubilder/001291-01.jpg" TargetMode="External"/><Relationship Id="rId2089" Type="http://schemas.openxmlformats.org/officeDocument/2006/relationships/hyperlink" Target="https://aluext.sharepoint.com/sites/DesignandFeasibility/Lists/FeasibilityprofileDB/DispForm.aspx?ID=513" TargetMode="External"/><Relationship Id="rId2296" Type="http://schemas.openxmlformats.org/officeDocument/2006/relationships/hyperlink" Target="https://aluext.sharepoint.com/sites/DesignandFeasibility/Lists/FeasibilityprofileDB/DispForm.aspx?ID=663" TargetMode="External"/><Relationship Id="rId268" Type="http://schemas.openxmlformats.org/officeDocument/2006/relationships/hyperlink" Target="https://aluext.sharepoint.com/sites/DesignandFeasibility/Profilvorschaubilder/01703-09.jpg" TargetMode="External"/><Relationship Id="rId475" Type="http://schemas.openxmlformats.org/officeDocument/2006/relationships/hyperlink" Target="https://aluext.sharepoint.com/sites/DesignandFeasibility/Profilvorschaubilder/001793-13.jpg" TargetMode="External"/><Relationship Id="rId682" Type="http://schemas.openxmlformats.org/officeDocument/2006/relationships/hyperlink" Target="https://aluext.sharepoint.com/sites/DesignandFeasibility/Profilvorschaubilder/001854-39.jpg" TargetMode="External"/><Relationship Id="rId2156" Type="http://schemas.openxmlformats.org/officeDocument/2006/relationships/hyperlink" Target="https://aluext.sharepoint.com/sites/DesignandFeasibility/Lists/FeasibilityprofileDB/DispForm.aspx?ID=570" TargetMode="External"/><Relationship Id="rId2363" Type="http://schemas.openxmlformats.org/officeDocument/2006/relationships/hyperlink" Target="https://aluext.sharepoint.com/sites/DesignandFeasibility/Lists/FeasibilityprofileDB/DispForm.aspx?ID=783" TargetMode="External"/><Relationship Id="rId2570" Type="http://schemas.openxmlformats.org/officeDocument/2006/relationships/hyperlink" Target="https://aluext.sharepoint.com/sites/DesignandFeasibility/Lists/FeasibilityprofileDB/DispForm.aspx?ID=1008" TargetMode="External"/><Relationship Id="rId3207" Type="http://schemas.openxmlformats.org/officeDocument/2006/relationships/table" Target="../tables/table2.xml"/><Relationship Id="rId128" Type="http://schemas.openxmlformats.org/officeDocument/2006/relationships/hyperlink" Target="https://aluext.sharepoint.com/sites/DesignandFeasibility/Profilvorschaubilder/Standards/Flachstange.jpg" TargetMode="External"/><Relationship Id="rId335" Type="http://schemas.openxmlformats.org/officeDocument/2006/relationships/hyperlink" Target="https://aluext.sharepoint.com/sites/DesignandFeasibility/Profilvorschaubilder/Profil_001726-01.jpg" TargetMode="External"/><Relationship Id="rId542" Type="http://schemas.openxmlformats.org/officeDocument/2006/relationships/hyperlink" Target="https://aluext.sharepoint.com/sites/DesignandFeasibility/Profilvorschaubilder/01820-002.jpg" TargetMode="External"/><Relationship Id="rId1172" Type="http://schemas.openxmlformats.org/officeDocument/2006/relationships/hyperlink" Target="https://aluext.sharepoint.com/sites/DesignandFeasibility/Profilvorschaubilder/02082-04.jpg" TargetMode="External"/><Relationship Id="rId2016" Type="http://schemas.openxmlformats.org/officeDocument/2006/relationships/hyperlink" Target="https://aluext.sharepoint.com/sites/DesignandFeasibility/Lists/FeasibilityprofileDB/DispForm.aspx?ID=426" TargetMode="External"/><Relationship Id="rId2223" Type="http://schemas.openxmlformats.org/officeDocument/2006/relationships/hyperlink" Target="https://aluext.sharepoint.com/sites/DesignandFeasibility/Lists/FeasibilityprofileDB/DispForm.aspx?ID=618" TargetMode="External"/><Relationship Id="rId2430" Type="http://schemas.openxmlformats.org/officeDocument/2006/relationships/hyperlink" Target="https://aluext.sharepoint.com/sites/DesignandFeasibility/Lists/FeasibilityprofileDB/DispForm.aspx?ID=852" TargetMode="External"/><Relationship Id="rId402" Type="http://schemas.openxmlformats.org/officeDocument/2006/relationships/hyperlink" Target="https://aluext.sharepoint.com/sites/DesignandFeasibility/Profilvorschaubilder/01750-05.jpg" TargetMode="External"/><Relationship Id="rId1032" Type="http://schemas.openxmlformats.org/officeDocument/2006/relationships/hyperlink" Target="https://aluext.sharepoint.com/sites/DesignandFeasibility/Profilvorschaubilder/Standards/L-Profil.jpg" TargetMode="External"/><Relationship Id="rId1989" Type="http://schemas.openxmlformats.org/officeDocument/2006/relationships/hyperlink" Target="https://aluext.sharepoint.com/sites/DesignandFeasibility/Lists/FeasibilityprofileDB/DispForm.aspx?ID=394" TargetMode="External"/><Relationship Id="rId1849" Type="http://schemas.openxmlformats.org/officeDocument/2006/relationships/hyperlink" Target="https://aluext.sharepoint.com/sites/DesignandFeasibility/Lists/FeasibilityprofileDB/DispForm.aspx?ID=238" TargetMode="External"/><Relationship Id="rId3064" Type="http://schemas.openxmlformats.org/officeDocument/2006/relationships/hyperlink" Target="https://aluext.sharepoint.com/sites/DesignandFeasibility/Lists/FeasibilityprofileDB/DispForm.aspx?ID=1562" TargetMode="External"/><Relationship Id="rId192" Type="http://schemas.openxmlformats.org/officeDocument/2006/relationships/hyperlink" Target="https://aluext.sharepoint.com/sites/DesignandFeasibility/Profilvorschaubilder/logo_step_g_4c_pos.jpg" TargetMode="External"/><Relationship Id="rId1709" Type="http://schemas.openxmlformats.org/officeDocument/2006/relationships/hyperlink" Target="https://aluext.sharepoint.com/sites/DesignandFeasibility/Lists/FeasibilityprofileDB/DispForm.aspx?ID=101" TargetMode="External"/><Relationship Id="rId1916" Type="http://schemas.openxmlformats.org/officeDocument/2006/relationships/hyperlink" Target="https://aluext.sharepoint.com/sites/DesignandFeasibility/Lists/FeasibilityprofileDB/DispForm.aspx?ID=1712" TargetMode="External"/><Relationship Id="rId2080" Type="http://schemas.openxmlformats.org/officeDocument/2006/relationships/hyperlink" Target="https://aluext.sharepoint.com/sites/DesignandFeasibility/Lists/FeasibilityprofileDB/DispForm.aspx?ID=497" TargetMode="External"/><Relationship Id="rId3131" Type="http://schemas.openxmlformats.org/officeDocument/2006/relationships/hyperlink" Target="https://aluext.sharepoint.com/sites/DesignandFeasibility/Lists/FeasibilityprofileDB/DispForm.aspx?ID=1630" TargetMode="External"/><Relationship Id="rId2897" Type="http://schemas.openxmlformats.org/officeDocument/2006/relationships/hyperlink" Target="https://aluext.sharepoint.com/sites/DesignandFeasibility/Lists/FeasibilityprofileDB/DispForm.aspx?ID=1371" TargetMode="External"/><Relationship Id="rId869" Type="http://schemas.openxmlformats.org/officeDocument/2006/relationships/hyperlink" Target="https://aluext.sharepoint.com/sites/DesignandFeasibility/Profilvorschaubilder/Standards/Flachstange.jpg" TargetMode="External"/><Relationship Id="rId1499" Type="http://schemas.openxmlformats.org/officeDocument/2006/relationships/hyperlink" Target="https://aluext.sharepoint.com/sites/DesignandFeasibility/Profilvorschaubilder/Profil_002269-16.jpg" TargetMode="External"/><Relationship Id="rId729" Type="http://schemas.openxmlformats.org/officeDocument/2006/relationships/hyperlink" Target="https://aluext.sharepoint.com/sites/DesignandFeasibility/Profilvorschaubilder/001864-04.jpg" TargetMode="External"/><Relationship Id="rId1359" Type="http://schemas.openxmlformats.org/officeDocument/2006/relationships/hyperlink" Target="https://aluext.sharepoint.com/sites/DesignandFeasibility/Profilvorschaubilder/002184-02.jpg" TargetMode="External"/><Relationship Id="rId2757" Type="http://schemas.openxmlformats.org/officeDocument/2006/relationships/hyperlink" Target="https://aluext.sharepoint.com/sites/DesignandFeasibility/Lists/FeasibilityprofileDB/DispForm.aspx?ID=1227" TargetMode="External"/><Relationship Id="rId2964" Type="http://schemas.openxmlformats.org/officeDocument/2006/relationships/hyperlink" Target="https://aluext.sharepoint.com/sites/DesignandFeasibility/Lists/FeasibilityprofileDB/DispForm.aspx?ID=1464" TargetMode="External"/><Relationship Id="rId936" Type="http://schemas.openxmlformats.org/officeDocument/2006/relationships/hyperlink" Target="https://aluext.sharepoint.com/sites/DesignandFeasibility/Profilvorschaubilder/01965-010.jpg" TargetMode="External"/><Relationship Id="rId1219" Type="http://schemas.openxmlformats.org/officeDocument/2006/relationships/hyperlink" Target="https://aluext.sharepoint.com/sites/DesignandFeasibility/Profilvorschaubilder/002109-02.jpg" TargetMode="External"/><Relationship Id="rId1566" Type="http://schemas.openxmlformats.org/officeDocument/2006/relationships/hyperlink" Target="https://aluext.sharepoint.com/sites/DesignandFeasibility/Profilvorschaubilder/Profil_002304-01.jpg" TargetMode="External"/><Relationship Id="rId1773" Type="http://schemas.openxmlformats.org/officeDocument/2006/relationships/hyperlink" Target="https://aluext.sharepoint.com/sites/DesignandFeasibility/Lists/FeasibilityprofileDB/DispForm.aspx?ID=495" TargetMode="External"/><Relationship Id="rId1980" Type="http://schemas.openxmlformats.org/officeDocument/2006/relationships/hyperlink" Target="https://aluext.sharepoint.com/sites/DesignandFeasibility/Lists/FeasibilityprofileDB/DispForm.aspx?ID=385" TargetMode="External"/><Relationship Id="rId2617" Type="http://schemas.openxmlformats.org/officeDocument/2006/relationships/hyperlink" Target="https://aluext.sharepoint.com/sites/DesignandFeasibility/Lists/FeasibilityprofileDB/DispForm.aspx?ID=1037" TargetMode="External"/><Relationship Id="rId2824" Type="http://schemas.openxmlformats.org/officeDocument/2006/relationships/hyperlink" Target="https://aluext.sharepoint.com/sites/DesignandFeasibility/Lists/FeasibilityprofileDB/DispForm.aspx?ID=1303" TargetMode="External"/><Relationship Id="rId65" Type="http://schemas.openxmlformats.org/officeDocument/2006/relationships/hyperlink" Target="https://aluext.sharepoint.com/sites/DesignandFeasibility/Profilvorschaubilder/01598-01.jpg" TargetMode="External"/><Relationship Id="rId1426" Type="http://schemas.openxmlformats.org/officeDocument/2006/relationships/hyperlink" Target="https://aluext.sharepoint.com/sites/DesignandFeasibility/Profilvorschaubilder/Profil_002230-05.jpg" TargetMode="External"/><Relationship Id="rId1633" Type="http://schemas.openxmlformats.org/officeDocument/2006/relationships/hyperlink" Target="https://aluext.sharepoint.com/sites/DesignandFeasibility/Lists/FeasibilityprofileDB/DispForm.aspx?ID=861" TargetMode="External"/><Relationship Id="rId1840" Type="http://schemas.openxmlformats.org/officeDocument/2006/relationships/hyperlink" Target="https://aluext.sharepoint.com/sites/DesignandFeasibility/Lists/FeasibilityprofileDB/DispForm.aspx?ID=436" TargetMode="External"/><Relationship Id="rId1700" Type="http://schemas.openxmlformats.org/officeDocument/2006/relationships/hyperlink" Target="https://aluext.sharepoint.com/sites/DesignandFeasibility/Lists/FeasibilityprofileDB/DispForm.aspx?ID=92" TargetMode="External"/><Relationship Id="rId379" Type="http://schemas.openxmlformats.org/officeDocument/2006/relationships/hyperlink" Target="https://aluext.sharepoint.com/sites/DesignandFeasibility/Profilvorschaubilder/Profil_001741-07.jpg" TargetMode="External"/><Relationship Id="rId586" Type="http://schemas.openxmlformats.org/officeDocument/2006/relationships/hyperlink" Target="https://aluext.sharepoint.com/sites/DesignandFeasibility/Profilvorschaubilder/logo_step_g_4c_pos.jpg" TargetMode="External"/><Relationship Id="rId793" Type="http://schemas.openxmlformats.org/officeDocument/2006/relationships/hyperlink" Target="https://aluext.sharepoint.com/sites/DesignandFeasibility/Profilvorschaubilder/Standards/Rundstange.jpg" TargetMode="External"/><Relationship Id="rId2267" Type="http://schemas.openxmlformats.org/officeDocument/2006/relationships/hyperlink" Target="https://aluext.sharepoint.com/sites/DesignandFeasibility/Lists/FeasibilityprofileDB/DispForm.aspx?ID=691" TargetMode="External"/><Relationship Id="rId2474" Type="http://schemas.openxmlformats.org/officeDocument/2006/relationships/hyperlink" Target="https://aluext.sharepoint.com/sites/DesignandFeasibility/Lists/FeasibilityprofileDB/DispForm.aspx?ID=903" TargetMode="External"/><Relationship Id="rId2681" Type="http://schemas.openxmlformats.org/officeDocument/2006/relationships/hyperlink" Target="https://aluext.sharepoint.com/sites/DesignandFeasibility/Lists/FeasibilityprofileDB/DispForm.aspx?ID=1121" TargetMode="External"/><Relationship Id="rId239" Type="http://schemas.openxmlformats.org/officeDocument/2006/relationships/hyperlink" Target="https://aluext.sharepoint.com/sites/DesignandFeasibility/Profilvorschaubilder/logo_step_g_4c_pos.jpg" TargetMode="External"/><Relationship Id="rId446" Type="http://schemas.openxmlformats.org/officeDocument/2006/relationships/hyperlink" Target="https://aluext.sharepoint.com/sites/DesignandFeasibility/Profilvorschaubilder/001782-01.jpg" TargetMode="External"/><Relationship Id="rId653" Type="http://schemas.openxmlformats.org/officeDocument/2006/relationships/hyperlink" Target="https://aluext.sharepoint.com/sites/DesignandFeasibility/Profilvorschaubilder/Profil_001854-10.jpg" TargetMode="External"/><Relationship Id="rId1076" Type="http://schemas.openxmlformats.org/officeDocument/2006/relationships/hyperlink" Target="https://aluext.sharepoint.com/sites/DesignandFeasibility/Profilvorschaubilder/02030-03.jpg" TargetMode="External"/><Relationship Id="rId1283" Type="http://schemas.openxmlformats.org/officeDocument/2006/relationships/hyperlink" Target="https://aluext.sharepoint.com/sites/DesignandFeasibility/Profilvorschaubilder/002134-01.jpg" TargetMode="External"/><Relationship Id="rId1490" Type="http://schemas.openxmlformats.org/officeDocument/2006/relationships/hyperlink" Target="https://aluext.sharepoint.com/sites/DesignandFeasibility/Profilvorschaubilder/Profil_002269-07.jpg" TargetMode="External"/><Relationship Id="rId2127" Type="http://schemas.openxmlformats.org/officeDocument/2006/relationships/hyperlink" Target="https://aluext.sharepoint.com/sites/DesignandFeasibility/Lists/FeasibilityprofileDB/DispForm.aspx?ID=543" TargetMode="External"/><Relationship Id="rId2334" Type="http://schemas.openxmlformats.org/officeDocument/2006/relationships/hyperlink" Target="https://aluext.sharepoint.com/sites/DesignandFeasibility/Lists/FeasibilityprofileDB/DispForm.aspx?ID=721" TargetMode="External"/><Relationship Id="rId306" Type="http://schemas.openxmlformats.org/officeDocument/2006/relationships/hyperlink" Target="https://aluext.sharepoint.com/sites/DesignandFeasibility/Profilvorschaubilder/logo_step_g_4c_pos.jpg" TargetMode="External"/><Relationship Id="rId860" Type="http://schemas.openxmlformats.org/officeDocument/2006/relationships/hyperlink" Target="https://aluext.sharepoint.com/sites/DesignandFeasibility/Profilvorschaubilder/01928-01.jpg" TargetMode="External"/><Relationship Id="rId1143" Type="http://schemas.openxmlformats.org/officeDocument/2006/relationships/hyperlink" Target="https://aluext.sharepoint.com/sites/DesignandFeasibility/Profilvorschaubilder/Profil_002071-01.jpg" TargetMode="External"/><Relationship Id="rId2541" Type="http://schemas.openxmlformats.org/officeDocument/2006/relationships/hyperlink" Target="https://aluext.sharepoint.com/sites/DesignandFeasibility/Lists/FeasibilityprofileDB/DispForm.aspx?ID=979" TargetMode="External"/><Relationship Id="rId513" Type="http://schemas.openxmlformats.org/officeDocument/2006/relationships/hyperlink" Target="https://aluext.sharepoint.com/sites/DesignandFeasibility/Profilvorschaubilder/Profil_001808-01.jpg" TargetMode="External"/><Relationship Id="rId720" Type="http://schemas.openxmlformats.org/officeDocument/2006/relationships/hyperlink" Target="https://aluext.sharepoint.com/sites/DesignandFeasibility/Profilvorschaubilder/logo_step_g_4c_pos.jpg" TargetMode="External"/><Relationship Id="rId1350" Type="http://schemas.openxmlformats.org/officeDocument/2006/relationships/hyperlink" Target="https://aluext.sharepoint.com/sites/DesignandFeasibility/Profilvorschaubilder/Profil_002177-01.jpg" TargetMode="External"/><Relationship Id="rId2401" Type="http://schemas.openxmlformats.org/officeDocument/2006/relationships/hyperlink" Target="https://aluext.sharepoint.com/sites/DesignandFeasibility/Lists/FeasibilityprofileDB/DispForm.aspx?ID=825" TargetMode="External"/><Relationship Id="rId1003" Type="http://schemas.openxmlformats.org/officeDocument/2006/relationships/hyperlink" Target="https://aluext.sharepoint.com/sites/DesignandFeasibility/Profilvorschaubilder/01996-01.jpg" TargetMode="External"/><Relationship Id="rId1210" Type="http://schemas.openxmlformats.org/officeDocument/2006/relationships/hyperlink" Target="https://aluext.sharepoint.com/sites/DesignandFeasibility/Profilvorschaubilder/Profil_002101-01.jpg" TargetMode="External"/><Relationship Id="rId3175" Type="http://schemas.openxmlformats.org/officeDocument/2006/relationships/hyperlink" Target="https://aluext.sharepoint.com/sites/DesignandFeasibility/Lists/FeasibilityprofileDB/DispForm.aspx?ID=1719" TargetMode="External"/><Relationship Id="rId2191" Type="http://schemas.openxmlformats.org/officeDocument/2006/relationships/hyperlink" Target="https://aluext.sharepoint.com/sites/DesignandFeasibility/Lists/FeasibilityprofileDB/DispForm.aspx?ID=584" TargetMode="External"/><Relationship Id="rId3035" Type="http://schemas.openxmlformats.org/officeDocument/2006/relationships/hyperlink" Target="https://aluext.sharepoint.com/sites/DesignandFeasibility/Lists/FeasibilityprofileDB/DispForm.aspx?ID=1531" TargetMode="External"/><Relationship Id="rId163" Type="http://schemas.openxmlformats.org/officeDocument/2006/relationships/hyperlink" Target="https://aluext.sharepoint.com/sites/DesignandFeasibility/Profilvorschaubilder/logo_step_g_4c_pos.jpg" TargetMode="External"/><Relationship Id="rId370" Type="http://schemas.openxmlformats.org/officeDocument/2006/relationships/hyperlink" Target="https://aluext.sharepoint.com/sites/DesignandFeasibility/Profilvorschaubilder/Profil_001739-01.jpg" TargetMode="External"/><Relationship Id="rId2051" Type="http://schemas.openxmlformats.org/officeDocument/2006/relationships/hyperlink" Target="https://aluext.sharepoint.com/sites/DesignandFeasibility/Lists/FeasibilityprofileDB/DispForm.aspx?ID=466" TargetMode="External"/><Relationship Id="rId3102" Type="http://schemas.openxmlformats.org/officeDocument/2006/relationships/hyperlink" Target="https://aluext.sharepoint.com/sites/DesignandFeasibility/Lists/FeasibilityprofileDB/DispForm.aspx?ID=1601" TargetMode="External"/><Relationship Id="rId230" Type="http://schemas.openxmlformats.org/officeDocument/2006/relationships/hyperlink" Target="https://aluext.sharepoint.com/sites/DesignandFeasibility/Profilvorschaubilder/Profil_001680-02.jpg" TargetMode="External"/><Relationship Id="rId2868" Type="http://schemas.openxmlformats.org/officeDocument/2006/relationships/hyperlink" Target="https://aluext.sharepoint.com/sites/DesignandFeasibility/Lists/FeasibilityprofileDB/DispForm.aspx?ID=1321" TargetMode="External"/><Relationship Id="rId1677" Type="http://schemas.openxmlformats.org/officeDocument/2006/relationships/hyperlink" Target="https://aluext.sharepoint.com/sites/DesignandFeasibility/Lists/FeasibilityprofileDB/DispForm.aspx?ID=985" TargetMode="External"/><Relationship Id="rId1884" Type="http://schemas.openxmlformats.org/officeDocument/2006/relationships/hyperlink" Target="https://aluext.sharepoint.com/sites/DesignandFeasibility/Lists/FeasibilityprofileDB/DispForm.aspx?ID=344" TargetMode="External"/><Relationship Id="rId2728" Type="http://schemas.openxmlformats.org/officeDocument/2006/relationships/hyperlink" Target="https://aluext.sharepoint.com/sites/DesignandFeasibility/Lists/FeasibilityprofileDB/DispForm.aspx?ID=1173" TargetMode="External"/><Relationship Id="rId2935" Type="http://schemas.openxmlformats.org/officeDocument/2006/relationships/hyperlink" Target="https://aluext.sharepoint.com/sites/DesignandFeasibility/Lists/FeasibilityprofileDB/DispForm.aspx?ID=1434" TargetMode="External"/><Relationship Id="rId907" Type="http://schemas.openxmlformats.org/officeDocument/2006/relationships/hyperlink" Target="https://aluext.sharepoint.com/sites/DesignandFeasibility/Profilvorschaubilder/logo_step_g_4c_pos.jpg" TargetMode="External"/><Relationship Id="rId1537" Type="http://schemas.openxmlformats.org/officeDocument/2006/relationships/hyperlink" Target="https://aluext.sharepoint.com/sites/DesignandFeasibility/Profilvorschaubilder/Profil_002279-01.jpg" TargetMode="External"/><Relationship Id="rId1744" Type="http://schemas.openxmlformats.org/officeDocument/2006/relationships/hyperlink" Target="https://aluext.sharepoint.com/sites/DesignandFeasibility/Lists/FeasibilityprofileDB/DispForm.aspx?ID=131" TargetMode="External"/><Relationship Id="rId1951" Type="http://schemas.openxmlformats.org/officeDocument/2006/relationships/hyperlink" Target="https://aluext.sharepoint.com/sites/DesignandFeasibility/Lists/FeasibilityprofileDB/DispForm.aspx?ID=357" TargetMode="External"/><Relationship Id="rId36" Type="http://schemas.openxmlformats.org/officeDocument/2006/relationships/hyperlink" Target="https://aluext.sharepoint.com/sites/DesignandFeasibility/Profilvorschaubilder/01354-015.jpg" TargetMode="External"/><Relationship Id="rId1604" Type="http://schemas.openxmlformats.org/officeDocument/2006/relationships/hyperlink" Target="https://aluext.sharepoint.com/sites/DesignandFeasibility/Lists/FeasibilityprofileDB/DispForm.aspx?ID=671" TargetMode="External"/><Relationship Id="rId1811" Type="http://schemas.openxmlformats.org/officeDocument/2006/relationships/hyperlink" Target="https://aluext.sharepoint.com/sites/DesignandFeasibility/Lists/FeasibilityprofileDB/DispForm.aspx?ID=191" TargetMode="External"/><Relationship Id="rId697" Type="http://schemas.openxmlformats.org/officeDocument/2006/relationships/hyperlink" Target="https://aluext.sharepoint.com/sites/DesignandFeasibility/Profilvorschaubilder/Standards/Rechteckrohr.jpg" TargetMode="External"/><Relationship Id="rId2378" Type="http://schemas.openxmlformats.org/officeDocument/2006/relationships/hyperlink" Target="https://aluext.sharepoint.com/sites/DesignandFeasibility/Lists/FeasibilityprofileDB/DispForm.aspx?ID=797" TargetMode="External"/><Relationship Id="rId1187" Type="http://schemas.openxmlformats.org/officeDocument/2006/relationships/hyperlink" Target="https://aluext.sharepoint.com/sites/DesignandFeasibility/Profilvorschaubilder/02089-002.jpg" TargetMode="External"/><Relationship Id="rId2585" Type="http://schemas.openxmlformats.org/officeDocument/2006/relationships/hyperlink" Target="https://aluext.sharepoint.com/sites/DesignandFeasibility/Lists/FeasibilityprofileDB/DispForm.aspx?ID=1026" TargetMode="External"/><Relationship Id="rId2792" Type="http://schemas.openxmlformats.org/officeDocument/2006/relationships/hyperlink" Target="https://aluext.sharepoint.com/sites/DesignandFeasibility/Lists/FeasibilityprofileDB/DispForm.aspx?ID=1243" TargetMode="External"/><Relationship Id="rId557" Type="http://schemas.openxmlformats.org/officeDocument/2006/relationships/hyperlink" Target="https://aluext.sharepoint.com/sites/DesignandFeasibility/Profilvorschaubilder/001825-06.jpg" TargetMode="External"/><Relationship Id="rId764" Type="http://schemas.openxmlformats.org/officeDocument/2006/relationships/hyperlink" Target="https://aluext.sharepoint.com/sites/DesignandFeasibility/Profilvorschaubilder/Standards/Vierkantstange.jpg" TargetMode="External"/><Relationship Id="rId971" Type="http://schemas.openxmlformats.org/officeDocument/2006/relationships/hyperlink" Target="https://aluext.sharepoint.com/sites/DesignandFeasibility/Profilvorschaubilder/001985-01.jpg" TargetMode="External"/><Relationship Id="rId1394" Type="http://schemas.openxmlformats.org/officeDocument/2006/relationships/hyperlink" Target="https://aluext.sharepoint.com/sites/DesignandFeasibility/Profilvorschaubilder/002205-01.jpg" TargetMode="External"/><Relationship Id="rId2238" Type="http://schemas.openxmlformats.org/officeDocument/2006/relationships/hyperlink" Target="https://aluext.sharepoint.com/sites/DesignandFeasibility/Lists/FeasibilityprofileDB/DispForm.aspx?ID=651" TargetMode="External"/><Relationship Id="rId2445" Type="http://schemas.openxmlformats.org/officeDocument/2006/relationships/hyperlink" Target="https://aluext.sharepoint.com/sites/DesignandFeasibility/Lists/FeasibilityprofileDB/DispForm.aspx?ID=873" TargetMode="External"/><Relationship Id="rId2652" Type="http://schemas.openxmlformats.org/officeDocument/2006/relationships/hyperlink" Target="https://aluext.sharepoint.com/sites/DesignandFeasibility/Lists/FeasibilityprofileDB/DispForm.aspx?ID=1092" TargetMode="External"/><Relationship Id="rId417" Type="http://schemas.openxmlformats.org/officeDocument/2006/relationships/hyperlink" Target="https://aluext.sharepoint.com/sites/DesignandFeasibility/Profilvorschaubilder/Standards/Flachstange.jpg" TargetMode="External"/><Relationship Id="rId624" Type="http://schemas.openxmlformats.org/officeDocument/2006/relationships/hyperlink" Target="https://aluext.sharepoint.com/sites/DesignandFeasibility/Profilvorschaubilder/001843-01.jpg" TargetMode="External"/><Relationship Id="rId831" Type="http://schemas.openxmlformats.org/officeDocument/2006/relationships/hyperlink" Target="https://aluext.sharepoint.com/sites/DesignandFeasibility/Profilvorschaubilder/Standards/Rundstange.jpg" TargetMode="External"/><Relationship Id="rId1047" Type="http://schemas.openxmlformats.org/officeDocument/2006/relationships/hyperlink" Target="https://aluext.sharepoint.com/sites/DesignandFeasibility/Profilvorschaubilder/02017-01.jpg" TargetMode="External"/><Relationship Id="rId1254" Type="http://schemas.openxmlformats.org/officeDocument/2006/relationships/hyperlink" Target="https://aluext.sharepoint.com/sites/DesignandFeasibility/Profilvorschaubilder/Standard.jpg" TargetMode="External"/><Relationship Id="rId1461" Type="http://schemas.openxmlformats.org/officeDocument/2006/relationships/hyperlink" Target="https://aluext.sharepoint.com/sites/DesignandFeasibility/Profilvorschaubilder/Profil_002251-02.jpg" TargetMode="External"/><Relationship Id="rId2305" Type="http://schemas.openxmlformats.org/officeDocument/2006/relationships/hyperlink" Target="https://aluext.sharepoint.com/sites/DesignandFeasibility/Lists/FeasibilityprofileDB/DispForm.aspx?ID=1104" TargetMode="External"/><Relationship Id="rId2512" Type="http://schemas.openxmlformats.org/officeDocument/2006/relationships/hyperlink" Target="https://aluext.sharepoint.com/sites/DesignandFeasibility/Lists/FeasibilityprofileDB/DispForm.aspx?ID=945" TargetMode="External"/><Relationship Id="rId1114" Type="http://schemas.openxmlformats.org/officeDocument/2006/relationships/hyperlink" Target="https://aluext.sharepoint.com/sites/DesignandFeasibility/Profilvorschaubilder/02053-01.jpg" TargetMode="External"/><Relationship Id="rId1321" Type="http://schemas.openxmlformats.org/officeDocument/2006/relationships/hyperlink" Target="https://aluext.sharepoint.com/sites/DesignandFeasibility/Profilvorschaubilder/Profil_002165-05.jpg" TargetMode="External"/><Relationship Id="rId3079" Type="http://schemas.openxmlformats.org/officeDocument/2006/relationships/hyperlink" Target="https://aluext.sharepoint.com/sites/DesignandFeasibility/Lists/FeasibilityprofileDB/DispForm.aspx?ID=1577" TargetMode="External"/><Relationship Id="rId2095" Type="http://schemas.openxmlformats.org/officeDocument/2006/relationships/hyperlink" Target="https://aluext.sharepoint.com/sites/DesignandFeasibility/Lists/FeasibilityprofileDB/DispForm.aspx?ID=519" TargetMode="External"/><Relationship Id="rId3146" Type="http://schemas.openxmlformats.org/officeDocument/2006/relationships/hyperlink" Target="https://aluext.sharepoint.com/sites/DesignandFeasibility/Lists/FeasibilityprofileDB/DispForm.aspx?ID=1647" TargetMode="External"/><Relationship Id="rId274" Type="http://schemas.openxmlformats.org/officeDocument/2006/relationships/hyperlink" Target="https://aluext.sharepoint.com/sites/DesignandFeasibility/Profilvorschaubilder/001705-05.jpg" TargetMode="External"/><Relationship Id="rId481" Type="http://schemas.openxmlformats.org/officeDocument/2006/relationships/hyperlink" Target="https://aluext.sharepoint.com/sites/DesignandFeasibility/Profilvorschaubilder/001797-02.jpg" TargetMode="External"/><Relationship Id="rId2162" Type="http://schemas.openxmlformats.org/officeDocument/2006/relationships/hyperlink" Target="https://aluext.sharepoint.com/sites/DesignandFeasibility/Lists/FeasibilityprofileDB/DispForm.aspx?ID=628" TargetMode="External"/><Relationship Id="rId3006" Type="http://schemas.openxmlformats.org/officeDocument/2006/relationships/hyperlink" Target="https://aluext.sharepoint.com/sites/DesignandFeasibility/Lists/FeasibilityprofileDB/DispForm.aspx?ID=1509" TargetMode="External"/><Relationship Id="rId134" Type="http://schemas.openxmlformats.org/officeDocument/2006/relationships/hyperlink" Target="https://aluext.sharepoint.com/sites/DesignandFeasibility/Profilvorschaubilder/logo_step_g_4c_pos.jpg" TargetMode="External"/><Relationship Id="rId341" Type="http://schemas.openxmlformats.org/officeDocument/2006/relationships/hyperlink" Target="https://aluext.sharepoint.com/sites/DesignandFeasibility/Profilvorschaubilder/001731-01.jpg" TargetMode="External"/><Relationship Id="rId2022" Type="http://schemas.openxmlformats.org/officeDocument/2006/relationships/hyperlink" Target="https://aluext.sharepoint.com/sites/DesignandFeasibility/Lists/FeasibilityprofileDB/DispForm.aspx?ID=432" TargetMode="External"/><Relationship Id="rId2979" Type="http://schemas.openxmlformats.org/officeDocument/2006/relationships/hyperlink" Target="https://aluext.sharepoint.com/sites/DesignandFeasibility/Lists/FeasibilityprofileDB/DispForm.aspx?ID=1481" TargetMode="External"/><Relationship Id="rId201" Type="http://schemas.openxmlformats.org/officeDocument/2006/relationships/hyperlink" Target="https://aluext.sharepoint.com/sites/DesignandFeasibility/Profilvorschaubilder/Profil_001659-01.jpg" TargetMode="External"/><Relationship Id="rId1788" Type="http://schemas.openxmlformats.org/officeDocument/2006/relationships/hyperlink" Target="https://aluext.sharepoint.com/sites/DesignandFeasibility/Lists/FeasibilityprofileDB/DispForm.aspx?ID=171" TargetMode="External"/><Relationship Id="rId1995" Type="http://schemas.openxmlformats.org/officeDocument/2006/relationships/hyperlink" Target="https://aluext.sharepoint.com/sites/DesignandFeasibility/Lists/FeasibilityprofileDB/DispForm.aspx?ID=398" TargetMode="External"/><Relationship Id="rId2839" Type="http://schemas.openxmlformats.org/officeDocument/2006/relationships/hyperlink" Target="https://aluext.sharepoint.com/sites/DesignandFeasibility/Lists/FeasibilityprofileDB/DispForm.aspx?ID=1289" TargetMode="External"/><Relationship Id="rId1648" Type="http://schemas.openxmlformats.org/officeDocument/2006/relationships/hyperlink" Target="https://aluext.sharepoint.com/sites/DesignandFeasibility/Lists/FeasibilityprofileDB/DispForm.aspx?ID=1377" TargetMode="External"/><Relationship Id="rId1508" Type="http://schemas.openxmlformats.org/officeDocument/2006/relationships/hyperlink" Target="https://aluext.sharepoint.com/sites/DesignandFeasibility/Profilvorschaubilder/Profil_002269-25.jpg" TargetMode="External"/><Relationship Id="rId1855" Type="http://schemas.openxmlformats.org/officeDocument/2006/relationships/hyperlink" Target="https://aluext.sharepoint.com/sites/DesignandFeasibility/Lists/FeasibilityprofileDB/DispForm.aspx?ID=244" TargetMode="External"/><Relationship Id="rId2906" Type="http://schemas.openxmlformats.org/officeDocument/2006/relationships/hyperlink" Target="https://aluext.sharepoint.com/sites/DesignandFeasibility/Lists/FeasibilityprofileDB/DispForm.aspx?ID=1390" TargetMode="External"/><Relationship Id="rId3070" Type="http://schemas.openxmlformats.org/officeDocument/2006/relationships/hyperlink" Target="https://aluext.sharepoint.com/sites/DesignandFeasibility/Lists/FeasibilityprofileDB/DispForm.aspx?ID=1568" TargetMode="External"/><Relationship Id="rId1715" Type="http://schemas.openxmlformats.org/officeDocument/2006/relationships/hyperlink" Target="https://aluext.sharepoint.com/sites/DesignandFeasibility/Lists/FeasibilityprofileDB/DispForm.aspx?ID=326" TargetMode="External"/><Relationship Id="rId1922" Type="http://schemas.openxmlformats.org/officeDocument/2006/relationships/hyperlink" Target="https://aluext.sharepoint.com/sites/DesignandFeasibility/Lists/FeasibilityprofileDB/DispForm.aspx?ID=296" TargetMode="External"/><Relationship Id="rId2489" Type="http://schemas.openxmlformats.org/officeDocument/2006/relationships/hyperlink" Target="https://aluext.sharepoint.com/sites/DesignandFeasibility/Lists/FeasibilityprofileDB/DispForm.aspx?ID=923" TargetMode="External"/><Relationship Id="rId2696" Type="http://schemas.openxmlformats.org/officeDocument/2006/relationships/hyperlink" Target="https://aluext.sharepoint.com/sites/DesignandFeasibility/Lists/FeasibilityprofileDB/DispForm.aspx?ID=1140" TargetMode="External"/><Relationship Id="rId668" Type="http://schemas.openxmlformats.org/officeDocument/2006/relationships/hyperlink" Target="https://aluext.sharepoint.com/sites/DesignandFeasibility/Profilvorschaubilder/001854-25.jpg" TargetMode="External"/><Relationship Id="rId875" Type="http://schemas.openxmlformats.org/officeDocument/2006/relationships/hyperlink" Target="https://aluext.sharepoint.com/sites/DesignandFeasibility/Profilvorschaubilder/001938-01.jpg" TargetMode="External"/><Relationship Id="rId1298" Type="http://schemas.openxmlformats.org/officeDocument/2006/relationships/hyperlink" Target="https://aluext.sharepoint.com/sites/DesignandFeasibility/Profilvorschaubilder/002149-01.jpg" TargetMode="External"/><Relationship Id="rId2349" Type="http://schemas.openxmlformats.org/officeDocument/2006/relationships/hyperlink" Target="https://aluext.sharepoint.com/sites/DesignandFeasibility/Lists/FeasibilityprofileDB/DispForm.aspx?ID=766" TargetMode="External"/><Relationship Id="rId2556" Type="http://schemas.openxmlformats.org/officeDocument/2006/relationships/hyperlink" Target="https://aluext.sharepoint.com/sites/DesignandFeasibility/Lists/FeasibilityprofileDB/DispForm.aspx?ID=997" TargetMode="External"/><Relationship Id="rId2763" Type="http://schemas.openxmlformats.org/officeDocument/2006/relationships/hyperlink" Target="https://aluext.sharepoint.com/sites/DesignandFeasibility/Lists/FeasibilityprofileDB/DispForm.aspx?ID=1221" TargetMode="External"/><Relationship Id="rId2970" Type="http://schemas.openxmlformats.org/officeDocument/2006/relationships/hyperlink" Target="https://aluext.sharepoint.com/sites/DesignandFeasibility/Lists/FeasibilityprofileDB/DispForm.aspx?ID=1471" TargetMode="External"/><Relationship Id="rId528" Type="http://schemas.openxmlformats.org/officeDocument/2006/relationships/hyperlink" Target="https://aluext.sharepoint.com/sites/DesignandFeasibility/Profilvorschaubilder/Profil_001817-01.jpg" TargetMode="External"/><Relationship Id="rId735" Type="http://schemas.openxmlformats.org/officeDocument/2006/relationships/hyperlink" Target="https://aluext.sharepoint.com/sites/DesignandFeasibility/Profilvorschaubilder/Profil_001865-02.jpg" TargetMode="External"/><Relationship Id="rId942" Type="http://schemas.openxmlformats.org/officeDocument/2006/relationships/hyperlink" Target="https://aluext.sharepoint.com/sites/DesignandFeasibility/Profilvorschaubilder/Profil_001969-02.jpg" TargetMode="External"/><Relationship Id="rId1158" Type="http://schemas.openxmlformats.org/officeDocument/2006/relationships/hyperlink" Target="https://aluext.sharepoint.com/sites/DesignandFeasibility/Profilvorschaubilder/02079-01.jpg" TargetMode="External"/><Relationship Id="rId1365" Type="http://schemas.openxmlformats.org/officeDocument/2006/relationships/hyperlink" Target="https://aluext.sharepoint.com/sites/DesignandFeasibility/Profilvorschaubilder/02187-03.jpg" TargetMode="External"/><Relationship Id="rId1572" Type="http://schemas.openxmlformats.org/officeDocument/2006/relationships/hyperlink" Target="https://aluext.sharepoint.com/sites/DesignandFeasibility/Profilvorschaubilder/Standard.jpg" TargetMode="External"/><Relationship Id="rId2209" Type="http://schemas.openxmlformats.org/officeDocument/2006/relationships/hyperlink" Target="https://aluext.sharepoint.com/sites/DesignandFeasibility/Lists/FeasibilityprofileDB/DispForm.aspx?ID=604" TargetMode="External"/><Relationship Id="rId2416" Type="http://schemas.openxmlformats.org/officeDocument/2006/relationships/hyperlink" Target="https://aluext.sharepoint.com/sites/DesignandFeasibility/Lists/FeasibilityprofileDB/DispForm.aspx?ID=840" TargetMode="External"/><Relationship Id="rId2623" Type="http://schemas.openxmlformats.org/officeDocument/2006/relationships/hyperlink" Target="https://aluext.sharepoint.com/sites/DesignandFeasibility/Lists/FeasibilityprofileDB/DispForm.aspx?ID=1059" TargetMode="External"/><Relationship Id="rId1018" Type="http://schemas.openxmlformats.org/officeDocument/2006/relationships/hyperlink" Target="https://aluext.sharepoint.com/sites/DesignandFeasibility/Profilvorschaubilder/Standards/Flachstange.jpg" TargetMode="External"/><Relationship Id="rId1225" Type="http://schemas.openxmlformats.org/officeDocument/2006/relationships/hyperlink" Target="https://aluext.sharepoint.com/sites/DesignandFeasibility/Profilvorschaubilder/Profil_002111-02.jpg" TargetMode="External"/><Relationship Id="rId1432" Type="http://schemas.openxmlformats.org/officeDocument/2006/relationships/hyperlink" Target="https://aluext.sharepoint.com/sites/DesignandFeasibility/Profilvorschaubilder/Standard.jpg" TargetMode="External"/><Relationship Id="rId2830" Type="http://schemas.openxmlformats.org/officeDocument/2006/relationships/hyperlink" Target="https://aluext.sharepoint.com/sites/DesignandFeasibility/Lists/FeasibilityprofileDB/DispForm.aspx?ID=1280" TargetMode="External"/><Relationship Id="rId71" Type="http://schemas.openxmlformats.org/officeDocument/2006/relationships/hyperlink" Target="https://aluext.sharepoint.com/sites/DesignandFeasibility/Profilvorschaubilder/01598-06%20(1).jpg" TargetMode="External"/><Relationship Id="rId802" Type="http://schemas.openxmlformats.org/officeDocument/2006/relationships/hyperlink" Target="https://aluext.sharepoint.com/sites/DesignandFeasibility/Profilvorschaubilder/001901-02.jpg" TargetMode="External"/><Relationship Id="rId178" Type="http://schemas.openxmlformats.org/officeDocument/2006/relationships/hyperlink" Target="https://aluext.sharepoint.com/sites/DesignandFeasibility/Profilvorschaubilder/Profil_001645-05.jpg" TargetMode="External"/><Relationship Id="rId385" Type="http://schemas.openxmlformats.org/officeDocument/2006/relationships/hyperlink" Target="https://aluext.sharepoint.com/sites/DesignandFeasibility/Profilvorschaubilder/01742-06.jpg" TargetMode="External"/><Relationship Id="rId592" Type="http://schemas.openxmlformats.org/officeDocument/2006/relationships/hyperlink" Target="https://aluext.sharepoint.com/sites/DesignandFeasibility/Profilvorschaubilder/01827-01.jpg" TargetMode="External"/><Relationship Id="rId2066" Type="http://schemas.openxmlformats.org/officeDocument/2006/relationships/hyperlink" Target="https://aluext.sharepoint.com/sites/DesignandFeasibility/Lists/FeasibilityprofileDB/DispForm.aspx?ID=482" TargetMode="External"/><Relationship Id="rId2273" Type="http://schemas.openxmlformats.org/officeDocument/2006/relationships/hyperlink" Target="https://aluext.sharepoint.com/sites/DesignandFeasibility/Lists/FeasibilityprofileDB/DispForm.aspx?ID=740" TargetMode="External"/><Relationship Id="rId2480" Type="http://schemas.openxmlformats.org/officeDocument/2006/relationships/hyperlink" Target="https://aluext.sharepoint.com/sites/DesignandFeasibility/Lists/FeasibilityprofileDB/DispForm.aspx?ID=912" TargetMode="External"/><Relationship Id="rId3117" Type="http://schemas.openxmlformats.org/officeDocument/2006/relationships/hyperlink" Target="https://aluext.sharepoint.com/sites/DesignandFeasibility/Lists/FeasibilityprofileDB/DispForm.aspx?ID=1616" TargetMode="External"/><Relationship Id="rId245" Type="http://schemas.openxmlformats.org/officeDocument/2006/relationships/hyperlink" Target="https://aluext.sharepoint.com/sites/DesignandFeasibility/Profilvorschaubilder/001692-02.jpg" TargetMode="External"/><Relationship Id="rId452" Type="http://schemas.openxmlformats.org/officeDocument/2006/relationships/hyperlink" Target="https://aluext.sharepoint.com/sites/DesignandFeasibility/Profilvorschaubilder/001783_05.jpg" TargetMode="External"/><Relationship Id="rId1082" Type="http://schemas.openxmlformats.org/officeDocument/2006/relationships/hyperlink" Target="https://aluext.sharepoint.com/sites/DesignandFeasibility/Profilvorschaubilder/Profil_002031-01.jpg" TargetMode="External"/><Relationship Id="rId2133" Type="http://schemas.openxmlformats.org/officeDocument/2006/relationships/hyperlink" Target="https://aluext.sharepoint.com/sites/DesignandFeasibility/Lists/FeasibilityprofileDB/DispForm.aspx?ID=549" TargetMode="External"/><Relationship Id="rId2340" Type="http://schemas.openxmlformats.org/officeDocument/2006/relationships/hyperlink" Target="https://aluext.sharepoint.com/sites/DesignandFeasibility/Lists/FeasibilityprofileDB/DispForm.aspx?ID=725" TargetMode="External"/><Relationship Id="rId105" Type="http://schemas.openxmlformats.org/officeDocument/2006/relationships/hyperlink" Target="https://aluext.sharepoint.com/sites/DesignandFeasibility/Profilvorschaubilder/Profil_001622-01.jpg" TargetMode="External"/><Relationship Id="rId312" Type="http://schemas.openxmlformats.org/officeDocument/2006/relationships/hyperlink" Target="https://aluext.sharepoint.com/sites/DesignandFeasibility/Profilvorschaubilder/Profil_001716-02.jpg" TargetMode="External"/><Relationship Id="rId2200" Type="http://schemas.openxmlformats.org/officeDocument/2006/relationships/hyperlink" Target="https://aluext.sharepoint.com/sites/DesignandFeasibility/Lists/FeasibilityprofileDB/DispForm.aspx?ID=595" TargetMode="External"/><Relationship Id="rId1899" Type="http://schemas.openxmlformats.org/officeDocument/2006/relationships/hyperlink" Target="https://aluext.sharepoint.com/sites/DesignandFeasibility/Lists/FeasibilityprofileDB/DispForm.aspx?ID=275" TargetMode="External"/><Relationship Id="rId1759" Type="http://schemas.openxmlformats.org/officeDocument/2006/relationships/hyperlink" Target="https://aluext.sharepoint.com/sites/DesignandFeasibility/Lists/FeasibilityprofileDB/DispForm.aspx?ID=145" TargetMode="External"/><Relationship Id="rId1966" Type="http://schemas.openxmlformats.org/officeDocument/2006/relationships/hyperlink" Target="https://aluext.sharepoint.com/sites/DesignandFeasibility/Lists/FeasibilityprofileDB/DispForm.aspx?ID=371" TargetMode="External"/><Relationship Id="rId3181" Type="http://schemas.openxmlformats.org/officeDocument/2006/relationships/hyperlink" Target="https://aluext.sharepoint.com/sites/DesignandFeasibility/Lists/FeasibilityprofileDB/DispForm.aspx?ID=1677" TargetMode="External"/><Relationship Id="rId1619" Type="http://schemas.openxmlformats.org/officeDocument/2006/relationships/hyperlink" Target="https://aluext.sharepoint.com/sites/DesignandFeasibility/Lists/FeasibilityprofileDB/DispForm.aspx?ID=1267" TargetMode="External"/><Relationship Id="rId1826" Type="http://schemas.openxmlformats.org/officeDocument/2006/relationships/hyperlink" Target="https://aluext.sharepoint.com/sites/DesignandFeasibility/Lists/FeasibilityprofileDB/DispForm.aspx?ID=206" TargetMode="External"/><Relationship Id="rId3041" Type="http://schemas.openxmlformats.org/officeDocument/2006/relationships/hyperlink" Target="https://aluext.sharepoint.com/sites/DesignandFeasibility/Lists/FeasibilityprofileDB/DispForm.aspx?ID=1537" TargetMode="External"/><Relationship Id="rId779" Type="http://schemas.openxmlformats.org/officeDocument/2006/relationships/hyperlink" Target="https://aluext.sharepoint.com/sites/DesignandFeasibility/Profilvorschaubilder/001891-04.jpg" TargetMode="External"/><Relationship Id="rId986" Type="http://schemas.openxmlformats.org/officeDocument/2006/relationships/hyperlink" Target="https://aluext.sharepoint.com/sites/DesignandFeasibility/Profilvorschaubilder/001992-04.jpg" TargetMode="External"/><Relationship Id="rId2667" Type="http://schemas.openxmlformats.org/officeDocument/2006/relationships/hyperlink" Target="https://aluext.sharepoint.com/sites/DesignandFeasibility/Lists/FeasibilityprofileDB/DispForm.aspx?ID=1107" TargetMode="External"/><Relationship Id="rId639" Type="http://schemas.openxmlformats.org/officeDocument/2006/relationships/hyperlink" Target="https://aluext.sharepoint.com/sites/DesignandFeasibility/Profilvorschaubilder/01850-01.jpg" TargetMode="External"/><Relationship Id="rId1269" Type="http://schemas.openxmlformats.org/officeDocument/2006/relationships/hyperlink" Target="https://aluext.sharepoint.com/sites/DesignandFeasibility/Profilvorschaubilder/Standard.jpg" TargetMode="External"/><Relationship Id="rId1476" Type="http://schemas.openxmlformats.org/officeDocument/2006/relationships/hyperlink" Target="https://aluext.sharepoint.com/sites/DesignandFeasibility/Profilvorschaubilder/02263-04.jpg" TargetMode="External"/><Relationship Id="rId2874" Type="http://schemas.openxmlformats.org/officeDocument/2006/relationships/hyperlink" Target="https://aluext.sharepoint.com/sites/DesignandFeasibility/Lists/FeasibilityprofileDB/DispForm.aspx?ID=1326" TargetMode="External"/><Relationship Id="rId846" Type="http://schemas.openxmlformats.org/officeDocument/2006/relationships/hyperlink" Target="https://aluext.sharepoint.com/sites/DesignandFeasibility/Profilvorschaubilder/01923-09.jpg" TargetMode="External"/><Relationship Id="rId1129" Type="http://schemas.openxmlformats.org/officeDocument/2006/relationships/hyperlink" Target="https://aluext.sharepoint.com/sites/DesignandFeasibility/Profilvorschaubilder/Profil_002067-02.jpg" TargetMode="External"/><Relationship Id="rId1683" Type="http://schemas.openxmlformats.org/officeDocument/2006/relationships/hyperlink" Target="https://aluext.sharepoint.com/sites/DesignandFeasibility/Lists/FeasibilityprofileDB/DispForm.aspx?ID=82" TargetMode="External"/><Relationship Id="rId1890" Type="http://schemas.openxmlformats.org/officeDocument/2006/relationships/hyperlink" Target="https://aluext.sharepoint.com/sites/DesignandFeasibility/Lists/FeasibilityprofileDB/DispForm.aspx?ID=511" TargetMode="External"/><Relationship Id="rId2527" Type="http://schemas.openxmlformats.org/officeDocument/2006/relationships/hyperlink" Target="https://aluext.sharepoint.com/sites/DesignandFeasibility/Lists/FeasibilityprofileDB/DispForm.aspx?ID=976" TargetMode="External"/><Relationship Id="rId2734" Type="http://schemas.openxmlformats.org/officeDocument/2006/relationships/hyperlink" Target="https://aluext.sharepoint.com/sites/DesignandFeasibility/Lists/FeasibilityprofileDB/DispForm.aspx?ID=1183" TargetMode="External"/><Relationship Id="rId2941" Type="http://schemas.openxmlformats.org/officeDocument/2006/relationships/hyperlink" Target="https://aluext.sharepoint.com/sites/DesignandFeasibility/Lists/FeasibilityprofileDB/DispForm.aspx?ID=1441" TargetMode="External"/><Relationship Id="rId706" Type="http://schemas.openxmlformats.org/officeDocument/2006/relationships/hyperlink" Target="https://aluext.sharepoint.com/sites/DesignandFeasibility/Profilvorschaubilder/Profil_001860-04.jpg" TargetMode="External"/><Relationship Id="rId913" Type="http://schemas.openxmlformats.org/officeDocument/2006/relationships/hyperlink" Target="https://aluext.sharepoint.com/sites/DesignandFeasibility/Profilvorschaubilder/Profil_001958-03.jpg" TargetMode="External"/><Relationship Id="rId1336" Type="http://schemas.openxmlformats.org/officeDocument/2006/relationships/hyperlink" Target="https://aluext.sharepoint.com/sites/DesignandFeasibility/Profilvorschaubilder/Profil_002171-01.jpg" TargetMode="External"/><Relationship Id="rId1543" Type="http://schemas.openxmlformats.org/officeDocument/2006/relationships/hyperlink" Target="https://aluext.sharepoint.com/sites/DesignandFeasibility/Profilvorschaubilder/Standard.jpg" TargetMode="External"/><Relationship Id="rId1750" Type="http://schemas.openxmlformats.org/officeDocument/2006/relationships/hyperlink" Target="https://aluext.sharepoint.com/sites/DesignandFeasibility/Lists/FeasibilityprofileDB/DispForm.aspx?ID=138" TargetMode="External"/><Relationship Id="rId2801" Type="http://schemas.openxmlformats.org/officeDocument/2006/relationships/hyperlink" Target="https://aluext.sharepoint.com/sites/DesignandFeasibility/Lists/FeasibilityprofileDB/DispForm.aspx?ID=1251" TargetMode="External"/><Relationship Id="rId42" Type="http://schemas.openxmlformats.org/officeDocument/2006/relationships/hyperlink" Target="https://aluext.sharepoint.com/sites/DesignandFeasibility/Profilvorschaubilder/01354-013.jpg" TargetMode="External"/><Relationship Id="rId1403" Type="http://schemas.openxmlformats.org/officeDocument/2006/relationships/hyperlink" Target="https://aluext.sharepoint.com/sites/DesignandFeasibility/Profilvorschaubilder/002213-01.jpg" TargetMode="External"/><Relationship Id="rId1610" Type="http://schemas.openxmlformats.org/officeDocument/2006/relationships/hyperlink" Target="https://aluext.sharepoint.com/sites/DesignandFeasibility/Lists/FeasibilityprofileDB/DispForm.aspx?ID=336" TargetMode="External"/><Relationship Id="rId289" Type="http://schemas.openxmlformats.org/officeDocument/2006/relationships/hyperlink" Target="https://aluext.sharepoint.com/sites/DesignandFeasibility/Profilvorschaubilder/001706-01.jpg" TargetMode="External"/><Relationship Id="rId496" Type="http://schemas.openxmlformats.org/officeDocument/2006/relationships/hyperlink" Target="https://aluext.sharepoint.com/sites/DesignandFeasibility/Profilvorschaubilder/01804-02.jpg" TargetMode="External"/><Relationship Id="rId2177" Type="http://schemas.openxmlformats.org/officeDocument/2006/relationships/hyperlink" Target="https://aluext.sharepoint.com/sites/DesignandFeasibility/Lists/FeasibilityprofileDB/DispForm.aspx?ID=574" TargetMode="External"/><Relationship Id="rId2384" Type="http://schemas.openxmlformats.org/officeDocument/2006/relationships/hyperlink" Target="https://aluext.sharepoint.com/sites/DesignandFeasibility/Lists/FeasibilityprofileDB/DispForm.aspx?ID=805" TargetMode="External"/><Relationship Id="rId2591" Type="http://schemas.openxmlformats.org/officeDocument/2006/relationships/hyperlink" Target="https://aluext.sharepoint.com/sites/DesignandFeasibility/Lists/FeasibilityprofileDB/DispForm.aspx?ID=1032" TargetMode="External"/><Relationship Id="rId149" Type="http://schemas.openxmlformats.org/officeDocument/2006/relationships/hyperlink" Target="https://aluext.sharepoint.com/sites/DesignandFeasibility/Profilvorschaubilder/Profil_1634-01.jpg" TargetMode="External"/><Relationship Id="rId356" Type="http://schemas.openxmlformats.org/officeDocument/2006/relationships/hyperlink" Target="https://aluext.sharepoint.com/sites/DesignandFeasibility/Profilvorschaubilder/01734-01.jpg" TargetMode="External"/><Relationship Id="rId563" Type="http://schemas.openxmlformats.org/officeDocument/2006/relationships/hyperlink" Target="https://aluext.sharepoint.com/sites/DesignandFeasibility/Profilvorschaubilder/001825-12.jpg" TargetMode="External"/><Relationship Id="rId770" Type="http://schemas.openxmlformats.org/officeDocument/2006/relationships/hyperlink" Target="https://aluext.sharepoint.com/sites/DesignandFeasibility/Profilvorschaubilder/logo_step_g_4c_pos.jpg" TargetMode="External"/><Relationship Id="rId1193" Type="http://schemas.openxmlformats.org/officeDocument/2006/relationships/hyperlink" Target="https://aluext.sharepoint.com/sites/DesignandFeasibility/Profilvorschaubilder/002094-01.jpg" TargetMode="External"/><Relationship Id="rId2037" Type="http://schemas.openxmlformats.org/officeDocument/2006/relationships/hyperlink" Target="https://aluext.sharepoint.com/sites/DesignandFeasibility/Lists/FeasibilityprofileDB/DispForm.aspx?ID=447" TargetMode="External"/><Relationship Id="rId2244" Type="http://schemas.openxmlformats.org/officeDocument/2006/relationships/hyperlink" Target="https://aluext.sharepoint.com/sites/DesignandFeasibility/Lists/FeasibilityprofileDB/DispForm.aspx?ID=657" TargetMode="External"/><Relationship Id="rId2451" Type="http://schemas.openxmlformats.org/officeDocument/2006/relationships/hyperlink" Target="https://aluext.sharepoint.com/sites/DesignandFeasibility/Lists/FeasibilityprofileDB/DispForm.aspx?ID=879" TargetMode="External"/><Relationship Id="rId216" Type="http://schemas.openxmlformats.org/officeDocument/2006/relationships/hyperlink" Target="https://aluext.sharepoint.com/sites/DesignandFeasibility/Profilvorschaubilder/logo_step_g_4c_pos.jpg" TargetMode="External"/><Relationship Id="rId423" Type="http://schemas.openxmlformats.org/officeDocument/2006/relationships/hyperlink" Target="https://aluext.sharepoint.com/sites/DesignandFeasibility/Profilvorschaubilder/001759-01.jpg" TargetMode="External"/><Relationship Id="rId1053" Type="http://schemas.openxmlformats.org/officeDocument/2006/relationships/hyperlink" Target="https://aluext.sharepoint.com/sites/DesignandFeasibility/Profilvorschaubilder/Profil_002021-01.jpg" TargetMode="External"/><Relationship Id="rId1260" Type="http://schemas.openxmlformats.org/officeDocument/2006/relationships/hyperlink" Target="https://aluext.sharepoint.com/sites/DesignandFeasibility/Profilvorschaubilder/Standard.jpg" TargetMode="External"/><Relationship Id="rId2104" Type="http://schemas.openxmlformats.org/officeDocument/2006/relationships/hyperlink" Target="https://aluext.sharepoint.com/sites/DesignandFeasibility/Lists/FeasibilityprofileDB/DispForm.aspx?ID=525" TargetMode="External"/><Relationship Id="rId630" Type="http://schemas.openxmlformats.org/officeDocument/2006/relationships/hyperlink" Target="https://aluext.sharepoint.com/sites/DesignandFeasibility/Profilvorschaubilder/logo_step_g_4c_pos.jpg" TargetMode="External"/><Relationship Id="rId2311" Type="http://schemas.openxmlformats.org/officeDocument/2006/relationships/hyperlink" Target="https://aluext.sharepoint.com/sites/DesignandFeasibility/Lists/FeasibilityprofileDB/DispForm.aspx?ID=723" TargetMode="External"/><Relationship Id="rId1120" Type="http://schemas.openxmlformats.org/officeDocument/2006/relationships/hyperlink" Target="https://aluext.sharepoint.com/sites/DesignandFeasibility/Profilvorschaubilder/Standards/Flachstange.jpg" TargetMode="External"/><Relationship Id="rId1937" Type="http://schemas.openxmlformats.org/officeDocument/2006/relationships/hyperlink" Target="https://aluext.sharepoint.com/sites/DesignandFeasibility/Lists/FeasibilityprofileDB/DispForm.aspx?ID=345" TargetMode="External"/><Relationship Id="rId3085" Type="http://schemas.openxmlformats.org/officeDocument/2006/relationships/hyperlink" Target="https://aluext.sharepoint.com/sites/DesignandFeasibility/Lists/FeasibilityprofileDB/DispForm.aspx?ID=1584" TargetMode="External"/><Relationship Id="rId3152" Type="http://schemas.openxmlformats.org/officeDocument/2006/relationships/hyperlink" Target="https://aluext.sharepoint.com/sites/DesignandFeasibility/Lists/FeasibilityprofileDB/DispForm.aspx?ID=1653" TargetMode="External"/><Relationship Id="rId280" Type="http://schemas.openxmlformats.org/officeDocument/2006/relationships/hyperlink" Target="https://aluext.sharepoint.com/sites/DesignandFeasibility/Profilvorschaubilder/01705-11.jpg" TargetMode="External"/><Relationship Id="rId3012" Type="http://schemas.openxmlformats.org/officeDocument/2006/relationships/hyperlink" Target="https://aluext.sharepoint.com/sites/DesignandFeasibility/Lists/FeasibilityprofileDB/DispForm.aspx?ID=1516" TargetMode="External"/><Relationship Id="rId140" Type="http://schemas.openxmlformats.org/officeDocument/2006/relationships/hyperlink" Target="https://aluext.sharepoint.com/sites/DesignandFeasibility/Profilvorschaubilder/logo_step_g_4c_pos.jpg" TargetMode="External"/><Relationship Id="rId6" Type="http://schemas.openxmlformats.org/officeDocument/2006/relationships/hyperlink" Target="https://aluext.sharepoint.com/sites/DesignandFeasibility/Profilvorschaubilder/000388-01.jpg" TargetMode="External"/><Relationship Id="rId2778" Type="http://schemas.openxmlformats.org/officeDocument/2006/relationships/hyperlink" Target="https://aluext.sharepoint.com/sites/DesignandFeasibility/Lists/FeasibilityprofileDB/DispForm.aspx?ID=1230" TargetMode="External"/><Relationship Id="rId2985" Type="http://schemas.openxmlformats.org/officeDocument/2006/relationships/hyperlink" Target="https://aluext.sharepoint.com/sites/DesignandFeasibility/Lists/FeasibilityprofileDB/DispForm.aspx?ID=1487" TargetMode="External"/><Relationship Id="rId957" Type="http://schemas.openxmlformats.org/officeDocument/2006/relationships/hyperlink" Target="https://aluext.sharepoint.com/sites/DesignandFeasibility/Profilvorschaubilder/01978-03.jpg" TargetMode="External"/><Relationship Id="rId1587" Type="http://schemas.openxmlformats.org/officeDocument/2006/relationships/hyperlink" Target="https://aluext.sharepoint.com/sites/DesignandFeasibility/Profilvorschaubilder/Profil_002317-01.jpg" TargetMode="External"/><Relationship Id="rId1794" Type="http://schemas.openxmlformats.org/officeDocument/2006/relationships/hyperlink" Target="https://aluext.sharepoint.com/sites/DesignandFeasibility/Lists/FeasibilityprofileDB/DispForm.aspx?ID=179" TargetMode="External"/><Relationship Id="rId2638" Type="http://schemas.openxmlformats.org/officeDocument/2006/relationships/hyperlink" Target="https://aluext.sharepoint.com/sites/DesignandFeasibility/Lists/FeasibilityprofileDB/DispForm.aspx?ID=1079" TargetMode="External"/><Relationship Id="rId2845" Type="http://schemas.openxmlformats.org/officeDocument/2006/relationships/hyperlink" Target="https://aluext.sharepoint.com/sites/DesignandFeasibility/Lists/FeasibilityprofileDB/DispForm.aspx?ID=1295" TargetMode="External"/><Relationship Id="rId86" Type="http://schemas.openxmlformats.org/officeDocument/2006/relationships/hyperlink" Target="https://aluext.sharepoint.com/sites/DesignandFeasibility/Profilvorschaubilder/01614-04.jpg" TargetMode="External"/><Relationship Id="rId817" Type="http://schemas.openxmlformats.org/officeDocument/2006/relationships/hyperlink" Target="https://aluext.sharepoint.com/sites/DesignandFeasibility/Profilvorschaubilder/logo_step_g_4c_pos.jpg" TargetMode="External"/><Relationship Id="rId1447" Type="http://schemas.openxmlformats.org/officeDocument/2006/relationships/hyperlink" Target="https://aluext.sharepoint.com/sites/DesignandFeasibility/Profilvorschaubilder/Profil_002246-01.jpg" TargetMode="External"/><Relationship Id="rId1654" Type="http://schemas.openxmlformats.org/officeDocument/2006/relationships/hyperlink" Target="https://aluext.sharepoint.com/sites/DesignandFeasibility/Lists/FeasibilityprofileDB/DispForm.aspx?ID=418" TargetMode="External"/><Relationship Id="rId1861" Type="http://schemas.openxmlformats.org/officeDocument/2006/relationships/hyperlink" Target="https://aluext.sharepoint.com/sites/DesignandFeasibility/Lists/FeasibilityprofileDB/DispForm.aspx?ID=250" TargetMode="External"/><Relationship Id="rId2705" Type="http://schemas.openxmlformats.org/officeDocument/2006/relationships/hyperlink" Target="https://aluext.sharepoint.com/sites/DesignandFeasibility/Lists/FeasibilityprofileDB/DispForm.aspx?ID=1148" TargetMode="External"/><Relationship Id="rId2912" Type="http://schemas.openxmlformats.org/officeDocument/2006/relationships/hyperlink" Target="https://aluext.sharepoint.com/sites/DesignandFeasibility/Lists/FeasibilityprofileDB/DispForm.aspx?ID=1399" TargetMode="External"/><Relationship Id="rId1307" Type="http://schemas.openxmlformats.org/officeDocument/2006/relationships/hyperlink" Target="https://aluext.sharepoint.com/sites/DesignandFeasibility/Profilvorschaubilder/02157-03.jpg" TargetMode="External"/><Relationship Id="rId1514" Type="http://schemas.openxmlformats.org/officeDocument/2006/relationships/hyperlink" Target="https://aluext.sharepoint.com/sites/DesignandFeasibility/Profilvorschaubilder/002272-01.jpg" TargetMode="External"/><Relationship Id="rId1721" Type="http://schemas.openxmlformats.org/officeDocument/2006/relationships/hyperlink" Target="https://aluext.sharepoint.com/sites/DesignandFeasibility/Lists/FeasibilityprofileDB/DispForm.aspx?ID=109" TargetMode="External"/><Relationship Id="rId13" Type="http://schemas.openxmlformats.org/officeDocument/2006/relationships/hyperlink" Target="https://aluext.sharepoint.com/sites/DesignandFeasibility/Profilvorschaubilder/0405-007.jpg" TargetMode="External"/><Relationship Id="rId2288" Type="http://schemas.openxmlformats.org/officeDocument/2006/relationships/hyperlink" Target="https://aluext.sharepoint.com/sites/DesignandFeasibility/Lists/FeasibilityprofileDB/DispForm.aspx?ID=755" TargetMode="External"/><Relationship Id="rId2495" Type="http://schemas.openxmlformats.org/officeDocument/2006/relationships/hyperlink" Target="https://aluext.sharepoint.com/sites/DesignandFeasibility/Lists/FeasibilityprofileDB/DispForm.aspx?ID=929" TargetMode="External"/><Relationship Id="rId467" Type="http://schemas.openxmlformats.org/officeDocument/2006/relationships/hyperlink" Target="https://aluext.sharepoint.com/sites/DesignandFeasibility/Profilvorschaubilder/001793-04.jpg" TargetMode="External"/><Relationship Id="rId1097" Type="http://schemas.openxmlformats.org/officeDocument/2006/relationships/hyperlink" Target="https://aluext.sharepoint.com/sites/DesignandFeasibility/Profilvorschaubilder/02041-01.jpg" TargetMode="External"/><Relationship Id="rId2148" Type="http://schemas.openxmlformats.org/officeDocument/2006/relationships/hyperlink" Target="https://aluext.sharepoint.com/sites/DesignandFeasibility/Lists/FeasibilityprofileDB/DispForm.aspx?ID=564" TargetMode="External"/><Relationship Id="rId674" Type="http://schemas.openxmlformats.org/officeDocument/2006/relationships/hyperlink" Target="https://aluext.sharepoint.com/sites/DesignandFeasibility/Profilvorschaubilder/001854-31.jpg" TargetMode="External"/><Relationship Id="rId881" Type="http://schemas.openxmlformats.org/officeDocument/2006/relationships/hyperlink" Target="https://aluext.sharepoint.com/sites/DesignandFeasibility/Profilvorschaubilder/01940-01.jpg" TargetMode="External"/><Relationship Id="rId2355" Type="http://schemas.openxmlformats.org/officeDocument/2006/relationships/hyperlink" Target="https://aluext.sharepoint.com/sites/DesignandFeasibility/Lists/FeasibilityprofileDB/DispForm.aspx?ID=772" TargetMode="External"/><Relationship Id="rId2562" Type="http://schemas.openxmlformats.org/officeDocument/2006/relationships/hyperlink" Target="https://aluext.sharepoint.com/sites/DesignandFeasibility/Lists/FeasibilityprofileDB/DispForm.aspx?ID=1015" TargetMode="External"/><Relationship Id="rId327" Type="http://schemas.openxmlformats.org/officeDocument/2006/relationships/hyperlink" Target="https://aluext.sharepoint.com/sites/DesignandFeasibility/Profilvorschaubilder/01721-01%20(1).jpg" TargetMode="External"/><Relationship Id="rId534" Type="http://schemas.openxmlformats.org/officeDocument/2006/relationships/hyperlink" Target="https://aluext.sharepoint.com/sites/DesignandFeasibility/Profilvorschaubilder/Profil_001818-02.jpg" TargetMode="External"/><Relationship Id="rId741" Type="http://schemas.openxmlformats.org/officeDocument/2006/relationships/hyperlink" Target="https://aluext.sharepoint.com/sites/DesignandFeasibility/Profilvorschaubilder/01868-01.jpg" TargetMode="External"/><Relationship Id="rId1164" Type="http://schemas.openxmlformats.org/officeDocument/2006/relationships/hyperlink" Target="https://aluext.sharepoint.com/sites/DesignandFeasibility/Profilvorschaubilder/Standards/Vierkantrohr.jpg" TargetMode="External"/><Relationship Id="rId1371" Type="http://schemas.openxmlformats.org/officeDocument/2006/relationships/hyperlink" Target="https://aluext.sharepoint.com/sites/DesignandFeasibility/Profilvorschaubilder/002192-01.jpg" TargetMode="External"/><Relationship Id="rId2008" Type="http://schemas.openxmlformats.org/officeDocument/2006/relationships/hyperlink" Target="https://aluext.sharepoint.com/sites/DesignandFeasibility/Lists/FeasibilityprofileDB/DispForm.aspx?ID=439" TargetMode="External"/><Relationship Id="rId2215" Type="http://schemas.openxmlformats.org/officeDocument/2006/relationships/hyperlink" Target="https://aluext.sharepoint.com/sites/DesignandFeasibility/Lists/FeasibilityprofileDB/DispForm.aspx?ID=612" TargetMode="External"/><Relationship Id="rId2422" Type="http://schemas.openxmlformats.org/officeDocument/2006/relationships/hyperlink" Target="https://aluext.sharepoint.com/sites/DesignandFeasibility/Lists/FeasibilityprofileDB/DispForm.aspx?ID=844" TargetMode="External"/><Relationship Id="rId601" Type="http://schemas.openxmlformats.org/officeDocument/2006/relationships/hyperlink" Target="https://aluext.sharepoint.com/sites/DesignandFeasibility/Profilvorschaubilder/01831-01.jpg" TargetMode="External"/><Relationship Id="rId1024" Type="http://schemas.openxmlformats.org/officeDocument/2006/relationships/hyperlink" Target="https://aluext.sharepoint.com/sites/DesignandFeasibility/Profilvorschaubilder/Profil_002005-03.jpg" TargetMode="External"/><Relationship Id="rId1231" Type="http://schemas.openxmlformats.org/officeDocument/2006/relationships/hyperlink" Target="https://aluext.sharepoint.com/sites/DesignandFeasibility/Profilvorschaubilder/Standard.jpg" TargetMode="External"/><Relationship Id="rId3196" Type="http://schemas.openxmlformats.org/officeDocument/2006/relationships/hyperlink" Target="https://aluext.sharepoint.com/sites/DesignandFeasibility/Lists/FeasibilityprofileDB/DispForm.aspx?ID=1700" TargetMode="External"/><Relationship Id="rId3056" Type="http://schemas.openxmlformats.org/officeDocument/2006/relationships/hyperlink" Target="https://aluext.sharepoint.com/sites/DesignandFeasibility/Lists/FeasibilityprofileDB/DispForm.aspx?ID=1555" TargetMode="External"/><Relationship Id="rId184" Type="http://schemas.openxmlformats.org/officeDocument/2006/relationships/hyperlink" Target="https://aluext.sharepoint.com/sites/DesignandFeasibility/Profilvorschaubilder/Profil_001651-01.jpg" TargetMode="External"/><Relationship Id="rId391" Type="http://schemas.openxmlformats.org/officeDocument/2006/relationships/hyperlink" Target="https://aluext.sharepoint.com/sites/DesignandFeasibility/Profilvorschaubilder/01746-01.jpg" TargetMode="External"/><Relationship Id="rId1908" Type="http://schemas.openxmlformats.org/officeDocument/2006/relationships/hyperlink" Target="https://aluext.sharepoint.com/sites/DesignandFeasibility/Lists/FeasibilityprofileDB/DispForm.aspx?ID=284" TargetMode="External"/><Relationship Id="rId2072" Type="http://schemas.openxmlformats.org/officeDocument/2006/relationships/hyperlink" Target="https://aluext.sharepoint.com/sites/DesignandFeasibility/Lists/FeasibilityprofileDB/DispForm.aspx?ID=488" TargetMode="External"/><Relationship Id="rId3123" Type="http://schemas.openxmlformats.org/officeDocument/2006/relationships/hyperlink" Target="https://aluext.sharepoint.com/sites/DesignandFeasibility/Lists/FeasibilityprofileDB/DispForm.aspx?ID=1622" TargetMode="External"/><Relationship Id="rId251" Type="http://schemas.openxmlformats.org/officeDocument/2006/relationships/hyperlink" Target="https://aluext.sharepoint.com/sites/DesignandFeasibility/Profilvorschaubilder/01694-01.jpg" TargetMode="External"/><Relationship Id="rId2889" Type="http://schemas.openxmlformats.org/officeDocument/2006/relationships/hyperlink" Target="https://aluext.sharepoint.com/sites/DesignandFeasibility/Lists/FeasibilityprofileDB/DispForm.aspx?ID=1352" TargetMode="External"/><Relationship Id="rId111" Type="http://schemas.openxmlformats.org/officeDocument/2006/relationships/hyperlink" Target="https://aluext.sharepoint.com/sites/DesignandFeasibility/Profilvorschaubilder/Profil_001622-07.jpg" TargetMode="External"/><Relationship Id="rId1698" Type="http://schemas.openxmlformats.org/officeDocument/2006/relationships/hyperlink" Target="https://aluext.sharepoint.com/sites/DesignandFeasibility/Lists/FeasibilityprofileDB/DispForm.aspx?ID=89" TargetMode="External"/><Relationship Id="rId2749" Type="http://schemas.openxmlformats.org/officeDocument/2006/relationships/hyperlink" Target="https://aluext.sharepoint.com/sites/DesignandFeasibility/Lists/FeasibilityprofileDB/DispForm.aspx?ID=1201" TargetMode="External"/><Relationship Id="rId2956" Type="http://schemas.openxmlformats.org/officeDocument/2006/relationships/hyperlink" Target="https://aluext.sharepoint.com/sites/DesignandFeasibility/Lists/FeasibilityprofileDB/DispForm.aspx?ID=1470" TargetMode="External"/><Relationship Id="rId928" Type="http://schemas.openxmlformats.org/officeDocument/2006/relationships/hyperlink" Target="https://aluext.sharepoint.com/sites/DesignandFeasibility/Profilvorschaubilder/Profil_001963-04.jpg" TargetMode="External"/><Relationship Id="rId1558" Type="http://schemas.openxmlformats.org/officeDocument/2006/relationships/hyperlink" Target="https://aluext.sharepoint.com/sites/DesignandFeasibility/Profilvorschaubilder/Standard.jpg" TargetMode="External"/><Relationship Id="rId1765" Type="http://schemas.openxmlformats.org/officeDocument/2006/relationships/hyperlink" Target="https://aluext.sharepoint.com/sites/DesignandFeasibility/Lists/FeasibilityprofileDB/DispForm.aspx?ID=152" TargetMode="External"/><Relationship Id="rId2609" Type="http://schemas.openxmlformats.org/officeDocument/2006/relationships/hyperlink" Target="https://aluext.sharepoint.com/sites/DesignandFeasibility/Lists/FeasibilityprofileDB/DispForm.aspx?ID=1341" TargetMode="External"/><Relationship Id="rId57" Type="http://schemas.openxmlformats.org/officeDocument/2006/relationships/hyperlink" Target="https://aluext.sharepoint.com/sites/DesignandFeasibility/Profilvorschaubilder/01510-07.jpg" TargetMode="External"/><Relationship Id="rId1418" Type="http://schemas.openxmlformats.org/officeDocument/2006/relationships/hyperlink" Target="https://aluext.sharepoint.com/sites/DesignandFeasibility/Profilvorschaubilder/Standards/Rechteckrohr.jpg" TargetMode="External"/><Relationship Id="rId1972" Type="http://schemas.openxmlformats.org/officeDocument/2006/relationships/hyperlink" Target="https://aluext.sharepoint.com/sites/DesignandFeasibility/Lists/FeasibilityprofileDB/DispForm.aspx?ID=377" TargetMode="External"/><Relationship Id="rId2816" Type="http://schemas.openxmlformats.org/officeDocument/2006/relationships/hyperlink" Target="https://aluext.sharepoint.com/sites/DesignandFeasibility/Lists/FeasibilityprofileDB/DispForm.aspx?ID=1266" TargetMode="External"/><Relationship Id="rId1625" Type="http://schemas.openxmlformats.org/officeDocument/2006/relationships/hyperlink" Target="https://aluext.sharepoint.com/sites/DesignandFeasibility/Lists/FeasibilityprofileDB/DispForm.aspx?ID=220" TargetMode="External"/><Relationship Id="rId1832" Type="http://schemas.openxmlformats.org/officeDocument/2006/relationships/hyperlink" Target="https://aluext.sharepoint.com/sites/DesignandFeasibility/Lists/FeasibilityprofileDB/DispForm.aspx?ID=212" TargetMode="External"/><Relationship Id="rId2399" Type="http://schemas.openxmlformats.org/officeDocument/2006/relationships/hyperlink" Target="https://aluext.sharepoint.com/sites/DesignandFeasibility/Lists/FeasibilityprofileDB/DispForm.aspx?ID=823" TargetMode="External"/><Relationship Id="rId578" Type="http://schemas.openxmlformats.org/officeDocument/2006/relationships/hyperlink" Target="https://aluext.sharepoint.com/sites/DesignandFeasibility/Profilvorschaubilder/logo_step_g_4c_pos.jpg" TargetMode="External"/><Relationship Id="rId785" Type="http://schemas.openxmlformats.org/officeDocument/2006/relationships/hyperlink" Target="https://aluext.sharepoint.com/sites/DesignandFeasibility/Profilvorschaubilder/001894-04.jpg" TargetMode="External"/><Relationship Id="rId992" Type="http://schemas.openxmlformats.org/officeDocument/2006/relationships/hyperlink" Target="https://aluext.sharepoint.com/sites/DesignandFeasibility/Profilvorschaubilder/Profil_001995-04.jpg" TargetMode="External"/><Relationship Id="rId2259" Type="http://schemas.openxmlformats.org/officeDocument/2006/relationships/hyperlink" Target="https://aluext.sharepoint.com/sites/DesignandFeasibility/Lists/FeasibilityprofileDB/DispForm.aspx?ID=683" TargetMode="External"/><Relationship Id="rId2466" Type="http://schemas.openxmlformats.org/officeDocument/2006/relationships/hyperlink" Target="https://aluext.sharepoint.com/sites/DesignandFeasibility/Lists/FeasibilityprofileDB/DispForm.aspx?ID=895" TargetMode="External"/><Relationship Id="rId2673" Type="http://schemas.openxmlformats.org/officeDocument/2006/relationships/hyperlink" Target="https://aluext.sharepoint.com/sites/DesignandFeasibility/Lists/FeasibilityprofileDB/DispForm.aspx?ID=1113" TargetMode="External"/><Relationship Id="rId2880" Type="http://schemas.openxmlformats.org/officeDocument/2006/relationships/hyperlink" Target="https://aluext.sharepoint.com/sites/DesignandFeasibility/Lists/FeasibilityprofileDB/DispForm.aspx?ID=1337" TargetMode="External"/><Relationship Id="rId438" Type="http://schemas.openxmlformats.org/officeDocument/2006/relationships/hyperlink" Target="https://aluext.sharepoint.com/sites/DesignandFeasibility/Profilvorschaubilder/logo_step_g_4c_pos.jpg" TargetMode="External"/><Relationship Id="rId645" Type="http://schemas.openxmlformats.org/officeDocument/2006/relationships/hyperlink" Target="https://aluext.sharepoint.com/sites/DesignandFeasibility/Profilvorschaubilder/Profil_001854-02.jpg" TargetMode="External"/><Relationship Id="rId852" Type="http://schemas.openxmlformats.org/officeDocument/2006/relationships/hyperlink" Target="https://aluext.sharepoint.com/sites/DesignandFeasibility/Profilvorschaubilder/logo_step_g_4c_pos.jpg" TargetMode="External"/><Relationship Id="rId1068" Type="http://schemas.openxmlformats.org/officeDocument/2006/relationships/hyperlink" Target="https://aluext.sharepoint.com/sites/DesignandFeasibility/Profilvorschaubilder/logo_step_g_4c_pos.jpg" TargetMode="External"/><Relationship Id="rId1275" Type="http://schemas.openxmlformats.org/officeDocument/2006/relationships/hyperlink" Target="https://aluext.sharepoint.com/sites/DesignandFeasibility/Profilvorschaubilder/Standards/Rundrohr.jpg" TargetMode="External"/><Relationship Id="rId1482" Type="http://schemas.openxmlformats.org/officeDocument/2006/relationships/hyperlink" Target="https://aluext.sharepoint.com/sites/DesignandFeasibility/Profilvorschaubilder/Standard.jpg" TargetMode="External"/><Relationship Id="rId2119" Type="http://schemas.openxmlformats.org/officeDocument/2006/relationships/hyperlink" Target="https://aluext.sharepoint.com/sites/DesignandFeasibility/Lists/FeasibilityprofileDB/DispForm.aspx?ID=535" TargetMode="External"/><Relationship Id="rId2326" Type="http://schemas.openxmlformats.org/officeDocument/2006/relationships/hyperlink" Target="https://aluext.sharepoint.com/sites/DesignandFeasibility/Lists/FeasibilityprofileDB/DispForm.aspx?ID=712" TargetMode="External"/><Relationship Id="rId2533" Type="http://schemas.openxmlformats.org/officeDocument/2006/relationships/hyperlink" Target="https://aluext.sharepoint.com/sites/DesignandFeasibility/Lists/FeasibilityprofileDB/DispForm.aspx?ID=971" TargetMode="External"/><Relationship Id="rId2740" Type="http://schemas.openxmlformats.org/officeDocument/2006/relationships/hyperlink" Target="https://aluext.sharepoint.com/sites/DesignandFeasibility/Lists/FeasibilityprofileDB/DispForm.aspx?ID=1189" TargetMode="External"/><Relationship Id="rId505" Type="http://schemas.openxmlformats.org/officeDocument/2006/relationships/hyperlink" Target="https://aluext.sharepoint.com/sites/DesignandFeasibility/Profilvorschaubilder/01806-01.jpg" TargetMode="External"/><Relationship Id="rId712" Type="http://schemas.openxmlformats.org/officeDocument/2006/relationships/hyperlink" Target="https://aluext.sharepoint.com/sites/DesignandFeasibility/Profilvorschaubilder/01862-03.jpg" TargetMode="External"/><Relationship Id="rId1135" Type="http://schemas.openxmlformats.org/officeDocument/2006/relationships/hyperlink" Target="https://aluext.sharepoint.com/sites/DesignandFeasibility/Profilvorschaubilder/Profil_002067-07.jpg" TargetMode="External"/><Relationship Id="rId1342" Type="http://schemas.openxmlformats.org/officeDocument/2006/relationships/hyperlink" Target="https://aluext.sharepoint.com/sites/DesignandFeasibility/Profilvorschaubilder/Standard.jpg" TargetMode="External"/><Relationship Id="rId1202" Type="http://schemas.openxmlformats.org/officeDocument/2006/relationships/hyperlink" Target="https://aluext.sharepoint.com/sites/DesignandFeasibility/Profilvorschaubilder/002100-02.jpg" TargetMode="External"/><Relationship Id="rId2600" Type="http://schemas.openxmlformats.org/officeDocument/2006/relationships/hyperlink" Target="https://aluext.sharepoint.com/sites/DesignandFeasibility/Lists/FeasibilityprofileDB/DispForm.aspx?ID=1046" TargetMode="External"/><Relationship Id="rId3167" Type="http://schemas.openxmlformats.org/officeDocument/2006/relationships/hyperlink" Target="https://aluext.sharepoint.com/sites/DesignandFeasibility/Lists/FeasibilityprofileDB/DispForm.aspx?ID=1668" TargetMode="External"/><Relationship Id="rId295" Type="http://schemas.openxmlformats.org/officeDocument/2006/relationships/hyperlink" Target="https://aluext.sharepoint.com/sites/DesignandFeasibility/Profilvorschaubilder/01708-01.jpg" TargetMode="External"/><Relationship Id="rId2183" Type="http://schemas.openxmlformats.org/officeDocument/2006/relationships/hyperlink" Target="https://aluext.sharepoint.com/sites/DesignandFeasibility/Lists/FeasibilityprofileDB/DispForm.aspx?ID=580" TargetMode="External"/><Relationship Id="rId2390" Type="http://schemas.openxmlformats.org/officeDocument/2006/relationships/hyperlink" Target="https://aluext.sharepoint.com/sites/DesignandFeasibility/Lists/FeasibilityprofileDB/DispForm.aspx?ID=814" TargetMode="External"/><Relationship Id="rId3027" Type="http://schemas.openxmlformats.org/officeDocument/2006/relationships/hyperlink" Target="https://aluext.sharepoint.com/sites/DesignandFeasibility/Lists/FeasibilityprofileDB/DispForm.aspx?ID=1688" TargetMode="External"/><Relationship Id="rId155" Type="http://schemas.openxmlformats.org/officeDocument/2006/relationships/hyperlink" Target="https://aluext.sharepoint.com/sites/DesignandFeasibility/Profilvorschaubilder/Standards/Flachstange.jpg" TargetMode="External"/><Relationship Id="rId362" Type="http://schemas.openxmlformats.org/officeDocument/2006/relationships/hyperlink" Target="https://aluext.sharepoint.com/sites/DesignandFeasibility/Profilvorschaubilder/Standards/Rundrohr.jpg" TargetMode="External"/><Relationship Id="rId2043" Type="http://schemas.openxmlformats.org/officeDocument/2006/relationships/hyperlink" Target="https://aluext.sharepoint.com/sites/DesignandFeasibility/Lists/FeasibilityprofileDB/DispForm.aspx?ID=454" TargetMode="External"/><Relationship Id="rId2250" Type="http://schemas.openxmlformats.org/officeDocument/2006/relationships/hyperlink" Target="https://aluext.sharepoint.com/sites/DesignandFeasibility/Lists/FeasibilityprofileDB/DispForm.aspx?ID=674" TargetMode="External"/><Relationship Id="rId222" Type="http://schemas.openxmlformats.org/officeDocument/2006/relationships/hyperlink" Target="https://aluext.sharepoint.com/sites/DesignandFeasibility/Profilvorschaubilder/Standards/Rechteckrohr.jpg" TargetMode="External"/><Relationship Id="rId2110" Type="http://schemas.openxmlformats.org/officeDocument/2006/relationships/hyperlink" Target="https://aluext.sharepoint.com/sites/DesignandFeasibility/Lists/FeasibilityprofileDB/DispForm.aspx?ID=1071" TargetMode="External"/><Relationship Id="rId1669" Type="http://schemas.openxmlformats.org/officeDocument/2006/relationships/hyperlink" Target="https://aluext.sharepoint.com/sites/DesignandFeasibility/Lists/FeasibilityprofileDB/DispForm.aspx?ID=237" TargetMode="External"/><Relationship Id="rId1876" Type="http://schemas.openxmlformats.org/officeDocument/2006/relationships/hyperlink" Target="https://aluext.sharepoint.com/sites/DesignandFeasibility/Lists/FeasibilityprofileDB/DispForm.aspx?ID=265" TargetMode="External"/><Relationship Id="rId2927" Type="http://schemas.openxmlformats.org/officeDocument/2006/relationships/hyperlink" Target="https://aluext.sharepoint.com/sites/DesignandFeasibility/Lists/FeasibilityprofileDB/DispForm.aspx?ID=1426" TargetMode="External"/><Relationship Id="rId3091" Type="http://schemas.openxmlformats.org/officeDocument/2006/relationships/hyperlink" Target="https://aluext.sharepoint.com/sites/DesignandFeasibility/Lists/FeasibilityprofileDB/DispForm.aspx?ID=1590" TargetMode="External"/><Relationship Id="rId1529" Type="http://schemas.openxmlformats.org/officeDocument/2006/relationships/hyperlink" Target="https://aluext.sharepoint.com/sites/DesignandFeasibility/Profilvorschaubilder/02274_06.jpg" TargetMode="External"/><Relationship Id="rId1736" Type="http://schemas.openxmlformats.org/officeDocument/2006/relationships/hyperlink" Target="https://aluext.sharepoint.com/sites/DesignandFeasibility/Lists/FeasibilityprofileDB/DispForm.aspx?ID=123" TargetMode="External"/><Relationship Id="rId1943" Type="http://schemas.openxmlformats.org/officeDocument/2006/relationships/hyperlink" Target="https://aluext.sharepoint.com/sites/DesignandFeasibility/Lists/FeasibilityprofileDB/DispForm.aspx?ID=351" TargetMode="External"/><Relationship Id="rId28" Type="http://schemas.openxmlformats.org/officeDocument/2006/relationships/hyperlink" Target="https://aluext.sharepoint.com/sites/DesignandFeasibility/Profilvorschaubilder/01354-007.jpg" TargetMode="External"/><Relationship Id="rId1803" Type="http://schemas.openxmlformats.org/officeDocument/2006/relationships/hyperlink" Target="https://aluext.sharepoint.com/sites/DesignandFeasibility/Lists/FeasibilityprofileDB/DispForm.aspx?ID=187" TargetMode="External"/><Relationship Id="rId689" Type="http://schemas.openxmlformats.org/officeDocument/2006/relationships/hyperlink" Target="https://aluext.sharepoint.com/sites/DesignandFeasibility/Profilvorschaubilder/001854-46.jpg" TargetMode="External"/><Relationship Id="rId896" Type="http://schemas.openxmlformats.org/officeDocument/2006/relationships/hyperlink" Target="https://aluext.sharepoint.com/sites/DesignandFeasibility/Profilvorschaubilder/logo_step_g_4c_pos.jpg" TargetMode="External"/><Relationship Id="rId2577" Type="http://schemas.openxmlformats.org/officeDocument/2006/relationships/hyperlink" Target="https://aluext.sharepoint.com/sites/DesignandFeasibility/Lists/FeasibilityprofileDB/DispForm.aspx?ID=1020" TargetMode="External"/><Relationship Id="rId2784" Type="http://schemas.openxmlformats.org/officeDocument/2006/relationships/hyperlink" Target="https://aluext.sharepoint.com/sites/DesignandFeasibility/Lists/FeasibilityprofileDB/DispForm.aspx?ID=1236" TargetMode="External"/><Relationship Id="rId549" Type="http://schemas.openxmlformats.org/officeDocument/2006/relationships/hyperlink" Target="https://aluext.sharepoint.com/sites/DesignandFeasibility/Profilvorschaubilder/01821-01.jpg" TargetMode="External"/><Relationship Id="rId756" Type="http://schemas.openxmlformats.org/officeDocument/2006/relationships/hyperlink" Target="https://aluext.sharepoint.com/sites/DesignandFeasibility/Profilvorschaubilder/logo_step_g_4c_pos.jpg" TargetMode="External"/><Relationship Id="rId1179" Type="http://schemas.openxmlformats.org/officeDocument/2006/relationships/hyperlink" Target="https://aluext.sharepoint.com/sites/DesignandFeasibility/Profilvorschaubilder/Profil_002085-01.jpg" TargetMode="External"/><Relationship Id="rId1386" Type="http://schemas.openxmlformats.org/officeDocument/2006/relationships/hyperlink" Target="https://aluext.sharepoint.com/sites/DesignandFeasibility/Profilvorschaubilder/002199-01.jpg" TargetMode="External"/><Relationship Id="rId1593" Type="http://schemas.openxmlformats.org/officeDocument/2006/relationships/hyperlink" Target="https://aluext.sharepoint.com/sites/DesignandFeasibility/Profilvorschaubilder/Standard.jpg" TargetMode="External"/><Relationship Id="rId2437" Type="http://schemas.openxmlformats.org/officeDocument/2006/relationships/hyperlink" Target="https://aluext.sharepoint.com/sites/DesignandFeasibility/Lists/FeasibilityprofileDB/DispForm.aspx?ID=862" TargetMode="External"/><Relationship Id="rId2991" Type="http://schemas.openxmlformats.org/officeDocument/2006/relationships/hyperlink" Target="https://aluext.sharepoint.com/sites/DesignandFeasibility/Lists/FeasibilityprofileDB/DispForm.aspx?ID=1493" TargetMode="External"/><Relationship Id="rId409" Type="http://schemas.openxmlformats.org/officeDocument/2006/relationships/hyperlink" Target="https://aluext.sharepoint.com/sites/DesignandFeasibility/Profilvorschaubilder/001757-01.jpg" TargetMode="External"/><Relationship Id="rId963" Type="http://schemas.openxmlformats.org/officeDocument/2006/relationships/hyperlink" Target="https://aluext.sharepoint.com/sites/DesignandFeasibility/Profilvorschaubilder/01980-01.jpg" TargetMode="External"/><Relationship Id="rId1039" Type="http://schemas.openxmlformats.org/officeDocument/2006/relationships/hyperlink" Target="https://aluext.sharepoint.com/sites/DesignandFeasibility/Profilvorschaubilder/002013-01.jpg" TargetMode="External"/><Relationship Id="rId1246" Type="http://schemas.openxmlformats.org/officeDocument/2006/relationships/hyperlink" Target="https://aluext.sharepoint.com/sites/DesignandFeasibility/Profilvorschaubilder/02113-01.jpg" TargetMode="External"/><Relationship Id="rId2644" Type="http://schemas.openxmlformats.org/officeDocument/2006/relationships/hyperlink" Target="https://aluext.sharepoint.com/sites/DesignandFeasibility/Lists/FeasibilityprofileDB/DispForm.aspx?ID=1085" TargetMode="External"/><Relationship Id="rId2851" Type="http://schemas.openxmlformats.org/officeDocument/2006/relationships/hyperlink" Target="https://aluext.sharepoint.com/sites/DesignandFeasibility/Lists/FeasibilityprofileDB/DispForm.aspx?ID=1301" TargetMode="External"/><Relationship Id="rId92" Type="http://schemas.openxmlformats.org/officeDocument/2006/relationships/hyperlink" Target="https://aluext.sharepoint.com/sites/DesignandFeasibility/Profilvorschaubilder/Standards/Rundrohr.jpg" TargetMode="External"/><Relationship Id="rId616" Type="http://schemas.openxmlformats.org/officeDocument/2006/relationships/hyperlink" Target="https://aluext.sharepoint.com/sites/DesignandFeasibility/Profilvorschaubilder/Profil_001841-01.jpg" TargetMode="External"/><Relationship Id="rId823" Type="http://schemas.openxmlformats.org/officeDocument/2006/relationships/hyperlink" Target="https://aluext.sharepoint.com/sites/DesignandFeasibility/Profilvorschaubilder/001908-02.jpg" TargetMode="External"/><Relationship Id="rId1453" Type="http://schemas.openxmlformats.org/officeDocument/2006/relationships/hyperlink" Target="https://aluext.sharepoint.com/sites/DesignandFeasibility/Profilvorschaubilder/Profil_002247-04.jpg" TargetMode="External"/><Relationship Id="rId1660" Type="http://schemas.openxmlformats.org/officeDocument/2006/relationships/hyperlink" Target="https://aluext.sharepoint.com/sites/DesignandFeasibility/Lists/FeasibilityprofileDB/DispForm.aspx?ID=959" TargetMode="External"/><Relationship Id="rId2504" Type="http://schemas.openxmlformats.org/officeDocument/2006/relationships/hyperlink" Target="https://aluext.sharepoint.com/sites/DesignandFeasibility/Lists/FeasibilityprofileDB/DispForm.aspx?ID=936" TargetMode="External"/><Relationship Id="rId2711" Type="http://schemas.openxmlformats.org/officeDocument/2006/relationships/hyperlink" Target="https://aluext.sharepoint.com/sites/DesignandFeasibility/Lists/FeasibilityprofileDB/DispForm.aspx?ID=1156" TargetMode="External"/><Relationship Id="rId1106" Type="http://schemas.openxmlformats.org/officeDocument/2006/relationships/hyperlink" Target="https://aluext.sharepoint.com/sites/DesignandFeasibility/Profilvorschaubilder/002043-01.jpg" TargetMode="External"/><Relationship Id="rId1313" Type="http://schemas.openxmlformats.org/officeDocument/2006/relationships/hyperlink" Target="https://aluext.sharepoint.com/sites/DesignandFeasibility/Profilvorschaubilder/Profil_002161-01.jpg" TargetMode="External"/><Relationship Id="rId1520" Type="http://schemas.openxmlformats.org/officeDocument/2006/relationships/hyperlink" Target="https://aluext.sharepoint.com/sites/DesignandFeasibility/Profilvorschaubilder/002273-03.jpg" TargetMode="External"/><Relationship Id="rId199" Type="http://schemas.openxmlformats.org/officeDocument/2006/relationships/hyperlink" Target="https://aluext.sharepoint.com/sites/DesignandFeasibility/Profilvorschaubilder/Profil_001659-03.jpg" TargetMode="External"/><Relationship Id="rId2087" Type="http://schemas.openxmlformats.org/officeDocument/2006/relationships/hyperlink" Target="https://aluext.sharepoint.com/sites/DesignandFeasibility/Lists/FeasibilityprofileDB/DispForm.aspx?ID=504" TargetMode="External"/><Relationship Id="rId2294" Type="http://schemas.openxmlformats.org/officeDocument/2006/relationships/hyperlink" Target="https://aluext.sharepoint.com/sites/DesignandFeasibility/Lists/FeasibilityprofileDB/DispForm.aspx?ID=762" TargetMode="External"/><Relationship Id="rId3138" Type="http://schemas.openxmlformats.org/officeDocument/2006/relationships/hyperlink" Target="https://aluext.sharepoint.com/sites/DesignandFeasibility/Lists/FeasibilityprofileDB/DispForm.aspx?ID=1638" TargetMode="External"/><Relationship Id="rId266" Type="http://schemas.openxmlformats.org/officeDocument/2006/relationships/hyperlink" Target="https://aluext.sharepoint.com/sites/DesignandFeasibility/Profilvorschaubilder/01703-07%20(1).jpg" TargetMode="External"/><Relationship Id="rId473" Type="http://schemas.openxmlformats.org/officeDocument/2006/relationships/hyperlink" Target="https://aluext.sharepoint.com/sites/DesignandFeasibility/Profilvorschaubilder/001793-11.jpg" TargetMode="External"/><Relationship Id="rId680" Type="http://schemas.openxmlformats.org/officeDocument/2006/relationships/hyperlink" Target="https://aluext.sharepoint.com/sites/DesignandFeasibility/Profilvorschaubilder/001854-37.jpg" TargetMode="External"/><Relationship Id="rId2154" Type="http://schemas.openxmlformats.org/officeDocument/2006/relationships/hyperlink" Target="https://aluext.sharepoint.com/sites/DesignandFeasibility/Lists/FeasibilityprofileDB/DispForm.aspx?ID=567" TargetMode="External"/><Relationship Id="rId2361" Type="http://schemas.openxmlformats.org/officeDocument/2006/relationships/hyperlink" Target="https://aluext.sharepoint.com/sites/DesignandFeasibility/Lists/FeasibilityprofileDB/DispForm.aspx?ID=780" TargetMode="External"/><Relationship Id="rId3205" Type="http://schemas.openxmlformats.org/officeDocument/2006/relationships/hyperlink" Target="https://aluext.sharepoint.com/sites/DesignandFeasibility/Lists/FeasibilityprofileDB/DispForm.aspx?ID=1711" TargetMode="External"/><Relationship Id="rId126" Type="http://schemas.openxmlformats.org/officeDocument/2006/relationships/hyperlink" Target="https://aluext.sharepoint.com/sites/DesignandFeasibility/Profilvorschaubilder/Profil_001625-01.jpg" TargetMode="External"/><Relationship Id="rId333" Type="http://schemas.openxmlformats.org/officeDocument/2006/relationships/hyperlink" Target="https://aluext.sharepoint.com/sites/DesignandFeasibility/Profilvorschaubilder/Profil_001725-01.jpg" TargetMode="External"/><Relationship Id="rId540" Type="http://schemas.openxmlformats.org/officeDocument/2006/relationships/hyperlink" Target="https://aluext.sharepoint.com/sites/DesignandFeasibility/Profilvorschaubilder/logo_step_g_4c_pos.jpg" TargetMode="External"/><Relationship Id="rId1170" Type="http://schemas.openxmlformats.org/officeDocument/2006/relationships/hyperlink" Target="https://aluext.sharepoint.com/sites/DesignandFeasibility/Profilvorschaubilder/02082-02.jpg" TargetMode="External"/><Relationship Id="rId2014" Type="http://schemas.openxmlformats.org/officeDocument/2006/relationships/hyperlink" Target="https://aluext.sharepoint.com/sites/DesignandFeasibility/Lists/FeasibilityprofileDB/DispForm.aspx?ID=424" TargetMode="External"/><Relationship Id="rId2221" Type="http://schemas.openxmlformats.org/officeDocument/2006/relationships/hyperlink" Target="https://aluext.sharepoint.com/sites/DesignandFeasibility/Lists/FeasibilityprofileDB/DispForm.aspx?ID=616" TargetMode="External"/><Relationship Id="rId1030" Type="http://schemas.openxmlformats.org/officeDocument/2006/relationships/hyperlink" Target="https://aluext.sharepoint.com/sites/DesignandFeasibility/Profilvorschaubilder/002006-01.jpg" TargetMode="External"/><Relationship Id="rId400" Type="http://schemas.openxmlformats.org/officeDocument/2006/relationships/hyperlink" Target="https://aluext.sharepoint.com/sites/DesignandFeasibility/Profilvorschaubilder/01750-03.jpg" TargetMode="External"/><Relationship Id="rId1987" Type="http://schemas.openxmlformats.org/officeDocument/2006/relationships/hyperlink" Target="https://aluext.sharepoint.com/sites/DesignandFeasibility/Lists/FeasibilityprofileDB/DispForm.aspx?ID=392" TargetMode="External"/><Relationship Id="rId1847" Type="http://schemas.openxmlformats.org/officeDocument/2006/relationships/hyperlink" Target="https://aluext.sharepoint.com/sites/DesignandFeasibility/Lists/FeasibilityprofileDB/DispForm.aspx?ID=229" TargetMode="External"/><Relationship Id="rId1707" Type="http://schemas.openxmlformats.org/officeDocument/2006/relationships/hyperlink" Target="https://aluext.sharepoint.com/sites/DesignandFeasibility/Lists/FeasibilityprofileDB/DispForm.aspx?ID=99" TargetMode="External"/><Relationship Id="rId3062" Type="http://schemas.openxmlformats.org/officeDocument/2006/relationships/hyperlink" Target="https://aluext.sharepoint.com/sites/DesignandFeasibility/Lists/FeasibilityprofileDB/DispForm.aspx?ID=1560" TargetMode="External"/><Relationship Id="rId190" Type="http://schemas.openxmlformats.org/officeDocument/2006/relationships/hyperlink" Target="https://aluext.sharepoint.com/sites/DesignandFeasibility/Profilvorschaubilder/logo_step_g_4c_pos.jpg" TargetMode="External"/><Relationship Id="rId1914" Type="http://schemas.openxmlformats.org/officeDocument/2006/relationships/hyperlink" Target="https://aluext.sharepoint.com/sites/DesignandFeasibility/Lists/FeasibilityprofileDB/DispForm.aspx?ID=289" TargetMode="External"/><Relationship Id="rId2688" Type="http://schemas.openxmlformats.org/officeDocument/2006/relationships/hyperlink" Target="https://aluext.sharepoint.com/sites/DesignandFeasibility/Lists/FeasibilityprofileDB/DispForm.aspx?ID=1129" TargetMode="External"/><Relationship Id="rId2895" Type="http://schemas.openxmlformats.org/officeDocument/2006/relationships/hyperlink" Target="https://aluext.sharepoint.com/sites/DesignandFeasibility/Lists/FeasibilityprofileDB/DispForm.aspx?ID=1461" TargetMode="External"/><Relationship Id="rId867" Type="http://schemas.openxmlformats.org/officeDocument/2006/relationships/hyperlink" Target="https://aluext.sharepoint.com/sites/DesignandFeasibility/Profilvorschaubilder/01932-04.jpg" TargetMode="External"/><Relationship Id="rId1497" Type="http://schemas.openxmlformats.org/officeDocument/2006/relationships/hyperlink" Target="https://aluext.sharepoint.com/sites/DesignandFeasibility/Profilvorschaubilder/Profil_002269-14.jpg" TargetMode="External"/><Relationship Id="rId2548" Type="http://schemas.openxmlformats.org/officeDocument/2006/relationships/hyperlink" Target="https://aluext.sharepoint.com/sites/DesignandFeasibility/Lists/FeasibilityprofileDB/DispForm.aspx?ID=990" TargetMode="External"/><Relationship Id="rId2755" Type="http://schemas.openxmlformats.org/officeDocument/2006/relationships/hyperlink" Target="https://aluext.sharepoint.com/sites/DesignandFeasibility/Lists/FeasibilityprofileDB/DispForm.aspx?ID=1209" TargetMode="External"/><Relationship Id="rId2962" Type="http://schemas.openxmlformats.org/officeDocument/2006/relationships/hyperlink" Target="https://aluext.sharepoint.com/sites/DesignandFeasibility/Lists/FeasibilityprofileDB/DispForm.aspx?ID=1462" TargetMode="External"/><Relationship Id="rId727" Type="http://schemas.openxmlformats.org/officeDocument/2006/relationships/hyperlink" Target="https://aluext.sharepoint.com/sites/DesignandFeasibility/Profilvorschaubilder/001864-01.jpg" TargetMode="External"/><Relationship Id="rId934" Type="http://schemas.openxmlformats.org/officeDocument/2006/relationships/hyperlink" Target="https://aluext.sharepoint.com/sites/DesignandFeasibility/Profilvorschaubilder/Profil_001963-10.jpg" TargetMode="External"/><Relationship Id="rId1357" Type="http://schemas.openxmlformats.org/officeDocument/2006/relationships/hyperlink" Target="https://aluext.sharepoint.com/sites/DesignandFeasibility/Profilvorschaubilder/002183-01.jpg" TargetMode="External"/><Relationship Id="rId1564" Type="http://schemas.openxmlformats.org/officeDocument/2006/relationships/hyperlink" Target="https://aluext.sharepoint.com/sites/DesignandFeasibility/Profilvorschaubilder/Standard.jpg" TargetMode="External"/><Relationship Id="rId1771" Type="http://schemas.openxmlformats.org/officeDocument/2006/relationships/hyperlink" Target="https://aluext.sharepoint.com/sites/DesignandFeasibility/Lists/FeasibilityprofileDB/DispForm.aspx?ID=158" TargetMode="External"/><Relationship Id="rId2408" Type="http://schemas.openxmlformats.org/officeDocument/2006/relationships/hyperlink" Target="https://aluext.sharepoint.com/sites/DesignandFeasibility/Lists/FeasibilityprofileDB/DispForm.aspx?ID=832" TargetMode="External"/><Relationship Id="rId2615" Type="http://schemas.openxmlformats.org/officeDocument/2006/relationships/hyperlink" Target="https://aluext.sharepoint.com/sites/DesignandFeasibility/Lists/FeasibilityprofileDB/DispForm.aspx?ID=1035" TargetMode="External"/><Relationship Id="rId2822" Type="http://schemas.openxmlformats.org/officeDocument/2006/relationships/hyperlink" Target="https://aluext.sharepoint.com/sites/DesignandFeasibility/Lists/FeasibilityprofileDB/DispForm.aspx?ID=1274" TargetMode="External"/><Relationship Id="rId63" Type="http://schemas.openxmlformats.org/officeDocument/2006/relationships/hyperlink" Target="https://aluext.sharepoint.com/sites/DesignandFeasibility/Profilvorschaubilder/logo_step_g_4c_pos.jpg" TargetMode="External"/><Relationship Id="rId1217" Type="http://schemas.openxmlformats.org/officeDocument/2006/relationships/hyperlink" Target="https://aluext.sharepoint.com/sites/DesignandFeasibility/Profilvorschaubilder/02107-03.jpg" TargetMode="External"/><Relationship Id="rId1424" Type="http://schemas.openxmlformats.org/officeDocument/2006/relationships/hyperlink" Target="https://aluext.sharepoint.com/sites/DesignandFeasibility/Profilvorschaubilder/Profil_002230-03.jpg" TargetMode="External"/><Relationship Id="rId1631" Type="http://schemas.openxmlformats.org/officeDocument/2006/relationships/hyperlink" Target="https://aluext.sharepoint.com/sites/DesignandFeasibility/Lists/FeasibilityprofileDB/DispForm.aspx?ID=332" TargetMode="External"/><Relationship Id="rId2198" Type="http://schemas.openxmlformats.org/officeDocument/2006/relationships/hyperlink" Target="https://aluext.sharepoint.com/sites/DesignandFeasibility/Lists/FeasibilityprofileDB/DispForm.aspx?ID=1345" TargetMode="External"/><Relationship Id="rId377" Type="http://schemas.openxmlformats.org/officeDocument/2006/relationships/hyperlink" Target="https://aluext.sharepoint.com/sites/DesignandFeasibility/Profilvorschaubilder/Profil_001741-05.jpg" TargetMode="External"/><Relationship Id="rId584" Type="http://schemas.openxmlformats.org/officeDocument/2006/relationships/hyperlink" Target="https://aluext.sharepoint.com/sites/DesignandFeasibility/Profilvorschaubilder/logo_step_g_4c_pos.jpg" TargetMode="External"/><Relationship Id="rId2058" Type="http://schemas.openxmlformats.org/officeDocument/2006/relationships/hyperlink" Target="https://aluext.sharepoint.com/sites/DesignandFeasibility/Lists/FeasibilityprofileDB/DispForm.aspx?ID=474" TargetMode="External"/><Relationship Id="rId2265" Type="http://schemas.openxmlformats.org/officeDocument/2006/relationships/hyperlink" Target="https://aluext.sharepoint.com/sites/DesignandFeasibility/Lists/FeasibilityprofileDB/DispForm.aspx?ID=689" TargetMode="External"/><Relationship Id="rId3109" Type="http://schemas.openxmlformats.org/officeDocument/2006/relationships/hyperlink" Target="https://aluext.sharepoint.com/sites/DesignandFeasibility/Lists/FeasibilityprofileDB/DispForm.aspx?ID=1608" TargetMode="External"/><Relationship Id="rId237" Type="http://schemas.openxmlformats.org/officeDocument/2006/relationships/hyperlink" Target="https://aluext.sharepoint.com/sites/DesignandFeasibility/Profilvorschaubilder/001685-02.jpg" TargetMode="External"/><Relationship Id="rId791" Type="http://schemas.openxmlformats.org/officeDocument/2006/relationships/hyperlink" Target="https://aluext.sharepoint.com/sites/DesignandFeasibility/Profilvorschaubilder/001895-05.jpg" TargetMode="External"/><Relationship Id="rId1074" Type="http://schemas.openxmlformats.org/officeDocument/2006/relationships/hyperlink" Target="https://aluext.sharepoint.com/sites/DesignandFeasibility/Profilvorschaubilder/02030-01.jpg" TargetMode="External"/><Relationship Id="rId2472" Type="http://schemas.openxmlformats.org/officeDocument/2006/relationships/hyperlink" Target="https://aluext.sharepoint.com/sites/DesignandFeasibility/Lists/FeasibilityprofileDB/DispForm.aspx?ID=897" TargetMode="External"/><Relationship Id="rId444" Type="http://schemas.openxmlformats.org/officeDocument/2006/relationships/hyperlink" Target="https://aluext.sharepoint.com/sites/DesignandFeasibility/Profilvorschaubilder/001774-01.jpg" TargetMode="External"/><Relationship Id="rId651" Type="http://schemas.openxmlformats.org/officeDocument/2006/relationships/hyperlink" Target="https://aluext.sharepoint.com/sites/DesignandFeasibility/Profilvorschaubilder/Profil_001854-08.jpg" TargetMode="External"/><Relationship Id="rId1281" Type="http://schemas.openxmlformats.org/officeDocument/2006/relationships/hyperlink" Target="https://aluext.sharepoint.com/sites/DesignandFeasibility/Profilvorschaubilder/02133-01.jpg" TargetMode="External"/><Relationship Id="rId2125" Type="http://schemas.openxmlformats.org/officeDocument/2006/relationships/hyperlink" Target="https://aluext.sharepoint.com/sites/DesignandFeasibility/Lists/FeasibilityprofileDB/DispForm.aspx?ID=1179" TargetMode="External"/><Relationship Id="rId2332" Type="http://schemas.openxmlformats.org/officeDocument/2006/relationships/hyperlink" Target="https://aluext.sharepoint.com/sites/DesignandFeasibility/Lists/FeasibilityprofileDB/DispForm.aspx?ID=719" TargetMode="External"/><Relationship Id="rId304" Type="http://schemas.openxmlformats.org/officeDocument/2006/relationships/hyperlink" Target="https://aluext.sharepoint.com/sites/DesignandFeasibility/Profilvorschaubilder/logo_step_g_4c_pos.jpg" TargetMode="External"/><Relationship Id="rId511" Type="http://schemas.openxmlformats.org/officeDocument/2006/relationships/hyperlink" Target="https://aluext.sharepoint.com/sites/DesignandFeasibility/Profilvorschaubilder/01806-01.jpg" TargetMode="External"/><Relationship Id="rId1141" Type="http://schemas.openxmlformats.org/officeDocument/2006/relationships/hyperlink" Target="https://aluext.sharepoint.com/sites/DesignandFeasibility/Profilvorschaubilder/Profil_002070-01.jpg" TargetMode="External"/><Relationship Id="rId1001" Type="http://schemas.openxmlformats.org/officeDocument/2006/relationships/hyperlink" Target="https://aluext.sharepoint.com/sites/DesignandFeasibility/Profilvorschaubilder/profil%20001995-13.jpg" TargetMode="External"/><Relationship Id="rId1958" Type="http://schemas.openxmlformats.org/officeDocument/2006/relationships/hyperlink" Target="https://aluext.sharepoint.com/sites/DesignandFeasibility/Lists/FeasibilityprofileDB/DispForm.aspx?ID=363" TargetMode="External"/><Relationship Id="rId3173" Type="http://schemas.openxmlformats.org/officeDocument/2006/relationships/hyperlink" Target="https://aluext.sharepoint.com/sites/DesignandFeasibility/Lists/FeasibilityprofileDB/DispForm.aspx?ID=1717" TargetMode="External"/><Relationship Id="rId1818" Type="http://schemas.openxmlformats.org/officeDocument/2006/relationships/hyperlink" Target="https://aluext.sharepoint.com/sites/DesignandFeasibility/Lists/FeasibilityprofileDB/DispForm.aspx?ID=198" TargetMode="External"/><Relationship Id="rId3033" Type="http://schemas.openxmlformats.org/officeDocument/2006/relationships/hyperlink" Target="https://aluext.sharepoint.com/sites/DesignandFeasibility/Lists/FeasibilityprofileDB/DispForm.aspx?ID=1529" TargetMode="External"/><Relationship Id="rId161" Type="http://schemas.openxmlformats.org/officeDocument/2006/relationships/hyperlink" Target="https://aluext.sharepoint.com/sites/DesignandFeasibility/Profilvorschaubilder/Standards/Rundstange.jpg" TargetMode="External"/><Relationship Id="rId2799" Type="http://schemas.openxmlformats.org/officeDocument/2006/relationships/hyperlink" Target="https://aluext.sharepoint.com/sites/DesignandFeasibility/Lists/FeasibilityprofileDB/DispForm.aspx?ID=1249" TargetMode="External"/><Relationship Id="rId3100" Type="http://schemas.openxmlformats.org/officeDocument/2006/relationships/hyperlink" Target="https://aluext.sharepoint.com/sites/DesignandFeasibility/Lists/FeasibilityprofileDB/DispForm.aspx?ID=1599" TargetMode="External"/><Relationship Id="rId978" Type="http://schemas.openxmlformats.org/officeDocument/2006/relationships/hyperlink" Target="https://aluext.sharepoint.com/sites/DesignandFeasibility/Profilvorschaubilder/01988-01.jpg" TargetMode="External"/><Relationship Id="rId2659" Type="http://schemas.openxmlformats.org/officeDocument/2006/relationships/hyperlink" Target="https://aluext.sharepoint.com/sites/DesignandFeasibility/Lists/FeasibilityprofileDB/DispForm.aspx?ID=1102" TargetMode="External"/><Relationship Id="rId2866" Type="http://schemas.openxmlformats.org/officeDocument/2006/relationships/hyperlink" Target="https://aluext.sharepoint.com/sites/DesignandFeasibility/Lists/FeasibilityprofileDB/DispForm.aspx?ID=1319" TargetMode="External"/><Relationship Id="rId838" Type="http://schemas.openxmlformats.org/officeDocument/2006/relationships/hyperlink" Target="https://aluext.sharepoint.com/sites/DesignandFeasibility/Profilvorschaubilder/01923-01.jpg" TargetMode="External"/><Relationship Id="rId1468" Type="http://schemas.openxmlformats.org/officeDocument/2006/relationships/hyperlink" Target="https://aluext.sharepoint.com/sites/DesignandFeasibility/Profilvorschaubilder/Standards/Rundrohr.jpg" TargetMode="External"/><Relationship Id="rId1675" Type="http://schemas.openxmlformats.org/officeDocument/2006/relationships/hyperlink" Target="https://aluext.sharepoint.com/sites/DesignandFeasibility/Lists/FeasibilityprofileDB/DispForm.aspx?ID=983" TargetMode="External"/><Relationship Id="rId1882" Type="http://schemas.openxmlformats.org/officeDocument/2006/relationships/hyperlink" Target="https://aluext.sharepoint.com/sites/DesignandFeasibility/Lists/FeasibilityprofileDB/DispForm.aspx?ID=342" TargetMode="External"/><Relationship Id="rId2519" Type="http://schemas.openxmlformats.org/officeDocument/2006/relationships/hyperlink" Target="https://aluext.sharepoint.com/sites/DesignandFeasibility/Lists/FeasibilityprofileDB/DispForm.aspx?ID=953" TargetMode="External"/><Relationship Id="rId2726" Type="http://schemas.openxmlformats.org/officeDocument/2006/relationships/hyperlink" Target="https://aluext.sharepoint.com/sites/DesignandFeasibility/Lists/FeasibilityprofileDB/DispForm.aspx?ID=1171" TargetMode="External"/><Relationship Id="rId1328" Type="http://schemas.openxmlformats.org/officeDocument/2006/relationships/hyperlink" Target="https://aluext.sharepoint.com/sites/DesignandFeasibility/Profilvorschaubilder/Profil_002165-12.jpg" TargetMode="External"/><Relationship Id="rId1535" Type="http://schemas.openxmlformats.org/officeDocument/2006/relationships/hyperlink" Target="https://aluext.sharepoint.com/sites/DesignandFeasibility/Profilvorschaubilder/Standards/Flachstange.jpg" TargetMode="External"/><Relationship Id="rId2933" Type="http://schemas.openxmlformats.org/officeDocument/2006/relationships/hyperlink" Target="https://aluext.sharepoint.com/sites/DesignandFeasibility/Lists/FeasibilityprofileDB/DispForm.aspx?ID=1432" TargetMode="External"/><Relationship Id="rId905" Type="http://schemas.openxmlformats.org/officeDocument/2006/relationships/hyperlink" Target="https://aluext.sharepoint.com/sites/DesignandFeasibility/Profilvorschaubilder/01954-01.jpg" TargetMode="External"/><Relationship Id="rId1742" Type="http://schemas.openxmlformats.org/officeDocument/2006/relationships/hyperlink" Target="https://aluext.sharepoint.com/sites/DesignandFeasibility/Lists/FeasibilityprofileDB/DispForm.aspx?ID=129" TargetMode="External"/><Relationship Id="rId34" Type="http://schemas.openxmlformats.org/officeDocument/2006/relationships/hyperlink" Target="https://aluext.sharepoint.com/sites/DesignandFeasibility/Profilvorschaubilder/01354-013.jpg" TargetMode="External"/><Relationship Id="rId1602" Type="http://schemas.openxmlformats.org/officeDocument/2006/relationships/hyperlink" Target="https://aluext.sharepoint.com/sites/DesignandFeasibility/Profilvorschaubilder/02323-01.jpg" TargetMode="External"/><Relationship Id="rId488" Type="http://schemas.openxmlformats.org/officeDocument/2006/relationships/hyperlink" Target="https://aluext.sharepoint.com/sites/DesignandFeasibility/Profilvorschaubilder/Standards/Rundstange.jpg" TargetMode="External"/><Relationship Id="rId695" Type="http://schemas.openxmlformats.org/officeDocument/2006/relationships/hyperlink" Target="https://aluext.sharepoint.com/sites/DesignandFeasibility/Profilvorschaubilder/Profil_001855-04.jpg" TargetMode="External"/><Relationship Id="rId2169" Type="http://schemas.openxmlformats.org/officeDocument/2006/relationships/hyperlink" Target="https://aluext.sharepoint.com/sites/DesignandFeasibility/Lists/FeasibilityprofileDB/DispForm.aspx?ID=635" TargetMode="External"/><Relationship Id="rId2376" Type="http://schemas.openxmlformats.org/officeDocument/2006/relationships/hyperlink" Target="https://aluext.sharepoint.com/sites/DesignandFeasibility/Lists/FeasibilityprofileDB/DispForm.aspx?ID=795" TargetMode="External"/><Relationship Id="rId2583" Type="http://schemas.openxmlformats.org/officeDocument/2006/relationships/hyperlink" Target="https://aluext.sharepoint.com/sites/DesignandFeasibility/Lists/FeasibilityprofileDB/DispForm.aspx?ID=1024" TargetMode="External"/><Relationship Id="rId2790" Type="http://schemas.openxmlformats.org/officeDocument/2006/relationships/hyperlink" Target="https://aluext.sharepoint.com/sites/DesignandFeasibility/Lists/FeasibilityprofileDB/DispForm.aspx?ID=1436" TargetMode="External"/><Relationship Id="rId348" Type="http://schemas.openxmlformats.org/officeDocument/2006/relationships/hyperlink" Target="https://aluext.sharepoint.com/sites/DesignandFeasibility/Profilvorschaubilder/Standards/Rundstange.jpg" TargetMode="External"/><Relationship Id="rId555" Type="http://schemas.openxmlformats.org/officeDocument/2006/relationships/hyperlink" Target="https://aluext.sharepoint.com/sites/DesignandFeasibility/Profilvorschaubilder/001825-04.jpg" TargetMode="External"/><Relationship Id="rId762" Type="http://schemas.openxmlformats.org/officeDocument/2006/relationships/hyperlink" Target="https://aluext.sharepoint.com/sites/DesignandFeasibility/Profilvorschaubilder/Standards/Vierkantstange.jpg" TargetMode="External"/><Relationship Id="rId1185" Type="http://schemas.openxmlformats.org/officeDocument/2006/relationships/hyperlink" Target="https://aluext.sharepoint.com/sites/DesignandFeasibility/Profilvorschaubilder/002088-02.jpg" TargetMode="External"/><Relationship Id="rId1392" Type="http://schemas.openxmlformats.org/officeDocument/2006/relationships/hyperlink" Target="https://aluext.sharepoint.com/sites/DesignandFeasibility/Profilvorschaubilder/Profil_002204-01.jpg" TargetMode="External"/><Relationship Id="rId2029" Type="http://schemas.openxmlformats.org/officeDocument/2006/relationships/hyperlink" Target="https://aluext.sharepoint.com/sites/DesignandFeasibility/Lists/FeasibilityprofileDB/DispForm.aspx?ID=440" TargetMode="External"/><Relationship Id="rId2236" Type="http://schemas.openxmlformats.org/officeDocument/2006/relationships/hyperlink" Target="https://aluext.sharepoint.com/sites/DesignandFeasibility/Lists/FeasibilityprofileDB/DispForm.aspx?ID=649" TargetMode="External"/><Relationship Id="rId2443" Type="http://schemas.openxmlformats.org/officeDocument/2006/relationships/hyperlink" Target="https://aluext.sharepoint.com/sites/DesignandFeasibility/Lists/FeasibilityprofileDB/DispForm.aspx?ID=871" TargetMode="External"/><Relationship Id="rId2650" Type="http://schemas.openxmlformats.org/officeDocument/2006/relationships/hyperlink" Target="https://aluext.sharepoint.com/sites/DesignandFeasibility/Lists/FeasibilityprofileDB/DispForm.aspx?ID=1090" TargetMode="External"/><Relationship Id="rId208" Type="http://schemas.openxmlformats.org/officeDocument/2006/relationships/hyperlink" Target="https://aluext.sharepoint.com/sites/DesignandFeasibility/Profilvorschaubilder/1662-02.jpg" TargetMode="External"/><Relationship Id="rId415" Type="http://schemas.openxmlformats.org/officeDocument/2006/relationships/hyperlink" Target="https://aluext.sharepoint.com/sites/DesignandFeasibility/Profilvorschaubilder/Standards/Flachstange.jpg" TargetMode="External"/><Relationship Id="rId622" Type="http://schemas.openxmlformats.org/officeDocument/2006/relationships/hyperlink" Target="https://aluext.sharepoint.com/sites/DesignandFeasibility/Profilvorschaubilder/001842-05.jpg" TargetMode="External"/><Relationship Id="rId1045" Type="http://schemas.openxmlformats.org/officeDocument/2006/relationships/hyperlink" Target="https://aluext.sharepoint.com/sites/DesignandFeasibility/Profilvorschaubilder/logo_step_g_4c_pos.jpg" TargetMode="External"/><Relationship Id="rId1252" Type="http://schemas.openxmlformats.org/officeDocument/2006/relationships/hyperlink" Target="https://aluext.sharepoint.com/sites/DesignandFeasibility/Profilvorschaubilder/Standard.jpg" TargetMode="External"/><Relationship Id="rId2303" Type="http://schemas.openxmlformats.org/officeDocument/2006/relationships/hyperlink" Target="https://aluext.sharepoint.com/sites/DesignandFeasibility/Lists/FeasibilityprofileDB/DispForm.aspx?ID=673" TargetMode="External"/><Relationship Id="rId2510" Type="http://schemas.openxmlformats.org/officeDocument/2006/relationships/hyperlink" Target="https://aluext.sharepoint.com/sites/DesignandFeasibility/Lists/FeasibilityprofileDB/DispForm.aspx?ID=942" TargetMode="External"/><Relationship Id="rId1112" Type="http://schemas.openxmlformats.org/officeDocument/2006/relationships/hyperlink" Target="https://aluext.sharepoint.com/sites/DesignandFeasibility/Profilvorschaubilder/Profil_002050-03.jpg" TargetMode="External"/><Relationship Id="rId3077" Type="http://schemas.openxmlformats.org/officeDocument/2006/relationships/hyperlink" Target="https://aluext.sharepoint.com/sites/DesignandFeasibility/Lists/FeasibilityprofileDB/DispForm.aspx?ID=1575" TargetMode="External"/><Relationship Id="rId1929" Type="http://schemas.openxmlformats.org/officeDocument/2006/relationships/hyperlink" Target="https://aluext.sharepoint.com/sites/DesignandFeasibility/Lists/FeasibilityprofileDB/DispForm.aspx?ID=594" TargetMode="External"/><Relationship Id="rId2093" Type="http://schemas.openxmlformats.org/officeDocument/2006/relationships/hyperlink" Target="https://aluext.sharepoint.com/sites/DesignandFeasibility/Lists/FeasibilityprofileDB/DispForm.aspx?ID=517" TargetMode="External"/><Relationship Id="rId3144" Type="http://schemas.openxmlformats.org/officeDocument/2006/relationships/hyperlink" Target="https://aluext.sharepoint.com/sites/DesignandFeasibility/Lists/FeasibilityprofileDB/DispForm.aspx?ID=1644" TargetMode="External"/><Relationship Id="rId272" Type="http://schemas.openxmlformats.org/officeDocument/2006/relationships/hyperlink" Target="https://aluext.sharepoint.com/sites/DesignandFeasibility/Profilvorschaubilder/001705-03.jpg" TargetMode="External"/><Relationship Id="rId2160" Type="http://schemas.openxmlformats.org/officeDocument/2006/relationships/hyperlink" Target="https://aluext.sharepoint.com/sites/DesignandFeasibility/Lists/FeasibilityprofileDB/DispForm.aspx?ID=626" TargetMode="External"/><Relationship Id="rId3004" Type="http://schemas.openxmlformats.org/officeDocument/2006/relationships/hyperlink" Target="https://aluext.sharepoint.com/sites/DesignandFeasibility/Lists/FeasibilityprofileDB/DispForm.aspx?ID=1508" TargetMode="External"/><Relationship Id="rId132" Type="http://schemas.openxmlformats.org/officeDocument/2006/relationships/hyperlink" Target="https://aluext.sharepoint.com/sites/DesignandFeasibility/Profilvorschaubilder/logo_step_g_4c_pos.jpg" TargetMode="External"/><Relationship Id="rId2020" Type="http://schemas.openxmlformats.org/officeDocument/2006/relationships/hyperlink" Target="https://aluext.sharepoint.com/sites/DesignandFeasibility/Lists/FeasibilityprofileDB/DispForm.aspx?ID=430" TargetMode="External"/><Relationship Id="rId1579" Type="http://schemas.openxmlformats.org/officeDocument/2006/relationships/hyperlink" Target="https://aluext.sharepoint.com/sites/DesignandFeasibility/Profilvorschaubilder/Standard.jpg" TargetMode="External"/><Relationship Id="rId2977" Type="http://schemas.openxmlformats.org/officeDocument/2006/relationships/hyperlink" Target="https://aluext.sharepoint.com/sites/DesignandFeasibility/Lists/FeasibilityprofileDB/DispForm.aspx?ID=1479" TargetMode="External"/><Relationship Id="rId949" Type="http://schemas.openxmlformats.org/officeDocument/2006/relationships/hyperlink" Target="https://aluext.sharepoint.com/sites/DesignandFeasibility/Profilvorschaubilder/Profil_001975-01.jpg" TargetMode="External"/><Relationship Id="rId1786" Type="http://schemas.openxmlformats.org/officeDocument/2006/relationships/hyperlink" Target="https://aluext.sharepoint.com/sites/DesignandFeasibility/Lists/FeasibilityprofileDB/DispForm.aspx?ID=176" TargetMode="External"/><Relationship Id="rId1993" Type="http://schemas.openxmlformats.org/officeDocument/2006/relationships/hyperlink" Target="https://aluext.sharepoint.com/sites/DesignandFeasibility/Lists/FeasibilityprofileDB/DispForm.aspx?ID=401" TargetMode="External"/><Relationship Id="rId2837" Type="http://schemas.openxmlformats.org/officeDocument/2006/relationships/hyperlink" Target="https://aluext.sharepoint.com/sites/DesignandFeasibility/Lists/FeasibilityprofileDB/DispForm.aspx?ID=1287" TargetMode="External"/><Relationship Id="rId78" Type="http://schemas.openxmlformats.org/officeDocument/2006/relationships/hyperlink" Target="https://aluext.sharepoint.com/sites/DesignandFeasibility/Profilvorschaubilder/Profil_001612-02.jpg" TargetMode="External"/><Relationship Id="rId809" Type="http://schemas.openxmlformats.org/officeDocument/2006/relationships/hyperlink" Target="https://aluext.sharepoint.com/sites/DesignandFeasibility/Profilvorschaubilder/Profil_001905-01.jpg" TargetMode="External"/><Relationship Id="rId1439" Type="http://schemas.openxmlformats.org/officeDocument/2006/relationships/hyperlink" Target="https://aluext.sharepoint.com/sites/DesignandFeasibility/Profilvorschaubilder/Standards/Rundstange.jpg" TargetMode="External"/><Relationship Id="rId1646" Type="http://schemas.openxmlformats.org/officeDocument/2006/relationships/hyperlink" Target="https://aluext.sharepoint.com/sites/DesignandFeasibility/Lists/FeasibilityprofileDB/DispForm.aspx?ID=1375" TargetMode="External"/><Relationship Id="rId1853" Type="http://schemas.openxmlformats.org/officeDocument/2006/relationships/hyperlink" Target="https://aluext.sharepoint.com/sites/DesignandFeasibility/Lists/FeasibilityprofileDB/DispForm.aspx?ID=1547" TargetMode="External"/><Relationship Id="rId2904" Type="http://schemas.openxmlformats.org/officeDocument/2006/relationships/hyperlink" Target="https://aluext.sharepoint.com/sites/DesignandFeasibility/Lists/FeasibilityprofileDB/DispForm.aspx?ID=1386" TargetMode="External"/><Relationship Id="rId1506" Type="http://schemas.openxmlformats.org/officeDocument/2006/relationships/hyperlink" Target="https://aluext.sharepoint.com/sites/DesignandFeasibility/Profilvorschaubilder/Profil_002269-23.jpg" TargetMode="External"/><Relationship Id="rId1713" Type="http://schemas.openxmlformats.org/officeDocument/2006/relationships/hyperlink" Target="https://aluext.sharepoint.com/sites/DesignandFeasibility/Lists/FeasibilityprofileDB/DispForm.aspx?ID=324" TargetMode="External"/><Relationship Id="rId1920" Type="http://schemas.openxmlformats.org/officeDocument/2006/relationships/hyperlink" Target="https://aluext.sharepoint.com/sites/DesignandFeasibility/Lists/FeasibilityprofileDB/DispForm.aspx?ID=294" TargetMode="External"/><Relationship Id="rId599" Type="http://schemas.openxmlformats.org/officeDocument/2006/relationships/hyperlink" Target="https://aluext.sharepoint.com/sites/DesignandFeasibility/Profilvorschaubilder/logo_step_g_4c_pos.jpg" TargetMode="External"/><Relationship Id="rId2487" Type="http://schemas.openxmlformats.org/officeDocument/2006/relationships/hyperlink" Target="https://aluext.sharepoint.com/sites/DesignandFeasibility/Lists/FeasibilityprofileDB/DispForm.aspx?ID=920" TargetMode="External"/><Relationship Id="rId2694" Type="http://schemas.openxmlformats.org/officeDocument/2006/relationships/hyperlink" Target="https://aluext.sharepoint.com/sites/DesignandFeasibility/Lists/FeasibilityprofileDB/DispForm.aspx?ID=1138" TargetMode="External"/><Relationship Id="rId459" Type="http://schemas.openxmlformats.org/officeDocument/2006/relationships/hyperlink" Target="https://aluext.sharepoint.com/sites/DesignandFeasibility/Profilvorschaubilder/01788-01.jpg" TargetMode="External"/><Relationship Id="rId666" Type="http://schemas.openxmlformats.org/officeDocument/2006/relationships/hyperlink" Target="https://aluext.sharepoint.com/sites/DesignandFeasibility/Profilvorschaubilder/001854-23.jpg" TargetMode="External"/><Relationship Id="rId873" Type="http://schemas.openxmlformats.org/officeDocument/2006/relationships/hyperlink" Target="https://aluext.sharepoint.com/sites/DesignandFeasibility/Profilvorschaubilder/01937-01.jpg" TargetMode="External"/><Relationship Id="rId1089" Type="http://schemas.openxmlformats.org/officeDocument/2006/relationships/hyperlink" Target="https://aluext.sharepoint.com/sites/DesignandFeasibility/Profilvorschaubilder/002037-01.jpg" TargetMode="External"/><Relationship Id="rId1296" Type="http://schemas.openxmlformats.org/officeDocument/2006/relationships/hyperlink" Target="https://aluext.sharepoint.com/sites/DesignandFeasibility/Profilvorschaubilder/Standard.jpg" TargetMode="External"/><Relationship Id="rId2347" Type="http://schemas.openxmlformats.org/officeDocument/2006/relationships/hyperlink" Target="https://aluext.sharepoint.com/sites/DesignandFeasibility/Lists/FeasibilityprofileDB/DispForm.aspx?ID=732" TargetMode="External"/><Relationship Id="rId2554" Type="http://schemas.openxmlformats.org/officeDocument/2006/relationships/hyperlink" Target="https://aluext.sharepoint.com/sites/DesignandFeasibility/Lists/FeasibilityprofileDB/DispForm.aspx?ID=1097" TargetMode="External"/><Relationship Id="rId319" Type="http://schemas.openxmlformats.org/officeDocument/2006/relationships/hyperlink" Target="https://aluext.sharepoint.com/sites/DesignandFeasibility/Profilvorschaubilder/Profil_001718-05.jpg" TargetMode="External"/><Relationship Id="rId526" Type="http://schemas.openxmlformats.org/officeDocument/2006/relationships/hyperlink" Target="https://aluext.sharepoint.com/sites/DesignandFeasibility/Profilvorschaubilder/Profil_001816-02.jpg" TargetMode="External"/><Relationship Id="rId1156" Type="http://schemas.openxmlformats.org/officeDocument/2006/relationships/hyperlink" Target="https://aluext.sharepoint.com/sites/DesignandFeasibility/Profilvorschaubilder/logo_step_g_4c_pos.jpg" TargetMode="External"/><Relationship Id="rId1363" Type="http://schemas.openxmlformats.org/officeDocument/2006/relationships/hyperlink" Target="https://aluext.sharepoint.com/sites/DesignandFeasibility/Profilvorschaubilder/02187-01.jpg" TargetMode="External"/><Relationship Id="rId2207" Type="http://schemas.openxmlformats.org/officeDocument/2006/relationships/hyperlink" Target="https://aluext.sharepoint.com/sites/DesignandFeasibility/Lists/FeasibilityprofileDB/DispForm.aspx?ID=602" TargetMode="External"/><Relationship Id="rId2761" Type="http://schemas.openxmlformats.org/officeDocument/2006/relationships/hyperlink" Target="https://aluext.sharepoint.com/sites/DesignandFeasibility/Lists/FeasibilityprofileDB/DispForm.aspx?ID=1219" TargetMode="External"/><Relationship Id="rId733" Type="http://schemas.openxmlformats.org/officeDocument/2006/relationships/hyperlink" Target="https://aluext.sharepoint.com/sites/DesignandFeasibility/Profilvorschaubilder/01864-08.jpg" TargetMode="External"/><Relationship Id="rId940" Type="http://schemas.openxmlformats.org/officeDocument/2006/relationships/hyperlink" Target="https://aluext.sharepoint.com/sites/DesignandFeasibility/Profilvorschaubilder/01967-02.jpg" TargetMode="External"/><Relationship Id="rId1016" Type="http://schemas.openxmlformats.org/officeDocument/2006/relationships/hyperlink" Target="https://aluext.sharepoint.com/sites/DesignandFeasibility/Profilvorschaubilder/002000-01.jpg" TargetMode="External"/><Relationship Id="rId1570" Type="http://schemas.openxmlformats.org/officeDocument/2006/relationships/hyperlink" Target="https://aluext.sharepoint.com/sites/DesignandFeasibility/Profilvorschaubilder/Standard.jpg" TargetMode="External"/><Relationship Id="rId2414" Type="http://schemas.openxmlformats.org/officeDocument/2006/relationships/hyperlink" Target="https://aluext.sharepoint.com/sites/DesignandFeasibility/Lists/FeasibilityprofileDB/DispForm.aspx?ID=838" TargetMode="External"/><Relationship Id="rId2621" Type="http://schemas.openxmlformats.org/officeDocument/2006/relationships/hyperlink" Target="https://aluext.sharepoint.com/sites/DesignandFeasibility/Lists/FeasibilityprofileDB/DispForm.aspx?ID=1057" TargetMode="External"/><Relationship Id="rId800" Type="http://schemas.openxmlformats.org/officeDocument/2006/relationships/hyperlink" Target="https://aluext.sharepoint.com/sites/DesignandFeasibility/Profilvorschaubilder/logo_step_g_4c_pos.jpg" TargetMode="External"/><Relationship Id="rId1223" Type="http://schemas.openxmlformats.org/officeDocument/2006/relationships/hyperlink" Target="https://aluext.sharepoint.com/sites/DesignandFeasibility/Profilvorschaubilder/Standards/Rundstange.jpg" TargetMode="External"/><Relationship Id="rId1430" Type="http://schemas.openxmlformats.org/officeDocument/2006/relationships/hyperlink" Target="https://aluext.sharepoint.com/sites/DesignandFeasibility/Profilvorschaubilder/Standard.jpg" TargetMode="External"/><Relationship Id="rId3188" Type="http://schemas.openxmlformats.org/officeDocument/2006/relationships/hyperlink" Target="https://aluext.sharepoint.com/sites/DesignandFeasibility/Lists/FeasibilityprofileDB/DispForm.aspx?ID=1685" TargetMode="External"/><Relationship Id="rId3048" Type="http://schemas.openxmlformats.org/officeDocument/2006/relationships/hyperlink" Target="https://aluext.sharepoint.com/sites/DesignandFeasibility/Lists/FeasibilityprofileDB/DispForm.aspx?ID=1544" TargetMode="External"/><Relationship Id="rId176" Type="http://schemas.openxmlformats.org/officeDocument/2006/relationships/hyperlink" Target="https://aluext.sharepoint.com/sites/DesignandFeasibility/Profilvorschaubilder/Profil_001645-03.jpg" TargetMode="External"/><Relationship Id="rId383" Type="http://schemas.openxmlformats.org/officeDocument/2006/relationships/hyperlink" Target="https://aluext.sharepoint.com/sites/DesignandFeasibility/Profilvorschaubilder/01742-04.jpg" TargetMode="External"/><Relationship Id="rId590" Type="http://schemas.openxmlformats.org/officeDocument/2006/relationships/hyperlink" Target="https://aluext.sharepoint.com/sites/DesignandFeasibility/Profilvorschaubilder/01827-01.jpg" TargetMode="External"/><Relationship Id="rId2064" Type="http://schemas.openxmlformats.org/officeDocument/2006/relationships/hyperlink" Target="https://aluext.sharepoint.com/sites/DesignandFeasibility/Lists/FeasibilityprofileDB/DispForm.aspx?ID=480" TargetMode="External"/><Relationship Id="rId2271" Type="http://schemas.openxmlformats.org/officeDocument/2006/relationships/hyperlink" Target="https://aluext.sharepoint.com/sites/DesignandFeasibility/Lists/FeasibilityprofileDB/DispForm.aspx?ID=738" TargetMode="External"/><Relationship Id="rId3115" Type="http://schemas.openxmlformats.org/officeDocument/2006/relationships/hyperlink" Target="https://aluext.sharepoint.com/sites/DesignandFeasibility/Lists/FeasibilityprofileDB/DispForm.aspx?ID=1614" TargetMode="External"/><Relationship Id="rId243" Type="http://schemas.openxmlformats.org/officeDocument/2006/relationships/hyperlink" Target="https://aluext.sharepoint.com/sites/DesignandFeasibility/Profilvorschaubilder/Profil_001691-01.jpg" TargetMode="External"/><Relationship Id="rId450" Type="http://schemas.openxmlformats.org/officeDocument/2006/relationships/hyperlink" Target="https://aluext.sharepoint.com/sites/DesignandFeasibility/Profilvorschaubilder/001783-03.jpg" TargetMode="External"/><Relationship Id="rId1080" Type="http://schemas.openxmlformats.org/officeDocument/2006/relationships/hyperlink" Target="https://aluext.sharepoint.com/sites/DesignandFeasibility/Profilvorschaubilder/02030-07.jpg" TargetMode="External"/><Relationship Id="rId2131" Type="http://schemas.openxmlformats.org/officeDocument/2006/relationships/hyperlink" Target="https://aluext.sharepoint.com/sites/DesignandFeasibility/Lists/FeasibilityprofileDB/DispForm.aspx?ID=547" TargetMode="External"/><Relationship Id="rId103" Type="http://schemas.openxmlformats.org/officeDocument/2006/relationships/hyperlink" Target="https://aluext.sharepoint.com/sites/DesignandFeasibility/Profilvorschaubilder/Profil_001620-08.jpg" TargetMode="External"/><Relationship Id="rId310" Type="http://schemas.openxmlformats.org/officeDocument/2006/relationships/hyperlink" Target="https://aluext.sharepoint.com/sites/DesignandFeasibility/Profilvorschaubilder/001715-01.jpg" TargetMode="External"/><Relationship Id="rId1897" Type="http://schemas.openxmlformats.org/officeDocument/2006/relationships/hyperlink" Target="https://aluext.sharepoint.com/sites/DesignandFeasibility/Lists/FeasibilityprofileDB/DispForm.aspx?ID=273" TargetMode="External"/><Relationship Id="rId2948" Type="http://schemas.openxmlformats.org/officeDocument/2006/relationships/hyperlink" Target="https://aluext.sharepoint.com/sites/DesignandFeasibility/Lists/FeasibilityprofileDB/DispForm.aspx?ID=1448" TargetMode="External"/><Relationship Id="rId1757" Type="http://schemas.openxmlformats.org/officeDocument/2006/relationships/hyperlink" Target="https://aluext.sharepoint.com/sites/DesignandFeasibility/Lists/FeasibilityprofileDB/DispForm.aspx?ID=143" TargetMode="External"/><Relationship Id="rId1964" Type="http://schemas.openxmlformats.org/officeDocument/2006/relationships/hyperlink" Target="https://aluext.sharepoint.com/sites/DesignandFeasibility/Lists/FeasibilityprofileDB/DispForm.aspx?ID=369" TargetMode="External"/><Relationship Id="rId2808" Type="http://schemas.openxmlformats.org/officeDocument/2006/relationships/hyperlink" Target="https://aluext.sharepoint.com/sites/DesignandFeasibility/Lists/FeasibilityprofileDB/DispForm.aspx?ID=1257" TargetMode="External"/><Relationship Id="rId49" Type="http://schemas.openxmlformats.org/officeDocument/2006/relationships/hyperlink" Target="https://aluext.sharepoint.com/sites/DesignandFeasibility/Profilvorschaubilder/01448-01.jpg" TargetMode="External"/><Relationship Id="rId1617" Type="http://schemas.openxmlformats.org/officeDocument/2006/relationships/hyperlink" Target="https://aluext.sharepoint.com/sites/DesignandFeasibility/Lists/FeasibilityprofileDB/DispForm.aspx?ID=1389" TargetMode="External"/><Relationship Id="rId1824" Type="http://schemas.openxmlformats.org/officeDocument/2006/relationships/hyperlink" Target="https://aluext.sharepoint.com/sites/DesignandFeasibility/Lists/FeasibilityprofileDB/DispForm.aspx?ID=204" TargetMode="External"/><Relationship Id="rId2598" Type="http://schemas.openxmlformats.org/officeDocument/2006/relationships/hyperlink" Target="https://aluext.sharepoint.com/sites/DesignandFeasibility/Lists/FeasibilityprofileDB/DispForm.aspx?ID=1044" TargetMode="External"/><Relationship Id="rId777" Type="http://schemas.openxmlformats.org/officeDocument/2006/relationships/hyperlink" Target="https://aluext.sharepoint.com/sites/DesignandFeasibility/Profilvorschaubilder/001891-02.jpg" TargetMode="External"/><Relationship Id="rId984" Type="http://schemas.openxmlformats.org/officeDocument/2006/relationships/hyperlink" Target="https://aluext.sharepoint.com/sites/DesignandFeasibility/Profilvorschaubilder/001992-02.jpg" TargetMode="External"/><Relationship Id="rId2458" Type="http://schemas.openxmlformats.org/officeDocument/2006/relationships/hyperlink" Target="https://aluext.sharepoint.com/sites/DesignandFeasibility/Lists/FeasibilityprofileDB/DispForm.aspx?ID=886" TargetMode="External"/><Relationship Id="rId2665" Type="http://schemas.openxmlformats.org/officeDocument/2006/relationships/hyperlink" Target="https://aluext.sharepoint.com/sites/DesignandFeasibility/Lists/FeasibilityprofileDB/DispForm.aspx?ID=1099" TargetMode="External"/><Relationship Id="rId2872" Type="http://schemas.openxmlformats.org/officeDocument/2006/relationships/hyperlink" Target="https://aluext.sharepoint.com/sites/DesignandFeasibility/Lists/FeasibilityprofileDB/DispForm.aspx?ID=1324" TargetMode="External"/><Relationship Id="rId637" Type="http://schemas.openxmlformats.org/officeDocument/2006/relationships/hyperlink" Target="https://aluext.sharepoint.com/sites/DesignandFeasibility/Profilvorschaubilder/001848-02.jpg" TargetMode="External"/><Relationship Id="rId844" Type="http://schemas.openxmlformats.org/officeDocument/2006/relationships/hyperlink" Target="https://aluext.sharepoint.com/sites/DesignandFeasibility/Profilvorschaubilder/01923-07.jpg" TargetMode="External"/><Relationship Id="rId1267" Type="http://schemas.openxmlformats.org/officeDocument/2006/relationships/hyperlink" Target="https://aluext.sharepoint.com/sites/DesignandFeasibility/Profilvorschaubilder/002118-01.jpg" TargetMode="External"/><Relationship Id="rId1474" Type="http://schemas.openxmlformats.org/officeDocument/2006/relationships/hyperlink" Target="https://aluext.sharepoint.com/sites/DesignandFeasibility/Profilvorschaubilder/02263-02.jpg" TargetMode="External"/><Relationship Id="rId1681" Type="http://schemas.openxmlformats.org/officeDocument/2006/relationships/hyperlink" Target="https://aluext.sharepoint.com/sites/DesignandFeasibility/Lists/FeasibilityprofileDB/DispForm.aspx?ID=80" TargetMode="External"/><Relationship Id="rId2318" Type="http://schemas.openxmlformats.org/officeDocument/2006/relationships/hyperlink" Target="https://aluext.sharepoint.com/sites/DesignandFeasibility/Lists/FeasibilityprofileDB/DispForm.aspx?ID=704" TargetMode="External"/><Relationship Id="rId2525" Type="http://schemas.openxmlformats.org/officeDocument/2006/relationships/hyperlink" Target="https://aluext.sharepoint.com/sites/DesignandFeasibility/Lists/FeasibilityprofileDB/DispForm.aspx?ID=999" TargetMode="External"/><Relationship Id="rId2732" Type="http://schemas.openxmlformats.org/officeDocument/2006/relationships/hyperlink" Target="https://aluext.sharepoint.com/sites/DesignandFeasibility/Lists/FeasibilityprofileDB/DispForm.aspx?ID=1181" TargetMode="External"/><Relationship Id="rId704" Type="http://schemas.openxmlformats.org/officeDocument/2006/relationships/hyperlink" Target="https://aluext.sharepoint.com/sites/DesignandFeasibility/Profilvorschaubilder/Profil_001860-02.jpg" TargetMode="External"/><Relationship Id="rId911" Type="http://schemas.openxmlformats.org/officeDocument/2006/relationships/hyperlink" Target="https://aluext.sharepoint.com/sites/DesignandFeasibility/Profilvorschaubilder/Profil_001958-01.jpg" TargetMode="External"/><Relationship Id="rId1127" Type="http://schemas.openxmlformats.org/officeDocument/2006/relationships/hyperlink" Target="https://aluext.sharepoint.com/sites/DesignandFeasibility/Profilvorschaubilder/logo_step_g_4c_pos.jpg" TargetMode="External"/><Relationship Id="rId1334" Type="http://schemas.openxmlformats.org/officeDocument/2006/relationships/hyperlink" Target="https://aluext.sharepoint.com/sites/DesignandFeasibility/Profilvorschaubilder/Standard.jpg" TargetMode="External"/><Relationship Id="rId1541" Type="http://schemas.openxmlformats.org/officeDocument/2006/relationships/hyperlink" Target="https://aluext.sharepoint.com/sites/DesignandFeasibility/Profilvorschaubilder/002285-01.jpg" TargetMode="External"/><Relationship Id="rId40" Type="http://schemas.openxmlformats.org/officeDocument/2006/relationships/hyperlink" Target="https://aluext.sharepoint.com/sites/DesignandFeasibility/Profilvorschaubilder/01354-011.jpg" TargetMode="External"/><Relationship Id="rId1401" Type="http://schemas.openxmlformats.org/officeDocument/2006/relationships/hyperlink" Target="https://aluext.sharepoint.com/sites/DesignandFeasibility/Profilvorschaubilder/02212-001.jpg" TargetMode="External"/><Relationship Id="rId3159" Type="http://schemas.openxmlformats.org/officeDocument/2006/relationships/hyperlink" Target="https://aluext.sharepoint.com/sites/DesignandFeasibility/Lists/FeasibilityprofileDB/DispForm.aspx?ID=1660" TargetMode="External"/><Relationship Id="rId287" Type="http://schemas.openxmlformats.org/officeDocument/2006/relationships/hyperlink" Target="https://aluext.sharepoint.com/sites/DesignandFeasibility/Profilvorschaubilder/001705-018.jpg" TargetMode="External"/><Relationship Id="rId494" Type="http://schemas.openxmlformats.org/officeDocument/2006/relationships/hyperlink" Target="https://aluext.sharepoint.com/sites/DesignandFeasibility/Profilvorschaubilder/Profil_001803-01.jpg" TargetMode="External"/><Relationship Id="rId2175" Type="http://schemas.openxmlformats.org/officeDocument/2006/relationships/hyperlink" Target="https://aluext.sharepoint.com/sites/DesignandFeasibility/Lists/FeasibilityprofileDB/DispForm.aspx?ID=572" TargetMode="External"/><Relationship Id="rId2382" Type="http://schemas.openxmlformats.org/officeDocument/2006/relationships/hyperlink" Target="https://aluext.sharepoint.com/sites/DesignandFeasibility/Lists/FeasibilityprofileDB/DispForm.aspx?ID=804" TargetMode="External"/><Relationship Id="rId3019" Type="http://schemas.openxmlformats.org/officeDocument/2006/relationships/hyperlink" Target="https://aluext.sharepoint.com/sites/DesignandFeasibility/Lists/FeasibilityprofileDB/DispForm.aspx?ID=1523" TargetMode="External"/><Relationship Id="rId147" Type="http://schemas.openxmlformats.org/officeDocument/2006/relationships/hyperlink" Target="https://aluext.sharepoint.com/sites/DesignandFeasibility/Profilvorschaubilder/logo_step_g_4c_pos.jpg" TargetMode="External"/><Relationship Id="rId354" Type="http://schemas.openxmlformats.org/officeDocument/2006/relationships/hyperlink" Target="https://aluext.sharepoint.com/sites/DesignandFeasibility/Profilvorschaubilder/Profil_001733-02.jpg" TargetMode="External"/><Relationship Id="rId1191" Type="http://schemas.openxmlformats.org/officeDocument/2006/relationships/hyperlink" Target="https://aluext.sharepoint.com/sites/DesignandFeasibility/Profilvorschaubilder/Standards/Rundstange.jpg" TargetMode="External"/><Relationship Id="rId2035" Type="http://schemas.openxmlformats.org/officeDocument/2006/relationships/hyperlink" Target="https://aluext.sharepoint.com/sites/DesignandFeasibility/Lists/FeasibilityprofileDB/DispForm.aspx?ID=445" TargetMode="External"/><Relationship Id="rId561" Type="http://schemas.openxmlformats.org/officeDocument/2006/relationships/hyperlink" Target="https://aluext.sharepoint.com/sites/DesignandFeasibility/Profilvorschaubilder/001825-10.jpg" TargetMode="External"/><Relationship Id="rId2242" Type="http://schemas.openxmlformats.org/officeDocument/2006/relationships/hyperlink" Target="https://aluext.sharepoint.com/sites/DesignandFeasibility/Lists/FeasibilityprofileDB/DispForm.aspx?ID=655" TargetMode="External"/><Relationship Id="rId214" Type="http://schemas.openxmlformats.org/officeDocument/2006/relationships/hyperlink" Target="https://aluext.sharepoint.com/sites/DesignandFeasibility/Profilvorschaubilder/01668-01.jpg" TargetMode="External"/><Relationship Id="rId421" Type="http://schemas.openxmlformats.org/officeDocument/2006/relationships/hyperlink" Target="https://aluext.sharepoint.com/sites/DesignandFeasibility/Profilvorschaubilder/Standards/Flachstange.jpg" TargetMode="External"/><Relationship Id="rId1051" Type="http://schemas.openxmlformats.org/officeDocument/2006/relationships/hyperlink" Target="https://aluext.sharepoint.com/sites/DesignandFeasibility/Profilvorschaubilder/02019-01.jpg" TargetMode="External"/><Relationship Id="rId2102" Type="http://schemas.openxmlformats.org/officeDocument/2006/relationships/hyperlink" Target="https://aluext.sharepoint.com/sites/DesignandFeasibility/Lists/FeasibilityprofileDB/DispForm.aspx?ID=523" TargetMode="External"/><Relationship Id="rId1868" Type="http://schemas.openxmlformats.org/officeDocument/2006/relationships/hyperlink" Target="https://aluext.sharepoint.com/sites/DesignandFeasibility/Lists/FeasibilityprofileDB/DispForm.aspx?ID=257" TargetMode="External"/><Relationship Id="rId2919" Type="http://schemas.openxmlformats.org/officeDocument/2006/relationships/hyperlink" Target="https://aluext.sharepoint.com/sites/DesignandFeasibility/Lists/FeasibilityprofileDB/DispForm.aspx?ID=1417" TargetMode="External"/><Relationship Id="rId3083" Type="http://schemas.openxmlformats.org/officeDocument/2006/relationships/hyperlink" Target="https://aluext.sharepoint.com/sites/DesignandFeasibility/Lists/FeasibilityprofileDB/DispForm.aspx?ID=1581" TargetMode="External"/><Relationship Id="rId1728" Type="http://schemas.openxmlformats.org/officeDocument/2006/relationships/hyperlink" Target="https://aluext.sharepoint.com/sites/DesignandFeasibility/Lists/FeasibilityprofileDB/DispForm.aspx?ID=116" TargetMode="External"/><Relationship Id="rId1935" Type="http://schemas.openxmlformats.org/officeDocument/2006/relationships/hyperlink" Target="https://aluext.sharepoint.com/sites/DesignandFeasibility/Lists/FeasibilityprofileDB/DispForm.aspx?ID=322" TargetMode="External"/><Relationship Id="rId3150" Type="http://schemas.openxmlformats.org/officeDocument/2006/relationships/hyperlink" Target="https://aluext.sharepoint.com/sites/DesignandFeasibility/Lists/FeasibilityprofileDB/DispForm.aspx?ID=1651" TargetMode="External"/><Relationship Id="rId3010" Type="http://schemas.openxmlformats.org/officeDocument/2006/relationships/hyperlink" Target="https://aluext.sharepoint.com/sites/DesignandFeasibility/Lists/FeasibilityprofileDB/DispForm.aspx?ID=1513" TargetMode="External"/><Relationship Id="rId4" Type="http://schemas.openxmlformats.org/officeDocument/2006/relationships/hyperlink" Target="https://aluext.sharepoint.com/sites/DesignandFeasibility/Profilvorschaubilder/000116-01.jpg" TargetMode="External"/><Relationship Id="rId888" Type="http://schemas.openxmlformats.org/officeDocument/2006/relationships/hyperlink" Target="https://aluext.sharepoint.com/sites/DesignandFeasibility/Profilvorschaubilder/001944-03.jpg" TargetMode="External"/><Relationship Id="rId2569" Type="http://schemas.openxmlformats.org/officeDocument/2006/relationships/hyperlink" Target="https://aluext.sharepoint.com/sites/DesignandFeasibility/Lists/FeasibilityprofileDB/DispForm.aspx?ID=1007" TargetMode="External"/><Relationship Id="rId2776" Type="http://schemas.openxmlformats.org/officeDocument/2006/relationships/hyperlink" Target="https://aluext.sharepoint.com/sites/DesignandFeasibility/Lists/FeasibilityprofileDB/DispForm.aspx?ID=1334" TargetMode="External"/><Relationship Id="rId2983" Type="http://schemas.openxmlformats.org/officeDocument/2006/relationships/hyperlink" Target="https://aluext.sharepoint.com/sites/DesignandFeasibility/Lists/FeasibilityprofileDB/DispForm.aspx?ID=1485" TargetMode="External"/><Relationship Id="rId748" Type="http://schemas.openxmlformats.org/officeDocument/2006/relationships/hyperlink" Target="https://aluext.sharepoint.com/sites/DesignandFeasibility/Profilvorschaubilder/Standards/Rundrohr.jpg" TargetMode="External"/><Relationship Id="rId955" Type="http://schemas.openxmlformats.org/officeDocument/2006/relationships/hyperlink" Target="https://aluext.sharepoint.com/sites/DesignandFeasibility/Profilvorschaubilder/01978-01.jpg" TargetMode="External"/><Relationship Id="rId1378" Type="http://schemas.openxmlformats.org/officeDocument/2006/relationships/hyperlink" Target="https://aluext.sharepoint.com/sites/DesignandFeasibility/Profilvorschaubilder/002193-06.jpg" TargetMode="External"/><Relationship Id="rId1585" Type="http://schemas.openxmlformats.org/officeDocument/2006/relationships/hyperlink" Target="https://aluext.sharepoint.com/sites/DesignandFeasibility/Profilvorschaubilder/Standard.jpg" TargetMode="External"/><Relationship Id="rId1792" Type="http://schemas.openxmlformats.org/officeDocument/2006/relationships/hyperlink" Target="https://aluext.sharepoint.com/sites/DesignandFeasibility/Lists/FeasibilityprofileDB/DispForm.aspx?ID=175" TargetMode="External"/><Relationship Id="rId2429" Type="http://schemas.openxmlformats.org/officeDocument/2006/relationships/hyperlink" Target="https://aluext.sharepoint.com/sites/DesignandFeasibility/Lists/FeasibilityprofileDB/DispForm.aspx?ID=851" TargetMode="External"/><Relationship Id="rId2636" Type="http://schemas.openxmlformats.org/officeDocument/2006/relationships/hyperlink" Target="https://aluext.sharepoint.com/sites/DesignandFeasibility/Lists/FeasibilityprofileDB/DispForm.aspx?ID=1077" TargetMode="External"/><Relationship Id="rId2843" Type="http://schemas.openxmlformats.org/officeDocument/2006/relationships/hyperlink" Target="https://aluext.sharepoint.com/sites/DesignandFeasibility/Lists/FeasibilityprofileDB/DispForm.aspx?ID=1293" TargetMode="External"/><Relationship Id="rId84" Type="http://schemas.openxmlformats.org/officeDocument/2006/relationships/hyperlink" Target="https://aluext.sharepoint.com/sites/DesignandFeasibility/Profilvorschaubilder/01614-04.jpg" TargetMode="External"/><Relationship Id="rId608" Type="http://schemas.openxmlformats.org/officeDocument/2006/relationships/hyperlink" Target="https://aluext.sharepoint.com/sites/DesignandFeasibility/Profilvorschaubilder/01835-01.jpg" TargetMode="External"/><Relationship Id="rId815" Type="http://schemas.openxmlformats.org/officeDocument/2006/relationships/hyperlink" Target="https://aluext.sharepoint.com/sites/DesignandFeasibility/Profilvorschaubilder/001905-07.jpg" TargetMode="External"/><Relationship Id="rId1238" Type="http://schemas.openxmlformats.org/officeDocument/2006/relationships/hyperlink" Target="https://aluext.sharepoint.com/sites/DesignandFeasibility/Profilvorschaubilder/002112-03.jpg" TargetMode="External"/><Relationship Id="rId1445" Type="http://schemas.openxmlformats.org/officeDocument/2006/relationships/hyperlink" Target="https://aluext.sharepoint.com/sites/DesignandFeasibility/Profilvorschaubilder/Standards/U-Profil.jpg" TargetMode="External"/><Relationship Id="rId1652" Type="http://schemas.openxmlformats.org/officeDocument/2006/relationships/hyperlink" Target="https://aluext.sharepoint.com/sites/DesignandFeasibility/Lists/FeasibilityprofileDB/DispForm.aspx?ID=242" TargetMode="External"/><Relationship Id="rId1305" Type="http://schemas.openxmlformats.org/officeDocument/2006/relationships/hyperlink" Target="https://aluext.sharepoint.com/sites/DesignandFeasibility/Profilvorschaubilder/02157-001.jpg" TargetMode="External"/><Relationship Id="rId2703" Type="http://schemas.openxmlformats.org/officeDocument/2006/relationships/hyperlink" Target="https://aluext.sharepoint.com/sites/DesignandFeasibility/Lists/FeasibilityprofileDB/DispForm.aspx?ID=1146" TargetMode="External"/><Relationship Id="rId2910" Type="http://schemas.openxmlformats.org/officeDocument/2006/relationships/hyperlink" Target="https://aluext.sharepoint.com/sites/DesignandFeasibility/Lists/FeasibilityprofileDB/DispForm.aspx?ID=1397" TargetMode="External"/><Relationship Id="rId1512" Type="http://schemas.openxmlformats.org/officeDocument/2006/relationships/hyperlink" Target="https://aluext.sharepoint.com/sites/DesignandFeasibility/Profilvorschaubilder/Profil_002269-29.jpg" TargetMode="External"/><Relationship Id="rId11" Type="http://schemas.openxmlformats.org/officeDocument/2006/relationships/hyperlink" Target="https://aluext.sharepoint.com/sites/DesignandFeasibility/Profilvorschaubilder/000405-05.jpg" TargetMode="External"/><Relationship Id="rId398" Type="http://schemas.openxmlformats.org/officeDocument/2006/relationships/hyperlink" Target="https://aluext.sharepoint.com/sites/DesignandFeasibility/Profilvorschaubilder/01750-001.jpg" TargetMode="External"/><Relationship Id="rId2079" Type="http://schemas.openxmlformats.org/officeDocument/2006/relationships/hyperlink" Target="https://aluext.sharepoint.com/sites/DesignandFeasibility/Lists/FeasibilityprofileDB/DispForm.aspx?ID=496" TargetMode="External"/><Relationship Id="rId2286" Type="http://schemas.openxmlformats.org/officeDocument/2006/relationships/hyperlink" Target="https://aluext.sharepoint.com/sites/DesignandFeasibility/Lists/FeasibilityprofileDB/DispForm.aspx?ID=753" TargetMode="External"/><Relationship Id="rId2493" Type="http://schemas.openxmlformats.org/officeDocument/2006/relationships/hyperlink" Target="https://aluext.sharepoint.com/sites/DesignandFeasibility/Lists/FeasibilityprofileDB/DispForm.aspx?ID=927" TargetMode="External"/><Relationship Id="rId258" Type="http://schemas.openxmlformats.org/officeDocument/2006/relationships/hyperlink" Target="https://aluext.sharepoint.com/sites/DesignandFeasibility/Profilvorschaubilder/01701-01.jpg" TargetMode="External"/><Relationship Id="rId465" Type="http://schemas.openxmlformats.org/officeDocument/2006/relationships/hyperlink" Target="https://aluext.sharepoint.com/sites/DesignandFeasibility/Profilvorschaubilder/001793-02.jpg" TargetMode="External"/><Relationship Id="rId672" Type="http://schemas.openxmlformats.org/officeDocument/2006/relationships/hyperlink" Target="https://aluext.sharepoint.com/sites/DesignandFeasibility/Profilvorschaubilder/001854-29.jpg" TargetMode="External"/><Relationship Id="rId1095" Type="http://schemas.openxmlformats.org/officeDocument/2006/relationships/hyperlink" Target="https://aluext.sharepoint.com/sites/DesignandFeasibility/Profilvorschaubilder/002039-01.jpg" TargetMode="External"/><Relationship Id="rId2146" Type="http://schemas.openxmlformats.org/officeDocument/2006/relationships/hyperlink" Target="https://aluext.sharepoint.com/sites/DesignandFeasibility/Lists/FeasibilityprofileDB/DispForm.aspx?ID=562" TargetMode="External"/><Relationship Id="rId2353" Type="http://schemas.openxmlformats.org/officeDocument/2006/relationships/hyperlink" Target="https://aluext.sharepoint.com/sites/DesignandFeasibility/Lists/FeasibilityprofileDB/DispForm.aspx?ID=770" TargetMode="External"/><Relationship Id="rId2560" Type="http://schemas.openxmlformats.org/officeDocument/2006/relationships/hyperlink" Target="https://aluext.sharepoint.com/sites/DesignandFeasibility/Lists/FeasibilityprofileDB/DispForm.aspx?ID=1013" TargetMode="External"/><Relationship Id="rId118" Type="http://schemas.openxmlformats.org/officeDocument/2006/relationships/hyperlink" Target="https://aluext.sharepoint.com/sites/DesignandFeasibility/Profilvorschaubilder/Standards/Flachstange.jpg" TargetMode="External"/><Relationship Id="rId325" Type="http://schemas.openxmlformats.org/officeDocument/2006/relationships/hyperlink" Target="https://aluext.sharepoint.com/sites/DesignandFeasibility/Profilvorschaubilder/Profil_001720-01.jpg" TargetMode="External"/><Relationship Id="rId532" Type="http://schemas.openxmlformats.org/officeDocument/2006/relationships/hyperlink" Target="https://aluext.sharepoint.com/sites/DesignandFeasibility/Profilvorschaubilder/Profil_001817-05.jpg" TargetMode="External"/><Relationship Id="rId1162" Type="http://schemas.openxmlformats.org/officeDocument/2006/relationships/hyperlink" Target="https://aluext.sharepoint.com/sites/DesignandFeasibility/Profilvorschaubilder/002081-01.jpg" TargetMode="External"/><Relationship Id="rId2006" Type="http://schemas.openxmlformats.org/officeDocument/2006/relationships/hyperlink" Target="https://aluext.sharepoint.com/sites/DesignandFeasibility/Lists/FeasibilityprofileDB/DispForm.aspx?ID=410" TargetMode="External"/><Relationship Id="rId2213" Type="http://schemas.openxmlformats.org/officeDocument/2006/relationships/hyperlink" Target="https://aluext.sharepoint.com/sites/DesignandFeasibility/Lists/FeasibilityprofileDB/DispForm.aspx?ID=607" TargetMode="External"/><Relationship Id="rId2420" Type="http://schemas.openxmlformats.org/officeDocument/2006/relationships/hyperlink" Target="https://aluext.sharepoint.com/sites/DesignandFeasibility/Lists/FeasibilityprofileDB/DispForm.aspx?ID=842" TargetMode="External"/><Relationship Id="rId1022" Type="http://schemas.openxmlformats.org/officeDocument/2006/relationships/hyperlink" Target="https://aluext.sharepoint.com/sites/DesignandFeasibility/Profilvorschaubilder/Profil_002005-01.jpg" TargetMode="External"/><Relationship Id="rId1979" Type="http://schemas.openxmlformats.org/officeDocument/2006/relationships/hyperlink" Target="https://aluext.sharepoint.com/sites/DesignandFeasibility/Lists/FeasibilityprofileDB/DispForm.aspx?ID=384" TargetMode="External"/><Relationship Id="rId3194" Type="http://schemas.openxmlformats.org/officeDocument/2006/relationships/hyperlink" Target="https://aluext.sharepoint.com/sites/DesignandFeasibility/Lists/FeasibilityprofileDB/DispForm.aspx?ID=1709" TargetMode="External"/><Relationship Id="rId1839" Type="http://schemas.openxmlformats.org/officeDocument/2006/relationships/hyperlink" Target="https://aluext.sharepoint.com/sites/DesignandFeasibility/Lists/FeasibilityprofileDB/DispForm.aspx?ID=222" TargetMode="External"/><Relationship Id="rId3054" Type="http://schemas.openxmlformats.org/officeDocument/2006/relationships/hyperlink" Target="https://aluext.sharepoint.com/sites/DesignandFeasibility/Lists/FeasibilityprofileDB/DispForm.aspx?ID=1553" TargetMode="External"/><Relationship Id="rId182" Type="http://schemas.openxmlformats.org/officeDocument/2006/relationships/hyperlink" Target="https://aluext.sharepoint.com/sites/DesignandFeasibility/Profilvorschaubilder/Profil_001648-02.jpg" TargetMode="External"/><Relationship Id="rId1906" Type="http://schemas.openxmlformats.org/officeDocument/2006/relationships/hyperlink" Target="https://aluext.sharepoint.com/sites/DesignandFeasibility/Lists/FeasibilityprofileDB/DispForm.aspx?ID=282" TargetMode="External"/><Relationship Id="rId2070" Type="http://schemas.openxmlformats.org/officeDocument/2006/relationships/hyperlink" Target="https://aluext.sharepoint.com/sites/DesignandFeasibility/Lists/FeasibilityprofileDB/DispForm.aspx?ID=486" TargetMode="External"/><Relationship Id="rId3121" Type="http://schemas.openxmlformats.org/officeDocument/2006/relationships/hyperlink" Target="https://aluext.sharepoint.com/sites/DesignandFeasibility/Lists/FeasibilityprofileDB/DispForm.aspx?ID=1620" TargetMode="External"/><Relationship Id="rId999" Type="http://schemas.openxmlformats.org/officeDocument/2006/relationships/hyperlink" Target="https://aluext.sharepoint.com/sites/DesignandFeasibility/Profilvorschaubilder/Profil%20001995-11.jpg" TargetMode="External"/><Relationship Id="rId2887" Type="http://schemas.openxmlformats.org/officeDocument/2006/relationships/hyperlink" Target="https://aluext.sharepoint.com/sites/DesignandFeasibility/Lists/FeasibilityprofileDB/DispForm.aspx?ID=1351" TargetMode="External"/><Relationship Id="rId859" Type="http://schemas.openxmlformats.org/officeDocument/2006/relationships/hyperlink" Target="https://aluext.sharepoint.com/sites/DesignandFeasibility/Profilvorschaubilder/001927-01.jpg" TargetMode="External"/><Relationship Id="rId1489" Type="http://schemas.openxmlformats.org/officeDocument/2006/relationships/hyperlink" Target="https://aluext.sharepoint.com/sites/DesignandFeasibility/Profilvorschaubilder/Profil_002269-06.jpg" TargetMode="External"/><Relationship Id="rId1696" Type="http://schemas.openxmlformats.org/officeDocument/2006/relationships/hyperlink" Target="https://aluext.sharepoint.com/sites/DesignandFeasibility/Lists/FeasibilityprofileDB/DispForm.aspx?ID=87" TargetMode="External"/><Relationship Id="rId1349" Type="http://schemas.openxmlformats.org/officeDocument/2006/relationships/hyperlink" Target="https://aluext.sharepoint.com/sites/DesignandFeasibility/Profilvorschaubilder/Standard.jpg" TargetMode="External"/><Relationship Id="rId2747" Type="http://schemas.openxmlformats.org/officeDocument/2006/relationships/hyperlink" Target="https://aluext.sharepoint.com/sites/DesignandFeasibility/Lists/FeasibilityprofileDB/DispForm.aspx?ID=1199" TargetMode="External"/><Relationship Id="rId2954" Type="http://schemas.openxmlformats.org/officeDocument/2006/relationships/hyperlink" Target="https://aluext.sharepoint.com/sites/DesignandFeasibility/Lists/FeasibilityprofileDB/DispForm.aspx?ID=1453" TargetMode="External"/><Relationship Id="rId719" Type="http://schemas.openxmlformats.org/officeDocument/2006/relationships/hyperlink" Target="https://aluext.sharepoint.com/sites/DesignandFeasibility/Profilvorschaubilder/logo_step_g_4c_pos.jpg" TargetMode="External"/><Relationship Id="rId926" Type="http://schemas.openxmlformats.org/officeDocument/2006/relationships/hyperlink" Target="https://aluext.sharepoint.com/sites/DesignandFeasibility/Profilvorschaubilder/Profil_001963-01.jpg" TargetMode="External"/><Relationship Id="rId1556" Type="http://schemas.openxmlformats.org/officeDocument/2006/relationships/hyperlink" Target="https://aluext.sharepoint.com/sites/DesignandFeasibility/Profilvorschaubilder/002297-03.jpg" TargetMode="External"/><Relationship Id="rId1763" Type="http://schemas.openxmlformats.org/officeDocument/2006/relationships/hyperlink" Target="https://aluext.sharepoint.com/sites/DesignandFeasibility/Lists/FeasibilityprofileDB/DispForm.aspx?ID=150" TargetMode="External"/><Relationship Id="rId1970" Type="http://schemas.openxmlformats.org/officeDocument/2006/relationships/hyperlink" Target="https://aluext.sharepoint.com/sites/DesignandFeasibility/Lists/FeasibilityprofileDB/DispForm.aspx?ID=375" TargetMode="External"/><Relationship Id="rId2607" Type="http://schemas.openxmlformats.org/officeDocument/2006/relationships/hyperlink" Target="https://aluext.sharepoint.com/sites/DesignandFeasibility/Lists/FeasibilityprofileDB/DispForm.aspx?ID=1105" TargetMode="External"/><Relationship Id="rId2814" Type="http://schemas.openxmlformats.org/officeDocument/2006/relationships/hyperlink" Target="https://aluext.sharepoint.com/sites/DesignandFeasibility/Lists/FeasibilityprofileDB/DispForm.aspx?ID=1261" TargetMode="External"/><Relationship Id="rId55" Type="http://schemas.openxmlformats.org/officeDocument/2006/relationships/hyperlink" Target="https://aluext.sharepoint.com/sites/DesignandFeasibility/Profilvorschaubilder/01510-05.jpg" TargetMode="External"/><Relationship Id="rId1209" Type="http://schemas.openxmlformats.org/officeDocument/2006/relationships/hyperlink" Target="https://aluext.sharepoint.com/sites/DesignandFeasibility/Profilvorschaubilder/002100-09.jpg" TargetMode="External"/><Relationship Id="rId1416" Type="http://schemas.openxmlformats.org/officeDocument/2006/relationships/hyperlink" Target="https://aluext.sharepoint.com/sites/DesignandFeasibility/Profilvorschaubilder/002226-01.jpg" TargetMode="External"/><Relationship Id="rId1623" Type="http://schemas.openxmlformats.org/officeDocument/2006/relationships/hyperlink" Target="https://aluext.sharepoint.com/sites/DesignandFeasibility/Lists/FeasibilityprofileDB/DispForm.aspx?ID=1416" TargetMode="External"/><Relationship Id="rId1830" Type="http://schemas.openxmlformats.org/officeDocument/2006/relationships/hyperlink" Target="https://aluext.sharepoint.com/sites/DesignandFeasibility/Lists/FeasibilityprofileDB/DispForm.aspx?ID=211" TargetMode="External"/><Relationship Id="rId2397" Type="http://schemas.openxmlformats.org/officeDocument/2006/relationships/hyperlink" Target="https://aluext.sharepoint.com/sites/DesignandFeasibility/Lists/FeasibilityprofileDB/DispForm.aspx?ID=821" TargetMode="External"/><Relationship Id="rId369" Type="http://schemas.openxmlformats.org/officeDocument/2006/relationships/hyperlink" Target="https://aluext.sharepoint.com/sites/DesignandFeasibility/Profilvorschaubilder/logo_step_g_4c_pos.jpg" TargetMode="External"/><Relationship Id="rId576" Type="http://schemas.openxmlformats.org/officeDocument/2006/relationships/hyperlink" Target="https://aluext.sharepoint.com/sites/DesignandFeasibility/Profilvorschaubilder/001826-06.jpg" TargetMode="External"/><Relationship Id="rId783" Type="http://schemas.openxmlformats.org/officeDocument/2006/relationships/hyperlink" Target="https://aluext.sharepoint.com/sites/DesignandFeasibility/Profilvorschaubilder/001894-02.jpg" TargetMode="External"/><Relationship Id="rId990" Type="http://schemas.openxmlformats.org/officeDocument/2006/relationships/hyperlink" Target="https://aluext.sharepoint.com/sites/DesignandFeasibility/Profilvorschaubilder/Profil_001995-02.jpg" TargetMode="External"/><Relationship Id="rId2257" Type="http://schemas.openxmlformats.org/officeDocument/2006/relationships/hyperlink" Target="https://aluext.sharepoint.com/sites/DesignandFeasibility/Lists/FeasibilityprofileDB/DispForm.aspx?ID=681" TargetMode="External"/><Relationship Id="rId2464" Type="http://schemas.openxmlformats.org/officeDocument/2006/relationships/hyperlink" Target="https://aluext.sharepoint.com/sites/DesignandFeasibility/Lists/FeasibilityprofileDB/DispForm.aspx?ID=893" TargetMode="External"/><Relationship Id="rId2671" Type="http://schemas.openxmlformats.org/officeDocument/2006/relationships/hyperlink" Target="https://aluext.sharepoint.com/sites/DesignandFeasibility/Lists/FeasibilityprofileDB/DispForm.aspx?ID=1111" TargetMode="External"/><Relationship Id="rId229" Type="http://schemas.openxmlformats.org/officeDocument/2006/relationships/hyperlink" Target="https://aluext.sharepoint.com/sites/DesignandFeasibility/Profilvorschaubilder/Profil_001680-01.jpg" TargetMode="External"/><Relationship Id="rId436" Type="http://schemas.openxmlformats.org/officeDocument/2006/relationships/hyperlink" Target="https://aluext.sharepoint.com/sites/DesignandFeasibility/Profilvorschaubilder/001766-04.jpg" TargetMode="External"/><Relationship Id="rId643" Type="http://schemas.openxmlformats.org/officeDocument/2006/relationships/hyperlink" Target="https://aluext.sharepoint.com/sites/DesignandFeasibility/Profilvorschaubilder/logo_step_g_4c_pos.jpg" TargetMode="External"/><Relationship Id="rId1066" Type="http://schemas.openxmlformats.org/officeDocument/2006/relationships/hyperlink" Target="https://aluext.sharepoint.com/sites/DesignandFeasibility/Profilvorschaubilder/logo_step_g_4c_pos.jpg" TargetMode="External"/><Relationship Id="rId1273" Type="http://schemas.openxmlformats.org/officeDocument/2006/relationships/hyperlink" Target="https://aluext.sharepoint.com/sites/DesignandFeasibility/Profilvorschaubilder/Standards/Flachstange.jpg" TargetMode="External"/><Relationship Id="rId1480" Type="http://schemas.openxmlformats.org/officeDocument/2006/relationships/hyperlink" Target="https://aluext.sharepoint.com/sites/DesignandFeasibility/Profilvorschaubilder/Profil_002267-01.jpg" TargetMode="External"/><Relationship Id="rId2117" Type="http://schemas.openxmlformats.org/officeDocument/2006/relationships/hyperlink" Target="https://aluext.sharepoint.com/sites/DesignandFeasibility/Lists/FeasibilityprofileDB/DispForm.aspx?ID=531" TargetMode="External"/><Relationship Id="rId2324" Type="http://schemas.openxmlformats.org/officeDocument/2006/relationships/hyperlink" Target="https://aluext.sharepoint.com/sites/DesignandFeasibility/Lists/FeasibilityprofileDB/DispForm.aspx?ID=710" TargetMode="External"/><Relationship Id="rId850" Type="http://schemas.openxmlformats.org/officeDocument/2006/relationships/hyperlink" Target="https://aluext.sharepoint.com/sites/DesignandFeasibility/Profilvorschaubilder/01923-13.jpg" TargetMode="External"/><Relationship Id="rId1133" Type="http://schemas.openxmlformats.org/officeDocument/2006/relationships/hyperlink" Target="https://aluext.sharepoint.com/sites/DesignandFeasibility/Profilvorschaubilder/Profil_002067-06.jpg" TargetMode="External"/><Relationship Id="rId2531" Type="http://schemas.openxmlformats.org/officeDocument/2006/relationships/hyperlink" Target="https://aluext.sharepoint.com/sites/DesignandFeasibility/Lists/FeasibilityprofileDB/DispForm.aspx?ID=969" TargetMode="External"/><Relationship Id="rId503" Type="http://schemas.openxmlformats.org/officeDocument/2006/relationships/hyperlink" Target="https://aluext.sharepoint.com/sites/DesignandFeasibility/Profilvorschaubilder/01806-01.jpg" TargetMode="External"/><Relationship Id="rId710" Type="http://schemas.openxmlformats.org/officeDocument/2006/relationships/hyperlink" Target="https://aluext.sharepoint.com/sites/DesignandFeasibility/Profilvorschaubilder/01862-01.jpg" TargetMode="External"/><Relationship Id="rId1340" Type="http://schemas.openxmlformats.org/officeDocument/2006/relationships/hyperlink" Target="https://aluext.sharepoint.com/sites/DesignandFeasibility/Profilvorschaubilder/Standard.jpg" TargetMode="External"/><Relationship Id="rId3098" Type="http://schemas.openxmlformats.org/officeDocument/2006/relationships/hyperlink" Target="https://aluext.sharepoint.com/sites/DesignandFeasibility/Lists/FeasibilityprofileDB/DispForm.aspx?ID=1597" TargetMode="External"/><Relationship Id="rId1200" Type="http://schemas.openxmlformats.org/officeDocument/2006/relationships/hyperlink" Target="https://aluext.sharepoint.com/sites/DesignandFeasibility/Profilvorschaubilder/02099-01.jpg" TargetMode="External"/><Relationship Id="rId3165" Type="http://schemas.openxmlformats.org/officeDocument/2006/relationships/hyperlink" Target="https://aluext.sharepoint.com/sites/DesignandFeasibility/Lists/FeasibilityprofileDB/DispForm.aspx?ID=1666" TargetMode="External"/><Relationship Id="rId293" Type="http://schemas.openxmlformats.org/officeDocument/2006/relationships/hyperlink" Target="https://aluext.sharepoint.com/sites/DesignandFeasibility/Profilvorschaubilder/001706-05.jpg" TargetMode="External"/><Relationship Id="rId2181" Type="http://schemas.openxmlformats.org/officeDocument/2006/relationships/hyperlink" Target="https://aluext.sharepoint.com/sites/DesignandFeasibility/Lists/FeasibilityprofileDB/DispForm.aspx?ID=578" TargetMode="External"/><Relationship Id="rId3025" Type="http://schemas.openxmlformats.org/officeDocument/2006/relationships/hyperlink" Target="https://aluext.sharepoint.com/sites/DesignandFeasibility/Lists/FeasibilityprofileDB/DispForm.aspx?ID=1686" TargetMode="External"/><Relationship Id="rId153" Type="http://schemas.openxmlformats.org/officeDocument/2006/relationships/hyperlink" Target="https://aluext.sharepoint.com/sites/DesignandFeasibility/Profilvorschaubilder/Standards/Rechteckrohr.jpg" TargetMode="External"/><Relationship Id="rId360" Type="http://schemas.openxmlformats.org/officeDocument/2006/relationships/hyperlink" Target="https://aluext.sharepoint.com/sites/DesignandFeasibility/Profilvorschaubilder/01734-05.jpg" TargetMode="External"/><Relationship Id="rId2041" Type="http://schemas.openxmlformats.org/officeDocument/2006/relationships/hyperlink" Target="https://aluext.sharepoint.com/sites/DesignandFeasibility/Lists/FeasibilityprofileDB/DispForm.aspx?ID=452" TargetMode="External"/><Relationship Id="rId220" Type="http://schemas.openxmlformats.org/officeDocument/2006/relationships/hyperlink" Target="https://aluext.sharepoint.com/sites/DesignandFeasibility/Profilvorschaubilder/001672-01.jpg" TargetMode="External"/><Relationship Id="rId2998" Type="http://schemas.openxmlformats.org/officeDocument/2006/relationships/hyperlink" Target="https://aluext.sharepoint.com/sites/DesignandFeasibility/Lists/FeasibilityprofileDB/DispForm.aspx?ID=1502" TargetMode="External"/><Relationship Id="rId2858" Type="http://schemas.openxmlformats.org/officeDocument/2006/relationships/hyperlink" Target="https://aluext.sharepoint.com/sites/DesignandFeasibility/Lists/FeasibilityprofileDB/DispForm.aspx?ID=1311" TargetMode="External"/><Relationship Id="rId99" Type="http://schemas.openxmlformats.org/officeDocument/2006/relationships/hyperlink" Target="https://aluext.sharepoint.com/sites/DesignandFeasibility/Profilvorschaubilder/Profil_001620-04.jpg" TargetMode="External"/><Relationship Id="rId1667" Type="http://schemas.openxmlformats.org/officeDocument/2006/relationships/hyperlink" Target="https://aluext.sharepoint.com/sites/DesignandFeasibility/Lists/FeasibilityprofileDB/DispForm.aspx?ID=235" TargetMode="External"/><Relationship Id="rId1874" Type="http://schemas.openxmlformats.org/officeDocument/2006/relationships/hyperlink" Target="https://aluext.sharepoint.com/sites/DesignandFeasibility/Lists/FeasibilityprofileDB/DispForm.aspx?ID=263" TargetMode="External"/><Relationship Id="rId2718" Type="http://schemas.openxmlformats.org/officeDocument/2006/relationships/hyperlink" Target="https://aluext.sharepoint.com/sites/DesignandFeasibility/Lists/FeasibilityprofileDB/DispForm.aspx?ID=1163" TargetMode="External"/><Relationship Id="rId2925" Type="http://schemas.openxmlformats.org/officeDocument/2006/relationships/hyperlink" Target="https://aluext.sharepoint.com/sites/DesignandFeasibility/Lists/FeasibilityprofileDB/DispForm.aspx?ID=1424" TargetMode="External"/><Relationship Id="rId1527" Type="http://schemas.openxmlformats.org/officeDocument/2006/relationships/hyperlink" Target="https://aluext.sharepoint.com/sites/DesignandFeasibility/Profilvorschaubilder/02274_04.jpg" TargetMode="External"/><Relationship Id="rId1734" Type="http://schemas.openxmlformats.org/officeDocument/2006/relationships/hyperlink" Target="https://aluext.sharepoint.com/sites/DesignandFeasibility/Lists/FeasibilityprofileDB/DispForm.aspx?ID=121" TargetMode="External"/><Relationship Id="rId1941" Type="http://schemas.openxmlformats.org/officeDocument/2006/relationships/hyperlink" Target="https://aluext.sharepoint.com/sites/DesignandFeasibility/Lists/FeasibilityprofileDB/DispForm.aspx?ID=346" TargetMode="External"/><Relationship Id="rId26" Type="http://schemas.openxmlformats.org/officeDocument/2006/relationships/hyperlink" Target="https://aluext.sharepoint.com/sites/DesignandFeasibility/Profilvorschaubilder/01354-005.jpg" TargetMode="External"/><Relationship Id="rId1801" Type="http://schemas.openxmlformats.org/officeDocument/2006/relationships/hyperlink" Target="https://aluext.sharepoint.com/sites/DesignandFeasibility/Lists/FeasibilityprofileDB/DispForm.aspx?ID=185" TargetMode="External"/><Relationship Id="rId687" Type="http://schemas.openxmlformats.org/officeDocument/2006/relationships/hyperlink" Target="https://aluext.sharepoint.com/sites/DesignandFeasibility/Profilvorschaubilder/001854-44.jpg" TargetMode="External"/><Relationship Id="rId2368" Type="http://schemas.openxmlformats.org/officeDocument/2006/relationships/hyperlink" Target="https://aluext.sharepoint.com/sites/DesignandFeasibility/Lists/FeasibilityprofileDB/DispForm.aspx?ID=788" TargetMode="External"/><Relationship Id="rId894" Type="http://schemas.openxmlformats.org/officeDocument/2006/relationships/hyperlink" Target="https://aluext.sharepoint.com/sites/DesignandFeasibility/Profilvorschaubilder/Standards/Rundstange.jpg" TargetMode="External"/><Relationship Id="rId1177" Type="http://schemas.openxmlformats.org/officeDocument/2006/relationships/hyperlink" Target="https://aluext.sharepoint.com/sites/DesignandFeasibility/Profilvorschaubilder/002084-03.jpg" TargetMode="External"/><Relationship Id="rId2575" Type="http://schemas.openxmlformats.org/officeDocument/2006/relationships/hyperlink" Target="https://aluext.sharepoint.com/sites/DesignandFeasibility/Lists/FeasibilityprofileDB/DispForm.aspx?ID=1018" TargetMode="External"/><Relationship Id="rId2782" Type="http://schemas.openxmlformats.org/officeDocument/2006/relationships/hyperlink" Target="https://aluext.sharepoint.com/sites/DesignandFeasibility/Lists/FeasibilityprofileDB/DispForm.aspx?ID=1234" TargetMode="External"/><Relationship Id="rId547" Type="http://schemas.openxmlformats.org/officeDocument/2006/relationships/hyperlink" Target="https://aluext.sharepoint.com/sites/DesignandFeasibility/Profilvorschaubilder/01820-07.jpg" TargetMode="External"/><Relationship Id="rId754" Type="http://schemas.openxmlformats.org/officeDocument/2006/relationships/hyperlink" Target="https://aluext.sharepoint.com/sites/DesignandFeasibility/Profilvorschaubilder/Standards/Vierkantstange.jpg" TargetMode="External"/><Relationship Id="rId961" Type="http://schemas.openxmlformats.org/officeDocument/2006/relationships/hyperlink" Target="https://aluext.sharepoint.com/sites/DesignandFeasibility/Profilvorschaubilder/01979-02.jpg" TargetMode="External"/><Relationship Id="rId1384" Type="http://schemas.openxmlformats.org/officeDocument/2006/relationships/hyperlink" Target="https://aluext.sharepoint.com/sites/DesignandFeasibility/Profilvorschaubilder/Profil_002197-02.jpg" TargetMode="External"/><Relationship Id="rId1591" Type="http://schemas.openxmlformats.org/officeDocument/2006/relationships/hyperlink" Target="https://aluext.sharepoint.com/sites/DesignandFeasibility/Profilvorschaubilder/Profil_002318-01.jpg" TargetMode="External"/><Relationship Id="rId2228" Type="http://schemas.openxmlformats.org/officeDocument/2006/relationships/hyperlink" Target="https://aluext.sharepoint.com/sites/DesignandFeasibility/Lists/FeasibilityprofileDB/DispForm.aspx?ID=640" TargetMode="External"/><Relationship Id="rId2435" Type="http://schemas.openxmlformats.org/officeDocument/2006/relationships/hyperlink" Target="https://aluext.sharepoint.com/sites/DesignandFeasibility/Lists/FeasibilityprofileDB/DispForm.aspx?ID=858" TargetMode="External"/><Relationship Id="rId2642" Type="http://schemas.openxmlformats.org/officeDocument/2006/relationships/hyperlink" Target="https://aluext.sharepoint.com/sites/DesignandFeasibility/Lists/FeasibilityprofileDB/DispForm.aspx?ID=1083" TargetMode="External"/><Relationship Id="rId90" Type="http://schemas.openxmlformats.org/officeDocument/2006/relationships/hyperlink" Target="https://aluext.sharepoint.com/sites/DesignandFeasibility/Profilvorschaubilder/Profil_001614-10.jpg" TargetMode="External"/><Relationship Id="rId407" Type="http://schemas.openxmlformats.org/officeDocument/2006/relationships/hyperlink" Target="https://aluext.sharepoint.com/sites/DesignandFeasibility/Profilvorschaubilder/001753-01.jpg" TargetMode="External"/><Relationship Id="rId614" Type="http://schemas.openxmlformats.org/officeDocument/2006/relationships/hyperlink" Target="https://aluext.sharepoint.com/sites/DesignandFeasibility/Profilvorschaubilder/001839-02.jpg" TargetMode="External"/><Relationship Id="rId821" Type="http://schemas.openxmlformats.org/officeDocument/2006/relationships/hyperlink" Target="https://aluext.sharepoint.com/sites/DesignandFeasibility/Profilvorschaubilder/001907-04.jpg" TargetMode="External"/><Relationship Id="rId1037" Type="http://schemas.openxmlformats.org/officeDocument/2006/relationships/hyperlink" Target="https://aluext.sharepoint.com/sites/DesignandFeasibility/Profilvorschaubilder/02011-01.jpg" TargetMode="External"/><Relationship Id="rId1244" Type="http://schemas.openxmlformats.org/officeDocument/2006/relationships/hyperlink" Target="https://aluext.sharepoint.com/sites/DesignandFeasibility/Profilvorschaubilder/profil_002112-09.jpg" TargetMode="External"/><Relationship Id="rId1451" Type="http://schemas.openxmlformats.org/officeDocument/2006/relationships/hyperlink" Target="https://aluext.sharepoint.com/sites/DesignandFeasibility/Profilvorschaubilder/Profil_002247-01.jpg" TargetMode="External"/><Relationship Id="rId2502" Type="http://schemas.openxmlformats.org/officeDocument/2006/relationships/hyperlink" Target="https://aluext.sharepoint.com/sites/DesignandFeasibility/Lists/FeasibilityprofileDB/DispForm.aspx?ID=964" TargetMode="External"/><Relationship Id="rId1104" Type="http://schemas.openxmlformats.org/officeDocument/2006/relationships/hyperlink" Target="https://aluext.sharepoint.com/sites/DesignandFeasibility/Profilvorschaubilder/Profil_002042-04.jpg" TargetMode="External"/><Relationship Id="rId1311" Type="http://schemas.openxmlformats.org/officeDocument/2006/relationships/hyperlink" Target="https://aluext.sharepoint.com/sites/DesignandFeasibility/Profilvorschaubilder/Standards/Rundrohr.jpg" TargetMode="External"/><Relationship Id="rId3069" Type="http://schemas.openxmlformats.org/officeDocument/2006/relationships/hyperlink" Target="https://aluext.sharepoint.com/sites/DesignandFeasibility/Lists/FeasibilityprofileDB/DispForm.aspx?ID=1567" TargetMode="External"/><Relationship Id="rId197" Type="http://schemas.openxmlformats.org/officeDocument/2006/relationships/hyperlink" Target="https://aluext.sharepoint.com/sites/DesignandFeasibility/Profilvorschaubilder/Profil_001659-01.jpg" TargetMode="External"/><Relationship Id="rId2085" Type="http://schemas.openxmlformats.org/officeDocument/2006/relationships/hyperlink" Target="https://aluext.sharepoint.com/sites/DesignandFeasibility/Lists/FeasibilityprofileDB/DispForm.aspx?ID=502" TargetMode="External"/><Relationship Id="rId2292" Type="http://schemas.openxmlformats.org/officeDocument/2006/relationships/hyperlink" Target="https://aluext.sharepoint.com/sites/DesignandFeasibility/Lists/FeasibilityprofileDB/DispForm.aspx?ID=759" TargetMode="External"/><Relationship Id="rId3136" Type="http://schemas.openxmlformats.org/officeDocument/2006/relationships/hyperlink" Target="https://aluext.sharepoint.com/sites/DesignandFeasibility/Lists/FeasibilityprofileDB/DispForm.aspx?ID=1636" TargetMode="External"/><Relationship Id="rId264" Type="http://schemas.openxmlformats.org/officeDocument/2006/relationships/hyperlink" Target="https://aluext.sharepoint.com/sites/DesignandFeasibility/Profilvorschaubilder/01703-05.jpg" TargetMode="External"/><Relationship Id="rId471" Type="http://schemas.openxmlformats.org/officeDocument/2006/relationships/hyperlink" Target="https://aluext.sharepoint.com/sites/DesignandFeasibility/Profilvorschaubilder/001793-09.jpg" TargetMode="External"/><Relationship Id="rId2152" Type="http://schemas.openxmlformats.org/officeDocument/2006/relationships/hyperlink" Target="https://aluext.sharepoint.com/sites/DesignandFeasibility/Lists/FeasibilityprofileDB/DispForm.aspx?ID=558" TargetMode="External"/><Relationship Id="rId124" Type="http://schemas.openxmlformats.org/officeDocument/2006/relationships/hyperlink" Target="https://aluext.sharepoint.com/sites/DesignandFeasibility/Profilvorschaubilder/Standards/Flachstange.jpg" TargetMode="External"/><Relationship Id="rId3203" Type="http://schemas.openxmlformats.org/officeDocument/2006/relationships/hyperlink" Target="https://aluext.sharepoint.com/sites/DesignandFeasibility/Lists/FeasibilityprofileDB/DispForm.aspx?ID=1707" TargetMode="External"/><Relationship Id="rId331" Type="http://schemas.openxmlformats.org/officeDocument/2006/relationships/hyperlink" Target="https://aluext.sharepoint.com/sites/DesignandFeasibility/Profilvorschaubilder/Profil_001723-01.jpg" TargetMode="External"/><Relationship Id="rId2012" Type="http://schemas.openxmlformats.org/officeDocument/2006/relationships/hyperlink" Target="https://aluext.sharepoint.com/sites/DesignandFeasibility/Lists/FeasibilityprofileDB/DispForm.aspx?ID=417" TargetMode="External"/><Relationship Id="rId2969" Type="http://schemas.openxmlformats.org/officeDocument/2006/relationships/hyperlink" Target="https://aluext.sharepoint.com/sites/DesignandFeasibility/Lists/FeasibilityprofileDB/DispForm.aspx?ID=1469" TargetMode="External"/><Relationship Id="rId1778" Type="http://schemas.openxmlformats.org/officeDocument/2006/relationships/hyperlink" Target="https://aluext.sharepoint.com/sites/DesignandFeasibility/Lists/FeasibilityprofileDB/DispForm.aspx?ID=161" TargetMode="External"/><Relationship Id="rId1985" Type="http://schemas.openxmlformats.org/officeDocument/2006/relationships/hyperlink" Target="https://aluext.sharepoint.com/sites/DesignandFeasibility/Lists/FeasibilityprofileDB/DispForm.aspx?ID=390" TargetMode="External"/><Relationship Id="rId2829" Type="http://schemas.openxmlformats.org/officeDocument/2006/relationships/hyperlink" Target="https://aluext.sharepoint.com/sites/DesignandFeasibility/Lists/FeasibilityprofileDB/DispForm.aspx?ID=1279" TargetMode="External"/><Relationship Id="rId1638" Type="http://schemas.openxmlformats.org/officeDocument/2006/relationships/hyperlink" Target="https://aluext.sharepoint.com/sites/DesignandFeasibility/Lists/FeasibilityprofileDB/DispForm.aspx?ID=1365" TargetMode="External"/><Relationship Id="rId1845" Type="http://schemas.openxmlformats.org/officeDocument/2006/relationships/hyperlink" Target="https://aluext.sharepoint.com/sites/DesignandFeasibility/Lists/FeasibilityprofileDB/DispForm.aspx?ID=227" TargetMode="External"/><Relationship Id="rId3060" Type="http://schemas.openxmlformats.org/officeDocument/2006/relationships/hyperlink" Target="https://aluext.sharepoint.com/sites/DesignandFeasibility/Lists/FeasibilityprofileDB/DispForm.aspx?ID=1559" TargetMode="External"/><Relationship Id="rId1705" Type="http://schemas.openxmlformats.org/officeDocument/2006/relationships/hyperlink" Target="https://aluext.sharepoint.com/sites/DesignandFeasibility/Lists/FeasibilityprofileDB/DispForm.aspx?ID=97" TargetMode="External"/><Relationship Id="rId1912" Type="http://schemas.openxmlformats.org/officeDocument/2006/relationships/hyperlink" Target="https://aluext.sharepoint.com/sites/DesignandFeasibility/Lists/FeasibilityprofileDB/DispForm.aspx?ID=288" TargetMode="External"/><Relationship Id="rId798" Type="http://schemas.openxmlformats.org/officeDocument/2006/relationships/hyperlink" Target="https://aluext.sharepoint.com/sites/DesignandFeasibility/Profilvorschaubilder/001899-02.jpg" TargetMode="External"/><Relationship Id="rId2479" Type="http://schemas.openxmlformats.org/officeDocument/2006/relationships/hyperlink" Target="https://aluext.sharepoint.com/sites/DesignandFeasibility/Lists/FeasibilityprofileDB/DispForm.aspx?ID=911" TargetMode="External"/><Relationship Id="rId2686" Type="http://schemas.openxmlformats.org/officeDocument/2006/relationships/hyperlink" Target="https://aluext.sharepoint.com/sites/DesignandFeasibility/Lists/FeasibilityprofileDB/DispForm.aspx?ID=1127" TargetMode="External"/><Relationship Id="rId2893" Type="http://schemas.openxmlformats.org/officeDocument/2006/relationships/hyperlink" Target="https://aluext.sharepoint.com/sites/DesignandFeasibility/Lists/FeasibilityprofileDB/DispForm.aspx?ID=1359" TargetMode="External"/><Relationship Id="rId658" Type="http://schemas.openxmlformats.org/officeDocument/2006/relationships/hyperlink" Target="https://aluext.sharepoint.com/sites/DesignandFeasibility/Profilvorschaubilder/Profil_001854-15.jpg" TargetMode="External"/><Relationship Id="rId865" Type="http://schemas.openxmlformats.org/officeDocument/2006/relationships/hyperlink" Target="https://aluext.sharepoint.com/sites/DesignandFeasibility/Profilvorschaubilder/01932-02.jpg" TargetMode="External"/><Relationship Id="rId1288" Type="http://schemas.openxmlformats.org/officeDocument/2006/relationships/hyperlink" Target="https://aluext.sharepoint.com/sites/DesignandFeasibility/Profilvorschaubilder/002137-02.jpg" TargetMode="External"/><Relationship Id="rId1495" Type="http://schemas.openxmlformats.org/officeDocument/2006/relationships/hyperlink" Target="https://aluext.sharepoint.com/sites/DesignandFeasibility/Profilvorschaubilder/Profil_002269-12.jpg" TargetMode="External"/><Relationship Id="rId2339" Type="http://schemas.openxmlformats.org/officeDocument/2006/relationships/hyperlink" Target="https://aluext.sharepoint.com/sites/DesignandFeasibility/Lists/FeasibilityprofileDB/DispForm.aspx?ID=765" TargetMode="External"/><Relationship Id="rId2546" Type="http://schemas.openxmlformats.org/officeDocument/2006/relationships/hyperlink" Target="https://aluext.sharepoint.com/sites/DesignandFeasibility/Lists/FeasibilityprofileDB/DispForm.aspx?ID=988" TargetMode="External"/><Relationship Id="rId2753" Type="http://schemas.openxmlformats.org/officeDocument/2006/relationships/hyperlink" Target="https://aluext.sharepoint.com/sites/DesignandFeasibility/Lists/FeasibilityprofileDB/DispForm.aspx?ID=1207" TargetMode="External"/><Relationship Id="rId2960" Type="http://schemas.openxmlformats.org/officeDocument/2006/relationships/hyperlink" Target="https://aluext.sharepoint.com/sites/DesignandFeasibility/Lists/FeasibilityprofileDB/DispForm.aspx?ID=1458" TargetMode="External"/><Relationship Id="rId518" Type="http://schemas.openxmlformats.org/officeDocument/2006/relationships/hyperlink" Target="https://aluext.sharepoint.com/sites/DesignandFeasibility/Profilvorschaubilder/logo_step_g_4c_pos.jpg" TargetMode="External"/><Relationship Id="rId725" Type="http://schemas.openxmlformats.org/officeDocument/2006/relationships/hyperlink" Target="https://aluext.sharepoint.com/sites/DesignandFeasibility/Profilvorschaubilder/logo_step_g_4c_pos.jpg" TargetMode="External"/><Relationship Id="rId932" Type="http://schemas.openxmlformats.org/officeDocument/2006/relationships/hyperlink" Target="https://aluext.sharepoint.com/sites/DesignandFeasibility/Profilvorschaubilder/Profil_001963-04.jpg" TargetMode="External"/><Relationship Id="rId1148" Type="http://schemas.openxmlformats.org/officeDocument/2006/relationships/hyperlink" Target="https://aluext.sharepoint.com/sites/DesignandFeasibility/Profilvorschaubilder/Profil_002075-01.jpg" TargetMode="External"/><Relationship Id="rId1355" Type="http://schemas.openxmlformats.org/officeDocument/2006/relationships/hyperlink" Target="https://aluext.sharepoint.com/sites/DesignandFeasibility/Profilvorschaubilder/002181-01.jpg" TargetMode="External"/><Relationship Id="rId1562" Type="http://schemas.openxmlformats.org/officeDocument/2006/relationships/hyperlink" Target="https://aluext.sharepoint.com/sites/DesignandFeasibility/Profilvorschaubilder/Standard.jpg" TargetMode="External"/><Relationship Id="rId2406" Type="http://schemas.openxmlformats.org/officeDocument/2006/relationships/hyperlink" Target="https://aluext.sharepoint.com/sites/DesignandFeasibility/Lists/FeasibilityprofileDB/DispForm.aspx?ID=830" TargetMode="External"/><Relationship Id="rId2613" Type="http://schemas.openxmlformats.org/officeDocument/2006/relationships/hyperlink" Target="https://aluext.sharepoint.com/sites/DesignandFeasibility/Lists/FeasibilityprofileDB/DispForm.aspx?ID=1357" TargetMode="External"/><Relationship Id="rId1008" Type="http://schemas.openxmlformats.org/officeDocument/2006/relationships/hyperlink" Target="https://aluext.sharepoint.com/sites/DesignandFeasibility/Profilvorschaubilder/Profil_001996-03.jpg" TargetMode="External"/><Relationship Id="rId1215" Type="http://schemas.openxmlformats.org/officeDocument/2006/relationships/hyperlink" Target="https://aluext.sharepoint.com/sites/DesignandFeasibility/Profilvorschaubilder/02107-02.jpg" TargetMode="External"/><Relationship Id="rId1422" Type="http://schemas.openxmlformats.org/officeDocument/2006/relationships/hyperlink" Target="https://aluext.sharepoint.com/sites/DesignandFeasibility/Profilvorschaubilder/Profil_002230-01.jpg" TargetMode="External"/><Relationship Id="rId2820" Type="http://schemas.openxmlformats.org/officeDocument/2006/relationships/hyperlink" Target="https://aluext.sharepoint.com/sites/DesignandFeasibility/Lists/FeasibilityprofileDB/DispForm.aspx?ID=1271" TargetMode="External"/><Relationship Id="rId61" Type="http://schemas.openxmlformats.org/officeDocument/2006/relationships/hyperlink" Target="https://aluext.sharepoint.com/sites/DesignandFeasibility/Profilvorschaubilder/01536-01.jpg" TargetMode="External"/><Relationship Id="rId2196" Type="http://schemas.openxmlformats.org/officeDocument/2006/relationships/hyperlink" Target="https://aluext.sharepoint.com/sites/DesignandFeasibility/Lists/FeasibilityprofileDB/DispForm.aspx?ID=1343" TargetMode="External"/><Relationship Id="rId168" Type="http://schemas.openxmlformats.org/officeDocument/2006/relationships/hyperlink" Target="https://aluext.sharepoint.com/sites/DesignandFeasibility/Profilvorschaubilder/logo_step_g_4c_pos.jpg" TargetMode="External"/><Relationship Id="rId375" Type="http://schemas.openxmlformats.org/officeDocument/2006/relationships/hyperlink" Target="https://aluext.sharepoint.com/sites/DesignandFeasibility/Profilvorschaubilder/Profil_001741-03.jpg" TargetMode="External"/><Relationship Id="rId582" Type="http://schemas.openxmlformats.org/officeDocument/2006/relationships/hyperlink" Target="https://aluext.sharepoint.com/sites/DesignandFeasibility/Profilvorschaubilder/001826-12.jpg" TargetMode="External"/><Relationship Id="rId2056" Type="http://schemas.openxmlformats.org/officeDocument/2006/relationships/hyperlink" Target="https://aluext.sharepoint.com/sites/DesignandFeasibility/Lists/FeasibilityprofileDB/DispForm.aspx?ID=472" TargetMode="External"/><Relationship Id="rId2263" Type="http://schemas.openxmlformats.org/officeDocument/2006/relationships/hyperlink" Target="https://aluext.sharepoint.com/sites/DesignandFeasibility/Lists/FeasibilityprofileDB/DispForm.aspx?ID=687" TargetMode="External"/><Relationship Id="rId2470" Type="http://schemas.openxmlformats.org/officeDocument/2006/relationships/hyperlink" Target="https://aluext.sharepoint.com/sites/DesignandFeasibility/Lists/FeasibilityprofileDB/DispForm.aspx?ID=901" TargetMode="External"/><Relationship Id="rId3107" Type="http://schemas.openxmlformats.org/officeDocument/2006/relationships/hyperlink" Target="https://aluext.sharepoint.com/sites/DesignandFeasibility/Lists/FeasibilityprofileDB/DispForm.aspx?ID=1606" TargetMode="External"/><Relationship Id="rId235" Type="http://schemas.openxmlformats.org/officeDocument/2006/relationships/hyperlink" Target="https://aluext.sharepoint.com/sites/DesignandFeasibility/Profilvorschaubilder/Profil_001684-01.jpg" TargetMode="External"/><Relationship Id="rId442" Type="http://schemas.openxmlformats.org/officeDocument/2006/relationships/hyperlink" Target="https://aluext.sharepoint.com/sites/DesignandFeasibility/Profilvorschaubilder/001771-01.jpg" TargetMode="External"/><Relationship Id="rId1072" Type="http://schemas.openxmlformats.org/officeDocument/2006/relationships/hyperlink" Target="https://aluext.sharepoint.com/sites/DesignandFeasibility/Profilvorschaubilder/logo_step_g_4c_pos.jpg" TargetMode="External"/><Relationship Id="rId2123" Type="http://schemas.openxmlformats.org/officeDocument/2006/relationships/hyperlink" Target="https://aluext.sharepoint.com/sites/DesignandFeasibility/Lists/FeasibilityprofileDB/DispForm.aspx?ID=538" TargetMode="External"/><Relationship Id="rId2330" Type="http://schemas.openxmlformats.org/officeDocument/2006/relationships/hyperlink" Target="https://aluext.sharepoint.com/sites/DesignandFeasibility/Lists/FeasibilityprofileDB/DispForm.aspx?ID=717" TargetMode="External"/><Relationship Id="rId302" Type="http://schemas.openxmlformats.org/officeDocument/2006/relationships/hyperlink" Target="https://aluext.sharepoint.com/sites/DesignandFeasibility/Profilvorschaubilder/logo_step_g_4c_pos.jpg" TargetMode="External"/><Relationship Id="rId1889" Type="http://schemas.openxmlformats.org/officeDocument/2006/relationships/hyperlink" Target="https://aluext.sharepoint.com/sites/DesignandFeasibility/Lists/FeasibilityprofileDB/DispForm.aspx?ID=510" TargetMode="External"/><Relationship Id="rId1749" Type="http://schemas.openxmlformats.org/officeDocument/2006/relationships/hyperlink" Target="https://aluext.sharepoint.com/sites/DesignandFeasibility/Lists/FeasibilityprofileDB/DispForm.aspx?ID=137" TargetMode="External"/><Relationship Id="rId1956" Type="http://schemas.openxmlformats.org/officeDocument/2006/relationships/hyperlink" Target="https://aluext.sharepoint.com/sites/DesignandFeasibility/Lists/FeasibilityprofileDB/DispForm.aspx?ID=354" TargetMode="External"/><Relationship Id="rId3171" Type="http://schemas.openxmlformats.org/officeDocument/2006/relationships/hyperlink" Target="https://aluext.sharepoint.com/sites/DesignandFeasibility/Lists/FeasibilityprofileDB/DispForm.aspx?ID=1672" TargetMode="External"/><Relationship Id="rId1609" Type="http://schemas.openxmlformats.org/officeDocument/2006/relationships/hyperlink" Target="https://aluext.sharepoint.com/sites/DesignandFeasibility/Lists/FeasibilityprofileDB/DispForm.aspx?ID=1551" TargetMode="External"/><Relationship Id="rId1816" Type="http://schemas.openxmlformats.org/officeDocument/2006/relationships/hyperlink" Target="https://aluext.sharepoint.com/sites/DesignandFeasibility/Lists/FeasibilityprofileDB/DispForm.aspx?ID=196" TargetMode="External"/><Relationship Id="rId3031" Type="http://schemas.openxmlformats.org/officeDocument/2006/relationships/hyperlink" Target="https://aluext.sharepoint.com/sites/DesignandFeasibility/Lists/FeasibilityprofileDB/DispForm.aspx?ID=1692" TargetMode="External"/><Relationship Id="rId2797" Type="http://schemas.openxmlformats.org/officeDocument/2006/relationships/hyperlink" Target="https://aluext.sharepoint.com/sites/DesignandFeasibility/Lists/FeasibilityprofileDB/DispForm.aspx?ID=1247" TargetMode="External"/><Relationship Id="rId769" Type="http://schemas.openxmlformats.org/officeDocument/2006/relationships/hyperlink" Target="https://aluext.sharepoint.com/sites/DesignandFeasibility/Profilvorschaubilder/logo_step_g_4c_pos.jpg" TargetMode="External"/><Relationship Id="rId976" Type="http://schemas.openxmlformats.org/officeDocument/2006/relationships/hyperlink" Target="https://aluext.sharepoint.com/sites/DesignandFeasibility/Profilvorschaubilder/Standards/Rundstange.jpg" TargetMode="External"/><Relationship Id="rId1399" Type="http://schemas.openxmlformats.org/officeDocument/2006/relationships/hyperlink" Target="https://aluext.sharepoint.com/sites/DesignandFeasibility/Profilvorschaubilder/02210-001.jpg" TargetMode="External"/><Relationship Id="rId2657" Type="http://schemas.openxmlformats.org/officeDocument/2006/relationships/hyperlink" Target="https://aluext.sharepoint.com/sites/DesignandFeasibility/Lists/FeasibilityprofileDB/DispForm.aspx?ID=1096" TargetMode="External"/><Relationship Id="rId629" Type="http://schemas.openxmlformats.org/officeDocument/2006/relationships/hyperlink" Target="https://aluext.sharepoint.com/sites/DesignandFeasibility/Profilvorschaubilder/logo_step_g_4c_pos.jpg" TargetMode="External"/><Relationship Id="rId1259" Type="http://schemas.openxmlformats.org/officeDocument/2006/relationships/hyperlink" Target="https://aluext.sharepoint.com/sites/DesignandFeasibility/Profilvorschaubilder/Standard.jpg" TargetMode="External"/><Relationship Id="rId1466" Type="http://schemas.openxmlformats.org/officeDocument/2006/relationships/hyperlink" Target="https://aluext.sharepoint.com/sites/DesignandFeasibility/Profilvorschaubilder/Profil_002256-01.jpg" TargetMode="External"/><Relationship Id="rId2864" Type="http://schemas.openxmlformats.org/officeDocument/2006/relationships/hyperlink" Target="https://aluext.sharepoint.com/sites/DesignandFeasibility/Lists/FeasibilityprofileDB/DispForm.aspx?ID=1317" TargetMode="External"/><Relationship Id="rId836" Type="http://schemas.openxmlformats.org/officeDocument/2006/relationships/hyperlink" Target="https://aluext.sharepoint.com/sites/DesignandFeasibility/Profilvorschaubilder/001922-01.jpg" TargetMode="External"/><Relationship Id="rId1119" Type="http://schemas.openxmlformats.org/officeDocument/2006/relationships/hyperlink" Target="https://aluext.sharepoint.com/sites/DesignandFeasibility/Profilvorschaubilder/Standards/Flachstange.jpg" TargetMode="External"/><Relationship Id="rId1673" Type="http://schemas.openxmlformats.org/officeDocument/2006/relationships/hyperlink" Target="https://aluext.sharepoint.com/sites/DesignandFeasibility/Lists/FeasibilityprofileDB/DispForm.aspx?ID=807" TargetMode="External"/><Relationship Id="rId1880" Type="http://schemas.openxmlformats.org/officeDocument/2006/relationships/hyperlink" Target="https://aluext.sharepoint.com/sites/DesignandFeasibility/Lists/FeasibilityprofileDB/DispForm.aspx?ID=340" TargetMode="External"/><Relationship Id="rId2517" Type="http://schemas.openxmlformats.org/officeDocument/2006/relationships/hyperlink" Target="https://aluext.sharepoint.com/sites/DesignandFeasibility/Lists/FeasibilityprofileDB/DispForm.aspx?ID=951" TargetMode="External"/><Relationship Id="rId2724" Type="http://schemas.openxmlformats.org/officeDocument/2006/relationships/hyperlink" Target="https://aluext.sharepoint.com/sites/DesignandFeasibility/Lists/FeasibilityprofileDB/DispForm.aspx?ID=1174" TargetMode="External"/><Relationship Id="rId2931" Type="http://schemas.openxmlformats.org/officeDocument/2006/relationships/hyperlink" Target="https://aluext.sharepoint.com/sites/DesignandFeasibility/Lists/FeasibilityprofileDB/DispForm.aspx?ID=1430" TargetMode="External"/><Relationship Id="rId903" Type="http://schemas.openxmlformats.org/officeDocument/2006/relationships/hyperlink" Target="https://aluext.sharepoint.com/sites/DesignandFeasibility/Profilvorschaubilder/001952-02.jpg" TargetMode="External"/><Relationship Id="rId1326" Type="http://schemas.openxmlformats.org/officeDocument/2006/relationships/hyperlink" Target="https://aluext.sharepoint.com/sites/DesignandFeasibility/Profilvorschaubilder/Profil_002165-10.jpg" TargetMode="External"/><Relationship Id="rId1533" Type="http://schemas.openxmlformats.org/officeDocument/2006/relationships/hyperlink" Target="https://aluext.sharepoint.com/sites/DesignandFeasibility/Profilvorschaubilder/Profil_002276-01.jpg" TargetMode="External"/><Relationship Id="rId1740" Type="http://schemas.openxmlformats.org/officeDocument/2006/relationships/hyperlink" Target="https://aluext.sharepoint.com/sites/DesignandFeasibility/Lists/FeasibilityprofileDB/DispForm.aspx?ID=127" TargetMode="External"/><Relationship Id="rId32" Type="http://schemas.openxmlformats.org/officeDocument/2006/relationships/hyperlink" Target="https://aluext.sharepoint.com/sites/DesignandFeasibility/Profilvorschaubilder/01354-011.jpg" TargetMode="External"/><Relationship Id="rId1600" Type="http://schemas.openxmlformats.org/officeDocument/2006/relationships/hyperlink" Target="https://aluext.sharepoint.com/sites/DesignandFeasibility/Profilvorschaubilder/002322-04.jpg" TargetMode="External"/><Relationship Id="rId279" Type="http://schemas.openxmlformats.org/officeDocument/2006/relationships/hyperlink" Target="https://aluext.sharepoint.com/sites/DesignandFeasibility/Profilvorschaubilder/01705-10.jpg" TargetMode="External"/><Relationship Id="rId486" Type="http://schemas.openxmlformats.org/officeDocument/2006/relationships/hyperlink" Target="https://aluext.sharepoint.com/sites/DesignandFeasibility/Profilvorschaubilder/Standards/Rundstange.jpg" TargetMode="External"/><Relationship Id="rId693" Type="http://schemas.openxmlformats.org/officeDocument/2006/relationships/hyperlink" Target="https://aluext.sharepoint.com/sites/DesignandFeasibility/Profilvorschaubilder/Profil_001855-02.jpg" TargetMode="External"/><Relationship Id="rId2167" Type="http://schemas.openxmlformats.org/officeDocument/2006/relationships/hyperlink" Target="https://aluext.sharepoint.com/sites/DesignandFeasibility/Lists/FeasibilityprofileDB/DispForm.aspx?ID=633" TargetMode="External"/><Relationship Id="rId2374" Type="http://schemas.openxmlformats.org/officeDocument/2006/relationships/hyperlink" Target="https://aluext.sharepoint.com/sites/DesignandFeasibility/Lists/FeasibilityprofileDB/DispForm.aspx?ID=793" TargetMode="External"/><Relationship Id="rId2581" Type="http://schemas.openxmlformats.org/officeDocument/2006/relationships/hyperlink" Target="https://aluext.sharepoint.com/sites/DesignandFeasibility/Lists/FeasibilityprofileDB/DispForm.aspx?ID=1022" TargetMode="External"/><Relationship Id="rId139" Type="http://schemas.openxmlformats.org/officeDocument/2006/relationships/hyperlink" Target="https://aluext.sharepoint.com/sites/DesignandFeasibility/Profilvorschaubilder/logo_step_g_4c_pos.jpg" TargetMode="External"/><Relationship Id="rId346" Type="http://schemas.openxmlformats.org/officeDocument/2006/relationships/hyperlink" Target="https://aluext.sharepoint.com/sites/DesignandFeasibility/Profilvorschaubilder/Standards/Rundstange.jpg" TargetMode="External"/><Relationship Id="rId553" Type="http://schemas.openxmlformats.org/officeDocument/2006/relationships/hyperlink" Target="https://aluext.sharepoint.com/sites/DesignandFeasibility/Profilvorschaubilder/001825-02.jpg" TargetMode="External"/><Relationship Id="rId760" Type="http://schemas.openxmlformats.org/officeDocument/2006/relationships/hyperlink" Target="https://aluext.sharepoint.com/sites/DesignandFeasibility/Profilvorschaubilder/01879-01.jpg" TargetMode="External"/><Relationship Id="rId1183" Type="http://schemas.openxmlformats.org/officeDocument/2006/relationships/hyperlink" Target="https://aluext.sharepoint.com/sites/DesignandFeasibility/Profilvorschaubilder/02087-03.jpg" TargetMode="External"/><Relationship Id="rId1390" Type="http://schemas.openxmlformats.org/officeDocument/2006/relationships/hyperlink" Target="https://aluext.sharepoint.com/sites/DesignandFeasibility/Profilvorschaubilder/Standard.jpg" TargetMode="External"/><Relationship Id="rId2027" Type="http://schemas.openxmlformats.org/officeDocument/2006/relationships/hyperlink" Target="https://aluext.sharepoint.com/sites/DesignandFeasibility/Lists/FeasibilityprofileDB/DispForm.aspx?ID=437" TargetMode="External"/><Relationship Id="rId2234" Type="http://schemas.openxmlformats.org/officeDocument/2006/relationships/hyperlink" Target="https://aluext.sharepoint.com/sites/DesignandFeasibility/Lists/FeasibilityprofileDB/DispForm.aspx?ID=647" TargetMode="External"/><Relationship Id="rId2441" Type="http://schemas.openxmlformats.org/officeDocument/2006/relationships/hyperlink" Target="https://aluext.sharepoint.com/sites/DesignandFeasibility/Lists/FeasibilityprofileDB/DispForm.aspx?ID=869" TargetMode="External"/><Relationship Id="rId206" Type="http://schemas.openxmlformats.org/officeDocument/2006/relationships/hyperlink" Target="https://aluext.sharepoint.com/sites/DesignandFeasibility/Profilvorschaubilder/Profil_001661-01.jpg" TargetMode="External"/><Relationship Id="rId413" Type="http://schemas.openxmlformats.org/officeDocument/2006/relationships/hyperlink" Target="https://aluext.sharepoint.com/sites/DesignandFeasibility/Profilvorschaubilder/Standards/Flachstange.jpg" TargetMode="External"/><Relationship Id="rId1043" Type="http://schemas.openxmlformats.org/officeDocument/2006/relationships/hyperlink" Target="https://aluext.sharepoint.com/sites/DesignandFeasibility/Profilvorschaubilder/002013-05.jpg" TargetMode="External"/><Relationship Id="rId620" Type="http://schemas.openxmlformats.org/officeDocument/2006/relationships/hyperlink" Target="https://aluext.sharepoint.com/sites/DesignandFeasibility/Profilvorschaubilder/001842-03.jpg" TargetMode="External"/><Relationship Id="rId1250" Type="http://schemas.openxmlformats.org/officeDocument/2006/relationships/hyperlink" Target="https://aluext.sharepoint.com/sites/DesignandFeasibility/Profilvorschaubilder/Standard.jpg" TargetMode="External"/><Relationship Id="rId2301" Type="http://schemas.openxmlformats.org/officeDocument/2006/relationships/hyperlink" Target="https://aluext.sharepoint.com/sites/DesignandFeasibility/Lists/FeasibilityprofileDB/DispForm.aspx?ID=668" TargetMode="External"/><Relationship Id="rId1110" Type="http://schemas.openxmlformats.org/officeDocument/2006/relationships/hyperlink" Target="https://aluext.sharepoint.com/sites/DesignandFeasibility/Profilvorschaubilder/Profil_002050-01.jpg" TargetMode="External"/><Relationship Id="rId1927" Type="http://schemas.openxmlformats.org/officeDocument/2006/relationships/hyperlink" Target="https://aluext.sharepoint.com/sites/DesignandFeasibility/Lists/FeasibilityprofileDB/DispForm.aspx?ID=292" TargetMode="External"/><Relationship Id="rId3075" Type="http://schemas.openxmlformats.org/officeDocument/2006/relationships/hyperlink" Target="https://aluext.sharepoint.com/sites/DesignandFeasibility/Lists/FeasibilityprofileDB/DispForm.aspx?ID=1573" TargetMode="External"/><Relationship Id="rId2091" Type="http://schemas.openxmlformats.org/officeDocument/2006/relationships/hyperlink" Target="https://aluext.sharepoint.com/sites/DesignandFeasibility/Lists/FeasibilityprofileDB/DispForm.aspx?ID=515" TargetMode="External"/><Relationship Id="rId3142" Type="http://schemas.openxmlformats.org/officeDocument/2006/relationships/hyperlink" Target="https://aluext.sharepoint.com/sites/DesignandFeasibility/Lists/FeasibilityprofileDB/DispForm.aspx?ID=1642" TargetMode="External"/><Relationship Id="rId270" Type="http://schemas.openxmlformats.org/officeDocument/2006/relationships/hyperlink" Target="https://aluext.sharepoint.com/sites/DesignandFeasibility/Profilvorschaubilder/001705-01.jpg" TargetMode="External"/><Relationship Id="rId3002" Type="http://schemas.openxmlformats.org/officeDocument/2006/relationships/hyperlink" Target="https://aluext.sharepoint.com/sites/DesignandFeasibility/Lists/FeasibilityprofileDB/DispForm.aspx?ID=1506" TargetMode="External"/><Relationship Id="rId130" Type="http://schemas.openxmlformats.org/officeDocument/2006/relationships/hyperlink" Target="https://aluext.sharepoint.com/sites/DesignandFeasibility/Profilvorschaubilder/Profil_001629-01.jpg" TargetMode="External"/><Relationship Id="rId2768" Type="http://schemas.openxmlformats.org/officeDocument/2006/relationships/hyperlink" Target="https://aluext.sharepoint.com/sites/DesignandFeasibility/Lists/FeasibilityprofileDB/DispForm.aspx?ID=1215" TargetMode="External"/><Relationship Id="rId2975" Type="http://schemas.openxmlformats.org/officeDocument/2006/relationships/hyperlink" Target="https://aluext.sharepoint.com/sites/DesignandFeasibility/Lists/FeasibilityprofileDB/DispForm.aspx?ID=1477" TargetMode="External"/><Relationship Id="rId947" Type="http://schemas.openxmlformats.org/officeDocument/2006/relationships/hyperlink" Target="https://aluext.sharepoint.com/sites/DesignandFeasibility/Profilvorschaubilder/Standards/Rundrohr.jpg" TargetMode="External"/><Relationship Id="rId1577" Type="http://schemas.openxmlformats.org/officeDocument/2006/relationships/hyperlink" Target="https://aluext.sharepoint.com/sites/DesignandFeasibility/Profilvorschaubilder/Standard.jpg" TargetMode="External"/><Relationship Id="rId1784" Type="http://schemas.openxmlformats.org/officeDocument/2006/relationships/hyperlink" Target="https://aluext.sharepoint.com/sites/DesignandFeasibility/Lists/FeasibilityprofileDB/DispForm.aspx?ID=167" TargetMode="External"/><Relationship Id="rId1991" Type="http://schemas.openxmlformats.org/officeDocument/2006/relationships/hyperlink" Target="https://aluext.sharepoint.com/sites/DesignandFeasibility/Lists/FeasibilityprofileDB/DispForm.aspx?ID=396" TargetMode="External"/><Relationship Id="rId2628" Type="http://schemas.openxmlformats.org/officeDocument/2006/relationships/hyperlink" Target="https://aluext.sharepoint.com/sites/DesignandFeasibility/Lists/FeasibilityprofileDB/DispForm.aspx?ID=1064" TargetMode="External"/><Relationship Id="rId2835" Type="http://schemas.openxmlformats.org/officeDocument/2006/relationships/hyperlink" Target="https://aluext.sharepoint.com/sites/DesignandFeasibility/Lists/FeasibilityprofileDB/DispForm.aspx?ID=1285" TargetMode="External"/><Relationship Id="rId76" Type="http://schemas.openxmlformats.org/officeDocument/2006/relationships/hyperlink" Target="https://aluext.sharepoint.com/sites/DesignandFeasibility/Profilvorschaubilder/01598-013.jpg" TargetMode="External"/><Relationship Id="rId807" Type="http://schemas.openxmlformats.org/officeDocument/2006/relationships/hyperlink" Target="https://aluext.sharepoint.com/sites/DesignandFeasibility/Profilvorschaubilder/001904-01.jpg" TargetMode="External"/><Relationship Id="rId1437" Type="http://schemas.openxmlformats.org/officeDocument/2006/relationships/hyperlink" Target="https://aluext.sharepoint.com/sites/DesignandFeasibility/Profilvorschaubilder/002238-01.jpg" TargetMode="External"/><Relationship Id="rId1644" Type="http://schemas.openxmlformats.org/officeDocument/2006/relationships/hyperlink" Target="https://aluext.sharepoint.com/sites/DesignandFeasibility/Lists/FeasibilityprofileDB/DispForm.aspx?ID=1373" TargetMode="External"/><Relationship Id="rId1851" Type="http://schemas.openxmlformats.org/officeDocument/2006/relationships/hyperlink" Target="https://aluext.sharepoint.com/sites/DesignandFeasibility/Lists/FeasibilityprofileDB/DispForm.aspx?ID=240" TargetMode="External"/><Relationship Id="rId2902" Type="http://schemas.openxmlformats.org/officeDocument/2006/relationships/hyperlink" Target="https://aluext.sharepoint.com/sites/DesignandFeasibility/Lists/FeasibilityprofileDB/DispForm.aspx?ID=1384" TargetMode="External"/><Relationship Id="rId1504" Type="http://schemas.openxmlformats.org/officeDocument/2006/relationships/hyperlink" Target="https://aluext.sharepoint.com/sites/DesignandFeasibility/Profilvorschaubilder/Profil_002269-21.jpg" TargetMode="External"/><Relationship Id="rId1711" Type="http://schemas.openxmlformats.org/officeDocument/2006/relationships/hyperlink" Target="https://aluext.sharepoint.com/sites/DesignandFeasibility/Lists/FeasibilityprofileDB/DispForm.aspx?ID=103" TargetMode="External"/><Relationship Id="rId597" Type="http://schemas.openxmlformats.org/officeDocument/2006/relationships/hyperlink" Target="https://aluext.sharepoint.com/sites/DesignandFeasibility/Profilvorschaubilder/Profil_001829-01.jpg" TargetMode="External"/><Relationship Id="rId2278" Type="http://schemas.openxmlformats.org/officeDocument/2006/relationships/hyperlink" Target="https://aluext.sharepoint.com/sites/DesignandFeasibility/Lists/FeasibilityprofileDB/DispForm.aspx?ID=745" TargetMode="External"/><Relationship Id="rId2485" Type="http://schemas.openxmlformats.org/officeDocument/2006/relationships/hyperlink" Target="https://aluext.sharepoint.com/sites/DesignandFeasibility/Lists/FeasibilityprofileDB/DispForm.aspx?ID=919" TargetMode="External"/><Relationship Id="rId457" Type="http://schemas.openxmlformats.org/officeDocument/2006/relationships/hyperlink" Target="https://aluext.sharepoint.com/sites/DesignandFeasibility/Profilvorschaubilder/01786-01.jpg" TargetMode="External"/><Relationship Id="rId1087" Type="http://schemas.openxmlformats.org/officeDocument/2006/relationships/hyperlink" Target="https://aluext.sharepoint.com/sites/DesignandFeasibility/Profilvorschaubilder/02035-01.jpg" TargetMode="External"/><Relationship Id="rId1294" Type="http://schemas.openxmlformats.org/officeDocument/2006/relationships/hyperlink" Target="https://aluext.sharepoint.com/sites/DesignandFeasibility/Profilvorschaubilder/02142-001.jpg" TargetMode="External"/><Relationship Id="rId2138" Type="http://schemas.openxmlformats.org/officeDocument/2006/relationships/hyperlink" Target="https://aluext.sharepoint.com/sites/DesignandFeasibility/Lists/FeasibilityprofileDB/DispForm.aspx?ID=554" TargetMode="External"/><Relationship Id="rId2692" Type="http://schemas.openxmlformats.org/officeDocument/2006/relationships/hyperlink" Target="https://aluext.sharepoint.com/sites/DesignandFeasibility/Lists/FeasibilityprofileDB/DispForm.aspx?ID=1136" TargetMode="External"/><Relationship Id="rId664" Type="http://schemas.openxmlformats.org/officeDocument/2006/relationships/hyperlink" Target="https://aluext.sharepoint.com/sites/DesignandFeasibility/Profilvorschaubilder/Profil_001854-21.jpg" TargetMode="External"/><Relationship Id="rId871" Type="http://schemas.openxmlformats.org/officeDocument/2006/relationships/hyperlink" Target="https://aluext.sharepoint.com/sites/DesignandFeasibility/Profilvorschaubilder/001935-01.jpg" TargetMode="External"/><Relationship Id="rId2345" Type="http://schemas.openxmlformats.org/officeDocument/2006/relationships/hyperlink" Target="https://aluext.sharepoint.com/sites/DesignandFeasibility/Lists/FeasibilityprofileDB/DispForm.aspx?ID=730" TargetMode="External"/><Relationship Id="rId2552" Type="http://schemas.openxmlformats.org/officeDocument/2006/relationships/hyperlink" Target="https://aluext.sharepoint.com/sites/DesignandFeasibility/Lists/FeasibilityprofileDB/DispForm.aspx?ID=994" TargetMode="External"/><Relationship Id="rId317" Type="http://schemas.openxmlformats.org/officeDocument/2006/relationships/hyperlink" Target="https://aluext.sharepoint.com/sites/DesignandFeasibility/Profilvorschaubilder/Profil_001718-03.jpg" TargetMode="External"/><Relationship Id="rId524" Type="http://schemas.openxmlformats.org/officeDocument/2006/relationships/hyperlink" Target="https://aluext.sharepoint.com/sites/DesignandFeasibility/Profilvorschaubilder/Profil_001815-01.jpg" TargetMode="External"/><Relationship Id="rId731" Type="http://schemas.openxmlformats.org/officeDocument/2006/relationships/hyperlink" Target="https://aluext.sharepoint.com/sites/DesignandFeasibility/Profilvorschaubilder/001864-05.jpg" TargetMode="External"/><Relationship Id="rId1154" Type="http://schemas.openxmlformats.org/officeDocument/2006/relationships/hyperlink" Target="https://aluext.sharepoint.com/sites/DesignandFeasibility/Profilvorschaubilder/logo_step_g_4c_pos.jpg" TargetMode="External"/><Relationship Id="rId1361" Type="http://schemas.openxmlformats.org/officeDocument/2006/relationships/hyperlink" Target="https://aluext.sharepoint.com/sites/DesignandFeasibility/Profilvorschaubilder/002185-01.jpg" TargetMode="External"/><Relationship Id="rId2205" Type="http://schemas.openxmlformats.org/officeDocument/2006/relationships/hyperlink" Target="https://aluext.sharepoint.com/sites/DesignandFeasibility/Lists/FeasibilityprofileDB/DispForm.aspx?ID=600" TargetMode="External"/><Relationship Id="rId2412" Type="http://schemas.openxmlformats.org/officeDocument/2006/relationships/hyperlink" Target="https://aluext.sharepoint.com/sites/DesignandFeasibility/Lists/FeasibilityprofileDB/DispForm.aspx?ID=836" TargetMode="External"/><Relationship Id="rId1014" Type="http://schemas.openxmlformats.org/officeDocument/2006/relationships/hyperlink" Target="https://aluext.sharepoint.com/sites/DesignandFeasibility/Profilvorschaubilder/001999-01.jpg" TargetMode="External"/><Relationship Id="rId1221" Type="http://schemas.openxmlformats.org/officeDocument/2006/relationships/hyperlink" Target="https://aluext.sharepoint.com/sites/DesignandFeasibility/Profilvorschaubilder/Standards/Rundstange.jpg" TargetMode="External"/><Relationship Id="rId3186" Type="http://schemas.openxmlformats.org/officeDocument/2006/relationships/hyperlink" Target="https://aluext.sharepoint.com/sites/DesignandFeasibility/Lists/FeasibilityprofileDB/DispForm.aspx?ID=1683" TargetMode="External"/><Relationship Id="rId3046" Type="http://schemas.openxmlformats.org/officeDocument/2006/relationships/hyperlink" Target="https://aluext.sharepoint.com/sites/DesignandFeasibility/Lists/FeasibilityprofileDB/DispForm.aspx?ID=1542" TargetMode="External"/><Relationship Id="rId174" Type="http://schemas.openxmlformats.org/officeDocument/2006/relationships/hyperlink" Target="https://aluext.sharepoint.com/sites/DesignandFeasibility/Profilvorschaubilder/Profil_001645-02.jpg" TargetMode="External"/><Relationship Id="rId381" Type="http://schemas.openxmlformats.org/officeDocument/2006/relationships/hyperlink" Target="https://aluext.sharepoint.com/sites/DesignandFeasibility/Profilvorschaubilder/01742-02.jpg" TargetMode="External"/><Relationship Id="rId2062" Type="http://schemas.openxmlformats.org/officeDocument/2006/relationships/hyperlink" Target="https://aluext.sharepoint.com/sites/DesignandFeasibility/Lists/FeasibilityprofileDB/DispForm.aspx?ID=478" TargetMode="External"/><Relationship Id="rId3113" Type="http://schemas.openxmlformats.org/officeDocument/2006/relationships/hyperlink" Target="https://aluext.sharepoint.com/sites/DesignandFeasibility/Lists/FeasibilityprofileDB/DispForm.aspx?ID=1612" TargetMode="External"/><Relationship Id="rId241" Type="http://schemas.openxmlformats.org/officeDocument/2006/relationships/hyperlink" Target="https://aluext.sharepoint.com/sites/DesignandFeasibility/Profilvorschaubilder/1689-01.jpg" TargetMode="External"/><Relationship Id="rId2879" Type="http://schemas.openxmlformats.org/officeDocument/2006/relationships/hyperlink" Target="https://aluext.sharepoint.com/sites/DesignandFeasibility/Lists/FeasibilityprofileDB/DispForm.aspx?ID=1336" TargetMode="External"/><Relationship Id="rId101" Type="http://schemas.openxmlformats.org/officeDocument/2006/relationships/hyperlink" Target="https://aluext.sharepoint.com/sites/DesignandFeasibility/Profilvorschaubilder/Profil_001620-06.jpg" TargetMode="External"/><Relationship Id="rId1688" Type="http://schemas.openxmlformats.org/officeDocument/2006/relationships/hyperlink" Target="https://aluext.sharepoint.com/sites/DesignandFeasibility/Lists/FeasibilityprofileDB/DispForm.aspx?ID=865" TargetMode="External"/><Relationship Id="rId1895" Type="http://schemas.openxmlformats.org/officeDocument/2006/relationships/hyperlink" Target="https://aluext.sharepoint.com/sites/DesignandFeasibility/Lists/FeasibilityprofileDB/DispForm.aspx?ID=271" TargetMode="External"/><Relationship Id="rId2739" Type="http://schemas.openxmlformats.org/officeDocument/2006/relationships/hyperlink" Target="https://aluext.sharepoint.com/sites/DesignandFeasibility/Lists/FeasibilityprofileDB/DispForm.aspx?ID=1188" TargetMode="External"/><Relationship Id="rId2946" Type="http://schemas.openxmlformats.org/officeDocument/2006/relationships/hyperlink" Target="https://aluext.sharepoint.com/sites/DesignandFeasibility/Lists/FeasibilityprofileDB/DispForm.aspx?ID=1444" TargetMode="External"/><Relationship Id="rId918" Type="http://schemas.openxmlformats.org/officeDocument/2006/relationships/hyperlink" Target="https://aluext.sharepoint.com/sites/DesignandFeasibility/Profilvorschaubilder/01959-01.jpg" TargetMode="External"/><Relationship Id="rId1548" Type="http://schemas.openxmlformats.org/officeDocument/2006/relationships/hyperlink" Target="https://aluext.sharepoint.com/sites/DesignandFeasibility/Profilvorschaubilder/02291-001.jpg" TargetMode="External"/><Relationship Id="rId1755" Type="http://schemas.openxmlformats.org/officeDocument/2006/relationships/hyperlink" Target="https://aluext.sharepoint.com/sites/DesignandFeasibility/Lists/FeasibilityprofileDB/DispForm.aspx?ID=1170" TargetMode="External"/><Relationship Id="rId1408" Type="http://schemas.openxmlformats.org/officeDocument/2006/relationships/hyperlink" Target="https://aluext.sharepoint.com/sites/DesignandFeasibility/Profilvorschaubilder/02217-01.jpg" TargetMode="External"/><Relationship Id="rId1962" Type="http://schemas.openxmlformats.org/officeDocument/2006/relationships/hyperlink" Target="https://aluext.sharepoint.com/sites/DesignandFeasibility/Lists/FeasibilityprofileDB/DispForm.aspx?ID=367" TargetMode="External"/><Relationship Id="rId2806" Type="http://schemas.openxmlformats.org/officeDocument/2006/relationships/hyperlink" Target="https://aluext.sharepoint.com/sites/DesignandFeasibility/Lists/FeasibilityprofileDB/DispForm.aspx?ID=1255" TargetMode="External"/><Relationship Id="rId47" Type="http://schemas.openxmlformats.org/officeDocument/2006/relationships/hyperlink" Target="https://aluext.sharepoint.com/sites/DesignandFeasibility/Profilvorschaubilder/01354-018.jpg" TargetMode="External"/><Relationship Id="rId1615" Type="http://schemas.openxmlformats.org/officeDocument/2006/relationships/hyperlink" Target="https://aluext.sharepoint.com/sites/DesignandFeasibility/Lists/FeasibilityprofileDB/DispForm.aspx?ID=463" TargetMode="External"/><Relationship Id="rId1822" Type="http://schemas.openxmlformats.org/officeDocument/2006/relationships/hyperlink" Target="https://aluext.sharepoint.com/sites/DesignandFeasibility/Lists/FeasibilityprofileDB/DispForm.aspx?ID=202" TargetMode="External"/></Relationships>
</file>

<file path=xl/worksheets/_rels/sheet14.xml.rels><?xml version="1.0" encoding="UTF-8" standalone="yes"?>
<Relationships xmlns="http://schemas.openxmlformats.org/package/2006/relationships"><Relationship Id="rId1827" Type="http://schemas.openxmlformats.org/officeDocument/2006/relationships/hyperlink" Target="https://aluext.sharepoint.com/sites/DesignandFeasibility/Shared%20Documents/M/Manfred%20J.C.%20Niemann_DE_Bremen/Mach-ID_396-Vkt.%20200" TargetMode="External"/><Relationship Id="rId3182" Type="http://schemas.openxmlformats.org/officeDocument/2006/relationships/hyperlink" Target="https://aluext.sharepoint.com/sites/DesignandFeasibility/_layouts/15/listform.aspx?PageType=4&amp;ListId=48a11f45-f27a-4e70-b33d-a95f67709e8c&amp;ID=928&amp;ContentTypeID=0x01006440C635F0E5064897CB37DE8164FE39" TargetMode="External"/><Relationship Id="rId4026" Type="http://schemas.openxmlformats.org/officeDocument/2006/relationships/hyperlink" Target="https://aluext.sharepoint.com/sites/DesignandFeasibility/_layouts/15/listform.aspx?PageType=4&amp;ListId=48a11f45-f27a-4e70-b33d-a95f67709e8c&amp;ID=83&amp;ContentTypeID=0x01006440C635F0E5064897CB37DE8164FE39" TargetMode="External"/><Relationship Id="rId3042" Type="http://schemas.openxmlformats.org/officeDocument/2006/relationships/hyperlink" Target="https://aluext.sharepoint.com/sites/DesignandFeasibility/_layouts/15/listform.aspx?PageType=4&amp;ListId=48a11f45-f27a-4e70-b33d-a95f67709e8c&amp;ID=1069&amp;ContentTypeID=0x01006440C635F0E5064897CB37DE8164FE39" TargetMode="External"/><Relationship Id="rId3999" Type="http://schemas.openxmlformats.org/officeDocument/2006/relationships/hyperlink" Target="https://aluext.sharepoint.com/sites/DesignandFeasibility/_layouts/15/listform.aspx?PageType=4&amp;ListId=48a11f45-f27a-4e70-b33d-a95f67709e8c&amp;ID=110&amp;ContentTypeID=0x01006440C635F0E5064897CB37DE8164FE39" TargetMode="External"/><Relationship Id="rId170" Type="http://schemas.openxmlformats.org/officeDocument/2006/relationships/hyperlink" Target="https://aluext.sharepoint.com/sites/DesignandFeasibility/Shared%20Documents/M/Marine%20Aluminium%20AS_NO_Alvaldsnes/Mach-ID_2075-I-beams" TargetMode="External"/><Relationship Id="rId3859" Type="http://schemas.openxmlformats.org/officeDocument/2006/relationships/hyperlink" Target="https://aluext.sharepoint.com/sites/DesignandFeasibility/_layouts/15/listform.aspx?PageType=4&amp;ListId=48a11f45-f27a-4e70-b33d-a95f67709e8c&amp;ID=250&amp;ContentTypeID=0x01006440C635F0E5064897CB37DE8164FE39" TargetMode="External"/><Relationship Id="rId987" Type="http://schemas.openxmlformats.org/officeDocument/2006/relationships/hyperlink" Target="https://aluext.sharepoint.com/sites/DesignandFeasibility/Shared%20Documents/C/Cometal_DE_Weinstadt/Mach-ID_1247-Cold%20drawn%20RB%206082%20T6%20Dm%2031mm" TargetMode="External"/><Relationship Id="rId2668" Type="http://schemas.openxmlformats.org/officeDocument/2006/relationships/hyperlink" Target="https://aluext.sharepoint.com/sites/DesignandFeasibility/Lists/FeasibilityMainDB/DispForm.aspx?ID=1693" TargetMode="External"/><Relationship Id="rId2875" Type="http://schemas.openxmlformats.org/officeDocument/2006/relationships/hyperlink" Target="https://aluext.sharepoint.com/sites/DesignandFeasibility/_layouts/15/listform.aspx?PageType=4&amp;ListId=48a11f45-f27a-4e70-b33d-a95f67709e8c&amp;ID=1236&amp;ContentTypeID=0x01006440C635F0E5064897CB37DE8164FE39" TargetMode="External"/><Relationship Id="rId3719" Type="http://schemas.openxmlformats.org/officeDocument/2006/relationships/hyperlink" Target="https://aluext.sharepoint.com/sites/DesignandFeasibility/_layouts/15/listform.aspx?PageType=4&amp;ListId=48a11f45-f27a-4e70-b33d-a95f67709e8c&amp;ID=390&amp;ContentTypeID=0x01006440C635F0E5064897CB37DE8164FE39" TargetMode="External"/><Relationship Id="rId3926" Type="http://schemas.openxmlformats.org/officeDocument/2006/relationships/hyperlink" Target="https://aluext.sharepoint.com/sites/DesignandFeasibility/_layouts/15/listform.aspx?PageType=4&amp;ListId=48a11f45-f27a-4e70-b33d-a95f67709e8c&amp;ID=183&amp;ContentTypeID=0x01006440C635F0E5064897CB37DE8164FE39" TargetMode="External"/><Relationship Id="rId847" Type="http://schemas.openxmlformats.org/officeDocument/2006/relationships/hyperlink" Target="https://aluext.sharepoint.com/sites/DesignandFeasibility/Shared%20Documents/L/Le%20Bronze_FR_Breteuil/Mach-ID_1388-Extruded%20RB%207049A%20F" TargetMode="External"/><Relationship Id="rId1477" Type="http://schemas.openxmlformats.org/officeDocument/2006/relationships/hyperlink" Target="https://aluext.sharepoint.com/sites/DesignandFeasibility/Shared%20Documents/T/thyssenkrupp%20Schulte_DE_Radebeul/Mach-ID_755-B15307,,%20B25482,,B10888" TargetMode="External"/><Relationship Id="rId1684" Type="http://schemas.openxmlformats.org/officeDocument/2006/relationships/hyperlink" Target="https://aluext.sharepoint.com/sites/DesignandFeasibility/Shared%20Documents/B/BIKAR-METALLE%20GmbH_DE_Bad%20Berleburg/Mach-ID_541-Rundstange%2070mm_7175%20T6511" TargetMode="External"/><Relationship Id="rId1891" Type="http://schemas.openxmlformats.org/officeDocument/2006/relationships/hyperlink" Target="https://aluext.sharepoint.com/sites/DesignandFeasibility/Shared%20Documents/V/Volkswagen_DE_Braunschweig/Mach-ID_332-Schweller" TargetMode="External"/><Relationship Id="rId2528" Type="http://schemas.openxmlformats.org/officeDocument/2006/relationships/hyperlink" Target="https://aluext.sharepoint.com/sites/DesignandFeasibility/Lists/FeasibilityMainDB/DispForm.aspx?ID=1833" TargetMode="External"/><Relationship Id="rId2735" Type="http://schemas.openxmlformats.org/officeDocument/2006/relationships/hyperlink" Target="https://aluext.sharepoint.com/sites/DesignandFeasibility/Lists/FeasibilityMainDB/DispForm.aspx?ID=1626" TargetMode="External"/><Relationship Id="rId2942" Type="http://schemas.openxmlformats.org/officeDocument/2006/relationships/hyperlink" Target="https://aluext.sharepoint.com/sites/DesignandFeasibility/_layouts/15/listform.aspx?PageType=4&amp;ListId=48a11f45-f27a-4e70-b33d-a95f67709e8c&amp;ID=1169&amp;ContentTypeID=0x01006440C635F0E5064897CB37DE8164FE39" TargetMode="External"/><Relationship Id="rId707" Type="http://schemas.openxmlformats.org/officeDocument/2006/relationships/hyperlink" Target="https://aluext.sharepoint.com/sites/DesignandFeasibility/Shared%20Documents/A/Alumeco%20NL%20B.V._NL_5347%20JX%20OSS/Mach-ID_1529-Flat_Bar_6005A_T6" TargetMode="External"/><Relationship Id="rId914" Type="http://schemas.openxmlformats.org/officeDocument/2006/relationships/hyperlink" Target="https://aluext.sharepoint.com/sites/DesignandFeasibility/Shared%20Documents/A/Alinox_Po_Myslowice/Mach-ID_1321-Cold%20finished%20RB%202024%20T351%20Dm%2015,,88mm" TargetMode="External"/><Relationship Id="rId1337" Type="http://schemas.openxmlformats.org/officeDocument/2006/relationships/hyperlink" Target="https://aluext.sharepoint.com/sites/DesignandFeasibility/Shared%20Documents/O/OTT_DE_Gro&#223;ostheim/Mach-ID_896-Rechteckrohr_6060_47,,24x90,,42x2,,03" TargetMode="External"/><Relationship Id="rId1544" Type="http://schemas.openxmlformats.org/officeDocument/2006/relationships/hyperlink" Target="https://aluext.sharepoint.com/sites/DesignandFeasibility/Shared%20Documents/A/Alumeco%20Sverige%20AB_SE_Solna/Mach-ID_686-Profil_6082_Alumeco" TargetMode="External"/><Relationship Id="rId1751" Type="http://schemas.openxmlformats.org/officeDocument/2006/relationships/hyperlink" Target="https://aluext.sharepoint.com/sites/DesignandFeasibility/Shared%20Documents/M/MVS%20Metallvertriebs-%20Und%20Service%20Gm_DE_Schloss%20Holte-%20Stukenbrock/Mach-ID_474-B40025" TargetMode="External"/><Relationship Id="rId2802" Type="http://schemas.openxmlformats.org/officeDocument/2006/relationships/hyperlink" Target="https://aluext.sharepoint.com/sites/DesignandFeasibility/_layouts/15/listform.aspx?PageType=4&amp;ListId=48a11f45-f27a-4e70-b33d-a95f67709e8c&amp;ID=1309&amp;ContentTypeID=0x01006440C635F0E5064897CB37DE8164FE39" TargetMode="External"/><Relationship Id="rId43" Type="http://schemas.openxmlformats.org/officeDocument/2006/relationships/hyperlink" Target="https://aluext.sharepoint.com/sites/DesignandFeasibility/Shared%20Documents/V/Vanderlande%20Industries%20GmbH%20%26%20CoKG_DE_Siegen/Mach-ID_2202-44x88" TargetMode="External"/><Relationship Id="rId1404" Type="http://schemas.openxmlformats.org/officeDocument/2006/relationships/hyperlink" Target="https://aluext.sharepoint.com/sites/DesignandFeasibility/Shared%20Documents/C/Cometal_DE_Weinstadt/Mach-ID_828-Drawn%20round%20bar%206082" TargetMode="External"/><Relationship Id="rId1611" Type="http://schemas.openxmlformats.org/officeDocument/2006/relationships/hyperlink" Target="https://aluext.sharepoint.com/sites/DesignandFeasibility/Shared%20Documents/M/Mey%20&amp;%20Andres_DE_Oyten/Mach-ID_617-B65317,,%20B11521,,%20B15051" TargetMode="External"/><Relationship Id="rId3369" Type="http://schemas.openxmlformats.org/officeDocument/2006/relationships/hyperlink" Target="https://aluext.sharepoint.com/sites/DesignandFeasibility/_layouts/15/listform.aspx?PageType=4&amp;ListId=48a11f45-f27a-4e70-b33d-a95f67709e8c&amp;ID=741&amp;ContentTypeID=0x01006440C635F0E5064897CB37DE8164FE39" TargetMode="External"/><Relationship Id="rId3576" Type="http://schemas.openxmlformats.org/officeDocument/2006/relationships/hyperlink" Target="https://aluext.sharepoint.com/sites/DesignandFeasibility/_layouts/15/listform.aspx?PageType=4&amp;ListId=48a11f45-f27a-4e70-b33d-a95f67709e8c&amp;ID=533&amp;ContentTypeID=0x01006440C635F0E5064897CB37DE8164FE39" TargetMode="External"/><Relationship Id="rId497" Type="http://schemas.openxmlformats.org/officeDocument/2006/relationships/hyperlink" Target="https://aluext.sharepoint.com/sites/DesignandFeasibility/Shared%20Documents/E/EBZ%20Group%28NK%29_DE_Ravensburg/Mach-ID_1745-Profil_7te_Achse" TargetMode="External"/><Relationship Id="rId2178" Type="http://schemas.openxmlformats.org/officeDocument/2006/relationships/hyperlink" Target="https://aluext.sharepoint.com/sites/DesignandFeasibility/Lists/FeasibilityMainDB/DispForm.aspx?ID=2188" TargetMode="External"/><Relationship Id="rId2385" Type="http://schemas.openxmlformats.org/officeDocument/2006/relationships/hyperlink" Target="https://aluext.sharepoint.com/sites/DesignandFeasibility/Lists/FeasibilityMainDB/DispForm.aspx?ID=1976" TargetMode="External"/><Relationship Id="rId3229" Type="http://schemas.openxmlformats.org/officeDocument/2006/relationships/hyperlink" Target="https://aluext.sharepoint.com/sites/DesignandFeasibility/_layouts/15/listform.aspx?PageType=4&amp;ListId=48a11f45-f27a-4e70-b33d-a95f67709e8c&amp;ID=881&amp;ContentTypeID=0x01006440C635F0E5064897CB37DE8164FE39" TargetMode="External"/><Relationship Id="rId3783" Type="http://schemas.openxmlformats.org/officeDocument/2006/relationships/hyperlink" Target="https://aluext.sharepoint.com/sites/DesignandFeasibility/_layouts/15/listform.aspx?PageType=4&amp;ListId=48a11f45-f27a-4e70-b33d-a95f67709e8c&amp;ID=326&amp;ContentTypeID=0x01006440C635F0E5064897CB37DE8164FE39" TargetMode="External"/><Relationship Id="rId3990" Type="http://schemas.openxmlformats.org/officeDocument/2006/relationships/hyperlink" Target="https://aluext.sharepoint.com/sites/DesignandFeasibility/_layouts/15/listform.aspx?PageType=4&amp;ListId=48a11f45-f27a-4e70-b33d-a95f67709e8c&amp;ID=119&amp;ContentTypeID=0x01006440C635F0E5064897CB37DE8164FE39" TargetMode="External"/><Relationship Id="rId357" Type="http://schemas.openxmlformats.org/officeDocument/2006/relationships/hyperlink" Target="https://aluext.sharepoint.com/sites/DesignandFeasibility/Shared%20Documents/L/Linde%20%2B%20Wiemann%28NK%29_DE_Dillenburg/Mach-ID_1886-Profil_Au%C3%9Fen_%26_Mitte_BMW_G90_G99" TargetMode="External"/><Relationship Id="rId1194" Type="http://schemas.openxmlformats.org/officeDocument/2006/relationships/hyperlink" Target="https://aluext.sharepoint.com/sites/DesignandFeasibility/Shared%20Documents/A/Allega_CH_Niederglatt/Mach-ID_1040-Extruded%20RB%207075" TargetMode="External"/><Relationship Id="rId2038" Type="http://schemas.openxmlformats.org/officeDocument/2006/relationships/hyperlink" Target="https://aluext.sharepoint.com/sites/DesignandFeasibility/Shared%20Documents/M/Manfred%20J.C.%20Niemann_DE_Ditzingen/Mach-ID_174-Flachstange%20100x30" TargetMode="External"/><Relationship Id="rId2592" Type="http://schemas.openxmlformats.org/officeDocument/2006/relationships/hyperlink" Target="https://aluext.sharepoint.com/sites/DesignandFeasibility/Lists/FeasibilityMainDB/DispForm.aspx?ID=1769" TargetMode="External"/><Relationship Id="rId3436" Type="http://schemas.openxmlformats.org/officeDocument/2006/relationships/hyperlink" Target="https://aluext.sharepoint.com/sites/DesignandFeasibility/_layouts/15/listform.aspx?PageType=4&amp;ListId=48a11f45-f27a-4e70-b33d-a95f67709e8c&amp;ID=673&amp;ContentTypeID=0x01006440C635F0E5064897CB37DE8164FE39" TargetMode="External"/><Relationship Id="rId3643" Type="http://schemas.openxmlformats.org/officeDocument/2006/relationships/hyperlink" Target="https://aluext.sharepoint.com/sites/DesignandFeasibility/_layouts/15/listform.aspx?PageType=4&amp;ListId=48a11f45-f27a-4e70-b33d-a95f67709e8c&amp;ID=466&amp;ContentTypeID=0x01006440C635F0E5064897CB37DE8164FE39" TargetMode="External"/><Relationship Id="rId3850" Type="http://schemas.openxmlformats.org/officeDocument/2006/relationships/hyperlink" Target="https://aluext.sharepoint.com/sites/DesignandFeasibility/_layouts/15/listform.aspx?PageType=4&amp;ListId=48a11f45-f27a-4e70-b33d-a95f67709e8c&amp;ID=259&amp;ContentTypeID=0x01006440C635F0E5064897CB37DE8164FE39" TargetMode="External"/><Relationship Id="rId217" Type="http://schemas.openxmlformats.org/officeDocument/2006/relationships/hyperlink" Target="https://aluext.sharepoint.com/sites/DesignandFeasibility/Shared%20Documents/D/Dovin%20sro%28NK%29_CZ_Nepomuk/Mach-ID_2027-Leiterprofile" TargetMode="External"/><Relationship Id="rId564" Type="http://schemas.openxmlformats.org/officeDocument/2006/relationships/hyperlink" Target="https://aluext.sharepoint.com/sites/DesignandFeasibility/Shared%20Documents/A/Amprion%20GmbH_DE_Dortmund/Mach-ID_1678-UA_Pfungstadt_" TargetMode="External"/><Relationship Id="rId771" Type="http://schemas.openxmlformats.org/officeDocument/2006/relationships/hyperlink" Target="https://aluext.sharepoint.com/sites/DesignandFeasibility/Shared%20Documents/A/ASTRUP%20AS_NO_Oslo/Mach-ID_1464-Cast_Billets_6082_T6" TargetMode="External"/><Relationship Id="rId2245" Type="http://schemas.openxmlformats.org/officeDocument/2006/relationships/hyperlink" Target="https://aluext.sharepoint.com/sites/DesignandFeasibility/Lists/FeasibilityMainDB/DispForm.aspx?ID=2121" TargetMode="External"/><Relationship Id="rId2452" Type="http://schemas.openxmlformats.org/officeDocument/2006/relationships/hyperlink" Target="https://aluext.sharepoint.com/sites/DesignandFeasibility/Lists/FeasibilityMainDB/DispForm.aspx?ID=1909" TargetMode="External"/><Relationship Id="rId3503" Type="http://schemas.openxmlformats.org/officeDocument/2006/relationships/hyperlink" Target="https://aluext.sharepoint.com/sites/DesignandFeasibility/_layouts/15/listform.aspx?PageType=4&amp;ListId=48a11f45-f27a-4e70-b33d-a95f67709e8c&amp;ID=606&amp;ContentTypeID=0x01006440C635F0E5064897CB37DE8164FE39" TargetMode="External"/><Relationship Id="rId3710" Type="http://schemas.openxmlformats.org/officeDocument/2006/relationships/hyperlink" Target="https://aluext.sharepoint.com/sites/DesignandFeasibility/_layouts/15/listform.aspx?PageType=4&amp;ListId=48a11f45-f27a-4e70-b33d-a95f67709e8c&amp;ID=399&amp;ContentTypeID=0x01006440C635F0E5064897CB37DE8164FE39" TargetMode="External"/><Relationship Id="rId424" Type="http://schemas.openxmlformats.org/officeDocument/2006/relationships/hyperlink" Target="https://aluext.sharepoint.com/sites/DesignandFeasibility/Shared%20Documents/P/PBR-Matic%20AG%20Industrie%20Stossbifang_CH_Muri/Mach-ID_1819-L%C3%A4ngsbalkenprofile" TargetMode="External"/><Relationship Id="rId631" Type="http://schemas.openxmlformats.org/officeDocument/2006/relationships/hyperlink" Target="https://aluext.sharepoint.com/sites/DesignandFeasibility/Shared%20Documents/R/RICH.%20HERBIG_DE_N&#252;rnberg/Mach-ID_1606-Flat_bar_6063_T6" TargetMode="External"/><Relationship Id="rId1054" Type="http://schemas.openxmlformats.org/officeDocument/2006/relationships/hyperlink" Target="https://aluext.sharepoint.com/sites/DesignandFeasibility/Shared%20Documents/N/NLS%20Machining_DE_13409%20Berlin/Mach-ID_1180-Rd%20170" TargetMode="External"/><Relationship Id="rId1261" Type="http://schemas.openxmlformats.org/officeDocument/2006/relationships/hyperlink" Target="https://aluext.sharepoint.com/sites/DesignandFeasibility/Shared%20Documents/H/Heine%20+%20Beiswenger_DE_Fellbach/Mach-ID_973-Cold%20Drawn%20Round%20Bar%206082%20T6" TargetMode="External"/><Relationship Id="rId2105" Type="http://schemas.openxmlformats.org/officeDocument/2006/relationships/hyperlink" Target="https://aluext.sharepoint.com/sites/DesignandFeasibility/Shared%20Documents/I/Isel_DE_Dermbach/Mach-ID_93-ID1414%20F&#252;hrungstr&#228;gerprofil%20FTP15" TargetMode="External"/><Relationship Id="rId2312" Type="http://schemas.openxmlformats.org/officeDocument/2006/relationships/hyperlink" Target="https://aluext.sharepoint.com/sites/DesignandFeasibility/Lists/FeasibilityMainDB/DispForm.aspx?ID=2050" TargetMode="External"/><Relationship Id="rId1121" Type="http://schemas.openxmlformats.org/officeDocument/2006/relationships/hyperlink" Target="https://aluext.sharepoint.com/sites/DesignandFeasibility/Shared%20Documents/U/Ulrich%20Neixler%20Handel-%20und%20Dienstleistung_DE_Neresheim/Mach-ID_1113-1113-WZ_27178_Aluprofil" TargetMode="External"/><Relationship Id="rId3086" Type="http://schemas.openxmlformats.org/officeDocument/2006/relationships/hyperlink" Target="https://aluext.sharepoint.com/sites/DesignandFeasibility/_layouts/15/listform.aspx?PageType=4&amp;ListId=48a11f45-f27a-4e70-b33d-a95f67709e8c&amp;ID=1024&amp;ContentTypeID=0x01006440C635F0E5064897CB37DE8164FE39" TargetMode="External"/><Relationship Id="rId3293" Type="http://schemas.openxmlformats.org/officeDocument/2006/relationships/hyperlink" Target="https://aluext.sharepoint.com/sites/DesignandFeasibility/_layouts/15/listform.aspx?PageType=4&amp;ListId=48a11f45-f27a-4e70-b33d-a95f67709e8c&amp;ID=817&amp;ContentTypeID=0x01006440C635F0E5064897CB37DE8164FE39" TargetMode="External"/><Relationship Id="rId1938" Type="http://schemas.openxmlformats.org/officeDocument/2006/relationships/hyperlink" Target="https://aluext.sharepoint.com/sites/DesignandFeasibility/Shared%20Documents/S/Skoda%20Vagonka_CZ_Ostrava/Mach-ID_284-LO89346P%20-%202,,8%20und%205,,6m" TargetMode="External"/><Relationship Id="rId3153" Type="http://schemas.openxmlformats.org/officeDocument/2006/relationships/hyperlink" Target="https://aluext.sharepoint.com/sites/DesignandFeasibility/_layouts/15/listform.aspx?PageType=4&amp;ListId=48a11f45-f27a-4e70-b33d-a95f67709e8c&amp;ID=957&amp;ContentTypeID=0x01006440C635F0E5064897CB37DE8164FE39" TargetMode="External"/><Relationship Id="rId3360" Type="http://schemas.openxmlformats.org/officeDocument/2006/relationships/hyperlink" Target="https://aluext.sharepoint.com/sites/DesignandFeasibility/_layouts/15/listform.aspx?PageType=4&amp;ListId=48a11f45-f27a-4e70-b33d-a95f67709e8c&amp;ID=750&amp;ContentTypeID=0x01006440C635F0E5064897CB37DE8164FE39" TargetMode="External"/><Relationship Id="rId281" Type="http://schemas.openxmlformats.org/officeDocument/2006/relationships/hyperlink" Target="https://aluext.sharepoint.com/sites/DesignandFeasibility/Shared%20Documents/M/Maritime%28NK%29_NO_Kapp/Mach-ID_1962-Plate_400mm" TargetMode="External"/><Relationship Id="rId3013" Type="http://schemas.openxmlformats.org/officeDocument/2006/relationships/hyperlink" Target="https://aluext.sharepoint.com/sites/DesignandFeasibility/_layouts/15/listform.aspx?PageType=4&amp;ListId=48a11f45-f27a-4e70-b33d-a95f67709e8c&amp;ID=1098&amp;ContentTypeID=0x01006440C635F0E5064897CB37DE8164FE39" TargetMode="External"/><Relationship Id="rId141" Type="http://schemas.openxmlformats.org/officeDocument/2006/relationships/hyperlink" Target="https://aluext.sharepoint.com/sites/DesignandFeasibility/Shared%20Documents/B/BMW%20AG%20Bayerische%20Motoren%20Werke%20AG_DE_Muenchen/Mach-ID_2104-Klemmleisten_U28_SE17-SE18" TargetMode="External"/><Relationship Id="rId3220" Type="http://schemas.openxmlformats.org/officeDocument/2006/relationships/hyperlink" Target="https://aluext.sharepoint.com/sites/DesignandFeasibility/_layouts/15/listform.aspx?PageType=4&amp;ListId=48a11f45-f27a-4e70-b33d-a95f67709e8c&amp;ID=890&amp;ContentTypeID=0x01006440C635F0E5064897CB37DE8164FE39" TargetMode="External"/><Relationship Id="rId7" Type="http://schemas.openxmlformats.org/officeDocument/2006/relationships/hyperlink" Target="https://aluext.sharepoint.com/sites/DesignandFeasibility/Shared%20Documents/R/R%26S%20Facility%20management%20GmbH%20%26%20Co%20KG%28NK%29_DE_Weissach%20iT/Mach-ID_2238-Solarprofil_40x40" TargetMode="External"/><Relationship Id="rId2779" Type="http://schemas.openxmlformats.org/officeDocument/2006/relationships/hyperlink" Target="https://aluext.sharepoint.com/sites/DesignandFeasibility/Lists/FeasibilityMainDB/DispForm.aspx?ID=1570" TargetMode="External"/><Relationship Id="rId2986" Type="http://schemas.openxmlformats.org/officeDocument/2006/relationships/hyperlink" Target="https://aluext.sharepoint.com/sites/DesignandFeasibility/_layouts/15/listform.aspx?PageType=4&amp;ListId=48a11f45-f27a-4e70-b33d-a95f67709e8c&amp;ID=1125&amp;ContentTypeID=0x01006440C635F0E5064897CB37DE8164FE39" TargetMode="External"/><Relationship Id="rId958" Type="http://schemas.openxmlformats.org/officeDocument/2006/relationships/hyperlink" Target="https://aluext.sharepoint.com/sites/DesignandFeasibility/Shared%20Documents/A/AMM_IT_Bursnago/Mach-ID_1276-Cold%20Finished%20RB%207075%20T7351%20Dm101,,6mm" TargetMode="External"/><Relationship Id="rId1588" Type="http://schemas.openxmlformats.org/officeDocument/2006/relationships/hyperlink" Target="https://aluext.sharepoint.com/sites/DesignandFeasibility/Shared%20Documents/E/Ema%20Maschinen%20und%20Apparatebau%20GmbH_DE_DE-22145%20Braak%20bei%20Hamburg/Mach-ID_640-B75270%20Schlitten%20PG.004.30" TargetMode="External"/><Relationship Id="rId1795" Type="http://schemas.openxmlformats.org/officeDocument/2006/relationships/hyperlink" Target="https://aluext.sharepoint.com/sites/DesignandFeasibility/Shared%20Documents/M/Magna(NK)_DE_Sailauf/Mach-ID_430-Motortr&#228;ger" TargetMode="External"/><Relationship Id="rId2639" Type="http://schemas.openxmlformats.org/officeDocument/2006/relationships/hyperlink" Target="https://aluext.sharepoint.com/sites/DesignandFeasibility/Lists/FeasibilityMainDB/DispForm.aspx?ID=1722" TargetMode="External"/><Relationship Id="rId2846" Type="http://schemas.openxmlformats.org/officeDocument/2006/relationships/hyperlink" Target="https://aluext.sharepoint.com/sites/DesignandFeasibility/_layouts/15/listform.aspx?PageType=4&amp;ListId=48a11f45-f27a-4e70-b33d-a95f67709e8c&amp;ID=1265&amp;ContentTypeID=0x01006440C635F0E5064897CB37DE8164FE39" TargetMode="External"/><Relationship Id="rId87" Type="http://schemas.openxmlformats.org/officeDocument/2006/relationships/hyperlink" Target="https://aluext.sharepoint.com/sites/DesignandFeasibility/Shared%20Documents/R/RUFF%20CYCLES%20SEE%20doo%28NK%29_BA_Travnik/Mach-ID_2158-Ruffian_GEN4_bracket" TargetMode="External"/><Relationship Id="rId818" Type="http://schemas.openxmlformats.org/officeDocument/2006/relationships/hyperlink" Target="https://aluext.sharepoint.com/sites/DesignandFeasibility/Shared%20Documents/D/Dura%20Automotive%20Cz,,%20Ks_CZ_Blatna/Mach-ID_1417-Aufpralltr&#228;ger_F_VW_19_1103_VW412" TargetMode="External"/><Relationship Id="rId1448" Type="http://schemas.openxmlformats.org/officeDocument/2006/relationships/hyperlink" Target="https://aluext.sharepoint.com/sites/DesignandFeasibility/Shared%20Documents/E/Eisenmetall_DE_Stuttgart/Mach-ID_784-Drawn%20Round%20bar%207075%20T6" TargetMode="External"/><Relationship Id="rId1655" Type="http://schemas.openxmlformats.org/officeDocument/2006/relationships/hyperlink" Target="https://aluext.sharepoint.com/sites/DesignandFeasibility/Shared%20Documents/H/Hydro%20Extrusion%20Lichtervelde%20NV-SA_BE_Lichtervelde/Mach-ID_572-4030708_Sidewallprofil" TargetMode="External"/><Relationship Id="rId2706" Type="http://schemas.openxmlformats.org/officeDocument/2006/relationships/hyperlink" Target="https://aluext.sharepoint.com/sites/DesignandFeasibility/Lists/FeasibilityMainDB/DispForm.aspx?ID=1655" TargetMode="External"/><Relationship Id="rId4061" Type="http://schemas.openxmlformats.org/officeDocument/2006/relationships/hyperlink" Target="https://aluext.sharepoint.com/sites/DesignandFeasibility/_layouts/15/listform.aspx?PageType=4&amp;ListId=48a11f45-f27a-4e70-b33d-a95f67709e8c&amp;ID=48&amp;ContentTypeID=0x01006440C635F0E5064897CB37DE8164FE39" TargetMode="External"/><Relationship Id="rId1308" Type="http://schemas.openxmlformats.org/officeDocument/2006/relationships/hyperlink" Target="https://aluext.sharepoint.com/sites/DesignandFeasibility/Shared%20Documents/N/Nidec%20Asi%20Spa%20Motors%2C%20Generators%20and%20Drives_IT_Cinisello%20Balsamo/Mach-ID_925-925-WZ_B65129_24255" TargetMode="External"/><Relationship Id="rId1862" Type="http://schemas.openxmlformats.org/officeDocument/2006/relationships/hyperlink" Target="https://aluext.sharepoint.com/sites/DesignandFeasibility/Shared%20Documents/S/SMC_JP_Takaoka/Mach-ID_361-Wave%20guide%20profile" TargetMode="External"/><Relationship Id="rId2913" Type="http://schemas.openxmlformats.org/officeDocument/2006/relationships/hyperlink" Target="https://aluext.sharepoint.com/sites/DesignandFeasibility/_layouts/15/listform.aspx?PageType=4&amp;ListId=48a11f45-f27a-4e70-b33d-a95f67709e8c&amp;ID=1198&amp;ContentTypeID=0x01006440C635F0E5064897CB37DE8164FE39" TargetMode="External"/><Relationship Id="rId1515" Type="http://schemas.openxmlformats.org/officeDocument/2006/relationships/hyperlink" Target="https://aluext.sharepoint.com/sites/DesignandFeasibility/Shared%20Documents/D/DSI%20Freezing%20Solutions_DK_Dybvad,,%20Denmark/Mach-ID_716-customized_profiles_6060-T66" TargetMode="External"/><Relationship Id="rId1722" Type="http://schemas.openxmlformats.org/officeDocument/2006/relationships/hyperlink" Target="https://aluext.sharepoint.com/sites/DesignandFeasibility/Shared%20Documents/Z/Ziehm%20Imaging%20GmbH_DE_N&#252;rnberg/Mach-ID_503-C1-Profil" TargetMode="External"/><Relationship Id="rId14" Type="http://schemas.openxmlformats.org/officeDocument/2006/relationships/hyperlink" Target="https://aluext.sharepoint.com/sites/DesignandFeasibility/Shared%20Documents/A/Alstom%20Ferroviaria%20Spa_IT_Savigliano%20Cuneo/Mach-ID_2231-STA_32" TargetMode="External"/><Relationship Id="rId3687" Type="http://schemas.openxmlformats.org/officeDocument/2006/relationships/hyperlink" Target="https://aluext.sharepoint.com/sites/DesignandFeasibility/_layouts/15/listform.aspx?PageType=4&amp;ListId=48a11f45-f27a-4e70-b33d-a95f67709e8c&amp;ID=422&amp;ContentTypeID=0x01006440C635F0E5064897CB37DE8164FE39" TargetMode="External"/><Relationship Id="rId3894" Type="http://schemas.openxmlformats.org/officeDocument/2006/relationships/hyperlink" Target="https://aluext.sharepoint.com/sites/DesignandFeasibility/_layouts/15/listform.aspx?PageType=4&amp;ListId=48a11f45-f27a-4e70-b33d-a95f67709e8c&amp;ID=215&amp;ContentTypeID=0x01006440C635F0E5064897CB37DE8164FE39" TargetMode="External"/><Relationship Id="rId2289" Type="http://schemas.openxmlformats.org/officeDocument/2006/relationships/hyperlink" Target="https://aluext.sharepoint.com/sites/DesignandFeasibility/Lists/FeasibilityMainDB/DispForm.aspx?ID=2073" TargetMode="External"/><Relationship Id="rId2496" Type="http://schemas.openxmlformats.org/officeDocument/2006/relationships/hyperlink" Target="https://aluext.sharepoint.com/sites/DesignandFeasibility/Lists/FeasibilityMainDB/DispForm.aspx?ID=1865" TargetMode="External"/><Relationship Id="rId3547" Type="http://schemas.openxmlformats.org/officeDocument/2006/relationships/hyperlink" Target="https://aluext.sharepoint.com/sites/DesignandFeasibility/_layouts/15/listform.aspx?PageType=4&amp;ListId=48a11f45-f27a-4e70-b33d-a95f67709e8c&amp;ID=562&amp;ContentTypeID=0x01006440C635F0E5064897CB37DE8164FE39" TargetMode="External"/><Relationship Id="rId3754" Type="http://schemas.openxmlformats.org/officeDocument/2006/relationships/hyperlink" Target="https://aluext.sharepoint.com/sites/DesignandFeasibility/_layouts/15/listform.aspx?PageType=4&amp;ListId=48a11f45-f27a-4e70-b33d-a95f67709e8c&amp;ID=355&amp;ContentTypeID=0x01006440C635F0E5064897CB37DE8164FE39" TargetMode="External"/><Relationship Id="rId3961" Type="http://schemas.openxmlformats.org/officeDocument/2006/relationships/hyperlink" Target="https://aluext.sharepoint.com/sites/DesignandFeasibility/_layouts/15/listform.aspx?PageType=4&amp;ListId=48a11f45-f27a-4e70-b33d-a95f67709e8c&amp;ID=148&amp;ContentTypeID=0x01006440C635F0E5064897CB37DE8164FE39" TargetMode="External"/><Relationship Id="rId468" Type="http://schemas.openxmlformats.org/officeDocument/2006/relationships/hyperlink" Target="https://aluext.sharepoint.com/sites/DesignandFeasibility/Shared%20Documents/A/Audi%20AG%20Vorseriencenter_DE_Neckarsulm/Mach-ID_1775-Quertr%C3%A4ger_Lastverteiler_Batterie" TargetMode="External"/><Relationship Id="rId675" Type="http://schemas.openxmlformats.org/officeDocument/2006/relationships/hyperlink" Target="https://aluext.sharepoint.com/sites/DesignandFeasibility/Shared%20Documents/A/AMI_BE_Gosselies/Mach-ID_1561-Cold%20finished%20RB%20204%20T351%20Dm16/20mm" TargetMode="External"/><Relationship Id="rId882" Type="http://schemas.openxmlformats.org/officeDocument/2006/relationships/hyperlink" Target="https://aluext.sharepoint.com/sites/DesignandFeasibility/Shared%20Documents/G/Gilinox_Ru_Rumania/Mach-ID_1353-Cold%20Finished%20RB%207075%20T7351%20dia%2057,,15mm" TargetMode="External"/><Relationship Id="rId1098" Type="http://schemas.openxmlformats.org/officeDocument/2006/relationships/hyperlink" Target="https://aluext.sharepoint.com/sites/DesignandFeasibility/Shared%20Documents/N/NLS%20Machining_DE_13409%20Berlin/Mach-ID_1136-B25514" TargetMode="External"/><Relationship Id="rId2149" Type="http://schemas.openxmlformats.org/officeDocument/2006/relationships/hyperlink" Target="https://aluext.sharepoint.com/sites/DesignandFeasibility/Shared%20Documents/S/Spanntec_DE_Bad%20Iburg/Mach-ID_38-TS_9944" TargetMode="External"/><Relationship Id="rId2356" Type="http://schemas.openxmlformats.org/officeDocument/2006/relationships/hyperlink" Target="https://aluext.sharepoint.com/sites/DesignandFeasibility/Lists/FeasibilityMainDB/DispForm.aspx?ID=2005" TargetMode="External"/><Relationship Id="rId2563" Type="http://schemas.openxmlformats.org/officeDocument/2006/relationships/hyperlink" Target="https://aluext.sharepoint.com/sites/DesignandFeasibility/Lists/FeasibilityMainDB/DispForm.aspx?ID=1798" TargetMode="External"/><Relationship Id="rId2770" Type="http://schemas.openxmlformats.org/officeDocument/2006/relationships/hyperlink" Target="https://aluext.sharepoint.com/sites/DesignandFeasibility/Lists/FeasibilityMainDB/DispForm.aspx?ID=1582" TargetMode="External"/><Relationship Id="rId3407" Type="http://schemas.openxmlformats.org/officeDocument/2006/relationships/hyperlink" Target="https://aluext.sharepoint.com/sites/DesignandFeasibility/_layouts/15/listform.aspx?PageType=4&amp;ListId=48a11f45-f27a-4e70-b33d-a95f67709e8c&amp;ID=702&amp;ContentTypeID=0x01006440C635F0E5064897CB37DE8164FE39" TargetMode="External"/><Relationship Id="rId3614" Type="http://schemas.openxmlformats.org/officeDocument/2006/relationships/hyperlink" Target="https://aluext.sharepoint.com/sites/DesignandFeasibility/_layouts/15/listform.aspx?PageType=4&amp;ListId=48a11f45-f27a-4e70-b33d-a95f67709e8c&amp;ID=495&amp;ContentTypeID=0x01006440C635F0E5064897CB37DE8164FE39" TargetMode="External"/><Relationship Id="rId3821" Type="http://schemas.openxmlformats.org/officeDocument/2006/relationships/hyperlink" Target="https://aluext.sharepoint.com/sites/DesignandFeasibility/_layouts/15/listform.aspx?PageType=4&amp;ListId=48a11f45-f27a-4e70-b33d-a95f67709e8c&amp;ID=288&amp;ContentTypeID=0x01006440C635F0E5064897CB37DE8164FE39" TargetMode="External"/><Relationship Id="rId328" Type="http://schemas.openxmlformats.org/officeDocument/2006/relationships/hyperlink" Target="https://aluext.sharepoint.com/sites/DesignandFeasibility/Shared%20Documents/H/Handtmann%20Systemtechnik%20GmbH%20%26%20Co%20KG_DE_Biberach/Riss/Mach-ID_1915-Prototypen_Batterierahmen_VW" TargetMode="External"/><Relationship Id="rId535" Type="http://schemas.openxmlformats.org/officeDocument/2006/relationships/hyperlink" Target="https://aluext.sharepoint.com/sites/DesignandFeasibility/Shared%20Documents/V/Vescon%20GmbH_DE_Frankenthal/Mach-ID_1707-UW_Kiel_S%C3%BCd_" TargetMode="External"/><Relationship Id="rId742" Type="http://schemas.openxmlformats.org/officeDocument/2006/relationships/hyperlink" Target="https://aluext.sharepoint.com/sites/DesignandFeasibility/Shared%20Documents/S/stuermsfs_AT_Klaus/Mach-ID_1494-Rinne%20HB" TargetMode="External"/><Relationship Id="rId1165" Type="http://schemas.openxmlformats.org/officeDocument/2006/relationships/hyperlink" Target="https://aluext.sharepoint.com/sites/DesignandFeasibility/Shared%20Documents/A/AMCO%20Metall-Service%20GmbH_DE_Bremen/Mach-ID_1069-Profile_6061_T6" TargetMode="External"/><Relationship Id="rId1372" Type="http://schemas.openxmlformats.org/officeDocument/2006/relationships/hyperlink" Target="https://aluext.sharepoint.com/sites/DesignandFeasibility/Shared%20Documents/A/Aviometal_IT_Arsago%20Seprio/Mach-ID_861-Extruded%20Flat%20Bar%207075" TargetMode="External"/><Relationship Id="rId2009" Type="http://schemas.openxmlformats.org/officeDocument/2006/relationships/hyperlink" Target="https://aluext.sharepoint.com/sites/DesignandFeasibility/Shared%20Documents/M/Metalcenter%20Group%20A/S_DK_Bitterfeld/Mach-ID_209-Tubes%20EN%20AW-6101B%20T6" TargetMode="External"/><Relationship Id="rId2216" Type="http://schemas.openxmlformats.org/officeDocument/2006/relationships/hyperlink" Target="https://aluext.sharepoint.com/sites/DesignandFeasibility/Lists/FeasibilityMainDB/DispForm.aspx?ID=2150" TargetMode="External"/><Relationship Id="rId2423" Type="http://schemas.openxmlformats.org/officeDocument/2006/relationships/hyperlink" Target="https://aluext.sharepoint.com/sites/DesignandFeasibility/Lists/FeasibilityMainDB/DispForm.aspx?ID=1938" TargetMode="External"/><Relationship Id="rId2630" Type="http://schemas.openxmlformats.org/officeDocument/2006/relationships/hyperlink" Target="https://aluext.sharepoint.com/sites/DesignandFeasibility/Lists/FeasibilityMainDB/DispForm.aspx?ID=1731" TargetMode="External"/><Relationship Id="rId602" Type="http://schemas.openxmlformats.org/officeDocument/2006/relationships/hyperlink" Target="https://aluext.sharepoint.com/sites/DesignandFeasibility/Shared%20Documents/A/Aluminium%20-%20Laufen%20AG%20Liesberg_CH_Liesberg/Mach-ID_1638-Vierkantrohr_200x100x10-15" TargetMode="External"/><Relationship Id="rId1025" Type="http://schemas.openxmlformats.org/officeDocument/2006/relationships/hyperlink" Target="https://aluext.sharepoint.com/sites/DesignandFeasibility/Shared%20Documents/K/KAMET_DE_Kissenbr&#252;ck/Mach-ID_1209-Extruded%20RB%205083%20H112" TargetMode="External"/><Relationship Id="rId1232" Type="http://schemas.openxmlformats.org/officeDocument/2006/relationships/hyperlink" Target="https://aluext.sharepoint.com/sites/DesignandFeasibility/Shared%20Documents/V/Van%20Hool%20NV_BE_Koningshookt-Lier/Mach-ID_1002-1002-WZ_B35700" TargetMode="External"/><Relationship Id="rId3197" Type="http://schemas.openxmlformats.org/officeDocument/2006/relationships/hyperlink" Target="https://aluext.sharepoint.com/sites/DesignandFeasibility/_layouts/15/listform.aspx?PageType=4&amp;ListId=48a11f45-f27a-4e70-b33d-a95f67709e8c&amp;ID=913&amp;ContentTypeID=0x01006440C635F0E5064897CB37DE8164FE39" TargetMode="External"/><Relationship Id="rId3057" Type="http://schemas.openxmlformats.org/officeDocument/2006/relationships/hyperlink" Target="https://aluext.sharepoint.com/sites/DesignandFeasibility/_layouts/15/listform.aspx?PageType=4&amp;ListId=48a11f45-f27a-4e70-b33d-a95f67709e8c&amp;ID=1054&amp;ContentTypeID=0x01006440C635F0E5064897CB37DE8164FE39" TargetMode="External"/><Relationship Id="rId185" Type="http://schemas.openxmlformats.org/officeDocument/2006/relationships/hyperlink" Target="https://aluext.sharepoint.com/sites/DesignandFeasibility/Shared%20Documents/T/Thyssenkrupp%20Automotive(NK)_DE_Heilbronn/Mach-ID_2059-PO546_Porsche_Schweller_aussen" TargetMode="External"/><Relationship Id="rId1909" Type="http://schemas.openxmlformats.org/officeDocument/2006/relationships/hyperlink" Target="https://aluext.sharepoint.com/sites/DesignandFeasibility/Shared%20Documents/P/PBR%20Matic%20AG_CH_Muri/Mach-ID_314-Profil_78215" TargetMode="External"/><Relationship Id="rId3264" Type="http://schemas.openxmlformats.org/officeDocument/2006/relationships/hyperlink" Target="https://aluext.sharepoint.com/sites/DesignandFeasibility/_layouts/15/listform.aspx?PageType=4&amp;ListId=48a11f45-f27a-4e70-b33d-a95f67709e8c&amp;ID=846&amp;ContentTypeID=0x01006440C635F0E5064897CB37DE8164FE39" TargetMode="External"/><Relationship Id="rId3471" Type="http://schemas.openxmlformats.org/officeDocument/2006/relationships/hyperlink" Target="https://aluext.sharepoint.com/sites/DesignandFeasibility/_layouts/15/listform.aspx?PageType=4&amp;ListId=48a11f45-f27a-4e70-b33d-a95f67709e8c&amp;ID=638&amp;ContentTypeID=0x01006440C635F0E5064897CB37DE8164FE39" TargetMode="External"/><Relationship Id="rId392" Type="http://schemas.openxmlformats.org/officeDocument/2006/relationships/hyperlink" Target="https://aluext.sharepoint.com/sites/DesignandFeasibility/Shared%20Documents/A/Alumeco%20A-S_DK_Odense%20C/Mach-ID_1851-Gleitbalken" TargetMode="External"/><Relationship Id="rId2073" Type="http://schemas.openxmlformats.org/officeDocument/2006/relationships/hyperlink" Target="https://aluext.sharepoint.com/sites/DesignandFeasibility/Shared%20Documents/C/CompositesMobility_CH_Altenrhein/Mach-ID_130-Projekt_Hyundai_Warschau" TargetMode="External"/><Relationship Id="rId2280" Type="http://schemas.openxmlformats.org/officeDocument/2006/relationships/hyperlink" Target="https://aluext.sharepoint.com/sites/DesignandFeasibility/Lists/FeasibilityMainDB/DispForm.aspx?ID=2086" TargetMode="External"/><Relationship Id="rId3124" Type="http://schemas.openxmlformats.org/officeDocument/2006/relationships/hyperlink" Target="https://aluext.sharepoint.com/sites/DesignandFeasibility/_layouts/15/listform.aspx?PageType=4&amp;ListId=48a11f45-f27a-4e70-b33d-a95f67709e8c&amp;ID=986&amp;ContentTypeID=0x01006440C635F0E5064897CB37DE8164FE39" TargetMode="External"/><Relationship Id="rId3331" Type="http://schemas.openxmlformats.org/officeDocument/2006/relationships/hyperlink" Target="https://aluext.sharepoint.com/sites/DesignandFeasibility/_layouts/15/listform.aspx?PageType=4&amp;ListId=48a11f45-f27a-4e70-b33d-a95f67709e8c&amp;ID=779&amp;ContentTypeID=0x01006440C635F0E5064897CB37DE8164FE39" TargetMode="External"/><Relationship Id="rId252" Type="http://schemas.openxmlformats.org/officeDocument/2006/relationships/hyperlink" Target="https://aluext.sharepoint.com/sites/DesignandFeasibility/Shared%20Documents/A/Altec%20Aluminium-Technik%20GmbH%20Co%20K_DE_Mayen/Mach-ID_1991-Fahrbahnprofil_200_x_80" TargetMode="External"/><Relationship Id="rId2140" Type="http://schemas.openxmlformats.org/officeDocument/2006/relationships/hyperlink" Target="https://aluext.sharepoint.com/sites/DesignandFeasibility/Shared%20Documents/I/Isel_DE_Dermbach/Mach-ID_55-St&#228;nderprofile%20SP25%20+%20SP36" TargetMode="External"/><Relationship Id="rId112" Type="http://schemas.openxmlformats.org/officeDocument/2006/relationships/hyperlink" Target="https://aluext.sharepoint.com/sites/DesignandFeasibility/Shared%20Documents/E/Elbe%20Eichhorn%28NK%29_DE_D%C3%BCsseldorf/Mach-ID_2133-reh-tru_Profile" TargetMode="External"/><Relationship Id="rId1699" Type="http://schemas.openxmlformats.org/officeDocument/2006/relationships/hyperlink" Target="https://aluext.sharepoint.com/sites/DesignandFeasibility/Shared%20Documents/G/Gillet%20GmbH%20Automation%20und%20Foerdertechnik_DE_G%C3%A4ufelden-Nerbingen/Mach-ID_526-526-Gillet_WZ_24716" TargetMode="External"/><Relationship Id="rId2000" Type="http://schemas.openxmlformats.org/officeDocument/2006/relationships/hyperlink" Target="https://aluext.sharepoint.com/sites/DesignandFeasibility/Shared%20Documents/B/Bode_DE_Kassel/Mach-ID_219-25-925-1439-000" TargetMode="External"/><Relationship Id="rId2957" Type="http://schemas.openxmlformats.org/officeDocument/2006/relationships/hyperlink" Target="https://aluext.sharepoint.com/sites/DesignandFeasibility/_layouts/15/listform.aspx?PageType=4&amp;ListId=48a11f45-f27a-4e70-b33d-a95f67709e8c&amp;ID=1154&amp;ContentTypeID=0x01006440C635F0E5064897CB37DE8164FE39" TargetMode="External"/><Relationship Id="rId929" Type="http://schemas.openxmlformats.org/officeDocument/2006/relationships/hyperlink" Target="https://aluext.sharepoint.com/sites/DesignandFeasibility/Shared%20Documents/M/Magna_AT_Shanghai/Mach-ID_1306-Quertr&#228;ger_und_verschiedene_Profile" TargetMode="External"/><Relationship Id="rId1559" Type="http://schemas.openxmlformats.org/officeDocument/2006/relationships/hyperlink" Target="https://aluext.sharepoint.com/sites/DesignandFeasibility/Shared%20Documents/M/Manfred%20J.C.%20Niemann_DE_Bremen/Mach-ID_671-Gussbolzen%20Leg.%206061" TargetMode="External"/><Relationship Id="rId1766" Type="http://schemas.openxmlformats.org/officeDocument/2006/relationships/hyperlink" Target="https://aluext.sharepoint.com/sites/DesignandFeasibility/Shared%20Documents/M/Magna_AT_Weiz/Mach-ID_459-Seitenaufpralltr&#228;ger" TargetMode="External"/><Relationship Id="rId1973" Type="http://schemas.openxmlformats.org/officeDocument/2006/relationships/hyperlink" Target="https://aluext.sharepoint.com/sites/DesignandFeasibility/Shared%20Documents/G/Guenzler%20Met_DE_Uhingen/Mach-ID_249-Extruded%20Flat%20Bar%207075" TargetMode="External"/><Relationship Id="rId2817" Type="http://schemas.openxmlformats.org/officeDocument/2006/relationships/hyperlink" Target="https://aluext.sharepoint.com/sites/DesignandFeasibility/_layouts/15/listform.aspx?PageType=4&amp;ListId=48a11f45-f27a-4e70-b33d-a95f67709e8c&amp;ID=1294&amp;ContentTypeID=0x01006440C635F0E5064897CB37DE8164FE39" TargetMode="External"/><Relationship Id="rId4032" Type="http://schemas.openxmlformats.org/officeDocument/2006/relationships/hyperlink" Target="https://aluext.sharepoint.com/sites/DesignandFeasibility/_layouts/15/listform.aspx?PageType=4&amp;ListId=48a11f45-f27a-4e70-b33d-a95f67709e8c&amp;ID=77&amp;ContentTypeID=0x01006440C635F0E5064897CB37DE8164FE39" TargetMode="External"/><Relationship Id="rId58" Type="http://schemas.openxmlformats.org/officeDocument/2006/relationships/hyperlink" Target="https://aluext.sharepoint.com/sites/DesignandFeasibility/Shared%20Documents/D/Dura%20Automotive%20Cz%2C%20Ks_CZ_Blatna/Mach-ID_2187-Daimler_Bodenprofile_EB3-4" TargetMode="External"/><Relationship Id="rId1419" Type="http://schemas.openxmlformats.org/officeDocument/2006/relationships/hyperlink" Target="https://aluext.sharepoint.com/sites/DesignandFeasibility/Shared%20Documents/L/Linamar_Hu_Csorvasi/Mach-ID_813-Extruded%20Solid%20Profile%20in%206064A" TargetMode="External"/><Relationship Id="rId1626" Type="http://schemas.openxmlformats.org/officeDocument/2006/relationships/hyperlink" Target="https://aluext.sharepoint.com/sites/DesignandFeasibility/Shared%20Documents/T/Thyssenkrupp%20Materials%20Ltd._GB_West%20Midlands/Mach-ID_602-Flachstange_6063%20T6_600x10" TargetMode="External"/><Relationship Id="rId1833" Type="http://schemas.openxmlformats.org/officeDocument/2006/relationships/hyperlink" Target="https://aluext.sharepoint.com/sites/DesignandFeasibility/Shared%20Documents/A/Alufor_DE_Forst/Mach-ID_390-SA_115-02,,%20SA_116-00,,%20SA_117-00" TargetMode="External"/><Relationship Id="rId1900" Type="http://schemas.openxmlformats.org/officeDocument/2006/relationships/hyperlink" Target="https://aluext.sharepoint.com/sites/DesignandFeasibility/Shared%20Documents/Z/Zeulenroda%20Praezision%20Maschinenbau%20GmbH_DE_Zeulenroda-Triebes/Mach-ID_323-323-WZ_77466_F00BC20033" TargetMode="External"/><Relationship Id="rId3798" Type="http://schemas.openxmlformats.org/officeDocument/2006/relationships/hyperlink" Target="https://aluext.sharepoint.com/sites/DesignandFeasibility/_layouts/15/listform.aspx?PageType=4&amp;ListId=48a11f45-f27a-4e70-b33d-a95f67709e8c&amp;ID=311&amp;ContentTypeID=0x01006440C635F0E5064897CB37DE8164FE39" TargetMode="External"/><Relationship Id="rId3658" Type="http://schemas.openxmlformats.org/officeDocument/2006/relationships/hyperlink" Target="https://aluext.sharepoint.com/sites/DesignandFeasibility/_layouts/15/listform.aspx?PageType=4&amp;ListId=48a11f45-f27a-4e70-b33d-a95f67709e8c&amp;ID=451&amp;ContentTypeID=0x01006440C635F0E5064897CB37DE8164FE39" TargetMode="External"/><Relationship Id="rId3865" Type="http://schemas.openxmlformats.org/officeDocument/2006/relationships/hyperlink" Target="https://aluext.sharepoint.com/sites/DesignandFeasibility/_layouts/15/listform.aspx?PageType=4&amp;ListId=48a11f45-f27a-4e70-b33d-a95f67709e8c&amp;ID=244&amp;ContentTypeID=0x01006440C635F0E5064897CB37DE8164FE39" TargetMode="External"/><Relationship Id="rId579" Type="http://schemas.openxmlformats.org/officeDocument/2006/relationships/hyperlink" Target="https://aluext.sharepoint.com/sites/DesignandFeasibility/Shared%20Documents/E/ebattery%20systems%20GmbH%28NK%29_AT_Dornbirn/Mach-ID_1661-Batteriegeh%C3%A4use" TargetMode="External"/><Relationship Id="rId786" Type="http://schemas.openxmlformats.org/officeDocument/2006/relationships/hyperlink" Target="https://aluext.sharepoint.com/sites/DesignandFeasibility/Shared%20Documents/G/Gebr.%20Bode_DE_Kassel/Mach-ID_1449-25-951-XXXX-000" TargetMode="External"/><Relationship Id="rId993" Type="http://schemas.openxmlformats.org/officeDocument/2006/relationships/hyperlink" Target="https://aluext.sharepoint.com/sites/DesignandFeasibility/Shared%20Documents/A/Allega_CH_Niederglatt/Mach-ID_1241-Rd.%2095mm_6073%20Leg." TargetMode="External"/><Relationship Id="rId2467" Type="http://schemas.openxmlformats.org/officeDocument/2006/relationships/hyperlink" Target="https://aluext.sharepoint.com/sites/DesignandFeasibility/Lists/FeasibilityMainDB/DispForm.aspx?ID=1894" TargetMode="External"/><Relationship Id="rId2674" Type="http://schemas.openxmlformats.org/officeDocument/2006/relationships/hyperlink" Target="https://aluext.sharepoint.com/sites/DesignandFeasibility/Lists/FeasibilityMainDB/DispForm.aspx?ID=1687" TargetMode="External"/><Relationship Id="rId3518" Type="http://schemas.openxmlformats.org/officeDocument/2006/relationships/hyperlink" Target="https://aluext.sharepoint.com/sites/DesignandFeasibility/_layouts/15/listform.aspx?PageType=4&amp;ListId=48a11f45-f27a-4e70-b33d-a95f67709e8c&amp;ID=591&amp;ContentTypeID=0x01006440C635F0E5064897CB37DE8164FE39" TargetMode="External"/><Relationship Id="rId439" Type="http://schemas.openxmlformats.org/officeDocument/2006/relationships/hyperlink" Target="https://aluext.sharepoint.com/sites/DesignandFeasibility/Shared%20Documents/B/B%26T%20Exact%20GmbH_DE_Frauenstein/Mach-ID_1804-BEV3_Axial_front_protection_Projekt_15210809" TargetMode="External"/><Relationship Id="rId646" Type="http://schemas.openxmlformats.org/officeDocument/2006/relationships/hyperlink" Target="https://aluext.sharepoint.com/sites/DesignandFeasibility/Shared%20Documents/S/STAS_BE_Waregem/Mach-ID_1590-STAS_8draw.pr._750t" TargetMode="External"/><Relationship Id="rId1069" Type="http://schemas.openxmlformats.org/officeDocument/2006/relationships/hyperlink" Target="https://aluext.sharepoint.com/sites/DesignandFeasibility/Shared%20Documents/R/Reynolds_FR_Sconzier/Mach-ID_1165-Cold%20drawn%207075%20T6%20dia%2023mm" TargetMode="External"/><Relationship Id="rId1276" Type="http://schemas.openxmlformats.org/officeDocument/2006/relationships/hyperlink" Target="https://aluext.sharepoint.com/sites/DesignandFeasibility/Shared%20Documents/M/Mey%20&amp;%20Andres_DE_Oyten/Mach-ID_958-B15256" TargetMode="External"/><Relationship Id="rId1483" Type="http://schemas.openxmlformats.org/officeDocument/2006/relationships/hyperlink" Target="https://aluext.sharepoint.com/sites/DesignandFeasibility/Shared%20Documents/A/ASK%20GmbH%20DE%20Vilseck%28NK%29_DE_Vilseck/Mach-ID_749-749-Rohr_138x16" TargetMode="External"/><Relationship Id="rId2327" Type="http://schemas.openxmlformats.org/officeDocument/2006/relationships/hyperlink" Target="https://aluext.sharepoint.com/sites/DesignandFeasibility/Lists/FeasibilityMainDB/DispForm.aspx?ID=2034" TargetMode="External"/><Relationship Id="rId2881" Type="http://schemas.openxmlformats.org/officeDocument/2006/relationships/hyperlink" Target="https://aluext.sharepoint.com/sites/DesignandFeasibility/_layouts/15/listform.aspx?PageType=4&amp;ListId=48a11f45-f27a-4e70-b33d-a95f67709e8c&amp;ID=1230&amp;ContentTypeID=0x01006440C635F0E5064897CB37DE8164FE39" TargetMode="External"/><Relationship Id="rId3725" Type="http://schemas.openxmlformats.org/officeDocument/2006/relationships/hyperlink" Target="https://aluext.sharepoint.com/sites/DesignandFeasibility/_layouts/15/listform.aspx?PageType=4&amp;ListId=48a11f45-f27a-4e70-b33d-a95f67709e8c&amp;ID=384&amp;ContentTypeID=0x01006440C635F0E5064897CB37DE8164FE39" TargetMode="External"/><Relationship Id="rId3932" Type="http://schemas.openxmlformats.org/officeDocument/2006/relationships/hyperlink" Target="https://aluext.sharepoint.com/sites/DesignandFeasibility/_layouts/15/listform.aspx?PageType=4&amp;ListId=48a11f45-f27a-4e70-b33d-a95f67709e8c&amp;ID=177&amp;ContentTypeID=0x01006440C635F0E5064897CB37DE8164FE39" TargetMode="External"/><Relationship Id="rId506" Type="http://schemas.openxmlformats.org/officeDocument/2006/relationships/hyperlink" Target="https://aluext.sharepoint.com/sites/DesignandFeasibility/Shared%20Documents/S/Scania%28NK%29_SE_S%C3%B6dert%C3%A4lje/Mach-ID_1736-Skid_Plates_Scania" TargetMode="External"/><Relationship Id="rId853" Type="http://schemas.openxmlformats.org/officeDocument/2006/relationships/hyperlink" Target="https://aluext.sharepoint.com/sites/DesignandFeasibility/Shared%20Documents/W/WMH_DE_Essen/Mach-ID_1382-Cold%20finished%20RB%207075%20T7351%20Dm%2016mm" TargetMode="External"/><Relationship Id="rId1136" Type="http://schemas.openxmlformats.org/officeDocument/2006/relationships/hyperlink" Target="https://aluext.sharepoint.com/sites/DesignandFeasibility/Shared%20Documents/N/Neuenhauser%20Maschinenbau_DE_Neuenhaus/Mach-ID_1098-Profil%20148,,3" TargetMode="External"/><Relationship Id="rId1690" Type="http://schemas.openxmlformats.org/officeDocument/2006/relationships/hyperlink" Target="https://aluext.sharepoint.com/sites/DesignandFeasibility/Shared%20Documents/Z/Ziehm%20Imaging%20GmbH_DE_N&#252;rnberg/Mach-ID_535-Hubprofil" TargetMode="External"/><Relationship Id="rId2534" Type="http://schemas.openxmlformats.org/officeDocument/2006/relationships/hyperlink" Target="https://aluext.sharepoint.com/sites/DesignandFeasibility/Lists/FeasibilityMainDB/DispForm.aspx?ID=1827" TargetMode="External"/><Relationship Id="rId2741" Type="http://schemas.openxmlformats.org/officeDocument/2006/relationships/hyperlink" Target="https://aluext.sharepoint.com/sites/DesignandFeasibility/Lists/FeasibilityMainDB/DispForm.aspx?ID=1620" TargetMode="External"/><Relationship Id="rId713" Type="http://schemas.openxmlformats.org/officeDocument/2006/relationships/hyperlink" Target="https://aluext.sharepoint.com/sites/DesignandFeasibility/Shared%20Documents/A/Aluland_NL_Gravendeel/Mach-ID_1523-Tube_D110_6082" TargetMode="External"/><Relationship Id="rId920" Type="http://schemas.openxmlformats.org/officeDocument/2006/relationships/hyperlink" Target="https://aluext.sharepoint.com/sites/DesignandFeasibility/Shared%20Documents/K/Kastens%20&amp;%20Knauer_DE_Lilienthal/Mach-ID_1315-4" TargetMode="External"/><Relationship Id="rId1343" Type="http://schemas.openxmlformats.org/officeDocument/2006/relationships/hyperlink" Target="https://aluext.sharepoint.com/sites/DesignandFeasibility/Shared%20Documents/B/Bash-tec_DE_Burbach-Holzhausen/Mach-ID_890-MG012904A2" TargetMode="External"/><Relationship Id="rId1550" Type="http://schemas.openxmlformats.org/officeDocument/2006/relationships/hyperlink" Target="https://aluext.sharepoint.com/sites/DesignandFeasibility/Shared%20Documents/J/JoDe_AT_Dornbirn/Mach-ID_680-Klix_170" TargetMode="External"/><Relationship Id="rId2601" Type="http://schemas.openxmlformats.org/officeDocument/2006/relationships/hyperlink" Target="https://aluext.sharepoint.com/sites/DesignandFeasibility/Lists/FeasibilityMainDB/DispForm.aspx?ID=1760" TargetMode="External"/><Relationship Id="rId1203" Type="http://schemas.openxmlformats.org/officeDocument/2006/relationships/hyperlink" Target="https://aluext.sharepoint.com/sites/DesignandFeasibility/Shared%20Documents/H/Heine%20&amp;%20Beiswenger_DE_Fellbach/Mach-ID_1031-Cold%20Drawn%20round%20bar%20AlEco62Sn%20Dm24mm" TargetMode="External"/><Relationship Id="rId1410" Type="http://schemas.openxmlformats.org/officeDocument/2006/relationships/hyperlink" Target="https://aluext.sharepoint.com/sites/DesignandFeasibility/Shared%20Documents/P/Primapol_CZ_Pleteny%20Ujezd/Mach-ID_822-Extruded%20round%20bar%206082%20T6511" TargetMode="External"/><Relationship Id="rId3168" Type="http://schemas.openxmlformats.org/officeDocument/2006/relationships/hyperlink" Target="https://aluext.sharepoint.com/sites/DesignandFeasibility/_layouts/15/listform.aspx?PageType=4&amp;ListId=48a11f45-f27a-4e70-b33d-a95f67709e8c&amp;ID=942&amp;ContentTypeID=0x01006440C635F0E5064897CB37DE8164FE39" TargetMode="External"/><Relationship Id="rId3375" Type="http://schemas.openxmlformats.org/officeDocument/2006/relationships/hyperlink" Target="https://aluext.sharepoint.com/sites/DesignandFeasibility/Lists/FeasibilityMainDB/DispForm.aspx?ID=735" TargetMode="External"/><Relationship Id="rId3582" Type="http://schemas.openxmlformats.org/officeDocument/2006/relationships/hyperlink" Target="https://aluext.sharepoint.com/sites/DesignandFeasibility/_layouts/15/listform.aspx?PageType=4&amp;ListId=48a11f45-f27a-4e70-b33d-a95f67709e8c&amp;ID=527&amp;ContentTypeID=0x01006440C635F0E5064897CB37DE8164FE39" TargetMode="External"/><Relationship Id="rId296" Type="http://schemas.openxmlformats.org/officeDocument/2006/relationships/hyperlink" Target="https://aluext.sharepoint.com/sites/DesignandFeasibility/Shared%20Documents/L/L%C3%A4pple%20Automotive%20GmbH%28NK%29_DE_Heilbronn/Mach-ID_1947-Quertr%C3%A4ger_Hinterwagen" TargetMode="External"/><Relationship Id="rId2184" Type="http://schemas.openxmlformats.org/officeDocument/2006/relationships/hyperlink" Target="https://aluext.sharepoint.com/sites/DesignandFeasibility/Lists/FeasibilityMainDB/DispForm.aspx?ID=2182" TargetMode="External"/><Relationship Id="rId2391" Type="http://schemas.openxmlformats.org/officeDocument/2006/relationships/hyperlink" Target="https://aluext.sharepoint.com/sites/DesignandFeasibility/Lists/FeasibilityMainDB/DispForm.aspx?ID=1970" TargetMode="External"/><Relationship Id="rId3028" Type="http://schemas.openxmlformats.org/officeDocument/2006/relationships/hyperlink" Target="https://aluext.sharepoint.com/sites/DesignandFeasibility/_layouts/15/listform.aspx?PageType=4&amp;ListId=48a11f45-f27a-4e70-b33d-a95f67709e8c&amp;ID=1083&amp;ContentTypeID=0x01006440C635F0E5064897CB37DE8164FE39" TargetMode="External"/><Relationship Id="rId3235" Type="http://schemas.openxmlformats.org/officeDocument/2006/relationships/hyperlink" Target="https://aluext.sharepoint.com/sites/DesignandFeasibility/_layouts/15/listform.aspx?PageType=4&amp;ListId=48a11f45-f27a-4e70-b33d-a95f67709e8c&amp;ID=875&amp;ContentTypeID=0x01006440C635F0E5064897CB37DE8164FE39" TargetMode="External"/><Relationship Id="rId3442" Type="http://schemas.openxmlformats.org/officeDocument/2006/relationships/hyperlink" Target="https://aluext.sharepoint.com/sites/DesignandFeasibility/_layouts/15/listform.aspx?PageType=4&amp;ListId=48a11f45-f27a-4e70-b33d-a95f67709e8c&amp;ID=667&amp;ContentTypeID=0x01006440C635F0E5064897CB37DE8164FE39" TargetMode="External"/><Relationship Id="rId156" Type="http://schemas.openxmlformats.org/officeDocument/2006/relationships/hyperlink" Target="https://aluext.sharepoint.com/sites/DesignandFeasibility/Shared%20Documents/N/Noe-Schaltechnik%20Georg%20Meyer-Keller%20GmbH%20%2B%20Co%20KG_DE_Suessen/Mach-ID_2089-T20_2204_705_L%C3%A4ngstr%C3%A4ger" TargetMode="External"/><Relationship Id="rId363" Type="http://schemas.openxmlformats.org/officeDocument/2006/relationships/hyperlink" Target="https://aluext.sharepoint.com/sites/DesignandFeasibility/Shared%20Documents/S/STC%20Spinnzwirn%20GmbH_DE_Chemnitz/Mach-ID_1880-Zeichnungsprofil" TargetMode="External"/><Relationship Id="rId570" Type="http://schemas.openxmlformats.org/officeDocument/2006/relationships/hyperlink" Target="https://aluext.sharepoint.com/sites/DesignandFeasibility/Shared%20Documents/V/VSG%20GmbH%20Verkehrs-Sicherungs-Geraete%20GmbH_DE_Ruesselsheim/Mach-ID_1671-Tragschelle_SN-Trag_60" TargetMode="External"/><Relationship Id="rId2044" Type="http://schemas.openxmlformats.org/officeDocument/2006/relationships/hyperlink" Target="https://aluext.sharepoint.com/sites/DesignandFeasibility/Shared%20Documents/B/B&amp;T%20Exact%20GmbH_DE_Frauenstein/Mach-ID_165-764%20und%20765" TargetMode="External"/><Relationship Id="rId2251" Type="http://schemas.openxmlformats.org/officeDocument/2006/relationships/hyperlink" Target="https://aluext.sharepoint.com/sites/DesignandFeasibility/Lists/FeasibilityMainDB/DispForm.aspx?ID=2115" TargetMode="External"/><Relationship Id="rId3302" Type="http://schemas.openxmlformats.org/officeDocument/2006/relationships/hyperlink" Target="https://aluext.sharepoint.com/sites/DesignandFeasibility/_layouts/15/listform.aspx?PageType=4&amp;ListId=48a11f45-f27a-4e70-b33d-a95f67709e8c&amp;ID=808&amp;ContentTypeID=0x01006440C635F0E5064897CB37DE8164FE39" TargetMode="External"/><Relationship Id="rId223" Type="http://schemas.openxmlformats.org/officeDocument/2006/relationships/hyperlink" Target="https://aluext.sharepoint.com/sites/DesignandFeasibility/Shared%20Documents/A/Aluminium%20AS(NK)_DK_Thiested/Mach-ID_2021-Profile_to_fishing_box" TargetMode="External"/><Relationship Id="rId430" Type="http://schemas.openxmlformats.org/officeDocument/2006/relationships/hyperlink" Target="https://aluext.sharepoint.com/sites/DesignandFeasibility/Shared%20Documents/B/BOSIG%20GmbH_DE_Gingen/Mach-ID_1813-Aluprofil_silbereloxiert_45_mm" TargetMode="External"/><Relationship Id="rId1060" Type="http://schemas.openxmlformats.org/officeDocument/2006/relationships/hyperlink" Target="https://aluext.sharepoint.com/sites/DesignandFeasibility/Shared%20Documents/D/DHG%20Sand%20Casting%20Corporate_DE_Friedrichshafen/Mach-ID_1174-Einschweissteile" TargetMode="External"/><Relationship Id="rId2111" Type="http://schemas.openxmlformats.org/officeDocument/2006/relationships/hyperlink" Target="https://aluext.sharepoint.com/sites/DesignandFeasibility/Shared%20Documents/V/VT%20Metal%20Kft,,%20Ungarn_HU_Szekesfehervar/Mach-ID_87-" TargetMode="External"/><Relationship Id="rId1877" Type="http://schemas.openxmlformats.org/officeDocument/2006/relationships/hyperlink" Target="https://aluext.sharepoint.com/sites/DesignandFeasibility/Shared%20Documents/N/Neuman_AT_Marktl/Mach-ID_346-WZ_46337_Adapter_VW_Stuetztraeger_Aenderung" TargetMode="External"/><Relationship Id="rId2928" Type="http://schemas.openxmlformats.org/officeDocument/2006/relationships/hyperlink" Target="https://aluext.sharepoint.com/sites/DesignandFeasibility/_layouts/15/listform.aspx?PageType=4&amp;ListId=48a11f45-f27a-4e70-b33d-a95f67709e8c&amp;ID=1183&amp;ContentTypeID=0x01006440C635F0E5064897CB37DE8164FE39" TargetMode="External"/><Relationship Id="rId1737" Type="http://schemas.openxmlformats.org/officeDocument/2006/relationships/hyperlink" Target="https://aluext.sharepoint.com/sites/DesignandFeasibility/Shared%20Documents/A/Allega_CH_Niederglatt/Mach-ID_488-Profiles_2024_T3511" TargetMode="External"/><Relationship Id="rId1944" Type="http://schemas.openxmlformats.org/officeDocument/2006/relationships/hyperlink" Target="https://aluext.sharepoint.com/sites/DesignandFeasibility/Shared%20Documents/M/Merletti_IT_Arsago%20Seprio/Mach-ID_278-Extruded%20Round%20Bar%206061T6" TargetMode="External"/><Relationship Id="rId3092" Type="http://schemas.openxmlformats.org/officeDocument/2006/relationships/hyperlink" Target="https://aluext.sharepoint.com/sites/DesignandFeasibility/_layouts/15/listform.aspx?PageType=4&amp;ListId=48a11f45-f27a-4e70-b33d-a95f67709e8c&amp;ID=1018&amp;ContentTypeID=0x01006440C635F0E5064897CB37DE8164FE39" TargetMode="External"/><Relationship Id="rId29" Type="http://schemas.openxmlformats.org/officeDocument/2006/relationships/hyperlink" Target="https://aluext.sharepoint.com/sites/DesignandFeasibility/Shared%20Documents/F/FEMOTECH%20GmbH%28NK%29_DE_Mittenaar-Offenbach/Mach-ID_2216-Antriebsrolle" TargetMode="External"/><Relationship Id="rId4003" Type="http://schemas.openxmlformats.org/officeDocument/2006/relationships/hyperlink" Target="https://aluext.sharepoint.com/sites/DesignandFeasibility/_layouts/15/listform.aspx?PageType=4&amp;ListId=48a11f45-f27a-4e70-b33d-a95f67709e8c&amp;ID=106&amp;ContentTypeID=0x01006440C635F0E5064897CB37DE8164FE39" TargetMode="External"/><Relationship Id="rId1804" Type="http://schemas.openxmlformats.org/officeDocument/2006/relationships/hyperlink" Target="https://aluext.sharepoint.com/sites/DesignandFeasibility/Shared%20Documents/K/Kalapurna_In_Mumbai/Mach-ID_421-Extruded%20Round%20Bar" TargetMode="External"/><Relationship Id="rId3769" Type="http://schemas.openxmlformats.org/officeDocument/2006/relationships/hyperlink" Target="https://aluext.sharepoint.com/sites/DesignandFeasibility/_layouts/15/listform.aspx?PageType=4&amp;ListId=48a11f45-f27a-4e70-b33d-a95f67709e8c&amp;ID=340&amp;ContentTypeID=0x01006440C635F0E5064897CB37DE8164FE39" TargetMode="External"/><Relationship Id="rId3976" Type="http://schemas.openxmlformats.org/officeDocument/2006/relationships/hyperlink" Target="https://aluext.sharepoint.com/sites/DesignandFeasibility/_layouts/15/listform.aspx?PageType=4&amp;ListId=48a11f45-f27a-4e70-b33d-a95f67709e8c&amp;ID=133&amp;ContentTypeID=0x01006440C635F0E5064897CB37DE8164FE39" TargetMode="External"/><Relationship Id="rId897" Type="http://schemas.openxmlformats.org/officeDocument/2006/relationships/hyperlink" Target="https://aluext.sharepoint.com/sites/DesignandFeasibility/Shared%20Documents/S/Stellantis%20(ex%20PSA)_FR_Sochaux/Mach-ID_1338-Battery%20Tray%20EMP2%20V4%20BEV" TargetMode="External"/><Relationship Id="rId2578" Type="http://schemas.openxmlformats.org/officeDocument/2006/relationships/hyperlink" Target="https://aluext.sharepoint.com/sites/DesignandFeasibility/Lists/FeasibilityMainDB/DispForm.aspx?ID=1783" TargetMode="External"/><Relationship Id="rId2785" Type="http://schemas.openxmlformats.org/officeDocument/2006/relationships/hyperlink" Target="https://aluext.sharepoint.com/sites/DesignandFeasibility/_layouts/15/listform.aspx?PageType=4&amp;ListId=48a11f45-f27a-4e70-b33d-a95f67709e8c&amp;ID=1326&amp;ContentTypeID=0x01006440C635F0E5064897CB37DE8164FE39" TargetMode="External"/><Relationship Id="rId2992" Type="http://schemas.openxmlformats.org/officeDocument/2006/relationships/hyperlink" Target="https://aluext.sharepoint.com/sites/DesignandFeasibility/_layouts/15/listform.aspx?PageType=4&amp;ListId=48a11f45-f27a-4e70-b33d-a95f67709e8c&amp;ID=1119&amp;ContentTypeID=0x01006440C635F0E5064897CB37DE8164FE39" TargetMode="External"/><Relationship Id="rId3629" Type="http://schemas.openxmlformats.org/officeDocument/2006/relationships/hyperlink" Target="https://aluext.sharepoint.com/sites/DesignandFeasibility/_layouts/15/listform.aspx?PageType=4&amp;ListId=48a11f45-f27a-4e70-b33d-a95f67709e8c&amp;ID=480&amp;ContentTypeID=0x01006440C635F0E5064897CB37DE8164FE39" TargetMode="External"/><Relationship Id="rId3836" Type="http://schemas.openxmlformats.org/officeDocument/2006/relationships/hyperlink" Target="https://aluext.sharepoint.com/sites/DesignandFeasibility/_layouts/15/listform.aspx?PageType=4&amp;ListId=48a11f45-f27a-4e70-b33d-a95f67709e8c&amp;ID=273&amp;ContentTypeID=0x01006440C635F0E5064897CB37DE8164FE39" TargetMode="External"/><Relationship Id="rId757" Type="http://schemas.openxmlformats.org/officeDocument/2006/relationships/hyperlink" Target="https://aluext.sharepoint.com/sites/DesignandFeasibility/Shared%20Documents/C/Cometal_DE_Weinstadt/Mach-ID_1479-Cold%20drawn%20RB%2016mm%206082%20T6" TargetMode="External"/><Relationship Id="rId964" Type="http://schemas.openxmlformats.org/officeDocument/2006/relationships/hyperlink" Target="https://aluext.sharepoint.com/sites/DesignandFeasibility/Shared%20Documents/T/Tibnor_Sw_Eskilstuna/Mach-ID_1270-Cold%20Drawn%20RB%207075/6082/6262A" TargetMode="External"/><Relationship Id="rId1387" Type="http://schemas.openxmlformats.org/officeDocument/2006/relationships/hyperlink" Target="https://aluext.sharepoint.com/sites/DesignandFeasibility/Shared%20Documents/E/eisenmetall_DE_Stuttgart/Mach-ID_845-20" TargetMode="External"/><Relationship Id="rId1594" Type="http://schemas.openxmlformats.org/officeDocument/2006/relationships/hyperlink" Target="https://aluext.sharepoint.com/sites/DesignandFeasibility/Shared%20Documents/R/Rawag_PL_Rawicz/Mach-ID_634-25-925-0424-001" TargetMode="External"/><Relationship Id="rId2438" Type="http://schemas.openxmlformats.org/officeDocument/2006/relationships/hyperlink" Target="https://aluext.sharepoint.com/sites/DesignandFeasibility/Lists/FeasibilityMainDB/DispForm.aspx?ID=1923" TargetMode="External"/><Relationship Id="rId2645" Type="http://schemas.openxmlformats.org/officeDocument/2006/relationships/hyperlink" Target="https://aluext.sharepoint.com/sites/DesignandFeasibility/Lists/FeasibilityMainDB/DispForm.aspx?ID=1716" TargetMode="External"/><Relationship Id="rId2852" Type="http://schemas.openxmlformats.org/officeDocument/2006/relationships/hyperlink" Target="https://aluext.sharepoint.com/sites/DesignandFeasibility/_layouts/15/listform.aspx?PageType=4&amp;ListId=48a11f45-f27a-4e70-b33d-a95f67709e8c&amp;ID=1259&amp;ContentTypeID=0x01006440C635F0E5064897CB37DE8164FE39" TargetMode="External"/><Relationship Id="rId3903" Type="http://schemas.openxmlformats.org/officeDocument/2006/relationships/hyperlink" Target="https://aluext.sharepoint.com/sites/DesignandFeasibility/_layouts/15/listform.aspx?PageType=4&amp;ListId=48a11f45-f27a-4e70-b33d-a95f67709e8c&amp;ID=206&amp;ContentTypeID=0x01006440C635F0E5064897CB37DE8164FE39" TargetMode="External"/><Relationship Id="rId93" Type="http://schemas.openxmlformats.org/officeDocument/2006/relationships/hyperlink" Target="https://aluext.sharepoint.com/sites/DesignandFeasibility/Shared%20Documents/F/Friedrich%20Ischebeck%20GmbH_DE_Ennepetal/Mach-ID_2152-Kopfst%C3%BCck_NT%2C_8-86-24-31" TargetMode="External"/><Relationship Id="rId617" Type="http://schemas.openxmlformats.org/officeDocument/2006/relationships/hyperlink" Target="https://aluext.sharepoint.com/sites/DesignandFeasibility/Shared%20Documents/A/Amprion%20GmbH_DE_Dortmund/Mach-ID_1621-UA_Leipheim_" TargetMode="External"/><Relationship Id="rId824" Type="http://schemas.openxmlformats.org/officeDocument/2006/relationships/hyperlink" Target="https://aluext.sharepoint.com/sites/DesignandFeasibility/Shared%20Documents/A/Aalco_DE_Rutesheim/Mach-ID_1411-Cold%20drawn%20RB%202011E%20T6%20Dm13mm" TargetMode="External"/><Relationship Id="rId1247" Type="http://schemas.openxmlformats.org/officeDocument/2006/relationships/hyperlink" Target="https://aluext.sharepoint.com/sites/DesignandFeasibility/Shared%20Documents/M/MCA%20UK%20LTD_GB_Southhampton/Mach-ID_987-Cast_Bar_6082" TargetMode="External"/><Relationship Id="rId1454" Type="http://schemas.openxmlformats.org/officeDocument/2006/relationships/hyperlink" Target="https://aluext.sharepoint.com/sites/DesignandFeasibility/Shared%20Documents/M/Mecar_BE_Petit-Roeulx-lez-Nivelles/Mach-ID_778-Drawn%20rpund%20bar%202014" TargetMode="External"/><Relationship Id="rId1661" Type="http://schemas.openxmlformats.org/officeDocument/2006/relationships/hyperlink" Target="https://aluext.sharepoint.com/sites/DesignandFeasibility/Shared%20Documents/V/VT%20Metal_HU_Sz&#233;kesfeh&#233;rv&#225;r/Mach-ID_565-Boxen_6101/6082" TargetMode="External"/><Relationship Id="rId2505" Type="http://schemas.openxmlformats.org/officeDocument/2006/relationships/hyperlink" Target="https://aluext.sharepoint.com/sites/DesignandFeasibility/Lists/FeasibilityMainDB/DispForm.aspx?ID=1856" TargetMode="External"/><Relationship Id="rId2712" Type="http://schemas.openxmlformats.org/officeDocument/2006/relationships/hyperlink" Target="https://aluext.sharepoint.com/sites/DesignandFeasibility/Lists/FeasibilityMainDB/DispForm.aspx?ID=1649" TargetMode="External"/><Relationship Id="rId1107" Type="http://schemas.openxmlformats.org/officeDocument/2006/relationships/hyperlink" Target="https://aluext.sharepoint.com/sites/DesignandFeasibility/Shared%20Documents/A/Airoldi_IT_Molteno/Mach-ID_1127-Cast_billet_%207175_US_AMS_2154_classe_A_or_AA" TargetMode="External"/><Relationship Id="rId1314" Type="http://schemas.openxmlformats.org/officeDocument/2006/relationships/hyperlink" Target="https://aluext.sharepoint.com/sites/DesignandFeasibility/Shared%20Documents/A/AALCO_DE_Haltern%20am%20See/Mach-ID_919-Extruded%20Round%20Bar" TargetMode="External"/><Relationship Id="rId1521" Type="http://schemas.openxmlformats.org/officeDocument/2006/relationships/hyperlink" Target="https://aluext.sharepoint.com/sites/DesignandFeasibility/Shared%20Documents/M/Mersen_FR_La%20Mure/Mach-ID_710-77923%20Werkzeug%20100%20MN%20wurde%20verschrottet" TargetMode="External"/><Relationship Id="rId3279" Type="http://schemas.openxmlformats.org/officeDocument/2006/relationships/hyperlink" Target="https://aluext.sharepoint.com/sites/DesignandFeasibility/_layouts/15/listform.aspx?PageType=4&amp;ListId=48a11f45-f27a-4e70-b33d-a95f67709e8c&amp;ID=831&amp;ContentTypeID=0x01006440C635F0E5064897CB37DE8164FE39" TargetMode="External"/><Relationship Id="rId3486" Type="http://schemas.openxmlformats.org/officeDocument/2006/relationships/hyperlink" Target="https://aluext.sharepoint.com/sites/DesignandFeasibility/_layouts/15/listform.aspx?PageType=4&amp;ListId=48a11f45-f27a-4e70-b33d-a95f67709e8c&amp;ID=623&amp;ContentTypeID=0x01006440C635F0E5064897CB37DE8164FE39" TargetMode="External"/><Relationship Id="rId3693" Type="http://schemas.openxmlformats.org/officeDocument/2006/relationships/hyperlink" Target="https://aluext.sharepoint.com/sites/DesignandFeasibility/_layouts/15/listform.aspx?PageType=4&amp;ListId=48a11f45-f27a-4e70-b33d-a95f67709e8c&amp;ID=416&amp;ContentTypeID=0x01006440C635F0E5064897CB37DE8164FE39" TargetMode="External"/><Relationship Id="rId20" Type="http://schemas.openxmlformats.org/officeDocument/2006/relationships/hyperlink" Target="https://aluext.sharepoint.com/sites/DesignandFeasibility/Shared%20Documents/A/Alstom%20Transport%20SA_FR_Saint%20Quen/Mach-ID_2225-S-Bahn_Berlin" TargetMode="External"/><Relationship Id="rId2088" Type="http://schemas.openxmlformats.org/officeDocument/2006/relationships/hyperlink" Target="https://aluext.sharepoint.com/sites/DesignandFeasibility/Shared%20Documents/W/Westdeutscher%20Metallhandel%20GmbH_DE_Essen/Mach-ID_114-Drawn%20Round%20bar" TargetMode="External"/><Relationship Id="rId2295" Type="http://schemas.openxmlformats.org/officeDocument/2006/relationships/hyperlink" Target="https://aluext.sharepoint.com/sites/DesignandFeasibility/Lists/FeasibilityMainDB/DispForm.aspx?ID=2067" TargetMode="External"/><Relationship Id="rId3139" Type="http://schemas.openxmlformats.org/officeDocument/2006/relationships/hyperlink" Target="https://aluext.sharepoint.com/sites/DesignandFeasibility/_layouts/15/listform.aspx?PageType=4&amp;ListId=48a11f45-f27a-4e70-b33d-a95f67709e8c&amp;ID=971&amp;ContentTypeID=0x01006440C635F0E5064897CB37DE8164FE39" TargetMode="External"/><Relationship Id="rId3346" Type="http://schemas.openxmlformats.org/officeDocument/2006/relationships/hyperlink" Target="https://aluext.sharepoint.com/sites/DesignandFeasibility/_layouts/15/listform.aspx?PageType=4&amp;ListId=48a11f45-f27a-4e70-b33d-a95f67709e8c&amp;ID=764&amp;ContentTypeID=0x01006440C635F0E5064897CB37DE8164FE39" TargetMode="External"/><Relationship Id="rId267" Type="http://schemas.openxmlformats.org/officeDocument/2006/relationships/hyperlink" Target="https://aluext.sharepoint.com/sites/DesignandFeasibility/Shared%20Documents/A/Aluteam-Alumeco%20Sp%20z%20oo_PL_Rzesz%C3%B3w/Mach-ID_1976-Round_Tube_48%2C3x4%2C5" TargetMode="External"/><Relationship Id="rId474" Type="http://schemas.openxmlformats.org/officeDocument/2006/relationships/hyperlink" Target="https://aluext.sharepoint.com/sites/DesignandFeasibility/Shared%20Documents/L/Lakowa%20GmbH_DE_Wilthen/Mach-ID_1769-AKanalprofil" TargetMode="External"/><Relationship Id="rId2155" Type="http://schemas.openxmlformats.org/officeDocument/2006/relationships/hyperlink" Target="https://aluext.sharepoint.com/sites/DesignandFeasibility/Lists/FeasibilityMainDB/DispForm.aspx?ID=2211" TargetMode="External"/><Relationship Id="rId3553" Type="http://schemas.openxmlformats.org/officeDocument/2006/relationships/hyperlink" Target="https://aluext.sharepoint.com/sites/DesignandFeasibility/_layouts/15/listform.aspx?PageType=4&amp;ListId=48a11f45-f27a-4e70-b33d-a95f67709e8c&amp;ID=556&amp;ContentTypeID=0x01006440C635F0E5064897CB37DE8164FE39" TargetMode="External"/><Relationship Id="rId3760" Type="http://schemas.openxmlformats.org/officeDocument/2006/relationships/hyperlink" Target="https://aluext.sharepoint.com/sites/DesignandFeasibility/_layouts/15/listform.aspx?PageType=4&amp;ListId=48a11f45-f27a-4e70-b33d-a95f67709e8c&amp;ID=349&amp;ContentTypeID=0x01006440C635F0E5064897CB37DE8164FE39" TargetMode="External"/><Relationship Id="rId127" Type="http://schemas.openxmlformats.org/officeDocument/2006/relationships/hyperlink" Target="https://aluext.sharepoint.com/sites/DesignandFeasibility/Shared%20Documents/B/Bosch%20Rexroth%20doo_SI_Skofja%20Loka/Mach-ID_2118-Geh%C3%A4use" TargetMode="External"/><Relationship Id="rId681" Type="http://schemas.openxmlformats.org/officeDocument/2006/relationships/hyperlink" Target="https://aluext.sharepoint.com/sites/DesignandFeasibility/Shared%20Documents/M/Mersen_FR_La%20Mure/Mach-ID_1555-Sonderprofil_6060" TargetMode="External"/><Relationship Id="rId2362" Type="http://schemas.openxmlformats.org/officeDocument/2006/relationships/hyperlink" Target="https://aluext.sharepoint.com/sites/DesignandFeasibility/Lists/FeasibilityMainDB/DispForm.aspx?ID=1999" TargetMode="External"/><Relationship Id="rId3206" Type="http://schemas.openxmlformats.org/officeDocument/2006/relationships/hyperlink" Target="https://aluext.sharepoint.com/sites/DesignandFeasibility/_layouts/15/listform.aspx?PageType=4&amp;ListId=48a11f45-f27a-4e70-b33d-a95f67709e8c&amp;ID=904&amp;ContentTypeID=0x01006440C635F0E5064897CB37DE8164FE39" TargetMode="External"/><Relationship Id="rId3413" Type="http://schemas.openxmlformats.org/officeDocument/2006/relationships/hyperlink" Target="https://aluext.sharepoint.com/sites/DesignandFeasibility/_layouts/15/listform.aspx?PageType=4&amp;ListId=48a11f45-f27a-4e70-b33d-a95f67709e8c&amp;ID=696&amp;ContentTypeID=0x01006440C635F0E5064897CB37DE8164FE39" TargetMode="External"/><Relationship Id="rId3620" Type="http://schemas.openxmlformats.org/officeDocument/2006/relationships/hyperlink" Target="https://aluext.sharepoint.com/sites/DesignandFeasibility/_layouts/15/listform.aspx?PageType=4&amp;ListId=48a11f45-f27a-4e70-b33d-a95f67709e8c&amp;ID=489&amp;ContentTypeID=0x01006440C635F0E5064897CB37DE8164FE39" TargetMode="External"/><Relationship Id="rId334" Type="http://schemas.openxmlformats.org/officeDocument/2006/relationships/hyperlink" Target="https://aluext.sharepoint.com/sites/DesignandFeasibility/Shared%20Documents/A/Accumotive%20GmbH%20%26%20Co%20KG_DE_Kamenz/Mach-ID_1909-Endplatte_Projekt_3909" TargetMode="External"/><Relationship Id="rId541" Type="http://schemas.openxmlformats.org/officeDocument/2006/relationships/hyperlink" Target="https://aluext.sharepoint.com/sites/DesignandFeasibility/Shared%20Documents/M/Manfred%20JC%20Niemann%20Zentrale%20KG_DE_Bremen/Mach-ID_1701-Vkt_mit_Loch" TargetMode="External"/><Relationship Id="rId1171" Type="http://schemas.openxmlformats.org/officeDocument/2006/relationships/hyperlink" Target="https://aluext.sharepoint.com/sites/DesignandFeasibility/Shared%20Documents/V/Volkswagen_DE_Braunschweig/Mach-ID_1063-Robustheitssteigerung%20Quer%20und%20Rahmenprofile" TargetMode="External"/><Relationship Id="rId2015" Type="http://schemas.openxmlformats.org/officeDocument/2006/relationships/hyperlink" Target="https://aluext.sharepoint.com/sites/DesignandFeasibility/Shared%20Documents/H/Hitachi%20Rail%20STS%20SpA(NK)_IT_Napoli/Mach-ID_203-Bodenplatte" TargetMode="External"/><Relationship Id="rId2222" Type="http://schemas.openxmlformats.org/officeDocument/2006/relationships/hyperlink" Target="https://aluext.sharepoint.com/sites/DesignandFeasibility/Lists/FeasibilityMainDB/DispForm.aspx?ID=2144" TargetMode="External"/><Relationship Id="rId401" Type="http://schemas.openxmlformats.org/officeDocument/2006/relationships/hyperlink" Target="https://aluext.sharepoint.com/sites/DesignandFeasibility/Shared%20Documents/A/Alstom%20Mexico%28NK%29_MX_cancun/Mach-ID_1842-Alstom_tren_maya" TargetMode="External"/><Relationship Id="rId1031" Type="http://schemas.openxmlformats.org/officeDocument/2006/relationships/hyperlink" Target="https://aluext.sharepoint.com/sites/DesignandFeasibility/Shared%20Documents/R/R&#246;der_DE_B&#252;dingen/Mach-ID_1203-Zeltprofil_200" TargetMode="External"/><Relationship Id="rId1988" Type="http://schemas.openxmlformats.org/officeDocument/2006/relationships/hyperlink" Target="https://aluext.sharepoint.com/sites/DesignandFeasibility/Shared%20Documents/K/Kirchhoff_DE_Attendorn/Mach-ID_234-Schubfeld%20BMW" TargetMode="External"/><Relationship Id="rId4047" Type="http://schemas.openxmlformats.org/officeDocument/2006/relationships/hyperlink" Target="https://aluext.sharepoint.com/sites/DesignandFeasibility/_layouts/15/listform.aspx?PageType=4&amp;ListId=48a11f45-f27a-4e70-b33d-a95f67709e8c&amp;ID=62&amp;ContentTypeID=0x01006440C635F0E5064897CB37DE8164FE39" TargetMode="External"/><Relationship Id="rId1848" Type="http://schemas.openxmlformats.org/officeDocument/2006/relationships/hyperlink" Target="https://aluext.sharepoint.com/sites/DesignandFeasibility/Shared%20Documents/L/LMA%20srl_IT_Pianezza/Mach-ID_375-Extruded%20solid%20shape%20in%207075" TargetMode="External"/><Relationship Id="rId3063" Type="http://schemas.openxmlformats.org/officeDocument/2006/relationships/hyperlink" Target="https://aluext.sharepoint.com/sites/DesignandFeasibility/_layouts/15/listform.aspx?PageType=4&amp;ListId=48a11f45-f27a-4e70-b33d-a95f67709e8c&amp;ID=1048&amp;ContentTypeID=0x01006440C635F0E5064897CB37DE8164FE39" TargetMode="External"/><Relationship Id="rId3270" Type="http://schemas.openxmlformats.org/officeDocument/2006/relationships/hyperlink" Target="https://aluext.sharepoint.com/sites/DesignandFeasibility/_layouts/15/listform.aspx?PageType=4&amp;ListId=48a11f45-f27a-4e70-b33d-a95f67709e8c&amp;ID=840&amp;ContentTypeID=0x01006440C635F0E5064897CB37DE8164FE39" TargetMode="External"/><Relationship Id="rId191" Type="http://schemas.openxmlformats.org/officeDocument/2006/relationships/hyperlink" Target="https://aluext.sharepoint.com/sites/DesignandFeasibility/Shared%20Documents/F/Fischer%20Elektronik%20Gmbh%20%26%20Co%20KG_DE_Luedenscheid/Mach-ID_2053-Headsink" TargetMode="External"/><Relationship Id="rId1708" Type="http://schemas.openxmlformats.org/officeDocument/2006/relationships/hyperlink" Target="https://aluext.sharepoint.com/sites/DesignandFeasibility/Shared%20Documents/S/Stadler_CH_Bussnang/Mach-ID_517-Dachgurt_SP100271654" TargetMode="External"/><Relationship Id="rId1915" Type="http://schemas.openxmlformats.org/officeDocument/2006/relationships/hyperlink" Target="https://aluext.sharepoint.com/sites/DesignandFeasibility/Shared%20Documents/S/Skoda%20Vagonka_CZ_Ostrava/Mach-ID_308-Type%201%20+2%20+3" TargetMode="External"/><Relationship Id="rId3130" Type="http://schemas.openxmlformats.org/officeDocument/2006/relationships/hyperlink" Target="https://aluext.sharepoint.com/sites/DesignandFeasibility/_layouts/15/listform.aspx?PageType=4&amp;ListId=48a11f45-f27a-4e70-b33d-a95f67709e8c&amp;ID=980&amp;ContentTypeID=0x01006440C635F0E5064897CB37DE8164FE39" TargetMode="External"/><Relationship Id="rId2689" Type="http://schemas.openxmlformats.org/officeDocument/2006/relationships/hyperlink" Target="https://aluext.sharepoint.com/sites/DesignandFeasibility/Lists/FeasibilityMainDB/DispForm.aspx?ID=1672" TargetMode="External"/><Relationship Id="rId2896" Type="http://schemas.openxmlformats.org/officeDocument/2006/relationships/hyperlink" Target="https://aluext.sharepoint.com/sites/DesignandFeasibility/_layouts/15/listform.aspx?PageType=4&amp;ListId=48a11f45-f27a-4e70-b33d-a95f67709e8c&amp;ID=1215&amp;ContentTypeID=0x01006440C635F0E5064897CB37DE8164FE39" TargetMode="External"/><Relationship Id="rId3947" Type="http://schemas.openxmlformats.org/officeDocument/2006/relationships/hyperlink" Target="https://aluext.sharepoint.com/sites/DesignandFeasibility/_layouts/15/listform.aspx?PageType=4&amp;ListId=48a11f45-f27a-4e70-b33d-a95f67709e8c&amp;ID=162&amp;ContentTypeID=0x01006440C635F0E5064897CB37DE8164FE39" TargetMode="External"/><Relationship Id="rId868" Type="http://schemas.openxmlformats.org/officeDocument/2006/relationships/hyperlink" Target="https://aluext.sharepoint.com/sites/DesignandFeasibility/Shared%20Documents/R/Robert%20Bosch_DE_Blaichach/Mach-ID_1367-IB3_iBooster_Geh&#228;use" TargetMode="External"/><Relationship Id="rId1498" Type="http://schemas.openxmlformats.org/officeDocument/2006/relationships/hyperlink" Target="https://aluext.sharepoint.com/sites/DesignandFeasibility/Shared%20Documents/C/Continental_DE_Frankfurt/Mach-ID_733-MK%20100%20Evo" TargetMode="External"/><Relationship Id="rId2549" Type="http://schemas.openxmlformats.org/officeDocument/2006/relationships/hyperlink" Target="https://aluext.sharepoint.com/sites/DesignandFeasibility/Lists/FeasibilityMainDB/DispForm.aspx?ID=1812" TargetMode="External"/><Relationship Id="rId2756" Type="http://schemas.openxmlformats.org/officeDocument/2006/relationships/hyperlink" Target="https://aluext.sharepoint.com/sites/DesignandFeasibility/Lists/FeasibilityMainDB/DispForm.aspx?ID=1604" TargetMode="External"/><Relationship Id="rId2963" Type="http://schemas.openxmlformats.org/officeDocument/2006/relationships/hyperlink" Target="https://aluext.sharepoint.com/sites/DesignandFeasibility/_layouts/15/listform.aspx?PageType=4&amp;ListId=48a11f45-f27a-4e70-b33d-a95f67709e8c&amp;ID=1148&amp;ContentTypeID=0x01006440C635F0E5064897CB37DE8164FE39" TargetMode="External"/><Relationship Id="rId3807" Type="http://schemas.openxmlformats.org/officeDocument/2006/relationships/hyperlink" Target="https://aluext.sharepoint.com/sites/DesignandFeasibility/_layouts/15/listform.aspx?PageType=4&amp;ListId=48a11f45-f27a-4e70-b33d-a95f67709e8c&amp;ID=302&amp;ContentTypeID=0x01006440C635F0E5064897CB37DE8164FE39" TargetMode="External"/><Relationship Id="rId728" Type="http://schemas.openxmlformats.org/officeDocument/2006/relationships/hyperlink" Target="https://aluext.sharepoint.com/sites/DesignandFeasibility/Shared%20Documents/K/Kamet_DE_Braunschweig/Mach-ID_1508-Extruded%20RB%207075%20T6%20Dm%20105mm" TargetMode="External"/><Relationship Id="rId935" Type="http://schemas.openxmlformats.org/officeDocument/2006/relationships/hyperlink" Target="https://aluext.sharepoint.com/sites/DesignandFeasibility/Shared%20Documents/I/IBL%20Metallhandel%20&amp;%20S&#228;geservice%20GmbH_DE_Dossenheim/Mach-ID_1300-entspricht%20MACH_1243" TargetMode="External"/><Relationship Id="rId1358" Type="http://schemas.openxmlformats.org/officeDocument/2006/relationships/hyperlink" Target="https://aluext.sharepoint.com/sites/DesignandFeasibility/Shared%20Documents/D/Daimler_DE_Untert&#252;rkheim/Mach-ID_875-Rundstangen%202021" TargetMode="External"/><Relationship Id="rId1565" Type="http://schemas.openxmlformats.org/officeDocument/2006/relationships/hyperlink" Target="https://aluext.sharepoint.com/sites/DesignandFeasibility/Shared%20Documents/Z/Zeppelin_DE_Friedrichshafen/Mach-ID_664-B10508,,%20B10597" TargetMode="External"/><Relationship Id="rId1772" Type="http://schemas.openxmlformats.org/officeDocument/2006/relationships/hyperlink" Target="https://aluext.sharepoint.com/sites/DesignandFeasibility/Shared%20Documents/P/Peri%20Werk%20Weissenhorn%20GmbH%20%26%20Co%20K_DE_Weissenhorn/Mach-ID_453-453-WZ_K22838_P74_Griffplatte" TargetMode="External"/><Relationship Id="rId2409" Type="http://schemas.openxmlformats.org/officeDocument/2006/relationships/hyperlink" Target="https://aluext.sharepoint.com/sites/DesignandFeasibility/Lists/FeasibilityMainDB/DispForm.aspx?ID=1952" TargetMode="External"/><Relationship Id="rId2616" Type="http://schemas.openxmlformats.org/officeDocument/2006/relationships/hyperlink" Target="https://aluext.sharepoint.com/sites/DesignandFeasibility/Lists/FeasibilityMainDB/DispForm.aspx?ID=1745" TargetMode="External"/><Relationship Id="rId64" Type="http://schemas.openxmlformats.org/officeDocument/2006/relationships/hyperlink" Target="https://aluext.sharepoint.com/sites/DesignandFeasibility/Shared%20Documents/S/Schaeffler%20Technologies%20AG%20%26%20Co%20KG%20Schaeffler%20Accounting%20Services_DE_Schweinfurt/Mach-ID_2181-Laufwagenprofil" TargetMode="External"/><Relationship Id="rId1218" Type="http://schemas.openxmlformats.org/officeDocument/2006/relationships/hyperlink" Target="https://aluext.sharepoint.com/sites/DesignandFeasibility/Shared%20Documents/S/Stuerm%20sfs_AT_Klaus/Mach-ID_1016-Stuerm_6060T66_10%20Profile" TargetMode="External"/><Relationship Id="rId1425" Type="http://schemas.openxmlformats.org/officeDocument/2006/relationships/hyperlink" Target="https://aluext.sharepoint.com/sites/DesignandFeasibility/Shared%20Documents/M/Mecar_BE_Petit-Roeulx-lez-Nivelles/Mach-ID_807-Extruded%20Round%20Bar%207075" TargetMode="External"/><Relationship Id="rId2823" Type="http://schemas.openxmlformats.org/officeDocument/2006/relationships/hyperlink" Target="https://aluext.sharepoint.com/sites/DesignandFeasibility/_layouts/15/listform.aspx?PageType=4&amp;ListId=48a11f45-f27a-4e70-b33d-a95f67709e8c&amp;ID=1288&amp;ContentTypeID=0x01006440C635F0E5064897CB37DE8164FE39" TargetMode="External"/><Relationship Id="rId1632" Type="http://schemas.openxmlformats.org/officeDocument/2006/relationships/hyperlink" Target="https://aluext.sharepoint.com/sites/DesignandFeasibility/Shared%20Documents/I/IsoProfil_DE_Wuppertal/Mach-ID_596-Ei_Profil_6061" TargetMode="External"/><Relationship Id="rId2199" Type="http://schemas.openxmlformats.org/officeDocument/2006/relationships/hyperlink" Target="https://aluext.sharepoint.com/sites/DesignandFeasibility/Lists/FeasibilityMainDB/DispForm.aspx?ID=2167" TargetMode="External"/><Relationship Id="rId3597" Type="http://schemas.openxmlformats.org/officeDocument/2006/relationships/hyperlink" Target="https://aluext.sharepoint.com/sites/DesignandFeasibility/_layouts/15/listform.aspx?PageType=4&amp;ListId=48a11f45-f27a-4e70-b33d-a95f67709e8c&amp;ID=512&amp;ContentTypeID=0x01006440C635F0E5064897CB37DE8164FE39" TargetMode="External"/><Relationship Id="rId3457" Type="http://schemas.openxmlformats.org/officeDocument/2006/relationships/hyperlink" Target="https://aluext.sharepoint.com/sites/DesignandFeasibility/_layouts/15/listform.aspx?PageType=4&amp;ListId=48a11f45-f27a-4e70-b33d-a95f67709e8c&amp;ID=652&amp;ContentTypeID=0x01006440C635F0E5064897CB37DE8164FE39" TargetMode="External"/><Relationship Id="rId3664" Type="http://schemas.openxmlformats.org/officeDocument/2006/relationships/hyperlink" Target="https://aluext.sharepoint.com/sites/DesignandFeasibility/_layouts/15/listform.aspx?PageType=4&amp;ListId=48a11f45-f27a-4e70-b33d-a95f67709e8c&amp;ID=445&amp;ContentTypeID=0x01006440C635F0E5064897CB37DE8164FE39" TargetMode="External"/><Relationship Id="rId3871" Type="http://schemas.openxmlformats.org/officeDocument/2006/relationships/hyperlink" Target="https://aluext.sharepoint.com/sites/DesignandFeasibility/_layouts/15/listform.aspx?PageType=4&amp;ListId=48a11f45-f27a-4e70-b33d-a95f67709e8c&amp;ID=238&amp;ContentTypeID=0x01006440C635F0E5064897CB37DE8164FE39" TargetMode="External"/><Relationship Id="rId378" Type="http://schemas.openxmlformats.org/officeDocument/2006/relationships/hyperlink" Target="https://aluext.sharepoint.com/sites/DesignandFeasibility/Shared%20Documents/A/Alstom%20Transport%20SA_FR_Saint%20Quen/Mach-ID_1865-Alstom_Citadis" TargetMode="External"/><Relationship Id="rId585" Type="http://schemas.openxmlformats.org/officeDocument/2006/relationships/hyperlink" Target="https://aluext.sharepoint.com/sites/DesignandFeasibility/Shared%20Documents/B/Bitschnau%28NK%29_AT_Nenzing/Mach-ID_1655-Abschirmungen" TargetMode="External"/><Relationship Id="rId792" Type="http://schemas.openxmlformats.org/officeDocument/2006/relationships/hyperlink" Target="https://aluext.sharepoint.com/sites/DesignandFeasibility/Shared%20Documents/E/Eisenmetall_DE_Stuttgart/Mach-ID_1443-Extruded%20RB%206026LF%20T6" TargetMode="External"/><Relationship Id="rId2059" Type="http://schemas.openxmlformats.org/officeDocument/2006/relationships/hyperlink" Target="https://aluext.sharepoint.com/sites/DesignandFeasibility/Shared%20Documents/P/Porsche_DE_Weissach/Mach-ID_148-Battery%20Pack" TargetMode="External"/><Relationship Id="rId2266" Type="http://schemas.openxmlformats.org/officeDocument/2006/relationships/hyperlink" Target="https://aluext.sharepoint.com/sites/DesignandFeasibility/Lists/FeasibilityMainDB/DispForm.aspx?ID=2100" TargetMode="External"/><Relationship Id="rId2473" Type="http://schemas.openxmlformats.org/officeDocument/2006/relationships/hyperlink" Target="https://aluext.sharepoint.com/sites/DesignandFeasibility/Lists/FeasibilityMainDB/DispForm.aspx?ID=1888" TargetMode="External"/><Relationship Id="rId2680" Type="http://schemas.openxmlformats.org/officeDocument/2006/relationships/hyperlink" Target="https://aluext.sharepoint.com/sites/DesignandFeasibility/Lists/FeasibilityMainDB/DispForm.aspx?ID=1681" TargetMode="External"/><Relationship Id="rId3317" Type="http://schemas.openxmlformats.org/officeDocument/2006/relationships/hyperlink" Target="https://aluext.sharepoint.com/sites/DesignandFeasibility/_layouts/15/listform.aspx?PageType=4&amp;ListId=48a11f45-f27a-4e70-b33d-a95f67709e8c&amp;ID=793&amp;ContentTypeID=0x01006440C635F0E5064897CB37DE8164FE39" TargetMode="External"/><Relationship Id="rId3524" Type="http://schemas.openxmlformats.org/officeDocument/2006/relationships/hyperlink" Target="https://aluext.sharepoint.com/sites/DesignandFeasibility/_layouts/15/listform.aspx?PageType=4&amp;ListId=48a11f45-f27a-4e70-b33d-a95f67709e8c&amp;ID=585&amp;ContentTypeID=0x01006440C635F0E5064897CB37DE8164FE39" TargetMode="External"/><Relationship Id="rId3731" Type="http://schemas.openxmlformats.org/officeDocument/2006/relationships/hyperlink" Target="https://aluext.sharepoint.com/sites/DesignandFeasibility/_layouts/15/listform.aspx?PageType=4&amp;ListId=48a11f45-f27a-4e70-b33d-a95f67709e8c&amp;ID=378&amp;ContentTypeID=0x01006440C635F0E5064897CB37DE8164FE39" TargetMode="External"/><Relationship Id="rId238" Type="http://schemas.openxmlformats.org/officeDocument/2006/relationships/hyperlink" Target="https://aluext.sharepoint.com/sites/DesignandFeasibility/Shared%20Documents/C/CAF%20-ES_Beasain/Mach-ID_2005-VRR" TargetMode="External"/><Relationship Id="rId445" Type="http://schemas.openxmlformats.org/officeDocument/2006/relationships/hyperlink" Target="https://aluext.sharepoint.com/sites/DesignandFeasibility/Shared%20Documents/S/Schmid%20Alutec%20GmbH%20%26%20Co%20KG_DE_Remshalden-Grunbach/Mach-ID_1798-jAlexProfil" TargetMode="External"/><Relationship Id="rId652" Type="http://schemas.openxmlformats.org/officeDocument/2006/relationships/hyperlink" Target="https://aluext.sharepoint.com/sites/DesignandFeasibility/Shared%20Documents/A/AMARI%20Austria_AT_St%20Ponktau/Mach-ID_1584-Extuded%20RB%207175%20T73511" TargetMode="External"/><Relationship Id="rId1075" Type="http://schemas.openxmlformats.org/officeDocument/2006/relationships/hyperlink" Target="https://aluext.sharepoint.com/sites/DesignandFeasibility/Shared%20Documents/M/Mecar_BE_Petit%20Roeulx%20lez%20Nivelles/Mach-ID_1159-Cold%20drawn%20RB%202011E%20T3" TargetMode="External"/><Relationship Id="rId1282" Type="http://schemas.openxmlformats.org/officeDocument/2006/relationships/hyperlink" Target="https://aluext.sharepoint.com/sites/DesignandFeasibility/Shared%20Documents/J/Julius%20Klinke_DE_Neuenrade/Mach-ID_952-Cold%20Drawn%20Round%20Bar%20AlEco62Sn" TargetMode="External"/><Relationship Id="rId2126" Type="http://schemas.openxmlformats.org/officeDocument/2006/relationships/hyperlink" Target="https://aluext.sharepoint.com/sites/DesignandFeasibility/Shared%20Documents/B/BIKAR_DE_Bad%20Berleburg/Mach-ID_71-Drawn%20Bars" TargetMode="External"/><Relationship Id="rId2333" Type="http://schemas.openxmlformats.org/officeDocument/2006/relationships/hyperlink" Target="https://aluext.sharepoint.com/sites/DesignandFeasibility/Lists/FeasibilityMainDB/DispForm.aspx?ID=2028" TargetMode="External"/><Relationship Id="rId2540" Type="http://schemas.openxmlformats.org/officeDocument/2006/relationships/hyperlink" Target="https://aluext.sharepoint.com/sites/DesignandFeasibility/Lists/FeasibilityMainDB/DispForm.aspx?ID=1821" TargetMode="External"/><Relationship Id="rId305" Type="http://schemas.openxmlformats.org/officeDocument/2006/relationships/hyperlink" Target="https://aluext.sharepoint.com/sites/DesignandFeasibility/Shared%20Documents/B/Bosch%20Rexroth%20AG%20Stuttgart%20Einkauf_DE_Stuttgart/Mach-ID_1938-Streckenprofile" TargetMode="External"/><Relationship Id="rId512" Type="http://schemas.openxmlformats.org/officeDocument/2006/relationships/hyperlink" Target="https://aluext.sharepoint.com/sites/DesignandFeasibility/Shared%20Documents/S/SGG%20Aluminium%20GmbH_DE_Bad%20Waldsee/Mach-ID_1730-VRohr" TargetMode="External"/><Relationship Id="rId1142" Type="http://schemas.openxmlformats.org/officeDocument/2006/relationships/hyperlink" Target="https://aluext.sharepoint.com/sites/DesignandFeasibility/Shared%20Documents/R/Reynolds_FR_Szoncier/Mach-ID_1092-Cold%20Drawn%20RB%207075%20T6" TargetMode="External"/><Relationship Id="rId2400" Type="http://schemas.openxmlformats.org/officeDocument/2006/relationships/hyperlink" Target="https://aluext.sharepoint.com/sites/DesignandFeasibility/Lists/FeasibilityMainDB/DispForm.aspx?ID=1961" TargetMode="External"/><Relationship Id="rId1002" Type="http://schemas.openxmlformats.org/officeDocument/2006/relationships/hyperlink" Target="https://aluext.sharepoint.com/sites/DesignandFeasibility/Shared%20Documents/A/Aalco_DE_Haltern%20am%20See/Mach-ID_1232-Extruded%20RB%202024%20T4%20Dm%20150mm" TargetMode="External"/><Relationship Id="rId1959" Type="http://schemas.openxmlformats.org/officeDocument/2006/relationships/hyperlink" Target="https://aluext.sharepoint.com/sites/DesignandFeasibility/Shared%20Documents/W/WFEL_GB_Stockport/Mach-ID_263-Modular%20bridging%20system" TargetMode="External"/><Relationship Id="rId3174" Type="http://schemas.openxmlformats.org/officeDocument/2006/relationships/hyperlink" Target="https://aluext.sharepoint.com/sites/DesignandFeasibility/_layouts/15/listform.aspx?PageType=4&amp;ListId=48a11f45-f27a-4e70-b33d-a95f67709e8c&amp;ID=936&amp;ContentTypeID=0x01006440C635F0E5064897CB37DE8164FE39" TargetMode="External"/><Relationship Id="rId4018" Type="http://schemas.openxmlformats.org/officeDocument/2006/relationships/hyperlink" Target="https://aluext.sharepoint.com/sites/DesignandFeasibility/_layouts/15/listform.aspx?PageType=4&amp;ListId=48a11f45-f27a-4e70-b33d-a95f67709e8c&amp;ID=91&amp;ContentTypeID=0x01006440C635F0E5064897CB37DE8164FE39" TargetMode="External"/><Relationship Id="rId1819" Type="http://schemas.openxmlformats.org/officeDocument/2006/relationships/hyperlink" Target="https://aluext.sharepoint.com/sites/DesignandFeasibility/Shared%20Documents/D/Dura%20Automotive%20Systems(NK)_DE_L&#252;denscheid/Mach-ID_406-Batterierahmen%20G%2045" TargetMode="External"/><Relationship Id="rId3381" Type="http://schemas.openxmlformats.org/officeDocument/2006/relationships/hyperlink" Target="https://aluext.sharepoint.com/sites/DesignandFeasibility/_layouts/15/listform.aspx?PageType=4&amp;ListId=48a11f45-f27a-4e70-b33d-a95f67709e8c&amp;ID=729&amp;ContentTypeID=0x01006440C635F0E5064897CB37DE8164FE39" TargetMode="External"/><Relationship Id="rId2190" Type="http://schemas.openxmlformats.org/officeDocument/2006/relationships/hyperlink" Target="https://aluext.sharepoint.com/sites/DesignandFeasibility/Lists/FeasibilityMainDB/DispForm.aspx?ID=2176" TargetMode="External"/><Relationship Id="rId3034" Type="http://schemas.openxmlformats.org/officeDocument/2006/relationships/hyperlink" Target="https://aluext.sharepoint.com/sites/DesignandFeasibility/_layouts/15/listform.aspx?PageType=4&amp;ListId=48a11f45-f27a-4e70-b33d-a95f67709e8c&amp;ID=1077&amp;ContentTypeID=0x01006440C635F0E5064897CB37DE8164FE39" TargetMode="External"/><Relationship Id="rId3241" Type="http://schemas.openxmlformats.org/officeDocument/2006/relationships/hyperlink" Target="https://aluext.sharepoint.com/sites/DesignandFeasibility/_layouts/15/listform.aspx?PageType=4&amp;ListId=48a11f45-f27a-4e70-b33d-a95f67709e8c&amp;ID=869&amp;ContentTypeID=0x01006440C635F0E5064897CB37DE8164FE39" TargetMode="External"/><Relationship Id="rId162" Type="http://schemas.openxmlformats.org/officeDocument/2006/relationships/hyperlink" Target="https://aluext.sharepoint.com/sites/DesignandFeasibility/Shared%20Documents/T/Tenneco%20GmbH%28NK%29_DE_Edenkoben/Mach-ID_2083-Profile_Batterierahmen" TargetMode="External"/><Relationship Id="rId2050" Type="http://schemas.openxmlformats.org/officeDocument/2006/relationships/hyperlink" Target="https://aluext.sharepoint.com/sites/DesignandFeasibility/Shared%20Documents/B/BMW%20AG%20Bayerische%20Motoren%20Werke%20AG_DE_Muenchen/Mach-ID_158-C2-Muster%20&#196;nderungen%20Projekt%205416" TargetMode="External"/><Relationship Id="rId3101" Type="http://schemas.openxmlformats.org/officeDocument/2006/relationships/hyperlink" Target="https://aluext.sharepoint.com/sites/DesignandFeasibility/_layouts/15/listform.aspx?PageType=4&amp;ListId=48a11f45-f27a-4e70-b33d-a95f67709e8c&amp;ID=1009&amp;ContentTypeID=0x01006440C635F0E5064897CB37DE8164FE39" TargetMode="External"/><Relationship Id="rId979" Type="http://schemas.openxmlformats.org/officeDocument/2006/relationships/hyperlink" Target="https://aluext.sharepoint.com/sites/DesignandFeasibility/Shared%20Documents/W/WFEL_GB_Stockport%20SK4%205DY/Mach-ID_1255-Extrusions_DGFVE%20232B" TargetMode="External"/><Relationship Id="rId839" Type="http://schemas.openxmlformats.org/officeDocument/2006/relationships/hyperlink" Target="https://aluext.sharepoint.com/sites/DesignandFeasibility/Shared%20Documents/M/Mecar_BE_Petit%20Roeulx%20lez%20Nivelles/Mach-ID_1396-Drawn%20RB%202011%20T3%20Dm%2018mm" TargetMode="External"/><Relationship Id="rId1469" Type="http://schemas.openxmlformats.org/officeDocument/2006/relationships/hyperlink" Target="https://aluext.sharepoint.com/sites/DesignandFeasibility/Shared%20Documents/J/Jenny%20Waltle%20GmbH_AT_Frastanz/Mach-ID_763-763-WZ_24443_Armgabelprofil" TargetMode="External"/><Relationship Id="rId2867" Type="http://schemas.openxmlformats.org/officeDocument/2006/relationships/hyperlink" Target="https://aluext.sharepoint.com/sites/DesignandFeasibility/_layouts/15/listform.aspx?PageType=4&amp;ListId=48a11f45-f27a-4e70-b33d-a95f67709e8c&amp;ID=1244&amp;ContentTypeID=0x01006440C635F0E5064897CB37DE8164FE39" TargetMode="External"/><Relationship Id="rId3918" Type="http://schemas.openxmlformats.org/officeDocument/2006/relationships/hyperlink" Target="https://aluext.sharepoint.com/sites/DesignandFeasibility/_layouts/15/listform.aspx?PageType=4&amp;ListId=48a11f45-f27a-4e70-b33d-a95f67709e8c&amp;ID=191&amp;ContentTypeID=0x01006440C635F0E5064897CB37DE8164FE39" TargetMode="External"/><Relationship Id="rId1676" Type="http://schemas.openxmlformats.org/officeDocument/2006/relationships/hyperlink" Target="https://aluext.sharepoint.com/sites/DesignandFeasibility/Shared%20Documents/K/Kloeckner_DE_Wuerzburg/Mach-ID_550-Ventilation%20Plate" TargetMode="External"/><Relationship Id="rId1883" Type="http://schemas.openxmlformats.org/officeDocument/2006/relationships/hyperlink" Target="https://aluext.sharepoint.com/sites/DesignandFeasibility/Shared%20Documents/L/Lamborghini_IT_Bologna/Mach-ID_340-T&#252;rprofile%20Innenbereich" TargetMode="External"/><Relationship Id="rId2727" Type="http://schemas.openxmlformats.org/officeDocument/2006/relationships/hyperlink" Target="https://aluext.sharepoint.com/sites/DesignandFeasibility/Lists/FeasibilityMainDB/DispForm.aspx?ID=1634" TargetMode="External"/><Relationship Id="rId2934" Type="http://schemas.openxmlformats.org/officeDocument/2006/relationships/hyperlink" Target="https://aluext.sharepoint.com/sites/DesignandFeasibility/_layouts/15/listform.aspx?PageType=4&amp;ListId=48a11f45-f27a-4e70-b33d-a95f67709e8c&amp;ID=1177&amp;ContentTypeID=0x01006440C635F0E5064897CB37DE8164FE39" TargetMode="External"/><Relationship Id="rId906" Type="http://schemas.openxmlformats.org/officeDocument/2006/relationships/hyperlink" Target="https://aluext.sharepoint.com/sites/DesignandFeasibility/Shared%20Documents/I/International%20Metal%20Service_DE_Trossingen/Mach-ID_1329-F&#252;hrungsrohr" TargetMode="External"/><Relationship Id="rId1329" Type="http://schemas.openxmlformats.org/officeDocument/2006/relationships/hyperlink" Target="https://aluext.sharepoint.com/sites/DesignandFeasibility/Shared%20Documents/G/Global%20Amortis&#246;r_Tu_Istanbul/Mach-ID_904-Cold%20Drawn%20Round%20Bar%202011T8" TargetMode="External"/><Relationship Id="rId1536" Type="http://schemas.openxmlformats.org/officeDocument/2006/relationships/hyperlink" Target="https://aluext.sharepoint.com/sites/DesignandFeasibility/Shared%20Documents/B/Bode_DE_Kassel/Mach-ID_695-B25702_gebogen" TargetMode="External"/><Relationship Id="rId1743" Type="http://schemas.openxmlformats.org/officeDocument/2006/relationships/hyperlink" Target="https://aluext.sharepoint.com/sites/DesignandFeasibility/Shared%20Documents/A/Ameuro%20Metals_NL_Gorinchem/Mach-ID_482-Extruded%20Round%20Bar%206061T6" TargetMode="External"/><Relationship Id="rId1950" Type="http://schemas.openxmlformats.org/officeDocument/2006/relationships/hyperlink" Target="https://aluext.sharepoint.com/sites/DesignandFeasibility/Shared%20Documents/S/Schliess-%20und%20Sicherungssysteme%20GmbH_DE_M&#252;hlhausen/Mach-ID_272-H-Profil_95%20558%20006(4)" TargetMode="External"/><Relationship Id="rId35" Type="http://schemas.openxmlformats.org/officeDocument/2006/relationships/hyperlink" Target="https://aluext.sharepoint.com/sites/DesignandFeasibility/Shared%20Documents/V/Volkswagen%20AG%20Wolfsburg_DE_Wolfsburg/Mach-ID_2210-Schweller" TargetMode="External"/><Relationship Id="rId1603" Type="http://schemas.openxmlformats.org/officeDocument/2006/relationships/hyperlink" Target="https://aluext.sharepoint.com/sites/DesignandFeasibility/Shared%20Documents/M/MG%20Handel%20AG_DE_Wildau/Mach-ID_625-2007_T4_70-110_mm" TargetMode="External"/><Relationship Id="rId1810" Type="http://schemas.openxmlformats.org/officeDocument/2006/relationships/hyperlink" Target="https://aluext.sharepoint.com/sites/DesignandFeasibility/Shared%20Documents/S/Siemens_DE_Krefeld/Mach-ID_415-Bodenplatten" TargetMode="External"/><Relationship Id="rId3568" Type="http://schemas.openxmlformats.org/officeDocument/2006/relationships/hyperlink" Target="https://aluext.sharepoint.com/sites/DesignandFeasibility/_layouts/15/listform.aspx?PageType=4&amp;ListId=48a11f45-f27a-4e70-b33d-a95f67709e8c&amp;ID=541&amp;ContentTypeID=0x01006440C635F0E5064897CB37DE8164FE39" TargetMode="External"/><Relationship Id="rId3775" Type="http://schemas.openxmlformats.org/officeDocument/2006/relationships/hyperlink" Target="https://aluext.sharepoint.com/sites/DesignandFeasibility/_layouts/15/listform.aspx?PageType=4&amp;ListId=48a11f45-f27a-4e70-b33d-a95f67709e8c&amp;ID=334&amp;ContentTypeID=0x01006440C635F0E5064897CB37DE8164FE39" TargetMode="External"/><Relationship Id="rId3982" Type="http://schemas.openxmlformats.org/officeDocument/2006/relationships/hyperlink" Target="https://aluext.sharepoint.com/sites/DesignandFeasibility/_layouts/15/listform.aspx?PageType=4&amp;ListId=48a11f45-f27a-4e70-b33d-a95f67709e8c&amp;ID=127&amp;ContentTypeID=0x01006440C635F0E5064897CB37DE8164FE39" TargetMode="External"/><Relationship Id="rId489" Type="http://schemas.openxmlformats.org/officeDocument/2006/relationships/hyperlink" Target="https://aluext.sharepoint.com/sites/DesignandFeasibility/Shared%20Documents/H/HSM%20Stahl-u%20Metallhandel%20GmbH_DE_Georgensgmuend/Mach-ID_1754-Rohr_320x25mm" TargetMode="External"/><Relationship Id="rId696" Type="http://schemas.openxmlformats.org/officeDocument/2006/relationships/hyperlink" Target="https://aluext.sharepoint.com/sites/DesignandFeasibility/Shared%20Documents/W/WMH_DE_Essen/Mach-ID_1540-EXtruded%20RB%207050%20T74511%20Dm%20116mm" TargetMode="External"/><Relationship Id="rId2377" Type="http://schemas.openxmlformats.org/officeDocument/2006/relationships/hyperlink" Target="https://aluext.sharepoint.com/sites/DesignandFeasibility/Lists/FeasibilityMainDB/DispForm.aspx?ID=1984" TargetMode="External"/><Relationship Id="rId2584" Type="http://schemas.openxmlformats.org/officeDocument/2006/relationships/hyperlink" Target="https://aluext.sharepoint.com/sites/DesignandFeasibility/Lists/FeasibilityMainDB/DispForm.aspx?ID=1777" TargetMode="External"/><Relationship Id="rId2791" Type="http://schemas.openxmlformats.org/officeDocument/2006/relationships/hyperlink" Target="https://aluext.sharepoint.com/sites/DesignandFeasibility/_layouts/15/listform.aspx?PageType=4&amp;ListId=48a11f45-f27a-4e70-b33d-a95f67709e8c&amp;ID=1320&amp;ContentTypeID=0x01006440C635F0E5064897CB37DE8164FE39" TargetMode="External"/><Relationship Id="rId3428" Type="http://schemas.openxmlformats.org/officeDocument/2006/relationships/hyperlink" Target="https://aluext.sharepoint.com/sites/DesignandFeasibility/_layouts/15/listform.aspx?PageType=4&amp;ListId=48a11f45-f27a-4e70-b33d-a95f67709e8c&amp;ID=681&amp;ContentTypeID=0x01006440C635F0E5064897CB37DE8164FE39" TargetMode="External"/><Relationship Id="rId3635" Type="http://schemas.openxmlformats.org/officeDocument/2006/relationships/hyperlink" Target="https://aluext.sharepoint.com/sites/DesignandFeasibility/_layouts/15/listform.aspx?PageType=4&amp;ListId=48a11f45-f27a-4e70-b33d-a95f67709e8c&amp;ID=474&amp;ContentTypeID=0x01006440C635F0E5064897CB37DE8164FE39" TargetMode="External"/><Relationship Id="rId349" Type="http://schemas.openxmlformats.org/officeDocument/2006/relationships/hyperlink" Target="https://aluext.sharepoint.com/sites/DesignandFeasibility/Shared%20Documents/T/Timbtech%28NK%29_SE_Askesund/Mach-ID_1894-Bolster_fabricated" TargetMode="External"/><Relationship Id="rId556" Type="http://schemas.openxmlformats.org/officeDocument/2006/relationships/hyperlink" Target="https://aluext.sharepoint.com/sites/DesignandFeasibility/Shared%20Documents/U/Uhlig%20Praezisions%20Fertigungs%20GmbH_DE_Gelenau/Mach-ID_1686-F115x65" TargetMode="External"/><Relationship Id="rId763" Type="http://schemas.openxmlformats.org/officeDocument/2006/relationships/hyperlink" Target="https://aluext.sharepoint.com/sites/DesignandFeasibility/Shared%20Documents/M/Metallcenter%20West_DE_Leopoldshoehe/Mach-ID_1473-Zeichnungsprofil" TargetMode="External"/><Relationship Id="rId1186" Type="http://schemas.openxmlformats.org/officeDocument/2006/relationships/hyperlink" Target="https://aluext.sharepoint.com/sites/DesignandFeasibility/Shared%20Documents/W/WMH_DE_Essen/Mach-ID_1048-Cold%20drawn%20RB%207075%20T73511%2016mm" TargetMode="External"/><Relationship Id="rId1393" Type="http://schemas.openxmlformats.org/officeDocument/2006/relationships/hyperlink" Target="https://aluext.sharepoint.com/sites/DesignandFeasibility/Shared%20Documents/S/Saint%20Jean%20Industries%20Stuttgart%20GmbH_DE_Ilsfeld-Auenstein/Mach-ID_839-Housing%20Shell,,%20328x227%20mm" TargetMode="External"/><Relationship Id="rId2237" Type="http://schemas.openxmlformats.org/officeDocument/2006/relationships/hyperlink" Target="https://aluext.sharepoint.com/sites/DesignandFeasibility/Lists/FeasibilityMainDB/DispForm.aspx?ID=2129" TargetMode="External"/><Relationship Id="rId2444" Type="http://schemas.openxmlformats.org/officeDocument/2006/relationships/hyperlink" Target="https://aluext.sharepoint.com/sites/DesignandFeasibility/Lists/FeasibilityMainDB/DispForm.aspx?ID=1917" TargetMode="External"/><Relationship Id="rId3842" Type="http://schemas.openxmlformats.org/officeDocument/2006/relationships/hyperlink" Target="https://aluext.sharepoint.com/sites/DesignandFeasibility/_layouts/15/listform.aspx?PageType=4&amp;ListId=48a11f45-f27a-4e70-b33d-a95f67709e8c&amp;ID=267&amp;ContentTypeID=0x01006440C635F0E5064897CB37DE8164FE39" TargetMode="External"/><Relationship Id="rId209" Type="http://schemas.openxmlformats.org/officeDocument/2006/relationships/hyperlink" Target="https://aluext.sharepoint.com/sites/DesignandFeasibility/Shared%20Documents/M/Mammendorfer%20Institut%20fuer%20Physik%20und%20Medizin%20GmbH_DE_Mammendorf/Mach-ID_2035-MRI-Rack" TargetMode="External"/><Relationship Id="rId416" Type="http://schemas.openxmlformats.org/officeDocument/2006/relationships/hyperlink" Target="https://aluext.sharepoint.com/sites/DesignandFeasibility/Shared%20Documents/S/Siemens%20AG%20A%26D%20AS%20EWA_DE_Amberg/Mach-ID_1827-Systemschiene_ET200_SP" TargetMode="External"/><Relationship Id="rId970" Type="http://schemas.openxmlformats.org/officeDocument/2006/relationships/hyperlink" Target="https://aluext.sharepoint.com/sites/DesignandFeasibility/Shared%20Documents/A/AMM_IT_Bursnago/Mach-ID_1264-Extruded%20RB%205075%20T6%20Dia%2048mm" TargetMode="External"/><Relationship Id="rId1046" Type="http://schemas.openxmlformats.org/officeDocument/2006/relationships/hyperlink" Target="https://aluext.sharepoint.com/sites/DesignandFeasibility/Shared%20Documents/M/Med%20Technology_IT_Guidonia/Mach-ID_1188-Extruded%20RB%207075O%206,,5%22" TargetMode="External"/><Relationship Id="rId1253" Type="http://schemas.openxmlformats.org/officeDocument/2006/relationships/hyperlink" Target="https://aluext.sharepoint.com/sites/DesignandFeasibility/Shared%20Documents/A/Allega_CH_Dagmersellen/Mach-ID_981-Extruded%20and%20coldworked%20round%20bar" TargetMode="External"/><Relationship Id="rId2651" Type="http://schemas.openxmlformats.org/officeDocument/2006/relationships/hyperlink" Target="https://aluext.sharepoint.com/sites/DesignandFeasibility/Lists/FeasibilityMainDB/DispForm.aspx?ID=1710" TargetMode="External"/><Relationship Id="rId3702" Type="http://schemas.openxmlformats.org/officeDocument/2006/relationships/hyperlink" Target="https://aluext.sharepoint.com/sites/DesignandFeasibility/_layouts/15/listform.aspx?PageType=4&amp;ListId=48a11f45-f27a-4e70-b33d-a95f67709e8c&amp;ID=407&amp;ContentTypeID=0x01006440C635F0E5064897CB37DE8164FE39" TargetMode="External"/><Relationship Id="rId623" Type="http://schemas.openxmlformats.org/officeDocument/2006/relationships/hyperlink" Target="https://aluext.sharepoint.com/sites/DesignandFeasibility/Shared%20Documents/S/Saint%20Jean%20Industries%20Stuttgart%20GmbH_DE_Ilsfeld-Auenstein/Mach-ID_1614-Beam,,_Bracket" TargetMode="External"/><Relationship Id="rId830" Type="http://schemas.openxmlformats.org/officeDocument/2006/relationships/hyperlink" Target="https://aluext.sharepoint.com/sites/DesignandFeasibility/Shared%20Documents/A/Altec_DE_Mayen/Mach-ID_1405-Rechteckrohr%20180%20x%20110%20x%2010%20mm%20und%20120%20x%2070%20x%207%20mm" TargetMode="External"/><Relationship Id="rId1460" Type="http://schemas.openxmlformats.org/officeDocument/2006/relationships/hyperlink" Target="https://aluext.sharepoint.com/sites/DesignandFeasibility/Shared%20Documents/G/Gedore%20Werkzeugfabrik_DE_Remscheid/Mach-ID_772-Extruded%20Roundbar%202024%20T3511" TargetMode="External"/><Relationship Id="rId2304" Type="http://schemas.openxmlformats.org/officeDocument/2006/relationships/hyperlink" Target="https://aluext.sharepoint.com/sites/DesignandFeasibility/Lists/FeasibilityMainDB/DispForm.aspx?ID=2058" TargetMode="External"/><Relationship Id="rId2511" Type="http://schemas.openxmlformats.org/officeDocument/2006/relationships/hyperlink" Target="https://aluext.sharepoint.com/sites/DesignandFeasibility/Lists/FeasibilityMainDB/DispForm.aspx?ID=1850" TargetMode="External"/><Relationship Id="rId1113" Type="http://schemas.openxmlformats.org/officeDocument/2006/relationships/hyperlink" Target="https://aluext.sharepoint.com/sites/DesignandFeasibility/Shared%20Documents/A/Airoldi_IT_Molteno/Mach-ID_1121-Bars_6082" TargetMode="External"/><Relationship Id="rId1320" Type="http://schemas.openxmlformats.org/officeDocument/2006/relationships/hyperlink" Target="https://aluext.sharepoint.com/sites/DesignandFeasibility/Shared%20Documents/A/Amprion%20GmbH_DE_Dortmund/Mach-ID_913-913-UW_Oberzier" TargetMode="External"/><Relationship Id="rId3078" Type="http://schemas.openxmlformats.org/officeDocument/2006/relationships/hyperlink" Target="https://aluext.sharepoint.com/sites/DesignandFeasibility/_layouts/15/listform.aspx?PageType=4&amp;ListId=48a11f45-f27a-4e70-b33d-a95f67709e8c&amp;ID=1033&amp;ContentTypeID=0x01006440C635F0E5064897CB37DE8164FE39" TargetMode="External"/><Relationship Id="rId3285" Type="http://schemas.openxmlformats.org/officeDocument/2006/relationships/hyperlink" Target="https://aluext.sharepoint.com/sites/DesignandFeasibility/_layouts/15/listform.aspx?PageType=4&amp;ListId=48a11f45-f27a-4e70-b33d-a95f67709e8c&amp;ID=825&amp;ContentTypeID=0x01006440C635F0E5064897CB37DE8164FE39" TargetMode="External"/><Relationship Id="rId3492" Type="http://schemas.openxmlformats.org/officeDocument/2006/relationships/hyperlink" Target="https://aluext.sharepoint.com/sites/DesignandFeasibility/_layouts/15/listform.aspx?PageType=4&amp;ListId=48a11f45-f27a-4e70-b33d-a95f67709e8c&amp;ID=617&amp;ContentTypeID=0x01006440C635F0E5064897CB37DE8164FE39" TargetMode="External"/><Relationship Id="rId2094" Type="http://schemas.openxmlformats.org/officeDocument/2006/relationships/hyperlink" Target="https://aluext.sharepoint.com/sites/DesignandFeasibility/Shared%20Documents/F/Feldbinder%20Spezialfahrzeugwerke%20GmbH_DE_Winsen/Mach-ID_104-Profile-Projekt_UFS_neu" TargetMode="External"/><Relationship Id="rId3145" Type="http://schemas.openxmlformats.org/officeDocument/2006/relationships/hyperlink" Target="https://aluext.sharepoint.com/sites/DesignandFeasibility/_layouts/15/listform.aspx?PageType=4&amp;ListId=48a11f45-f27a-4e70-b33d-a95f67709e8c&amp;ID=965&amp;ContentTypeID=0x01006440C635F0E5064897CB37DE8164FE39" TargetMode="External"/><Relationship Id="rId3352" Type="http://schemas.openxmlformats.org/officeDocument/2006/relationships/hyperlink" Target="https://aluext.sharepoint.com/sites/DesignandFeasibility/_layouts/15/listform.aspx?PageType=4&amp;ListId=48a11f45-f27a-4e70-b33d-a95f67709e8c&amp;ID=758&amp;ContentTypeID=0x01006440C635F0E5064897CB37DE8164FE39" TargetMode="External"/><Relationship Id="rId273" Type="http://schemas.openxmlformats.org/officeDocument/2006/relationships/hyperlink" Target="https://aluext.sharepoint.com/sites/DesignandFeasibility/Shared%20Documents/B/BMW%20AG%20Bayerische%20Motoren%20Werke%20AG_DE_Muenchen/Mach-ID_1970-Druckplatte_L3_G08" TargetMode="External"/><Relationship Id="rId480" Type="http://schemas.openxmlformats.org/officeDocument/2006/relationships/hyperlink" Target="https://aluext.sharepoint.com/sites/DesignandFeasibility/Shared%20Documents/R/Rival%20A-S%28NK%29_DK_Skandeborg/Mach-ID_1763-Tubes" TargetMode="External"/><Relationship Id="rId2161" Type="http://schemas.openxmlformats.org/officeDocument/2006/relationships/hyperlink" Target="https://aluext.sharepoint.com/sites/DesignandFeasibility/Lists/FeasibilityMainDB/DispForm.aspx?ID=2205" TargetMode="External"/><Relationship Id="rId3005" Type="http://schemas.openxmlformats.org/officeDocument/2006/relationships/hyperlink" Target="https://aluext.sharepoint.com/sites/DesignandFeasibility/_layouts/15/listform.aspx?PageType=4&amp;ListId=48a11f45-f27a-4e70-b33d-a95f67709e8c&amp;ID=1106&amp;ContentTypeID=0x01006440C635F0E5064897CB37DE8164FE39" TargetMode="External"/><Relationship Id="rId3212" Type="http://schemas.openxmlformats.org/officeDocument/2006/relationships/hyperlink" Target="https://aluext.sharepoint.com/sites/DesignandFeasibility/_layouts/15/listform.aspx?PageType=4&amp;ListId=48a11f45-f27a-4e70-b33d-a95f67709e8c&amp;ID=898&amp;ContentTypeID=0x01006440C635F0E5064897CB37DE8164FE39" TargetMode="External"/><Relationship Id="rId133" Type="http://schemas.openxmlformats.org/officeDocument/2006/relationships/hyperlink" Target="https://aluext.sharepoint.com/sites/DesignandFeasibility/Shared%20Documents/G/General%20Dynamics%20European%20Land%20Systems-Bridge%20Systems%20GmbH_DE_Kaiserslautern/Mach-ID_2112-Br%C3%BCckenprofile" TargetMode="External"/><Relationship Id="rId340" Type="http://schemas.openxmlformats.org/officeDocument/2006/relationships/hyperlink" Target="https://aluext.sharepoint.com/sites/DesignandFeasibility/Shared%20Documents/B/Bosch%20Rexroth%20FR%20Venissieux%28NK%29_FR_Venissieux%20Cedex/Mach-ID_1903-Pilot_Head" TargetMode="External"/><Relationship Id="rId2021" Type="http://schemas.openxmlformats.org/officeDocument/2006/relationships/hyperlink" Target="https://aluext.sharepoint.com/sites/DesignandFeasibility/Shared%20Documents/G/Gillet_DE_G&#228;ufelden-Nebringen/Mach-ID_194-Automationsprofil" TargetMode="External"/><Relationship Id="rId200" Type="http://schemas.openxmlformats.org/officeDocument/2006/relationships/hyperlink" Target="https://aluext.sharepoint.com/sites/DesignandFeasibility/Shared%20Documents/F/Fischer%20Elektronik%20Gmbh%20%26%20Co%20KG_DE_Luedenscheid/Mach-ID_2044-Rippenprofile" TargetMode="External"/><Relationship Id="rId2978" Type="http://schemas.openxmlformats.org/officeDocument/2006/relationships/hyperlink" Target="https://aluext.sharepoint.com/sites/DesignandFeasibility/_layouts/15/listform.aspx?PageType=4&amp;ListId=48a11f45-f27a-4e70-b33d-a95f67709e8c&amp;ID=1133&amp;ContentTypeID=0x01006440C635F0E5064897CB37DE8164FE39" TargetMode="External"/><Relationship Id="rId1787" Type="http://schemas.openxmlformats.org/officeDocument/2006/relationships/hyperlink" Target="https://aluext.sharepoint.com/sites/DesignandFeasibility/Shared%20Documents/C/Chiari_IT_Chiari/Mach-ID_438-Chiari_27t" TargetMode="External"/><Relationship Id="rId1994" Type="http://schemas.openxmlformats.org/officeDocument/2006/relationships/hyperlink" Target="https://aluext.sharepoint.com/sites/DesignandFeasibility/Shared%20Documents/O/OMS%20srl_IT_Avigliana/Mach-ID_227-Extruded%20Round%20bar%202014%20T6" TargetMode="External"/><Relationship Id="rId2838" Type="http://schemas.openxmlformats.org/officeDocument/2006/relationships/hyperlink" Target="https://aluext.sharepoint.com/sites/DesignandFeasibility/_layouts/15/listform.aspx?PageType=4&amp;ListId=48a11f45-f27a-4e70-b33d-a95f67709e8c&amp;ID=1273&amp;ContentTypeID=0x01006440C635F0E5064897CB37DE8164FE39" TargetMode="External"/><Relationship Id="rId79" Type="http://schemas.openxmlformats.org/officeDocument/2006/relationships/hyperlink" Target="https://aluext.sharepoint.com/sites/DesignandFeasibility/Shared%20Documents/R/Robert%20Bosch%20GmbH_DE_Stuttgart-Zuffenhausen/Mach-ID_2166-Battery_Housing_BES3" TargetMode="External"/><Relationship Id="rId1647" Type="http://schemas.openxmlformats.org/officeDocument/2006/relationships/hyperlink" Target="https://aluext.sharepoint.com/sites/DesignandFeasibility/Shared%20Documents/A/allega_CH_Niederglatt/Mach-ID_580-Allega_6073_2Flatbars" TargetMode="External"/><Relationship Id="rId1854" Type="http://schemas.openxmlformats.org/officeDocument/2006/relationships/hyperlink" Target="https://aluext.sharepoint.com/sites/DesignandFeasibility/Shared%20Documents/N/NORFI_DE_Unterensingen/Mach-ID_369-B70088" TargetMode="External"/><Relationship Id="rId2905" Type="http://schemas.openxmlformats.org/officeDocument/2006/relationships/hyperlink" Target="https://aluext.sharepoint.com/sites/DesignandFeasibility/_layouts/15/listform.aspx?PageType=4&amp;ListId=48a11f45-f27a-4e70-b33d-a95f67709e8c&amp;ID=1206&amp;ContentTypeID=0x01006440C635F0E5064897CB37DE8164FE39" TargetMode="External"/><Relationship Id="rId4053" Type="http://schemas.openxmlformats.org/officeDocument/2006/relationships/hyperlink" Target="https://aluext.sharepoint.com/sites/DesignandFeasibility/_layouts/15/listform.aspx?PageType=4&amp;ListId=48a11f45-f27a-4e70-b33d-a95f67709e8c&amp;ID=56&amp;ContentTypeID=0x01006440C635F0E5064897CB37DE8164FE39" TargetMode="External"/><Relationship Id="rId1507" Type="http://schemas.openxmlformats.org/officeDocument/2006/relationships/hyperlink" Target="https://aluext.sharepoint.com/sites/DesignandFeasibility/Shared%20Documents/N/Neuman_AT_Marktl/Mach-ID_724-Vorabpruefung" TargetMode="External"/><Relationship Id="rId1714" Type="http://schemas.openxmlformats.org/officeDocument/2006/relationships/hyperlink" Target="https://aluext.sharepoint.com/sites/DesignandFeasibility/Shared%20Documents/M/Manfred%20J.C.%20Niemann_DE_Nuernberg/Mach-ID_511-RR%2070%20x%2050%20x%202" TargetMode="External"/><Relationship Id="rId1921" Type="http://schemas.openxmlformats.org/officeDocument/2006/relationships/hyperlink" Target="https://aluext.sharepoint.com/sites/DesignandFeasibility/Shared%20Documents/T/TPV_Sl_Novo%20Mesto/Mach-ID_301-Batterytray,,%20analog%20ID-97%20Volvo" TargetMode="External"/><Relationship Id="rId3679" Type="http://schemas.openxmlformats.org/officeDocument/2006/relationships/hyperlink" Target="https://aluext.sharepoint.com/sites/DesignandFeasibility/_layouts/15/listform.aspx?PageType=4&amp;ListId=48a11f45-f27a-4e70-b33d-a95f67709e8c&amp;ID=430&amp;ContentTypeID=0x01006440C635F0E5064897CB37DE8164FE39" TargetMode="External"/><Relationship Id="rId2488" Type="http://schemas.openxmlformats.org/officeDocument/2006/relationships/hyperlink" Target="https://aluext.sharepoint.com/sites/DesignandFeasibility/Lists/FeasibilityMainDB/DispForm.aspx?ID=1873" TargetMode="External"/><Relationship Id="rId3886" Type="http://schemas.openxmlformats.org/officeDocument/2006/relationships/hyperlink" Target="https://aluext.sharepoint.com/sites/DesignandFeasibility/_layouts/15/listform.aspx?PageType=4&amp;ListId=48a11f45-f27a-4e70-b33d-a95f67709e8c&amp;ID=223&amp;ContentTypeID=0x01006440C635F0E5064897CB37DE8164FE39" TargetMode="External"/><Relationship Id="rId1297" Type="http://schemas.openxmlformats.org/officeDocument/2006/relationships/hyperlink" Target="https://aluext.sharepoint.com/sites/DesignandFeasibility/Shared%20Documents/M/Metallcenter%20West_DE_Leopoldshoehe/Mach-ID_937-U-Profil" TargetMode="External"/><Relationship Id="rId2695" Type="http://schemas.openxmlformats.org/officeDocument/2006/relationships/hyperlink" Target="https://aluext.sharepoint.com/sites/DesignandFeasibility/Lists/FeasibilityMainDB/DispForm.aspx?ID=1666" TargetMode="External"/><Relationship Id="rId3539" Type="http://schemas.openxmlformats.org/officeDocument/2006/relationships/hyperlink" Target="https://aluext.sharepoint.com/sites/DesignandFeasibility/_layouts/15/listform.aspx?PageType=4&amp;ListId=48a11f45-f27a-4e70-b33d-a95f67709e8c&amp;ID=570&amp;ContentTypeID=0x01006440C635F0E5064897CB37DE8164FE39" TargetMode="External"/><Relationship Id="rId3746" Type="http://schemas.openxmlformats.org/officeDocument/2006/relationships/hyperlink" Target="https://aluext.sharepoint.com/sites/DesignandFeasibility/_layouts/15/listform.aspx?PageType=4&amp;ListId=48a11f45-f27a-4e70-b33d-a95f67709e8c&amp;ID=363&amp;ContentTypeID=0x01006440C635F0E5064897CB37DE8164FE39" TargetMode="External"/><Relationship Id="rId3953" Type="http://schemas.openxmlformats.org/officeDocument/2006/relationships/hyperlink" Target="https://aluext.sharepoint.com/sites/DesignandFeasibility/_layouts/15/listform.aspx?PageType=4&amp;ListId=48a11f45-f27a-4e70-b33d-a95f67709e8c&amp;ID=156&amp;ContentTypeID=0x01006440C635F0E5064897CB37DE8164FE39" TargetMode="External"/><Relationship Id="rId667" Type="http://schemas.openxmlformats.org/officeDocument/2006/relationships/hyperlink" Target="https://aluext.sharepoint.com/sites/DesignandFeasibility/Shared%20Documents/A/Aviometal_IT_Arsago%20seprio/Mach-ID_1569-Extruded%20RB%207050%20T74511" TargetMode="External"/><Relationship Id="rId874" Type="http://schemas.openxmlformats.org/officeDocument/2006/relationships/hyperlink" Target="https://aluext.sharepoint.com/sites/DesignandFeasibility/Shared%20Documents/H/Heine%20&amp;%20Beiswenger_DE_Fellbach/Mach-ID_1361-Cold%20drawn%20RB%206262A%20T9%20Dm%2021/26/36" TargetMode="External"/><Relationship Id="rId2348" Type="http://schemas.openxmlformats.org/officeDocument/2006/relationships/hyperlink" Target="https://aluext.sharepoint.com/sites/DesignandFeasibility/Lists/FeasibilityMainDB/DispForm.aspx?ID=2013" TargetMode="External"/><Relationship Id="rId2555" Type="http://schemas.openxmlformats.org/officeDocument/2006/relationships/hyperlink" Target="https://aluext.sharepoint.com/sites/DesignandFeasibility/Lists/FeasibilityMainDB/DispForm.aspx?ID=1806" TargetMode="External"/><Relationship Id="rId2762" Type="http://schemas.openxmlformats.org/officeDocument/2006/relationships/hyperlink" Target="https://aluext.sharepoint.com/sites/DesignandFeasibility/Lists/FeasibilityMainDB/DispForm.aspx?ID=1598" TargetMode="External"/><Relationship Id="rId3606" Type="http://schemas.openxmlformats.org/officeDocument/2006/relationships/hyperlink" Target="https://aluext.sharepoint.com/sites/DesignandFeasibility/_layouts/15/listform.aspx?PageType=4&amp;ListId=48a11f45-f27a-4e70-b33d-a95f67709e8c&amp;ID=503&amp;ContentTypeID=0x01006440C635F0E5064897CB37DE8164FE39" TargetMode="External"/><Relationship Id="rId3813" Type="http://schemas.openxmlformats.org/officeDocument/2006/relationships/hyperlink" Target="https://aluext.sharepoint.com/sites/DesignandFeasibility/_layouts/15/listform.aspx?PageType=4&amp;ListId=48a11f45-f27a-4e70-b33d-a95f67709e8c&amp;ID=296&amp;ContentTypeID=0x01006440C635F0E5064897CB37DE8164FE39" TargetMode="External"/><Relationship Id="rId527" Type="http://schemas.openxmlformats.org/officeDocument/2006/relationships/hyperlink" Target="https://aluext.sharepoint.com/sites/DesignandFeasibility/Shared%20Documents/M/Marine%20Aluminium%20AS_NO_Alvaldsnes/Mach-ID_1715-Tub_300140" TargetMode="External"/><Relationship Id="rId734" Type="http://schemas.openxmlformats.org/officeDocument/2006/relationships/hyperlink" Target="https://aluext.sharepoint.com/sites/DesignandFeasibility/Shared%20Documents/C/Cometal_DE_Weinstadt/Mach-ID_1502-Drawn%20RD%207075%20T6%20Dm12mm" TargetMode="External"/><Relationship Id="rId941" Type="http://schemas.openxmlformats.org/officeDocument/2006/relationships/hyperlink" Target="https://aluext.sharepoint.com/sites/DesignandFeasibility/Shared%20Documents/S/Saint%20Jean%20Industries%20Stuttgart%20GmbH_DE_Ilsfeld-Auenstein/Mach-ID_1293-Bumper%20Extrusions" TargetMode="External"/><Relationship Id="rId1157" Type="http://schemas.openxmlformats.org/officeDocument/2006/relationships/hyperlink" Target="https://aluext.sharepoint.com/sites/DesignandFeasibility/Shared%20Documents/S/Schliess-%20und%20Sicherungssysteme%20GmbH_DE_M&#252;hlhausen/Mach-ID_1077-Profil%20f&#252;r%20Sch&#252;rze" TargetMode="External"/><Relationship Id="rId1364" Type="http://schemas.openxmlformats.org/officeDocument/2006/relationships/hyperlink" Target="https://aluext.sharepoint.com/sites/DesignandFeasibility/Shared%20Documents/B/B%26T%20Exact%20GmbH_DE_Gevelsberg/Mach-ID_869-SUB%20Frame" TargetMode="External"/><Relationship Id="rId1571" Type="http://schemas.openxmlformats.org/officeDocument/2006/relationships/hyperlink" Target="https://aluext.sharepoint.com/sites/DesignandFeasibility/Shared%20Documents/A/Albko%20Metallhandel%20GmbH_DE_Bramsche/Mach-ID_658-Extruded%20Round%20Bar%20in%202007" TargetMode="External"/><Relationship Id="rId2208" Type="http://schemas.openxmlformats.org/officeDocument/2006/relationships/hyperlink" Target="https://aluext.sharepoint.com/sites/DesignandFeasibility/Lists/FeasibilityMainDB/DispForm.aspx?ID=2158" TargetMode="External"/><Relationship Id="rId2415" Type="http://schemas.openxmlformats.org/officeDocument/2006/relationships/hyperlink" Target="https://aluext.sharepoint.com/sites/DesignandFeasibility/Lists/FeasibilityMainDB/DispForm.aspx?ID=1946" TargetMode="External"/><Relationship Id="rId2622" Type="http://schemas.openxmlformats.org/officeDocument/2006/relationships/hyperlink" Target="https://aluext.sharepoint.com/sites/DesignandFeasibility/Lists/FeasibilityMainDB/DispForm.aspx?ID=1739" TargetMode="External"/><Relationship Id="rId70" Type="http://schemas.openxmlformats.org/officeDocument/2006/relationships/hyperlink" Target="https://aluext.sharepoint.com/sites/DesignandFeasibility/Shared%20Documents/C/CNIM%28NK%29_FR_La%20Seyne-sur-Mer/Mach-ID_2175-CNIM_Bridging" TargetMode="External"/><Relationship Id="rId801" Type="http://schemas.openxmlformats.org/officeDocument/2006/relationships/hyperlink" Target="https://aluext.sharepoint.com/sites/DesignandFeasibility/Shared%20Documents/A/Austerlitz%20Electronic_DE_Nuernberg/Mach-ID_1434-K&#252;hlk&#246;rper_6060" TargetMode="External"/><Relationship Id="rId1017" Type="http://schemas.openxmlformats.org/officeDocument/2006/relationships/hyperlink" Target="https://aluext.sharepoint.com/sites/DesignandFeasibility/Shared%20Documents/F/Future%20Metals_NL_Schelluinen/Mach-ID_1217-Cold%20Worked%20RB%206061%20T651%20dia%208%22" TargetMode="External"/><Relationship Id="rId1224" Type="http://schemas.openxmlformats.org/officeDocument/2006/relationships/hyperlink" Target="https://aluext.sharepoint.com/sites/DesignandFeasibility/Shared%20Documents/H/HPF_IT_Italy/Mach-ID_1010-Extruded%20Round%20Bar%207075F" TargetMode="External"/><Relationship Id="rId1431" Type="http://schemas.openxmlformats.org/officeDocument/2006/relationships/hyperlink" Target="https://aluext.sharepoint.com/sites/DesignandFeasibility/Shared%20Documents/A/Ameuro_NL_Gorinchem/Mach-ID_801-EXtruded%20Round%20Bar%207175%20T73" TargetMode="External"/><Relationship Id="rId3189" Type="http://schemas.openxmlformats.org/officeDocument/2006/relationships/hyperlink" Target="https://aluext.sharepoint.com/sites/DesignandFeasibility/_layouts/15/listform.aspx?PageType=4&amp;ListId=48a11f45-f27a-4e70-b33d-a95f67709e8c&amp;ID=921&amp;ContentTypeID=0x01006440C635F0E5064897CB37DE8164FE39" TargetMode="External"/><Relationship Id="rId3396" Type="http://schemas.openxmlformats.org/officeDocument/2006/relationships/hyperlink" Target="https://aluext.sharepoint.com/sites/DesignandFeasibility/_layouts/15/listform.aspx?PageType=4&amp;ListId=48a11f45-f27a-4e70-b33d-a95f67709e8c&amp;ID=714&amp;ContentTypeID=0x01006440C635F0E5064897CB37DE8164FE39" TargetMode="External"/><Relationship Id="rId3049" Type="http://schemas.openxmlformats.org/officeDocument/2006/relationships/hyperlink" Target="https://aluext.sharepoint.com/sites/DesignandFeasibility/_layouts/15/listform.aspx?PageType=4&amp;ListId=48a11f45-f27a-4e70-b33d-a95f67709e8c&amp;ID=1062&amp;ContentTypeID=0x01006440C635F0E5064897CB37DE8164FE39" TargetMode="External"/><Relationship Id="rId3256" Type="http://schemas.openxmlformats.org/officeDocument/2006/relationships/hyperlink" Target="https://aluext.sharepoint.com/sites/DesignandFeasibility/_layouts/15/listform.aspx?PageType=4&amp;ListId=48a11f45-f27a-4e70-b33d-a95f67709e8c&amp;ID=854&amp;ContentTypeID=0x01006440C635F0E5064897CB37DE8164FE39" TargetMode="External"/><Relationship Id="rId3463" Type="http://schemas.openxmlformats.org/officeDocument/2006/relationships/hyperlink" Target="https://aluext.sharepoint.com/sites/DesignandFeasibility/_layouts/15/listform.aspx?PageType=4&amp;ListId=48a11f45-f27a-4e70-b33d-a95f67709e8c&amp;ID=646&amp;ContentTypeID=0x01006440C635F0E5064897CB37DE8164FE39" TargetMode="External"/><Relationship Id="rId177" Type="http://schemas.openxmlformats.org/officeDocument/2006/relationships/hyperlink" Target="https://aluext.sharepoint.com/sites/DesignandFeasibility/Shared%20Documents/H/HAI%20Hammerer%20Aluminium%20Industries%20Extrusion%20GmbH_AT_Ranshofen/Mach-ID_2067-EMU_400" TargetMode="External"/><Relationship Id="rId384" Type="http://schemas.openxmlformats.org/officeDocument/2006/relationships/hyperlink" Target="https://aluext.sharepoint.com/sites/DesignandFeasibility/Shared%20Documents/S/Schmid%20Alutec%20GmbH%20%26%20Co%20KG_DE_Remshalden-Grunbach/Mach-ID_1859-HR0327" TargetMode="External"/><Relationship Id="rId591" Type="http://schemas.openxmlformats.org/officeDocument/2006/relationships/hyperlink" Target="https://aluext.sharepoint.com/sites/DesignandFeasibility/Shared%20Documents/E/EMS%20Elektro%20Metall%20Schwanenmuehle%20G_DE_Schwanenmuehle/Mach-ID_1649-Flachstangen_" TargetMode="External"/><Relationship Id="rId2065" Type="http://schemas.openxmlformats.org/officeDocument/2006/relationships/hyperlink" Target="https://aluext.sharepoint.com/sites/DesignandFeasibility/Shared%20Documents/H/HAI_AT_Ranshofen/Mach-ID_140-Skoda" TargetMode="External"/><Relationship Id="rId2272" Type="http://schemas.openxmlformats.org/officeDocument/2006/relationships/hyperlink" Target="https://aluext.sharepoint.com/sites/DesignandFeasibility/Lists/FeasibilityMainDB/DispForm.aspx?ID=2094" TargetMode="External"/><Relationship Id="rId3116" Type="http://schemas.openxmlformats.org/officeDocument/2006/relationships/hyperlink" Target="https://aluext.sharepoint.com/sites/DesignandFeasibility/_layouts/15/listform.aspx?PageType=4&amp;ListId=48a11f45-f27a-4e70-b33d-a95f67709e8c&amp;ID=994&amp;ContentTypeID=0x01006440C635F0E5064897CB37DE8164FE39" TargetMode="External"/><Relationship Id="rId3670" Type="http://schemas.openxmlformats.org/officeDocument/2006/relationships/hyperlink" Target="https://aluext.sharepoint.com/sites/DesignandFeasibility/_layouts/15/listform.aspx?PageType=4&amp;ListId=48a11f45-f27a-4e70-b33d-a95f67709e8c&amp;ID=439&amp;ContentTypeID=0x01006440C635F0E5064897CB37DE8164FE39" TargetMode="External"/><Relationship Id="rId244" Type="http://schemas.openxmlformats.org/officeDocument/2006/relationships/hyperlink" Target="https://aluext.sharepoint.com/sites/DesignandFeasibility/Shared%20Documents/V/Vanderlande%20Industries%20GmbH%20%26%20CoKG_DE_Siegen/Mach-ID_1999-76276" TargetMode="External"/><Relationship Id="rId1081" Type="http://schemas.openxmlformats.org/officeDocument/2006/relationships/hyperlink" Target="https://aluext.sharepoint.com/sites/DesignandFeasibility/Shared%20Documents/A/Aviometal_IT_Arsago%20Seprio/Mach-ID_1153-EXtruded%20RB%202024/7075" TargetMode="External"/><Relationship Id="rId3323" Type="http://schemas.openxmlformats.org/officeDocument/2006/relationships/hyperlink" Target="https://aluext.sharepoint.com/sites/DesignandFeasibility/_layouts/15/listform.aspx?PageType=4&amp;ListId=48a11f45-f27a-4e70-b33d-a95f67709e8c&amp;ID=787&amp;ContentTypeID=0x01006440C635F0E5064897CB37DE8164FE39" TargetMode="External"/><Relationship Id="rId3530" Type="http://schemas.openxmlformats.org/officeDocument/2006/relationships/hyperlink" Target="https://aluext.sharepoint.com/sites/DesignandFeasibility/_layouts/15/listform.aspx?PageType=4&amp;ListId=48a11f45-f27a-4e70-b33d-a95f67709e8c&amp;ID=579&amp;ContentTypeID=0x01006440C635F0E5064897CB37DE8164FE39" TargetMode="External"/><Relationship Id="rId451" Type="http://schemas.openxmlformats.org/officeDocument/2006/relationships/hyperlink" Target="https://aluext.sharepoint.com/sites/DesignandFeasibility/Shared%20Documents/T/Thyssenkrupp%20Schulte%20GmbH_DE_Radebeul/Mach-ID_1792-Strangpressprofil_" TargetMode="External"/><Relationship Id="rId2132" Type="http://schemas.openxmlformats.org/officeDocument/2006/relationships/hyperlink" Target="https://aluext.sharepoint.com/sites/DesignandFeasibility/Shared%20Documents/W/Westdeutscher%20Metallhandel%20GmbH_DE_Essen/Mach-ID_64-Extruded%20Round%20bar" TargetMode="External"/><Relationship Id="rId104" Type="http://schemas.openxmlformats.org/officeDocument/2006/relationships/hyperlink" Target="https://aluext.sharepoint.com/sites/DesignandFeasibility/Shared%20Documents/K/Klarvik%20AB_SE_Klavrestroem/Mach-ID_2141-Timber_beam" TargetMode="External"/><Relationship Id="rId311" Type="http://schemas.openxmlformats.org/officeDocument/2006/relationships/hyperlink" Target="https://aluext.sharepoint.com/sites/DesignandFeasibility/Shared%20Documents/S/Saint%20Jean%20Industries%20Stuttgart%20GmbH_DE_Ilsfeld-Auenstein/Mach-ID_1932-Battery_Tray_Microvast" TargetMode="External"/><Relationship Id="rId1898" Type="http://schemas.openxmlformats.org/officeDocument/2006/relationships/hyperlink" Target="https://aluext.sharepoint.com/sites/DesignandFeasibility/Shared%20Documents/B/Benteler_DE_Paderborn/Mach-ID_325-G%207%20Rear%20Subframe" TargetMode="External"/><Relationship Id="rId2949" Type="http://schemas.openxmlformats.org/officeDocument/2006/relationships/hyperlink" Target="https://aluext.sharepoint.com/sites/DesignandFeasibility/_layouts/15/listform.aspx?PageType=4&amp;ListId=48a11f45-f27a-4e70-b33d-a95f67709e8c&amp;ID=1162&amp;ContentTypeID=0x01006440C635F0E5064897CB37DE8164FE39" TargetMode="External"/><Relationship Id="rId1758" Type="http://schemas.openxmlformats.org/officeDocument/2006/relationships/hyperlink" Target="https://aluext.sharepoint.com/sites/DesignandFeasibility/Shared%20Documents/M/Metalweb_GB_Stargate%20Business%20Park,,%20Cuckoo%20Road,,%20Nechells,,%20Birmingham%20B7%205SE/Mach-ID_467-6082T6%20square%20bar%20220mm%20x%20220mm" TargetMode="External"/><Relationship Id="rId2809" Type="http://schemas.openxmlformats.org/officeDocument/2006/relationships/hyperlink" Target="https://aluext.sharepoint.com/sites/DesignandFeasibility/_layouts/15/listform.aspx?PageType=4&amp;ListId=48a11f45-f27a-4e70-b33d-a95f67709e8c&amp;ID=1302&amp;ContentTypeID=0x01006440C635F0E5064897CB37DE8164FE39" TargetMode="External"/><Relationship Id="rId1965" Type="http://schemas.openxmlformats.org/officeDocument/2006/relationships/hyperlink" Target="https://aluext.sharepoint.com/sites/DesignandFeasibility/Shared%20Documents/M/Metalkor%20Industries_IS_Hanna-Karkur/Mach-ID_257-Rundstangen%207075%20/%206061" TargetMode="External"/><Relationship Id="rId3180" Type="http://schemas.openxmlformats.org/officeDocument/2006/relationships/hyperlink" Target="https://aluext.sharepoint.com/sites/DesignandFeasibility/_layouts/15/listform.aspx?PageType=4&amp;ListId=48a11f45-f27a-4e70-b33d-a95f67709e8c&amp;ID=930&amp;ContentTypeID=0x01006440C635F0E5064897CB37DE8164FE39" TargetMode="External"/><Relationship Id="rId4024" Type="http://schemas.openxmlformats.org/officeDocument/2006/relationships/hyperlink" Target="https://aluext.sharepoint.com/sites/DesignandFeasibility/_layouts/15/listform.aspx?PageType=4&amp;ListId=48a11f45-f27a-4e70-b33d-a95f67709e8c&amp;ID=85&amp;ContentTypeID=0x01006440C635F0E5064897CB37DE8164FE39" TargetMode="External"/><Relationship Id="rId1618" Type="http://schemas.openxmlformats.org/officeDocument/2006/relationships/hyperlink" Target="https://aluext.sharepoint.com/sites/DesignandFeasibility/Shared%20Documents/H/Heinrichs_DE_Dommershausen/Mach-ID_610-Heinrichs_1%20Profile" TargetMode="External"/><Relationship Id="rId1825" Type="http://schemas.openxmlformats.org/officeDocument/2006/relationships/hyperlink" Target="https://aluext.sharepoint.com/sites/DesignandFeasibility/Shared%20Documents/H/Hohrenk_DE_Cremlingen/Mach-ID_398-B19558" TargetMode="External"/><Relationship Id="rId3040" Type="http://schemas.openxmlformats.org/officeDocument/2006/relationships/hyperlink" Target="https://aluext.sharepoint.com/sites/DesignandFeasibility/_layouts/15/listform.aspx?PageType=4&amp;ListId=48a11f45-f27a-4e70-b33d-a95f67709e8c&amp;ID=1071&amp;ContentTypeID=0x01006440C635F0E5064897CB37DE8164FE39" TargetMode="External"/><Relationship Id="rId3997" Type="http://schemas.openxmlformats.org/officeDocument/2006/relationships/hyperlink" Target="https://aluext.sharepoint.com/sites/DesignandFeasibility/_layouts/15/listform.aspx?PageType=4&amp;ListId=48a11f45-f27a-4e70-b33d-a95f67709e8c&amp;ID=112&amp;ContentTypeID=0x01006440C635F0E5064897CB37DE8164FE39" TargetMode="External"/><Relationship Id="rId2599" Type="http://schemas.openxmlformats.org/officeDocument/2006/relationships/hyperlink" Target="https://aluext.sharepoint.com/sites/DesignandFeasibility/Lists/FeasibilityMainDB/DispForm.aspx?ID=1762" TargetMode="External"/><Relationship Id="rId3857" Type="http://schemas.openxmlformats.org/officeDocument/2006/relationships/hyperlink" Target="https://aluext.sharepoint.com/sites/DesignandFeasibility/_layouts/15/listform.aspx?PageType=4&amp;ListId=48a11f45-f27a-4e70-b33d-a95f67709e8c&amp;ID=252&amp;ContentTypeID=0x01006440C635F0E5064897CB37DE8164FE39" TargetMode="External"/><Relationship Id="rId778" Type="http://schemas.openxmlformats.org/officeDocument/2006/relationships/hyperlink" Target="https://aluext.sharepoint.com/sites/DesignandFeasibility/Shared%20Documents/L/LMT_DE_Hilpoltstein/Mach-ID_1457-Lichtrohr%20&#216;%20150%20mm" TargetMode="External"/><Relationship Id="rId985" Type="http://schemas.openxmlformats.org/officeDocument/2006/relationships/hyperlink" Target="https://aluext.sharepoint.com/sites/DesignandFeasibility/Shared%20Documents/A/Allega%20GmBH_CH_Niederglatt/Mach-ID_1249-Profil_46x52,,66_6082" TargetMode="External"/><Relationship Id="rId2459" Type="http://schemas.openxmlformats.org/officeDocument/2006/relationships/hyperlink" Target="https://aluext.sharepoint.com/sites/DesignandFeasibility/Lists/FeasibilityMainDB/DispForm.aspx?ID=1902" TargetMode="External"/><Relationship Id="rId2666" Type="http://schemas.openxmlformats.org/officeDocument/2006/relationships/hyperlink" Target="https://aluext.sharepoint.com/sites/DesignandFeasibility/Lists/FeasibilityMainDB/DispForm.aspx?ID=1695" TargetMode="External"/><Relationship Id="rId2873" Type="http://schemas.openxmlformats.org/officeDocument/2006/relationships/hyperlink" Target="https://aluext.sharepoint.com/sites/DesignandFeasibility/_layouts/15/listform.aspx?PageType=4&amp;ListId=48a11f45-f27a-4e70-b33d-a95f67709e8c&amp;ID=1238&amp;ContentTypeID=0x01006440C635F0E5064897CB37DE8164FE39" TargetMode="External"/><Relationship Id="rId3717" Type="http://schemas.openxmlformats.org/officeDocument/2006/relationships/hyperlink" Target="https://aluext.sharepoint.com/sites/DesignandFeasibility/_layouts/15/listform.aspx?PageType=4&amp;ListId=48a11f45-f27a-4e70-b33d-a95f67709e8c&amp;ID=392&amp;ContentTypeID=0x01006440C635F0E5064897CB37DE8164FE39" TargetMode="External"/><Relationship Id="rId3924" Type="http://schemas.openxmlformats.org/officeDocument/2006/relationships/hyperlink" Target="https://aluext.sharepoint.com/sites/DesignandFeasibility/_layouts/15/listform.aspx?PageType=4&amp;ListId=48a11f45-f27a-4e70-b33d-a95f67709e8c&amp;ID=185&amp;ContentTypeID=0x01006440C635F0E5064897CB37DE8164FE39" TargetMode="External"/><Relationship Id="rId638" Type="http://schemas.openxmlformats.org/officeDocument/2006/relationships/hyperlink" Target="https://aluext.sharepoint.com/sites/DesignandFeasibility/Shared%20Documents/R/Robert%20Bosch_DE_Blaichach/Mach-ID_1598-Gehaeuse_Bremskraftverstaerker" TargetMode="External"/><Relationship Id="rId845" Type="http://schemas.openxmlformats.org/officeDocument/2006/relationships/hyperlink" Target="https://aluext.sharepoint.com/sites/DesignandFeasibility/Shared%20Documents/R/Reynolds_FR_Scionzier/Mach-ID_1390-Cold%20drawn%206064A%20T9%20Dm%2011%20und%2012,,50" TargetMode="External"/><Relationship Id="rId1268" Type="http://schemas.openxmlformats.org/officeDocument/2006/relationships/hyperlink" Target="https://aluext.sharepoint.com/sites/DesignandFeasibility/Shared%20Documents/A/Allega_CH_Niederglatt/Mach-ID_966-Allega_6060T66" TargetMode="External"/><Relationship Id="rId1475" Type="http://schemas.openxmlformats.org/officeDocument/2006/relationships/hyperlink" Target="https://aluext.sharepoint.com/sites/DesignandFeasibility/Shared%20Documents/B/Bikar%20Metalle%20GmbH_DE_Bad%20Berleburg/Mach-ID_757-Rundstangen_AlEco_100_130" TargetMode="External"/><Relationship Id="rId1682" Type="http://schemas.openxmlformats.org/officeDocument/2006/relationships/hyperlink" Target="https://aluext.sharepoint.com/sites/DesignandFeasibility/Shared%20Documents/A/Albea_DE_Friesenheim/Mach-ID_543-tsk-6651_F" TargetMode="External"/><Relationship Id="rId2319" Type="http://schemas.openxmlformats.org/officeDocument/2006/relationships/hyperlink" Target="https://aluext.sharepoint.com/sites/DesignandFeasibility/Lists/FeasibilityMainDB/DispForm.aspx?ID=2043" TargetMode="External"/><Relationship Id="rId2526" Type="http://schemas.openxmlformats.org/officeDocument/2006/relationships/hyperlink" Target="https://aluext.sharepoint.com/sites/DesignandFeasibility/Lists/FeasibilityMainDB/DispForm.aspx?ID=1835" TargetMode="External"/><Relationship Id="rId2733" Type="http://schemas.openxmlformats.org/officeDocument/2006/relationships/hyperlink" Target="https://aluext.sharepoint.com/sites/DesignandFeasibility/Lists/FeasibilityMainDB/DispForm.aspx?ID=1628" TargetMode="External"/><Relationship Id="rId705" Type="http://schemas.openxmlformats.org/officeDocument/2006/relationships/hyperlink" Target="https://aluext.sharepoint.com/sites/DesignandFeasibility/Shared%20Documents/T/Thyssenkrupp%20Schulte_DE_Hannover/Mach-ID_1531-Flach%20250%20x%20100" TargetMode="External"/><Relationship Id="rId1128" Type="http://schemas.openxmlformats.org/officeDocument/2006/relationships/hyperlink" Target="https://aluext.sharepoint.com/sites/DesignandFeasibility/Shared%20Documents/N/NLS%20Machining%20GmbH_DE_13409%20Berlin/Mach-ID_1106-Rd140" TargetMode="External"/><Relationship Id="rId1335" Type="http://schemas.openxmlformats.org/officeDocument/2006/relationships/hyperlink" Target="https://aluext.sharepoint.com/sites/DesignandFeasibility/Shared%20Documents/S/Sauter%20Metall_DE_Breisach/Mach-ID_898-Niederhalteklammer" TargetMode="External"/><Relationship Id="rId1542" Type="http://schemas.openxmlformats.org/officeDocument/2006/relationships/hyperlink" Target="https://aluext.sharepoint.com/sites/DesignandFeasibility/Shared%20Documents/V/Volkswagen_DE_Braunschweig/Mach-ID_688-Schweller" TargetMode="External"/><Relationship Id="rId2940" Type="http://schemas.openxmlformats.org/officeDocument/2006/relationships/hyperlink" Target="https://aluext.sharepoint.com/sites/DesignandFeasibility/_layouts/15/listform.aspx?PageType=4&amp;ListId=48a11f45-f27a-4e70-b33d-a95f67709e8c&amp;ID=1171&amp;ContentTypeID=0x01006440C635F0E5064897CB37DE8164FE39" TargetMode="External"/><Relationship Id="rId912" Type="http://schemas.openxmlformats.org/officeDocument/2006/relationships/hyperlink" Target="https://aluext.sharepoint.com/sites/DesignandFeasibility/Shared%20Documents/A/Audi_DE_China/Mach-ID_1323-Batteriegehaeuse" TargetMode="External"/><Relationship Id="rId2800" Type="http://schemas.openxmlformats.org/officeDocument/2006/relationships/hyperlink" Target="https://aluext.sharepoint.com/sites/DesignandFeasibility/Lists/FeasibilityMainDB/DispForm.aspx?ID=1311" TargetMode="External"/><Relationship Id="rId41" Type="http://schemas.openxmlformats.org/officeDocument/2006/relationships/hyperlink" Target="https://aluext.sharepoint.com/sites/DesignandFeasibility/Shared%20Documents/V/Volvo%28NK%29_SE_G%C3%B6teborg/Mach-ID_2204-Block_1%262" TargetMode="External"/><Relationship Id="rId1402" Type="http://schemas.openxmlformats.org/officeDocument/2006/relationships/hyperlink" Target="https://aluext.sharepoint.com/sites/DesignandFeasibility/Shared%20Documents/K/Klarvik_SE_Klavrestr&#246;m/Mach-ID_830-4kt_bar_6005" TargetMode="External"/><Relationship Id="rId288" Type="http://schemas.openxmlformats.org/officeDocument/2006/relationships/hyperlink" Target="https://aluext.sharepoint.com/sites/DesignandFeasibility/Shared%20Documents/B/Bharat%20Forge%20Aluminiumtechnik%20GmbH_DE_Brand%20-%20Erbisdorf/Mach-ID_1955-B20536_-_FUCA_149" TargetMode="External"/><Relationship Id="rId3367" Type="http://schemas.openxmlformats.org/officeDocument/2006/relationships/hyperlink" Target="https://aluext.sharepoint.com/sites/DesignandFeasibility/_layouts/15/listform.aspx?PageType=4&amp;ListId=48a11f45-f27a-4e70-b33d-a95f67709e8c&amp;ID=743&amp;ContentTypeID=0x01006440C635F0E5064897CB37DE8164FE39" TargetMode="External"/><Relationship Id="rId3574" Type="http://schemas.openxmlformats.org/officeDocument/2006/relationships/hyperlink" Target="https://aluext.sharepoint.com/sites/DesignandFeasibility/_layouts/15/listform.aspx?PageType=4&amp;ListId=48a11f45-f27a-4e70-b33d-a95f67709e8c&amp;ID=535&amp;ContentTypeID=0x01006440C635F0E5064897CB37DE8164FE39" TargetMode="External"/><Relationship Id="rId3781" Type="http://schemas.openxmlformats.org/officeDocument/2006/relationships/hyperlink" Target="https://aluext.sharepoint.com/sites/DesignandFeasibility/_layouts/15/listform.aspx?PageType=4&amp;ListId=48a11f45-f27a-4e70-b33d-a95f67709e8c&amp;ID=328&amp;ContentTypeID=0x01006440C635F0E5064897CB37DE8164FE39" TargetMode="External"/><Relationship Id="rId495" Type="http://schemas.openxmlformats.org/officeDocument/2006/relationships/hyperlink" Target="https://aluext.sharepoint.com/sites/DesignandFeasibility/Shared%20Documents/M/Manfred%20JC%20Niemann%20Zentrale%20KG_DE_Bremen/Mach-ID_1747-Rundstange_165%2B175mm" TargetMode="External"/><Relationship Id="rId2176" Type="http://schemas.openxmlformats.org/officeDocument/2006/relationships/hyperlink" Target="https://aluext.sharepoint.com/sites/DesignandFeasibility/Lists/FeasibilityMainDB/DispForm.aspx?ID=2190" TargetMode="External"/><Relationship Id="rId2383" Type="http://schemas.openxmlformats.org/officeDocument/2006/relationships/hyperlink" Target="https://aluext.sharepoint.com/sites/DesignandFeasibility/Lists/FeasibilityMainDB/DispForm.aspx?ID=1978" TargetMode="External"/><Relationship Id="rId2590" Type="http://schemas.openxmlformats.org/officeDocument/2006/relationships/hyperlink" Target="https://aluext.sharepoint.com/sites/DesignandFeasibility/Lists/FeasibilityMainDB/DispForm.aspx?ID=1771" TargetMode="External"/><Relationship Id="rId3227" Type="http://schemas.openxmlformats.org/officeDocument/2006/relationships/hyperlink" Target="https://aluext.sharepoint.com/sites/DesignandFeasibility/_layouts/15/listform.aspx?PageType=4&amp;ListId=48a11f45-f27a-4e70-b33d-a95f67709e8c&amp;ID=883&amp;ContentTypeID=0x01006440C635F0E5064897CB37DE8164FE39" TargetMode="External"/><Relationship Id="rId3434" Type="http://schemas.openxmlformats.org/officeDocument/2006/relationships/hyperlink" Target="https://aluext.sharepoint.com/sites/DesignandFeasibility/_layouts/15/listform.aspx?PageType=4&amp;ListId=48a11f45-f27a-4e70-b33d-a95f67709e8c&amp;ID=675&amp;ContentTypeID=0x01006440C635F0E5064897CB37DE8164FE39" TargetMode="External"/><Relationship Id="rId3641" Type="http://schemas.openxmlformats.org/officeDocument/2006/relationships/hyperlink" Target="https://aluext.sharepoint.com/sites/DesignandFeasibility/_layouts/15/listform.aspx?PageType=4&amp;ListId=48a11f45-f27a-4e70-b33d-a95f67709e8c&amp;ID=468&amp;ContentTypeID=0x01006440C635F0E5064897CB37DE8164FE39" TargetMode="External"/><Relationship Id="rId148" Type="http://schemas.openxmlformats.org/officeDocument/2006/relationships/hyperlink" Target="https://aluext.sharepoint.com/sites/DesignandFeasibility/Shared%20Documents/M/Mersen%20France%20La%20Mure%20-%20Les%20Revoulins_FR_La%20Mure/Mach-ID_2097-Flachstangen" TargetMode="External"/><Relationship Id="rId355" Type="http://schemas.openxmlformats.org/officeDocument/2006/relationships/hyperlink" Target="https://aluext.sharepoint.com/sites/DesignandFeasibility/Shared%20Documents/M/Marine%20Aluminium%20AS_NO_Alvaldsnes/Mach-ID_1888-I_beam_400mm" TargetMode="External"/><Relationship Id="rId562" Type="http://schemas.openxmlformats.org/officeDocument/2006/relationships/hyperlink" Target="https://aluext.sharepoint.com/sites/DesignandFeasibility/Shared%20Documents/R/Robert%20Bosch%20DE%20Bamberg%28NK%29_DE_Homburg/Mach-ID_1680-Pumpengeh%C3%A4use_V2_Deckel_FCEV" TargetMode="External"/><Relationship Id="rId1192" Type="http://schemas.openxmlformats.org/officeDocument/2006/relationships/hyperlink" Target="https://aluext.sharepoint.com/sites/DesignandFeasibility/Shared%20Documents/H/Heine%20&amp;%20Beisswenger_DE_Fellbach/Mach-ID_1042-Cold%20Drawn%20RB%206082%20dia%2010mm" TargetMode="External"/><Relationship Id="rId2036" Type="http://schemas.openxmlformats.org/officeDocument/2006/relationships/hyperlink" Target="https://aluext.sharepoint.com/sites/DesignandFeasibility/Shared%20Documents/H/Heine%20&amp;%20Beiswenger%20Stiftung_DE_Fellbach/Mach-ID_177-Drawn%20Round%20Bars" TargetMode="External"/><Relationship Id="rId2243" Type="http://schemas.openxmlformats.org/officeDocument/2006/relationships/hyperlink" Target="https://aluext.sharepoint.com/sites/DesignandFeasibility/Lists/FeasibilityMainDB/DispForm.aspx?ID=2123" TargetMode="External"/><Relationship Id="rId2450" Type="http://schemas.openxmlformats.org/officeDocument/2006/relationships/hyperlink" Target="https://aluext.sharepoint.com/sites/DesignandFeasibility/Lists/FeasibilityMainDB/DispForm.aspx?ID=1911" TargetMode="External"/><Relationship Id="rId3501" Type="http://schemas.openxmlformats.org/officeDocument/2006/relationships/hyperlink" Target="https://aluext.sharepoint.com/sites/DesignandFeasibility/_layouts/15/listform.aspx?PageType=4&amp;ListId=48a11f45-f27a-4e70-b33d-a95f67709e8c&amp;ID=608&amp;ContentTypeID=0x01006440C635F0E5064897CB37DE8164FE39" TargetMode="External"/><Relationship Id="rId215" Type="http://schemas.openxmlformats.org/officeDocument/2006/relationships/hyperlink" Target="https://aluext.sharepoint.com/sites/DesignandFeasibility/Shared%20Documents/F/Fondital%28NK%29_IT_Bobarno/Mach-ID_2029-L%C3%A4ngstr%C3%A4ger_Porsche" TargetMode="External"/><Relationship Id="rId422" Type="http://schemas.openxmlformats.org/officeDocument/2006/relationships/hyperlink" Target="https://aluext.sharepoint.com/sites/DesignandFeasibility/Shared%20Documents/V/Vanderlande%20Beewen%20GmbH%20%26%20Co%20KG_DE_Siegen/Mach-ID_1821-OAP023-024-09000" TargetMode="External"/><Relationship Id="rId1052" Type="http://schemas.openxmlformats.org/officeDocument/2006/relationships/hyperlink" Target="https://aluext.sharepoint.com/sites/DesignandFeasibility/Shared%20Documents/E/EDAG_DE_Eisenach/Mach-ID_1182-Rahmenprofile" TargetMode="External"/><Relationship Id="rId2103" Type="http://schemas.openxmlformats.org/officeDocument/2006/relationships/hyperlink" Target="https://aluext.sharepoint.com/sites/DesignandFeasibility/Shared%20Documents/P/Peri_DE_Weissenhorn/Mach-ID_95-RFQ%20200420%20-%20P296,,%20P315;%20P316;%20P317" TargetMode="External"/><Relationship Id="rId2310" Type="http://schemas.openxmlformats.org/officeDocument/2006/relationships/hyperlink" Target="https://aluext.sharepoint.com/sites/DesignandFeasibility/Lists/FeasibilityMainDB/DispForm.aspx?ID=2052" TargetMode="External"/><Relationship Id="rId4068" Type="http://schemas.openxmlformats.org/officeDocument/2006/relationships/hyperlink" Target="https://aluext.sharepoint.com/sites/DesignandFeasibility/Lists/FeasibilityMainDB/DispForm.aspx?ID=41" TargetMode="External"/><Relationship Id="rId1869" Type="http://schemas.openxmlformats.org/officeDocument/2006/relationships/hyperlink" Target="https://aluext.sharepoint.com/sites/DesignandFeasibility/Shared%20Documents/B/Borner%20AG_CH_6260%20Reiden/Mach-ID_354-Schaltschrankprofile" TargetMode="External"/><Relationship Id="rId3084" Type="http://schemas.openxmlformats.org/officeDocument/2006/relationships/hyperlink" Target="https://aluext.sharepoint.com/sites/DesignandFeasibility/_layouts/15/listform.aspx?PageType=4&amp;ListId=48a11f45-f27a-4e70-b33d-a95f67709e8c&amp;ID=1026&amp;ContentTypeID=0x01006440C635F0E5064897CB37DE8164FE39" TargetMode="External"/><Relationship Id="rId3291" Type="http://schemas.openxmlformats.org/officeDocument/2006/relationships/hyperlink" Target="https://aluext.sharepoint.com/sites/DesignandFeasibility/_layouts/15/listform.aspx?PageType=4&amp;ListId=48a11f45-f27a-4e70-b33d-a95f67709e8c&amp;ID=819&amp;ContentTypeID=0x01006440C635F0E5064897CB37DE8164FE39" TargetMode="External"/><Relationship Id="rId1729" Type="http://schemas.openxmlformats.org/officeDocument/2006/relationships/hyperlink" Target="https://aluext.sharepoint.com/sites/DesignandFeasibility/Shared%20Documents/E/Exalpro_DE_Langenfeld/Mach-ID_496-Spezialprofile_13339_13340" TargetMode="External"/><Relationship Id="rId1936" Type="http://schemas.openxmlformats.org/officeDocument/2006/relationships/hyperlink" Target="https://aluext.sharepoint.com/sites/DesignandFeasibility/Shared%20Documents/N/Neuenhauser%20Mascinenbau_DE_Neuenhaus/Mach-ID_286-Trittprofil%203/9-519%20757" TargetMode="External"/><Relationship Id="rId3151" Type="http://schemas.openxmlformats.org/officeDocument/2006/relationships/hyperlink" Target="https://aluext.sharepoint.com/sites/DesignandFeasibility/_layouts/15/listform.aspx?PageType=4&amp;ListId=48a11f45-f27a-4e70-b33d-a95f67709e8c&amp;ID=959&amp;ContentTypeID=0x01006440C635F0E5064897CB37DE8164FE39" TargetMode="External"/><Relationship Id="rId3011" Type="http://schemas.openxmlformats.org/officeDocument/2006/relationships/hyperlink" Target="https://aluext.sharepoint.com/sites/DesignandFeasibility/_layouts/15/listform.aspx?PageType=4&amp;ListId=48a11f45-f27a-4e70-b33d-a95f67709e8c&amp;ID=1100&amp;ContentTypeID=0x01006440C635F0E5064897CB37DE8164FE39" TargetMode="External"/><Relationship Id="rId3968" Type="http://schemas.openxmlformats.org/officeDocument/2006/relationships/hyperlink" Target="https://aluext.sharepoint.com/sites/DesignandFeasibility/_layouts/15/listform.aspx?PageType=4&amp;ListId=48a11f45-f27a-4e70-b33d-a95f67709e8c&amp;ID=141&amp;ContentTypeID=0x01006440C635F0E5064897CB37DE8164FE39" TargetMode="External"/><Relationship Id="rId5" Type="http://schemas.openxmlformats.org/officeDocument/2006/relationships/hyperlink" Target="https://aluext.sharepoint.com/sites/DesignandFeasibility/Shared%20Documents/A/Alumeco%20Austria%20GmbH_AT_Natschbach/Mach-ID_2240-alumeco_Austria_GmbH" TargetMode="External"/><Relationship Id="rId889" Type="http://schemas.openxmlformats.org/officeDocument/2006/relationships/hyperlink" Target="https://aluext.sharepoint.com/sites/DesignandFeasibility/Shared%20Documents/G/Guenzler_DE_Uhingen/Mach-ID_1346-Extruded%20RB%207075%20T6%20Dm%2060mm" TargetMode="External"/><Relationship Id="rId2777" Type="http://schemas.openxmlformats.org/officeDocument/2006/relationships/hyperlink" Target="https://aluext.sharepoint.com/sites/DesignandFeasibility/Lists/FeasibilityMainDB/DispForm.aspx?ID=1572" TargetMode="External"/><Relationship Id="rId749" Type="http://schemas.openxmlformats.org/officeDocument/2006/relationships/hyperlink" Target="https://aluext.sharepoint.com/sites/DesignandFeasibility/Shared%20Documents/W/WMH_DE_Essen/Mach-ID_1487-Extruded%20RB%207075%20T73511%20Dm%2060mm" TargetMode="External"/><Relationship Id="rId1379" Type="http://schemas.openxmlformats.org/officeDocument/2006/relationships/hyperlink" Target="https://aluext.sharepoint.com/sites/DesignandFeasibility/Shared%20Documents/M/Metallcenter%20West_DE_Leopoldshoehe/Mach-ID_854-2%20Zeichnungsprofile" TargetMode="External"/><Relationship Id="rId1586" Type="http://schemas.openxmlformats.org/officeDocument/2006/relationships/hyperlink" Target="https://aluext.sharepoint.com/sites/DesignandFeasibility/Shared%20Documents/S/Smiths%20metal_GB_Cornwall/Mach-ID_642-Smiths_3_dim" TargetMode="External"/><Relationship Id="rId2984" Type="http://schemas.openxmlformats.org/officeDocument/2006/relationships/hyperlink" Target="https://aluext.sharepoint.com/sites/DesignandFeasibility/_layouts/15/listform.aspx?PageType=4&amp;ListId=48a11f45-f27a-4e70-b33d-a95f67709e8c&amp;ID=1127&amp;ContentTypeID=0x01006440C635F0E5064897CB37DE8164FE39" TargetMode="External"/><Relationship Id="rId3828" Type="http://schemas.openxmlformats.org/officeDocument/2006/relationships/hyperlink" Target="https://aluext.sharepoint.com/sites/DesignandFeasibility/_layouts/15/listform.aspx?PageType=4&amp;ListId=48a11f45-f27a-4e70-b33d-a95f67709e8c&amp;ID=281&amp;ContentTypeID=0x01006440C635F0E5064897CB37DE8164FE39" TargetMode="External"/><Relationship Id="rId609" Type="http://schemas.openxmlformats.org/officeDocument/2006/relationships/hyperlink" Target="https://aluext.sharepoint.com/sites/DesignandFeasibility/Shared%20Documents/M/Manfred%20JC%20Niemann%20Zentrale%20KG_DE_Bremen/Mach-ID_1631-Geh%C3%A4use" TargetMode="External"/><Relationship Id="rId956" Type="http://schemas.openxmlformats.org/officeDocument/2006/relationships/hyperlink" Target="https://aluext.sharepoint.com/sites/DesignandFeasibility/Shared%20Documents/H/H.Kleineberg_DE_Stelle/Mach-ID_1278-Flach%20265x165" TargetMode="External"/><Relationship Id="rId1239" Type="http://schemas.openxmlformats.org/officeDocument/2006/relationships/hyperlink" Target="https://aluext.sharepoint.com/sites/DesignandFeasibility/Shared%20Documents/A/4/4B_CH_Hochdorf/Mach-ID_995-Objekt%20Grosspeterareal_Basel" TargetMode="External"/><Relationship Id="rId1793" Type="http://schemas.openxmlformats.org/officeDocument/2006/relationships/hyperlink" Target="https://aluext.sharepoint.com/sites/DesignandFeasibility/Shared%20Documents/S/ST%20Extruded%20Products%20Germany%20GmbH-RMG-_DE_Ladenburg/Mach-ID_432-Trapezprofil%20gross" TargetMode="External"/><Relationship Id="rId2637" Type="http://schemas.openxmlformats.org/officeDocument/2006/relationships/hyperlink" Target="https://aluext.sharepoint.com/sites/DesignandFeasibility/Lists/FeasibilityMainDB/DispForm.aspx?ID=1724" TargetMode="External"/><Relationship Id="rId2844" Type="http://schemas.openxmlformats.org/officeDocument/2006/relationships/hyperlink" Target="https://aluext.sharepoint.com/sites/DesignandFeasibility/_layouts/15/listform.aspx?PageType=4&amp;ListId=48a11f45-f27a-4e70-b33d-a95f67709e8c&amp;ID=1267&amp;ContentTypeID=0x01006440C635F0E5064897CB37DE8164FE39" TargetMode="External"/><Relationship Id="rId85" Type="http://schemas.openxmlformats.org/officeDocument/2006/relationships/hyperlink" Target="https://aluext.sharepoint.com/sites/DesignandFeasibility/Shared%20Documents/P/Profilgruppen%28NK%29_SE_%C3%85seda/Mach-ID_2160-U-profile" TargetMode="External"/><Relationship Id="rId816" Type="http://schemas.openxmlformats.org/officeDocument/2006/relationships/hyperlink" Target="https://aluext.sharepoint.com/sites/DesignandFeasibility/Shared%20Documents/W/WMH_DE_Essen/Mach-ID_1419-Extrueded%20RB%207075%20T73511%20Dm%2080" TargetMode="External"/><Relationship Id="rId1446" Type="http://schemas.openxmlformats.org/officeDocument/2006/relationships/hyperlink" Target="https://aluext.sharepoint.com/sites/DesignandFeasibility/Shared%20Documents/K/Kastens%20&amp;%20Knauer_DE_Lilienthal/Mach-ID_786-2" TargetMode="External"/><Relationship Id="rId1653" Type="http://schemas.openxmlformats.org/officeDocument/2006/relationships/hyperlink" Target="https://aluext.sharepoint.com/sites/DesignandFeasibility/Shared%20Documents/S/Siemens_DE_Krefeld/Mach-ID_574-Zwischenboden_Lohnarbeit" TargetMode="External"/><Relationship Id="rId1860" Type="http://schemas.openxmlformats.org/officeDocument/2006/relationships/hyperlink" Target="https://aluext.sharepoint.com/sites/DesignandFeasibility/Shared%20Documents/M/Metal%20Poland%20s.c._PL_Gdansk/Mach-ID_363-Round%20bars%205083%20H111" TargetMode="External"/><Relationship Id="rId2704" Type="http://schemas.openxmlformats.org/officeDocument/2006/relationships/hyperlink" Target="https://aluext.sharepoint.com/sites/DesignandFeasibility/Lists/FeasibilityMainDB/DispForm.aspx?ID=1657" TargetMode="External"/><Relationship Id="rId2911" Type="http://schemas.openxmlformats.org/officeDocument/2006/relationships/hyperlink" Target="https://aluext.sharepoint.com/sites/DesignandFeasibility/_layouts/15/listform.aspx?PageType=4&amp;ListId=48a11f45-f27a-4e70-b33d-a95f67709e8c&amp;ID=1200&amp;ContentTypeID=0x01006440C635F0E5064897CB37DE8164FE39" TargetMode="External"/><Relationship Id="rId1306" Type="http://schemas.openxmlformats.org/officeDocument/2006/relationships/hyperlink" Target="https://aluext.sharepoint.com/sites/DesignandFeasibility/Shared%20Documents/R/Robert%20Bosch_DE_Blaichach/Mach-ID_927-Kreuz%20IPB" TargetMode="External"/><Relationship Id="rId1513" Type="http://schemas.openxmlformats.org/officeDocument/2006/relationships/hyperlink" Target="https://aluext.sharepoint.com/sites/DesignandFeasibility/Shared%20Documents/B/BIKAR%20-%20METALLE%20GmbH_DE_Bad%20Berleburg/Mach-ID_718-Rundstangen__6061_7075_7175_Duffel" TargetMode="External"/><Relationship Id="rId1720" Type="http://schemas.openxmlformats.org/officeDocument/2006/relationships/hyperlink" Target="https://aluext.sharepoint.com/sites/DesignandFeasibility/Shared%20Documents/A/Altec_DE_Singen/Mach-ID_505-B85041" TargetMode="External"/><Relationship Id="rId12" Type="http://schemas.openxmlformats.org/officeDocument/2006/relationships/hyperlink" Target="https://aluext.sharepoint.com/sites/DesignandFeasibility/Shared%20Documents/B/Bega%20Gantenbrink-Leuchten%20KG_DE_Menden/Mach-ID_2233-Rohr_220x3" TargetMode="External"/><Relationship Id="rId3478" Type="http://schemas.openxmlformats.org/officeDocument/2006/relationships/hyperlink" Target="https://aluext.sharepoint.com/sites/DesignandFeasibility/_layouts/15/listform.aspx?PageType=4&amp;ListId=48a11f45-f27a-4e70-b33d-a95f67709e8c&amp;ID=631&amp;ContentTypeID=0x01006440C635F0E5064897CB37DE8164FE39" TargetMode="External"/><Relationship Id="rId3685" Type="http://schemas.openxmlformats.org/officeDocument/2006/relationships/hyperlink" Target="https://aluext.sharepoint.com/sites/DesignandFeasibility/_layouts/15/listform.aspx?PageType=4&amp;ListId=48a11f45-f27a-4e70-b33d-a95f67709e8c&amp;ID=424&amp;ContentTypeID=0x01006440C635F0E5064897CB37DE8164FE39" TargetMode="External"/><Relationship Id="rId3892" Type="http://schemas.openxmlformats.org/officeDocument/2006/relationships/hyperlink" Target="https://aluext.sharepoint.com/sites/DesignandFeasibility/_layouts/15/listform.aspx?PageType=4&amp;ListId=48a11f45-f27a-4e70-b33d-a95f67709e8c&amp;ID=217&amp;ContentTypeID=0x01006440C635F0E5064897CB37DE8164FE39" TargetMode="External"/><Relationship Id="rId399" Type="http://schemas.openxmlformats.org/officeDocument/2006/relationships/hyperlink" Target="https://aluext.sharepoint.com/sites/DesignandFeasibility/Shared%20Documents/I/IGM%20GmbH%20%26%20Co%20KG%28NK%29_DE_Medard/Mach-ID_1844-Profil_400_x_60" TargetMode="External"/><Relationship Id="rId2287" Type="http://schemas.openxmlformats.org/officeDocument/2006/relationships/hyperlink" Target="https://aluext.sharepoint.com/sites/DesignandFeasibility/Lists/FeasibilityMainDB/DispForm.aspx?ID=2075" TargetMode="External"/><Relationship Id="rId2494" Type="http://schemas.openxmlformats.org/officeDocument/2006/relationships/hyperlink" Target="https://aluext.sharepoint.com/sites/DesignandFeasibility/Lists/FeasibilityMainDB/DispForm.aspx?ID=1867" TargetMode="External"/><Relationship Id="rId3338" Type="http://schemas.openxmlformats.org/officeDocument/2006/relationships/hyperlink" Target="https://aluext.sharepoint.com/sites/DesignandFeasibility/_layouts/15/listform.aspx?PageType=4&amp;ListId=48a11f45-f27a-4e70-b33d-a95f67709e8c&amp;ID=772&amp;ContentTypeID=0x01006440C635F0E5064897CB37DE8164FE39" TargetMode="External"/><Relationship Id="rId3545" Type="http://schemas.openxmlformats.org/officeDocument/2006/relationships/hyperlink" Target="https://aluext.sharepoint.com/sites/DesignandFeasibility/_layouts/15/listform.aspx?PageType=4&amp;ListId=48a11f45-f27a-4e70-b33d-a95f67709e8c&amp;ID=564&amp;ContentTypeID=0x01006440C635F0E5064897CB37DE8164FE39" TargetMode="External"/><Relationship Id="rId3752" Type="http://schemas.openxmlformats.org/officeDocument/2006/relationships/hyperlink" Target="https://aluext.sharepoint.com/sites/DesignandFeasibility/_layouts/15/listform.aspx?PageType=4&amp;ListId=48a11f45-f27a-4e70-b33d-a95f67709e8c&amp;ID=357&amp;ContentTypeID=0x01006440C635F0E5064897CB37DE8164FE39" TargetMode="External"/><Relationship Id="rId259" Type="http://schemas.openxmlformats.org/officeDocument/2006/relationships/hyperlink" Target="https://aluext.sharepoint.com/sites/DesignandFeasibility/Shared%20Documents/A/Albea%20Aluminiumbearbeitung%20GmbH_DE_Friesenheim-Schuttern/Mach-ID_1984-Winkel" TargetMode="External"/><Relationship Id="rId466" Type="http://schemas.openxmlformats.org/officeDocument/2006/relationships/hyperlink" Target="https://aluext.sharepoint.com/sites/DesignandFeasibility/Shared%20Documents/S/Saint%20Jean%20Industries%20Stuttgart%20GmbH_DE_Ilsfeld-Auenstein/Mach-ID_1777-Prototypen_alpha_car" TargetMode="External"/><Relationship Id="rId673" Type="http://schemas.openxmlformats.org/officeDocument/2006/relationships/hyperlink" Target="https://aluext.sharepoint.com/sites/DesignandFeasibility/Shared%20Documents/L/Lakowa_DE_Wilthen/Mach-ID_1563-Winkel%20f.%20Seitenwand" TargetMode="External"/><Relationship Id="rId880" Type="http://schemas.openxmlformats.org/officeDocument/2006/relationships/hyperlink" Target="https://aluext.sharepoint.com/sites/DesignandFeasibility/Shared%20Documents/M/Metall%20Kontor_DE_Staufenberg-Treis/Mach-ID_1355-Extruded%20RB%20AlEco62Sn%20T6511%20Dm30/40" TargetMode="External"/><Relationship Id="rId1096" Type="http://schemas.openxmlformats.org/officeDocument/2006/relationships/hyperlink" Target="https://aluext.sharepoint.com/sites/DesignandFeasibility/Shared%20Documents/N/Norfi%20Absaugtechnik_DE_Unterensingen/Mach-ID_1138-B70088" TargetMode="External"/><Relationship Id="rId2147" Type="http://schemas.openxmlformats.org/officeDocument/2006/relationships/hyperlink" Target="https://aluext.sharepoint.com/sites/DesignandFeasibility/Shared%20Documents/W/Wieland%20SMH_DE_Trossingen/Mach-ID_47-Tube_6082_T6" TargetMode="External"/><Relationship Id="rId2354" Type="http://schemas.openxmlformats.org/officeDocument/2006/relationships/hyperlink" Target="https://aluext.sharepoint.com/sites/DesignandFeasibility/Lists/FeasibilityMainDB/DispForm.aspx?ID=2007" TargetMode="External"/><Relationship Id="rId2561" Type="http://schemas.openxmlformats.org/officeDocument/2006/relationships/hyperlink" Target="https://aluext.sharepoint.com/sites/DesignandFeasibility/Lists/FeasibilityMainDB/DispForm.aspx?ID=1800" TargetMode="External"/><Relationship Id="rId3405" Type="http://schemas.openxmlformats.org/officeDocument/2006/relationships/hyperlink" Target="https://aluext.sharepoint.com/sites/DesignandFeasibility/_layouts/15/listform.aspx?PageType=4&amp;ListId=48a11f45-f27a-4e70-b33d-a95f67709e8c&amp;ID=704&amp;ContentTypeID=0x01006440C635F0E5064897CB37DE8164FE39" TargetMode="External"/><Relationship Id="rId119" Type="http://schemas.openxmlformats.org/officeDocument/2006/relationships/hyperlink" Target="https://aluext.sharepoint.com/sites/DesignandFeasibility/Shared%20Documents/H/HSM%20Stahl-u%20Metallhandel%20GmbH_DE_Georgensgmuend/Mach-ID_2126-Rundrohr_AD_320_x_WS_25mm" TargetMode="External"/><Relationship Id="rId326" Type="http://schemas.openxmlformats.org/officeDocument/2006/relationships/hyperlink" Target="https://aluext.sharepoint.com/sites/DesignandFeasibility/Shared%20Documents/K/Klarvik%20AB_SE_Klavrestroem/Mach-ID_1917-Standard_profiles" TargetMode="External"/><Relationship Id="rId533" Type="http://schemas.openxmlformats.org/officeDocument/2006/relationships/hyperlink" Target="https://aluext.sharepoint.com/sites/DesignandFeasibility/Shared%20Documents/D/Denso%20Manufacturing%20Hungary%20Ltd_HU_Sz%C3%A9k%C3%A9sfeh%C3%A9rv%C3%A1r/Mach-ID_1709-Inverter_-_Spacer" TargetMode="External"/><Relationship Id="rId1163" Type="http://schemas.openxmlformats.org/officeDocument/2006/relationships/hyperlink" Target="https://aluext.sharepoint.com/sites/DesignandFeasibility/Shared%20Documents/A/Alinox_Po_Poland/Mach-ID_1071-Extruded%20RB%202024%20T3511%20acc%20ASNA" TargetMode="External"/><Relationship Id="rId1370" Type="http://schemas.openxmlformats.org/officeDocument/2006/relationships/hyperlink" Target="https://aluext.sharepoint.com/sites/DesignandFeasibility/Shared%20Documents/D/Danotherm_DK_Rodovre/Mach-ID_863-Gehauseprofile" TargetMode="External"/><Relationship Id="rId2007" Type="http://schemas.openxmlformats.org/officeDocument/2006/relationships/hyperlink" Target="https://aluext.sharepoint.com/sites/DesignandFeasibility/Shared%20Documents/T/Thyssenkrupp%20Schulte%20GmbH_Dortmund/Anfrage/" TargetMode="External"/><Relationship Id="rId2214" Type="http://schemas.openxmlformats.org/officeDocument/2006/relationships/hyperlink" Target="https://aluext.sharepoint.com/sites/DesignandFeasibility/Lists/FeasibilityMainDB/DispForm.aspx?ID=2152" TargetMode="External"/><Relationship Id="rId3612" Type="http://schemas.openxmlformats.org/officeDocument/2006/relationships/hyperlink" Target="https://aluext.sharepoint.com/sites/DesignandFeasibility/_layouts/15/listform.aspx?PageType=4&amp;ListId=48a11f45-f27a-4e70-b33d-a95f67709e8c&amp;ID=497&amp;ContentTypeID=0x01006440C635F0E5064897CB37DE8164FE39" TargetMode="External"/><Relationship Id="rId740" Type="http://schemas.openxmlformats.org/officeDocument/2006/relationships/hyperlink" Target="https://aluext.sharepoint.com/sites/DesignandFeasibility/Shared%20Documents/R/Reynolds_FR_Scionzier/Mach-ID_1496-drawn%207075%20T6%20Dm%2046mm" TargetMode="External"/><Relationship Id="rId1023" Type="http://schemas.openxmlformats.org/officeDocument/2006/relationships/hyperlink" Target="https://aluext.sharepoint.com/sites/DesignandFeasibility/Shared%20Documents/T/Thyssen_In_Bengaluru/Mach-ID_1211-Bars_L168_2014_T6511" TargetMode="External"/><Relationship Id="rId2421" Type="http://schemas.openxmlformats.org/officeDocument/2006/relationships/hyperlink" Target="https://aluext.sharepoint.com/sites/DesignandFeasibility/Lists/FeasibilityMainDB/DispForm.aspx?ID=1940" TargetMode="External"/><Relationship Id="rId600" Type="http://schemas.openxmlformats.org/officeDocument/2006/relationships/hyperlink" Target="https://aluext.sharepoint.com/sites/DesignandFeasibility/Shared%20Documents/B/Bitschnau%20Metallverarbeitung%20GmbH_AT_Bludenz/Mach-ID_1640-Rohr_250_c_5_" TargetMode="External"/><Relationship Id="rId1230" Type="http://schemas.openxmlformats.org/officeDocument/2006/relationships/hyperlink" Target="https://aluext.sharepoint.com/sites/DesignandFeasibility/Shared%20Documents/L/Losberger%20GmbH_DE_74906%20Bad%20Rappenau/Mach-ID_1004-B25636" TargetMode="External"/><Relationship Id="rId3195" Type="http://schemas.openxmlformats.org/officeDocument/2006/relationships/hyperlink" Target="https://aluext.sharepoint.com/sites/DesignandFeasibility/_layouts/15/listform.aspx?PageType=4&amp;ListId=48a11f45-f27a-4e70-b33d-a95f67709e8c&amp;ID=915&amp;ContentTypeID=0x01006440C635F0E5064897CB37DE8164FE39" TargetMode="External"/><Relationship Id="rId4039" Type="http://schemas.openxmlformats.org/officeDocument/2006/relationships/hyperlink" Target="https://aluext.sharepoint.com/sites/DesignandFeasibility/_layouts/15/listform.aspx?PageType=4&amp;ListId=48a11f45-f27a-4e70-b33d-a95f67709e8c&amp;ID=70&amp;ContentTypeID=0x01006440C635F0E5064897CB37DE8164FE39" TargetMode="External"/><Relationship Id="rId3055" Type="http://schemas.openxmlformats.org/officeDocument/2006/relationships/hyperlink" Target="https://aluext.sharepoint.com/sites/DesignandFeasibility/_layouts/15/listform.aspx?PageType=4&amp;ListId=48a11f45-f27a-4e70-b33d-a95f67709e8c&amp;ID=1056&amp;ContentTypeID=0x01006440C635F0E5064897CB37DE8164FE39" TargetMode="External"/><Relationship Id="rId3262" Type="http://schemas.openxmlformats.org/officeDocument/2006/relationships/hyperlink" Target="https://aluext.sharepoint.com/sites/DesignandFeasibility/_layouts/15/listform.aspx?PageType=4&amp;ListId=48a11f45-f27a-4e70-b33d-a95f67709e8c&amp;ID=848&amp;ContentTypeID=0x01006440C635F0E5064897CB37DE8164FE39" TargetMode="External"/><Relationship Id="rId183" Type="http://schemas.openxmlformats.org/officeDocument/2006/relationships/hyperlink" Target="https://aluext.sharepoint.com/sites/DesignandFeasibility/Shared%20Documents/N/Norfi-Absaugtechnik%20GmbH_DE_Unterensingen/Mach-ID_2061-F%C3%BChrungsprofil" TargetMode="External"/><Relationship Id="rId390" Type="http://schemas.openxmlformats.org/officeDocument/2006/relationships/hyperlink" Target="https://aluext.sharepoint.com/sites/DesignandFeasibility/Shared%20Documents/J/J%26D%20BV_NL_EK%20Zaandam/Mach-ID_1853-Sandwich_profile" TargetMode="External"/><Relationship Id="rId1907" Type="http://schemas.openxmlformats.org/officeDocument/2006/relationships/hyperlink" Target="https://aluext.sharepoint.com/sites/DesignandFeasibility/Shared%20Documents/T/Tau%20Metalli_IT_Travagliato/Mach-ID_316-Tau%20Metalli_3%20drawings_7075%20T6" TargetMode="External"/><Relationship Id="rId2071" Type="http://schemas.openxmlformats.org/officeDocument/2006/relationships/hyperlink" Target="https://aluext.sharepoint.com/sites/DesignandFeasibility/Shared%20Documents/A/Amari%20Austria%20GmbH_AT_St%20Johann%20im%20Pongau/Mach-ID_132-extruded%20round%20bar" TargetMode="External"/><Relationship Id="rId3122" Type="http://schemas.openxmlformats.org/officeDocument/2006/relationships/hyperlink" Target="https://aluext.sharepoint.com/sites/DesignandFeasibility/_layouts/15/listform.aspx?PageType=4&amp;ListId=48a11f45-f27a-4e70-b33d-a95f67709e8c&amp;ID=988&amp;ContentTypeID=0x01006440C635F0E5064897CB37DE8164FE39" TargetMode="External"/><Relationship Id="rId250" Type="http://schemas.openxmlformats.org/officeDocument/2006/relationships/hyperlink" Target="https://aluext.sharepoint.com/sites/DesignandFeasibility/Shared%20Documents/B/Bobst%20Lyon_FR_Bron%20Cedex/Mach-ID_1993-Bague" TargetMode="External"/><Relationship Id="rId110" Type="http://schemas.openxmlformats.org/officeDocument/2006/relationships/hyperlink" Target="https://aluext.sharepoint.com/sites/DesignandFeasibility/Shared%20Documents/W/Wind%20Harvest%28NK%29_US_Davis/Mach-ID_2135-Wind_turbine_blade_512mm" TargetMode="External"/><Relationship Id="rId2888" Type="http://schemas.openxmlformats.org/officeDocument/2006/relationships/hyperlink" Target="https://aluext.sharepoint.com/sites/DesignandFeasibility/_layouts/15/listform.aspx?PageType=4&amp;ListId=48a11f45-f27a-4e70-b33d-a95f67709e8c&amp;ID=1223&amp;ContentTypeID=0x01006440C635F0E5064897CB37DE8164FE39" TargetMode="External"/><Relationship Id="rId3939" Type="http://schemas.openxmlformats.org/officeDocument/2006/relationships/hyperlink" Target="https://aluext.sharepoint.com/sites/DesignandFeasibility/_layouts/15/listform.aspx?PageType=4&amp;ListId=48a11f45-f27a-4e70-b33d-a95f67709e8c&amp;ID=170&amp;ContentTypeID=0x01006440C635F0E5064897CB37DE8164FE39" TargetMode="External"/><Relationship Id="rId1697" Type="http://schemas.openxmlformats.org/officeDocument/2006/relationships/hyperlink" Target="https://aluext.sharepoint.com/sites/DesignandFeasibility/Shared%20Documents/A/August%20Weckermann%20KG_DE_Eisenach/Mach-ID_528-Round_bars_6262A_2007" TargetMode="External"/><Relationship Id="rId2748" Type="http://schemas.openxmlformats.org/officeDocument/2006/relationships/hyperlink" Target="https://aluext.sharepoint.com/sites/DesignandFeasibility/Lists/FeasibilityMainDB/DispForm.aspx?ID=1613" TargetMode="External"/><Relationship Id="rId2955" Type="http://schemas.openxmlformats.org/officeDocument/2006/relationships/hyperlink" Target="https://aluext.sharepoint.com/sites/DesignandFeasibility/_layouts/15/listform.aspx?PageType=4&amp;ListId=48a11f45-f27a-4e70-b33d-a95f67709e8c&amp;ID=1156&amp;ContentTypeID=0x01006440C635F0E5064897CB37DE8164FE39" TargetMode="External"/><Relationship Id="rId927" Type="http://schemas.openxmlformats.org/officeDocument/2006/relationships/hyperlink" Target="https://aluext.sharepoint.com/sites/DesignandFeasibility/Shared%20Documents/T/Thyssen%20Krupp%20Materials%20Poland_Po_Sosnowiec/Mach-ID_1308-Extruded%20RB%207075%20T73511%20dia%2035%20and%2045mm" TargetMode="External"/><Relationship Id="rId1557" Type="http://schemas.openxmlformats.org/officeDocument/2006/relationships/hyperlink" Target="https://aluext.sharepoint.com/sites/DesignandFeasibility/Shared%20Documents/B/Bikar-Metalle%20GmbH_DE_57319%20Bad%20Berleberg/Mach-ID_673-Rohr%2050x8%20mm" TargetMode="External"/><Relationship Id="rId1764" Type="http://schemas.openxmlformats.org/officeDocument/2006/relationships/hyperlink" Target="https://aluext.sharepoint.com/sites/DesignandFeasibility/Shared%20Documents/A/Aviometal_IT_Arsago/Mach-ID_461-Avio_B60212_7020" TargetMode="External"/><Relationship Id="rId1971" Type="http://schemas.openxmlformats.org/officeDocument/2006/relationships/hyperlink" Target="https://aluext.sharepoint.com/sites/DesignandFeasibility/Shared%20Documents/F/FEV_CN_Aachen,,%20Serie%20wird%20direkt%20in%20China%20produziert/Mach-ID_251-Batterierahmen" TargetMode="External"/><Relationship Id="rId2608" Type="http://schemas.openxmlformats.org/officeDocument/2006/relationships/hyperlink" Target="https://aluext.sharepoint.com/sites/DesignandFeasibility/Lists/FeasibilityMainDB/DispForm.aspx?ID=1753" TargetMode="External"/><Relationship Id="rId2815" Type="http://schemas.openxmlformats.org/officeDocument/2006/relationships/hyperlink" Target="https://aluext.sharepoint.com/sites/DesignandFeasibility/_layouts/15/listform.aspx?PageType=4&amp;ListId=48a11f45-f27a-4e70-b33d-a95f67709e8c&amp;ID=1296&amp;ContentTypeID=0x01006440C635F0E5064897CB37DE8164FE39" TargetMode="External"/><Relationship Id="rId56" Type="http://schemas.openxmlformats.org/officeDocument/2006/relationships/hyperlink" Target="https://aluext.sharepoint.com/sites/DesignandFeasibility/Shared%20Documents/B/Bosch%20Rexroth%20AG%20Stuttgart%20Einkauf_DE_Stuttgart/Mach-ID_2189-Rahmenprofil" TargetMode="External"/><Relationship Id="rId1417" Type="http://schemas.openxmlformats.org/officeDocument/2006/relationships/hyperlink" Target="https://aluext.sharepoint.com/sites/DesignandFeasibility/Shared%20Documents/H/Haimer_DE_Igenhausen/Mach-ID_815-Cold%20Drawn%20Round%20Bar%206082" TargetMode="External"/><Relationship Id="rId1624" Type="http://schemas.openxmlformats.org/officeDocument/2006/relationships/hyperlink" Target="https://aluext.sharepoint.com/sites/DesignandFeasibility/Shared%20Documents/T/TAS_DE_W&#252;lknitz/Mach-ID_604-B10808,,%20B50223" TargetMode="External"/><Relationship Id="rId1831" Type="http://schemas.openxmlformats.org/officeDocument/2006/relationships/hyperlink" Target="https://aluext.sharepoint.com/sites/DesignandFeasibility/Shared%20Documents/A/Audi_DE_Ingolstadt/Mach-ID_392-Strebe" TargetMode="External"/><Relationship Id="rId4030" Type="http://schemas.openxmlformats.org/officeDocument/2006/relationships/hyperlink" Target="https://aluext.sharepoint.com/sites/DesignandFeasibility/_layouts/15/listform.aspx?PageType=4&amp;ListId=48a11f45-f27a-4e70-b33d-a95f67709e8c&amp;ID=79&amp;ContentTypeID=0x01006440C635F0E5064897CB37DE8164FE39" TargetMode="External"/><Relationship Id="rId3589" Type="http://schemas.openxmlformats.org/officeDocument/2006/relationships/hyperlink" Target="https://aluext.sharepoint.com/sites/DesignandFeasibility/_layouts/15/listform.aspx?PageType=4&amp;ListId=48a11f45-f27a-4e70-b33d-a95f67709e8c&amp;ID=520&amp;ContentTypeID=0x01006440C635F0E5064897CB37DE8164FE39" TargetMode="External"/><Relationship Id="rId3796" Type="http://schemas.openxmlformats.org/officeDocument/2006/relationships/hyperlink" Target="https://aluext.sharepoint.com/sites/DesignandFeasibility/_layouts/15/listform.aspx?PageType=4&amp;ListId=48a11f45-f27a-4e70-b33d-a95f67709e8c&amp;ID=313&amp;ContentTypeID=0x01006440C635F0E5064897CB37DE8164FE39" TargetMode="External"/><Relationship Id="rId2398" Type="http://schemas.openxmlformats.org/officeDocument/2006/relationships/hyperlink" Target="https://aluext.sharepoint.com/sites/DesignandFeasibility/Lists/FeasibilityMainDB/DispForm.aspx?ID=1963" TargetMode="External"/><Relationship Id="rId3449" Type="http://schemas.openxmlformats.org/officeDocument/2006/relationships/hyperlink" Target="https://aluext.sharepoint.com/sites/DesignandFeasibility/_layouts/15/listform.aspx?PageType=4&amp;ListId=48a11f45-f27a-4e70-b33d-a95f67709e8c&amp;ID=660&amp;ContentTypeID=0x01006440C635F0E5064897CB37DE8164FE39" TargetMode="External"/><Relationship Id="rId577" Type="http://schemas.openxmlformats.org/officeDocument/2006/relationships/hyperlink" Target="https://aluext.sharepoint.com/sites/DesignandFeasibility/Shared%20Documents/I/IsoProfil%28NK%29_DE_Wuppertal/Mach-ID_1663-Profil" TargetMode="External"/><Relationship Id="rId2258" Type="http://schemas.openxmlformats.org/officeDocument/2006/relationships/hyperlink" Target="https://aluext.sharepoint.com/sites/DesignandFeasibility/Lists/FeasibilityMainDB/DispForm.aspx?ID=2108" TargetMode="External"/><Relationship Id="rId3656" Type="http://schemas.openxmlformats.org/officeDocument/2006/relationships/hyperlink" Target="https://aluext.sharepoint.com/sites/DesignandFeasibility/_layouts/15/listform.aspx?PageType=4&amp;ListId=48a11f45-f27a-4e70-b33d-a95f67709e8c&amp;ID=453&amp;ContentTypeID=0x01006440C635F0E5064897CB37DE8164FE39" TargetMode="External"/><Relationship Id="rId3863" Type="http://schemas.openxmlformats.org/officeDocument/2006/relationships/hyperlink" Target="https://aluext.sharepoint.com/sites/DesignandFeasibility/_layouts/15/listform.aspx?PageType=4&amp;ListId=48a11f45-f27a-4e70-b33d-a95f67709e8c&amp;ID=246&amp;ContentTypeID=0x01006440C635F0E5064897CB37DE8164FE39" TargetMode="External"/><Relationship Id="rId784" Type="http://schemas.openxmlformats.org/officeDocument/2006/relationships/hyperlink" Target="https://aluext.sharepoint.com/sites/DesignandFeasibility/Shared%20Documents/I/ITD_Bu_Bulgaria/Mach-ID_1451-Extruded%20Solid%20Profile%207075%20T6511" TargetMode="External"/><Relationship Id="rId991" Type="http://schemas.openxmlformats.org/officeDocument/2006/relationships/hyperlink" Target="https://aluext.sharepoint.com/sites/DesignandFeasibility/Shared%20Documents/A/AMCO%20Metall-Service%20GmbH_DE_Bremen/Mach-ID_1243-K&#252;hlk&#246;rperprofil_6063_T66" TargetMode="External"/><Relationship Id="rId1067" Type="http://schemas.openxmlformats.org/officeDocument/2006/relationships/hyperlink" Target="https://aluext.sharepoint.com/sites/DesignandFeasibility/Shared%20Documents/M/Metalkor_Is_Israel/Mach-ID_1167-Extruded%20Round%20bar%206061%20T6511" TargetMode="External"/><Relationship Id="rId2465" Type="http://schemas.openxmlformats.org/officeDocument/2006/relationships/hyperlink" Target="https://aluext.sharepoint.com/sites/DesignandFeasibility/Lists/FeasibilityMainDB/DispForm.aspx?ID=1896" TargetMode="External"/><Relationship Id="rId2672" Type="http://schemas.openxmlformats.org/officeDocument/2006/relationships/hyperlink" Target="https://aluext.sharepoint.com/sites/DesignandFeasibility/Lists/FeasibilityMainDB/DispForm.aspx?ID=1689" TargetMode="External"/><Relationship Id="rId3309" Type="http://schemas.openxmlformats.org/officeDocument/2006/relationships/hyperlink" Target="https://aluext.sharepoint.com/sites/DesignandFeasibility/_layouts/15/listform.aspx?PageType=4&amp;ListId=48a11f45-f27a-4e70-b33d-a95f67709e8c&amp;ID=801&amp;ContentTypeID=0x01006440C635F0E5064897CB37DE8164FE39" TargetMode="External"/><Relationship Id="rId3516" Type="http://schemas.openxmlformats.org/officeDocument/2006/relationships/hyperlink" Target="https://aluext.sharepoint.com/sites/DesignandFeasibility/_layouts/15/listform.aspx?PageType=4&amp;ListId=48a11f45-f27a-4e70-b33d-a95f67709e8c&amp;ID=593&amp;ContentTypeID=0x01006440C635F0E5064897CB37DE8164FE39" TargetMode="External"/><Relationship Id="rId3723" Type="http://schemas.openxmlformats.org/officeDocument/2006/relationships/hyperlink" Target="https://aluext.sharepoint.com/sites/DesignandFeasibility/_layouts/15/listform.aspx?PageType=4&amp;ListId=48a11f45-f27a-4e70-b33d-a95f67709e8c&amp;ID=386&amp;ContentTypeID=0x01006440C635F0E5064897CB37DE8164FE39" TargetMode="External"/><Relationship Id="rId3930" Type="http://schemas.openxmlformats.org/officeDocument/2006/relationships/hyperlink" Target="https://aluext.sharepoint.com/sites/DesignandFeasibility/_layouts/15/listform.aspx?PageType=4&amp;ListId=48a11f45-f27a-4e70-b33d-a95f67709e8c&amp;ID=179&amp;ContentTypeID=0x01006440C635F0E5064897CB37DE8164FE39" TargetMode="External"/><Relationship Id="rId437" Type="http://schemas.openxmlformats.org/officeDocument/2006/relationships/hyperlink" Target="https://aluext.sharepoint.com/sites/DesignandFeasibility/Shared%20Documents/B/BMW%20AG%20Bayerische%20Motoren%20Werke%20AG_DE_Muenchen/Mach-ID_1806-Klemmleisten_G68_210827005" TargetMode="External"/><Relationship Id="rId644" Type="http://schemas.openxmlformats.org/officeDocument/2006/relationships/hyperlink" Target="https://aluext.sharepoint.com/sites/DesignandFeasibility/Shared%20Documents/M/Metalweb_GB_London/Mach-ID_1592-Metalweb_6082T6_30t,,draw.g" TargetMode="External"/><Relationship Id="rId851" Type="http://schemas.openxmlformats.org/officeDocument/2006/relationships/hyperlink" Target="https://aluext.sharepoint.com/sites/DesignandFeasibility/Shared%20Documents/R/Reynolds_FR_Scionzier/Mach-ID_1384-Cold%20drawn%20RB%20Dm%2035mm%202024%20T851" TargetMode="External"/><Relationship Id="rId1274" Type="http://schemas.openxmlformats.org/officeDocument/2006/relationships/hyperlink" Target="https://aluext.sharepoint.com/sites/DesignandFeasibility/Shared%20Documents/A/Aviometal_IT_Arsago%20Seprio/Mach-ID_960-Extruded%20Round%20Bar%202024T3" TargetMode="External"/><Relationship Id="rId1481" Type="http://schemas.openxmlformats.org/officeDocument/2006/relationships/hyperlink" Target="https://aluext.sharepoint.com/sites/DesignandFeasibility/Shared%20Documents/M/Metallcenter%20West_DE_Leopoldshoehe/Mach-ID_751-3%20Zeichnungsprofile" TargetMode="External"/><Relationship Id="rId2118" Type="http://schemas.openxmlformats.org/officeDocument/2006/relationships/hyperlink" Target="https://aluext.sharepoint.com/sites/DesignandFeasibility/Shared%20Documents/B/BMW_DE_Dingolfing/Mach-ID_79-Druckplatten%20L%203%20Plus" TargetMode="External"/><Relationship Id="rId2325" Type="http://schemas.openxmlformats.org/officeDocument/2006/relationships/hyperlink" Target="https://aluext.sharepoint.com/sites/DesignandFeasibility/Lists/FeasibilityMainDB/DispForm.aspx?ID=2036" TargetMode="External"/><Relationship Id="rId2532" Type="http://schemas.openxmlformats.org/officeDocument/2006/relationships/hyperlink" Target="https://aluext.sharepoint.com/sites/DesignandFeasibility/Lists/FeasibilityMainDB/DispForm.aspx?ID=1829" TargetMode="External"/><Relationship Id="rId504" Type="http://schemas.openxmlformats.org/officeDocument/2006/relationships/hyperlink" Target="https://aluext.sharepoint.com/sites/DesignandFeasibility/Shared%20Documents/S/Schaeffler%20Technologies%20AG%20%26%20Co%20KG%20Schaeffler%20Accounting%20Services_DE_Schweinfurt/Mach-ID_1738-Geh%C3%A4use_Stator" TargetMode="External"/><Relationship Id="rId711" Type="http://schemas.openxmlformats.org/officeDocument/2006/relationships/hyperlink" Target="https://aluext.sharepoint.com/sites/DesignandFeasibility/Shared%20Documents/E/Eisenmetall_DE_M&#252;nchen/Mach-ID_1525-drawn%20RB%206026LF%20Dm55mm" TargetMode="External"/><Relationship Id="rId1134" Type="http://schemas.openxmlformats.org/officeDocument/2006/relationships/hyperlink" Target="https://aluext.sharepoint.com/sites/DesignandFeasibility/Shared%20Documents/H/Heinrich%20Spahn%20GmbH_DE_Ahrensburg/Mach-ID_1100-Trapetzprofil" TargetMode="External"/><Relationship Id="rId1341" Type="http://schemas.openxmlformats.org/officeDocument/2006/relationships/hyperlink" Target="https://aluext.sharepoint.com/sites/DesignandFeasibility/Shared%20Documents/A/Alupro%20GmbH%20%26%20Co%20KG_DE_Reichshof-Allenbach/Mach-ID_892-892-WZ_49365_46217" TargetMode="External"/><Relationship Id="rId1201" Type="http://schemas.openxmlformats.org/officeDocument/2006/relationships/hyperlink" Target="https://aluext.sharepoint.com/sites/DesignandFeasibility/Shared%20Documents/G/Guenzler%20Metall_DE_Uhingen/Mach-ID_1033-Square-Bars-extr-EN-AW-6026LF" TargetMode="External"/><Relationship Id="rId3099" Type="http://schemas.openxmlformats.org/officeDocument/2006/relationships/hyperlink" Target="https://aluext.sharepoint.com/sites/DesignandFeasibility/_layouts/15/listform.aspx?PageType=4&amp;ListId=48a11f45-f27a-4e70-b33d-a95f67709e8c&amp;ID=1011&amp;ContentTypeID=0x01006440C635F0E5064897CB37DE8164FE39" TargetMode="External"/><Relationship Id="rId3166" Type="http://schemas.openxmlformats.org/officeDocument/2006/relationships/hyperlink" Target="https://aluext.sharepoint.com/sites/DesignandFeasibility/_layouts/15/listform.aspx?PageType=4&amp;ListId=48a11f45-f27a-4e70-b33d-a95f67709e8c&amp;ID=944&amp;ContentTypeID=0x01006440C635F0E5064897CB37DE8164FE39" TargetMode="External"/><Relationship Id="rId3373" Type="http://schemas.openxmlformats.org/officeDocument/2006/relationships/hyperlink" Target="https://aluext.sharepoint.com/sites/DesignandFeasibility/_layouts/15/listform.aspx?PageType=4&amp;ListId=48a11f45-f27a-4e70-b33d-a95f67709e8c&amp;ID=737&amp;ContentTypeID=0x01006440C635F0E5064897CB37DE8164FE39" TargetMode="External"/><Relationship Id="rId3580" Type="http://schemas.openxmlformats.org/officeDocument/2006/relationships/hyperlink" Target="https://aluext.sharepoint.com/sites/DesignandFeasibility/_layouts/15/listform.aspx?PageType=4&amp;ListId=48a11f45-f27a-4e70-b33d-a95f67709e8c&amp;ID=529&amp;ContentTypeID=0x01006440C635F0E5064897CB37DE8164FE39" TargetMode="External"/><Relationship Id="rId294" Type="http://schemas.openxmlformats.org/officeDocument/2006/relationships/hyperlink" Target="https://aluext.sharepoint.com/sites/DesignandFeasibility/Shared%20Documents/B/Bega%20Gantenbrink-Leuchten%20KG_DE_Menden/Mach-ID_1949-Leuchtenprofil_270_x_140" TargetMode="External"/><Relationship Id="rId2182" Type="http://schemas.openxmlformats.org/officeDocument/2006/relationships/hyperlink" Target="https://aluext.sharepoint.com/sites/DesignandFeasibility/Lists/FeasibilityMainDB/DispForm.aspx?ID=2184" TargetMode="External"/><Relationship Id="rId3026" Type="http://schemas.openxmlformats.org/officeDocument/2006/relationships/hyperlink" Target="https://aluext.sharepoint.com/sites/DesignandFeasibility/_layouts/15/listform.aspx?PageType=4&amp;ListId=48a11f45-f27a-4e70-b33d-a95f67709e8c&amp;ID=1085&amp;ContentTypeID=0x01006440C635F0E5064897CB37DE8164FE39" TargetMode="External"/><Relationship Id="rId3233" Type="http://schemas.openxmlformats.org/officeDocument/2006/relationships/hyperlink" Target="https://aluext.sharepoint.com/sites/DesignandFeasibility/_layouts/15/listform.aspx?PageType=4&amp;ListId=48a11f45-f27a-4e70-b33d-a95f67709e8c&amp;ID=877&amp;ContentTypeID=0x01006440C635F0E5064897CB37DE8164FE39" TargetMode="External"/><Relationship Id="rId154" Type="http://schemas.openxmlformats.org/officeDocument/2006/relationships/hyperlink" Target="https://aluext.sharepoint.com/sites/DesignandFeasibility/Shared%20Documents/A/Alstom%20Konstal%20SA_PL_Chorz%C3%B3w/Mach-ID_2091-ARF_Romania" TargetMode="External"/><Relationship Id="rId361" Type="http://schemas.openxmlformats.org/officeDocument/2006/relationships/hyperlink" Target="https://aluext.sharepoint.com/sites/DesignandFeasibility/Shared%20Documents/C/Casal%20aluminium%20IT%20Casale%20Cremasco%28NK%29_IT_Casale%20Cremasco%20Vidolasco/Mach-ID_1882-Vierkant" TargetMode="External"/><Relationship Id="rId2042" Type="http://schemas.openxmlformats.org/officeDocument/2006/relationships/hyperlink" Target="https://aluext.sharepoint.com/sites/DesignandFeasibility/Shared%20Documents/B/Bega%20Gantenbrink-Leuchten%20KG_DE_Menden/Mach-ID_169-24001481" TargetMode="External"/><Relationship Id="rId3440" Type="http://schemas.openxmlformats.org/officeDocument/2006/relationships/hyperlink" Target="https://aluext.sharepoint.com/sites/DesignandFeasibility/_layouts/15/listform.aspx?PageType=4&amp;ListId=48a11f45-f27a-4e70-b33d-a95f67709e8c&amp;ID=669&amp;ContentTypeID=0x01006440C635F0E5064897CB37DE8164FE39" TargetMode="External"/><Relationship Id="rId2999" Type="http://schemas.openxmlformats.org/officeDocument/2006/relationships/hyperlink" Target="https://aluext.sharepoint.com/sites/DesignandFeasibility/_layouts/15/listform.aspx?PageType=4&amp;ListId=48a11f45-f27a-4e70-b33d-a95f67709e8c&amp;ID=1112&amp;ContentTypeID=0x01006440C635F0E5064897CB37DE8164FE39" TargetMode="External"/><Relationship Id="rId3300" Type="http://schemas.openxmlformats.org/officeDocument/2006/relationships/hyperlink" Target="https://aluext.sharepoint.com/sites/DesignandFeasibility/_layouts/15/listform.aspx?PageType=4&amp;ListId=48a11f45-f27a-4e70-b33d-a95f67709e8c&amp;ID=810&amp;ContentTypeID=0x01006440C635F0E5064897CB37DE8164FE39" TargetMode="External"/><Relationship Id="rId221" Type="http://schemas.openxmlformats.org/officeDocument/2006/relationships/hyperlink" Target="https://aluext.sharepoint.com/sites/DesignandFeasibility/Shared%20Documents/B/BMW%20AG%20Bayerische%20Motoren%20Werke%20AG_DE_Muenchen/Mach-ID_2023-Klemmleisten_U10_SE12_SE13" TargetMode="External"/><Relationship Id="rId2859" Type="http://schemas.openxmlformats.org/officeDocument/2006/relationships/hyperlink" Target="https://aluext.sharepoint.com/sites/DesignandFeasibility/_layouts/15/listform.aspx?PageType=4&amp;ListId=48a11f45-f27a-4e70-b33d-a95f67709e8c&amp;ID=1252&amp;ContentTypeID=0x01006440C635F0E5064897CB37DE8164FE39" TargetMode="External"/><Relationship Id="rId1668" Type="http://schemas.openxmlformats.org/officeDocument/2006/relationships/hyperlink" Target="https://aluext.sharepoint.com/sites/DesignandFeasibility/Shared%20Documents/S/stuerm%20sfs_CH_Goldach/Mach-ID_558-Stuerm_tube%20110_10" TargetMode="External"/><Relationship Id="rId1875" Type="http://schemas.openxmlformats.org/officeDocument/2006/relationships/hyperlink" Target="https://aluext.sharepoint.com/sites/DesignandFeasibility/Shared%20Documents/S/SWG_DE_Herborn/Mach-ID_348-B25684" TargetMode="External"/><Relationship Id="rId2719" Type="http://schemas.openxmlformats.org/officeDocument/2006/relationships/hyperlink" Target="https://aluext.sharepoint.com/sites/DesignandFeasibility/Lists/FeasibilityMainDB/DispForm.aspx?ID=1642" TargetMode="External"/><Relationship Id="rId1528" Type="http://schemas.openxmlformats.org/officeDocument/2006/relationships/hyperlink" Target="https://aluext.sharepoint.com/sites/DesignandFeasibility/Shared%20Documents/B/Bombardier_P__Polen/Mach-ID_703-TRAXX" TargetMode="External"/><Relationship Id="rId2926" Type="http://schemas.openxmlformats.org/officeDocument/2006/relationships/hyperlink" Target="https://aluext.sharepoint.com/sites/DesignandFeasibility/_layouts/15/listform.aspx?PageType=4&amp;ListId=48a11f45-f27a-4e70-b33d-a95f67709e8c&amp;ID=1185&amp;ContentTypeID=0x01006440C635F0E5064897CB37DE8164FE39" TargetMode="External"/><Relationship Id="rId3090" Type="http://schemas.openxmlformats.org/officeDocument/2006/relationships/hyperlink" Target="https://aluext.sharepoint.com/sites/DesignandFeasibility/_layouts/15/listform.aspx?PageType=4&amp;ListId=48a11f45-f27a-4e70-b33d-a95f67709e8c&amp;ID=1020&amp;ContentTypeID=0x01006440C635F0E5064897CB37DE8164FE39" TargetMode="External"/><Relationship Id="rId1735" Type="http://schemas.openxmlformats.org/officeDocument/2006/relationships/hyperlink" Target="https://aluext.sharepoint.com/sites/DesignandFeasibility/Shared%20Documents/C/Cometal_DE_Weinstadt/Mach-ID_490-Drawn%20round%20bar%20in%206262A%20T9" TargetMode="External"/><Relationship Id="rId1942" Type="http://schemas.openxmlformats.org/officeDocument/2006/relationships/hyperlink" Target="https://aluext.sharepoint.com/sites/DesignandFeasibility/Shared%20Documents/Z/Ziehm%20Imaging%20GmbH_DE_N&#252;rnberg/Mach-ID_280-C-Profil" TargetMode="External"/><Relationship Id="rId4001" Type="http://schemas.openxmlformats.org/officeDocument/2006/relationships/hyperlink" Target="https://aluext.sharepoint.com/sites/DesignandFeasibility/_layouts/15/listform.aspx?PageType=4&amp;ListId=48a11f45-f27a-4e70-b33d-a95f67709e8c&amp;ID=108&amp;ContentTypeID=0x01006440C635F0E5064897CB37DE8164FE39" TargetMode="External"/><Relationship Id="rId27" Type="http://schemas.openxmlformats.org/officeDocument/2006/relationships/hyperlink" Target="https://aluext.sharepoint.com/sites/DesignandFeasibility/Shared%20Documents/A/Alumeco%20Austria%20GmbH_AT_Natschbach/Mach-ID_2218-alumeco_Austria" TargetMode="External"/><Relationship Id="rId1802" Type="http://schemas.openxmlformats.org/officeDocument/2006/relationships/hyperlink" Target="https://aluext.sharepoint.com/sites/DesignandFeasibility/Shared%20Documents/G/GCS_IT_Rocchetta%20Tanaro/Mach-ID_423-Cold%20worked%20round%20bar" TargetMode="External"/><Relationship Id="rId3767" Type="http://schemas.openxmlformats.org/officeDocument/2006/relationships/hyperlink" Target="https://aluext.sharepoint.com/sites/DesignandFeasibility/_layouts/15/listform.aspx?PageType=4&amp;ListId=48a11f45-f27a-4e70-b33d-a95f67709e8c&amp;ID=342&amp;ContentTypeID=0x01006440C635F0E5064897CB37DE8164FE39" TargetMode="External"/><Relationship Id="rId3974" Type="http://schemas.openxmlformats.org/officeDocument/2006/relationships/hyperlink" Target="https://aluext.sharepoint.com/sites/DesignandFeasibility/_layouts/15/listform.aspx?PageType=4&amp;ListId=48a11f45-f27a-4e70-b33d-a95f67709e8c&amp;ID=135&amp;ContentTypeID=0x01006440C635F0E5064897CB37DE8164FE39" TargetMode="External"/><Relationship Id="rId688" Type="http://schemas.openxmlformats.org/officeDocument/2006/relationships/hyperlink" Target="https://aluext.sharepoint.com/sites/DesignandFeasibility/Shared%20Documents/S/Saint%20Jean%20Industries%20Stuttgart%20GmbH_DE_Ilsfeld-Auenstein/Mach-ID_1548-Batterierahmen" TargetMode="External"/><Relationship Id="rId895" Type="http://schemas.openxmlformats.org/officeDocument/2006/relationships/hyperlink" Target="https://aluext.sharepoint.com/sites/DesignandFeasibility/Shared%20Documents/C/CAF%20-ES_Beasain/Mach-ID_1340-Profiles%20carbody%20Myanmar" TargetMode="External"/><Relationship Id="rId2369" Type="http://schemas.openxmlformats.org/officeDocument/2006/relationships/hyperlink" Target="https://aluext.sharepoint.com/sites/DesignandFeasibility/Lists/FeasibilityMainDB/DispForm.aspx?ID=1992" TargetMode="External"/><Relationship Id="rId2576" Type="http://schemas.openxmlformats.org/officeDocument/2006/relationships/hyperlink" Target="https://aluext.sharepoint.com/sites/DesignandFeasibility/Lists/FeasibilityMainDB/DispForm.aspx?ID=1785" TargetMode="External"/><Relationship Id="rId2783" Type="http://schemas.openxmlformats.org/officeDocument/2006/relationships/hyperlink" Target="https://aluext.sharepoint.com/sites/DesignandFeasibility/Lists/FeasibilityMainDB/DispForm.aspx?ID=1469" TargetMode="External"/><Relationship Id="rId2990" Type="http://schemas.openxmlformats.org/officeDocument/2006/relationships/hyperlink" Target="https://aluext.sharepoint.com/sites/DesignandFeasibility/_layouts/15/listform.aspx?PageType=4&amp;ListId=48a11f45-f27a-4e70-b33d-a95f67709e8c&amp;ID=1121&amp;ContentTypeID=0x01006440C635F0E5064897CB37DE8164FE39" TargetMode="External"/><Relationship Id="rId3627" Type="http://schemas.openxmlformats.org/officeDocument/2006/relationships/hyperlink" Target="https://aluext.sharepoint.com/sites/DesignandFeasibility/_layouts/15/listform.aspx?PageType=4&amp;ListId=48a11f45-f27a-4e70-b33d-a95f67709e8c&amp;ID=482&amp;ContentTypeID=0x01006440C635F0E5064897CB37DE8164FE39" TargetMode="External"/><Relationship Id="rId3834" Type="http://schemas.openxmlformats.org/officeDocument/2006/relationships/hyperlink" Target="https://aluext.sharepoint.com/sites/DesignandFeasibility/_layouts/15/listform.aspx?PageType=4&amp;ListId=48a11f45-f27a-4e70-b33d-a95f67709e8c&amp;ID=275&amp;ContentTypeID=0x01006440C635F0E5064897CB37DE8164FE39" TargetMode="External"/><Relationship Id="rId548" Type="http://schemas.openxmlformats.org/officeDocument/2006/relationships/hyperlink" Target="https://aluext.sharepoint.com/sites/DesignandFeasibility/Shared%20Documents/V/Vanderlande%20Beewen%20GmbH%20%26%20Co%20KG_DE_Siegen/Mach-ID_1694-1420299Qs_3%2C2" TargetMode="External"/><Relationship Id="rId755" Type="http://schemas.openxmlformats.org/officeDocument/2006/relationships/hyperlink" Target="https://aluext.sharepoint.com/sites/DesignandFeasibility/Shared%20Documents/M/Manfred%20J.C.%20Niemann_DE_Bremen/Mach-ID_1481-Vierkant%20100%20+%20120" TargetMode="External"/><Relationship Id="rId962" Type="http://schemas.openxmlformats.org/officeDocument/2006/relationships/hyperlink" Target="https://aluext.sharepoint.com/sites/DesignandFeasibility/Shared%20Documents/W/WMH_DE_Essen/Mach-ID_1272-1" TargetMode="External"/><Relationship Id="rId1178" Type="http://schemas.openxmlformats.org/officeDocument/2006/relationships/hyperlink" Target="https://aluext.sharepoint.com/sites/DesignandFeasibility/Shared%20Documents/W/Wilsons_GB_Cambridgeshire/Mach-ID_1056-AC_Demand_2021" TargetMode="External"/><Relationship Id="rId1385" Type="http://schemas.openxmlformats.org/officeDocument/2006/relationships/hyperlink" Target="https://aluext.sharepoint.com/sites/DesignandFeasibility/Shared%20Documents/T/Tuin_NL_Dedemsvaart/Mach-ID_847-2" TargetMode="External"/><Relationship Id="rId1592" Type="http://schemas.openxmlformats.org/officeDocument/2006/relationships/hyperlink" Target="https://aluext.sharepoint.com/sites/DesignandFeasibility/Shared%20Documents/S/Schmid%20Alutec_DE_Remshalden/Mach-ID_636-Innenrohr,,%20oberes%20Mittelrohr,,%20unteres%20Mittelrohr" TargetMode="External"/><Relationship Id="rId2229" Type="http://schemas.openxmlformats.org/officeDocument/2006/relationships/hyperlink" Target="https://aluext.sharepoint.com/sites/DesignandFeasibility/Lists/FeasibilityMainDB/DispForm.aspx?ID=2137" TargetMode="External"/><Relationship Id="rId2436" Type="http://schemas.openxmlformats.org/officeDocument/2006/relationships/hyperlink" Target="https://aluext.sharepoint.com/sites/DesignandFeasibility/Lists/FeasibilityMainDB/DispForm.aspx?ID=1925" TargetMode="External"/><Relationship Id="rId2643" Type="http://schemas.openxmlformats.org/officeDocument/2006/relationships/hyperlink" Target="https://aluext.sharepoint.com/sites/DesignandFeasibility/Lists/FeasibilityMainDB/DispForm.aspx?ID=1718" TargetMode="External"/><Relationship Id="rId2850" Type="http://schemas.openxmlformats.org/officeDocument/2006/relationships/hyperlink" Target="https://aluext.sharepoint.com/sites/DesignandFeasibility/_layouts/15/listform.aspx?PageType=4&amp;ListId=48a11f45-f27a-4e70-b33d-a95f67709e8c&amp;ID=1261&amp;ContentTypeID=0x01006440C635F0E5064897CB37DE8164FE39" TargetMode="External"/><Relationship Id="rId91" Type="http://schemas.openxmlformats.org/officeDocument/2006/relationships/hyperlink" Target="https://aluext.sharepoint.com/sites/DesignandFeasibility/Shared%20Documents/W/W%20Hartmann%20%26%20Co%20GmbH%20%26%20Co%20KG_DE_Gladbeck/Mach-ID_2154-460x40%2C_Brise_Soleil" TargetMode="External"/><Relationship Id="rId408" Type="http://schemas.openxmlformats.org/officeDocument/2006/relationships/hyperlink" Target="https://aluext.sharepoint.com/sites/DesignandFeasibility/Shared%20Documents/L/LMT%20GmbH%20Leuchten%20%2B%20Metall%20Technik_DE_Hilpoltstein/Mach-ID_1835-Beleuchtungsrohr_220_x_150" TargetMode="External"/><Relationship Id="rId615" Type="http://schemas.openxmlformats.org/officeDocument/2006/relationships/hyperlink" Target="https://aluext.sharepoint.com/sites/DesignandFeasibility/Shared%20Documents/S/Smiths%20Metal%20Centres%20Ltd_GB_Biggleswade%20%20Beds/Mach-ID_1623-Flat_bars_6101T5" TargetMode="External"/><Relationship Id="rId822" Type="http://schemas.openxmlformats.org/officeDocument/2006/relationships/hyperlink" Target="https://aluext.sharepoint.com/sites/DesignandFeasibility/Shared%20Documents/A/Almet_BE_Belgium/Mach-ID_1413-Cold%20drawn%20RB%206026LF%20Dm%2014mm" TargetMode="External"/><Relationship Id="rId1038" Type="http://schemas.openxmlformats.org/officeDocument/2006/relationships/hyperlink" Target="https://aluext.sharepoint.com/sites/DesignandFeasibility/Shared%20Documents/A/ALMET%20Strasbourg_FR_strasbourg/Mach-ID_1196-Tube%206082%20140%20x%2015%20-%20flutz%20B75299" TargetMode="External"/><Relationship Id="rId1245" Type="http://schemas.openxmlformats.org/officeDocument/2006/relationships/hyperlink" Target="https://aluext.sharepoint.com/sites/DesignandFeasibility/Shared%20Documents/T/Thyssenkrupp%20Materials_GB_Wiltshire/Mach-ID_989-Tubes_6061_T6_UK" TargetMode="External"/><Relationship Id="rId1452" Type="http://schemas.openxmlformats.org/officeDocument/2006/relationships/hyperlink" Target="https://aluext.sharepoint.com/sites/DesignandFeasibility/Shared%20Documents/P/P%20%2B%20V%20GmbH%20Praezisions-%20und%20Verbindungs-_DE_Kuenzelsau/Mach-ID_780-780-WZ_25758_Trittstufe_700x700" TargetMode="External"/><Relationship Id="rId2503" Type="http://schemas.openxmlformats.org/officeDocument/2006/relationships/hyperlink" Target="https://aluext.sharepoint.com/sites/DesignandFeasibility/Lists/FeasibilityMainDB/DispForm.aspx?ID=1858" TargetMode="External"/><Relationship Id="rId3901" Type="http://schemas.openxmlformats.org/officeDocument/2006/relationships/hyperlink" Target="https://aluext.sharepoint.com/sites/DesignandFeasibility/_layouts/15/listform.aspx?PageType=4&amp;ListId=48a11f45-f27a-4e70-b33d-a95f67709e8c&amp;ID=208&amp;ContentTypeID=0x01006440C635F0E5064897CB37DE8164FE39" TargetMode="External"/><Relationship Id="rId1105" Type="http://schemas.openxmlformats.org/officeDocument/2006/relationships/hyperlink" Target="https://aluext.sharepoint.com/sites/DesignandFeasibility/Shared%20Documents/G/Gilinox_Ru_Otopeni/Mach-ID_1129-Cold%20finished%20RB%2057,,15mm" TargetMode="External"/><Relationship Id="rId1312" Type="http://schemas.openxmlformats.org/officeDocument/2006/relationships/hyperlink" Target="https://aluext.sharepoint.com/sites/DesignandFeasibility/Shared%20Documents/H/Heine%20&amp;%20Beiswenger_DE_Fellbach/Mach-ID_921-Cold%20drawn%20Round%20Bar%206082T6" TargetMode="External"/><Relationship Id="rId2710" Type="http://schemas.openxmlformats.org/officeDocument/2006/relationships/hyperlink" Target="https://aluext.sharepoint.com/sites/DesignandFeasibility/Lists/FeasibilityMainDB/DispForm.aspx?ID=1651" TargetMode="External"/><Relationship Id="rId3277" Type="http://schemas.openxmlformats.org/officeDocument/2006/relationships/hyperlink" Target="https://aluext.sharepoint.com/sites/DesignandFeasibility/_layouts/15/listform.aspx?PageType=4&amp;ListId=48a11f45-f27a-4e70-b33d-a95f67709e8c&amp;ID=833&amp;ContentTypeID=0x01006440C635F0E5064897CB37DE8164FE39" TargetMode="External"/><Relationship Id="rId198" Type="http://schemas.openxmlformats.org/officeDocument/2006/relationships/hyperlink" Target="https://aluext.sharepoint.com/sites/DesignandFeasibility/Shared%20Documents/V/Volkswagen%20AG%20Wolfsburg_DE_Wolfsburg/Mach-ID_2046-Zellbecher_Zell-Geh%C3%A4use_%26_Deckel" TargetMode="External"/><Relationship Id="rId2086" Type="http://schemas.openxmlformats.org/officeDocument/2006/relationships/hyperlink" Target="https://aluext.sharepoint.com/sites/DesignandFeasibility/Shared%20Documents/V/Valmet_FI_Uusikaupunki/Mach-ID_116-Porsche%20Boxster" TargetMode="External"/><Relationship Id="rId3484" Type="http://schemas.openxmlformats.org/officeDocument/2006/relationships/hyperlink" Target="https://aluext.sharepoint.com/sites/DesignandFeasibility/_layouts/15/listform.aspx?PageType=4&amp;ListId=48a11f45-f27a-4e70-b33d-a95f67709e8c&amp;ID=625&amp;ContentTypeID=0x01006440C635F0E5064897CB37DE8164FE39" TargetMode="External"/><Relationship Id="rId3691" Type="http://schemas.openxmlformats.org/officeDocument/2006/relationships/hyperlink" Target="https://aluext.sharepoint.com/sites/DesignandFeasibility/_layouts/15/listform.aspx?PageType=4&amp;ListId=48a11f45-f27a-4e70-b33d-a95f67709e8c&amp;ID=418&amp;ContentTypeID=0x01006440C635F0E5064897CB37DE8164FE39" TargetMode="External"/><Relationship Id="rId2293" Type="http://schemas.openxmlformats.org/officeDocument/2006/relationships/hyperlink" Target="https://aluext.sharepoint.com/sites/DesignandFeasibility/Lists/FeasibilityMainDB/DispForm.aspx?ID=2069" TargetMode="External"/><Relationship Id="rId3137" Type="http://schemas.openxmlformats.org/officeDocument/2006/relationships/hyperlink" Target="https://aluext.sharepoint.com/sites/DesignandFeasibility/_layouts/15/listform.aspx?PageType=4&amp;ListId=48a11f45-f27a-4e70-b33d-a95f67709e8c&amp;ID=973&amp;ContentTypeID=0x01006440C635F0E5064897CB37DE8164FE39" TargetMode="External"/><Relationship Id="rId3344" Type="http://schemas.openxmlformats.org/officeDocument/2006/relationships/hyperlink" Target="https://aluext.sharepoint.com/sites/DesignandFeasibility/_layouts/15/listform.aspx?PageType=4&amp;ListId=48a11f45-f27a-4e70-b33d-a95f67709e8c&amp;ID=766&amp;ContentTypeID=0x01006440C635F0E5064897CB37DE8164FE39" TargetMode="External"/><Relationship Id="rId3551" Type="http://schemas.openxmlformats.org/officeDocument/2006/relationships/hyperlink" Target="https://aluext.sharepoint.com/sites/DesignandFeasibility/_layouts/15/listform.aspx?PageType=4&amp;ListId=48a11f45-f27a-4e70-b33d-a95f67709e8c&amp;ID=558&amp;ContentTypeID=0x01006440C635F0E5064897CB37DE8164FE39" TargetMode="External"/><Relationship Id="rId265" Type="http://schemas.openxmlformats.org/officeDocument/2006/relationships/hyperlink" Target="https://aluext.sharepoint.com/sites/DesignandFeasibility/Shared%20Documents/S/SKG%20Italia%20Spa_IT_Scarzara%20%28Parma%29/Mach-ID_1978-SKG_5_sections" TargetMode="External"/><Relationship Id="rId472" Type="http://schemas.openxmlformats.org/officeDocument/2006/relationships/hyperlink" Target="https://aluext.sharepoint.com/sites/DesignandFeasibility/Shared%20Documents/A/Albea%20Aluminiumbearbeitung%20GmbH_DE_Friesenheim-Schuttern/Mach-ID_1771-4-6043" TargetMode="External"/><Relationship Id="rId2153" Type="http://schemas.openxmlformats.org/officeDocument/2006/relationships/hyperlink" Target="https://aluext.sharepoint.com/sites/DesignandFeasibility/Lists/FeasibilityMainDB/DispForm.aspx?ID=2213" TargetMode="External"/><Relationship Id="rId2360" Type="http://schemas.openxmlformats.org/officeDocument/2006/relationships/hyperlink" Target="https://aluext.sharepoint.com/sites/DesignandFeasibility/Lists/FeasibilityMainDB/DispForm.aspx?ID=2001" TargetMode="External"/><Relationship Id="rId3204" Type="http://schemas.openxmlformats.org/officeDocument/2006/relationships/hyperlink" Target="https://aluext.sharepoint.com/sites/DesignandFeasibility/_layouts/15/listform.aspx?PageType=4&amp;ListId=48a11f45-f27a-4e70-b33d-a95f67709e8c&amp;ID=906&amp;ContentTypeID=0x01006440C635F0E5064897CB37DE8164FE39" TargetMode="External"/><Relationship Id="rId3411" Type="http://schemas.openxmlformats.org/officeDocument/2006/relationships/hyperlink" Target="https://aluext.sharepoint.com/sites/DesignandFeasibility/_layouts/15/listform.aspx?PageType=4&amp;ListId=48a11f45-f27a-4e70-b33d-a95f67709e8c&amp;ID=698&amp;ContentTypeID=0x01006440C635F0E5064897CB37DE8164FE39" TargetMode="External"/><Relationship Id="rId125" Type="http://schemas.openxmlformats.org/officeDocument/2006/relationships/hyperlink" Target="https://aluext.sharepoint.com/sites/DesignandFeasibility/Shared%20Documents/A/Albea%20Aluminiumbearbeitung%20GmbH_DE_Friesenheim-Schuttern/Mach-ID_2120-4-6102" TargetMode="External"/><Relationship Id="rId332" Type="http://schemas.openxmlformats.org/officeDocument/2006/relationships/hyperlink" Target="https://aluext.sharepoint.com/sites/DesignandFeasibility/Shared%20Documents/T/Thyssenkrupp%20Schulte%20GmbH_DE_Dortmund/Mach-ID_1911-Vierkant_181_x_181_mm_%2B_Flach_181_x_47_mm" TargetMode="External"/><Relationship Id="rId2013" Type="http://schemas.openxmlformats.org/officeDocument/2006/relationships/hyperlink" Target="https://aluext.sharepoint.com/sites/DesignandFeasibility/Shared%20Documents/A/Alcobra%20GmbH_DE_Bremen/Mach-ID_205-Panel" TargetMode="External"/><Relationship Id="rId2220" Type="http://schemas.openxmlformats.org/officeDocument/2006/relationships/hyperlink" Target="https://aluext.sharepoint.com/sites/DesignandFeasibility/Lists/FeasibilityMainDB/DispForm.aspx?ID=2146" TargetMode="External"/><Relationship Id="rId1779" Type="http://schemas.openxmlformats.org/officeDocument/2006/relationships/hyperlink" Target="https://aluext.sharepoint.com/sites/DesignandFeasibility/Shared%20Documents/B/BIKAR-METALLE%20GmbH_DE_Bad%20Berleburg/Mach-ID_446-Rohr_6061_120x12.5" TargetMode="External"/><Relationship Id="rId1986" Type="http://schemas.openxmlformats.org/officeDocument/2006/relationships/hyperlink" Target="https://aluext.sharepoint.com/sites/DesignandFeasibility/Shared%20Documents/M/Mersen_FR_La%20Mure/Mach-ID_236-1069419" TargetMode="External"/><Relationship Id="rId4045" Type="http://schemas.openxmlformats.org/officeDocument/2006/relationships/hyperlink" Target="https://aluext.sharepoint.com/sites/DesignandFeasibility/_layouts/15/listform.aspx?PageType=4&amp;ListId=48a11f45-f27a-4e70-b33d-a95f67709e8c&amp;ID=64&amp;ContentTypeID=0x01006440C635F0E5064897CB37DE8164FE39" TargetMode="External"/><Relationship Id="rId1639" Type="http://schemas.openxmlformats.org/officeDocument/2006/relationships/hyperlink" Target="https://aluext.sharepoint.com/sites/DesignandFeasibility/Shared%20Documents/M/MS%20Ultraschall%20Technologie%20GmbH_DE_Spaichingen/Mach-ID_589-589-WZ_19427_Fuehrungschlitten" TargetMode="External"/><Relationship Id="rId1846" Type="http://schemas.openxmlformats.org/officeDocument/2006/relationships/hyperlink" Target="https://aluext.sharepoint.com/sites/DesignandFeasibility/Shared%20Documents/O/Ottobock_DE_Duderstadt/Mach-ID_377-Extruded%20Roundbar%202017A" TargetMode="External"/><Relationship Id="rId3061" Type="http://schemas.openxmlformats.org/officeDocument/2006/relationships/hyperlink" Target="https://aluext.sharepoint.com/sites/DesignandFeasibility/_layouts/15/listform.aspx?PageType=4&amp;ListId=48a11f45-f27a-4e70-b33d-a95f67709e8c&amp;ID=1050&amp;ContentTypeID=0x01006440C635F0E5064897CB37DE8164FE39" TargetMode="External"/><Relationship Id="rId1706" Type="http://schemas.openxmlformats.org/officeDocument/2006/relationships/hyperlink" Target="https://aluext.sharepoint.com/sites/DesignandFeasibility/Shared%20Documents/J/Jenny%20Waltle%20GmbH_AT_Frastanz/Mach-ID_519-519-Jenny_Waltle_WZ_24368_WZ_45181" TargetMode="External"/><Relationship Id="rId1913" Type="http://schemas.openxmlformats.org/officeDocument/2006/relationships/hyperlink" Target="https://aluext.sharepoint.com/sites/DesignandFeasibility/Shared%20Documents/R/Roechling%20Sustaplast%20Se%20%26%20Co%20KG_DE_Lahnstein/Mach-ID_310-310-77525" TargetMode="External"/><Relationship Id="rId3878" Type="http://schemas.openxmlformats.org/officeDocument/2006/relationships/hyperlink" Target="https://aluext.sharepoint.com/sites/DesignandFeasibility/_layouts/15/listform.aspx?PageType=4&amp;ListId=48a11f45-f27a-4e70-b33d-a95f67709e8c&amp;ID=231&amp;ContentTypeID=0x01006440C635F0E5064897CB37DE8164FE39" TargetMode="External"/><Relationship Id="rId799" Type="http://schemas.openxmlformats.org/officeDocument/2006/relationships/hyperlink" Target="https://aluext.sharepoint.com/sites/DesignandFeasibility/Shared%20Documents/L/Loest%20Pr&#228;zisionstechnik_DE_Duderstadt/Mach-ID_1436-EXtruded%20RB%202017A%20T4" TargetMode="External"/><Relationship Id="rId2687" Type="http://schemas.openxmlformats.org/officeDocument/2006/relationships/hyperlink" Target="https://aluext.sharepoint.com/sites/DesignandFeasibility/Lists/FeasibilityMainDB/DispForm.aspx?ID=1674" TargetMode="External"/><Relationship Id="rId2894" Type="http://schemas.openxmlformats.org/officeDocument/2006/relationships/hyperlink" Target="https://aluext.sharepoint.com/sites/DesignandFeasibility/_layouts/15/listform.aspx?PageType=4&amp;ListId=48a11f45-f27a-4e70-b33d-a95f67709e8c&amp;ID=1217&amp;ContentTypeID=0x01006440C635F0E5064897CB37DE8164FE39" TargetMode="External"/><Relationship Id="rId3738" Type="http://schemas.openxmlformats.org/officeDocument/2006/relationships/hyperlink" Target="https://aluext.sharepoint.com/sites/DesignandFeasibility/_layouts/15/listform.aspx?PageType=4&amp;ListId=48a11f45-f27a-4e70-b33d-a95f67709e8c&amp;ID=371&amp;ContentTypeID=0x01006440C635F0E5064897CB37DE8164FE39" TargetMode="External"/><Relationship Id="rId659" Type="http://schemas.openxmlformats.org/officeDocument/2006/relationships/hyperlink" Target="https://aluext.sharepoint.com/sites/DesignandFeasibility/Shared%20Documents/R/Reynolds_FR_Scionzier/Mach-ID_1577-Drawn%20RB%206082T6%20Dm11,,14/11,,50mm" TargetMode="External"/><Relationship Id="rId866" Type="http://schemas.openxmlformats.org/officeDocument/2006/relationships/hyperlink" Target="https://aluext.sharepoint.com/sites/DesignandFeasibility/Shared%20Documents/G/Gedia_Ch_Changzhou,,%20Jiangsu/Mach-ID_1369-Projekt%20Ford%20Mexico" TargetMode="External"/><Relationship Id="rId1289" Type="http://schemas.openxmlformats.org/officeDocument/2006/relationships/hyperlink" Target="https://aluext.sharepoint.com/sites/DesignandFeasibility/Shared%20Documents/F/Feldbinder_DE_Winsen/Mach-ID_945-Auflockerungsprofil" TargetMode="External"/><Relationship Id="rId1496" Type="http://schemas.openxmlformats.org/officeDocument/2006/relationships/hyperlink" Target="https://aluext.sharepoint.com/sites/DesignandFeasibility/Shared%20Documents/L/LINAK_DK_Guderup/Mach-ID_735-Telescope_6063" TargetMode="External"/><Relationship Id="rId2547" Type="http://schemas.openxmlformats.org/officeDocument/2006/relationships/hyperlink" Target="https://aluext.sharepoint.com/sites/DesignandFeasibility/Lists/FeasibilityMainDB/DispForm.aspx?ID=1814" TargetMode="External"/><Relationship Id="rId3945" Type="http://schemas.openxmlformats.org/officeDocument/2006/relationships/hyperlink" Target="https://aluext.sharepoint.com/sites/DesignandFeasibility/_layouts/15/listform.aspx?PageType=4&amp;ListId=48a11f45-f27a-4e70-b33d-a95f67709e8c&amp;ID=164&amp;ContentTypeID=0x01006440C635F0E5064897CB37DE8164FE39" TargetMode="External"/><Relationship Id="rId519" Type="http://schemas.openxmlformats.org/officeDocument/2006/relationships/hyperlink" Target="https://aluext.sharepoint.com/sites/DesignandFeasibility/Shared%20Documents/G/Gebr%20Bode%20GmbH%20%26%20Co%20KG_DE_Kassel/Mach-ID_1723-25-925-1504-000" TargetMode="External"/><Relationship Id="rId1149" Type="http://schemas.openxmlformats.org/officeDocument/2006/relationships/hyperlink" Target="https://aluext.sharepoint.com/sites/DesignandFeasibility/Shared%20Documents/I/Irmarfer%20Sa_Po_4590-373%20Pa%C3%A7os%20de%20Ferreira/Mach-ID_1085-1085-Zeltmast_500_x_200_mm" TargetMode="External"/><Relationship Id="rId1356" Type="http://schemas.openxmlformats.org/officeDocument/2006/relationships/hyperlink" Target="https://aluext.sharepoint.com/sites/DesignandFeasibility/Shared%20Documents/W/Wagner%20Automotive%20GmbH_DE_53539%20Kelberg/Mach-ID_877-B60184,,%20B20599" TargetMode="External"/><Relationship Id="rId2754" Type="http://schemas.openxmlformats.org/officeDocument/2006/relationships/hyperlink" Target="https://aluext.sharepoint.com/sites/DesignandFeasibility/Lists/FeasibilityMainDB/DispForm.aspx?ID=1607" TargetMode="External"/><Relationship Id="rId2961" Type="http://schemas.openxmlformats.org/officeDocument/2006/relationships/hyperlink" Target="https://aluext.sharepoint.com/sites/DesignandFeasibility/_layouts/15/listform.aspx?PageType=4&amp;ListId=48a11f45-f27a-4e70-b33d-a95f67709e8c&amp;ID=1150&amp;ContentTypeID=0x01006440C635F0E5064897CB37DE8164FE39" TargetMode="External"/><Relationship Id="rId3805" Type="http://schemas.openxmlformats.org/officeDocument/2006/relationships/hyperlink" Target="https://aluext.sharepoint.com/sites/DesignandFeasibility/_layouts/15/listform.aspx?PageType=4&amp;ListId=48a11f45-f27a-4e70-b33d-a95f67709e8c&amp;ID=304&amp;ContentTypeID=0x01006440C635F0E5064897CB37DE8164FE39" TargetMode="External"/><Relationship Id="rId726" Type="http://schemas.openxmlformats.org/officeDocument/2006/relationships/hyperlink" Target="https://aluext.sharepoint.com/sites/DesignandFeasibility/Shared%20Documents/M/Magna_AT_Weiz/Mach-ID_1510-Batterierahmen" TargetMode="External"/><Relationship Id="rId933" Type="http://schemas.openxmlformats.org/officeDocument/2006/relationships/hyperlink" Target="https://aluext.sharepoint.com/sites/DesignandFeasibility/Shared%20Documents/W/WMH_DE_Essen/Mach-ID_1302-Extruded%20RB%207075%20T6511" TargetMode="External"/><Relationship Id="rId1009" Type="http://schemas.openxmlformats.org/officeDocument/2006/relationships/hyperlink" Target="https://aluext.sharepoint.com/sites/DesignandFeasibility/Shared%20Documents/G/Guenzler%20Metall_DE_Uhingen/Mach-ID_1225-Zeichnungsprofil" TargetMode="External"/><Relationship Id="rId1563" Type="http://schemas.openxmlformats.org/officeDocument/2006/relationships/hyperlink" Target="https://aluext.sharepoint.com/sites/DesignandFeasibility/Shared%20Documents/A/Alumeco%20Austria%20GmbH_AT_St.%20Georgen/Mach-ID_667-Profile_6060_T66" TargetMode="External"/><Relationship Id="rId1770" Type="http://schemas.openxmlformats.org/officeDocument/2006/relationships/hyperlink" Target="https://aluext.sharepoint.com/sites/DesignandFeasibility/Shared%20Documents/S/stuermsfs_AT_Klaus/Mach-ID_455-Zwischenprofil" TargetMode="External"/><Relationship Id="rId2407" Type="http://schemas.openxmlformats.org/officeDocument/2006/relationships/hyperlink" Target="https://aluext.sharepoint.com/sites/DesignandFeasibility/Lists/FeasibilityMainDB/DispForm.aspx?ID=1954" TargetMode="External"/><Relationship Id="rId2614" Type="http://schemas.openxmlformats.org/officeDocument/2006/relationships/hyperlink" Target="https://aluext.sharepoint.com/sites/DesignandFeasibility/Lists/FeasibilityMainDB/DispForm.aspx?ID=1747" TargetMode="External"/><Relationship Id="rId2821" Type="http://schemas.openxmlformats.org/officeDocument/2006/relationships/hyperlink" Target="https://aluext.sharepoint.com/sites/DesignandFeasibility/_layouts/15/listform.aspx?PageType=4&amp;ListId=48a11f45-f27a-4e70-b33d-a95f67709e8c&amp;ID=1290&amp;ContentTypeID=0x01006440C635F0E5064897CB37DE8164FE39" TargetMode="External"/><Relationship Id="rId62" Type="http://schemas.openxmlformats.org/officeDocument/2006/relationships/hyperlink" Target="https://aluext.sharepoint.com/sites/DesignandFeasibility/Shared%20Documents/Z/Ziehm%20Imaging%20GmbH_DE_Nuernberg/Mach-ID_2183-C-Profil" TargetMode="External"/><Relationship Id="rId1216" Type="http://schemas.openxmlformats.org/officeDocument/2006/relationships/hyperlink" Target="https://aluext.sharepoint.com/sites/DesignandFeasibility/Shared%20Documents/A/Alinox_PO_Myslowice/Mach-ID_1018-Cold%20Finshed%20Round%20Bar" TargetMode="External"/><Relationship Id="rId1423" Type="http://schemas.openxmlformats.org/officeDocument/2006/relationships/hyperlink" Target="https://aluext.sharepoint.com/sites/DesignandFeasibility/Shared%20Documents/P/Primapol_CZ_Pleteny%20Ujezd/Mach-ID_809-Cold%20finished%20round%20bar%202024" TargetMode="External"/><Relationship Id="rId1630" Type="http://schemas.openxmlformats.org/officeDocument/2006/relationships/hyperlink" Target="https://aluext.sharepoint.com/sites/DesignandFeasibility/Shared%20Documents/I/Informationstechnik%20Meng%20GmbH_DE_DE-55765%20Birkenfeld/Mach-ID_598-B15021" TargetMode="External"/><Relationship Id="rId3388" Type="http://schemas.openxmlformats.org/officeDocument/2006/relationships/hyperlink" Target="https://aluext.sharepoint.com/sites/DesignandFeasibility/_layouts/15/listform.aspx?PageType=4&amp;ListId=48a11f45-f27a-4e70-b33d-a95f67709e8c&amp;ID=722&amp;ContentTypeID=0x01006440C635F0E5064897CB37DE8164FE39" TargetMode="External"/><Relationship Id="rId3595" Type="http://schemas.openxmlformats.org/officeDocument/2006/relationships/hyperlink" Target="https://aluext.sharepoint.com/sites/DesignandFeasibility/_layouts/15/listform.aspx?PageType=4&amp;ListId=48a11f45-f27a-4e70-b33d-a95f67709e8c&amp;ID=514&amp;ContentTypeID=0x01006440C635F0E5064897CB37DE8164FE39" TargetMode="External"/><Relationship Id="rId2197" Type="http://schemas.openxmlformats.org/officeDocument/2006/relationships/hyperlink" Target="https://aluext.sharepoint.com/sites/DesignandFeasibility/Lists/FeasibilityMainDB/DispForm.aspx?ID=2169" TargetMode="External"/><Relationship Id="rId3248" Type="http://schemas.openxmlformats.org/officeDocument/2006/relationships/hyperlink" Target="https://aluext.sharepoint.com/sites/DesignandFeasibility/_layouts/15/listform.aspx?PageType=4&amp;ListId=48a11f45-f27a-4e70-b33d-a95f67709e8c&amp;ID=862&amp;ContentTypeID=0x01006440C635F0E5064897CB37DE8164FE39" TargetMode="External"/><Relationship Id="rId3455" Type="http://schemas.openxmlformats.org/officeDocument/2006/relationships/hyperlink" Target="https://aluext.sharepoint.com/sites/DesignandFeasibility/_layouts/15/listform.aspx?PageType=4&amp;ListId=48a11f45-f27a-4e70-b33d-a95f67709e8c&amp;ID=654&amp;ContentTypeID=0x01006440C635F0E5064897CB37DE8164FE39" TargetMode="External"/><Relationship Id="rId3662" Type="http://schemas.openxmlformats.org/officeDocument/2006/relationships/hyperlink" Target="https://aluext.sharepoint.com/sites/DesignandFeasibility/_layouts/15/listform.aspx?PageType=4&amp;ListId=48a11f45-f27a-4e70-b33d-a95f67709e8c&amp;ID=447&amp;ContentTypeID=0x01006440C635F0E5064897CB37DE8164FE39" TargetMode="External"/><Relationship Id="rId169" Type="http://schemas.openxmlformats.org/officeDocument/2006/relationships/hyperlink" Target="https://aluext.sharepoint.com/sites/DesignandFeasibility/Shared%20Documents/K/KP%20Components%20A-S%28NK%29_DK_Spjald/Mach-ID_2076-Profile_70x125" TargetMode="External"/><Relationship Id="rId376" Type="http://schemas.openxmlformats.org/officeDocument/2006/relationships/hyperlink" Target="https://aluext.sharepoint.com/sites/DesignandFeasibility/Shared%20Documents/U/Uhlig%20Praezisions%20Fertigungs%20GmbH_DE_Gelenau/Mach-ID_1867-Flachstangen" TargetMode="External"/><Relationship Id="rId583" Type="http://schemas.openxmlformats.org/officeDocument/2006/relationships/hyperlink" Target="https://aluext.sharepoint.com/sites/DesignandFeasibility/Shared%20Documents/M/MVS%20Metallvertriebs-%20Und%20Service%20Gm_DE_Schloss%20Holte-%20Stukenbrock/Mach-ID_1657-Rahmenprofil" TargetMode="External"/><Relationship Id="rId790" Type="http://schemas.openxmlformats.org/officeDocument/2006/relationships/hyperlink" Target="https://aluext.sharepoint.com/sites/DesignandFeasibility/Shared%20Documents/A/Aleris_DE_Koblenz/Mach-ID_1445-Dassault" TargetMode="External"/><Relationship Id="rId2057" Type="http://schemas.openxmlformats.org/officeDocument/2006/relationships/hyperlink" Target="https://aluext.sharepoint.com/sites/DesignandFeasibility/Shared%20Documents/A/Annen%20plus%20S.A._LU_Manternach/Mach-ID_151-Projekt_Post_Luxemburg" TargetMode="External"/><Relationship Id="rId2264" Type="http://schemas.openxmlformats.org/officeDocument/2006/relationships/hyperlink" Target="https://aluext.sharepoint.com/sites/DesignandFeasibility/Lists/FeasibilityMainDB/DispForm.aspx?ID=2102" TargetMode="External"/><Relationship Id="rId2471" Type="http://schemas.openxmlformats.org/officeDocument/2006/relationships/hyperlink" Target="https://aluext.sharepoint.com/sites/DesignandFeasibility/Lists/FeasibilityMainDB/DispForm.aspx?ID=1890" TargetMode="External"/><Relationship Id="rId3108" Type="http://schemas.openxmlformats.org/officeDocument/2006/relationships/hyperlink" Target="https://aluext.sharepoint.com/sites/DesignandFeasibility/_layouts/15/listform.aspx?PageType=4&amp;ListId=48a11f45-f27a-4e70-b33d-a95f67709e8c&amp;ID=1002&amp;ContentTypeID=0x01006440C635F0E5064897CB37DE8164FE39" TargetMode="External"/><Relationship Id="rId3315" Type="http://schemas.openxmlformats.org/officeDocument/2006/relationships/hyperlink" Target="https://aluext.sharepoint.com/sites/DesignandFeasibility/_layouts/15/listform.aspx?PageType=4&amp;ListId=48a11f45-f27a-4e70-b33d-a95f67709e8c&amp;ID=795&amp;ContentTypeID=0x01006440C635F0E5064897CB37DE8164FE39" TargetMode="External"/><Relationship Id="rId3522" Type="http://schemas.openxmlformats.org/officeDocument/2006/relationships/hyperlink" Target="https://aluext.sharepoint.com/sites/DesignandFeasibility/_layouts/15/listform.aspx?PageType=4&amp;ListId=48a11f45-f27a-4e70-b33d-a95f67709e8c&amp;ID=587&amp;ContentTypeID=0x01006440C635F0E5064897CB37DE8164FE39" TargetMode="External"/><Relationship Id="rId236" Type="http://schemas.openxmlformats.org/officeDocument/2006/relationships/hyperlink" Target="https://aluext.sharepoint.com/sites/DesignandFeasibility/Shared%20Documents/W/Wfel%20Limited_GB_Stockport%2C%20Cheshire/Mach-ID_2007-76939" TargetMode="External"/><Relationship Id="rId443" Type="http://schemas.openxmlformats.org/officeDocument/2006/relationships/hyperlink" Target="https://aluext.sharepoint.com/sites/DesignandFeasibility/Shared%20Documents/H/Hydro%20Extrusion%20Lichtervelde%20NV-SA_BE_Lichtervelde/Mach-ID_1800-RenfeHC_Seitenwand" TargetMode="External"/><Relationship Id="rId650" Type="http://schemas.openxmlformats.org/officeDocument/2006/relationships/hyperlink" Target="https://aluext.sharepoint.com/sites/DesignandFeasibility/Shared%20Documents/W/WMH_DE_Essen/Mach-ID_1586-Extruded%20RB%207075%20T73511" TargetMode="External"/><Relationship Id="rId1073" Type="http://schemas.openxmlformats.org/officeDocument/2006/relationships/hyperlink" Target="https://aluext.sharepoint.com/sites/DesignandFeasibility/Shared%20Documents/M/Minebea_Sl_Kosice/Mach-ID_1161-Extruded%20Flat%20Bar%202024%20T3511" TargetMode="External"/><Relationship Id="rId1280" Type="http://schemas.openxmlformats.org/officeDocument/2006/relationships/hyperlink" Target="https://aluext.sharepoint.com/sites/DesignandFeasibility/Shared%20Documents/G/Gio%20Steel_IT_Vignola/Mach-ID_954-Cold%20Drawn%20Round%20Bar%207075" TargetMode="External"/><Relationship Id="rId2124" Type="http://schemas.openxmlformats.org/officeDocument/2006/relationships/hyperlink" Target="https://aluext.sharepoint.com/sites/DesignandFeasibility/Shared%20Documents/H/Handtmann%20Systemtechnik%20GmbH%20%26%20Co%20KG_DE_Biberach/Riss/Mach-ID_73-Aufnahmebuchse" TargetMode="External"/><Relationship Id="rId2331" Type="http://schemas.openxmlformats.org/officeDocument/2006/relationships/hyperlink" Target="https://aluext.sharepoint.com/sites/DesignandFeasibility/Lists/FeasibilityMainDB/DispForm.aspx?ID=" TargetMode="External"/><Relationship Id="rId303" Type="http://schemas.openxmlformats.org/officeDocument/2006/relationships/hyperlink" Target="https://aluext.sharepoint.com/sites/DesignandFeasibility/Shared%20Documents/B/Bega%20Gantenbrink-Leuchten%20KG_DE_Menden/Mach-ID_1940-Zentralprofil" TargetMode="External"/><Relationship Id="rId1140" Type="http://schemas.openxmlformats.org/officeDocument/2006/relationships/hyperlink" Target="https://aluext.sharepoint.com/sites/DesignandFeasibility/Shared%20Documents/O/OMS_IT_Italia/Mach-ID_1094-Extruded%20RB%202014T6" TargetMode="External"/><Relationship Id="rId510" Type="http://schemas.openxmlformats.org/officeDocument/2006/relationships/hyperlink" Target="https://aluext.sharepoint.com/sites/DesignandFeasibility/Shared%20Documents/M/Mercedes%20Benz%20AG%20Mercedes-Benz_DE_Stuttgart/Mach-ID_1732-Rundstangen_46-110_mm" TargetMode="External"/><Relationship Id="rId1000" Type="http://schemas.openxmlformats.org/officeDocument/2006/relationships/hyperlink" Target="https://aluext.sharepoint.com/sites/DesignandFeasibility/Shared%20Documents/P/Packer_Is_Israel/Mach-ID_1234-Extruded%20RB%206061%20and%207075" TargetMode="External"/><Relationship Id="rId1957" Type="http://schemas.openxmlformats.org/officeDocument/2006/relationships/hyperlink" Target="https://aluext.sharepoint.com/sites/DesignandFeasibility/Shared%20Documents/B/Becker-Antriebe%20GmbH_DE_Sinn/Mach-ID_265-Motorengehaeuse%20B35416" TargetMode="External"/><Relationship Id="rId1817" Type="http://schemas.openxmlformats.org/officeDocument/2006/relationships/hyperlink" Target="https://aluext.sharepoint.com/sites/DesignandFeasibility/Shared%20Documents/M/MVS%20GmbH_DE_Schlo&#223;%20Holte%20-%20Stukenbrock/Mach-ID_408-Rohr_6082_170x10_mm" TargetMode="External"/><Relationship Id="rId3172" Type="http://schemas.openxmlformats.org/officeDocument/2006/relationships/hyperlink" Target="https://aluext.sharepoint.com/sites/DesignandFeasibility/_layouts/15/listform.aspx?PageType=4&amp;ListId=48a11f45-f27a-4e70-b33d-a95f67709e8c&amp;ID=938&amp;ContentTypeID=0x01006440C635F0E5064897CB37DE8164FE39" TargetMode="External"/><Relationship Id="rId4016" Type="http://schemas.openxmlformats.org/officeDocument/2006/relationships/hyperlink" Target="https://aluext.sharepoint.com/sites/DesignandFeasibility/_layouts/15/listform.aspx?PageType=4&amp;ListId=48a11f45-f27a-4e70-b33d-a95f67709e8c&amp;ID=93&amp;ContentTypeID=0x01006440C635F0E5064897CB37DE8164FE39" TargetMode="External"/><Relationship Id="rId3032" Type="http://schemas.openxmlformats.org/officeDocument/2006/relationships/hyperlink" Target="https://aluext.sharepoint.com/sites/DesignandFeasibility/_layouts/15/listform.aspx?PageType=4&amp;ListId=48a11f45-f27a-4e70-b33d-a95f67709e8c&amp;ID=1079&amp;ContentTypeID=0x01006440C635F0E5064897CB37DE8164FE39" TargetMode="External"/><Relationship Id="rId160" Type="http://schemas.openxmlformats.org/officeDocument/2006/relationships/hyperlink" Target="https://aluext.sharepoint.com/sites/DesignandFeasibility/Shared%20Documents/H/Hydro%20Extrusion%20Lichtervelde%20NV-SA_BE_Lichtervelde/Mach-ID_2085-Renfe_Langtr&#228;ger" TargetMode="External"/><Relationship Id="rId3989" Type="http://schemas.openxmlformats.org/officeDocument/2006/relationships/hyperlink" Target="https://aluext.sharepoint.com/sites/DesignandFeasibility/_layouts/15/listform.aspx?PageType=4&amp;ListId=48a11f45-f27a-4e70-b33d-a95f67709e8c&amp;ID=120&amp;ContentTypeID=0x01006440C635F0E5064897CB37DE8164FE39" TargetMode="External"/><Relationship Id="rId2798" Type="http://schemas.openxmlformats.org/officeDocument/2006/relationships/hyperlink" Target="https://aluext.sharepoint.com/sites/DesignandFeasibility/_layouts/15/listform.aspx?PageType=4&amp;ListId=48a11f45-f27a-4e70-b33d-a95f67709e8c&amp;ID=1313&amp;ContentTypeID=0x01006440C635F0E5064897CB37DE8164FE39" TargetMode="External"/><Relationship Id="rId3849" Type="http://schemas.openxmlformats.org/officeDocument/2006/relationships/hyperlink" Target="https://aluext.sharepoint.com/sites/DesignandFeasibility/_layouts/15/listform.aspx?PageType=4&amp;ListId=48a11f45-f27a-4e70-b33d-a95f67709e8c&amp;ID=260&amp;ContentTypeID=0x01006440C635F0E5064897CB37DE8164FE39" TargetMode="External"/><Relationship Id="rId977" Type="http://schemas.openxmlformats.org/officeDocument/2006/relationships/hyperlink" Target="https://aluext.sharepoint.com/sites/DesignandFeasibility/Shared%20Documents/F/Fucine%20Umbre_IT_Terni/Mach-ID_1257-Cold%20Finished%20RB%207075%20T7351" TargetMode="External"/><Relationship Id="rId2658" Type="http://schemas.openxmlformats.org/officeDocument/2006/relationships/hyperlink" Target="https://aluext.sharepoint.com/sites/DesignandFeasibility/Lists/FeasibilityMainDB/DispForm.aspx?ID=1703" TargetMode="External"/><Relationship Id="rId2865" Type="http://schemas.openxmlformats.org/officeDocument/2006/relationships/hyperlink" Target="https://aluext.sharepoint.com/sites/DesignandFeasibility/_layouts/15/listform.aspx?PageType=4&amp;ListId=48a11f45-f27a-4e70-b33d-a95f67709e8c&amp;ID=1246&amp;ContentTypeID=0x01006440C635F0E5064897CB37DE8164FE39" TargetMode="External"/><Relationship Id="rId3709" Type="http://schemas.openxmlformats.org/officeDocument/2006/relationships/hyperlink" Target="https://aluext.sharepoint.com/sites/DesignandFeasibility/_layouts/15/listform.aspx?PageType=4&amp;ListId=48a11f45-f27a-4e70-b33d-a95f67709e8c&amp;ID=400&amp;ContentTypeID=0x01006440C635F0E5064897CB37DE8164FE39" TargetMode="External"/><Relationship Id="rId3916" Type="http://schemas.openxmlformats.org/officeDocument/2006/relationships/hyperlink" Target="https://aluext.sharepoint.com/sites/DesignandFeasibility/_layouts/15/listform.aspx?PageType=4&amp;ListId=48a11f45-f27a-4e70-b33d-a95f67709e8c&amp;ID=193&amp;ContentTypeID=0x01006440C635F0E5064897CB37DE8164FE39" TargetMode="External"/><Relationship Id="rId837" Type="http://schemas.openxmlformats.org/officeDocument/2006/relationships/hyperlink" Target="https://aluext.sharepoint.com/sites/DesignandFeasibility/Shared%20Documents/S/Schliess-%20und%20Sicherungssysteme_DE_M&#252;hlhausen/Mach-ID_1398-Profil%201%20-%204" TargetMode="External"/><Relationship Id="rId1467" Type="http://schemas.openxmlformats.org/officeDocument/2006/relationships/hyperlink" Target="https://aluext.sharepoint.com/sites/DesignandFeasibility/Shared%20Documents/B/Bombardier_GB_Derby/Mach-ID_765-S-Bahn_Berlin" TargetMode="External"/><Relationship Id="rId1674" Type="http://schemas.openxmlformats.org/officeDocument/2006/relationships/hyperlink" Target="https://aluext.sharepoint.com/sites/DesignandFeasibility/Shared%20Documents/G/Gedore%20Werkzeugfabrik_DE_Remscheid/Mach-ID_552-Extruded%20Flat%20Bar%207075" TargetMode="External"/><Relationship Id="rId1881" Type="http://schemas.openxmlformats.org/officeDocument/2006/relationships/hyperlink" Target="https://aluext.sharepoint.com/sites/DesignandFeasibility/Shared%20Documents/A/Alstom%20Transport%20SA_FR_Valenciennes/Mach-ID_342-342-Metro_Marseille_sub-assemblies" TargetMode="External"/><Relationship Id="rId2518" Type="http://schemas.openxmlformats.org/officeDocument/2006/relationships/hyperlink" Target="https://aluext.sharepoint.com/sites/DesignandFeasibility/Lists/FeasibilityMainDB/DispForm.aspx?ID=1843" TargetMode="External"/><Relationship Id="rId2725" Type="http://schemas.openxmlformats.org/officeDocument/2006/relationships/hyperlink" Target="https://aluext.sharepoint.com/sites/DesignandFeasibility/Lists/FeasibilityMainDB/DispForm.aspx?ID=1636" TargetMode="External"/><Relationship Id="rId2932" Type="http://schemas.openxmlformats.org/officeDocument/2006/relationships/hyperlink" Target="https://aluext.sharepoint.com/sites/DesignandFeasibility/_layouts/15/listform.aspx?PageType=4&amp;ListId=48a11f45-f27a-4e70-b33d-a95f67709e8c&amp;ID=1179&amp;ContentTypeID=0x01006440C635F0E5064897CB37DE8164FE39" TargetMode="External"/><Relationship Id="rId904" Type="http://schemas.openxmlformats.org/officeDocument/2006/relationships/hyperlink" Target="https://aluext.sharepoint.com/sites/DesignandFeasibility/Shared%20Documents/G/Guenzler_DE_Uhingen/Mach-ID_1331-Vkt.%20101,,6%20x%20101,,6" TargetMode="External"/><Relationship Id="rId1327" Type="http://schemas.openxmlformats.org/officeDocument/2006/relationships/hyperlink" Target="https://aluext.sharepoint.com/sites/DesignandFeasibility/Shared%20Documents/A/Aviometal_IT_Arsago%20Seprio/Mach-ID_906-Extruded%20Round%20Bar%202024%20T3511" TargetMode="External"/><Relationship Id="rId1534" Type="http://schemas.openxmlformats.org/officeDocument/2006/relationships/hyperlink" Target="https://aluext.sharepoint.com/sites/DesignandFeasibility/Shared%20Documents/L/Losberger%20GmbH_DE_Bad%20Rappenau/Mach-ID_697-697-WZ_29254" TargetMode="External"/><Relationship Id="rId1741" Type="http://schemas.openxmlformats.org/officeDocument/2006/relationships/hyperlink" Target="https://aluext.sharepoint.com/sites/DesignandFeasibility/Shared%20Documents/M/Manfred%20J.C.%20Niemann%20Zentrale_DE_Bremen/Mach-ID_484-Cold%20Worked%20round%20bars%206061T6" TargetMode="External"/><Relationship Id="rId33" Type="http://schemas.openxmlformats.org/officeDocument/2006/relationships/hyperlink" Target="https://aluext.sharepoint.com/sites/DesignandFeasibility/Shared%20Documents/M/Minth%20GmbH%28NK%29_DE_Unterschleissheim/Mach-ID_2212-Schweller" TargetMode="External"/><Relationship Id="rId1601" Type="http://schemas.openxmlformats.org/officeDocument/2006/relationships/hyperlink" Target="https://aluext.sharepoint.com/sites/DesignandFeasibility/Shared%20Documents/H/Hitachi%20Rail%20STS%20SpA(NK)_IT_Napoli/Mach-ID_627-Dach" TargetMode="External"/><Relationship Id="rId3499" Type="http://schemas.openxmlformats.org/officeDocument/2006/relationships/hyperlink" Target="https://aluext.sharepoint.com/sites/DesignandFeasibility/_layouts/15/listform.aspx?PageType=4&amp;ListId=48a11f45-f27a-4e70-b33d-a95f67709e8c&amp;ID=610&amp;ContentTypeID=0x01006440C635F0E5064897CB37DE8164FE39" TargetMode="External"/><Relationship Id="rId3359" Type="http://schemas.openxmlformats.org/officeDocument/2006/relationships/hyperlink" Target="https://aluext.sharepoint.com/sites/DesignandFeasibility/_layouts/15/listform.aspx?PageType=4&amp;ListId=48a11f45-f27a-4e70-b33d-a95f67709e8c&amp;ID=751&amp;ContentTypeID=0x01006440C635F0E5064897CB37DE8164FE39" TargetMode="External"/><Relationship Id="rId3566" Type="http://schemas.openxmlformats.org/officeDocument/2006/relationships/hyperlink" Target="https://aluext.sharepoint.com/sites/DesignandFeasibility/_layouts/15/listform.aspx?PageType=4&amp;ListId=48a11f45-f27a-4e70-b33d-a95f67709e8c&amp;ID=543&amp;ContentTypeID=0x01006440C635F0E5064897CB37DE8164FE39" TargetMode="External"/><Relationship Id="rId487" Type="http://schemas.openxmlformats.org/officeDocument/2006/relationships/hyperlink" Target="https://aluext.sharepoint.com/sites/DesignandFeasibility/Shared%20Documents/S/Saint%20Jean%20Industries%20Stuttgart%20GmbH_DE_Ilsfeld-Auenstein/Mach-ID_1756-Skid_Plates_Scania" TargetMode="External"/><Relationship Id="rId694" Type="http://schemas.openxmlformats.org/officeDocument/2006/relationships/hyperlink" Target="https://aluext.sharepoint.com/sites/DesignandFeasibility/Shared%20Documents/V/Vescon%20GmbH_DE_Hamburg/Mach-ID_1542-1542-UW_Frankfurt_Nord" TargetMode="External"/><Relationship Id="rId2168" Type="http://schemas.openxmlformats.org/officeDocument/2006/relationships/hyperlink" Target="https://aluext.sharepoint.com/sites/DesignandFeasibility/Lists/FeasibilityMainDB/DispForm.aspx?ID=2198" TargetMode="External"/><Relationship Id="rId2375" Type="http://schemas.openxmlformats.org/officeDocument/2006/relationships/hyperlink" Target="https://aluext.sharepoint.com/sites/DesignandFeasibility/Lists/FeasibilityMainDB/DispForm.aspx?ID=1986" TargetMode="External"/><Relationship Id="rId3219" Type="http://schemas.openxmlformats.org/officeDocument/2006/relationships/hyperlink" Target="https://aluext.sharepoint.com/sites/DesignandFeasibility/_layouts/15/listform.aspx?PageType=4&amp;ListId=48a11f45-f27a-4e70-b33d-a95f67709e8c&amp;ID=891&amp;ContentTypeID=0x01006440C635F0E5064897CB37DE8164FE39" TargetMode="External"/><Relationship Id="rId3773" Type="http://schemas.openxmlformats.org/officeDocument/2006/relationships/hyperlink" Target="https://aluext.sharepoint.com/sites/DesignandFeasibility/_layouts/15/listform.aspx?PageType=4&amp;ListId=48a11f45-f27a-4e70-b33d-a95f67709e8c&amp;ID=336&amp;ContentTypeID=0x01006440C635F0E5064897CB37DE8164FE39" TargetMode="External"/><Relationship Id="rId3980" Type="http://schemas.openxmlformats.org/officeDocument/2006/relationships/hyperlink" Target="https://aluext.sharepoint.com/sites/DesignandFeasibility/_layouts/15/listform.aspx?PageType=4&amp;ListId=48a11f45-f27a-4e70-b33d-a95f67709e8c&amp;ID=129&amp;ContentTypeID=0x01006440C635F0E5064897CB37DE8164FE39" TargetMode="External"/><Relationship Id="rId347" Type="http://schemas.openxmlformats.org/officeDocument/2006/relationships/hyperlink" Target="https://aluext.sharepoint.com/sites/DesignandFeasibility/Shared%20Documents/C/Casal%20aluminium%20IT%20Casale%20Cremasco%28NK%29_IT_Casale%20Cremasco%20Vidolasco/Mach-ID_1896-Rundstange" TargetMode="External"/><Relationship Id="rId1184" Type="http://schemas.openxmlformats.org/officeDocument/2006/relationships/hyperlink" Target="https://aluext.sharepoint.com/sites/DesignandFeasibility/Shared%20Documents/R/RICH.%20HERBIG_DE_Nuernberg/Mach-ID_1050-Rund%20190" TargetMode="External"/><Relationship Id="rId2028" Type="http://schemas.openxmlformats.org/officeDocument/2006/relationships/hyperlink" Target="https://aluext.sharepoint.com/sites/DesignandFeasibility/Shared%20Documents/M/Mersen_FR_La%20Mure/Mach-ID_186-Flach_6060_318,,5x23,,3" TargetMode="External"/><Relationship Id="rId2582" Type="http://schemas.openxmlformats.org/officeDocument/2006/relationships/hyperlink" Target="https://aluext.sharepoint.com/sites/DesignandFeasibility/Lists/FeasibilityMainDB/DispForm.aspx?ID=1779" TargetMode="External"/><Relationship Id="rId3426" Type="http://schemas.openxmlformats.org/officeDocument/2006/relationships/hyperlink" Target="https://aluext.sharepoint.com/sites/DesignandFeasibility/_layouts/15/listform.aspx?PageType=4&amp;ListId=48a11f45-f27a-4e70-b33d-a95f67709e8c&amp;ID=683&amp;ContentTypeID=0x01006440C635F0E5064897CB37DE8164FE39" TargetMode="External"/><Relationship Id="rId3633" Type="http://schemas.openxmlformats.org/officeDocument/2006/relationships/hyperlink" Target="https://aluext.sharepoint.com/sites/DesignandFeasibility/_layouts/15/listform.aspx?PageType=4&amp;ListId=48a11f45-f27a-4e70-b33d-a95f67709e8c&amp;ID=476&amp;ContentTypeID=0x01006440C635F0E5064897CB37DE8164FE39" TargetMode="External"/><Relationship Id="rId3840" Type="http://schemas.openxmlformats.org/officeDocument/2006/relationships/hyperlink" Target="https://aluext.sharepoint.com/sites/DesignandFeasibility/_layouts/15/listform.aspx?PageType=4&amp;ListId=48a11f45-f27a-4e70-b33d-a95f67709e8c&amp;ID=269&amp;ContentTypeID=0x01006440C635F0E5064897CB37DE8164FE39" TargetMode="External"/><Relationship Id="rId554" Type="http://schemas.openxmlformats.org/officeDocument/2006/relationships/hyperlink" Target="https://aluext.sharepoint.com/sites/DesignandFeasibility/Shared%20Documents/K/KAPP%20Aluminium%28NK%29_NO_Kapp/Mach-ID_1688-I_beam_to_Offshore" TargetMode="External"/><Relationship Id="rId761" Type="http://schemas.openxmlformats.org/officeDocument/2006/relationships/hyperlink" Target="https://aluext.sharepoint.com/sites/DesignandFeasibility/Shared%20Documents/R/Reynolds_FR_Scionzier/Mach-ID_1475-Drawn%20rect%20bars%2060x60mm%207075%20T6" TargetMode="External"/><Relationship Id="rId1391" Type="http://schemas.openxmlformats.org/officeDocument/2006/relationships/hyperlink" Target="https://aluext.sharepoint.com/sites/DesignandFeasibility/Shared%20Documents/B/Bino%20Trading_Is_Haifa/Mach-ID_841-Cold%20Finished%20Round%20Bar%202024%20T4" TargetMode="External"/><Relationship Id="rId2235" Type="http://schemas.openxmlformats.org/officeDocument/2006/relationships/hyperlink" Target="https://aluext.sharepoint.com/sites/DesignandFeasibility/Lists/FeasibilityMainDB/DispForm.aspx?ID=2131" TargetMode="External"/><Relationship Id="rId2442" Type="http://schemas.openxmlformats.org/officeDocument/2006/relationships/hyperlink" Target="https://aluext.sharepoint.com/sites/DesignandFeasibility/Lists/FeasibilityMainDB/DispForm.aspx?ID=1919" TargetMode="External"/><Relationship Id="rId3700" Type="http://schemas.openxmlformats.org/officeDocument/2006/relationships/hyperlink" Target="https://aluext.sharepoint.com/sites/DesignandFeasibility/_layouts/15/listform.aspx?PageType=4&amp;ListId=48a11f45-f27a-4e70-b33d-a95f67709e8c&amp;ID=409&amp;ContentTypeID=0x01006440C635F0E5064897CB37DE8164FE39" TargetMode="External"/><Relationship Id="rId207" Type="http://schemas.openxmlformats.org/officeDocument/2006/relationships/hyperlink" Target="https://aluext.sharepoint.com/sites/DesignandFeasibility/Shared%20Documents/S/Schmid%20Alutec%20GmbH%20%26%20Co%20KG_DE_Remshalden-Grunbach/Mach-ID_2037-HW2120ROH-03" TargetMode="External"/><Relationship Id="rId414" Type="http://schemas.openxmlformats.org/officeDocument/2006/relationships/hyperlink" Target="https://aluext.sharepoint.com/sites/DesignandFeasibility/Shared%20Documents/S/sandvik%28NK%29_FI_H%C3%A4rm%C3%A4/Mach-ID_1829-Beams_for_mining_industri" TargetMode="External"/><Relationship Id="rId621" Type="http://schemas.openxmlformats.org/officeDocument/2006/relationships/hyperlink" Target="https://aluext.sharepoint.com/sites/DesignandFeasibility/Shared%20Documents/B/Bitschnau(NK)_AT_Nenzing/Bitschnau%20Metallverarbeitung%20GmbH_AT_Bludenz/Mach-ID_1616-Bitschnau" TargetMode="External"/><Relationship Id="rId1044" Type="http://schemas.openxmlformats.org/officeDocument/2006/relationships/hyperlink" Target="https://aluext.sharepoint.com/sites/DesignandFeasibility/Shared%20Documents/S/Suer%20Nutzfahrzeugtechnik%20Gmbh%20%26%20Co%20KG_DE_Wermelskirchen/Mach-ID_1190-1190-WZ_27044" TargetMode="External"/><Relationship Id="rId1251" Type="http://schemas.openxmlformats.org/officeDocument/2006/relationships/hyperlink" Target="https://aluext.sharepoint.com/sites/DesignandFeasibility/Shared%20Documents/A/Aviometal_IT_Arsago%20Seprio/Mach-ID_983-Extruded%20Round%20bar%202014%20T6" TargetMode="External"/><Relationship Id="rId2302" Type="http://schemas.openxmlformats.org/officeDocument/2006/relationships/hyperlink" Target="https://aluext.sharepoint.com/sites/DesignandFeasibility/Lists/FeasibilityMainDB/DispForm.aspx?ID=2060" TargetMode="External"/><Relationship Id="rId1111" Type="http://schemas.openxmlformats.org/officeDocument/2006/relationships/hyperlink" Target="https://aluext.sharepoint.com/sites/DesignandFeasibility/Shared%20Documents/E/EUSystems_DE_Murg/Mach-ID_1123-Fassadenprofile" TargetMode="External"/><Relationship Id="rId3076" Type="http://schemas.openxmlformats.org/officeDocument/2006/relationships/hyperlink" Target="https://aluext.sharepoint.com/sites/DesignandFeasibility/_layouts/15/listform.aspx?PageType=4&amp;ListId=48a11f45-f27a-4e70-b33d-a95f67709e8c&amp;ID=1035&amp;ContentTypeID=0x01006440C635F0E5064897CB37DE8164FE39" TargetMode="External"/><Relationship Id="rId3283" Type="http://schemas.openxmlformats.org/officeDocument/2006/relationships/hyperlink" Target="https://aluext.sharepoint.com/sites/DesignandFeasibility/_layouts/15/listform.aspx?PageType=4&amp;ListId=48a11f45-f27a-4e70-b33d-a95f67709e8c&amp;ID=827&amp;ContentTypeID=0x01006440C635F0E5064897CB37DE8164FE39" TargetMode="External"/><Relationship Id="rId3490" Type="http://schemas.openxmlformats.org/officeDocument/2006/relationships/hyperlink" Target="https://aluext.sharepoint.com/sites/DesignandFeasibility/_layouts/15/listform.aspx?PageType=4&amp;ListId=48a11f45-f27a-4e70-b33d-a95f67709e8c&amp;ID=619&amp;ContentTypeID=0x01006440C635F0E5064897CB37DE8164FE39" TargetMode="External"/><Relationship Id="rId1928" Type="http://schemas.openxmlformats.org/officeDocument/2006/relationships/hyperlink" Target="https://aluext.sharepoint.com/sites/DesignandFeasibility/Shared%20Documents/P/Phuwapattaechin_Th_Bangkok/Mach-ID_294-10" TargetMode="External"/><Relationship Id="rId2092" Type="http://schemas.openxmlformats.org/officeDocument/2006/relationships/hyperlink" Target="https://aluext.sharepoint.com/sites/DesignandFeasibility/Shared%20Documents/W/Winterhoff%20Maschinenbau%20GmbH%20&amp;%20Co.KG_DE_Zernien/Mach-ID_110-Hohlprofil_6082_300x204" TargetMode="External"/><Relationship Id="rId3143" Type="http://schemas.openxmlformats.org/officeDocument/2006/relationships/hyperlink" Target="https://aluext.sharepoint.com/sites/DesignandFeasibility/_layouts/15/listform.aspx?PageType=4&amp;ListId=48a11f45-f27a-4e70-b33d-a95f67709e8c&amp;ID=967&amp;ContentTypeID=0x01006440C635F0E5064897CB37DE8164FE39" TargetMode="External"/><Relationship Id="rId3350" Type="http://schemas.openxmlformats.org/officeDocument/2006/relationships/hyperlink" Target="https://aluext.sharepoint.com/sites/DesignandFeasibility/_layouts/15/listform.aspx?PageType=4&amp;ListId=48a11f45-f27a-4e70-b33d-a95f67709e8c&amp;ID=760&amp;ContentTypeID=0x01006440C635F0E5064897CB37DE8164FE39" TargetMode="External"/><Relationship Id="rId271" Type="http://schemas.openxmlformats.org/officeDocument/2006/relationships/hyperlink" Target="https://aluext.sharepoint.com/sites/DesignandFeasibility/Shared%20Documents/B/Bega%20Gantenbrink-Leuchten%20KG_DE_Menden/Mach-ID_1972-Quadratprofil_70x70" TargetMode="External"/><Relationship Id="rId3003" Type="http://schemas.openxmlformats.org/officeDocument/2006/relationships/hyperlink" Target="https://aluext.sharepoint.com/sites/DesignandFeasibility/_layouts/15/listform.aspx?PageType=4&amp;ListId=48a11f45-f27a-4e70-b33d-a95f67709e8c&amp;ID=1108&amp;ContentTypeID=0x01006440C635F0E5064897CB37DE8164FE39" TargetMode="External"/><Relationship Id="rId131" Type="http://schemas.openxmlformats.org/officeDocument/2006/relationships/hyperlink" Target="https://aluext.sharepoint.com/sites/DesignandFeasibility/Shared%20Documents/D/DSI%20Dantech%28NK%29_DK_Dybvad/Mach-ID_2114-Freezing_plate" TargetMode="External"/><Relationship Id="rId3210" Type="http://schemas.openxmlformats.org/officeDocument/2006/relationships/hyperlink" Target="https://aluext.sharepoint.com/sites/DesignandFeasibility/_layouts/15/listform.aspx?PageType=4&amp;ListId=48a11f45-f27a-4e70-b33d-a95f67709e8c&amp;ID=900&amp;ContentTypeID=0x01006440C635F0E5064897CB37DE8164FE39" TargetMode="External"/><Relationship Id="rId2769" Type="http://schemas.openxmlformats.org/officeDocument/2006/relationships/hyperlink" Target="https://aluext.sharepoint.com/sites/DesignandFeasibility/Lists/FeasibilityMainDB/DispForm.aspx?ID=1584" TargetMode="External"/><Relationship Id="rId2976" Type="http://schemas.openxmlformats.org/officeDocument/2006/relationships/hyperlink" Target="https://aluext.sharepoint.com/sites/DesignandFeasibility/_layouts/15/listform.aspx?PageType=4&amp;ListId=48a11f45-f27a-4e70-b33d-a95f67709e8c&amp;ID=1135&amp;ContentTypeID=0x01006440C635F0E5064897CB37DE8164FE39" TargetMode="External"/><Relationship Id="rId948" Type="http://schemas.openxmlformats.org/officeDocument/2006/relationships/hyperlink" Target="https://aluext.sharepoint.com/sites/DesignandFeasibility/Shared%20Documents/H/Hydro%20Extrusion%20Lichtervelde%20NV-SA_BE_Lichtervelde/Mach-ID_572-4030708_Sidewallprofil/Mach-ID_1286-HSD0000066483" TargetMode="External"/><Relationship Id="rId1578" Type="http://schemas.openxmlformats.org/officeDocument/2006/relationships/hyperlink" Target="https://aluext.sharepoint.com/sites/DesignandFeasibility/Shared%20Documents/A/Allega_CH_Niederglatt/Mach-ID_650-Allega_2%20Flachst" TargetMode="External"/><Relationship Id="rId1785" Type="http://schemas.openxmlformats.org/officeDocument/2006/relationships/hyperlink" Target="https://aluext.sharepoint.com/sites/DesignandFeasibility/Shared%20Documents/A/AMM_IT_Rom/Mach-ID_440-AMM_6061_150/120" TargetMode="External"/><Relationship Id="rId1992" Type="http://schemas.openxmlformats.org/officeDocument/2006/relationships/hyperlink" Target="https://aluext.sharepoint.com/sites/DesignandFeasibility/Shared%20Documents/M/Mersen_FR_La%20Mure/Mach-ID_229-Flach_6060_223x22" TargetMode="External"/><Relationship Id="rId2629" Type="http://schemas.openxmlformats.org/officeDocument/2006/relationships/hyperlink" Target="https://aluext.sharepoint.com/sites/DesignandFeasibility/Lists/FeasibilityMainDB/DispForm.aspx?ID=1732" TargetMode="External"/><Relationship Id="rId2836" Type="http://schemas.openxmlformats.org/officeDocument/2006/relationships/hyperlink" Target="https://aluext.sharepoint.com/sites/DesignandFeasibility/_layouts/15/listform.aspx?PageType=4&amp;ListId=48a11f45-f27a-4e70-b33d-a95f67709e8c&amp;ID=1275&amp;ContentTypeID=0x01006440C635F0E5064897CB37DE8164FE39" TargetMode="External"/><Relationship Id="rId77" Type="http://schemas.openxmlformats.org/officeDocument/2006/relationships/hyperlink" Target="https://aluext.sharepoint.com/sites/DesignandFeasibility/Shared%20Documents/G/Gestamp%28NK%29_ES_Madrid/Mach-ID_2168-MEB_Zusatzvolumen" TargetMode="External"/><Relationship Id="rId808" Type="http://schemas.openxmlformats.org/officeDocument/2006/relationships/hyperlink" Target="https://aluext.sharepoint.com/sites/DesignandFeasibility/Shared%20Documents/C/Conti%20Metalli_IT_Colleferro/Mach-ID_1427-Extruded%20RB%207075%20T6%20Dia%2065mm" TargetMode="External"/><Relationship Id="rId1438" Type="http://schemas.openxmlformats.org/officeDocument/2006/relationships/hyperlink" Target="https://aluext.sharepoint.com/sites/DesignandFeasibility/Shared%20Documents/H/Hagnleone_AT_Dornbirn/Mach-ID_794-Lightline" TargetMode="External"/><Relationship Id="rId1645" Type="http://schemas.openxmlformats.org/officeDocument/2006/relationships/hyperlink" Target="https://aluext.sharepoint.com/sites/DesignandFeasibility/Shared%20Documents/A/allega_CH_niederglatt/Mach-ID_582-Flat-85x45%20mm_6082T6allega" TargetMode="External"/><Relationship Id="rId4051" Type="http://schemas.openxmlformats.org/officeDocument/2006/relationships/hyperlink" Target="https://aluext.sharepoint.com/sites/DesignandFeasibility/_layouts/15/listform.aspx?PageType=4&amp;ListId=48a11f45-f27a-4e70-b33d-a95f67709e8c&amp;ID=58&amp;ContentTypeID=0x01006440C635F0E5064897CB37DE8164FE39" TargetMode="External"/><Relationship Id="rId1852" Type="http://schemas.openxmlformats.org/officeDocument/2006/relationships/hyperlink" Target="https://aluext.sharepoint.com/sites/DesignandFeasibility/Shared%20Documents/M/Manfred%20J.C.%20Niemann_DE_Bremen/Mach-ID_371-Rohr%20120x20%20altern.%20Rund%20120" TargetMode="External"/><Relationship Id="rId2903" Type="http://schemas.openxmlformats.org/officeDocument/2006/relationships/hyperlink" Target="https://aluext.sharepoint.com/sites/DesignandFeasibility/_layouts/15/listform.aspx?PageType=4&amp;ListId=48a11f45-f27a-4e70-b33d-a95f67709e8c&amp;ID=1208&amp;ContentTypeID=0x01006440C635F0E5064897CB37DE8164FE39" TargetMode="External"/><Relationship Id="rId1505" Type="http://schemas.openxmlformats.org/officeDocument/2006/relationships/hyperlink" Target="https://aluext.sharepoint.com/sites/DesignandFeasibility/Shared%20Documents/S/Smiths%20metal_GB_Biggleswade/Mach-ID_726-Smiths_Ramp%20extrusion" TargetMode="External"/><Relationship Id="rId1712" Type="http://schemas.openxmlformats.org/officeDocument/2006/relationships/hyperlink" Target="https://aluext.sharepoint.com/sites/DesignandFeasibility/Shared%20Documents/A/Albea%20Aluminiumbearbeitung%20GmbH_DE_Friesenheim/Mach-ID_513-513-Albea_WZ_41056" TargetMode="External"/><Relationship Id="rId3677" Type="http://schemas.openxmlformats.org/officeDocument/2006/relationships/hyperlink" Target="https://aluext.sharepoint.com/sites/DesignandFeasibility/_layouts/15/listform.aspx?PageType=4&amp;ListId=48a11f45-f27a-4e70-b33d-a95f67709e8c&amp;ID=432&amp;ContentTypeID=0x01006440C635F0E5064897CB37DE8164FE39" TargetMode="External"/><Relationship Id="rId3884" Type="http://schemas.openxmlformats.org/officeDocument/2006/relationships/hyperlink" Target="https://aluext.sharepoint.com/sites/DesignandFeasibility/_layouts/15/listform.aspx?PageType=4&amp;ListId=48a11f45-f27a-4e70-b33d-a95f67709e8c&amp;ID=225&amp;ContentTypeID=0x01006440C635F0E5064897CB37DE8164FE39" TargetMode="External"/><Relationship Id="rId598" Type="http://schemas.openxmlformats.org/officeDocument/2006/relationships/hyperlink" Target="https://aluext.sharepoint.com/sites/DesignandFeasibility/Shared%20Documents/A/Amprion%20GmbH_DE_Dortmund/Mach-ID_1642-K%C3%9CS_Legden_" TargetMode="External"/><Relationship Id="rId2279" Type="http://schemas.openxmlformats.org/officeDocument/2006/relationships/hyperlink" Target="https://aluext.sharepoint.com/sites/DesignandFeasibility/Lists/FeasibilityMainDB/DispForm.aspx?ID=2087" TargetMode="External"/><Relationship Id="rId2486" Type="http://schemas.openxmlformats.org/officeDocument/2006/relationships/hyperlink" Target="https://aluext.sharepoint.com/sites/DesignandFeasibility/Lists/FeasibilityMainDB/DispForm.aspx?ID=1875" TargetMode="External"/><Relationship Id="rId2693" Type="http://schemas.openxmlformats.org/officeDocument/2006/relationships/hyperlink" Target="https://aluext.sharepoint.com/sites/DesignandFeasibility/Lists/FeasibilityMainDB/DispForm.aspx?ID=1668" TargetMode="External"/><Relationship Id="rId3537" Type="http://schemas.openxmlformats.org/officeDocument/2006/relationships/hyperlink" Target="https://aluext.sharepoint.com/sites/DesignandFeasibility/_layouts/15/listform.aspx?PageType=4&amp;ListId=48a11f45-f27a-4e70-b33d-a95f67709e8c&amp;ID=572&amp;ContentTypeID=0x01006440C635F0E5064897CB37DE8164FE39" TargetMode="External"/><Relationship Id="rId3744" Type="http://schemas.openxmlformats.org/officeDocument/2006/relationships/hyperlink" Target="https://aluext.sharepoint.com/sites/DesignandFeasibility/_layouts/15/listform.aspx?PageType=4&amp;ListId=48a11f45-f27a-4e70-b33d-a95f67709e8c&amp;ID=365&amp;ContentTypeID=0x01006440C635F0E5064897CB37DE8164FE39" TargetMode="External"/><Relationship Id="rId3951" Type="http://schemas.openxmlformats.org/officeDocument/2006/relationships/hyperlink" Target="https://aluext.sharepoint.com/sites/DesignandFeasibility/_layouts/15/listform.aspx?PageType=4&amp;ListId=48a11f45-f27a-4e70-b33d-a95f67709e8c&amp;ID=158&amp;ContentTypeID=0x01006440C635F0E5064897CB37DE8164FE39" TargetMode="External"/><Relationship Id="rId458" Type="http://schemas.openxmlformats.org/officeDocument/2006/relationships/hyperlink" Target="https://aluext.sharepoint.com/sites/DesignandFeasibility/Shared%20Documents/R/RUFF%20CYCLES%20SEE%20doo%28NK%29_BA_Travnik/Mach-ID_1785-Zeichnungsprofil" TargetMode="External"/><Relationship Id="rId665" Type="http://schemas.openxmlformats.org/officeDocument/2006/relationships/hyperlink" Target="https://aluext.sharepoint.com/sites/DesignandFeasibility/Shared%20Documents/E/Eisenmetall_DE_Stuttgart/Mach-ID_1571-Drawn%20RB%205019%20H12%20Dm20mm" TargetMode="External"/><Relationship Id="rId872" Type="http://schemas.openxmlformats.org/officeDocument/2006/relationships/hyperlink" Target="https://aluext.sharepoint.com/sites/DesignandFeasibility/Shared%20Documents/T/Thyssenkrupp%20Schulte%20GmbH_DE_Weingarten/Mach-ID_1363-Vkt.-Rohr%20200x10" TargetMode="External"/><Relationship Id="rId1088" Type="http://schemas.openxmlformats.org/officeDocument/2006/relationships/hyperlink" Target="https://aluext.sharepoint.com/sites/DesignandFeasibility/Shared%20Documents/A/Amprion%20GmbH_DE_Dortmund/Mach-ID_1146-1146-UA_Bischofsheim" TargetMode="External"/><Relationship Id="rId1295" Type="http://schemas.openxmlformats.org/officeDocument/2006/relationships/hyperlink" Target="https://aluext.sharepoint.com/sites/DesignandFeasibility/Shared%20Documents/W/W.%20Hartmann%20&amp;%20Co.%20GmbH%20&amp;%20Co.%20KG_DE_45964%20Gladbeck/Mach-ID_939-Profil-Ganzglas" TargetMode="External"/><Relationship Id="rId2139" Type="http://schemas.openxmlformats.org/officeDocument/2006/relationships/hyperlink" Target="https://aluext.sharepoint.com/sites/DesignandFeasibility/Shared%20Documents/A/alpha%20metall%20GmbH_DE_Andernach/Mach-ID_56-Klima_Halter_innen" TargetMode="External"/><Relationship Id="rId2346" Type="http://schemas.openxmlformats.org/officeDocument/2006/relationships/hyperlink" Target="https://aluext.sharepoint.com/sites/DesignandFeasibility/Lists/FeasibilityMainDB/DispForm.aspx?ID=" TargetMode="External"/><Relationship Id="rId2553" Type="http://schemas.openxmlformats.org/officeDocument/2006/relationships/hyperlink" Target="https://aluext.sharepoint.com/sites/DesignandFeasibility/Lists/FeasibilityMainDB/DispForm.aspx?ID=1808" TargetMode="External"/><Relationship Id="rId2760" Type="http://schemas.openxmlformats.org/officeDocument/2006/relationships/hyperlink" Target="https://aluext.sharepoint.com/sites/DesignandFeasibility/Lists/FeasibilityMainDB/DispForm.aspx?ID=1600" TargetMode="External"/><Relationship Id="rId3604" Type="http://schemas.openxmlformats.org/officeDocument/2006/relationships/hyperlink" Target="https://aluext.sharepoint.com/sites/DesignandFeasibility/_layouts/15/listform.aspx?PageType=4&amp;ListId=48a11f45-f27a-4e70-b33d-a95f67709e8c&amp;ID=505&amp;ContentTypeID=0x01006440C635F0E5064897CB37DE8164FE39" TargetMode="External"/><Relationship Id="rId3811" Type="http://schemas.openxmlformats.org/officeDocument/2006/relationships/hyperlink" Target="https://aluext.sharepoint.com/sites/DesignandFeasibility/_layouts/15/listform.aspx?PageType=4&amp;ListId=48a11f45-f27a-4e70-b33d-a95f67709e8c&amp;ID=298&amp;ContentTypeID=0x01006440C635F0E5064897CB37DE8164FE39" TargetMode="External"/><Relationship Id="rId318" Type="http://schemas.openxmlformats.org/officeDocument/2006/relationships/hyperlink" Target="https://aluext.sharepoint.com/sites/DesignandFeasibility/Shared%20Documents/T/TMS%28NK%29_LU_Grevenmacher/Mach-ID_1925-Alu-Winkelstab" TargetMode="External"/><Relationship Id="rId525" Type="http://schemas.openxmlformats.org/officeDocument/2006/relationships/hyperlink" Target="https://aluext.sharepoint.com/sites/DesignandFeasibility/Shared%20Documents/O/Omexom%20Ebehako%20GmbH_DE_Zwickau/Mach-ID_1717-Ganderkesee_" TargetMode="External"/><Relationship Id="rId732" Type="http://schemas.openxmlformats.org/officeDocument/2006/relationships/hyperlink" Target="https://aluext.sharepoint.com/sites/DesignandFeasibility/Shared%20Documents/A/ASTI_IT_Torino/Mach-ID_1504-Extruded%20RB%206061%20T6511" TargetMode="External"/><Relationship Id="rId1155" Type="http://schemas.openxmlformats.org/officeDocument/2006/relationships/hyperlink" Target="https://aluext.sharepoint.com/sites/DesignandFeasibility/Shared%20Documents/A/Amari%20Austria_AT_Wien/Mach-ID_1079-Extruded%20RB7075%20T73511" TargetMode="External"/><Relationship Id="rId1362" Type="http://schemas.openxmlformats.org/officeDocument/2006/relationships/hyperlink" Target="https://aluext.sharepoint.com/sites/DesignandFeasibility/Shared%20Documents/U/UACJ_DE_Stuttgart/Mach-ID_871-Crashbox" TargetMode="External"/><Relationship Id="rId2206" Type="http://schemas.openxmlformats.org/officeDocument/2006/relationships/hyperlink" Target="https://aluext.sharepoint.com/sites/DesignandFeasibility/Lists/FeasibilityMainDB/DispForm.aspx?ID=2160" TargetMode="External"/><Relationship Id="rId2413" Type="http://schemas.openxmlformats.org/officeDocument/2006/relationships/hyperlink" Target="https://aluext.sharepoint.com/sites/DesignandFeasibility/Lists/FeasibilityMainDB/DispForm.aspx?ID=1948" TargetMode="External"/><Relationship Id="rId2620" Type="http://schemas.openxmlformats.org/officeDocument/2006/relationships/hyperlink" Target="https://aluext.sharepoint.com/sites/DesignandFeasibility/Lists/FeasibilityMainDB/DispForm.aspx?ID=1741" TargetMode="External"/><Relationship Id="rId1015" Type="http://schemas.openxmlformats.org/officeDocument/2006/relationships/hyperlink" Target="https://aluext.sharepoint.com/sites/DesignandFeasibility/Shared%20Documents/A/Alstom_Po_Katowice/Mach-ID_1219-Smart_Metro_V2" TargetMode="External"/><Relationship Id="rId1222" Type="http://schemas.openxmlformats.org/officeDocument/2006/relationships/hyperlink" Target="https://aluext.sharepoint.com/sites/DesignandFeasibility/Shared%20Documents/B/BMW%20AG%20Bayerische%20Motoren%20Werke%20AG_DE_Muenchen/Mach-ID_1012-1012-BMW_Motorrad_6280" TargetMode="External"/><Relationship Id="rId3187" Type="http://schemas.openxmlformats.org/officeDocument/2006/relationships/hyperlink" Target="https://aluext.sharepoint.com/sites/DesignandFeasibility/_layouts/15/listform.aspx?PageType=4&amp;ListId=48a11f45-f27a-4e70-b33d-a95f67709e8c&amp;ID=923&amp;ContentTypeID=0x01006440C635F0E5064897CB37DE8164FE39" TargetMode="External"/><Relationship Id="rId3394" Type="http://schemas.openxmlformats.org/officeDocument/2006/relationships/hyperlink" Target="https://aluext.sharepoint.com/sites/DesignandFeasibility/_layouts/15/listform.aspx?PageType=4&amp;ListId=48a11f45-f27a-4e70-b33d-a95f67709e8c&amp;ID=716&amp;ContentTypeID=0x01006440C635F0E5064897CB37DE8164FE39" TargetMode="External"/><Relationship Id="rId3047" Type="http://schemas.openxmlformats.org/officeDocument/2006/relationships/hyperlink" Target="https://aluext.sharepoint.com/sites/DesignandFeasibility/_layouts/15/listform.aspx?PageType=4&amp;ListId=48a11f45-f27a-4e70-b33d-a95f67709e8c&amp;ID=1064&amp;ContentTypeID=0x01006440C635F0E5064897CB37DE8164FE39" TargetMode="External"/><Relationship Id="rId175" Type="http://schemas.openxmlformats.org/officeDocument/2006/relationships/hyperlink" Target="https://aluext.sharepoint.com/sites/DesignandFeasibility/Shared%20Documents/I/IsoProfil%20GmbH_DE_Wuppertal/Mach-ID_2069-Rohteil_Geh%C3%A4use_REV03" TargetMode="External"/><Relationship Id="rId3254" Type="http://schemas.openxmlformats.org/officeDocument/2006/relationships/hyperlink" Target="https://aluext.sharepoint.com/sites/DesignandFeasibility/_layouts/15/listform.aspx?PageType=4&amp;ListId=48a11f45-f27a-4e70-b33d-a95f67709e8c&amp;ID=856&amp;ContentTypeID=0x01006440C635F0E5064897CB37DE8164FE39" TargetMode="External"/><Relationship Id="rId3461" Type="http://schemas.openxmlformats.org/officeDocument/2006/relationships/hyperlink" Target="https://aluext.sharepoint.com/sites/DesignandFeasibility/_layouts/15/listform.aspx?PageType=4&amp;ListId=48a11f45-f27a-4e70-b33d-a95f67709e8c&amp;ID=648&amp;ContentTypeID=0x01006440C635F0E5064897CB37DE8164FE39" TargetMode="External"/><Relationship Id="rId382" Type="http://schemas.openxmlformats.org/officeDocument/2006/relationships/hyperlink" Target="https://aluext.sharepoint.com/sites/DesignandFeasibility/Shared%20Documents/B/Bosch%20Rexroth%28NK%29_DE_N%C3%BCrnberg/Mach-ID_1861-Strangpress_Profil_Rund" TargetMode="External"/><Relationship Id="rId2063" Type="http://schemas.openxmlformats.org/officeDocument/2006/relationships/hyperlink" Target="https://aluext.sharepoint.com/sites/DesignandFeasibility/Shared%20Documents/M/Manfred%20J.C.%20Niemann_DE_Essen/Mach-ID_144-Profil%2052x15" TargetMode="External"/><Relationship Id="rId2270" Type="http://schemas.openxmlformats.org/officeDocument/2006/relationships/hyperlink" Target="https://aluext.sharepoint.com/sites/DesignandFeasibility/Lists/FeasibilityMainDB/DispForm.aspx?ID=2096" TargetMode="External"/><Relationship Id="rId3114" Type="http://schemas.openxmlformats.org/officeDocument/2006/relationships/hyperlink" Target="https://aluext.sharepoint.com/sites/DesignandFeasibility/_layouts/15/listform.aspx?PageType=4&amp;ListId=48a11f45-f27a-4e70-b33d-a95f67709e8c&amp;ID=996&amp;ContentTypeID=0x01006440C635F0E5064897CB37DE8164FE39" TargetMode="External"/><Relationship Id="rId3321" Type="http://schemas.openxmlformats.org/officeDocument/2006/relationships/hyperlink" Target="https://aluext.sharepoint.com/sites/DesignandFeasibility/_layouts/15/listform.aspx?PageType=4&amp;ListId=48a11f45-f27a-4e70-b33d-a95f67709e8c&amp;ID=789&amp;ContentTypeID=0x01006440C635F0E5064897CB37DE8164FE39" TargetMode="External"/><Relationship Id="rId242" Type="http://schemas.openxmlformats.org/officeDocument/2006/relationships/hyperlink" Target="https://aluext.sharepoint.com/sites/DesignandFeasibility/Shared%20Documents/U/Uab%20Alumeco%20Baltic_LT_Vilnius/Mach-ID_2001-Flach_140x25" TargetMode="External"/><Relationship Id="rId2130" Type="http://schemas.openxmlformats.org/officeDocument/2006/relationships/hyperlink" Target="https://aluext.sharepoint.com/sites/DesignandFeasibility/Shared%20Documents/R/Robert%20Bosch_DE_Blaichach/Mach-ID_67-0%20265%20Y59%20477" TargetMode="External"/><Relationship Id="rId102" Type="http://schemas.openxmlformats.org/officeDocument/2006/relationships/hyperlink" Target="https://aluext.sharepoint.com/sites/DesignandFeasibility/Shared%20Documents/K/Klarvik%20AB_SE_Klavrestroem/Mach-ID_2143-Flatbar" TargetMode="External"/><Relationship Id="rId1689" Type="http://schemas.openxmlformats.org/officeDocument/2006/relationships/hyperlink" Target="https://aluext.sharepoint.com/sites/DesignandFeasibility/Shared%20Documents/K/Karl%20Menzel_DE_Bielefeld/Mach-ID_536-Menzel_Hohlprofil_Drm_125mm" TargetMode="External"/><Relationship Id="rId1896" Type="http://schemas.openxmlformats.org/officeDocument/2006/relationships/hyperlink" Target="https://aluext.sharepoint.com/sites/DesignandFeasibility/Shared%20Documents/A/Allega%20GmbH_CH_Niederglatt/Mach-ID_327-Flachstange%2050x46" TargetMode="External"/><Relationship Id="rId2947" Type="http://schemas.openxmlformats.org/officeDocument/2006/relationships/hyperlink" Target="https://aluext.sharepoint.com/sites/DesignandFeasibility/_layouts/15/listform.aspx?PageType=4&amp;ListId=48a11f45-f27a-4e70-b33d-a95f67709e8c&amp;ID=1164&amp;ContentTypeID=0x01006440C635F0E5064897CB37DE8164FE39" TargetMode="External"/><Relationship Id="rId919" Type="http://schemas.openxmlformats.org/officeDocument/2006/relationships/hyperlink" Target="https://aluext.sharepoint.com/sites/DesignandFeasibility/Shared%20Documents/T/Tornado_DE_Heidelberg/Mach-ID_1316-Extruded%20FB%207175%20T73511127x%2069,,85mm" TargetMode="External"/><Relationship Id="rId1549" Type="http://schemas.openxmlformats.org/officeDocument/2006/relationships/hyperlink" Target="https://aluext.sharepoint.com/sites/DesignandFeasibility/Shared%20Documents/W/Westdeutscher%20Metall-Handel%20GmbH_DE_Essen/Mach-ID_681-Rohre_6082_125x20" TargetMode="External"/><Relationship Id="rId1756" Type="http://schemas.openxmlformats.org/officeDocument/2006/relationships/hyperlink" Target="https://aluext.sharepoint.com/sites/DesignandFeasibility/Shared%20Documents/K/Kastens%20und%20Knauer_DE_Lilienthal/Mach-ID_469-K%20u.K_Rd.50%20mm" TargetMode="External"/><Relationship Id="rId1963" Type="http://schemas.openxmlformats.org/officeDocument/2006/relationships/hyperlink" Target="https://aluext.sharepoint.com/sites/DesignandFeasibility/Shared%20Documents/K/Kalapurna_In_Mumbai/Mach-ID_259-Extruded%20Flat%20Bar" TargetMode="External"/><Relationship Id="rId2807" Type="http://schemas.openxmlformats.org/officeDocument/2006/relationships/hyperlink" Target="https://aluext.sharepoint.com/sites/DesignandFeasibility/_layouts/15/listform.aspx?PageType=4&amp;ListId=48a11f45-f27a-4e70-b33d-a95f67709e8c&amp;ID=1304&amp;ContentTypeID=0x01006440C635F0E5064897CB37DE8164FE39" TargetMode="External"/><Relationship Id="rId4022" Type="http://schemas.openxmlformats.org/officeDocument/2006/relationships/hyperlink" Target="https://aluext.sharepoint.com/sites/DesignandFeasibility/_layouts/15/listform.aspx?PageType=4&amp;ListId=48a11f45-f27a-4e70-b33d-a95f67709e8c&amp;ID=87&amp;ContentTypeID=0x01006440C635F0E5064897CB37DE8164FE39" TargetMode="External"/><Relationship Id="rId48" Type="http://schemas.openxmlformats.org/officeDocument/2006/relationships/hyperlink" Target="https://aluext.sharepoint.com/sites/DesignandFeasibility/Shared%20Documents/H/Hepco%20Group%20%28UK%29_GB_Tiverton%20Devon/Mach-ID_2197-Backplate_Extrusion" TargetMode="External"/><Relationship Id="rId1409" Type="http://schemas.openxmlformats.org/officeDocument/2006/relationships/hyperlink" Target="https://aluext.sharepoint.com/sites/DesignandFeasibility/Shared%20Documents/M/mawa_DE_Michendorf/Mach-ID_823-B50356neu" TargetMode="External"/><Relationship Id="rId1616" Type="http://schemas.openxmlformats.org/officeDocument/2006/relationships/hyperlink" Target="https://aluext.sharepoint.com/sites/DesignandFeasibility/Shared%20Documents/T/Thyssen_BE_Lokeren/Mach-ID_612-Thyssen_Belgien_2Rd.bars" TargetMode="External"/><Relationship Id="rId1823" Type="http://schemas.openxmlformats.org/officeDocument/2006/relationships/hyperlink" Target="https://aluext.sharepoint.com/sites/DesignandFeasibility/Shared%20Documents/Z/Zaun%20&amp;%20Garten_DE_Blankenfelde/Mach-ID_401-B35246" TargetMode="External"/><Relationship Id="rId3788" Type="http://schemas.openxmlformats.org/officeDocument/2006/relationships/hyperlink" Target="https://aluext.sharepoint.com/sites/DesignandFeasibility/_layouts/15/listform.aspx?PageType=4&amp;ListId=48a11f45-f27a-4e70-b33d-a95f67709e8c&amp;ID=321&amp;ContentTypeID=0x01006440C635F0E5064897CB37DE8164FE39" TargetMode="External"/><Relationship Id="rId3995" Type="http://schemas.openxmlformats.org/officeDocument/2006/relationships/hyperlink" Target="https://aluext.sharepoint.com/sites/DesignandFeasibility/_layouts/15/listform.aspx?PageType=4&amp;ListId=48a11f45-f27a-4e70-b33d-a95f67709e8c&amp;ID=114&amp;ContentTypeID=0x01006440C635F0E5064897CB37DE8164FE39" TargetMode="External"/><Relationship Id="rId2597" Type="http://schemas.openxmlformats.org/officeDocument/2006/relationships/hyperlink" Target="https://aluext.sharepoint.com/sites/DesignandFeasibility/Lists/FeasibilityMainDB/DispForm.aspx?ID=1764" TargetMode="External"/><Relationship Id="rId3648" Type="http://schemas.openxmlformats.org/officeDocument/2006/relationships/hyperlink" Target="https://aluext.sharepoint.com/sites/DesignandFeasibility/_layouts/15/listform.aspx?PageType=4&amp;ListId=48a11f45-f27a-4e70-b33d-a95f67709e8c&amp;ID=461&amp;ContentTypeID=0x01006440C635F0E5064897CB37DE8164FE39" TargetMode="External"/><Relationship Id="rId3855" Type="http://schemas.openxmlformats.org/officeDocument/2006/relationships/hyperlink" Target="https://aluext.sharepoint.com/sites/DesignandFeasibility/_layouts/15/listform.aspx?PageType=4&amp;ListId=48a11f45-f27a-4e70-b33d-a95f67709e8c&amp;ID=254&amp;ContentTypeID=0x01006440C635F0E5064897CB37DE8164FE39" TargetMode="External"/><Relationship Id="rId569" Type="http://schemas.openxmlformats.org/officeDocument/2006/relationships/hyperlink" Target="https://aluext.sharepoint.com/sites/DesignandFeasibility/Shared%20Documents/P/Peri%20Werk%20Weissenhorn%20GmbH%20%26%20Co%20K_DE_Weissenhorn/Mach-ID_1673-Rechteckrohre" TargetMode="External"/><Relationship Id="rId776" Type="http://schemas.openxmlformats.org/officeDocument/2006/relationships/hyperlink" Target="https://aluext.sharepoint.com/sites/DesignandFeasibility/Shared%20Documents/C/Cometal_DE_Fellbach/Mach-ID_1459-Drawn%207075%20T6%20Dm%2020mm" TargetMode="External"/><Relationship Id="rId983" Type="http://schemas.openxmlformats.org/officeDocument/2006/relationships/hyperlink" Target="https://aluext.sharepoint.com/sites/DesignandFeasibility/Shared%20Documents/B/Bevego%20Schweden_SE_Hisingsbacka/Mach-ID_1251-Profil_78611_6082" TargetMode="External"/><Relationship Id="rId1199" Type="http://schemas.openxmlformats.org/officeDocument/2006/relationships/hyperlink" Target="https://aluext.sharepoint.com/sites/DesignandFeasibility/Shared%20Documents/A/Alumeco%20Sverige_SE_V&#228;xj&#246;/Mach-ID_1035-Alumeco%20Sverige_Flat%20212x84mm_280t" TargetMode="External"/><Relationship Id="rId2457" Type="http://schemas.openxmlformats.org/officeDocument/2006/relationships/hyperlink" Target="https://aluext.sharepoint.com/sites/DesignandFeasibility/Lists/FeasibilityMainDB/DispForm.aspx?ID=1904" TargetMode="External"/><Relationship Id="rId2664" Type="http://schemas.openxmlformats.org/officeDocument/2006/relationships/hyperlink" Target="https://aluext.sharepoint.com/sites/DesignandFeasibility/Lists/FeasibilityMainDB/DispForm.aspx?ID=1697" TargetMode="External"/><Relationship Id="rId3508" Type="http://schemas.openxmlformats.org/officeDocument/2006/relationships/hyperlink" Target="https://aluext.sharepoint.com/sites/DesignandFeasibility/_layouts/15/listform.aspx?PageType=4&amp;ListId=48a11f45-f27a-4e70-b33d-a95f67709e8c&amp;ID=601&amp;ContentTypeID=0x01006440C635F0E5064897CB37DE8164FE39" TargetMode="External"/><Relationship Id="rId429" Type="http://schemas.openxmlformats.org/officeDocument/2006/relationships/hyperlink" Target="https://aluext.sharepoint.com/sites/DesignandFeasibility/Shared%20Documents/K/Kirchhoff%28NK%29_DE_Attendorn/Mach-ID_1814-Rear_Profil_" TargetMode="External"/><Relationship Id="rId636" Type="http://schemas.openxmlformats.org/officeDocument/2006/relationships/hyperlink" Target="https://aluext.sharepoint.com/sites/DesignandFeasibility/Shared%20Documents/A/Aalco_DE_Haltern/Mach-ID_1601-Aalco_5Profile_eloxiert" TargetMode="External"/><Relationship Id="rId1059" Type="http://schemas.openxmlformats.org/officeDocument/2006/relationships/hyperlink" Target="https://aluext.sharepoint.com/sites/DesignandFeasibility/Shared%20Documents/B/Bosch%20Rexroth%20AG%20Stuttgart%20NL%20Schweinfurt_DE_70376%20Stuttgart/Mach-ID_1175-R30139331%20und%20R301343934" TargetMode="External"/><Relationship Id="rId1266" Type="http://schemas.openxmlformats.org/officeDocument/2006/relationships/hyperlink" Target="https://aluext.sharepoint.com/sites/DesignandFeasibility/Shared%20Documents/K/Kastens%20&amp;%20Knauer_DE_Lilienthal/Mach-ID_968-K&amp;K_3drawings6082T6" TargetMode="External"/><Relationship Id="rId1473" Type="http://schemas.openxmlformats.org/officeDocument/2006/relationships/hyperlink" Target="https://aluext.sharepoint.com/sites/DesignandFeasibility/Shared%20Documents/C/Cometal_DE_Weinstadt/Mach-ID_759-5%20Zeichnungsprofile" TargetMode="External"/><Relationship Id="rId2317" Type="http://schemas.openxmlformats.org/officeDocument/2006/relationships/hyperlink" Target="https://aluext.sharepoint.com/sites/DesignandFeasibility/Lists/FeasibilityMainDB/DispForm.aspx?ID=2045" TargetMode="External"/><Relationship Id="rId2871" Type="http://schemas.openxmlformats.org/officeDocument/2006/relationships/hyperlink" Target="https://aluext.sharepoint.com/sites/DesignandFeasibility/_layouts/15/listform.aspx?PageType=4&amp;ListId=48a11f45-f27a-4e70-b33d-a95f67709e8c&amp;ID=1240&amp;ContentTypeID=0x01006440C635F0E5064897CB37DE8164FE39" TargetMode="External"/><Relationship Id="rId3715" Type="http://schemas.openxmlformats.org/officeDocument/2006/relationships/hyperlink" Target="https://aluext.sharepoint.com/sites/DesignandFeasibility/_layouts/15/listform.aspx?PageType=4&amp;ListId=48a11f45-f27a-4e70-b33d-a95f67709e8c&amp;ID=394&amp;ContentTypeID=0x01006440C635F0E5064897CB37DE8164FE39" TargetMode="External"/><Relationship Id="rId3922" Type="http://schemas.openxmlformats.org/officeDocument/2006/relationships/hyperlink" Target="https://aluext.sharepoint.com/sites/DesignandFeasibility/_layouts/15/listform.aspx?PageType=4&amp;ListId=48a11f45-f27a-4e70-b33d-a95f67709e8c&amp;ID=187&amp;ContentTypeID=0x01006440C635F0E5064897CB37DE8164FE39" TargetMode="External"/><Relationship Id="rId843" Type="http://schemas.openxmlformats.org/officeDocument/2006/relationships/hyperlink" Target="https://aluext.sharepoint.com/sites/DesignandFeasibility/Shared%20Documents/G/Guenzler_DE_Uhingen/Mach-ID_1392-Profil%20f&#252;r%20Rohr" TargetMode="External"/><Relationship Id="rId1126" Type="http://schemas.openxmlformats.org/officeDocument/2006/relationships/hyperlink" Target="https://aluext.sharepoint.com/sites/DesignandFeasibility/Shared%20Documents/K/Kalapurna_In_India/Mach-ID_1108-Extruded%20Flat%20Bar%202014A%20T6511" TargetMode="External"/><Relationship Id="rId1680" Type="http://schemas.openxmlformats.org/officeDocument/2006/relationships/hyperlink" Target="https://aluext.sharepoint.com/sites/DesignandFeasibility/Shared%20Documents/B/Bosch%20Rexroth%20AG_DE_Stuttgart%20%20NL%20Schweinfurt/Mach-ID_545-EMC%20HP%20Zeichnungsprofile" TargetMode="External"/><Relationship Id="rId2524" Type="http://schemas.openxmlformats.org/officeDocument/2006/relationships/hyperlink" Target="https://aluext.sharepoint.com/sites/DesignandFeasibility/Lists/FeasibilityMainDB/DispForm.aspx?ID=1837" TargetMode="External"/><Relationship Id="rId2731" Type="http://schemas.openxmlformats.org/officeDocument/2006/relationships/hyperlink" Target="https://aluext.sharepoint.com/sites/DesignandFeasibility/Lists/FeasibilityMainDB/DispForm.aspx?ID=1630" TargetMode="External"/><Relationship Id="rId703" Type="http://schemas.openxmlformats.org/officeDocument/2006/relationships/hyperlink" Target="https://aluext.sharepoint.com/sites/DesignandFeasibility/Shared%20Documents/K/K&amp;K_DE_Lilienthal/Mach-ID_1533-Drawn%20RB%206061%20T6%20Dm50mm" TargetMode="External"/><Relationship Id="rId910" Type="http://schemas.openxmlformats.org/officeDocument/2006/relationships/hyperlink" Target="https://aluext.sharepoint.com/sites/DesignandFeasibility/Shared%20Documents/K/K&amp;K_DE_Lilienthal/Mach-ID_1325-K&amp;K_VKT389116" TargetMode="External"/><Relationship Id="rId1333" Type="http://schemas.openxmlformats.org/officeDocument/2006/relationships/hyperlink" Target="https://aluext.sharepoint.com/sites/DesignandFeasibility/Shared%20Documents/A/Aepli_CH_Baar/Mach-ID_900-Sonderprofile" TargetMode="External"/><Relationship Id="rId1540" Type="http://schemas.openxmlformats.org/officeDocument/2006/relationships/hyperlink" Target="https://aluext.sharepoint.com/sites/DesignandFeasibility/Shared%20Documents/A/Alumeco%20Sverige%20AB_SE_Solna/Mach-ID_691-Profile_6063_T6_Alumeco" TargetMode="External"/><Relationship Id="rId1400" Type="http://schemas.openxmlformats.org/officeDocument/2006/relationships/hyperlink" Target="https://aluext.sharepoint.com/sites/DesignandFeasibility/Shared%20Documents/A/Alsons_Pa_Karachi/Mach-ID_832-Drawn%20round%20bar%20in%202017AT3" TargetMode="External"/><Relationship Id="rId3298" Type="http://schemas.openxmlformats.org/officeDocument/2006/relationships/hyperlink" Target="https://aluext.sharepoint.com/sites/DesignandFeasibility/_layouts/15/listform.aspx?PageType=4&amp;ListId=48a11f45-f27a-4e70-b33d-a95f67709e8c&amp;ID=812&amp;ContentTypeID=0x01006440C635F0E5064897CB37DE8164FE39" TargetMode="External"/><Relationship Id="rId3158" Type="http://schemas.openxmlformats.org/officeDocument/2006/relationships/hyperlink" Target="https://aluext.sharepoint.com/sites/DesignandFeasibility/_layouts/15/listform.aspx?PageType=4&amp;ListId=48a11f45-f27a-4e70-b33d-a95f67709e8c&amp;ID=952&amp;ContentTypeID=0x01006440C635F0E5064897CB37DE8164FE39" TargetMode="External"/><Relationship Id="rId3365" Type="http://schemas.openxmlformats.org/officeDocument/2006/relationships/hyperlink" Target="https://aluext.sharepoint.com/sites/DesignandFeasibility/_layouts/15/listform.aspx?PageType=4&amp;ListId=48a11f45-f27a-4e70-b33d-a95f67709e8c&amp;ID=745&amp;ContentTypeID=0x01006440C635F0E5064897CB37DE8164FE39" TargetMode="External"/><Relationship Id="rId3572" Type="http://schemas.openxmlformats.org/officeDocument/2006/relationships/hyperlink" Target="https://aluext.sharepoint.com/sites/DesignandFeasibility/_layouts/15/listform.aspx?PageType=4&amp;ListId=48a11f45-f27a-4e70-b33d-a95f67709e8c&amp;ID=537&amp;ContentTypeID=0x01006440C635F0E5064897CB37DE8164FE39" TargetMode="External"/><Relationship Id="rId286" Type="http://schemas.openxmlformats.org/officeDocument/2006/relationships/hyperlink" Target="https://aluext.sharepoint.com/sites/DesignandFeasibility/Shared%20Documents/M/Metallcenter%20West%20GmbH_DE_Leopoldshoehe/Mach-ID_1957-AN310712452" TargetMode="External"/><Relationship Id="rId493" Type="http://schemas.openxmlformats.org/officeDocument/2006/relationships/hyperlink" Target="https://aluext.sharepoint.com/sites/DesignandFeasibility/Shared%20Documents/M/Mittelrhein%20Metallgie%C3%9Ferei%20Heinrich%20Beyer%20GmbH%20%26%20Co%20KG_DE_Guetersloh-Avenwedde/Mach-ID_1749-K%C3%BChk%C3%B6rperprofil" TargetMode="External"/><Relationship Id="rId2174" Type="http://schemas.openxmlformats.org/officeDocument/2006/relationships/hyperlink" Target="https://aluext.sharepoint.com/sites/DesignandFeasibility/Lists/FeasibilityMainDB/DispForm.aspx?ID=2192" TargetMode="External"/><Relationship Id="rId2381" Type="http://schemas.openxmlformats.org/officeDocument/2006/relationships/hyperlink" Target="https://aluext.sharepoint.com/sites/DesignandFeasibility/Lists/FeasibilityMainDB/DispForm.aspx?ID=1980" TargetMode="External"/><Relationship Id="rId3018" Type="http://schemas.openxmlformats.org/officeDocument/2006/relationships/hyperlink" Target="https://aluext.sharepoint.com/sites/DesignandFeasibility/_layouts/15/listform.aspx?PageType=4&amp;ListId=48a11f45-f27a-4e70-b33d-a95f67709e8c&amp;ID=1093&amp;ContentTypeID=0x01006440C635F0E5064897CB37DE8164FE39" TargetMode="External"/><Relationship Id="rId3225" Type="http://schemas.openxmlformats.org/officeDocument/2006/relationships/hyperlink" Target="https://aluext.sharepoint.com/sites/DesignandFeasibility/_layouts/15/listform.aspx?PageType=4&amp;ListId=48a11f45-f27a-4e70-b33d-a95f67709e8c&amp;ID=885&amp;ContentTypeID=0x01006440C635F0E5064897CB37DE8164FE39" TargetMode="External"/><Relationship Id="rId3432" Type="http://schemas.openxmlformats.org/officeDocument/2006/relationships/hyperlink" Target="https://aluext.sharepoint.com/sites/DesignandFeasibility/_layouts/15/listform.aspx?PageType=4&amp;ListId=48a11f45-f27a-4e70-b33d-a95f67709e8c&amp;ID=677&amp;ContentTypeID=0x01006440C635F0E5064897CB37DE8164FE39" TargetMode="External"/><Relationship Id="rId146" Type="http://schemas.openxmlformats.org/officeDocument/2006/relationships/hyperlink" Target="https://aluext.sharepoint.com/sites/DesignandFeasibility/Shared%20Documents/R/Robert%20Bosch%20GmbH_DE_Stuttgart-Zuffenhausen/Mach-ID_2099-Gen10_F96" TargetMode="External"/><Relationship Id="rId353" Type="http://schemas.openxmlformats.org/officeDocument/2006/relationships/hyperlink" Target="https://aluext.sharepoint.com/sites/DesignandFeasibility/Shared%20Documents/L/Loll%20Feinmechanik%20GmbH_DE_Tornesch/Mach-ID_1890-Vierkantrohr_215_x_166" TargetMode="External"/><Relationship Id="rId560" Type="http://schemas.openxmlformats.org/officeDocument/2006/relationships/hyperlink" Target="https://aluext.sharepoint.com/sites/DesignandFeasibility/Shared%20Documents/A/austerlitz%20electronic%20gmbh%28NK%29_DE_Nuernberg/Mach-ID_1682-Vierkantprofile" TargetMode="External"/><Relationship Id="rId1190" Type="http://schemas.openxmlformats.org/officeDocument/2006/relationships/hyperlink" Target="https://aluext.sharepoint.com/sites/DesignandFeasibility/Shared%20Documents/H/Heine%20&amp;%20Beisswenger_DE_Fellbach/Mach-ID_1044-10" TargetMode="External"/><Relationship Id="rId2034" Type="http://schemas.openxmlformats.org/officeDocument/2006/relationships/hyperlink" Target="https://aluext.sharepoint.com/sites/DesignandFeasibility/Shared%20Documents/C/Cometal%20Metallhalbzeuge%20GmbH_DE_Weinstadt/Mach-ID_179-Cold%20Drawn%20Round%20Bar" TargetMode="External"/><Relationship Id="rId2241" Type="http://schemas.openxmlformats.org/officeDocument/2006/relationships/hyperlink" Target="https://aluext.sharepoint.com/sites/DesignandFeasibility/Lists/FeasibilityMainDB/DispForm.aspx?ID=2125" TargetMode="External"/><Relationship Id="rId213" Type="http://schemas.openxmlformats.org/officeDocument/2006/relationships/hyperlink" Target="https://aluext.sharepoint.com/sites/DesignandFeasibility/Shared%20Documents/A/Aluminium%20AS%28NK%29_DK_Thiested/Mach-ID_2031-Lift_profile" TargetMode="External"/><Relationship Id="rId420" Type="http://schemas.openxmlformats.org/officeDocument/2006/relationships/hyperlink" Target="https://aluext.sharepoint.com/sites/DesignandFeasibility/Shared%20Documents/H/H%20%2B%20B%20Hightech%20GmbH%28NK%29_DE_Adelmannsfelden/Mach-ID_1823-Bau_-_Profile" TargetMode="External"/><Relationship Id="rId1050" Type="http://schemas.openxmlformats.org/officeDocument/2006/relationships/hyperlink" Target="https://aluext.sharepoint.com/sites/DesignandFeasibility/Shared%20Documents/A/Allega%20GmbH_CH_Niederglatt/Mach-ID_1184-U_Profil_6060" TargetMode="External"/><Relationship Id="rId2101" Type="http://schemas.openxmlformats.org/officeDocument/2006/relationships/hyperlink" Target="https://aluext.sharepoint.com/sites/DesignandFeasibility/Shared%20Documents/V/Volvo_SE_G&#246;teborg/Mach-ID_97-package%201" TargetMode="External"/><Relationship Id="rId4066" Type="http://schemas.openxmlformats.org/officeDocument/2006/relationships/hyperlink" Target="https://aluext.sharepoint.com/sites/DesignandFeasibility/_layouts/15/listform.aspx?PageType=4&amp;ListId=48a11f45-f27a-4e70-b33d-a95f67709e8c&amp;ID=43&amp;ContentTypeID=0x01006440C635F0E5064897CB37DE8164FE39" TargetMode="External"/><Relationship Id="rId1867" Type="http://schemas.openxmlformats.org/officeDocument/2006/relationships/hyperlink" Target="https://aluext.sharepoint.com/sites/DesignandFeasibility/Shared%20Documents/M/Metallcenter%20West_DE_Leopoldshoehe/Mach-ID_356-Profil%20310588266" TargetMode="External"/><Relationship Id="rId2918" Type="http://schemas.openxmlformats.org/officeDocument/2006/relationships/hyperlink" Target="https://aluext.sharepoint.com/sites/DesignandFeasibility/_layouts/15/listform.aspx?PageType=4&amp;ListId=48a11f45-f27a-4e70-b33d-a95f67709e8c&amp;ID=1193&amp;ContentTypeID=0x01006440C635F0E5064897CB37DE8164FE39" TargetMode="External"/><Relationship Id="rId1727" Type="http://schemas.openxmlformats.org/officeDocument/2006/relationships/hyperlink" Target="https://aluext.sharepoint.com/sites/DesignandFeasibility/Shared%20Documents/M/Metall-Kontor%20GmbH_DE_Staufenberg-Treis/Mach-ID_498-Extrude%20Round%20bar" TargetMode="External"/><Relationship Id="rId1934" Type="http://schemas.openxmlformats.org/officeDocument/2006/relationships/hyperlink" Target="https://aluext.sharepoint.com/sites/DesignandFeasibility/Shared%20Documents/T/Thyssenkrupp%20Materials%20Poland%20SA_PL_Torun%20,,%20Pl/Mach-ID_288-Round%20Bars%206061%20ams%204117" TargetMode="External"/><Relationship Id="rId3082" Type="http://schemas.openxmlformats.org/officeDocument/2006/relationships/hyperlink" Target="https://aluext.sharepoint.com/sites/DesignandFeasibility/_layouts/15/listform.aspx?PageType=4&amp;ListId=48a11f45-f27a-4e70-b33d-a95f67709e8c&amp;ID=1028&amp;ContentTypeID=0x01006440C635F0E5064897CB37DE8164FE39" TargetMode="External"/><Relationship Id="rId19" Type="http://schemas.openxmlformats.org/officeDocument/2006/relationships/hyperlink" Target="https://aluext.sharepoint.com/sites/DesignandFeasibility/Shared%20Documents/B/Bega%20Gantenbrink-Leuchten%20KG_DE_Menden/Mach-ID_2226-Seitenprofil_LPH" TargetMode="External"/><Relationship Id="rId3899" Type="http://schemas.openxmlformats.org/officeDocument/2006/relationships/hyperlink" Target="https://aluext.sharepoint.com/sites/DesignandFeasibility/_layouts/15/listform.aspx?PageType=4&amp;ListId=48a11f45-f27a-4e70-b33d-a95f67709e8c&amp;ID=210&amp;ContentTypeID=0x01006440C635F0E5064897CB37DE8164FE39" TargetMode="External"/><Relationship Id="rId3759" Type="http://schemas.openxmlformats.org/officeDocument/2006/relationships/hyperlink" Target="https://aluext.sharepoint.com/sites/DesignandFeasibility/_layouts/15/listform.aspx?PageType=4&amp;ListId=48a11f45-f27a-4e70-b33d-a95f67709e8c&amp;ID=350&amp;ContentTypeID=0x01006440C635F0E5064897CB37DE8164FE39" TargetMode="External"/><Relationship Id="rId3966" Type="http://schemas.openxmlformats.org/officeDocument/2006/relationships/hyperlink" Target="https://aluext.sharepoint.com/sites/DesignandFeasibility/_layouts/15/listform.aspx?PageType=4&amp;ListId=48a11f45-f27a-4e70-b33d-a95f67709e8c&amp;ID=143&amp;ContentTypeID=0x01006440C635F0E5064897CB37DE8164FE39" TargetMode="External"/><Relationship Id="rId3" Type="http://schemas.openxmlformats.org/officeDocument/2006/relationships/hyperlink" Target="https://aluext.sharepoint.com/sites/DesignandFeasibility/Shared%20Documents/D/Dura%20Automotive%20Cz%2C%20Ks_CZ_Blatna/Mach-ID_2242-BMW_XNF_Motor_Tr%C3%A4ger" TargetMode="External"/><Relationship Id="rId887" Type="http://schemas.openxmlformats.org/officeDocument/2006/relationships/hyperlink" Target="https://aluext.sharepoint.com/sites/DesignandFeasibility/Shared%20Documents/A/Alfa%20Meccanica_IT_Italy/Mach-ID_1348-Cold%20Finished%20RB%202024%20T351%20Dm%2060mm" TargetMode="External"/><Relationship Id="rId2568" Type="http://schemas.openxmlformats.org/officeDocument/2006/relationships/hyperlink" Target="https://aluext.sharepoint.com/sites/DesignandFeasibility/Lists/FeasibilityMainDB/DispForm.aspx?ID=1793" TargetMode="External"/><Relationship Id="rId2775" Type="http://schemas.openxmlformats.org/officeDocument/2006/relationships/hyperlink" Target="https://aluext.sharepoint.com/sites/DesignandFeasibility/Lists/FeasibilityMainDB/DispForm.aspx?ID=1574" TargetMode="External"/><Relationship Id="rId2982" Type="http://schemas.openxmlformats.org/officeDocument/2006/relationships/hyperlink" Target="https://aluext.sharepoint.com/sites/DesignandFeasibility/_layouts/15/listform.aspx?PageType=4&amp;ListId=48a11f45-f27a-4e70-b33d-a95f67709e8c&amp;ID=1129&amp;ContentTypeID=0x01006440C635F0E5064897CB37DE8164FE39" TargetMode="External"/><Relationship Id="rId3619" Type="http://schemas.openxmlformats.org/officeDocument/2006/relationships/hyperlink" Target="https://aluext.sharepoint.com/sites/DesignandFeasibility/_layouts/15/listform.aspx?PageType=4&amp;ListId=48a11f45-f27a-4e70-b33d-a95f67709e8c&amp;ID=490&amp;ContentTypeID=0x01006440C635F0E5064897CB37DE8164FE39" TargetMode="External"/><Relationship Id="rId3826" Type="http://schemas.openxmlformats.org/officeDocument/2006/relationships/hyperlink" Target="https://aluext.sharepoint.com/sites/DesignandFeasibility/_layouts/15/listform.aspx?PageType=4&amp;ListId=48a11f45-f27a-4e70-b33d-a95f67709e8c&amp;ID=283&amp;ContentTypeID=0x01006440C635F0E5064897CB37DE8164FE39" TargetMode="External"/><Relationship Id="rId747" Type="http://schemas.openxmlformats.org/officeDocument/2006/relationships/hyperlink" Target="https://aluext.sharepoint.com/sites/DesignandFeasibility/Shared%20Documents/H/Heine%20&amp;%20Beisswenger_DE_Fellbach/Mach-ID_1489-Drawn%20RB%206082%20T6%20Dm%2020,,5mm" TargetMode="External"/><Relationship Id="rId954" Type="http://schemas.openxmlformats.org/officeDocument/2006/relationships/hyperlink" Target="https://aluext.sharepoint.com/sites/DesignandFeasibility/Shared%20Documents/A/AALCO%20Rutesheim_DE_Rutesheim/Mach-ID_1280-Cold%20drawn%20RB%206064A%20T9%20Dm%2050mm" TargetMode="External"/><Relationship Id="rId1377" Type="http://schemas.openxmlformats.org/officeDocument/2006/relationships/hyperlink" Target="https://aluext.sharepoint.com/sites/DesignandFeasibility/Shared%20Documents/S/Schmid%20Alutec_DE_Remshalden/Mach-ID_856-Vollprofil_6082" TargetMode="External"/><Relationship Id="rId1584" Type="http://schemas.openxmlformats.org/officeDocument/2006/relationships/hyperlink" Target="https://aluext.sharepoint.com/sites/DesignandFeasibility/Shared%20Documents/W/Wilsons_GB_Sawtry/Mach-ID_644-Wilsons_3dim_" TargetMode="External"/><Relationship Id="rId1791" Type="http://schemas.openxmlformats.org/officeDocument/2006/relationships/hyperlink" Target="https://aluext.sharepoint.com/sites/DesignandFeasibility/Shared%20Documents/J/Jenny%20Waltle%20GmbH_AT_Frastanz/Mach-ID_434-434-WZ_27326_Wandkonsolenprofil" TargetMode="External"/><Relationship Id="rId2428" Type="http://schemas.openxmlformats.org/officeDocument/2006/relationships/hyperlink" Target="https://aluext.sharepoint.com/sites/DesignandFeasibility/Lists/FeasibilityMainDB/DispForm.aspx?ID=1933" TargetMode="External"/><Relationship Id="rId2635" Type="http://schemas.openxmlformats.org/officeDocument/2006/relationships/hyperlink" Target="https://aluext.sharepoint.com/sites/DesignandFeasibility/Lists/FeasibilityMainDB/DispForm.aspx?ID=1726" TargetMode="External"/><Relationship Id="rId2842" Type="http://schemas.openxmlformats.org/officeDocument/2006/relationships/hyperlink" Target="https://aluext.sharepoint.com/sites/DesignandFeasibility/_layouts/15/listform.aspx?PageType=4&amp;ListId=48a11f45-f27a-4e70-b33d-a95f67709e8c&amp;ID=1269&amp;ContentTypeID=0x01006440C635F0E5064897CB37DE8164FE39" TargetMode="External"/><Relationship Id="rId83" Type="http://schemas.openxmlformats.org/officeDocument/2006/relationships/hyperlink" Target="https://aluext.sharepoint.com/sites/DesignandFeasibility/Shared%20Documents/H/Hydro%20Extrusion%20Lichtervelde%20NV-SA_BE_Lichtervelde/Mach-ID_2162-Renfe_HC" TargetMode="External"/><Relationship Id="rId607" Type="http://schemas.openxmlformats.org/officeDocument/2006/relationships/hyperlink" Target="https://aluext.sharepoint.com/sites/DesignandFeasibility/Shared%20Documents/C/Cteam%20Anlagentechnik%20GmbH_DE_Geisenhausen/Mach-ID_1633-UW_Biberach_" TargetMode="External"/><Relationship Id="rId814" Type="http://schemas.openxmlformats.org/officeDocument/2006/relationships/hyperlink" Target="https://aluext.sharepoint.com/sites/DesignandFeasibility/Shared%20Documents/M/Magna_AT_Weiz/Mach-ID_1421-FM29_Front-Rear_Subframe" TargetMode="External"/><Relationship Id="rId1237" Type="http://schemas.openxmlformats.org/officeDocument/2006/relationships/hyperlink" Target="https://aluext.sharepoint.com/sites/DesignandFeasibility/Shared%20Documents/Z/Zaun%20&amp;%20Garten_DE_Blankenfelde/Mach-ID_997-B35246" TargetMode="External"/><Relationship Id="rId1444" Type="http://schemas.openxmlformats.org/officeDocument/2006/relationships/hyperlink" Target="https://aluext.sharepoint.com/sites/DesignandFeasibility/Shared%20Documents/A/AMM_IT_Busnago/Mach-ID_788-Extruded%20and%20cold%20finished%20round%20bar" TargetMode="External"/><Relationship Id="rId1651" Type="http://schemas.openxmlformats.org/officeDocument/2006/relationships/hyperlink" Target="https://aluext.sharepoint.com/sites/DesignandFeasibility/Shared%20Documents/A/allega_CH_Niederglatt/Mach-ID_576-allega_Rd.127_2024" TargetMode="External"/><Relationship Id="rId2702" Type="http://schemas.openxmlformats.org/officeDocument/2006/relationships/hyperlink" Target="https://aluext.sharepoint.com/sites/DesignandFeasibility/Lists/FeasibilityMainDB/DispForm.aspx?ID=1659" TargetMode="External"/><Relationship Id="rId1304" Type="http://schemas.openxmlformats.org/officeDocument/2006/relationships/hyperlink" Target="https://aluext.sharepoint.com/sites/DesignandFeasibility/Shared%20Documents/S/Schmoll_DE_Roedermark/Mach-ID_929-neues_WZ_233mm_breit_aehnlich_WZ_27440" TargetMode="External"/><Relationship Id="rId1511" Type="http://schemas.openxmlformats.org/officeDocument/2006/relationships/hyperlink" Target="https://aluext.sharepoint.com/sites/DesignandFeasibility/Shared%20Documents/S/ST%20Extruded%20Products%20Germany_DE_DE%20Ladenburg/Mach-ID_720-Winkel%20160x140x12" TargetMode="External"/><Relationship Id="rId3269" Type="http://schemas.openxmlformats.org/officeDocument/2006/relationships/hyperlink" Target="https://aluext.sharepoint.com/sites/DesignandFeasibility/_layouts/15/listform.aspx?PageType=4&amp;ListId=48a11f45-f27a-4e70-b33d-a95f67709e8c&amp;ID=841&amp;ContentTypeID=0x01006440C635F0E5064897CB37DE8164FE39" TargetMode="External"/><Relationship Id="rId3476" Type="http://schemas.openxmlformats.org/officeDocument/2006/relationships/hyperlink" Target="https://aluext.sharepoint.com/sites/DesignandFeasibility/_layouts/15/listform.aspx?PageType=4&amp;ListId=48a11f45-f27a-4e70-b33d-a95f67709e8c&amp;ID=633&amp;ContentTypeID=0x01006440C635F0E5064897CB37DE8164FE39" TargetMode="External"/><Relationship Id="rId3683" Type="http://schemas.openxmlformats.org/officeDocument/2006/relationships/hyperlink" Target="https://aluext.sharepoint.com/sites/DesignandFeasibility/_layouts/15/listform.aspx?PageType=4&amp;ListId=48a11f45-f27a-4e70-b33d-a95f67709e8c&amp;ID=426&amp;ContentTypeID=0x01006440C635F0E5064897CB37DE8164FE39" TargetMode="External"/><Relationship Id="rId10" Type="http://schemas.openxmlformats.org/officeDocument/2006/relationships/hyperlink" Target="https://aluext.sharepoint.com/sites/DesignandFeasibility/Shared%20Documents/B/Bega%20Gantenbrink-Leuchten%20KG_DE_Menden/Mach-ID_2235-Fuss_Profil" TargetMode="External"/><Relationship Id="rId397" Type="http://schemas.openxmlformats.org/officeDocument/2006/relationships/hyperlink" Target="https://aluext.sharepoint.com/sites/DesignandFeasibility/Shared%20Documents/P/Profilgruppen%28NK%29_SE_%C3%85seda/Mach-ID_1846-Coil_profiles" TargetMode="External"/><Relationship Id="rId2078" Type="http://schemas.openxmlformats.org/officeDocument/2006/relationships/hyperlink" Target="https://aluext.sharepoint.com/sites/DesignandFeasibility/Shared%20Documents/W/WMH%20Westdeutscher%20Metall-Handel%20GmbH_DE_Essen/Mach-ID_125-Rohre_6060_220x15" TargetMode="External"/><Relationship Id="rId2285" Type="http://schemas.openxmlformats.org/officeDocument/2006/relationships/hyperlink" Target="https://aluext.sharepoint.com/sites/DesignandFeasibility/Lists/FeasibilityMainDB/DispForm.aspx?ID=2081" TargetMode="External"/><Relationship Id="rId2492" Type="http://schemas.openxmlformats.org/officeDocument/2006/relationships/hyperlink" Target="https://aluext.sharepoint.com/sites/DesignandFeasibility/Lists/FeasibilityMainDB/DispForm.aspx?ID=1869" TargetMode="External"/><Relationship Id="rId3129" Type="http://schemas.openxmlformats.org/officeDocument/2006/relationships/hyperlink" Target="https://aluext.sharepoint.com/sites/DesignandFeasibility/_layouts/15/listform.aspx?PageType=4&amp;ListId=48a11f45-f27a-4e70-b33d-a95f67709e8c&amp;ID=981&amp;ContentTypeID=0x01006440C635F0E5064897CB37DE8164FE39" TargetMode="External"/><Relationship Id="rId3336" Type="http://schemas.openxmlformats.org/officeDocument/2006/relationships/hyperlink" Target="https://aluext.sharepoint.com/sites/DesignandFeasibility/_layouts/15/listform.aspx?PageType=4&amp;ListId=48a11f45-f27a-4e70-b33d-a95f67709e8c&amp;ID=774&amp;ContentTypeID=0x01006440C635F0E5064897CB37DE8164FE39" TargetMode="External"/><Relationship Id="rId3890" Type="http://schemas.openxmlformats.org/officeDocument/2006/relationships/hyperlink" Target="https://aluext.sharepoint.com/sites/DesignandFeasibility/_layouts/15/listform.aspx?PageType=4&amp;ListId=48a11f45-f27a-4e70-b33d-a95f67709e8c&amp;ID=219&amp;ContentTypeID=0x01006440C635F0E5064897CB37DE8164FE39" TargetMode="External"/><Relationship Id="rId257" Type="http://schemas.openxmlformats.org/officeDocument/2006/relationships/hyperlink" Target="https://aluext.sharepoint.com/sites/DesignandFeasibility/Shared%20Documents/R/Roeder%20Zelt-%20und%20Veranstaltungsservice%20GmbH_DE_Buedingen/Mach-ID_1986-500_er_Profil" TargetMode="External"/><Relationship Id="rId464" Type="http://schemas.openxmlformats.org/officeDocument/2006/relationships/hyperlink" Target="https://aluext.sharepoint.com/sites/DesignandFeasibility/Shared%20Documents/B/BMW%20AG%20Bayerische%20Motoren%20Werke%20AG_DE_Muenchen/Mach-ID_1779-GEN5%2B" TargetMode="External"/><Relationship Id="rId1094" Type="http://schemas.openxmlformats.org/officeDocument/2006/relationships/hyperlink" Target="https://aluext.sharepoint.com/sites/DesignandFeasibility/Shared%20Documents/A/apra-ger&#228;tebau_DE_Neukirchen/Mach-ID_1140-Paul_Profil" TargetMode="External"/><Relationship Id="rId2145" Type="http://schemas.openxmlformats.org/officeDocument/2006/relationships/hyperlink" Target="https://aluext.sharepoint.com/sites/DesignandFeasibility/Shared%20Documents/N/Nemak_DE_DE_Frankfurt/Mach-ID_50-SP56" TargetMode="External"/><Relationship Id="rId3543" Type="http://schemas.openxmlformats.org/officeDocument/2006/relationships/hyperlink" Target="https://aluext.sharepoint.com/sites/DesignandFeasibility/_layouts/15/listform.aspx?PageType=4&amp;ListId=48a11f45-f27a-4e70-b33d-a95f67709e8c&amp;ID=566&amp;ContentTypeID=0x01006440C635F0E5064897CB37DE8164FE39" TargetMode="External"/><Relationship Id="rId3750" Type="http://schemas.openxmlformats.org/officeDocument/2006/relationships/hyperlink" Target="https://aluext.sharepoint.com/sites/DesignandFeasibility/_layouts/15/listform.aspx?PageType=4&amp;ListId=48a11f45-f27a-4e70-b33d-a95f67709e8c&amp;ID=359&amp;ContentTypeID=0x01006440C635F0E5064897CB37DE8164FE39" TargetMode="External"/><Relationship Id="rId117" Type="http://schemas.openxmlformats.org/officeDocument/2006/relationships/hyperlink" Target="https://aluext.sharepoint.com/sites/DesignandFeasibility/Shared%20Documents/M/Mersen%20France%20La%20Mure%20-%20Les%20Revoulins_FR_La%20Mure/Mach-ID_2128-526_x_11_mm" TargetMode="External"/><Relationship Id="rId671" Type="http://schemas.openxmlformats.org/officeDocument/2006/relationships/hyperlink" Target="https://aluext.sharepoint.com/sites/DesignandFeasibility/Shared%20Documents/A/Alutecta_DE_Kirchberg/Mach-ID_1565-diverse%20Bestandsprofile" TargetMode="External"/><Relationship Id="rId2352" Type="http://schemas.openxmlformats.org/officeDocument/2006/relationships/hyperlink" Target="https://aluext.sharepoint.com/sites/DesignandFeasibility/Lists/FeasibilityMainDB/DispForm.aspx?ID=2009" TargetMode="External"/><Relationship Id="rId3403" Type="http://schemas.openxmlformats.org/officeDocument/2006/relationships/hyperlink" Target="https://aluext.sharepoint.com/sites/DesignandFeasibility/_layouts/15/listform.aspx?PageType=4&amp;ListId=48a11f45-f27a-4e70-b33d-a95f67709e8c&amp;ID=706&amp;ContentTypeID=0x01006440C635F0E5064897CB37DE8164FE39" TargetMode="External"/><Relationship Id="rId3610" Type="http://schemas.openxmlformats.org/officeDocument/2006/relationships/hyperlink" Target="https://aluext.sharepoint.com/sites/DesignandFeasibility/_layouts/15/listform.aspx?PageType=4&amp;ListId=48a11f45-f27a-4e70-b33d-a95f67709e8c&amp;ID=499&amp;ContentTypeID=0x01006440C635F0E5064897CB37DE8164FE39" TargetMode="External"/><Relationship Id="rId324" Type="http://schemas.openxmlformats.org/officeDocument/2006/relationships/hyperlink" Target="https://aluext.sharepoint.com/sites/DesignandFeasibility/Shared%20Documents/R/Robert%20Bosch%20GmbH_DE_Stuttgart-Zuffenhausen/Mach-ID_1919-Gen_10_R45" TargetMode="External"/><Relationship Id="rId531" Type="http://schemas.openxmlformats.org/officeDocument/2006/relationships/hyperlink" Target="https://aluext.sharepoint.com/sites/DesignandFeasibility/Shared%20Documents/G/Gie%C3%9Fler%20%28NK%29_DE_Elzach/Mach-ID_1711-Rundstangen" TargetMode="External"/><Relationship Id="rId1161" Type="http://schemas.openxmlformats.org/officeDocument/2006/relationships/hyperlink" Target="https://aluext.sharepoint.com/sites/DesignandFeasibility/Shared%20Documents/C/Cometal_DE_Weinstadt/Mach-ID_1073-Cold%20Drawn%20round%20bar%206262A%20T9%20Dm%2018mm" TargetMode="External"/><Relationship Id="rId2005" Type="http://schemas.openxmlformats.org/officeDocument/2006/relationships/hyperlink" Target="https://aluext.sharepoint.com/sites/DesignandFeasibility/Shared%20Documents/N/NORFI_DE_Unterensingen/Mach-ID_214-B70108" TargetMode="External"/><Relationship Id="rId2212" Type="http://schemas.openxmlformats.org/officeDocument/2006/relationships/hyperlink" Target="https://aluext.sharepoint.com/sites/DesignandFeasibility/Lists/FeasibilityMainDB/DispForm.aspx?ID=2154" TargetMode="External"/><Relationship Id="rId1021" Type="http://schemas.openxmlformats.org/officeDocument/2006/relationships/hyperlink" Target="https://aluext.sharepoint.com/sites/DesignandFeasibility/Shared%20Documents/W/WMH_DE_Essen/Mach-ID_1213-Extruded%20RB%202024%20T3511/T4" TargetMode="External"/><Relationship Id="rId1978" Type="http://schemas.openxmlformats.org/officeDocument/2006/relationships/hyperlink" Target="https://aluext.sharepoint.com/sites/DesignandFeasibility/Shared%20Documents/B/Bonetti_IT_Genova/Mach-ID_245-Bonetti_3%20rd.bars_7075" TargetMode="External"/><Relationship Id="rId3193" Type="http://schemas.openxmlformats.org/officeDocument/2006/relationships/hyperlink" Target="https://aluext.sharepoint.com/sites/DesignandFeasibility/_layouts/15/listform.aspx?PageType=4&amp;ListId=48a11f45-f27a-4e70-b33d-a95f67709e8c&amp;ID=917&amp;ContentTypeID=0x01006440C635F0E5064897CB37DE8164FE39" TargetMode="External"/><Relationship Id="rId4037" Type="http://schemas.openxmlformats.org/officeDocument/2006/relationships/hyperlink" Target="https://aluext.sharepoint.com/sites/DesignandFeasibility/_layouts/15/listform.aspx?PageType=4&amp;ListId=48a11f45-f27a-4e70-b33d-a95f67709e8c&amp;ID=72&amp;ContentTypeID=0x01006440C635F0E5064897CB37DE8164FE39" TargetMode="External"/><Relationship Id="rId1838" Type="http://schemas.openxmlformats.org/officeDocument/2006/relationships/hyperlink" Target="https://aluext.sharepoint.com/sites/DesignandFeasibility/Shared%20Documents/W/WFEL_GB_Stockport,,%20Cheshire/Mach-ID_385-Tyro%20Launch%20Beam" TargetMode="External"/><Relationship Id="rId3053" Type="http://schemas.openxmlformats.org/officeDocument/2006/relationships/hyperlink" Target="https://aluext.sharepoint.com/sites/DesignandFeasibility/_layouts/15/listform.aspx?PageType=4&amp;ListId=48a11f45-f27a-4e70-b33d-a95f67709e8c&amp;ID=1058&amp;ContentTypeID=0x01006440C635F0E5064897CB37DE8164FE39" TargetMode="External"/><Relationship Id="rId3260" Type="http://schemas.openxmlformats.org/officeDocument/2006/relationships/hyperlink" Target="https://aluext.sharepoint.com/sites/DesignandFeasibility/_layouts/15/listform.aspx?PageType=4&amp;ListId=48a11f45-f27a-4e70-b33d-a95f67709e8c&amp;ID=850&amp;ContentTypeID=0x01006440C635F0E5064897CB37DE8164FE39" TargetMode="External"/><Relationship Id="rId181" Type="http://schemas.openxmlformats.org/officeDocument/2006/relationships/hyperlink" Target="https://aluext.sharepoint.com/sites/DesignandFeasibility/Shared%20Documents/T/Thyssenkrupp%20Automotive%28NK%29_DE_Heilbronn/Mach-ID_2063-PO983_weitere_Profilteile" TargetMode="External"/><Relationship Id="rId1905" Type="http://schemas.openxmlformats.org/officeDocument/2006/relationships/hyperlink" Target="https://aluext.sharepoint.com/sites/DesignandFeasibility/Shared%20Documents/S/stuermsfs_CH_Goldach/Mach-ID_318-Rundrohr%2058%20x%204" TargetMode="External"/><Relationship Id="rId3120" Type="http://schemas.openxmlformats.org/officeDocument/2006/relationships/hyperlink" Target="https://aluext.sharepoint.com/sites/DesignandFeasibility/_layouts/15/listform.aspx?PageType=4&amp;ListId=48a11f45-f27a-4e70-b33d-a95f67709e8c&amp;ID=990&amp;ContentTypeID=0x01006440C635F0E5064897CB37DE8164FE39" TargetMode="External"/><Relationship Id="rId998" Type="http://schemas.openxmlformats.org/officeDocument/2006/relationships/hyperlink" Target="https://aluext.sharepoint.com/sites/DesignandFeasibility/Shared%20Documents/K/Kalapurna_In_Indien/Mach-ID_1236-Extruded%20Flat%20bars%202014A%20T6511" TargetMode="External"/><Relationship Id="rId2679" Type="http://schemas.openxmlformats.org/officeDocument/2006/relationships/hyperlink" Target="https://aluext.sharepoint.com/sites/DesignandFeasibility/Lists/FeasibilityMainDB/DispForm.aspx?ID=1682" TargetMode="External"/><Relationship Id="rId2886" Type="http://schemas.openxmlformats.org/officeDocument/2006/relationships/hyperlink" Target="https://aluext.sharepoint.com/sites/DesignandFeasibility/_layouts/15/listform.aspx?PageType=4&amp;ListId=48a11f45-f27a-4e70-b33d-a95f67709e8c&amp;ID=1225&amp;ContentTypeID=0x01006440C635F0E5064897CB37DE8164FE39" TargetMode="External"/><Relationship Id="rId3937" Type="http://schemas.openxmlformats.org/officeDocument/2006/relationships/hyperlink" Target="https://aluext.sharepoint.com/sites/DesignandFeasibility/_layouts/15/listform.aspx?PageType=4&amp;ListId=48a11f45-f27a-4e70-b33d-a95f67709e8c&amp;ID=172&amp;ContentTypeID=0x01006440C635F0E5064897CB37DE8164FE39" TargetMode="External"/><Relationship Id="rId858" Type="http://schemas.openxmlformats.org/officeDocument/2006/relationships/hyperlink" Target="https://aluext.sharepoint.com/sites/DesignandFeasibility/Shared%20Documents/H/Heine%20&amp;%20Beiswenger_DE_Fellbach/Mach-ID_1377-Drawn%20RB%20AlEco%20T8%20Dm%2027" TargetMode="External"/><Relationship Id="rId1488" Type="http://schemas.openxmlformats.org/officeDocument/2006/relationships/hyperlink" Target="https://aluext.sharepoint.com/sites/DesignandFeasibility/Shared%20Documents/V/VT%20Metal_HU_Sz&#233;kesfeh&#233;rv&#225;r/Mach-ID_743-VT%20Metal_2drawings%206060T6" TargetMode="External"/><Relationship Id="rId1695" Type="http://schemas.openxmlformats.org/officeDocument/2006/relationships/hyperlink" Target="https://aluext.sharepoint.com/sites/DesignandFeasibility/Shared%20Documents/A/Asti%20Aircraft%20Services%20s.r.l_IT_Torino/Mach-ID_530-Round_bars_6061_T6_22mt_dia_200" TargetMode="External"/><Relationship Id="rId2539" Type="http://schemas.openxmlformats.org/officeDocument/2006/relationships/hyperlink" Target="https://aluext.sharepoint.com/sites/DesignandFeasibility/Lists/FeasibilityMainDB/DispForm.aspx?ID=1822" TargetMode="External"/><Relationship Id="rId2746" Type="http://schemas.openxmlformats.org/officeDocument/2006/relationships/hyperlink" Target="https://aluext.sharepoint.com/sites/DesignandFeasibility/Lists/FeasibilityMainDB/DispForm.aspx?ID=1615" TargetMode="External"/><Relationship Id="rId2953" Type="http://schemas.openxmlformats.org/officeDocument/2006/relationships/hyperlink" Target="https://aluext.sharepoint.com/sites/DesignandFeasibility/_layouts/15/listform.aspx?PageType=4&amp;ListId=48a11f45-f27a-4e70-b33d-a95f67709e8c&amp;ID=1158&amp;ContentTypeID=0x01006440C635F0E5064897CB37DE8164FE39" TargetMode="External"/><Relationship Id="rId718" Type="http://schemas.openxmlformats.org/officeDocument/2006/relationships/hyperlink" Target="https://aluext.sharepoint.com/sites/DesignandFeasibility/Shared%20Documents/M/Moked%20Precision_Is_Israel/Mach-ID_1518-EXtruded%20RB%20201%20T6511%20Dm%20100mm" TargetMode="External"/><Relationship Id="rId925" Type="http://schemas.openxmlformats.org/officeDocument/2006/relationships/hyperlink" Target="https://aluext.sharepoint.com/sites/DesignandFeasibility/Shared%20Documents/W/WMH_DE_Essen/Mach-ID_1310-Extruded%20RB%20AlEco62Sn%20T6%20Dm%2070mm" TargetMode="External"/><Relationship Id="rId1348" Type="http://schemas.openxmlformats.org/officeDocument/2006/relationships/hyperlink" Target="https://aluext.sharepoint.com/sites/DesignandFeasibility/Shared%20Documents/A/Apra_DE_Neukirchen/Mach-ID_885-SAP%2039087" TargetMode="External"/><Relationship Id="rId1555" Type="http://schemas.openxmlformats.org/officeDocument/2006/relationships/hyperlink" Target="https://aluext.sharepoint.com/sites/DesignandFeasibility/Shared%20Documents/H/Heitmann%20Metallhandel%20GmbH_DE_DE%2050735%20K&#246;ln/Mach-ID_675-Rohr%20170x20%20mm" TargetMode="External"/><Relationship Id="rId1762" Type="http://schemas.openxmlformats.org/officeDocument/2006/relationships/hyperlink" Target="https://aluext.sharepoint.com/sites/DesignandFeasibility/Shared%20Documents/A/Alstom_FR_Valenciennes/Mach-ID_463-100025817-1" TargetMode="External"/><Relationship Id="rId2606" Type="http://schemas.openxmlformats.org/officeDocument/2006/relationships/hyperlink" Target="https://aluext.sharepoint.com/sites/DesignandFeasibility/Lists/FeasibilityMainDB/DispForm.aspx?ID=1755" TargetMode="External"/><Relationship Id="rId1208" Type="http://schemas.openxmlformats.org/officeDocument/2006/relationships/hyperlink" Target="https://aluext.sharepoint.com/sites/DesignandFeasibility/Shared%20Documents/Forms/AllItems.aspx?viewid=de914f38%2De05a%2D47d0%2D862d%2D93faebf2eeb7&amp;id=%2Fsites%2FDesignandFeasibility%2FShared%20Documents%2FA%2FAlstom%5FPo%5FKatowice" TargetMode="External"/><Relationship Id="rId1415" Type="http://schemas.openxmlformats.org/officeDocument/2006/relationships/hyperlink" Target="https://aluext.sharepoint.com/sites/DesignandFeasibility/Shared%20Documents/M/Metalcentret%20Glostrup_DK_Glostrup%20DK/Mach-ID_817-Flat%20bar%20100x180%20EN-AW%207075%20T6(511)" TargetMode="External"/><Relationship Id="rId2813" Type="http://schemas.openxmlformats.org/officeDocument/2006/relationships/hyperlink" Target="https://aluext.sharepoint.com/sites/DesignandFeasibility/_layouts/15/listform.aspx?PageType=4&amp;ListId=48a11f45-f27a-4e70-b33d-a95f67709e8c&amp;ID=1298&amp;ContentTypeID=0x01006440C635F0E5064897CB37DE8164FE39" TargetMode="External"/><Relationship Id="rId54" Type="http://schemas.openxmlformats.org/officeDocument/2006/relationships/hyperlink" Target="https://aluext.sharepoint.com/sites/DesignandFeasibility/Shared%20Documents/B/BOSIG%20GmbH_DE_Gingen/Mach-ID_2191-Aluprofil_65_mm-Version" TargetMode="External"/><Relationship Id="rId1622" Type="http://schemas.openxmlformats.org/officeDocument/2006/relationships/hyperlink" Target="https://aluext.sharepoint.com/sites/DesignandFeasibility/Shared%20Documents/A/Astrup_NO_Oslo/Mach-ID_606-Profil_6060_" TargetMode="External"/><Relationship Id="rId2189" Type="http://schemas.openxmlformats.org/officeDocument/2006/relationships/hyperlink" Target="https://aluext.sharepoint.com/sites/DesignandFeasibility/Lists/FeasibilityMainDB/DispForm.aspx?ID=2177" TargetMode="External"/><Relationship Id="rId3587" Type="http://schemas.openxmlformats.org/officeDocument/2006/relationships/hyperlink" Target="https://aluext.sharepoint.com/sites/DesignandFeasibility/_layouts/15/listform.aspx?PageType=4&amp;ListId=48a11f45-f27a-4e70-b33d-a95f67709e8c&amp;ID=522&amp;ContentTypeID=0x01006440C635F0E5064897CB37DE8164FE39" TargetMode="External"/><Relationship Id="rId3794" Type="http://schemas.openxmlformats.org/officeDocument/2006/relationships/hyperlink" Target="https://aluext.sharepoint.com/sites/DesignandFeasibility/_layouts/15/listform.aspx?PageType=4&amp;ListId=48a11f45-f27a-4e70-b33d-a95f67709e8c&amp;ID=315&amp;ContentTypeID=0x01006440C635F0E5064897CB37DE8164FE39" TargetMode="External"/><Relationship Id="rId2396" Type="http://schemas.openxmlformats.org/officeDocument/2006/relationships/hyperlink" Target="https://aluext.sharepoint.com/sites/DesignandFeasibility/Lists/FeasibilityMainDB/DispForm.aspx?ID=1965" TargetMode="External"/><Relationship Id="rId3447" Type="http://schemas.openxmlformats.org/officeDocument/2006/relationships/hyperlink" Target="https://aluext.sharepoint.com/sites/DesignandFeasibility/_layouts/15/listform.aspx?PageType=4&amp;ListId=48a11f45-f27a-4e70-b33d-a95f67709e8c&amp;ID=662&amp;ContentTypeID=0x01006440C635F0E5064897CB37DE8164FE39" TargetMode="External"/><Relationship Id="rId3654" Type="http://schemas.openxmlformats.org/officeDocument/2006/relationships/hyperlink" Target="https://aluext.sharepoint.com/sites/DesignandFeasibility/_layouts/15/listform.aspx?PageType=4&amp;ListId=48a11f45-f27a-4e70-b33d-a95f67709e8c&amp;ID=455&amp;ContentTypeID=0x01006440C635F0E5064897CB37DE8164FE39" TargetMode="External"/><Relationship Id="rId3861" Type="http://schemas.openxmlformats.org/officeDocument/2006/relationships/hyperlink" Target="https://aluext.sharepoint.com/sites/DesignandFeasibility/_layouts/15/listform.aspx?PageType=4&amp;ListId=48a11f45-f27a-4e70-b33d-a95f67709e8c&amp;ID=248&amp;ContentTypeID=0x01006440C635F0E5064897CB37DE8164FE39" TargetMode="External"/><Relationship Id="rId368" Type="http://schemas.openxmlformats.org/officeDocument/2006/relationships/hyperlink" Target="https://aluext.sharepoint.com/sites/DesignandFeasibility/Shared%20Documents/A/Alumeco%20Finland%20Oy%20AB_FI_Turku/Mach-ID_1875-Flat_bars_6073" TargetMode="External"/><Relationship Id="rId575" Type="http://schemas.openxmlformats.org/officeDocument/2006/relationships/hyperlink" Target="https://aluext.sharepoint.com/sites/DesignandFeasibility/Shared%20Documents/R/Rimac%20Automobili%28NK%29_HR_Sveta%20Nedelja/Mach-ID_1665-Battery_structure_middle_housing" TargetMode="External"/><Relationship Id="rId782" Type="http://schemas.openxmlformats.org/officeDocument/2006/relationships/hyperlink" Target="https://aluext.sharepoint.com/sites/DesignandFeasibility/Shared%20Documents/K/Kloeckner_DE_Kaufungen/Mach-ID_1453-Saeulenprofil" TargetMode="External"/><Relationship Id="rId2049" Type="http://schemas.openxmlformats.org/officeDocument/2006/relationships/hyperlink" Target="https://aluext.sharepoint.com/sites/DesignandFeasibility/Shared%20Documents/B/BMW_DE_Dingolfing/Mach-ID_160-Schubfeld%20PHEV%20und%20BEV" TargetMode="External"/><Relationship Id="rId2256" Type="http://schemas.openxmlformats.org/officeDocument/2006/relationships/hyperlink" Target="https://aluext.sharepoint.com/sites/DesignandFeasibility/Lists/FeasibilityMainDB/DispForm.aspx?ID=2110" TargetMode="External"/><Relationship Id="rId2463" Type="http://schemas.openxmlformats.org/officeDocument/2006/relationships/hyperlink" Target="https://aluext.sharepoint.com/sites/DesignandFeasibility/Lists/FeasibilityMainDB/DispForm.aspx?ID=1898" TargetMode="External"/><Relationship Id="rId2670" Type="http://schemas.openxmlformats.org/officeDocument/2006/relationships/hyperlink" Target="https://aluext.sharepoint.com/sites/DesignandFeasibility/Lists/FeasibilityMainDB/DispForm.aspx?ID=1691" TargetMode="External"/><Relationship Id="rId3307" Type="http://schemas.openxmlformats.org/officeDocument/2006/relationships/hyperlink" Target="https://aluext.sharepoint.com/sites/DesignandFeasibility/_layouts/15/listform.aspx?PageType=4&amp;ListId=48a11f45-f27a-4e70-b33d-a95f67709e8c&amp;ID=803&amp;ContentTypeID=0x01006440C635F0E5064897CB37DE8164FE39" TargetMode="External"/><Relationship Id="rId3514" Type="http://schemas.openxmlformats.org/officeDocument/2006/relationships/hyperlink" Target="https://aluext.sharepoint.com/sites/DesignandFeasibility/_layouts/15/listform.aspx?PageType=4&amp;ListId=48a11f45-f27a-4e70-b33d-a95f67709e8c&amp;ID=595&amp;ContentTypeID=0x01006440C635F0E5064897CB37DE8164FE39" TargetMode="External"/><Relationship Id="rId3721" Type="http://schemas.openxmlformats.org/officeDocument/2006/relationships/hyperlink" Target="https://aluext.sharepoint.com/sites/DesignandFeasibility/_layouts/15/listform.aspx?PageType=4&amp;ListId=48a11f45-f27a-4e70-b33d-a95f67709e8c&amp;ID=388&amp;ContentTypeID=0x01006440C635F0E5064897CB37DE8164FE39" TargetMode="External"/><Relationship Id="rId228" Type="http://schemas.openxmlformats.org/officeDocument/2006/relationships/hyperlink" Target="https://aluext.sharepoint.com/sites/DesignandFeasibility/Shared%20Documents/J/J%26D%20BV_NL_EK%20Zaandam/Mach-ID_2016-Sandwish_profile" TargetMode="External"/><Relationship Id="rId435" Type="http://schemas.openxmlformats.org/officeDocument/2006/relationships/hyperlink" Target="https://aluext.sharepoint.com/sites/DesignandFeasibility/Shared%20Documents/D/Dr%20Hoenle%20AG%20UV%20Technologie_DE_Graefelfing/Mach-ID_1808-Zeichnungsprofil" TargetMode="External"/><Relationship Id="rId642" Type="http://schemas.openxmlformats.org/officeDocument/2006/relationships/hyperlink" Target="https://aluext.sharepoint.com/sites/DesignandFeasibility/Shared%20Documents/A/AALCO%20Rutesheim_DE_Rutesheim/Mach-ID_1594-Drawn%206262A%20T9%20Dm%2021/26/36mm" TargetMode="External"/><Relationship Id="rId1065" Type="http://schemas.openxmlformats.org/officeDocument/2006/relationships/hyperlink" Target="https://aluext.sharepoint.com/sites/DesignandFeasibility/Shared%20Documents/A/Airoldi_IT_Molteno/Mach-ID_1169-Billets_6082_2007" TargetMode="External"/><Relationship Id="rId1272" Type="http://schemas.openxmlformats.org/officeDocument/2006/relationships/hyperlink" Target="https://aluext.sharepoint.com/sites/DesignandFeasibility/Shared%20Documents/A/AMM_IT_Busnago/Mach-ID_962-Extruded%20Round%20Bar%207075%20T73511" TargetMode="External"/><Relationship Id="rId2116" Type="http://schemas.openxmlformats.org/officeDocument/2006/relationships/hyperlink" Target="https://aluext.sharepoint.com/sites/DesignandFeasibility/Shared%20Documents/B/Bosch%20Security%20Sysstems%20B.V._NL_NL_Eindhoven/Mach-ID_81-" TargetMode="External"/><Relationship Id="rId2323" Type="http://schemas.openxmlformats.org/officeDocument/2006/relationships/hyperlink" Target="https://aluext.sharepoint.com/sites/DesignandFeasibility/Lists/FeasibilityMainDB/DispForm.aspx?ID=2038" TargetMode="External"/><Relationship Id="rId2530" Type="http://schemas.openxmlformats.org/officeDocument/2006/relationships/hyperlink" Target="https://aluext.sharepoint.com/sites/DesignandFeasibility/Lists/FeasibilityMainDB/DispForm.aspx?ID=1831" TargetMode="External"/><Relationship Id="rId502" Type="http://schemas.openxmlformats.org/officeDocument/2006/relationships/hyperlink" Target="https://aluext.sharepoint.com/sites/DesignandFeasibility/Shared%20Documents/S/ST%20Extruded%20Products%20Germany%20GmbH%20DE%20Ladenburg%28NK%29_DE_Ladenburg/Mach-ID_1740-Flach_45_x_32_6082_Gotzeina" TargetMode="External"/><Relationship Id="rId1132" Type="http://schemas.openxmlformats.org/officeDocument/2006/relationships/hyperlink" Target="https://aluext.sharepoint.com/sites/DesignandFeasibility/Shared%20Documents/K/Kalapurna_In_India/Mach-ID_1102-Extruded%20Round%20bar%202014A%20F%20dia%20200mm" TargetMode="External"/><Relationship Id="rId3097" Type="http://schemas.openxmlformats.org/officeDocument/2006/relationships/hyperlink" Target="https://aluext.sharepoint.com/sites/DesignandFeasibility/_layouts/15/listform.aspx?PageType=4&amp;ListId=48a11f45-f27a-4e70-b33d-a95f67709e8c&amp;ID=1013&amp;ContentTypeID=0x01006440C635F0E5064897CB37DE8164FE39" TargetMode="External"/><Relationship Id="rId1949" Type="http://schemas.openxmlformats.org/officeDocument/2006/relationships/hyperlink" Target="https://aluext.sharepoint.com/sites/DesignandFeasibility/Shared%20Documents/A/Alutecta%20Aluminiumprodukte%20GmbH%20%26%20Co%20KG_DE_Pleidesheim/Mach-ID_273-273-3" TargetMode="External"/><Relationship Id="rId3164" Type="http://schemas.openxmlformats.org/officeDocument/2006/relationships/hyperlink" Target="https://aluext.sharepoint.com/sites/DesignandFeasibility/_layouts/15/listform.aspx?PageType=4&amp;ListId=48a11f45-f27a-4e70-b33d-a95f67709e8c&amp;ID=946&amp;ContentTypeID=0x01006440C635F0E5064897CB37DE8164FE39" TargetMode="External"/><Relationship Id="rId4008" Type="http://schemas.openxmlformats.org/officeDocument/2006/relationships/hyperlink" Target="https://aluext.sharepoint.com/sites/DesignandFeasibility/_layouts/15/listform.aspx?PageType=4&amp;ListId=48a11f45-f27a-4e70-b33d-a95f67709e8c&amp;ID=101&amp;ContentTypeID=0x01006440C635F0E5064897CB37DE8164FE39" TargetMode="External"/><Relationship Id="rId292" Type="http://schemas.openxmlformats.org/officeDocument/2006/relationships/hyperlink" Target="https://aluext.sharepoint.com/sites/DesignandFeasibility/Shared%20Documents/M/ML%20Metall-Concept%20GmbH_DE_Freudenstadt/Mach-ID_1951-Profil" TargetMode="External"/><Relationship Id="rId1809" Type="http://schemas.openxmlformats.org/officeDocument/2006/relationships/hyperlink" Target="https://aluext.sharepoint.com/sites/DesignandFeasibility/Shared%20Documents/J/Jenny%20Waltle%20GmbH_AT_Frastanz/Mach-ID_416-416-WZ_26322_Kippaufnahmeprofil_11500" TargetMode="External"/><Relationship Id="rId3371" Type="http://schemas.openxmlformats.org/officeDocument/2006/relationships/hyperlink" Target="https://aluext.sharepoint.com/sites/DesignandFeasibility/_layouts/15/listform.aspx?PageType=4&amp;ListId=48a11f45-f27a-4e70-b33d-a95f67709e8c&amp;ID=739&amp;ContentTypeID=0x01006440C635F0E5064897CB37DE8164FE39" TargetMode="External"/><Relationship Id="rId2180" Type="http://schemas.openxmlformats.org/officeDocument/2006/relationships/hyperlink" Target="https://aluext.sharepoint.com/sites/DesignandFeasibility/Lists/FeasibilityMainDB/DispForm.aspx?ID=2186" TargetMode="External"/><Relationship Id="rId3024" Type="http://schemas.openxmlformats.org/officeDocument/2006/relationships/hyperlink" Target="https://aluext.sharepoint.com/sites/DesignandFeasibility/_layouts/15/listform.aspx?PageType=4&amp;ListId=48a11f45-f27a-4e70-b33d-a95f67709e8c&amp;ID=1087&amp;ContentTypeID=0x01006440C635F0E5064897CB37DE8164FE39" TargetMode="External"/><Relationship Id="rId3231" Type="http://schemas.openxmlformats.org/officeDocument/2006/relationships/hyperlink" Target="https://aluext.sharepoint.com/sites/DesignandFeasibility/_layouts/15/listform.aspx?PageType=4&amp;ListId=48a11f45-f27a-4e70-b33d-a95f67709e8c&amp;ID=879&amp;ContentTypeID=0x01006440C635F0E5064897CB37DE8164FE39" TargetMode="External"/><Relationship Id="rId152" Type="http://schemas.openxmlformats.org/officeDocument/2006/relationships/hyperlink" Target="https://aluext.sharepoint.com/sites/DesignandFeasibility/Shared%20Documents/B/Bega%20Gantenbrink-Leuchten%20KG_DE_Menden/Mach-ID_2093-24001543" TargetMode="External"/><Relationship Id="rId2040" Type="http://schemas.openxmlformats.org/officeDocument/2006/relationships/hyperlink" Target="https://aluext.sharepoint.com/sites/DesignandFeasibility/Shared%20Documents/D/Dura%20Automotive%20Cz,,%20Ks_CZ_Blatna/Mach-ID_172-Carry%20over" TargetMode="External"/><Relationship Id="rId2997" Type="http://schemas.openxmlformats.org/officeDocument/2006/relationships/hyperlink" Target="https://aluext.sharepoint.com/sites/DesignandFeasibility/_layouts/15/listform.aspx?PageType=4&amp;ListId=48a11f45-f27a-4e70-b33d-a95f67709e8c&amp;ID=1114&amp;ContentTypeID=0x01006440C635F0E5064897CB37DE8164FE39" TargetMode="External"/><Relationship Id="rId969" Type="http://schemas.openxmlformats.org/officeDocument/2006/relationships/hyperlink" Target="https://aluext.sharepoint.com/sites/DesignandFeasibility/Shared%20Documents/A/AAlco_DE_Haltern%20am%20See/Mach-ID_1265-Cold%20Drawn%20RB%206082%20T6%20Dm%2031mm" TargetMode="External"/><Relationship Id="rId1599" Type="http://schemas.openxmlformats.org/officeDocument/2006/relationships/hyperlink" Target="https://aluext.sharepoint.com/sites/DesignandFeasibility/Shared%20Documents/S/Schuetze%20Anlagenbau_DE_Wittenberg/Mach-ID_629-B70135" TargetMode="External"/><Relationship Id="rId1459" Type="http://schemas.openxmlformats.org/officeDocument/2006/relationships/hyperlink" Target="https://aluext.sharepoint.com/sites/DesignandFeasibility/Shared%20Documents/A/Aviometal_IT_Arsago%20Seprio/Mach-ID_773-Extruded%20Roundbar%207075%20T73511" TargetMode="External"/><Relationship Id="rId2857" Type="http://schemas.openxmlformats.org/officeDocument/2006/relationships/hyperlink" Target="https://aluext.sharepoint.com/sites/DesignandFeasibility/_layouts/15/listform.aspx?PageType=4&amp;ListId=48a11f45-f27a-4e70-b33d-a95f67709e8c&amp;ID=1254&amp;ContentTypeID=0x01006440C635F0E5064897CB37DE8164FE39" TargetMode="External"/><Relationship Id="rId3908" Type="http://schemas.openxmlformats.org/officeDocument/2006/relationships/hyperlink" Target="https://aluext.sharepoint.com/sites/DesignandFeasibility/_layouts/15/listform.aspx?PageType=4&amp;ListId=48a11f45-f27a-4e70-b33d-a95f67709e8c&amp;ID=201&amp;ContentTypeID=0x01006440C635F0E5064897CB37DE8164FE39" TargetMode="External"/><Relationship Id="rId98" Type="http://schemas.openxmlformats.org/officeDocument/2006/relationships/hyperlink" Target="https://aluext.sharepoint.com/sites/DesignandFeasibility/Shared%20Documents/M/Marine%20Aluminium%20AS_NO_Alvaldsnes/Mach-ID_2147-I_beam_400x200x16x10mm" TargetMode="External"/><Relationship Id="rId829" Type="http://schemas.openxmlformats.org/officeDocument/2006/relationships/hyperlink" Target="https://aluext.sharepoint.com/sites/DesignandFeasibility/Shared%20Documents/M/Moked_Is_Israel/Mach-ID_1406-Cold%20finished%20RB%206061%20T651%20Dm200mm" TargetMode="External"/><Relationship Id="rId1666" Type="http://schemas.openxmlformats.org/officeDocument/2006/relationships/hyperlink" Target="https://aluext.sharepoint.com/sites/DesignandFeasibility/Shared%20Documents/M/Manfred%20J.C.%20Niemann_DE_Bremen/Mach-ID_560-Vkt.%20120%206082%20T6%20ABB-Material" TargetMode="External"/><Relationship Id="rId1873" Type="http://schemas.openxmlformats.org/officeDocument/2006/relationships/hyperlink" Target="https://aluext.sharepoint.com/sites/DesignandFeasibility/Shared%20Documents/M/Manfred%20J.C.%20Niemann_DE_Bremen/Mach-ID_350-6kt-Hohlprofil" TargetMode="External"/><Relationship Id="rId2717" Type="http://schemas.openxmlformats.org/officeDocument/2006/relationships/hyperlink" Target="https://aluext.sharepoint.com/sites/DesignandFeasibility/Lists/FeasibilityMainDB/DispForm.aspx?ID=1644" TargetMode="External"/><Relationship Id="rId2924" Type="http://schemas.openxmlformats.org/officeDocument/2006/relationships/hyperlink" Target="https://aluext.sharepoint.com/sites/DesignandFeasibility/_layouts/15/listform.aspx?PageType=4&amp;ListId=48a11f45-f27a-4e70-b33d-a95f67709e8c&amp;ID=1187&amp;ContentTypeID=0x01006440C635F0E5064897CB37DE8164FE39" TargetMode="External"/><Relationship Id="rId1319" Type="http://schemas.openxmlformats.org/officeDocument/2006/relationships/hyperlink" Target="https://aluext.sharepoint.com/sites/DesignandFeasibility/Shared%20Documents/T/Tuenkers%20Maschinenbau%20GmbH_DE_40880%20Ratingen/Mach-ID_914-1189%20und%201194" TargetMode="External"/><Relationship Id="rId1526" Type="http://schemas.openxmlformats.org/officeDocument/2006/relationships/hyperlink" Target="https://aluext.sharepoint.com/sites/DesignandFeasibility/Shared%20Documents/S/Saint%20Jean%20Industries%20Stuttgart%20GmbH_DE_Ilsfeld-Auenstein/Mach-ID_705-Rahmenteile" TargetMode="External"/><Relationship Id="rId1733" Type="http://schemas.openxmlformats.org/officeDocument/2006/relationships/hyperlink" Target="https://aluext.sharepoint.com/sites/DesignandFeasibility/Shared%20Documents/P/Portas_DE_Dietzenbach/Mach-ID_492-Fl&#252;gelprofil%20neu" TargetMode="External"/><Relationship Id="rId1940" Type="http://schemas.openxmlformats.org/officeDocument/2006/relationships/hyperlink" Target="https://aluext.sharepoint.com/sites/DesignandFeasibility/Shared%20Documents/B/BIKAR-METALLE%20GmbH_DE_Bad%20Berleburg/Mach-ID_282-Rundstange%20130%20mm_6061%20T6" TargetMode="External"/><Relationship Id="rId25" Type="http://schemas.openxmlformats.org/officeDocument/2006/relationships/hyperlink" Target="https://aluext.sharepoint.com/sites/DesignandFeasibility/Shared%20Documents/R/Rival%20A-S_DK_Skanderborg/Mach-ID_2220-Angle_block" TargetMode="External"/><Relationship Id="rId1800" Type="http://schemas.openxmlformats.org/officeDocument/2006/relationships/hyperlink" Target="https://aluext.sharepoint.com/sites/DesignandFeasibility/Shared%20Documents/D/DRC_IT_Lentate%20sul%20Seveso/Mach-ID_425-EXtruded%20Round%20Bar%207068" TargetMode="External"/><Relationship Id="rId3698" Type="http://schemas.openxmlformats.org/officeDocument/2006/relationships/hyperlink" Target="https://aluext.sharepoint.com/sites/DesignandFeasibility/_layouts/15/listform.aspx?PageType=4&amp;ListId=48a11f45-f27a-4e70-b33d-a95f67709e8c&amp;ID=411&amp;ContentTypeID=0x01006440C635F0E5064897CB37DE8164FE39" TargetMode="External"/><Relationship Id="rId3558" Type="http://schemas.openxmlformats.org/officeDocument/2006/relationships/hyperlink" Target="https://aluext.sharepoint.com/sites/DesignandFeasibility/_layouts/15/listform.aspx?PageType=4&amp;ListId=48a11f45-f27a-4e70-b33d-a95f67709e8c&amp;ID=551&amp;ContentTypeID=0x01006440C635F0E5064897CB37DE8164FE39" TargetMode="External"/><Relationship Id="rId3765" Type="http://schemas.openxmlformats.org/officeDocument/2006/relationships/hyperlink" Target="https://aluext.sharepoint.com/sites/DesignandFeasibility/_layouts/15/listform.aspx?PageType=4&amp;ListId=48a11f45-f27a-4e70-b33d-a95f67709e8c&amp;ID=344&amp;ContentTypeID=0x01006440C635F0E5064897CB37DE8164FE39" TargetMode="External"/><Relationship Id="rId3972" Type="http://schemas.openxmlformats.org/officeDocument/2006/relationships/hyperlink" Target="https://aluext.sharepoint.com/sites/DesignandFeasibility/_layouts/15/listform.aspx?PageType=4&amp;ListId=48a11f45-f27a-4e70-b33d-a95f67709e8c&amp;ID=137&amp;ContentTypeID=0x01006440C635F0E5064897CB37DE8164FE39" TargetMode="External"/><Relationship Id="rId479" Type="http://schemas.openxmlformats.org/officeDocument/2006/relationships/hyperlink" Target="https://aluext.sharepoint.com/sites/DesignandFeasibility/Shared%20Documents/C/Channel%20Alloys_US_Botsford/Mach-ID_1764-Flar_bar_2024_T6" TargetMode="External"/><Relationship Id="rId686" Type="http://schemas.openxmlformats.org/officeDocument/2006/relationships/hyperlink" Target="https://aluext.sharepoint.com/sites/DesignandFeasibility/Shared%20Documents/D/Donati_IT_Vicopisano/Mach-ID_1550-EXtruded%20Sold%20Profile%207075%20T6" TargetMode="External"/><Relationship Id="rId893" Type="http://schemas.openxmlformats.org/officeDocument/2006/relationships/hyperlink" Target="https://aluext.sharepoint.com/sites/DesignandFeasibility/Shared%20Documents/C/Cometal_DE_Weinstadt/Mach-ID_1342-Aluprofil" TargetMode="External"/><Relationship Id="rId2367" Type="http://schemas.openxmlformats.org/officeDocument/2006/relationships/hyperlink" Target="https://aluext.sharepoint.com/sites/DesignandFeasibility/Lists/FeasibilityMainDB/DispForm.aspx?ID=1994" TargetMode="External"/><Relationship Id="rId2574" Type="http://schemas.openxmlformats.org/officeDocument/2006/relationships/hyperlink" Target="https://aluext.sharepoint.com/sites/DesignandFeasibility/Lists/FeasibilityMainDB/DispForm.aspx?ID=1787" TargetMode="External"/><Relationship Id="rId2781" Type="http://schemas.openxmlformats.org/officeDocument/2006/relationships/hyperlink" Target="https://aluext.sharepoint.com/sites/DesignandFeasibility/Lists/FeasibilityMainDB/DispForm.aspx?ID=1519" TargetMode="External"/><Relationship Id="rId3418" Type="http://schemas.openxmlformats.org/officeDocument/2006/relationships/hyperlink" Target="https://aluext.sharepoint.com/sites/DesignandFeasibility/_layouts/15/listform.aspx?PageType=4&amp;ListId=48a11f45-f27a-4e70-b33d-a95f67709e8c&amp;ID=691&amp;ContentTypeID=0x01006440C635F0E5064897CB37DE8164FE39" TargetMode="External"/><Relationship Id="rId3625" Type="http://schemas.openxmlformats.org/officeDocument/2006/relationships/hyperlink" Target="https://aluext.sharepoint.com/sites/DesignandFeasibility/_layouts/15/listform.aspx?PageType=4&amp;ListId=48a11f45-f27a-4e70-b33d-a95f67709e8c&amp;ID=484&amp;ContentTypeID=0x01006440C635F0E5064897CB37DE8164FE39" TargetMode="External"/><Relationship Id="rId339" Type="http://schemas.openxmlformats.org/officeDocument/2006/relationships/hyperlink" Target="https://aluext.sharepoint.com/sites/DesignandFeasibility/Shared%20Documents/A/A%2BR%20Profilstahl%28NK%29_DE_Achern/Mach-ID_1904-Alu-Profilrohr_%2B_Alu-Rundrohr" TargetMode="External"/><Relationship Id="rId546" Type="http://schemas.openxmlformats.org/officeDocument/2006/relationships/hyperlink" Target="https://aluext.sharepoint.com/sites/DesignandFeasibility/Shared%20Documents/B/B%26T%20Exact%20GmbH_DE_Frauenstein/Mach-ID_1696-Schweller" TargetMode="External"/><Relationship Id="rId753" Type="http://schemas.openxmlformats.org/officeDocument/2006/relationships/hyperlink" Target="https://aluext.sharepoint.com/sites/DesignandFeasibility/Shared%20Documents/B/Brehm_DE_Ulm/Mach-ID_1483-Drawn%20RB%206262A%20T9%20Dm13mm" TargetMode="External"/><Relationship Id="rId1176" Type="http://schemas.openxmlformats.org/officeDocument/2006/relationships/hyperlink" Target="https://aluext.sharepoint.com/sites/DesignandFeasibility/Shared%20Documents/A/Alumeco%20A/S_DK_Odense%20C/Mach-ID_1058-Profil_302704P032_6063" TargetMode="External"/><Relationship Id="rId1383" Type="http://schemas.openxmlformats.org/officeDocument/2006/relationships/hyperlink" Target="https://aluext.sharepoint.com/sites/DesignandFeasibility/Shared%20Documents/L/Lakshmiprasad_in_Bengaluru/Mach-ID_849-Drawn%20round%20bar%207075" TargetMode="External"/><Relationship Id="rId2227" Type="http://schemas.openxmlformats.org/officeDocument/2006/relationships/hyperlink" Target="https://aluext.sharepoint.com/sites/DesignandFeasibility/Lists/FeasibilityMainDB/DispForm.aspx?ID=2139" TargetMode="External"/><Relationship Id="rId2434" Type="http://schemas.openxmlformats.org/officeDocument/2006/relationships/hyperlink" Target="https://aluext.sharepoint.com/sites/DesignandFeasibility/Lists/FeasibilityMainDB/DispForm.aspx?ID=1927" TargetMode="External"/><Relationship Id="rId3832" Type="http://schemas.openxmlformats.org/officeDocument/2006/relationships/hyperlink" Target="https://aluext.sharepoint.com/sites/DesignandFeasibility/_layouts/15/listform.aspx?PageType=4&amp;ListId=48a11f45-f27a-4e70-b33d-a95f67709e8c&amp;ID=277&amp;ContentTypeID=0x01006440C635F0E5064897CB37DE8164FE39" TargetMode="External"/><Relationship Id="rId406" Type="http://schemas.openxmlformats.org/officeDocument/2006/relationships/hyperlink" Target="https://aluext.sharepoint.com/sites/DesignandFeasibility/Shared%20Documents/F/Festo%20SE%20%26%20Co%20KG_DE_Esslingen/Mach-ID_1837-Adapter-Profil" TargetMode="External"/><Relationship Id="rId960" Type="http://schemas.openxmlformats.org/officeDocument/2006/relationships/hyperlink" Target="https://aluext.sharepoint.com/sites/DesignandFeasibility/Shared%20Documents/A/Alinox_Po_Myslowice/Mach-ID_1274-Extruded%20RB%205086%20H111" TargetMode="External"/><Relationship Id="rId1036" Type="http://schemas.openxmlformats.org/officeDocument/2006/relationships/hyperlink" Target="https://aluext.sharepoint.com/sites/DesignandFeasibility/Shared%20Documents/C/Casalaluminium_IT_Casale%20Cremasco/Mach-ID_1198-EN%20AW%206005A%20T6" TargetMode="External"/><Relationship Id="rId1243" Type="http://schemas.openxmlformats.org/officeDocument/2006/relationships/hyperlink" Target="https://aluext.sharepoint.com/sites/DesignandFeasibility/Shared%20Documents/H/Holmatro_NL_Raamsdonkveer/Mach-ID_991-Extruded%20Round%20Bar" TargetMode="External"/><Relationship Id="rId1590" Type="http://schemas.openxmlformats.org/officeDocument/2006/relationships/hyperlink" Target="https://aluext.sharepoint.com/sites/DesignandFeasibility/Shared%20Documents/A/Altus%20Industrial%20Aluminium_NZ_Auckland/Mach-ID_638-SQ_31,,75_2014A" TargetMode="External"/><Relationship Id="rId2641" Type="http://schemas.openxmlformats.org/officeDocument/2006/relationships/hyperlink" Target="https://aluext.sharepoint.com/sites/DesignandFeasibility/Lists/FeasibilityMainDB/DispForm.aspx?ID=1720" TargetMode="External"/><Relationship Id="rId613" Type="http://schemas.openxmlformats.org/officeDocument/2006/relationships/hyperlink" Target="https://aluext.sharepoint.com/sites/DesignandFeasibility/Shared%20Documents/S/SIXPACK%20Racing%20GmbH%28NK%29_DE_Vogt/Mach-ID_1625-Fahrradpedal" TargetMode="External"/><Relationship Id="rId820" Type="http://schemas.openxmlformats.org/officeDocument/2006/relationships/hyperlink" Target="https://aluext.sharepoint.com/sites/DesignandFeasibility/Shared%20Documents/M/Manfred%20J.C.%20Niemann_DE_Bremen/Mach-ID_1415-Rund%20112%20mm" TargetMode="External"/><Relationship Id="rId1450" Type="http://schemas.openxmlformats.org/officeDocument/2006/relationships/hyperlink" Target="https://aluext.sharepoint.com/sites/DesignandFeasibility/Shared%20Documents/L/Leonardo%20Aerostructures_IT_Cascina%20Costa/Mach-ID_782-Extruded%20Round%20bar%207075%20O" TargetMode="External"/><Relationship Id="rId2501" Type="http://schemas.openxmlformats.org/officeDocument/2006/relationships/hyperlink" Target="https://aluext.sharepoint.com/sites/DesignandFeasibility/Lists/FeasibilityMainDB/DispForm.aspx?ID=1860" TargetMode="External"/><Relationship Id="rId1103" Type="http://schemas.openxmlformats.org/officeDocument/2006/relationships/hyperlink" Target="https://aluext.sharepoint.com/sites/DesignandFeasibility/Shared%20Documents/H/Heine%20&amp;%20Beiswenger_DE_Fellbach/Mach-ID_1131-Drawn%20RB%206262A%20T9%2012mm" TargetMode="External"/><Relationship Id="rId1310" Type="http://schemas.openxmlformats.org/officeDocument/2006/relationships/hyperlink" Target="https://aluext.sharepoint.com/sites/DesignandFeasibility/Shared%20Documents/L/Lissmac%20Maschinenbau%20GmbH_DE_Bad%20Wurzach/Mach-ID_923-923-WZ_38625_zusaetzliches_Saegen" TargetMode="External"/><Relationship Id="rId3068" Type="http://schemas.openxmlformats.org/officeDocument/2006/relationships/hyperlink" Target="https://aluext.sharepoint.com/sites/DesignandFeasibility/_layouts/15/listform.aspx?PageType=4&amp;ListId=48a11f45-f27a-4e70-b33d-a95f67709e8c&amp;ID=1043&amp;ContentTypeID=0x01006440C635F0E5064897CB37DE8164FE39" TargetMode="External"/><Relationship Id="rId3275" Type="http://schemas.openxmlformats.org/officeDocument/2006/relationships/hyperlink" Target="https://aluext.sharepoint.com/sites/DesignandFeasibility/_layouts/15/listform.aspx?PageType=4&amp;ListId=48a11f45-f27a-4e70-b33d-a95f67709e8c&amp;ID=835&amp;ContentTypeID=0x01006440C635F0E5064897CB37DE8164FE39" TargetMode="External"/><Relationship Id="rId3482" Type="http://schemas.openxmlformats.org/officeDocument/2006/relationships/hyperlink" Target="https://aluext.sharepoint.com/sites/DesignandFeasibility/_layouts/15/listform.aspx?PageType=4&amp;ListId=48a11f45-f27a-4e70-b33d-a95f67709e8c&amp;ID=627&amp;ContentTypeID=0x01006440C635F0E5064897CB37DE8164FE39" TargetMode="External"/><Relationship Id="rId196" Type="http://schemas.openxmlformats.org/officeDocument/2006/relationships/hyperlink" Target="https://aluext.sharepoint.com/sites/DesignandFeasibility/Shared%20Documents/T/Thyssenkrupp%20Automotive%28NK%29_DE_Heilbronn/Mach-ID_2048-AMG_EA_BR590" TargetMode="External"/><Relationship Id="rId2084" Type="http://schemas.openxmlformats.org/officeDocument/2006/relationships/hyperlink" Target="https://aluext.sharepoint.com/sites/DesignandFeasibility/Shared%20Documents/H/Hydro%20Extrusion%20Lichtervelde%20NV-SA_BE_Lichtervelde/Mach-ID_118-C4030733" TargetMode="External"/><Relationship Id="rId2291" Type="http://schemas.openxmlformats.org/officeDocument/2006/relationships/hyperlink" Target="https://aluext.sharepoint.com/sites/DesignandFeasibility/Lists/FeasibilityMainDB/DispForm.aspx?ID=2071" TargetMode="External"/><Relationship Id="rId3135" Type="http://schemas.openxmlformats.org/officeDocument/2006/relationships/hyperlink" Target="https://aluext.sharepoint.com/sites/DesignandFeasibility/_layouts/15/listform.aspx?PageType=4&amp;ListId=48a11f45-f27a-4e70-b33d-a95f67709e8c&amp;ID=975&amp;ContentTypeID=0x01006440C635F0E5064897CB37DE8164FE39" TargetMode="External"/><Relationship Id="rId3342" Type="http://schemas.openxmlformats.org/officeDocument/2006/relationships/hyperlink" Target="https://aluext.sharepoint.com/sites/DesignandFeasibility/_layouts/15/listform.aspx?PageType=4&amp;ListId=48a11f45-f27a-4e70-b33d-a95f67709e8c&amp;ID=768&amp;ContentTypeID=0x01006440C635F0E5064897CB37DE8164FE39" TargetMode="External"/><Relationship Id="rId263" Type="http://schemas.openxmlformats.org/officeDocument/2006/relationships/hyperlink" Target="https://aluext.sharepoint.com/sites/DesignandFeasibility/Shared%20Documents/A/Alumeco%20Finland%20Oy%20AB_FI_Turku/Mach-ID_1980-New_Profil_Runko" TargetMode="External"/><Relationship Id="rId470" Type="http://schemas.openxmlformats.org/officeDocument/2006/relationships/hyperlink" Target="https://aluext.sharepoint.com/sites/DesignandFeasibility/Shared%20Documents/E/EDAG%28NK%29_DE_Eisenach/Mach-ID_1773-BR465_BEV_Bodengruppe" TargetMode="External"/><Relationship Id="rId2151" Type="http://schemas.openxmlformats.org/officeDocument/2006/relationships/hyperlink" Target="https://aluext.sharepoint.com/sites/DesignandFeasibility/Lists/FeasibilityMainDB/DispForm.aspx?ID=2215" TargetMode="External"/><Relationship Id="rId3202" Type="http://schemas.openxmlformats.org/officeDocument/2006/relationships/hyperlink" Target="https://aluext.sharepoint.com/sites/DesignandFeasibility/_layouts/15/listform.aspx?PageType=4&amp;ListId=48a11f45-f27a-4e70-b33d-a95f67709e8c&amp;ID=908&amp;ContentTypeID=0x01006440C635F0E5064897CB37DE8164FE39" TargetMode="External"/><Relationship Id="rId123" Type="http://schemas.openxmlformats.org/officeDocument/2006/relationships/hyperlink" Target="https://aluext.sharepoint.com/sites/DesignandFeasibility/Shared%20Documents/D/Dr%20Ing%20hc%20F%20Porsche%20AG_DE_Stuttgart/Mach-ID_2122-PO546_G_Quertr%C3%A4ger_hinten" TargetMode="External"/><Relationship Id="rId330" Type="http://schemas.openxmlformats.org/officeDocument/2006/relationships/hyperlink" Target="https://aluext.sharepoint.com/sites/DesignandFeasibility/Shared%20Documents/D/Dura(NK)_US_Auburn%20Hills/Mach-ID_1913-Bumper,,_Beam,,_Sill_Land_Rover" TargetMode="External"/><Relationship Id="rId2011" Type="http://schemas.openxmlformats.org/officeDocument/2006/relationships/hyperlink" Target="https://aluext.sharepoint.com/sites/DesignandFeasibility/Shared%20Documents/B/Bode_DE_Kassel/Mach-ID_207-25-925-1365-001" TargetMode="External"/><Relationship Id="rId2968" Type="http://schemas.openxmlformats.org/officeDocument/2006/relationships/hyperlink" Target="https://aluext.sharepoint.com/sites/DesignandFeasibility/_layouts/15/listform.aspx?PageType=4&amp;ListId=48a11f45-f27a-4e70-b33d-a95f67709e8c&amp;ID=1143&amp;ContentTypeID=0x01006440C635F0E5064897CB37DE8164FE39" TargetMode="External"/><Relationship Id="rId1777" Type="http://schemas.openxmlformats.org/officeDocument/2006/relationships/hyperlink" Target="https://aluext.sharepoint.com/sites/DesignandFeasibility/Shared%20Documents/A/AMM_IT_italy/Mach-ID_448-AMM_7050_4" TargetMode="External"/><Relationship Id="rId1984" Type="http://schemas.openxmlformats.org/officeDocument/2006/relationships/hyperlink" Target="https://aluext.sharepoint.com/sites/DesignandFeasibility/Shared%20Documents/T/Thyssenkrupp%20Materials%20Belgium_BE_Li&#232;ge/Mach-ID_238-Extruded%20Round%20bar%207075" TargetMode="External"/><Relationship Id="rId2828" Type="http://schemas.openxmlformats.org/officeDocument/2006/relationships/hyperlink" Target="https://aluext.sharepoint.com/sites/DesignandFeasibility/_layouts/15/listform.aspx?PageType=4&amp;ListId=48a11f45-f27a-4e70-b33d-a95f67709e8c&amp;ID=1283&amp;ContentTypeID=0x01006440C635F0E5064897CB37DE8164FE39" TargetMode="External"/><Relationship Id="rId69" Type="http://schemas.openxmlformats.org/officeDocument/2006/relationships/hyperlink" Target="https://aluext.sharepoint.com/sites/DesignandFeasibility/Shared%20Documents/V/VEM%20motors%20GmbH_DE_Wernigerode/Mach-ID_2176-Strangpressprofil" TargetMode="External"/><Relationship Id="rId1637" Type="http://schemas.openxmlformats.org/officeDocument/2006/relationships/hyperlink" Target="https://aluext.sharepoint.com/sites/DesignandFeasibility/Shared%20Documents/P/plus%20systems_DE_Leingarten/Mach-ID_591-Dachprofil_ALU-WERK" TargetMode="External"/><Relationship Id="rId1844" Type="http://schemas.openxmlformats.org/officeDocument/2006/relationships/hyperlink" Target="https://aluext.sharepoint.com/sites/DesignandFeasibility/Shared%20Documents/J/J%26D%20BV_NL_Zaandam/Mach-ID_379-379-WZ_78373_profile_605012" TargetMode="External"/><Relationship Id="rId4043" Type="http://schemas.openxmlformats.org/officeDocument/2006/relationships/hyperlink" Target="https://aluext.sharepoint.com/sites/DesignandFeasibility/_layouts/15/listform.aspx?PageType=4&amp;ListId=48a11f45-f27a-4e70-b33d-a95f67709e8c&amp;ID=66&amp;ContentTypeID=0x01006440C635F0E5064897CB37DE8164FE39" TargetMode="External"/><Relationship Id="rId1704" Type="http://schemas.openxmlformats.org/officeDocument/2006/relationships/hyperlink" Target="https://aluext.sharepoint.com/sites/DesignandFeasibility/Shared%20Documents/Z/Zeppelin_DE_Friedrichshafen/Mach-ID_521-B10559" TargetMode="External"/><Relationship Id="rId1911" Type="http://schemas.openxmlformats.org/officeDocument/2006/relationships/hyperlink" Target="https://aluext.sharepoint.com/sites/DesignandFeasibility/Shared%20Documents/J/Jenny%20Waltle%20GmbH_AT_Frastanz/Mach-ID_312-312-WZ_45238_Dachsparrenhalter" TargetMode="External"/><Relationship Id="rId3669" Type="http://schemas.openxmlformats.org/officeDocument/2006/relationships/hyperlink" Target="https://aluext.sharepoint.com/sites/DesignandFeasibility/_layouts/15/listform.aspx?PageType=4&amp;ListId=48a11f45-f27a-4e70-b33d-a95f67709e8c&amp;ID=440&amp;ContentTypeID=0x01006440C635F0E5064897CB37DE8164FE39" TargetMode="External"/><Relationship Id="rId797" Type="http://schemas.openxmlformats.org/officeDocument/2006/relationships/hyperlink" Target="https://aluext.sharepoint.com/sites/DesignandFeasibility/Shared%20Documents/E/Eisenmetall_DE_Stuttgart/Mach-ID_1438-Cold%20drawn%20RB%207075%20Dm%2015mm" TargetMode="External"/><Relationship Id="rId2478" Type="http://schemas.openxmlformats.org/officeDocument/2006/relationships/hyperlink" Target="https://aluext.sharepoint.com/sites/DesignandFeasibility/Lists/FeasibilityMainDB/DispForm.aspx?ID=1883" TargetMode="External"/><Relationship Id="rId3876" Type="http://schemas.openxmlformats.org/officeDocument/2006/relationships/hyperlink" Target="https://aluext.sharepoint.com/sites/DesignandFeasibility/_layouts/15/listform.aspx?PageType=4&amp;ListId=48a11f45-f27a-4e70-b33d-a95f67709e8c&amp;ID=233&amp;ContentTypeID=0x01006440C635F0E5064897CB37DE8164FE39" TargetMode="External"/><Relationship Id="rId1287" Type="http://schemas.openxmlformats.org/officeDocument/2006/relationships/hyperlink" Target="https://aluext.sharepoint.com/sites/DesignandFeasibility/Shared%20Documents/S/sysko_DE_Oelsnitz/Mach-ID_947-3xDoppelwinkel_neu" TargetMode="External"/><Relationship Id="rId2685" Type="http://schemas.openxmlformats.org/officeDocument/2006/relationships/hyperlink" Target="https://aluext.sharepoint.com/sites/DesignandFeasibility/Lists/FeasibilityMainDB/DispForm.aspx?ID=1676" TargetMode="External"/><Relationship Id="rId2892" Type="http://schemas.openxmlformats.org/officeDocument/2006/relationships/hyperlink" Target="https://aluext.sharepoint.com/sites/DesignandFeasibility/_layouts/15/listform.aspx?PageType=4&amp;ListId=48a11f45-f27a-4e70-b33d-a95f67709e8c&amp;ID=1219&amp;ContentTypeID=0x01006440C635F0E5064897CB37DE8164FE39" TargetMode="External"/><Relationship Id="rId3529" Type="http://schemas.openxmlformats.org/officeDocument/2006/relationships/hyperlink" Target="https://aluext.sharepoint.com/sites/DesignandFeasibility/_layouts/15/listform.aspx?PageType=4&amp;ListId=48a11f45-f27a-4e70-b33d-a95f67709e8c&amp;ID=580&amp;ContentTypeID=0x01006440C635F0E5064897CB37DE8164FE39" TargetMode="External"/><Relationship Id="rId3736" Type="http://schemas.openxmlformats.org/officeDocument/2006/relationships/hyperlink" Target="https://aluext.sharepoint.com/sites/DesignandFeasibility/_layouts/15/listform.aspx?PageType=4&amp;ListId=48a11f45-f27a-4e70-b33d-a95f67709e8c&amp;ID=373&amp;ContentTypeID=0x01006440C635F0E5064897CB37DE8164FE39" TargetMode="External"/><Relationship Id="rId3943" Type="http://schemas.openxmlformats.org/officeDocument/2006/relationships/hyperlink" Target="https://aluext.sharepoint.com/sites/DesignandFeasibility/_layouts/15/listform.aspx?PageType=4&amp;ListId=48a11f45-f27a-4e70-b33d-a95f67709e8c&amp;ID=166&amp;ContentTypeID=0x01006440C635F0E5064897CB37DE8164FE39" TargetMode="External"/><Relationship Id="rId657" Type="http://schemas.openxmlformats.org/officeDocument/2006/relationships/hyperlink" Target="https://aluext.sharepoint.com/sites/DesignandFeasibility/Shared%20Documents/A/AMARI_AT_Wien/Mach-ID_1579-Extruded%20RB%207075%20T73511" TargetMode="External"/><Relationship Id="rId864" Type="http://schemas.openxmlformats.org/officeDocument/2006/relationships/hyperlink" Target="https://aluext.sharepoint.com/sites/DesignandFeasibility/Shared%20Documents/K/K&amp;K_DE_Lilienthal/Mach-ID_1371-Cold%20finished%20RB%207075%20T73511%20Dm%2025mm" TargetMode="External"/><Relationship Id="rId1494" Type="http://schemas.openxmlformats.org/officeDocument/2006/relationships/hyperlink" Target="https://aluext.sharepoint.com/sites/DesignandFeasibility/Shared%20Documents/E/EDAG_DE_Eisenach/Mach-ID_737-Rolls%20Royce%20RR25%20KA%20ZB%20SP" TargetMode="External"/><Relationship Id="rId2338" Type="http://schemas.openxmlformats.org/officeDocument/2006/relationships/hyperlink" Target="https://aluext.sharepoint.com/sites/DesignandFeasibility/Lists/FeasibilityMainDB/DispForm.aspx?ID=2023" TargetMode="External"/><Relationship Id="rId2545" Type="http://schemas.openxmlformats.org/officeDocument/2006/relationships/hyperlink" Target="https://aluext.sharepoint.com/sites/DesignandFeasibility/Lists/FeasibilityMainDB/DispForm.aspx?ID=1816" TargetMode="External"/><Relationship Id="rId2752" Type="http://schemas.openxmlformats.org/officeDocument/2006/relationships/hyperlink" Target="https://aluext.sharepoint.com/sites/DesignandFeasibility/Lists/FeasibilityMainDB/DispForm.aspx?ID=1609" TargetMode="External"/><Relationship Id="rId3803" Type="http://schemas.openxmlformats.org/officeDocument/2006/relationships/hyperlink" Target="https://aluext.sharepoint.com/sites/DesignandFeasibility/_layouts/15/listform.aspx?PageType=4&amp;ListId=48a11f45-f27a-4e70-b33d-a95f67709e8c&amp;ID=306&amp;ContentTypeID=0x01006440C635F0E5064897CB37DE8164FE39" TargetMode="External"/><Relationship Id="rId517" Type="http://schemas.openxmlformats.org/officeDocument/2006/relationships/hyperlink" Target="https://aluext.sharepoint.com/sites/DesignandFeasibility/Shared%20Documents/J/Johnson%20Matthey%20Battery%20Systems%20Sp%20Z%20Oo_PL_Gliwice/Mach-ID_1725-Housing" TargetMode="External"/><Relationship Id="rId724" Type="http://schemas.openxmlformats.org/officeDocument/2006/relationships/hyperlink" Target="https://aluext.sharepoint.com/sites/DesignandFeasibility/Shared%20Documents/M/Magna_AT_Weiz/Mach-ID_1512-Volvo_SPA2_Subframe" TargetMode="External"/><Relationship Id="rId931" Type="http://schemas.openxmlformats.org/officeDocument/2006/relationships/hyperlink" Target="https://aluext.sharepoint.com/sites/DesignandFeasibility/Shared%20Documents/B/BOSIG_DE_Gingen/Mach-ID_1304-Aluprofil_40mm_Silbereloxiert" TargetMode="External"/><Relationship Id="rId1147" Type="http://schemas.openxmlformats.org/officeDocument/2006/relationships/hyperlink" Target="https://aluext.sharepoint.com/sites/DesignandFeasibility/Shared%20Documents/M/MG%20Handel%20AG%20DE%20Wildau%28NK%29_DE_Wildau/Mach-ID_1087-1087-250_x_12_-160_x_6" TargetMode="External"/><Relationship Id="rId1354" Type="http://schemas.openxmlformats.org/officeDocument/2006/relationships/hyperlink" Target="https://aluext.sharepoint.com/sites/DesignandFeasibility/Shared%20Documents/A/AMCO%20Metall-Service%20GmbH_DE_Bremen/Mach-ID_879-Sonderprofil_6063_Amco" TargetMode="External"/><Relationship Id="rId1561" Type="http://schemas.openxmlformats.org/officeDocument/2006/relationships/hyperlink" Target="https://aluext.sharepoint.com/sites/DesignandFeasibility/Shared%20Documents/A/Amprion%20GmbH_DE_D-Dortmund/Mach-ID_669-669-UW_Garenfeld" TargetMode="External"/><Relationship Id="rId2405" Type="http://schemas.openxmlformats.org/officeDocument/2006/relationships/hyperlink" Target="https://aluext.sharepoint.com/sites/DesignandFeasibility/Lists/FeasibilityMainDB/DispForm.aspx?ID=1956" TargetMode="External"/><Relationship Id="rId2612" Type="http://schemas.openxmlformats.org/officeDocument/2006/relationships/hyperlink" Target="https://aluext.sharepoint.com/sites/DesignandFeasibility/Lists/FeasibilityMainDB/DispForm.aspx?ID=1749" TargetMode="External"/><Relationship Id="rId60" Type="http://schemas.openxmlformats.org/officeDocument/2006/relationships/hyperlink" Target="https://aluext.sharepoint.com/sites/DesignandFeasibility/Shared%20Documents/N/NLS%20Machining%20GmbH_DE_Berlin/Mach-ID_2185-Halbzeug" TargetMode="External"/><Relationship Id="rId1007" Type="http://schemas.openxmlformats.org/officeDocument/2006/relationships/hyperlink" Target="https://aluext.sharepoint.com/sites/DesignandFeasibility/Shared%20Documents/T/TOTOMAK%20A.S._TR_Cigli/izmir/Mach-ID_1227-new%20profile%20R917013579" TargetMode="External"/><Relationship Id="rId1214" Type="http://schemas.openxmlformats.org/officeDocument/2006/relationships/hyperlink" Target="https://aluext.sharepoint.com/sites/DesignandFeasibility/Shared%20Documents/M/Miebach%20Schaltanlagen%20u%20Montagen%20Gmbh%20%26%20Co%20KG_DE_Dortmund/Mach-ID_1020-1020-UW_Mehringen" TargetMode="External"/><Relationship Id="rId1421" Type="http://schemas.openxmlformats.org/officeDocument/2006/relationships/hyperlink" Target="https://aluext.sharepoint.com/sites/DesignandFeasibility/Shared%20Documents/C/Cometal_DE_Weinstadt/Mach-ID_811-EXtruded%20Round%20Bar%207075%20T73511" TargetMode="External"/><Relationship Id="rId3179" Type="http://schemas.openxmlformats.org/officeDocument/2006/relationships/hyperlink" Target="https://aluext.sharepoint.com/sites/DesignandFeasibility/_layouts/15/listform.aspx?PageType=4&amp;ListId=48a11f45-f27a-4e70-b33d-a95f67709e8c&amp;ID=931&amp;ContentTypeID=0x01006440C635F0E5064897CB37DE8164FE39" TargetMode="External"/><Relationship Id="rId3386" Type="http://schemas.openxmlformats.org/officeDocument/2006/relationships/hyperlink" Target="https://aluext.sharepoint.com/sites/DesignandFeasibility/_layouts/15/listform.aspx?PageType=4&amp;ListId=48a11f45-f27a-4e70-b33d-a95f67709e8c&amp;ID=724&amp;ContentTypeID=0x01006440C635F0E5064897CB37DE8164FE39" TargetMode="External"/><Relationship Id="rId3593" Type="http://schemas.openxmlformats.org/officeDocument/2006/relationships/hyperlink" Target="https://aluext.sharepoint.com/sites/DesignandFeasibility/_layouts/15/listform.aspx?PageType=4&amp;ListId=48a11f45-f27a-4e70-b33d-a95f67709e8c&amp;ID=516&amp;ContentTypeID=0x01006440C635F0E5064897CB37DE8164FE39" TargetMode="External"/><Relationship Id="rId2195" Type="http://schemas.openxmlformats.org/officeDocument/2006/relationships/hyperlink" Target="https://aluext.sharepoint.com/sites/DesignandFeasibility/Lists/FeasibilityMainDB/DispForm.aspx?ID=2171" TargetMode="External"/><Relationship Id="rId3039" Type="http://schemas.openxmlformats.org/officeDocument/2006/relationships/hyperlink" Target="https://aluext.sharepoint.com/sites/DesignandFeasibility/_layouts/15/listform.aspx?PageType=4&amp;ListId=48a11f45-f27a-4e70-b33d-a95f67709e8c&amp;ID=1072&amp;ContentTypeID=0x01006440C635F0E5064897CB37DE8164FE39" TargetMode="External"/><Relationship Id="rId3246" Type="http://schemas.openxmlformats.org/officeDocument/2006/relationships/hyperlink" Target="https://aluext.sharepoint.com/sites/DesignandFeasibility/_layouts/15/listform.aspx?PageType=4&amp;ListId=48a11f45-f27a-4e70-b33d-a95f67709e8c&amp;ID=864&amp;ContentTypeID=0x01006440C635F0E5064897CB37DE8164FE39" TargetMode="External"/><Relationship Id="rId3453" Type="http://schemas.openxmlformats.org/officeDocument/2006/relationships/hyperlink" Target="https://aluext.sharepoint.com/sites/DesignandFeasibility/_layouts/15/listform.aspx?PageType=4&amp;ListId=48a11f45-f27a-4e70-b33d-a95f67709e8c&amp;ID=656&amp;ContentTypeID=0x01006440C635F0E5064897CB37DE8164FE39" TargetMode="External"/><Relationship Id="rId167" Type="http://schemas.openxmlformats.org/officeDocument/2006/relationships/hyperlink" Target="https://aluext.sharepoint.com/sites/DesignandFeasibility/Shared%20Documents/R/Raufoss%20Technology%20AS%28NK%29_NO_raufoss/Mach-ID_2078-Rod_Blank_Long_%C3%9841mm" TargetMode="External"/><Relationship Id="rId374" Type="http://schemas.openxmlformats.org/officeDocument/2006/relationships/hyperlink" Target="https://aluext.sharepoint.com/sites/DesignandFeasibility/Shared%20Documents/M/Mafell%20AG_DE_Oberndorf%20a_N_/Mach-ID_1869-Anschlagschiene" TargetMode="External"/><Relationship Id="rId581" Type="http://schemas.openxmlformats.org/officeDocument/2006/relationships/hyperlink" Target="https://aluext.sharepoint.com/sites/DesignandFeasibility/Shared%20Documents/P/Peri%20Werk%20Weissenhorn%20GmbH%20%26%20Co%20K_DE_Weissenhorn/Mach-ID_1659-Tr%C3%A4gerschiene_%2B_Handleiste" TargetMode="External"/><Relationship Id="rId2055" Type="http://schemas.openxmlformats.org/officeDocument/2006/relationships/hyperlink" Target="https://aluext.sharepoint.com/sites/DesignandFeasibility/Shared%20Documents/A/Adamet%20-%20Niemet%20sp.%20z%20o.o._PL_36-002%20Jasionka/Mach-ID_153-flat%20bar_6061%20T6" TargetMode="External"/><Relationship Id="rId2262" Type="http://schemas.openxmlformats.org/officeDocument/2006/relationships/hyperlink" Target="https://aluext.sharepoint.com/sites/DesignandFeasibility/Lists/FeasibilityMainDB/DispForm.aspx?ID=2104" TargetMode="External"/><Relationship Id="rId3106" Type="http://schemas.openxmlformats.org/officeDocument/2006/relationships/hyperlink" Target="https://aluext.sharepoint.com/sites/DesignandFeasibility/_layouts/15/listform.aspx?PageType=4&amp;ListId=48a11f45-f27a-4e70-b33d-a95f67709e8c&amp;ID=1004&amp;ContentTypeID=0x01006440C635F0E5064897CB37DE8164FE39" TargetMode="External"/><Relationship Id="rId3660" Type="http://schemas.openxmlformats.org/officeDocument/2006/relationships/hyperlink" Target="https://aluext.sharepoint.com/sites/DesignandFeasibility/_layouts/15/listform.aspx?PageType=4&amp;ListId=48a11f45-f27a-4e70-b33d-a95f67709e8c&amp;ID=449&amp;ContentTypeID=0x01006440C635F0E5064897CB37DE8164FE39" TargetMode="External"/><Relationship Id="rId234" Type="http://schemas.openxmlformats.org/officeDocument/2006/relationships/hyperlink" Target="https://aluext.sharepoint.com/sites/DesignandFeasibility/Shared%20Documents/W/Winkler%20Solar%28NK%29_AT_Feldkirch/Mach-ID_2009-Abschlussprofile" TargetMode="External"/><Relationship Id="rId3313" Type="http://schemas.openxmlformats.org/officeDocument/2006/relationships/hyperlink" Target="https://aluext.sharepoint.com/sites/DesignandFeasibility/_layouts/15/listform.aspx?PageType=4&amp;ListId=48a11f45-f27a-4e70-b33d-a95f67709e8c&amp;ID=797&amp;ContentTypeID=0x01006440C635F0E5064897CB37DE8164FE39" TargetMode="External"/><Relationship Id="rId3520" Type="http://schemas.openxmlformats.org/officeDocument/2006/relationships/hyperlink" Target="https://aluext.sharepoint.com/sites/DesignandFeasibility/_layouts/15/listform.aspx?PageType=4&amp;ListId=48a11f45-f27a-4e70-b33d-a95f67709e8c&amp;ID=589&amp;ContentTypeID=0x01006440C635F0E5064897CB37DE8164FE39" TargetMode="External"/><Relationship Id="rId441" Type="http://schemas.openxmlformats.org/officeDocument/2006/relationships/hyperlink" Target="https://aluext.sharepoint.com/sites/DesignandFeasibility/Shared%20Documents/F/Flats%20Service%20Srl_IT_Vignola%20%28MO%29/Mach-ID_1802-EN_AW-6082_T6_special_profile_" TargetMode="External"/><Relationship Id="rId1071" Type="http://schemas.openxmlformats.org/officeDocument/2006/relationships/hyperlink" Target="https://aluext.sharepoint.com/sites/DesignandFeasibility/Shared%20Documents/T/Thomas%20Eisenhandel%20gmbH_DE_Bonn/Mach-ID_1163-Extruded%20RB%206082T6%20Dm%20140mm" TargetMode="External"/><Relationship Id="rId2122" Type="http://schemas.openxmlformats.org/officeDocument/2006/relationships/hyperlink" Target="https://aluext.sharepoint.com/sites/DesignandFeasibility/Shared%20Documents/I/Issartel_FR_Roche%20La%20Moliere/Mach-ID_75-Issartel" TargetMode="External"/><Relationship Id="rId301" Type="http://schemas.openxmlformats.org/officeDocument/2006/relationships/hyperlink" Target="https://aluext.sharepoint.com/sites/DesignandFeasibility/Shared%20Documents/B/Bega%20Gantenbrink-Leuchten%20KG_DE_Menden/Mach-ID_1942-U-Profil_60x60" TargetMode="External"/><Relationship Id="rId1888" Type="http://schemas.openxmlformats.org/officeDocument/2006/relationships/hyperlink" Target="https://aluext.sharepoint.com/sites/DesignandFeasibility/Shared%20Documents/F/Felder_AT_Hall%20in%20Tirol/Mach-ID_335-WZ_24093_Hobelanschlagschiene" TargetMode="External"/><Relationship Id="rId2939" Type="http://schemas.openxmlformats.org/officeDocument/2006/relationships/hyperlink" Target="https://aluext.sharepoint.com/sites/DesignandFeasibility/_layouts/15/listform.aspx?PageType=4&amp;ListId=48a11f45-f27a-4e70-b33d-a95f67709e8c&amp;ID=1172&amp;ContentTypeID=0x01006440C635F0E5064897CB37DE8164FE39" TargetMode="External"/><Relationship Id="rId1748" Type="http://schemas.openxmlformats.org/officeDocument/2006/relationships/hyperlink" Target="https://aluext.sharepoint.com/sites/DesignandFeasibility/Shared%20Documents/W/Westdeutscher%20Metallhandel_DE_Essen/Mach-ID_477-I-Profil" TargetMode="External"/><Relationship Id="rId1955" Type="http://schemas.openxmlformats.org/officeDocument/2006/relationships/hyperlink" Target="https://aluext.sharepoint.com/sites/DesignandFeasibility/Shared%20Documents/D/DENSO_DE_Eching/Mach-ID_267-DENSO_tank%20Header_6060T4" TargetMode="External"/><Relationship Id="rId3170" Type="http://schemas.openxmlformats.org/officeDocument/2006/relationships/hyperlink" Target="https://aluext.sharepoint.com/sites/DesignandFeasibility/_layouts/15/listform.aspx?PageType=4&amp;ListId=48a11f45-f27a-4e70-b33d-a95f67709e8c&amp;ID=940&amp;ContentTypeID=0x01006440C635F0E5064897CB37DE8164FE39" TargetMode="External"/><Relationship Id="rId4014" Type="http://schemas.openxmlformats.org/officeDocument/2006/relationships/hyperlink" Target="https://aluext.sharepoint.com/sites/DesignandFeasibility/_layouts/15/listform.aspx?PageType=4&amp;ListId=48a11f45-f27a-4e70-b33d-a95f67709e8c&amp;ID=95&amp;ContentTypeID=0x01006440C635F0E5064897CB37DE8164FE39" TargetMode="External"/><Relationship Id="rId1608" Type="http://schemas.openxmlformats.org/officeDocument/2006/relationships/hyperlink" Target="https://aluext.sharepoint.com/sites/DesignandFeasibility/Shared%20Documents/M/MER%20MEC%20S.p.A._IT_Monopoli/Mach-ID_620-Rail%20extrusions%206005A" TargetMode="External"/><Relationship Id="rId1815" Type="http://schemas.openxmlformats.org/officeDocument/2006/relationships/hyperlink" Target="https://aluext.sharepoint.com/sites/DesignandFeasibility/Shared%20Documents/T/TW%20Metals_GB_Southampton/Mach-ID_410-Annual_Demand_TW_Metals" TargetMode="External"/><Relationship Id="rId3030" Type="http://schemas.openxmlformats.org/officeDocument/2006/relationships/hyperlink" Target="https://aluext.sharepoint.com/sites/DesignandFeasibility/_layouts/15/listform.aspx?PageType=4&amp;ListId=48a11f45-f27a-4e70-b33d-a95f67709e8c&amp;ID=1081&amp;ContentTypeID=0x01006440C635F0E5064897CB37DE8164FE39" TargetMode="External"/><Relationship Id="rId3987" Type="http://schemas.openxmlformats.org/officeDocument/2006/relationships/hyperlink" Target="https://aluext.sharepoint.com/sites/DesignandFeasibility/_layouts/15/listform.aspx?PageType=4&amp;ListId=48a11f45-f27a-4e70-b33d-a95f67709e8c&amp;ID=122&amp;ContentTypeID=0x01006440C635F0E5064897CB37DE8164FE39" TargetMode="External"/><Relationship Id="rId2589" Type="http://schemas.openxmlformats.org/officeDocument/2006/relationships/hyperlink" Target="https://aluext.sharepoint.com/sites/DesignandFeasibility/Lists/FeasibilityMainDB/DispForm.aspx?ID=1772" TargetMode="External"/><Relationship Id="rId2796" Type="http://schemas.openxmlformats.org/officeDocument/2006/relationships/hyperlink" Target="https://aluext.sharepoint.com/sites/DesignandFeasibility/_layouts/15/listform.aspx?PageType=4&amp;ListId=48a11f45-f27a-4e70-b33d-a95f67709e8c&amp;ID=1315&amp;ContentTypeID=0x01006440C635F0E5064897CB37DE8164FE39" TargetMode="External"/><Relationship Id="rId3847" Type="http://schemas.openxmlformats.org/officeDocument/2006/relationships/hyperlink" Target="https://aluext.sharepoint.com/sites/DesignandFeasibility/_layouts/15/listform.aspx?PageType=4&amp;ListId=48a11f45-f27a-4e70-b33d-a95f67709e8c&amp;ID=262&amp;ContentTypeID=0x01006440C635F0E5064897CB37DE8164FE39" TargetMode="External"/><Relationship Id="rId768" Type="http://schemas.openxmlformats.org/officeDocument/2006/relationships/hyperlink" Target="https://aluext.sharepoint.com/sites/DesignandFeasibility/Shared%20Documents/A/Aviometal_IT_Arsago%20Seprio/Mach-ID_1467-Cold%20finished%20RB%20101,,6mm%207075%20T7351" TargetMode="External"/><Relationship Id="rId975" Type="http://schemas.openxmlformats.org/officeDocument/2006/relationships/hyperlink" Target="https://aluext.sharepoint.com/sites/DesignandFeasibility/Shared%20Documents/A/Alinox_Po_POland/Mach-ID_1259-EXtruded%20RB%202024%20T8511%20Dm%20120mm" TargetMode="External"/><Relationship Id="rId1398" Type="http://schemas.openxmlformats.org/officeDocument/2006/relationships/hyperlink" Target="https://aluext.sharepoint.com/sites/DesignandFeasibility/Shared%20Documents/C/Co.Me.Ar_IT_Spello/Mach-ID_834-Cold%20worked%20flat/round%20bar" TargetMode="External"/><Relationship Id="rId2449" Type="http://schemas.openxmlformats.org/officeDocument/2006/relationships/hyperlink" Target="https://aluext.sharepoint.com/sites/DesignandFeasibility/Lists/FeasibilityMainDB/DispForm.aspx?ID=1912" TargetMode="External"/><Relationship Id="rId2656" Type="http://schemas.openxmlformats.org/officeDocument/2006/relationships/hyperlink" Target="https://aluext.sharepoint.com/sites/DesignandFeasibility/Lists/FeasibilityMainDB/DispForm.aspx?ID=1705" TargetMode="External"/><Relationship Id="rId2863" Type="http://schemas.openxmlformats.org/officeDocument/2006/relationships/hyperlink" Target="https://aluext.sharepoint.com/sites/DesignandFeasibility/_layouts/15/listform.aspx?PageType=4&amp;ListId=48a11f45-f27a-4e70-b33d-a95f67709e8c&amp;ID=1248&amp;ContentTypeID=0x01006440C635F0E5064897CB37DE8164FE39" TargetMode="External"/><Relationship Id="rId3707" Type="http://schemas.openxmlformats.org/officeDocument/2006/relationships/hyperlink" Target="https://aluext.sharepoint.com/sites/DesignandFeasibility/_layouts/15/listform.aspx?PageType=4&amp;ListId=48a11f45-f27a-4e70-b33d-a95f67709e8c&amp;ID=402&amp;ContentTypeID=0x01006440C635F0E5064897CB37DE8164FE39" TargetMode="External"/><Relationship Id="rId3914" Type="http://schemas.openxmlformats.org/officeDocument/2006/relationships/hyperlink" Target="https://aluext.sharepoint.com/sites/DesignandFeasibility/_layouts/15/listform.aspx?PageType=4&amp;ListId=48a11f45-f27a-4e70-b33d-a95f67709e8c&amp;ID=195&amp;ContentTypeID=0x01006440C635F0E5064897CB37DE8164FE39" TargetMode="External"/><Relationship Id="rId628" Type="http://schemas.openxmlformats.org/officeDocument/2006/relationships/hyperlink" Target="https://aluext.sharepoint.com/sites/DesignandFeasibility/Shared%20Documents/H/Heine%20&amp;%20Beiswenger_DE_Fellbach/Mach-ID_1609-Drawn%20RB%207075%20T6%20Dm%2015mm" TargetMode="External"/><Relationship Id="rId835" Type="http://schemas.openxmlformats.org/officeDocument/2006/relationships/hyperlink" Target="https://aluext.sharepoint.com/sites/DesignandFeasibility/Shared%20Documents/E/Eisenmetall_DE_Stuttgart/Mach-ID_1400-cold%20drawn%202011E%20Dm14mm" TargetMode="External"/><Relationship Id="rId1258" Type="http://schemas.openxmlformats.org/officeDocument/2006/relationships/hyperlink" Target="https://aluext.sharepoint.com/sites/DesignandFeasibility/Shared%20Documents/B/Bosch%20Rexroth_Sl_Skofja%20Loka/Mach-ID_976-Statorprofil%20MS2N16-ROH" TargetMode="External"/><Relationship Id="rId1465" Type="http://schemas.openxmlformats.org/officeDocument/2006/relationships/hyperlink" Target="https://aluext.sharepoint.com/sites/DesignandFeasibility/Shared%20Documents/B/Bikar%20Metalle%20GmbH_DE_Bad%20Berleburg/Mach-ID_767-7175_commercial_bars" TargetMode="External"/><Relationship Id="rId1672" Type="http://schemas.openxmlformats.org/officeDocument/2006/relationships/hyperlink" Target="https://aluext.sharepoint.com/sites/DesignandFeasibility/Shared%20Documents/M/Manfred%20J.C.%20Niemann%20Zentrale_DE_Bremen/Mach-ID_554-Extruded%20Round%20Bar%207075" TargetMode="External"/><Relationship Id="rId2309" Type="http://schemas.openxmlformats.org/officeDocument/2006/relationships/hyperlink" Target="https://aluext.sharepoint.com/sites/DesignandFeasibility/Lists/FeasibilityMainDB/DispForm.aspx?ID=2053" TargetMode="External"/><Relationship Id="rId2516" Type="http://schemas.openxmlformats.org/officeDocument/2006/relationships/hyperlink" Target="https://aluext.sharepoint.com/sites/DesignandFeasibility/Lists/FeasibilityMainDB/DispForm.aspx?ID=1845" TargetMode="External"/><Relationship Id="rId2723" Type="http://schemas.openxmlformats.org/officeDocument/2006/relationships/hyperlink" Target="https://aluext.sharepoint.com/sites/DesignandFeasibility/Lists/FeasibilityMainDB/DispForm.aspx?ID=1638" TargetMode="External"/><Relationship Id="rId1118" Type="http://schemas.openxmlformats.org/officeDocument/2006/relationships/hyperlink" Target="https://aluext.sharepoint.com/sites/DesignandFeasibility/Shared%20Documents/K/Kuka%20Industries%20GmbH%20&amp;%20Co.KG_DE_63785%20Obernburg/Mach-ID_1116-B65234%20Vkt-Rohr%20120x8" TargetMode="External"/><Relationship Id="rId1325" Type="http://schemas.openxmlformats.org/officeDocument/2006/relationships/hyperlink" Target="https://aluext.sharepoint.com/sites/DesignandFeasibility/Shared%20Documents/A/AMARI_AT_St.%20Johann%20im%20Pongau/Mach-ID_908-Extruded%20Round%20Bar%207075%20T73511" TargetMode="External"/><Relationship Id="rId1532" Type="http://schemas.openxmlformats.org/officeDocument/2006/relationships/hyperlink" Target="https://aluext.sharepoint.com/sites/DesignandFeasibility/Shared%20Documents/G/GF_CH_Schaffhausen/Mach-ID_699-L&#228;ngstr&#228;ger" TargetMode="External"/><Relationship Id="rId2930" Type="http://schemas.openxmlformats.org/officeDocument/2006/relationships/hyperlink" Target="https://aluext.sharepoint.com/sites/DesignandFeasibility/_layouts/15/listform.aspx?PageType=4&amp;ListId=48a11f45-f27a-4e70-b33d-a95f67709e8c&amp;ID=1181&amp;ContentTypeID=0x01006440C635F0E5064897CB37DE8164FE39" TargetMode="External"/><Relationship Id="rId902" Type="http://schemas.openxmlformats.org/officeDocument/2006/relationships/hyperlink" Target="https://aluext.sharepoint.com/sites/DesignandFeasibility/Shared%20Documents/A/Alumeco%20Finland_Fi_Turku/Mach-ID_1333-7075%20T6%20Extruded%20Square%20bar%2070mm" TargetMode="External"/><Relationship Id="rId3497" Type="http://schemas.openxmlformats.org/officeDocument/2006/relationships/hyperlink" Target="https://aluext.sharepoint.com/sites/DesignandFeasibility/_layouts/15/listform.aspx?PageType=4&amp;ListId=48a11f45-f27a-4e70-b33d-a95f67709e8c&amp;ID=612&amp;ContentTypeID=0x01006440C635F0E5064897CB37DE8164FE39" TargetMode="External"/><Relationship Id="rId31" Type="http://schemas.openxmlformats.org/officeDocument/2006/relationships/hyperlink" Target="https://aluext.sharepoint.com/sites/DesignandFeasibility/Shared%20Documents/L/Lakowa%20GmbH_DE_Wilthen/Mach-ID_2214-Lichtgitter" TargetMode="External"/><Relationship Id="rId2099" Type="http://schemas.openxmlformats.org/officeDocument/2006/relationships/hyperlink" Target="https://aluext.sharepoint.com/sites/DesignandFeasibility/Shared%20Documents/O/Oy%20Hollmen%20&amp;%20Co_Fi_Ulvila/Mach-ID_99-Customized_profiles_17439_40" TargetMode="External"/><Relationship Id="rId278" Type="http://schemas.openxmlformats.org/officeDocument/2006/relationships/hyperlink" Target="https://aluext.sharepoint.com/sites/DesignandFeasibility/Shared%20Documents/A/Aluminium%20AS%28NK%29_DK_Thiested/Mach-ID_1965-Bracket_lock_tower" TargetMode="External"/><Relationship Id="rId3357" Type="http://schemas.openxmlformats.org/officeDocument/2006/relationships/hyperlink" Target="https://aluext.sharepoint.com/sites/DesignandFeasibility/_layouts/15/listform.aspx?PageType=4&amp;ListId=48a11f45-f27a-4e70-b33d-a95f67709e8c&amp;ID=753&amp;ContentTypeID=0x01006440C635F0E5064897CB37DE8164FE39" TargetMode="External"/><Relationship Id="rId3564" Type="http://schemas.openxmlformats.org/officeDocument/2006/relationships/hyperlink" Target="https://aluext.sharepoint.com/sites/DesignandFeasibility/_layouts/15/listform.aspx?PageType=4&amp;ListId=48a11f45-f27a-4e70-b33d-a95f67709e8c&amp;ID=545&amp;ContentTypeID=0x01006440C635F0E5064897CB37DE8164FE39" TargetMode="External"/><Relationship Id="rId3771" Type="http://schemas.openxmlformats.org/officeDocument/2006/relationships/hyperlink" Target="https://aluext.sharepoint.com/sites/DesignandFeasibility/_layouts/15/listform.aspx?PageType=4&amp;ListId=48a11f45-f27a-4e70-b33d-a95f67709e8c&amp;ID=338&amp;ContentTypeID=0x01006440C635F0E5064897CB37DE8164FE39" TargetMode="External"/><Relationship Id="rId485" Type="http://schemas.openxmlformats.org/officeDocument/2006/relationships/hyperlink" Target="https://aluext.sharepoint.com/sites/DesignandFeasibility/Shared%20Documents/H/Hoppe%20AG_IT_Lana%20%28BZ%29/Mach-ID_1758-Flachprofile" TargetMode="External"/><Relationship Id="rId692" Type="http://schemas.openxmlformats.org/officeDocument/2006/relationships/hyperlink" Target="https://aluext.sharepoint.com/sites/DesignandFeasibility/Shared%20Documents/P/PRIMAPOL-METAL-SPOT%20s.r.o._CZ_Pleten&#253;%20&#218;jezd/Mach-ID_1544-Profil_6005_T5" TargetMode="External"/><Relationship Id="rId2166" Type="http://schemas.openxmlformats.org/officeDocument/2006/relationships/hyperlink" Target="https://aluext.sharepoint.com/sites/DesignandFeasibility/Lists/FeasibilityMainDB/DispForm.aspx?ID=2200" TargetMode="External"/><Relationship Id="rId2373" Type="http://schemas.openxmlformats.org/officeDocument/2006/relationships/hyperlink" Target="https://aluext.sharepoint.com/sites/DesignandFeasibility/Lists/FeasibilityMainDB/DispForm.aspx?ID=1988" TargetMode="External"/><Relationship Id="rId2580" Type="http://schemas.openxmlformats.org/officeDocument/2006/relationships/hyperlink" Target="https://aluext.sharepoint.com/sites/DesignandFeasibility/Lists/FeasibilityMainDB/DispForm.aspx?ID=1781" TargetMode="External"/><Relationship Id="rId3217" Type="http://schemas.openxmlformats.org/officeDocument/2006/relationships/hyperlink" Target="https://aluext.sharepoint.com/sites/DesignandFeasibility/_layouts/15/listform.aspx?PageType=4&amp;ListId=48a11f45-f27a-4e70-b33d-a95f67709e8c&amp;ID=893&amp;ContentTypeID=0x01006440C635F0E5064897CB37DE8164FE39" TargetMode="External"/><Relationship Id="rId3424" Type="http://schemas.openxmlformats.org/officeDocument/2006/relationships/hyperlink" Target="https://aluext.sharepoint.com/sites/DesignandFeasibility/_layouts/15/listform.aspx?PageType=4&amp;ListId=48a11f45-f27a-4e70-b33d-a95f67709e8c&amp;ID=685&amp;ContentTypeID=0x01006440C635F0E5064897CB37DE8164FE39" TargetMode="External"/><Relationship Id="rId3631" Type="http://schemas.openxmlformats.org/officeDocument/2006/relationships/hyperlink" Target="https://aluext.sharepoint.com/sites/DesignandFeasibility/_layouts/15/listform.aspx?PageType=4&amp;ListId=48a11f45-f27a-4e70-b33d-a95f67709e8c&amp;ID=478&amp;ContentTypeID=0x01006440C635F0E5064897CB37DE8164FE39" TargetMode="External"/><Relationship Id="rId138" Type="http://schemas.openxmlformats.org/officeDocument/2006/relationships/hyperlink" Target="https://aluext.sharepoint.com/sites/DesignandFeasibility/Shared%20Documents/H/Handtmann%20Systemtechnik%20GmbH%20%26%20Co%20KG_DE_Biberach/Riss/Mach-ID_2106-FP_BASE_PLATE" TargetMode="External"/><Relationship Id="rId345" Type="http://schemas.openxmlformats.org/officeDocument/2006/relationships/hyperlink" Target="https://aluext.sharepoint.com/sites/DesignandFeasibility/Shared%20Documents/B/Bikar-Metalle%20GmbH_DE_Bad%20Berleburg/Mach-ID_1898-Rundrohr_240_x_25_mm" TargetMode="External"/><Relationship Id="rId552" Type="http://schemas.openxmlformats.org/officeDocument/2006/relationships/hyperlink" Target="https://aluext.sharepoint.com/sites/DesignandFeasibility/Shared%20Documents/T/Tuenkers%20Maschinenbau%20GmbH_DE_Ratingen/Mach-ID_1690-tuenkers" TargetMode="External"/><Relationship Id="rId1182" Type="http://schemas.openxmlformats.org/officeDocument/2006/relationships/hyperlink" Target="https://aluext.sharepoint.com/sites/DesignandFeasibility/Shared%20Documents/M/Med%20Technology_IT_Guidonia/Mach-ID_1052-Cold%20finished%20RB%202024%20T4%20dia%2030.16mm" TargetMode="External"/><Relationship Id="rId2026" Type="http://schemas.openxmlformats.org/officeDocument/2006/relationships/hyperlink" Target="https://aluext.sharepoint.com/sites/DesignandFeasibility/Shared%20Documents/H/HAI%20Hammerer%20Aluminium%20Industries%20Extrusion%20GmbH_AT_Ranshofen/Mach-ID_188-HAI_Mittellangtr&#228;ger" TargetMode="External"/><Relationship Id="rId2233" Type="http://schemas.openxmlformats.org/officeDocument/2006/relationships/hyperlink" Target="https://aluext.sharepoint.com/sites/DesignandFeasibility/Lists/FeasibilityMainDB/DispForm.aspx?ID=2133" TargetMode="External"/><Relationship Id="rId2440" Type="http://schemas.openxmlformats.org/officeDocument/2006/relationships/hyperlink" Target="https://aluext.sharepoint.com/sites/DesignandFeasibility/Lists/FeasibilityMainDB/DispForm.aspx?ID=1921" TargetMode="External"/><Relationship Id="rId205" Type="http://schemas.openxmlformats.org/officeDocument/2006/relationships/hyperlink" Target="https://aluext.sharepoint.com/sites/DesignandFeasibility/Shared%20Documents/B/Buechel%20GmbH%20%26%20Co%20Fahrzeugteilefabrik%20KG_DE_Fulda/Mach-ID_2039-GE_841" TargetMode="External"/><Relationship Id="rId412" Type="http://schemas.openxmlformats.org/officeDocument/2006/relationships/hyperlink" Target="https://aluext.sharepoint.com/sites/DesignandFeasibility/Shared%20Documents/P/PBR-Matic%20AG%20Industrie%20Stossbifang_CH_Muri/Mach-ID_1831-Lamelle" TargetMode="External"/><Relationship Id="rId1042" Type="http://schemas.openxmlformats.org/officeDocument/2006/relationships/hyperlink" Target="https://aluext.sharepoint.com/sites/DesignandFeasibility/Shared%20Documents/A/AMCO%20Metall-Service%20GmbH_DE_Bremen/Mach-ID_1192-Pancake-Profil_6063" TargetMode="External"/><Relationship Id="rId2300" Type="http://schemas.openxmlformats.org/officeDocument/2006/relationships/hyperlink" Target="https://aluext.sharepoint.com/sites/DesignandFeasibility/Lists/FeasibilityMainDB/DispForm.aspx?ID=2062" TargetMode="External"/><Relationship Id="rId1999" Type="http://schemas.openxmlformats.org/officeDocument/2006/relationships/hyperlink" Target="https://aluext.sharepoint.com/sites/DesignandFeasibility/Shared%20Documents/M/Magna_AT_Sinabelkirchen/Mach-ID_220-Tr&#228;ger" TargetMode="External"/><Relationship Id="rId4058" Type="http://schemas.openxmlformats.org/officeDocument/2006/relationships/hyperlink" Target="https://aluext.sharepoint.com/sites/DesignandFeasibility/_layouts/15/listform.aspx?PageType=4&amp;ListId=48a11f45-f27a-4e70-b33d-a95f67709e8c&amp;ID=51&amp;ContentTypeID=0x01006440C635F0E5064897CB37DE8164FE39" TargetMode="External"/><Relationship Id="rId1859" Type="http://schemas.openxmlformats.org/officeDocument/2006/relationships/hyperlink" Target="https://aluext.sharepoint.com/sites/DesignandFeasibility/Shared%20Documents/M/Metall-Kontor_DE_Staufenberg-Treis/Mach-ID_364-Extruded%20Round%20Bar%20AlEco62Sn" TargetMode="External"/><Relationship Id="rId3074" Type="http://schemas.openxmlformats.org/officeDocument/2006/relationships/hyperlink" Target="https://aluext.sharepoint.com/sites/DesignandFeasibility/_layouts/15/listform.aspx?PageType=4&amp;ListId=48a11f45-f27a-4e70-b33d-a95f67709e8c&amp;ID=1037&amp;ContentTypeID=0x01006440C635F0E5064897CB37DE8164FE39" TargetMode="External"/><Relationship Id="rId1719" Type="http://schemas.openxmlformats.org/officeDocument/2006/relationships/hyperlink" Target="https://aluext.sharepoint.com/sites/DesignandFeasibility/Shared%20Documents/A/Aisin_Europe_BE_BE_Turkey_and_England/Mach-ID_506-Aisin_Bumper_560A" TargetMode="External"/><Relationship Id="rId1926" Type="http://schemas.openxmlformats.org/officeDocument/2006/relationships/hyperlink" Target="https://aluext.sharepoint.com/sites/DesignandFeasibility/Shared%20Documents/A/Aviometal_IT_Arsago%20Seprio/Mach-ID_296-Extruded%20and%20%20cold%20drawn%20bar" TargetMode="External"/><Relationship Id="rId3281" Type="http://schemas.openxmlformats.org/officeDocument/2006/relationships/hyperlink" Target="https://aluext.sharepoint.com/sites/DesignandFeasibility/_layouts/15/listform.aspx?PageType=4&amp;ListId=48a11f45-f27a-4e70-b33d-a95f67709e8c&amp;ID=829&amp;ContentTypeID=0x01006440C635F0E5064897CB37DE8164FE39" TargetMode="External"/><Relationship Id="rId2090" Type="http://schemas.openxmlformats.org/officeDocument/2006/relationships/hyperlink" Target="https://aluext.sharepoint.com/sites/DesignandFeasibility/Shared%20Documents/V/VT%20Metal%20Kft_HU_Sz&#233;kesfeh&#233;rv&#225;r/Mach-ID_112-Shapes%20in%205083%20F" TargetMode="External"/><Relationship Id="rId3141" Type="http://schemas.openxmlformats.org/officeDocument/2006/relationships/hyperlink" Target="https://aluext.sharepoint.com/sites/DesignandFeasibility/_layouts/15/listform.aspx?PageType=4&amp;ListId=48a11f45-f27a-4e70-b33d-a95f67709e8c&amp;ID=969&amp;ContentTypeID=0x01006440C635F0E5064897CB37DE8164FE39" TargetMode="External"/><Relationship Id="rId3001" Type="http://schemas.openxmlformats.org/officeDocument/2006/relationships/hyperlink" Target="https://aluext.sharepoint.com/sites/DesignandFeasibility/_layouts/15/listform.aspx?PageType=4&amp;ListId=48a11f45-f27a-4e70-b33d-a95f67709e8c&amp;ID=1110&amp;ContentTypeID=0x01006440C635F0E5064897CB37DE8164FE39" TargetMode="External"/><Relationship Id="rId3958" Type="http://schemas.openxmlformats.org/officeDocument/2006/relationships/hyperlink" Target="https://aluext.sharepoint.com/sites/DesignandFeasibility/_layouts/15/listform.aspx?PageType=4&amp;ListId=48a11f45-f27a-4e70-b33d-a95f67709e8c&amp;ID=151&amp;ContentTypeID=0x01006440C635F0E5064897CB37DE8164FE39" TargetMode="External"/><Relationship Id="rId879" Type="http://schemas.openxmlformats.org/officeDocument/2006/relationships/hyperlink" Target="https://aluext.sharepoint.com/sites/DesignandFeasibility/Shared%20Documents/C/Cochius_DE_Berlin/Mach-ID_1356-Extruded%20RB%207022%20T6" TargetMode="External"/><Relationship Id="rId2767" Type="http://schemas.openxmlformats.org/officeDocument/2006/relationships/hyperlink" Target="https://aluext.sharepoint.com/sites/DesignandFeasibility/Lists/FeasibilityMainDB/DispForm.aspx?ID=1590" TargetMode="External"/><Relationship Id="rId739" Type="http://schemas.openxmlformats.org/officeDocument/2006/relationships/hyperlink" Target="https://aluext.sharepoint.com/sites/DesignandFeasibility/Shared%20Documents/R/Reynolds_FR_Scionzier/Mach-ID_1497-Cold%20drawn%20RB%206064A%20T9" TargetMode="External"/><Relationship Id="rId1369" Type="http://schemas.openxmlformats.org/officeDocument/2006/relationships/hyperlink" Target="https://aluext.sharepoint.com/sites/DesignandFeasibility/Shared%20Documents/M/Manfred%20J.C.%20Niemann_DE_Bremen/Mach-ID_864-Rechteckrohr" TargetMode="External"/><Relationship Id="rId1576" Type="http://schemas.openxmlformats.org/officeDocument/2006/relationships/hyperlink" Target="https://aluext.sharepoint.com/sites/DesignandFeasibility/Shared%20Documents/Z/Zeppelin_DE_Friedrichshafen/Mach-ID_652-F120x40" TargetMode="External"/><Relationship Id="rId2974" Type="http://schemas.openxmlformats.org/officeDocument/2006/relationships/hyperlink" Target="https://aluext.sharepoint.com/sites/DesignandFeasibility/_layouts/15/listform.aspx?PageType=4&amp;ListId=48a11f45-f27a-4e70-b33d-a95f67709e8c&amp;ID=1137&amp;ContentTypeID=0x01006440C635F0E5064897CB37DE8164FE39" TargetMode="External"/><Relationship Id="rId3818" Type="http://schemas.openxmlformats.org/officeDocument/2006/relationships/hyperlink" Target="https://aluext.sharepoint.com/sites/DesignandFeasibility/_layouts/15/listform.aspx?PageType=4&amp;ListId=48a11f45-f27a-4e70-b33d-a95f67709e8c&amp;ID=291&amp;ContentTypeID=0x01006440C635F0E5064897CB37DE8164FE39" TargetMode="External"/><Relationship Id="rId946" Type="http://schemas.openxmlformats.org/officeDocument/2006/relationships/hyperlink" Target="https://aluext.sharepoint.com/sites/DesignandFeasibility/Shared%20Documents/A/Aviometal_IT_Arsago%20Seprio/Mach-ID_1288-Extruded%20RB%202024%20T3%2060mm" TargetMode="External"/><Relationship Id="rId1229" Type="http://schemas.openxmlformats.org/officeDocument/2006/relationships/hyperlink" Target="https://aluext.sharepoint.com/sites/DesignandFeasibility/Shared%20Documents/N/Nammo%20Raufoss%20AS_NO_Raufoss/Mach-ID_1005-2021_RFQ" TargetMode="External"/><Relationship Id="rId1783" Type="http://schemas.openxmlformats.org/officeDocument/2006/relationships/hyperlink" Target="https://aluext.sharepoint.com/sites/DesignandFeasibility/Shared%20Documents/V/VEM_DE_Zwickau/Mach-ID_442-GL07%20und%20GL08" TargetMode="External"/><Relationship Id="rId1990" Type="http://schemas.openxmlformats.org/officeDocument/2006/relationships/hyperlink" Target="https://aluext.sharepoint.com/sites/DesignandFeasibility/Shared%20Documents/M/Metallcenter%20West_DE_Leopoldsh&#246;he/Mach-ID_232-H-Profil%20100x100x10" TargetMode="External"/><Relationship Id="rId2627" Type="http://schemas.openxmlformats.org/officeDocument/2006/relationships/hyperlink" Target="https://aluext.sharepoint.com/sites/DesignandFeasibility/Lists/FeasibilityMainDB/DispForm.aspx?ID=1734" TargetMode="External"/><Relationship Id="rId2834" Type="http://schemas.openxmlformats.org/officeDocument/2006/relationships/hyperlink" Target="https://aluext.sharepoint.com/sites/DesignandFeasibility/_layouts/15/listform.aspx?PageType=4&amp;ListId=48a11f45-f27a-4e70-b33d-a95f67709e8c&amp;ID=1277&amp;ContentTypeID=0x01006440C635F0E5064897CB37DE8164FE39" TargetMode="External"/><Relationship Id="rId75" Type="http://schemas.openxmlformats.org/officeDocument/2006/relationships/hyperlink" Target="https://aluext.sharepoint.com/sites/DesignandFeasibility/Shared%20Documents/B/Bega%20Gantenbrink-Leuchten%20KG_DE_Menden/Mach-ID_2170-Profil-Gelenk" TargetMode="External"/><Relationship Id="rId806" Type="http://schemas.openxmlformats.org/officeDocument/2006/relationships/hyperlink" Target="https://aluext.sharepoint.com/sites/DesignandFeasibility/Shared%20Documents/A/AMI_Tu_Ankara/Mach-ID_1429-Extruded%20RB%206061%20T6%20Dm%20165mm" TargetMode="External"/><Relationship Id="rId1436" Type="http://schemas.openxmlformats.org/officeDocument/2006/relationships/hyperlink" Target="https://aluext.sharepoint.com/sites/DesignandFeasibility/Shared%20Documents/E/Emminger-Aluminium_DE_Bubsheim/Mach-ID_796-Extruded%20solid%20profiles" TargetMode="External"/><Relationship Id="rId1643" Type="http://schemas.openxmlformats.org/officeDocument/2006/relationships/hyperlink" Target="https://aluext.sharepoint.com/sites/DesignandFeasibility/Shared%20Documents/C/co_metal%20Metallhalbzeuge%20GmbH_DE_Weinstadt-Endersbach/Mach-ID_584-Rundstange_6082_R20" TargetMode="External"/><Relationship Id="rId1850" Type="http://schemas.openxmlformats.org/officeDocument/2006/relationships/hyperlink" Target="https://aluext.sharepoint.com/sites/DesignandFeasibility/Shared%20Documents/K/Kalapurna_In_Mumbai/Mach-ID_373-Extruded%20Round%20Bar%207175" TargetMode="External"/><Relationship Id="rId2901" Type="http://schemas.openxmlformats.org/officeDocument/2006/relationships/hyperlink" Target="https://aluext.sharepoint.com/sites/DesignandFeasibility/_layouts/15/listform.aspx?PageType=4&amp;ListId=48a11f45-f27a-4e70-b33d-a95f67709e8c&amp;ID=1210&amp;ContentTypeID=0x01006440C635F0E5064897CB37DE8164FE39" TargetMode="External"/><Relationship Id="rId1503" Type="http://schemas.openxmlformats.org/officeDocument/2006/relationships/hyperlink" Target="https://aluext.sharepoint.com/sites/DesignandFeasibility/Shared%20Documents/H/Heinz%20Krumme%20GmbH%20&amp;%20Co.%20KG_DE_Berlin/Mach-ID_728-Drawn_bar_6082_T6_30mm" TargetMode="External"/><Relationship Id="rId1710" Type="http://schemas.openxmlformats.org/officeDocument/2006/relationships/hyperlink" Target="https://aluext.sharepoint.com/sites/DesignandFeasibility/Shared%20Documents/W/Weinmann_DE_Dornstetten/Mach-ID_515-T-Profil_100x100" TargetMode="External"/><Relationship Id="rId3468" Type="http://schemas.openxmlformats.org/officeDocument/2006/relationships/hyperlink" Target="https://aluext.sharepoint.com/sites/DesignandFeasibility/_layouts/15/listform.aspx?PageType=4&amp;ListId=48a11f45-f27a-4e70-b33d-a95f67709e8c&amp;ID=641&amp;ContentTypeID=0x01006440C635F0E5064897CB37DE8164FE39" TargetMode="External"/><Relationship Id="rId3675" Type="http://schemas.openxmlformats.org/officeDocument/2006/relationships/hyperlink" Target="https://aluext.sharepoint.com/sites/DesignandFeasibility/_layouts/15/listform.aspx?PageType=4&amp;ListId=48a11f45-f27a-4e70-b33d-a95f67709e8c&amp;ID=434&amp;ContentTypeID=0x01006440C635F0E5064897CB37DE8164FE39" TargetMode="External"/><Relationship Id="rId3882" Type="http://schemas.openxmlformats.org/officeDocument/2006/relationships/hyperlink" Target="https://aluext.sharepoint.com/sites/DesignandFeasibility/_layouts/15/listform.aspx?PageType=4&amp;ListId=48a11f45-f27a-4e70-b33d-a95f67709e8c&amp;ID=227&amp;ContentTypeID=0x01006440C635F0E5064897CB37DE8164FE39" TargetMode="External"/><Relationship Id="rId389" Type="http://schemas.openxmlformats.org/officeDocument/2006/relationships/hyperlink" Target="https://aluext.sharepoint.com/sites/DesignandFeasibility/Shared%20Documents/S/Siemens%20Mobility%20GmbH_DE_Bamberg/Mach-ID_1854-Velaro_EGYPT" TargetMode="External"/><Relationship Id="rId596" Type="http://schemas.openxmlformats.org/officeDocument/2006/relationships/hyperlink" Target="https://aluext.sharepoint.com/sites/DesignandFeasibility/Shared%20Documents/H/Hydro%20Lichtervelde%20BE%20Lichtervelde(NK)_BE_Lichtervelde/Mach-ID_1644-Talgo" TargetMode="External"/><Relationship Id="rId2277" Type="http://schemas.openxmlformats.org/officeDocument/2006/relationships/hyperlink" Target="https://aluext.sharepoint.com/sites/DesignandFeasibility/Lists/FeasibilityMainDB/DispForm.aspx?ID=2089" TargetMode="External"/><Relationship Id="rId2484" Type="http://schemas.openxmlformats.org/officeDocument/2006/relationships/hyperlink" Target="https://aluext.sharepoint.com/sites/DesignandFeasibility/Lists/FeasibilityMainDB/DispForm.aspx?ID=1877" TargetMode="External"/><Relationship Id="rId2691" Type="http://schemas.openxmlformats.org/officeDocument/2006/relationships/hyperlink" Target="https://aluext.sharepoint.com/sites/DesignandFeasibility/Lists/FeasibilityMainDB/DispForm.aspx?ID=1670" TargetMode="External"/><Relationship Id="rId3328" Type="http://schemas.openxmlformats.org/officeDocument/2006/relationships/hyperlink" Target="https://aluext.sharepoint.com/sites/DesignandFeasibility/_layouts/15/listform.aspx?PageType=4&amp;ListId=48a11f45-f27a-4e70-b33d-a95f67709e8c&amp;ID=782&amp;ContentTypeID=0x01006440C635F0E5064897CB37DE8164FE39" TargetMode="External"/><Relationship Id="rId3535" Type="http://schemas.openxmlformats.org/officeDocument/2006/relationships/hyperlink" Target="https://aluext.sharepoint.com/sites/DesignandFeasibility/_layouts/15/listform.aspx?PageType=4&amp;ListId=48a11f45-f27a-4e70-b33d-a95f67709e8c&amp;ID=574&amp;ContentTypeID=0x01006440C635F0E5064897CB37DE8164FE39" TargetMode="External"/><Relationship Id="rId3742" Type="http://schemas.openxmlformats.org/officeDocument/2006/relationships/hyperlink" Target="https://aluext.sharepoint.com/sites/DesignandFeasibility/_layouts/15/listform.aspx?PageType=4&amp;ListId=48a11f45-f27a-4e70-b33d-a95f67709e8c&amp;ID=367&amp;ContentTypeID=0x01006440C635F0E5064897CB37DE8164FE39" TargetMode="External"/><Relationship Id="rId249" Type="http://schemas.openxmlformats.org/officeDocument/2006/relationships/hyperlink" Target="https://aluext.sharepoint.com/sites/DesignandFeasibility/Shared%20Documents/A/Aalberts%20Surface%20Technologies%20GmbH_DE_Kaufbeuren/Mach-ID_1994-Power_Tube_800" TargetMode="External"/><Relationship Id="rId456" Type="http://schemas.openxmlformats.org/officeDocument/2006/relationships/hyperlink" Target="https://aluext.sharepoint.com/sites/DesignandFeasibility/Shared%20Documents/M/Metalcentret%20A-S_DK_Glostrup/Mach-ID_1787-Vierkantrohr_100x300x5_" TargetMode="External"/><Relationship Id="rId663" Type="http://schemas.openxmlformats.org/officeDocument/2006/relationships/hyperlink" Target="https://aluext.sharepoint.com/sites/DesignandFeasibility/Shared%20Documents/A/AMARI_AT_Wien/Mach-ID_1573-Extrded%20RB%207075%20T73511" TargetMode="External"/><Relationship Id="rId870" Type="http://schemas.openxmlformats.org/officeDocument/2006/relationships/hyperlink" Target="https://aluext.sharepoint.com/sites/DesignandFeasibility/Shared%20Documents/J/Julius%20Klinke_DE_Neuenrade/Mach-ID_1365-Cold%20drawn%20RB%20Aleco%20Dm%2017mm" TargetMode="External"/><Relationship Id="rId1086" Type="http://schemas.openxmlformats.org/officeDocument/2006/relationships/hyperlink" Target="https://aluext.sharepoint.com/sites/DesignandFeasibility/Shared%20Documents/M/MG%20Handel%20AG%20DE%20Wildau%28NK%29_DE_Wildau/Mach-ID_1148-1148-Leitrohre_120_x_12_und_100_x_8" TargetMode="External"/><Relationship Id="rId1293" Type="http://schemas.openxmlformats.org/officeDocument/2006/relationships/hyperlink" Target="https://aluext.sharepoint.com/sites/DesignandFeasibility/Shared%20Documents/A/alumeco_SE_G&#246;teborg/Mach-ID_941-Alumeco_SE_Ventilator" TargetMode="External"/><Relationship Id="rId2137" Type="http://schemas.openxmlformats.org/officeDocument/2006/relationships/hyperlink" Target="https://aluext.sharepoint.com/sites/DesignandFeasibility/Shared%20Documents/F/Farasi_DE_Frickenhausen/Mach-ID_59-Endplatten" TargetMode="External"/><Relationship Id="rId2344" Type="http://schemas.openxmlformats.org/officeDocument/2006/relationships/hyperlink" Target="https://aluext.sharepoint.com/sites/DesignandFeasibility/Lists/FeasibilityMainDB/DispForm.aspx?ID=2017" TargetMode="External"/><Relationship Id="rId2551" Type="http://schemas.openxmlformats.org/officeDocument/2006/relationships/hyperlink" Target="https://aluext.sharepoint.com/sites/DesignandFeasibility/Lists/FeasibilityMainDB/DispForm.aspx?ID=1810" TargetMode="External"/><Relationship Id="rId109" Type="http://schemas.openxmlformats.org/officeDocument/2006/relationships/hyperlink" Target="https://aluext.sharepoint.com/sites/DesignandFeasibility/Shared%20Documents/S/Schmid%20Alutec%20GmbH%20%26%20Co%20KG_DE_Remshalden-Grunbach/Mach-ID_2136-Profilmaterial" TargetMode="External"/><Relationship Id="rId316" Type="http://schemas.openxmlformats.org/officeDocument/2006/relationships/hyperlink" Target="https://aluext.sharepoint.com/sites/DesignandFeasibility/Shared%20Documents/H/Heinrich%20Spahn%20GmbH%20%26%20Co%20KG_DE_Ahrensburg/Mach-ID_1927-U-Profil_197x98x23" TargetMode="External"/><Relationship Id="rId523" Type="http://schemas.openxmlformats.org/officeDocument/2006/relationships/hyperlink" Target="https://aluext.sharepoint.com/sites/DesignandFeasibility/Shared%20Documents/B/Buechel%20GmbH%20%26%20Co%20Fahrzeugteilefabrik%20KG_DE_Fulda/Mach-ID_1719-Schutzblech" TargetMode="External"/><Relationship Id="rId1153" Type="http://schemas.openxmlformats.org/officeDocument/2006/relationships/hyperlink" Target="https://aluext.sharepoint.com/sites/DesignandFeasibility/Shared%20Documents/W/WFEL%20Limited_GB_Stockport/Mach-ID_1081-Sonderprofile_WFEL_DGFVE" TargetMode="External"/><Relationship Id="rId2204" Type="http://schemas.openxmlformats.org/officeDocument/2006/relationships/hyperlink" Target="https://aluext.sharepoint.com/sites/DesignandFeasibility/Lists/FeasibilityMainDB/DispForm.aspx?ID=2162" TargetMode="External"/><Relationship Id="rId3602" Type="http://schemas.openxmlformats.org/officeDocument/2006/relationships/hyperlink" Target="https://aluext.sharepoint.com/sites/DesignandFeasibility/_layouts/15/listform.aspx?PageType=4&amp;ListId=48a11f45-f27a-4e70-b33d-a95f67709e8c&amp;ID=507&amp;ContentTypeID=0x01006440C635F0E5064897CB37DE8164FE39" TargetMode="External"/><Relationship Id="rId730" Type="http://schemas.openxmlformats.org/officeDocument/2006/relationships/hyperlink" Target="https://aluext.sharepoint.com/sites/DesignandFeasibility/Shared%20Documents/M/Mecachrome_FR_France/Mach-ID_1506-drawn%20Square%20bars%202024%20T351%2030x30mm" TargetMode="External"/><Relationship Id="rId1013" Type="http://schemas.openxmlformats.org/officeDocument/2006/relationships/hyperlink" Target="https://aluext.sharepoint.com/sites/DesignandFeasibility/Shared%20Documents/A/Aviometal_IT_Arsago%20Seprio/Mach-ID_1221-Extruded%20RB%207075%20T73511%20Dm%20160mm" TargetMode="External"/><Relationship Id="rId1360" Type="http://schemas.openxmlformats.org/officeDocument/2006/relationships/hyperlink" Target="https://aluext.sharepoint.com/sites/DesignandFeasibility/Shared%20Documents/B/Bosch%20Rexroth%20AG_DE_70376%20Stuttgart%20%20NL%20in%20Schweinfurt/Mach-ID_873-B15208,,%20%20AZ3140" TargetMode="External"/><Relationship Id="rId2411" Type="http://schemas.openxmlformats.org/officeDocument/2006/relationships/hyperlink" Target="https://aluext.sharepoint.com/sites/DesignandFeasibility/Lists/FeasibilityMainDB/DispForm.aspx?ID=1950" TargetMode="External"/><Relationship Id="rId1220" Type="http://schemas.openxmlformats.org/officeDocument/2006/relationships/hyperlink" Target="https://aluext.sharepoint.com/sites/DesignandFeasibility/Shared%20Documents/B/BIKAR-METALLE%20GmbH_DE_Bad%20Berleburg/Mach-ID_1014-Rohr_220x125_6063" TargetMode="External"/><Relationship Id="rId3185" Type="http://schemas.openxmlformats.org/officeDocument/2006/relationships/hyperlink" Target="https://aluext.sharepoint.com/sites/DesignandFeasibility/_layouts/15/listform.aspx?PageType=4&amp;ListId=48a11f45-f27a-4e70-b33d-a95f67709e8c&amp;ID=925&amp;ContentTypeID=0x01006440C635F0E5064897CB37DE8164FE39" TargetMode="External"/><Relationship Id="rId3392" Type="http://schemas.openxmlformats.org/officeDocument/2006/relationships/hyperlink" Target="https://aluext.sharepoint.com/sites/DesignandFeasibility/_layouts/15/listform.aspx?PageType=4&amp;ListId=48a11f45-f27a-4e70-b33d-a95f67709e8c&amp;ID=718&amp;ContentTypeID=0x01006440C635F0E5064897CB37DE8164FE39" TargetMode="External"/><Relationship Id="rId4029" Type="http://schemas.openxmlformats.org/officeDocument/2006/relationships/hyperlink" Target="https://aluext.sharepoint.com/sites/DesignandFeasibility/_layouts/15/listform.aspx?PageType=4&amp;ListId=48a11f45-f27a-4e70-b33d-a95f67709e8c&amp;ID=80&amp;ContentTypeID=0x01006440C635F0E5064897CB37DE8164FE39" TargetMode="External"/><Relationship Id="rId3045" Type="http://schemas.openxmlformats.org/officeDocument/2006/relationships/hyperlink" Target="https://aluext.sharepoint.com/sites/DesignandFeasibility/_layouts/15/listform.aspx?PageType=4&amp;ListId=48a11f45-f27a-4e70-b33d-a95f67709e8c&amp;ID=1066&amp;ContentTypeID=0x01006440C635F0E5064897CB37DE8164FE39" TargetMode="External"/><Relationship Id="rId3252" Type="http://schemas.openxmlformats.org/officeDocument/2006/relationships/hyperlink" Target="https://aluext.sharepoint.com/sites/DesignandFeasibility/_layouts/15/listform.aspx?PageType=4&amp;ListId=48a11f45-f27a-4e70-b33d-a95f67709e8c&amp;ID=858&amp;ContentTypeID=0x01006440C635F0E5064897CB37DE8164FE39" TargetMode="External"/><Relationship Id="rId173" Type="http://schemas.openxmlformats.org/officeDocument/2006/relationships/hyperlink" Target="https://aluext.sharepoint.com/sites/DesignandFeasibility/Shared%20Documents/V/Vanderlande%20Industries%20GmbH%20%26%20CoKG_DE_Siegen/Mach-ID_2071-Mastprofil_77226" TargetMode="External"/><Relationship Id="rId380" Type="http://schemas.openxmlformats.org/officeDocument/2006/relationships/hyperlink" Target="https://aluext.sharepoint.com/sites/DesignandFeasibility/Shared%20Documents/H/HAI%20Hammerer%20Aluminium%20Industries%20Extrusion%20GmbH_AT_Ranshofen/Mach-ID_1863-Skoda" TargetMode="External"/><Relationship Id="rId2061" Type="http://schemas.openxmlformats.org/officeDocument/2006/relationships/hyperlink" Target="https://aluext.sharepoint.com/sites/DesignandFeasibility/Shared%20Documents/I/Isel_DE_Dermbach_DE_Dermbach/Mach-ID_146-Verbindungsprofil_VP27_VP36" TargetMode="External"/><Relationship Id="rId3112" Type="http://schemas.openxmlformats.org/officeDocument/2006/relationships/hyperlink" Target="https://aluext.sharepoint.com/sites/DesignandFeasibility/_layouts/15/listform.aspx?PageType=4&amp;ListId=48a11f45-f27a-4e70-b33d-a95f67709e8c&amp;ID=998&amp;ContentTypeID=0x01006440C635F0E5064897CB37DE8164FE39" TargetMode="External"/><Relationship Id="rId240" Type="http://schemas.openxmlformats.org/officeDocument/2006/relationships/hyperlink" Target="https://aluext.sharepoint.com/sites/DesignandFeasibility/Shared%20Documents/K/Kapp%20Aluminium%20Tretum%20Offshore%20AS_NO_Kapp/Mach-ID_2003-I_beam_450x200x10x8" TargetMode="External"/><Relationship Id="rId100" Type="http://schemas.openxmlformats.org/officeDocument/2006/relationships/hyperlink" Target="https://aluext.sharepoint.com/sites/DesignandFeasibility/Shared%20Documents/W/Wiegand%28NK%29_DE_Nottertal-Heilinger%20H%C3%B6hen/Mach-ID_2145-Profil_Quertr%C3%A4ger" TargetMode="External"/><Relationship Id="rId2878" Type="http://schemas.openxmlformats.org/officeDocument/2006/relationships/hyperlink" Target="https://aluext.sharepoint.com/sites/DesignandFeasibility/_layouts/15/listform.aspx?PageType=4&amp;ListId=48a11f45-f27a-4e70-b33d-a95f67709e8c&amp;ID=1233&amp;ContentTypeID=0x01006440C635F0E5064897CB37DE8164FE39" TargetMode="External"/><Relationship Id="rId3929" Type="http://schemas.openxmlformats.org/officeDocument/2006/relationships/hyperlink" Target="https://aluext.sharepoint.com/sites/DesignandFeasibility/_layouts/15/listform.aspx?PageType=4&amp;ListId=48a11f45-f27a-4e70-b33d-a95f67709e8c&amp;ID=180&amp;ContentTypeID=0x01006440C635F0E5064897CB37DE8164FE39" TargetMode="External"/><Relationship Id="rId1687" Type="http://schemas.openxmlformats.org/officeDocument/2006/relationships/hyperlink" Target="https://aluext.sharepoint.com/sites/DesignandFeasibility/Shared%20Documents/F/Fackler%20Gewaechshaustechnik_DE_Munningen-Laub/Mach-ID_538-26441" TargetMode="External"/><Relationship Id="rId1894" Type="http://schemas.openxmlformats.org/officeDocument/2006/relationships/hyperlink" Target="https://aluext.sharepoint.com/sites/DesignandFeasibility/Shared%20Documents/B/BOBST%20Lyon%20SAS_FR_Villeurbanne/Mach-ID_329-BOBST%20Lyon" TargetMode="External"/><Relationship Id="rId2738" Type="http://schemas.openxmlformats.org/officeDocument/2006/relationships/hyperlink" Target="https://aluext.sharepoint.com/sites/DesignandFeasibility/Lists/FeasibilityMainDB/DispForm.aspx?ID=1623" TargetMode="External"/><Relationship Id="rId2945" Type="http://schemas.openxmlformats.org/officeDocument/2006/relationships/hyperlink" Target="https://aluext.sharepoint.com/sites/DesignandFeasibility/_layouts/15/listform.aspx?PageType=4&amp;ListId=48a11f45-f27a-4e70-b33d-a95f67709e8c&amp;ID=1166&amp;ContentTypeID=0x01006440C635F0E5064897CB37DE8164FE39" TargetMode="External"/><Relationship Id="rId917" Type="http://schemas.openxmlformats.org/officeDocument/2006/relationships/hyperlink" Target="https://aluext.sharepoint.com/sites/DesignandFeasibility/Shared%20Documents/W/WMH_DE_Essen/Mach-ID_1318-Extruded%20RB%207175%20T73511%20Dm%2016mm" TargetMode="External"/><Relationship Id="rId1547" Type="http://schemas.openxmlformats.org/officeDocument/2006/relationships/hyperlink" Target="https://aluext.sharepoint.com/sites/DesignandFeasibility/Shared%20Documents/C/Continental_DE_Frankfurt%20am%20Main/Mach-ID_683-Ventilaufnahme_WZ_26626" TargetMode="External"/><Relationship Id="rId1754" Type="http://schemas.openxmlformats.org/officeDocument/2006/relationships/hyperlink" Target="https://aluext.sharepoint.com/sites/DesignandFeasibility/Shared%20Documents/T/TW%20Metals%20UK_GB_Majestic%20Road,,%20Nursling%20Estate%20Southampton,,%20SO16%200AF/Mach-ID_471-Div.%20bars%202024-7075" TargetMode="External"/><Relationship Id="rId1961" Type="http://schemas.openxmlformats.org/officeDocument/2006/relationships/hyperlink" Target="https://aluext.sharepoint.com/sites/DesignandFeasibility/Shared%20Documents/A/ASM_DE_Moosinning/Mach-ID_261-Profil_PCQA3_Bitterfeld_B15299" TargetMode="External"/><Relationship Id="rId2805" Type="http://schemas.openxmlformats.org/officeDocument/2006/relationships/hyperlink" Target="https://aluext.sharepoint.com/sites/DesignandFeasibility/_layouts/15/listform.aspx?PageType=4&amp;ListId=48a11f45-f27a-4e70-b33d-a95f67709e8c&amp;ID=1306&amp;ContentTypeID=0x01006440C635F0E5064897CB37DE8164FE39" TargetMode="External"/><Relationship Id="rId46" Type="http://schemas.openxmlformats.org/officeDocument/2006/relationships/hyperlink" Target="https://aluext.sharepoint.com/sites/DesignandFeasibility/Shared%20Documents/S/Stas%20NV_BE_Waregem/Mach-ID_2199-Protection_beam" TargetMode="External"/><Relationship Id="rId1407" Type="http://schemas.openxmlformats.org/officeDocument/2006/relationships/hyperlink" Target="https://aluext.sharepoint.com/sites/DesignandFeasibility/Shared%20Documents/T/Thyssen%20Krupp%20Materials%20Belgium_BE_LOkeren/Mach-ID_825-Cold%20worked%20round%20bar%202024" TargetMode="External"/><Relationship Id="rId1614" Type="http://schemas.openxmlformats.org/officeDocument/2006/relationships/hyperlink" Target="https://aluext.sharepoint.com/sites/DesignandFeasibility/Shared%20Documents/F/FST%20Industrie%20GmbH_DE_D_Berlin/Mach-ID_614-Mantelrohr%20385%20x%206,,5%20mm" TargetMode="External"/><Relationship Id="rId1821" Type="http://schemas.openxmlformats.org/officeDocument/2006/relationships/hyperlink" Target="https://aluext.sharepoint.com/sites/DesignandFeasibility/Shared%20Documents/H/Hollmen_FI_Ulvila/Mach-ID_404-Profile_HO_000X" TargetMode="External"/><Relationship Id="rId4020" Type="http://schemas.openxmlformats.org/officeDocument/2006/relationships/hyperlink" Target="https://aluext.sharepoint.com/sites/DesignandFeasibility/_layouts/15/listform.aspx?PageType=4&amp;ListId=48a11f45-f27a-4e70-b33d-a95f67709e8c&amp;ID=89&amp;ContentTypeID=0x01006440C635F0E5064897CB37DE8164FE39" TargetMode="External"/><Relationship Id="rId3579" Type="http://schemas.openxmlformats.org/officeDocument/2006/relationships/hyperlink" Target="https://aluext.sharepoint.com/sites/DesignandFeasibility/_layouts/15/listform.aspx?PageType=4&amp;ListId=48a11f45-f27a-4e70-b33d-a95f67709e8c&amp;ID=530&amp;ContentTypeID=0x01006440C635F0E5064897CB37DE8164FE39" TargetMode="External"/><Relationship Id="rId3786" Type="http://schemas.openxmlformats.org/officeDocument/2006/relationships/hyperlink" Target="https://aluext.sharepoint.com/sites/DesignandFeasibility/_layouts/15/listform.aspx?PageType=4&amp;ListId=48a11f45-f27a-4e70-b33d-a95f67709e8c&amp;ID=323&amp;ContentTypeID=0x01006440C635F0E5064897CB37DE8164FE39" TargetMode="External"/><Relationship Id="rId2388" Type="http://schemas.openxmlformats.org/officeDocument/2006/relationships/hyperlink" Target="https://aluext.sharepoint.com/sites/DesignandFeasibility/Lists/FeasibilityMainDB/DispForm.aspx?ID=1973" TargetMode="External"/><Relationship Id="rId2595" Type="http://schemas.openxmlformats.org/officeDocument/2006/relationships/hyperlink" Target="https://aluext.sharepoint.com/sites/DesignandFeasibility/Lists/FeasibilityMainDB/DispForm.aspx?ID=1766" TargetMode="External"/><Relationship Id="rId3439" Type="http://schemas.openxmlformats.org/officeDocument/2006/relationships/hyperlink" Target="https://aluext.sharepoint.com/sites/DesignandFeasibility/_layouts/15/listform.aspx?PageType=4&amp;ListId=48a11f45-f27a-4e70-b33d-a95f67709e8c&amp;ID=670&amp;ContentTypeID=0x01006440C635F0E5064897CB37DE8164FE39" TargetMode="External"/><Relationship Id="rId3993" Type="http://schemas.openxmlformats.org/officeDocument/2006/relationships/hyperlink" Target="https://aluext.sharepoint.com/sites/DesignandFeasibility/_layouts/15/listform.aspx?PageType=4&amp;ListId=48a11f45-f27a-4e70-b33d-a95f67709e8c&amp;ID=116&amp;ContentTypeID=0x01006440C635F0E5064897CB37DE8164FE39" TargetMode="External"/><Relationship Id="rId567" Type="http://schemas.openxmlformats.org/officeDocument/2006/relationships/hyperlink" Target="https://aluext.sharepoint.com/sites/DesignandFeasibility/Shared%20Documents/N/Nemak%28NK%29_CN_Shanghai/Mach-ID_1675-BMW_G68_battery_housing" TargetMode="External"/><Relationship Id="rId1197" Type="http://schemas.openxmlformats.org/officeDocument/2006/relationships/hyperlink" Target="https://aluext.sharepoint.com/sites/DesignandFeasibility/Shared%20Documents/M/Magna_AT_Weikersdorf/Mach-ID_1037-Schwellenprofil%20(Prototypen)" TargetMode="External"/><Relationship Id="rId2248" Type="http://schemas.openxmlformats.org/officeDocument/2006/relationships/hyperlink" Target="https://aluext.sharepoint.com/sites/DesignandFeasibility/Lists/FeasibilityMainDB/DispForm.aspx?ID=2118" TargetMode="External"/><Relationship Id="rId3646" Type="http://schemas.openxmlformats.org/officeDocument/2006/relationships/hyperlink" Target="https://aluext.sharepoint.com/sites/DesignandFeasibility/_layouts/15/listform.aspx?PageType=4&amp;ListId=48a11f45-f27a-4e70-b33d-a95f67709e8c&amp;ID=463&amp;ContentTypeID=0x01006440C635F0E5064897CB37DE8164FE39" TargetMode="External"/><Relationship Id="rId3853" Type="http://schemas.openxmlformats.org/officeDocument/2006/relationships/hyperlink" Target="https://aluext.sharepoint.com/sites/DesignandFeasibility/_layouts/15/listform.aspx?PageType=4&amp;ListId=48a11f45-f27a-4e70-b33d-a95f67709e8c&amp;ID=256&amp;ContentTypeID=0x01006440C635F0E5064897CB37DE8164FE39" TargetMode="External"/><Relationship Id="rId774" Type="http://schemas.openxmlformats.org/officeDocument/2006/relationships/hyperlink" Target="https://aluext.sharepoint.com/sites/DesignandFeasibility/Shared%20Documents/F/Felder%20KG_AT_Hall%20in%20Tirol/Mach-ID_1461-1461-Rahmenangebot_Juni_bis_September_2021" TargetMode="External"/><Relationship Id="rId981" Type="http://schemas.openxmlformats.org/officeDocument/2006/relationships/hyperlink" Target="https://aluext.sharepoint.com/sites/DesignandFeasibility/Shared%20Documents/A/Aviometal_IT_Arsago%20Seprio/Mach-ID_1253-Extruded%20RB%207075%20T73511" TargetMode="External"/><Relationship Id="rId1057" Type="http://schemas.openxmlformats.org/officeDocument/2006/relationships/hyperlink" Target="https://aluext.sharepoint.com/sites/DesignandFeasibility/Shared%20Documents/S/SCA%20Service%20Centre%20Aero_FR_Nantes/Mach-ID_1177-Drawn%20bars%205086%20H111%20-ASNA%203015" TargetMode="External"/><Relationship Id="rId2455" Type="http://schemas.openxmlformats.org/officeDocument/2006/relationships/hyperlink" Target="https://aluext.sharepoint.com/sites/DesignandFeasibility/Lists/FeasibilityMainDB/DispForm.aspx?ID=1906" TargetMode="External"/><Relationship Id="rId2662" Type="http://schemas.openxmlformats.org/officeDocument/2006/relationships/hyperlink" Target="https://aluext.sharepoint.com/sites/DesignandFeasibility/Lists/FeasibilityMainDB/DispForm.aspx?ID=1699" TargetMode="External"/><Relationship Id="rId3506" Type="http://schemas.openxmlformats.org/officeDocument/2006/relationships/hyperlink" Target="https://aluext.sharepoint.com/sites/DesignandFeasibility/_layouts/15/listform.aspx?PageType=4&amp;ListId=48a11f45-f27a-4e70-b33d-a95f67709e8c&amp;ID=603&amp;ContentTypeID=0x01006440C635F0E5064897CB37DE8164FE39" TargetMode="External"/><Relationship Id="rId3713" Type="http://schemas.openxmlformats.org/officeDocument/2006/relationships/hyperlink" Target="https://aluext.sharepoint.com/sites/DesignandFeasibility/_layouts/15/listform.aspx?PageType=4&amp;ListId=48a11f45-f27a-4e70-b33d-a95f67709e8c&amp;ID=396&amp;ContentTypeID=0x01006440C635F0E5064897CB37DE8164FE39" TargetMode="External"/><Relationship Id="rId3920" Type="http://schemas.openxmlformats.org/officeDocument/2006/relationships/hyperlink" Target="https://aluext.sharepoint.com/sites/DesignandFeasibility/_layouts/15/listform.aspx?PageType=4&amp;ListId=48a11f45-f27a-4e70-b33d-a95f67709e8c&amp;ID=189&amp;ContentTypeID=0x01006440C635F0E5064897CB37DE8164FE39" TargetMode="External"/><Relationship Id="rId427" Type="http://schemas.openxmlformats.org/officeDocument/2006/relationships/hyperlink" Target="https://aluext.sharepoint.com/sites/DesignandFeasibility/Shared%20Documents/H/HAI%20Hammerer%20Aluminium%20Industries%20Extrusion%20GmbH_AT_Ranshofen/Mach-ID_1816-HAI-Siemens" TargetMode="External"/><Relationship Id="rId634" Type="http://schemas.openxmlformats.org/officeDocument/2006/relationships/hyperlink" Target="https://aluext.sharepoint.com/sites/DesignandFeasibility/Shared%20Documents/W/Walter%20Bornman_DE_Ennepetal/Mach-ID_1603-EXtruded%20RB%207075%20T73" TargetMode="External"/><Relationship Id="rId841" Type="http://schemas.openxmlformats.org/officeDocument/2006/relationships/hyperlink" Target="https://aluext.sharepoint.com/sites/DesignandFeasibility/Shared%20Documents/C/Cometal_DE_Weinstadt/Mach-ID_1394-Cold%20drawn%20RB%207075%20T6%20Dm%2036mm" TargetMode="External"/><Relationship Id="rId1264" Type="http://schemas.openxmlformats.org/officeDocument/2006/relationships/hyperlink" Target="https://aluext.sharepoint.com/sites/DesignandFeasibility/Shared%20Documents/M/Minebea_Sl_Kosice/Mach-ID_970-Extruded%20Flat%20Bar%202024" TargetMode="External"/><Relationship Id="rId1471" Type="http://schemas.openxmlformats.org/officeDocument/2006/relationships/hyperlink" Target="https://aluext.sharepoint.com/sites/DesignandFeasibility/Shared%20Documents/B/Bode_DE_Kassel/Mach-ID_761-25-925-1449-000" TargetMode="External"/><Relationship Id="rId2108" Type="http://schemas.openxmlformats.org/officeDocument/2006/relationships/hyperlink" Target="https://aluext.sharepoint.com/sites/DesignandFeasibility/Shared%20Documents/T/Thyssenkrupp%20Materials%20UK_GB_Milton%20Keynes/Mach-ID_90-" TargetMode="External"/><Relationship Id="rId2315" Type="http://schemas.openxmlformats.org/officeDocument/2006/relationships/hyperlink" Target="https://aluext.sharepoint.com/sites/DesignandFeasibility/Lists/FeasibilityMainDB/DispForm.aspx?ID=2047" TargetMode="External"/><Relationship Id="rId2522" Type="http://schemas.openxmlformats.org/officeDocument/2006/relationships/hyperlink" Target="https://aluext.sharepoint.com/sites/DesignandFeasibility/Lists/FeasibilityMainDB/DispForm.aspx?ID=1839" TargetMode="External"/><Relationship Id="rId701" Type="http://schemas.openxmlformats.org/officeDocument/2006/relationships/hyperlink" Target="https://aluext.sharepoint.com/sites/DesignandFeasibility/Shared%20Documents/C/Cochius_DE_Berlin/Mach-ID_1535-Extrded%20Rb%206061%20T6%20Dm%2050mm" TargetMode="External"/><Relationship Id="rId1124" Type="http://schemas.openxmlformats.org/officeDocument/2006/relationships/hyperlink" Target="https://aluext.sharepoint.com/sites/DesignandFeasibility/Shared%20Documents/L/Lenoch%20Engineering%20UK_GB_Warks/Mach-ID_1110-Lenoch_76015BNN" TargetMode="External"/><Relationship Id="rId1331" Type="http://schemas.openxmlformats.org/officeDocument/2006/relationships/hyperlink" Target="https://aluext.sharepoint.com/sites/DesignandFeasibility/Shared%20Documents/C/Cochius_DE_Berlin/Mach-ID_902-Extruded%20Flat%20Bar%207022T6" TargetMode="External"/><Relationship Id="rId3089" Type="http://schemas.openxmlformats.org/officeDocument/2006/relationships/hyperlink" Target="https://aluext.sharepoint.com/sites/DesignandFeasibility/_layouts/15/listform.aspx?PageType=4&amp;ListId=48a11f45-f27a-4e70-b33d-a95f67709e8c&amp;ID=1021&amp;ContentTypeID=0x01006440C635F0E5064897CB37DE8164FE39" TargetMode="External"/><Relationship Id="rId3296" Type="http://schemas.openxmlformats.org/officeDocument/2006/relationships/hyperlink" Target="https://aluext.sharepoint.com/sites/DesignandFeasibility/_layouts/15/listform.aspx?PageType=4&amp;ListId=48a11f45-f27a-4e70-b33d-a95f67709e8c&amp;ID=814&amp;ContentTypeID=0x01006440C635F0E5064897CB37DE8164FE39" TargetMode="External"/><Relationship Id="rId3156" Type="http://schemas.openxmlformats.org/officeDocument/2006/relationships/hyperlink" Target="https://aluext.sharepoint.com/sites/DesignandFeasibility/_layouts/15/listform.aspx?PageType=4&amp;ListId=48a11f45-f27a-4e70-b33d-a95f67709e8c&amp;ID=954&amp;ContentTypeID=0x01006440C635F0E5064897CB37DE8164FE39" TargetMode="External"/><Relationship Id="rId3363" Type="http://schemas.openxmlformats.org/officeDocument/2006/relationships/hyperlink" Target="https://aluext.sharepoint.com/sites/DesignandFeasibility/_layouts/15/listform.aspx?PageType=4&amp;ListId=48a11f45-f27a-4e70-b33d-a95f67709e8c&amp;ID=747&amp;ContentTypeID=0x01006440C635F0E5064897CB37DE8164FE39" TargetMode="External"/><Relationship Id="rId284" Type="http://schemas.openxmlformats.org/officeDocument/2006/relationships/hyperlink" Target="https://aluext.sharepoint.com/sites/DesignandFeasibility/Shared%20Documents/F/Felder%20KG_AT_Hall%20in%20Tirol/Mach-ID_1959-Grundbahn" TargetMode="External"/><Relationship Id="rId491" Type="http://schemas.openxmlformats.org/officeDocument/2006/relationships/hyperlink" Target="https://aluext.sharepoint.com/sites/DesignandFeasibility/Shared%20Documents/Z/ZF%20Friedrichshafen%20AG_DE_Schweinfurt/Mach-ID_1752-Valve_body" TargetMode="External"/><Relationship Id="rId2172" Type="http://schemas.openxmlformats.org/officeDocument/2006/relationships/hyperlink" Target="https://aluext.sharepoint.com/sites/DesignandFeasibility/Lists/FeasibilityMainDB/DispForm.aspx?ID=2194" TargetMode="External"/><Relationship Id="rId3016" Type="http://schemas.openxmlformats.org/officeDocument/2006/relationships/hyperlink" Target="https://aluext.sharepoint.com/sites/DesignandFeasibility/_layouts/15/listform.aspx?PageType=4&amp;ListId=48a11f45-f27a-4e70-b33d-a95f67709e8c&amp;ID=1095&amp;ContentTypeID=0x01006440C635F0E5064897CB37DE8164FE39" TargetMode="External"/><Relationship Id="rId3223" Type="http://schemas.openxmlformats.org/officeDocument/2006/relationships/hyperlink" Target="https://aluext.sharepoint.com/sites/DesignandFeasibility/_layouts/15/listform.aspx?PageType=4&amp;ListId=48a11f45-f27a-4e70-b33d-a95f67709e8c&amp;ID=887&amp;ContentTypeID=0x01006440C635F0E5064897CB37DE8164FE39" TargetMode="External"/><Relationship Id="rId3570" Type="http://schemas.openxmlformats.org/officeDocument/2006/relationships/hyperlink" Target="https://aluext.sharepoint.com/sites/DesignandFeasibility/_layouts/15/listform.aspx?PageType=4&amp;ListId=48a11f45-f27a-4e70-b33d-a95f67709e8c&amp;ID=539&amp;ContentTypeID=0x01006440C635F0E5064897CB37DE8164FE39" TargetMode="External"/><Relationship Id="rId144" Type="http://schemas.openxmlformats.org/officeDocument/2006/relationships/hyperlink" Target="https://aluext.sharepoint.com/sites/DesignandFeasibility/Shared%20Documents/L/LMT%20Leuchten%20%2B%20Metall%20Technik%20GmbH_DE_Hilpoltstein/Mach-ID_2101-Glashalteprofile" TargetMode="External"/><Relationship Id="rId3430" Type="http://schemas.openxmlformats.org/officeDocument/2006/relationships/hyperlink" Target="https://aluext.sharepoint.com/sites/DesignandFeasibility/_layouts/15/listform.aspx?PageType=4&amp;ListId=48a11f45-f27a-4e70-b33d-a95f67709e8c&amp;ID=679&amp;ContentTypeID=0x01006440C635F0E5064897CB37DE8164FE39" TargetMode="External"/><Relationship Id="rId351" Type="http://schemas.openxmlformats.org/officeDocument/2006/relationships/hyperlink" Target="https://aluext.sharepoint.com/sites/DesignandFeasibility/Shared%20Documents/G/Gebr%20Bode%20GmbH%20%26%20Co%20KG_DE_Kassel/Mach-ID_1892-925-1310" TargetMode="External"/><Relationship Id="rId2032" Type="http://schemas.openxmlformats.org/officeDocument/2006/relationships/hyperlink" Target="https://aluext.sharepoint.com/sites/DesignandFeasibility/Shared%20Documents/K/Kirchhoff%20DE%20Attendorn%28NK%29_DE_Attendorn/Mach-ID_181-181-V-Streben_clar_we" TargetMode="External"/><Relationship Id="rId2989" Type="http://schemas.openxmlformats.org/officeDocument/2006/relationships/hyperlink" Target="https://aluext.sharepoint.com/sites/DesignandFeasibility/_layouts/15/listform.aspx?PageType=4&amp;ListId=48a11f45-f27a-4e70-b33d-a95f67709e8c&amp;ID=1122&amp;ContentTypeID=0x01006440C635F0E5064897CB37DE8164FE39" TargetMode="External"/><Relationship Id="rId211" Type="http://schemas.openxmlformats.org/officeDocument/2006/relationships/hyperlink" Target="https://aluext.sharepoint.com/sites/DesignandFeasibility/Shared%20Documents/A/ALPRO%20Aluminiumhandels%20GmbH%28NK%29_DE_Bad%20Camberg/Mach-ID_2033-Flach_30_x_28" TargetMode="External"/><Relationship Id="rId1798" Type="http://schemas.openxmlformats.org/officeDocument/2006/relationships/hyperlink" Target="https://aluext.sharepoint.com/sites/DesignandFeasibility/Shared%20Documents/A/Alinox_PL_Mislowice/Mach-ID_427-Square_bar_2024_T351_AMS_QQ_A_225_6" TargetMode="External"/><Relationship Id="rId2849" Type="http://schemas.openxmlformats.org/officeDocument/2006/relationships/hyperlink" Target="https://aluext.sharepoint.com/sites/DesignandFeasibility/_layouts/15/listform.aspx?PageType=4&amp;ListId=48a11f45-f27a-4e70-b33d-a95f67709e8c&amp;ID=1262&amp;ContentTypeID=0x01006440C635F0E5064897CB37DE8164FE39" TargetMode="External"/><Relationship Id="rId1658" Type="http://schemas.openxmlformats.org/officeDocument/2006/relationships/hyperlink" Target="https://aluext.sharepoint.com/sites/DesignandFeasibility/Shared%20Documents/L/LMT%20Leuchten%20%2B%20Metall%20Technik%20GmbH_DE_Hilpoltstein/Mach-ID_568-568-WZ_27403_Beleuchtungsprofil_280x105" TargetMode="External"/><Relationship Id="rId1865" Type="http://schemas.openxmlformats.org/officeDocument/2006/relationships/hyperlink" Target="https://aluext.sharepoint.com/sites/DesignandFeasibility/Shared%20Documents/M/Mecar_BE_Petit%20Roeulx%20les%20Nivelles/Mach-ID_358-EXtruded%20Round%20Bar%207075T6" TargetMode="External"/><Relationship Id="rId2709" Type="http://schemas.openxmlformats.org/officeDocument/2006/relationships/hyperlink" Target="https://aluext.sharepoint.com/sites/DesignandFeasibility/Lists/FeasibilityMainDB/DispForm.aspx?ID=1652" TargetMode="External"/><Relationship Id="rId4064" Type="http://schemas.openxmlformats.org/officeDocument/2006/relationships/hyperlink" Target="https://aluext.sharepoint.com/sites/DesignandFeasibility/_layouts/15/listform.aspx?PageType=4&amp;ListId=48a11f45-f27a-4e70-b33d-a95f67709e8c&amp;ID=45&amp;ContentTypeID=0x01006440C635F0E5064897CB37DE8164FE39" TargetMode="External"/><Relationship Id="rId1518" Type="http://schemas.openxmlformats.org/officeDocument/2006/relationships/hyperlink" Target="https://aluext.sharepoint.com/sites/DesignandFeasibility/Shared%20Documents/S/Spie%20SAG_DE_Oberhausen/Mach-ID_713-UW%20Alfstedt" TargetMode="External"/><Relationship Id="rId2916" Type="http://schemas.openxmlformats.org/officeDocument/2006/relationships/hyperlink" Target="https://aluext.sharepoint.com/sites/DesignandFeasibility/_layouts/15/listform.aspx?PageType=4&amp;ListId=48a11f45-f27a-4e70-b33d-a95f67709e8c&amp;ID=1195&amp;ContentTypeID=0x01006440C635F0E5064897CB37DE8164FE39" TargetMode="External"/><Relationship Id="rId3080" Type="http://schemas.openxmlformats.org/officeDocument/2006/relationships/hyperlink" Target="https://aluext.sharepoint.com/sites/DesignandFeasibility/_layouts/15/listform.aspx?PageType=4&amp;ListId=48a11f45-f27a-4e70-b33d-a95f67709e8c&amp;ID=1030&amp;ContentTypeID=0x01006440C635F0E5064897CB37DE8164FE39" TargetMode="External"/><Relationship Id="rId1725" Type="http://schemas.openxmlformats.org/officeDocument/2006/relationships/hyperlink" Target="https://aluext.sharepoint.com/sites/DesignandFeasibility/Shared%20Documents/M/Metall-Kontor%20GmbH_DE_Staufenberg/Mach-ID_500-Round_bars_6262Sn_MetallKontor" TargetMode="External"/><Relationship Id="rId1932" Type="http://schemas.openxmlformats.org/officeDocument/2006/relationships/hyperlink" Target="https://aluext.sharepoint.com/sites/DesignandFeasibility/Shared%20Documents/K/Kalapurna_In_Mumbai/Mach-ID_290-Extruded%20Round%20bar" TargetMode="External"/><Relationship Id="rId17" Type="http://schemas.openxmlformats.org/officeDocument/2006/relationships/hyperlink" Target="https://aluext.sharepoint.com/sites/DesignandFeasibility/Shared%20Documents/M/Manfred%20J%20C%20Niemann%20Zentrale%20KG_DE_Bremen/Mach-ID_2228-Neuprofile" TargetMode="External"/><Relationship Id="rId3897" Type="http://schemas.openxmlformats.org/officeDocument/2006/relationships/hyperlink" Target="https://aluext.sharepoint.com/sites/DesignandFeasibility/_layouts/15/listform.aspx?PageType=4&amp;ListId=48a11f45-f27a-4e70-b33d-a95f67709e8c&amp;ID=212&amp;ContentTypeID=0x01006440C635F0E5064897CB37DE8164FE39" TargetMode="External"/><Relationship Id="rId2499" Type="http://schemas.openxmlformats.org/officeDocument/2006/relationships/hyperlink" Target="https://aluext.sharepoint.com/sites/DesignandFeasibility/Lists/FeasibilityMainDB/DispForm.aspx?ID=1862" TargetMode="External"/><Relationship Id="rId3757" Type="http://schemas.openxmlformats.org/officeDocument/2006/relationships/hyperlink" Target="https://aluext.sharepoint.com/sites/DesignandFeasibility/_layouts/15/listform.aspx?PageType=4&amp;ListId=48a11f45-f27a-4e70-b33d-a95f67709e8c&amp;ID=352&amp;ContentTypeID=0x01006440C635F0E5064897CB37DE8164FE39" TargetMode="External"/><Relationship Id="rId3964" Type="http://schemas.openxmlformats.org/officeDocument/2006/relationships/hyperlink" Target="https://aluext.sharepoint.com/sites/DesignandFeasibility/_layouts/15/listform.aspx?PageType=4&amp;ListId=48a11f45-f27a-4e70-b33d-a95f67709e8c&amp;ID=145&amp;ContentTypeID=0x01006440C635F0E5064897CB37DE8164FE39" TargetMode="External"/><Relationship Id="rId1" Type="http://schemas.openxmlformats.org/officeDocument/2006/relationships/hyperlink" Target="https://aluext.sharepoint.com/sites/DesignandFeasibility/Shared%20Documents/J/Junior%20K%C3%BChlk%C3%B6rper%20GmbH%28NK%29_DE_Plettenberg/Mach-ID_2244-K%C3%BChlk%C3%B6rper" TargetMode="External"/><Relationship Id="rId678" Type="http://schemas.openxmlformats.org/officeDocument/2006/relationships/hyperlink" Target="https://aluext.sharepoint.com/sites/DesignandFeasibility/Shared%20Documents/C/Chemicals%20Depot_Bu_Sofia/Mach-ID_1558-Extruded%20RB%207075/6061" TargetMode="External"/><Relationship Id="rId885" Type="http://schemas.openxmlformats.org/officeDocument/2006/relationships/hyperlink" Target="https://aluext.sharepoint.com/sites/DesignandFeasibility/Shared%20Documents/P/Plastics%20Outlet_Bu_Plovdiv/Mach-ID_1350-Extruded%20and%20Cold%20Drawn%20RB%207075%20T6(51)" TargetMode="External"/><Relationship Id="rId2359" Type="http://schemas.openxmlformats.org/officeDocument/2006/relationships/hyperlink" Target="https://aluext.sharepoint.com/sites/DesignandFeasibility/Lists/FeasibilityMainDB/DispForm.aspx?ID=2002" TargetMode="External"/><Relationship Id="rId2566" Type="http://schemas.openxmlformats.org/officeDocument/2006/relationships/hyperlink" Target="https://aluext.sharepoint.com/sites/DesignandFeasibility/Lists/FeasibilityMainDB/DispForm.aspx?ID=1795" TargetMode="External"/><Relationship Id="rId2773" Type="http://schemas.openxmlformats.org/officeDocument/2006/relationships/hyperlink" Target="https://aluext.sharepoint.com/sites/DesignandFeasibility/Lists/FeasibilityMainDB/DispForm.aspx?ID=1576" TargetMode="External"/><Relationship Id="rId2980" Type="http://schemas.openxmlformats.org/officeDocument/2006/relationships/hyperlink" Target="https://aluext.sharepoint.com/sites/DesignandFeasibility/_layouts/15/listform.aspx?PageType=4&amp;ListId=48a11f45-f27a-4e70-b33d-a95f67709e8c&amp;ID=1131&amp;ContentTypeID=0x01006440C635F0E5064897CB37DE8164FE39" TargetMode="External"/><Relationship Id="rId3617" Type="http://schemas.openxmlformats.org/officeDocument/2006/relationships/hyperlink" Target="https://aluext.sharepoint.com/sites/DesignandFeasibility/_layouts/15/listform.aspx?PageType=4&amp;ListId=48a11f45-f27a-4e70-b33d-a95f67709e8c&amp;ID=492&amp;ContentTypeID=0x01006440C635F0E5064897CB37DE8164FE39" TargetMode="External"/><Relationship Id="rId3824" Type="http://schemas.openxmlformats.org/officeDocument/2006/relationships/hyperlink" Target="https://aluext.sharepoint.com/sites/DesignandFeasibility/_layouts/15/listform.aspx?PageType=4&amp;ListId=48a11f45-f27a-4e70-b33d-a95f67709e8c&amp;ID=285&amp;ContentTypeID=0x01006440C635F0E5064897CB37DE8164FE39" TargetMode="External"/><Relationship Id="rId538" Type="http://schemas.openxmlformats.org/officeDocument/2006/relationships/hyperlink" Target="https://aluext.sharepoint.com/sites/DesignandFeasibility/Shared%20Documents/B/Bug-Werk%20I_DE_Vogt/Mach-ID_1704-Abschlussprofil" TargetMode="External"/><Relationship Id="rId745" Type="http://schemas.openxmlformats.org/officeDocument/2006/relationships/hyperlink" Target="https://aluext.sharepoint.com/sites/DesignandFeasibility/Shared%20Documents/E/Eisenmetall_DE_M&#252;nchen/Mach-ID_1491-Drawn%20RB%202007%20T3%20Dm%2032mm" TargetMode="External"/><Relationship Id="rId952" Type="http://schemas.openxmlformats.org/officeDocument/2006/relationships/hyperlink" Target="https://aluext.sharepoint.com/sites/DesignandFeasibility/Shared%20Documents/C/Cochius_DE_Berlin/Mach-ID_1282-Cold%20drawn%20RB%206262A%20T8%20Dm%2011mm" TargetMode="External"/><Relationship Id="rId1168" Type="http://schemas.openxmlformats.org/officeDocument/2006/relationships/hyperlink" Target="https://aluext.sharepoint.com/sites/DesignandFeasibility/Shared%20Documents/K/Kloeckner_DE_Nuernberg/Mach-ID_1066-Rund%20200%20+%2095%20mm" TargetMode="External"/><Relationship Id="rId1375" Type="http://schemas.openxmlformats.org/officeDocument/2006/relationships/hyperlink" Target="https://aluext.sharepoint.com/sites/DesignandFeasibility/Shared%20Documents/N/NLS%20Machining%20GmbH_DE_13409%20Berlin/Mach-ID_858-Generator%20zum%20Projekt%20Rotor%20pole%20bridge%202" TargetMode="External"/><Relationship Id="rId1582" Type="http://schemas.openxmlformats.org/officeDocument/2006/relationships/hyperlink" Target="https://aluext.sharepoint.com/sites/DesignandFeasibility/Shared%20Documents/A/alutec%20metal%20innovations_DE_Sternenfels/Mach-ID_646-Housing" TargetMode="External"/><Relationship Id="rId2219" Type="http://schemas.openxmlformats.org/officeDocument/2006/relationships/hyperlink" Target="https://aluext.sharepoint.com/sites/DesignandFeasibility/Lists/FeasibilityMainDB/DispForm.aspx?ID=2147" TargetMode="External"/><Relationship Id="rId2426" Type="http://schemas.openxmlformats.org/officeDocument/2006/relationships/hyperlink" Target="https://aluext.sharepoint.com/sites/DesignandFeasibility/Lists/FeasibilityMainDB/DispForm.aspx?ID=1935" TargetMode="External"/><Relationship Id="rId2633" Type="http://schemas.openxmlformats.org/officeDocument/2006/relationships/hyperlink" Target="https://aluext.sharepoint.com/sites/DesignandFeasibility/Lists/FeasibilityMainDB/DispForm.aspx?ID=1728" TargetMode="External"/><Relationship Id="rId81" Type="http://schemas.openxmlformats.org/officeDocument/2006/relationships/hyperlink" Target="https://aluext.sharepoint.com/sites/DesignandFeasibility/Shared%20Documents/H/Hoppe%20AG_IT_Lana%20%28BZ%29/Mach-ID_2164-Rundstange_23" TargetMode="External"/><Relationship Id="rId605" Type="http://schemas.openxmlformats.org/officeDocument/2006/relationships/hyperlink" Target="https://aluext.sharepoint.com/sites/DesignandFeasibility/Shared%20Documents/S/Schmitter%20Tore%20Inh%20Ulrich%20Schmitter_DE_Viersen/Mach-ID_1635-Rechteckrohr" TargetMode="External"/><Relationship Id="rId812" Type="http://schemas.openxmlformats.org/officeDocument/2006/relationships/hyperlink" Target="https://aluext.sharepoint.com/sites/DesignandFeasibility/Shared%20Documents/M/Metalex_GB_Dorset/Mach-ID_1423-Flat_bars_6082" TargetMode="External"/><Relationship Id="rId1028" Type="http://schemas.openxmlformats.org/officeDocument/2006/relationships/hyperlink" Target="https://aluext.sharepoint.com/sites/DesignandFeasibility/Shared%20Documents/E/Eisenmetall_DE_Stuttgart/Mach-ID_1206-Cold%20Drawn%20RB%202011E%20T8%20Dm%2014mm" TargetMode="External"/><Relationship Id="rId1235" Type="http://schemas.openxmlformats.org/officeDocument/2006/relationships/hyperlink" Target="https://aluext.sharepoint.com/sites/DesignandFeasibility/Shared%20Documents/R/Rawag_Po_Rawicz/Mach-ID_999-25-925-1342-000" TargetMode="External"/><Relationship Id="rId1442" Type="http://schemas.openxmlformats.org/officeDocument/2006/relationships/hyperlink" Target="https://aluext.sharepoint.com/sites/DesignandFeasibility/Shared%20Documents/A/Amari%20Austria%20GmbH_AT_St.%20Johann%20im%20Pongau/Mach-ID_790-Halbrund%20240%20x%20127" TargetMode="External"/><Relationship Id="rId2840" Type="http://schemas.openxmlformats.org/officeDocument/2006/relationships/hyperlink" Target="https://aluext.sharepoint.com/sites/DesignandFeasibility/_layouts/15/listform.aspx?PageType=4&amp;ListId=48a11f45-f27a-4e70-b33d-a95f67709e8c&amp;ID=1271&amp;ContentTypeID=0x01006440C635F0E5064897CB37DE8164FE39" TargetMode="External"/><Relationship Id="rId1302" Type="http://schemas.openxmlformats.org/officeDocument/2006/relationships/hyperlink" Target="https://intranet.step-g.com/businessunits/sales/Anfragen/B/BMW/6280_K07_Motorrad_WWE-1811210035/Kalkulationen/%C3%84nderungsanfrage/3.%20Neuer%20Querschnitt%20-%20L%C3%A4ngstr%C3%A4ger" TargetMode="External"/><Relationship Id="rId2700" Type="http://schemas.openxmlformats.org/officeDocument/2006/relationships/hyperlink" Target="https://aluext.sharepoint.com/sites/DesignandFeasibility/Lists/FeasibilityMainDB/DispForm.aspx?ID=1661" TargetMode="External"/><Relationship Id="rId3267" Type="http://schemas.openxmlformats.org/officeDocument/2006/relationships/hyperlink" Target="https://aluext.sharepoint.com/sites/DesignandFeasibility/_layouts/15/listform.aspx?PageType=4&amp;ListId=48a11f45-f27a-4e70-b33d-a95f67709e8c&amp;ID=843&amp;ContentTypeID=0x01006440C635F0E5064897CB37DE8164FE39" TargetMode="External"/><Relationship Id="rId188" Type="http://schemas.openxmlformats.org/officeDocument/2006/relationships/hyperlink" Target="https://aluext.sharepoint.com/sites/DesignandFeasibility/Shared%20Documents/B/Bharat%20Forge%20Aluminiumtechnik%20GmbH_DE_Brand%20-%20Erbisdorf/Mach-ID_2056-B20486" TargetMode="External"/><Relationship Id="rId395" Type="http://schemas.openxmlformats.org/officeDocument/2006/relationships/hyperlink" Target="https://aluext.sharepoint.com/sites/DesignandFeasibility/Shared%20Documents/P/Peri%20Werk%20Weissenhorn%20GmbH%20%26%20Co%20K_DE_Weissenhorn/Mach-ID_1848-Treppenprofile" TargetMode="External"/><Relationship Id="rId2076" Type="http://schemas.openxmlformats.org/officeDocument/2006/relationships/hyperlink" Target="https://aluext.sharepoint.com/sites/DesignandFeasibility/Shared%20Documents/F/Fackler%20Gewaechshaustechnik_DE_Munningen-Laub/Mach-ID_127-95445-PW-01" TargetMode="External"/><Relationship Id="rId3474" Type="http://schemas.openxmlformats.org/officeDocument/2006/relationships/hyperlink" Target="https://aluext.sharepoint.com/sites/DesignandFeasibility/_layouts/15/listform.aspx?PageType=4&amp;ListId=48a11f45-f27a-4e70-b33d-a95f67709e8c&amp;ID=635&amp;ContentTypeID=0x01006440C635F0E5064897CB37DE8164FE39" TargetMode="External"/><Relationship Id="rId3681" Type="http://schemas.openxmlformats.org/officeDocument/2006/relationships/hyperlink" Target="https://aluext.sharepoint.com/sites/DesignandFeasibility/_layouts/15/listform.aspx?PageType=4&amp;ListId=48a11f45-f27a-4e70-b33d-a95f67709e8c&amp;ID=428&amp;ContentTypeID=0x01006440C635F0E5064897CB37DE8164FE39" TargetMode="External"/><Relationship Id="rId2283" Type="http://schemas.openxmlformats.org/officeDocument/2006/relationships/hyperlink" Target="https://aluext.sharepoint.com/sites/DesignandFeasibility/Lists/FeasibilityMainDB/DispForm.aspx?ID=2083" TargetMode="External"/><Relationship Id="rId2490" Type="http://schemas.openxmlformats.org/officeDocument/2006/relationships/hyperlink" Target="https://aluext.sharepoint.com/sites/DesignandFeasibility/Lists/FeasibilityMainDB/DispForm.aspx?ID=1871" TargetMode="External"/><Relationship Id="rId3127" Type="http://schemas.openxmlformats.org/officeDocument/2006/relationships/hyperlink" Target="https://aluext.sharepoint.com/sites/DesignandFeasibility/_layouts/15/listform.aspx?PageType=4&amp;ListId=48a11f45-f27a-4e70-b33d-a95f67709e8c&amp;ID=983&amp;ContentTypeID=0x01006440C635F0E5064897CB37DE8164FE39" TargetMode="External"/><Relationship Id="rId3334" Type="http://schemas.openxmlformats.org/officeDocument/2006/relationships/hyperlink" Target="https://aluext.sharepoint.com/sites/DesignandFeasibility/_layouts/15/listform.aspx?PageType=4&amp;ListId=48a11f45-f27a-4e70-b33d-a95f67709e8c&amp;ID=776&amp;ContentTypeID=0x01006440C635F0E5064897CB37DE8164FE39" TargetMode="External"/><Relationship Id="rId3541" Type="http://schemas.openxmlformats.org/officeDocument/2006/relationships/hyperlink" Target="https://aluext.sharepoint.com/sites/DesignandFeasibility/_layouts/15/listform.aspx?PageType=4&amp;ListId=48a11f45-f27a-4e70-b33d-a95f67709e8c&amp;ID=568&amp;ContentTypeID=0x01006440C635F0E5064897CB37DE8164FE39" TargetMode="External"/><Relationship Id="rId255" Type="http://schemas.openxmlformats.org/officeDocument/2006/relationships/hyperlink" Target="https://aluext.sharepoint.com/sites/DesignandFeasibility/Shared%20Documents/M/Minth%20Group(NK)_RS_Loznica/Mach-ID_1988-Renault_rear_and_side_panels" TargetMode="External"/><Relationship Id="rId462" Type="http://schemas.openxmlformats.org/officeDocument/2006/relationships/hyperlink" Target="https://aluext.sharepoint.com/sites/DesignandFeasibility/Shared%20Documents/A/Almexa%20Aps_DK_Odense%20S/Mach-ID_1781-Tube" TargetMode="External"/><Relationship Id="rId1092" Type="http://schemas.openxmlformats.org/officeDocument/2006/relationships/hyperlink" Target="https://aluext.sharepoint.com/sites/DesignandFeasibility/Shared%20Documents/R/Reynolds_FR_Scionzier/Mach-ID_1142-Cold%20drawn%20RB%20dia%2011mm%206064T9" TargetMode="External"/><Relationship Id="rId2143" Type="http://schemas.openxmlformats.org/officeDocument/2006/relationships/hyperlink" Target="https://aluext.sharepoint.com/sites/DesignandFeasibility/Shared%20Documents/T/Tw%20Metals%20(sushou)%20Co%20Ltd_CN_Jiangsu/Mach-ID_52-Cold%20worked%20round%20bars" TargetMode="External"/><Relationship Id="rId2350" Type="http://schemas.openxmlformats.org/officeDocument/2006/relationships/hyperlink" Target="https://aluext.sharepoint.com/sites/DesignandFeasibility/Lists/FeasibilityMainDB/DispForm.aspx?ID=2011" TargetMode="External"/><Relationship Id="rId3401" Type="http://schemas.openxmlformats.org/officeDocument/2006/relationships/hyperlink" Target="https://aluext.sharepoint.com/sites/DesignandFeasibility/_layouts/15/listform.aspx?PageType=4&amp;ListId=48a11f45-f27a-4e70-b33d-a95f67709e8c&amp;ID=709&amp;ContentTypeID=0x01006440C635F0E5064897CB37DE8164FE39" TargetMode="External"/><Relationship Id="rId115" Type="http://schemas.openxmlformats.org/officeDocument/2006/relationships/hyperlink" Target="https://aluext.sharepoint.com/sites/DesignandFeasibility/Shared%20Documents/M/Metall%20GmbH%20Mueller%20%2B%20Welte_DE_Tuningen/Mach-ID_2130-Rundrohre_39x4" TargetMode="External"/><Relationship Id="rId322" Type="http://schemas.openxmlformats.org/officeDocument/2006/relationships/hyperlink" Target="https://aluext.sharepoint.com/sites/DesignandFeasibility/Shared%20Documents/K/Kapp%20Aluminium%20Tretum%20Offshore%20AS_NO_Kapp/Mach-ID_1921-I-beam_450x200x20x12" TargetMode="External"/><Relationship Id="rId2003" Type="http://schemas.openxmlformats.org/officeDocument/2006/relationships/hyperlink" Target="https://aluext.sharepoint.com/sites/DesignandFeasibility/Shared%20Documents/R/Rawag_Po_PL_Rawicz/Mach-ID_216-WZ%2049314%20+%2049360_Vogt" TargetMode="External"/><Relationship Id="rId2210" Type="http://schemas.openxmlformats.org/officeDocument/2006/relationships/hyperlink" Target="https://aluext.sharepoint.com/sites/DesignandFeasibility/Lists/FeasibilityMainDB/DispForm.aspx?ID=2156" TargetMode="External"/><Relationship Id="rId1769" Type="http://schemas.openxmlformats.org/officeDocument/2006/relationships/hyperlink" Target="https://aluext.sharepoint.com/sites/DesignandFeasibility/Shared%20Documents/T/Thoni%20Alutec%20Sp%20Zoo_PL_PL-Stalowa%20Wola/Mach-ID_456-456-385_x_6%2C5_mm" TargetMode="External"/><Relationship Id="rId1976" Type="http://schemas.openxmlformats.org/officeDocument/2006/relationships/hyperlink" Target="https://aluext.sharepoint.com/sites/DesignandFeasibility/Shared%20Documents/W/Westdeutscher%20Metallhandel%20GmbH_DE_Essen/Mach-ID_247-EXtruded%20Round%20Bar%207075" TargetMode="External"/><Relationship Id="rId3191" Type="http://schemas.openxmlformats.org/officeDocument/2006/relationships/hyperlink" Target="https://aluext.sharepoint.com/sites/DesignandFeasibility/_layouts/15/listform.aspx?PageType=4&amp;ListId=48a11f45-f27a-4e70-b33d-a95f67709e8c&amp;ID=919&amp;ContentTypeID=0x01006440C635F0E5064897CB37DE8164FE39" TargetMode="External"/><Relationship Id="rId4035" Type="http://schemas.openxmlformats.org/officeDocument/2006/relationships/hyperlink" Target="https://aluext.sharepoint.com/sites/DesignandFeasibility/_layouts/15/listform.aspx?PageType=4&amp;ListId=48a11f45-f27a-4e70-b33d-a95f67709e8c&amp;ID=74&amp;ContentTypeID=0x01006440C635F0E5064897CB37DE8164FE39" TargetMode="External"/><Relationship Id="rId1629" Type="http://schemas.openxmlformats.org/officeDocument/2006/relationships/hyperlink" Target="https://aluext.sharepoint.com/sites/DesignandFeasibility/Shared%20Documents/N/NLS%20Machining%20GmbH_DE_DE-13409%20Berlin/Mach-ID_599-Rundstange%20120%20mm%20B20183" TargetMode="External"/><Relationship Id="rId1836" Type="http://schemas.openxmlformats.org/officeDocument/2006/relationships/hyperlink" Target="https://aluext.sharepoint.com/sites/DesignandFeasibility/Shared%20Documents/M/Manfred%20J.C.%20Niemann_DE_Bremen/Mach-ID_387-Extruded/drawn%20round%20bar%206026LF" TargetMode="External"/><Relationship Id="rId1903" Type="http://schemas.openxmlformats.org/officeDocument/2006/relationships/hyperlink" Target="https://aluext.sharepoint.com/sites/DesignandFeasibility/Shared%20Documents/M/Metallcenter%20West_DE_Leopoldshoehe/Mach-ID_320-Rundrohr%2025,,5%20x%204" TargetMode="External"/><Relationship Id="rId3051" Type="http://schemas.openxmlformats.org/officeDocument/2006/relationships/hyperlink" Target="https://aluext.sharepoint.com/sites/DesignandFeasibility/_layouts/15/listform.aspx?PageType=4&amp;ListId=48a11f45-f27a-4e70-b33d-a95f67709e8c&amp;ID=1060&amp;ContentTypeID=0x01006440C635F0E5064897CB37DE8164FE39" TargetMode="External"/><Relationship Id="rId3868" Type="http://schemas.openxmlformats.org/officeDocument/2006/relationships/hyperlink" Target="https://aluext.sharepoint.com/sites/DesignandFeasibility/_layouts/15/listform.aspx?PageType=4&amp;ListId=48a11f45-f27a-4e70-b33d-a95f67709e8c&amp;ID=241&amp;ContentTypeID=0x01006440C635F0E5064897CB37DE8164FE39" TargetMode="External"/><Relationship Id="rId789" Type="http://schemas.openxmlformats.org/officeDocument/2006/relationships/hyperlink" Target="https://aluext.sharepoint.com/sites/DesignandFeasibility/Shared%20Documents/S/Siemens_AT_Wien/Mach-ID_1446-Bionik_Versuche" TargetMode="External"/><Relationship Id="rId996" Type="http://schemas.openxmlformats.org/officeDocument/2006/relationships/hyperlink" Target="https://aluext.sharepoint.com/sites/DesignandFeasibility/Shared%20Documents/S/SWG_DE_35475%20Herborn/Mach-ID_1238-AP%201464" TargetMode="External"/><Relationship Id="rId2677" Type="http://schemas.openxmlformats.org/officeDocument/2006/relationships/hyperlink" Target="https://aluext.sharepoint.com/sites/DesignandFeasibility/Lists/FeasibilityMainDB/DispForm.aspx?ID=1684" TargetMode="External"/><Relationship Id="rId2884" Type="http://schemas.openxmlformats.org/officeDocument/2006/relationships/hyperlink" Target="https://aluext.sharepoint.com/sites/DesignandFeasibility/_layouts/15/listform.aspx?PageType=4&amp;ListId=48a11f45-f27a-4e70-b33d-a95f67709e8c&amp;ID=1227&amp;ContentTypeID=0x01006440C635F0E5064897CB37DE8164FE39" TargetMode="External"/><Relationship Id="rId3728" Type="http://schemas.openxmlformats.org/officeDocument/2006/relationships/hyperlink" Target="https://aluext.sharepoint.com/sites/DesignandFeasibility/_layouts/15/listform.aspx?PageType=4&amp;ListId=48a11f45-f27a-4e70-b33d-a95f67709e8c&amp;ID=381&amp;ContentTypeID=0x01006440C635F0E5064897CB37DE8164FE39" TargetMode="External"/><Relationship Id="rId649" Type="http://schemas.openxmlformats.org/officeDocument/2006/relationships/hyperlink" Target="https://aluext.sharepoint.com/sites/DesignandFeasibility/Shared%20Documents/E/Eisenmetall_DE_Stuttgart/Mach-ID_1587-Drawn%20RB%206082%20T6%20Dm%2020mm" TargetMode="External"/><Relationship Id="rId856" Type="http://schemas.openxmlformats.org/officeDocument/2006/relationships/hyperlink" Target="https://aluext.sharepoint.com/sites/DesignandFeasibility/Shared%20Documents/F/Feldbinder_DE_Winsen/Mach-ID_1379-1139222" TargetMode="External"/><Relationship Id="rId1279" Type="http://schemas.openxmlformats.org/officeDocument/2006/relationships/hyperlink" Target="https://aluext.sharepoint.com/sites/DesignandFeasibility/Shared%20Documents/M/Med%20Technology_IT_Guidonia/Mach-ID_955-Extruded%20Round%20Bar%207075%20O" TargetMode="External"/><Relationship Id="rId1486" Type="http://schemas.openxmlformats.org/officeDocument/2006/relationships/hyperlink" Target="https://aluext.sharepoint.com/sites/DesignandFeasibility/Shared%20Documents/S/SWG-Metallverarbeitung%20und%20Montagetechnik%20GmbH_DE_35745%20Herborn/Mach-ID_745-AP1443" TargetMode="External"/><Relationship Id="rId2537" Type="http://schemas.openxmlformats.org/officeDocument/2006/relationships/hyperlink" Target="https://aluext.sharepoint.com/sites/DesignandFeasibility/Lists/FeasibilityMainDB/DispForm.aspx?ID=1824" TargetMode="External"/><Relationship Id="rId3935" Type="http://schemas.openxmlformats.org/officeDocument/2006/relationships/hyperlink" Target="https://aluext.sharepoint.com/sites/DesignandFeasibility/_layouts/15/listform.aspx?PageType=4&amp;ListId=48a11f45-f27a-4e70-b33d-a95f67709e8c&amp;ID=174&amp;ContentTypeID=0x01006440C635F0E5064897CB37DE8164FE39" TargetMode="External"/><Relationship Id="rId509" Type="http://schemas.openxmlformats.org/officeDocument/2006/relationships/hyperlink" Target="https://aluext.sharepoint.com/sites/DesignandFeasibility/Shared%20Documents/S/Schondelmaier%28NK%29_DE_Gutach/Mach-ID_1733-Rd_91%2C5" TargetMode="External"/><Relationship Id="rId1139" Type="http://schemas.openxmlformats.org/officeDocument/2006/relationships/hyperlink" Target="https://aluext.sharepoint.com/sites/DesignandFeasibility/Shared%20Documents/N/Niemet_NL_Nl/Mach-ID_1095-1" TargetMode="External"/><Relationship Id="rId1346" Type="http://schemas.openxmlformats.org/officeDocument/2006/relationships/hyperlink" Target="https://aluext.sharepoint.com/sites/DesignandFeasibility/Shared%20Documents/D/Daimler_DE_Bremen/Mach-ID_887-Aufnahme%20Heck" TargetMode="External"/><Relationship Id="rId1693" Type="http://schemas.openxmlformats.org/officeDocument/2006/relationships/hyperlink" Target="https://aluext.sharepoint.com/sites/DesignandFeasibility/Shared%20Documents/R/Robert%20Bosch_DE_Blaichach/Mach-ID_532-Stereo%20Geh&#228;use" TargetMode="External"/><Relationship Id="rId2744" Type="http://schemas.openxmlformats.org/officeDocument/2006/relationships/hyperlink" Target="https://aluext.sharepoint.com/sites/DesignandFeasibility/Lists/FeasibilityMainDB/DispForm.aspx?ID=1617" TargetMode="External"/><Relationship Id="rId2951" Type="http://schemas.openxmlformats.org/officeDocument/2006/relationships/hyperlink" Target="https://aluext.sharepoint.com/sites/DesignandFeasibility/_layouts/15/listform.aspx?PageType=4&amp;ListId=48a11f45-f27a-4e70-b33d-a95f67709e8c&amp;ID=1160&amp;ContentTypeID=0x01006440C635F0E5064897CB37DE8164FE39" TargetMode="External"/><Relationship Id="rId716" Type="http://schemas.openxmlformats.org/officeDocument/2006/relationships/hyperlink" Target="https://aluext.sharepoint.com/sites/DesignandFeasibility/Shared%20Documents/R/REynolds_FR_Scionzier/Mach-ID_1520-Drawn%20RB%202011E%20T3%20Dm%2012mm" TargetMode="External"/><Relationship Id="rId923" Type="http://schemas.openxmlformats.org/officeDocument/2006/relationships/hyperlink" Target="https://aluext.sharepoint.com/sites/DesignandFeasibility/Shared%20Documents/A/A-Kaiser_DE_Aicha%20v.%20Wald/Mach-ID_1312-Verst&#228;rkungsteil_Einleger" TargetMode="External"/><Relationship Id="rId1553" Type="http://schemas.openxmlformats.org/officeDocument/2006/relationships/hyperlink" Target="https://aluext.sharepoint.com/sites/DesignandFeasibility/Shared%20Documents/B/B&amp;T_DE_Grevelsberg/Mach-ID_677-Crossmember%20FF4" TargetMode="External"/><Relationship Id="rId1760" Type="http://schemas.openxmlformats.org/officeDocument/2006/relationships/hyperlink" Target="https://aluext.sharepoint.com/sites/DesignandFeasibility/Shared%20Documents/A/Almet%20Strasbourg_FR_Eckbolsheim/Mach-ID_465-Almet%20-%20Tube%206061%20200%20X%20100%20X%205" TargetMode="External"/><Relationship Id="rId2604" Type="http://schemas.openxmlformats.org/officeDocument/2006/relationships/hyperlink" Target="https://aluext.sharepoint.com/sites/DesignandFeasibility/Lists/FeasibilityMainDB/DispForm.aspx?ID=1757" TargetMode="External"/><Relationship Id="rId2811" Type="http://schemas.openxmlformats.org/officeDocument/2006/relationships/hyperlink" Target="https://aluext.sharepoint.com/sites/DesignandFeasibility/_layouts/15/listform.aspx?PageType=4&amp;ListId=48a11f45-f27a-4e70-b33d-a95f67709e8c&amp;ID=1300&amp;ContentTypeID=0x01006440C635F0E5064897CB37DE8164FE39" TargetMode="External"/><Relationship Id="rId52" Type="http://schemas.openxmlformats.org/officeDocument/2006/relationships/hyperlink" Target="https://aluext.sharepoint.com/sites/DesignandFeasibility/Shared%20Documents/F/Friedrich%20Ischebeck%20GmbH_DE_Ennepetal/Mach-ID_2193-Combi_Paneel_150" TargetMode="External"/><Relationship Id="rId1206" Type="http://schemas.openxmlformats.org/officeDocument/2006/relationships/hyperlink" Target="https://aluext.sharepoint.com/sites/DesignandFeasibility/Shared%20Documents/A/Adamet-Niemet_PL_36-002%20Jasionka/Mach-ID_1028-Formrohr-6060-T66" TargetMode="External"/><Relationship Id="rId1413" Type="http://schemas.openxmlformats.org/officeDocument/2006/relationships/hyperlink" Target="https://aluext.sharepoint.com/sites/DesignandFeasibility/Shared%20Documents/C/Cometal_DE_Weinstadt/Mach-ID_819-Cold%20drawn%20ropundbar%202024%20T8" TargetMode="External"/><Relationship Id="rId1620" Type="http://schemas.openxmlformats.org/officeDocument/2006/relationships/hyperlink" Target="https://aluext.sharepoint.com/sites/DesignandFeasibility/Shared%20Documents/A/Alstom%20Transport%20Deutschland%20GmbH_DE_Salzgitter/Mach-ID_608-Sub-assemblies%20DD%20and%20SD" TargetMode="External"/><Relationship Id="rId3378" Type="http://schemas.openxmlformats.org/officeDocument/2006/relationships/hyperlink" Target="https://aluext.sharepoint.com/sites/DesignandFeasibility/_layouts/15/listform.aspx?PageType=4&amp;ListId=48a11f45-f27a-4e70-b33d-a95f67709e8c&amp;ID=732&amp;ContentTypeID=0x01006440C635F0E5064897CB37DE8164FE39" TargetMode="External"/><Relationship Id="rId3585" Type="http://schemas.openxmlformats.org/officeDocument/2006/relationships/hyperlink" Target="https://aluext.sharepoint.com/sites/DesignandFeasibility/_layouts/15/listform.aspx?PageType=4&amp;ListId=48a11f45-f27a-4e70-b33d-a95f67709e8c&amp;ID=524&amp;ContentTypeID=0x01006440C635F0E5064897CB37DE8164FE39" TargetMode="External"/><Relationship Id="rId3792" Type="http://schemas.openxmlformats.org/officeDocument/2006/relationships/hyperlink" Target="https://aluext.sharepoint.com/sites/DesignandFeasibility/_layouts/15/listform.aspx?PageType=4&amp;ListId=48a11f45-f27a-4e70-b33d-a95f67709e8c&amp;ID=317&amp;ContentTypeID=0x01006440C635F0E5064897CB37DE8164FE39" TargetMode="External"/><Relationship Id="rId299" Type="http://schemas.openxmlformats.org/officeDocument/2006/relationships/hyperlink" Target="https://aluext.sharepoint.com/sites/DesignandFeasibility/Shared%20Documents/J/Jenny%20Waltle%20GmbH_AT_Frastanz/Mach-ID_1944-diverse_Profile" TargetMode="External"/><Relationship Id="rId2187" Type="http://schemas.openxmlformats.org/officeDocument/2006/relationships/hyperlink" Target="https://aluext.sharepoint.com/sites/DesignandFeasibility/Lists/FeasibilityMainDB/DispForm.aspx?ID=2179" TargetMode="External"/><Relationship Id="rId2394" Type="http://schemas.openxmlformats.org/officeDocument/2006/relationships/hyperlink" Target="https://aluext.sharepoint.com/sites/DesignandFeasibility/Lists/FeasibilityMainDB/DispForm.aspx?ID=1967" TargetMode="External"/><Relationship Id="rId3238" Type="http://schemas.openxmlformats.org/officeDocument/2006/relationships/hyperlink" Target="https://aluext.sharepoint.com/sites/DesignandFeasibility/_layouts/15/listform.aspx?PageType=4&amp;ListId=48a11f45-f27a-4e70-b33d-a95f67709e8c&amp;ID=872&amp;ContentTypeID=0x01006440C635F0E5064897CB37DE8164FE39" TargetMode="External"/><Relationship Id="rId3445" Type="http://schemas.openxmlformats.org/officeDocument/2006/relationships/hyperlink" Target="https://aluext.sharepoint.com/sites/DesignandFeasibility/_layouts/15/listform.aspx?PageType=4&amp;ListId=48a11f45-f27a-4e70-b33d-a95f67709e8c&amp;ID=664&amp;ContentTypeID=0x01006440C635F0E5064897CB37DE8164FE39" TargetMode="External"/><Relationship Id="rId3652" Type="http://schemas.openxmlformats.org/officeDocument/2006/relationships/hyperlink" Target="https://aluext.sharepoint.com/sites/DesignandFeasibility/_layouts/15/listform.aspx?PageType=4&amp;ListId=48a11f45-f27a-4e70-b33d-a95f67709e8c&amp;ID=457&amp;ContentTypeID=0x01006440C635F0E5064897CB37DE8164FE39" TargetMode="External"/><Relationship Id="rId159" Type="http://schemas.openxmlformats.org/officeDocument/2006/relationships/hyperlink" Target="https://aluext.sharepoint.com/sites/DesignandFeasibility/Shared%20Documents/L/Losberger%20GmbH_DE_Bad%20Rappenau/Mach-ID_2086-MU360" TargetMode="External"/><Relationship Id="rId366" Type="http://schemas.openxmlformats.org/officeDocument/2006/relationships/hyperlink" Target="https://aluext.sharepoint.com/sites/DesignandFeasibility/Shared%20Documents/H/Heine%20%26%20Beisswenger%20GmbH%20Co%20KG_DE_Trossingen/Mach-ID_1877-Vierkant_181x181mm" TargetMode="External"/><Relationship Id="rId573" Type="http://schemas.openxmlformats.org/officeDocument/2006/relationships/hyperlink" Target="https://aluext.sharepoint.com/sites/DesignandFeasibility/Shared%20Documents/W/Westmetall%28NK%29_SE_Hisings%20Backa/Mach-ID_1667-Flach_193x15" TargetMode="External"/><Relationship Id="rId780" Type="http://schemas.openxmlformats.org/officeDocument/2006/relationships/hyperlink" Target="https://aluext.sharepoint.com/sites/DesignandFeasibility/Shared%20Documents/M/Manfred%20J.C.%20Niemann_DE_Essen/Mach-ID_1455-Rund%20420x200%20bzw.%20Rohr%20420%20x%2065" TargetMode="External"/><Relationship Id="rId2047" Type="http://schemas.openxmlformats.org/officeDocument/2006/relationships/hyperlink" Target="https://aluext.sharepoint.com/sites/DesignandFeasibility/Shared%20Documents/A/Allega,,%20CH_CH_Niederglatt/Mach-ID_162-Tube_250x5_6060_T6" TargetMode="External"/><Relationship Id="rId2254" Type="http://schemas.openxmlformats.org/officeDocument/2006/relationships/hyperlink" Target="https://aluext.sharepoint.com/sites/DesignandFeasibility/Lists/FeasibilityMainDB/DispForm.aspx?ID=2112" TargetMode="External"/><Relationship Id="rId2461" Type="http://schemas.openxmlformats.org/officeDocument/2006/relationships/hyperlink" Target="https://aluext.sharepoint.com/sites/DesignandFeasibility/Lists/FeasibilityMainDB/DispForm.aspx?ID=1900" TargetMode="External"/><Relationship Id="rId3305" Type="http://schemas.openxmlformats.org/officeDocument/2006/relationships/hyperlink" Target="https://aluext.sharepoint.com/sites/DesignandFeasibility/_layouts/15/listform.aspx?PageType=4&amp;ListId=48a11f45-f27a-4e70-b33d-a95f67709e8c&amp;ID=805&amp;ContentTypeID=0x01006440C635F0E5064897CB37DE8164FE39" TargetMode="External"/><Relationship Id="rId3512" Type="http://schemas.openxmlformats.org/officeDocument/2006/relationships/hyperlink" Target="https://aluext.sharepoint.com/sites/DesignandFeasibility/_layouts/15/listform.aspx?PageType=4&amp;ListId=48a11f45-f27a-4e70-b33d-a95f67709e8c&amp;ID=597&amp;ContentTypeID=0x01006440C635F0E5064897CB37DE8164FE39" TargetMode="External"/><Relationship Id="rId226" Type="http://schemas.openxmlformats.org/officeDocument/2006/relationships/hyperlink" Target="https://aluext.sharepoint.com/sites/DesignandFeasibility/Shared%20Documents/B/Bosch%20Rexroth%20AG%20Stuttgart%20Einkauf_DE_Stuttgart/Mach-ID_2018-Profil_Hauptk%C3%B6rper" TargetMode="External"/><Relationship Id="rId433" Type="http://schemas.openxmlformats.org/officeDocument/2006/relationships/hyperlink" Target="https://aluext.sharepoint.com/sites/DesignandFeasibility/Shared%20Documents/S/Saint%20Jean%20Industries%20Stuttgart%20GmbH_DE_Ilsfeld-Auenstein/Mach-ID_1810-Geh%C3%A4use_HSG_2VM-1B" TargetMode="External"/><Relationship Id="rId1063" Type="http://schemas.openxmlformats.org/officeDocument/2006/relationships/hyperlink" Target="https://aluext.sharepoint.com/sites/DesignandFeasibility/Shared%20Documents/B/Brehm_DE_Ulm/Mach-ID_1171-Request_Brehm_2021" TargetMode="External"/><Relationship Id="rId1270" Type="http://schemas.openxmlformats.org/officeDocument/2006/relationships/hyperlink" Target="https://aluext.sharepoint.com/sites/DesignandFeasibility/Shared%20Documents/B/Bega%20Gantenbrink-Leuchten%20KG_DE_58708%20Menden/Mach-ID_964-24001487" TargetMode="External"/><Relationship Id="rId2114" Type="http://schemas.openxmlformats.org/officeDocument/2006/relationships/hyperlink" Target="https://aluext.sharepoint.com/sites/DesignandFeasibility/Shared%20Documents/R/Robert%20Bosch_DE_Blaichach/Mach-ID_83-" TargetMode="External"/><Relationship Id="rId640" Type="http://schemas.openxmlformats.org/officeDocument/2006/relationships/hyperlink" Target="https://aluext.sharepoint.com/sites/DesignandFeasibility/Shared%20Documents/M/MED%20Technology_IT_Guidonia/Mach-ID_1596-Extruded%20Flat%20bar%207075%20T73511%202%22%20x%203.5%22" TargetMode="External"/><Relationship Id="rId2321" Type="http://schemas.openxmlformats.org/officeDocument/2006/relationships/hyperlink" Target="https://aluext.sharepoint.com/sites/DesignandFeasibility/Lists/FeasibilityMainDB/DispForm.aspx?ID=2040" TargetMode="External"/><Relationship Id="rId500" Type="http://schemas.openxmlformats.org/officeDocument/2006/relationships/hyperlink" Target="https://aluext.sharepoint.com/sites/DesignandFeasibility/Shared%20Documents/R/rema%20fertigungstechnik%20gmbh_DE_Rockenhausen/Mach-ID_1742-Serie_Grizzly" TargetMode="External"/><Relationship Id="rId1130" Type="http://schemas.openxmlformats.org/officeDocument/2006/relationships/hyperlink" Target="https://aluext.sharepoint.com/sites/DesignandFeasibility/Shared%20Documents/W/Westdeutscher%20Metallhandel_DE_Essen/Mach-ID_1104-Extruded%20Round%20bar%207075%20T73511" TargetMode="External"/><Relationship Id="rId1947" Type="http://schemas.openxmlformats.org/officeDocument/2006/relationships/hyperlink" Target="https://aluext.sharepoint.com/sites/DesignandFeasibility/Shared%20Documents/M/Magna_AT_Weiz/Mach-ID_275-Crossmember%20VAT" TargetMode="External"/><Relationship Id="rId3095" Type="http://schemas.openxmlformats.org/officeDocument/2006/relationships/hyperlink" Target="https://aluext.sharepoint.com/sites/DesignandFeasibility/_layouts/15/listform.aspx?PageType=4&amp;ListId=48a11f45-f27a-4e70-b33d-a95f67709e8c&amp;ID=1015&amp;ContentTypeID=0x01006440C635F0E5064897CB37DE8164FE39" TargetMode="External"/><Relationship Id="rId1807" Type="http://schemas.openxmlformats.org/officeDocument/2006/relationships/hyperlink" Target="https://aluext.sharepoint.com/sites/DesignandFeasibility/Shared%20Documents/J/Jenny%20Waltle%20GmbH_AT_Frastanz/Mach-ID_418-418-WZ_28371_Wandhalter_11634" TargetMode="External"/><Relationship Id="rId3162" Type="http://schemas.openxmlformats.org/officeDocument/2006/relationships/hyperlink" Target="https://aluext.sharepoint.com/sites/DesignandFeasibility/_layouts/15/listform.aspx?PageType=4&amp;ListId=48a11f45-f27a-4e70-b33d-a95f67709e8c&amp;ID=948&amp;ContentTypeID=0x01006440C635F0E5064897CB37DE8164FE39" TargetMode="External"/><Relationship Id="rId4006" Type="http://schemas.openxmlformats.org/officeDocument/2006/relationships/hyperlink" Target="https://aluext.sharepoint.com/sites/DesignandFeasibility/_layouts/15/listform.aspx?PageType=4&amp;ListId=48a11f45-f27a-4e70-b33d-a95f67709e8c&amp;ID=103&amp;ContentTypeID=0x01006440C635F0E5064897CB37DE8164FE39" TargetMode="External"/><Relationship Id="rId290" Type="http://schemas.openxmlformats.org/officeDocument/2006/relationships/hyperlink" Target="https://aluext.sharepoint.com/sites/DesignandFeasibility/Shared%20Documents/L/LMT%20GmbH%20Leuchten%20%2B%20Metall%20Technik_DE_Hilpoltstein/Mach-ID_1953-Lamelle" TargetMode="External"/><Relationship Id="rId3022" Type="http://schemas.openxmlformats.org/officeDocument/2006/relationships/hyperlink" Target="https://aluext.sharepoint.com/sites/DesignandFeasibility/_layouts/15/listform.aspx?PageType=4&amp;ListId=48a11f45-f27a-4e70-b33d-a95f67709e8c&amp;ID=1089&amp;ContentTypeID=0x01006440C635F0E5064897CB37DE8164FE39" TargetMode="External"/><Relationship Id="rId150" Type="http://schemas.openxmlformats.org/officeDocument/2006/relationships/hyperlink" Target="https://aluext.sharepoint.com/sites/DesignandFeasibility/Shared%20Documents/S/ST%20Extruded%20Products%20Germany%20GmbH_DE_Vogt/Mach-ID_2095-Fensterbankh_Flex_30x5" TargetMode="External"/><Relationship Id="rId3979" Type="http://schemas.openxmlformats.org/officeDocument/2006/relationships/hyperlink" Target="https://aluext.sharepoint.com/sites/DesignandFeasibility/_layouts/15/listform.aspx?PageType=4&amp;ListId=48a11f45-f27a-4e70-b33d-a95f67709e8c&amp;ID=130&amp;ContentTypeID=0x01006440C635F0E5064897CB37DE8164FE39" TargetMode="External"/><Relationship Id="rId2788" Type="http://schemas.openxmlformats.org/officeDocument/2006/relationships/hyperlink" Target="https://aluext.sharepoint.com/sites/DesignandFeasibility/_layouts/15/listform.aspx?PageType=4&amp;ListId=48a11f45-f27a-4e70-b33d-a95f67709e8c&amp;ID=1323&amp;ContentTypeID=0x01006440C635F0E5064897CB37DE8164FE39" TargetMode="External"/><Relationship Id="rId2995" Type="http://schemas.openxmlformats.org/officeDocument/2006/relationships/hyperlink" Target="https://aluext.sharepoint.com/sites/DesignandFeasibility/_layouts/15/listform.aspx?PageType=4&amp;ListId=48a11f45-f27a-4e70-b33d-a95f67709e8c&amp;ID=1116&amp;ContentTypeID=0x01006440C635F0E5064897CB37DE8164FE39" TargetMode="External"/><Relationship Id="rId3839" Type="http://schemas.openxmlformats.org/officeDocument/2006/relationships/hyperlink" Target="https://aluext.sharepoint.com/sites/DesignandFeasibility/_layouts/15/listform.aspx?PageType=4&amp;ListId=48a11f45-f27a-4e70-b33d-a95f67709e8c&amp;ID=270&amp;ContentTypeID=0x01006440C635F0E5064897CB37DE8164FE39" TargetMode="External"/><Relationship Id="rId967" Type="http://schemas.openxmlformats.org/officeDocument/2006/relationships/hyperlink" Target="https://aluext.sharepoint.com/sites/DesignandFeasibility/Shared%20Documents/A/A+R%20Profilstahl%20Allgeier%20+%20R&#246;sch_DE_Achern/Mach-ID_1267-Zuluftlamellenrohr" TargetMode="External"/><Relationship Id="rId1597" Type="http://schemas.openxmlformats.org/officeDocument/2006/relationships/hyperlink" Target="https://aluext.sharepoint.com/sites/DesignandFeasibility/Shared%20Documents/G/Gestamp%20Griwe_DE_Haynrode/Mach-ID_631-B30182" TargetMode="External"/><Relationship Id="rId2648" Type="http://schemas.openxmlformats.org/officeDocument/2006/relationships/hyperlink" Target="https://aluext.sharepoint.com/sites/DesignandFeasibility/Lists/FeasibilityMainDB/DispForm.aspx?ID=1713" TargetMode="External"/><Relationship Id="rId2855" Type="http://schemas.openxmlformats.org/officeDocument/2006/relationships/hyperlink" Target="https://aluext.sharepoint.com/sites/DesignandFeasibility/_layouts/15/listform.aspx?PageType=4&amp;ListId=48a11f45-f27a-4e70-b33d-a95f67709e8c&amp;ID=1256&amp;ContentTypeID=0x01006440C635F0E5064897CB37DE8164FE39" TargetMode="External"/><Relationship Id="rId3906" Type="http://schemas.openxmlformats.org/officeDocument/2006/relationships/hyperlink" Target="https://aluext.sharepoint.com/sites/DesignandFeasibility/_layouts/15/listform.aspx?PageType=4&amp;ListId=48a11f45-f27a-4e70-b33d-a95f67709e8c&amp;ID=203&amp;ContentTypeID=0x01006440C635F0E5064897CB37DE8164FE39" TargetMode="External"/><Relationship Id="rId96" Type="http://schemas.openxmlformats.org/officeDocument/2006/relationships/hyperlink" Target="https://aluext.sharepoint.com/sites/DesignandFeasibility/Shared%20Documents/F/Friedrich%20Ischebeck%20GmbH_DE_Ennepetal/Mach-ID_2149-Kopfst%C3%BCck_HV%2C_8-86-23-95" TargetMode="External"/><Relationship Id="rId827" Type="http://schemas.openxmlformats.org/officeDocument/2006/relationships/hyperlink" Target="https://aluext.sharepoint.com/sites/DesignandFeasibility/Shared%20Documents/O/Otto%20Bock_DE_Duderstadt/Mach-ID_1408-EXtruded/drawn%20RB%202017A/7022" TargetMode="External"/><Relationship Id="rId1457" Type="http://schemas.openxmlformats.org/officeDocument/2006/relationships/hyperlink" Target="https://aluext.sharepoint.com/sites/DesignandFeasibility/Shared%20Documents/A/Alcupla_ES_Valencia/Mach-ID_775-Extruded%20Roundbar%202014A%20T6511" TargetMode="External"/><Relationship Id="rId1664" Type="http://schemas.openxmlformats.org/officeDocument/2006/relationships/hyperlink" Target="https://aluext.sharepoint.com/sites/DesignandFeasibility/Shared%20Documents/W/Walther%20Eggers%20Fahrzeugbausysteme%20GmbH%20Co%20KG_DE_Wittstock/Dosse/Mach-ID_562-Rungenlaufwagen%202020" TargetMode="External"/><Relationship Id="rId1871" Type="http://schemas.openxmlformats.org/officeDocument/2006/relationships/hyperlink" Target="https://aluext.sharepoint.com/sites/DesignandFeasibility/Shared%20Documents/W/Westdeutscher%20Metallhandel_DE_Essen/Mach-ID_352-Extruded%20Round%20Bar%206061" TargetMode="External"/><Relationship Id="rId2508" Type="http://schemas.openxmlformats.org/officeDocument/2006/relationships/hyperlink" Target="https://aluext.sharepoint.com/sites/DesignandFeasibility/Lists/FeasibilityMainDB/DispForm.aspx?ID=1853" TargetMode="External"/><Relationship Id="rId2715" Type="http://schemas.openxmlformats.org/officeDocument/2006/relationships/hyperlink" Target="https://aluext.sharepoint.com/sites/DesignandFeasibility/Lists/FeasibilityMainDB/DispForm.aspx?ID=1646" TargetMode="External"/><Relationship Id="rId2922" Type="http://schemas.openxmlformats.org/officeDocument/2006/relationships/hyperlink" Target="https://aluext.sharepoint.com/sites/DesignandFeasibility/_layouts/15/listform.aspx?PageType=4&amp;ListId=48a11f45-f27a-4e70-b33d-a95f67709e8c&amp;ID=1189&amp;ContentTypeID=0x01006440C635F0E5064897CB37DE8164FE39" TargetMode="External"/><Relationship Id="rId1317" Type="http://schemas.openxmlformats.org/officeDocument/2006/relationships/hyperlink" Target="https://aluext.sharepoint.com/sites/DesignandFeasibility/Shared%20Documents/M/Manfred%20J.C.%20Niemann_DE_Bremen/Mach-ID_916-Vkt.-Rohr%20300%20x%204,,5%20mm" TargetMode="External"/><Relationship Id="rId1524" Type="http://schemas.openxmlformats.org/officeDocument/2006/relationships/hyperlink" Target="https://aluext.sharepoint.com/sites/DesignandFeasibility/Shared%20Documents/M/Manfred%20J.C.%20Niemann_DE_Ditzingen/Mach-ID_707-Rohr%20in%20Kurzl&#228;ngen" TargetMode="External"/><Relationship Id="rId1731" Type="http://schemas.openxmlformats.org/officeDocument/2006/relationships/hyperlink" Target="https://aluext.sharepoint.com/sites/DesignandFeasibility/Shared%20Documents/A/Airoldi%20Metalli%20Spa_IT_Molteno/Mach-ID_494-Profiles_Airoldi_7020" TargetMode="External"/><Relationship Id="rId23" Type="http://schemas.openxmlformats.org/officeDocument/2006/relationships/hyperlink" Target="https://aluext.sharepoint.com/sites/DesignandFeasibility/Shared%20Documents/C/Cashmores%20Metals%20Limited_GB_Walsall-West%20Midlands/Mach-ID_2222-ehemals_76343" TargetMode="External"/><Relationship Id="rId3489" Type="http://schemas.openxmlformats.org/officeDocument/2006/relationships/hyperlink" Target="https://aluext.sharepoint.com/sites/DesignandFeasibility/_layouts/15/listform.aspx?PageType=4&amp;ListId=48a11f45-f27a-4e70-b33d-a95f67709e8c&amp;ID=620&amp;ContentTypeID=0x01006440C635F0E5064897CB37DE8164FE39" TargetMode="External"/><Relationship Id="rId3696" Type="http://schemas.openxmlformats.org/officeDocument/2006/relationships/hyperlink" Target="https://aluext.sharepoint.com/sites/DesignandFeasibility/_layouts/15/listform.aspx?PageType=4&amp;ListId=48a11f45-f27a-4e70-b33d-a95f67709e8c&amp;ID=413&amp;ContentTypeID=0x01006440C635F0E5064897CB37DE8164FE39" TargetMode="External"/><Relationship Id="rId2298" Type="http://schemas.openxmlformats.org/officeDocument/2006/relationships/hyperlink" Target="https://aluext.sharepoint.com/sites/DesignandFeasibility/Lists/FeasibilityMainDB/DispForm.aspx?ID=2064" TargetMode="External"/><Relationship Id="rId3349" Type="http://schemas.openxmlformats.org/officeDocument/2006/relationships/hyperlink" Target="https://aluext.sharepoint.com/sites/DesignandFeasibility/_layouts/15/listform.aspx?PageType=4&amp;ListId=48a11f45-f27a-4e70-b33d-a95f67709e8c&amp;ID=761&amp;ContentTypeID=0x01006440C635F0E5064897CB37DE8164FE39" TargetMode="External"/><Relationship Id="rId3556" Type="http://schemas.openxmlformats.org/officeDocument/2006/relationships/hyperlink" Target="https://aluext.sharepoint.com/sites/DesignandFeasibility/_layouts/15/listform.aspx?PageType=4&amp;ListId=48a11f45-f27a-4e70-b33d-a95f67709e8c&amp;ID=553&amp;ContentTypeID=0x01006440C635F0E5064897CB37DE8164FE39" TargetMode="External"/><Relationship Id="rId477" Type="http://schemas.openxmlformats.org/officeDocument/2006/relationships/hyperlink" Target="https://aluext.sharepoint.com/sites/DesignandFeasibility/Shared%20Documents/A/Alstom%20Konstal%20SA_PL_Chorz%C3%B3w/Mach-ID_1766-S-Bahn_M%C3%BCnchen" TargetMode="External"/><Relationship Id="rId684" Type="http://schemas.openxmlformats.org/officeDocument/2006/relationships/hyperlink" Target="https://aluext.sharepoint.com/sites/DesignandFeasibility/Shared%20Documents/H/Heine%20&amp;%20Beiswenger_DE_Fellbach/Mach-ID_1552-Drawn%20RB%207075%20T6%20Dm20mm" TargetMode="External"/><Relationship Id="rId2158" Type="http://schemas.openxmlformats.org/officeDocument/2006/relationships/hyperlink" Target="https://aluext.sharepoint.com/sites/DesignandFeasibility/Lists/FeasibilityMainDB/DispForm.aspx?ID=2208" TargetMode="External"/><Relationship Id="rId2365" Type="http://schemas.openxmlformats.org/officeDocument/2006/relationships/hyperlink" Target="https://aluext.sharepoint.com/sites/DesignandFeasibility/Lists/FeasibilityMainDB/DispForm.aspx?ID=1996" TargetMode="External"/><Relationship Id="rId3209" Type="http://schemas.openxmlformats.org/officeDocument/2006/relationships/hyperlink" Target="https://aluext.sharepoint.com/sites/DesignandFeasibility/_layouts/15/listform.aspx?PageType=4&amp;ListId=48a11f45-f27a-4e70-b33d-a95f67709e8c&amp;ID=901&amp;ContentTypeID=0x01006440C635F0E5064897CB37DE8164FE39" TargetMode="External"/><Relationship Id="rId3763" Type="http://schemas.openxmlformats.org/officeDocument/2006/relationships/hyperlink" Target="https://aluext.sharepoint.com/sites/DesignandFeasibility/_layouts/15/listform.aspx?PageType=4&amp;ListId=48a11f45-f27a-4e70-b33d-a95f67709e8c&amp;ID=346&amp;ContentTypeID=0x01006440C635F0E5064897CB37DE8164FE39" TargetMode="External"/><Relationship Id="rId3970" Type="http://schemas.openxmlformats.org/officeDocument/2006/relationships/hyperlink" Target="https://aluext.sharepoint.com/sites/DesignandFeasibility/_layouts/15/listform.aspx?PageType=4&amp;ListId=48a11f45-f27a-4e70-b33d-a95f67709e8c&amp;ID=139&amp;ContentTypeID=0x01006440C635F0E5064897CB37DE8164FE39" TargetMode="External"/><Relationship Id="rId337" Type="http://schemas.openxmlformats.org/officeDocument/2006/relationships/hyperlink" Target="https://aluext.sharepoint.com/sites/DesignandFeasibility/Shared%20Documents/G/Guenther%20%2B%20Schramm%20GmbH_DE_Oberkochen/Mach-ID_1906-Vierkannt_181_x_181_mm" TargetMode="External"/><Relationship Id="rId891" Type="http://schemas.openxmlformats.org/officeDocument/2006/relationships/hyperlink" Target="https://aluext.sharepoint.com/sites/DesignandFeasibility/Shared%20Documents/A/AMI_BE_Gosselies/Mach-ID_1344-EXtruded%20RB%202618A%20T6511%20dia%2043mm" TargetMode="External"/><Relationship Id="rId2018" Type="http://schemas.openxmlformats.org/officeDocument/2006/relationships/hyperlink" Target="https://aluext.sharepoint.com/sites/DesignandFeasibility/Shared%20Documents/W/Weigel%20&amp;%20Schwarz_DE_Wetzlar/Mach-ID_197-B75087%20/%20GTB50" TargetMode="External"/><Relationship Id="rId2572" Type="http://schemas.openxmlformats.org/officeDocument/2006/relationships/hyperlink" Target="https://aluext.sharepoint.com/sites/DesignandFeasibility/Lists/FeasibilityMainDB/DispForm.aspx?ID=1789" TargetMode="External"/><Relationship Id="rId3416" Type="http://schemas.openxmlformats.org/officeDocument/2006/relationships/hyperlink" Target="https://aluext.sharepoint.com/sites/DesignandFeasibility/_layouts/15/listform.aspx?PageType=4&amp;ListId=48a11f45-f27a-4e70-b33d-a95f67709e8c&amp;ID=693&amp;ContentTypeID=0x01006440C635F0E5064897CB37DE8164FE39" TargetMode="External"/><Relationship Id="rId3623" Type="http://schemas.openxmlformats.org/officeDocument/2006/relationships/hyperlink" Target="https://aluext.sharepoint.com/sites/DesignandFeasibility/_layouts/15/listform.aspx?PageType=4&amp;ListId=48a11f45-f27a-4e70-b33d-a95f67709e8c&amp;ID=486&amp;ContentTypeID=0x01006440C635F0E5064897CB37DE8164FE39" TargetMode="External"/><Relationship Id="rId3830" Type="http://schemas.openxmlformats.org/officeDocument/2006/relationships/hyperlink" Target="https://aluext.sharepoint.com/sites/DesignandFeasibility/_layouts/15/listform.aspx?PageType=4&amp;ListId=48a11f45-f27a-4e70-b33d-a95f67709e8c&amp;ID=279&amp;ContentTypeID=0x01006440C635F0E5064897CB37DE8164FE39" TargetMode="External"/><Relationship Id="rId544" Type="http://schemas.openxmlformats.org/officeDocument/2006/relationships/hyperlink" Target="https://aluext.sharepoint.com/sites/DesignandFeasibility/Shared%20Documents/L/Lakowa%20GmbH_DE_Wilthen/Mach-ID_1698-REKO" TargetMode="External"/><Relationship Id="rId751" Type="http://schemas.openxmlformats.org/officeDocument/2006/relationships/hyperlink" Target="https://aluext.sharepoint.com/sites/DesignandFeasibility/Shared%20Documents/P/PROTEC%20Montagetechnik%20GmbH_DE_K&#246;ln/Mach-ID_1485-Solarprofile_6063" TargetMode="External"/><Relationship Id="rId1174" Type="http://schemas.openxmlformats.org/officeDocument/2006/relationships/hyperlink" Target="https://aluext.sharepoint.com/sites/DesignandFeasibility/Shared%20Documents/B/Bega%20Gantenbrink-Leuchten%20KG_DE_58708%20Menden/Mach-ID_1060-24000843" TargetMode="External"/><Relationship Id="rId1381" Type="http://schemas.openxmlformats.org/officeDocument/2006/relationships/hyperlink" Target="https://aluext.sharepoint.com/sites/DesignandFeasibility/Shared%20Documents/N/NH%20Pr&#228;zisionszerspanung_DE_Berlin/Mach-ID_851-Extruded%20Flat%20Bar%207075" TargetMode="External"/><Relationship Id="rId2225" Type="http://schemas.openxmlformats.org/officeDocument/2006/relationships/hyperlink" Target="https://aluext.sharepoint.com/sites/DesignandFeasibility/Lists/FeasibilityMainDB/DispForm.aspx?ID=2141" TargetMode="External"/><Relationship Id="rId2432" Type="http://schemas.openxmlformats.org/officeDocument/2006/relationships/hyperlink" Target="https://aluext.sharepoint.com/sites/DesignandFeasibility/Lists/FeasibilityMainDB/DispForm.aspx?ID=1929" TargetMode="External"/><Relationship Id="rId404" Type="http://schemas.openxmlformats.org/officeDocument/2006/relationships/hyperlink" Target="https://aluext.sharepoint.com/sites/DesignandFeasibility/Shared%20Documents/A/Alupro%20GmbH%20%26%20Co%20KG_DE_Reichshof-Allenbach/Mach-ID_1839-S%C3%A4ule_%2B_Gewindeschweissblech" TargetMode="External"/><Relationship Id="rId611" Type="http://schemas.openxmlformats.org/officeDocument/2006/relationships/hyperlink" Target="https://aluext.sharepoint.com/sites/DesignandFeasibility/Shared%20Documents/V/Volkswagen%20AG%20Wolfsburg_DE_Wolfsburg/Mach-ID_1629-Rahmenprofile_VW_BTF" TargetMode="External"/><Relationship Id="rId1034" Type="http://schemas.openxmlformats.org/officeDocument/2006/relationships/hyperlink" Target="https://aluext.sharepoint.com/sites/DesignandFeasibility/Shared%20Documents/A/AMM_IT_Trezzo%20sull&#8217;Adda/Mach-ID_1200-EXtruded%20RB%207075%20T73511" TargetMode="External"/><Relationship Id="rId1241" Type="http://schemas.openxmlformats.org/officeDocument/2006/relationships/hyperlink" Target="https://aluext.sharepoint.com/sites/DesignandFeasibility/Shared%20Documents/A/AMI_BE_Gosselies/Mach-ID_993-Cold%20Finished%20Round%20Bar%207075%20T7351" TargetMode="External"/><Relationship Id="rId1101" Type="http://schemas.openxmlformats.org/officeDocument/2006/relationships/hyperlink" Target="https://aluext.sharepoint.com/sites/DesignandFeasibility/Shared%20Documents/W/WFEL%20Ltd_GB_Stockport%20SK4%205DY/Mach-ID_1133-Sonderprofile_WFEL" TargetMode="External"/><Relationship Id="rId3066" Type="http://schemas.openxmlformats.org/officeDocument/2006/relationships/hyperlink" Target="https://aluext.sharepoint.com/sites/DesignandFeasibility/_layouts/15/listform.aspx?PageType=4&amp;ListId=48a11f45-f27a-4e70-b33d-a95f67709e8c&amp;ID=1045&amp;ContentTypeID=0x01006440C635F0E5064897CB37DE8164FE39" TargetMode="External"/><Relationship Id="rId3273" Type="http://schemas.openxmlformats.org/officeDocument/2006/relationships/hyperlink" Target="https://aluext.sharepoint.com/sites/DesignandFeasibility/_layouts/15/listform.aspx?PageType=4&amp;ListId=48a11f45-f27a-4e70-b33d-a95f67709e8c&amp;ID=837&amp;ContentTypeID=0x01006440C635F0E5064897CB37DE8164FE39" TargetMode="External"/><Relationship Id="rId3480" Type="http://schemas.openxmlformats.org/officeDocument/2006/relationships/hyperlink" Target="https://aluext.sharepoint.com/sites/DesignandFeasibility/_layouts/15/listform.aspx?PageType=4&amp;ListId=48a11f45-f27a-4e70-b33d-a95f67709e8c&amp;ID=629&amp;ContentTypeID=0x01006440C635F0E5064897CB37DE8164FE39" TargetMode="External"/><Relationship Id="rId194" Type="http://schemas.openxmlformats.org/officeDocument/2006/relationships/hyperlink" Target="https://aluext.sharepoint.com/sites/DesignandFeasibility/Shared%20Documents/H/Hydro%20Extrusion%20Lichtervelde%20NV-SA_BE_Lichtervelde/Mach-ID_2050-Vollprofile" TargetMode="External"/><Relationship Id="rId1918" Type="http://schemas.openxmlformats.org/officeDocument/2006/relationships/hyperlink" Target="https://aluext.sharepoint.com/sites/DesignandFeasibility/Shared%20Documents/P/Primapol_CZ_Pleteny%20Ujezd/Mach-ID_305-Extruded%20Round%20bar" TargetMode="External"/><Relationship Id="rId2082" Type="http://schemas.openxmlformats.org/officeDocument/2006/relationships/hyperlink" Target="https://aluext.sharepoint.com/sites/DesignandFeasibility/Shared%20Documents/V/Volkswagen_DE_Braunschweig/Mach-ID_120-Seitenteil" TargetMode="External"/><Relationship Id="rId3133" Type="http://schemas.openxmlformats.org/officeDocument/2006/relationships/hyperlink" Target="https://aluext.sharepoint.com/sites/DesignandFeasibility/_layouts/15/listform.aspx?PageType=4&amp;ListId=48a11f45-f27a-4e70-b33d-a95f67709e8c&amp;ID=977&amp;ContentTypeID=0x01006440C635F0E5064897CB37DE8164FE39" TargetMode="External"/><Relationship Id="rId261" Type="http://schemas.openxmlformats.org/officeDocument/2006/relationships/hyperlink" Target="https://aluext.sharepoint.com/sites/DesignandFeasibility/Shared%20Documents/T/TOI%20Toi%20%26%20Dixi%20Group%20GmbH%28NK%29_DE_Ratingen/Mach-ID_1982-U-Profil" TargetMode="External"/><Relationship Id="rId3340" Type="http://schemas.openxmlformats.org/officeDocument/2006/relationships/hyperlink" Target="https://aluext.sharepoint.com/sites/DesignandFeasibility/_layouts/15/listform.aspx?PageType=4&amp;ListId=48a11f45-f27a-4e70-b33d-a95f67709e8c&amp;ID=770&amp;ContentTypeID=0x01006440C635F0E5064897CB37DE8164FE39" TargetMode="External"/><Relationship Id="rId2899" Type="http://schemas.openxmlformats.org/officeDocument/2006/relationships/hyperlink" Target="https://aluext.sharepoint.com/sites/DesignandFeasibility/_layouts/15/listform.aspx?PageType=4&amp;ListId=48a11f45-f27a-4e70-b33d-a95f67709e8c&amp;ID=1212&amp;ContentTypeID=0x01006440C635F0E5064897CB37DE8164FE39" TargetMode="External"/><Relationship Id="rId3200" Type="http://schemas.openxmlformats.org/officeDocument/2006/relationships/hyperlink" Target="https://aluext.sharepoint.com/sites/DesignandFeasibility/_layouts/15/listform.aspx?PageType=4&amp;ListId=48a11f45-f27a-4e70-b33d-a95f67709e8c&amp;ID=910&amp;ContentTypeID=0x01006440C635F0E5064897CB37DE8164FE39" TargetMode="External"/><Relationship Id="rId121" Type="http://schemas.openxmlformats.org/officeDocument/2006/relationships/hyperlink" Target="https://aluext.sharepoint.com/sites/DesignandFeasibility/Shared%20Documents/H/HMT%28NK%29_DE_Hettstedt/Mach-ID_2124-Halter_Quertr%C3%A4ger" TargetMode="External"/><Relationship Id="rId2759" Type="http://schemas.openxmlformats.org/officeDocument/2006/relationships/hyperlink" Target="https://aluext.sharepoint.com/sites/DesignandFeasibility/Lists/FeasibilityMainDB/DispForm.aspx?ID=1601" TargetMode="External"/><Relationship Id="rId2966" Type="http://schemas.openxmlformats.org/officeDocument/2006/relationships/hyperlink" Target="https://aluext.sharepoint.com/sites/DesignandFeasibility/_layouts/15/listform.aspx?PageType=4&amp;ListId=48a11f45-f27a-4e70-b33d-a95f67709e8c&amp;ID=1145&amp;ContentTypeID=0x01006440C635F0E5064897CB37DE8164FE39" TargetMode="External"/><Relationship Id="rId938" Type="http://schemas.openxmlformats.org/officeDocument/2006/relationships/hyperlink" Target="https://aluext.sharepoint.com/sites/DesignandFeasibility/Shared%20Documents/S/Siemens_AT_Wien/Mach-ID_911-Avenio/Werkzeugbestellung_Verlagerung/Vogt" TargetMode="External"/><Relationship Id="rId1568" Type="http://schemas.openxmlformats.org/officeDocument/2006/relationships/hyperlink" Target="https://aluext.sharepoint.com/sites/DesignandFeasibility/Shared%20Documents/H/Heinrich%20Spahn%20GmbH_DE_Ahrensburg/Mach-ID_661-U-Profile" TargetMode="External"/><Relationship Id="rId1775" Type="http://schemas.openxmlformats.org/officeDocument/2006/relationships/hyperlink" Target="https://aluext.sharepoint.com/sites/DesignandFeasibility/Shared%20Documents/N/Norton%20Aluminium%20Ltd._GB_Staffs/Mach-ID_450-Forging_Stock_2014A_F_200mm_RS" TargetMode="External"/><Relationship Id="rId2619" Type="http://schemas.openxmlformats.org/officeDocument/2006/relationships/hyperlink" Target="https://aluext.sharepoint.com/sites/DesignandFeasibility/Lists/FeasibilityMainDB/DispForm.aspx?ID=1742" TargetMode="External"/><Relationship Id="rId2826" Type="http://schemas.openxmlformats.org/officeDocument/2006/relationships/hyperlink" Target="https://aluext.sharepoint.com/sites/DesignandFeasibility/_layouts/15/listform.aspx?PageType=4&amp;ListId=48a11f45-f27a-4e70-b33d-a95f67709e8c&amp;ID=1285&amp;ContentTypeID=0x01006440C635F0E5064897CB37DE8164FE39" TargetMode="External"/><Relationship Id="rId67" Type="http://schemas.openxmlformats.org/officeDocument/2006/relationships/hyperlink" Target="https://aluext.sharepoint.com/sites/DesignandFeasibility/Shared%20Documents/F/Fischer%20Elektronik%20Gmbh%20%26%20Co%20KG_DE_Luedenscheid/Mach-ID_2178-Sonderprofil_Fischer" TargetMode="External"/><Relationship Id="rId1428" Type="http://schemas.openxmlformats.org/officeDocument/2006/relationships/hyperlink" Target="https://aluext.sharepoint.com/sites/DesignandFeasibility/Shared%20Documents/A/AMCO%20Metall-Service%20GmbH_DE_Bremen/Mach-ID_804-Winkel_170x40x250x20_6061" TargetMode="External"/><Relationship Id="rId1635" Type="http://schemas.openxmlformats.org/officeDocument/2006/relationships/hyperlink" Target="https://aluext.sharepoint.com/sites/DesignandFeasibility/Shared%20Documents/P/plus%20systems_DE_Leingarten/Mach-ID_593-Dachkantenprofil" TargetMode="External"/><Relationship Id="rId1982" Type="http://schemas.openxmlformats.org/officeDocument/2006/relationships/hyperlink" Target="https://aluext.sharepoint.com/sites/DesignandFeasibility/Shared%20Documents/P/Prometall_CH_Kestenholz/Mach-ID_240-Flat_320_20_6082T6" TargetMode="External"/><Relationship Id="rId4041" Type="http://schemas.openxmlformats.org/officeDocument/2006/relationships/hyperlink" Target="https://aluext.sharepoint.com/sites/DesignandFeasibility/_layouts/15/listform.aspx?PageType=4&amp;ListId=48a11f45-f27a-4e70-b33d-a95f67709e8c&amp;ID=68&amp;ContentTypeID=0x01006440C635F0E5064897CB37DE8164FE39" TargetMode="External"/><Relationship Id="rId1842" Type="http://schemas.openxmlformats.org/officeDocument/2006/relationships/hyperlink" Target="https://aluext.sharepoint.com/sites/DesignandFeasibility/Shared%20Documents/K/Kalapurna_In_Mumbai/Mach-ID_381-Extruded%20Round%20Bar%202014A%20F" TargetMode="External"/><Relationship Id="rId1702" Type="http://schemas.openxmlformats.org/officeDocument/2006/relationships/hyperlink" Target="https://aluext.sharepoint.com/sites/DesignandFeasibility/Shared%20Documents/I/Isoprofil_DE_Wuppertal/Mach-ID_523-Rechteckprofil" TargetMode="External"/><Relationship Id="rId3667" Type="http://schemas.openxmlformats.org/officeDocument/2006/relationships/hyperlink" Target="https://aluext.sharepoint.com/sites/DesignandFeasibility/_layouts/15/listform.aspx?PageType=4&amp;ListId=48a11f45-f27a-4e70-b33d-a95f67709e8c&amp;ID=442&amp;ContentTypeID=0x01006440C635F0E5064897CB37DE8164FE39" TargetMode="External"/><Relationship Id="rId3874" Type="http://schemas.openxmlformats.org/officeDocument/2006/relationships/hyperlink" Target="https://aluext.sharepoint.com/sites/DesignandFeasibility/_layouts/15/listform.aspx?PageType=4&amp;ListId=48a11f45-f27a-4e70-b33d-a95f67709e8c&amp;ID=235&amp;ContentTypeID=0x01006440C635F0E5064897CB37DE8164FE39" TargetMode="External"/><Relationship Id="rId588" Type="http://schemas.openxmlformats.org/officeDocument/2006/relationships/hyperlink" Target="https://aluext.sharepoint.com/sites/DesignandFeasibility/Shared%20Documents/A/Alumeco%20A-S_DK_Odense%20C/Mach-ID_1652-Gleitbalken" TargetMode="External"/><Relationship Id="rId795" Type="http://schemas.openxmlformats.org/officeDocument/2006/relationships/hyperlink" Target="https://aluext.sharepoint.com/sites/DesignandFeasibility/Shared%20Documents/E/Eisenmetall_DE_Stuttgart/Mach-ID_1440-Cold%20drawn%20RB%202028A%20T351%2018/28mm" TargetMode="External"/><Relationship Id="rId2269" Type="http://schemas.openxmlformats.org/officeDocument/2006/relationships/hyperlink" Target="https://aluext.sharepoint.com/sites/DesignandFeasibility/Lists/FeasibilityMainDB/DispForm.aspx?ID=2097" TargetMode="External"/><Relationship Id="rId2476" Type="http://schemas.openxmlformats.org/officeDocument/2006/relationships/hyperlink" Target="https://aluext.sharepoint.com/sites/DesignandFeasibility/Lists/FeasibilityMainDB/DispForm.aspx?ID=1885" TargetMode="External"/><Relationship Id="rId2683" Type="http://schemas.openxmlformats.org/officeDocument/2006/relationships/hyperlink" Target="https://aluext.sharepoint.com/sites/DesignandFeasibility/Lists/FeasibilityMainDB/DispForm.aspx?ID=1678" TargetMode="External"/><Relationship Id="rId2890" Type="http://schemas.openxmlformats.org/officeDocument/2006/relationships/hyperlink" Target="https://aluext.sharepoint.com/sites/DesignandFeasibility/_layouts/15/listform.aspx?PageType=4&amp;ListId=48a11f45-f27a-4e70-b33d-a95f67709e8c&amp;ID=1221&amp;ContentTypeID=0x01006440C635F0E5064897CB37DE8164FE39" TargetMode="External"/><Relationship Id="rId3527" Type="http://schemas.openxmlformats.org/officeDocument/2006/relationships/hyperlink" Target="https://aluext.sharepoint.com/sites/DesignandFeasibility/_layouts/15/listform.aspx?PageType=4&amp;ListId=48a11f45-f27a-4e70-b33d-a95f67709e8c&amp;ID=582&amp;ContentTypeID=0x01006440C635F0E5064897CB37DE8164FE39" TargetMode="External"/><Relationship Id="rId3734" Type="http://schemas.openxmlformats.org/officeDocument/2006/relationships/hyperlink" Target="https://aluext.sharepoint.com/sites/DesignandFeasibility/_layouts/15/listform.aspx?PageType=4&amp;ListId=48a11f45-f27a-4e70-b33d-a95f67709e8c&amp;ID=375&amp;ContentTypeID=0x01006440C635F0E5064897CB37DE8164FE39" TargetMode="External"/><Relationship Id="rId3941" Type="http://schemas.openxmlformats.org/officeDocument/2006/relationships/hyperlink" Target="https://aluext.sharepoint.com/sites/DesignandFeasibility/_layouts/15/listform.aspx?PageType=4&amp;ListId=48a11f45-f27a-4e70-b33d-a95f67709e8c&amp;ID=168&amp;ContentTypeID=0x01006440C635F0E5064897CB37DE8164FE39" TargetMode="External"/><Relationship Id="rId448" Type="http://schemas.openxmlformats.org/officeDocument/2006/relationships/hyperlink" Target="https://aluext.sharepoint.com/sites/DesignandFeasibility/Shared%20Documents/G/GTS%20Generator%28NK%29_DE_M%C3%B6ggingen/Mach-ID_1795-Generatorgeh%C3%A4use" TargetMode="External"/><Relationship Id="rId655" Type="http://schemas.openxmlformats.org/officeDocument/2006/relationships/hyperlink" Target="https://aluext.sharepoint.com/sites/DesignandFeasibility/Shared%20Documents/C/CASTLE%20METALS_FR_44550%20MONTOIR%20DE%20BRETAGNE/Mach-ID_1581-BARS%206101%20T52%20diam%2018%20mm" TargetMode="External"/><Relationship Id="rId862" Type="http://schemas.openxmlformats.org/officeDocument/2006/relationships/hyperlink" Target="https://aluext.sharepoint.com/sites/DesignandFeasibility/Shared%20Documents/R/Reynolds_FR_Scionzier/Mach-ID_1373-Drawn%20RB%206064T9%20Dm%2016mm" TargetMode="External"/><Relationship Id="rId1078" Type="http://schemas.openxmlformats.org/officeDocument/2006/relationships/hyperlink" Target="https://aluext.sharepoint.com/sites/DesignandFeasibility/Shared%20Documents/N/NLS%20Machining_DE_13409%20Berlin/Mach-ID_1156-Rnd_60" TargetMode="External"/><Relationship Id="rId1285" Type="http://schemas.openxmlformats.org/officeDocument/2006/relationships/hyperlink" Target="https://intranet.step-g.com/businessunits/sales/Anfragen/A/A-Kaiser/5775_Strangpressprofil_Schweller/Kalkulation/Deutschland/Nachkalkulation" TargetMode="External"/><Relationship Id="rId1492" Type="http://schemas.openxmlformats.org/officeDocument/2006/relationships/hyperlink" Target="https://aluext.sharepoint.com/sites/DesignandFeasibility/Shared%20Documents/B/Bikar%20METALLE%20GmbH_DE_Bad%20Berleburg/Mach-ID_739-Winkel_157x130x16_6061_T6" TargetMode="External"/><Relationship Id="rId2129" Type="http://schemas.openxmlformats.org/officeDocument/2006/relationships/hyperlink" Target="https://aluext.sharepoint.com/sites/DesignandFeasibility/Shared%20Documents/A/Aviometal_IT_Arsago%20Seprio/Mach-ID_68-Cold%20Worked%20Round%20Bar" TargetMode="External"/><Relationship Id="rId2336" Type="http://schemas.openxmlformats.org/officeDocument/2006/relationships/hyperlink" Target="https://aluext.sharepoint.com/sites/DesignandFeasibility/Lists/FeasibilityMainDB/DispForm.aspx?ID=2025" TargetMode="External"/><Relationship Id="rId2543" Type="http://schemas.openxmlformats.org/officeDocument/2006/relationships/hyperlink" Target="https://aluext.sharepoint.com/sites/DesignandFeasibility/Lists/FeasibilityMainDB/DispForm.aspx?ID=1818" TargetMode="External"/><Relationship Id="rId2750" Type="http://schemas.openxmlformats.org/officeDocument/2006/relationships/hyperlink" Target="https://aluext.sharepoint.com/sites/DesignandFeasibility/Lists/FeasibilityMainDB/DispForm.aspx?ID=1611" TargetMode="External"/><Relationship Id="rId3801" Type="http://schemas.openxmlformats.org/officeDocument/2006/relationships/hyperlink" Target="https://aluext.sharepoint.com/sites/DesignandFeasibility/_layouts/15/listform.aspx?PageType=4&amp;ListId=48a11f45-f27a-4e70-b33d-a95f67709e8c&amp;ID=308&amp;ContentTypeID=0x01006440C635F0E5064897CB37DE8164FE39" TargetMode="External"/><Relationship Id="rId308" Type="http://schemas.openxmlformats.org/officeDocument/2006/relationships/hyperlink" Target="https://aluext.sharepoint.com/sites/DesignandFeasibility/Shared%20Documents/M/Mersen%20France%20La%20Mure%20-%20Les%20Revoulins_FR_La%20Mure/Mach-ID_1935-Conductor" TargetMode="External"/><Relationship Id="rId515" Type="http://schemas.openxmlformats.org/officeDocument/2006/relationships/hyperlink" Target="https://aluext.sharepoint.com/sites/DesignandFeasibility/Shared%20Documents/N/Neuenhauser%20Maschinenbau%20GmbH_DE_Neuenhaus/Mach-ID_1727-Profil_mit_9_Nuten" TargetMode="External"/><Relationship Id="rId722" Type="http://schemas.openxmlformats.org/officeDocument/2006/relationships/hyperlink" Target="https://aluext.sharepoint.com/sites/DesignandFeasibility/Shared%20Documents/A/Allega_CH_Niederglatt/Mach-ID_1514-Drawn%20bars%207075%20Dm%2030mm" TargetMode="External"/><Relationship Id="rId1145" Type="http://schemas.openxmlformats.org/officeDocument/2006/relationships/hyperlink" Target="https://aluext.sharepoint.com/sites/DesignandFeasibility/Shared%20Documents/W/Wiegand(NK)_DE_Nottertal-Heilinger%20H&#246;hen/Mach-ID_1089-Quertr&#228;ger%20Batterie" TargetMode="External"/><Relationship Id="rId1352" Type="http://schemas.openxmlformats.org/officeDocument/2006/relationships/hyperlink" Target="https://aluext.sharepoint.com/sites/DesignandFeasibility/Shared%20Documents/L/Losberger_DE_Bad%20Rappenau/Mach-ID_881-B75190" TargetMode="External"/><Relationship Id="rId2403" Type="http://schemas.openxmlformats.org/officeDocument/2006/relationships/hyperlink" Target="https://aluext.sharepoint.com/sites/DesignandFeasibility/Lists/FeasibilityMainDB/DispForm.aspx?ID=1958" TargetMode="External"/><Relationship Id="rId1005" Type="http://schemas.openxmlformats.org/officeDocument/2006/relationships/hyperlink" Target="https://aluext.sharepoint.com/sites/DesignandFeasibility/Shared%20Documents/B/BMW%20AG%20Bayerische%20Motoren%20Werke%20AG_DE_Muenchen/Mach-ID_1229-Druckplatte" TargetMode="External"/><Relationship Id="rId1212" Type="http://schemas.openxmlformats.org/officeDocument/2006/relationships/hyperlink" Target="https://aluext.sharepoint.com/sites/DesignandFeasibility/Shared%20Documents/A/Alu-Profil-Team%20Beratungs%20%2B%20Verkaufs%20GmbH_DE_G%C3%BCnzburg/Mach-ID_1022-1022-WZ_49385" TargetMode="External"/><Relationship Id="rId2610" Type="http://schemas.openxmlformats.org/officeDocument/2006/relationships/hyperlink" Target="https://aluext.sharepoint.com/sites/DesignandFeasibility/Lists/FeasibilityMainDB/DispForm.aspx?ID=1751" TargetMode="External"/><Relationship Id="rId3177" Type="http://schemas.openxmlformats.org/officeDocument/2006/relationships/hyperlink" Target="https://aluext.sharepoint.com/sites/DesignandFeasibility/_layouts/15/listform.aspx?PageType=4&amp;ListId=48a11f45-f27a-4e70-b33d-a95f67709e8c&amp;ID=933&amp;ContentTypeID=0x01006440C635F0E5064897CB37DE8164FE39" TargetMode="External"/><Relationship Id="rId3037" Type="http://schemas.openxmlformats.org/officeDocument/2006/relationships/hyperlink" Target="https://aluext.sharepoint.com/sites/DesignandFeasibility/_layouts/15/listform.aspx?PageType=4&amp;ListId=48a11f45-f27a-4e70-b33d-a95f67709e8c&amp;ID=1074&amp;ContentTypeID=0x01006440C635F0E5064897CB37DE8164FE39" TargetMode="External"/><Relationship Id="rId3384" Type="http://schemas.openxmlformats.org/officeDocument/2006/relationships/hyperlink" Target="https://aluext.sharepoint.com/sites/DesignandFeasibility/_layouts/15/listform.aspx?PageType=4&amp;ListId=48a11f45-f27a-4e70-b33d-a95f67709e8c&amp;ID=726&amp;ContentTypeID=0x01006440C635F0E5064897CB37DE8164FE39" TargetMode="External"/><Relationship Id="rId3591" Type="http://schemas.openxmlformats.org/officeDocument/2006/relationships/hyperlink" Target="https://aluext.sharepoint.com/sites/DesignandFeasibility/_layouts/15/listform.aspx?PageType=4&amp;ListId=48a11f45-f27a-4e70-b33d-a95f67709e8c&amp;ID=518&amp;ContentTypeID=0x01006440C635F0E5064897CB37DE8164FE39" TargetMode="External"/><Relationship Id="rId2193" Type="http://schemas.openxmlformats.org/officeDocument/2006/relationships/hyperlink" Target="https://aluext.sharepoint.com/sites/DesignandFeasibility/Lists/FeasibilityMainDB/DispForm.aspx?ID=2173" TargetMode="External"/><Relationship Id="rId3244" Type="http://schemas.openxmlformats.org/officeDocument/2006/relationships/hyperlink" Target="https://aluext.sharepoint.com/sites/DesignandFeasibility/_layouts/15/listform.aspx?PageType=4&amp;ListId=48a11f45-f27a-4e70-b33d-a95f67709e8c&amp;ID=866&amp;ContentTypeID=0x01006440C635F0E5064897CB37DE8164FE39" TargetMode="External"/><Relationship Id="rId3451" Type="http://schemas.openxmlformats.org/officeDocument/2006/relationships/hyperlink" Target="https://aluext.sharepoint.com/sites/DesignandFeasibility/_layouts/15/listform.aspx?PageType=4&amp;ListId=48a11f45-f27a-4e70-b33d-a95f67709e8c&amp;ID=658&amp;ContentTypeID=0x01006440C635F0E5064897CB37DE8164FE39" TargetMode="External"/><Relationship Id="rId165" Type="http://schemas.openxmlformats.org/officeDocument/2006/relationships/hyperlink" Target="https://aluext.sharepoint.com/sites/DesignandFeasibility/Shared%20Documents/U/Uab%20Alumeco%20Baltic_LT_Vilnius/Mach-ID_2080-78623" TargetMode="External"/><Relationship Id="rId372" Type="http://schemas.openxmlformats.org/officeDocument/2006/relationships/hyperlink" Target="https://aluext.sharepoint.com/sites/DesignandFeasibility/Shared%20Documents/S/Schmid%20Alutec%20GmbH%20%26%20Co%20KG_DE_Remshalden-Grunbach/Mach-ID_1871-Zylinderfu%C3%9F" TargetMode="External"/><Relationship Id="rId2053" Type="http://schemas.openxmlformats.org/officeDocument/2006/relationships/hyperlink" Target="https://aluext.sharepoint.com/sites/DesignandFeasibility/Shared%20Documents/A/Almet%20Nederland_NL_Etten-Leur/Mach-ID_155-Extruded%20and%20drawn%20flat%20bars" TargetMode="External"/><Relationship Id="rId2260" Type="http://schemas.openxmlformats.org/officeDocument/2006/relationships/hyperlink" Target="https://aluext.sharepoint.com/sites/DesignandFeasibility/Lists/FeasibilityMainDB/DispForm.aspx?ID=2106" TargetMode="External"/><Relationship Id="rId3104" Type="http://schemas.openxmlformats.org/officeDocument/2006/relationships/hyperlink" Target="https://aluext.sharepoint.com/sites/DesignandFeasibility/_layouts/15/listform.aspx?PageType=4&amp;ListId=48a11f45-f27a-4e70-b33d-a95f67709e8c&amp;ID=1006&amp;ContentTypeID=0x01006440C635F0E5064897CB37DE8164FE39" TargetMode="External"/><Relationship Id="rId3311" Type="http://schemas.openxmlformats.org/officeDocument/2006/relationships/hyperlink" Target="https://aluext.sharepoint.com/sites/DesignandFeasibility/_layouts/15/listform.aspx?PageType=4&amp;ListId=48a11f45-f27a-4e70-b33d-a95f67709e8c&amp;ID=799&amp;ContentTypeID=0x01006440C635F0E5064897CB37DE8164FE39" TargetMode="External"/><Relationship Id="rId232" Type="http://schemas.openxmlformats.org/officeDocument/2006/relationships/hyperlink" Target="https://aluext.sharepoint.com/sites/DesignandFeasibility/Shared%20Documents/I/Isel%20Germany%20AG_DE_Eichenzell/Mach-ID_2011-Wellenaufnahme_Profil_3" TargetMode="External"/><Relationship Id="rId2120" Type="http://schemas.openxmlformats.org/officeDocument/2006/relationships/hyperlink" Target="https://aluext.sharepoint.com/sites/DesignandFeasibility/Shared%20Documents/A/Aviometal_DE_Arsago%20Seprio/Mach-ID_77-Extruded%20Round%20Bar" TargetMode="External"/><Relationship Id="rId1679" Type="http://schemas.openxmlformats.org/officeDocument/2006/relationships/hyperlink" Target="https://aluext.sharepoint.com/sites/DesignandFeasibility/Shared%20Documents/A/Airoldi%20Metalli%20Spa_IT_Molteno/Mach-ID_546-Billets_6061_660mm%20Durchmesser" TargetMode="External"/><Relationship Id="rId1886" Type="http://schemas.openxmlformats.org/officeDocument/2006/relationships/hyperlink" Target="https://aluext.sharepoint.com/sites/DesignandFeasibility/Shared%20Documents/B/Br&#246;kelmann_DE_Ense/Mach-ID_337-KY63" TargetMode="External"/><Relationship Id="rId2937" Type="http://schemas.openxmlformats.org/officeDocument/2006/relationships/hyperlink" Target="https://aluext.sharepoint.com/sites/DesignandFeasibility/_layouts/15/listform.aspx?PageType=4&amp;ListId=48a11f45-f27a-4e70-b33d-a95f67709e8c&amp;ID=1174&amp;ContentTypeID=0x01006440C635F0E5064897CB37DE8164FE39" TargetMode="External"/><Relationship Id="rId909" Type="http://schemas.openxmlformats.org/officeDocument/2006/relationships/hyperlink" Target="https://aluext.sharepoint.com/sites/DesignandFeasibility/Shared%20Documents/L/LEIBER%20Group%20GmbH%20&amp;%20Co.%20KG_DE_Emmingen-Liptingen/Mach-ID_1326-Rundstg._6082F,,220+230mm" TargetMode="External"/><Relationship Id="rId1539" Type="http://schemas.openxmlformats.org/officeDocument/2006/relationships/hyperlink" Target="https://aluext.sharepoint.com/sites/DesignandFeasibility/Shared%20Documents/M/Manfred%20J.C.%20Niemann_DE_Bremen/Mach-ID_692-Rohr%20120x30%20mit%20US-Pr&#252;fung" TargetMode="External"/><Relationship Id="rId1746" Type="http://schemas.openxmlformats.org/officeDocument/2006/relationships/hyperlink" Target="https://aluext.sharepoint.com/sites/DesignandFeasibility/Shared%20Documents/M/MPX%20Metal_Ru_Brasov/Mach-ID_479-MPX-metal_Rd%2050mm" TargetMode="External"/><Relationship Id="rId1953" Type="http://schemas.openxmlformats.org/officeDocument/2006/relationships/hyperlink" Target="https://aluext.sharepoint.com/sites/DesignandFeasibility/Shared%20Documents/R/Radeberger%20Reinraumtechnik_DE_Radeberg/Mach-ID_269-Deckenprofile" TargetMode="External"/><Relationship Id="rId38" Type="http://schemas.openxmlformats.org/officeDocument/2006/relationships/hyperlink" Target="https://aluext.sharepoint.com/sites/DesignandFeasibility/Shared%20Documents/M/Metall%20GmbH%20Mueller%20%2B%20Welte_DE_Tuningen/Mach-ID_2207-Flachstange%20162x30mm" TargetMode="External"/><Relationship Id="rId1606" Type="http://schemas.openxmlformats.org/officeDocument/2006/relationships/hyperlink" Target="https://aluext.sharepoint.com/sites/DesignandFeasibility/Shared%20Documents/M/Metallcenter%20West_DE_Leopoldshoehe/Mach-ID_622-Profilrohre" TargetMode="External"/><Relationship Id="rId1813" Type="http://schemas.openxmlformats.org/officeDocument/2006/relationships/hyperlink" Target="https://aluext.sharepoint.com/sites/DesignandFeasibility/Shared%20Documents/M/Magna_DE_Sindelfingen/Mach-ID_412-Motortr&#228;ger%20G%2045" TargetMode="External"/><Relationship Id="rId4012" Type="http://schemas.openxmlformats.org/officeDocument/2006/relationships/hyperlink" Target="https://aluext.sharepoint.com/sites/DesignandFeasibility/_layouts/15/listform.aspx?PageType=4&amp;ListId=48a11f45-f27a-4e70-b33d-a95f67709e8c&amp;ID=97&amp;ContentTypeID=0x01006440C635F0E5064897CB37DE8164FE39" TargetMode="External"/><Relationship Id="rId3778" Type="http://schemas.openxmlformats.org/officeDocument/2006/relationships/hyperlink" Target="https://aluext.sharepoint.com/sites/DesignandFeasibility/_layouts/15/listform.aspx?PageType=4&amp;ListId=48a11f45-f27a-4e70-b33d-a95f67709e8c&amp;ID=331&amp;ContentTypeID=0x01006440C635F0E5064897CB37DE8164FE39" TargetMode="External"/><Relationship Id="rId3985" Type="http://schemas.openxmlformats.org/officeDocument/2006/relationships/hyperlink" Target="https://aluext.sharepoint.com/sites/DesignandFeasibility/_layouts/15/listform.aspx?PageType=4&amp;ListId=48a11f45-f27a-4e70-b33d-a95f67709e8c&amp;ID=124&amp;ContentTypeID=0x01006440C635F0E5064897CB37DE8164FE39" TargetMode="External"/><Relationship Id="rId699" Type="http://schemas.openxmlformats.org/officeDocument/2006/relationships/hyperlink" Target="https://aluext.sharepoint.com/sites/DesignandFeasibility/Shared%20Documents/F/Feldbinder_DE_Winsen/Mach-ID_1537-Bearbeitung%20B60037" TargetMode="External"/><Relationship Id="rId2587" Type="http://schemas.openxmlformats.org/officeDocument/2006/relationships/hyperlink" Target="https://aluext.sharepoint.com/sites/DesignandFeasibility/Lists/FeasibilityMainDB/DispForm.aspx?ID=1774" TargetMode="External"/><Relationship Id="rId2794" Type="http://schemas.openxmlformats.org/officeDocument/2006/relationships/hyperlink" Target="https://aluext.sharepoint.com/sites/DesignandFeasibility/_layouts/15/listform.aspx?PageType=4&amp;ListId=48a11f45-f27a-4e70-b33d-a95f67709e8c&amp;ID=1317&amp;ContentTypeID=0x01006440C635F0E5064897CB37DE8164FE39" TargetMode="External"/><Relationship Id="rId3638" Type="http://schemas.openxmlformats.org/officeDocument/2006/relationships/hyperlink" Target="https://aluext.sharepoint.com/sites/DesignandFeasibility/_layouts/15/listform.aspx?PageType=4&amp;ListId=48a11f45-f27a-4e70-b33d-a95f67709e8c&amp;ID=471&amp;ContentTypeID=0x01006440C635F0E5064897CB37DE8164FE39" TargetMode="External"/><Relationship Id="rId3845" Type="http://schemas.openxmlformats.org/officeDocument/2006/relationships/hyperlink" Target="https://aluext.sharepoint.com/sites/DesignandFeasibility/_layouts/15/listform.aspx?PageType=4&amp;ListId=48a11f45-f27a-4e70-b33d-a95f67709e8c&amp;ID=264&amp;ContentTypeID=0x01006440C635F0E5064897CB37DE8164FE39" TargetMode="External"/><Relationship Id="rId559" Type="http://schemas.openxmlformats.org/officeDocument/2006/relationships/hyperlink" Target="https://aluext.sharepoint.com/sites/DesignandFeasibility/Shared%20Documents/B/Bosch%20Rexroth%20AG%20Stuttgart%20Einkauf_DE_Stuttgart/Mach-ID_1683-Bosch" TargetMode="External"/><Relationship Id="rId766" Type="http://schemas.openxmlformats.org/officeDocument/2006/relationships/hyperlink" Target="https://aluext.sharepoint.com/sites/DesignandFeasibility/Shared%20Documents/C/Comear_IT_Itaky/Mach-ID_1469-EXtruded%20RB%207075%20T73511%20120/140mm" TargetMode="External"/><Relationship Id="rId1189" Type="http://schemas.openxmlformats.org/officeDocument/2006/relationships/hyperlink" Target="https://aluext.sharepoint.com/sites/DesignandFeasibility/Shared%20Documents/D/Danfoss%20Drives_DK_Grasten/Mach-ID_1045-Heatsinks" TargetMode="External"/><Relationship Id="rId1396" Type="http://schemas.openxmlformats.org/officeDocument/2006/relationships/hyperlink" Target="https://aluext.sharepoint.com/sites/DesignandFeasibility/Shared%20Documents/A/Alstom%20Ferroviaria%20Spa_IT_Savigliano%20Cuneo/Mach-ID_836-HS00000195625" TargetMode="External"/><Relationship Id="rId2447" Type="http://schemas.openxmlformats.org/officeDocument/2006/relationships/hyperlink" Target="https://aluext.sharepoint.com/sites/DesignandFeasibility/Lists/FeasibilityMainDB/DispForm.aspx?ID=1914" TargetMode="External"/><Relationship Id="rId419" Type="http://schemas.openxmlformats.org/officeDocument/2006/relationships/hyperlink" Target="https://aluext.sharepoint.com/sites/DesignandFeasibility/Shared%20Documents/A/Aleris%20Rolled%20Products%20Germany%20GmbH_DE_Koblenz/Mach-ID_1824-Circular_Disk" TargetMode="External"/><Relationship Id="rId626" Type="http://schemas.openxmlformats.org/officeDocument/2006/relationships/hyperlink" Target="https://aluext.sharepoint.com/sites/DesignandFeasibility/Shared%20Documents/R/REynolds_FR_Scionzier/Mach-ID_1611-Drawn%20RB%202017%20A%20T3%20Dm%2042mm" TargetMode="External"/><Relationship Id="rId973" Type="http://schemas.openxmlformats.org/officeDocument/2006/relationships/hyperlink" Target="https://aluext.sharepoint.com/sites/DesignandFeasibility/Shared%20Documents/M/Med%20Technology_IT_Guidonia/Mach-ID_1261-EXtruded%20RB%207075%20T73511%20dia%20145mm" TargetMode="External"/><Relationship Id="rId1049" Type="http://schemas.openxmlformats.org/officeDocument/2006/relationships/hyperlink" Target="https://aluext.sharepoint.com/sites/DesignandFeasibility/Shared%20Documents/A/AMM_IT_Italy/Mach-ID_1185-Extruded/Cold%20finished%20RB" TargetMode="External"/><Relationship Id="rId1256" Type="http://schemas.openxmlformats.org/officeDocument/2006/relationships/hyperlink" Target="https://aluext.sharepoint.com/sites/DesignandFeasibility/Shared%20Documents/G/Gilboa_Is_Moshav%20Magen%20Shaul/Mach-ID_978-Cold%20Worked%20round%20bar%207075%20T7351" TargetMode="External"/><Relationship Id="rId2307" Type="http://schemas.openxmlformats.org/officeDocument/2006/relationships/hyperlink" Target="https://aluext.sharepoint.com/sites/DesignandFeasibility/Lists/FeasibilityMainDB/DispForm.aspx?ID=2055" TargetMode="External"/><Relationship Id="rId2654" Type="http://schemas.openxmlformats.org/officeDocument/2006/relationships/hyperlink" Target="https://aluext.sharepoint.com/sites/DesignandFeasibility/Lists/FeasibilityMainDB/DispForm.aspx?ID=1707" TargetMode="External"/><Relationship Id="rId2861" Type="http://schemas.openxmlformats.org/officeDocument/2006/relationships/hyperlink" Target="https://aluext.sharepoint.com/sites/DesignandFeasibility/_layouts/15/listform.aspx?PageType=4&amp;ListId=48a11f45-f27a-4e70-b33d-a95f67709e8c&amp;ID=1250&amp;ContentTypeID=0x01006440C635F0E5064897CB37DE8164FE39" TargetMode="External"/><Relationship Id="rId3705" Type="http://schemas.openxmlformats.org/officeDocument/2006/relationships/hyperlink" Target="https://aluext.sharepoint.com/sites/DesignandFeasibility/_layouts/15/listform.aspx?PageType=4&amp;ListId=48a11f45-f27a-4e70-b33d-a95f67709e8c&amp;ID=404&amp;ContentTypeID=0x01006440C635F0E5064897CB37DE8164FE39" TargetMode="External"/><Relationship Id="rId3912" Type="http://schemas.openxmlformats.org/officeDocument/2006/relationships/hyperlink" Target="https://aluext.sharepoint.com/sites/DesignandFeasibility/_layouts/15/listform.aspx?PageType=4&amp;ListId=48a11f45-f27a-4e70-b33d-a95f67709e8c&amp;ID=197&amp;ContentTypeID=0x01006440C635F0E5064897CB37DE8164FE39" TargetMode="External"/><Relationship Id="rId833" Type="http://schemas.openxmlformats.org/officeDocument/2006/relationships/hyperlink" Target="https://aluext.sharepoint.com/sites/DesignandFeasibility/Shared%20Documents/L/LMT_DE_Hilpoltstein/Mach-ID_1402-Handlaufleuchte%20SBB" TargetMode="External"/><Relationship Id="rId1116" Type="http://schemas.openxmlformats.org/officeDocument/2006/relationships/hyperlink" Target="https://aluext.sharepoint.com/sites/DesignandFeasibility/Shared%20Documents/A/Alinox_Po_Myslowice/Mach-ID_1118-Cold%20finished%20Round%20bar%202024%20T4" TargetMode="External"/><Relationship Id="rId1463" Type="http://schemas.openxmlformats.org/officeDocument/2006/relationships/hyperlink" Target="https://aluext.sharepoint.com/sites/DesignandFeasibility/Shared%20Documents/H/Havo%20Strangguss%20GmbH_DE_Plettenberg/Mach-ID_769-HAVO_2007_7075_RS" TargetMode="External"/><Relationship Id="rId1670" Type="http://schemas.openxmlformats.org/officeDocument/2006/relationships/hyperlink" Target="https://aluext.sharepoint.com/sites/DesignandFeasibility/Shared%20Documents/W/Westdeutscher%20Metallhandel_DE_Essen/Mach-ID_556-Drawn%20Round%20Bar%20AlEco62Sn" TargetMode="External"/><Relationship Id="rId2514" Type="http://schemas.openxmlformats.org/officeDocument/2006/relationships/hyperlink" Target="https://aluext.sharepoint.com/sites/DesignandFeasibility/Lists/FeasibilityMainDB/DispForm.aspx?ID=1847" TargetMode="External"/><Relationship Id="rId2721" Type="http://schemas.openxmlformats.org/officeDocument/2006/relationships/hyperlink" Target="https://aluext.sharepoint.com/sites/DesignandFeasibility/Lists/FeasibilityMainDB/DispForm.aspx?ID=1640" TargetMode="External"/><Relationship Id="rId900" Type="http://schemas.openxmlformats.org/officeDocument/2006/relationships/hyperlink" Target="https://aluext.sharepoint.com/sites/DesignandFeasibility/Shared%20Documents/A/Aviometal_IT_Arsago%20Seprio/Mach-ID_1335-Cold%20finished%20RB%206061%20T651" TargetMode="External"/><Relationship Id="rId1323" Type="http://schemas.openxmlformats.org/officeDocument/2006/relationships/hyperlink" Target="https://aluext.sharepoint.com/sites/DesignandFeasibility/Shared%20Documents/C/Cochius_DE_Berlin/Mach-ID_910-Extruded%20Round%20Bar%20AlEco62Sn%20T6511" TargetMode="External"/><Relationship Id="rId1530" Type="http://schemas.openxmlformats.org/officeDocument/2006/relationships/hyperlink" Target="https://aluext.sharepoint.com/sites/DesignandFeasibility/Shared%20Documents/A/Alumeco%20Austria%20GmbH_AT_St.Georgen/Mach-ID_701-Rohre_6060_T66" TargetMode="External"/><Relationship Id="rId3288" Type="http://schemas.openxmlformats.org/officeDocument/2006/relationships/hyperlink" Target="https://aluext.sharepoint.com/sites/DesignandFeasibility/_layouts/15/listform.aspx?PageType=4&amp;ListId=48a11f45-f27a-4e70-b33d-a95f67709e8c&amp;ID=822&amp;ContentTypeID=0x01006440C635F0E5064897CB37DE8164FE39" TargetMode="External"/><Relationship Id="rId3495" Type="http://schemas.openxmlformats.org/officeDocument/2006/relationships/hyperlink" Target="https://aluext.sharepoint.com/sites/DesignandFeasibility/_layouts/15/listform.aspx?PageType=4&amp;ListId=48a11f45-f27a-4e70-b33d-a95f67709e8c&amp;ID=614&amp;ContentTypeID=0x01006440C635F0E5064897CB37DE8164FE39" TargetMode="External"/><Relationship Id="rId2097" Type="http://schemas.openxmlformats.org/officeDocument/2006/relationships/hyperlink" Target="https://aluext.sharepoint.com/sites/DesignandFeasibility/Shared%20Documents/F/Feldbinder%20Spezialfahrzeugwerke%20GmbH_DE_Winsen/Mach-ID_101-Bremsblech_EUT" TargetMode="External"/><Relationship Id="rId3148" Type="http://schemas.openxmlformats.org/officeDocument/2006/relationships/hyperlink" Target="https://aluext.sharepoint.com/sites/DesignandFeasibility/_layouts/15/listform.aspx?PageType=4&amp;ListId=48a11f45-f27a-4e70-b33d-a95f67709e8c&amp;ID=962&amp;ContentTypeID=0x01006440C635F0E5064897CB37DE8164FE39" TargetMode="External"/><Relationship Id="rId3355" Type="http://schemas.openxmlformats.org/officeDocument/2006/relationships/hyperlink" Target="https://aluext.sharepoint.com/sites/DesignandFeasibility/_layouts/15/listform.aspx?PageType=4&amp;ListId=48a11f45-f27a-4e70-b33d-a95f67709e8c&amp;ID=755&amp;ContentTypeID=0x01006440C635F0E5064897CB37DE8164FE39" TargetMode="External"/><Relationship Id="rId3562" Type="http://schemas.openxmlformats.org/officeDocument/2006/relationships/hyperlink" Target="https://aluext.sharepoint.com/sites/DesignandFeasibility/_layouts/15/listform.aspx?PageType=4&amp;ListId=48a11f45-f27a-4e70-b33d-a95f67709e8c&amp;ID=547&amp;ContentTypeID=0x01006440C635F0E5064897CB37DE8164FE39" TargetMode="External"/><Relationship Id="rId276" Type="http://schemas.openxmlformats.org/officeDocument/2006/relationships/hyperlink" Target="https://aluext.sharepoint.com/sites/DesignandFeasibility/Shared%20Documents/M/Magna%20Steyr%20Fahrzeugtechnik%20AG%20%26%20Co%20KG_AT_Graz/Mach-ID_1967-Hecktr%C3%A4ger_Querstrebe_Daimler_EB4XX" TargetMode="External"/><Relationship Id="rId483" Type="http://schemas.openxmlformats.org/officeDocument/2006/relationships/hyperlink" Target="https://aluext.sharepoint.com/sites/DesignandFeasibility/Shared%20Documents/W/Wiegand%28NK%29_DE_Nottertal-Heilinger%20H%C3%B6hen/Mach-ID_1760-Tunnelbr%C3%BCcke" TargetMode="External"/><Relationship Id="rId690" Type="http://schemas.openxmlformats.org/officeDocument/2006/relationships/hyperlink" Target="https://aluext.sharepoint.com/sites/DesignandFeasibility/Shared%20Documents/H/Hydro%20Extrusion%20Lichtervelde%20NV-SA_BE_Lichtervelde/Mach-ID_1546-Flachstange_355x85" TargetMode="External"/><Relationship Id="rId2164" Type="http://schemas.openxmlformats.org/officeDocument/2006/relationships/hyperlink" Target="https://aluext.sharepoint.com/sites/DesignandFeasibility/Lists/FeasibilityMainDB/DispForm.aspx?ID=2202" TargetMode="External"/><Relationship Id="rId2371" Type="http://schemas.openxmlformats.org/officeDocument/2006/relationships/hyperlink" Target="https://aluext.sharepoint.com/sites/DesignandFeasibility/Lists/FeasibilityMainDB/DispForm.aspx?ID=1990" TargetMode="External"/><Relationship Id="rId3008" Type="http://schemas.openxmlformats.org/officeDocument/2006/relationships/hyperlink" Target="https://aluext.sharepoint.com/sites/DesignandFeasibility/_layouts/15/listform.aspx?PageType=4&amp;ListId=48a11f45-f27a-4e70-b33d-a95f67709e8c&amp;ID=1103&amp;ContentTypeID=0x01006440C635F0E5064897CB37DE8164FE39" TargetMode="External"/><Relationship Id="rId3215" Type="http://schemas.openxmlformats.org/officeDocument/2006/relationships/hyperlink" Target="https://aluext.sharepoint.com/sites/DesignandFeasibility/_layouts/15/listform.aspx?PageType=4&amp;ListId=48a11f45-f27a-4e70-b33d-a95f67709e8c&amp;ID=895&amp;ContentTypeID=0x01006440C635F0E5064897CB37DE8164FE39" TargetMode="External"/><Relationship Id="rId3422" Type="http://schemas.openxmlformats.org/officeDocument/2006/relationships/hyperlink" Target="https://aluext.sharepoint.com/sites/DesignandFeasibility/_layouts/15/listform.aspx?PageType=4&amp;ListId=48a11f45-f27a-4e70-b33d-a95f67709e8c&amp;ID=687&amp;ContentTypeID=0x01006440C635F0E5064897CB37DE8164FE39" TargetMode="External"/><Relationship Id="rId136" Type="http://schemas.openxmlformats.org/officeDocument/2006/relationships/hyperlink" Target="https://aluext.sharepoint.com/sites/DesignandFeasibility/Shared%20Documents/D/Dokasch%20GmbH%20Air%20Cargo%20Equipment%20%2B%20Repair_DE_Staudt/Mach-ID_2109-Rahmenprofile" TargetMode="External"/><Relationship Id="rId343" Type="http://schemas.openxmlformats.org/officeDocument/2006/relationships/hyperlink" Target="https://aluext.sharepoint.com/sites/DesignandFeasibility/Shared%20Documents/B/Bega%20Gantenbrink-Leuchten%20KG_DE_Menden/Mach-ID_1900-50102880" TargetMode="External"/><Relationship Id="rId550" Type="http://schemas.openxmlformats.org/officeDocument/2006/relationships/hyperlink" Target="https://aluext.sharepoint.com/sites/DesignandFeasibility/Shared%20Documents/O/Ottobock%20SE%20%26%20Co%20KGaA_DE_Duderstadt/Mach-ID_1692-2_Profile" TargetMode="External"/><Relationship Id="rId1180" Type="http://schemas.openxmlformats.org/officeDocument/2006/relationships/hyperlink" Target="https://aluext.sharepoint.com/sites/DesignandFeasibility/Shared%20Documents/J/Jenny%20Waltle_AT_Frastanz/Mach-ID_1054-Dachtraeger_L_BS11_blank" TargetMode="External"/><Relationship Id="rId2024" Type="http://schemas.openxmlformats.org/officeDocument/2006/relationships/hyperlink" Target="https://aluext.sharepoint.com/sites/DesignandFeasibility/Shared%20Documents/M/Manfred%20J.C.%20Niemann_DE_Bremen/Mach-ID_191-Vkt.-R.%20200x45,,%20Rohr%20280x60" TargetMode="External"/><Relationship Id="rId2231" Type="http://schemas.openxmlformats.org/officeDocument/2006/relationships/hyperlink" Target="https://aluext.sharepoint.com/sites/DesignandFeasibility/Lists/FeasibilityMainDB/DispForm.aspx?ID=2135" TargetMode="External"/><Relationship Id="rId203" Type="http://schemas.openxmlformats.org/officeDocument/2006/relationships/hyperlink" Target="https://aluext.sharepoint.com/sites/DesignandFeasibility/Shared%20Documents/N/Noe-Schaltechnik%20Georg%20Meyer-Keller%20GmbH%20%2B%20Co%20KG_DE_Suessen/Mach-ID_2041-L%C3%A4ngstr%C3%A4gerprofil" TargetMode="External"/><Relationship Id="rId1040" Type="http://schemas.openxmlformats.org/officeDocument/2006/relationships/hyperlink" Target="https://aluext.sharepoint.com/sites/DesignandFeasibility/Shared%20Documents/A/AmEuro_NL_Gorinchem/Mach-ID_1194-Extruded%20RB%206061%20T6%20dia%20200mm" TargetMode="External"/><Relationship Id="rId410" Type="http://schemas.openxmlformats.org/officeDocument/2006/relationships/hyperlink" Target="https://aluext.sharepoint.com/sites/DesignandFeasibility/Shared%20Documents/L/Lissmac%20Maschinenbau%20GmbH_DE_Bad%20Wurzach/Mach-ID_1833-Alu-Tischb%C3%BCgel" TargetMode="External"/><Relationship Id="rId1997" Type="http://schemas.openxmlformats.org/officeDocument/2006/relationships/hyperlink" Target="https://aluext.sharepoint.com/sites/DesignandFeasibility/Shared%20Documents/V/VT%20Metal%20Kft_HU_Sz&#233;kesfeh&#233;rv&#225;r/Mach-ID_222-Flat%20bar%206060%20T6%20(R4)" TargetMode="External"/><Relationship Id="rId4056" Type="http://schemas.openxmlformats.org/officeDocument/2006/relationships/hyperlink" Target="https://aluext.sharepoint.com/sites/DesignandFeasibility/_layouts/15/listform.aspx?PageType=4&amp;ListId=48a11f45-f27a-4e70-b33d-a95f67709e8c&amp;ID=53&amp;ContentTypeID=0x01006440C635F0E5064897CB37DE8164FE39" TargetMode="External"/><Relationship Id="rId1857" Type="http://schemas.openxmlformats.org/officeDocument/2006/relationships/hyperlink" Target="https://aluext.sharepoint.com/sites/DesignandFeasibility/Shared%20Documents/F/Feldbinder%20Spezialfahrzeugwerke%20GmbH_DE_Winsen/Mach-ID_366-1136034,,-43,,-48,,-59,,-77" TargetMode="External"/><Relationship Id="rId2908" Type="http://schemas.openxmlformats.org/officeDocument/2006/relationships/hyperlink" Target="https://aluext.sharepoint.com/sites/DesignandFeasibility/_layouts/15/listform.aspx?PageType=4&amp;ListId=48a11f45-f27a-4e70-b33d-a95f67709e8c&amp;ID=1203&amp;ContentTypeID=0x01006440C635F0E5064897CB37DE8164FE39" TargetMode="External"/><Relationship Id="rId1717" Type="http://schemas.openxmlformats.org/officeDocument/2006/relationships/hyperlink" Target="https://aluext.sharepoint.com/sites/DesignandFeasibility/Shared%20Documents/A/Alufinish_DE_Andernach/Mach-ID_508-B11106" TargetMode="External"/><Relationship Id="rId1924" Type="http://schemas.openxmlformats.org/officeDocument/2006/relationships/hyperlink" Target="https://aluext.sharepoint.com/sites/DesignandFeasibility/Shared%20Documents/B/BMW_DE_Dingolfing/Mach-ID_298-Klemmleisten%20f&#252;r%20G61,,%20SE27,,%20SE%2032" TargetMode="External"/><Relationship Id="rId3072" Type="http://schemas.openxmlformats.org/officeDocument/2006/relationships/hyperlink" Target="https://aluext.sharepoint.com/sites/DesignandFeasibility/_layouts/15/listform.aspx?PageType=4&amp;ListId=48a11f45-f27a-4e70-b33d-a95f67709e8c&amp;ID=1039&amp;ContentTypeID=0x01006440C635F0E5064897CB37DE8164FE39" TargetMode="External"/><Relationship Id="rId3889" Type="http://schemas.openxmlformats.org/officeDocument/2006/relationships/hyperlink" Target="https://aluext.sharepoint.com/sites/DesignandFeasibility/_layouts/15/listform.aspx?PageType=4&amp;ListId=48a11f45-f27a-4e70-b33d-a95f67709e8c&amp;ID=220&amp;ContentTypeID=0x01006440C635F0E5064897CB37DE8164FE39" TargetMode="External"/><Relationship Id="rId2698" Type="http://schemas.openxmlformats.org/officeDocument/2006/relationships/hyperlink" Target="https://aluext.sharepoint.com/sites/DesignandFeasibility/Lists/FeasibilityMainDB/DispForm.aspx?ID=1663" TargetMode="External"/><Relationship Id="rId3749" Type="http://schemas.openxmlformats.org/officeDocument/2006/relationships/hyperlink" Target="https://aluext.sharepoint.com/sites/DesignandFeasibility/_layouts/15/listform.aspx?PageType=4&amp;ListId=48a11f45-f27a-4e70-b33d-a95f67709e8c&amp;ID=360&amp;ContentTypeID=0x01006440C635F0E5064897CB37DE8164FE39" TargetMode="External"/><Relationship Id="rId3956" Type="http://schemas.openxmlformats.org/officeDocument/2006/relationships/hyperlink" Target="https://aluext.sharepoint.com/sites/DesignandFeasibility/_layouts/15/listform.aspx?PageType=4&amp;ListId=48a11f45-f27a-4e70-b33d-a95f67709e8c&amp;ID=153&amp;ContentTypeID=0x01006440C635F0E5064897CB37DE8164FE39" TargetMode="External"/><Relationship Id="rId877" Type="http://schemas.openxmlformats.org/officeDocument/2006/relationships/hyperlink" Target="https://aluext.sharepoint.com/sites/DesignandFeasibility/Shared%20Documents/H/Heine%20&amp;%20Beiswenger_DE_Fellbach/Mach-ID_1358-Cold%20drawn%20RB%206082T6%20Dm10-30mm" TargetMode="External"/><Relationship Id="rId2558" Type="http://schemas.openxmlformats.org/officeDocument/2006/relationships/hyperlink" Target="https://aluext.sharepoint.com/sites/DesignandFeasibility/Lists/FeasibilityMainDB/DispForm.aspx?ID=1803" TargetMode="External"/><Relationship Id="rId2765" Type="http://schemas.openxmlformats.org/officeDocument/2006/relationships/hyperlink" Target="https://aluext.sharepoint.com/sites/DesignandFeasibility/Lists/FeasibilityMainDB/DispForm.aspx?ID=1594" TargetMode="External"/><Relationship Id="rId2972" Type="http://schemas.openxmlformats.org/officeDocument/2006/relationships/hyperlink" Target="https://aluext.sharepoint.com/sites/DesignandFeasibility/_layouts/15/listform.aspx?PageType=4&amp;ListId=48a11f45-f27a-4e70-b33d-a95f67709e8c&amp;ID=1139&amp;ContentTypeID=0x01006440C635F0E5064897CB37DE8164FE39" TargetMode="External"/><Relationship Id="rId3609" Type="http://schemas.openxmlformats.org/officeDocument/2006/relationships/hyperlink" Target="https://aluext.sharepoint.com/sites/DesignandFeasibility/Lists/FeasibilityMainDB/DispForm.aspx?ID=500" TargetMode="External"/><Relationship Id="rId3816" Type="http://schemas.openxmlformats.org/officeDocument/2006/relationships/hyperlink" Target="https://aluext.sharepoint.com/sites/DesignandFeasibility/_layouts/15/listform.aspx?PageType=4&amp;ListId=48a11f45-f27a-4e70-b33d-a95f67709e8c&amp;ID=293&amp;ContentTypeID=0x01006440C635F0E5064897CB37DE8164FE39" TargetMode="External"/><Relationship Id="rId737" Type="http://schemas.openxmlformats.org/officeDocument/2006/relationships/hyperlink" Target="https://aluext.sharepoint.com/sites/DesignandFeasibility/Shared%20Documents/S/Schliess-%20und%20Sicherungssysteme_DE_M&#252;hlhausen/Mach-ID_1499-Trittschiene" TargetMode="External"/><Relationship Id="rId944" Type="http://schemas.openxmlformats.org/officeDocument/2006/relationships/hyperlink" Target="https://aluext.sharepoint.com/sites/DesignandFeasibility/Shared%20Documents/R/Robert%20Bosch_DE_Blaichach/Mach-ID_1290-Motorgeh&#228;use" TargetMode="External"/><Relationship Id="rId1367" Type="http://schemas.openxmlformats.org/officeDocument/2006/relationships/hyperlink" Target="https://aluext.sharepoint.com/sites/DesignandFeasibility/Shared%20Documents/D/Dura%20Automotive%20Cz,,%20Ks_CZ_Blatna/Mach-ID_866-VW%20336%20Tiguan%20CMS" TargetMode="External"/><Relationship Id="rId1574" Type="http://schemas.openxmlformats.org/officeDocument/2006/relationships/hyperlink" Target="https://aluext.sharepoint.com/sites/DesignandFeasibility/Shared%20Documents/F/Fred%20Stemmer%20GmbH_DE_Hann.%20M&#252;nden/Mach-ID_655-div.%20Rohre%20mit%20biegen" TargetMode="External"/><Relationship Id="rId1781" Type="http://schemas.openxmlformats.org/officeDocument/2006/relationships/hyperlink" Target="https://aluext.sharepoint.com/sites/DesignandFeasibility/Shared%20Documents/A/Albea%20Aluminiumbearbeitung%20GmbH_DE_Friesenheim/Mach-ID_444-444-WZ_B65114_R127x15C" TargetMode="External"/><Relationship Id="rId2418" Type="http://schemas.openxmlformats.org/officeDocument/2006/relationships/hyperlink" Target="https://aluext.sharepoint.com/sites/DesignandFeasibility/Lists/FeasibilityMainDB/DispForm.aspx?ID=1943" TargetMode="External"/><Relationship Id="rId2625" Type="http://schemas.openxmlformats.org/officeDocument/2006/relationships/hyperlink" Target="https://aluext.sharepoint.com/sites/DesignandFeasibility/Lists/FeasibilityMainDB/DispForm.aspx?ID=1736" TargetMode="External"/><Relationship Id="rId2832" Type="http://schemas.openxmlformats.org/officeDocument/2006/relationships/hyperlink" Target="https://aluext.sharepoint.com/sites/DesignandFeasibility/_layouts/15/listform.aspx?PageType=4&amp;ListId=48a11f45-f27a-4e70-b33d-a95f67709e8c&amp;ID=1279&amp;ContentTypeID=0x01006440C635F0E5064897CB37DE8164FE39" TargetMode="External"/><Relationship Id="rId73" Type="http://schemas.openxmlformats.org/officeDocument/2006/relationships/hyperlink" Target="https://aluext.sharepoint.com/sites/DesignandFeasibility/Shared%20Documents/A/Amco%20Metall-Service%20GmbH_DE_Bremen/Mach-ID_2172-Anfrage_F16_Profile" TargetMode="External"/><Relationship Id="rId804" Type="http://schemas.openxmlformats.org/officeDocument/2006/relationships/hyperlink" Target="https://aluext.sharepoint.com/sites/DesignandFeasibility/Shared%20Documents/C/Cometal_DE_Weinstadt/Mach-ID_1431-Cold%20drawn%20RB%207075%20T6%20Dm%2045mm" TargetMode="External"/><Relationship Id="rId1227" Type="http://schemas.openxmlformats.org/officeDocument/2006/relationships/hyperlink" Target="https://aluext.sharepoint.com/sites/DesignandFeasibility/Shared%20Documents/O/OMS_IT_Avigliana/Mach-ID_1007-EXtruded%20Round%20Bar%202014T6" TargetMode="External"/><Relationship Id="rId1434" Type="http://schemas.openxmlformats.org/officeDocument/2006/relationships/hyperlink" Target="https://aluext.sharepoint.com/sites/DesignandFeasibility/Shared%20Documents/B/BIKAR-METALLE%20GmbH_DE_Bad%20Berleburg/Mach-ID_798-Profil_50,,8_6082" TargetMode="External"/><Relationship Id="rId1641" Type="http://schemas.openxmlformats.org/officeDocument/2006/relationships/hyperlink" Target="https://aluext.sharepoint.com/sites/DesignandFeasibility/Shared%20Documents/M/Metallcenter%20West_DE_Leopoldshoehe/Mach-ID_587-Winkelprofil" TargetMode="External"/><Relationship Id="rId1501" Type="http://schemas.openxmlformats.org/officeDocument/2006/relationships/hyperlink" Target="https://aluext.sharepoint.com/sites/DesignandFeasibility/Shared%20Documents/A/alumeco_CZ_Brno/Mach-ID_730-AlumecoBrno4_profiles" TargetMode="External"/><Relationship Id="rId3399" Type="http://schemas.openxmlformats.org/officeDocument/2006/relationships/hyperlink" Target="https://aluext.sharepoint.com/sites/DesignandFeasibility/_layouts/15/listform.aspx?PageType=4&amp;ListId=48a11f45-f27a-4e70-b33d-a95f67709e8c&amp;ID=711&amp;ContentTypeID=0x01006440C635F0E5064897CB37DE8164FE39" TargetMode="External"/><Relationship Id="rId3259" Type="http://schemas.openxmlformats.org/officeDocument/2006/relationships/hyperlink" Target="https://aluext.sharepoint.com/sites/DesignandFeasibility/_layouts/15/listform.aspx?PageType=4&amp;ListId=48a11f45-f27a-4e70-b33d-a95f67709e8c&amp;ID=851&amp;ContentTypeID=0x01006440C635F0E5064897CB37DE8164FE39" TargetMode="External"/><Relationship Id="rId3466" Type="http://schemas.openxmlformats.org/officeDocument/2006/relationships/hyperlink" Target="https://aluext.sharepoint.com/sites/DesignandFeasibility/_layouts/15/listform.aspx?PageType=4&amp;ListId=48a11f45-f27a-4e70-b33d-a95f67709e8c&amp;ID=643&amp;ContentTypeID=0x01006440C635F0E5064897CB37DE8164FE39" TargetMode="External"/><Relationship Id="rId387" Type="http://schemas.openxmlformats.org/officeDocument/2006/relationships/hyperlink" Target="https://aluext.sharepoint.com/sites/DesignandFeasibility/Shared%20Documents/G/Guenzler%20Metall%20ZN%20der%20Amari%20Metall%20GmbH_DE_Uhingen/Mach-ID_1856-Rechteck--Vierkantrohre" TargetMode="External"/><Relationship Id="rId594" Type="http://schemas.openxmlformats.org/officeDocument/2006/relationships/hyperlink" Target="https://aluext.sharepoint.com/sites/DesignandFeasibility/Shared%20Documents/A/Accumotive%20GmbH%20%26%20Co%20KG_DE_Kamenz/Mach-ID_1646-Endplatte" TargetMode="External"/><Relationship Id="rId2068" Type="http://schemas.openxmlformats.org/officeDocument/2006/relationships/hyperlink" Target="https://aluext.sharepoint.com/sites/DesignandFeasibility/Shared%20Documents/T/Thyssen%20Krupp%20Materials%20Belgium%20NV_BE_Lokeren/Mach-ID_136-extruded%20round%20bars" TargetMode="External"/><Relationship Id="rId2275" Type="http://schemas.openxmlformats.org/officeDocument/2006/relationships/hyperlink" Target="https://aluext.sharepoint.com/sites/DesignandFeasibility/Lists/FeasibilityMainDB/DispForm.aspx?ID=2091" TargetMode="External"/><Relationship Id="rId3119" Type="http://schemas.openxmlformats.org/officeDocument/2006/relationships/hyperlink" Target="https://aluext.sharepoint.com/sites/DesignandFeasibility/Lists/FeasibilityMainDB/DispForm.aspx?ID=991" TargetMode="External"/><Relationship Id="rId3326" Type="http://schemas.openxmlformats.org/officeDocument/2006/relationships/hyperlink" Target="https://aluext.sharepoint.com/sites/DesignandFeasibility/_layouts/15/listform.aspx?PageType=4&amp;ListId=48a11f45-f27a-4e70-b33d-a95f67709e8c&amp;ID=784&amp;ContentTypeID=0x01006440C635F0E5064897CB37DE8164FE39" TargetMode="External"/><Relationship Id="rId3673" Type="http://schemas.openxmlformats.org/officeDocument/2006/relationships/hyperlink" Target="https://aluext.sharepoint.com/sites/DesignandFeasibility/_layouts/15/listform.aspx?PageType=4&amp;ListId=48a11f45-f27a-4e70-b33d-a95f67709e8c&amp;ID=436&amp;ContentTypeID=0x01006440C635F0E5064897CB37DE8164FE39" TargetMode="External"/><Relationship Id="rId3880" Type="http://schemas.openxmlformats.org/officeDocument/2006/relationships/hyperlink" Target="https://aluext.sharepoint.com/sites/DesignandFeasibility/_layouts/15/listform.aspx?PageType=4&amp;ListId=48a11f45-f27a-4e70-b33d-a95f67709e8c&amp;ID=229&amp;ContentTypeID=0x01006440C635F0E5064897CB37DE8164FE39" TargetMode="External"/><Relationship Id="rId247" Type="http://schemas.openxmlformats.org/officeDocument/2006/relationships/hyperlink" Target="https://aluext.sharepoint.com/sites/DesignandFeasibility/Shared%20Documents/B/BMW%20AG%20Bayerische%20Motoren%20Werke%20AG_DE_Muenchen/Mach-ID_1996-Einleger_Schweller" TargetMode="External"/><Relationship Id="rId1084" Type="http://schemas.openxmlformats.org/officeDocument/2006/relationships/hyperlink" Target="https://aluext.sharepoint.com/sites/DesignandFeasibility/Shared%20Documents/A/Aviometal_IT_Arsago%20Seprio/Mach-ID_1150-Cold%20Finished%20bar%207075/2024" TargetMode="External"/><Relationship Id="rId2482" Type="http://schemas.openxmlformats.org/officeDocument/2006/relationships/hyperlink" Target="https://aluext.sharepoint.com/sites/DesignandFeasibility/Lists/FeasibilityMainDB/DispForm.aspx?ID=1879" TargetMode="External"/><Relationship Id="rId3533" Type="http://schemas.openxmlformats.org/officeDocument/2006/relationships/hyperlink" Target="https://aluext.sharepoint.com/sites/DesignandFeasibility/_layouts/15/listform.aspx?PageType=4&amp;ListId=48a11f45-f27a-4e70-b33d-a95f67709e8c&amp;ID=576&amp;ContentTypeID=0x01006440C635F0E5064897CB37DE8164FE39" TargetMode="External"/><Relationship Id="rId3740" Type="http://schemas.openxmlformats.org/officeDocument/2006/relationships/hyperlink" Target="https://aluext.sharepoint.com/sites/DesignandFeasibility/_layouts/15/listform.aspx?PageType=4&amp;ListId=48a11f45-f27a-4e70-b33d-a95f67709e8c&amp;ID=369&amp;ContentTypeID=0x01006440C635F0E5064897CB37DE8164FE39" TargetMode="External"/><Relationship Id="rId107" Type="http://schemas.openxmlformats.org/officeDocument/2006/relationships/hyperlink" Target="https://aluext.sharepoint.com/sites/DesignandFeasibility/Shared%20Documents/P/Pepperl%20%2B%20Fuchs%20SE_DE_Mannheim/Mach-ID_2138-54-6379F" TargetMode="External"/><Relationship Id="rId454" Type="http://schemas.openxmlformats.org/officeDocument/2006/relationships/hyperlink" Target="https://aluext.sharepoint.com/sites/DesignandFeasibility/Shared%20Documents/J/Jungheinrich%20AG%28NK%29_DE_Hamburg/Mach-ID_1789-Profil_X" TargetMode="External"/><Relationship Id="rId661" Type="http://schemas.openxmlformats.org/officeDocument/2006/relationships/hyperlink" Target="https://aluext.sharepoint.com/sites/DesignandFeasibility/Shared%20Documents/E/Eisenmetall_DE_Stuttgart/Mach-ID_1575-EXtruded%20RB%207075%20T6511%20Dm%20130mm" TargetMode="External"/><Relationship Id="rId1291" Type="http://schemas.openxmlformats.org/officeDocument/2006/relationships/hyperlink" Target="https://aluext.sharepoint.com/sites/DesignandFeasibility/Shared%20Documents/A/AMCO%20Metall-Service%20GmbH_DE_Bremen/Mach-ID_943-Amco_6082%20T6_6000mm" TargetMode="External"/><Relationship Id="rId2135" Type="http://schemas.openxmlformats.org/officeDocument/2006/relationships/hyperlink" Target="https://aluext.sharepoint.com/sites/DesignandFeasibility/Shared%20Documents/S/Siemens%20Krefeld_DE_Krefeld/Mach-ID_61-Mireo" TargetMode="External"/><Relationship Id="rId2342" Type="http://schemas.openxmlformats.org/officeDocument/2006/relationships/hyperlink" Target="https://aluext.sharepoint.com/sites/DesignandFeasibility/Lists/FeasibilityMainDB/DispForm.aspx?ID=2019" TargetMode="External"/><Relationship Id="rId3600" Type="http://schemas.openxmlformats.org/officeDocument/2006/relationships/hyperlink" Target="https://aluext.sharepoint.com/sites/DesignandFeasibility/_layouts/15/listform.aspx?PageType=4&amp;ListId=48a11f45-f27a-4e70-b33d-a95f67709e8c&amp;ID=509&amp;ContentTypeID=0x01006440C635F0E5064897CB37DE8164FE39" TargetMode="External"/><Relationship Id="rId314" Type="http://schemas.openxmlformats.org/officeDocument/2006/relationships/hyperlink" Target="https://aluext.sharepoint.com/sites/DesignandFeasibility/Shared%20Documents/E/EMA%20Maschinen-%20und%20Apparatebau%28NK%29_DE_Braak/Mach-ID_1929-K01_22601200002" TargetMode="External"/><Relationship Id="rId521" Type="http://schemas.openxmlformats.org/officeDocument/2006/relationships/hyperlink" Target="https://aluext.sharepoint.com/sites/DesignandFeasibility/Shared%20Documents/G/Gestamp%28NK%29_CN_Shanghai/Mach-ID_1721-Prototypen_Gestamp_BMW_G68" TargetMode="External"/><Relationship Id="rId1151" Type="http://schemas.openxmlformats.org/officeDocument/2006/relationships/hyperlink" Target="https://aluext.sharepoint.com/sites/DesignandFeasibility/Shared%20Documents/C/Cometal_DE_Weinstadt/Mach-ID_1083-Cold%20Drawn%20RB%206262A%20T9%20Dm%2012mm" TargetMode="External"/><Relationship Id="rId2202" Type="http://schemas.openxmlformats.org/officeDocument/2006/relationships/hyperlink" Target="https://aluext.sharepoint.com/sites/DesignandFeasibility/Lists/FeasibilityMainDB/DispForm.aspx?ID=2164" TargetMode="External"/><Relationship Id="rId1011" Type="http://schemas.openxmlformats.org/officeDocument/2006/relationships/hyperlink" Target="https://aluext.sharepoint.com/sites/DesignandFeasibility/Shared%20Documents/T/Thyssen%20Krupp%20Materials_Po_Torun/Mach-ID_1223-EXtruded%20RB%207075%20T73511%20dia%20108mm" TargetMode="External"/><Relationship Id="rId1968" Type="http://schemas.openxmlformats.org/officeDocument/2006/relationships/hyperlink" Target="https://aluext.sharepoint.com/sites/DesignandFeasibility/Shared%20Documents/A/Aluminium%20werke%20Wut&#246;schingen_DE_Wut&#246;schingen/Mach-ID_254-HP21910" TargetMode="External"/><Relationship Id="rId3183" Type="http://schemas.openxmlformats.org/officeDocument/2006/relationships/hyperlink" Target="https://aluext.sharepoint.com/sites/DesignandFeasibility/_layouts/15/listform.aspx?PageType=4&amp;ListId=48a11f45-f27a-4e70-b33d-a95f67709e8c&amp;ID=927&amp;ContentTypeID=0x01006440C635F0E5064897CB37DE8164FE39" TargetMode="External"/><Relationship Id="rId3390" Type="http://schemas.openxmlformats.org/officeDocument/2006/relationships/hyperlink" Target="https://aluext.sharepoint.com/sites/DesignandFeasibility/_layouts/15/listform.aspx?PageType=4&amp;ListId=48a11f45-f27a-4e70-b33d-a95f67709e8c&amp;ID=720&amp;ContentTypeID=0x01006440C635F0E5064897CB37DE8164FE39" TargetMode="External"/><Relationship Id="rId4027" Type="http://schemas.openxmlformats.org/officeDocument/2006/relationships/hyperlink" Target="https://aluext.sharepoint.com/sites/DesignandFeasibility/_layouts/15/listform.aspx?PageType=4&amp;ListId=48a11f45-f27a-4e70-b33d-a95f67709e8c&amp;ID=82&amp;ContentTypeID=0x01006440C635F0E5064897CB37DE8164FE39" TargetMode="External"/><Relationship Id="rId1828" Type="http://schemas.openxmlformats.org/officeDocument/2006/relationships/hyperlink" Target="https://aluext.sharepoint.com/sites/DesignandFeasibility/Shared%20Documents/S/ST%20Extruded%20Products%20Germany%20GmbH_DE_Ladenburg/Mach-ID_395-Rundstange%2081%20mm" TargetMode="External"/><Relationship Id="rId3043" Type="http://schemas.openxmlformats.org/officeDocument/2006/relationships/hyperlink" Target="https://aluext.sharepoint.com/sites/DesignandFeasibility/_layouts/15/listform.aspx?PageType=4&amp;ListId=48a11f45-f27a-4e70-b33d-a95f67709e8c&amp;ID=1068&amp;ContentTypeID=0x01006440C635F0E5064897CB37DE8164FE39" TargetMode="External"/><Relationship Id="rId3250" Type="http://schemas.openxmlformats.org/officeDocument/2006/relationships/hyperlink" Target="https://aluext.sharepoint.com/sites/DesignandFeasibility/_layouts/15/listform.aspx?PageType=4&amp;ListId=48a11f45-f27a-4e70-b33d-a95f67709e8c&amp;ID=860&amp;ContentTypeID=0x01006440C635F0E5064897CB37DE8164FE39" TargetMode="External"/><Relationship Id="rId171" Type="http://schemas.openxmlformats.org/officeDocument/2006/relationships/hyperlink" Target="https://aluext.sharepoint.com/sites/DesignandFeasibility/Shared%20Documents/D/Dr%20Ing%20hc%20F%20Porsche%20AG_DE_Stuttgart/Mach-ID_2073-T%C3%BCrstruktur_PO546" TargetMode="External"/><Relationship Id="rId3110" Type="http://schemas.openxmlformats.org/officeDocument/2006/relationships/hyperlink" Target="https://aluext.sharepoint.com/sites/DesignandFeasibility/_layouts/15/listform.aspx?PageType=4&amp;ListId=48a11f45-f27a-4e70-b33d-a95f67709e8c&amp;ID=1000&amp;ContentTypeID=0x01006440C635F0E5064897CB37DE8164FE39" TargetMode="External"/><Relationship Id="rId988" Type="http://schemas.openxmlformats.org/officeDocument/2006/relationships/hyperlink" Target="https://aluext.sharepoint.com/sites/DesignandFeasibility/Shared%20Documents/A/Alumeco%20A/S_DK_Odense/Mach-ID_1246-Flachstange_250x13,,5" TargetMode="External"/><Relationship Id="rId2669" Type="http://schemas.openxmlformats.org/officeDocument/2006/relationships/hyperlink" Target="https://aluext.sharepoint.com/sites/DesignandFeasibility/Lists/FeasibilityMainDB/DispForm.aspx?ID=1692" TargetMode="External"/><Relationship Id="rId2876" Type="http://schemas.openxmlformats.org/officeDocument/2006/relationships/hyperlink" Target="https://aluext.sharepoint.com/sites/DesignandFeasibility/_layouts/15/listform.aspx?PageType=4&amp;ListId=48a11f45-f27a-4e70-b33d-a95f67709e8c&amp;ID=1235&amp;ContentTypeID=0x01006440C635F0E5064897CB37DE8164FE39" TargetMode="External"/><Relationship Id="rId3927" Type="http://schemas.openxmlformats.org/officeDocument/2006/relationships/hyperlink" Target="https://aluext.sharepoint.com/sites/DesignandFeasibility/_layouts/15/listform.aspx?PageType=4&amp;ListId=48a11f45-f27a-4e70-b33d-a95f67709e8c&amp;ID=182&amp;ContentTypeID=0x01006440C635F0E5064897CB37DE8164FE39" TargetMode="External"/><Relationship Id="rId848" Type="http://schemas.openxmlformats.org/officeDocument/2006/relationships/hyperlink" Target="https://aluext.sharepoint.com/sites/DesignandFeasibility/Shared%20Documents/N/Nicolai_DE_Elze/Mach-ID_1387-HTU-Profil" TargetMode="External"/><Relationship Id="rId1478" Type="http://schemas.openxmlformats.org/officeDocument/2006/relationships/hyperlink" Target="https://aluext.sharepoint.com/sites/DesignandFeasibility/Shared%20Documents/B/Bikar-Metalle%20GmbH_DE_Bad%20Berleburg/Mach-ID_754-AlEco62Sn_130_RS" TargetMode="External"/><Relationship Id="rId1685" Type="http://schemas.openxmlformats.org/officeDocument/2006/relationships/hyperlink" Target="https://aluext.sharepoint.com/sites/DesignandFeasibility/Shared%20Documents/D/Dura%20Automotive%20Cz,,%20Ks_CZ_Blatna/Mach-ID_540-Batterierahmenteile" TargetMode="External"/><Relationship Id="rId1892" Type="http://schemas.openxmlformats.org/officeDocument/2006/relationships/hyperlink" Target="https://aluext.sharepoint.com/sites/DesignandFeasibility/Shared%20Documents/A/Alpina_DE_Buchloe/Mach-ID_331-Torsionsstrebe%20PHEV%20wird%20auch%20bei%20den%20M-Modellen%20verbaut" TargetMode="External"/><Relationship Id="rId2529" Type="http://schemas.openxmlformats.org/officeDocument/2006/relationships/hyperlink" Target="https://aluext.sharepoint.com/sites/DesignandFeasibility/Lists/FeasibilityMainDB/DispForm.aspx?ID=1832" TargetMode="External"/><Relationship Id="rId2736" Type="http://schemas.openxmlformats.org/officeDocument/2006/relationships/hyperlink" Target="https://aluext.sharepoint.com/sites/DesignandFeasibility/Lists/FeasibilityMainDB/DispForm.aspx?ID=1625" TargetMode="External"/><Relationship Id="rId708" Type="http://schemas.openxmlformats.org/officeDocument/2006/relationships/hyperlink" Target="https://aluext.sharepoint.com/sites/DesignandFeasibility/Shared%20Documents/K/Kamet_DE_Kissenbr&#252;ck/Mach-ID_1528-EXtruded%20RB%202011E%20T6%20Dm%20105mm" TargetMode="External"/><Relationship Id="rId915" Type="http://schemas.openxmlformats.org/officeDocument/2006/relationships/hyperlink" Target="https://aluext.sharepoint.com/sites/DesignandFeasibility/Shared%20Documents/C/Cometal_DE_Weinstadt/Mach-ID_1320-EXtruded%20Solid%20profile%202007%20T4" TargetMode="External"/><Relationship Id="rId1338" Type="http://schemas.openxmlformats.org/officeDocument/2006/relationships/hyperlink" Target="https://aluext.sharepoint.com/sites/DesignandFeasibility/Shared%20Documents/B/BIKAR-METALLE%20GmbH_DE_Bad%20Berleburg/Mach-ID_895-Studie_30002190_Duffel" TargetMode="External"/><Relationship Id="rId1545" Type="http://schemas.openxmlformats.org/officeDocument/2006/relationships/hyperlink" Target="https://aluext.sharepoint.com/sites/DesignandFeasibility/Shared%20Documents/I/Informationstechnik%20Meng_DE_Birkenfeld/Mach-ID_685-B30101" TargetMode="External"/><Relationship Id="rId2943" Type="http://schemas.openxmlformats.org/officeDocument/2006/relationships/hyperlink" Target="https://aluext.sharepoint.com/sites/DesignandFeasibility/_layouts/15/listform.aspx?PageType=4&amp;ListId=48a11f45-f27a-4e70-b33d-a95f67709e8c&amp;ID=1168&amp;ContentTypeID=0x01006440C635F0E5064897CB37DE8164FE39" TargetMode="External"/><Relationship Id="rId1405" Type="http://schemas.openxmlformats.org/officeDocument/2006/relationships/hyperlink" Target="https://aluext.sharepoint.com/sites/DesignandFeasibility/Shared%20Documents/M/Med%20Technology_IT_Guidonia/Mach-ID_827-Cold%20Worked%20Flat%20bars%202024" TargetMode="External"/><Relationship Id="rId1752" Type="http://schemas.openxmlformats.org/officeDocument/2006/relationships/hyperlink" Target="https://aluext.sharepoint.com/sites/DesignandFeasibility/Shared%20Documents/B/BIKAR-METALLE%20GmbH_DE_Bad%20Berleburg/Mach-ID_473-Rohre_6060_350x6" TargetMode="External"/><Relationship Id="rId2803" Type="http://schemas.openxmlformats.org/officeDocument/2006/relationships/hyperlink" Target="https://aluext.sharepoint.com/sites/DesignandFeasibility/_layouts/15/listform.aspx?PageType=4&amp;ListId=48a11f45-f27a-4e70-b33d-a95f67709e8c&amp;ID=1308&amp;ContentTypeID=0x01006440C635F0E5064897CB37DE8164FE39" TargetMode="External"/><Relationship Id="rId44" Type="http://schemas.openxmlformats.org/officeDocument/2006/relationships/hyperlink" Target="https://aluext.sharepoint.com/sites/DesignandFeasibility/Shared%20Documents/M/Magna%20Steyr%20Fahrzeugtechnik%20AG%20%26%20Co%20KG_AT_Graz/Mach-ID_2201-Schweller" TargetMode="External"/><Relationship Id="rId1612" Type="http://schemas.openxmlformats.org/officeDocument/2006/relationships/hyperlink" Target="https://aluext.sharepoint.com/sites/DesignandFeasibility/Shared%20Documents/S/Sykatec_DE_D-Erlangen/Mach-ID_616-K&#252;hlk&#246;rper" TargetMode="External"/><Relationship Id="rId498" Type="http://schemas.openxmlformats.org/officeDocument/2006/relationships/hyperlink" Target="https://aluext.sharepoint.com/sites/DesignandFeasibility/Shared%20Documents/S/ST%20Extruded%20Products%20Germany%20GmbH%20DE%20Ladenburg%28NK%29_DE_Ladenburg/Mach-ID_1744-ASF_2007____41%2C15_x_31%2C75_x_3000___T4_gepresst" TargetMode="External"/><Relationship Id="rId2179" Type="http://schemas.openxmlformats.org/officeDocument/2006/relationships/hyperlink" Target="https://aluext.sharepoint.com/sites/DesignandFeasibility/Lists/FeasibilityMainDB/DispForm.aspx?ID=2187" TargetMode="External"/><Relationship Id="rId3577" Type="http://schemas.openxmlformats.org/officeDocument/2006/relationships/hyperlink" Target="https://aluext.sharepoint.com/sites/DesignandFeasibility/_layouts/15/listform.aspx?PageType=4&amp;ListId=48a11f45-f27a-4e70-b33d-a95f67709e8c&amp;ID=532&amp;ContentTypeID=0x01006440C635F0E5064897CB37DE8164FE39" TargetMode="External"/><Relationship Id="rId3784" Type="http://schemas.openxmlformats.org/officeDocument/2006/relationships/hyperlink" Target="https://aluext.sharepoint.com/sites/DesignandFeasibility/_layouts/15/listform.aspx?PageType=4&amp;ListId=48a11f45-f27a-4e70-b33d-a95f67709e8c&amp;ID=325&amp;ContentTypeID=0x01006440C635F0E5064897CB37DE8164FE39" TargetMode="External"/><Relationship Id="rId3991" Type="http://schemas.openxmlformats.org/officeDocument/2006/relationships/hyperlink" Target="https://aluext.sharepoint.com/sites/DesignandFeasibility/_layouts/15/listform.aspx?PageType=4&amp;ListId=48a11f45-f27a-4e70-b33d-a95f67709e8c&amp;ID=118&amp;ContentTypeID=0x01006440C635F0E5064897CB37DE8164FE39" TargetMode="External"/><Relationship Id="rId2386" Type="http://schemas.openxmlformats.org/officeDocument/2006/relationships/hyperlink" Target="https://aluext.sharepoint.com/sites/DesignandFeasibility/Lists/FeasibilityMainDB/DispForm.aspx?ID=1975" TargetMode="External"/><Relationship Id="rId2593" Type="http://schemas.openxmlformats.org/officeDocument/2006/relationships/hyperlink" Target="https://aluext.sharepoint.com/sites/DesignandFeasibility/Lists/FeasibilityMainDB/DispForm.aspx?ID=1768" TargetMode="External"/><Relationship Id="rId3437" Type="http://schemas.openxmlformats.org/officeDocument/2006/relationships/hyperlink" Target="https://aluext.sharepoint.com/sites/DesignandFeasibility/_layouts/15/listform.aspx?PageType=4&amp;ListId=48a11f45-f27a-4e70-b33d-a95f67709e8c&amp;ID=672&amp;ContentTypeID=0x01006440C635F0E5064897CB37DE8164FE39" TargetMode="External"/><Relationship Id="rId3644" Type="http://schemas.openxmlformats.org/officeDocument/2006/relationships/hyperlink" Target="https://aluext.sharepoint.com/sites/DesignandFeasibility/_layouts/15/listform.aspx?PageType=4&amp;ListId=48a11f45-f27a-4e70-b33d-a95f67709e8c&amp;ID=465&amp;ContentTypeID=0x01006440C635F0E5064897CB37DE8164FE39" TargetMode="External"/><Relationship Id="rId3851" Type="http://schemas.openxmlformats.org/officeDocument/2006/relationships/hyperlink" Target="https://aluext.sharepoint.com/sites/DesignandFeasibility/_layouts/15/listform.aspx?PageType=4&amp;ListId=48a11f45-f27a-4e70-b33d-a95f67709e8c&amp;ID=258&amp;ContentTypeID=0x01006440C635F0E5064897CB37DE8164FE39" TargetMode="External"/><Relationship Id="rId358" Type="http://schemas.openxmlformats.org/officeDocument/2006/relationships/hyperlink" Target="https://aluext.sharepoint.com/sites/DesignandFeasibility/Shared%20Documents/H/Hydro%20Extrusion%20Lichtervelde%20NV-SA_BE_Lichtervelde/Mach-ID_1885-REOHM_RPG_59" TargetMode="External"/><Relationship Id="rId565" Type="http://schemas.openxmlformats.org/officeDocument/2006/relationships/hyperlink" Target="https://aluext.sharepoint.com/sites/DesignandFeasibility/Shared%20Documents/K/klarvik%28NK%29_SE_Klavrestr%C3%B6m/Mach-ID_1677-Hydraulic_coupling_block" TargetMode="External"/><Relationship Id="rId772" Type="http://schemas.openxmlformats.org/officeDocument/2006/relationships/hyperlink" Target="https://aluext.sharepoint.com/sites/DesignandFeasibility/Shared%20Documents/F/Flat%20Services_IT_Italy/Mach-ID_1463-Cold%20worked%20RB%207075%20T651%20Dm20mm" TargetMode="External"/><Relationship Id="rId1195" Type="http://schemas.openxmlformats.org/officeDocument/2006/relationships/hyperlink" Target="https://aluext.sharepoint.com/sites/DesignandFeasibility/Shared%20Documents/H/Heine%20Beiswenger_DE_Fellbach/Mach-ID_1039-Cold%20Drawn%20RB%20AlEco62Sn" TargetMode="External"/><Relationship Id="rId2039" Type="http://schemas.openxmlformats.org/officeDocument/2006/relationships/hyperlink" Target="https://aluext.sharepoint.com/sites/DesignandFeasibility/Shared%20Documents/A/Aviometal_IT_Arsago%20Seprio/Mach-ID_173-Cold%20drawn%20flat%20bars" TargetMode="External"/><Relationship Id="rId2246" Type="http://schemas.openxmlformats.org/officeDocument/2006/relationships/hyperlink" Target="https://aluext.sharepoint.com/sites/DesignandFeasibility/Lists/FeasibilityMainDB/DispForm.aspx?ID=2120" TargetMode="External"/><Relationship Id="rId2453" Type="http://schemas.openxmlformats.org/officeDocument/2006/relationships/hyperlink" Target="https://aluext.sharepoint.com/sites/DesignandFeasibility/Lists/FeasibilityMainDB/DispForm.aspx?ID=1908" TargetMode="External"/><Relationship Id="rId2660" Type="http://schemas.openxmlformats.org/officeDocument/2006/relationships/hyperlink" Target="https://aluext.sharepoint.com/sites/DesignandFeasibility/Lists/FeasibilityMainDB/DispForm.aspx?ID=1701" TargetMode="External"/><Relationship Id="rId3504" Type="http://schemas.openxmlformats.org/officeDocument/2006/relationships/hyperlink" Target="https://aluext.sharepoint.com/sites/DesignandFeasibility/_layouts/15/listform.aspx?PageType=4&amp;ListId=48a11f45-f27a-4e70-b33d-a95f67709e8c&amp;ID=605&amp;ContentTypeID=0x01006440C635F0E5064897CB37DE8164FE39" TargetMode="External"/><Relationship Id="rId3711" Type="http://schemas.openxmlformats.org/officeDocument/2006/relationships/hyperlink" Target="https://aluext.sharepoint.com/sites/DesignandFeasibility/_layouts/15/listform.aspx?PageType=4&amp;ListId=48a11f45-f27a-4e70-b33d-a95f67709e8c&amp;ID=398&amp;ContentTypeID=0x01006440C635F0E5064897CB37DE8164FE39" TargetMode="External"/><Relationship Id="rId218" Type="http://schemas.openxmlformats.org/officeDocument/2006/relationships/hyperlink" Target="https://aluext.sharepoint.com/sites/DesignandFeasibility/Shared%20Documents/H/Hohrenk%20Systemtechnik%20GmbH%28NK%29_DE_Cremlingen/Mach-ID_2026-AL-SPP_Xenon_Profil" TargetMode="External"/><Relationship Id="rId425" Type="http://schemas.openxmlformats.org/officeDocument/2006/relationships/hyperlink" Target="https://aluext.sharepoint.com/sites/DesignandFeasibility/Shared%20Documents/M/Mine%20Master%28NK%29_PL_Z%C5%82otoryja/Mach-ID_1818-Beams" TargetMode="External"/><Relationship Id="rId632" Type="http://schemas.openxmlformats.org/officeDocument/2006/relationships/hyperlink" Target="https://aluext.sharepoint.com/sites/DesignandFeasibility/Shared%20Documents/M/Metalex%20Products%20Ltd_GB_Dorset/Mach-ID_1605-Box_for_valve_6063_T6" TargetMode="External"/><Relationship Id="rId1055" Type="http://schemas.openxmlformats.org/officeDocument/2006/relationships/hyperlink" Target="https://aluext.sharepoint.com/sites/DesignandFeasibility/Shared%20Documents/F/Friedrich%20Ischebeck%20GmbH_DE_58256%20Ennepetal/Mach-ID_1179-B75062,,%20B25703" TargetMode="External"/><Relationship Id="rId1262" Type="http://schemas.openxmlformats.org/officeDocument/2006/relationships/hyperlink" Target="https://aluext.sharepoint.com/sites/DesignandFeasibility/Shared%20Documents/C/Cometal_DE_Weinstadt/Mach-ID_972-Cold%20Drawn%20Round%20Bar%206082T6" TargetMode="External"/><Relationship Id="rId2106" Type="http://schemas.openxmlformats.org/officeDocument/2006/relationships/hyperlink" Target="https://aluext.sharepoint.com/sites/DesignandFeasibility/Shared%20Documents/T/Thomas%20Eisenhandel%20GmbH_DE_Bonn/Mach-ID_92-" TargetMode="External"/><Relationship Id="rId2313" Type="http://schemas.openxmlformats.org/officeDocument/2006/relationships/hyperlink" Target="https://aluext.sharepoint.com/sites/DesignandFeasibility/Lists/FeasibilityMainDB/DispForm.aspx?ID=2049" TargetMode="External"/><Relationship Id="rId2520" Type="http://schemas.openxmlformats.org/officeDocument/2006/relationships/hyperlink" Target="https://aluext.sharepoint.com/sites/DesignandFeasibility/Lists/FeasibilityMainDB/DispForm.aspx?ID=1841" TargetMode="External"/><Relationship Id="rId1122" Type="http://schemas.openxmlformats.org/officeDocument/2006/relationships/hyperlink" Target="https://aluext.sharepoint.com/sites/DesignandFeasibility/Shared%20Documents/O/OMS_IT_Avigliana/Mach-ID_1112-Extruded%20Round%20bar%202014A%20T6" TargetMode="External"/><Relationship Id="rId3087" Type="http://schemas.openxmlformats.org/officeDocument/2006/relationships/hyperlink" Target="https://aluext.sharepoint.com/sites/DesignandFeasibility/_layouts/15/listform.aspx?PageType=4&amp;ListId=48a11f45-f27a-4e70-b33d-a95f67709e8c&amp;ID=1023&amp;ContentTypeID=0x01006440C635F0E5064897CB37DE8164FE39" TargetMode="External"/><Relationship Id="rId3294" Type="http://schemas.openxmlformats.org/officeDocument/2006/relationships/hyperlink" Target="https://aluext.sharepoint.com/sites/DesignandFeasibility/_layouts/15/listform.aspx?PageType=4&amp;ListId=48a11f45-f27a-4e70-b33d-a95f67709e8c&amp;ID=816&amp;ContentTypeID=0x01006440C635F0E5064897CB37DE8164FE39" TargetMode="External"/><Relationship Id="rId1939" Type="http://schemas.openxmlformats.org/officeDocument/2006/relationships/hyperlink" Target="https://aluext.sharepoint.com/sites/DesignandFeasibility/Shared%20Documents/W/Wieland%20Prometa%20GmbH_DE_D%C3%BCsseldorf/Mach-ID_283-283-B75078" TargetMode="External"/><Relationship Id="rId3154" Type="http://schemas.openxmlformats.org/officeDocument/2006/relationships/hyperlink" Target="https://aluext.sharepoint.com/sites/DesignandFeasibility/_layouts/15/listform.aspx?PageType=4&amp;ListId=48a11f45-f27a-4e70-b33d-a95f67709e8c&amp;ID=956&amp;ContentTypeID=0x01006440C635F0E5064897CB37DE8164FE39" TargetMode="External"/><Relationship Id="rId3361" Type="http://schemas.openxmlformats.org/officeDocument/2006/relationships/hyperlink" Target="https://aluext.sharepoint.com/sites/DesignandFeasibility/_layouts/15/listform.aspx?PageType=4&amp;ListId=48a11f45-f27a-4e70-b33d-a95f67709e8c&amp;ID=749&amp;ContentTypeID=0x01006440C635F0E5064897CB37DE8164FE39" TargetMode="External"/><Relationship Id="rId282" Type="http://schemas.openxmlformats.org/officeDocument/2006/relationships/hyperlink" Target="https://aluext.sharepoint.com/sites/DesignandFeasibility/Shared%20Documents/C/Chart%20Energy%20and%20Chemicals%2C%20Inc_US_La%20Crosse%20Wi/Mach-ID_1961-Dornrohre" TargetMode="External"/><Relationship Id="rId2170" Type="http://schemas.openxmlformats.org/officeDocument/2006/relationships/hyperlink" Target="https://aluext.sharepoint.com/sites/DesignandFeasibility/Lists/FeasibilityMainDB/DispForm.aspx?ID=2196" TargetMode="External"/><Relationship Id="rId3014" Type="http://schemas.openxmlformats.org/officeDocument/2006/relationships/hyperlink" Target="https://aluext.sharepoint.com/sites/DesignandFeasibility/_layouts/15/listform.aspx?PageType=4&amp;ListId=48a11f45-f27a-4e70-b33d-a95f67709e8c&amp;ID=1097&amp;ContentTypeID=0x01006440C635F0E5064897CB37DE8164FE39" TargetMode="External"/><Relationship Id="rId3221" Type="http://schemas.openxmlformats.org/officeDocument/2006/relationships/hyperlink" Target="https://aluext.sharepoint.com/sites/DesignandFeasibility/_layouts/15/listform.aspx?PageType=4&amp;ListId=48a11f45-f27a-4e70-b33d-a95f67709e8c&amp;ID=889&amp;ContentTypeID=0x01006440C635F0E5064897CB37DE8164FE39" TargetMode="External"/><Relationship Id="rId8" Type="http://schemas.openxmlformats.org/officeDocument/2006/relationships/hyperlink" Target="https://aluext.sharepoint.com/sites/DesignandFeasibility/Shared%20Documents/F/Faeustle%20Zelte%20Faeustle%20Josef_DE_Kirchhaslach-Greimeltshofen/Mach-ID_2237-Teil_20026272_-_Neuberechnung" TargetMode="External"/><Relationship Id="rId142" Type="http://schemas.openxmlformats.org/officeDocument/2006/relationships/hyperlink" Target="https://aluext.sharepoint.com/sites/DesignandFeasibility/Shared%20Documents/S/ST%20Extruded%20Products%20Germany%20GmbH_DE_Vogt/Mach-ID_2103-Fensterbankhalter_Flex_200" TargetMode="External"/><Relationship Id="rId2030" Type="http://schemas.openxmlformats.org/officeDocument/2006/relationships/hyperlink" Target="https://aluext.sharepoint.com/sites/DesignandFeasibility/Shared%20Documents/P/PROTEC%20Montagetechnik%20GmbH_DE_K&#246;ln/Mach-ID_183-Solarprofil" TargetMode="External"/><Relationship Id="rId2987" Type="http://schemas.openxmlformats.org/officeDocument/2006/relationships/hyperlink" Target="https://aluext.sharepoint.com/sites/DesignandFeasibility/_layouts/15/listform.aspx?PageType=4&amp;ListId=48a11f45-f27a-4e70-b33d-a95f67709e8c&amp;ID=1124&amp;ContentTypeID=0x01006440C635F0E5064897CB37DE8164FE39" TargetMode="External"/><Relationship Id="rId959" Type="http://schemas.openxmlformats.org/officeDocument/2006/relationships/hyperlink" Target="https://aluext.sharepoint.com/sites/DesignandFeasibility/Shared%20Documents/M/Metalex_GB_Horsham/Mach-ID_1275-Flats_40x20_6082T6511" TargetMode="External"/><Relationship Id="rId1589" Type="http://schemas.openxmlformats.org/officeDocument/2006/relationships/hyperlink" Target="https://aluext.sharepoint.com/sites/DesignandFeasibility/Shared%20Documents/F/Felder_AT_Hall/Mach-ID_639-Bohrtisch_LC" TargetMode="External"/><Relationship Id="rId1449" Type="http://schemas.openxmlformats.org/officeDocument/2006/relationships/hyperlink" Target="https://aluext.sharepoint.com/sites/DesignandFeasibility/Shared%20Documents/S/Sourdillon_FR_France/Mach-ID_783-Extruded%20Lead%20Free%20alloy" TargetMode="External"/><Relationship Id="rId1796" Type="http://schemas.openxmlformats.org/officeDocument/2006/relationships/hyperlink" Target="https://aluext.sharepoint.com/sites/DesignandFeasibility/Shared%20Documents/L/Linde%20China_CN_CN_Dalian/Mach-ID_429-Frame%20agreement%202%20yaer%20half%20pipe" TargetMode="External"/><Relationship Id="rId2847" Type="http://schemas.openxmlformats.org/officeDocument/2006/relationships/hyperlink" Target="https://aluext.sharepoint.com/sites/DesignandFeasibility/_layouts/15/listform.aspx?PageType=4&amp;ListId=48a11f45-f27a-4e70-b33d-a95f67709e8c&amp;ID=1264&amp;ContentTypeID=0x01006440C635F0E5064897CB37DE8164FE39" TargetMode="External"/><Relationship Id="rId4062" Type="http://schemas.openxmlformats.org/officeDocument/2006/relationships/hyperlink" Target="https://aluext.sharepoint.com/sites/DesignandFeasibility/_layouts/15/listform.aspx?PageType=4&amp;ListId=48a11f45-f27a-4e70-b33d-a95f67709e8c&amp;ID=47&amp;ContentTypeID=0x01006440C635F0E5064897CB37DE8164FE39" TargetMode="External"/><Relationship Id="rId88" Type="http://schemas.openxmlformats.org/officeDocument/2006/relationships/hyperlink" Target="https://aluext.sharepoint.com/sites/DesignandFeasibility/Shared%20Documents/M/Magna%28NK%29_DE_Sailauf/Mach-ID_2157-MEB_Zusatzvolumen" TargetMode="External"/><Relationship Id="rId819" Type="http://schemas.openxmlformats.org/officeDocument/2006/relationships/hyperlink" Target="https://aluext.sharepoint.com/sites/DesignandFeasibility/Shared%20Documents/A/AMCO%20Metall-Service%20GmbH_DE_Bremen/Mach-ID_1416-Bodenprofil_6060_T66" TargetMode="External"/><Relationship Id="rId1656" Type="http://schemas.openxmlformats.org/officeDocument/2006/relationships/hyperlink" Target="https://aluext.sharepoint.com/sites/DesignandFeasibility/Shared%20Documents/C/Cometal%20Metallhalbzeuge_DE_Weinstadt/Mach-ID_570-Cold%20Drawn%20Round%20Bar" TargetMode="External"/><Relationship Id="rId1863" Type="http://schemas.openxmlformats.org/officeDocument/2006/relationships/hyperlink" Target="https://aluext.sharepoint.com/sites/DesignandFeasibility/Shared%20Documents/M/Manfred%20J.C.%20Niemann_DE_Ditzingen/Mach-ID_360-div.%20Rohre%20und%20Rundstangen" TargetMode="External"/><Relationship Id="rId2707" Type="http://schemas.openxmlformats.org/officeDocument/2006/relationships/hyperlink" Target="https://aluext.sharepoint.com/sites/DesignandFeasibility/Lists/FeasibilityMainDB/DispForm.aspx?ID=1654" TargetMode="External"/><Relationship Id="rId2914" Type="http://schemas.openxmlformats.org/officeDocument/2006/relationships/hyperlink" Target="https://aluext.sharepoint.com/sites/DesignandFeasibility/_layouts/15/listform.aspx?PageType=4&amp;ListId=48a11f45-f27a-4e70-b33d-a95f67709e8c&amp;ID=1197&amp;ContentTypeID=0x01006440C635F0E5064897CB37DE8164FE39" TargetMode="External"/><Relationship Id="rId1309" Type="http://schemas.openxmlformats.org/officeDocument/2006/relationships/hyperlink" Target="https://aluext.sharepoint.com/sites/DesignandFeasibility/Shared%20Documents/J/Jenny%20Waltle%20GmbH_AT_Frastanz/Mach-ID_924-924-WZ_45181_Konsolenprofil" TargetMode="External"/><Relationship Id="rId1516" Type="http://schemas.openxmlformats.org/officeDocument/2006/relationships/hyperlink" Target="https://aluext.sharepoint.com/sites/DesignandFeasibility/Shared%20Documents/A/Albea_DE_Friesenheim/Mach-ID_715-Anfrage_4-5981" TargetMode="External"/><Relationship Id="rId1723" Type="http://schemas.openxmlformats.org/officeDocument/2006/relationships/hyperlink" Target="https://aluext.sharepoint.com/sites/DesignandFeasibility/Shared%20Documents/A/Alumeco_NO_Skedsmokorset/Mach-ID_502-Tubes_6082_T6" TargetMode="External"/><Relationship Id="rId1930" Type="http://schemas.openxmlformats.org/officeDocument/2006/relationships/hyperlink" Target="https://aluext.sharepoint.com/sites/DesignandFeasibility/Shared%20Documents/S/stuermsfs_AT_Klaus/Mach-ID_292-Light%20Skies%20P1" TargetMode="External"/><Relationship Id="rId15" Type="http://schemas.openxmlformats.org/officeDocument/2006/relationships/hyperlink" Target="https://aluext.sharepoint.com/sites/DesignandFeasibility/Shared%20Documents/H/Hitach%20Rail%20Europe%20%20Ltd(NK)_GB_Newton%20Aycliffe/Mach-ID_2230-HS2" TargetMode="External"/><Relationship Id="rId3688" Type="http://schemas.openxmlformats.org/officeDocument/2006/relationships/hyperlink" Target="https://aluext.sharepoint.com/sites/DesignandFeasibility/_layouts/15/listform.aspx?PageType=4&amp;ListId=48a11f45-f27a-4e70-b33d-a95f67709e8c&amp;ID=421&amp;ContentTypeID=0x01006440C635F0E5064897CB37DE8164FE39" TargetMode="External"/><Relationship Id="rId3895" Type="http://schemas.openxmlformats.org/officeDocument/2006/relationships/hyperlink" Target="https://aluext.sharepoint.com/sites/DesignandFeasibility/_layouts/15/listform.aspx?PageType=4&amp;ListId=48a11f45-f27a-4e70-b33d-a95f67709e8c&amp;ID=214&amp;ContentTypeID=0x01006440C635F0E5064897CB37DE8164FE39" TargetMode="External"/><Relationship Id="rId2497" Type="http://schemas.openxmlformats.org/officeDocument/2006/relationships/hyperlink" Target="https://aluext.sharepoint.com/sites/DesignandFeasibility/Lists/FeasibilityMainDB/DispForm.aspx?ID=1864" TargetMode="External"/><Relationship Id="rId3548" Type="http://schemas.openxmlformats.org/officeDocument/2006/relationships/hyperlink" Target="https://aluext.sharepoint.com/sites/DesignandFeasibility/_layouts/15/listform.aspx?PageType=4&amp;ListId=48a11f45-f27a-4e70-b33d-a95f67709e8c&amp;ID=561&amp;ContentTypeID=0x01006440C635F0E5064897CB37DE8164FE39" TargetMode="External"/><Relationship Id="rId3755" Type="http://schemas.openxmlformats.org/officeDocument/2006/relationships/hyperlink" Target="https://aluext.sharepoint.com/sites/DesignandFeasibility/_layouts/15/listform.aspx?PageType=4&amp;ListId=48a11f45-f27a-4e70-b33d-a95f67709e8c&amp;ID=354&amp;ContentTypeID=0x01006440C635F0E5064897CB37DE8164FE39" TargetMode="External"/><Relationship Id="rId469" Type="http://schemas.openxmlformats.org/officeDocument/2006/relationships/hyperlink" Target="https://aluext.sharepoint.com/sites/DesignandFeasibility/Shared%20Documents/N/Nicolai%20GmbH_DE_Mehle/Mach-ID_1774-EBOXX" TargetMode="External"/><Relationship Id="rId676" Type="http://schemas.openxmlformats.org/officeDocument/2006/relationships/hyperlink" Target="https://aluext.sharepoint.com/sites/DesignandFeasibility/Shared%20Documents/M/Manfred%20J.C.%20Niemann_DE_Ditzingen/Mach-ID_1560-Vollprofil" TargetMode="External"/><Relationship Id="rId883" Type="http://schemas.openxmlformats.org/officeDocument/2006/relationships/hyperlink" Target="https://aluext.sharepoint.com/sites/DesignandFeasibility/Shared%20Documents/P/Primapol_CZ_Pleteny%20Ujezd/Mach-ID_1352-Extruded%20Rb%202618A%20T8511%20Dm%20140mm" TargetMode="External"/><Relationship Id="rId1099" Type="http://schemas.openxmlformats.org/officeDocument/2006/relationships/hyperlink" Target="https://aluext.sharepoint.com/sites/DesignandFeasibility/Shared%20Documents/A/Alinox_Po_Myslowice/Mach-ID_1135-Extruded%20RB%202024%20T3" TargetMode="External"/><Relationship Id="rId2357" Type="http://schemas.openxmlformats.org/officeDocument/2006/relationships/hyperlink" Target="https://aluext.sharepoint.com/sites/DesignandFeasibility/Lists/FeasibilityMainDB/DispForm.aspx?ID=2004" TargetMode="External"/><Relationship Id="rId2564" Type="http://schemas.openxmlformats.org/officeDocument/2006/relationships/hyperlink" Target="https://aluext.sharepoint.com/sites/DesignandFeasibility/Lists/FeasibilityMainDB/DispForm.aspx?ID=1797" TargetMode="External"/><Relationship Id="rId3408" Type="http://schemas.openxmlformats.org/officeDocument/2006/relationships/hyperlink" Target="https://aluext.sharepoint.com/sites/DesignandFeasibility/_layouts/15/listform.aspx?PageType=4&amp;ListId=48a11f45-f27a-4e70-b33d-a95f67709e8c&amp;ID=701&amp;ContentTypeID=0x01006440C635F0E5064897CB37DE8164FE39" TargetMode="External"/><Relationship Id="rId3615" Type="http://schemas.openxmlformats.org/officeDocument/2006/relationships/hyperlink" Target="https://aluext.sharepoint.com/sites/DesignandFeasibility/_layouts/15/listform.aspx?PageType=4&amp;ListId=48a11f45-f27a-4e70-b33d-a95f67709e8c&amp;ID=494&amp;ContentTypeID=0x01006440C635F0E5064897CB37DE8164FE39" TargetMode="External"/><Relationship Id="rId3962" Type="http://schemas.openxmlformats.org/officeDocument/2006/relationships/hyperlink" Target="https://aluext.sharepoint.com/sites/DesignandFeasibility/_layouts/15/listform.aspx?PageType=4&amp;ListId=48a11f45-f27a-4e70-b33d-a95f67709e8c&amp;ID=147&amp;ContentTypeID=0x01006440C635F0E5064897CB37DE8164FE39" TargetMode="External"/><Relationship Id="rId329" Type="http://schemas.openxmlformats.org/officeDocument/2006/relationships/hyperlink" Target="https://aluext.sharepoint.com/sites/DesignandFeasibility/Shared%20Documents/M/Mercedes%20Benz%20AG_DE_Stuttgart/Mach-ID_1914-MMA_Schutzschiene" TargetMode="External"/><Relationship Id="rId536" Type="http://schemas.openxmlformats.org/officeDocument/2006/relationships/hyperlink" Target="https://aluext.sharepoint.com/sites/DesignandFeasibility/Shared%20Documents/A/Alstom%20Konstal%20SA_PL_Chorz%C3%B3w/Mach-ID_1706-Toulouse_M3" TargetMode="External"/><Relationship Id="rId1166" Type="http://schemas.openxmlformats.org/officeDocument/2006/relationships/hyperlink" Target="https://aluext.sharepoint.com/sites/DesignandFeasibility/Shared%20Documents/G/Geneco_Tu_Ankara/Mach-ID_1068-Extruded%20Solid%20Bar" TargetMode="External"/><Relationship Id="rId1373" Type="http://schemas.openxmlformats.org/officeDocument/2006/relationships/hyperlink" Target="https://aluext.sharepoint.com/sites/DesignandFeasibility/Shared%20Documents/A/Aviometal_IT_Arsago%20Seprio/Mach-ID_860-Extruded%20Round%20Bar%202618A" TargetMode="External"/><Relationship Id="rId2217" Type="http://schemas.openxmlformats.org/officeDocument/2006/relationships/hyperlink" Target="https://aluext.sharepoint.com/sites/DesignandFeasibility/Lists/FeasibilityMainDB/DispForm.aspx?ID=2149" TargetMode="External"/><Relationship Id="rId2771" Type="http://schemas.openxmlformats.org/officeDocument/2006/relationships/hyperlink" Target="https://aluext.sharepoint.com/sites/DesignandFeasibility/Lists/FeasibilityMainDB/DispForm.aspx?ID=1581" TargetMode="External"/><Relationship Id="rId3822" Type="http://schemas.openxmlformats.org/officeDocument/2006/relationships/hyperlink" Target="https://aluext.sharepoint.com/sites/DesignandFeasibility/_layouts/15/listform.aspx?PageType=4&amp;ListId=48a11f45-f27a-4e70-b33d-a95f67709e8c&amp;ID=287&amp;ContentTypeID=0x01006440C635F0E5064897CB37DE8164FE39" TargetMode="External"/><Relationship Id="rId743" Type="http://schemas.openxmlformats.org/officeDocument/2006/relationships/hyperlink" Target="https://aluext.sharepoint.com/sites/DesignandFeasibility/Shared%20Documents/T/Thyssenkrupp%20Schulte%20GmbH_DE_Dortmund/Mach-ID_1493-Zeichnungsprofile" TargetMode="External"/><Relationship Id="rId950" Type="http://schemas.openxmlformats.org/officeDocument/2006/relationships/hyperlink" Target="https://aluext.sharepoint.com/sites/DesignandFeasibility/Shared%20Documents/B/BIKAR-METALLE%20GmbH,,Bad_Berleburg_DE_Bad%20Berleburg/Mach-ID_1284-Profile_W&#228;rmetauscher-u._Ventilk&#246;rper" TargetMode="External"/><Relationship Id="rId1026" Type="http://schemas.openxmlformats.org/officeDocument/2006/relationships/hyperlink" Target="https://aluext.sharepoint.com/sites/DesignandFeasibility/Shared%20Documents/A/Alinox_Po_Myslowice/Mach-ID_1208-Cold%20finished%20RB%207075%20T73(51)" TargetMode="External"/><Relationship Id="rId1580" Type="http://schemas.openxmlformats.org/officeDocument/2006/relationships/hyperlink" Target="https://aluext.sharepoint.com/sites/DesignandFeasibility/Shared%20Documents/M/Montan_DE_Dresden/Mach-ID_648-U100x50x10" TargetMode="External"/><Relationship Id="rId2424" Type="http://schemas.openxmlformats.org/officeDocument/2006/relationships/hyperlink" Target="https://aluext.sharepoint.com/sites/DesignandFeasibility/Lists/FeasibilityMainDB/DispForm.aspx?ID=1937" TargetMode="External"/><Relationship Id="rId2631" Type="http://schemas.openxmlformats.org/officeDocument/2006/relationships/hyperlink" Target="https://aluext.sharepoint.com/sites/DesignandFeasibility/Lists/FeasibilityMainDB/DispForm.aspx?ID=1730" TargetMode="External"/><Relationship Id="rId603" Type="http://schemas.openxmlformats.org/officeDocument/2006/relationships/hyperlink" Target="https://aluext.sharepoint.com/sites/DesignandFeasibility/Shared%20Documents/P/Porsche%28NK%29_DE_Weissach/Mach-ID_1637-PPE-Profil_Geh%C3%A4use" TargetMode="External"/><Relationship Id="rId810" Type="http://schemas.openxmlformats.org/officeDocument/2006/relationships/hyperlink" Target="https://aluext.sharepoint.com/sites/DesignandFeasibility/Shared%20Documents/R/Reynolds_FR_Scionzier/Mach-ID_1425-Drawn%20RB%207075%20T6%20Dm%2013.5%20und%2017mm" TargetMode="External"/><Relationship Id="rId1233" Type="http://schemas.openxmlformats.org/officeDocument/2006/relationships/hyperlink" Target="https://aluext.sharepoint.com/sites/DesignandFeasibility/Shared%20Documents/B/BMW_DE_Dingolfing/Mach-ID_1001-Adapter%20Tunnelstrebe" TargetMode="External"/><Relationship Id="rId1440" Type="http://schemas.openxmlformats.org/officeDocument/2006/relationships/hyperlink" Target="https://aluext.sharepoint.com/sites/DesignandFeasibility/Shared%20Documents/V/Volvo_SE_G&#246;teborg/Mach-ID_792-Subframe" TargetMode="External"/><Relationship Id="rId1300" Type="http://schemas.openxmlformats.org/officeDocument/2006/relationships/hyperlink" Target="https://aluext.sharepoint.com/sites/DesignandFeasibility/Shared%20Documents/I/Invex_SE_M&#246;lndal/Mach-ID_933-7075_bars" TargetMode="External"/><Relationship Id="rId3198" Type="http://schemas.openxmlformats.org/officeDocument/2006/relationships/hyperlink" Target="https://aluext.sharepoint.com/sites/DesignandFeasibility/_layouts/15/listform.aspx?PageType=4&amp;ListId=48a11f45-f27a-4e70-b33d-a95f67709e8c&amp;ID=912&amp;ContentTypeID=0x01006440C635F0E5064897CB37DE8164FE39" TargetMode="External"/><Relationship Id="rId3058" Type="http://schemas.openxmlformats.org/officeDocument/2006/relationships/hyperlink" Target="https://aluext.sharepoint.com/sites/DesignandFeasibility/_layouts/15/listform.aspx?PageType=4&amp;ListId=48a11f45-f27a-4e70-b33d-a95f67709e8c&amp;ID=1053&amp;ContentTypeID=0x01006440C635F0E5064897CB37DE8164FE39" TargetMode="External"/><Relationship Id="rId3265" Type="http://schemas.openxmlformats.org/officeDocument/2006/relationships/hyperlink" Target="https://aluext.sharepoint.com/sites/DesignandFeasibility/_layouts/15/listform.aspx?PageType=4&amp;ListId=48a11f45-f27a-4e70-b33d-a95f67709e8c&amp;ID=845&amp;ContentTypeID=0x01006440C635F0E5064897CB37DE8164FE39" TargetMode="External"/><Relationship Id="rId3472" Type="http://schemas.openxmlformats.org/officeDocument/2006/relationships/hyperlink" Target="https://aluext.sharepoint.com/sites/DesignandFeasibility/_layouts/15/listform.aspx?PageType=4&amp;ListId=48a11f45-f27a-4e70-b33d-a95f67709e8c&amp;ID=637&amp;ContentTypeID=0x01006440C635F0E5064897CB37DE8164FE39" TargetMode="External"/><Relationship Id="rId186" Type="http://schemas.openxmlformats.org/officeDocument/2006/relationships/hyperlink" Target="https://aluext.sharepoint.com/sites/DesignandFeasibility/Shared%20Documents/A/Alumeco%20A-S_DK_Odense%20C/Mach-ID_2058-Flachstange_105x65mm" TargetMode="External"/><Relationship Id="rId393" Type="http://schemas.openxmlformats.org/officeDocument/2006/relationships/hyperlink" Target="https://aluext.sharepoint.com/sites/DesignandFeasibility/Shared%20Documents/B/Bahr%20Modultechnik_DE_Luhden/Mach-ID_1850-Schlittenprofil_EG60" TargetMode="External"/><Relationship Id="rId2074" Type="http://schemas.openxmlformats.org/officeDocument/2006/relationships/hyperlink" Target="https://aluext.sharepoint.com/sites/DesignandFeasibility/Shared%20Documents/N/Nemak_DE_Frankfurt,,%20Ladomerska/Mach-ID_129-Bodenprofile%20Geh&#228;useunterteil" TargetMode="External"/><Relationship Id="rId2281" Type="http://schemas.openxmlformats.org/officeDocument/2006/relationships/hyperlink" Target="https://aluext.sharepoint.com/sites/DesignandFeasibility/Lists/FeasibilityMainDB/DispForm.aspx?ID=2085" TargetMode="External"/><Relationship Id="rId3125" Type="http://schemas.openxmlformats.org/officeDocument/2006/relationships/hyperlink" Target="https://aluext.sharepoint.com/sites/DesignandFeasibility/_layouts/15/listform.aspx?PageType=4&amp;ListId=48a11f45-f27a-4e70-b33d-a95f67709e8c&amp;ID=985&amp;ContentTypeID=0x01006440C635F0E5064897CB37DE8164FE39" TargetMode="External"/><Relationship Id="rId3332" Type="http://schemas.openxmlformats.org/officeDocument/2006/relationships/hyperlink" Target="https://aluext.sharepoint.com/sites/DesignandFeasibility/_layouts/15/listform.aspx?PageType=4&amp;ListId=48a11f45-f27a-4e70-b33d-a95f67709e8c&amp;ID=778&amp;ContentTypeID=0x01006440C635F0E5064897CB37DE8164FE39" TargetMode="External"/><Relationship Id="rId253" Type="http://schemas.openxmlformats.org/officeDocument/2006/relationships/hyperlink" Target="https://aluext.sharepoint.com/sites/DesignandFeasibility/Shared%20Documents/V/VRR%28NK%29_NL_Rotterdam/Mach-ID_1990-Cargo_profiles" TargetMode="External"/><Relationship Id="rId460" Type="http://schemas.openxmlformats.org/officeDocument/2006/relationships/hyperlink" Target="https://aluext.sharepoint.com/sites/DesignandFeasibility/Shared%20Documents/G/Gebr%20Bode%20GmbH%20%26%20Co%20KG_DE_Kassel/Mach-ID_1783-5_Querschnitte" TargetMode="External"/><Relationship Id="rId1090" Type="http://schemas.openxmlformats.org/officeDocument/2006/relationships/hyperlink" Target="https://aluext.sharepoint.com/sites/DesignandFeasibility/Shared%20Documents/K/Kastens%20&amp;%20Knauer_DE_Lilienthal/Mach-ID_1144-Cold%20drawn%20RB%2024%20and%2026mm%202024%20T3511" TargetMode="External"/><Relationship Id="rId2141" Type="http://schemas.openxmlformats.org/officeDocument/2006/relationships/hyperlink" Target="https://aluext.sharepoint.com/sites/DesignandFeasibility/Shared%20Documents/A/Amco%20Metall-Service%20GmbH_DE_Bremen/Mach-ID_54-U-Profil%20B20291" TargetMode="External"/><Relationship Id="rId113" Type="http://schemas.openxmlformats.org/officeDocument/2006/relationships/hyperlink" Target="https://aluext.sharepoint.com/sites/DesignandFeasibility/Shared%20Documents/A/AUTOPSTENHOJ%20GmbH%28NK%29_DE_Rheine/Mach-ID_2132-F%C3%BChrungsrohr" TargetMode="External"/><Relationship Id="rId320" Type="http://schemas.openxmlformats.org/officeDocument/2006/relationships/hyperlink" Target="https://aluext.sharepoint.com/sites/DesignandFeasibility/Shared%20Documents/F/Friedrich%20Boysen%20GmbH(NK)_DE_Altensteig/Mach-ID_1923-Daimler_Profile" TargetMode="External"/><Relationship Id="rId2001" Type="http://schemas.openxmlformats.org/officeDocument/2006/relationships/hyperlink" Target="https://aluext.sharepoint.com/sites/DesignandFeasibility/Shared%20Documents/L/LMT%20Leuchten%20%2B%20Metall%20Technik%20GmbH_DE_Hilpoltstein/Mach-ID_218-218-WZ_27403" TargetMode="External"/><Relationship Id="rId2958" Type="http://schemas.openxmlformats.org/officeDocument/2006/relationships/hyperlink" Target="https://aluext.sharepoint.com/sites/DesignandFeasibility/_layouts/15/listform.aspx?PageType=4&amp;ListId=48a11f45-f27a-4e70-b33d-a95f67709e8c&amp;ID=1153&amp;ContentTypeID=0x01006440C635F0E5064897CB37DE8164FE39" TargetMode="External"/><Relationship Id="rId1767" Type="http://schemas.openxmlformats.org/officeDocument/2006/relationships/hyperlink" Target="https://aluext.sharepoint.com/sites/DesignandFeasibility/Shared%20Documents/Z/Zeppelin_DE_Friedrichshafen/Mach-ID_458-B20248" TargetMode="External"/><Relationship Id="rId1974" Type="http://schemas.openxmlformats.org/officeDocument/2006/relationships/hyperlink" Target="https://aluext.sharepoint.com/sites/DesignandFeasibility/Shared%20Documents/A/ASK_DE_Vilseck/Mach-ID_248-Rohr_138x16" TargetMode="External"/><Relationship Id="rId2818" Type="http://schemas.openxmlformats.org/officeDocument/2006/relationships/hyperlink" Target="https://aluext.sharepoint.com/sites/DesignandFeasibility/_layouts/15/listform.aspx?PageType=4&amp;ListId=48a11f45-f27a-4e70-b33d-a95f67709e8c&amp;ID=1293&amp;ContentTypeID=0x01006440C635F0E5064897CB37DE8164FE39" TargetMode="External"/><Relationship Id="rId59" Type="http://schemas.openxmlformats.org/officeDocument/2006/relationships/hyperlink" Target="https://aluext.sharepoint.com/sites/DesignandFeasibility/Shared%20Documents/L/Lakowa%20GmbH_DE_Wilthen/Mach-ID_2186-Br%C3%BCstungsprofil" TargetMode="External"/><Relationship Id="rId1627" Type="http://schemas.openxmlformats.org/officeDocument/2006/relationships/hyperlink" Target="https://aluext.sharepoint.com/sites/DesignandFeasibility/Shared%20Documents/M/Mersen_FR_La%20Mure/Mach-ID_601-Jahresanfrage_2021_Flachstangen" TargetMode="External"/><Relationship Id="rId1834" Type="http://schemas.openxmlformats.org/officeDocument/2006/relationships/hyperlink" Target="https://aluext.sharepoint.com/sites/DesignandFeasibility/Shared%20Documents/S/SWG-Metallverabeitung%20und%20Montagetechnik%20GmbH_DE_Herborn-Guntersdorf/Mach-ID_389-Warema%202020/2021" TargetMode="External"/><Relationship Id="rId4033" Type="http://schemas.openxmlformats.org/officeDocument/2006/relationships/hyperlink" Target="https://aluext.sharepoint.com/sites/DesignandFeasibility/_layouts/15/listform.aspx?PageType=4&amp;ListId=48a11f45-f27a-4e70-b33d-a95f67709e8c&amp;ID=76&amp;ContentTypeID=0x01006440C635F0E5064897CB37DE8164FE39" TargetMode="External"/><Relationship Id="rId3799" Type="http://schemas.openxmlformats.org/officeDocument/2006/relationships/hyperlink" Target="https://aluext.sharepoint.com/sites/DesignandFeasibility/_layouts/15/listform.aspx?PageType=4&amp;ListId=48a11f45-f27a-4e70-b33d-a95f67709e8c&amp;ID=310&amp;ContentTypeID=0x01006440C635F0E5064897CB37DE8164FE39" TargetMode="External"/><Relationship Id="rId1901" Type="http://schemas.openxmlformats.org/officeDocument/2006/relationships/hyperlink" Target="https://aluext.sharepoint.com/sites/DesignandFeasibility/Shared%20Documents/A/AMCO%20Metall-Service%20GmbH_DE_Bremen/Mach-ID_322-div.%20Profile_6063%20T66%20eloxiert" TargetMode="External"/><Relationship Id="rId3659" Type="http://schemas.openxmlformats.org/officeDocument/2006/relationships/hyperlink" Target="https://aluext.sharepoint.com/sites/DesignandFeasibility/_layouts/15/listform.aspx?PageType=4&amp;ListId=48a11f45-f27a-4e70-b33d-a95f67709e8c&amp;ID=450&amp;ContentTypeID=0x01006440C635F0E5064897CB37DE8164FE39" TargetMode="External"/><Relationship Id="rId3866" Type="http://schemas.openxmlformats.org/officeDocument/2006/relationships/hyperlink" Target="https://aluext.sharepoint.com/sites/DesignandFeasibility/_layouts/15/listform.aspx?PageType=4&amp;ListId=48a11f45-f27a-4e70-b33d-a95f67709e8c&amp;ID=243&amp;ContentTypeID=0x01006440C635F0E5064897CB37DE8164FE39" TargetMode="External"/><Relationship Id="rId787" Type="http://schemas.openxmlformats.org/officeDocument/2006/relationships/hyperlink" Target="https://aluext.sharepoint.com/sites/DesignandFeasibility/Shared%20Documents/A/acc_FR_Kaiserslautern/Mach-ID_1448-Endplatte_acc_PSA" TargetMode="External"/><Relationship Id="rId994" Type="http://schemas.openxmlformats.org/officeDocument/2006/relationships/hyperlink" Target="https://aluext.sharepoint.com/sites/DesignandFeasibility/Shared%20Documents/F/Feldbinder_DE_21423%20Winsen/Mach-ID_1240-UFS-Profil%20EUT" TargetMode="External"/><Relationship Id="rId2468" Type="http://schemas.openxmlformats.org/officeDocument/2006/relationships/hyperlink" Target="https://aluext.sharepoint.com/sites/DesignandFeasibility/Lists/FeasibilityMainDB/DispForm.aspx?ID=1893" TargetMode="External"/><Relationship Id="rId2675" Type="http://schemas.openxmlformats.org/officeDocument/2006/relationships/hyperlink" Target="https://aluext.sharepoint.com/sites/DesignandFeasibility/Lists/FeasibilityMainDB/DispForm.aspx?ID=1686" TargetMode="External"/><Relationship Id="rId2882" Type="http://schemas.openxmlformats.org/officeDocument/2006/relationships/hyperlink" Target="https://aluext.sharepoint.com/sites/DesignandFeasibility/_layouts/15/listform.aspx?PageType=4&amp;ListId=48a11f45-f27a-4e70-b33d-a95f67709e8c&amp;ID=1229&amp;ContentTypeID=0x01006440C635F0E5064897CB37DE8164FE39" TargetMode="External"/><Relationship Id="rId3519" Type="http://schemas.openxmlformats.org/officeDocument/2006/relationships/hyperlink" Target="https://aluext.sharepoint.com/sites/DesignandFeasibility/_layouts/15/listform.aspx?PageType=4&amp;ListId=48a11f45-f27a-4e70-b33d-a95f67709e8c&amp;ID=590&amp;ContentTypeID=0x01006440C635F0E5064897CB37DE8164FE39" TargetMode="External"/><Relationship Id="rId3726" Type="http://schemas.openxmlformats.org/officeDocument/2006/relationships/hyperlink" Target="https://aluext.sharepoint.com/sites/DesignandFeasibility/_layouts/15/listform.aspx?PageType=4&amp;ListId=48a11f45-f27a-4e70-b33d-a95f67709e8c&amp;ID=383&amp;ContentTypeID=0x01006440C635F0E5064897CB37DE8164FE39" TargetMode="External"/><Relationship Id="rId3933" Type="http://schemas.openxmlformats.org/officeDocument/2006/relationships/hyperlink" Target="https://aluext.sharepoint.com/sites/DesignandFeasibility/_layouts/15/listform.aspx?PageType=4&amp;ListId=48a11f45-f27a-4e70-b33d-a95f67709e8c&amp;ID=176&amp;ContentTypeID=0x01006440C635F0E5064897CB37DE8164FE39" TargetMode="External"/><Relationship Id="rId647" Type="http://schemas.openxmlformats.org/officeDocument/2006/relationships/hyperlink" Target="https://aluext.sharepoint.com/sites/DesignandFeasibility/Shared%20Documents/A/Allega_CH_Niederglatt/Mach-ID_1589-Allega_Zg.profil-6082%20T6" TargetMode="External"/><Relationship Id="rId854" Type="http://schemas.openxmlformats.org/officeDocument/2006/relationships/hyperlink" Target="https://aluext.sharepoint.com/sites/DesignandFeasibility/Shared%20Documents/A/AZ%20Metall_AT_G&#252;nselsdorf/Mach-ID_1381-B25198" TargetMode="External"/><Relationship Id="rId1277" Type="http://schemas.openxmlformats.org/officeDocument/2006/relationships/hyperlink" Target="https://aluext.sharepoint.com/sites/DesignandFeasibility/Shared%20Documents/G/GTMB_DE_Treuenbrietzen/Mach-ID_957-B50293" TargetMode="External"/><Relationship Id="rId1484" Type="http://schemas.openxmlformats.org/officeDocument/2006/relationships/hyperlink" Target="https://aluext.sharepoint.com/sites/DesignandFeasibility/Shared%20Documents/J/Jasmin-Markisen%20Wiesinger%20&amp;%20F&#252;lle%20GbR_DE_74196%20Neuenstadt/Mach-ID_747-B70032,,%20B25254" TargetMode="External"/><Relationship Id="rId1691" Type="http://schemas.openxmlformats.org/officeDocument/2006/relationships/hyperlink" Target="https://aluext.sharepoint.com/sites/DesignandFeasibility/Shared%20Documents/A/Alufinish_DE_Andernach/Mach-ID_534-B20281" TargetMode="External"/><Relationship Id="rId2328" Type="http://schemas.openxmlformats.org/officeDocument/2006/relationships/hyperlink" Target="https://aluext.sharepoint.com/sites/DesignandFeasibility/Lists/FeasibilityMainDB/DispForm.aspx?ID=2033" TargetMode="External"/><Relationship Id="rId2535" Type="http://schemas.openxmlformats.org/officeDocument/2006/relationships/hyperlink" Target="https://aluext.sharepoint.com/sites/DesignandFeasibility/Lists/FeasibilityMainDB/DispForm.aspx?ID=1826" TargetMode="External"/><Relationship Id="rId2742" Type="http://schemas.openxmlformats.org/officeDocument/2006/relationships/hyperlink" Target="https://aluext.sharepoint.com/sites/DesignandFeasibility/Lists/FeasibilityMainDB/DispForm.aspx?ID=1619" TargetMode="External"/><Relationship Id="rId507" Type="http://schemas.openxmlformats.org/officeDocument/2006/relationships/hyperlink" Target="https://aluext.sharepoint.com/sites/DesignandFeasibility/Shared%20Documents/R/RMG%28NK%29_DE_Ladenburg/Mach-ID_1735-Flach_90x65" TargetMode="External"/><Relationship Id="rId714" Type="http://schemas.openxmlformats.org/officeDocument/2006/relationships/hyperlink" Target="https://aluext.sharepoint.com/sites/DesignandFeasibility/Shared%20Documents/C/Cometal_DE_Weinstadt/Mach-ID_1522-Drawn%20RB%20Dm%2031mm%206082%20+%20USI" TargetMode="External"/><Relationship Id="rId921" Type="http://schemas.openxmlformats.org/officeDocument/2006/relationships/hyperlink" Target="https://aluext.sharepoint.com/sites/DesignandFeasibility/Shared%20Documents/A/Astrup%20AS_NO_Oslo/Mach-ID_1314-Flat_Bar_6060_6082" TargetMode="External"/><Relationship Id="rId1137" Type="http://schemas.openxmlformats.org/officeDocument/2006/relationships/hyperlink" Target="https://aluext.sharepoint.com/sites/DesignandFeasibility/Shared%20Documents/R/Robert%20Bosch_Po_Warschau/Mach-ID_1097-Extruded%20Solid%20Shape%206064A" TargetMode="External"/><Relationship Id="rId1344" Type="http://schemas.openxmlformats.org/officeDocument/2006/relationships/hyperlink" Target="https://aluext.sharepoint.com/sites/DesignandFeasibility/Shared%20Documents/I/Ischebeck_DE_Ennepetal/Mach-ID_889-B75062%20bearbeitet" TargetMode="External"/><Relationship Id="rId1551" Type="http://schemas.openxmlformats.org/officeDocument/2006/relationships/hyperlink" Target="https://aluext.sharepoint.com/sites/DesignandFeasibility/Shared%20Documents/M/MER%20MEC%20S.p.A._IT_Monopoli/Mach-ID_679-Floor%20and%20roof%20planks" TargetMode="External"/><Relationship Id="rId2602" Type="http://schemas.openxmlformats.org/officeDocument/2006/relationships/hyperlink" Target="https://aluext.sharepoint.com/sites/DesignandFeasibility/Lists/FeasibilityMainDB/DispForm.aspx?ID=1759" TargetMode="External"/><Relationship Id="rId50" Type="http://schemas.openxmlformats.org/officeDocument/2006/relationships/hyperlink" Target="https://aluext.sharepoint.com/sites/DesignandFeasibility/Shared%20Documents/S/STC%20Spinnzwirn%20GmbH_DE_Chemnitz/Mach-ID_2195-GSW-53-276" TargetMode="External"/><Relationship Id="rId1204" Type="http://schemas.openxmlformats.org/officeDocument/2006/relationships/hyperlink" Target="https://aluext.sharepoint.com/sites/DesignandFeasibility/Shared%20Documents/M/Metallcenter%20West_DE_Leopoldshoehe/Mach-ID_1030-Planke" TargetMode="External"/><Relationship Id="rId1411" Type="http://schemas.openxmlformats.org/officeDocument/2006/relationships/hyperlink" Target="https://aluext.sharepoint.com/sites/DesignandFeasibility/Shared%20Documents/P/PWP%20Sa_CH_Payerne/Mach-ID_821-821-WZ_49058" TargetMode="External"/><Relationship Id="rId3169" Type="http://schemas.openxmlformats.org/officeDocument/2006/relationships/hyperlink" Target="https://aluext.sharepoint.com/sites/DesignandFeasibility/_layouts/15/listform.aspx?PageType=4&amp;ListId=48a11f45-f27a-4e70-b33d-a95f67709e8c&amp;ID=941&amp;ContentTypeID=0x01006440C635F0E5064897CB37DE8164FE39" TargetMode="External"/><Relationship Id="rId3376" Type="http://schemas.openxmlformats.org/officeDocument/2006/relationships/hyperlink" Target="https://aluext.sharepoint.com/sites/DesignandFeasibility/_layouts/15/listform.aspx?PageType=4&amp;ListId=48a11f45-f27a-4e70-b33d-a95f67709e8c&amp;ID=734&amp;ContentTypeID=0x01006440C635F0E5064897CB37DE8164FE39" TargetMode="External"/><Relationship Id="rId3583" Type="http://schemas.openxmlformats.org/officeDocument/2006/relationships/hyperlink" Target="https://aluext.sharepoint.com/sites/DesignandFeasibility/_layouts/15/listform.aspx?PageType=4&amp;ListId=48a11f45-f27a-4e70-b33d-a95f67709e8c&amp;ID=526&amp;ContentTypeID=0x01006440C635F0E5064897CB37DE8164FE39" TargetMode="External"/><Relationship Id="rId297" Type="http://schemas.openxmlformats.org/officeDocument/2006/relationships/hyperlink" Target="https://aluext.sharepoint.com/sites/DesignandFeasibility/Shared%20Documents/P/Profilgruppen%28NK%29_SE_%C3%85seda/Mach-ID_1946-Big_tubes_to_Sauna_heaters" TargetMode="External"/><Relationship Id="rId2185" Type="http://schemas.openxmlformats.org/officeDocument/2006/relationships/hyperlink" Target="https://aluext.sharepoint.com/sites/DesignandFeasibility/Lists/FeasibilityMainDB/DispForm.aspx?ID=2181" TargetMode="External"/><Relationship Id="rId2392" Type="http://schemas.openxmlformats.org/officeDocument/2006/relationships/hyperlink" Target="https://aluext.sharepoint.com/sites/DesignandFeasibility/Lists/FeasibilityMainDB/DispForm.aspx?ID=1969" TargetMode="External"/><Relationship Id="rId3029" Type="http://schemas.openxmlformats.org/officeDocument/2006/relationships/hyperlink" Target="https://aluext.sharepoint.com/sites/DesignandFeasibility/_layouts/15/listform.aspx?PageType=4&amp;ListId=48a11f45-f27a-4e70-b33d-a95f67709e8c&amp;ID=1082&amp;ContentTypeID=0x01006440C635F0E5064897CB37DE8164FE39" TargetMode="External"/><Relationship Id="rId3236" Type="http://schemas.openxmlformats.org/officeDocument/2006/relationships/hyperlink" Target="https://aluext.sharepoint.com/sites/DesignandFeasibility/_layouts/15/listform.aspx?PageType=4&amp;ListId=48a11f45-f27a-4e70-b33d-a95f67709e8c&amp;ID=874&amp;ContentTypeID=0x01006440C635F0E5064897CB37DE8164FE39" TargetMode="External"/><Relationship Id="rId3790" Type="http://schemas.openxmlformats.org/officeDocument/2006/relationships/hyperlink" Target="https://aluext.sharepoint.com/sites/DesignandFeasibility/_layouts/15/listform.aspx?PageType=4&amp;ListId=48a11f45-f27a-4e70-b33d-a95f67709e8c&amp;ID=319&amp;ContentTypeID=0x01006440C635F0E5064897CB37DE8164FE39" TargetMode="External"/><Relationship Id="rId157" Type="http://schemas.openxmlformats.org/officeDocument/2006/relationships/hyperlink" Target="https://aluext.sharepoint.com/sites/DesignandFeasibility/Shared%20Documents/R/Robert%20Bosch%20GmbH_DE_Stuttgart-Zuffenhausen/Mach-ID_2088-Battery_Housing" TargetMode="External"/><Relationship Id="rId364" Type="http://schemas.openxmlformats.org/officeDocument/2006/relationships/hyperlink" Target="https://aluext.sharepoint.com/sites/DesignandFeasibility/Shared%20Documents/S/Schmid%20Alutec%20GmbH%20%26%20Co%20KG_DE_Remshalden-Grunbach/Mach-ID_1879-Body_4294-190" TargetMode="External"/><Relationship Id="rId2045" Type="http://schemas.openxmlformats.org/officeDocument/2006/relationships/hyperlink" Target="https://aluext.sharepoint.com/sites/DesignandFeasibility/Shared%20Documents/A/Alstom%20Frankreich_F%20_Valenciennes/Mach-ID_164-Alstom_Valenciennes_Marseille_Project" TargetMode="External"/><Relationship Id="rId3443" Type="http://schemas.openxmlformats.org/officeDocument/2006/relationships/hyperlink" Target="https://aluext.sharepoint.com/sites/DesignandFeasibility/_layouts/15/listform.aspx?PageType=4&amp;ListId=48a11f45-f27a-4e70-b33d-a95f67709e8c&amp;ID=666&amp;ContentTypeID=0x01006440C635F0E5064897CB37DE8164FE39" TargetMode="External"/><Relationship Id="rId3650" Type="http://schemas.openxmlformats.org/officeDocument/2006/relationships/hyperlink" Target="https://aluext.sharepoint.com/sites/DesignandFeasibility/_layouts/15/listform.aspx?PageType=4&amp;ListId=48a11f45-f27a-4e70-b33d-a95f67709e8c&amp;ID=459&amp;ContentTypeID=0x01006440C635F0E5064897CB37DE8164FE39" TargetMode="External"/><Relationship Id="rId571" Type="http://schemas.openxmlformats.org/officeDocument/2006/relationships/hyperlink" Target="https://aluext.sharepoint.com/sites/DesignandFeasibility/Shared%20Documents/S/Saint%20Jean%20Industries%20Stuttgart%20GmbH_DE_Ilsfeld-Auenstein/Mach-ID_1669-Audi_PPE51" TargetMode="External"/><Relationship Id="rId2252" Type="http://schemas.openxmlformats.org/officeDocument/2006/relationships/hyperlink" Target="https://aluext.sharepoint.com/sites/DesignandFeasibility/Lists/FeasibilityMainDB/DispForm.aspx?ID=2114" TargetMode="External"/><Relationship Id="rId3303" Type="http://schemas.openxmlformats.org/officeDocument/2006/relationships/hyperlink" Target="https://aluext.sharepoint.com/sites/DesignandFeasibility/_layouts/15/listform.aspx?PageType=4&amp;ListId=48a11f45-f27a-4e70-b33d-a95f67709e8c&amp;ID=807&amp;ContentTypeID=0x01006440C635F0E5064897CB37DE8164FE39" TargetMode="External"/><Relationship Id="rId3510" Type="http://schemas.openxmlformats.org/officeDocument/2006/relationships/hyperlink" Target="https://aluext.sharepoint.com/sites/DesignandFeasibility/_layouts/15/listform.aspx?PageType=4&amp;ListId=48a11f45-f27a-4e70-b33d-a95f67709e8c&amp;ID=599&amp;ContentTypeID=0x01006440C635F0E5064897CB37DE8164FE39" TargetMode="External"/><Relationship Id="rId224" Type="http://schemas.openxmlformats.org/officeDocument/2006/relationships/hyperlink" Target="https://aluext.sharepoint.com/sites/DesignandFeasibility/Shared%20Documents/H/Hitachi%20Rail%20STS%20SpA%28NK%29_IT_Napoli/Mach-ID_2020-Ontario_Line" TargetMode="External"/><Relationship Id="rId431" Type="http://schemas.openxmlformats.org/officeDocument/2006/relationships/hyperlink" Target="https://aluext.sharepoint.com/sites/DesignandFeasibility/Shared%20Documents/R/Robert%20Bosch%20GmbH_DE_Stuttgart-Zuffenhausen/Mach-ID_1812-R42_Profile_with_balcony" TargetMode="External"/><Relationship Id="rId1061" Type="http://schemas.openxmlformats.org/officeDocument/2006/relationships/hyperlink" Target="https://aluext.sharepoint.com/sites/DesignandFeasibility/Shared%20Documents/H/Heine%20&amp;%20Beisswenger_DE_Fellbach/Mach-ID_1173-Cold%20drawn%20RB%207075" TargetMode="External"/><Relationship Id="rId2112" Type="http://schemas.openxmlformats.org/officeDocument/2006/relationships/hyperlink" Target="https://aluext.sharepoint.com/sites/DesignandFeasibility/Shared%20Documents/A/Alinox_PL_Mys&#322;owice/Mach-ID_86-" TargetMode="External"/><Relationship Id="rId1878" Type="http://schemas.openxmlformats.org/officeDocument/2006/relationships/hyperlink" Target="https://aluext.sharepoint.com/sites/DesignandFeasibility/Shared%20Documents/A/A-Kaiser_DE_Aicha%20v.%20Wald/Mach-ID_345-Schweller%20ID-3" TargetMode="External"/><Relationship Id="rId2929" Type="http://schemas.openxmlformats.org/officeDocument/2006/relationships/hyperlink" Target="https://aluext.sharepoint.com/sites/DesignandFeasibility/_layouts/15/listform.aspx?PageType=4&amp;ListId=48a11f45-f27a-4e70-b33d-a95f67709e8c&amp;ID=1182&amp;ContentTypeID=0x01006440C635F0E5064897CB37DE8164FE39" TargetMode="External"/><Relationship Id="rId1738" Type="http://schemas.openxmlformats.org/officeDocument/2006/relationships/hyperlink" Target="https://aluext.sharepoint.com/sites/DesignandFeasibility/Shared%20Documents/T/TW%20Metals_Po_Rzesz&#243;w/Mach-ID_487-Round_bars_6061_T6" TargetMode="External"/><Relationship Id="rId3093" Type="http://schemas.openxmlformats.org/officeDocument/2006/relationships/hyperlink" Target="https://aluext.sharepoint.com/sites/DesignandFeasibility/_layouts/15/listform.aspx?PageType=4&amp;ListId=48a11f45-f27a-4e70-b33d-a95f67709e8c&amp;ID=1017&amp;ContentTypeID=0x01006440C635F0E5064897CB37DE8164FE39" TargetMode="External"/><Relationship Id="rId1945" Type="http://schemas.openxmlformats.org/officeDocument/2006/relationships/hyperlink" Target="https://aluext.sharepoint.com/sites/DesignandFeasibility/Shared%20Documents/G/Gade%20Bootsbau_DE_Aachen/Mach-ID_277-B15076,,%20B15077" TargetMode="External"/><Relationship Id="rId3160" Type="http://schemas.openxmlformats.org/officeDocument/2006/relationships/hyperlink" Target="https://aluext.sharepoint.com/sites/DesignandFeasibility/_layouts/15/listform.aspx?PageType=4&amp;ListId=48a11f45-f27a-4e70-b33d-a95f67709e8c&amp;ID=950&amp;ContentTypeID=0x01006440C635F0E5064897CB37DE8164FE39" TargetMode="External"/><Relationship Id="rId4004" Type="http://schemas.openxmlformats.org/officeDocument/2006/relationships/hyperlink" Target="https://aluext.sharepoint.com/sites/DesignandFeasibility/_layouts/15/listform.aspx?PageType=4&amp;ListId=48a11f45-f27a-4e70-b33d-a95f67709e8c&amp;ID=105&amp;ContentTypeID=0x01006440C635F0E5064897CB37DE8164FE39" TargetMode="External"/><Relationship Id="rId1805" Type="http://schemas.openxmlformats.org/officeDocument/2006/relationships/hyperlink" Target="https://aluext.sharepoint.com/sites/DesignandFeasibility/Shared%20Documents/J/Jenny%20Waltle%20GmbH_AT_Frastanz/Mach-ID_420-420-WZ_46270_Deckenkonsole_10677" TargetMode="External"/><Relationship Id="rId3020" Type="http://schemas.openxmlformats.org/officeDocument/2006/relationships/hyperlink" Target="https://aluext.sharepoint.com/sites/DesignandFeasibility/_layouts/15/listform.aspx?PageType=4&amp;ListId=48a11f45-f27a-4e70-b33d-a95f67709e8c&amp;ID=1091&amp;ContentTypeID=0x01006440C635F0E5064897CB37DE8164FE39" TargetMode="External"/><Relationship Id="rId3258" Type="http://schemas.openxmlformats.org/officeDocument/2006/relationships/hyperlink" Target="https://aluext.sharepoint.com/sites/DesignandFeasibility/_layouts/15/listform.aspx?PageType=4&amp;ListId=48a11f45-f27a-4e70-b33d-a95f67709e8c&amp;ID=852&amp;ContentTypeID=0x01006440C635F0E5064897CB37DE8164FE39" TargetMode="External"/><Relationship Id="rId3465" Type="http://schemas.openxmlformats.org/officeDocument/2006/relationships/hyperlink" Target="https://aluext.sharepoint.com/sites/DesignandFeasibility/_layouts/15/listform.aspx?PageType=4&amp;ListId=48a11f45-f27a-4e70-b33d-a95f67709e8c&amp;ID=644&amp;ContentTypeID=0x01006440C635F0E5064897CB37DE8164FE39" TargetMode="External"/><Relationship Id="rId3672" Type="http://schemas.openxmlformats.org/officeDocument/2006/relationships/hyperlink" Target="https://aluext.sharepoint.com/sites/DesignandFeasibility/_layouts/15/listform.aspx?PageType=4&amp;ListId=48a11f45-f27a-4e70-b33d-a95f67709e8c&amp;ID=437&amp;ContentTypeID=0x01006440C635F0E5064897CB37DE8164FE39" TargetMode="External"/><Relationship Id="rId179" Type="http://schemas.openxmlformats.org/officeDocument/2006/relationships/hyperlink" Target="https://aluext.sharepoint.com/sites/DesignandFeasibility/Shared%20Documents/L/LMT%20Leuchten%20%2B%20Metall%20Technik%20GmbH_DE_Hilpoltstein/Mach-ID_2065-LMT_Lichtrohr" TargetMode="External"/><Relationship Id="rId386" Type="http://schemas.openxmlformats.org/officeDocument/2006/relationships/hyperlink" Target="https://aluext.sharepoint.com/sites/DesignandFeasibility/Shared%20Documents/A/Alumeco%20Finland%20Oy%20AB_FI_Turku/Mach-ID_1857-J80_Runko_pursotus" TargetMode="External"/><Relationship Id="rId593" Type="http://schemas.openxmlformats.org/officeDocument/2006/relationships/hyperlink" Target="https://aluext.sharepoint.com/sites/DesignandFeasibility/Shared%20Documents/A/afc%28NK%29_AT_St%20P%C3%B6lten/Mach-ID_1647-AFC_" TargetMode="External"/><Relationship Id="rId2067" Type="http://schemas.openxmlformats.org/officeDocument/2006/relationships/hyperlink" Target="https://aluext.sharepoint.com/sites/DesignandFeasibility/Shared%20Documents/P/Primapol-Metal-Spot%20S.r.o._CZ_Praha/Mach-ID_138-Cold%20Worked%20Round%20Bar" TargetMode="External"/><Relationship Id="rId2274" Type="http://schemas.openxmlformats.org/officeDocument/2006/relationships/hyperlink" Target="https://aluext.sharepoint.com/sites/DesignandFeasibility/Lists/FeasibilityMainDB/DispForm.aspx?ID=2092" TargetMode="External"/><Relationship Id="rId2481" Type="http://schemas.openxmlformats.org/officeDocument/2006/relationships/hyperlink" Target="https://aluext.sharepoint.com/sites/DesignandFeasibility/Lists/FeasibilityMainDB/DispForm.aspx?ID=1880" TargetMode="External"/><Relationship Id="rId3118" Type="http://schemas.openxmlformats.org/officeDocument/2006/relationships/hyperlink" Target="https://aluext.sharepoint.com/sites/DesignandFeasibility/_layouts/15/listform.aspx?PageType=4&amp;ListId=48a11f45-f27a-4e70-b33d-a95f67709e8c&amp;ID=992&amp;ContentTypeID=0x01006440C635F0E5064897CB37DE8164FE39" TargetMode="External"/><Relationship Id="rId3325" Type="http://schemas.openxmlformats.org/officeDocument/2006/relationships/hyperlink" Target="https://aluext.sharepoint.com/sites/DesignandFeasibility/_layouts/15/listform.aspx?PageType=4&amp;ListId=48a11f45-f27a-4e70-b33d-a95f67709e8c&amp;ID=785&amp;ContentTypeID=0x01006440C635F0E5064897CB37DE8164FE39" TargetMode="External"/><Relationship Id="rId3532" Type="http://schemas.openxmlformats.org/officeDocument/2006/relationships/hyperlink" Target="https://aluext.sharepoint.com/sites/DesignandFeasibility/_layouts/15/listform.aspx?PageType=4&amp;ListId=48a11f45-f27a-4e70-b33d-a95f67709e8c&amp;ID=577&amp;ContentTypeID=0x01006440C635F0E5064897CB37DE8164FE39" TargetMode="External"/><Relationship Id="rId3977" Type="http://schemas.openxmlformats.org/officeDocument/2006/relationships/hyperlink" Target="https://aluext.sharepoint.com/sites/DesignandFeasibility/_layouts/15/listform.aspx?PageType=4&amp;ListId=48a11f45-f27a-4e70-b33d-a95f67709e8c&amp;ID=132&amp;ContentTypeID=0x01006440C635F0E5064897CB37DE8164FE39" TargetMode="External"/><Relationship Id="rId246" Type="http://schemas.openxmlformats.org/officeDocument/2006/relationships/hyperlink" Target="https://aluext.sharepoint.com/sites/DesignandFeasibility/Shared%20Documents/K/Kavo%20Dental%20GmbH_DE_Biberach/Riss/Mach-ID_1997-Alustrangpressprofil" TargetMode="External"/><Relationship Id="rId453" Type="http://schemas.openxmlformats.org/officeDocument/2006/relationships/hyperlink" Target="https://aluext.sharepoint.com/sites/DesignandFeasibility/Shared%20Documents/A/Alstom%20Konstal%20SA_PL_Chorz%C3%B3w/Mach-ID_1790-Irish_Rail" TargetMode="External"/><Relationship Id="rId660" Type="http://schemas.openxmlformats.org/officeDocument/2006/relationships/hyperlink" Target="https://aluext.sharepoint.com/sites/DesignandFeasibility/Shared%20Documents/T/T&#252;nkers%20Maschinenbau%20GmbH_DE_40880%20Ratingen/Mach-ID_1576-1" TargetMode="External"/><Relationship Id="rId898" Type="http://schemas.openxmlformats.org/officeDocument/2006/relationships/hyperlink" Target="https://aluext.sharepoint.com/sites/DesignandFeasibility/Shared%20Documents/W/WMH_DE_Essen/Mach-ID_1337-Extruded%20RB%206061%20T6511%20Dm%20200mm" TargetMode="External"/><Relationship Id="rId1083" Type="http://schemas.openxmlformats.org/officeDocument/2006/relationships/hyperlink" Target="https://aluext.sharepoint.com/sites/DesignandFeasibility/Shared%20Documents/F/Fischer%20Licht%20%26%20Metall%20GmbH%20%26%20Co%20KG_DE_M%C3%BChlhausen/Mach-ID_1151-1151-WZ_44151_50794" TargetMode="External"/><Relationship Id="rId1290" Type="http://schemas.openxmlformats.org/officeDocument/2006/relationships/hyperlink" Target="https://aluext.sharepoint.com/sites/DesignandFeasibility/Shared%20Documents/M/Manfred%20J.C.%20Niemann_DE_Bremen/Mach-ID_944-Rohrprofil%204897" TargetMode="External"/><Relationship Id="rId2134" Type="http://schemas.openxmlformats.org/officeDocument/2006/relationships/hyperlink" Target="https://aluext.sharepoint.com/sites/DesignandFeasibility/Shared%20Documents/A/Ameuro%20Metal_NL_Gorinchem/Mach-ID_62-Extruded%20Round%20bar" TargetMode="External"/><Relationship Id="rId2341" Type="http://schemas.openxmlformats.org/officeDocument/2006/relationships/hyperlink" Target="https://aluext.sharepoint.com/sites/DesignandFeasibility/Lists/FeasibilityMainDB/DispForm.aspx?ID=2020" TargetMode="External"/><Relationship Id="rId2579" Type="http://schemas.openxmlformats.org/officeDocument/2006/relationships/hyperlink" Target="https://aluext.sharepoint.com/sites/DesignandFeasibility/Lists/FeasibilityMainDB/DispForm.aspx?ID=1782" TargetMode="External"/><Relationship Id="rId2786" Type="http://schemas.openxmlformats.org/officeDocument/2006/relationships/hyperlink" Target="https://aluext.sharepoint.com/sites/DesignandFeasibility/_layouts/15/listform.aspx?PageType=4&amp;ListId=48a11f45-f27a-4e70-b33d-a95f67709e8c&amp;ID=1325&amp;ContentTypeID=0x01006440C635F0E5064897CB37DE8164FE39" TargetMode="External"/><Relationship Id="rId2993" Type="http://schemas.openxmlformats.org/officeDocument/2006/relationships/hyperlink" Target="https://aluext.sharepoint.com/sites/DesignandFeasibility/_layouts/15/listform.aspx?PageType=4&amp;ListId=48a11f45-f27a-4e70-b33d-a95f67709e8c&amp;ID=1118&amp;ContentTypeID=0x01006440C635F0E5064897CB37DE8164FE39" TargetMode="External"/><Relationship Id="rId3837" Type="http://schemas.openxmlformats.org/officeDocument/2006/relationships/hyperlink" Target="https://aluext.sharepoint.com/sites/DesignandFeasibility/_layouts/15/listform.aspx?PageType=4&amp;ListId=48a11f45-f27a-4e70-b33d-a95f67709e8c&amp;ID=272&amp;ContentTypeID=0x01006440C635F0E5064897CB37DE8164FE39" TargetMode="External"/><Relationship Id="rId106" Type="http://schemas.openxmlformats.org/officeDocument/2006/relationships/hyperlink" Target="https://aluext.sharepoint.com/sites/DesignandFeasibility/Shared%20Documents/B/Bega%20Gantenbrink-Leuchten%20KG_DE_Menden/Mach-ID_2139-24001547" TargetMode="External"/><Relationship Id="rId313" Type="http://schemas.openxmlformats.org/officeDocument/2006/relationships/hyperlink" Target="https://aluext.sharepoint.com/sites/DesignandFeasibility/Shared%20Documents/M/Metall%20GmbH%20Mueller%20%2B%20Welte_DE_Tuningen/Mach-ID_1930-Rundstange_%C3%98145mm" TargetMode="External"/><Relationship Id="rId758" Type="http://schemas.openxmlformats.org/officeDocument/2006/relationships/hyperlink" Target="https://aluext.sharepoint.com/sites/DesignandFeasibility/Shared%20Documents/M/Maurer%20SE_DE_Muenchen/Mach-ID_1478-U-Profil" TargetMode="External"/><Relationship Id="rId965" Type="http://schemas.openxmlformats.org/officeDocument/2006/relationships/hyperlink" Target="https://aluext.sharepoint.com/sites/DesignandFeasibility/Shared%20Documents/A/Aviometal_IT_Arsago%20Seprio/Mach-ID_1269-Extruded%20RB%202014%20T6%20dia%2075mm" TargetMode="External"/><Relationship Id="rId1150" Type="http://schemas.openxmlformats.org/officeDocument/2006/relationships/hyperlink" Target="https://aluext.sharepoint.com/sites/DesignandFeasibility/Shared%20Documents/H/Heine%20&amp;%20Beisswenger_DE_Fellbach/Mach-ID_1084-Cold%20Drawn%20RB%206082%20T6%20Dm%2010mm" TargetMode="External"/><Relationship Id="rId1388" Type="http://schemas.openxmlformats.org/officeDocument/2006/relationships/hyperlink" Target="https://aluext.sharepoint.com/sites/DesignandFeasibility/Shared%20Documents/W/Wieland%20Caro%20GmbH_DE_90530%20Wendelstein/Mach-ID_844-Profil%2014320" TargetMode="External"/><Relationship Id="rId1595" Type="http://schemas.openxmlformats.org/officeDocument/2006/relationships/hyperlink" Target="https://aluext.sharepoint.com/sites/DesignandFeasibility/Shared%20Documents/C/Cometal_DE_Weinstadt/Mach-ID_633-Drawn%20Round%20Bar%206061" TargetMode="External"/><Relationship Id="rId2439" Type="http://schemas.openxmlformats.org/officeDocument/2006/relationships/hyperlink" Target="https://aluext.sharepoint.com/sites/DesignandFeasibility/Lists/FeasibilityMainDB/DispForm.aspx?ID=1922" TargetMode="External"/><Relationship Id="rId2646" Type="http://schemas.openxmlformats.org/officeDocument/2006/relationships/hyperlink" Target="https://aluext.sharepoint.com/sites/DesignandFeasibility/Lists/FeasibilityMainDB/DispForm.aspx?ID=1715" TargetMode="External"/><Relationship Id="rId2853" Type="http://schemas.openxmlformats.org/officeDocument/2006/relationships/hyperlink" Target="https://aluext.sharepoint.com/sites/DesignandFeasibility/_layouts/15/listform.aspx?PageType=4&amp;ListId=48a11f45-f27a-4e70-b33d-a95f67709e8c&amp;ID=1258&amp;ContentTypeID=0x01006440C635F0E5064897CB37DE8164FE39" TargetMode="External"/><Relationship Id="rId3904" Type="http://schemas.openxmlformats.org/officeDocument/2006/relationships/hyperlink" Target="https://aluext.sharepoint.com/sites/DesignandFeasibility/_layouts/15/listform.aspx?PageType=4&amp;ListId=48a11f45-f27a-4e70-b33d-a95f67709e8c&amp;ID=205&amp;ContentTypeID=0x01006440C635F0E5064897CB37DE8164FE39" TargetMode="External"/><Relationship Id="rId94" Type="http://schemas.openxmlformats.org/officeDocument/2006/relationships/hyperlink" Target="https://aluext.sharepoint.com/sites/DesignandFeasibility/Shared%20Documents/F/Friedrich%20Ischebeck%20GmbH_DE_Ennepetal/Mach-ID_2151-Nebentr%C3%A4ger_mit_HL%2C_8-86-24-35" TargetMode="External"/><Relationship Id="rId520" Type="http://schemas.openxmlformats.org/officeDocument/2006/relationships/hyperlink" Target="https://aluext.sharepoint.com/sites/DesignandFeasibility/Shared%20Documents/W/Wfel%20Limited_GB_Stockport%2C%20Cheshire/Mach-ID_1722-76943" TargetMode="External"/><Relationship Id="rId618" Type="http://schemas.openxmlformats.org/officeDocument/2006/relationships/hyperlink" Target="https://aluext.sharepoint.com/sites/DesignandFeasibility/Shared%20Documents/A/Alpha%20Metall%20GmbH_DE_Andernach/Mach-ID_1620-Randleisten" TargetMode="External"/><Relationship Id="rId825" Type="http://schemas.openxmlformats.org/officeDocument/2006/relationships/hyperlink" Target="https://aluext.sharepoint.com/sites/DesignandFeasibility/Shared%20Documents/C/Cometal_DE_Weinstadt/Mach-ID_1410-Cold%20drawn%20RB%206082T6%20Dm11mm" TargetMode="External"/><Relationship Id="rId1248" Type="http://schemas.openxmlformats.org/officeDocument/2006/relationships/hyperlink" Target="https://aluext.sharepoint.com/sites/DesignandFeasibility/Shared%20Documents/I/IMS%20Trossingen_DE_Trossingen/Mach-ID_986-Extruded%20Round%20Bar%207022%20T6" TargetMode="External"/><Relationship Id="rId1455" Type="http://schemas.openxmlformats.org/officeDocument/2006/relationships/hyperlink" Target="https://aluext.sharepoint.com/sites/DesignandFeasibility/Shared%20Documents/K/Klarvik_SE_Klavrestr&#246;m/Mach-ID_777-Coupling_block_6005" TargetMode="External"/><Relationship Id="rId1662" Type="http://schemas.openxmlformats.org/officeDocument/2006/relationships/hyperlink" Target="https://aluext.sharepoint.com/sites/DesignandFeasibility/Shared%20Documents/B/Bikar_DE_Bad%20Berleburg/Mach-ID_564-tubes_6060_T66_250x5" TargetMode="External"/><Relationship Id="rId2201" Type="http://schemas.openxmlformats.org/officeDocument/2006/relationships/hyperlink" Target="https://aluext.sharepoint.com/sites/DesignandFeasibility/Lists/FeasibilityMainDB/DispForm.aspx?ID=2165" TargetMode="External"/><Relationship Id="rId2506" Type="http://schemas.openxmlformats.org/officeDocument/2006/relationships/hyperlink" Target="https://aluext.sharepoint.com/sites/DesignandFeasibility/Lists/FeasibilityMainDB/DispForm.aspx?ID=1855" TargetMode="External"/><Relationship Id="rId1010" Type="http://schemas.openxmlformats.org/officeDocument/2006/relationships/hyperlink" Target="https://aluext.sharepoint.com/sites/DesignandFeasibility/Shared%20Documents/B/Bosch%20Rexroth_DE_Stuttgart/Mach-ID_1224-Profilrohr_R900UP1374" TargetMode="External"/><Relationship Id="rId1108" Type="http://schemas.openxmlformats.org/officeDocument/2006/relationships/hyperlink" Target="https://aluext.sharepoint.com/sites/DesignandFeasibility/Shared%20Documents/M/Metalkor%20Industries_Is_Karkur/Mach-ID_1126-Extruded%20RB%207075/6061%20T6511" TargetMode="External"/><Relationship Id="rId1315" Type="http://schemas.openxmlformats.org/officeDocument/2006/relationships/hyperlink" Target="https://aluext.sharepoint.com/sites/DesignandFeasibility/Shared%20Documents/A/Aluminium%20Laufen_CH_Liesberg%2FMach-ID_918-Hohlprofil%206060" TargetMode="External"/><Relationship Id="rId1967" Type="http://schemas.openxmlformats.org/officeDocument/2006/relationships/hyperlink" Target="https://aluext.sharepoint.com/sites/DesignandFeasibility/Shared%20Documents/A/Arthur%20Weber%20AG_CH_Seewen/Mach-ID_255-Ganzglasgel&#228;nder%20158x68" TargetMode="External"/><Relationship Id="rId2713" Type="http://schemas.openxmlformats.org/officeDocument/2006/relationships/hyperlink" Target="https://aluext.sharepoint.com/sites/DesignandFeasibility/Lists/FeasibilityMainDB/DispForm.aspx?ID=1648" TargetMode="External"/><Relationship Id="rId2920" Type="http://schemas.openxmlformats.org/officeDocument/2006/relationships/hyperlink" Target="https://aluext.sharepoint.com/sites/DesignandFeasibility/_layouts/15/listform.aspx?PageType=4&amp;ListId=48a11f45-f27a-4e70-b33d-a95f67709e8c&amp;ID=1191&amp;ContentTypeID=0x01006440C635F0E5064897CB37DE8164FE39" TargetMode="External"/><Relationship Id="rId1522" Type="http://schemas.openxmlformats.org/officeDocument/2006/relationships/hyperlink" Target="https://aluext.sharepoint.com/sites/DesignandFeasibility/Shared%20Documents/M/Metallcenter%20West_DE_Leopoldshoehe/Mach-ID_709-Winkel%20157x130x12%20mm" TargetMode="External"/><Relationship Id="rId21" Type="http://schemas.openxmlformats.org/officeDocument/2006/relationships/hyperlink" Target="https://aluext.sharepoint.com/sites/DesignandFeasibility/Shared%20Documents/A/Alstom%20Transport%20SA_FR_Saint%20Quen/Mach-ID_2224-Alstom_CP_trains" TargetMode="External"/><Relationship Id="rId2089" Type="http://schemas.openxmlformats.org/officeDocument/2006/relationships/hyperlink" Target="https://aluext.sharepoint.com/sites/DesignandFeasibility/Shared%20Documents/S/Stadler%20Rheintal_CH_Rheintal/Mach-ID_113-MOB_315116" TargetMode="External"/><Relationship Id="rId3487" Type="http://schemas.openxmlformats.org/officeDocument/2006/relationships/hyperlink" Target="https://aluext.sharepoint.com/sites/DesignandFeasibility/_layouts/15/listform.aspx?PageType=4&amp;ListId=48a11f45-f27a-4e70-b33d-a95f67709e8c&amp;ID=622&amp;ContentTypeID=0x01006440C635F0E5064897CB37DE8164FE39" TargetMode="External"/><Relationship Id="rId3694" Type="http://schemas.openxmlformats.org/officeDocument/2006/relationships/hyperlink" Target="https://aluext.sharepoint.com/sites/DesignandFeasibility/_layouts/15/listform.aspx?PageType=4&amp;ListId=48a11f45-f27a-4e70-b33d-a95f67709e8c&amp;ID=415&amp;ContentTypeID=0x01006440C635F0E5064897CB37DE8164FE39" TargetMode="External"/><Relationship Id="rId2296" Type="http://schemas.openxmlformats.org/officeDocument/2006/relationships/hyperlink" Target="https://aluext.sharepoint.com/sites/DesignandFeasibility/Lists/FeasibilityMainDB/DispForm.aspx?ID=2066" TargetMode="External"/><Relationship Id="rId3347" Type="http://schemas.openxmlformats.org/officeDocument/2006/relationships/hyperlink" Target="https://aluext.sharepoint.com/sites/DesignandFeasibility/_layouts/15/listform.aspx?PageType=4&amp;ListId=48a11f45-f27a-4e70-b33d-a95f67709e8c&amp;ID=763&amp;ContentTypeID=0x01006440C635F0E5064897CB37DE8164FE39" TargetMode="External"/><Relationship Id="rId3554" Type="http://schemas.openxmlformats.org/officeDocument/2006/relationships/hyperlink" Target="https://aluext.sharepoint.com/sites/DesignandFeasibility/_layouts/15/listform.aspx?PageType=4&amp;ListId=48a11f45-f27a-4e70-b33d-a95f67709e8c&amp;ID=555&amp;ContentTypeID=0x01006440C635F0E5064897CB37DE8164FE39" TargetMode="External"/><Relationship Id="rId3761" Type="http://schemas.openxmlformats.org/officeDocument/2006/relationships/hyperlink" Target="https://aluext.sharepoint.com/sites/DesignandFeasibility/_layouts/15/listform.aspx?PageType=4&amp;ListId=48a11f45-f27a-4e70-b33d-a95f67709e8c&amp;ID=348&amp;ContentTypeID=0x01006440C635F0E5064897CB37DE8164FE39" TargetMode="External"/><Relationship Id="rId268" Type="http://schemas.openxmlformats.org/officeDocument/2006/relationships/hyperlink" Target="https://aluext.sharepoint.com/sites/DesignandFeasibility/Shared%20Documents/I/IsoProfil%20GmbH_DE_Wuppertal/Mach-ID_1975-Kammerprofil_V2" TargetMode="External"/><Relationship Id="rId475" Type="http://schemas.openxmlformats.org/officeDocument/2006/relationships/hyperlink" Target="https://aluext.sharepoint.com/sites/DesignandFeasibility/Shared%20Documents/R/Rontec%20GmbH%20Metallwerke_DE_Denkendorf/Mach-ID_1768-Profil_P40" TargetMode="External"/><Relationship Id="rId682" Type="http://schemas.openxmlformats.org/officeDocument/2006/relationships/hyperlink" Target="https://aluext.sharepoint.com/sites/DesignandFeasibility/Shared%20Documents/L/Lakowa_DE_Wilthen/Mach-ID_1554-Br&#252;stungsprofil" TargetMode="External"/><Relationship Id="rId2156" Type="http://schemas.openxmlformats.org/officeDocument/2006/relationships/hyperlink" Target="https://aluext.sharepoint.com/sites/DesignandFeasibility/Lists/FeasibilityMainDB/DispForm.aspx?ID=2210" TargetMode="External"/><Relationship Id="rId2363" Type="http://schemas.openxmlformats.org/officeDocument/2006/relationships/hyperlink" Target="https://aluext.sharepoint.com/sites/DesignandFeasibility/Lists/FeasibilityMainDB/DispForm.aspx?ID=1998" TargetMode="External"/><Relationship Id="rId2570" Type="http://schemas.openxmlformats.org/officeDocument/2006/relationships/hyperlink" Target="https://aluext.sharepoint.com/sites/DesignandFeasibility/Lists/FeasibilityMainDB/DispForm.aspx?ID=1791" TargetMode="External"/><Relationship Id="rId3207" Type="http://schemas.openxmlformats.org/officeDocument/2006/relationships/hyperlink" Target="https://aluext.sharepoint.com/sites/DesignandFeasibility/_layouts/15/listform.aspx?PageType=4&amp;ListId=48a11f45-f27a-4e70-b33d-a95f67709e8c&amp;ID=903&amp;ContentTypeID=0x01006440C635F0E5064897CB37DE8164FE39" TargetMode="External"/><Relationship Id="rId3414" Type="http://schemas.openxmlformats.org/officeDocument/2006/relationships/hyperlink" Target="https://aluext.sharepoint.com/sites/DesignandFeasibility/_layouts/15/listform.aspx?PageType=4&amp;ListId=48a11f45-f27a-4e70-b33d-a95f67709e8c&amp;ID=695&amp;ContentTypeID=0x01006440C635F0E5064897CB37DE8164FE39" TargetMode="External"/><Relationship Id="rId3621" Type="http://schemas.openxmlformats.org/officeDocument/2006/relationships/hyperlink" Target="https://aluext.sharepoint.com/sites/DesignandFeasibility/_layouts/15/listform.aspx?PageType=4&amp;ListId=48a11f45-f27a-4e70-b33d-a95f67709e8c&amp;ID=488&amp;ContentTypeID=0x01006440C635F0E5064897CB37DE8164FE39" TargetMode="External"/><Relationship Id="rId128" Type="http://schemas.openxmlformats.org/officeDocument/2006/relationships/hyperlink" Target="https://aluext.sharepoint.com/sites/DesignandFeasibility/Shared%20Documents/G/GPV%20International%20A-S_DK_Tarm/Mach-ID_2117-57104520-01_A00_RA" TargetMode="External"/><Relationship Id="rId335" Type="http://schemas.openxmlformats.org/officeDocument/2006/relationships/hyperlink" Target="https://aluext.sharepoint.com/sites/DesignandFeasibility/Shared%20Documents/L/Linde%20AG%20-%20Werk%20Schalchen%20Engineering%20Division%20Abt%20FGAI_DE_Tacherting/Mach-ID_1908-Halbschale_400_x_50" TargetMode="External"/><Relationship Id="rId542" Type="http://schemas.openxmlformats.org/officeDocument/2006/relationships/hyperlink" Target="https://aluext.sharepoint.com/sites/DesignandFeasibility/Shared%20Documents/S/Schmid%20Alutec%20GmbH%20%26%20Co%20KG_DE_Remshalden-Grunbach/Mach-ID_1700-118x34" TargetMode="External"/><Relationship Id="rId1172" Type="http://schemas.openxmlformats.org/officeDocument/2006/relationships/hyperlink" Target="https://aluext.sharepoint.com/sites/DesignandFeasibility/Shared%20Documents/B/BIKAR-METALLE%20GmbH_DE_Bad%20Berleburg/Mach-ID_1062-Profil_7075_T6_Bikar" TargetMode="External"/><Relationship Id="rId2016" Type="http://schemas.openxmlformats.org/officeDocument/2006/relationships/hyperlink" Target="https://aluext.sharepoint.com/sites/DesignandFeasibility/Shared%20Documents/T/ThyssenKrupp%20Aerospace%20UK_GB_Birmingham/Mach-ID_202-3%20flat%20bars" TargetMode="External"/><Relationship Id="rId2223" Type="http://schemas.openxmlformats.org/officeDocument/2006/relationships/hyperlink" Target="https://aluext.sharepoint.com/sites/DesignandFeasibility/Lists/FeasibilityMainDB/DispForm.aspx?ID=2143" TargetMode="External"/><Relationship Id="rId2430" Type="http://schemas.openxmlformats.org/officeDocument/2006/relationships/hyperlink" Target="https://aluext.sharepoint.com/sites/DesignandFeasibility/Lists/FeasibilityMainDB/DispForm.aspx?ID=1931" TargetMode="External"/><Relationship Id="rId402" Type="http://schemas.openxmlformats.org/officeDocument/2006/relationships/hyperlink" Target="https://aluext.sharepoint.com/sites/DesignandFeasibility/Shared%20Documents/M/Magna%20Steyr%20Fahrzeugtechnik%20AG%20%26%20Co%20KG_AT_Graz/Mach-ID_1841-Porsche_983_Quertr%C3%A4ger" TargetMode="External"/><Relationship Id="rId1032" Type="http://schemas.openxmlformats.org/officeDocument/2006/relationships/hyperlink" Target="https://aluext.sharepoint.com/sites/DesignandFeasibility/Shared%20Documents/S/SWG_DE_35475%20Herborn/Mach-ID_1202-AP1462" TargetMode="External"/><Relationship Id="rId1989" Type="http://schemas.openxmlformats.org/officeDocument/2006/relationships/hyperlink" Target="https://aluext.sharepoint.com/sites/DesignandFeasibility/Shared%20Documents/S/Siemens_Wien_AT_Wien/Mach-ID_233-DTUP" TargetMode="External"/><Relationship Id="rId4048" Type="http://schemas.openxmlformats.org/officeDocument/2006/relationships/hyperlink" Target="https://aluext.sharepoint.com/sites/DesignandFeasibility/_layouts/15/listform.aspx?PageType=4&amp;ListId=48a11f45-f27a-4e70-b33d-a95f67709e8c&amp;ID=61&amp;ContentTypeID=0x01006440C635F0E5064897CB37DE8164FE39" TargetMode="External"/><Relationship Id="rId1849" Type="http://schemas.openxmlformats.org/officeDocument/2006/relationships/hyperlink" Target="https://aluext.sharepoint.com/sites/DesignandFeasibility/Shared%20Documents/S/SWG-Metallverarbeitung%20und%20Montagetechnik%20%20GmbH_DE_Herborn-Guntersdorf/Mach-ID_374-AP-1434%20und%20AP-1435" TargetMode="External"/><Relationship Id="rId3064" Type="http://schemas.openxmlformats.org/officeDocument/2006/relationships/hyperlink" Target="https://aluext.sharepoint.com/sites/DesignandFeasibility/_layouts/15/listform.aspx?PageType=4&amp;ListId=48a11f45-f27a-4e70-b33d-a95f67709e8c&amp;ID=1047&amp;ContentTypeID=0x01006440C635F0E5064897CB37DE8164FE39" TargetMode="External"/><Relationship Id="rId192" Type="http://schemas.openxmlformats.org/officeDocument/2006/relationships/hyperlink" Target="https://aluext.sharepoint.com/sites/DesignandFeasibility/Shared%20Documents/B/Bosch%20Rexroth%20AG%20Stuttgart%20Einkauf_DE_Stuttgart/Mach-ID_2052-AZ12863" TargetMode="External"/><Relationship Id="rId1709" Type="http://schemas.openxmlformats.org/officeDocument/2006/relationships/hyperlink" Target="https://aluext.sharepoint.com/sites/DesignandFeasibility/Shared%20Documents/I/INKOMA%20Mascchinenbau%20GmbH_DE_Osterweddingen/Mach-ID_516-Geh&#228;use%20HSG" TargetMode="External"/><Relationship Id="rId1916" Type="http://schemas.openxmlformats.org/officeDocument/2006/relationships/hyperlink" Target="https://aluext.sharepoint.com/sites/DesignandFeasibility/Shared%20Documents/A/Aepli_CH_Baar/Mach-ID_307-Sonderprofil_001_008" TargetMode="External"/><Relationship Id="rId3271" Type="http://schemas.openxmlformats.org/officeDocument/2006/relationships/hyperlink" Target="https://aluext.sharepoint.com/sites/DesignandFeasibility/_layouts/15/listform.aspx?PageType=4&amp;ListId=48a11f45-f27a-4e70-b33d-a95f67709e8c&amp;ID=839&amp;ContentTypeID=0x01006440C635F0E5064897CB37DE8164FE39" TargetMode="External"/><Relationship Id="rId2080" Type="http://schemas.openxmlformats.org/officeDocument/2006/relationships/hyperlink" Target="https://aluext.sharepoint.com/sites/DesignandFeasibility/Shared%20Documents/M/Mecar%20SA_BE_Petit%20Roeulx%20les%20Nivelles/Mach-ID_122-Extruded%20Solid%20profile" TargetMode="External"/><Relationship Id="rId3131" Type="http://schemas.openxmlformats.org/officeDocument/2006/relationships/hyperlink" Target="https://aluext.sharepoint.com/sites/DesignandFeasibility/_layouts/15/listform.aspx?PageType=4&amp;ListId=48a11f45-f27a-4e70-b33d-a95f67709e8c&amp;ID=979&amp;ContentTypeID=0x01006440C635F0E5064897CB37DE8164FE39" TargetMode="External"/><Relationship Id="rId2897" Type="http://schemas.openxmlformats.org/officeDocument/2006/relationships/hyperlink" Target="https://aluext.sharepoint.com/sites/DesignandFeasibility/_layouts/15/listform.aspx?PageType=4&amp;ListId=48a11f45-f27a-4e70-b33d-a95f67709e8c&amp;ID=1214&amp;ContentTypeID=0x01006440C635F0E5064897CB37DE8164FE39" TargetMode="External"/><Relationship Id="rId3948" Type="http://schemas.openxmlformats.org/officeDocument/2006/relationships/hyperlink" Target="https://aluext.sharepoint.com/sites/DesignandFeasibility/_layouts/15/listform.aspx?PageType=4&amp;ListId=48a11f45-f27a-4e70-b33d-a95f67709e8c&amp;ID=161&amp;ContentTypeID=0x01006440C635F0E5064897CB37DE8164FE39" TargetMode="External"/><Relationship Id="rId869" Type="http://schemas.openxmlformats.org/officeDocument/2006/relationships/hyperlink" Target="https://aluext.sharepoint.com/sites/DesignandFeasibility/Shared%20Documents/A/Aepli_CH_Gossau/Mach-ID_1366-Lisenenprofile" TargetMode="External"/><Relationship Id="rId1499" Type="http://schemas.openxmlformats.org/officeDocument/2006/relationships/hyperlink" Target="https://aluext.sharepoint.com/sites/DesignandFeasibility/Shared%20Documents/S/Schliess-%20und%20Sicherungssysteme%20GmbH_DE_M&#252;hlhausen/Mach-ID_732-75758A" TargetMode="External"/><Relationship Id="rId729" Type="http://schemas.openxmlformats.org/officeDocument/2006/relationships/hyperlink" Target="https://aluext.sharepoint.com/sites/DesignandFeasibility/Shared%20Documents/R/Reynolds_FR_Scionzier/Mach-ID_1507-Drwan%20RB%207075%20T6%20Dm%2017mm" TargetMode="External"/><Relationship Id="rId1359" Type="http://schemas.openxmlformats.org/officeDocument/2006/relationships/hyperlink" Target="https://aluext.sharepoint.com/sites/DesignandFeasibility/Shared%20Documents/C/CATL_Se_Serbien/Mach-ID_874-Endplatten%20und%20Halter" TargetMode="External"/><Relationship Id="rId2757" Type="http://schemas.openxmlformats.org/officeDocument/2006/relationships/hyperlink" Target="https://aluext.sharepoint.com/sites/DesignandFeasibility/Lists/FeasibilityMainDB/DispForm.aspx?ID=1603" TargetMode="External"/><Relationship Id="rId2964" Type="http://schemas.openxmlformats.org/officeDocument/2006/relationships/hyperlink" Target="https://aluext.sharepoint.com/sites/DesignandFeasibility/_layouts/15/listform.aspx?PageType=4&amp;ListId=48a11f45-f27a-4e70-b33d-a95f67709e8c&amp;ID=1147&amp;ContentTypeID=0x01006440C635F0E5064897CB37DE8164FE39" TargetMode="External"/><Relationship Id="rId3808" Type="http://schemas.openxmlformats.org/officeDocument/2006/relationships/hyperlink" Target="https://aluext.sharepoint.com/sites/DesignandFeasibility/_layouts/15/listform.aspx?PageType=4&amp;ListId=48a11f45-f27a-4e70-b33d-a95f67709e8c&amp;ID=301&amp;ContentTypeID=0x01006440C635F0E5064897CB37DE8164FE39" TargetMode="External"/><Relationship Id="rId936" Type="http://schemas.openxmlformats.org/officeDocument/2006/relationships/hyperlink" Target="https://aluext.sharepoint.com/sites/DesignandFeasibility/Shared%20Documents/G/G&#252;nzler_DE_Uhingen/Mach-ID_1299-Bars_6082_T6511_T6" TargetMode="External"/><Relationship Id="rId1219" Type="http://schemas.openxmlformats.org/officeDocument/2006/relationships/hyperlink" Target="https://aluext.sharepoint.com/sites/DesignandFeasibility/Shared%20Documents/H/Hego%20Trading_NL_Almelo/Mach-ID_1015-Cold%20finished%20round%20bar%202014T6" TargetMode="External"/><Relationship Id="rId1566" Type="http://schemas.openxmlformats.org/officeDocument/2006/relationships/hyperlink" Target="https://aluext.sharepoint.com/sites/DesignandFeasibility/Shared%20Documents/A/Alufor_DE_Forst/Mach-ID_663-B25316" TargetMode="External"/><Relationship Id="rId1773" Type="http://schemas.openxmlformats.org/officeDocument/2006/relationships/hyperlink" Target="https://aluext.sharepoint.com/sites/DesignandFeasibility/Shared%20Documents/S/Schmolz%20&amp;%20Bickenbach_CH_Broschhofen/Mach-ID_452-SchmBick_3_7020" TargetMode="External"/><Relationship Id="rId1980" Type="http://schemas.openxmlformats.org/officeDocument/2006/relationships/hyperlink" Target="https://aluext.sharepoint.com/sites/DesignandFeasibility/Shared%20Documents/A/ASK%20GmbH_DE_Vilseck/Mach-ID_243-Rohr_75x17,,5" TargetMode="External"/><Relationship Id="rId2617" Type="http://schemas.openxmlformats.org/officeDocument/2006/relationships/hyperlink" Target="https://aluext.sharepoint.com/sites/DesignandFeasibility/Lists/FeasibilityMainDB/DispForm.aspx?ID=1744" TargetMode="External"/><Relationship Id="rId2824" Type="http://schemas.openxmlformats.org/officeDocument/2006/relationships/hyperlink" Target="https://aluext.sharepoint.com/sites/DesignandFeasibility/_layouts/15/listform.aspx?PageType=4&amp;ListId=48a11f45-f27a-4e70-b33d-a95f67709e8c&amp;ID=1287&amp;ContentTypeID=0x01006440C635F0E5064897CB37DE8164FE39" TargetMode="External"/><Relationship Id="rId65" Type="http://schemas.openxmlformats.org/officeDocument/2006/relationships/hyperlink" Target="https://aluext.sharepoint.com/sites/DesignandFeasibility/Shared%20Documents/F/Fischer%20Elektronik%20Gmbh%20%26%20Co%20KG_DE_Luedenscheid/Mach-ID_2180-RFQ_10205420_Sonderprofil" TargetMode="External"/><Relationship Id="rId1426" Type="http://schemas.openxmlformats.org/officeDocument/2006/relationships/hyperlink" Target="https://aluext.sharepoint.com/sites/DesignandFeasibility/Shared%20Documents/K/Kalapurna_In_Bangalore/Mach-ID_806-13" TargetMode="External"/><Relationship Id="rId1633" Type="http://schemas.openxmlformats.org/officeDocument/2006/relationships/hyperlink" Target="https://aluext.sharepoint.com/sites/DesignandFeasibility/Shared%20Documents/B/BIKAR-METALLE%20GmbH_DE_Bad%20Berleburg/Mach-ID_595-Rundrohr%20in%20Stangen_6060_40x4,,75" TargetMode="External"/><Relationship Id="rId1840" Type="http://schemas.openxmlformats.org/officeDocument/2006/relationships/hyperlink" Target="https://aluext.sharepoint.com/sites/DesignandFeasibility/Shared%20Documents/T/ThyssenKrupp%20Aero%20UK_GB_Birmingham/Mach-ID_383-ThyssenAero_Rd.101,,6dia" TargetMode="External"/><Relationship Id="rId1700" Type="http://schemas.openxmlformats.org/officeDocument/2006/relationships/hyperlink" Target="https://aluext.sharepoint.com/sites/DesignandFeasibility/Shared%20Documents/B/Bombardier_DE_G&#246;rlitz/Mach-ID_525-CAPAXIA%20DD%20Platform" TargetMode="External"/><Relationship Id="rId3598" Type="http://schemas.openxmlformats.org/officeDocument/2006/relationships/hyperlink" Target="https://aluext.sharepoint.com/sites/DesignandFeasibility/_layouts/15/listform.aspx?PageType=4&amp;ListId=48a11f45-f27a-4e70-b33d-a95f67709e8c&amp;ID=511&amp;ContentTypeID=0x01006440C635F0E5064897CB37DE8164FE39" TargetMode="External"/><Relationship Id="rId3458" Type="http://schemas.openxmlformats.org/officeDocument/2006/relationships/hyperlink" Target="https://aluext.sharepoint.com/sites/DesignandFeasibility/_layouts/15/listform.aspx?PageType=4&amp;ListId=48a11f45-f27a-4e70-b33d-a95f67709e8c&amp;ID=651&amp;ContentTypeID=0x01006440C635F0E5064897CB37DE8164FE39" TargetMode="External"/><Relationship Id="rId3665" Type="http://schemas.openxmlformats.org/officeDocument/2006/relationships/hyperlink" Target="https://aluext.sharepoint.com/sites/DesignandFeasibility/_layouts/15/listform.aspx?PageType=4&amp;ListId=48a11f45-f27a-4e70-b33d-a95f67709e8c&amp;ID=444&amp;ContentTypeID=0x01006440C635F0E5064897CB37DE8164FE39" TargetMode="External"/><Relationship Id="rId3872" Type="http://schemas.openxmlformats.org/officeDocument/2006/relationships/hyperlink" Target="https://aluext.sharepoint.com/sites/DesignandFeasibility/_layouts/15/listform.aspx?PageType=4&amp;ListId=48a11f45-f27a-4e70-b33d-a95f67709e8c&amp;ID=237&amp;ContentTypeID=0x01006440C635F0E5064897CB37DE8164FE39" TargetMode="External"/><Relationship Id="rId379" Type="http://schemas.openxmlformats.org/officeDocument/2006/relationships/hyperlink" Target="https://aluext.sharepoint.com/sites/DesignandFeasibility/Shared%20Documents/D/Dura%28NK%29_US_Auburn%20Hills/Mach-ID_1864-Profile_MEB_und_Schweller" TargetMode="External"/><Relationship Id="rId586" Type="http://schemas.openxmlformats.org/officeDocument/2006/relationships/hyperlink" Target="https://aluext.sharepoint.com/sites/DesignandFeasibility/Shared%20Documents/A/Amprion%20GmbH_DE_Dortmund/Mach-ID_1654-UA_Rheinau_" TargetMode="External"/><Relationship Id="rId793" Type="http://schemas.openxmlformats.org/officeDocument/2006/relationships/hyperlink" Target="https://aluext.sharepoint.com/sites/DesignandFeasibility/Shared%20Documents/A/afc%20-%20alu%20&amp;%20future%20components%20Entwicklungs-%20und%20Handels%20GmbH_AT_St.%20P&#246;lten/Mach-ID_1442-Profil_6060_T6_afc" TargetMode="External"/><Relationship Id="rId2267" Type="http://schemas.openxmlformats.org/officeDocument/2006/relationships/hyperlink" Target="https://aluext.sharepoint.com/sites/DesignandFeasibility/Lists/FeasibilityMainDB/DispForm.aspx?ID=2099" TargetMode="External"/><Relationship Id="rId2474" Type="http://schemas.openxmlformats.org/officeDocument/2006/relationships/hyperlink" Target="https://aluext.sharepoint.com/sites/DesignandFeasibility/Lists/FeasibilityMainDB/DispForm.aspx?ID=1887" TargetMode="External"/><Relationship Id="rId2681" Type="http://schemas.openxmlformats.org/officeDocument/2006/relationships/hyperlink" Target="https://aluext.sharepoint.com/sites/DesignandFeasibility/Lists/FeasibilityMainDB/DispForm.aspx?ID=1680" TargetMode="External"/><Relationship Id="rId3318" Type="http://schemas.openxmlformats.org/officeDocument/2006/relationships/hyperlink" Target="https://aluext.sharepoint.com/sites/DesignandFeasibility/_layouts/15/listform.aspx?PageType=4&amp;ListId=48a11f45-f27a-4e70-b33d-a95f67709e8c&amp;ID=792&amp;ContentTypeID=0x01006440C635F0E5064897CB37DE8164FE39" TargetMode="External"/><Relationship Id="rId3525" Type="http://schemas.openxmlformats.org/officeDocument/2006/relationships/hyperlink" Target="https://aluext.sharepoint.com/sites/DesignandFeasibility/_layouts/15/listform.aspx?PageType=4&amp;ListId=48a11f45-f27a-4e70-b33d-a95f67709e8c&amp;ID=584&amp;ContentTypeID=0x01006440C635F0E5064897CB37DE8164FE39" TargetMode="External"/><Relationship Id="rId239" Type="http://schemas.openxmlformats.org/officeDocument/2006/relationships/hyperlink" Target="https://aluext.sharepoint.com/sites/DesignandFeasibility/Shared%20Documents/R/Robert%20Bosch_DE_Blaichach/Mach-ID_2004-Spacer_IPB2" TargetMode="External"/><Relationship Id="rId446" Type="http://schemas.openxmlformats.org/officeDocument/2006/relationships/hyperlink" Target="https://aluext.sharepoint.com/sites/DesignandFeasibility/Shared%20Documents/A/Alstom%20Wroclaw(NK)_PL_Wroclaw/Mach-ID_1797-MI20_Paris_RER" TargetMode="External"/><Relationship Id="rId653" Type="http://schemas.openxmlformats.org/officeDocument/2006/relationships/hyperlink" Target="https://aluext.sharepoint.com/sites/DesignandFeasibility/Shared%20Documents/A/Amprion%20GmbH_DE_Dortmund/Mach-ID_1583-1583-UA_Polsum_2021-2022" TargetMode="External"/><Relationship Id="rId1076" Type="http://schemas.openxmlformats.org/officeDocument/2006/relationships/hyperlink" Target="https://aluext.sharepoint.com/sites/DesignandFeasibility/Shared%20Documents/S/Stirg%20Metall%20AT%20Korneuburg%28NK%29_AT_Korneuburg/Mach-ID_1158-1158-Befestigungsprofil_WZ_B25198" TargetMode="External"/><Relationship Id="rId1283" Type="http://schemas.openxmlformats.org/officeDocument/2006/relationships/hyperlink" Target="https://aluext.sharepoint.com/sites/DesignandFeasibility/Shared%20Documents/W/Weber%20Hydraulik_AT_Losenstein/Mach-ID_951-Extruded%20Round%20Bar%207075" TargetMode="External"/><Relationship Id="rId1490" Type="http://schemas.openxmlformats.org/officeDocument/2006/relationships/hyperlink" Target="https://aluext.sharepoint.com/sites/DesignandFeasibility/Shared%20Documents/S/Siemens_Wien_AT_Wien/Mach-ID_741-DTUP" TargetMode="External"/><Relationship Id="rId2127" Type="http://schemas.openxmlformats.org/officeDocument/2006/relationships/hyperlink" Target="https://aluext.sharepoint.com/sites/DesignandFeasibility/Shared%20Documents/L/Linamar_HU_Bekescsaba/Mach-ID_70-Rd%20145" TargetMode="External"/><Relationship Id="rId2334" Type="http://schemas.openxmlformats.org/officeDocument/2006/relationships/hyperlink" Target="https://aluext.sharepoint.com/sites/DesignandFeasibility/Lists/FeasibilityMainDB/DispForm.aspx?ID=2027" TargetMode="External"/><Relationship Id="rId3732" Type="http://schemas.openxmlformats.org/officeDocument/2006/relationships/hyperlink" Target="https://aluext.sharepoint.com/sites/DesignandFeasibility/_layouts/15/listform.aspx?PageType=4&amp;ListId=48a11f45-f27a-4e70-b33d-a95f67709e8c&amp;ID=377&amp;ContentTypeID=0x01006440C635F0E5064897CB37DE8164FE39" TargetMode="External"/><Relationship Id="rId306" Type="http://schemas.openxmlformats.org/officeDocument/2006/relationships/hyperlink" Target="https://aluext.sharepoint.com/sites/DesignandFeasibility/Shared%20Documents/P/Peri%20Werk%20Weissenhorn%20GmbH%20%26%20Co%20K_DE_Weissenhorn/Mach-ID_1937-Aluminium_Beam_AB" TargetMode="External"/><Relationship Id="rId860" Type="http://schemas.openxmlformats.org/officeDocument/2006/relationships/hyperlink" Target="https://aluext.sharepoint.com/sites/DesignandFeasibility/Shared%20Documents/E/Eisenmetall_DE_Stuttgart/Mach-ID_1375-Cold%20drawn%20RB%20AlEco%20Dm27mm" TargetMode="External"/><Relationship Id="rId1143" Type="http://schemas.openxmlformats.org/officeDocument/2006/relationships/hyperlink" Target="https://aluext.sharepoint.com/sites/DesignandFeasibility/Shared%20Documents/R/Robert%20Bosch_DE_Blaichach/Mach-ID_1091-Gen.%2010_R43_R44" TargetMode="External"/><Relationship Id="rId2541" Type="http://schemas.openxmlformats.org/officeDocument/2006/relationships/hyperlink" Target="https://aluext.sharepoint.com/sites/DesignandFeasibility/Lists/FeasibilityMainDB/DispForm.aspx?ID=1820" TargetMode="External"/><Relationship Id="rId513" Type="http://schemas.openxmlformats.org/officeDocument/2006/relationships/hyperlink" Target="https://aluext.sharepoint.com/sites/DesignandFeasibility/Shared%20Documents/M/ML%20Metall-Concept%20GmbH_DE_Freudenstadt/Mach-ID_1729-Gehaeuseprofil" TargetMode="External"/><Relationship Id="rId720" Type="http://schemas.openxmlformats.org/officeDocument/2006/relationships/hyperlink" Target="https://aluext.sharepoint.com/sites/DesignandFeasibility/Shared%20Documents/K/Kamet_DE_Kissenbr&#252;cken/Mach-ID_1516-Drawn%20RB%202011E%20T8%20Dm%20105mm" TargetMode="External"/><Relationship Id="rId1350" Type="http://schemas.openxmlformats.org/officeDocument/2006/relationships/hyperlink" Target="https://aluext.sharepoint.com/sites/DesignandFeasibility/Shared%20Documents/U/Uhlig_DE_Gelenau/Mach-ID_883-B60157,,%20B60158" TargetMode="External"/><Relationship Id="rId2401" Type="http://schemas.openxmlformats.org/officeDocument/2006/relationships/hyperlink" Target="https://aluext.sharepoint.com/sites/DesignandFeasibility/Lists/FeasibilityMainDB/DispForm.aspx?ID=1960" TargetMode="External"/><Relationship Id="rId1003" Type="http://schemas.openxmlformats.org/officeDocument/2006/relationships/hyperlink" Target="https://aluext.sharepoint.com/sites/DesignandFeasibility/Shared%20Documents/V/Val-Met%20Engineering_In_India/Mach-ID_1231-Extruded%20Flat%20bar%202014A/6082" TargetMode="External"/><Relationship Id="rId1210" Type="http://schemas.openxmlformats.org/officeDocument/2006/relationships/hyperlink" Target="https://aluext.sharepoint.com/sites/DesignandFeasibility/Shared%20Documents/M/Manfred%20J.C.%20Niemann_DE_Ditzingen/Mach-ID_1024-VK%20171" TargetMode="External"/><Relationship Id="rId3175" Type="http://schemas.openxmlformats.org/officeDocument/2006/relationships/hyperlink" Target="https://aluext.sharepoint.com/sites/DesignandFeasibility/_layouts/15/listform.aspx?PageType=4&amp;ListId=48a11f45-f27a-4e70-b33d-a95f67709e8c&amp;ID=935&amp;ContentTypeID=0x01006440C635F0E5064897CB37DE8164FE39" TargetMode="External"/><Relationship Id="rId3382" Type="http://schemas.openxmlformats.org/officeDocument/2006/relationships/hyperlink" Target="https://aluext.sharepoint.com/sites/DesignandFeasibility/_layouts/15/listform.aspx?PageType=4&amp;ListId=48a11f45-f27a-4e70-b33d-a95f67709e8c&amp;ID=728&amp;ContentTypeID=0x01006440C635F0E5064897CB37DE8164FE39" TargetMode="External"/><Relationship Id="rId4019" Type="http://schemas.openxmlformats.org/officeDocument/2006/relationships/hyperlink" Target="https://aluext.sharepoint.com/sites/DesignandFeasibility/_layouts/15/listform.aspx?PageType=4&amp;ListId=48a11f45-f27a-4e70-b33d-a95f67709e8c&amp;ID=90&amp;ContentTypeID=0x01006440C635F0E5064897CB37DE8164FE39" TargetMode="External"/><Relationship Id="rId2191" Type="http://schemas.openxmlformats.org/officeDocument/2006/relationships/hyperlink" Target="https://aluext.sharepoint.com/sites/DesignandFeasibility/Lists/FeasibilityMainDB/DispForm.aspx?ID=2175" TargetMode="External"/><Relationship Id="rId3035" Type="http://schemas.openxmlformats.org/officeDocument/2006/relationships/hyperlink" Target="https://aluext.sharepoint.com/sites/DesignandFeasibility/_layouts/15/listform.aspx?PageType=4&amp;ListId=48a11f45-f27a-4e70-b33d-a95f67709e8c&amp;ID=1076&amp;ContentTypeID=0x01006440C635F0E5064897CB37DE8164FE39" TargetMode="External"/><Relationship Id="rId3242" Type="http://schemas.openxmlformats.org/officeDocument/2006/relationships/hyperlink" Target="https://aluext.sharepoint.com/sites/DesignandFeasibility/_layouts/15/listform.aspx?PageType=4&amp;ListId=48a11f45-f27a-4e70-b33d-a95f67709e8c&amp;ID=868&amp;ContentTypeID=0x01006440C635F0E5064897CB37DE8164FE39" TargetMode="External"/><Relationship Id="rId163" Type="http://schemas.openxmlformats.org/officeDocument/2006/relationships/hyperlink" Target="https://aluext.sharepoint.com/sites/DesignandFeasibility/Shared%20Documents/F/FGS%20GmbH%20Fahrzeug-%20u%20AL-Systeme_DE_Hohenfels/Mach-ID_2082-Plankenprofile" TargetMode="External"/><Relationship Id="rId370" Type="http://schemas.openxmlformats.org/officeDocument/2006/relationships/hyperlink" Target="https://aluext.sharepoint.com/sites/DesignandFeasibility/Shared%20Documents/H/HOF%20Alutec%20Metallbearbeitungs%20GmH%20%26%20Co%20KG%28NK%29_DE_Mettingen/Mach-ID_1873-Doppel_T_Profil_HEB_160" TargetMode="External"/><Relationship Id="rId2051" Type="http://schemas.openxmlformats.org/officeDocument/2006/relationships/hyperlink" Target="https://aluext.sharepoint.com/sites/DesignandFeasibility/Shared%20Documents/C/Cometal%20Metallhalbzeuge%20GmbH_DE_Weinstadt/Mach-ID_157-Cold%20drawn%20bars" TargetMode="External"/><Relationship Id="rId3102" Type="http://schemas.openxmlformats.org/officeDocument/2006/relationships/hyperlink" Target="https://aluext.sharepoint.com/sites/DesignandFeasibility/_layouts/15/listform.aspx?PageType=4&amp;ListId=48a11f45-f27a-4e70-b33d-a95f67709e8c&amp;ID=1008&amp;ContentTypeID=0x01006440C635F0E5064897CB37DE8164FE39" TargetMode="External"/><Relationship Id="rId230" Type="http://schemas.openxmlformats.org/officeDocument/2006/relationships/hyperlink" Target="https://aluext.sharepoint.com/sites/DesignandFeasibility/Shared%20Documents/A/Aalco%20Metall%20ZN%20der%20Amari%20Metall%20GmbH_DE_Haltern%20am%20See/Mach-ID_2013-bekannte_Profile_dringend" TargetMode="External"/><Relationship Id="rId2868" Type="http://schemas.openxmlformats.org/officeDocument/2006/relationships/hyperlink" Target="https://aluext.sharepoint.com/sites/DesignandFeasibility/_layouts/15/listform.aspx?PageType=4&amp;ListId=48a11f45-f27a-4e70-b33d-a95f67709e8c&amp;ID=1243&amp;ContentTypeID=0x01006440C635F0E5064897CB37DE8164FE39" TargetMode="External"/><Relationship Id="rId3919" Type="http://schemas.openxmlformats.org/officeDocument/2006/relationships/hyperlink" Target="https://aluext.sharepoint.com/sites/DesignandFeasibility/_layouts/15/listform.aspx?PageType=4&amp;ListId=48a11f45-f27a-4e70-b33d-a95f67709e8c&amp;ID=190&amp;ContentTypeID=0x01006440C635F0E5064897CB37DE8164FE39" TargetMode="External"/><Relationship Id="rId1677" Type="http://schemas.openxmlformats.org/officeDocument/2006/relationships/hyperlink" Target="https://aluext.sharepoint.com/sites/DesignandFeasibility/Shared%20Documents/S/Schmid%20Alutec_DE_Remshalden/Mach-ID_548-Body%204204" TargetMode="External"/><Relationship Id="rId1884" Type="http://schemas.openxmlformats.org/officeDocument/2006/relationships/hyperlink" Target="https://aluext.sharepoint.com/sites/DesignandFeasibility/Shared%20Documents/P/Porsche%20AG_DE_Weissach/Mach-ID_339-komplexer%20ZSB" TargetMode="External"/><Relationship Id="rId2728" Type="http://schemas.openxmlformats.org/officeDocument/2006/relationships/hyperlink" Target="https://aluext.sharepoint.com/sites/DesignandFeasibility/Lists/FeasibilityMainDB/DispForm.aspx?ID=1633" TargetMode="External"/><Relationship Id="rId2935" Type="http://schemas.openxmlformats.org/officeDocument/2006/relationships/hyperlink" Target="https://aluext.sharepoint.com/sites/DesignandFeasibility/_layouts/15/listform.aspx?PageType=4&amp;ListId=48a11f45-f27a-4e70-b33d-a95f67709e8c&amp;ID=1176&amp;ContentTypeID=0x01006440C635F0E5064897CB37DE8164FE39" TargetMode="External"/><Relationship Id="rId907" Type="http://schemas.openxmlformats.org/officeDocument/2006/relationships/hyperlink" Target="https://aluext.sharepoint.com/sites/DesignandFeasibility/Shared%20Documents/C/Cochius_DE_Berlin/Mach-ID_1328-Cold%20drawn%20RB%20Dm%2010mm" TargetMode="External"/><Relationship Id="rId1537" Type="http://schemas.openxmlformats.org/officeDocument/2006/relationships/hyperlink" Target="https://aluext.sharepoint.com/sites/DesignandFeasibility/Shared%20Documents/W/Wild_AT_Voelkermarkt/Mach-ID_694-S&#228;ule_Schwenkarm" TargetMode="External"/><Relationship Id="rId1744" Type="http://schemas.openxmlformats.org/officeDocument/2006/relationships/hyperlink" Target="https://aluext.sharepoint.com/sites/DesignandFeasibility/Shared%20Documents/C/Cometal%20Metallhalbzeuge%20GmbH_DE_Weinstadt-Endersbach/Mach-ID_481-Cold%20Worked%20Round%20bar%206082T6" TargetMode="External"/><Relationship Id="rId1951" Type="http://schemas.openxmlformats.org/officeDocument/2006/relationships/hyperlink" Target="https://aluext.sharepoint.com/sites/DesignandFeasibility/Shared%20Documents/A/Aluminium%20Laufen_CH_Liesberg/Mach-ID_271-78437%20Headerprofil" TargetMode="External"/><Relationship Id="rId36" Type="http://schemas.openxmlformats.org/officeDocument/2006/relationships/hyperlink" Target="https://aluext.sharepoint.com/sites/DesignandFeasibility/Shared%20Documents/B/Bevego%28NK%29_SE_Hirsingsbacka/Mach-ID_2209-78611_%28ehemals_43_MN%29" TargetMode="External"/><Relationship Id="rId1604" Type="http://schemas.openxmlformats.org/officeDocument/2006/relationships/hyperlink" Target="https://aluext.sharepoint.com/sites/DesignandFeasibility/Shared%20Documents/N/Norgren%20GmbH_DE_DE%2046519%20Alpen/Mach-ID_624-4Kt-Alu%20113" TargetMode="External"/><Relationship Id="rId4010" Type="http://schemas.openxmlformats.org/officeDocument/2006/relationships/hyperlink" Target="https://aluext.sharepoint.com/sites/DesignandFeasibility/_layouts/15/listform.aspx?PageType=4&amp;ListId=48a11f45-f27a-4e70-b33d-a95f67709e8c&amp;ID=99&amp;ContentTypeID=0x01006440C635F0E5064897CB37DE8164FE39" TargetMode="External"/><Relationship Id="rId1811" Type="http://schemas.openxmlformats.org/officeDocument/2006/relationships/hyperlink" Target="https://aluext.sharepoint.com/sites/DesignandFeasibility/Shared%20Documents/S/Siemens_DE_Krefeld/Mach-ID_414-Langtr&#228;ger" TargetMode="External"/><Relationship Id="rId3569" Type="http://schemas.openxmlformats.org/officeDocument/2006/relationships/hyperlink" Target="https://aluext.sharepoint.com/sites/DesignandFeasibility/_layouts/15/listform.aspx?PageType=4&amp;ListId=48a11f45-f27a-4e70-b33d-a95f67709e8c&amp;ID=540&amp;ContentTypeID=0x01006440C635F0E5064897CB37DE8164FE39" TargetMode="External"/><Relationship Id="rId697" Type="http://schemas.openxmlformats.org/officeDocument/2006/relationships/hyperlink" Target="https://aluext.sharepoint.com/sites/DesignandFeasibility/Shared%20Documents/O/OVS_IT_Sesto%20Calende/Mach-ID_1539-Cold%20finisjhed%20RB%202024%20T4%20dia%2012mm" TargetMode="External"/><Relationship Id="rId2378" Type="http://schemas.openxmlformats.org/officeDocument/2006/relationships/hyperlink" Target="https://aluext.sharepoint.com/sites/DesignandFeasibility/Lists/FeasibilityMainDB/DispForm.aspx?ID=1983" TargetMode="External"/><Relationship Id="rId3429" Type="http://schemas.openxmlformats.org/officeDocument/2006/relationships/hyperlink" Target="https://aluext.sharepoint.com/sites/DesignandFeasibility/_layouts/15/listform.aspx?PageType=4&amp;ListId=48a11f45-f27a-4e70-b33d-a95f67709e8c&amp;ID=680&amp;ContentTypeID=0x01006440C635F0E5064897CB37DE8164FE39" TargetMode="External"/><Relationship Id="rId3776" Type="http://schemas.openxmlformats.org/officeDocument/2006/relationships/hyperlink" Target="https://aluext.sharepoint.com/sites/DesignandFeasibility/_layouts/15/listform.aspx?PageType=4&amp;ListId=48a11f45-f27a-4e70-b33d-a95f67709e8c&amp;ID=333&amp;ContentTypeID=0x01006440C635F0E5064897CB37DE8164FE39" TargetMode="External"/><Relationship Id="rId3983" Type="http://schemas.openxmlformats.org/officeDocument/2006/relationships/hyperlink" Target="https://aluext.sharepoint.com/sites/DesignandFeasibility/_layouts/15/listform.aspx?PageType=4&amp;ListId=48a11f45-f27a-4e70-b33d-a95f67709e8c&amp;ID=126&amp;ContentTypeID=0x01006440C635F0E5064897CB37DE8164FE39" TargetMode="External"/><Relationship Id="rId1187" Type="http://schemas.openxmlformats.org/officeDocument/2006/relationships/hyperlink" Target="https://aluext.sharepoint.com/sites/DesignandFeasibility/Shared%20Documents/O/OCEA%20SA_FR_Les%20Sables%20d'Olonne/Mach-ID_1047-Profil%2078698%20Ocea%20140%20x%206" TargetMode="External"/><Relationship Id="rId2585" Type="http://schemas.openxmlformats.org/officeDocument/2006/relationships/hyperlink" Target="https://aluext.sharepoint.com/sites/DesignandFeasibility/Lists/FeasibilityMainDB/DispForm.aspx?ID=1776" TargetMode="External"/><Relationship Id="rId2792" Type="http://schemas.openxmlformats.org/officeDocument/2006/relationships/hyperlink" Target="https://aluext.sharepoint.com/sites/DesignandFeasibility/_layouts/15/listform.aspx?PageType=4&amp;ListId=48a11f45-f27a-4e70-b33d-a95f67709e8c&amp;ID=1319&amp;ContentTypeID=0x01006440C635F0E5064897CB37DE8164FE39" TargetMode="External"/><Relationship Id="rId3636" Type="http://schemas.openxmlformats.org/officeDocument/2006/relationships/hyperlink" Target="https://aluext.sharepoint.com/sites/DesignandFeasibility/_layouts/15/listform.aspx?PageType=4&amp;ListId=48a11f45-f27a-4e70-b33d-a95f67709e8c&amp;ID=473&amp;ContentTypeID=0x01006440C635F0E5064897CB37DE8164FE39" TargetMode="External"/><Relationship Id="rId3843" Type="http://schemas.openxmlformats.org/officeDocument/2006/relationships/hyperlink" Target="https://aluext.sharepoint.com/sites/DesignandFeasibility/_layouts/15/listform.aspx?PageType=4&amp;ListId=48a11f45-f27a-4e70-b33d-a95f67709e8c&amp;ID=266&amp;ContentTypeID=0x01006440C635F0E5064897CB37DE8164FE39" TargetMode="External"/><Relationship Id="rId557" Type="http://schemas.openxmlformats.org/officeDocument/2006/relationships/hyperlink" Target="https://aluext.sharepoint.com/sites/DesignandFeasibility/Shared%20Documents/S/Schmoll%20Maschinen%20GmbH_DE_Roedermark/Mach-ID_1685-Lagerbock_%28Ersatz_f%C3%BCr_B65273%29" TargetMode="External"/><Relationship Id="rId764" Type="http://schemas.openxmlformats.org/officeDocument/2006/relationships/hyperlink" Target="https://aluext.sharepoint.com/sites/DesignandFeasibility/Shared%20Documents/E/Eisenmetall_DE_M&#252;nchen/Mach-ID_1471-Cold%20drawn%20RB%206082%20T6%20Dm%2050mm" TargetMode="External"/><Relationship Id="rId971" Type="http://schemas.openxmlformats.org/officeDocument/2006/relationships/hyperlink" Target="https://aluext.sharepoint.com/sites/DesignandFeasibility/Shared%20Documents/A/AMM_IT_Busnago/Mach-ID_1263-Cold%20finished%20RB%206061%20T6(51)" TargetMode="External"/><Relationship Id="rId1394" Type="http://schemas.openxmlformats.org/officeDocument/2006/relationships/hyperlink" Target="https://aluext.sharepoint.com/sites/DesignandFeasibility/Shared%20Documents/A/Alstom_Po_Katowice/Mach-ID_838-TI_ICNG" TargetMode="External"/><Relationship Id="rId2238" Type="http://schemas.openxmlformats.org/officeDocument/2006/relationships/hyperlink" Target="https://aluext.sharepoint.com/sites/DesignandFeasibility/Lists/FeasibilityMainDB/DispForm.aspx?ID=2128" TargetMode="External"/><Relationship Id="rId2445" Type="http://schemas.openxmlformats.org/officeDocument/2006/relationships/hyperlink" Target="https://aluext.sharepoint.com/sites/DesignandFeasibility/Lists/FeasibilityMainDB/DispForm.aspx?ID=1916" TargetMode="External"/><Relationship Id="rId2652" Type="http://schemas.openxmlformats.org/officeDocument/2006/relationships/hyperlink" Target="https://aluext.sharepoint.com/sites/DesignandFeasibility/Lists/FeasibilityMainDB/DispForm.aspx?ID=1709" TargetMode="External"/><Relationship Id="rId3703" Type="http://schemas.openxmlformats.org/officeDocument/2006/relationships/hyperlink" Target="https://aluext.sharepoint.com/sites/DesignandFeasibility/_layouts/15/listform.aspx?PageType=4&amp;ListId=48a11f45-f27a-4e70-b33d-a95f67709e8c&amp;ID=406&amp;ContentTypeID=0x01006440C635F0E5064897CB37DE8164FE39" TargetMode="External"/><Relationship Id="rId3910" Type="http://schemas.openxmlformats.org/officeDocument/2006/relationships/hyperlink" Target="https://aluext.sharepoint.com/sites/DesignandFeasibility/_layouts/15/listform.aspx?PageType=4&amp;ListId=48a11f45-f27a-4e70-b33d-a95f67709e8c&amp;ID=199&amp;ContentTypeID=0x01006440C635F0E5064897CB37DE8164FE39" TargetMode="External"/><Relationship Id="rId417" Type="http://schemas.openxmlformats.org/officeDocument/2006/relationships/hyperlink" Target="https://aluext.sharepoint.com/sites/DesignandFeasibility/Shared%20Documents/S/Siemens%20Mobility%20GmbH_DE_Bamberg/Mach-ID_1826-Mireo" TargetMode="External"/><Relationship Id="rId624" Type="http://schemas.openxmlformats.org/officeDocument/2006/relationships/hyperlink" Target="https://aluext.sharepoint.com/sites/DesignandFeasibility/Shared%20Documents/B/B%26T%20Exact%20GmbH_DE_Frauenstein/Mach-ID_1613-Projekt_15210308" TargetMode="External"/><Relationship Id="rId831" Type="http://schemas.openxmlformats.org/officeDocument/2006/relationships/hyperlink" Target="https://aluext.sharepoint.com/sites/DesignandFeasibility/Shared%20Documents/T/Teploobmennik_Ru_Russia/Mach-ID_1404-Cold%20finished%20RB%206061%20T6" TargetMode="External"/><Relationship Id="rId1047" Type="http://schemas.openxmlformats.org/officeDocument/2006/relationships/hyperlink" Target="https://aluext.sharepoint.com/sites/DesignandFeasibility/Shared%20Documents/P/Porsche_DE_Weissach/Mach-ID_1187-PPE-Profil" TargetMode="External"/><Relationship Id="rId1254" Type="http://schemas.openxmlformats.org/officeDocument/2006/relationships/hyperlink" Target="https://aluext.sharepoint.com/sites/DesignandFeasibility/Shared%20Documents/V/Valmet_Fi_Uusikaupunki/Mach-ID_980-Flat%20bars" TargetMode="External"/><Relationship Id="rId1461" Type="http://schemas.openxmlformats.org/officeDocument/2006/relationships/hyperlink" Target="https://aluext.sharepoint.com/sites/DesignandFeasibility/Shared%20Documents/L/Leonardo%20Helicopters_IT_Cascina%20Costa/Mach-ID_771-Extruded%20Round%20Bar%207075" TargetMode="External"/><Relationship Id="rId2305" Type="http://schemas.openxmlformats.org/officeDocument/2006/relationships/hyperlink" Target="https://aluext.sharepoint.com/sites/DesignandFeasibility/Lists/FeasibilityMainDB/DispForm.aspx?ID=2057" TargetMode="External"/><Relationship Id="rId2512" Type="http://schemas.openxmlformats.org/officeDocument/2006/relationships/hyperlink" Target="https://aluext.sharepoint.com/sites/DesignandFeasibility/Lists/FeasibilityMainDB/DispForm.aspx?ID=1849" TargetMode="External"/><Relationship Id="rId1114" Type="http://schemas.openxmlformats.org/officeDocument/2006/relationships/hyperlink" Target="https://aluext.sharepoint.com/sites/DesignandFeasibility/Shared%20Documents/B/BIKAR-METALLE%20GmbH_DE_Bad%20Berleburg/Mach-ID_1120-Extrusion_Bikar_7020" TargetMode="External"/><Relationship Id="rId1321" Type="http://schemas.openxmlformats.org/officeDocument/2006/relationships/hyperlink" Target="https://aluext.sharepoint.com/sites/DesignandFeasibility/Shared%20Documents/A/Aluminium%20Special%20Products%20Limited_GB_West%20Midlands%20DY6%207UW/Mach-ID_912-Cast-Bars-2618" TargetMode="External"/><Relationship Id="rId3079" Type="http://schemas.openxmlformats.org/officeDocument/2006/relationships/hyperlink" Target="https://aluext.sharepoint.com/sites/DesignandFeasibility/_layouts/15/listform.aspx?PageType=4&amp;ListId=48a11f45-f27a-4e70-b33d-a95f67709e8c&amp;ID=1031&amp;ContentTypeID=0x01006440C635F0E5064897CB37DE8164FE39" TargetMode="External"/><Relationship Id="rId3286" Type="http://schemas.openxmlformats.org/officeDocument/2006/relationships/hyperlink" Target="https://aluext.sharepoint.com/sites/DesignandFeasibility/_layouts/15/listform.aspx?PageType=4&amp;ListId=48a11f45-f27a-4e70-b33d-a95f67709e8c&amp;ID=824&amp;ContentTypeID=0x01006440C635F0E5064897CB37DE8164FE39" TargetMode="External"/><Relationship Id="rId3493" Type="http://schemas.openxmlformats.org/officeDocument/2006/relationships/hyperlink" Target="https://aluext.sharepoint.com/sites/DesignandFeasibility/_layouts/15/listform.aspx?PageType=4&amp;ListId=48a11f45-f27a-4e70-b33d-a95f67709e8c&amp;ID=616&amp;ContentTypeID=0x01006440C635F0E5064897CB37DE8164FE39" TargetMode="External"/><Relationship Id="rId2095" Type="http://schemas.openxmlformats.org/officeDocument/2006/relationships/hyperlink" Target="https://aluext.sharepoint.com/sites/DesignandFeasibility/Shared%20Documents/M/Manfred%20J.C.%20Niemann_DE_Bremen%20Zweigniederlassung%20Rheinzabern/Mach-ID_103-Profil%20alu%20CAI%20200x200" TargetMode="External"/><Relationship Id="rId3146" Type="http://schemas.openxmlformats.org/officeDocument/2006/relationships/hyperlink" Target="https://aluext.sharepoint.com/sites/DesignandFeasibility/_layouts/15/listform.aspx?PageType=4&amp;ListId=48a11f45-f27a-4e70-b33d-a95f67709e8c&amp;ID=964&amp;ContentTypeID=0x01006440C635F0E5064897CB37DE8164FE39" TargetMode="External"/><Relationship Id="rId3353" Type="http://schemas.openxmlformats.org/officeDocument/2006/relationships/hyperlink" Target="https://aluext.sharepoint.com/sites/DesignandFeasibility/_layouts/15/listform.aspx?PageType=4&amp;ListId=48a11f45-f27a-4e70-b33d-a95f67709e8c&amp;ID=757&amp;ContentTypeID=0x01006440C635F0E5064897CB37DE8164FE39" TargetMode="External"/><Relationship Id="rId274" Type="http://schemas.openxmlformats.org/officeDocument/2006/relationships/hyperlink" Target="https://aluext.sharepoint.com/sites/DesignandFeasibility/Shared%20Documents/S/Schondelmaier%28NK%29_DE_Gutach/Mach-ID_1969-Flange_Rund_%26_Profil" TargetMode="External"/><Relationship Id="rId481" Type="http://schemas.openxmlformats.org/officeDocument/2006/relationships/hyperlink" Target="https://aluext.sharepoint.com/sites/DesignandFeasibility/Shared%20Documents/S/Schliess-%20und%20Sicherungssysteme%20GmbH_DE_Muehlhausen/Mach-ID_1762-Seitenprofil" TargetMode="External"/><Relationship Id="rId2162" Type="http://schemas.openxmlformats.org/officeDocument/2006/relationships/hyperlink" Target="https://aluext.sharepoint.com/sites/DesignandFeasibility/Lists/FeasibilityMainDB/DispForm.aspx?ID=2204" TargetMode="External"/><Relationship Id="rId3006" Type="http://schemas.openxmlformats.org/officeDocument/2006/relationships/hyperlink" Target="https://aluext.sharepoint.com/sites/DesignandFeasibility/_layouts/15/listform.aspx?PageType=4&amp;ListId=48a11f45-f27a-4e70-b33d-a95f67709e8c&amp;ID=1105&amp;ContentTypeID=0x01006440C635F0E5064897CB37DE8164FE39" TargetMode="External"/><Relationship Id="rId3560" Type="http://schemas.openxmlformats.org/officeDocument/2006/relationships/hyperlink" Target="https://aluext.sharepoint.com/sites/DesignandFeasibility/_layouts/15/listform.aspx?PageType=4&amp;ListId=48a11f45-f27a-4e70-b33d-a95f67709e8c&amp;ID=549&amp;ContentTypeID=0x01006440C635F0E5064897CB37DE8164FE39" TargetMode="External"/><Relationship Id="rId134" Type="http://schemas.openxmlformats.org/officeDocument/2006/relationships/hyperlink" Target="https://aluext.sharepoint.com/sites/DesignandFeasibility/Shared%20Documents/S/Stadler%20Szolnok%20Kft_HU_Szolnok/Mach-ID_2111-Stadler_Szolnok" TargetMode="External"/><Relationship Id="rId3213" Type="http://schemas.openxmlformats.org/officeDocument/2006/relationships/hyperlink" Target="https://aluext.sharepoint.com/sites/DesignandFeasibility/_layouts/15/listform.aspx?PageType=4&amp;ListId=48a11f45-f27a-4e70-b33d-a95f67709e8c&amp;ID=897&amp;ContentTypeID=0x01006440C635F0E5064897CB37DE8164FE39" TargetMode="External"/><Relationship Id="rId3420" Type="http://schemas.openxmlformats.org/officeDocument/2006/relationships/hyperlink" Target="https://aluext.sharepoint.com/sites/DesignandFeasibility/_layouts/15/listform.aspx?PageType=4&amp;ListId=48a11f45-f27a-4e70-b33d-a95f67709e8c&amp;ID=689&amp;ContentTypeID=0x01006440C635F0E5064897CB37DE8164FE39" TargetMode="External"/><Relationship Id="rId341" Type="http://schemas.openxmlformats.org/officeDocument/2006/relationships/hyperlink" Target="https://aluext.sharepoint.com/sites/DesignandFeasibility/Shared%20Documents/H/Heynen%20GmbH%20%26%20CO%20KG%28NK%29_DE_Remscheid/Mach-ID_1902-Rundstange_55_mm" TargetMode="External"/><Relationship Id="rId2022" Type="http://schemas.openxmlformats.org/officeDocument/2006/relationships/hyperlink" Target="https://aluext.sharepoint.com/sites/DesignandFeasibility/Shared%20Documents/H/HSM%20Stahl-%20und%20Metallhandel_DE_Georgensgmuend/Mach-ID_193-Patronenrohr%2070x1" TargetMode="External"/><Relationship Id="rId2979" Type="http://schemas.openxmlformats.org/officeDocument/2006/relationships/hyperlink" Target="https://aluext.sharepoint.com/sites/DesignandFeasibility/_layouts/15/listform.aspx?PageType=4&amp;ListId=48a11f45-f27a-4e70-b33d-a95f67709e8c&amp;ID=1132&amp;ContentTypeID=0x01006440C635F0E5064897CB37DE8164FE39" TargetMode="External"/><Relationship Id="rId201" Type="http://schemas.openxmlformats.org/officeDocument/2006/relationships/hyperlink" Target="https://aluext.sharepoint.com/sites/DesignandFeasibility/Shared%20Documents/A/ASD%20Aluminium%20Systemtechnik%20GmbH%28NK%29_DE_Bochum/Mach-ID_2043-30_x_30_Panel" TargetMode="External"/><Relationship Id="rId1788" Type="http://schemas.openxmlformats.org/officeDocument/2006/relationships/hyperlink" Target="https://aluext.sharepoint.com/sites/DesignandFeasibility/Shared%20Documents/O/Obelux_Fi_FI-Helsinki/Mach-ID_437-Neuwerkzeug%20Prototypen%202%20Kammer%20Profil" TargetMode="External"/><Relationship Id="rId1995" Type="http://schemas.openxmlformats.org/officeDocument/2006/relationships/hyperlink" Target="https://aluext.sharepoint.com/sites/DesignandFeasibility/Shared%20Documents/A/Aviometal%20Spa_IT_Arsago%20Seprio/Mach-ID_226-Extruded%20Round%20bar%206061" TargetMode="External"/><Relationship Id="rId2839" Type="http://schemas.openxmlformats.org/officeDocument/2006/relationships/hyperlink" Target="https://aluext.sharepoint.com/sites/DesignandFeasibility/_layouts/15/listform.aspx?PageType=4&amp;ListId=48a11f45-f27a-4e70-b33d-a95f67709e8c&amp;ID=1272&amp;ContentTypeID=0x01006440C635F0E5064897CB37DE8164FE39" TargetMode="External"/><Relationship Id="rId1648" Type="http://schemas.openxmlformats.org/officeDocument/2006/relationships/hyperlink" Target="https://aluext.sharepoint.com/sites/DesignandFeasibility/Shared%20Documents/R/Rontec%20GmbH%20Metallwerke_DE_Denkendorf/Mach-ID_579-579-WZ_B11369_Tr%C3%A4gerprofil_18x26" TargetMode="External"/><Relationship Id="rId4054" Type="http://schemas.openxmlformats.org/officeDocument/2006/relationships/hyperlink" Target="https://aluext.sharepoint.com/sites/DesignandFeasibility/_layouts/15/listform.aspx?PageType=4&amp;ListId=48a11f45-f27a-4e70-b33d-a95f67709e8c&amp;ID=55&amp;ContentTypeID=0x01006440C635F0E5064897CB37DE8164FE39" TargetMode="External"/><Relationship Id="rId1508" Type="http://schemas.openxmlformats.org/officeDocument/2006/relationships/hyperlink" Target="https://aluext.sharepoint.com/sites/DesignandFeasibility/Shared%20Documents/S/Schliess-%20und%20Sicherungssysteme%20GmbH_DE_M&#252;hlhausen/Mach-ID_723-B11320" TargetMode="External"/><Relationship Id="rId1855" Type="http://schemas.openxmlformats.org/officeDocument/2006/relationships/hyperlink" Target="https://aluext.sharepoint.com/sites/DesignandFeasibility/Shared%20Documents/A/Ameuro%20Metals%20BV_NL_Gorinchem/Mach-ID_368-5" TargetMode="External"/><Relationship Id="rId2906" Type="http://schemas.openxmlformats.org/officeDocument/2006/relationships/hyperlink" Target="https://aluext.sharepoint.com/sites/DesignandFeasibility/_layouts/15/listform.aspx?PageType=4&amp;ListId=48a11f45-f27a-4e70-b33d-a95f67709e8c&amp;ID=1205&amp;ContentTypeID=0x01006440C635F0E5064897CB37DE8164FE39" TargetMode="External"/><Relationship Id="rId3070" Type="http://schemas.openxmlformats.org/officeDocument/2006/relationships/hyperlink" Target="https://aluext.sharepoint.com/sites/DesignandFeasibility/_layouts/15/listform.aspx?PageType=4&amp;ListId=48a11f45-f27a-4e70-b33d-a95f67709e8c&amp;ID=1041&amp;ContentTypeID=0x01006440C635F0E5064897CB37DE8164FE39" TargetMode="External"/><Relationship Id="rId1715" Type="http://schemas.openxmlformats.org/officeDocument/2006/relationships/hyperlink" Target="https://aluext.sharepoint.com/sites/DesignandFeasibility/Shared%20Documents/R/RMG_DE_Ladenburg/Mach-ID_510-B50235" TargetMode="External"/><Relationship Id="rId1922" Type="http://schemas.openxmlformats.org/officeDocument/2006/relationships/hyperlink" Target="https://aluext.sharepoint.com/sites/DesignandFeasibility/Shared%20Documents/B/BMW_DE_Dingolfing/Mach-ID_300-Klemmleiste%20gAMS0694" TargetMode="External"/><Relationship Id="rId3887" Type="http://schemas.openxmlformats.org/officeDocument/2006/relationships/hyperlink" Target="https://aluext.sharepoint.com/sites/DesignandFeasibility/_layouts/15/listform.aspx?PageType=4&amp;ListId=48a11f45-f27a-4e70-b33d-a95f67709e8c&amp;ID=222&amp;ContentTypeID=0x01006440C635F0E5064897CB37DE8164FE39" TargetMode="External"/><Relationship Id="rId2489" Type="http://schemas.openxmlformats.org/officeDocument/2006/relationships/hyperlink" Target="https://aluext.sharepoint.com/sites/DesignandFeasibility/Lists/FeasibilityMainDB/DispForm.aspx?ID=1872" TargetMode="External"/><Relationship Id="rId2696" Type="http://schemas.openxmlformats.org/officeDocument/2006/relationships/hyperlink" Target="https://aluext.sharepoint.com/sites/DesignandFeasibility/Lists/FeasibilityMainDB/DispForm.aspx?ID=1665" TargetMode="External"/><Relationship Id="rId3747" Type="http://schemas.openxmlformats.org/officeDocument/2006/relationships/hyperlink" Target="https://aluext.sharepoint.com/sites/DesignandFeasibility/_layouts/15/listform.aspx?PageType=4&amp;ListId=48a11f45-f27a-4e70-b33d-a95f67709e8c&amp;ID=362&amp;ContentTypeID=0x01006440C635F0E5064897CB37DE8164FE39" TargetMode="External"/><Relationship Id="rId3954" Type="http://schemas.openxmlformats.org/officeDocument/2006/relationships/hyperlink" Target="https://aluext.sharepoint.com/sites/DesignandFeasibility/_layouts/15/listform.aspx?PageType=4&amp;ListId=48a11f45-f27a-4e70-b33d-a95f67709e8c&amp;ID=155&amp;ContentTypeID=0x01006440C635F0E5064897CB37DE8164FE39" TargetMode="External"/><Relationship Id="rId668" Type="http://schemas.openxmlformats.org/officeDocument/2006/relationships/hyperlink" Target="https://aluext.sharepoint.com/sites/DesignandFeasibility/Shared%20Documents/O/OMS_IT_Avigliana/Mach-ID_1568-Extruded%20RB%202014T6%20Dm130mm" TargetMode="External"/><Relationship Id="rId875" Type="http://schemas.openxmlformats.org/officeDocument/2006/relationships/hyperlink" Target="https://aluext.sharepoint.com/sites/DesignandFeasibility/Shared%20Documents/M/Marine%20Aluminium_NO_Avaldsnes/Mach-ID_1360-Panel_shipbuilding" TargetMode="External"/><Relationship Id="rId1298" Type="http://schemas.openxmlformats.org/officeDocument/2006/relationships/hyperlink" Target="https://aluext.sharepoint.com/sites/DesignandFeasibility/Shared%20Documents/K/Kloeckner_DE_Kaufungen/Mach-ID_935-Zeichnungsprofil" TargetMode="External"/><Relationship Id="rId2349" Type="http://schemas.openxmlformats.org/officeDocument/2006/relationships/hyperlink" Target="https://aluext.sharepoint.com/sites/DesignandFeasibility/Lists/FeasibilityMainDB/DispForm.aspx?ID=2012" TargetMode="External"/><Relationship Id="rId2556" Type="http://schemas.openxmlformats.org/officeDocument/2006/relationships/hyperlink" Target="https://aluext.sharepoint.com/sites/DesignandFeasibility/Lists/FeasibilityMainDB/DispForm.aspx?ID=1805" TargetMode="External"/><Relationship Id="rId2763" Type="http://schemas.openxmlformats.org/officeDocument/2006/relationships/hyperlink" Target="https://aluext.sharepoint.com/sites/DesignandFeasibility/Lists/FeasibilityMainDB/DispForm.aspx?ID=1597" TargetMode="External"/><Relationship Id="rId2970" Type="http://schemas.openxmlformats.org/officeDocument/2006/relationships/hyperlink" Target="https://aluext.sharepoint.com/sites/DesignandFeasibility/_layouts/15/listform.aspx?PageType=4&amp;ListId=48a11f45-f27a-4e70-b33d-a95f67709e8c&amp;ID=1141&amp;ContentTypeID=0x01006440C635F0E5064897CB37DE8164FE39" TargetMode="External"/><Relationship Id="rId3607" Type="http://schemas.openxmlformats.org/officeDocument/2006/relationships/hyperlink" Target="https://aluext.sharepoint.com/sites/DesignandFeasibility/_layouts/15/listform.aspx?PageType=4&amp;ListId=48a11f45-f27a-4e70-b33d-a95f67709e8c&amp;ID=502&amp;ContentTypeID=0x01006440C635F0E5064897CB37DE8164FE39" TargetMode="External"/><Relationship Id="rId3814" Type="http://schemas.openxmlformats.org/officeDocument/2006/relationships/hyperlink" Target="https://aluext.sharepoint.com/sites/DesignandFeasibility/_layouts/15/listform.aspx?PageType=4&amp;ListId=48a11f45-f27a-4e70-b33d-a95f67709e8c&amp;ID=295&amp;ContentTypeID=0x01006440C635F0E5064897CB37DE8164FE39" TargetMode="External"/><Relationship Id="rId528" Type="http://schemas.openxmlformats.org/officeDocument/2006/relationships/hyperlink" Target="https://aluext.sharepoint.com/sites/DesignandFeasibility/Shared%20Documents/G/Gedia(NK)_DE_Attendorn/Mach-ID_1714-Ford_Mexiko_" TargetMode="External"/><Relationship Id="rId735" Type="http://schemas.openxmlformats.org/officeDocument/2006/relationships/hyperlink" Target="https://aluext.sharepoint.com/sites/DesignandFeasibility/Shared%20Documents/C/Cometal_DE_Weinstadt/Mach-ID_1501-Drawn%20RB%206082T6%20Dm%2020mm" TargetMode="External"/><Relationship Id="rId942" Type="http://schemas.openxmlformats.org/officeDocument/2006/relationships/hyperlink" Target="https://aluext.sharepoint.com/sites/DesignandFeasibility/Shared%20Documents/W/WMH_DE_Essen/Mach-ID_1292-Cold%20Drawn%20RB%202124%20T851" TargetMode="External"/><Relationship Id="rId1158" Type="http://schemas.openxmlformats.org/officeDocument/2006/relationships/hyperlink" Target="https://aluext.sharepoint.com/sites/DesignandFeasibility/Shared%20Documents/K/Kalapurna_In_Bangalore/Mach-ID_1076-Extruded%20RB%202014%20T6511" TargetMode="External"/><Relationship Id="rId1365" Type="http://schemas.openxmlformats.org/officeDocument/2006/relationships/hyperlink" Target="https://aluext.sharepoint.com/sites/DesignandFeasibility/Shared%20Documents/G/Guenzler%20Metall_DE_Uhingen/Mach-ID_868-2%20Absaugkan&#228;le" TargetMode="External"/><Relationship Id="rId1572" Type="http://schemas.openxmlformats.org/officeDocument/2006/relationships/hyperlink" Target="https://aluext.sharepoint.com/sites/DesignandFeasibility/Shared%20Documents/T/Thyssenkrupp%20Schulte_DE_Hannover/Mach-ID_657-Profil%20250x250" TargetMode="External"/><Relationship Id="rId2209" Type="http://schemas.openxmlformats.org/officeDocument/2006/relationships/hyperlink" Target="https://aluext.sharepoint.com/sites/DesignandFeasibility/Lists/FeasibilityMainDB/DispForm.aspx?ID=2157" TargetMode="External"/><Relationship Id="rId2416" Type="http://schemas.openxmlformats.org/officeDocument/2006/relationships/hyperlink" Target="https://aluext.sharepoint.com/sites/DesignandFeasibility/Lists/FeasibilityMainDB/DispForm.aspx?ID=1945" TargetMode="External"/><Relationship Id="rId2623" Type="http://schemas.openxmlformats.org/officeDocument/2006/relationships/hyperlink" Target="https://aluext.sharepoint.com/sites/DesignandFeasibility/Lists/FeasibilityMainDB/DispForm.aspx?ID=1738" TargetMode="External"/><Relationship Id="rId1018" Type="http://schemas.openxmlformats.org/officeDocument/2006/relationships/hyperlink" Target="https://aluext.sharepoint.com/sites/DesignandFeasibility/Shared%20Documents/T/Tuin_NL_Dedemsvaart/Mach-ID_1216-Extruded%20RB%207075%20T6511%20dia%2090mm" TargetMode="External"/><Relationship Id="rId1225" Type="http://schemas.openxmlformats.org/officeDocument/2006/relationships/hyperlink" Target="https://aluext.sharepoint.com/sites/DesignandFeasibility/Shared%20Documents/T/Tibnor_SE_Eskilstuna/Mach-ID_1009-Tibnor_roundbars" TargetMode="External"/><Relationship Id="rId1432" Type="http://schemas.openxmlformats.org/officeDocument/2006/relationships/hyperlink" Target="https://aluext.sharepoint.com/sites/DesignandFeasibility/Shared%20Documents/O/OMS_IT_Avigliana/Mach-ID_800-Extruded%20Round%20bar%202014T6" TargetMode="External"/><Relationship Id="rId2830" Type="http://schemas.openxmlformats.org/officeDocument/2006/relationships/hyperlink" Target="https://aluext.sharepoint.com/sites/DesignandFeasibility/_layouts/15/listform.aspx?PageType=4&amp;ListId=48a11f45-f27a-4e70-b33d-a95f67709e8c&amp;ID=1281&amp;ContentTypeID=0x01006440C635F0E5064897CB37DE8164FE39" TargetMode="External"/><Relationship Id="rId71" Type="http://schemas.openxmlformats.org/officeDocument/2006/relationships/hyperlink" Target="https://aluext.sharepoint.com/sites/DesignandFeasibility/Shared%20Documents/H/Hydro%20Extrusion%20Lichtervelde%20NV-SA_BE_Lichtervelde/Mach-ID_2174-Hydro_OBergurt_Alstom" TargetMode="External"/><Relationship Id="rId802" Type="http://schemas.openxmlformats.org/officeDocument/2006/relationships/hyperlink" Target="https://aluext.sharepoint.com/sites/DesignandFeasibility/Shared%20Documents/O/OMS_IT_Avigliana/Mach-ID_1433-Extruded%20RB%202014A%20T6" TargetMode="External"/><Relationship Id="rId3397" Type="http://schemas.openxmlformats.org/officeDocument/2006/relationships/hyperlink" Target="https://aluext.sharepoint.com/sites/DesignandFeasibility/_layouts/15/listform.aspx?PageType=4&amp;ListId=48a11f45-f27a-4e70-b33d-a95f67709e8c&amp;ID=713&amp;ContentTypeID=0x01006440C635F0E5064897CB37DE8164FE39" TargetMode="External"/><Relationship Id="rId178" Type="http://schemas.openxmlformats.org/officeDocument/2006/relationships/hyperlink" Target="https://aluext.sharepoint.com/sites/DesignandFeasibility/Shared%20Documents/T/Tesla%28NK%29_DE_Gr%C3%BCnheide/Mach-ID_2066-Sub_Frame_Crush_Can" TargetMode="External"/><Relationship Id="rId3257" Type="http://schemas.openxmlformats.org/officeDocument/2006/relationships/hyperlink" Target="https://aluext.sharepoint.com/sites/DesignandFeasibility/_layouts/15/listform.aspx?PageType=4&amp;ListId=48a11f45-f27a-4e70-b33d-a95f67709e8c&amp;ID=853&amp;ContentTypeID=0x01006440C635F0E5064897CB37DE8164FE39" TargetMode="External"/><Relationship Id="rId3464" Type="http://schemas.openxmlformats.org/officeDocument/2006/relationships/hyperlink" Target="https://aluext.sharepoint.com/sites/DesignandFeasibility/_layouts/15/listform.aspx?PageType=4&amp;ListId=48a11f45-f27a-4e70-b33d-a95f67709e8c&amp;ID=645&amp;ContentTypeID=0x01006440C635F0E5064897CB37DE8164FE39" TargetMode="External"/><Relationship Id="rId3671" Type="http://schemas.openxmlformats.org/officeDocument/2006/relationships/hyperlink" Target="https://aluext.sharepoint.com/sites/DesignandFeasibility/_layouts/15/listform.aspx?PageType=4&amp;ListId=48a11f45-f27a-4e70-b33d-a95f67709e8c&amp;ID=438&amp;ContentTypeID=0x01006440C635F0E5064897CB37DE8164FE39" TargetMode="External"/><Relationship Id="rId385" Type="http://schemas.openxmlformats.org/officeDocument/2006/relationships/hyperlink" Target="https://aluext.sharepoint.com/sites/DesignandFeasibility/Shared%20Documents/C/Cometal%20Metallhalbzeuge%20GmbH_DE_Weinstadt/Mach-ID_1858-Profilzylinderrohr" TargetMode="External"/><Relationship Id="rId592" Type="http://schemas.openxmlformats.org/officeDocument/2006/relationships/hyperlink" Target="https://aluext.sharepoint.com/sites/DesignandFeasibility/Shared%20Documents/D/Dura%20FR%20Bi%C3%A8vres%28NK%29_FR_Bi%C3%A8vres/Mach-ID_1648-G45_G48_Verbindungstr%C3%A4ger" TargetMode="External"/><Relationship Id="rId2066" Type="http://schemas.openxmlformats.org/officeDocument/2006/relationships/hyperlink" Target="https://aluext.sharepoint.com/sites/DesignandFeasibility/Shared%20Documents/A/Alinox%20Sp.%20Z.o.o._PO_Myslowice/Mach-ID_139-EXtruded%20Round%20bar" TargetMode="External"/><Relationship Id="rId2273" Type="http://schemas.openxmlformats.org/officeDocument/2006/relationships/hyperlink" Target="https://aluext.sharepoint.com/sites/DesignandFeasibility/Lists/FeasibilityMainDB/DispForm.aspx?ID=2093" TargetMode="External"/><Relationship Id="rId2480" Type="http://schemas.openxmlformats.org/officeDocument/2006/relationships/hyperlink" Target="https://aluext.sharepoint.com/sites/DesignandFeasibility/Lists/FeasibilityMainDB/DispForm.aspx?ID=1881" TargetMode="External"/><Relationship Id="rId3117" Type="http://schemas.openxmlformats.org/officeDocument/2006/relationships/hyperlink" Target="https://aluext.sharepoint.com/sites/DesignandFeasibility/_layouts/15/listform.aspx?PageType=4&amp;ListId=48a11f45-f27a-4e70-b33d-a95f67709e8c&amp;ID=993&amp;ContentTypeID=0x01006440C635F0E5064897CB37DE8164FE39" TargetMode="External"/><Relationship Id="rId3324" Type="http://schemas.openxmlformats.org/officeDocument/2006/relationships/hyperlink" Target="https://aluext.sharepoint.com/sites/DesignandFeasibility/_layouts/15/listform.aspx?PageType=4&amp;ListId=48a11f45-f27a-4e70-b33d-a95f67709e8c&amp;ID=786&amp;ContentTypeID=0x01006440C635F0E5064897CB37DE8164FE39" TargetMode="External"/><Relationship Id="rId3531" Type="http://schemas.openxmlformats.org/officeDocument/2006/relationships/hyperlink" Target="https://aluext.sharepoint.com/sites/DesignandFeasibility/_layouts/15/listform.aspx?PageType=4&amp;ListId=48a11f45-f27a-4e70-b33d-a95f67709e8c&amp;ID=578&amp;ContentTypeID=0x01006440C635F0E5064897CB37DE8164FE39" TargetMode="External"/><Relationship Id="rId245" Type="http://schemas.openxmlformats.org/officeDocument/2006/relationships/hyperlink" Target="https://aluext.sharepoint.com/sites/DesignandFeasibility/Shared%20Documents/M/MS%20Ultraschall%20Technologie%20GmbH_DE_Spaichingen/Mach-ID_1998-AluProfil" TargetMode="External"/><Relationship Id="rId452" Type="http://schemas.openxmlformats.org/officeDocument/2006/relationships/hyperlink" Target="https://aluext.sharepoint.com/sites/DesignandFeasibility/Shared%20Documents/A/Alcobra%20GmbH%20Lloyd%20Industriepark_DE_Bremen/Mach-ID_1791-U-Profil_50x100x50x9x6x9mm" TargetMode="External"/><Relationship Id="rId1082" Type="http://schemas.openxmlformats.org/officeDocument/2006/relationships/hyperlink" Target="https://aluext.sharepoint.com/sites/DesignandFeasibility/Shared%20Documents/F/Fischer%20Licht%20%26%20Metall%20GmbH%20%26%20Co%20KG_DE_M%C3%BChlhausen/Mach-ID_1152-1152-WZ_31446" TargetMode="External"/><Relationship Id="rId2133" Type="http://schemas.openxmlformats.org/officeDocument/2006/relationships/hyperlink" Target="https://aluext.sharepoint.com/sites/DesignandFeasibility/Shared%20Documents/A/Allega%20GmbH_CH_Niederglatt/Mach-ID_63-Colsworked%20Round%20Bars" TargetMode="External"/><Relationship Id="rId2340" Type="http://schemas.openxmlformats.org/officeDocument/2006/relationships/hyperlink" Target="https://aluext.sharepoint.com/sites/DesignandFeasibility/Lists/FeasibilityMainDB/DispForm.aspx?ID=2021" TargetMode="External"/><Relationship Id="rId105" Type="http://schemas.openxmlformats.org/officeDocument/2006/relationships/hyperlink" Target="https://aluext.sharepoint.com/sites/DesignandFeasibility/Shared%20Documents/T/Thyssenkrupp%20Automotive%28NK%29_DE_Heilbronn/Mach-ID_2140-PO546_L%C3%A4ngstr%C3%A4ger_%26_Verst%C3%A4rkung" TargetMode="External"/><Relationship Id="rId312" Type="http://schemas.openxmlformats.org/officeDocument/2006/relationships/hyperlink" Target="https://aluext.sharepoint.com/sites/DesignandFeasibility/Shared%20Documents/K/Klarvik%20AB_SE_Klavrestroem/Mach-ID_1931-Round_bar" TargetMode="External"/><Relationship Id="rId2200" Type="http://schemas.openxmlformats.org/officeDocument/2006/relationships/hyperlink" Target="https://aluext.sharepoint.com/sites/DesignandFeasibility/Lists/FeasibilityMainDB/DispForm.aspx?ID=2166" TargetMode="External"/><Relationship Id="rId1899" Type="http://schemas.openxmlformats.org/officeDocument/2006/relationships/hyperlink" Target="https://aluext.sharepoint.com/sites/DesignandFeasibility/Shared%20Documents/A/Alcomet%20AD_Bu_Shumen/Mach-ID_324-Alcomet_2%20profiles6060%20T66" TargetMode="External"/><Relationship Id="rId1759" Type="http://schemas.openxmlformats.org/officeDocument/2006/relationships/hyperlink" Target="https://aluext.sharepoint.com/sites/DesignandFeasibility/Shared%20Documents/O/OMS_IT_Avigliana/Mach-ID_466-OMS_2014" TargetMode="External"/><Relationship Id="rId1966" Type="http://schemas.openxmlformats.org/officeDocument/2006/relationships/hyperlink" Target="https://aluext.sharepoint.com/sites/DesignandFeasibility/Shared%20Documents/K/Kalapurna_In_Mumbai/Mach-ID_256-Extruded%20Round%20bar%207075" TargetMode="External"/><Relationship Id="rId3181" Type="http://schemas.openxmlformats.org/officeDocument/2006/relationships/hyperlink" Target="https://aluext.sharepoint.com/sites/DesignandFeasibility/_layouts/15/listform.aspx?PageType=4&amp;ListId=48a11f45-f27a-4e70-b33d-a95f67709e8c&amp;ID=929&amp;ContentTypeID=0x01006440C635F0E5064897CB37DE8164FE39" TargetMode="External"/><Relationship Id="rId4025" Type="http://schemas.openxmlformats.org/officeDocument/2006/relationships/hyperlink" Target="https://aluext.sharepoint.com/sites/DesignandFeasibility/_layouts/15/listform.aspx?PageType=4&amp;ListId=48a11f45-f27a-4e70-b33d-a95f67709e8c&amp;ID=84&amp;ContentTypeID=0x01006440C635F0E5064897CB37DE8164FE39" TargetMode="External"/><Relationship Id="rId1619" Type="http://schemas.openxmlformats.org/officeDocument/2006/relationships/hyperlink" Target="https://aluext.sharepoint.com/sites/DesignandFeasibility/Shared%20Documents/A/Aisin_BE_Belgium/Mach-ID_609-Aisin_Bumper_130D_update" TargetMode="External"/><Relationship Id="rId1826" Type="http://schemas.openxmlformats.org/officeDocument/2006/relationships/hyperlink" Target="https://aluext.sharepoint.com/sites/DesignandFeasibility/Shared%20Documents/M/Manfred%20J.C.%20Niemann_DE_Ditzingen/Mach-ID_397-RR%20280x40x3" TargetMode="External"/><Relationship Id="rId3041" Type="http://schemas.openxmlformats.org/officeDocument/2006/relationships/hyperlink" Target="https://aluext.sharepoint.com/sites/DesignandFeasibility/_layouts/15/listform.aspx?PageType=4&amp;ListId=48a11f45-f27a-4e70-b33d-a95f67709e8c&amp;ID=1070&amp;ContentTypeID=0x01006440C635F0E5064897CB37DE8164FE39" TargetMode="External"/><Relationship Id="rId3998" Type="http://schemas.openxmlformats.org/officeDocument/2006/relationships/hyperlink" Target="https://aluext.sharepoint.com/sites/DesignandFeasibility/_layouts/15/listform.aspx?PageType=4&amp;ListId=48a11f45-f27a-4e70-b33d-a95f67709e8c&amp;ID=111&amp;ContentTypeID=0x01006440C635F0E5064897CB37DE8164FE39" TargetMode="External"/><Relationship Id="rId3858" Type="http://schemas.openxmlformats.org/officeDocument/2006/relationships/hyperlink" Target="https://aluext.sharepoint.com/sites/DesignandFeasibility/_layouts/15/listform.aspx?PageType=4&amp;ListId=48a11f45-f27a-4e70-b33d-a95f67709e8c&amp;ID=251&amp;ContentTypeID=0x01006440C635F0E5064897CB37DE8164FE39" TargetMode="External"/><Relationship Id="rId779" Type="http://schemas.openxmlformats.org/officeDocument/2006/relationships/hyperlink" Target="https://aluext.sharepoint.com/sites/DesignandFeasibility/Shared%20Documents/A/artstage%20Veranstanltungstechnik_DE_Hamburg/Mach-ID_1456-Kederprofil_v4" TargetMode="External"/><Relationship Id="rId986" Type="http://schemas.openxmlformats.org/officeDocument/2006/relationships/hyperlink" Target="https://aluext.sharepoint.com/sites/DesignandFeasibility/Shared%20Documents/K/Kastens%20&amp;%20Knauer_DE_Lilienthal/Mach-ID_1248-Extruded%20RB%207075%20T73511%20Dm%2048mm" TargetMode="External"/><Relationship Id="rId2667" Type="http://schemas.openxmlformats.org/officeDocument/2006/relationships/hyperlink" Target="https://aluext.sharepoint.com/sites/DesignandFeasibility/Lists/FeasibilityMainDB/DispForm.aspx?ID=1694" TargetMode="External"/><Relationship Id="rId3718" Type="http://schemas.openxmlformats.org/officeDocument/2006/relationships/hyperlink" Target="https://aluext.sharepoint.com/sites/DesignandFeasibility/_layouts/15/listform.aspx?PageType=4&amp;ListId=48a11f45-f27a-4e70-b33d-a95f67709e8c&amp;ID=391&amp;ContentTypeID=0x01006440C635F0E5064897CB37DE8164FE39" TargetMode="External"/><Relationship Id="rId639" Type="http://schemas.openxmlformats.org/officeDocument/2006/relationships/hyperlink" Target="https://aluext.sharepoint.com/sites/DesignandFeasibility/Shared%20Documents/O/OMS_IT_Italia/Mach-ID_1597-Extruded%20RB%202014%20T6" TargetMode="External"/><Relationship Id="rId1269" Type="http://schemas.openxmlformats.org/officeDocument/2006/relationships/hyperlink" Target="https://aluext.sharepoint.com/sites/DesignandFeasibility/Shared%20Documents/A/Alstom_US_Hornell/Mach-ID_965-Metra" TargetMode="External"/><Relationship Id="rId1476" Type="http://schemas.openxmlformats.org/officeDocument/2006/relationships/hyperlink" Target="https://aluext.sharepoint.com/sites/DesignandFeasibility/Shared%20Documents/Z/Zeppelin%20Systems%20GmbH_DE_Friedrichshafen/Mach-ID_756-756-WZ_B10494" TargetMode="External"/><Relationship Id="rId2874" Type="http://schemas.openxmlformats.org/officeDocument/2006/relationships/hyperlink" Target="https://aluext.sharepoint.com/sites/DesignandFeasibility/_layouts/15/listform.aspx?PageType=4&amp;ListId=48a11f45-f27a-4e70-b33d-a95f67709e8c&amp;ID=1237&amp;ContentTypeID=0x01006440C635F0E5064897CB37DE8164FE39" TargetMode="External"/><Relationship Id="rId3925" Type="http://schemas.openxmlformats.org/officeDocument/2006/relationships/hyperlink" Target="https://aluext.sharepoint.com/sites/DesignandFeasibility/_layouts/15/listform.aspx?PageType=4&amp;ListId=48a11f45-f27a-4e70-b33d-a95f67709e8c&amp;ID=184&amp;ContentTypeID=0x01006440C635F0E5064897CB37DE8164FE39" TargetMode="External"/><Relationship Id="rId846" Type="http://schemas.openxmlformats.org/officeDocument/2006/relationships/hyperlink" Target="https://aluext.sharepoint.com/sites/DesignandFeasibility/Shared%20Documents/M/MIPM_DE_Mammendorf/Mach-ID_1389-MRI-Rack" TargetMode="External"/><Relationship Id="rId1129" Type="http://schemas.openxmlformats.org/officeDocument/2006/relationships/hyperlink" Target="https://aluext.sharepoint.com/sites/DesignandFeasibility/Shared%20Documents/F/Felder%20KG_AT_Hall%20i_%20Tirol/Mach-ID_1105-1105-WZ_42030" TargetMode="External"/><Relationship Id="rId1683" Type="http://schemas.openxmlformats.org/officeDocument/2006/relationships/hyperlink" Target="https://aluext.sharepoint.com/sites/DesignandFeasibility/Shared%20Documents/R/Righton%20Blackburns%20Ltd._GB_Bristol/Mach-ID_542-7.5_in_2014A_7075_Round_bars" TargetMode="External"/><Relationship Id="rId1890" Type="http://schemas.openxmlformats.org/officeDocument/2006/relationships/hyperlink" Target="https://aluext.sharepoint.com/sites/DesignandFeasibility/Shared%20Documents/L/Lakowa_DE_Wilthen/Mach-ID_333-Profil%201%20und%202" TargetMode="External"/><Relationship Id="rId2527" Type="http://schemas.openxmlformats.org/officeDocument/2006/relationships/hyperlink" Target="https://aluext.sharepoint.com/sites/DesignandFeasibility/Lists/FeasibilityMainDB/DispForm.aspx?ID=1834" TargetMode="External"/><Relationship Id="rId2734" Type="http://schemas.openxmlformats.org/officeDocument/2006/relationships/hyperlink" Target="https://aluext.sharepoint.com/sites/DesignandFeasibility/Lists/FeasibilityMainDB/DispForm.aspx?ID=1627" TargetMode="External"/><Relationship Id="rId2941" Type="http://schemas.openxmlformats.org/officeDocument/2006/relationships/hyperlink" Target="https://aluext.sharepoint.com/sites/DesignandFeasibility/_layouts/15/listform.aspx?PageType=4&amp;ListId=48a11f45-f27a-4e70-b33d-a95f67709e8c&amp;ID=1170&amp;ContentTypeID=0x01006440C635F0E5064897CB37DE8164FE39" TargetMode="External"/><Relationship Id="rId706" Type="http://schemas.openxmlformats.org/officeDocument/2006/relationships/hyperlink" Target="https://aluext.sharepoint.com/sites/DesignandFeasibility/Shared%20Documents/E/Eisenmetall_DE_M&#252;nchen/Mach-ID_1530-Drawn%20RB%206082%20T6%20Dm%2026mm" TargetMode="External"/><Relationship Id="rId913" Type="http://schemas.openxmlformats.org/officeDocument/2006/relationships/hyperlink" Target="https://aluext.sharepoint.com/sites/DesignandFeasibility/Shared%20Documents/C/Cometal_DE_Weinstadt/Mach-ID_1322-Drawn%20RB%207075%20T6%20Dm%2027mm" TargetMode="External"/><Relationship Id="rId1336" Type="http://schemas.openxmlformats.org/officeDocument/2006/relationships/hyperlink" Target="https://aluext.sharepoint.com/sites/DesignandFeasibility/Shared%20Documents/G/GF-CH_Schaffhausen_CH_Schaffhausen/Mach-ID_897-SPA2" TargetMode="External"/><Relationship Id="rId1543" Type="http://schemas.openxmlformats.org/officeDocument/2006/relationships/hyperlink" Target="https://aluext.sharepoint.com/sites/DesignandFeasibility/Shared%20Documents/F/Fischer%20Elektronik_DE_L&#252;denscheid/Mach-ID_687-HeatSink_300x84_Anfrage_13409" TargetMode="External"/><Relationship Id="rId1750" Type="http://schemas.openxmlformats.org/officeDocument/2006/relationships/hyperlink" Target="https://aluext.sharepoint.com/sites/DesignandFeasibility/Shared%20Documents/A/Airoldi_IT_Molteno/Mach-ID_475-Airoldi_3Flatbars" TargetMode="External"/><Relationship Id="rId2801" Type="http://schemas.openxmlformats.org/officeDocument/2006/relationships/hyperlink" Target="https://aluext.sharepoint.com/sites/DesignandFeasibility/_layouts/15/listform.aspx?PageType=4&amp;ListId=48a11f45-f27a-4e70-b33d-a95f67709e8c&amp;ID=1310&amp;ContentTypeID=0x01006440C635F0E5064897CB37DE8164FE39" TargetMode="External"/><Relationship Id="rId42" Type="http://schemas.openxmlformats.org/officeDocument/2006/relationships/hyperlink" Target="https://aluext.sharepoint.com/sites/DesignandFeasibility/Shared%20Documents/S/Schmoll%20Maschinen%20GmbH_DE_Roedermark/Mach-ID_2203-K%C3%BChler_f%C3%BCr_Linearmotor" TargetMode="External"/><Relationship Id="rId1403" Type="http://schemas.openxmlformats.org/officeDocument/2006/relationships/hyperlink" Target="https://aluext.sharepoint.com/sites/DesignandFeasibility/Shared%20Documents/K/Kalap&#251;rna_In_Mumbai/Mach-ID_829-EXtruded%20Flat%20bars" TargetMode="External"/><Relationship Id="rId1610" Type="http://schemas.openxmlformats.org/officeDocument/2006/relationships/hyperlink" Target="https://aluext.sharepoint.com/sites/DesignandFeasibility/Shared%20Documents/T/Thyssen%20Materials%20France%20SAS_FR_Maurepas/Mach-ID_618-Thyssen%20fr%20-drawn%20bars%207075%20T6%20ASNA%203016" TargetMode="External"/><Relationship Id="rId3368" Type="http://schemas.openxmlformats.org/officeDocument/2006/relationships/hyperlink" Target="https://aluext.sharepoint.com/sites/DesignandFeasibility/_layouts/15/listform.aspx?PageType=4&amp;ListId=48a11f45-f27a-4e70-b33d-a95f67709e8c&amp;ID=742&amp;ContentTypeID=0x01006440C635F0E5064897CB37DE8164FE39" TargetMode="External"/><Relationship Id="rId3575" Type="http://schemas.openxmlformats.org/officeDocument/2006/relationships/hyperlink" Target="https://aluext.sharepoint.com/sites/DesignandFeasibility/_layouts/15/listform.aspx?PageType=4&amp;ListId=48a11f45-f27a-4e70-b33d-a95f67709e8c&amp;ID=534&amp;ContentTypeID=0x01006440C635F0E5064897CB37DE8164FE39" TargetMode="External"/><Relationship Id="rId3782" Type="http://schemas.openxmlformats.org/officeDocument/2006/relationships/hyperlink" Target="https://aluext.sharepoint.com/sites/DesignandFeasibility/_layouts/15/listform.aspx?PageType=4&amp;ListId=48a11f45-f27a-4e70-b33d-a95f67709e8c&amp;ID=327&amp;ContentTypeID=0x01006440C635F0E5064897CB37DE8164FE39" TargetMode="External"/><Relationship Id="rId289" Type="http://schemas.openxmlformats.org/officeDocument/2006/relationships/hyperlink" Target="https://aluext.sharepoint.com/sites/DesignandFeasibility/Shared%20Documents/P/Phoenix%20Mecano%20Kecskem%C3%A9t%20Kft_HU_Kecskem%C3%A9t/Mach-ID_1954-68436_%2843_MN_BNN%29" TargetMode="External"/><Relationship Id="rId496" Type="http://schemas.openxmlformats.org/officeDocument/2006/relationships/hyperlink" Target="https://aluext.sharepoint.com/sites/DesignandFeasibility/Shared%20Documents/S/ST%20Extruded%20Products%20Germany%20GmbH%20-%20RMG%20-_DE_Ladenburg/Mach-ID_1746-Wandanschlussprofil" TargetMode="External"/><Relationship Id="rId2177" Type="http://schemas.openxmlformats.org/officeDocument/2006/relationships/hyperlink" Target="https://aluext.sharepoint.com/sites/DesignandFeasibility/Lists/FeasibilityMainDB/DispForm.aspx?ID=2189" TargetMode="External"/><Relationship Id="rId2384" Type="http://schemas.openxmlformats.org/officeDocument/2006/relationships/hyperlink" Target="https://aluext.sharepoint.com/sites/DesignandFeasibility/Lists/FeasibilityMainDB/DispForm.aspx?ID=1977" TargetMode="External"/><Relationship Id="rId2591" Type="http://schemas.openxmlformats.org/officeDocument/2006/relationships/hyperlink" Target="https://aluext.sharepoint.com/sites/DesignandFeasibility/Lists/FeasibilityMainDB/DispForm.aspx?ID=1770" TargetMode="External"/><Relationship Id="rId3228" Type="http://schemas.openxmlformats.org/officeDocument/2006/relationships/hyperlink" Target="https://aluext.sharepoint.com/sites/DesignandFeasibility/_layouts/15/listform.aspx?PageType=4&amp;ListId=48a11f45-f27a-4e70-b33d-a95f67709e8c&amp;ID=882&amp;ContentTypeID=0x01006440C635F0E5064897CB37DE8164FE39" TargetMode="External"/><Relationship Id="rId3435" Type="http://schemas.openxmlformats.org/officeDocument/2006/relationships/hyperlink" Target="https://aluext.sharepoint.com/sites/DesignandFeasibility/_layouts/15/listform.aspx?PageType=4&amp;ListId=48a11f45-f27a-4e70-b33d-a95f67709e8c&amp;ID=674&amp;ContentTypeID=0x01006440C635F0E5064897CB37DE8164FE39" TargetMode="External"/><Relationship Id="rId3642" Type="http://schemas.openxmlformats.org/officeDocument/2006/relationships/hyperlink" Target="https://aluext.sharepoint.com/sites/DesignandFeasibility/_layouts/15/listform.aspx?PageType=4&amp;ListId=48a11f45-f27a-4e70-b33d-a95f67709e8c&amp;ID=467&amp;ContentTypeID=0x01006440C635F0E5064897CB37DE8164FE39" TargetMode="External"/><Relationship Id="rId149" Type="http://schemas.openxmlformats.org/officeDocument/2006/relationships/hyperlink" Target="https://aluext.sharepoint.com/sites/DesignandFeasibility/Shared%20Documents/K/Klarvik%20AB_SE_Klavrestroem/Mach-ID_2096-Round_tube_%C3%98180x10mm" TargetMode="External"/><Relationship Id="rId356" Type="http://schemas.openxmlformats.org/officeDocument/2006/relationships/hyperlink" Target="https://aluext.sharepoint.com/sites/DesignandFeasibility/Shared%20Documents/W/Wabtec%28NK%29_GB_Chard%20Somerset/Mach-ID_1887-Rail_Nr_7" TargetMode="External"/><Relationship Id="rId563" Type="http://schemas.openxmlformats.org/officeDocument/2006/relationships/hyperlink" Target="https://aluext.sharepoint.com/sites/DesignandFeasibility/Shared%20Documents/S/SPIE%20SAG%20GmbH%20Rechnungspruefung_DE_Langen/Mach-ID_1679-UW_S%C3%B6mmerda" TargetMode="External"/><Relationship Id="rId770" Type="http://schemas.openxmlformats.org/officeDocument/2006/relationships/hyperlink" Target="https://aluext.sharepoint.com/sites/DesignandFeasibility/Shared%20Documents/H/Haeuselmann%20metall%20GmbH_CH_Dietlikon/Mach-ID_1465-Gu&#223;bolzen" TargetMode="External"/><Relationship Id="rId1193" Type="http://schemas.openxmlformats.org/officeDocument/2006/relationships/hyperlink" Target="https://aluext.sharepoint.com/sites/DesignandFeasibility/Shared%20Documents/G/Giese%20Inbau%20GmbH_DE_Coswig/Mach-ID_1041-B10736" TargetMode="External"/><Relationship Id="rId2037" Type="http://schemas.openxmlformats.org/officeDocument/2006/relationships/hyperlink" Target="https://aluext.sharepoint.com/sites/DesignandFeasibility/Shared%20Documents/C/Cometal%20metallhalbzeuge%20GmbH_DE_Weinstadt/Mach-ID_176-Cold%20drawn%20Square%20Bars" TargetMode="External"/><Relationship Id="rId2244" Type="http://schemas.openxmlformats.org/officeDocument/2006/relationships/hyperlink" Target="https://aluext.sharepoint.com/sites/DesignandFeasibility/Lists/FeasibilityMainDB/DispForm.aspx?ID=2122" TargetMode="External"/><Relationship Id="rId2451" Type="http://schemas.openxmlformats.org/officeDocument/2006/relationships/hyperlink" Target="https://aluext.sharepoint.com/sites/DesignandFeasibility/Lists/FeasibilityMainDB/DispForm.aspx?ID=1910" TargetMode="External"/><Relationship Id="rId216" Type="http://schemas.openxmlformats.org/officeDocument/2006/relationships/hyperlink" Target="https://aluext.sharepoint.com/sites/DesignandFeasibility/Shared%20Documents/I/Indu%20Light%20Produktion%20u%20Vertrieb%20GmbH_DE_Halle%20%28Saale%29/Mach-ID_2028-Skyline-Klappe_2013" TargetMode="External"/><Relationship Id="rId423" Type="http://schemas.openxmlformats.org/officeDocument/2006/relationships/hyperlink" Target="https://aluext.sharepoint.com/sites/DesignandFeasibility/Shared%20Documents/T/TPV%20Automotive(NK)_SI_Novo%20mesto/Mach-ID_1820-PP12336" TargetMode="External"/><Relationship Id="rId1053" Type="http://schemas.openxmlformats.org/officeDocument/2006/relationships/hyperlink" Target="https://aluext.sharepoint.com/sites/DesignandFeasibility/Shared%20Documents/G/Guenzler%20Metall_DE_Uhingen/Mach-ID_1181-10%20Zeichnungsprofile" TargetMode="External"/><Relationship Id="rId1260" Type="http://schemas.openxmlformats.org/officeDocument/2006/relationships/hyperlink" Target="https://aluext.sharepoint.com/sites/DesignandFeasibility/Shared%20Documents/B/BUG%20Aluminium-Systeme_DE_Vogt/Mach-ID_974-Profilanfrage_BUG_6060" TargetMode="External"/><Relationship Id="rId2104" Type="http://schemas.openxmlformats.org/officeDocument/2006/relationships/hyperlink" Target="https://aluext.sharepoint.com/sites/DesignandFeasibility/Shared%20Documents/I/Isel_DE_Dermbach/Mach-ID_94-ID4688%20Verbindungsprofil%20VP%2018-32" TargetMode="External"/><Relationship Id="rId3502" Type="http://schemas.openxmlformats.org/officeDocument/2006/relationships/hyperlink" Target="https://aluext.sharepoint.com/sites/DesignandFeasibility/_layouts/15/listform.aspx?PageType=4&amp;ListId=48a11f45-f27a-4e70-b33d-a95f67709e8c&amp;ID=607&amp;ContentTypeID=0x01006440C635F0E5064897CB37DE8164FE39" TargetMode="External"/><Relationship Id="rId630" Type="http://schemas.openxmlformats.org/officeDocument/2006/relationships/hyperlink" Target="https://aluext.sharepoint.com/sites/DesignandFeasibility/Shared%20Documents/A/Allega_DE_Dagmersellen/Mach-ID_1607-EXtruded%20RB%207075%20T6511%20Dm%2029mm" TargetMode="External"/><Relationship Id="rId2311" Type="http://schemas.openxmlformats.org/officeDocument/2006/relationships/hyperlink" Target="https://aluext.sharepoint.com/sites/DesignandFeasibility/Lists/FeasibilityMainDB/DispForm.aspx?ID=2051" TargetMode="External"/><Relationship Id="rId4069" Type="http://schemas.openxmlformats.org/officeDocument/2006/relationships/table" Target="../tables/table3.xml"/><Relationship Id="rId1120" Type="http://schemas.openxmlformats.org/officeDocument/2006/relationships/hyperlink" Target="https://aluext.sharepoint.com/sites/DesignandFeasibility/Shared%20Documents/K/Koenig%20&amp;%20Bauer%20Sheetfed_DE_Radebeul/Mach-ID_1114-B10888,,B10889" TargetMode="External"/><Relationship Id="rId1937" Type="http://schemas.openxmlformats.org/officeDocument/2006/relationships/hyperlink" Target="https://aluext.sharepoint.com/sites/DesignandFeasibility/Shared%20Documents/S/Skoda%20Vagonka_CZ_Ostrava/Mach-ID_285-Type%201%20+%20Type%203" TargetMode="External"/><Relationship Id="rId3085" Type="http://schemas.openxmlformats.org/officeDocument/2006/relationships/hyperlink" Target="https://aluext.sharepoint.com/sites/DesignandFeasibility/_layouts/15/listform.aspx?PageType=4&amp;ListId=48a11f45-f27a-4e70-b33d-a95f67709e8c&amp;ID=1025&amp;ContentTypeID=0x01006440C635F0E5064897CB37DE8164FE39" TargetMode="External"/><Relationship Id="rId3292" Type="http://schemas.openxmlformats.org/officeDocument/2006/relationships/hyperlink" Target="https://aluext.sharepoint.com/sites/DesignandFeasibility/_layouts/15/listform.aspx?PageType=4&amp;ListId=48a11f45-f27a-4e70-b33d-a95f67709e8c&amp;ID=818&amp;ContentTypeID=0x01006440C635F0E5064897CB37DE8164FE39" TargetMode="External"/><Relationship Id="rId3152" Type="http://schemas.openxmlformats.org/officeDocument/2006/relationships/hyperlink" Target="https://aluext.sharepoint.com/sites/DesignandFeasibility/_layouts/15/listform.aspx?PageType=4&amp;ListId=48a11f45-f27a-4e70-b33d-a95f67709e8c&amp;ID=958&amp;ContentTypeID=0x01006440C635F0E5064897CB37DE8164FE39" TargetMode="External"/><Relationship Id="rId280" Type="http://schemas.openxmlformats.org/officeDocument/2006/relationships/hyperlink" Target="https://aluext.sharepoint.com/sites/DesignandFeasibility/Shared%20Documents/S/Siemens%20Energy%28NK%29_DE_Berlin/Mach-ID_1963-Profile_f%C3%BCr_Schaltanlagen" TargetMode="External"/><Relationship Id="rId3012" Type="http://schemas.openxmlformats.org/officeDocument/2006/relationships/hyperlink" Target="https://aluext.sharepoint.com/sites/DesignandFeasibility/_layouts/15/listform.aspx?PageType=4&amp;ListId=48a11f45-f27a-4e70-b33d-a95f67709e8c&amp;ID=1099&amp;ContentTypeID=0x01006440C635F0E5064897CB37DE8164FE39" TargetMode="External"/><Relationship Id="rId140" Type="http://schemas.openxmlformats.org/officeDocument/2006/relationships/hyperlink" Target="https://aluext.sharepoint.com/sites/DesignandFeasibility/Shared%20Documents/V/Volkswagen%20AG%20Wolfsburg_DE_Wolfsburg/Mach-ID_2105-Markisenaufnahme_T7_California" TargetMode="External"/><Relationship Id="rId3969" Type="http://schemas.openxmlformats.org/officeDocument/2006/relationships/hyperlink" Target="https://aluext.sharepoint.com/sites/DesignandFeasibility/_layouts/15/listform.aspx?PageType=4&amp;ListId=48a11f45-f27a-4e70-b33d-a95f67709e8c&amp;ID=140&amp;ContentTypeID=0x01006440C635F0E5064897CB37DE8164FE39" TargetMode="External"/><Relationship Id="rId6" Type="http://schemas.openxmlformats.org/officeDocument/2006/relationships/hyperlink" Target="https://aluext.sharepoint.com/sites/DesignandFeasibility/Shared%20Documents/S/Siwing%28NK%29_DE_Neubukow/Mach-ID_2239-Mast" TargetMode="External"/><Relationship Id="rId2778" Type="http://schemas.openxmlformats.org/officeDocument/2006/relationships/hyperlink" Target="https://aluext.sharepoint.com/sites/DesignandFeasibility/Lists/FeasibilityMainDB/DispForm.aspx?ID=1571" TargetMode="External"/><Relationship Id="rId2985" Type="http://schemas.openxmlformats.org/officeDocument/2006/relationships/hyperlink" Target="https://aluext.sharepoint.com/sites/DesignandFeasibility/_layouts/15/listform.aspx?PageType=4&amp;ListId=48a11f45-f27a-4e70-b33d-a95f67709e8c&amp;ID=1126&amp;ContentTypeID=0x01006440C635F0E5064897CB37DE8164FE39" TargetMode="External"/><Relationship Id="rId3829" Type="http://schemas.openxmlformats.org/officeDocument/2006/relationships/hyperlink" Target="https://aluext.sharepoint.com/sites/DesignandFeasibility/_layouts/15/listform.aspx?PageType=4&amp;ListId=48a11f45-f27a-4e70-b33d-a95f67709e8c&amp;ID=280&amp;ContentTypeID=0x01006440C635F0E5064897CB37DE8164FE39" TargetMode="External"/><Relationship Id="rId957" Type="http://schemas.openxmlformats.org/officeDocument/2006/relationships/hyperlink" Target="https://aluext.sharepoint.com/sites/DesignandFeasibility/Shared%20Documents/A/Alutecta_DE_55481%20Kirchberg/Mach-ID_1277-32014%20Solarprofil" TargetMode="External"/><Relationship Id="rId1587" Type="http://schemas.openxmlformats.org/officeDocument/2006/relationships/hyperlink" Target="https://aluext.sharepoint.com/sites/DesignandFeasibility/Shared%20Documents/M/MTU_DE_D_Friedrichshafen/Mach-ID_641-Zusammenf&#252;hrung%202er%20Bauteile%20APCO%20ID%201452" TargetMode="External"/><Relationship Id="rId1794" Type="http://schemas.openxmlformats.org/officeDocument/2006/relationships/hyperlink" Target="https://aluext.sharepoint.com/sites/DesignandFeasibility/Shared%20Documents/O/OMT_IT_Tortona/Mach-ID_431-OMT_2335" TargetMode="External"/><Relationship Id="rId2638" Type="http://schemas.openxmlformats.org/officeDocument/2006/relationships/hyperlink" Target="https://aluext.sharepoint.com/sites/DesignandFeasibility/Lists/FeasibilityMainDB/DispForm.aspx?ID=1723" TargetMode="External"/><Relationship Id="rId2845" Type="http://schemas.openxmlformats.org/officeDocument/2006/relationships/hyperlink" Target="https://aluext.sharepoint.com/sites/DesignandFeasibility/_layouts/15/listform.aspx?PageType=4&amp;ListId=48a11f45-f27a-4e70-b33d-a95f67709e8c&amp;ID=1266&amp;ContentTypeID=0x01006440C635F0E5064897CB37DE8164FE39" TargetMode="External"/><Relationship Id="rId86" Type="http://schemas.openxmlformats.org/officeDocument/2006/relationships/hyperlink" Target="https://aluext.sharepoint.com/sites/DesignandFeasibility/Shared%20Documents/M/Manfred%20JC%20Niemann%20Zentrale%20KG_DE_Bremen/Mach-ID_2159-Rohr_102x20%2C5mm" TargetMode="External"/><Relationship Id="rId817" Type="http://schemas.openxmlformats.org/officeDocument/2006/relationships/hyperlink" Target="https://aluext.sharepoint.com/sites/DesignandFeasibility/Shared%20Documents/U/Uwe%20Weller_DE_Wetzlar/Mach-ID_1418-EXtruded%20RB%20AlEco62Sn" TargetMode="External"/><Relationship Id="rId1447" Type="http://schemas.openxmlformats.org/officeDocument/2006/relationships/hyperlink" Target="https://aluext.sharepoint.com/sites/DesignandFeasibility/Shared%20Documents/B/BIKAR-METALLE%20GmbH_DE_Bad%20Berleburg/Mach-ID_785-Profil_240x127_6082" TargetMode="External"/><Relationship Id="rId1654" Type="http://schemas.openxmlformats.org/officeDocument/2006/relationships/hyperlink" Target="https://aluext.sharepoint.com/sites/DesignandFeasibility/Shared%20Documents/M/Metallcenter%20West_DE_Leopoldshoehe/Mach-ID_573-eloxiertes%20Profil" TargetMode="External"/><Relationship Id="rId1861" Type="http://schemas.openxmlformats.org/officeDocument/2006/relationships/hyperlink" Target="https://aluext.sharepoint.com/sites/DesignandFeasibility/Shared%20Documents/L/Lifeng_CN_Shangai/Mach-ID_362-Aleco%20Stangen" TargetMode="External"/><Relationship Id="rId2705" Type="http://schemas.openxmlformats.org/officeDocument/2006/relationships/hyperlink" Target="https://aluext.sharepoint.com/sites/DesignandFeasibility/Lists/FeasibilityMainDB/DispForm.aspx?ID=1656" TargetMode="External"/><Relationship Id="rId2912" Type="http://schemas.openxmlformats.org/officeDocument/2006/relationships/hyperlink" Target="https://aluext.sharepoint.com/sites/DesignandFeasibility/_layouts/15/listform.aspx?PageType=4&amp;ListId=48a11f45-f27a-4e70-b33d-a95f67709e8c&amp;ID=1199&amp;ContentTypeID=0x01006440C635F0E5064897CB37DE8164FE39" TargetMode="External"/><Relationship Id="rId4060" Type="http://schemas.openxmlformats.org/officeDocument/2006/relationships/hyperlink" Target="https://aluext.sharepoint.com/sites/DesignandFeasibility/_layouts/15/listform.aspx?PageType=4&amp;ListId=48a11f45-f27a-4e70-b33d-a95f67709e8c&amp;ID=49&amp;ContentTypeID=0x01006440C635F0E5064897CB37DE8164FE39" TargetMode="External"/><Relationship Id="rId1307" Type="http://schemas.openxmlformats.org/officeDocument/2006/relationships/hyperlink" Target="https://aluext.sharepoint.com/sites/DesignandFeasibility/Shared%20Documents/K/Klarvik_SE_Klavrestr&#246;m/Mach-ID_926-Coupling_block_6005-T6" TargetMode="External"/><Relationship Id="rId1514" Type="http://schemas.openxmlformats.org/officeDocument/2006/relationships/hyperlink" Target="https://aluext.sharepoint.com/sites/DesignandFeasibility/Shared%20Documents/F/Flohe%20GmbH_DE_Castrop-Rauxel/Mach-ID_717-Flohe%20450%20x%2085%20mm%20mit%20Bohrung" TargetMode="External"/><Relationship Id="rId1721" Type="http://schemas.openxmlformats.org/officeDocument/2006/relationships/hyperlink" Target="https://aluext.sharepoint.com/sites/DesignandFeasibility/Shared%20Documents/W/Weinor_DE_K&#246;ln/Mach-ID_504-Rahmenprofil_230x150_neu" TargetMode="External"/><Relationship Id="rId13" Type="http://schemas.openxmlformats.org/officeDocument/2006/relationships/hyperlink" Target="https://aluext.sharepoint.com/sites/DesignandFeasibility/Shared%20Documents/B/Bega%20Gantenbrink-Leuchten%20KG_DE_Menden/Mach-ID_2232-Rohr_220x3_mit_Kerbe" TargetMode="External"/><Relationship Id="rId3479" Type="http://schemas.openxmlformats.org/officeDocument/2006/relationships/hyperlink" Target="https://aluext.sharepoint.com/sites/DesignandFeasibility/_layouts/15/listform.aspx?PageType=4&amp;ListId=48a11f45-f27a-4e70-b33d-a95f67709e8c&amp;ID=630&amp;ContentTypeID=0x01006440C635F0E5064897CB37DE8164FE39" TargetMode="External"/><Relationship Id="rId3686" Type="http://schemas.openxmlformats.org/officeDocument/2006/relationships/hyperlink" Target="https://aluext.sharepoint.com/sites/DesignandFeasibility/_layouts/15/listform.aspx?PageType=4&amp;ListId=48a11f45-f27a-4e70-b33d-a95f67709e8c&amp;ID=423&amp;ContentTypeID=0x01006440C635F0E5064897CB37DE8164FE39" TargetMode="External"/><Relationship Id="rId2288" Type="http://schemas.openxmlformats.org/officeDocument/2006/relationships/hyperlink" Target="https://aluext.sharepoint.com/sites/DesignandFeasibility/Lists/FeasibilityMainDB/DispForm.aspx?ID=2074" TargetMode="External"/><Relationship Id="rId2495" Type="http://schemas.openxmlformats.org/officeDocument/2006/relationships/hyperlink" Target="https://aluext.sharepoint.com/sites/DesignandFeasibility/Lists/FeasibilityMainDB/DispForm.aspx?ID=1866" TargetMode="External"/><Relationship Id="rId3339" Type="http://schemas.openxmlformats.org/officeDocument/2006/relationships/hyperlink" Target="https://aluext.sharepoint.com/sites/DesignandFeasibility/_layouts/15/listform.aspx?PageType=4&amp;ListId=48a11f45-f27a-4e70-b33d-a95f67709e8c&amp;ID=771&amp;ContentTypeID=0x01006440C635F0E5064897CB37DE8164FE39" TargetMode="External"/><Relationship Id="rId3893" Type="http://schemas.openxmlformats.org/officeDocument/2006/relationships/hyperlink" Target="https://aluext.sharepoint.com/sites/DesignandFeasibility/_layouts/15/listform.aspx?PageType=4&amp;ListId=48a11f45-f27a-4e70-b33d-a95f67709e8c&amp;ID=216&amp;ContentTypeID=0x01006440C635F0E5064897CB37DE8164FE39" TargetMode="External"/><Relationship Id="rId467" Type="http://schemas.openxmlformats.org/officeDocument/2006/relationships/hyperlink" Target="https://aluext.sharepoint.com/sites/DesignandFeasibility/Shared%20Documents/G/GF%28NK%29_DE_Singen/Mach-ID_1776-Einlegerohr_E-Geh%C3%A4use" TargetMode="External"/><Relationship Id="rId1097" Type="http://schemas.openxmlformats.org/officeDocument/2006/relationships/hyperlink" Target="https://aluext.sharepoint.com/sites/DesignandFeasibility/Shared%20Documents/B/Bosch%20Rexroth_DE_Stuttgart/Mach-ID_1137-Profilrohr_R900UP1372" TargetMode="External"/><Relationship Id="rId2148" Type="http://schemas.openxmlformats.org/officeDocument/2006/relationships/hyperlink" Target="https://aluext.sharepoint.com/sites/DesignandFeasibility/Shared%20Documents/M/Moked_IS_Haifa%20Bay/Mach-ID_41-6061/2024%20Round%20bars%2004/2020" TargetMode="External"/><Relationship Id="rId3546" Type="http://schemas.openxmlformats.org/officeDocument/2006/relationships/hyperlink" Target="https://aluext.sharepoint.com/sites/DesignandFeasibility/_layouts/15/listform.aspx?PageType=4&amp;ListId=48a11f45-f27a-4e70-b33d-a95f67709e8c&amp;ID=563&amp;ContentTypeID=0x01006440C635F0E5064897CB37DE8164FE39" TargetMode="External"/><Relationship Id="rId3753" Type="http://schemas.openxmlformats.org/officeDocument/2006/relationships/hyperlink" Target="https://aluext.sharepoint.com/sites/DesignandFeasibility/_layouts/15/listform.aspx?PageType=4&amp;ListId=48a11f45-f27a-4e70-b33d-a95f67709e8c&amp;ID=356&amp;ContentTypeID=0x01006440C635F0E5064897CB37DE8164FE39" TargetMode="External"/><Relationship Id="rId3960" Type="http://schemas.openxmlformats.org/officeDocument/2006/relationships/hyperlink" Target="https://aluext.sharepoint.com/sites/DesignandFeasibility/_layouts/15/listform.aspx?PageType=4&amp;ListId=48a11f45-f27a-4e70-b33d-a95f67709e8c&amp;ID=149&amp;ContentTypeID=0x01006440C635F0E5064897CB37DE8164FE39" TargetMode="External"/><Relationship Id="rId674" Type="http://schemas.openxmlformats.org/officeDocument/2006/relationships/hyperlink" Target="https://aluext.sharepoint.com/sites/DesignandFeasibility/Shared%20Documents/E/Eisenmetall_DE_M&#252;nchen/Mach-ID_1562-Cold%20drawn%20RB" TargetMode="External"/><Relationship Id="rId881" Type="http://schemas.openxmlformats.org/officeDocument/2006/relationships/hyperlink" Target="https://aluext.sharepoint.com/sites/DesignandFeasibility/Shared%20Documents/R/Robert%20Bosch_DE_Blaichach/Mach-ID_1354-Kreuz%20IPB%200265Y49AR4" TargetMode="External"/><Relationship Id="rId2355" Type="http://schemas.openxmlformats.org/officeDocument/2006/relationships/hyperlink" Target="https://aluext.sharepoint.com/sites/DesignandFeasibility/Lists/FeasibilityMainDB/DispForm.aspx?ID=2006" TargetMode="External"/><Relationship Id="rId2562" Type="http://schemas.openxmlformats.org/officeDocument/2006/relationships/hyperlink" Target="https://aluext.sharepoint.com/sites/DesignandFeasibility/Lists/FeasibilityMainDB/DispForm.aspx?ID=1799" TargetMode="External"/><Relationship Id="rId3406" Type="http://schemas.openxmlformats.org/officeDocument/2006/relationships/hyperlink" Target="https://aluext.sharepoint.com/sites/DesignandFeasibility/_layouts/15/listform.aspx?PageType=4&amp;ListId=48a11f45-f27a-4e70-b33d-a95f67709e8c&amp;ID=703&amp;ContentTypeID=0x01006440C635F0E5064897CB37DE8164FE39" TargetMode="External"/><Relationship Id="rId3613" Type="http://schemas.openxmlformats.org/officeDocument/2006/relationships/hyperlink" Target="https://aluext.sharepoint.com/sites/DesignandFeasibility/_layouts/15/listform.aspx?PageType=4&amp;ListId=48a11f45-f27a-4e70-b33d-a95f67709e8c&amp;ID=496&amp;ContentTypeID=0x01006440C635F0E5064897CB37DE8164FE39" TargetMode="External"/><Relationship Id="rId3820" Type="http://schemas.openxmlformats.org/officeDocument/2006/relationships/hyperlink" Target="https://aluext.sharepoint.com/sites/DesignandFeasibility/_layouts/15/listform.aspx?PageType=4&amp;ListId=48a11f45-f27a-4e70-b33d-a95f67709e8c&amp;ID=289&amp;ContentTypeID=0x01006440C635F0E5064897CB37DE8164FE39" TargetMode="External"/><Relationship Id="rId327" Type="http://schemas.openxmlformats.org/officeDocument/2006/relationships/hyperlink" Target="https://aluext.sharepoint.com/sites/DesignandFeasibility/Shared%20Documents/S/Scania(NK)_SE_S&#246;dert&#228;lje/Mach-ID_1916-BEV3_Bracket" TargetMode="External"/><Relationship Id="rId534" Type="http://schemas.openxmlformats.org/officeDocument/2006/relationships/hyperlink" Target="https://aluext.sharepoint.com/sites/DesignandFeasibility/Shared%20Documents/M/ML%20Metall-Concept%20GmbH_DE_Freudenstadt/Mach-ID_1708-Energiespreicher" TargetMode="External"/><Relationship Id="rId741" Type="http://schemas.openxmlformats.org/officeDocument/2006/relationships/hyperlink" Target="https://aluext.sharepoint.com/sites/DesignandFeasibility/Shared%20Documents/A/AMI_BE_Gosselies/Mach-ID_1495-Extruded%20RB%202024%20F%20Dm%20180mm" TargetMode="External"/><Relationship Id="rId1164" Type="http://schemas.openxmlformats.org/officeDocument/2006/relationships/hyperlink" Target="https://aluext.sharepoint.com/sites/DesignandFeasibility/Shared%20Documents/S/Sureweld%20Pty%20Ltd_Au_Wangaratta/Mach-ID_1070-Channels_7005_6082" TargetMode="External"/><Relationship Id="rId1371" Type="http://schemas.openxmlformats.org/officeDocument/2006/relationships/hyperlink" Target="https://aluext.sharepoint.com/sites/DesignandFeasibility/Shared%20Documents/G/Guenzler%20Metall_DE_Uhingen/Mach-ID_862-Vkt.%20144%20+%20Vkt.194" TargetMode="External"/><Relationship Id="rId2008" Type="http://schemas.openxmlformats.org/officeDocument/2006/relationships/hyperlink" Target="https://aluext.sharepoint.com/sites/DesignandFeasibility/Shared%20Documents/A/Alumeco%20A/S_DK_Odense/Mach-ID_210-cust.profile_6061T6" TargetMode="External"/><Relationship Id="rId2215" Type="http://schemas.openxmlformats.org/officeDocument/2006/relationships/hyperlink" Target="https://aluext.sharepoint.com/sites/DesignandFeasibility/Lists/FeasibilityMainDB/DispForm.aspx?ID=2151" TargetMode="External"/><Relationship Id="rId2422" Type="http://schemas.openxmlformats.org/officeDocument/2006/relationships/hyperlink" Target="https://aluext.sharepoint.com/sites/DesignandFeasibility/Lists/FeasibilityMainDB/DispForm.aspx?ID=1939" TargetMode="External"/><Relationship Id="rId601" Type="http://schemas.openxmlformats.org/officeDocument/2006/relationships/hyperlink" Target="https://aluext.sharepoint.com/sites/DesignandFeasibility/Shared%20Documents/I/IMS%20Trossingen%20GmbH_DE_Duesseldorf/Mach-ID_1639-Rundstange_315-320" TargetMode="External"/><Relationship Id="rId1024" Type="http://schemas.openxmlformats.org/officeDocument/2006/relationships/hyperlink" Target="https://aluext.sharepoint.com/sites/DesignandFeasibility/Shared%20Documents/H/Heine%20&amp;%20Beisswenger_DE_Fellbach/Mach-ID_1210-Extruded%20RB%207075%20T6511%20Dm%2036mm" TargetMode="External"/><Relationship Id="rId1231" Type="http://schemas.openxmlformats.org/officeDocument/2006/relationships/hyperlink" Target="https://aluext.sharepoint.com/sites/DesignandFeasibility/Shared%20Documents/P/Packer%20Quality%20metals_Is_Kiryat%20Malachi/Mach-ID_1003-7" TargetMode="External"/><Relationship Id="rId3196" Type="http://schemas.openxmlformats.org/officeDocument/2006/relationships/hyperlink" Target="https://aluext.sharepoint.com/sites/DesignandFeasibility/_layouts/15/listform.aspx?PageType=4&amp;ListId=48a11f45-f27a-4e70-b33d-a95f67709e8c&amp;ID=914&amp;ContentTypeID=0x01006440C635F0E5064897CB37DE8164FE39" TargetMode="External"/><Relationship Id="rId3056" Type="http://schemas.openxmlformats.org/officeDocument/2006/relationships/hyperlink" Target="https://aluext.sharepoint.com/sites/DesignandFeasibility/_layouts/15/listform.aspx?PageType=4&amp;ListId=48a11f45-f27a-4e70-b33d-a95f67709e8c&amp;ID=1055&amp;ContentTypeID=0x01006440C635F0E5064897CB37DE8164FE39" TargetMode="External"/><Relationship Id="rId3263" Type="http://schemas.openxmlformats.org/officeDocument/2006/relationships/hyperlink" Target="https://aluext.sharepoint.com/sites/DesignandFeasibility/_layouts/15/listform.aspx?PageType=4&amp;ListId=48a11f45-f27a-4e70-b33d-a95f67709e8c&amp;ID=847&amp;ContentTypeID=0x01006440C635F0E5064897CB37DE8164FE39" TargetMode="External"/><Relationship Id="rId3470" Type="http://schemas.openxmlformats.org/officeDocument/2006/relationships/hyperlink" Target="https://aluext.sharepoint.com/sites/DesignandFeasibility/_layouts/15/listform.aspx?PageType=4&amp;ListId=48a11f45-f27a-4e70-b33d-a95f67709e8c&amp;ID=639&amp;ContentTypeID=0x01006440C635F0E5064897CB37DE8164FE39" TargetMode="External"/><Relationship Id="rId184" Type="http://schemas.openxmlformats.org/officeDocument/2006/relationships/hyperlink" Target="https://aluext.sharepoint.com/sites/DesignandFeasibility/Shared%20Documents/R/Robert%20Bosch%20GmbH_DE_Stuttgart-Zuffenhausen/Mach-ID_2060-Gen10_F92_F93" TargetMode="External"/><Relationship Id="rId391" Type="http://schemas.openxmlformats.org/officeDocument/2006/relationships/hyperlink" Target="https://aluext.sharepoint.com/sites/DesignandFeasibility/Shared%20Documents/A/Arthur%20Weber%20AG_CH_Seewen%20CZ/Mach-ID_1852-Terassenabschluss" TargetMode="External"/><Relationship Id="rId1908" Type="http://schemas.openxmlformats.org/officeDocument/2006/relationships/hyperlink" Target="https://aluext.sharepoint.com/sites/DesignandFeasibility/Shared%20Documents/J/Jungheinrich_DE_Offenbach/Mach-ID_315-Profile_M00" TargetMode="External"/><Relationship Id="rId2072" Type="http://schemas.openxmlformats.org/officeDocument/2006/relationships/hyperlink" Target="https://aluext.sharepoint.com/sites/DesignandFeasibility/Shared%20Documents/C/Cometal%20Metallhalbzeuge%20GmbH_DE_Weinstadt/Mach-ID_131-Cold%20drawn%20round%20bar" TargetMode="External"/><Relationship Id="rId3123" Type="http://schemas.openxmlformats.org/officeDocument/2006/relationships/hyperlink" Target="https://aluext.sharepoint.com/sites/DesignandFeasibility/_layouts/15/listform.aspx?PageType=4&amp;ListId=48a11f45-f27a-4e70-b33d-a95f67709e8c&amp;ID=987&amp;ContentTypeID=0x01006440C635F0E5064897CB37DE8164FE39" TargetMode="External"/><Relationship Id="rId251" Type="http://schemas.openxmlformats.org/officeDocument/2006/relationships/hyperlink" Target="https://aluext.sharepoint.com/sites/DesignandFeasibility/Shared%20Documents/W/W%20Hartmann%20%26%20Co%20GmbH%20%26%20Co%20KG_DE_Gladbeck/Mach-ID_1992-Pressprofil_f%C3%BCr_techn_Walzen" TargetMode="External"/><Relationship Id="rId3330" Type="http://schemas.openxmlformats.org/officeDocument/2006/relationships/hyperlink" Target="https://aluext.sharepoint.com/sites/DesignandFeasibility/_layouts/15/listform.aspx?PageType=4&amp;ListId=48a11f45-f27a-4e70-b33d-a95f67709e8c&amp;ID=780&amp;ContentTypeID=0x01006440C635F0E5064897CB37DE8164FE39" TargetMode="External"/><Relationship Id="rId2889" Type="http://schemas.openxmlformats.org/officeDocument/2006/relationships/hyperlink" Target="https://aluext.sharepoint.com/sites/DesignandFeasibility/_layouts/15/listform.aspx?PageType=4&amp;ListId=48a11f45-f27a-4e70-b33d-a95f67709e8c&amp;ID=1222&amp;ContentTypeID=0x01006440C635F0E5064897CB37DE8164FE39" TargetMode="External"/><Relationship Id="rId111" Type="http://schemas.openxmlformats.org/officeDocument/2006/relationships/hyperlink" Target="https://aluext.sharepoint.com/sites/DesignandFeasibility/Shared%20Documents/M/MES%20Euro%20Metrics%28NK%29_PL_Zielona%20G%C3%B3ra/Mach-ID_2134-Tray_Profil" TargetMode="External"/><Relationship Id="rId1698" Type="http://schemas.openxmlformats.org/officeDocument/2006/relationships/hyperlink" Target="https://aluext.sharepoint.com/sites/DesignandFeasibility/Shared%20Documents/F/Fischer%20Licht%20%26%20Metall%20GmbH%20%26%20Co%20KG_DE_M%C3%BChlhausen/Mach-ID_527-527-Fischer_WZ_50634" TargetMode="External"/><Relationship Id="rId2749" Type="http://schemas.openxmlformats.org/officeDocument/2006/relationships/hyperlink" Target="https://aluext.sharepoint.com/sites/DesignandFeasibility/Lists/FeasibilityMainDB/DispForm.aspx?ID=1612" TargetMode="External"/><Relationship Id="rId2956" Type="http://schemas.openxmlformats.org/officeDocument/2006/relationships/hyperlink" Target="https://aluext.sharepoint.com/sites/DesignandFeasibility/_layouts/15/listform.aspx?PageType=4&amp;ListId=48a11f45-f27a-4e70-b33d-a95f67709e8c&amp;ID=1155&amp;ContentTypeID=0x01006440C635F0E5064897CB37DE8164FE39" TargetMode="External"/><Relationship Id="rId928" Type="http://schemas.openxmlformats.org/officeDocument/2006/relationships/hyperlink" Target="https://aluext.sharepoint.com/sites/DesignandFeasibility/Shared%20Documents/R/Rema_DE_Rockenhausen/Mach-ID_1307-Flachstange%20190x10" TargetMode="External"/><Relationship Id="rId1558" Type="http://schemas.openxmlformats.org/officeDocument/2006/relationships/hyperlink" Target="https://aluext.sharepoint.com/sites/DesignandFeasibility/Shared%20Documents/A/A.T.I.B._IT_Dello/Mach-ID_672-ATIB_7020" TargetMode="External"/><Relationship Id="rId1765" Type="http://schemas.openxmlformats.org/officeDocument/2006/relationships/hyperlink" Target="https://aluext.sharepoint.com/sites/DesignandFeasibility/Shared%20Documents/H/Hitach%20Rail%20Europe%20%20Ltd(NK)_GB_Newton%20Aycliffe/Mach-ID_460-RFQ_1837%20-%20SRD-AT300SXR-87%20Side%20Skirts" TargetMode="External"/><Relationship Id="rId2609" Type="http://schemas.openxmlformats.org/officeDocument/2006/relationships/hyperlink" Target="https://aluext.sharepoint.com/sites/DesignandFeasibility/Lists/FeasibilityMainDB/DispForm.aspx?ID=1752" TargetMode="External"/><Relationship Id="rId57" Type="http://schemas.openxmlformats.org/officeDocument/2006/relationships/hyperlink" Target="https://aluext.sharepoint.com/sites/DesignandFeasibility/Shared%20Documents/G/General%20Dynamics%20European%20Land%20Systems-Bridge%20Systems%20GmbH_DE_Kaiserslautern/Mach-ID_2188-77021" TargetMode="External"/><Relationship Id="rId1418" Type="http://schemas.openxmlformats.org/officeDocument/2006/relationships/hyperlink" Target="https://aluext.sharepoint.com/sites/DesignandFeasibility/Shared%20Documents/D/Data%20F_IT_Pinasca/Mach-ID_814-Extruded%20Round%20Bar%206061%20T6511" TargetMode="External"/><Relationship Id="rId1972" Type="http://schemas.openxmlformats.org/officeDocument/2006/relationships/hyperlink" Target="https://aluext.sharepoint.com/sites/DesignandFeasibility/Shared%20Documents/S/Siemens_DE_Krefeld/Mach-ID_250-&#214;BB%204%20Option%20(11%20Z&#252;ge)" TargetMode="External"/><Relationship Id="rId2816" Type="http://schemas.openxmlformats.org/officeDocument/2006/relationships/hyperlink" Target="https://aluext.sharepoint.com/sites/DesignandFeasibility/_layouts/15/listform.aspx?PageType=4&amp;ListId=48a11f45-f27a-4e70-b33d-a95f67709e8c&amp;ID=1295&amp;ContentTypeID=0x01006440C635F0E5064897CB37DE8164FE39" TargetMode="External"/><Relationship Id="rId4031" Type="http://schemas.openxmlformats.org/officeDocument/2006/relationships/hyperlink" Target="https://aluext.sharepoint.com/sites/DesignandFeasibility/_layouts/15/listform.aspx?PageType=4&amp;ListId=48a11f45-f27a-4e70-b33d-a95f67709e8c&amp;ID=78&amp;ContentTypeID=0x01006440C635F0E5064897CB37DE8164FE39" TargetMode="External"/><Relationship Id="rId1625" Type="http://schemas.openxmlformats.org/officeDocument/2006/relationships/hyperlink" Target="https://aluext.sharepoint.com/sites/DesignandFeasibility/Shared%20Documents/L/Loruenser%20Austria%20GmbH_AT_AT-Schlins/Mach-ID_603-603-Rohre_350_x_14_-_160_x_8" TargetMode="External"/><Relationship Id="rId1832" Type="http://schemas.openxmlformats.org/officeDocument/2006/relationships/hyperlink" Target="https://aluext.sharepoint.com/sites/DesignandFeasibility/Shared%20Documents/B/Bode_DE_Kassel/Mach-ID_391-25-925-1444-000" TargetMode="External"/><Relationship Id="rId3797" Type="http://schemas.openxmlformats.org/officeDocument/2006/relationships/hyperlink" Target="https://aluext.sharepoint.com/sites/DesignandFeasibility/_layouts/15/listform.aspx?PageType=4&amp;ListId=48a11f45-f27a-4e70-b33d-a95f67709e8c&amp;ID=312&amp;ContentTypeID=0x01006440C635F0E5064897CB37DE8164FE39" TargetMode="External"/><Relationship Id="rId2399" Type="http://schemas.openxmlformats.org/officeDocument/2006/relationships/hyperlink" Target="https://aluext.sharepoint.com/sites/DesignandFeasibility/Lists/FeasibilityMainDB/DispForm.aspx?ID=1962" TargetMode="External"/><Relationship Id="rId3657" Type="http://schemas.openxmlformats.org/officeDocument/2006/relationships/hyperlink" Target="https://aluext.sharepoint.com/sites/DesignandFeasibility/_layouts/15/listform.aspx?PageType=4&amp;ListId=48a11f45-f27a-4e70-b33d-a95f67709e8c&amp;ID=452&amp;ContentTypeID=0x01006440C635F0E5064897CB37DE8164FE39" TargetMode="External"/><Relationship Id="rId3864" Type="http://schemas.openxmlformats.org/officeDocument/2006/relationships/hyperlink" Target="https://aluext.sharepoint.com/sites/DesignandFeasibility/_layouts/15/listform.aspx?PageType=4&amp;ListId=48a11f45-f27a-4e70-b33d-a95f67709e8c&amp;ID=245&amp;ContentTypeID=0x01006440C635F0E5064897CB37DE8164FE39" TargetMode="External"/><Relationship Id="rId578" Type="http://schemas.openxmlformats.org/officeDocument/2006/relationships/hyperlink" Target="https://aluext.sharepoint.com/sites/DesignandFeasibility/Shared%20Documents/Z/Zimmer%20GmbH%28NK%29_DE_Rheinau/Mach-ID_1662-Achsgrundprofil_AMB080" TargetMode="External"/><Relationship Id="rId785" Type="http://schemas.openxmlformats.org/officeDocument/2006/relationships/hyperlink" Target="https://aluext.sharepoint.com/sites/DesignandFeasibility/Shared%20Documents/A/Allega_CH_Dagmersellen/Mach-ID_1450-Extruded%20RB%206061%20/%202024" TargetMode="External"/><Relationship Id="rId992" Type="http://schemas.openxmlformats.org/officeDocument/2006/relationships/hyperlink" Target="https://aluext.sharepoint.com/sites/DesignandFeasibility/Shared%20Documents/M/ML%20Metall-Concept%20GmbH_DE_Freudenstadt/Mach-ID_1242-K&#252;hlprofil_6060_Metallconcept" TargetMode="External"/><Relationship Id="rId2259" Type="http://schemas.openxmlformats.org/officeDocument/2006/relationships/hyperlink" Target="https://aluext.sharepoint.com/sites/DesignandFeasibility/Lists/FeasibilityMainDB/DispForm.aspx?ID=2107" TargetMode="External"/><Relationship Id="rId2466" Type="http://schemas.openxmlformats.org/officeDocument/2006/relationships/hyperlink" Target="https://aluext.sharepoint.com/sites/DesignandFeasibility/Lists/FeasibilityMainDB/DispForm.aspx?ID=1895" TargetMode="External"/><Relationship Id="rId2673" Type="http://schemas.openxmlformats.org/officeDocument/2006/relationships/hyperlink" Target="https://aluext.sharepoint.com/sites/DesignandFeasibility/Lists/FeasibilityMainDB/DispForm.aspx?ID=1688" TargetMode="External"/><Relationship Id="rId2880" Type="http://schemas.openxmlformats.org/officeDocument/2006/relationships/hyperlink" Target="https://aluext.sharepoint.com/sites/DesignandFeasibility/_layouts/15/listform.aspx?PageType=4&amp;ListId=48a11f45-f27a-4e70-b33d-a95f67709e8c&amp;ID=1231&amp;ContentTypeID=0x01006440C635F0E5064897CB37DE8164FE39" TargetMode="External"/><Relationship Id="rId3517" Type="http://schemas.openxmlformats.org/officeDocument/2006/relationships/hyperlink" Target="https://aluext.sharepoint.com/sites/DesignandFeasibility/_layouts/15/listform.aspx?PageType=4&amp;ListId=48a11f45-f27a-4e70-b33d-a95f67709e8c&amp;ID=592&amp;ContentTypeID=0x01006440C635F0E5064897CB37DE8164FE39" TargetMode="External"/><Relationship Id="rId3724" Type="http://schemas.openxmlformats.org/officeDocument/2006/relationships/hyperlink" Target="https://aluext.sharepoint.com/sites/DesignandFeasibility/_layouts/15/listform.aspx?PageType=4&amp;ListId=48a11f45-f27a-4e70-b33d-a95f67709e8c&amp;ID=385&amp;ContentTypeID=0x01006440C635F0E5064897CB37DE8164FE39" TargetMode="External"/><Relationship Id="rId3931" Type="http://schemas.openxmlformats.org/officeDocument/2006/relationships/hyperlink" Target="https://aluext.sharepoint.com/sites/DesignandFeasibility/_layouts/15/listform.aspx?PageType=4&amp;ListId=48a11f45-f27a-4e70-b33d-a95f67709e8c&amp;ID=178&amp;ContentTypeID=0x01006440C635F0E5064897CB37DE8164FE39" TargetMode="External"/><Relationship Id="rId438" Type="http://schemas.openxmlformats.org/officeDocument/2006/relationships/hyperlink" Target="https://aluext.sharepoint.com/sites/DesignandFeasibility/Shared%20Documents/M/Magna%20Steyr%20Fahrzeugtechnik%20AG%20%26%20Co%20KG_AT_Graz/Mach-ID_1805-MMA_Battery_Tray_" TargetMode="External"/><Relationship Id="rId645" Type="http://schemas.openxmlformats.org/officeDocument/2006/relationships/hyperlink" Target="https://aluext.sharepoint.com/sites/DesignandFeasibility/Shared%20Documents/D/Duan_DE_Loznica/Mach-ID_1591-Batterierahmen" TargetMode="External"/><Relationship Id="rId852" Type="http://schemas.openxmlformats.org/officeDocument/2006/relationships/hyperlink" Target="https://aluext.sharepoint.com/sites/DesignandFeasibility/Shared%20Documents/A/Aviometal_IT_Arsago%20Seprio/Mach-ID_1383-Extruded%20Flat%20Bar%20100x120mm%207075%20T73511" TargetMode="External"/><Relationship Id="rId1068" Type="http://schemas.openxmlformats.org/officeDocument/2006/relationships/hyperlink" Target="https://aluext.sharepoint.com/sites/DesignandFeasibility/Shared%20Documents/N/Nexter_FR_France/Mach-ID_1166-Extruded/Cod%20drawn%20RB%20different%20diameters" TargetMode="External"/><Relationship Id="rId1275" Type="http://schemas.openxmlformats.org/officeDocument/2006/relationships/hyperlink" Target="https://aluext.sharepoint.com/sites/DesignandFeasibility/Shared%20Documents/L/LMT_DE_Hilpoltstein/Mach-ID_959-Nutensteinprofil" TargetMode="External"/><Relationship Id="rId1482" Type="http://schemas.openxmlformats.org/officeDocument/2006/relationships/hyperlink" Target="https://aluext.sharepoint.com/sites/DesignandFeasibility/Shared%20Documents/S/SPIE%20SAG%20GmbH%20Rechnungspruefung_DE_Oberhause/Mach-ID_750-750-UW_Pirach" TargetMode="External"/><Relationship Id="rId2119" Type="http://schemas.openxmlformats.org/officeDocument/2006/relationships/hyperlink" Target="https://aluext.sharepoint.com/sites/DesignandFeasibility/Shared%20Documents/B/BMW_DE_Dingolfing/Mach-ID_78-Klemmleiste%20und%20Auffahrschutz,,%20QB50%20bereits%20erstellt,,%20Unterlagen%20aus%20unter%206996%20abgespeichert" TargetMode="External"/><Relationship Id="rId2326" Type="http://schemas.openxmlformats.org/officeDocument/2006/relationships/hyperlink" Target="https://aluext.sharepoint.com/sites/DesignandFeasibility/Lists/FeasibilityMainDB/DispForm.aspx?ID=2035" TargetMode="External"/><Relationship Id="rId2533" Type="http://schemas.openxmlformats.org/officeDocument/2006/relationships/hyperlink" Target="https://aluext.sharepoint.com/sites/DesignandFeasibility/Lists/FeasibilityMainDB/DispForm.aspx?ID=1828" TargetMode="External"/><Relationship Id="rId2740" Type="http://schemas.openxmlformats.org/officeDocument/2006/relationships/hyperlink" Target="https://aluext.sharepoint.com/sites/DesignandFeasibility/Lists/FeasibilityMainDB/DispForm.aspx?ID=1621" TargetMode="External"/><Relationship Id="rId505" Type="http://schemas.openxmlformats.org/officeDocument/2006/relationships/hyperlink" Target="https://aluext.sharepoint.com/sites/DesignandFeasibility/Shared%20Documents/S/Saint%20Jean%20Industries%20Stuttgart%20GmbH_DE_Ilsfeld-Auenstein/Mach-ID_1737-Tunnelbruecke_Porsche" TargetMode="External"/><Relationship Id="rId712" Type="http://schemas.openxmlformats.org/officeDocument/2006/relationships/hyperlink" Target="https://aluext.sharepoint.com/sites/DesignandFeasibility/Shared%20Documents/E/Eisenmetall_DE_Munchen/Mach-ID_1524-Drawn%20RB%202007%20T3%20Dm%2030/38mm" TargetMode="External"/><Relationship Id="rId1135" Type="http://schemas.openxmlformats.org/officeDocument/2006/relationships/hyperlink" Target="https://aluext.sharepoint.com/sites/DesignandFeasibility/Shared%20Documents/M/Med%20Technology_IT_Guidonia/Mach-ID_1099-Extruded%20and%20Cold%20finished%20round%20bar%207075/6061" TargetMode="External"/><Relationship Id="rId1342" Type="http://schemas.openxmlformats.org/officeDocument/2006/relationships/hyperlink" Target="https://aluext.sharepoint.com/sites/DesignandFeasibility/Shared%20Documents/W/WFEL%20Ltd_GB_Stockport%20SK4%205DY/Mach-ID_891-Div_Shapes_232B" TargetMode="External"/><Relationship Id="rId1202" Type="http://schemas.openxmlformats.org/officeDocument/2006/relationships/hyperlink" Target="https://aluext.sharepoint.com/sites/DesignandFeasibility/Shared%20Documents/O/Omexom%20Umspannwerke%20GmbH_DE_Halberstadt/Mach-ID_1032-1032-UW_Mehringen" TargetMode="External"/><Relationship Id="rId2600" Type="http://schemas.openxmlformats.org/officeDocument/2006/relationships/hyperlink" Target="https://aluext.sharepoint.com/sites/DesignandFeasibility/Lists/FeasibilityMainDB/DispForm.aspx?ID=1761" TargetMode="External"/><Relationship Id="rId3167" Type="http://schemas.openxmlformats.org/officeDocument/2006/relationships/hyperlink" Target="https://aluext.sharepoint.com/sites/DesignandFeasibility/_layouts/15/listform.aspx?PageType=4&amp;ListId=48a11f45-f27a-4e70-b33d-a95f67709e8c&amp;ID=943&amp;ContentTypeID=0x01006440C635F0E5064897CB37DE8164FE39" TargetMode="External"/><Relationship Id="rId295" Type="http://schemas.openxmlformats.org/officeDocument/2006/relationships/hyperlink" Target="https://aluext.sharepoint.com/sites/DesignandFeasibility/Shared%20Documents/M/Minth%20Group(NK)_RS_Loznica/Mach-ID_1948-Various_profiles" TargetMode="External"/><Relationship Id="rId3374" Type="http://schemas.openxmlformats.org/officeDocument/2006/relationships/hyperlink" Target="https://aluext.sharepoint.com/sites/DesignandFeasibility/_layouts/15/listform.aspx?PageType=4&amp;ListId=48a11f45-f27a-4e70-b33d-a95f67709e8c&amp;ID=736&amp;ContentTypeID=0x01006440C635F0E5064897CB37DE8164FE39" TargetMode="External"/><Relationship Id="rId3581" Type="http://schemas.openxmlformats.org/officeDocument/2006/relationships/hyperlink" Target="https://aluext.sharepoint.com/sites/DesignandFeasibility/_layouts/15/listform.aspx?PageType=4&amp;ListId=48a11f45-f27a-4e70-b33d-a95f67709e8c&amp;ID=528&amp;ContentTypeID=0x01006440C635F0E5064897CB37DE8164FE39" TargetMode="External"/><Relationship Id="rId2183" Type="http://schemas.openxmlformats.org/officeDocument/2006/relationships/hyperlink" Target="https://aluext.sharepoint.com/sites/DesignandFeasibility/Lists/FeasibilityMainDB/DispForm.aspx?ID=2183" TargetMode="External"/><Relationship Id="rId2390" Type="http://schemas.openxmlformats.org/officeDocument/2006/relationships/hyperlink" Target="https://aluext.sharepoint.com/sites/DesignandFeasibility/Lists/FeasibilityMainDB/DispForm.aspx?ID=1971" TargetMode="External"/><Relationship Id="rId3027" Type="http://schemas.openxmlformats.org/officeDocument/2006/relationships/hyperlink" Target="https://aluext.sharepoint.com/sites/DesignandFeasibility/_layouts/15/listform.aspx?PageType=4&amp;ListId=48a11f45-f27a-4e70-b33d-a95f67709e8c&amp;ID=1084&amp;ContentTypeID=0x01006440C635F0E5064897CB37DE8164FE39" TargetMode="External"/><Relationship Id="rId3234" Type="http://schemas.openxmlformats.org/officeDocument/2006/relationships/hyperlink" Target="https://aluext.sharepoint.com/sites/DesignandFeasibility/_layouts/15/listform.aspx?PageType=4&amp;ListId=48a11f45-f27a-4e70-b33d-a95f67709e8c&amp;ID=876&amp;ContentTypeID=0x01006440C635F0E5064897CB37DE8164FE39" TargetMode="External"/><Relationship Id="rId3441" Type="http://schemas.openxmlformats.org/officeDocument/2006/relationships/hyperlink" Target="https://aluext.sharepoint.com/sites/DesignandFeasibility/_layouts/15/listform.aspx?PageType=4&amp;ListId=48a11f45-f27a-4e70-b33d-a95f67709e8c&amp;ID=668&amp;ContentTypeID=0x01006440C635F0E5064897CB37DE8164FE39" TargetMode="External"/><Relationship Id="rId155" Type="http://schemas.openxmlformats.org/officeDocument/2006/relationships/hyperlink" Target="https://aluext.sharepoint.com/sites/DesignandFeasibility/Shared%20Documents/A/Alufor%20Schildersysteme%20GmbH_DE_Forst/Mach-ID_2090-S%C3%A4ule_90-1" TargetMode="External"/><Relationship Id="rId362" Type="http://schemas.openxmlformats.org/officeDocument/2006/relationships/hyperlink" Target="https://aluext.sharepoint.com/sites/DesignandFeasibility/Shared%20Documents/C/Casal%20aluminium%20IT%20Casale%20Cremasco%28NK%29_IT_Casale%20Cremasco%20Vidolasco/Mach-ID_1881-Vierkantstange_181x181" TargetMode="External"/><Relationship Id="rId2043" Type="http://schemas.openxmlformats.org/officeDocument/2006/relationships/hyperlink" Target="https://aluext.sharepoint.com/sites/DesignandFeasibility/Shared%20Documents/H/Harald%20B&#246;hl_DE_Rosenthal/Mach-ID_167-ZG_109889_ZG_716.11017" TargetMode="External"/><Relationship Id="rId2250" Type="http://schemas.openxmlformats.org/officeDocument/2006/relationships/hyperlink" Target="https://aluext.sharepoint.com/sites/DesignandFeasibility/Lists/FeasibilityMainDB/DispForm.aspx?ID=2116" TargetMode="External"/><Relationship Id="rId3301" Type="http://schemas.openxmlformats.org/officeDocument/2006/relationships/hyperlink" Target="https://aluext.sharepoint.com/sites/DesignandFeasibility/_layouts/15/listform.aspx?PageType=4&amp;ListId=48a11f45-f27a-4e70-b33d-a95f67709e8c&amp;ID=809&amp;ContentTypeID=0x01006440C635F0E5064897CB37DE8164FE39" TargetMode="External"/><Relationship Id="rId222" Type="http://schemas.openxmlformats.org/officeDocument/2006/relationships/hyperlink" Target="https://aluext.sharepoint.com/sites/DesignandFeasibility/Shared%20Documents/H/Hoerbiger%20Automotive%20Komfortsysteme%20GmbH_DE_Schongau/Mach-ID_2022-Profilmaterial_Steuerblock_PR999" TargetMode="External"/><Relationship Id="rId2110" Type="http://schemas.openxmlformats.org/officeDocument/2006/relationships/hyperlink" Target="https://aluext.sharepoint.com/sites/DesignandFeasibility/Shared%20Documents/M/Mahle_DE_Stuttgart/Mach-ID_88-" TargetMode="External"/><Relationship Id="rId1669" Type="http://schemas.openxmlformats.org/officeDocument/2006/relationships/hyperlink" Target="https://aluext.sharepoint.com/sites/DesignandFeasibility/Shared%20Documents/M/Metallcenter%20West_DE_Leopoldshoehe/Mach-ID_557-Hohlprofil" TargetMode="External"/><Relationship Id="rId1876" Type="http://schemas.openxmlformats.org/officeDocument/2006/relationships/hyperlink" Target="https://aluext.sharepoint.com/sites/DesignandFeasibility/Shared%20Documents/A/Audi_DE_Ingolstadt/Mach-ID_347-Komponente" TargetMode="External"/><Relationship Id="rId2927" Type="http://schemas.openxmlformats.org/officeDocument/2006/relationships/hyperlink" Target="https://aluext.sharepoint.com/sites/DesignandFeasibility/_layouts/15/listform.aspx?PageType=4&amp;ListId=48a11f45-f27a-4e70-b33d-a95f67709e8c&amp;ID=1184&amp;ContentTypeID=0x01006440C635F0E5064897CB37DE8164FE39" TargetMode="External"/><Relationship Id="rId3091" Type="http://schemas.openxmlformats.org/officeDocument/2006/relationships/hyperlink" Target="https://aluext.sharepoint.com/sites/DesignandFeasibility/_layouts/15/listform.aspx?PageType=4&amp;ListId=48a11f45-f27a-4e70-b33d-a95f67709e8c&amp;ID=1019&amp;ContentTypeID=0x01006440C635F0E5064897CB37DE8164FE39" TargetMode="External"/><Relationship Id="rId1529" Type="http://schemas.openxmlformats.org/officeDocument/2006/relationships/hyperlink" Target="https://aluext.sharepoint.com/sites/DesignandFeasibility/Shared%20Documents/B/B&amp;T_DE_Frauenstein/Mach-ID_702-Profilst&#252;ck" TargetMode="External"/><Relationship Id="rId1736" Type="http://schemas.openxmlformats.org/officeDocument/2006/relationships/hyperlink" Target="https://aluext.sharepoint.com/sites/DesignandFeasibility/Shared%20Documents/N/Niemann_DE_Bremen/Mach-ID_489-Extruded%20Round%20bar%207075%20T6511" TargetMode="External"/><Relationship Id="rId1943" Type="http://schemas.openxmlformats.org/officeDocument/2006/relationships/hyperlink" Target="https://aluext.sharepoint.com/sites/DesignandFeasibility/Shared%20Documents/K/Kalapurna_In_Mombai/Mach-ID_279-EXtruded%20Round%20Bar%202014F" TargetMode="External"/><Relationship Id="rId28" Type="http://schemas.openxmlformats.org/officeDocument/2006/relationships/hyperlink" Target="https://aluext.sharepoint.com/sites/DesignandFeasibility/Shared%20Documents/S/Schmitter%20Tore%20GmbH%20%26%20Co%20KG_DE_Viersen/Mach-ID_2217-Deckenf%C3%BChrungsprofil_gro%C3%9F" TargetMode="External"/><Relationship Id="rId1803" Type="http://schemas.openxmlformats.org/officeDocument/2006/relationships/hyperlink" Target="https://aluext.sharepoint.com/sites/DesignandFeasibility/Shared%20Documents/A/Alinox_Po_Myslowice/Mach-ID_422-Cold%20worked%20Square%20bars" TargetMode="External"/><Relationship Id="rId4002" Type="http://schemas.openxmlformats.org/officeDocument/2006/relationships/hyperlink" Target="https://aluext.sharepoint.com/sites/DesignandFeasibility/_layouts/15/listform.aspx?PageType=4&amp;ListId=48a11f45-f27a-4e70-b33d-a95f67709e8c&amp;ID=107&amp;ContentTypeID=0x01006440C635F0E5064897CB37DE8164FE39" TargetMode="External"/><Relationship Id="rId3768" Type="http://schemas.openxmlformats.org/officeDocument/2006/relationships/hyperlink" Target="https://aluext.sharepoint.com/sites/DesignandFeasibility/_layouts/15/listform.aspx?PageType=4&amp;ListId=48a11f45-f27a-4e70-b33d-a95f67709e8c&amp;ID=341&amp;ContentTypeID=0x01006440C635F0E5064897CB37DE8164FE39" TargetMode="External"/><Relationship Id="rId3975" Type="http://schemas.openxmlformats.org/officeDocument/2006/relationships/hyperlink" Target="https://aluext.sharepoint.com/sites/DesignandFeasibility/_layouts/15/listform.aspx?PageType=4&amp;ListId=48a11f45-f27a-4e70-b33d-a95f67709e8c&amp;ID=134&amp;ContentTypeID=0x01006440C635F0E5064897CB37DE8164FE39" TargetMode="External"/><Relationship Id="rId689" Type="http://schemas.openxmlformats.org/officeDocument/2006/relationships/hyperlink" Target="https://aluext.sharepoint.com/sites/DesignandFeasibility/Shared%20Documents/S/Simmel_IT_Colleferro/Mach-ID_1547-Extruded/drawn%20bars%207075/2011E" TargetMode="External"/><Relationship Id="rId896" Type="http://schemas.openxmlformats.org/officeDocument/2006/relationships/hyperlink" Target="https://aluext.sharepoint.com/sites/DesignandFeasibility/Shared%20Documents/R/Reynolds_FR_Scionzier/Mach-ID_1339-Cold%20drawn%20Round%20Bar%202030T3" TargetMode="External"/><Relationship Id="rId2577" Type="http://schemas.openxmlformats.org/officeDocument/2006/relationships/hyperlink" Target="https://aluext.sharepoint.com/sites/DesignandFeasibility/Lists/FeasibilityMainDB/DispForm.aspx?ID=1784" TargetMode="External"/><Relationship Id="rId2784" Type="http://schemas.openxmlformats.org/officeDocument/2006/relationships/hyperlink" Target="https://aluext.sharepoint.com/sites/DesignandFeasibility/Lists/FeasibilityMainDB/DispForm.aspx?ID=1408" TargetMode="External"/><Relationship Id="rId3628" Type="http://schemas.openxmlformats.org/officeDocument/2006/relationships/hyperlink" Target="https://aluext.sharepoint.com/sites/DesignandFeasibility/_layouts/15/listform.aspx?PageType=4&amp;ListId=48a11f45-f27a-4e70-b33d-a95f67709e8c&amp;ID=481&amp;ContentTypeID=0x01006440C635F0E5064897CB37DE8164FE39" TargetMode="External"/><Relationship Id="rId549" Type="http://schemas.openxmlformats.org/officeDocument/2006/relationships/hyperlink" Target="https://aluext.sharepoint.com/sites/DesignandFeasibility/Shared%20Documents/H/Handtmann%20Systemtechnik%20GmbH%20%26%20Co%20KG_DE_Biberach/Riss/Mach-ID_1693-Profile_Porsche_BEV" TargetMode="External"/><Relationship Id="rId756" Type="http://schemas.openxmlformats.org/officeDocument/2006/relationships/hyperlink" Target="https://aluext.sharepoint.com/sites/DesignandFeasibility/Shared%20Documents/E/Eisenmetall_DE_M&#252;nchen/Mach-ID_1480-Cold%20drawn%206082%20T6%2016mm" TargetMode="External"/><Relationship Id="rId1179" Type="http://schemas.openxmlformats.org/officeDocument/2006/relationships/hyperlink" Target="https://aluext.sharepoint.com/sites/DesignandFeasibility/Shared%20Documents/T/Thyssenkrupp%20Materials%20UK_GB_Preston/Mach-ID_1055-BAE_Offer_TKM" TargetMode="External"/><Relationship Id="rId1386" Type="http://schemas.openxmlformats.org/officeDocument/2006/relationships/hyperlink" Target="https://aluext.sharepoint.com/sites/DesignandFeasibility/Shared%20Documents/C/Cometal_DE_Weinstadt/Mach-ID_846-Drawn%20round%20bars%207075T6" TargetMode="External"/><Relationship Id="rId1593" Type="http://schemas.openxmlformats.org/officeDocument/2006/relationships/hyperlink" Target="https://aluext.sharepoint.com/sites/DesignandFeasibility/Shared%20Documents/U/Uhlig_DE_Gelenau/Mach-ID_635-185x96" TargetMode="External"/><Relationship Id="rId2437" Type="http://schemas.openxmlformats.org/officeDocument/2006/relationships/hyperlink" Target="https://aluext.sharepoint.com/sites/DesignandFeasibility/Lists/FeasibilityMainDB/DispForm.aspx?ID=1924" TargetMode="External"/><Relationship Id="rId2991" Type="http://schemas.openxmlformats.org/officeDocument/2006/relationships/hyperlink" Target="https://aluext.sharepoint.com/sites/DesignandFeasibility/_layouts/15/listform.aspx?PageType=4&amp;ListId=48a11f45-f27a-4e70-b33d-a95f67709e8c&amp;ID=1120&amp;ContentTypeID=0x01006440C635F0E5064897CB37DE8164FE39" TargetMode="External"/><Relationship Id="rId3835" Type="http://schemas.openxmlformats.org/officeDocument/2006/relationships/hyperlink" Target="https://aluext.sharepoint.com/sites/DesignandFeasibility/_layouts/15/listform.aspx?PageType=4&amp;ListId=48a11f45-f27a-4e70-b33d-a95f67709e8c&amp;ID=274&amp;ContentTypeID=0x01006440C635F0E5064897CB37DE8164FE39" TargetMode="External"/><Relationship Id="rId409" Type="http://schemas.openxmlformats.org/officeDocument/2006/relationships/hyperlink" Target="https://aluext.sharepoint.com/sites/DesignandFeasibility/Shared%20Documents/B/Buechel%20GmbH%20%26%20Co%20Fahrzeugteilefabrik%20KG_DE_Fulda/Mach-ID_1834-2_Felgen" TargetMode="External"/><Relationship Id="rId963" Type="http://schemas.openxmlformats.org/officeDocument/2006/relationships/hyperlink" Target="https://aluext.sharepoint.com/sites/DesignandFeasibility/Shared%20Documents/S/Spectrum%20Metal_US_Clinton%20Township/Mach-ID_1271-6042_US_Quote_P16" TargetMode="External"/><Relationship Id="rId1039" Type="http://schemas.openxmlformats.org/officeDocument/2006/relationships/hyperlink" Target="https://aluext.sharepoint.com/sites/DesignandFeasibility/Shared%20Documents/O/OCEA%20SA_FR_Les%20Sables%20d'Olonne/Mach-ID_1195-profil%20HP%20140%20X%206%20-%20DIE%2078698" TargetMode="External"/><Relationship Id="rId1246" Type="http://schemas.openxmlformats.org/officeDocument/2006/relationships/hyperlink" Target="https://aluext.sharepoint.com/sites/DesignandFeasibility/Shared%20Documents/C/Cometal_DE_Weinstadt/Mach-ID_988-Cold%20Drawn%20round%20bar%206082T6" TargetMode="External"/><Relationship Id="rId2644" Type="http://schemas.openxmlformats.org/officeDocument/2006/relationships/hyperlink" Target="https://aluext.sharepoint.com/sites/DesignandFeasibility/Lists/FeasibilityMainDB/DispForm.aspx?ID=1717" TargetMode="External"/><Relationship Id="rId2851" Type="http://schemas.openxmlformats.org/officeDocument/2006/relationships/hyperlink" Target="https://aluext.sharepoint.com/sites/DesignandFeasibility/_layouts/15/listform.aspx?PageType=4&amp;ListId=48a11f45-f27a-4e70-b33d-a95f67709e8c&amp;ID=1260&amp;ContentTypeID=0x01006440C635F0E5064897CB37DE8164FE39" TargetMode="External"/><Relationship Id="rId3902" Type="http://schemas.openxmlformats.org/officeDocument/2006/relationships/hyperlink" Target="https://aluext.sharepoint.com/sites/DesignandFeasibility/_layouts/15/listform.aspx?PageType=4&amp;ListId=48a11f45-f27a-4e70-b33d-a95f67709e8c&amp;ID=207&amp;ContentTypeID=0x01006440C635F0E5064897CB37DE8164FE39" TargetMode="External"/><Relationship Id="rId92" Type="http://schemas.openxmlformats.org/officeDocument/2006/relationships/hyperlink" Target="https://aluext.sharepoint.com/sites/DesignandFeasibility/Shared%20Documents/B/Bharat%20Forge%20Aluminiumtechnik%20GmbH_DE_Brand%20-%20Erbisdorf/Mach-ID_2153-Rohmaterial_Bharat_Forge" TargetMode="External"/><Relationship Id="rId616" Type="http://schemas.openxmlformats.org/officeDocument/2006/relationships/hyperlink" Target="https://aluext.sharepoint.com/sites/DesignandFeasibility/Shared%20Documents/S/Shape%20Corp%28NK%29_CZ_Plzen/Mach-ID_1622-Front_Bumper" TargetMode="External"/><Relationship Id="rId823" Type="http://schemas.openxmlformats.org/officeDocument/2006/relationships/hyperlink" Target="https://aluext.sharepoint.com/sites/DesignandFeasibility/Shared%20Documents/T/Thyssen%20Krupp%20India_In_India/Mach-ID_1412-Cold%20finished%20flat%20bars%202024%20T351" TargetMode="External"/><Relationship Id="rId1453" Type="http://schemas.openxmlformats.org/officeDocument/2006/relationships/hyperlink" Target="https://aluext.sharepoint.com/sites/DesignandFeasibility/Shared%20Documents/V/Val-Met%20Engineering_In_Chennai/Mach-ID_779-Extruded%20Flat%20bars%202014A" TargetMode="External"/><Relationship Id="rId1660" Type="http://schemas.openxmlformats.org/officeDocument/2006/relationships/hyperlink" Target="https://aluext.sharepoint.com/sites/DesignandFeasibility/Shared%20Documents/A/Allega_CH_Niederglatt/Mach-ID_566-Allega_6082T6_3Abmess.g" TargetMode="External"/><Relationship Id="rId2504" Type="http://schemas.openxmlformats.org/officeDocument/2006/relationships/hyperlink" Target="https://aluext.sharepoint.com/sites/DesignandFeasibility/Lists/FeasibilityMainDB/DispForm.aspx?ID=1857" TargetMode="External"/><Relationship Id="rId2711" Type="http://schemas.openxmlformats.org/officeDocument/2006/relationships/hyperlink" Target="https://aluext.sharepoint.com/sites/DesignandFeasibility/Lists/FeasibilityMainDB/DispForm.aspx?ID=1650" TargetMode="External"/><Relationship Id="rId1106" Type="http://schemas.openxmlformats.org/officeDocument/2006/relationships/hyperlink" Target="https://aluext.sharepoint.com/sites/DesignandFeasibility/Shared%20Documents/A/AALCO_DE_Rutesheim/Mach-ID_1128-Drawn%20square%20bar%207022T6" TargetMode="External"/><Relationship Id="rId1313" Type="http://schemas.openxmlformats.org/officeDocument/2006/relationships/hyperlink" Target="https://aluext.sharepoint.com/sites/DesignandFeasibility/Shared%20Documents/I/IsoProfil_DE_Wuppertal/Mach-ID_920-Kammerprofil" TargetMode="External"/><Relationship Id="rId1520" Type="http://schemas.openxmlformats.org/officeDocument/2006/relationships/hyperlink" Target="https://aluext.sharepoint.com/sites/DesignandFeasibility/Shared%20Documents/G/General%20Dynamics_DE_Kaiserslautern/Mach-ID_711-alte%20Bonner%20Querschnitte" TargetMode="External"/><Relationship Id="rId3278" Type="http://schemas.openxmlformats.org/officeDocument/2006/relationships/hyperlink" Target="https://aluext.sharepoint.com/sites/DesignandFeasibility/_layouts/15/listform.aspx?PageType=4&amp;ListId=48a11f45-f27a-4e70-b33d-a95f67709e8c&amp;ID=832&amp;ContentTypeID=0x01006440C635F0E5064897CB37DE8164FE39" TargetMode="External"/><Relationship Id="rId3485" Type="http://schemas.openxmlformats.org/officeDocument/2006/relationships/hyperlink" Target="https://aluext.sharepoint.com/sites/DesignandFeasibility/_layouts/15/listform.aspx?PageType=4&amp;ListId=48a11f45-f27a-4e70-b33d-a95f67709e8c&amp;ID=624&amp;ContentTypeID=0x01006440C635F0E5064897CB37DE8164FE39" TargetMode="External"/><Relationship Id="rId3692" Type="http://schemas.openxmlformats.org/officeDocument/2006/relationships/hyperlink" Target="https://aluext.sharepoint.com/sites/DesignandFeasibility/_layouts/15/listform.aspx?PageType=4&amp;ListId=48a11f45-f27a-4e70-b33d-a95f67709e8c&amp;ID=417&amp;ContentTypeID=0x01006440C635F0E5064897CB37DE8164FE39" TargetMode="External"/><Relationship Id="rId199" Type="http://schemas.openxmlformats.org/officeDocument/2006/relationships/hyperlink" Target="https://aluext.sharepoint.com/sites/DesignandFeasibility/Shared%20Documents/V/Volkswagen%20AG%20Wolfsburg_DE_Wolfsburg/Mach-ID_2045-Profile_T7_California" TargetMode="External"/><Relationship Id="rId2087" Type="http://schemas.openxmlformats.org/officeDocument/2006/relationships/hyperlink" Target="https://aluext.sharepoint.com/sites/DesignandFeasibility/Shared%20Documents/G/Guenzler%20Metall_DE_Uhingen/Mach-ID_115-Flachstange%2082x58" TargetMode="External"/><Relationship Id="rId2294" Type="http://schemas.openxmlformats.org/officeDocument/2006/relationships/hyperlink" Target="https://aluext.sharepoint.com/sites/DesignandFeasibility/Lists/FeasibilityMainDB/DispForm.aspx?ID=2068" TargetMode="External"/><Relationship Id="rId3138" Type="http://schemas.openxmlformats.org/officeDocument/2006/relationships/hyperlink" Target="https://aluext.sharepoint.com/sites/DesignandFeasibility/_layouts/15/listform.aspx?PageType=4&amp;ListId=48a11f45-f27a-4e70-b33d-a95f67709e8c&amp;ID=972&amp;ContentTypeID=0x01006440C635F0E5064897CB37DE8164FE39" TargetMode="External"/><Relationship Id="rId3345" Type="http://schemas.openxmlformats.org/officeDocument/2006/relationships/hyperlink" Target="https://aluext.sharepoint.com/sites/DesignandFeasibility/_layouts/15/listform.aspx?PageType=4&amp;ListId=48a11f45-f27a-4e70-b33d-a95f67709e8c&amp;ID=765&amp;ContentTypeID=0x01006440C635F0E5064897CB37DE8164FE39" TargetMode="External"/><Relationship Id="rId3552" Type="http://schemas.openxmlformats.org/officeDocument/2006/relationships/hyperlink" Target="https://aluext.sharepoint.com/sites/DesignandFeasibility/_layouts/15/listform.aspx?PageType=4&amp;ListId=48a11f45-f27a-4e70-b33d-a95f67709e8c&amp;ID=557&amp;ContentTypeID=0x01006440C635F0E5064897CB37DE8164FE39" TargetMode="External"/><Relationship Id="rId266" Type="http://schemas.openxmlformats.org/officeDocument/2006/relationships/hyperlink" Target="https://aluext.sharepoint.com/sites/DesignandFeasibility/Shared%20Documents/B/Bega%20Gantenbrink-Leuchten%20KG_DE_Menden/Mach-ID_1977-Profil_zu_Einbaugeh%C3%A4use" TargetMode="External"/><Relationship Id="rId473" Type="http://schemas.openxmlformats.org/officeDocument/2006/relationships/hyperlink" Target="https://aluext.sharepoint.com/sites/DesignandFeasibility/Shared%20Documents/A/Alstom%20Konstal%20SA_PL_Chorz%C3%B3w/Mach-ID_1770-Alstom_DSB" TargetMode="External"/><Relationship Id="rId680" Type="http://schemas.openxmlformats.org/officeDocument/2006/relationships/hyperlink" Target="https://aluext.sharepoint.com/sites/DesignandFeasibility/Shared%20Documents/H/Handtmann%20Systemtechnik%20GmbH%20%26%20Co%20KG_DE_Biberach/Riss/Mach-ID_1556-Batterierahmen_PPE51" TargetMode="External"/><Relationship Id="rId2154" Type="http://schemas.openxmlformats.org/officeDocument/2006/relationships/hyperlink" Target="https://aluext.sharepoint.com/sites/DesignandFeasibility/Lists/FeasibilityMainDB/DispForm.aspx?ID=2212" TargetMode="External"/><Relationship Id="rId2361" Type="http://schemas.openxmlformats.org/officeDocument/2006/relationships/hyperlink" Target="https://aluext.sharepoint.com/sites/DesignandFeasibility/Lists/FeasibilityMainDB/DispForm.aspx?ID=2000" TargetMode="External"/><Relationship Id="rId3205" Type="http://schemas.openxmlformats.org/officeDocument/2006/relationships/hyperlink" Target="https://aluext.sharepoint.com/sites/DesignandFeasibility/_layouts/15/listform.aspx?PageType=4&amp;ListId=48a11f45-f27a-4e70-b33d-a95f67709e8c&amp;ID=905&amp;ContentTypeID=0x01006440C635F0E5064897CB37DE8164FE39" TargetMode="External"/><Relationship Id="rId3412" Type="http://schemas.openxmlformats.org/officeDocument/2006/relationships/hyperlink" Target="https://aluext.sharepoint.com/sites/DesignandFeasibility/_layouts/15/listform.aspx?PageType=4&amp;ListId=48a11f45-f27a-4e70-b33d-a95f67709e8c&amp;ID=697&amp;ContentTypeID=0x01006440C635F0E5064897CB37DE8164FE39" TargetMode="External"/><Relationship Id="rId126" Type="http://schemas.openxmlformats.org/officeDocument/2006/relationships/hyperlink" Target="https://aluext.sharepoint.com/sites/DesignandFeasibility/Shared%20Documents/B/Benteler%28NK%29_DE_Paderborn/Mach-ID_2119-BMW_Laengsprofil_SE27" TargetMode="External"/><Relationship Id="rId333" Type="http://schemas.openxmlformats.org/officeDocument/2006/relationships/hyperlink" Target="https://aluext.sharepoint.com/sites/DesignandFeasibility/Shared%20Documents/M/Metall%20GmbH%20Mueller%20%2B%20Welte_DE_Tuningen/Mach-ID_1910-Flachstange_201_x_80_x_2700_mm" TargetMode="External"/><Relationship Id="rId540" Type="http://schemas.openxmlformats.org/officeDocument/2006/relationships/hyperlink" Target="https://aluext.sharepoint.com/sites/DesignandFeasibility/Shared%20Documents/A/Amco%20Metall-Service%20GmbH_DE_Bremen/Mach-ID_1702-B50132_ge%C3%A4ndert" TargetMode="External"/><Relationship Id="rId1170" Type="http://schemas.openxmlformats.org/officeDocument/2006/relationships/hyperlink" Target="https://aluext.sharepoint.com/sites/DesignandFeasibility/Shared%20Documents/G/Guenzler%20Metall_DE_Uhingen/Mach-ID_1064-CF-Unterkasten" TargetMode="External"/><Relationship Id="rId2014" Type="http://schemas.openxmlformats.org/officeDocument/2006/relationships/hyperlink" Target="https://aluext.sharepoint.com/sites/DesignandFeasibility/Shared%20Documents/M/Manfred%20J.C.%20Niemann_DE_Bremen/Mach-ID_204-Rundstange%20200%20mm" TargetMode="External"/><Relationship Id="rId2221" Type="http://schemas.openxmlformats.org/officeDocument/2006/relationships/hyperlink" Target="https://aluext.sharepoint.com/sites/DesignandFeasibility/Lists/FeasibilityMainDB/DispForm.aspx?ID=2145" TargetMode="External"/><Relationship Id="rId1030" Type="http://schemas.openxmlformats.org/officeDocument/2006/relationships/hyperlink" Target="https://aluext.sharepoint.com/sites/DesignandFeasibility/Shared%20Documents/C/Co.Me.Ar_IT_Italy/Mach-ID_1204-Extruded%20RB%207075%20T73511%20Dm%20160mm" TargetMode="External"/><Relationship Id="rId400" Type="http://schemas.openxmlformats.org/officeDocument/2006/relationships/hyperlink" Target="https://aluext.sharepoint.com/sites/DesignandFeasibility/Shared%20Documents/M/Metall%20Dittrich%28NK%29_DE_Velbert/Mach-ID_1843-Anfrage" TargetMode="External"/><Relationship Id="rId1987" Type="http://schemas.openxmlformats.org/officeDocument/2006/relationships/hyperlink" Target="https://aluext.sharepoint.com/sites/DesignandFeasibility/Shared%20Documents/B/BMW_DE_Dingolfing/Mach-ID_235-&#196;nderung%20Klemmleiste%209847105-01%20C%201%20Muster" TargetMode="External"/><Relationship Id="rId1847" Type="http://schemas.openxmlformats.org/officeDocument/2006/relationships/hyperlink" Target="https://aluext.sharepoint.com/sites/DesignandFeasibility/Shared%20Documents/A/Alumeco%20Odense_DK_Odense/Mach-ID_376-Alumeco_Flat202x22mm" TargetMode="External"/><Relationship Id="rId4046" Type="http://schemas.openxmlformats.org/officeDocument/2006/relationships/hyperlink" Target="https://aluext.sharepoint.com/sites/DesignandFeasibility/_layouts/15/listform.aspx?PageType=4&amp;ListId=48a11f45-f27a-4e70-b33d-a95f67709e8c&amp;ID=63&amp;ContentTypeID=0x01006440C635F0E5064897CB37DE8164FE39" TargetMode="External"/><Relationship Id="rId1707" Type="http://schemas.openxmlformats.org/officeDocument/2006/relationships/hyperlink" Target="https://aluext.sharepoint.com/sites/DesignandFeasibility/Shared%20Documents/A/Anton%20H&#228;ring%20KG_DE_78585%20Bubsheim/Mach-ID_518-Round%20bar%206061%20T6%20chamfered_SOP-2020_EOP-2031" TargetMode="External"/><Relationship Id="rId3062" Type="http://schemas.openxmlformats.org/officeDocument/2006/relationships/hyperlink" Target="https://aluext.sharepoint.com/sites/DesignandFeasibility/_layouts/15/listform.aspx?PageType=4&amp;ListId=48a11f45-f27a-4e70-b33d-a95f67709e8c&amp;ID=1049&amp;ContentTypeID=0x01006440C635F0E5064897CB37DE8164FE39" TargetMode="External"/><Relationship Id="rId190" Type="http://schemas.openxmlformats.org/officeDocument/2006/relationships/hyperlink" Target="https://aluext.sharepoint.com/sites/DesignandFeasibility/Shared%20Documents/G/Gedia%28NK%29_DE_Attendorn/Mach-ID_2054-Profile_Audi_AU3369_Q3" TargetMode="External"/><Relationship Id="rId1914" Type="http://schemas.openxmlformats.org/officeDocument/2006/relationships/hyperlink" Target="https://aluext.sharepoint.com/sites/DesignandFeasibility/Shared%20Documents/S/Siemens_Wien_AT_Wien/Mach-ID_309-STN_Langtr&#228;ger" TargetMode="External"/><Relationship Id="rId3879" Type="http://schemas.openxmlformats.org/officeDocument/2006/relationships/hyperlink" Target="https://aluext.sharepoint.com/sites/DesignandFeasibility/_layouts/15/listform.aspx?PageType=4&amp;ListId=48a11f45-f27a-4e70-b33d-a95f67709e8c&amp;ID=230&amp;ContentTypeID=0x01006440C635F0E5064897CB37DE8164FE39" TargetMode="External"/><Relationship Id="rId2688" Type="http://schemas.openxmlformats.org/officeDocument/2006/relationships/hyperlink" Target="https://aluext.sharepoint.com/sites/DesignandFeasibility/Lists/FeasibilityMainDB/DispForm.aspx?ID=1673" TargetMode="External"/><Relationship Id="rId2895" Type="http://schemas.openxmlformats.org/officeDocument/2006/relationships/hyperlink" Target="https://aluext.sharepoint.com/sites/DesignandFeasibility/_layouts/15/listform.aspx?PageType=4&amp;ListId=48a11f45-f27a-4e70-b33d-a95f67709e8c&amp;ID=1216&amp;ContentTypeID=0x01006440C635F0E5064897CB37DE8164FE39" TargetMode="External"/><Relationship Id="rId3739" Type="http://schemas.openxmlformats.org/officeDocument/2006/relationships/hyperlink" Target="https://aluext.sharepoint.com/sites/DesignandFeasibility/Lists/FeasibilityMainDB/DispForm.aspx?ID=370" TargetMode="External"/><Relationship Id="rId3946" Type="http://schemas.openxmlformats.org/officeDocument/2006/relationships/hyperlink" Target="https://aluext.sharepoint.com/sites/DesignandFeasibility/_layouts/15/listform.aspx?PageType=4&amp;ListId=48a11f45-f27a-4e70-b33d-a95f67709e8c&amp;ID=163&amp;ContentTypeID=0x01006440C635F0E5064897CB37DE8164FE39" TargetMode="External"/><Relationship Id="rId867" Type="http://schemas.openxmlformats.org/officeDocument/2006/relationships/hyperlink" Target="https://aluext.sharepoint.com/sites/DesignandFeasibility/Shared%20Documents/B/Bahr%20Modultechnik_DE_Luhden/Mach-ID_1368-F&#252;hrungsprofil%20AL200" TargetMode="External"/><Relationship Id="rId1497" Type="http://schemas.openxmlformats.org/officeDocument/2006/relationships/hyperlink" Target="https://aluext.sharepoint.com/sites/DesignandFeasibility/Shared%20Documents/S/Suer%20Nutzfahrzeugtechnik%20Gmbh%20%26%20Co%20KG_DE_Wermelskirchen/Mach-ID_734-734-WZ_B19569_PWP" TargetMode="External"/><Relationship Id="rId2548" Type="http://schemas.openxmlformats.org/officeDocument/2006/relationships/hyperlink" Target="https://aluext.sharepoint.com/sites/DesignandFeasibility/Lists/FeasibilityMainDB/DispForm.aspx?ID=1813" TargetMode="External"/><Relationship Id="rId2755" Type="http://schemas.openxmlformats.org/officeDocument/2006/relationships/hyperlink" Target="https://aluext.sharepoint.com/sites/DesignandFeasibility/Lists/FeasibilityMainDB/DispForm.aspx?ID=1606" TargetMode="External"/><Relationship Id="rId2962" Type="http://schemas.openxmlformats.org/officeDocument/2006/relationships/hyperlink" Target="https://aluext.sharepoint.com/sites/DesignandFeasibility/_layouts/15/listform.aspx?PageType=4&amp;ListId=48a11f45-f27a-4e70-b33d-a95f67709e8c&amp;ID=1149&amp;ContentTypeID=0x01006440C635F0E5064897CB37DE8164FE39" TargetMode="External"/><Relationship Id="rId3806" Type="http://schemas.openxmlformats.org/officeDocument/2006/relationships/hyperlink" Target="https://aluext.sharepoint.com/sites/DesignandFeasibility/_layouts/15/listform.aspx?PageType=4&amp;ListId=48a11f45-f27a-4e70-b33d-a95f67709e8c&amp;ID=303&amp;ContentTypeID=0x01006440C635F0E5064897CB37DE8164FE39" TargetMode="External"/><Relationship Id="rId727" Type="http://schemas.openxmlformats.org/officeDocument/2006/relationships/hyperlink" Target="https://aluext.sharepoint.com/sites/DesignandFeasibility/Shared%20Documents/C/Cometal_DE_Weinstadt/Mach-ID_1509-Cold%20drawn%20RB%206262A%20T8%20Dm%2027mm" TargetMode="External"/><Relationship Id="rId934" Type="http://schemas.openxmlformats.org/officeDocument/2006/relationships/hyperlink" Target="https://aluext.sharepoint.com/sites/DesignandFeasibility/Shared%20Documents/M/Mittelrheinische%20Metallgie&#223;erei_DE_Deutschland/Mach-ID_1301-Extruded%20RB%202618A%20T6511" TargetMode="External"/><Relationship Id="rId1357" Type="http://schemas.openxmlformats.org/officeDocument/2006/relationships/hyperlink" Target="https://aluext.sharepoint.com/sites/DesignandFeasibility/Shared%20Documents/I/Invex%20AB_SE_431%2023%20%20M&#214;LNDAL/Mach-ID_876-Round_bar%2096mm_6082_T6" TargetMode="External"/><Relationship Id="rId1564" Type="http://schemas.openxmlformats.org/officeDocument/2006/relationships/hyperlink" Target="https://aluext.sharepoint.com/sites/DesignandFeasibility/Shared%20Documents/M/MG%20Handel%20AG_DE_Wildau/Mach-ID_665-div.%20Rohre_6101B" TargetMode="External"/><Relationship Id="rId1771" Type="http://schemas.openxmlformats.org/officeDocument/2006/relationships/hyperlink" Target="https://aluext.sharepoint.com/sites/DesignandFeasibility/Shared%20Documents/R/Rawag_PL_Rawicz/Mach-ID_454-B15432" TargetMode="External"/><Relationship Id="rId2408" Type="http://schemas.openxmlformats.org/officeDocument/2006/relationships/hyperlink" Target="https://aluext.sharepoint.com/sites/DesignandFeasibility/Lists/FeasibilityMainDB/DispForm.aspx?ID=1953" TargetMode="External"/><Relationship Id="rId2615" Type="http://schemas.openxmlformats.org/officeDocument/2006/relationships/hyperlink" Target="https://aluext.sharepoint.com/sites/DesignandFeasibility/Lists/FeasibilityMainDB/DispForm.aspx?ID=1746" TargetMode="External"/><Relationship Id="rId2822" Type="http://schemas.openxmlformats.org/officeDocument/2006/relationships/hyperlink" Target="https://aluext.sharepoint.com/sites/DesignandFeasibility/_layouts/15/listform.aspx?PageType=4&amp;ListId=48a11f45-f27a-4e70-b33d-a95f67709e8c&amp;ID=1289&amp;ContentTypeID=0x01006440C635F0E5064897CB37DE8164FE39" TargetMode="External"/><Relationship Id="rId63" Type="http://schemas.openxmlformats.org/officeDocument/2006/relationships/hyperlink" Target="https://aluext.sharepoint.com/sites/DesignandFeasibility/Shared%20Documents/F/Fischer%20Elektronik%20Gmbh%20%26%20Co%20KG_DE_Luedenscheid/Mach-ID_2182-RFQ_10204788_Alu_T_Profil" TargetMode="External"/><Relationship Id="rId1217" Type="http://schemas.openxmlformats.org/officeDocument/2006/relationships/hyperlink" Target="https://aluext.sharepoint.com/sites/DesignandFeasibility/Shared%20Documents/A/Alumeco%20A/S_DK_Odense/Mach-ID_1017-Hexagon_Bar_80x5" TargetMode="External"/><Relationship Id="rId1424" Type="http://schemas.openxmlformats.org/officeDocument/2006/relationships/hyperlink" Target="https://aluext.sharepoint.com/sites/DesignandFeasibility/Shared%20Documents/P/Primapol_CZ_Pleteny%20Ujezd/Mach-ID_808-EXtruded%20Flat%20Bar%206082%20T6511" TargetMode="External"/><Relationship Id="rId1631" Type="http://schemas.openxmlformats.org/officeDocument/2006/relationships/hyperlink" Target="https://aluext.sharepoint.com/sites/DesignandFeasibility/Shared%20Documents/M/Metallcenter%20West_DE_Leopoldshoehe/Mach-ID_597-C-Profil" TargetMode="External"/><Relationship Id="rId3389" Type="http://schemas.openxmlformats.org/officeDocument/2006/relationships/hyperlink" Target="https://aluext.sharepoint.com/sites/DesignandFeasibility/_layouts/15/listform.aspx?PageType=4&amp;ListId=48a11f45-f27a-4e70-b33d-a95f67709e8c&amp;ID=721&amp;ContentTypeID=0x01006440C635F0E5064897CB37DE8164FE39" TargetMode="External"/><Relationship Id="rId3596" Type="http://schemas.openxmlformats.org/officeDocument/2006/relationships/hyperlink" Target="https://aluext.sharepoint.com/sites/DesignandFeasibility/_layouts/15/listform.aspx?PageType=4&amp;ListId=48a11f45-f27a-4e70-b33d-a95f67709e8c&amp;ID=513&amp;ContentTypeID=0x01006440C635F0E5064897CB37DE8164FE39" TargetMode="External"/><Relationship Id="rId2198" Type="http://schemas.openxmlformats.org/officeDocument/2006/relationships/hyperlink" Target="https://aluext.sharepoint.com/sites/DesignandFeasibility/Lists/FeasibilityMainDB/DispForm.aspx?ID=2168" TargetMode="External"/><Relationship Id="rId3249" Type="http://schemas.openxmlformats.org/officeDocument/2006/relationships/hyperlink" Target="https://aluext.sharepoint.com/sites/DesignandFeasibility/_layouts/15/listform.aspx?PageType=4&amp;ListId=48a11f45-f27a-4e70-b33d-a95f67709e8c&amp;ID=861&amp;ContentTypeID=0x01006440C635F0E5064897CB37DE8164FE39" TargetMode="External"/><Relationship Id="rId3456" Type="http://schemas.openxmlformats.org/officeDocument/2006/relationships/hyperlink" Target="https://aluext.sharepoint.com/sites/DesignandFeasibility/_layouts/15/listform.aspx?PageType=4&amp;ListId=48a11f45-f27a-4e70-b33d-a95f67709e8c&amp;ID=653&amp;ContentTypeID=0x01006440C635F0E5064897CB37DE8164FE39" TargetMode="External"/><Relationship Id="rId377" Type="http://schemas.openxmlformats.org/officeDocument/2006/relationships/hyperlink" Target="https://aluext.sharepoint.com/sites/DesignandFeasibility/Shared%20Documents/M/Mammendorfer%20Institut%20fuer%20Physik%20und%20Medizin%20GmbH_DE_Mammendorf/Mach-ID_1866-MRI-Rack" TargetMode="External"/><Relationship Id="rId584" Type="http://schemas.openxmlformats.org/officeDocument/2006/relationships/hyperlink" Target="https://aluext.sharepoint.com/sites/DesignandFeasibility/Shared%20Documents/D/Dura%20FR%20Bi%C3%A8vres%28NK%29_FR_Bi%C3%A8vres/Mach-ID_1656-G45_G48_Verbindungstr%C3%A4ger" TargetMode="External"/><Relationship Id="rId2058" Type="http://schemas.openxmlformats.org/officeDocument/2006/relationships/hyperlink" Target="https://aluext.sharepoint.com/sites/DesignandFeasibility/Shared%20Documents/I/Isel_DE_Dermbach/Mach-ID_149-Universal_St&#228;nder_Winkelprofile" TargetMode="External"/><Relationship Id="rId2265" Type="http://schemas.openxmlformats.org/officeDocument/2006/relationships/hyperlink" Target="https://aluext.sharepoint.com/sites/DesignandFeasibility/Lists/FeasibilityMainDB/DispForm.aspx?ID=2101" TargetMode="External"/><Relationship Id="rId3109" Type="http://schemas.openxmlformats.org/officeDocument/2006/relationships/hyperlink" Target="https://aluext.sharepoint.com/sites/DesignandFeasibility/_layouts/15/listform.aspx?PageType=4&amp;ListId=48a11f45-f27a-4e70-b33d-a95f67709e8c&amp;ID=1001&amp;ContentTypeID=0x01006440C635F0E5064897CB37DE8164FE39" TargetMode="External"/><Relationship Id="rId3663" Type="http://schemas.openxmlformats.org/officeDocument/2006/relationships/hyperlink" Target="https://aluext.sharepoint.com/sites/DesignandFeasibility/_layouts/15/listform.aspx?PageType=4&amp;ListId=48a11f45-f27a-4e70-b33d-a95f67709e8c&amp;ID=446&amp;ContentTypeID=0x01006440C635F0E5064897CB37DE8164FE39" TargetMode="External"/><Relationship Id="rId3870" Type="http://schemas.openxmlformats.org/officeDocument/2006/relationships/hyperlink" Target="https://aluext.sharepoint.com/sites/DesignandFeasibility/_layouts/15/listform.aspx?PageType=4&amp;ListId=48a11f45-f27a-4e70-b33d-a95f67709e8c&amp;ID=239&amp;ContentTypeID=0x01006440C635F0E5064897CB37DE8164FE39" TargetMode="External"/><Relationship Id="rId237" Type="http://schemas.openxmlformats.org/officeDocument/2006/relationships/hyperlink" Target="https://aluext.sharepoint.com/sites/DesignandFeasibility/Shared%20Documents/F/Feldbinder%20Spezialfahrzeugwerke%20GmbH_DE_Winsen/Mach-ID_2006-Kabelkanal" TargetMode="External"/><Relationship Id="rId791" Type="http://schemas.openxmlformats.org/officeDocument/2006/relationships/hyperlink" Target="https://aluext.sharepoint.com/sites/DesignandFeasibility/Shared%20Documents/A/AMM_IT_Bursnago/Mach-ID_1444-Extruded%20RB%207075%20T73511" TargetMode="External"/><Relationship Id="rId1074" Type="http://schemas.openxmlformats.org/officeDocument/2006/relationships/hyperlink" Target="https://aluext.sharepoint.com/sites/DesignandFeasibility/Shared%20Documents/G/GCS_IT_Rocchetta%20Tanaro/Mach-ID_1160-Extruded%20RB%202024%20T3" TargetMode="External"/><Relationship Id="rId2472" Type="http://schemas.openxmlformats.org/officeDocument/2006/relationships/hyperlink" Target="https://aluext.sharepoint.com/sites/DesignandFeasibility/Lists/FeasibilityMainDB/DispForm.aspx?ID=1889" TargetMode="External"/><Relationship Id="rId3316" Type="http://schemas.openxmlformats.org/officeDocument/2006/relationships/hyperlink" Target="https://aluext.sharepoint.com/sites/DesignandFeasibility/_layouts/15/listform.aspx?PageType=4&amp;ListId=48a11f45-f27a-4e70-b33d-a95f67709e8c&amp;ID=794&amp;ContentTypeID=0x01006440C635F0E5064897CB37DE8164FE39" TargetMode="External"/><Relationship Id="rId3523" Type="http://schemas.openxmlformats.org/officeDocument/2006/relationships/hyperlink" Target="https://aluext.sharepoint.com/sites/DesignandFeasibility/_layouts/15/listform.aspx?PageType=4&amp;ListId=48a11f45-f27a-4e70-b33d-a95f67709e8c&amp;ID=586&amp;ContentTypeID=0x01006440C635F0E5064897CB37DE8164FE39" TargetMode="External"/><Relationship Id="rId3730" Type="http://schemas.openxmlformats.org/officeDocument/2006/relationships/hyperlink" Target="https://aluext.sharepoint.com/sites/DesignandFeasibility/_layouts/15/listform.aspx?PageType=4&amp;ListId=48a11f45-f27a-4e70-b33d-a95f67709e8c&amp;ID=379&amp;ContentTypeID=0x01006440C635F0E5064897CB37DE8164FE39" TargetMode="External"/><Relationship Id="rId444" Type="http://schemas.openxmlformats.org/officeDocument/2006/relationships/hyperlink" Target="https://aluext.sharepoint.com/sites/DesignandFeasibility/Shared%20Documents/W/Walor%20V%C3%B6hrenbach%28NK%29_DE_V%C3%B6hrenbach/Mach-ID_1799-Rundstange_40_mm" TargetMode="External"/><Relationship Id="rId651" Type="http://schemas.openxmlformats.org/officeDocument/2006/relationships/hyperlink" Target="https://aluext.sharepoint.com/sites/DesignandFeasibility/Shared%20Documents/M/Metallcenter%20West_DE_Leopoldshoehe/Mach-ID_1585-Bodenprofil" TargetMode="External"/><Relationship Id="rId1281" Type="http://schemas.openxmlformats.org/officeDocument/2006/relationships/hyperlink" Target="https://aluext.sharepoint.com/sites/DesignandFeasibility/Shared%20Documents/H/Heinrich%20Spahn%20GmbH_DE_Ahrensburg/Mach-ID_953-Profil%208%20Eck" TargetMode="External"/><Relationship Id="rId2125" Type="http://schemas.openxmlformats.org/officeDocument/2006/relationships/hyperlink" Target="https://aluext.sharepoint.com/sites/DesignandFeasibility/Shared%20Documents/C/Cascade%20Engineering%20Europe_HU_Hallasztelek/Mach-ID_72-Endplate" TargetMode="External"/><Relationship Id="rId2332" Type="http://schemas.openxmlformats.org/officeDocument/2006/relationships/hyperlink" Target="https://aluext.sharepoint.com/sites/DesignandFeasibility/Lists/FeasibilityMainDB/DispForm.aspx?ID=2029" TargetMode="External"/><Relationship Id="rId304" Type="http://schemas.openxmlformats.org/officeDocument/2006/relationships/hyperlink" Target="https://aluext.sharepoint.com/sites/DesignandFeasibility/Shared%20Documents/A/Aluminium%20AS%28NK%29_DK_Thiested/Mach-ID_1939-80mm_profile" TargetMode="External"/><Relationship Id="rId511" Type="http://schemas.openxmlformats.org/officeDocument/2006/relationships/hyperlink" Target="https://aluext.sharepoint.com/sites/DesignandFeasibility/Shared%20Documents/H/Hydro%20Extrusion%20Lichtervelde%20NV-SA_BE_Lichtervelde/Mach-ID_1731-Sonderprofil" TargetMode="External"/><Relationship Id="rId1141" Type="http://schemas.openxmlformats.org/officeDocument/2006/relationships/hyperlink" Target="https://aluext.sharepoint.com/sites/DesignandFeasibility/Shared%20Documents/H/Heine%20&amp;%20Beisswenger_DE_Fellbach/Mach-ID_1093-Cold%20Drawn%20Round%20Bar" TargetMode="External"/><Relationship Id="rId1001" Type="http://schemas.openxmlformats.org/officeDocument/2006/relationships/hyperlink" Target="https://aluext.sharepoint.com/sites/DesignandFeasibility/Shared%20Documents/G/Guenzler%20Metall_DE_Uhingen/Mach-ID_1233-Vkt.%20mit%20Bohrung" TargetMode="External"/><Relationship Id="rId1958" Type="http://schemas.openxmlformats.org/officeDocument/2006/relationships/hyperlink" Target="https://aluext.sharepoint.com/sites/DesignandFeasibility/Shared%20Documents/I/Irmarfer_PT_Pacos%20de%20Ferreira/Mach-ID_264-Zeltprofile%20400%20x%20200/500%20x%20200" TargetMode="External"/><Relationship Id="rId3173" Type="http://schemas.openxmlformats.org/officeDocument/2006/relationships/hyperlink" Target="https://aluext.sharepoint.com/sites/DesignandFeasibility/_layouts/15/listform.aspx?PageType=4&amp;ListId=48a11f45-f27a-4e70-b33d-a95f67709e8c&amp;ID=937&amp;ContentTypeID=0x01006440C635F0E5064897CB37DE8164FE39" TargetMode="External"/><Relationship Id="rId3380" Type="http://schemas.openxmlformats.org/officeDocument/2006/relationships/hyperlink" Target="https://aluext.sharepoint.com/sites/DesignandFeasibility/_layouts/15/listform.aspx?PageType=4&amp;ListId=48a11f45-f27a-4e70-b33d-a95f67709e8c&amp;ID=730&amp;ContentTypeID=0x01006440C635F0E5064897CB37DE8164FE39" TargetMode="External"/><Relationship Id="rId4017" Type="http://schemas.openxmlformats.org/officeDocument/2006/relationships/hyperlink" Target="https://aluext.sharepoint.com/sites/DesignandFeasibility/_layouts/15/listform.aspx?PageType=4&amp;ListId=48a11f45-f27a-4e70-b33d-a95f67709e8c&amp;ID=92&amp;ContentTypeID=0x01006440C635F0E5064897CB37DE8164FE39" TargetMode="External"/><Relationship Id="rId1818" Type="http://schemas.openxmlformats.org/officeDocument/2006/relationships/hyperlink" Target="https://aluext.sharepoint.com/sites/DesignandFeasibility/Shared%20Documents/H/Heinz%20Krumme%20GmbH%20%26%20Co.%20KG_DE_Berlin/Hippler_DE_Dreiheide/Mach-ID_407-B55248" TargetMode="External"/><Relationship Id="rId3033" Type="http://schemas.openxmlformats.org/officeDocument/2006/relationships/hyperlink" Target="https://aluext.sharepoint.com/sites/DesignandFeasibility/_layouts/15/listform.aspx?PageType=4&amp;ListId=48a11f45-f27a-4e70-b33d-a95f67709e8c&amp;ID=1078&amp;ContentTypeID=0x01006440C635F0E5064897CB37DE8164FE39" TargetMode="External"/><Relationship Id="rId3240" Type="http://schemas.openxmlformats.org/officeDocument/2006/relationships/hyperlink" Target="https://aluext.sharepoint.com/sites/DesignandFeasibility/_layouts/15/listform.aspx?PageType=4&amp;ListId=48a11f45-f27a-4e70-b33d-a95f67709e8c&amp;ID=870&amp;ContentTypeID=0x01006440C635F0E5064897CB37DE8164FE39" TargetMode="External"/><Relationship Id="rId161" Type="http://schemas.openxmlformats.org/officeDocument/2006/relationships/hyperlink" Target="https://aluext.sharepoint.com/sites/DesignandFeasibility/Shared%20Documents/S/Schliess-%20und%20Sicherungssysteme%20GmbH_DE_Muehlhausen/Mach-ID_2084-4_Querschnitte" TargetMode="External"/><Relationship Id="rId2799" Type="http://schemas.openxmlformats.org/officeDocument/2006/relationships/hyperlink" Target="https://aluext.sharepoint.com/sites/DesignandFeasibility/_layouts/15/listform.aspx?PageType=4&amp;ListId=48a11f45-f27a-4e70-b33d-a95f67709e8c&amp;ID=1312&amp;ContentTypeID=0x01006440C635F0E5064897CB37DE8164FE39" TargetMode="External"/><Relationship Id="rId3100" Type="http://schemas.openxmlformats.org/officeDocument/2006/relationships/hyperlink" Target="https://aluext.sharepoint.com/sites/DesignandFeasibility/_layouts/15/listform.aspx?PageType=4&amp;ListId=48a11f45-f27a-4e70-b33d-a95f67709e8c&amp;ID=1010&amp;ContentTypeID=0x01006440C635F0E5064897CB37DE8164FE39" TargetMode="External"/><Relationship Id="rId978" Type="http://schemas.openxmlformats.org/officeDocument/2006/relationships/hyperlink" Target="https://aluext.sharepoint.com/sites/DesignandFeasibility/Shared%20Documents/W/WFEL_GB_Stockport%20SK4%205DY/Mach-ID_1256-Exstrusions_DGFVE%20232B" TargetMode="External"/><Relationship Id="rId2659" Type="http://schemas.openxmlformats.org/officeDocument/2006/relationships/hyperlink" Target="https://aluext.sharepoint.com/sites/DesignandFeasibility/Lists/FeasibilityMainDB/DispForm.aspx?ID=1702" TargetMode="External"/><Relationship Id="rId2866" Type="http://schemas.openxmlformats.org/officeDocument/2006/relationships/hyperlink" Target="https://aluext.sharepoint.com/sites/DesignandFeasibility/_layouts/15/listform.aspx?PageType=4&amp;ListId=48a11f45-f27a-4e70-b33d-a95f67709e8c&amp;ID=1245&amp;ContentTypeID=0x01006440C635F0E5064897CB37DE8164FE39" TargetMode="External"/><Relationship Id="rId3917" Type="http://schemas.openxmlformats.org/officeDocument/2006/relationships/hyperlink" Target="https://aluext.sharepoint.com/sites/DesignandFeasibility/_layouts/15/listform.aspx?PageType=4&amp;ListId=48a11f45-f27a-4e70-b33d-a95f67709e8c&amp;ID=192&amp;ContentTypeID=0x01006440C635F0E5064897CB37DE8164FE39" TargetMode="External"/><Relationship Id="rId838" Type="http://schemas.openxmlformats.org/officeDocument/2006/relationships/hyperlink" Target="https://aluext.sharepoint.com/sites/DesignandFeasibility/Shared%20Documents/I/IMS_DE_Trossingen/Mach-ID_1397-Extruded%20RB%206082T6511%20Dm%20120mm" TargetMode="External"/><Relationship Id="rId1468" Type="http://schemas.openxmlformats.org/officeDocument/2006/relationships/hyperlink" Target="https://aluext.sharepoint.com/sites/DesignandFeasibility/Shared%20Documents/O/OCEA%20SA_FR_85100%20Les%20Sables%20d'Olonne/Mach-ID_764-Tubes%206082%20or%205083%20%20285%20x%2025%20and%20bigger" TargetMode="External"/><Relationship Id="rId1675" Type="http://schemas.openxmlformats.org/officeDocument/2006/relationships/hyperlink" Target="https://aluext.sharepoint.com/sites/DesignandFeasibility/Shared%20Documents/A/ALUMINA%20ARGENTINA%20SRL_Ar_Nueva%20York/Mach-ID_551-Round%20and%20square%20Bars%20in%20multiple%20diameters%20and%20alloys" TargetMode="External"/><Relationship Id="rId1882" Type="http://schemas.openxmlformats.org/officeDocument/2006/relationships/hyperlink" Target="https://aluext.sharepoint.com/sites/DesignandFeasibility/Shared%20Documents/G/Generator%20Technik%20Systeme%20GmbH%20&amp;%20Co.%20KG_DE_M&#246;gglingen/Mach-ID_341-Flachgeh&#228;use%20Baugr&#246;&#223;e%20132_AlMgSi%200.5%20F22" TargetMode="External"/><Relationship Id="rId2519" Type="http://schemas.openxmlformats.org/officeDocument/2006/relationships/hyperlink" Target="https://aluext.sharepoint.com/sites/DesignandFeasibility/Lists/FeasibilityMainDB/DispForm.aspx?ID=1842" TargetMode="External"/><Relationship Id="rId2726" Type="http://schemas.openxmlformats.org/officeDocument/2006/relationships/hyperlink" Target="https://aluext.sharepoint.com/sites/DesignandFeasibility/Lists/FeasibilityMainDB/DispForm.aspx?ID=1635" TargetMode="External"/><Relationship Id="rId1328" Type="http://schemas.openxmlformats.org/officeDocument/2006/relationships/hyperlink" Target="https://aluext.sharepoint.com/sites/DesignandFeasibility/Shared%20Documents/K/Kalapurna_In_Mumbai/Mach-ID_905-Extruded%20Round%20Bar%202017" TargetMode="External"/><Relationship Id="rId1535" Type="http://schemas.openxmlformats.org/officeDocument/2006/relationships/hyperlink" Target="https://aluext.sharepoint.com/sites/DesignandFeasibility/Shared%20Documents/A/alpha%20metall%20GmbH_DE_Andernach/Mach-ID_696-B70117" TargetMode="External"/><Relationship Id="rId2933" Type="http://schemas.openxmlformats.org/officeDocument/2006/relationships/hyperlink" Target="https://aluext.sharepoint.com/sites/DesignandFeasibility/_layouts/15/listform.aspx?PageType=4&amp;ListId=48a11f45-f27a-4e70-b33d-a95f67709e8c&amp;ID=1178&amp;ContentTypeID=0x01006440C635F0E5064897CB37DE8164FE39" TargetMode="External"/><Relationship Id="rId905" Type="http://schemas.openxmlformats.org/officeDocument/2006/relationships/hyperlink" Target="https://aluext.sharepoint.com/sites/DesignandFeasibility/Shared%20Documents/C/Cometal_DE_Weinstadt/Mach-ID_1330-Cold%20Drawn%20RB%206082%20T6%20Dm%2027mm" TargetMode="External"/><Relationship Id="rId1742" Type="http://schemas.openxmlformats.org/officeDocument/2006/relationships/hyperlink" Target="https://aluext.sharepoint.com/sites/DesignandFeasibility/Shared%20Documents/A/AMM_IT_Trezzo%20sull&#8217;Adda/Mach-ID_483-Cold%20Worked%20Round%20Bar" TargetMode="External"/><Relationship Id="rId34" Type="http://schemas.openxmlformats.org/officeDocument/2006/relationships/hyperlink" Target="https://aluext.sharepoint.com/sites/DesignandFeasibility/Shared%20Documents/S/Schliess-%20und%20Sicherungssysteme%20GmbH_DE_Muehlhausen/Mach-ID_2211-Wandprofil" TargetMode="External"/><Relationship Id="rId1602" Type="http://schemas.openxmlformats.org/officeDocument/2006/relationships/hyperlink" Target="https://aluext.sharepoint.com/sites/DesignandFeasibility/Shared%20Documents/B/Brehm%20Pr&#228;zisionstechnik%20GmbH%20&amp;%20Co.%20KG_DE_Ulm/Mach-ID_626-Div_products_Q1_2021" TargetMode="External"/><Relationship Id="rId3567" Type="http://schemas.openxmlformats.org/officeDocument/2006/relationships/hyperlink" Target="https://aluext.sharepoint.com/sites/DesignandFeasibility/_layouts/15/listform.aspx?PageType=4&amp;ListId=48a11f45-f27a-4e70-b33d-a95f67709e8c&amp;ID=542&amp;ContentTypeID=0x01006440C635F0E5064897CB37DE8164FE39" TargetMode="External"/><Relationship Id="rId3774" Type="http://schemas.openxmlformats.org/officeDocument/2006/relationships/hyperlink" Target="https://aluext.sharepoint.com/sites/DesignandFeasibility/_layouts/15/listform.aspx?PageType=4&amp;ListId=48a11f45-f27a-4e70-b33d-a95f67709e8c&amp;ID=335&amp;ContentTypeID=0x01006440C635F0E5064897CB37DE8164FE39" TargetMode="External"/><Relationship Id="rId3981" Type="http://schemas.openxmlformats.org/officeDocument/2006/relationships/hyperlink" Target="https://aluext.sharepoint.com/sites/DesignandFeasibility/_layouts/15/listform.aspx?PageType=4&amp;ListId=48a11f45-f27a-4e70-b33d-a95f67709e8c&amp;ID=128&amp;ContentTypeID=0x01006440C635F0E5064897CB37DE8164FE39" TargetMode="External"/><Relationship Id="rId488" Type="http://schemas.openxmlformats.org/officeDocument/2006/relationships/hyperlink" Target="https://aluext.sharepoint.com/sites/DesignandFeasibility/Shared%20Documents/B/B%26T%20Exact%20GmbH_DE_Frauenstein/Mach-ID_1755-Skid_Plate_Scania" TargetMode="External"/><Relationship Id="rId695" Type="http://schemas.openxmlformats.org/officeDocument/2006/relationships/hyperlink" Target="https://aluext.sharepoint.com/sites/DesignandFeasibility/Shared%20Documents/A/Amprion_DE_Dortmund/Mach-ID_1541-UA%20Osterath" TargetMode="External"/><Relationship Id="rId2169" Type="http://schemas.openxmlformats.org/officeDocument/2006/relationships/hyperlink" Target="https://aluext.sharepoint.com/sites/DesignandFeasibility/Lists/FeasibilityMainDB/DispForm.aspx?ID=2197" TargetMode="External"/><Relationship Id="rId2376" Type="http://schemas.openxmlformats.org/officeDocument/2006/relationships/hyperlink" Target="https://aluext.sharepoint.com/sites/DesignandFeasibility/Lists/FeasibilityMainDB/DispForm.aspx?ID=1985" TargetMode="External"/><Relationship Id="rId2583" Type="http://schemas.openxmlformats.org/officeDocument/2006/relationships/hyperlink" Target="https://aluext.sharepoint.com/sites/DesignandFeasibility/Lists/FeasibilityMainDB/DispForm.aspx?ID=1778" TargetMode="External"/><Relationship Id="rId2790" Type="http://schemas.openxmlformats.org/officeDocument/2006/relationships/hyperlink" Target="https://aluext.sharepoint.com/sites/DesignandFeasibility/_layouts/15/listform.aspx?PageType=4&amp;ListId=48a11f45-f27a-4e70-b33d-a95f67709e8c&amp;ID=1321&amp;ContentTypeID=0x01006440C635F0E5064897CB37DE8164FE39" TargetMode="External"/><Relationship Id="rId3427" Type="http://schemas.openxmlformats.org/officeDocument/2006/relationships/hyperlink" Target="https://aluext.sharepoint.com/sites/DesignandFeasibility/_layouts/15/listform.aspx?PageType=4&amp;ListId=48a11f45-f27a-4e70-b33d-a95f67709e8c&amp;ID=682&amp;ContentTypeID=0x01006440C635F0E5064897CB37DE8164FE39" TargetMode="External"/><Relationship Id="rId3634" Type="http://schemas.openxmlformats.org/officeDocument/2006/relationships/hyperlink" Target="https://aluext.sharepoint.com/sites/DesignandFeasibility/_layouts/15/listform.aspx?PageType=4&amp;ListId=48a11f45-f27a-4e70-b33d-a95f67709e8c&amp;ID=475&amp;ContentTypeID=0x01006440C635F0E5064897CB37DE8164FE39" TargetMode="External"/><Relationship Id="rId3841" Type="http://schemas.openxmlformats.org/officeDocument/2006/relationships/hyperlink" Target="https://aluext.sharepoint.com/sites/DesignandFeasibility/_layouts/15/listform.aspx?PageType=4&amp;ListId=48a11f45-f27a-4e70-b33d-a95f67709e8c&amp;ID=268&amp;ContentTypeID=0x01006440C635F0E5064897CB37DE8164FE39" TargetMode="External"/><Relationship Id="rId348" Type="http://schemas.openxmlformats.org/officeDocument/2006/relationships/hyperlink" Target="https://aluext.sharepoint.com/sites/DesignandFeasibility/Shared%20Documents/A/Allface%20Befestigungstechnologie%20GmbH%28NK%29_AT_Leobersdorf/Mach-ID_1895-Spezialprofil" TargetMode="External"/><Relationship Id="rId555" Type="http://schemas.openxmlformats.org/officeDocument/2006/relationships/hyperlink" Target="https://aluext.sharepoint.com/sites/DesignandFeasibility/Shared%20Documents/G/Guenzler%20Metall%20ZN%20der%20Amari%20Metall%20GmbH_DE_Uhingen/Mach-ID_1687-Bordwand" TargetMode="External"/><Relationship Id="rId762" Type="http://schemas.openxmlformats.org/officeDocument/2006/relationships/hyperlink" Target="https://aluext.sharepoint.com/sites/DesignandFeasibility/Shared%20Documents/R/Robert%20Bosch_DE_Blaichach/Mach-ID_2004-Spacer_IPB2/Mach-ID_1474-Lens%20Holder" TargetMode="External"/><Relationship Id="rId1185" Type="http://schemas.openxmlformats.org/officeDocument/2006/relationships/hyperlink" Target="https://aluext.sharepoint.com/sites/DesignandFeasibility/Shared%20Documents/W/WMH_DE_Essen/Mach-ID_1049-Extruded%20RB%206061%20T6511%20Dm180mm" TargetMode="External"/><Relationship Id="rId1392" Type="http://schemas.openxmlformats.org/officeDocument/2006/relationships/hyperlink" Target="https://aluext.sharepoint.com/sites/DesignandFeasibility/Shared%20Documents/W/Westdeutscher%20Metallhandel_DE_Essen/Mach-ID_840-EXtruded%20Roundbar%207075%20T73511" TargetMode="External"/><Relationship Id="rId2029" Type="http://schemas.openxmlformats.org/officeDocument/2006/relationships/hyperlink" Target="https://aluext.sharepoint.com/sites/DesignandFeasibility/Shared%20Documents/M/Manfred%20J.C.%20Niemann_DE_Rheinzabern/Mach-ID_185-3%20Zeichnungsprofile" TargetMode="External"/><Relationship Id="rId2236" Type="http://schemas.openxmlformats.org/officeDocument/2006/relationships/hyperlink" Target="https://aluext.sharepoint.com/sites/DesignandFeasibility/Lists/FeasibilityMainDB/DispForm.aspx?ID=2130" TargetMode="External"/><Relationship Id="rId2443" Type="http://schemas.openxmlformats.org/officeDocument/2006/relationships/hyperlink" Target="https://aluext.sharepoint.com/sites/DesignandFeasibility/Lists/FeasibilityMainDB/DispForm.aspx?ID=1918" TargetMode="External"/><Relationship Id="rId2650" Type="http://schemas.openxmlformats.org/officeDocument/2006/relationships/hyperlink" Target="https://aluext.sharepoint.com/sites/DesignandFeasibility/Lists/FeasibilityMainDB/DispForm.aspx?ID=1711" TargetMode="External"/><Relationship Id="rId3701" Type="http://schemas.openxmlformats.org/officeDocument/2006/relationships/hyperlink" Target="https://aluext.sharepoint.com/sites/DesignandFeasibility/_layouts/15/listform.aspx?PageType=4&amp;ListId=48a11f45-f27a-4e70-b33d-a95f67709e8c&amp;ID=408&amp;ContentTypeID=0x01006440C635F0E5064897CB37DE8164FE39" TargetMode="External"/><Relationship Id="rId208" Type="http://schemas.openxmlformats.org/officeDocument/2006/relationships/hyperlink" Target="https://aluext.sharepoint.com/sites/DesignandFeasibility/Shared%20Documents/S/Sikora%20AG_DE_Bremen/Mach-ID_2036-Profil" TargetMode="External"/><Relationship Id="rId415" Type="http://schemas.openxmlformats.org/officeDocument/2006/relationships/hyperlink" Target="https://aluext.sharepoint.com/sites/DesignandFeasibility/Shared%20Documents/N/Neuman%20Aluminium%20Strangpresswerk%20Gm_AT_Marktl/Mach-ID_1828-Automotive_Profile" TargetMode="External"/><Relationship Id="rId622" Type="http://schemas.openxmlformats.org/officeDocument/2006/relationships/hyperlink" Target="https://aluext.sharepoint.com/sites/DesignandFeasibility/Shared%20Documents/A/acc%28Neuer%20Kontakt%29_FR_Bruges/Mach-ID_1615-Enplatte_ACC" TargetMode="External"/><Relationship Id="rId1045" Type="http://schemas.openxmlformats.org/officeDocument/2006/relationships/hyperlink" Target="https://aluext.sharepoint.com/sites/DesignandFeasibility/Shared%20Documents/S/Schw&#228;bische%20Formdrehteile_DE_Babenhausen/Mach-ID_1189-Cold%20drawn%20RB%20AlEco62Sn%20Dia%2019mm" TargetMode="External"/><Relationship Id="rId1252" Type="http://schemas.openxmlformats.org/officeDocument/2006/relationships/hyperlink" Target="https://aluext.sharepoint.com/sites/DesignandFeasibility/Shared%20Documents/W/Westdeutschermetallhandel_DE_Essen/Mach-ID_982-Extruded%20Round%20Bar%206061%20T6511" TargetMode="External"/><Relationship Id="rId2303" Type="http://schemas.openxmlformats.org/officeDocument/2006/relationships/hyperlink" Target="https://aluext.sharepoint.com/sites/DesignandFeasibility/Lists/FeasibilityMainDB/DispForm.aspx?ID=2059" TargetMode="External"/><Relationship Id="rId2510" Type="http://schemas.openxmlformats.org/officeDocument/2006/relationships/hyperlink" Target="https://aluext.sharepoint.com/sites/DesignandFeasibility/Lists/FeasibilityMainDB/DispForm.aspx?ID=1851" TargetMode="External"/><Relationship Id="rId1112" Type="http://schemas.openxmlformats.org/officeDocument/2006/relationships/hyperlink" Target="https://aluext.sharepoint.com/sites/DesignandFeasibility/Shared%20Documents/A/Aluveneta_IT_GRUMOLO%20DELLE%20ABBADESSE/Mach-ID_1122-Bars_6082" TargetMode="External"/><Relationship Id="rId3077" Type="http://schemas.openxmlformats.org/officeDocument/2006/relationships/hyperlink" Target="https://aluext.sharepoint.com/sites/DesignandFeasibility/_layouts/15/listform.aspx?PageType=4&amp;ListId=48a11f45-f27a-4e70-b33d-a95f67709e8c&amp;ID=1034&amp;ContentTypeID=0x01006440C635F0E5064897CB37DE8164FE39" TargetMode="External"/><Relationship Id="rId3284" Type="http://schemas.openxmlformats.org/officeDocument/2006/relationships/hyperlink" Target="https://aluext.sharepoint.com/sites/DesignandFeasibility/_layouts/15/listform.aspx?PageType=4&amp;ListId=48a11f45-f27a-4e70-b33d-a95f67709e8c&amp;ID=826&amp;ContentTypeID=0x01006440C635F0E5064897CB37DE8164FE39" TargetMode="External"/><Relationship Id="rId1929" Type="http://schemas.openxmlformats.org/officeDocument/2006/relationships/hyperlink" Target="https://aluext.sharepoint.com/sites/DesignandFeasibility/Shared%20Documents/B/Brehm_DE_Ulm/Mach-ID_293-Rundstangen%206026LF%20T8" TargetMode="External"/><Relationship Id="rId2093" Type="http://schemas.openxmlformats.org/officeDocument/2006/relationships/hyperlink" Target="https://aluext.sharepoint.com/sites/DesignandFeasibility/Shared%20Documents/H/HAI%20Hammerer%20Aluminium%20Industries%20Extrusion%20GmbH_AT_Ranshofen/Mach-ID_106-Extrusions%20HAI%20Skoda" TargetMode="External"/><Relationship Id="rId3491" Type="http://schemas.openxmlformats.org/officeDocument/2006/relationships/hyperlink" Target="https://aluext.sharepoint.com/sites/DesignandFeasibility/_layouts/15/listform.aspx?PageType=4&amp;ListId=48a11f45-f27a-4e70-b33d-a95f67709e8c&amp;ID=618&amp;ContentTypeID=0x01006440C635F0E5064897CB37DE8164FE39" TargetMode="External"/><Relationship Id="rId3144" Type="http://schemas.openxmlformats.org/officeDocument/2006/relationships/hyperlink" Target="https://aluext.sharepoint.com/sites/DesignandFeasibility/_layouts/15/listform.aspx?PageType=4&amp;ListId=48a11f45-f27a-4e70-b33d-a95f67709e8c&amp;ID=966&amp;ContentTypeID=0x01006440C635F0E5064897CB37DE8164FE39" TargetMode="External"/><Relationship Id="rId3351" Type="http://schemas.openxmlformats.org/officeDocument/2006/relationships/hyperlink" Target="https://aluext.sharepoint.com/sites/DesignandFeasibility/_layouts/15/listform.aspx?PageType=4&amp;ListId=48a11f45-f27a-4e70-b33d-a95f67709e8c&amp;ID=759&amp;ContentTypeID=0x01006440C635F0E5064897CB37DE8164FE39" TargetMode="External"/><Relationship Id="rId272" Type="http://schemas.openxmlformats.org/officeDocument/2006/relationships/hyperlink" Target="https://aluext.sharepoint.com/sites/DesignandFeasibility/Shared%20Documents/G/GDI%20Intralogistics%20GmbH_DE_Irschenberg/Mach-ID_1971-Traverse" TargetMode="External"/><Relationship Id="rId2160" Type="http://schemas.openxmlformats.org/officeDocument/2006/relationships/hyperlink" Target="https://aluext.sharepoint.com/sites/DesignandFeasibility/Lists/FeasibilityMainDB/DispForm.aspx?ID=2206" TargetMode="External"/><Relationship Id="rId3004" Type="http://schemas.openxmlformats.org/officeDocument/2006/relationships/hyperlink" Target="https://aluext.sharepoint.com/sites/DesignandFeasibility/_layouts/15/listform.aspx?PageType=4&amp;ListId=48a11f45-f27a-4e70-b33d-a95f67709e8c&amp;ID=1107&amp;ContentTypeID=0x01006440C635F0E5064897CB37DE8164FE39" TargetMode="External"/><Relationship Id="rId3211" Type="http://schemas.openxmlformats.org/officeDocument/2006/relationships/hyperlink" Target="https://aluext.sharepoint.com/sites/DesignandFeasibility/_layouts/15/listform.aspx?PageType=4&amp;ListId=48a11f45-f27a-4e70-b33d-a95f67709e8c&amp;ID=899&amp;ContentTypeID=0x01006440C635F0E5064897CB37DE8164FE39" TargetMode="External"/><Relationship Id="rId132" Type="http://schemas.openxmlformats.org/officeDocument/2006/relationships/hyperlink" Target="https://aluext.sharepoint.com/sites/DesignandFeasibility/Shared%20Documents/S/Summa%20NV_BE_Gistel/Mach-ID_2113-cutter_model_S3" TargetMode="External"/><Relationship Id="rId2020" Type="http://schemas.openxmlformats.org/officeDocument/2006/relationships/hyperlink" Target="https://aluext.sharepoint.com/sites/DesignandFeasibility/Shared%20Documents/A/Amari%20Austria%20GmbH_AT_St.%20Johann%20im%20Pongau/Mach-ID_195-Teil%204003761" TargetMode="External"/><Relationship Id="rId1579" Type="http://schemas.openxmlformats.org/officeDocument/2006/relationships/hyperlink" Target="https://aluext.sharepoint.com/sites/DesignandFeasibility/Shared%20Documents/W/Wfel%20Limited_GB_Stockport/Mach-ID_649-Aluminium%20Extrusion_MEXE%2025259" TargetMode="External"/><Relationship Id="rId2977" Type="http://schemas.openxmlformats.org/officeDocument/2006/relationships/hyperlink" Target="https://aluext.sharepoint.com/sites/DesignandFeasibility/_layouts/15/listform.aspx?PageType=4&amp;ListId=48a11f45-f27a-4e70-b33d-a95f67709e8c&amp;ID=1134&amp;ContentTypeID=0x01006440C635F0E5064897CB37DE8164FE39" TargetMode="External"/><Relationship Id="rId949" Type="http://schemas.openxmlformats.org/officeDocument/2006/relationships/hyperlink" Target="https://aluext.sharepoint.com/sites/DesignandFeasibility/Shared%20Documents/T/Thyssen%20Krupp%20Materials%20Poland_Po_Sosniewic/Mach-ID_1285-Cold%20Finished%20RB%206061%20T651%20Dm%2076,,2mm" TargetMode="External"/><Relationship Id="rId1786" Type="http://schemas.openxmlformats.org/officeDocument/2006/relationships/hyperlink" Target="https://aluext.sharepoint.com/sites/DesignandFeasibility/Shared%20Documents/F/Flats%20Service_IT_Vignola/Mach-ID_439-Flats_8t" TargetMode="External"/><Relationship Id="rId1993" Type="http://schemas.openxmlformats.org/officeDocument/2006/relationships/hyperlink" Target="https://aluext.sharepoint.com/sites/DesignandFeasibility/Shared%20Documents/S/Stadler_CH_Bussnang/Mach-ID_228-Rigibahn_L4467_Schwei&#223;badabsicherung" TargetMode="External"/><Relationship Id="rId2837" Type="http://schemas.openxmlformats.org/officeDocument/2006/relationships/hyperlink" Target="https://aluext.sharepoint.com/sites/DesignandFeasibility/_layouts/15/listform.aspx?PageType=4&amp;ListId=48a11f45-f27a-4e70-b33d-a95f67709e8c&amp;ID=1274&amp;ContentTypeID=0x01006440C635F0E5064897CB37DE8164FE39" TargetMode="External"/><Relationship Id="rId4052" Type="http://schemas.openxmlformats.org/officeDocument/2006/relationships/hyperlink" Target="https://aluext.sharepoint.com/sites/DesignandFeasibility/_layouts/15/listform.aspx?PageType=4&amp;ListId=48a11f45-f27a-4e70-b33d-a95f67709e8c&amp;ID=57&amp;ContentTypeID=0x01006440C635F0E5064897CB37DE8164FE39" TargetMode="External"/><Relationship Id="rId78" Type="http://schemas.openxmlformats.org/officeDocument/2006/relationships/hyperlink" Target="https://aluext.sharepoint.com/sites/DesignandFeasibility/Shared%20Documents/B/B%26T%20Exact%20GmbH_DE_Gevelsberg/Mach-ID_2167-Base_plate_%2B_Top_beam" TargetMode="External"/><Relationship Id="rId809" Type="http://schemas.openxmlformats.org/officeDocument/2006/relationships/hyperlink" Target="https://aluext.sharepoint.com/sites/DesignandFeasibility/Shared%20Documents/H/Hydro%20Extrusion%20Lichtervelde%20NV-SA_BE_Lichtervelde/Mach-ID_1426-Sonderprofil" TargetMode="External"/><Relationship Id="rId1439" Type="http://schemas.openxmlformats.org/officeDocument/2006/relationships/hyperlink" Target="https://aluext.sharepoint.com/sites/DesignandFeasibility/Shared%20Documents/A/ASTRUP%20AS_NO_Oslo/Mach-ID_793-Top%20and%20Side%20Bottom%20Deck%206082%20T6_6005%20T6" TargetMode="External"/><Relationship Id="rId1646" Type="http://schemas.openxmlformats.org/officeDocument/2006/relationships/hyperlink" Target="https://aluext.sharepoint.com/sites/DesignandFeasibility/Shared%20Documents/J/JoDe_AT_Dornbirn/Mach-ID_581-Spezialprofil_130x130" TargetMode="External"/><Relationship Id="rId1853" Type="http://schemas.openxmlformats.org/officeDocument/2006/relationships/hyperlink" Target="https://aluext.sharepoint.com/sites/DesignandFeasibility/Shared%20Documents/M/Meyra_DE_Kalletal_Kalldorf/Mach-ID_370-1650_Sitzprofil_Rueckenprofil" TargetMode="External"/><Relationship Id="rId2904" Type="http://schemas.openxmlformats.org/officeDocument/2006/relationships/hyperlink" Target="https://aluext.sharepoint.com/sites/DesignandFeasibility/_layouts/15/listform.aspx?PageType=4&amp;ListId=48a11f45-f27a-4e70-b33d-a95f67709e8c&amp;ID=1207&amp;ContentTypeID=0x01006440C635F0E5064897CB37DE8164FE39" TargetMode="External"/><Relationship Id="rId1506" Type="http://schemas.openxmlformats.org/officeDocument/2006/relationships/hyperlink" Target="https://aluext.sharepoint.com/sites/DesignandFeasibility/Shared%20Documents/A/Aalco_GB_Wednesbury/Mach-ID_725-Hohlprofil_620x25" TargetMode="External"/><Relationship Id="rId1713" Type="http://schemas.openxmlformats.org/officeDocument/2006/relationships/hyperlink" Target="https://aluext.sharepoint.com/sites/DesignandFeasibility/Shared%20Documents/U/Ulrich%20Neixler%20Handel-%20und%20Dienstleistung_DE_Neresheim/Mach-ID_512-512-Neixler_WZ_28785" TargetMode="External"/><Relationship Id="rId1920" Type="http://schemas.openxmlformats.org/officeDocument/2006/relationships/hyperlink" Target="https://aluext.sharepoint.com/sites/DesignandFeasibility/Shared%20Documents/B/BMW%20AG%20Bayerische%20Motoren%20Werke%20AG_DE_Muenchen/Mach-ID_302-Zuganker" TargetMode="External"/><Relationship Id="rId3678" Type="http://schemas.openxmlformats.org/officeDocument/2006/relationships/hyperlink" Target="https://aluext.sharepoint.com/sites/DesignandFeasibility/_layouts/15/listform.aspx?PageType=4&amp;ListId=48a11f45-f27a-4e70-b33d-a95f67709e8c&amp;ID=431&amp;ContentTypeID=0x01006440C635F0E5064897CB37DE8164FE39" TargetMode="External"/><Relationship Id="rId3885" Type="http://schemas.openxmlformats.org/officeDocument/2006/relationships/hyperlink" Target="https://aluext.sharepoint.com/sites/DesignandFeasibility/_layouts/15/listform.aspx?PageType=4&amp;ListId=48a11f45-f27a-4e70-b33d-a95f67709e8c&amp;ID=224&amp;ContentTypeID=0x01006440C635F0E5064897CB37DE8164FE39" TargetMode="External"/><Relationship Id="rId599" Type="http://schemas.openxmlformats.org/officeDocument/2006/relationships/hyperlink" Target="https://aluext.sharepoint.com/sites/DesignandFeasibility/Shared%20Documents/D/Davidsound%20GmbH%28NK%29_DE_Bonn/Mach-ID_1641-Spezialprofile_Akustik" TargetMode="External"/><Relationship Id="rId2487" Type="http://schemas.openxmlformats.org/officeDocument/2006/relationships/hyperlink" Target="https://aluext.sharepoint.com/sites/DesignandFeasibility/Lists/FeasibilityMainDB/DispForm.aspx?ID=1874" TargetMode="External"/><Relationship Id="rId2694" Type="http://schemas.openxmlformats.org/officeDocument/2006/relationships/hyperlink" Target="https://aluext.sharepoint.com/sites/DesignandFeasibility/Lists/FeasibilityMainDB/DispForm.aspx?ID=1667" TargetMode="External"/><Relationship Id="rId3538" Type="http://schemas.openxmlformats.org/officeDocument/2006/relationships/hyperlink" Target="https://aluext.sharepoint.com/sites/DesignandFeasibility/_layouts/15/listform.aspx?PageType=4&amp;ListId=48a11f45-f27a-4e70-b33d-a95f67709e8c&amp;ID=571&amp;ContentTypeID=0x01006440C635F0E5064897CB37DE8164FE39" TargetMode="External"/><Relationship Id="rId3745" Type="http://schemas.openxmlformats.org/officeDocument/2006/relationships/hyperlink" Target="https://aluext.sharepoint.com/sites/DesignandFeasibility/_layouts/15/listform.aspx?PageType=4&amp;ListId=48a11f45-f27a-4e70-b33d-a95f67709e8c&amp;ID=364&amp;ContentTypeID=0x01006440C635F0E5064897CB37DE8164FE39" TargetMode="External"/><Relationship Id="rId459" Type="http://schemas.openxmlformats.org/officeDocument/2006/relationships/hyperlink" Target="https://aluext.sharepoint.com/sites/DesignandFeasibility/Shared%20Documents/M/Mittelrhein%20Metallgiesserei%20Heinrich%20Beyer%20GmbH%20%26%20Co%20KG_DE_Andernach/Mach-ID_1784-Rundstangen_105mm" TargetMode="External"/><Relationship Id="rId666" Type="http://schemas.openxmlformats.org/officeDocument/2006/relationships/hyperlink" Target="https://aluext.sharepoint.com/sites/DesignandFeasibility/Shared%20Documents/C/Cometal_DE_Weinstadt/Mach-ID_1570-Extruded%20RB%207075%20T6511" TargetMode="External"/><Relationship Id="rId873" Type="http://schemas.openxmlformats.org/officeDocument/2006/relationships/hyperlink" Target="https://aluext.sharepoint.com/sites/DesignandFeasibility/Shared%20Documents/C/Cometal_DE_Weinstadt/Mach-ID_1362-Cold%20Drawn%20RB%206262A%20T9%20Dm%2026%20und%2036mm" TargetMode="External"/><Relationship Id="rId1089" Type="http://schemas.openxmlformats.org/officeDocument/2006/relationships/hyperlink" Target="https://aluext.sharepoint.com/sites/DesignandFeasibility/Shared%20Documents/F/Felder%20KG_AT_Hall%20in%20Tirol/Mach-ID_1145-1145-Rahmenanfrage" TargetMode="External"/><Relationship Id="rId1296" Type="http://schemas.openxmlformats.org/officeDocument/2006/relationships/hyperlink" Target="https://aluext.sharepoint.com/sites/DesignandFeasibility/Shared%20Documents/B/Bega%20Gantenbrink-Leuchten%20KG_DE_58708%20Menden/Mach-ID_938-24001489" TargetMode="External"/><Relationship Id="rId2347" Type="http://schemas.openxmlformats.org/officeDocument/2006/relationships/hyperlink" Target="https://aluext.sharepoint.com/sites/DesignandFeasibility/Lists/FeasibilityMainDB/DispForm.aspx?ID=2014" TargetMode="External"/><Relationship Id="rId2554" Type="http://schemas.openxmlformats.org/officeDocument/2006/relationships/hyperlink" Target="https://aluext.sharepoint.com/sites/DesignandFeasibility/Lists/FeasibilityMainDB/DispForm.aspx?ID=1807" TargetMode="External"/><Relationship Id="rId3952" Type="http://schemas.openxmlformats.org/officeDocument/2006/relationships/hyperlink" Target="https://aluext.sharepoint.com/sites/DesignandFeasibility/_layouts/15/listform.aspx?PageType=4&amp;ListId=48a11f45-f27a-4e70-b33d-a95f67709e8c&amp;ID=157&amp;ContentTypeID=0x01006440C635F0E5064897CB37DE8164FE39" TargetMode="External"/><Relationship Id="rId319" Type="http://schemas.openxmlformats.org/officeDocument/2006/relationships/hyperlink" Target="https://aluext.sharepoint.com/sites/DesignandFeasibility/Shared%20Documents/H/HAI%20Hammerer%20Aluminium%20Industries%20Extrusion%20GmbH_AT_Ranshofen/Mach-ID_1924-Stromschienen" TargetMode="External"/><Relationship Id="rId526" Type="http://schemas.openxmlformats.org/officeDocument/2006/relationships/hyperlink" Target="https://aluext.sharepoint.com/sites/DesignandFeasibility/Shared%20Documents/S/Saramek%20OY%28NK%29_FI_Borg%C3%A5/Mach-ID_1716-Shipbuilding" TargetMode="External"/><Relationship Id="rId1156" Type="http://schemas.openxmlformats.org/officeDocument/2006/relationships/hyperlink" Target="https://aluext.sharepoint.com/sites/DesignandFeasibility/Shared%20Documents/I/Innosafes_DE_Wiehl/Mach-ID_1078-Aussenprofil" TargetMode="External"/><Relationship Id="rId1363" Type="http://schemas.openxmlformats.org/officeDocument/2006/relationships/hyperlink" Target="https://aluext.sharepoint.com/sites/DesignandFeasibility/Shared%20Documents/B/BMW%20AG%20Bayerische%20Motoren%20Werke%20AG_DE_Muenchen/Mach-ID_870-870-Klemmleisten_UKL" TargetMode="External"/><Relationship Id="rId2207" Type="http://schemas.openxmlformats.org/officeDocument/2006/relationships/hyperlink" Target="https://aluext.sharepoint.com/sites/DesignandFeasibility/Lists/FeasibilityMainDB/DispForm.aspx?ID=2159" TargetMode="External"/><Relationship Id="rId2761" Type="http://schemas.openxmlformats.org/officeDocument/2006/relationships/hyperlink" Target="https://aluext.sharepoint.com/sites/DesignandFeasibility/Lists/FeasibilityMainDB/DispForm.aspx?ID=1599" TargetMode="External"/><Relationship Id="rId3605" Type="http://schemas.openxmlformats.org/officeDocument/2006/relationships/hyperlink" Target="https://aluext.sharepoint.com/sites/DesignandFeasibility/_layouts/15/listform.aspx?PageType=4&amp;ListId=48a11f45-f27a-4e70-b33d-a95f67709e8c&amp;ID=504&amp;ContentTypeID=0x01006440C635F0E5064897CB37DE8164FE39" TargetMode="External"/><Relationship Id="rId3812" Type="http://schemas.openxmlformats.org/officeDocument/2006/relationships/hyperlink" Target="https://aluext.sharepoint.com/sites/DesignandFeasibility/_layouts/15/listform.aspx?PageType=4&amp;ListId=48a11f45-f27a-4e70-b33d-a95f67709e8c&amp;ID=297&amp;ContentTypeID=0x01006440C635F0E5064897CB37DE8164FE39" TargetMode="External"/><Relationship Id="rId733" Type="http://schemas.openxmlformats.org/officeDocument/2006/relationships/hyperlink" Target="https://aluext.sharepoint.com/sites/DesignandFeasibility/Shared%20Documents/R/Reynolds_FR_Scionzier/Mach-ID_1503-Drawn/extruded%20RB%207075%20T7351/T73511" TargetMode="External"/><Relationship Id="rId940" Type="http://schemas.openxmlformats.org/officeDocument/2006/relationships/hyperlink" Target="https://aluext.sharepoint.com/sites/DesignandFeasibility/Shared%20Documents/W/WMH_DE_Essen/Mach-ID_1294-Extruded%20RB%206061%20T6511%20Dm%2090mm" TargetMode="External"/><Relationship Id="rId1016" Type="http://schemas.openxmlformats.org/officeDocument/2006/relationships/hyperlink" Target="https://aluext.sharepoint.com/sites/DesignandFeasibility/Shared%20Documents/Z/ZF_DE_Polen/Mach-ID_1218-Kreuz" TargetMode="External"/><Relationship Id="rId1570" Type="http://schemas.openxmlformats.org/officeDocument/2006/relationships/hyperlink" Target="https://aluext.sharepoint.com/sites/DesignandFeasibility/Shared%20Documents/B/BIKAR-METALLE%20GmbH_DE_Bad%20Berleburg/Mach-ID_659-Rundstange%20250%20mm" TargetMode="External"/><Relationship Id="rId2414" Type="http://schemas.openxmlformats.org/officeDocument/2006/relationships/hyperlink" Target="https://aluext.sharepoint.com/sites/DesignandFeasibility/Lists/FeasibilityMainDB/DispForm.aspx?ID=1947" TargetMode="External"/><Relationship Id="rId2621" Type="http://schemas.openxmlformats.org/officeDocument/2006/relationships/hyperlink" Target="https://aluext.sharepoint.com/sites/DesignandFeasibility/Lists/FeasibilityMainDB/DispForm.aspx?ID=1740" TargetMode="External"/><Relationship Id="rId800" Type="http://schemas.openxmlformats.org/officeDocument/2006/relationships/hyperlink" Target="https://aluext.sharepoint.com/sites/DesignandFeasibility/Shared%20Documents/K/Kastens%20&amp;%20Knauer_DE_Lilienthal/Mach-ID_1435-Extruded%20RB%202618A%20T6%20Dm%2043mm" TargetMode="External"/><Relationship Id="rId1223" Type="http://schemas.openxmlformats.org/officeDocument/2006/relationships/hyperlink" Target="https://aluext.sharepoint.com/sites/DesignandFeasibility/Shared%20Documents/E/Eisenmetall_DE_Stuttgart/Mach-ID_1011-Extruded%20Round%20Bar%207022T6" TargetMode="External"/><Relationship Id="rId1430" Type="http://schemas.openxmlformats.org/officeDocument/2006/relationships/hyperlink" Target="https://aluext.sharepoint.com/sites/DesignandFeasibility/Shared%20Documents/G/Gom%20Production_CZ_Prag/Mach-ID_802-Systemprofil_30x30" TargetMode="External"/><Relationship Id="rId3188" Type="http://schemas.openxmlformats.org/officeDocument/2006/relationships/hyperlink" Target="https://aluext.sharepoint.com/sites/DesignandFeasibility/_layouts/15/listform.aspx?PageType=4&amp;ListId=48a11f45-f27a-4e70-b33d-a95f67709e8c&amp;ID=922&amp;ContentTypeID=0x01006440C635F0E5064897CB37DE8164FE39" TargetMode="External"/><Relationship Id="rId3395" Type="http://schemas.openxmlformats.org/officeDocument/2006/relationships/hyperlink" Target="https://aluext.sharepoint.com/sites/DesignandFeasibility/_layouts/15/listform.aspx?PageType=4&amp;ListId=48a11f45-f27a-4e70-b33d-a95f67709e8c&amp;ID=715&amp;ContentTypeID=0x01006440C635F0E5064897CB37DE8164FE39" TargetMode="External"/><Relationship Id="rId3048" Type="http://schemas.openxmlformats.org/officeDocument/2006/relationships/hyperlink" Target="https://aluext.sharepoint.com/sites/DesignandFeasibility/_layouts/15/listform.aspx?PageType=4&amp;ListId=48a11f45-f27a-4e70-b33d-a95f67709e8c&amp;ID=1063&amp;ContentTypeID=0x01006440C635F0E5064897CB37DE8164FE39" TargetMode="External"/><Relationship Id="rId3255" Type="http://schemas.openxmlformats.org/officeDocument/2006/relationships/hyperlink" Target="https://aluext.sharepoint.com/sites/DesignandFeasibility/_layouts/15/listform.aspx?PageType=4&amp;ListId=48a11f45-f27a-4e70-b33d-a95f67709e8c&amp;ID=855&amp;ContentTypeID=0x01006440C635F0E5064897CB37DE8164FE39" TargetMode="External"/><Relationship Id="rId3462" Type="http://schemas.openxmlformats.org/officeDocument/2006/relationships/hyperlink" Target="https://aluext.sharepoint.com/sites/DesignandFeasibility/_layouts/15/listform.aspx?PageType=4&amp;ListId=48a11f45-f27a-4e70-b33d-a95f67709e8c&amp;ID=647&amp;ContentTypeID=0x01006440C635F0E5064897CB37DE8164FE39" TargetMode="External"/><Relationship Id="rId176" Type="http://schemas.openxmlformats.org/officeDocument/2006/relationships/hyperlink" Target="https://aluext.sharepoint.com/sites/DesignandFeasibility/Shared%20Documents/S/SKG%20Italia%20Spa_IT_Scarzara%20%28Parma%29/Mach-ID_2068-Body_523000W12002" TargetMode="External"/><Relationship Id="rId383" Type="http://schemas.openxmlformats.org/officeDocument/2006/relationships/hyperlink" Target="https://aluext.sharepoint.com/sites/DesignandFeasibility/Shared%20Documents/B/Bega%20Gantenbrink-Leuchten%20KG_DE_Menden/Mach-ID_1860-Sitzbank" TargetMode="External"/><Relationship Id="rId590" Type="http://schemas.openxmlformats.org/officeDocument/2006/relationships/hyperlink" Target="https://aluext.sharepoint.com/sites/DesignandFeasibility/Shared%20Documents/D/Dura%20Automotive%20Cz%2C%20Ks_CZ_Blatna/Mach-ID_1650-Torsionsstrebe" TargetMode="External"/><Relationship Id="rId2064" Type="http://schemas.openxmlformats.org/officeDocument/2006/relationships/hyperlink" Target="https://aluext.sharepoint.com/sites/DesignandFeasibility/Shared%20Documents/F/Fred%20Stemmer%20GmbH_DE_Hann.%20M&#252;nden/Mach-ID_142-3%20versch.%20Rohrabmessungen" TargetMode="External"/><Relationship Id="rId2271" Type="http://schemas.openxmlformats.org/officeDocument/2006/relationships/hyperlink" Target="https://aluext.sharepoint.com/sites/DesignandFeasibility/Lists/FeasibilityMainDB/DispForm.aspx?ID=2095" TargetMode="External"/><Relationship Id="rId3115" Type="http://schemas.openxmlformats.org/officeDocument/2006/relationships/hyperlink" Target="https://aluext.sharepoint.com/sites/DesignandFeasibility/_layouts/15/listform.aspx?PageType=4&amp;ListId=48a11f45-f27a-4e70-b33d-a95f67709e8c&amp;ID=995&amp;ContentTypeID=0x01006440C635F0E5064897CB37DE8164FE39" TargetMode="External"/><Relationship Id="rId3322" Type="http://schemas.openxmlformats.org/officeDocument/2006/relationships/hyperlink" Target="https://aluext.sharepoint.com/sites/DesignandFeasibility/_layouts/15/listform.aspx?PageType=4&amp;ListId=48a11f45-f27a-4e70-b33d-a95f67709e8c&amp;ID=788&amp;ContentTypeID=0x01006440C635F0E5064897CB37DE8164FE39" TargetMode="External"/><Relationship Id="rId243" Type="http://schemas.openxmlformats.org/officeDocument/2006/relationships/hyperlink" Target="https://aluext.sharepoint.com/sites/DesignandFeasibility/Shared%20Documents/A/Airoldi%20Metalli%20Spa_IT_Molteno%20%28LC%29/Mach-ID_2000-Anfrage_rfq" TargetMode="External"/><Relationship Id="rId450" Type="http://schemas.openxmlformats.org/officeDocument/2006/relationships/hyperlink" Target="https://aluext.sharepoint.com/sites/DesignandFeasibility/Shared%20Documents/A/Aepli%20Metallbau%20AG_CH_Gossau%20SG/Mach-ID_1793-Fassadenprofile" TargetMode="External"/><Relationship Id="rId1080" Type="http://schemas.openxmlformats.org/officeDocument/2006/relationships/hyperlink" Target="https://aluext.sharepoint.com/sites/DesignandFeasibility/Shared%20Documents/H/Heine%20&amp;%20Beisswenger_DE_Fellbach/Mach-ID_1154-Cold%20Drawn%20RB%206082T6%20dia%2014mm" TargetMode="External"/><Relationship Id="rId2131" Type="http://schemas.openxmlformats.org/officeDocument/2006/relationships/hyperlink" Target="https://aluext.sharepoint.com/sites/DesignandFeasibility/Shared%20Documents/D/Denso_HU_Sz&#233;k&#233;sfeh&#233;rv&#225;r/Mach-ID_66-Ford%20Coyote" TargetMode="External"/><Relationship Id="rId103" Type="http://schemas.openxmlformats.org/officeDocument/2006/relationships/hyperlink" Target="https://aluext.sharepoint.com/sites/DesignandFeasibility/Shared%20Documents/G/Gedia%28NK%29_DE_Attendorn/Mach-ID_2142-BUMPER_BEAM_REAR" TargetMode="External"/><Relationship Id="rId310" Type="http://schemas.openxmlformats.org/officeDocument/2006/relationships/hyperlink" Target="https://aluext.sharepoint.com/sites/DesignandFeasibility/Shared%20Documents/B/Bikar-Metalle%20GmbH_DE_Bad%20Berleburg/Mach-ID_1933-Flachstangen" TargetMode="External"/><Relationship Id="rId1897" Type="http://schemas.openxmlformats.org/officeDocument/2006/relationships/hyperlink" Target="https://aluext.sharepoint.com/sites/DesignandFeasibility/Shared%20Documents/E/Erhardt%20Markisenbau%20GmbH_DE_Burtenbach/Mach-ID_326-326-WZ_K13211_Deckenwinkel" TargetMode="External"/><Relationship Id="rId2948" Type="http://schemas.openxmlformats.org/officeDocument/2006/relationships/hyperlink" Target="https://aluext.sharepoint.com/sites/DesignandFeasibility/_layouts/15/listform.aspx?PageType=4&amp;ListId=48a11f45-f27a-4e70-b33d-a95f67709e8c&amp;ID=1163&amp;ContentTypeID=0x01006440C635F0E5064897CB37DE8164FE39" TargetMode="External"/><Relationship Id="rId1757" Type="http://schemas.openxmlformats.org/officeDocument/2006/relationships/hyperlink" Target="https://aluext.sharepoint.com/sites/DesignandFeasibility/Shared%20Documents/G/Gestamp_DE_Bielefeld/Mach-ID_468-Porsche%20PPE%20E%206" TargetMode="External"/><Relationship Id="rId1964" Type="http://schemas.openxmlformats.org/officeDocument/2006/relationships/hyperlink" Target="https://aluext.sharepoint.com/sites/DesignandFeasibility/Shared%20Documents/E/Enercon_DE_Aurich/Mach-ID_258-Haubenb&#252;hne" TargetMode="External"/><Relationship Id="rId2808" Type="http://schemas.openxmlformats.org/officeDocument/2006/relationships/hyperlink" Target="https://aluext.sharepoint.com/sites/DesignandFeasibility/_layouts/15/listform.aspx?PageType=4&amp;ListId=48a11f45-f27a-4e70-b33d-a95f67709e8c&amp;ID=1303&amp;ContentTypeID=0x01006440C635F0E5064897CB37DE8164FE39" TargetMode="External"/><Relationship Id="rId49" Type="http://schemas.openxmlformats.org/officeDocument/2006/relationships/hyperlink" Target="https://aluext.sharepoint.com/sites/DesignandFeasibility/Shared%20Documents/Z/Ziehm%20Imaging%20GmbH_DE_Nuernberg/Mach-ID_2196-Hubrohr" TargetMode="External"/><Relationship Id="rId1617" Type="http://schemas.openxmlformats.org/officeDocument/2006/relationships/hyperlink" Target="https://aluext.sharepoint.com/sites/DesignandFeasibility/Shared%20Documents/K/KWS%20Solar%20GmbH%20Avis%2001747900890%20Hr%20Steinhauser_DE_Neukirch/Mach-ID_611-611-WZ_B35654_Systemschiene_Var3" TargetMode="External"/><Relationship Id="rId1824" Type="http://schemas.openxmlformats.org/officeDocument/2006/relationships/hyperlink" Target="https://aluext.sharepoint.com/sites/DesignandFeasibility/Shared%20Documents/B/Bruno%20Gelle_DE_Wangen/Mach-ID_400-Rohr_6060_22x1,,5" TargetMode="External"/><Relationship Id="rId4023" Type="http://schemas.openxmlformats.org/officeDocument/2006/relationships/hyperlink" Target="https://aluext.sharepoint.com/sites/DesignandFeasibility/_layouts/15/listform.aspx?PageType=4&amp;ListId=48a11f45-f27a-4e70-b33d-a95f67709e8c&amp;ID=86&amp;ContentTypeID=0x01006440C635F0E5064897CB37DE8164FE39" TargetMode="External"/><Relationship Id="rId3789" Type="http://schemas.openxmlformats.org/officeDocument/2006/relationships/hyperlink" Target="https://aluext.sharepoint.com/sites/DesignandFeasibility/_layouts/15/listform.aspx?PageType=4&amp;ListId=48a11f45-f27a-4e70-b33d-a95f67709e8c&amp;ID=320&amp;ContentTypeID=0x01006440C635F0E5064897CB37DE8164FE39" TargetMode="External"/><Relationship Id="rId2598" Type="http://schemas.openxmlformats.org/officeDocument/2006/relationships/hyperlink" Target="https://aluext.sharepoint.com/sites/DesignandFeasibility/Lists/FeasibilityMainDB/DispForm.aspx?ID=1763" TargetMode="External"/><Relationship Id="rId3996" Type="http://schemas.openxmlformats.org/officeDocument/2006/relationships/hyperlink" Target="https://aluext.sharepoint.com/sites/DesignandFeasibility/_layouts/15/listform.aspx?PageType=4&amp;ListId=48a11f45-f27a-4e70-b33d-a95f67709e8c&amp;ID=113&amp;ContentTypeID=0x01006440C635F0E5064897CB37DE8164FE39" TargetMode="External"/><Relationship Id="rId3649" Type="http://schemas.openxmlformats.org/officeDocument/2006/relationships/hyperlink" Target="https://aluext.sharepoint.com/sites/DesignandFeasibility/_layouts/15/listform.aspx?PageType=4&amp;ListId=48a11f45-f27a-4e70-b33d-a95f67709e8c&amp;ID=460&amp;ContentTypeID=0x01006440C635F0E5064897CB37DE8164FE39" TargetMode="External"/><Relationship Id="rId3856" Type="http://schemas.openxmlformats.org/officeDocument/2006/relationships/hyperlink" Target="https://aluext.sharepoint.com/sites/DesignandFeasibility/_layouts/15/listform.aspx?PageType=4&amp;ListId=48a11f45-f27a-4e70-b33d-a95f67709e8c&amp;ID=253&amp;ContentTypeID=0x01006440C635F0E5064897CB37DE8164FE39" TargetMode="External"/><Relationship Id="rId777" Type="http://schemas.openxmlformats.org/officeDocument/2006/relationships/hyperlink" Target="https://aluext.sharepoint.com/sites/DesignandFeasibility/Shared%20Documents/W/WMH_DE_Essen/Mach-ID_1458-Extruded%20RB%207075%20T73511%20Dm%20100" TargetMode="External"/><Relationship Id="rId984" Type="http://schemas.openxmlformats.org/officeDocument/2006/relationships/hyperlink" Target="https://aluext.sharepoint.com/sites/DesignandFeasibility/Shared%20Documents/D/Data%20F_IT_Italia/Mach-ID_1250-Extruded%20RB%207075%20T73511%20Dia%20145mm" TargetMode="External"/><Relationship Id="rId2458" Type="http://schemas.openxmlformats.org/officeDocument/2006/relationships/hyperlink" Target="https://aluext.sharepoint.com/sites/DesignandFeasibility/Lists/FeasibilityMainDB/DispForm.aspx?ID=1903" TargetMode="External"/><Relationship Id="rId2665" Type="http://schemas.openxmlformats.org/officeDocument/2006/relationships/hyperlink" Target="https://aluext.sharepoint.com/sites/DesignandFeasibility/Lists/FeasibilityMainDB/DispForm.aspx?ID=1696" TargetMode="External"/><Relationship Id="rId2872" Type="http://schemas.openxmlformats.org/officeDocument/2006/relationships/hyperlink" Target="https://aluext.sharepoint.com/sites/DesignandFeasibility/_layouts/15/listform.aspx?PageType=4&amp;ListId=48a11f45-f27a-4e70-b33d-a95f67709e8c&amp;ID=1239&amp;ContentTypeID=0x01006440C635F0E5064897CB37DE8164FE39" TargetMode="External"/><Relationship Id="rId3509" Type="http://schemas.openxmlformats.org/officeDocument/2006/relationships/hyperlink" Target="https://aluext.sharepoint.com/sites/DesignandFeasibility/_layouts/15/listform.aspx?PageType=4&amp;ListId=48a11f45-f27a-4e70-b33d-a95f67709e8c&amp;ID=600&amp;ContentTypeID=0x01006440C635F0E5064897CB37DE8164FE39" TargetMode="External"/><Relationship Id="rId3716" Type="http://schemas.openxmlformats.org/officeDocument/2006/relationships/hyperlink" Target="https://aluext.sharepoint.com/sites/DesignandFeasibility/_layouts/15/listform.aspx?PageType=4&amp;ListId=48a11f45-f27a-4e70-b33d-a95f67709e8c&amp;ID=393&amp;ContentTypeID=0x01006440C635F0E5064897CB37DE8164FE39" TargetMode="External"/><Relationship Id="rId3923" Type="http://schemas.openxmlformats.org/officeDocument/2006/relationships/hyperlink" Target="https://aluext.sharepoint.com/sites/DesignandFeasibility/_layouts/15/listform.aspx?PageType=4&amp;ListId=48a11f45-f27a-4e70-b33d-a95f67709e8c&amp;ID=186&amp;ContentTypeID=0x01006440C635F0E5064897CB37DE8164FE39" TargetMode="External"/><Relationship Id="rId637" Type="http://schemas.openxmlformats.org/officeDocument/2006/relationships/hyperlink" Target="https://aluext.sharepoint.com/sites/DesignandFeasibility/Shared%20Documents/E/Eisenmetall_DE_Stuttgart/Mach-ID_1600-Drawn%20RB%206262A%20T6%20Dm%2055mm" TargetMode="External"/><Relationship Id="rId844" Type="http://schemas.openxmlformats.org/officeDocument/2006/relationships/hyperlink" Target="https://aluext.sharepoint.com/sites/DesignandFeasibility/Shared%20Documents/M/MANFRED%20J.C.%20NIEMANN_DE_Bremen/Mach-ID_1391-RR%20200x20x2" TargetMode="External"/><Relationship Id="rId1267" Type="http://schemas.openxmlformats.org/officeDocument/2006/relationships/hyperlink" Target="https://aluext.sharepoint.com/sites/DesignandFeasibility/Shared%20Documents/K/K%20&amp;%20K_DE_Lilienthal/Mach-ID_967-K&amp;K_60732%20Flatbars" TargetMode="External"/><Relationship Id="rId1474" Type="http://schemas.openxmlformats.org/officeDocument/2006/relationships/hyperlink" Target="https://aluext.sharepoint.com/sites/DesignandFeasibility/Shared%20Documents/V/Vanderlande%20Beewen_DE_Siegen/Mach-ID_758-005975-477-00001" TargetMode="External"/><Relationship Id="rId1681" Type="http://schemas.openxmlformats.org/officeDocument/2006/relationships/hyperlink" Target="https://aluext.sharepoint.com/sites/DesignandFeasibility/Shared%20Documents/F/Fr%20Fassmer%20GmbH%20%26%20Co%20Schiffs-%20und%20Bootswerft_DE_Berne/Mach-ID_544-544-WZ_46067_Fallreeprofil_290x58" TargetMode="External"/><Relationship Id="rId2318" Type="http://schemas.openxmlformats.org/officeDocument/2006/relationships/hyperlink" Target="https://aluext.sharepoint.com/sites/DesignandFeasibility/Lists/FeasibilityMainDB/DispForm.aspx?ID=2044" TargetMode="External"/><Relationship Id="rId2525" Type="http://schemas.openxmlformats.org/officeDocument/2006/relationships/hyperlink" Target="https://aluext.sharepoint.com/sites/DesignandFeasibility/Lists/FeasibilityMainDB/DispForm.aspx?ID=1836" TargetMode="External"/><Relationship Id="rId2732" Type="http://schemas.openxmlformats.org/officeDocument/2006/relationships/hyperlink" Target="https://aluext.sharepoint.com/sites/DesignandFeasibility/Lists/FeasibilityMainDB/DispForm.aspx?ID=1629" TargetMode="External"/><Relationship Id="rId704" Type="http://schemas.openxmlformats.org/officeDocument/2006/relationships/hyperlink" Target="https://aluext.sharepoint.com/sites/DesignandFeasibility/Shared%20Documents/R/Reynolds_FR_Scionzier/Mach-ID_1532-Drawn%20RB%206064T9%20Dm16/20mm" TargetMode="External"/><Relationship Id="rId911" Type="http://schemas.openxmlformats.org/officeDocument/2006/relationships/hyperlink" Target="https://aluext.sharepoint.com/sites/DesignandFeasibility/Shared%20Documents/K/Kastens%20&amp;%20Knauer_DE_Lilienthal/Mach-ID_1324-Extruded%20RB%202024%20T3(511)%20Dm%20133m%20and%20180mm" TargetMode="External"/><Relationship Id="rId1127" Type="http://schemas.openxmlformats.org/officeDocument/2006/relationships/hyperlink" Target="https://aluext.sharepoint.com/sites/DesignandFeasibility/Shared%20Documents/V/Val-Met%20Engineering_In_India/Mach-ID_1107-Extruded%20Flat%20Bar%202014%20T6511" TargetMode="External"/><Relationship Id="rId1334" Type="http://schemas.openxmlformats.org/officeDocument/2006/relationships/hyperlink" Target="https://aluext.sharepoint.com/sites/DesignandFeasibility/Shared%20Documents/M/MANFRED%20J.C.%20NIEMANN_DE_28197%20Bremen/Mach-ID_899-Flat_bar_6061-T6_%2036x32_mm" TargetMode="External"/><Relationship Id="rId1541" Type="http://schemas.openxmlformats.org/officeDocument/2006/relationships/hyperlink" Target="https://aluext.sharepoint.com/sites/DesignandFeasibility/Shared%20Documents/M/Metallcenter%20West_DE_Leopoldshoehe/Mach-ID_690-3%20Systemprofile" TargetMode="External"/><Relationship Id="rId40" Type="http://schemas.openxmlformats.org/officeDocument/2006/relationships/hyperlink" Target="https://aluext.sharepoint.com/sites/DesignandFeasibility/Shared%20Documents/S/Schmid%20Alutec%20GmbH%20%26%20Co%20KG_DE_Remshalden-Grunbach/Mach-ID_2205-Anfrage%2022-002%20Profil%20HR3140ROH-01" TargetMode="External"/><Relationship Id="rId1401" Type="http://schemas.openxmlformats.org/officeDocument/2006/relationships/hyperlink" Target="https://aluext.sharepoint.com/sites/DesignandFeasibility/Shared%20Documents/A/AMM_IT_Busnago/Mach-ID_831-Drawn%20round%20bar%207075%20T7351" TargetMode="External"/><Relationship Id="rId3299" Type="http://schemas.openxmlformats.org/officeDocument/2006/relationships/hyperlink" Target="https://aluext.sharepoint.com/sites/DesignandFeasibility/_layouts/15/listform.aspx?PageType=4&amp;ListId=48a11f45-f27a-4e70-b33d-a95f67709e8c&amp;ID=811&amp;ContentTypeID=0x01006440C635F0E5064897CB37DE8164FE39" TargetMode="External"/><Relationship Id="rId3159" Type="http://schemas.openxmlformats.org/officeDocument/2006/relationships/hyperlink" Target="https://aluext.sharepoint.com/sites/DesignandFeasibility/_layouts/15/listform.aspx?PageType=4&amp;ListId=48a11f45-f27a-4e70-b33d-a95f67709e8c&amp;ID=951&amp;ContentTypeID=0x01006440C635F0E5064897CB37DE8164FE39" TargetMode="External"/><Relationship Id="rId3366" Type="http://schemas.openxmlformats.org/officeDocument/2006/relationships/hyperlink" Target="https://aluext.sharepoint.com/sites/DesignandFeasibility/_layouts/15/listform.aspx?PageType=4&amp;ListId=48a11f45-f27a-4e70-b33d-a95f67709e8c&amp;ID=744&amp;ContentTypeID=0x01006440C635F0E5064897CB37DE8164FE39" TargetMode="External"/><Relationship Id="rId3573" Type="http://schemas.openxmlformats.org/officeDocument/2006/relationships/hyperlink" Target="https://aluext.sharepoint.com/sites/DesignandFeasibility/_layouts/15/listform.aspx?PageType=4&amp;ListId=48a11f45-f27a-4e70-b33d-a95f67709e8c&amp;ID=536&amp;ContentTypeID=0x01006440C635F0E5064897CB37DE8164FE39" TargetMode="External"/><Relationship Id="rId287" Type="http://schemas.openxmlformats.org/officeDocument/2006/relationships/hyperlink" Target="https://aluext.sharepoint.com/sites/DesignandFeasibility/Shared%20Documents/B/Bharat%20Forge%20Aluminiumtechnik%20GmbH_DE_Brand%20-%20Erbisdorf/Mach-ID_1956-FUCA_149" TargetMode="External"/><Relationship Id="rId494" Type="http://schemas.openxmlformats.org/officeDocument/2006/relationships/hyperlink" Target="https://aluext.sharepoint.com/sites/DesignandFeasibility/Shared%20Documents/I/IsoProfil%20GmbH_DE_Wuppertal/Mach-ID_1748-Geh%C3%A4useprofil" TargetMode="External"/><Relationship Id="rId2175" Type="http://schemas.openxmlformats.org/officeDocument/2006/relationships/hyperlink" Target="https://aluext.sharepoint.com/sites/DesignandFeasibility/Lists/FeasibilityMainDB/DispForm.aspx?ID=2191" TargetMode="External"/><Relationship Id="rId2382" Type="http://schemas.openxmlformats.org/officeDocument/2006/relationships/hyperlink" Target="https://aluext.sharepoint.com/sites/DesignandFeasibility/Lists/FeasibilityMainDB/DispForm.aspx?ID=1979" TargetMode="External"/><Relationship Id="rId3019" Type="http://schemas.openxmlformats.org/officeDocument/2006/relationships/hyperlink" Target="https://aluext.sharepoint.com/sites/DesignandFeasibility/_layouts/15/listform.aspx?PageType=4&amp;ListId=48a11f45-f27a-4e70-b33d-a95f67709e8c&amp;ID=1092&amp;ContentTypeID=0x01006440C635F0E5064897CB37DE8164FE39" TargetMode="External"/><Relationship Id="rId3226" Type="http://schemas.openxmlformats.org/officeDocument/2006/relationships/hyperlink" Target="https://aluext.sharepoint.com/sites/DesignandFeasibility/_layouts/15/listform.aspx?PageType=4&amp;ListId=48a11f45-f27a-4e70-b33d-a95f67709e8c&amp;ID=884&amp;ContentTypeID=0x01006440C635F0E5064897CB37DE8164FE39" TargetMode="External"/><Relationship Id="rId3780" Type="http://schemas.openxmlformats.org/officeDocument/2006/relationships/hyperlink" Target="https://aluext.sharepoint.com/sites/DesignandFeasibility/_layouts/15/listform.aspx?PageType=4&amp;ListId=48a11f45-f27a-4e70-b33d-a95f67709e8c&amp;ID=329&amp;ContentTypeID=0x01006440C635F0E5064897CB37DE8164FE39" TargetMode="External"/><Relationship Id="rId147" Type="http://schemas.openxmlformats.org/officeDocument/2006/relationships/hyperlink" Target="https://aluext.sharepoint.com/sites/DesignandFeasibility/Shared%20Documents/A/Amprio%20GmbH%28NK%29_DE_Neuss/Mach-ID_2098-Housing_i660s" TargetMode="External"/><Relationship Id="rId354" Type="http://schemas.openxmlformats.org/officeDocument/2006/relationships/hyperlink" Target="https://aluext.sharepoint.com/sites/DesignandFeasibility/Shared%20Documents/W/Werkzeugmaschinenfabrik%20Zerbst%20GmbH%20EMAG_DE_Zerbst/Mach-ID_1889-77727" TargetMode="External"/><Relationship Id="rId1191" Type="http://schemas.openxmlformats.org/officeDocument/2006/relationships/hyperlink" Target="https://aluext.sharepoint.com/sites/DesignandFeasibility/Shared%20Documents/C/Cometall_DE_Weinstadt/Mach-ID_1043-Extruded%20RB%206082%20T6%2013.3mm" TargetMode="External"/><Relationship Id="rId2035" Type="http://schemas.openxmlformats.org/officeDocument/2006/relationships/hyperlink" Target="https://aluext.sharepoint.com/sites/DesignandFeasibility/Shared%20Documents/P/Primapol-Metal-Spot%20Sro_CZ_Praha/Mach-ID_178-Extruded%20Round%20bar" TargetMode="External"/><Relationship Id="rId3433" Type="http://schemas.openxmlformats.org/officeDocument/2006/relationships/hyperlink" Target="https://aluext.sharepoint.com/sites/DesignandFeasibility/_layouts/15/listform.aspx?PageType=4&amp;ListId=48a11f45-f27a-4e70-b33d-a95f67709e8c&amp;ID=676&amp;ContentTypeID=0x01006440C635F0E5064897CB37DE8164FE39" TargetMode="External"/><Relationship Id="rId3640" Type="http://schemas.openxmlformats.org/officeDocument/2006/relationships/hyperlink" Target="https://aluext.sharepoint.com/sites/DesignandFeasibility/_layouts/15/listform.aspx?PageType=4&amp;ListId=48a11f45-f27a-4e70-b33d-a95f67709e8c&amp;ID=469&amp;ContentTypeID=0x01006440C635F0E5064897CB37DE8164FE39" TargetMode="External"/><Relationship Id="rId561" Type="http://schemas.openxmlformats.org/officeDocument/2006/relationships/hyperlink" Target="https://aluext.sharepoint.com/sites/DesignandFeasibility/Shared%20Documents/K/Kalzip%20GmbH_DE_Koblenz/Mach-ID_1681-Kalzip" TargetMode="External"/><Relationship Id="rId2242" Type="http://schemas.openxmlformats.org/officeDocument/2006/relationships/hyperlink" Target="https://aluext.sharepoint.com/sites/DesignandFeasibility/Lists/FeasibilityMainDB/DispForm.aspx?ID=2124" TargetMode="External"/><Relationship Id="rId3500" Type="http://schemas.openxmlformats.org/officeDocument/2006/relationships/hyperlink" Target="https://aluext.sharepoint.com/sites/DesignandFeasibility/_layouts/15/listform.aspx?PageType=4&amp;ListId=48a11f45-f27a-4e70-b33d-a95f67709e8c&amp;ID=609&amp;ContentTypeID=0x01006440C635F0E5064897CB37DE8164FE39" TargetMode="External"/><Relationship Id="rId214" Type="http://schemas.openxmlformats.org/officeDocument/2006/relationships/hyperlink" Target="https://aluext.sharepoint.com/sites/DesignandFeasibility/Shared%20Documents/H/HAI%20Hammerer%20Aluminium%20Industries%20Extrusion%20GmbH_AT_Ranshofen/Mach-ID_2030-Systemprofile" TargetMode="External"/><Relationship Id="rId421" Type="http://schemas.openxmlformats.org/officeDocument/2006/relationships/hyperlink" Target="https://aluext.sharepoint.com/sites/DesignandFeasibility/Shared%20Documents/A/Anker%20TecVerankerungstechnik%20GmbH%28NK%29_DE_Niederzissen/Mach-ID_1822-U_Profil" TargetMode="External"/><Relationship Id="rId1051" Type="http://schemas.openxmlformats.org/officeDocument/2006/relationships/hyperlink" Target="https://aluext.sharepoint.com/sites/DesignandFeasibility/Shared%20Documents/S/Saint%20Jean%20Industries%20Stuttgart%20GmbH_DE_Ilsfeld-Auenstein/Mach-ID_1183-Quertr&#228;ger" TargetMode="External"/><Relationship Id="rId2102" Type="http://schemas.openxmlformats.org/officeDocument/2006/relationships/hyperlink" Target="https://aluext.sharepoint.com/sites/DesignandFeasibility/Shared%20Documents/O/Oy%20Hollmen%20&amp;%20Co_Fi_Ulvila/Mach-ID_96-Flatbar%20305x44" TargetMode="External"/><Relationship Id="rId1868" Type="http://schemas.openxmlformats.org/officeDocument/2006/relationships/hyperlink" Target="https://aluext.sharepoint.com/sites/DesignandFeasibility/Shared%20Documents/A/ACD%20Vertriebs%20GmbH_DE_Bremen/Mach-ID_355-Klemmleiste" TargetMode="External"/><Relationship Id="rId4067" Type="http://schemas.openxmlformats.org/officeDocument/2006/relationships/hyperlink" Target="https://aluext.sharepoint.com/sites/DesignandFeasibility/_layouts/15/listform.aspx?PageType=4&amp;ListId=48a11f45-f27a-4e70-b33d-a95f67709e8c&amp;ID=42&amp;ContentTypeID=0x01006440C635F0E5064897CB37DE8164FE39" TargetMode="External"/><Relationship Id="rId2919" Type="http://schemas.openxmlformats.org/officeDocument/2006/relationships/hyperlink" Target="https://aluext.sharepoint.com/sites/DesignandFeasibility/_layouts/15/listform.aspx?PageType=4&amp;ListId=48a11f45-f27a-4e70-b33d-a95f67709e8c&amp;ID=1192&amp;ContentTypeID=0x01006440C635F0E5064897CB37DE8164FE39" TargetMode="External"/><Relationship Id="rId3083" Type="http://schemas.openxmlformats.org/officeDocument/2006/relationships/hyperlink" Target="https://aluext.sharepoint.com/sites/DesignandFeasibility/_layouts/15/listform.aspx?PageType=4&amp;ListId=48a11f45-f27a-4e70-b33d-a95f67709e8c&amp;ID=1027&amp;ContentTypeID=0x01006440C635F0E5064897CB37DE8164FE39" TargetMode="External"/><Relationship Id="rId3290" Type="http://schemas.openxmlformats.org/officeDocument/2006/relationships/hyperlink" Target="https://aluext.sharepoint.com/sites/DesignandFeasibility/_layouts/15/listform.aspx?PageType=4&amp;ListId=48a11f45-f27a-4e70-b33d-a95f67709e8c&amp;ID=820&amp;ContentTypeID=0x01006440C635F0E5064897CB37DE8164FE39" TargetMode="External"/><Relationship Id="rId1728" Type="http://schemas.openxmlformats.org/officeDocument/2006/relationships/hyperlink" Target="https://aluext.sharepoint.com/sites/DesignandFeasibility/Shared%20Documents/A/AALCO_DE_Haltern%20am%20See/Mach-ID_497-Drawn%20Round%20Bar%206082%20T6" TargetMode="External"/><Relationship Id="rId1935" Type="http://schemas.openxmlformats.org/officeDocument/2006/relationships/hyperlink" Target="https://aluext.sharepoint.com/sites/DesignandFeasibility/Shared%20Documents/W/Westdeutscher%20Metallhandel_DE_Essen/Mach-ID_287-EXtruded%20Flat%20Bars%202025%20T3511" TargetMode="External"/><Relationship Id="rId3150" Type="http://schemas.openxmlformats.org/officeDocument/2006/relationships/hyperlink" Target="https://aluext.sharepoint.com/sites/DesignandFeasibility/_layouts/15/listform.aspx?PageType=4&amp;ListId=48a11f45-f27a-4e70-b33d-a95f67709e8c&amp;ID=960&amp;ContentTypeID=0x01006440C635F0E5064897CB37DE8164FE39" TargetMode="External"/><Relationship Id="rId3010" Type="http://schemas.openxmlformats.org/officeDocument/2006/relationships/hyperlink" Target="https://aluext.sharepoint.com/sites/DesignandFeasibility/_layouts/15/listform.aspx?PageType=4&amp;ListId=48a11f45-f27a-4e70-b33d-a95f67709e8c&amp;ID=1101&amp;ContentTypeID=0x01006440C635F0E5064897CB37DE8164FE39" TargetMode="External"/><Relationship Id="rId3967" Type="http://schemas.openxmlformats.org/officeDocument/2006/relationships/hyperlink" Target="https://aluext.sharepoint.com/sites/DesignandFeasibility/_layouts/15/listform.aspx?PageType=4&amp;ListId=48a11f45-f27a-4e70-b33d-a95f67709e8c&amp;ID=142&amp;ContentTypeID=0x01006440C635F0E5064897CB37DE8164FE39" TargetMode="External"/><Relationship Id="rId4" Type="http://schemas.openxmlformats.org/officeDocument/2006/relationships/hyperlink" Target="https://aluext.sharepoint.com/sites/DesignandFeasibility/Shared%20Documents/B/BMW%20AG%20Bayerische%20Motoren%20Werke%20AG_DE_Muenchen/Mach-ID_2241-ZB_Unterbau_Mitte" TargetMode="External"/><Relationship Id="rId888" Type="http://schemas.openxmlformats.org/officeDocument/2006/relationships/hyperlink" Target="https://aluext.sharepoint.com/sites/DesignandFeasibility/Shared%20Documents/H/Heinrichs_DE_Dommerhausen-Dorweiler/Mach-ID_1347-Cold%20drawn%20RB%206262A%20T9%20Dm%2019mm" TargetMode="External"/><Relationship Id="rId2569" Type="http://schemas.openxmlformats.org/officeDocument/2006/relationships/hyperlink" Target="https://aluext.sharepoint.com/sites/DesignandFeasibility/Lists/FeasibilityMainDB/DispForm.aspx?ID=1792" TargetMode="External"/><Relationship Id="rId2776" Type="http://schemas.openxmlformats.org/officeDocument/2006/relationships/hyperlink" Target="https://aluext.sharepoint.com/sites/DesignandFeasibility/Lists/FeasibilityMainDB/DispForm.aspx?ID=1573" TargetMode="External"/><Relationship Id="rId2983" Type="http://schemas.openxmlformats.org/officeDocument/2006/relationships/hyperlink" Target="https://aluext.sharepoint.com/sites/DesignandFeasibility/_layouts/15/listform.aspx?PageType=4&amp;ListId=48a11f45-f27a-4e70-b33d-a95f67709e8c&amp;ID=1128&amp;ContentTypeID=0x01006440C635F0E5064897CB37DE8164FE39" TargetMode="External"/><Relationship Id="rId3827" Type="http://schemas.openxmlformats.org/officeDocument/2006/relationships/hyperlink" Target="https://aluext.sharepoint.com/sites/DesignandFeasibility/_layouts/15/listform.aspx?PageType=4&amp;ListId=48a11f45-f27a-4e70-b33d-a95f67709e8c&amp;ID=282&amp;ContentTypeID=0x01006440C635F0E5064897CB37DE8164FE39" TargetMode="External"/><Relationship Id="rId748" Type="http://schemas.openxmlformats.org/officeDocument/2006/relationships/hyperlink" Target="https://aluext.sharepoint.com/sites/DesignandFeasibility/Shared%20Documents/A/Allega_CH_Niederglatt/Mach-ID_1488-Drawn%20RB%207075%20T6%20Dm%2018mm" TargetMode="External"/><Relationship Id="rId955" Type="http://schemas.openxmlformats.org/officeDocument/2006/relationships/hyperlink" Target="https://aluext.sharepoint.com/sites/DesignandFeasibility/Shared%20Documents/H/Hoppe%20AG_DE_Stadtallendorf/Mach-ID_1279-Profil" TargetMode="External"/><Relationship Id="rId1378" Type="http://schemas.openxmlformats.org/officeDocument/2006/relationships/hyperlink" Target="https://aluext.sharepoint.com/sites/DesignandFeasibility/Shared%20Documents/W/Wagner%20Automotive%20GmbH_DE_Kelberg/Mach-ID_855-Vierkant_2007_Duffel" TargetMode="External"/><Relationship Id="rId1585" Type="http://schemas.openxmlformats.org/officeDocument/2006/relationships/hyperlink" Target="https://aluext.sharepoint.com/sites/DesignandFeasibility/Shared%20Documents/M/Metalcentret_DK_Glostrup/Mach-ID_643-HA_Metalcentret_40+140mm" TargetMode="External"/><Relationship Id="rId1792" Type="http://schemas.openxmlformats.org/officeDocument/2006/relationships/hyperlink" Target="https://aluext.sharepoint.com/sites/DesignandFeasibility/Shared%20Documents/A/Amprion_DE_Dortmund/Mach-ID_433-UA%20%20Rommerskirchen" TargetMode="External"/><Relationship Id="rId2429" Type="http://schemas.openxmlformats.org/officeDocument/2006/relationships/hyperlink" Target="https://aluext.sharepoint.com/sites/DesignandFeasibility/Lists/FeasibilityMainDB/DispForm.aspx?ID=1932" TargetMode="External"/><Relationship Id="rId2636" Type="http://schemas.openxmlformats.org/officeDocument/2006/relationships/hyperlink" Target="https://aluext.sharepoint.com/sites/DesignandFeasibility/Lists/FeasibilityMainDB/DispForm.aspx?ID=1725" TargetMode="External"/><Relationship Id="rId2843" Type="http://schemas.openxmlformats.org/officeDocument/2006/relationships/hyperlink" Target="https://aluext.sharepoint.com/sites/DesignandFeasibility/_layouts/15/listform.aspx?PageType=4&amp;ListId=48a11f45-f27a-4e70-b33d-a95f67709e8c&amp;ID=1268&amp;ContentTypeID=0x01006440C635F0E5064897CB37DE8164FE39" TargetMode="External"/><Relationship Id="rId84" Type="http://schemas.openxmlformats.org/officeDocument/2006/relationships/hyperlink" Target="https://aluext.sharepoint.com/sites/DesignandFeasibility/Shared%20Documents/L/Leirvik%28NK%29_NO_Stord/Mach-ID_2161-Bridge_profiles_smaller_project" TargetMode="External"/><Relationship Id="rId608" Type="http://schemas.openxmlformats.org/officeDocument/2006/relationships/hyperlink" Target="https://aluext.sharepoint.com/sites/DesignandFeasibility/Shared%20Documents/G/Guenzler%20Metall%20ZN%20der%20Amari%20Metall%20GmbH_DE_Uhingen/Mach-ID_1632-Flachstange_100x30" TargetMode="External"/><Relationship Id="rId815" Type="http://schemas.openxmlformats.org/officeDocument/2006/relationships/hyperlink" Target="https://aluext.sharepoint.com/sites/DesignandFeasibility/Shared%20Documents/M/Metallcenter%20West_DE_Leopoldshoehe/Mach-ID_1420-Zeichnungsprofil" TargetMode="External"/><Relationship Id="rId1238" Type="http://schemas.openxmlformats.org/officeDocument/2006/relationships/hyperlink" Target="https://aluext.sharepoint.com/sites/DesignandFeasibility/Shared%20Documents/A/AALCO_DE_Haltern%20am%20See/Mach-ID_996-Extruded%20Round%20Bar%202024%20T4" TargetMode="External"/><Relationship Id="rId1445" Type="http://schemas.openxmlformats.org/officeDocument/2006/relationships/hyperlink" Target="https://aluext.sharepoint.com/sites/DesignandFeasibility/Shared%20Documents/Z/Zeppelin%20Systems%20GmbH_DE_Friedrichshafen/Mach-ID_787-787-WZ_B510597" TargetMode="External"/><Relationship Id="rId1652" Type="http://schemas.openxmlformats.org/officeDocument/2006/relationships/hyperlink" Target="https://aluext.sharepoint.com/sites/DesignandFeasibility/Shared%20Documents/B/Bega-Gantenbrink-Leuchten%20KG_DE_Menden/Mach-ID_575-24001485%20Trapezprofil" TargetMode="External"/><Relationship Id="rId1305" Type="http://schemas.openxmlformats.org/officeDocument/2006/relationships/hyperlink" Target="https://aluext.sharepoint.com/sites/DesignandFeasibility/Shared%20Documents/B/BBS%20i%20Halmstad%20AB_SE_Halmstad/Mach-ID_928-Industrial_profile" TargetMode="External"/><Relationship Id="rId2703" Type="http://schemas.openxmlformats.org/officeDocument/2006/relationships/hyperlink" Target="https://aluext.sharepoint.com/sites/DesignandFeasibility/Lists/FeasibilityMainDB/DispForm.aspx?ID=1658" TargetMode="External"/><Relationship Id="rId2910" Type="http://schemas.openxmlformats.org/officeDocument/2006/relationships/hyperlink" Target="https://aluext.sharepoint.com/sites/DesignandFeasibility/_layouts/15/listform.aspx?PageType=4&amp;ListId=48a11f45-f27a-4e70-b33d-a95f67709e8c&amp;ID=1201&amp;ContentTypeID=0x01006440C635F0E5064897CB37DE8164FE39" TargetMode="External"/><Relationship Id="rId1512" Type="http://schemas.openxmlformats.org/officeDocument/2006/relationships/hyperlink" Target="https://aluext.sharepoint.com/sites/DesignandFeasibility/Shared%20Documents/N/Norfi_DE_Unterensingen/Mach-ID_719-B10098" TargetMode="External"/><Relationship Id="rId11" Type="http://schemas.openxmlformats.org/officeDocument/2006/relationships/hyperlink" Target="https://aluext.sharepoint.com/sites/DesignandFeasibility/Shared%20Documents/P/Progress%20Werk%28NK%29_DE_OBerkirch/Mach-ID_2234-Progress_Werk" TargetMode="External"/><Relationship Id="rId398" Type="http://schemas.openxmlformats.org/officeDocument/2006/relationships/hyperlink" Target="https://aluext.sharepoint.com/sites/DesignandFeasibility/Shared%20Documents/A/Almexa%20Aps_DK_Odense%20S/Mach-ID_1845-Profile" TargetMode="External"/><Relationship Id="rId2079" Type="http://schemas.openxmlformats.org/officeDocument/2006/relationships/hyperlink" Target="https://aluext.sharepoint.com/sites/DesignandFeasibility/Shared%20Documents/M/Manfred%20J.C.%20Niemann_DE_Ditzingen/Mach-ID_123-Spezialrohr%20244x20" TargetMode="External"/><Relationship Id="rId3477" Type="http://schemas.openxmlformats.org/officeDocument/2006/relationships/hyperlink" Target="https://aluext.sharepoint.com/sites/DesignandFeasibility/_layouts/15/listform.aspx?PageType=4&amp;ListId=48a11f45-f27a-4e70-b33d-a95f67709e8c&amp;ID=632&amp;ContentTypeID=0x01006440C635F0E5064897CB37DE8164FE39" TargetMode="External"/><Relationship Id="rId3684" Type="http://schemas.openxmlformats.org/officeDocument/2006/relationships/hyperlink" Target="https://aluext.sharepoint.com/sites/DesignandFeasibility/_layouts/15/listform.aspx?PageType=4&amp;ListId=48a11f45-f27a-4e70-b33d-a95f67709e8c&amp;ID=425&amp;ContentTypeID=0x01006440C635F0E5064897CB37DE8164FE39" TargetMode="External"/><Relationship Id="rId3891" Type="http://schemas.openxmlformats.org/officeDocument/2006/relationships/hyperlink" Target="https://aluext.sharepoint.com/sites/DesignandFeasibility/_layouts/15/listform.aspx?PageType=4&amp;ListId=48a11f45-f27a-4e70-b33d-a95f67709e8c&amp;ID=218&amp;ContentTypeID=0x01006440C635F0E5064897CB37DE8164FE39" TargetMode="External"/><Relationship Id="rId2286" Type="http://schemas.openxmlformats.org/officeDocument/2006/relationships/hyperlink" Target="https://aluext.sharepoint.com/sites/DesignandFeasibility/Lists/FeasibilityMainDB/DispForm.aspx?ID=2076" TargetMode="External"/><Relationship Id="rId2493" Type="http://schemas.openxmlformats.org/officeDocument/2006/relationships/hyperlink" Target="https://aluext.sharepoint.com/sites/DesignandFeasibility/Lists/FeasibilityMainDB/DispForm.aspx?ID=1868" TargetMode="External"/><Relationship Id="rId3337" Type="http://schemas.openxmlformats.org/officeDocument/2006/relationships/hyperlink" Target="https://aluext.sharepoint.com/sites/DesignandFeasibility/_layouts/15/listform.aspx?PageType=4&amp;ListId=48a11f45-f27a-4e70-b33d-a95f67709e8c&amp;ID=773&amp;ContentTypeID=0x01006440C635F0E5064897CB37DE8164FE39" TargetMode="External"/><Relationship Id="rId3544" Type="http://schemas.openxmlformats.org/officeDocument/2006/relationships/hyperlink" Target="https://aluext.sharepoint.com/sites/DesignandFeasibility/_layouts/15/listform.aspx?PageType=4&amp;ListId=48a11f45-f27a-4e70-b33d-a95f67709e8c&amp;ID=565&amp;ContentTypeID=0x01006440C635F0E5064897CB37DE8164FE39" TargetMode="External"/><Relationship Id="rId3751" Type="http://schemas.openxmlformats.org/officeDocument/2006/relationships/hyperlink" Target="https://aluext.sharepoint.com/sites/DesignandFeasibility/_layouts/15/listform.aspx?PageType=4&amp;ListId=48a11f45-f27a-4e70-b33d-a95f67709e8c&amp;ID=358&amp;ContentTypeID=0x01006440C635F0E5064897CB37DE8164FE39" TargetMode="External"/><Relationship Id="rId258" Type="http://schemas.openxmlformats.org/officeDocument/2006/relationships/hyperlink" Target="https://aluext.sharepoint.com/sites/DesignandFeasibility/Shared%20Documents/A/Albea%20Aluminiumbearbeitung%20GmbH_DE_Friesenheim-Schuttern/Mach-ID_1985-K%C3%BChlk%C3%B6rper" TargetMode="External"/><Relationship Id="rId465" Type="http://schemas.openxmlformats.org/officeDocument/2006/relationships/hyperlink" Target="https://aluext.sharepoint.com/sites/DesignandFeasibility/Shared%20Documents/G/Gedia%28NK%29_DE_Attendorn/Mach-ID_1778-Bumper_Profile_Daimler" TargetMode="External"/><Relationship Id="rId672" Type="http://schemas.openxmlformats.org/officeDocument/2006/relationships/hyperlink" Target="https://aluext.sharepoint.com/sites/DesignandFeasibility/Shared%20Documents/E/Eisenmetall_DE_M&#252;nchen/Mach-ID_1564-Drawn%20RB%206082%20T6%20Dm%2028mm" TargetMode="External"/><Relationship Id="rId1095" Type="http://schemas.openxmlformats.org/officeDocument/2006/relationships/hyperlink" Target="https://aluext.sharepoint.com/sites/DesignandFeasibility/Shared%20Documents/C/Cometal_DE_Weinstadt/Mach-ID_1139-Cold%20drawn%20RB%206082T6%20dia%2026mm" TargetMode="External"/><Relationship Id="rId2146" Type="http://schemas.openxmlformats.org/officeDocument/2006/relationships/hyperlink" Target="https://aluext.sharepoint.com/sites/DesignandFeasibility/Shared%20Documents/N/Nemak_DE_DE_Frankfurt/Mach-ID_49-BMW%20SP52" TargetMode="External"/><Relationship Id="rId2353" Type="http://schemas.openxmlformats.org/officeDocument/2006/relationships/hyperlink" Target="https://aluext.sharepoint.com/sites/DesignandFeasibility/Lists/FeasibilityMainDB/DispForm.aspx?ID=2008" TargetMode="External"/><Relationship Id="rId2560" Type="http://schemas.openxmlformats.org/officeDocument/2006/relationships/hyperlink" Target="https://aluext.sharepoint.com/sites/DesignandFeasibility/Lists/FeasibilityMainDB/DispForm.aspx?ID=1801" TargetMode="External"/><Relationship Id="rId3404" Type="http://schemas.openxmlformats.org/officeDocument/2006/relationships/hyperlink" Target="https://aluext.sharepoint.com/sites/DesignandFeasibility/_layouts/15/listform.aspx?PageType=4&amp;ListId=48a11f45-f27a-4e70-b33d-a95f67709e8c&amp;ID=705&amp;ContentTypeID=0x01006440C635F0E5064897CB37DE8164FE39" TargetMode="External"/><Relationship Id="rId3611" Type="http://schemas.openxmlformats.org/officeDocument/2006/relationships/hyperlink" Target="https://aluext.sharepoint.com/sites/DesignandFeasibility/_layouts/15/listform.aspx?PageType=4&amp;ListId=48a11f45-f27a-4e70-b33d-a95f67709e8c&amp;ID=498&amp;ContentTypeID=0x01006440C635F0E5064897CB37DE8164FE39" TargetMode="External"/><Relationship Id="rId118" Type="http://schemas.openxmlformats.org/officeDocument/2006/relationships/hyperlink" Target="https://aluext.sharepoint.com/sites/DesignandFeasibility/Shared%20Documents/F/Fischer%20Elektronik%20Gmbh%20%26%20Co%20KG_DE_Luedenscheid/Mach-ID_2127-Sonderprofil" TargetMode="External"/><Relationship Id="rId325" Type="http://schemas.openxmlformats.org/officeDocument/2006/relationships/hyperlink" Target="https://aluext.sharepoint.com/sites/DesignandFeasibility/Shared%20Documents/S/S%C3%B6rsk%C3%A5r%20Mekaniske%20Verkstad%20AS%28NK%29_NO_Tau/Mach-ID_1918-Offshore" TargetMode="External"/><Relationship Id="rId532" Type="http://schemas.openxmlformats.org/officeDocument/2006/relationships/hyperlink" Target="https://aluext.sharepoint.com/sites/DesignandFeasibility/Shared%20Documents/H/Handtmann%20Systemtechnik%20GmbH%20%26%20Co%20KG_DE_Biberach/Riss/Mach-ID_1710-Batteriegeh&#228;use_Sono_Motors" TargetMode="External"/><Relationship Id="rId1162" Type="http://schemas.openxmlformats.org/officeDocument/2006/relationships/hyperlink" Target="https://aluext.sharepoint.com/sites/DesignandFeasibility/Shared%20Documents/H/Holmatro_NL_Raamsdonkveer/Mach-ID_1072-Extruded%20RB%207022" TargetMode="External"/><Relationship Id="rId2006" Type="http://schemas.openxmlformats.org/officeDocument/2006/relationships/hyperlink" Target="https://aluext.sharepoint.com/sites/DesignandFeasibility/Shared%20Documents/F/Faurecia_Me_Mexiko/Mach-ID_213-Sidewall" TargetMode="External"/><Relationship Id="rId2213" Type="http://schemas.openxmlformats.org/officeDocument/2006/relationships/hyperlink" Target="https://aluext.sharepoint.com/sites/DesignandFeasibility/Lists/FeasibilityMainDB/DispForm.aspx?ID=2153" TargetMode="External"/><Relationship Id="rId2420" Type="http://schemas.openxmlformats.org/officeDocument/2006/relationships/hyperlink" Target="https://aluext.sharepoint.com/sites/DesignandFeasibility/Lists/FeasibilityMainDB/DispForm.aspx?ID=1941" TargetMode="External"/><Relationship Id="rId1022" Type="http://schemas.openxmlformats.org/officeDocument/2006/relationships/hyperlink" Target="https://aluext.sharepoint.com/sites/DesignandFeasibility/Shared%20Documents/H/Heine%20&amp;%20Beisswenger_DE_Fellbach/Mach-ID_1212-Cold%20Drawn%20RB%206082T6" TargetMode="External"/><Relationship Id="rId1979" Type="http://schemas.openxmlformats.org/officeDocument/2006/relationships/hyperlink" Target="https://aluext.sharepoint.com/sites/DesignandFeasibility/Shared%20Documents/S/Siemens_DE_F&#252;rth/Mach-ID_244-K&#252;hlk&#246;rper" TargetMode="External"/><Relationship Id="rId3194" Type="http://schemas.openxmlformats.org/officeDocument/2006/relationships/hyperlink" Target="https://aluext.sharepoint.com/sites/DesignandFeasibility/_layouts/15/listform.aspx?PageType=4&amp;ListId=48a11f45-f27a-4e70-b33d-a95f67709e8c&amp;ID=916&amp;ContentTypeID=0x01006440C635F0E5064897CB37DE8164FE39" TargetMode="External"/><Relationship Id="rId4038" Type="http://schemas.openxmlformats.org/officeDocument/2006/relationships/hyperlink" Target="https://aluext.sharepoint.com/sites/DesignandFeasibility/_layouts/15/listform.aspx?PageType=4&amp;ListId=48a11f45-f27a-4e70-b33d-a95f67709e8c&amp;ID=71&amp;ContentTypeID=0x01006440C635F0E5064897CB37DE8164FE39" TargetMode="External"/><Relationship Id="rId1839" Type="http://schemas.openxmlformats.org/officeDocument/2006/relationships/hyperlink" Target="https://aluext.sharepoint.com/sites/DesignandFeasibility/Shared%20Documents/B/BMW%20AGW_DE_Neutraubling/Mach-ID_384-PHEV" TargetMode="External"/><Relationship Id="rId3054" Type="http://schemas.openxmlformats.org/officeDocument/2006/relationships/hyperlink" Target="https://aluext.sharepoint.com/sites/DesignandFeasibility/_layouts/15/listform.aspx?PageType=4&amp;ListId=48a11f45-f27a-4e70-b33d-a95f67709e8c&amp;ID=1057&amp;ContentTypeID=0x01006440C635F0E5064897CB37DE8164FE39" TargetMode="External"/><Relationship Id="rId182" Type="http://schemas.openxmlformats.org/officeDocument/2006/relationships/hyperlink" Target="https://aluext.sharepoint.com/sites/DesignandFeasibility/Shared%20Documents/T/Thyssenkrupp%20Automotive%28NK%29_DE_Heilbronn/Mach-ID_2062-PO983_Schweller_innen_li-re_Profile" TargetMode="External"/><Relationship Id="rId1906" Type="http://schemas.openxmlformats.org/officeDocument/2006/relationships/hyperlink" Target="https://aluext.sharepoint.com/sites/DesignandFeasibility/Shared%20Documents/R/RICH.%20HERBIG_DE_Nuernberg/Mach-ID_317-RR%20120%20x%2060%20x%204" TargetMode="External"/><Relationship Id="rId3261" Type="http://schemas.openxmlformats.org/officeDocument/2006/relationships/hyperlink" Target="https://aluext.sharepoint.com/sites/DesignandFeasibility/_layouts/15/listform.aspx?PageType=4&amp;ListId=48a11f45-f27a-4e70-b33d-a95f67709e8c&amp;ID=849&amp;ContentTypeID=0x01006440C635F0E5064897CB37DE8164FE39" TargetMode="External"/><Relationship Id="rId2070" Type="http://schemas.openxmlformats.org/officeDocument/2006/relationships/hyperlink" Target="https://aluext.sharepoint.com/sites/DesignandFeasibility/Shared%20Documents/S/Sigma%20Aerospace%20Metals%20GmbH_DE_Bremen/Mach-ID_134-Extruded%20Round%20bar" TargetMode="External"/><Relationship Id="rId3121" Type="http://schemas.openxmlformats.org/officeDocument/2006/relationships/hyperlink" Target="https://aluext.sharepoint.com/sites/DesignandFeasibility/_layouts/15/listform.aspx?PageType=4&amp;ListId=48a11f45-f27a-4e70-b33d-a95f67709e8c&amp;ID=989&amp;ContentTypeID=0x01006440C635F0E5064897CB37DE8164FE39" TargetMode="External"/><Relationship Id="rId999" Type="http://schemas.openxmlformats.org/officeDocument/2006/relationships/hyperlink" Target="https://aluext.sharepoint.com/sites/DesignandFeasibility/Shared%20Documents/S/Siemens_AT_Wien/Mach-ID_1235-Metro%20Toulouse%20VAL%20200" TargetMode="External"/><Relationship Id="rId2887" Type="http://schemas.openxmlformats.org/officeDocument/2006/relationships/hyperlink" Target="https://aluext.sharepoint.com/sites/DesignandFeasibility/_layouts/15/listform.aspx?PageType=4&amp;ListId=48a11f45-f27a-4e70-b33d-a95f67709e8c&amp;ID=1224&amp;ContentTypeID=0x01006440C635F0E5064897CB37DE8164FE39" TargetMode="External"/><Relationship Id="rId859" Type="http://schemas.openxmlformats.org/officeDocument/2006/relationships/hyperlink" Target="https://aluext.sharepoint.com/sites/DesignandFeasibility/Shared%20Documents/A/AALCO_DE_Rutesheim/Mach-ID_1376-Cold%20drawn%20RB%20AlEco%20T8%20Dm27mm" TargetMode="External"/><Relationship Id="rId1489" Type="http://schemas.openxmlformats.org/officeDocument/2006/relationships/hyperlink" Target="https://aluext.sharepoint.com/sites/DesignandFeasibility/Shared%20Documents/O/OCEA%20SA_FR_85%20100%20Les%20Sables%20d'Olonne/Mach-ID_742-Profil%20P%20078699%20Ocea" TargetMode="External"/><Relationship Id="rId1696" Type="http://schemas.openxmlformats.org/officeDocument/2006/relationships/hyperlink" Target="https://aluext.sharepoint.com/sites/DesignandFeasibility/Shared%20Documents/S/Sobeck%20Motorsporttechnik_DE_Hirschberg/Mach-ID_529-Rohre_38x1,,2" TargetMode="External"/><Relationship Id="rId3938" Type="http://schemas.openxmlformats.org/officeDocument/2006/relationships/hyperlink" Target="https://aluext.sharepoint.com/sites/DesignandFeasibility/_layouts/15/listform.aspx?PageType=4&amp;ListId=48a11f45-f27a-4e70-b33d-a95f67709e8c&amp;ID=171&amp;ContentTypeID=0x01006440C635F0E5064897CB37DE8164FE39" TargetMode="External"/><Relationship Id="rId1349" Type="http://schemas.openxmlformats.org/officeDocument/2006/relationships/hyperlink" Target="https://aluext.sharepoint.com/sites/DesignandFeasibility/Shared%20Documents/C/CAF%20-ES_Beasain/Mach-ID_884-884-Floor_component" TargetMode="External"/><Relationship Id="rId2747" Type="http://schemas.openxmlformats.org/officeDocument/2006/relationships/hyperlink" Target="https://aluext.sharepoint.com/sites/DesignandFeasibility/Lists/FeasibilityMainDB/DispForm.aspx?ID=1614" TargetMode="External"/><Relationship Id="rId2954" Type="http://schemas.openxmlformats.org/officeDocument/2006/relationships/hyperlink" Target="https://aluext.sharepoint.com/sites/DesignandFeasibility/_layouts/15/listform.aspx?PageType=4&amp;ListId=48a11f45-f27a-4e70-b33d-a95f67709e8c&amp;ID=1157&amp;ContentTypeID=0x01006440C635F0E5064897CB37DE8164FE39" TargetMode="External"/><Relationship Id="rId719" Type="http://schemas.openxmlformats.org/officeDocument/2006/relationships/hyperlink" Target="https://aluext.sharepoint.com/sites/DesignandFeasibility/Shared%20Documents/P/Pestalozzi_CH_Dietikon/Mach-ID_1517-BSA1028004800" TargetMode="External"/><Relationship Id="rId926" Type="http://schemas.openxmlformats.org/officeDocument/2006/relationships/hyperlink" Target="https://aluext.sharepoint.com/sites/DesignandFeasibility/Shared%20Documents/A/AMCO%20Metall-Service%20GmbH_DE_Bremen/Mach-ID_1309-Rohre_6082_175x20_150x15" TargetMode="External"/><Relationship Id="rId1556" Type="http://schemas.openxmlformats.org/officeDocument/2006/relationships/hyperlink" Target="https://aluext.sharepoint.com/sites/DesignandFeasibility/Shared%20Documents/R/Rochhausen_DE_Drebach/Mach-ID_674-B11615" TargetMode="External"/><Relationship Id="rId1763" Type="http://schemas.openxmlformats.org/officeDocument/2006/relationships/hyperlink" Target="https://aluext.sharepoint.com/sites/DesignandFeasibility/Shared%20Documents/E/Eisenmetall_DE_Stuttgart/Mach-ID_462-C_profiles_6060" TargetMode="External"/><Relationship Id="rId1970" Type="http://schemas.openxmlformats.org/officeDocument/2006/relationships/hyperlink" Target="https://aluext.sharepoint.com/sites/DesignandFeasibility/Shared%20Documents/C/Co.me.ar%20Srl_IT_Spello/Mach-ID_252-Extruded%20round%20bar%20in%207075" TargetMode="External"/><Relationship Id="rId2607" Type="http://schemas.openxmlformats.org/officeDocument/2006/relationships/hyperlink" Target="https://aluext.sharepoint.com/sites/DesignandFeasibility/Lists/FeasibilityMainDB/DispForm.aspx?ID=1754" TargetMode="External"/><Relationship Id="rId2814" Type="http://schemas.openxmlformats.org/officeDocument/2006/relationships/hyperlink" Target="https://aluext.sharepoint.com/sites/DesignandFeasibility/_layouts/15/listform.aspx?PageType=4&amp;ListId=48a11f45-f27a-4e70-b33d-a95f67709e8c&amp;ID=1297&amp;ContentTypeID=0x01006440C635F0E5064897CB37DE8164FE39" TargetMode="External"/><Relationship Id="rId55" Type="http://schemas.openxmlformats.org/officeDocument/2006/relationships/hyperlink" Target="https://aluext.sharepoint.com/sites/DesignandFeasibility/Shared%20Documents/A/Apra-Geraetebau%20GmbH%20Chemnitz_DE_Neukirchen/Mach-ID_2190-E6-C35" TargetMode="External"/><Relationship Id="rId1209" Type="http://schemas.openxmlformats.org/officeDocument/2006/relationships/hyperlink" Target="https://aluext.sharepoint.com/sites/DesignandFeasibility/Shared%20Documents/A/Alugas%20Technologies%20GmbH_DE_55566%20Bad%20Sobernheim/Mach-ID_1025-rundstange%2043%20mm%20B20341" TargetMode="External"/><Relationship Id="rId1416" Type="http://schemas.openxmlformats.org/officeDocument/2006/relationships/hyperlink" Target="https://aluext.sharepoint.com/sites/DesignandFeasibility/Shared%20Documents/A/AMI_BE_Gosselies/Mach-ID_816-EXtruded%20Round%20Bars%2020254F" TargetMode="External"/><Relationship Id="rId1623" Type="http://schemas.openxmlformats.org/officeDocument/2006/relationships/hyperlink" Target="https://aluext.sharepoint.com/sites/DesignandFeasibility/Shared%20Documents/S/Structas_T&#252;_Avcilar/Mach-ID_605-Zeltmast_500x150" TargetMode="External"/><Relationship Id="rId1830" Type="http://schemas.openxmlformats.org/officeDocument/2006/relationships/hyperlink" Target="https://aluext.sharepoint.com/sites/DesignandFeasibility/Shared%20Documents/A/Audi_DE_Ingolstadt/Mach-ID_393-T&#252;raufpralltr&#228;ger%20ZB" TargetMode="External"/><Relationship Id="rId3588" Type="http://schemas.openxmlformats.org/officeDocument/2006/relationships/hyperlink" Target="https://aluext.sharepoint.com/sites/DesignandFeasibility/_layouts/15/listform.aspx?PageType=4&amp;ListId=48a11f45-f27a-4e70-b33d-a95f67709e8c&amp;ID=521&amp;ContentTypeID=0x01006440C635F0E5064897CB37DE8164FE39" TargetMode="External"/><Relationship Id="rId3795" Type="http://schemas.openxmlformats.org/officeDocument/2006/relationships/hyperlink" Target="https://aluext.sharepoint.com/sites/DesignandFeasibility/_layouts/15/listform.aspx?PageType=4&amp;ListId=48a11f45-f27a-4e70-b33d-a95f67709e8c&amp;ID=314&amp;ContentTypeID=0x01006440C635F0E5064897CB37DE8164FE39" TargetMode="External"/><Relationship Id="rId2397" Type="http://schemas.openxmlformats.org/officeDocument/2006/relationships/hyperlink" Target="https://aluext.sharepoint.com/sites/DesignandFeasibility/Lists/FeasibilityMainDB/DispForm.aspx?ID=1964" TargetMode="External"/><Relationship Id="rId3448" Type="http://schemas.openxmlformats.org/officeDocument/2006/relationships/hyperlink" Target="https://aluext.sharepoint.com/sites/DesignandFeasibility/_layouts/15/listform.aspx?PageType=4&amp;ListId=48a11f45-f27a-4e70-b33d-a95f67709e8c&amp;ID=661&amp;ContentTypeID=0x01006440C635F0E5064897CB37DE8164FE39" TargetMode="External"/><Relationship Id="rId3655" Type="http://schemas.openxmlformats.org/officeDocument/2006/relationships/hyperlink" Target="https://aluext.sharepoint.com/sites/DesignandFeasibility/_layouts/15/listform.aspx?PageType=4&amp;ListId=48a11f45-f27a-4e70-b33d-a95f67709e8c&amp;ID=454&amp;ContentTypeID=0x01006440C635F0E5064897CB37DE8164FE39" TargetMode="External"/><Relationship Id="rId3862" Type="http://schemas.openxmlformats.org/officeDocument/2006/relationships/hyperlink" Target="https://aluext.sharepoint.com/sites/DesignandFeasibility/_layouts/15/listform.aspx?PageType=4&amp;ListId=48a11f45-f27a-4e70-b33d-a95f67709e8c&amp;ID=247&amp;ContentTypeID=0x01006440C635F0E5064897CB37DE8164FE39" TargetMode="External"/><Relationship Id="rId369" Type="http://schemas.openxmlformats.org/officeDocument/2006/relationships/hyperlink" Target="https://aluext.sharepoint.com/sites/DesignandFeasibility/Shared%20Documents/A/Amco%20Metall-Service%20GmbH_DE_Bremen/Mach-ID_1874-Neuwerkzeuge" TargetMode="External"/><Relationship Id="rId576" Type="http://schemas.openxmlformats.org/officeDocument/2006/relationships/hyperlink" Target="https://aluext.sharepoint.com/sites/DesignandFeasibility/Shared%20Documents/J/J%26D%20BV_NL_EK%20Zaandam/Mach-ID_1664-Profil_76205_ex_Bonn" TargetMode="External"/><Relationship Id="rId783" Type="http://schemas.openxmlformats.org/officeDocument/2006/relationships/hyperlink" Target="https://aluext.sharepoint.com/sites/DesignandFeasibility/Shared%20Documents/H/Heine%20&amp;%20Beiswenger_DE_Fellbach/Mach-ID_1452-Cold%20drawn%20RB%206082/7075" TargetMode="External"/><Relationship Id="rId990" Type="http://schemas.openxmlformats.org/officeDocument/2006/relationships/hyperlink" Target="https://aluext.sharepoint.com/sites/DesignandFeasibility/Shared%20Documents/A/Alstom_Po_Katowice/Mach-ID_1244-TI_160" TargetMode="External"/><Relationship Id="rId2257" Type="http://schemas.openxmlformats.org/officeDocument/2006/relationships/hyperlink" Target="https://aluext.sharepoint.com/sites/DesignandFeasibility/Lists/FeasibilityMainDB/DispForm.aspx?ID=2109" TargetMode="External"/><Relationship Id="rId2464" Type="http://schemas.openxmlformats.org/officeDocument/2006/relationships/hyperlink" Target="https://aluext.sharepoint.com/sites/DesignandFeasibility/Lists/FeasibilityMainDB/DispForm.aspx?ID=1897" TargetMode="External"/><Relationship Id="rId2671" Type="http://schemas.openxmlformats.org/officeDocument/2006/relationships/hyperlink" Target="https://aluext.sharepoint.com/sites/DesignandFeasibility/Lists/FeasibilityMainDB/DispForm.aspx?ID=1690" TargetMode="External"/><Relationship Id="rId3308" Type="http://schemas.openxmlformats.org/officeDocument/2006/relationships/hyperlink" Target="https://aluext.sharepoint.com/sites/DesignandFeasibility/_layouts/15/listform.aspx?PageType=4&amp;ListId=48a11f45-f27a-4e70-b33d-a95f67709e8c&amp;ID=802&amp;ContentTypeID=0x01006440C635F0E5064897CB37DE8164FE39" TargetMode="External"/><Relationship Id="rId3515" Type="http://schemas.openxmlformats.org/officeDocument/2006/relationships/hyperlink" Target="https://aluext.sharepoint.com/sites/DesignandFeasibility/_layouts/15/listform.aspx?PageType=4&amp;ListId=48a11f45-f27a-4e70-b33d-a95f67709e8c&amp;ID=594&amp;ContentTypeID=0x01006440C635F0E5064897CB37DE8164FE39" TargetMode="External"/><Relationship Id="rId229" Type="http://schemas.openxmlformats.org/officeDocument/2006/relationships/hyperlink" Target="https://aluext.sharepoint.com/sites/DesignandFeasibility/Shared%20Documents/A/Alu-Service%20Heinzemann%20GmbH%20%26%20Co%20KG_DE_Wuppertal/Mach-ID_2014-200_x_55_Rohr" TargetMode="External"/><Relationship Id="rId436" Type="http://schemas.openxmlformats.org/officeDocument/2006/relationships/hyperlink" Target="https://aluext.sharepoint.com/sites/DesignandFeasibility/Shared%20Documents/M/MasKo%20Fahnenmast%20Systeme%28NK%29_DE_Baienfurt/Mach-ID_1807-Rundrohr_90x3" TargetMode="External"/><Relationship Id="rId643" Type="http://schemas.openxmlformats.org/officeDocument/2006/relationships/hyperlink" Target="https://aluext.sharepoint.com/sites/DesignandFeasibility/Shared%20Documents/B/BMW%20AG%20Bayerische%20Motoren%20Werke%20AG_DE_Muenchen/Mach-ID_1593-Torssionsstrebe%20PHEV%20WWE-2104060002" TargetMode="External"/><Relationship Id="rId1066" Type="http://schemas.openxmlformats.org/officeDocument/2006/relationships/hyperlink" Target="https://aluext.sharepoint.com/sites/DesignandFeasibility/Shared%20Documents/S/Schliess-%20und%20Sicherungssysteme_DE_M&#252;hlhausen/Mach-ID_1168-Rahmen-Profil" TargetMode="External"/><Relationship Id="rId1273" Type="http://schemas.openxmlformats.org/officeDocument/2006/relationships/hyperlink" Target="https://aluext.sharepoint.com/sites/DesignandFeasibility/Shared%20Documents/E/Erlenbach%20GmbH_DE_Lautert/Mach-ID_961-Profil%20DK%20255mm_6000mm" TargetMode="External"/><Relationship Id="rId1480" Type="http://schemas.openxmlformats.org/officeDocument/2006/relationships/hyperlink" Target="https://aluext.sharepoint.com/sites/DesignandFeasibility/Shared%20Documents/S/Schliess-%20und%20Sicherungssysteme%20GmbH_DE_M&#252;hlhausen/Mach-ID_752-B10866" TargetMode="External"/><Relationship Id="rId2117" Type="http://schemas.openxmlformats.org/officeDocument/2006/relationships/hyperlink" Target="https://aluext.sharepoint.com/sites/DesignandFeasibility/Shared%20Documents/V/VT%20Metal%20Kft_HU_Szekesfehervar/Mach-ID_80-Vollprofile" TargetMode="External"/><Relationship Id="rId2324" Type="http://schemas.openxmlformats.org/officeDocument/2006/relationships/hyperlink" Target="https://aluext.sharepoint.com/sites/DesignandFeasibility/Lists/FeasibilityMainDB/DispForm.aspx?ID=2037" TargetMode="External"/><Relationship Id="rId3722" Type="http://schemas.openxmlformats.org/officeDocument/2006/relationships/hyperlink" Target="https://aluext.sharepoint.com/sites/DesignandFeasibility/_layouts/15/listform.aspx?PageType=4&amp;ListId=48a11f45-f27a-4e70-b33d-a95f67709e8c&amp;ID=387&amp;ContentTypeID=0x01006440C635F0E5064897CB37DE8164FE39" TargetMode="External"/><Relationship Id="rId850" Type="http://schemas.openxmlformats.org/officeDocument/2006/relationships/hyperlink" Target="https://aluext.sharepoint.com/sites/DesignandFeasibility/Shared%20Documents/C/C.%20Thorrez%20Industries%20Inc._US_Jackson/Mach-ID_1385-Thorrez_6262_roundbars_GM" TargetMode="External"/><Relationship Id="rId1133" Type="http://schemas.openxmlformats.org/officeDocument/2006/relationships/hyperlink" Target="https://aluext.sharepoint.com/sites/DesignandFeasibility/Shared%20Documents/P/PFEIFER%20Seil-%20und%20Hebetechnik_DE_Memmingen/Mach-ID_1101-Aluprofil" TargetMode="External"/><Relationship Id="rId2531" Type="http://schemas.openxmlformats.org/officeDocument/2006/relationships/hyperlink" Target="https://aluext.sharepoint.com/sites/DesignandFeasibility/Lists/FeasibilityMainDB/DispForm.aspx?ID=1830" TargetMode="External"/><Relationship Id="rId503" Type="http://schemas.openxmlformats.org/officeDocument/2006/relationships/hyperlink" Target="https://aluext.sharepoint.com/sites/DesignandFeasibility/Shared%20Documents/N/Nagelmann%20Metallbau%20Gmbh%20%26%20Co%20KG_DE_Mettingen-Schlickelde/Mach-ID_1739-Hochwasserschutzprofile_" TargetMode="External"/><Relationship Id="rId710" Type="http://schemas.openxmlformats.org/officeDocument/2006/relationships/hyperlink" Target="https://aluext.sharepoint.com/sites/DesignandFeasibility/Shared%20Documents/H/Heine%20&amp;%20Beisswenger_DE_Fellbach/Mach-ID_1526-Drawn%20RB%205086%20and%206262A%20T8" TargetMode="External"/><Relationship Id="rId1340" Type="http://schemas.openxmlformats.org/officeDocument/2006/relationships/hyperlink" Target="https://aluext.sharepoint.com/sites/DesignandFeasibility/Shared%20Documents/M/Metallcenter%20West_DE_Leopoldshoehe/Mach-ID_893-Sonderprofil" TargetMode="External"/><Relationship Id="rId3098" Type="http://schemas.openxmlformats.org/officeDocument/2006/relationships/hyperlink" Target="https://aluext.sharepoint.com/sites/DesignandFeasibility/_layouts/15/listform.aspx?PageType=4&amp;ListId=48a11f45-f27a-4e70-b33d-a95f67709e8c&amp;ID=1012&amp;ContentTypeID=0x01006440C635F0E5064897CB37DE8164FE39" TargetMode="External"/><Relationship Id="rId1200" Type="http://schemas.openxmlformats.org/officeDocument/2006/relationships/hyperlink" Target="https://aluext.sharepoint.com/sites/DesignandFeasibility/Shared%20Documents/L/Leirvik%28NK%29_NO_Stord/Mach-ID_1034-Top_deck_profile" TargetMode="External"/><Relationship Id="rId3165" Type="http://schemas.openxmlformats.org/officeDocument/2006/relationships/hyperlink" Target="https://aluext.sharepoint.com/sites/DesignandFeasibility/_layouts/15/listform.aspx?PageType=4&amp;ListId=48a11f45-f27a-4e70-b33d-a95f67709e8c&amp;ID=945&amp;ContentTypeID=0x01006440C635F0E5064897CB37DE8164FE39" TargetMode="External"/><Relationship Id="rId3372" Type="http://schemas.openxmlformats.org/officeDocument/2006/relationships/hyperlink" Target="https://aluext.sharepoint.com/sites/DesignandFeasibility/_layouts/15/listform.aspx?PageType=4&amp;ListId=48a11f45-f27a-4e70-b33d-a95f67709e8c&amp;ID=738&amp;ContentTypeID=0x01006440C635F0E5064897CB37DE8164FE39" TargetMode="External"/><Relationship Id="rId4009" Type="http://schemas.openxmlformats.org/officeDocument/2006/relationships/hyperlink" Target="https://aluext.sharepoint.com/sites/DesignandFeasibility/_layouts/15/listform.aspx?PageType=4&amp;ListId=48a11f45-f27a-4e70-b33d-a95f67709e8c&amp;ID=100&amp;ContentTypeID=0x01006440C635F0E5064897CB37DE8164FE39" TargetMode="External"/><Relationship Id="rId293" Type="http://schemas.openxmlformats.org/officeDocument/2006/relationships/hyperlink" Target="https://aluext.sharepoint.com/sites/DesignandFeasibility/Shared%20Documents/T/Thyssenkrupp%20Automotive%28NK%29_DE_Heilbronn/Mach-ID_1950-BMW_G90_G99_Schubfeld" TargetMode="External"/><Relationship Id="rId2181" Type="http://schemas.openxmlformats.org/officeDocument/2006/relationships/hyperlink" Target="https://aluext.sharepoint.com/sites/DesignandFeasibility/Lists/FeasibilityMainDB/DispForm.aspx?ID=2185" TargetMode="External"/><Relationship Id="rId3025" Type="http://schemas.openxmlformats.org/officeDocument/2006/relationships/hyperlink" Target="https://aluext.sharepoint.com/sites/DesignandFeasibility/_layouts/15/listform.aspx?PageType=4&amp;ListId=48a11f45-f27a-4e70-b33d-a95f67709e8c&amp;ID=1086&amp;ContentTypeID=0x01006440C635F0E5064897CB37DE8164FE39" TargetMode="External"/><Relationship Id="rId3232" Type="http://schemas.openxmlformats.org/officeDocument/2006/relationships/hyperlink" Target="https://aluext.sharepoint.com/sites/DesignandFeasibility/_layouts/15/listform.aspx?PageType=4&amp;ListId=48a11f45-f27a-4e70-b33d-a95f67709e8c&amp;ID=878&amp;ContentTypeID=0x01006440C635F0E5064897CB37DE8164FE39" TargetMode="External"/><Relationship Id="rId153" Type="http://schemas.openxmlformats.org/officeDocument/2006/relationships/hyperlink" Target="https://aluext.sharepoint.com/sites/DesignandFeasibility/Shared%20Documents/L/Leiber%20Group%20GmbH%20%26%20Co%20KG_DE_Emmingen-Liptingen/Mach-ID_2092-Rd_55mm_gem_BV04" TargetMode="External"/><Relationship Id="rId360" Type="http://schemas.openxmlformats.org/officeDocument/2006/relationships/hyperlink" Target="https://aluext.sharepoint.com/sites/DesignandFeasibility/Shared%20Documents/V/VEM%20motors%20GmbH_DE_Wernigerode/Mach-ID_1883-Fuss-Profil" TargetMode="External"/><Relationship Id="rId2041" Type="http://schemas.openxmlformats.org/officeDocument/2006/relationships/hyperlink" Target="https://aluext.sharepoint.com/sites/DesignandFeasibility/Shared%20Documents/B/BMW%20AG_DE_Neutraubling/Mach-ID_171-Torsionsstrebe%20PHEV_&#196;nderung" TargetMode="External"/><Relationship Id="rId220" Type="http://schemas.openxmlformats.org/officeDocument/2006/relationships/hyperlink" Target="https://aluext.sharepoint.com/sites/DesignandFeasibility/Shared%20Documents/T/Thien%20eDrives%20GmbH_AT_Lustenau/Mach-ID_2024-Geh%C3%A4use_Pfeiffer" TargetMode="External"/><Relationship Id="rId2998" Type="http://schemas.openxmlformats.org/officeDocument/2006/relationships/hyperlink" Target="https://aluext.sharepoint.com/sites/DesignandFeasibility/_layouts/15/listform.aspx?PageType=4&amp;ListId=48a11f45-f27a-4e70-b33d-a95f67709e8c&amp;ID=1113&amp;ContentTypeID=0x01006440C635F0E5064897CB37DE8164FE39" TargetMode="External"/><Relationship Id="rId2858" Type="http://schemas.openxmlformats.org/officeDocument/2006/relationships/hyperlink" Target="https://aluext.sharepoint.com/sites/DesignandFeasibility/_layouts/15/listform.aspx?PageType=4&amp;ListId=48a11f45-f27a-4e70-b33d-a95f67709e8c&amp;ID=1253&amp;ContentTypeID=0x01006440C635F0E5064897CB37DE8164FE39" TargetMode="External"/><Relationship Id="rId3909" Type="http://schemas.openxmlformats.org/officeDocument/2006/relationships/hyperlink" Target="https://aluext.sharepoint.com/sites/DesignandFeasibility/_layouts/15/listform.aspx?PageType=4&amp;ListId=48a11f45-f27a-4e70-b33d-a95f67709e8c&amp;ID=200&amp;ContentTypeID=0x01006440C635F0E5064897CB37DE8164FE39" TargetMode="External"/><Relationship Id="rId99" Type="http://schemas.openxmlformats.org/officeDocument/2006/relationships/hyperlink" Target="https://aluext.sharepoint.com/sites/DesignandFeasibility/Shared%20Documents/G/Gedia%28NK%29_DE_Attendorn/Mach-ID_2146-Sleeve_Crossbar_Upper" TargetMode="External"/><Relationship Id="rId1667" Type="http://schemas.openxmlformats.org/officeDocument/2006/relationships/hyperlink" Target="https://aluext.sharepoint.com/sites/DesignandFeasibility/Shared%20Documents/B/Bikar_DE_Bad%20Berleburg/Mach-ID_559-Bikar_div_products_128mt" TargetMode="External"/><Relationship Id="rId1874" Type="http://schemas.openxmlformats.org/officeDocument/2006/relationships/hyperlink" Target="https://aluext.sharepoint.com/sites/DesignandFeasibility/Shared%20Documents/H/Heine%20&amp;%20Beisswenger_DE_Fellbach/Mach-ID_349-Drawn%20Round%20Bar%20in%207022T6" TargetMode="External"/><Relationship Id="rId2718" Type="http://schemas.openxmlformats.org/officeDocument/2006/relationships/hyperlink" Target="https://aluext.sharepoint.com/sites/DesignandFeasibility/Lists/FeasibilityMainDB/DispForm.aspx?ID=1643" TargetMode="External"/><Relationship Id="rId2925" Type="http://schemas.openxmlformats.org/officeDocument/2006/relationships/hyperlink" Target="https://aluext.sharepoint.com/sites/DesignandFeasibility/_layouts/15/listform.aspx?PageType=4&amp;ListId=48a11f45-f27a-4e70-b33d-a95f67709e8c&amp;ID=1186&amp;ContentTypeID=0x01006440C635F0E5064897CB37DE8164FE39" TargetMode="External"/><Relationship Id="rId1527" Type="http://schemas.openxmlformats.org/officeDocument/2006/relationships/hyperlink" Target="https://aluext.sharepoint.com/sites/DesignandFeasibility/Shared%20Documents/M/ML%20Metall-Concept%20GmbH_DE_Freudenstadt/Mach-ID_704-M3_Profilgeh&#228;use" TargetMode="External"/><Relationship Id="rId1734" Type="http://schemas.openxmlformats.org/officeDocument/2006/relationships/hyperlink" Target="https://aluext.sharepoint.com/sites/DesignandFeasibility/Shared%20Documents/N/Norton%20Aluminium%20Ltd._GB_Cannock/Mach-ID_491-Mixed_bars_Norton" TargetMode="External"/><Relationship Id="rId1941" Type="http://schemas.openxmlformats.org/officeDocument/2006/relationships/hyperlink" Target="https://aluext.sharepoint.com/sites/DesignandFeasibility/Shared%20Documents/B/BIKAR-METALLE%20GmbH_DE_Bad%20Berleburg/Mach-ID_281-Profil%20Container%20Bau" TargetMode="External"/><Relationship Id="rId26" Type="http://schemas.openxmlformats.org/officeDocument/2006/relationships/hyperlink" Target="https://aluext.sharepoint.com/sites/DesignandFeasibility/Shared%20Documents/H/Hubert%20GmbH%20Metallbearbeitung_DE_Schonungen/Mach-ID_2219-AZ50063" TargetMode="External"/><Relationship Id="rId3699" Type="http://schemas.openxmlformats.org/officeDocument/2006/relationships/hyperlink" Target="https://aluext.sharepoint.com/sites/DesignandFeasibility/_layouts/15/listform.aspx?PageType=4&amp;ListId=48a11f45-f27a-4e70-b33d-a95f67709e8c&amp;ID=410&amp;ContentTypeID=0x01006440C635F0E5064897CB37DE8164FE39" TargetMode="External"/><Relationship Id="rId4000" Type="http://schemas.openxmlformats.org/officeDocument/2006/relationships/hyperlink" Target="https://aluext.sharepoint.com/sites/DesignandFeasibility/_layouts/15/listform.aspx?PageType=4&amp;ListId=48a11f45-f27a-4e70-b33d-a95f67709e8c&amp;ID=109&amp;ContentTypeID=0x01006440C635F0E5064897CB37DE8164FE39" TargetMode="External"/><Relationship Id="rId1801" Type="http://schemas.openxmlformats.org/officeDocument/2006/relationships/hyperlink" Target="https://aluext.sharepoint.com/sites/DesignandFeasibility/Shared%20Documents/A/Alinox_Po_Myslowice/Mach-ID_424-Billets_5083_545mm" TargetMode="External"/><Relationship Id="rId3559" Type="http://schemas.openxmlformats.org/officeDocument/2006/relationships/hyperlink" Target="https://aluext.sharepoint.com/sites/DesignandFeasibility/_layouts/15/listform.aspx?PageType=4&amp;ListId=48a11f45-f27a-4e70-b33d-a95f67709e8c&amp;ID=550&amp;ContentTypeID=0x01006440C635F0E5064897CB37DE8164FE39" TargetMode="External"/><Relationship Id="rId687" Type="http://schemas.openxmlformats.org/officeDocument/2006/relationships/hyperlink" Target="https://aluext.sharepoint.com/sites/DesignandFeasibility/Shared%20Documents/C/Cometal_DE_Weinstadt/Mach-ID_1549-Drawn%20RB%206082T6%20Dm%2020mm" TargetMode="External"/><Relationship Id="rId2368" Type="http://schemas.openxmlformats.org/officeDocument/2006/relationships/hyperlink" Target="https://aluext.sharepoint.com/sites/DesignandFeasibility/Lists/FeasibilityMainDB/DispForm.aspx?ID=1993" TargetMode="External"/><Relationship Id="rId3766" Type="http://schemas.openxmlformats.org/officeDocument/2006/relationships/hyperlink" Target="https://aluext.sharepoint.com/sites/DesignandFeasibility/_layouts/15/listform.aspx?PageType=4&amp;ListId=48a11f45-f27a-4e70-b33d-a95f67709e8c&amp;ID=343&amp;ContentTypeID=0x01006440C635F0E5064897CB37DE8164FE39" TargetMode="External"/><Relationship Id="rId3973" Type="http://schemas.openxmlformats.org/officeDocument/2006/relationships/hyperlink" Target="https://aluext.sharepoint.com/sites/DesignandFeasibility/_layouts/15/listform.aspx?PageType=4&amp;ListId=48a11f45-f27a-4e70-b33d-a95f67709e8c&amp;ID=136&amp;ContentTypeID=0x01006440C635F0E5064897CB37DE8164FE39" TargetMode="External"/><Relationship Id="rId894" Type="http://schemas.openxmlformats.org/officeDocument/2006/relationships/hyperlink" Target="https://aluext.sharepoint.com/sites/DesignandFeasibility/Shared%20Documents/S/Schmoll_DE_Roedermark/Mach-ID_1341-Grundplatte_Linearmotor" TargetMode="External"/><Relationship Id="rId1177" Type="http://schemas.openxmlformats.org/officeDocument/2006/relationships/hyperlink" Target="https://aluext.sharepoint.com/sites/DesignandFeasibility/Shared%20Documents/R/RICH.%20HERBIG_DE_Berlin/Mach-ID_1057-Rund%20260" TargetMode="External"/><Relationship Id="rId2575" Type="http://schemas.openxmlformats.org/officeDocument/2006/relationships/hyperlink" Target="https://aluext.sharepoint.com/sites/DesignandFeasibility/Lists/FeasibilityMainDB/DispForm.aspx?ID=1786" TargetMode="External"/><Relationship Id="rId2782" Type="http://schemas.openxmlformats.org/officeDocument/2006/relationships/hyperlink" Target="https://aluext.sharepoint.com/sites/DesignandFeasibility/Lists/FeasibilityMainDB/DispForm.aspx?ID=1495" TargetMode="External"/><Relationship Id="rId3419" Type="http://schemas.openxmlformats.org/officeDocument/2006/relationships/hyperlink" Target="https://aluext.sharepoint.com/sites/DesignandFeasibility/_layouts/15/listform.aspx?PageType=4&amp;ListId=48a11f45-f27a-4e70-b33d-a95f67709e8c&amp;ID=690&amp;ContentTypeID=0x01006440C635F0E5064897CB37DE8164FE39" TargetMode="External"/><Relationship Id="rId3626" Type="http://schemas.openxmlformats.org/officeDocument/2006/relationships/hyperlink" Target="https://aluext.sharepoint.com/sites/DesignandFeasibility/_layouts/15/listform.aspx?PageType=4&amp;ListId=48a11f45-f27a-4e70-b33d-a95f67709e8c&amp;ID=483&amp;ContentTypeID=0x01006440C635F0E5064897CB37DE8164FE39" TargetMode="External"/><Relationship Id="rId3833" Type="http://schemas.openxmlformats.org/officeDocument/2006/relationships/hyperlink" Target="https://aluext.sharepoint.com/sites/DesignandFeasibility/_layouts/15/listform.aspx?PageType=4&amp;ListId=48a11f45-f27a-4e70-b33d-a95f67709e8c&amp;ID=276&amp;ContentTypeID=0x01006440C635F0E5064897CB37DE8164FE39" TargetMode="External"/><Relationship Id="rId547" Type="http://schemas.openxmlformats.org/officeDocument/2006/relationships/hyperlink" Target="https://aluext.sharepoint.com/sites/DesignandFeasibility/Shared%20Documents/M/Miebach%20Schaltanlagen%20u%20Montagen%20Gmbh%20%26%20Co%20KG_DE_Dortmund/Mach-ID_1695-UW_Klixb%C3%BCll" TargetMode="External"/><Relationship Id="rId754" Type="http://schemas.openxmlformats.org/officeDocument/2006/relationships/hyperlink" Target="https://aluext.sharepoint.com/sites/DesignandFeasibility/Shared%20Documents/O/Omexom%20Umspannwerke%20GmbH_DE_Hamburg/Mach-ID_1482-1482-UW_Neustadt_-_Donau" TargetMode="External"/><Relationship Id="rId961" Type="http://schemas.openxmlformats.org/officeDocument/2006/relationships/hyperlink" Target="https://aluext.sharepoint.com/sites/DesignandFeasibility/Shared%20Documents/A/Alstom_Po_Katowice/Mach-ID_1273-TI_200" TargetMode="External"/><Relationship Id="rId1384" Type="http://schemas.openxmlformats.org/officeDocument/2006/relationships/hyperlink" Target="https://aluext.sharepoint.com/sites/DesignandFeasibility/Shared%20Documents/T/Tuin_NL_Dedemsvaart/Mach-ID_848-Extruded%20Round%20bar%207075" TargetMode="External"/><Relationship Id="rId1591" Type="http://schemas.openxmlformats.org/officeDocument/2006/relationships/hyperlink" Target="https://aluext.sharepoint.com/sites/DesignandFeasibility/Shared%20Documents/M/Magna(NK)_DE_Sailauf/Mach-ID_637-L&#228;ngstr&#228;ger_Quertr&#228;ger" TargetMode="External"/><Relationship Id="rId2228" Type="http://schemas.openxmlformats.org/officeDocument/2006/relationships/hyperlink" Target="https://aluext.sharepoint.com/sites/DesignandFeasibility/Lists/FeasibilityMainDB/DispForm.aspx?ID=2138" TargetMode="External"/><Relationship Id="rId2435" Type="http://schemas.openxmlformats.org/officeDocument/2006/relationships/hyperlink" Target="https://aluext.sharepoint.com/sites/DesignandFeasibility/Lists/FeasibilityMainDB/DispForm.aspx?ID=1926" TargetMode="External"/><Relationship Id="rId2642" Type="http://schemas.openxmlformats.org/officeDocument/2006/relationships/hyperlink" Target="https://aluext.sharepoint.com/sites/DesignandFeasibility/Lists/FeasibilityMainDB/DispForm.aspx?ID=1719" TargetMode="External"/><Relationship Id="rId3900" Type="http://schemas.openxmlformats.org/officeDocument/2006/relationships/hyperlink" Target="https://aluext.sharepoint.com/sites/DesignandFeasibility/_layouts/15/listform.aspx?PageType=4&amp;ListId=48a11f45-f27a-4e70-b33d-a95f67709e8c&amp;ID=209&amp;ContentTypeID=0x01006440C635F0E5064897CB37DE8164FE39" TargetMode="External"/><Relationship Id="rId90" Type="http://schemas.openxmlformats.org/officeDocument/2006/relationships/hyperlink" Target="https://aluext.sharepoint.com/sites/DesignandFeasibility/Shared%20Documents/H/Hitachi%20Japan%28NK%29_JP_Kasado/Mach-ID_2155-Hitachi_Rail" TargetMode="External"/><Relationship Id="rId407" Type="http://schemas.openxmlformats.org/officeDocument/2006/relationships/hyperlink" Target="https://aluext.sharepoint.com/sites/DesignandFeasibility/Shared%20Documents/B/B%26T%20Exact%20GmbH_DE_Gevelsberg/Mach-ID_1836-L%C3%A4ngen%C3%A4nderung_bestehende_Profile" TargetMode="External"/><Relationship Id="rId614" Type="http://schemas.openxmlformats.org/officeDocument/2006/relationships/hyperlink" Target="https://aluext.sharepoint.com/sites/DesignandFeasibility/Shared%20Documents/B/Bombardier%20Transport%20France_FR_Crespin%20Cedex/Mach-ID_1624-M7_B&#246;den_Option" TargetMode="External"/><Relationship Id="rId821" Type="http://schemas.openxmlformats.org/officeDocument/2006/relationships/hyperlink" Target="https://aluext.sharepoint.com/sites/DesignandFeasibility/Shared%20Documents/G/Gedore_DE_Remscheid/Mach-ID_1414-EXtruded%20Flat%20bar%207075%2035x45mm" TargetMode="External"/><Relationship Id="rId1037" Type="http://schemas.openxmlformats.org/officeDocument/2006/relationships/hyperlink" Target="https://aluext.sharepoint.com/sites/DesignandFeasibility/Shared%20Documents/M/MAN_DE_N&#252;rnberg/Mach-ID_1197-Batteriewanne" TargetMode="External"/><Relationship Id="rId1244" Type="http://schemas.openxmlformats.org/officeDocument/2006/relationships/hyperlink" Target="https://aluext.sharepoint.com/sites/DesignandFeasibility/Shared%20Documents/R/Robert%20Bosch%20GmbH_DE_Stuttgart-Zuffenhausen/Mach-ID_990-Guide_Tube" TargetMode="External"/><Relationship Id="rId1451" Type="http://schemas.openxmlformats.org/officeDocument/2006/relationships/hyperlink" Target="https://aluext.sharepoint.com/sites/DesignandFeasibility/Shared%20Documents/B/Bombardier_GB_Derby/Mach-ID_781-Irish_Rail_DART" TargetMode="External"/><Relationship Id="rId2502" Type="http://schemas.openxmlformats.org/officeDocument/2006/relationships/hyperlink" Target="https://aluext.sharepoint.com/sites/DesignandFeasibility/Lists/FeasibilityMainDB/DispForm.aspx?ID=1859" TargetMode="External"/><Relationship Id="rId1104" Type="http://schemas.openxmlformats.org/officeDocument/2006/relationships/hyperlink" Target="https://aluext.sharepoint.com/sites/DesignandFeasibility/Shared%20Documents/A/AMM_IT_Trezzo%20sull&#8217;Adda/Mach-ID_1130-Extruded%20RB%207050%20dia%2050mm" TargetMode="External"/><Relationship Id="rId1311" Type="http://schemas.openxmlformats.org/officeDocument/2006/relationships/hyperlink" Target="https://aluext.sharepoint.com/sites/DesignandFeasibility/Shared%20Documents/B/BIKAR-METALLE%20GmbH_DE_Bad%20Berleburg/Mach-ID_922-Rundstangen_gem_AMS_4117_bzw_AMS-QQ_A-225-8_bzw_AMS-QQ-A-250-12" TargetMode="External"/><Relationship Id="rId3069" Type="http://schemas.openxmlformats.org/officeDocument/2006/relationships/hyperlink" Target="https://aluext.sharepoint.com/sites/DesignandFeasibility/_layouts/15/listform.aspx?PageType=4&amp;ListId=48a11f45-f27a-4e70-b33d-a95f67709e8c&amp;ID=1042&amp;ContentTypeID=0x01006440C635F0E5064897CB37DE8164FE39" TargetMode="External"/><Relationship Id="rId3276" Type="http://schemas.openxmlformats.org/officeDocument/2006/relationships/hyperlink" Target="https://aluext.sharepoint.com/sites/DesignandFeasibility/_layouts/15/listform.aspx?PageType=4&amp;ListId=48a11f45-f27a-4e70-b33d-a95f67709e8c&amp;ID=834&amp;ContentTypeID=0x01006440C635F0E5064897CB37DE8164FE39" TargetMode="External"/><Relationship Id="rId3483" Type="http://schemas.openxmlformats.org/officeDocument/2006/relationships/hyperlink" Target="https://aluext.sharepoint.com/sites/DesignandFeasibility/_layouts/15/listform.aspx?PageType=4&amp;ListId=48a11f45-f27a-4e70-b33d-a95f67709e8c&amp;ID=626&amp;ContentTypeID=0x01006440C635F0E5064897CB37DE8164FE39" TargetMode="External"/><Relationship Id="rId3690" Type="http://schemas.openxmlformats.org/officeDocument/2006/relationships/hyperlink" Target="https://aluext.sharepoint.com/sites/DesignandFeasibility/_layouts/15/listform.aspx?PageType=4&amp;ListId=48a11f45-f27a-4e70-b33d-a95f67709e8c&amp;ID=419&amp;ContentTypeID=0x01006440C635F0E5064897CB37DE8164FE39" TargetMode="External"/><Relationship Id="rId197" Type="http://schemas.openxmlformats.org/officeDocument/2006/relationships/hyperlink" Target="https://aluext.sharepoint.com/sites/DesignandFeasibility/Shared%20Documents/G/Gedia%28NK%29_DE_Attendorn/Mach-ID_2047-Verst%C3%A4rkung_Porsche" TargetMode="External"/><Relationship Id="rId2085" Type="http://schemas.openxmlformats.org/officeDocument/2006/relationships/hyperlink" Target="https://aluext.sharepoint.com/sites/DesignandFeasibility/Shared%20Documents/L/LEVC_GB_Coventry/Mach-ID_117-T&#252;rprofile" TargetMode="External"/><Relationship Id="rId2292" Type="http://schemas.openxmlformats.org/officeDocument/2006/relationships/hyperlink" Target="https://aluext.sharepoint.com/sites/DesignandFeasibility/Lists/FeasibilityMainDB/DispForm.aspx?ID=2070" TargetMode="External"/><Relationship Id="rId3136" Type="http://schemas.openxmlformats.org/officeDocument/2006/relationships/hyperlink" Target="https://aluext.sharepoint.com/sites/DesignandFeasibility/_layouts/15/listform.aspx?PageType=4&amp;ListId=48a11f45-f27a-4e70-b33d-a95f67709e8c&amp;ID=974&amp;ContentTypeID=0x01006440C635F0E5064897CB37DE8164FE39" TargetMode="External"/><Relationship Id="rId3343" Type="http://schemas.openxmlformats.org/officeDocument/2006/relationships/hyperlink" Target="https://aluext.sharepoint.com/sites/DesignandFeasibility/_layouts/15/listform.aspx?PageType=4&amp;ListId=48a11f45-f27a-4e70-b33d-a95f67709e8c&amp;ID=767&amp;ContentTypeID=0x01006440C635F0E5064897CB37DE8164FE39" TargetMode="External"/><Relationship Id="rId264" Type="http://schemas.openxmlformats.org/officeDocument/2006/relationships/hyperlink" Target="https://aluext.sharepoint.com/sites/DesignandFeasibility/Shared%20Documents/A/Albea%20Aluminiumbearbeitung%20GmbH_DE_Friesenheim-Schuttern/Mach-ID_1979-3_Profile" TargetMode="External"/><Relationship Id="rId471" Type="http://schemas.openxmlformats.org/officeDocument/2006/relationships/hyperlink" Target="https://aluext.sharepoint.com/sites/DesignandFeasibility/Shared%20Documents/S/Scania%28NK%29_SE_S%C3%B6dert%C3%A4lje/Mach-ID_1772-Guide_Plate_Scania" TargetMode="External"/><Relationship Id="rId2152" Type="http://schemas.openxmlformats.org/officeDocument/2006/relationships/hyperlink" Target="https://aluext.sharepoint.com/sites/DesignandFeasibility/Lists/FeasibilityMainDB/DispForm.aspx?ID=2214" TargetMode="External"/><Relationship Id="rId3550" Type="http://schemas.openxmlformats.org/officeDocument/2006/relationships/hyperlink" Target="https://aluext.sharepoint.com/sites/DesignandFeasibility/_layouts/15/listform.aspx?PageType=4&amp;ListId=48a11f45-f27a-4e70-b33d-a95f67709e8c&amp;ID=559&amp;ContentTypeID=0x01006440C635F0E5064897CB37DE8164FE39" TargetMode="External"/><Relationship Id="rId124" Type="http://schemas.openxmlformats.org/officeDocument/2006/relationships/hyperlink" Target="https://aluext.sharepoint.com/sites/DesignandFeasibility/Shared%20Documents/S/Saint%20Jean%20Industries%20Stuttgart%20GmbH_DE_Ilsfeld-Auenstein/Mach-ID_2121-Front_Subframe" TargetMode="External"/><Relationship Id="rId3203" Type="http://schemas.openxmlformats.org/officeDocument/2006/relationships/hyperlink" Target="https://aluext.sharepoint.com/sites/DesignandFeasibility/_layouts/15/listform.aspx?PageType=4&amp;ListId=48a11f45-f27a-4e70-b33d-a95f67709e8c&amp;ID=907&amp;ContentTypeID=0x01006440C635F0E5064897CB37DE8164FE39" TargetMode="External"/><Relationship Id="rId3410" Type="http://schemas.openxmlformats.org/officeDocument/2006/relationships/hyperlink" Target="https://aluext.sharepoint.com/sites/DesignandFeasibility/_layouts/15/listform.aspx?PageType=4&amp;ListId=48a11f45-f27a-4e70-b33d-a95f67709e8c&amp;ID=699&amp;ContentTypeID=0x01006440C635F0E5064897CB37DE8164FE39" TargetMode="External"/><Relationship Id="rId331" Type="http://schemas.openxmlformats.org/officeDocument/2006/relationships/hyperlink" Target="https://aluext.sharepoint.com/sites/DesignandFeasibility/Shared%20Documents/F/Fischer%20Elektronik%20Gmbh%20%26%20Co%20KG_DE_Luedenscheid/Mach-ID_1912-Profil_191121" TargetMode="External"/><Relationship Id="rId2012" Type="http://schemas.openxmlformats.org/officeDocument/2006/relationships/hyperlink" Target="https://aluext.sharepoint.com/sites/DesignandFeasibility/Shared%20Documents/H/Hydro%20Extrusion%20Lichtervelde%20NV-SA_BE_Lichtervelde/Mach-ID_206-Schienenfahrzeugprofile" TargetMode="External"/><Relationship Id="rId2969" Type="http://schemas.openxmlformats.org/officeDocument/2006/relationships/hyperlink" Target="https://aluext.sharepoint.com/sites/DesignandFeasibility/_layouts/15/listform.aspx?PageType=4&amp;ListId=48a11f45-f27a-4e70-b33d-a95f67709e8c&amp;ID=1142&amp;ContentTypeID=0x01006440C635F0E5064897CB37DE8164FE39" TargetMode="External"/><Relationship Id="rId1778" Type="http://schemas.openxmlformats.org/officeDocument/2006/relationships/hyperlink" Target="https://aluext.sharepoint.com/sites/DesignandFeasibility/Shared%20Documents/R/Ress_DE_Bad%20Koenigshofen/Mach-ID_447-Winkelbord_269_65" TargetMode="External"/><Relationship Id="rId1985" Type="http://schemas.openxmlformats.org/officeDocument/2006/relationships/hyperlink" Target="https://aluext.sharepoint.com/sites/DesignandFeasibility/Shared%20Documents/M/Magna_AT_Weiz/Mach-ID_237-Front%20Subrame%20SPA2" TargetMode="External"/><Relationship Id="rId2829" Type="http://schemas.openxmlformats.org/officeDocument/2006/relationships/hyperlink" Target="https://aluext.sharepoint.com/sites/DesignandFeasibility/_layouts/15/listform.aspx?PageType=4&amp;ListId=48a11f45-f27a-4e70-b33d-a95f67709e8c&amp;ID=1282&amp;ContentTypeID=0x01006440C635F0E5064897CB37DE8164FE39" TargetMode="External"/><Relationship Id="rId1638" Type="http://schemas.openxmlformats.org/officeDocument/2006/relationships/hyperlink" Target="https://aluext.sharepoint.com/sites/DesignandFeasibility/Shared%20Documents/V/Volvo_Bus_BD_Raman%20Nagar/Mach-ID_590-Bus%20Bauteile" TargetMode="External"/><Relationship Id="rId4044" Type="http://schemas.openxmlformats.org/officeDocument/2006/relationships/hyperlink" Target="https://aluext.sharepoint.com/sites/DesignandFeasibility/_layouts/15/listform.aspx?PageType=4&amp;ListId=48a11f45-f27a-4e70-b33d-a95f67709e8c&amp;ID=65&amp;ContentTypeID=0x01006440C635F0E5064897CB37DE8164FE39" TargetMode="External"/><Relationship Id="rId1845" Type="http://schemas.openxmlformats.org/officeDocument/2006/relationships/hyperlink" Target="https://aluext.sharepoint.com/sites/DesignandFeasibility/Shared%20Documents/T/thyssenkrupp%20Schulte%20GmbH_DE_Dortmund/Mach-ID_378-Rohr%20235x25_6060%20T66" TargetMode="External"/><Relationship Id="rId3060" Type="http://schemas.openxmlformats.org/officeDocument/2006/relationships/hyperlink" Target="https://aluext.sharepoint.com/sites/DesignandFeasibility/_layouts/15/listform.aspx?PageType=4&amp;ListId=48a11f45-f27a-4e70-b33d-a95f67709e8c&amp;ID=1051&amp;ContentTypeID=0x01006440C635F0E5064897CB37DE8164FE39" TargetMode="External"/><Relationship Id="rId1705" Type="http://schemas.openxmlformats.org/officeDocument/2006/relationships/hyperlink" Target="https://aluext.sharepoint.com/sites/DesignandFeasibility/Shared%20Documents/B/Bruno%20Gelle_DE_Wangen/Mach-ID_520-Rundrohr_26x1,,5" TargetMode="External"/><Relationship Id="rId1912" Type="http://schemas.openxmlformats.org/officeDocument/2006/relationships/hyperlink" Target="https://aluext.sharepoint.com/sites/DesignandFeasibility/Shared%20Documents/S/Stadler_CH_Bussnang/Mach-ID_311-TMB_L-4489" TargetMode="External"/><Relationship Id="rId3877" Type="http://schemas.openxmlformats.org/officeDocument/2006/relationships/hyperlink" Target="https://aluext.sharepoint.com/sites/DesignandFeasibility/_layouts/15/listform.aspx?PageType=4&amp;ListId=48a11f45-f27a-4e70-b33d-a95f67709e8c&amp;ID=232&amp;ContentTypeID=0x01006440C635F0E5064897CB37DE8164FE39" TargetMode="External"/><Relationship Id="rId798" Type="http://schemas.openxmlformats.org/officeDocument/2006/relationships/hyperlink" Target="https://aluext.sharepoint.com/sites/DesignandFeasibility/Shared%20Documents/E/Eisenmetall_DE_Stuttgart/Mach-ID_1437-Cold%20drawn%20RB%202028%20T351%20Dm%2024mm" TargetMode="External"/><Relationship Id="rId2479" Type="http://schemas.openxmlformats.org/officeDocument/2006/relationships/hyperlink" Target="https://aluext.sharepoint.com/sites/DesignandFeasibility/Lists/FeasibilityMainDB/DispForm.aspx?ID=1882" TargetMode="External"/><Relationship Id="rId2686" Type="http://schemas.openxmlformats.org/officeDocument/2006/relationships/hyperlink" Target="https://aluext.sharepoint.com/sites/DesignandFeasibility/Lists/FeasibilityMainDB/DispForm.aspx?ID=1675" TargetMode="External"/><Relationship Id="rId2893" Type="http://schemas.openxmlformats.org/officeDocument/2006/relationships/hyperlink" Target="https://aluext.sharepoint.com/sites/DesignandFeasibility/_layouts/15/listform.aspx?PageType=4&amp;ListId=48a11f45-f27a-4e70-b33d-a95f67709e8c&amp;ID=1218&amp;ContentTypeID=0x01006440C635F0E5064897CB37DE8164FE39" TargetMode="External"/><Relationship Id="rId3737" Type="http://schemas.openxmlformats.org/officeDocument/2006/relationships/hyperlink" Target="https://aluext.sharepoint.com/sites/DesignandFeasibility/_layouts/15/listform.aspx?PageType=4&amp;ListId=48a11f45-f27a-4e70-b33d-a95f67709e8c&amp;ID=372&amp;ContentTypeID=0x01006440C635F0E5064897CB37DE8164FE39" TargetMode="External"/><Relationship Id="rId3944" Type="http://schemas.openxmlformats.org/officeDocument/2006/relationships/hyperlink" Target="https://aluext.sharepoint.com/sites/DesignandFeasibility/_layouts/15/listform.aspx?PageType=4&amp;ListId=48a11f45-f27a-4e70-b33d-a95f67709e8c&amp;ID=165&amp;ContentTypeID=0x01006440C635F0E5064897CB37DE8164FE39" TargetMode="External"/><Relationship Id="rId658" Type="http://schemas.openxmlformats.org/officeDocument/2006/relationships/hyperlink" Target="https://aluext.sharepoint.com/sites/DesignandFeasibility/Shared%20Documents/A/AMM_IT_Italy/Mach-ID_1578-Cold%20Finished%20RB%202024%20T351%20Dm%2025,,4mm" TargetMode="External"/><Relationship Id="rId865" Type="http://schemas.openxmlformats.org/officeDocument/2006/relationships/hyperlink" Target="https://aluext.sharepoint.com/sites/DesignandFeasibility/Shared%20Documents/A/A+R%20Profilstahl%20Allgeier%20+%20R&#246;sch_DE_Achern/Mach-ID_1370-Rundstangen" TargetMode="External"/><Relationship Id="rId1288" Type="http://schemas.openxmlformats.org/officeDocument/2006/relationships/hyperlink" Target="https://aluext.sharepoint.com/sites/DesignandFeasibility/Shared%20Documents/M/Manfred%20J.C.%20Niemann_DE_Essen/Mach-ID_946-Ketten-%20u.%20Ger&#252;stprofil" TargetMode="External"/><Relationship Id="rId1495" Type="http://schemas.openxmlformats.org/officeDocument/2006/relationships/hyperlink" Target="https://aluext.sharepoint.com/sites/DesignandFeasibility/Shared%20Documents/V/Vetter%20GmbH_DE_Lottstetten/Mach-ID_736-B20263" TargetMode="External"/><Relationship Id="rId2339" Type="http://schemas.openxmlformats.org/officeDocument/2006/relationships/hyperlink" Target="https://aluext.sharepoint.com/sites/DesignandFeasibility/Lists/FeasibilityMainDB/DispForm.aspx?ID=2022" TargetMode="External"/><Relationship Id="rId2546" Type="http://schemas.openxmlformats.org/officeDocument/2006/relationships/hyperlink" Target="https://aluext.sharepoint.com/sites/DesignandFeasibility/Lists/FeasibilityMainDB/DispForm.aspx?ID=1815" TargetMode="External"/><Relationship Id="rId2753" Type="http://schemas.openxmlformats.org/officeDocument/2006/relationships/hyperlink" Target="https://aluext.sharepoint.com/sites/DesignandFeasibility/Lists/FeasibilityMainDB/DispForm.aspx?ID=1608" TargetMode="External"/><Relationship Id="rId2960" Type="http://schemas.openxmlformats.org/officeDocument/2006/relationships/hyperlink" Target="https://aluext.sharepoint.com/sites/DesignandFeasibility/_layouts/15/listform.aspx?PageType=4&amp;ListId=48a11f45-f27a-4e70-b33d-a95f67709e8c&amp;ID=1151&amp;ContentTypeID=0x01006440C635F0E5064897CB37DE8164FE39" TargetMode="External"/><Relationship Id="rId3804" Type="http://schemas.openxmlformats.org/officeDocument/2006/relationships/hyperlink" Target="https://aluext.sharepoint.com/sites/DesignandFeasibility/_layouts/15/listform.aspx?PageType=4&amp;ListId=48a11f45-f27a-4e70-b33d-a95f67709e8c&amp;ID=305&amp;ContentTypeID=0x01006440C635F0E5064897CB37DE8164FE39" TargetMode="External"/><Relationship Id="rId518" Type="http://schemas.openxmlformats.org/officeDocument/2006/relationships/hyperlink" Target="https://aluext.sharepoint.com/sites/DesignandFeasibility/Shared%20Documents/S/Schmid%20Alutec%20GmbH%20%26%20Co%20KG_DE_Remshalden-Grunbach/Mach-ID_1724-Zylinderfuss" TargetMode="External"/><Relationship Id="rId725" Type="http://schemas.openxmlformats.org/officeDocument/2006/relationships/hyperlink" Target="https://aluext.sharepoint.com/sites/DesignandFeasibility/Shared%20Documents/A/Aviometal_IT_Arsago%20Seprio/Mach-ID_1511-Cold%20finished%20RB%207075%20T7351" TargetMode="External"/><Relationship Id="rId932" Type="http://schemas.openxmlformats.org/officeDocument/2006/relationships/hyperlink" Target="https://aluext.sharepoint.com/sites/DesignandFeasibility/Shared%20Documents/R/Rema_DE_Rockenhausen/Mach-ID_1303-K&#252;hlk&#246;rper" TargetMode="External"/><Relationship Id="rId1148" Type="http://schemas.openxmlformats.org/officeDocument/2006/relationships/hyperlink" Target="https://aluext.sharepoint.com/sites/DesignandFeasibility/Shared%20Documents/C/Chart_US_The%20Woodlands,,%20TX%20%2077381/Mach-ID_1086-Dornrohre" TargetMode="External"/><Relationship Id="rId1355" Type="http://schemas.openxmlformats.org/officeDocument/2006/relationships/hyperlink" Target="https://aluext.sharepoint.com/sites/DesignandFeasibility/Shared%20Documents/W/WMH%20Westdeutscher%20Metall-Handel%20GmbH_DE_Essen/Mach-ID_878-Flachstange_35x6,,5_6060" TargetMode="External"/><Relationship Id="rId1562" Type="http://schemas.openxmlformats.org/officeDocument/2006/relationships/hyperlink" Target="https://aluext.sharepoint.com/sites/DesignandFeasibility/Shared%20Documents/L/Linde%20+%20Wiemann_DE_Dillenburg/Mach-ID_668-Verst&#228;rkung_Schweller" TargetMode="External"/><Relationship Id="rId2406" Type="http://schemas.openxmlformats.org/officeDocument/2006/relationships/hyperlink" Target="https://aluext.sharepoint.com/sites/DesignandFeasibility/Lists/FeasibilityMainDB/DispForm.aspx?ID=1955" TargetMode="External"/><Relationship Id="rId2613" Type="http://schemas.openxmlformats.org/officeDocument/2006/relationships/hyperlink" Target="https://aluext.sharepoint.com/sites/DesignandFeasibility/Lists/FeasibilityMainDB/DispForm.aspx?ID=1748" TargetMode="External"/><Relationship Id="rId1008" Type="http://schemas.openxmlformats.org/officeDocument/2006/relationships/hyperlink" Target="https://aluext.sharepoint.com/sites/DesignandFeasibility/Shared%20Documents/B/BIKAR-METALLE%20GmbH_DE_Bad%20Berleburg/Mach-ID_1226-Vierkant_6060_6063_Bikar" TargetMode="External"/><Relationship Id="rId1215" Type="http://schemas.openxmlformats.org/officeDocument/2006/relationships/hyperlink" Target="https://aluext.sharepoint.com/sites/DesignandFeasibility/Shared%20Documents/B/B%26T%20Exact%20GmbH_DE_Gevelsberg/Mach-ID_1019-Rechteckprofil" TargetMode="External"/><Relationship Id="rId1422" Type="http://schemas.openxmlformats.org/officeDocument/2006/relationships/hyperlink" Target="https://aluext.sharepoint.com/sites/DesignandFeasibility/Shared%20Documents/A/Alumeco_NL_Oss/Mach-ID_810-EXtruded%20Round%20Bar%207050" TargetMode="External"/><Relationship Id="rId2820" Type="http://schemas.openxmlformats.org/officeDocument/2006/relationships/hyperlink" Target="https://aluext.sharepoint.com/sites/DesignandFeasibility/_layouts/15/listform.aspx?PageType=4&amp;ListId=48a11f45-f27a-4e70-b33d-a95f67709e8c&amp;ID=1291&amp;ContentTypeID=0x01006440C635F0E5064897CB37DE8164FE39" TargetMode="External"/><Relationship Id="rId61" Type="http://schemas.openxmlformats.org/officeDocument/2006/relationships/hyperlink" Target="https://aluext.sharepoint.com/sites/DesignandFeasibility/Shared%20Documents/B/Bharat%20Forge%20Aluminiumtechnik%20GmbH_DE_Brand%20-%20Erbisdorf/Mach-ID_2184-MFA-FLCA-FUCA149" TargetMode="External"/><Relationship Id="rId3387" Type="http://schemas.openxmlformats.org/officeDocument/2006/relationships/hyperlink" Target="https://aluext.sharepoint.com/sites/DesignandFeasibility/_layouts/15/listform.aspx?PageType=4&amp;ListId=48a11f45-f27a-4e70-b33d-a95f67709e8c&amp;ID=723&amp;ContentTypeID=0x01006440C635F0E5064897CB37DE8164FE39" TargetMode="External"/><Relationship Id="rId2196" Type="http://schemas.openxmlformats.org/officeDocument/2006/relationships/hyperlink" Target="https://aluext.sharepoint.com/sites/DesignandFeasibility/Lists/FeasibilityMainDB/DispForm.aspx?ID=2170" TargetMode="External"/><Relationship Id="rId3594" Type="http://schemas.openxmlformats.org/officeDocument/2006/relationships/hyperlink" Target="https://aluext.sharepoint.com/sites/DesignandFeasibility/_layouts/15/listform.aspx?PageType=4&amp;ListId=48a11f45-f27a-4e70-b33d-a95f67709e8c&amp;ID=515&amp;ContentTypeID=0x01006440C635F0E5064897CB37DE8164FE39" TargetMode="External"/><Relationship Id="rId168" Type="http://schemas.openxmlformats.org/officeDocument/2006/relationships/hyperlink" Target="https://aluext.sharepoint.com/sites/DesignandFeasibility/Shared%20Documents/T/TPV%20Automotive%28NK%29_SI_Novo%20mesto/Mach-ID_2077-Volvo_Profile" TargetMode="External"/><Relationship Id="rId3247" Type="http://schemas.openxmlformats.org/officeDocument/2006/relationships/hyperlink" Target="https://aluext.sharepoint.com/sites/DesignandFeasibility/_layouts/15/listform.aspx?PageType=4&amp;ListId=48a11f45-f27a-4e70-b33d-a95f67709e8c&amp;ID=863&amp;ContentTypeID=0x01006440C635F0E5064897CB37DE8164FE39" TargetMode="External"/><Relationship Id="rId3454" Type="http://schemas.openxmlformats.org/officeDocument/2006/relationships/hyperlink" Target="https://aluext.sharepoint.com/sites/DesignandFeasibility/_layouts/15/listform.aspx?PageType=4&amp;ListId=48a11f45-f27a-4e70-b33d-a95f67709e8c&amp;ID=655&amp;ContentTypeID=0x01006440C635F0E5064897CB37DE8164FE39" TargetMode="External"/><Relationship Id="rId3661" Type="http://schemas.openxmlformats.org/officeDocument/2006/relationships/hyperlink" Target="https://aluext.sharepoint.com/sites/DesignandFeasibility/_layouts/15/listform.aspx?PageType=4&amp;ListId=48a11f45-f27a-4e70-b33d-a95f67709e8c&amp;ID=448&amp;ContentTypeID=0x01006440C635F0E5064897CB37DE8164FE39" TargetMode="External"/><Relationship Id="rId375" Type="http://schemas.openxmlformats.org/officeDocument/2006/relationships/hyperlink" Target="https://aluext.sharepoint.com/sites/DesignandFeasibility/Shared%20Documents/S/Schliess-%20und%20Sicherungssysteme%20GmbH_DE_Muehlhausen/Mach-ID_1868-Wandprofil" TargetMode="External"/><Relationship Id="rId582" Type="http://schemas.openxmlformats.org/officeDocument/2006/relationships/hyperlink" Target="https://aluext.sharepoint.com/sites/DesignandFeasibility/Shared%20Documents/A/Aluminium-Werke%20Wutoeschingen%20AG%20%26%20Co%20KG_DE_Wutoeschingen/Mach-ID_1658-Al-Rundstange_%C3%98_169%2C7_mm%2C_Tol_-0%2C9" TargetMode="External"/><Relationship Id="rId2056" Type="http://schemas.openxmlformats.org/officeDocument/2006/relationships/hyperlink" Target="https://aluext.sharepoint.com/sites/DesignandFeasibility/Shared%20Documents/S/ST%20Extruded%20Products%20Germany%20GmbH-RMG-_DE_Ladenburg/Mach-ID_152-Rundstangen-6061-rd105-rd57-rd51" TargetMode="External"/><Relationship Id="rId2263" Type="http://schemas.openxmlformats.org/officeDocument/2006/relationships/hyperlink" Target="https://aluext.sharepoint.com/sites/DesignandFeasibility/Lists/FeasibilityMainDB/DispForm.aspx?ID=2103" TargetMode="External"/><Relationship Id="rId2470" Type="http://schemas.openxmlformats.org/officeDocument/2006/relationships/hyperlink" Target="https://aluext.sharepoint.com/sites/DesignandFeasibility/Lists/FeasibilityMainDB/DispForm.aspx?ID=1891" TargetMode="External"/><Relationship Id="rId3107" Type="http://schemas.openxmlformats.org/officeDocument/2006/relationships/hyperlink" Target="https://aluext.sharepoint.com/sites/DesignandFeasibility/_layouts/15/listform.aspx?PageType=4&amp;ListId=48a11f45-f27a-4e70-b33d-a95f67709e8c&amp;ID=1003&amp;ContentTypeID=0x01006440C635F0E5064897CB37DE8164FE39" TargetMode="External"/><Relationship Id="rId3314" Type="http://schemas.openxmlformats.org/officeDocument/2006/relationships/hyperlink" Target="https://aluext.sharepoint.com/sites/DesignandFeasibility/_layouts/15/listform.aspx?PageType=4&amp;ListId=48a11f45-f27a-4e70-b33d-a95f67709e8c&amp;ID=796&amp;ContentTypeID=0x01006440C635F0E5064897CB37DE8164FE39" TargetMode="External"/><Relationship Id="rId3521" Type="http://schemas.openxmlformats.org/officeDocument/2006/relationships/hyperlink" Target="https://aluext.sharepoint.com/sites/DesignandFeasibility/_layouts/15/listform.aspx?PageType=4&amp;ListId=48a11f45-f27a-4e70-b33d-a95f67709e8c&amp;ID=588&amp;ContentTypeID=0x01006440C635F0E5064897CB37DE8164FE39" TargetMode="External"/><Relationship Id="rId235" Type="http://schemas.openxmlformats.org/officeDocument/2006/relationships/hyperlink" Target="https://aluext.sharepoint.com/sites/DesignandFeasibility/Shared%20Documents/W/Winkler%20Solar%28NK%29_AT_Feldkirch/Mach-ID_2008-Rahmenprofil" TargetMode="External"/><Relationship Id="rId442" Type="http://schemas.openxmlformats.org/officeDocument/2006/relationships/hyperlink" Target="https://aluext.sharepoint.com/sites/DesignandFeasibility/Shared%20Documents/A/Alupro-N%28NK%29_NO_Tiller/Mach-ID_1801-Extruded_and_casted_billets" TargetMode="External"/><Relationship Id="rId1072" Type="http://schemas.openxmlformats.org/officeDocument/2006/relationships/hyperlink" Target="https://aluext.sharepoint.com/sites/DesignandFeasibility/Shared%20Documents/M/Manfred%20Niemann_DE_Ditzingen/Mach-ID_1162-Bars_6082" TargetMode="External"/><Relationship Id="rId2123" Type="http://schemas.openxmlformats.org/officeDocument/2006/relationships/hyperlink" Target="https://aluext.sharepoint.com/sites/DesignandFeasibility/Shared%20Documents/B/Bombardier_DE_G&#246;rlitz/Mach-ID_74-DDNG%20Platform" TargetMode="External"/><Relationship Id="rId2330" Type="http://schemas.openxmlformats.org/officeDocument/2006/relationships/hyperlink" Target="https://aluext.sharepoint.com/sites/DesignandFeasibility/Lists/FeasibilityMainDB/DispForm.aspx?ID=2031" TargetMode="External"/><Relationship Id="rId302" Type="http://schemas.openxmlformats.org/officeDocument/2006/relationships/hyperlink" Target="https://aluext.sharepoint.com/sites/DesignandFeasibility/Shared%20Documents/C/Casal%20Aluminium%28NK%29_IT_Casale%20Cremasco/Mach-ID_1941-Carrier" TargetMode="External"/><Relationship Id="rId1889" Type="http://schemas.openxmlformats.org/officeDocument/2006/relationships/hyperlink" Target="https://aluext.sharepoint.com/sites/DesignandFeasibility/Shared%20Documents/R/Rawag_DE_Rawicz/Mach-ID_334-25-925-0135-001" TargetMode="External"/><Relationship Id="rId1749" Type="http://schemas.openxmlformats.org/officeDocument/2006/relationships/hyperlink" Target="https://aluext.sharepoint.com/sites/DesignandFeasibility/Shared%20Documents/M/MED%20technology_IT_rom/Mach-ID_476-2" TargetMode="External"/><Relationship Id="rId1956" Type="http://schemas.openxmlformats.org/officeDocument/2006/relationships/hyperlink" Target="https://aluext.sharepoint.com/sites/DesignandFeasibility/Shared%20Documents/O/O.V.S.%20Villella%20S.R.L_IT_Sesto%20Calende/Mach-ID_266-EXtruded%20Round%20bar%202024" TargetMode="External"/><Relationship Id="rId3171" Type="http://schemas.openxmlformats.org/officeDocument/2006/relationships/hyperlink" Target="https://aluext.sharepoint.com/sites/DesignandFeasibility/_layouts/15/listform.aspx?PageType=4&amp;ListId=48a11f45-f27a-4e70-b33d-a95f67709e8c&amp;ID=939&amp;ContentTypeID=0x01006440C635F0E5064897CB37DE8164FE39" TargetMode="External"/><Relationship Id="rId4015" Type="http://schemas.openxmlformats.org/officeDocument/2006/relationships/hyperlink" Target="https://aluext.sharepoint.com/sites/DesignandFeasibility/_layouts/15/listform.aspx?PageType=4&amp;ListId=48a11f45-f27a-4e70-b33d-a95f67709e8c&amp;ID=94&amp;ContentTypeID=0x01006440C635F0E5064897CB37DE8164FE39" TargetMode="External"/><Relationship Id="rId1609" Type="http://schemas.openxmlformats.org/officeDocument/2006/relationships/hyperlink" Target="https://aluext.sharepoint.com/sites/DesignandFeasibility/Shared%20Documents/B/BIKAR-METALLE%20GmbH_DE_Bad%20Berleburg/Mach-ID_619-7075_115mm_RD" TargetMode="External"/><Relationship Id="rId1816" Type="http://schemas.openxmlformats.org/officeDocument/2006/relationships/hyperlink" Target="https://aluext.sharepoint.com/sites/DesignandFeasibility/Shared%20Documents/L/Loll%20Feinmechanik%20GmbH_DE_Tomesch/Mach-ID_409-409-BTF_B75274_NI3311T003B" TargetMode="External"/><Relationship Id="rId3031" Type="http://schemas.openxmlformats.org/officeDocument/2006/relationships/hyperlink" Target="https://aluext.sharepoint.com/sites/DesignandFeasibility/_layouts/15/listform.aspx?PageType=4&amp;ListId=48a11f45-f27a-4e70-b33d-a95f67709e8c&amp;ID=1080&amp;ContentTypeID=0x01006440C635F0E5064897CB37DE8164FE39" TargetMode="External"/><Relationship Id="rId3988" Type="http://schemas.openxmlformats.org/officeDocument/2006/relationships/hyperlink" Target="https://aluext.sharepoint.com/sites/DesignandFeasibility/_layouts/15/listform.aspx?PageType=4&amp;ListId=48a11f45-f27a-4e70-b33d-a95f67709e8c&amp;ID=121&amp;ContentTypeID=0x01006440C635F0E5064897CB37DE8164FE39" TargetMode="External"/><Relationship Id="rId2797" Type="http://schemas.openxmlformats.org/officeDocument/2006/relationships/hyperlink" Target="https://aluext.sharepoint.com/sites/DesignandFeasibility/_layouts/15/listform.aspx?PageType=4&amp;ListId=48a11f45-f27a-4e70-b33d-a95f67709e8c&amp;ID=1314&amp;ContentTypeID=0x01006440C635F0E5064897CB37DE8164FE39" TargetMode="External"/><Relationship Id="rId3848" Type="http://schemas.openxmlformats.org/officeDocument/2006/relationships/hyperlink" Target="https://aluext.sharepoint.com/sites/DesignandFeasibility/_layouts/15/listform.aspx?PageType=4&amp;ListId=48a11f45-f27a-4e70-b33d-a95f67709e8c&amp;ID=261&amp;ContentTypeID=0x01006440C635F0E5064897CB37DE8164FE39" TargetMode="External"/><Relationship Id="rId769" Type="http://schemas.openxmlformats.org/officeDocument/2006/relationships/hyperlink" Target="https://aluext.sharepoint.com/sites/DesignandFeasibility/Shared%20Documents/R/Robert%20Bosch%20GmbH_DE_Stuttgart-Zuffenhausen/Mach-ID_1466-Spacer" TargetMode="External"/><Relationship Id="rId976" Type="http://schemas.openxmlformats.org/officeDocument/2006/relationships/hyperlink" Target="https://aluext.sharepoint.com/sites/DesignandFeasibility/Shared%20Documents/N/NAMMO_NO_Raufoss/Mach-ID_1258-18" TargetMode="External"/><Relationship Id="rId1399" Type="http://schemas.openxmlformats.org/officeDocument/2006/relationships/hyperlink" Target="https://aluext.sharepoint.com/sites/DesignandFeasibility/Shared%20Documents/H/Haimer_DE_Igenhausen/Mach-ID_833-Cold%20drawn%20round%20bar%206082T6" TargetMode="External"/><Relationship Id="rId2657" Type="http://schemas.openxmlformats.org/officeDocument/2006/relationships/hyperlink" Target="https://aluext.sharepoint.com/sites/DesignandFeasibility/Lists/FeasibilityMainDB/DispForm.aspx?ID=1704" TargetMode="External"/><Relationship Id="rId629" Type="http://schemas.openxmlformats.org/officeDocument/2006/relationships/hyperlink" Target="https://aluext.sharepoint.com/sites/DesignandFeasibility/Shared%20Documents/R/Reynolds_FR_Scionzier/Mach-ID_1608-Drawn%20RB%202030%20T3%20Dm16/20mm" TargetMode="External"/><Relationship Id="rId1259" Type="http://schemas.openxmlformats.org/officeDocument/2006/relationships/hyperlink" Target="https://aluext.sharepoint.com/sites/DesignandFeasibility/Shared%20Documents/K/Kardex_DE_Bellheim/Mach-ID_975-Funktionsprofil" TargetMode="External"/><Relationship Id="rId1466" Type="http://schemas.openxmlformats.org/officeDocument/2006/relationships/hyperlink" Target="https://aluext.sharepoint.com/sites/DesignandFeasibility/Shared%20Documents/B/Bikar%20Metalle%20GmbH_DE_Bad%20Berleburg/Mach-ID_766-Commercial_7075_45mm" TargetMode="External"/><Relationship Id="rId2864" Type="http://schemas.openxmlformats.org/officeDocument/2006/relationships/hyperlink" Target="https://aluext.sharepoint.com/sites/DesignandFeasibility/_layouts/15/listform.aspx?PageType=4&amp;ListId=48a11f45-f27a-4e70-b33d-a95f67709e8c&amp;ID=1247&amp;ContentTypeID=0x01006440C635F0E5064897CB37DE8164FE39" TargetMode="External"/><Relationship Id="rId3708" Type="http://schemas.openxmlformats.org/officeDocument/2006/relationships/hyperlink" Target="https://aluext.sharepoint.com/sites/DesignandFeasibility/_layouts/15/listform.aspx?PageType=4&amp;ListId=48a11f45-f27a-4e70-b33d-a95f67709e8c&amp;ID=401&amp;ContentTypeID=0x01006440C635F0E5064897CB37DE8164FE39" TargetMode="External"/><Relationship Id="rId3915" Type="http://schemas.openxmlformats.org/officeDocument/2006/relationships/hyperlink" Target="https://aluext.sharepoint.com/sites/DesignandFeasibility/_layouts/15/listform.aspx?PageType=4&amp;ListId=48a11f45-f27a-4e70-b33d-a95f67709e8c&amp;ID=194&amp;ContentTypeID=0x01006440C635F0E5064897CB37DE8164FE39" TargetMode="External"/><Relationship Id="rId836" Type="http://schemas.openxmlformats.org/officeDocument/2006/relationships/hyperlink" Target="https://aluext.sharepoint.com/sites/DesignandFeasibility/Shared%20Documents/A/Aerometals_FR_Chassieu/Mach-ID_1399-Extruded%20RB%202024%20T3%20Dm%20180mm" TargetMode="External"/><Relationship Id="rId1119" Type="http://schemas.openxmlformats.org/officeDocument/2006/relationships/hyperlink" Target="https://aluext.sharepoint.com/sites/DesignandFeasibility/Shared%20Documents/W/Westdeutscher%20Metallhandel_DE_Essen/Mach-ID_1115-Extruded%20RB%207075%20T73511" TargetMode="External"/><Relationship Id="rId1673" Type="http://schemas.openxmlformats.org/officeDocument/2006/relationships/hyperlink" Target="https://aluext.sharepoint.com/sites/DesignandFeasibility/Shared%20Documents/G/Gedore%20Werkzeugfabrik_DE_Remscheid/Mach-ID_553-Extruded%20Flat%20Bar" TargetMode="External"/><Relationship Id="rId1880" Type="http://schemas.openxmlformats.org/officeDocument/2006/relationships/hyperlink" Target="https://aluext.sharepoint.com/sites/DesignandFeasibility/Shared%20Documents/M/Metall-Kontor_DE_Staufenberg-Treis/Mach-ID_343-Extruded%20Round%20bar%202017A" TargetMode="External"/><Relationship Id="rId2517" Type="http://schemas.openxmlformats.org/officeDocument/2006/relationships/hyperlink" Target="https://aluext.sharepoint.com/sites/DesignandFeasibility/Lists/FeasibilityMainDB/DispForm.aspx?ID=1844" TargetMode="External"/><Relationship Id="rId2724" Type="http://schemas.openxmlformats.org/officeDocument/2006/relationships/hyperlink" Target="https://aluext.sharepoint.com/sites/DesignandFeasibility/Lists/FeasibilityMainDB/DispForm.aspx?ID=1637" TargetMode="External"/><Relationship Id="rId2931" Type="http://schemas.openxmlformats.org/officeDocument/2006/relationships/hyperlink" Target="https://aluext.sharepoint.com/sites/DesignandFeasibility/_layouts/15/listform.aspx?PageType=4&amp;ListId=48a11f45-f27a-4e70-b33d-a95f67709e8c&amp;ID=1180&amp;ContentTypeID=0x01006440C635F0E5064897CB37DE8164FE39" TargetMode="External"/><Relationship Id="rId903" Type="http://schemas.openxmlformats.org/officeDocument/2006/relationships/hyperlink" Target="https://aluext.sharepoint.com/sites/DesignandFeasibility/Shared%20Documents/R/Reynolds_FR_Scionzier/Mach-ID_1332-Cold%20Drawn%20RB%206064T9" TargetMode="External"/><Relationship Id="rId1326" Type="http://schemas.openxmlformats.org/officeDocument/2006/relationships/hyperlink" Target="https://aluext.sharepoint.com/sites/DesignandFeasibility/Shared%20Documents/R/RMG_DE_Ladenburg/Mach-ID_907-Extruded%20Round%20Bar%207068%20T6511" TargetMode="External"/><Relationship Id="rId1533" Type="http://schemas.openxmlformats.org/officeDocument/2006/relationships/hyperlink" Target="https://aluext.sharepoint.com/sites/DesignandFeasibility/Shared%20Documents/A/Alumeco%20CZ%20s.r.o._CZ_Brno/Mach-ID_698-Spezialprofil_6101B_T7" TargetMode="External"/><Relationship Id="rId1740" Type="http://schemas.openxmlformats.org/officeDocument/2006/relationships/hyperlink" Target="https://aluext.sharepoint.com/sites/DesignandFeasibility/Shared%20Documents/I/Informationstechnik%20Meng_DE_Birkenfeld/Mach-ID_485-B30101" TargetMode="External"/><Relationship Id="rId32" Type="http://schemas.openxmlformats.org/officeDocument/2006/relationships/hyperlink" Target="https://aluext.sharepoint.com/sites/DesignandFeasibility/Shared%20Documents/F/Feldbinder%20Spezialfahrzeugwerke%20GmbH_DE_Winsen/Mach-ID_2213-Beh%C3%A4lterflansch" TargetMode="External"/><Relationship Id="rId1600" Type="http://schemas.openxmlformats.org/officeDocument/2006/relationships/hyperlink" Target="https://aluext.sharepoint.com/sites/DesignandFeasibility/Shared%20Documents/N/Nicolai%20GmbH_DE_Luebbrechtsen/Mach-ID_628-Extruded%20Flat%20bar%207175" TargetMode="External"/><Relationship Id="rId3498" Type="http://schemas.openxmlformats.org/officeDocument/2006/relationships/hyperlink" Target="https://aluext.sharepoint.com/sites/DesignandFeasibility/_layouts/15/listform.aspx?PageType=4&amp;ListId=48a11f45-f27a-4e70-b33d-a95f67709e8c&amp;ID=611&amp;ContentTypeID=0x01006440C635F0E5064897CB37DE8164FE39" TargetMode="External"/><Relationship Id="rId3358" Type="http://schemas.openxmlformats.org/officeDocument/2006/relationships/hyperlink" Target="https://aluext.sharepoint.com/sites/DesignandFeasibility/_layouts/15/listform.aspx?PageType=4&amp;ListId=48a11f45-f27a-4e70-b33d-a95f67709e8c&amp;ID=752&amp;ContentTypeID=0x01006440C635F0E5064897CB37DE8164FE39" TargetMode="External"/><Relationship Id="rId3565" Type="http://schemas.openxmlformats.org/officeDocument/2006/relationships/hyperlink" Target="https://aluext.sharepoint.com/sites/DesignandFeasibility/_layouts/15/listform.aspx?PageType=4&amp;ListId=48a11f45-f27a-4e70-b33d-a95f67709e8c&amp;ID=544&amp;ContentTypeID=0x01006440C635F0E5064897CB37DE8164FE39" TargetMode="External"/><Relationship Id="rId3772" Type="http://schemas.openxmlformats.org/officeDocument/2006/relationships/hyperlink" Target="https://aluext.sharepoint.com/sites/DesignandFeasibility/_layouts/15/listform.aspx?PageType=4&amp;ListId=48a11f45-f27a-4e70-b33d-a95f67709e8c&amp;ID=337&amp;ContentTypeID=0x01006440C635F0E5064897CB37DE8164FE39" TargetMode="External"/><Relationship Id="rId279" Type="http://schemas.openxmlformats.org/officeDocument/2006/relationships/hyperlink" Target="https://aluext.sharepoint.com/sites/DesignandFeasibility/Shared%20Documents/K/Klarvik%20AB_SE_Klavrestroem/Mach-ID_1964-Nipple_block_120x184mm" TargetMode="External"/><Relationship Id="rId486" Type="http://schemas.openxmlformats.org/officeDocument/2006/relationships/hyperlink" Target="https://aluext.sharepoint.com/sites/DesignandFeasibility/Shared%20Documents/Z/ZF%20Friedrichshafen%20AG_DE_Schweinfurt/Mach-ID_1757-Valve_Body_EBC_470" TargetMode="External"/><Relationship Id="rId693" Type="http://schemas.openxmlformats.org/officeDocument/2006/relationships/hyperlink" Target="https://aluext.sharepoint.com/sites/DesignandFeasibility/Shared%20Documents/A/Aviometal_IT_Arsago%20Seprio/Mach-ID_1543-EXtrdued%20and%20Cold%20Finished%20RB" TargetMode="External"/><Relationship Id="rId2167" Type="http://schemas.openxmlformats.org/officeDocument/2006/relationships/hyperlink" Target="https://aluext.sharepoint.com/sites/DesignandFeasibility/Lists/FeasibilityMainDB/DispForm.aspx?ID=2199" TargetMode="External"/><Relationship Id="rId2374" Type="http://schemas.openxmlformats.org/officeDocument/2006/relationships/hyperlink" Target="https://aluext.sharepoint.com/sites/DesignandFeasibility/Lists/FeasibilityMainDB/DispForm.aspx?ID=1987" TargetMode="External"/><Relationship Id="rId2581" Type="http://schemas.openxmlformats.org/officeDocument/2006/relationships/hyperlink" Target="https://aluext.sharepoint.com/sites/DesignandFeasibility/Lists/FeasibilityMainDB/DispForm.aspx?ID=1780" TargetMode="External"/><Relationship Id="rId3218" Type="http://schemas.openxmlformats.org/officeDocument/2006/relationships/hyperlink" Target="https://aluext.sharepoint.com/sites/DesignandFeasibility/_layouts/15/listform.aspx?PageType=4&amp;ListId=48a11f45-f27a-4e70-b33d-a95f67709e8c&amp;ID=892&amp;ContentTypeID=0x01006440C635F0E5064897CB37DE8164FE39" TargetMode="External"/><Relationship Id="rId3425" Type="http://schemas.openxmlformats.org/officeDocument/2006/relationships/hyperlink" Target="https://aluext.sharepoint.com/sites/DesignandFeasibility/_layouts/15/listform.aspx?PageType=4&amp;ListId=48a11f45-f27a-4e70-b33d-a95f67709e8c&amp;ID=684&amp;ContentTypeID=0x01006440C635F0E5064897CB37DE8164FE39" TargetMode="External"/><Relationship Id="rId3632" Type="http://schemas.openxmlformats.org/officeDocument/2006/relationships/hyperlink" Target="https://aluext.sharepoint.com/sites/DesignandFeasibility/_layouts/15/listform.aspx?PageType=4&amp;ListId=48a11f45-f27a-4e70-b33d-a95f67709e8c&amp;ID=477&amp;ContentTypeID=0x01006440C635F0E5064897CB37DE8164FE39" TargetMode="External"/><Relationship Id="rId139" Type="http://schemas.openxmlformats.org/officeDocument/2006/relationships/hyperlink" Target="https://aluext.sharepoint.com/sites/DesignandFeasibility/Shared%20Documents/P/Pentanova%20CS%20GmbH(NK)_DE_B&#246;blingen/Mach-ID_2107-Laufschienen" TargetMode="External"/><Relationship Id="rId346" Type="http://schemas.openxmlformats.org/officeDocument/2006/relationships/hyperlink" Target="https://aluext.sharepoint.com/sites/DesignandFeasibility/Shared%20Documents/C/Casal%20aluminium%20IT%20Casale%20Cremasco%28NK%29_IT_Casale%20Cremasco%20Vidolasco/Mach-ID_1897-Rundstange" TargetMode="External"/><Relationship Id="rId553" Type="http://schemas.openxmlformats.org/officeDocument/2006/relationships/hyperlink" Target="https://aluext.sharepoint.com/sites/DesignandFeasibility/Shared%20Documents/G/Gebr%20Bode%20GmbH%20%26%20Co%20KG_DE_Kassel/Mach-ID_1689-25-925-1491-000" TargetMode="External"/><Relationship Id="rId760" Type="http://schemas.openxmlformats.org/officeDocument/2006/relationships/hyperlink" Target="https://aluext.sharepoint.com/sites/DesignandFeasibility/Shared%20Documents/L/Lakowa_DE_Wilthen/Mach-ID_1476-Tragprofil" TargetMode="External"/><Relationship Id="rId1183" Type="http://schemas.openxmlformats.org/officeDocument/2006/relationships/hyperlink" Target="https://aluext.sharepoint.com/sites/DesignandFeasibility/Shared%20Documents/K/Kardex%20Produktion%20Deutschland%20GmbH_DE_Neuburg/Mach-ID_1051-1051-WZ_27390" TargetMode="External"/><Relationship Id="rId1390" Type="http://schemas.openxmlformats.org/officeDocument/2006/relationships/hyperlink" Target="https://aluext.sharepoint.com/sites/DesignandFeasibility/Shared%20Documents/T/Teploobmennik_Ru_Russia/Mach-ID_842-Cold%20finished%20round%20bar%206061T6" TargetMode="External"/><Relationship Id="rId2027" Type="http://schemas.openxmlformats.org/officeDocument/2006/relationships/hyperlink" Target="https://aluext.sharepoint.com/sites/DesignandFeasibility/Shared%20Documents/O/Oy%20Hollmen%20&amp;%20Co_FI_Ulvila/Mach-ID_187-Clamps" TargetMode="External"/><Relationship Id="rId2234" Type="http://schemas.openxmlformats.org/officeDocument/2006/relationships/hyperlink" Target="https://aluext.sharepoint.com/sites/DesignandFeasibility/Lists/FeasibilityMainDB/DispForm.aspx?ID=2132" TargetMode="External"/><Relationship Id="rId2441" Type="http://schemas.openxmlformats.org/officeDocument/2006/relationships/hyperlink" Target="https://aluext.sharepoint.com/sites/DesignandFeasibility/Lists/FeasibilityMainDB/DispForm.aspx?ID=1920" TargetMode="External"/><Relationship Id="rId206" Type="http://schemas.openxmlformats.org/officeDocument/2006/relationships/hyperlink" Target="https://aluext.sharepoint.com/sites/DesignandFeasibility/Shared%20Documents/G/Gillet%20GmbH%20Automation%20und%20Foerdertechnik_DE_G&#228;ufelden-Nerbingen/Mach-ID_2038-Solarprofile" TargetMode="External"/><Relationship Id="rId413" Type="http://schemas.openxmlformats.org/officeDocument/2006/relationships/hyperlink" Target="https://aluext.sharepoint.com/sites/DesignandFeasibility/Shared%20Documents/M/Maritime%28NK%29_NO_Kapp/Mach-ID_1830-I-Beam" TargetMode="External"/><Relationship Id="rId1043" Type="http://schemas.openxmlformats.org/officeDocument/2006/relationships/hyperlink" Target="https://aluext.sharepoint.com/sites/DesignandFeasibility/Shared%20Documents/A/Audi_DE_Ingolstadt/Mach-ID_1191-Querstrebe%20F%20AU%20M201162" TargetMode="External"/><Relationship Id="rId620" Type="http://schemas.openxmlformats.org/officeDocument/2006/relationships/hyperlink" Target="https://aluext.sharepoint.com/sites/DesignandFeasibility/Shared%20Documents/T/Tri%20Star%20Metals%20LLC%20Ste%20101_US_Freeport/Mach-ID_1617-Flat_bars" TargetMode="External"/><Relationship Id="rId1250" Type="http://schemas.openxmlformats.org/officeDocument/2006/relationships/hyperlink" Target="https://aluext.sharepoint.com/sites/DesignandFeasibility/Shared%20Documents/J/Jenny%20Waltle%20GmbH_AT_Frastanz/Mach-ID_984-984-WZ_27405_Traegerprofil" TargetMode="External"/><Relationship Id="rId2301" Type="http://schemas.openxmlformats.org/officeDocument/2006/relationships/hyperlink" Target="https://aluext.sharepoint.com/sites/DesignandFeasibility/Lists/FeasibilityMainDB/DispForm.aspx?ID=2061" TargetMode="External"/><Relationship Id="rId4059" Type="http://schemas.openxmlformats.org/officeDocument/2006/relationships/hyperlink" Target="https://aluext.sharepoint.com/sites/DesignandFeasibility/_layouts/15/listform.aspx?PageType=4&amp;ListId=48a11f45-f27a-4e70-b33d-a95f67709e8c&amp;ID=50&amp;ContentTypeID=0x01006440C635F0E5064897CB37DE8164FE39" TargetMode="External"/><Relationship Id="rId1110" Type="http://schemas.openxmlformats.org/officeDocument/2006/relationships/hyperlink" Target="https://aluext.sharepoint.com/sites/DesignandFeasibility/Shared%20Documents/P/PRIMAPOL-METAL-SPOT%20s.r.o._CZ_Pleteny%20Ujezd/Mach-ID_1124-Flat_6082_Primapol" TargetMode="External"/><Relationship Id="rId1927" Type="http://schemas.openxmlformats.org/officeDocument/2006/relationships/hyperlink" Target="https://aluext.sharepoint.com/sites/DesignandFeasibility/Shared%20Documents/A/Ameuro_NL_Gorinchem/Mach-ID_295-Extruded%20Round%20Bar%207075" TargetMode="External"/><Relationship Id="rId3075" Type="http://schemas.openxmlformats.org/officeDocument/2006/relationships/hyperlink" Target="https://aluext.sharepoint.com/sites/DesignandFeasibility/_layouts/15/listform.aspx?PageType=4&amp;ListId=48a11f45-f27a-4e70-b33d-a95f67709e8c&amp;ID=1036&amp;ContentTypeID=0x01006440C635F0E5064897CB37DE8164FE39" TargetMode="External"/><Relationship Id="rId3282" Type="http://schemas.openxmlformats.org/officeDocument/2006/relationships/hyperlink" Target="https://aluext.sharepoint.com/sites/DesignandFeasibility/_layouts/15/listform.aspx?PageType=4&amp;ListId=48a11f45-f27a-4e70-b33d-a95f67709e8c&amp;ID=828&amp;ContentTypeID=0x01006440C635F0E5064897CB37DE8164FE39" TargetMode="External"/><Relationship Id="rId2091" Type="http://schemas.openxmlformats.org/officeDocument/2006/relationships/hyperlink" Target="https://aluext.sharepoint.com/sites/DesignandFeasibility/Shared%20Documents/M/Magna_AT_Sinabelkirchen/Mach-ID_111-Trittstufe" TargetMode="External"/><Relationship Id="rId3142" Type="http://schemas.openxmlformats.org/officeDocument/2006/relationships/hyperlink" Target="https://aluext.sharepoint.com/sites/DesignandFeasibility/_layouts/15/listform.aspx?PageType=4&amp;ListId=48a11f45-f27a-4e70-b33d-a95f67709e8c&amp;ID=968&amp;ContentTypeID=0x01006440C635F0E5064897CB37DE8164FE39" TargetMode="External"/><Relationship Id="rId270" Type="http://schemas.openxmlformats.org/officeDocument/2006/relationships/hyperlink" Target="https://aluext.sharepoint.com/sites/DesignandFeasibility/Shared%20Documents/B/Bikar-Metalle%20GmbH_DE_Bad%20Berleburg/Mach-ID_1973-Rohre_6060_T66" TargetMode="External"/><Relationship Id="rId3002" Type="http://schemas.openxmlformats.org/officeDocument/2006/relationships/hyperlink" Target="https://aluext.sharepoint.com/sites/DesignandFeasibility/_layouts/15/listform.aspx?PageType=4&amp;ListId=48a11f45-f27a-4e70-b33d-a95f67709e8c&amp;ID=1109&amp;ContentTypeID=0x01006440C635F0E5064897CB37DE8164FE39" TargetMode="External"/><Relationship Id="rId130" Type="http://schemas.openxmlformats.org/officeDocument/2006/relationships/hyperlink" Target="https://aluext.sharepoint.com/sites/DesignandFeasibility/Shared%20Documents/A/Alstom%20Konstal%20SA_PL_Chorz%C3%B3w/Mach-ID_2115-GPE_L18" TargetMode="External"/><Relationship Id="rId3959" Type="http://schemas.openxmlformats.org/officeDocument/2006/relationships/hyperlink" Target="https://aluext.sharepoint.com/sites/DesignandFeasibility/_layouts/15/listform.aspx?PageType=4&amp;ListId=48a11f45-f27a-4e70-b33d-a95f67709e8c&amp;ID=150&amp;ContentTypeID=0x01006440C635F0E5064897CB37DE8164FE39" TargetMode="External"/><Relationship Id="rId2768" Type="http://schemas.openxmlformats.org/officeDocument/2006/relationships/hyperlink" Target="https://aluext.sharepoint.com/sites/DesignandFeasibility/Lists/FeasibilityMainDB/DispForm.aspx?ID=1589" TargetMode="External"/><Relationship Id="rId2975" Type="http://schemas.openxmlformats.org/officeDocument/2006/relationships/hyperlink" Target="https://aluext.sharepoint.com/sites/DesignandFeasibility/_layouts/15/listform.aspx?PageType=4&amp;ListId=48a11f45-f27a-4e70-b33d-a95f67709e8c&amp;ID=1136&amp;ContentTypeID=0x01006440C635F0E5064897CB37DE8164FE39" TargetMode="External"/><Relationship Id="rId3819" Type="http://schemas.openxmlformats.org/officeDocument/2006/relationships/hyperlink" Target="https://aluext.sharepoint.com/sites/DesignandFeasibility/_layouts/15/listform.aspx?PageType=4&amp;ListId=48a11f45-f27a-4e70-b33d-a95f67709e8c&amp;ID=290&amp;ContentTypeID=0x01006440C635F0E5064897CB37DE8164FE39" TargetMode="External"/><Relationship Id="rId947" Type="http://schemas.openxmlformats.org/officeDocument/2006/relationships/hyperlink" Target="https://aluext.sharepoint.com/sites/DesignandFeasibility/Shared%20Documents/R/Reynolds_FR_Scionzier/Mach-ID_1287-Cold%20Drawn%20RB%207075/7049A" TargetMode="External"/><Relationship Id="rId1577" Type="http://schemas.openxmlformats.org/officeDocument/2006/relationships/hyperlink" Target="https://aluext.sharepoint.com/sites/DesignandFeasibility/Shared%20Documents/L/Leirvik%28NK%29_NO_Stord/Mach-ID_651-Structure_deck_profile_6082" TargetMode="External"/><Relationship Id="rId1784" Type="http://schemas.openxmlformats.org/officeDocument/2006/relationships/hyperlink" Target="https://aluext.sharepoint.com/sites/DesignandFeasibility/Shared%20Documents/M/Manfred%20J.C.%20Niemann_DE_Bremen/Mach-ID_441-Rundstange%2023%20+%2030" TargetMode="External"/><Relationship Id="rId1991" Type="http://schemas.openxmlformats.org/officeDocument/2006/relationships/hyperlink" Target="https://aluext.sharepoint.com/sites/DesignandFeasibility/Shared%20Documents/V/VT%20Metal%20Kft_HU_Sz&#233;kesfeh&#233;rv&#225;r/Mach-ID_230-Profile%20242-00039%20and%20Profile%20242-00040" TargetMode="External"/><Relationship Id="rId2628" Type="http://schemas.openxmlformats.org/officeDocument/2006/relationships/hyperlink" Target="https://aluext.sharepoint.com/sites/DesignandFeasibility/Lists/FeasibilityMainDB/DispForm.aspx?ID=1733" TargetMode="External"/><Relationship Id="rId2835" Type="http://schemas.openxmlformats.org/officeDocument/2006/relationships/hyperlink" Target="https://aluext.sharepoint.com/sites/DesignandFeasibility/_layouts/15/listform.aspx?PageType=4&amp;ListId=48a11f45-f27a-4e70-b33d-a95f67709e8c&amp;ID=1276&amp;ContentTypeID=0x01006440C635F0E5064897CB37DE8164FE39" TargetMode="External"/><Relationship Id="rId76" Type="http://schemas.openxmlformats.org/officeDocument/2006/relationships/hyperlink" Target="https://aluext.sharepoint.com/sites/DesignandFeasibility/Shared%20Documents/S/Schliess-%20und%20Sicherungssysteme%20GmbH_DE_Muehlhausen/Mach-ID_2169-95-578-001" TargetMode="External"/><Relationship Id="rId807" Type="http://schemas.openxmlformats.org/officeDocument/2006/relationships/hyperlink" Target="https://aluext.sharepoint.com/sites/DesignandFeasibility/Shared%20Documents/P/Primapol_CZ_Pleteny%20Ujezd/Mach-ID_1428-Extruded%20RB%207075%20T73511%20Dm%20155mm" TargetMode="External"/><Relationship Id="rId1437" Type="http://schemas.openxmlformats.org/officeDocument/2006/relationships/hyperlink" Target="https://aluext.sharepoint.com/sites/DesignandFeasibility/Shared%20Documents/I/IsoProfil_DE_Wuppertal/Mach-ID_795-Profil_6063" TargetMode="External"/><Relationship Id="rId1644" Type="http://schemas.openxmlformats.org/officeDocument/2006/relationships/hyperlink" Target="https://aluext.sharepoint.com/sites/DesignandFeasibility/Shared%20Documents/Z/Zeppelin%20Systems%20GmbH_DE_Friedrichshafen/Mach-ID_583-Flachprofile%20100x30%20und%20100x20%20FLUTZ" TargetMode="External"/><Relationship Id="rId1851" Type="http://schemas.openxmlformats.org/officeDocument/2006/relationships/hyperlink" Target="https://aluext.sharepoint.com/sites/DesignandFeasibility/Shared%20Documents/P/Prometal%20CH_CH_Kestenholz/Mach-ID_372-Prometal_6005AT6_drawing" TargetMode="External"/><Relationship Id="rId2902" Type="http://schemas.openxmlformats.org/officeDocument/2006/relationships/hyperlink" Target="https://aluext.sharepoint.com/sites/DesignandFeasibility/_layouts/15/listform.aspx?PageType=4&amp;ListId=48a11f45-f27a-4e70-b33d-a95f67709e8c&amp;ID=1209&amp;ContentTypeID=0x01006440C635F0E5064897CB37DE8164FE39" TargetMode="External"/><Relationship Id="rId4050" Type="http://schemas.openxmlformats.org/officeDocument/2006/relationships/hyperlink" Target="https://aluext.sharepoint.com/sites/DesignandFeasibility/_layouts/15/listform.aspx?PageType=4&amp;ListId=48a11f45-f27a-4e70-b33d-a95f67709e8c&amp;ID=59&amp;ContentTypeID=0x01006440C635F0E5064897CB37DE8164FE39" TargetMode="External"/><Relationship Id="rId1504" Type="http://schemas.openxmlformats.org/officeDocument/2006/relationships/hyperlink" Target="https://aluext.sharepoint.com/sites/DesignandFeasibility/Shared%20Documents/E/ems%20Isoliert&#252;ren_DE_Pansdorf/Mach-ID_727-B75163,,%20B75052" TargetMode="External"/><Relationship Id="rId1711" Type="http://schemas.openxmlformats.org/officeDocument/2006/relationships/hyperlink" Target="https://aluext.sharepoint.com/sites/DesignandFeasibility/Shared%20Documents/G/Guenzler%20Metall_DE_Uhingen/Mach-ID_514-MR-1208_PR-8117" TargetMode="External"/><Relationship Id="rId3469" Type="http://schemas.openxmlformats.org/officeDocument/2006/relationships/hyperlink" Target="https://aluext.sharepoint.com/sites/DesignandFeasibility/_layouts/15/listform.aspx?PageType=4&amp;ListId=48a11f45-f27a-4e70-b33d-a95f67709e8c&amp;ID=640&amp;ContentTypeID=0x01006440C635F0E5064897CB37DE8164FE39" TargetMode="External"/><Relationship Id="rId3676" Type="http://schemas.openxmlformats.org/officeDocument/2006/relationships/hyperlink" Target="https://aluext.sharepoint.com/sites/DesignandFeasibility/_layouts/15/listform.aspx?PageType=4&amp;ListId=48a11f45-f27a-4e70-b33d-a95f67709e8c&amp;ID=433&amp;ContentTypeID=0x01006440C635F0E5064897CB37DE8164FE39" TargetMode="External"/><Relationship Id="rId597" Type="http://schemas.openxmlformats.org/officeDocument/2006/relationships/hyperlink" Target="https://aluext.sharepoint.com/sites/DesignandFeasibility/Shared%20Documents/B/BMW%20AG%20Bayerische%20Motoren%20Werke%20AG_DE_Muenchen/Mach-ID_1643-Strebenbock" TargetMode="External"/><Relationship Id="rId2278" Type="http://schemas.openxmlformats.org/officeDocument/2006/relationships/hyperlink" Target="https://aluext.sharepoint.com/sites/DesignandFeasibility/Lists/FeasibilityMainDB/DispForm.aspx?ID=2088" TargetMode="External"/><Relationship Id="rId2485" Type="http://schemas.openxmlformats.org/officeDocument/2006/relationships/hyperlink" Target="https://aluext.sharepoint.com/sites/DesignandFeasibility/Lists/FeasibilityMainDB/DispForm.aspx?ID=1876" TargetMode="External"/><Relationship Id="rId3329" Type="http://schemas.openxmlformats.org/officeDocument/2006/relationships/hyperlink" Target="https://aluext.sharepoint.com/sites/DesignandFeasibility/_layouts/15/listform.aspx?PageType=4&amp;ListId=48a11f45-f27a-4e70-b33d-a95f67709e8c&amp;ID=781&amp;ContentTypeID=0x01006440C635F0E5064897CB37DE8164FE39" TargetMode="External"/><Relationship Id="rId3883" Type="http://schemas.openxmlformats.org/officeDocument/2006/relationships/hyperlink" Target="https://aluext.sharepoint.com/sites/DesignandFeasibility/_layouts/15/listform.aspx?PageType=4&amp;ListId=48a11f45-f27a-4e70-b33d-a95f67709e8c&amp;ID=226&amp;ContentTypeID=0x01006440C635F0E5064897CB37DE8164FE39" TargetMode="External"/><Relationship Id="rId457" Type="http://schemas.openxmlformats.org/officeDocument/2006/relationships/hyperlink" Target="https://aluext.sharepoint.com/sites/DesignandFeasibility/Shared%20Documents/B/Buechel%20GmbH%20%26%20Co%20Fahrzeugteilefabrik%20KG_DE_Fulda/Mach-ID_1786-Schutzblech" TargetMode="External"/><Relationship Id="rId1087" Type="http://schemas.openxmlformats.org/officeDocument/2006/relationships/hyperlink" Target="https://aluext.sharepoint.com/sites/DesignandFeasibility/Shared%20Documents/A/Amprion%20GmbH_DE_Dortmund/Mach-ID_1147-1147-UA_B%C3%BCscherhof" TargetMode="External"/><Relationship Id="rId1294" Type="http://schemas.openxmlformats.org/officeDocument/2006/relationships/hyperlink" Target="https://aluext.sharepoint.com/sites/DesignandFeasibility/Shared%20Documents/A/Alstom_FR_La%20Rochelle/Mach-ID_940-Citadis_X05" TargetMode="External"/><Relationship Id="rId2138" Type="http://schemas.openxmlformats.org/officeDocument/2006/relationships/hyperlink" Target="https://aluext.sharepoint.com/sites/DesignandFeasibility/Shared%20Documents/A/AFC%20_AT_St.%20P&#246;lten/Mach-ID_57-7%20Profile%20Bauprojekt" TargetMode="External"/><Relationship Id="rId2692" Type="http://schemas.openxmlformats.org/officeDocument/2006/relationships/hyperlink" Target="https://aluext.sharepoint.com/sites/DesignandFeasibility/Lists/FeasibilityMainDB/DispForm.aspx?ID=1669" TargetMode="External"/><Relationship Id="rId3536" Type="http://schemas.openxmlformats.org/officeDocument/2006/relationships/hyperlink" Target="https://aluext.sharepoint.com/sites/DesignandFeasibility/_layouts/15/listform.aspx?PageType=4&amp;ListId=48a11f45-f27a-4e70-b33d-a95f67709e8c&amp;ID=573&amp;ContentTypeID=0x01006440C635F0E5064897CB37DE8164FE39" TargetMode="External"/><Relationship Id="rId3743" Type="http://schemas.openxmlformats.org/officeDocument/2006/relationships/hyperlink" Target="https://aluext.sharepoint.com/sites/DesignandFeasibility/_layouts/15/listform.aspx?PageType=4&amp;ListId=48a11f45-f27a-4e70-b33d-a95f67709e8c&amp;ID=366&amp;ContentTypeID=0x01006440C635F0E5064897CB37DE8164FE39" TargetMode="External"/><Relationship Id="rId3950" Type="http://schemas.openxmlformats.org/officeDocument/2006/relationships/hyperlink" Target="https://aluext.sharepoint.com/sites/DesignandFeasibility/_layouts/15/listform.aspx?PageType=4&amp;ListId=48a11f45-f27a-4e70-b33d-a95f67709e8c&amp;ID=159&amp;ContentTypeID=0x01006440C635F0E5064897CB37DE8164FE39" TargetMode="External"/><Relationship Id="rId664" Type="http://schemas.openxmlformats.org/officeDocument/2006/relationships/hyperlink" Target="https://aluext.sharepoint.com/sites/DesignandFeasibility/Shared%20Documents/A/AMCO%20Metall-Service%20GmbH_DE_Bremen/Mach-ID_1572-Profile_AMCO_6082_T6" TargetMode="External"/><Relationship Id="rId871" Type="http://schemas.openxmlformats.org/officeDocument/2006/relationships/hyperlink" Target="https://aluext.sharepoint.com/sites/DesignandFeasibility/Shared%20Documents/I/IMS_FR_France/Mach-ID_1364-Extruded%20RB%206061%20/%207175" TargetMode="External"/><Relationship Id="rId2345" Type="http://schemas.openxmlformats.org/officeDocument/2006/relationships/hyperlink" Target="https://aluext.sharepoint.com/sites/DesignandFeasibility/Lists/FeasibilityMainDB/DispForm.aspx?ID=2016" TargetMode="External"/><Relationship Id="rId2552" Type="http://schemas.openxmlformats.org/officeDocument/2006/relationships/hyperlink" Target="https://aluext.sharepoint.com/sites/DesignandFeasibility/Lists/FeasibilityMainDB/DispForm.aspx?ID=1809" TargetMode="External"/><Relationship Id="rId3603" Type="http://schemas.openxmlformats.org/officeDocument/2006/relationships/hyperlink" Target="https://aluext.sharepoint.com/sites/DesignandFeasibility/_layouts/15/listform.aspx?PageType=4&amp;ListId=48a11f45-f27a-4e70-b33d-a95f67709e8c&amp;ID=506&amp;ContentTypeID=0x01006440C635F0E5064897CB37DE8164FE39" TargetMode="External"/><Relationship Id="rId3810" Type="http://schemas.openxmlformats.org/officeDocument/2006/relationships/hyperlink" Target="https://aluext.sharepoint.com/sites/DesignandFeasibility/_layouts/15/listform.aspx?PageType=4&amp;ListId=48a11f45-f27a-4e70-b33d-a95f67709e8c&amp;ID=299&amp;ContentTypeID=0x01006440C635F0E5064897CB37DE8164FE39" TargetMode="External"/><Relationship Id="rId317" Type="http://schemas.openxmlformats.org/officeDocument/2006/relationships/hyperlink" Target="https://aluext.sharepoint.com/sites/DesignandFeasibility/Shared%20Documents/B/Bikar-Metalle%20GmbH_DE_Bad%20Berleburg/Mach-ID_1926-Vierkanntstange_220x220" TargetMode="External"/><Relationship Id="rId524" Type="http://schemas.openxmlformats.org/officeDocument/2006/relationships/hyperlink" Target="https://aluext.sharepoint.com/sites/DesignandFeasibility/Shared%20Documents/G/Guenzler%20Metall%20ZN%20der%20Amari%20Metall%20GmbH_DE_Uhingen/Mach-ID_1718-9_Profile" TargetMode="External"/><Relationship Id="rId731" Type="http://schemas.openxmlformats.org/officeDocument/2006/relationships/hyperlink" Target="https://aluext.sharepoint.com/sites/DesignandFeasibility/Shared%20Documents/H/Heine%20&amp;%20Beiswenger_DE_Fellbach/Mach-ID_1505-Cold%20drawn%20RB%206262A%20T8%20Dm%2027/30mm" TargetMode="External"/><Relationship Id="rId1154" Type="http://schemas.openxmlformats.org/officeDocument/2006/relationships/hyperlink" Target="https://aluext.sharepoint.com/sites/DesignandFeasibility/Shared%20Documents/N/Nammo_NO_Raufoss/Mach-ID_1080-32mm_7175_T6_drawn" TargetMode="External"/><Relationship Id="rId1361" Type="http://schemas.openxmlformats.org/officeDocument/2006/relationships/hyperlink" Target="https://aluext.sharepoint.com/sites/DesignandFeasibility/Shared%20Documents/A/Allega%20GmbH_CH_Niederglatt/Mach-ID_872-Spezialrohre_6060_6082" TargetMode="External"/><Relationship Id="rId2205" Type="http://schemas.openxmlformats.org/officeDocument/2006/relationships/hyperlink" Target="https://aluext.sharepoint.com/sites/DesignandFeasibility/Lists/FeasibilityMainDB/DispForm.aspx?ID=2161" TargetMode="External"/><Relationship Id="rId2412" Type="http://schemas.openxmlformats.org/officeDocument/2006/relationships/hyperlink" Target="https://aluext.sharepoint.com/sites/DesignandFeasibility/Lists/FeasibilityMainDB/DispForm.aspx?ID=1949" TargetMode="External"/><Relationship Id="rId1014" Type="http://schemas.openxmlformats.org/officeDocument/2006/relationships/hyperlink" Target="https://aluext.sharepoint.com/sites/DesignandFeasibility/Shared%20Documents/A/AmEuro_NL_Gorinchem/Mach-ID_1220-EXtruded%20RB%206061%20T6511" TargetMode="External"/><Relationship Id="rId1221" Type="http://schemas.openxmlformats.org/officeDocument/2006/relationships/hyperlink" Target="https://aluext.sharepoint.com/sites/DesignandFeasibility/Shared%20Documents/M/Marine%20Aluminium_NO_Avaldsnes/Mach-ID_1013-I-beam-400" TargetMode="External"/><Relationship Id="rId3186" Type="http://schemas.openxmlformats.org/officeDocument/2006/relationships/hyperlink" Target="https://aluext.sharepoint.com/sites/DesignandFeasibility/_layouts/15/listform.aspx?PageType=4&amp;ListId=48a11f45-f27a-4e70-b33d-a95f67709e8c&amp;ID=924&amp;ContentTypeID=0x01006440C635F0E5064897CB37DE8164FE39" TargetMode="External"/><Relationship Id="rId3393" Type="http://schemas.openxmlformats.org/officeDocument/2006/relationships/hyperlink" Target="https://aluext.sharepoint.com/sites/DesignandFeasibility/_layouts/15/listform.aspx?PageType=4&amp;ListId=48a11f45-f27a-4e70-b33d-a95f67709e8c&amp;ID=717&amp;ContentTypeID=0x01006440C635F0E5064897CB37DE8164FE39" TargetMode="External"/><Relationship Id="rId3046" Type="http://schemas.openxmlformats.org/officeDocument/2006/relationships/hyperlink" Target="https://aluext.sharepoint.com/sites/DesignandFeasibility/_layouts/15/listform.aspx?PageType=4&amp;ListId=48a11f45-f27a-4e70-b33d-a95f67709e8c&amp;ID=1065&amp;ContentTypeID=0x01006440C635F0E5064897CB37DE8164FE39" TargetMode="External"/><Relationship Id="rId3253" Type="http://schemas.openxmlformats.org/officeDocument/2006/relationships/hyperlink" Target="https://aluext.sharepoint.com/sites/DesignandFeasibility/_layouts/15/listform.aspx?PageType=4&amp;ListId=48a11f45-f27a-4e70-b33d-a95f67709e8c&amp;ID=857&amp;ContentTypeID=0x01006440C635F0E5064897CB37DE8164FE39" TargetMode="External"/><Relationship Id="rId3460" Type="http://schemas.openxmlformats.org/officeDocument/2006/relationships/hyperlink" Target="https://aluext.sharepoint.com/sites/DesignandFeasibility/_layouts/15/listform.aspx?PageType=4&amp;ListId=48a11f45-f27a-4e70-b33d-a95f67709e8c&amp;ID=649&amp;ContentTypeID=0x01006440C635F0E5064897CB37DE8164FE39" TargetMode="External"/><Relationship Id="rId174" Type="http://schemas.openxmlformats.org/officeDocument/2006/relationships/hyperlink" Target="https://aluext.sharepoint.com/sites/DesignandFeasibility/Shared%20Documents/J/Jacob%20Bek%20GmbH%20Stahlgrosshandel_DE_Ulm/Mach-ID_2070-Vierkantprofile_mit_Bohrung" TargetMode="External"/><Relationship Id="rId381" Type="http://schemas.openxmlformats.org/officeDocument/2006/relationships/hyperlink" Target="https://aluext.sharepoint.com/sites/DesignandFeasibility/Shared%20Documents/A/Allface%20Befestigungstechnologie%20GmbH%28NK%29_AT_Leobersdorf/Mach-ID_1862-Profil_Unterkonstruktion" TargetMode="External"/><Relationship Id="rId2062" Type="http://schemas.openxmlformats.org/officeDocument/2006/relationships/hyperlink" Target="https://aluext.sharepoint.com/sites/DesignandFeasibility/Shared%20Documents/A/Amari%20Austria%20GmbH_AT_St.%20Johann%20im%20Pongau/Mach-ID_145-Leimverteiler%20Pro" TargetMode="External"/><Relationship Id="rId3113" Type="http://schemas.openxmlformats.org/officeDocument/2006/relationships/hyperlink" Target="https://aluext.sharepoint.com/sites/DesignandFeasibility/_layouts/15/listform.aspx?PageType=4&amp;ListId=48a11f45-f27a-4e70-b33d-a95f67709e8c&amp;ID=997&amp;ContentTypeID=0x01006440C635F0E5064897CB37DE8164FE39" TargetMode="External"/><Relationship Id="rId241" Type="http://schemas.openxmlformats.org/officeDocument/2006/relationships/hyperlink" Target="https://aluext.sharepoint.com/sites/DesignandFeasibility/Shared%20Documents/B/B%26T%20Exact%20GmbH_DE_Gevelsberg/Mach-ID_2002-Koppelstange_Profil_847" TargetMode="External"/><Relationship Id="rId3320" Type="http://schemas.openxmlformats.org/officeDocument/2006/relationships/hyperlink" Target="https://aluext.sharepoint.com/sites/DesignandFeasibility/_layouts/15/listform.aspx?PageType=4&amp;ListId=48a11f45-f27a-4e70-b33d-a95f67709e8c&amp;ID=790&amp;ContentTypeID=0x01006440C635F0E5064897CB37DE8164FE39" TargetMode="External"/><Relationship Id="rId2879" Type="http://schemas.openxmlformats.org/officeDocument/2006/relationships/hyperlink" Target="https://aluext.sharepoint.com/sites/DesignandFeasibility/_layouts/15/listform.aspx?PageType=4&amp;ListId=48a11f45-f27a-4e70-b33d-a95f67709e8c&amp;ID=1232&amp;ContentTypeID=0x01006440C635F0E5064897CB37DE8164FE39" TargetMode="External"/><Relationship Id="rId101" Type="http://schemas.openxmlformats.org/officeDocument/2006/relationships/hyperlink" Target="https://aluext.sharepoint.com/sites/DesignandFeasibility/Shared%20Documents/V/Volkswagen%20AG%20Wolfsburg_DE_Wolfsburg/Mach-ID_2144-Lamborghini" TargetMode="External"/><Relationship Id="rId1688" Type="http://schemas.openxmlformats.org/officeDocument/2006/relationships/hyperlink" Target="https://aluext.sharepoint.com/sites/DesignandFeasibility/Shared%20Documents/M/Metallcenter%20West_DE_Leopoldsh&#246;he/Mach-ID_537-Profil_6063_T66" TargetMode="External"/><Relationship Id="rId1895" Type="http://schemas.openxmlformats.org/officeDocument/2006/relationships/hyperlink" Target="https://aluext.sharepoint.com/sites/DesignandFeasibility/Shared%20Documents/K/Kalapurna_in_mumbai/Mach-ID_328-Extruded%20round%20and%20flat%20bar" TargetMode="External"/><Relationship Id="rId2739" Type="http://schemas.openxmlformats.org/officeDocument/2006/relationships/hyperlink" Target="https://aluext.sharepoint.com/sites/DesignandFeasibility/Lists/FeasibilityMainDB/DispForm.aspx?ID=1622" TargetMode="External"/><Relationship Id="rId2946" Type="http://schemas.openxmlformats.org/officeDocument/2006/relationships/hyperlink" Target="https://aluext.sharepoint.com/sites/DesignandFeasibility/_layouts/15/listform.aspx?PageType=4&amp;ListId=48a11f45-f27a-4e70-b33d-a95f67709e8c&amp;ID=1165&amp;ContentTypeID=0x01006440C635F0E5064897CB37DE8164FE39" TargetMode="External"/><Relationship Id="rId918" Type="http://schemas.openxmlformats.org/officeDocument/2006/relationships/hyperlink" Target="https://aluext.sharepoint.com/sites/DesignandFeasibility/Shared%20Documents/A/AMM_IT_Bursnago/Mach-ID_1317-Extruded%20RB%202024%20T3%20dia%20180mm" TargetMode="External"/><Relationship Id="rId1548" Type="http://schemas.openxmlformats.org/officeDocument/2006/relationships/hyperlink" Target="https://aluext.sharepoint.com/sites/DesignandFeasibility/Shared%20Documents/B/Bikar-Metalle%20GmbH_DE_DE-57319/Mach-ID_682-Rundstangen%2015,,%2046,,%2090%20mm" TargetMode="External"/><Relationship Id="rId1755" Type="http://schemas.openxmlformats.org/officeDocument/2006/relationships/hyperlink" Target="https://aluext.sharepoint.com/sites/DesignandFeasibility/Shared%20Documents/W/Wiegand_DE_68519/Mach-ID_470-Lastverteiler" TargetMode="External"/><Relationship Id="rId1408" Type="http://schemas.openxmlformats.org/officeDocument/2006/relationships/hyperlink" Target="https://aluext.sharepoint.com/sites/DesignandFeasibility/Shared%20Documents/W/Wfel%20Limited_GB_Stockport_GB_Stockport%20SK4%205DY/Mach-ID_824-Tyro" TargetMode="External"/><Relationship Id="rId1962" Type="http://schemas.openxmlformats.org/officeDocument/2006/relationships/hyperlink" Target="https://aluext.sharepoint.com/sites/DesignandFeasibility/Shared%20Documents/T/TW%20%20Metals%20(suzhou)%20Co%20Ltd_CN_Jiangsu/Mach-ID_260-Cold%20Worked%20round%20bar%207075" TargetMode="External"/><Relationship Id="rId2806" Type="http://schemas.openxmlformats.org/officeDocument/2006/relationships/hyperlink" Target="https://aluext.sharepoint.com/sites/DesignandFeasibility/_layouts/15/listform.aspx?PageType=4&amp;ListId=48a11f45-f27a-4e70-b33d-a95f67709e8c&amp;ID=1305&amp;ContentTypeID=0x01006440C635F0E5064897CB37DE8164FE39" TargetMode="External"/><Relationship Id="rId4021" Type="http://schemas.openxmlformats.org/officeDocument/2006/relationships/hyperlink" Target="https://aluext.sharepoint.com/sites/DesignandFeasibility/_layouts/15/listform.aspx?PageType=4&amp;ListId=48a11f45-f27a-4e70-b33d-a95f67709e8c&amp;ID=88&amp;ContentTypeID=0x01006440C635F0E5064897CB37DE8164FE39" TargetMode="External"/><Relationship Id="rId47" Type="http://schemas.openxmlformats.org/officeDocument/2006/relationships/hyperlink" Target="https://aluext.sharepoint.com/sites/DesignandFeasibility/Shared%20Documents/B/Buechel%20GmbH%20%26%20Co%20Fahrzeugteilefabrik%20KG_DE_Fulda/Mach-ID_2198-Schutzblech" TargetMode="External"/><Relationship Id="rId1615" Type="http://schemas.openxmlformats.org/officeDocument/2006/relationships/hyperlink" Target="https://aluext.sharepoint.com/sites/DesignandFeasibility/Shared%20Documents/M/Manfred%20J.C.%20Niemann_DE_Essen/Mach-ID_613-Flachstange%2035x15%20R1,,6%20+/-0,,3%20mm" TargetMode="External"/><Relationship Id="rId1822" Type="http://schemas.openxmlformats.org/officeDocument/2006/relationships/hyperlink" Target="https://aluext.sharepoint.com/sites/DesignandFeasibility/Shared%20Documents/N/Nicolai_DE_Mehle/Mach-ID_403-B70146" TargetMode="External"/><Relationship Id="rId3787" Type="http://schemas.openxmlformats.org/officeDocument/2006/relationships/hyperlink" Target="https://aluext.sharepoint.com/sites/DesignandFeasibility/_layouts/15/listform.aspx?PageType=4&amp;ListId=48a11f45-f27a-4e70-b33d-a95f67709e8c&amp;ID=322&amp;ContentTypeID=0x01006440C635F0E5064897CB37DE8164FE39" TargetMode="External"/><Relationship Id="rId3994" Type="http://schemas.openxmlformats.org/officeDocument/2006/relationships/hyperlink" Target="https://aluext.sharepoint.com/sites/DesignandFeasibility/_layouts/15/listform.aspx?PageType=4&amp;ListId=48a11f45-f27a-4e70-b33d-a95f67709e8c&amp;ID=115&amp;ContentTypeID=0x01006440C635F0E5064897CB37DE8164FE39" TargetMode="External"/><Relationship Id="rId2389" Type="http://schemas.openxmlformats.org/officeDocument/2006/relationships/hyperlink" Target="https://aluext.sharepoint.com/sites/DesignandFeasibility/Lists/FeasibilityMainDB/DispForm.aspx?ID=1972" TargetMode="External"/><Relationship Id="rId2596" Type="http://schemas.openxmlformats.org/officeDocument/2006/relationships/hyperlink" Target="https://aluext.sharepoint.com/sites/DesignandFeasibility/Lists/FeasibilityMainDB/DispForm.aspx?ID=1765" TargetMode="External"/><Relationship Id="rId3647" Type="http://schemas.openxmlformats.org/officeDocument/2006/relationships/hyperlink" Target="https://aluext.sharepoint.com/sites/DesignandFeasibility/_layouts/15/listform.aspx?PageType=4&amp;ListId=48a11f45-f27a-4e70-b33d-a95f67709e8c&amp;ID=462&amp;ContentTypeID=0x01006440C635F0E5064897CB37DE8164FE39" TargetMode="External"/><Relationship Id="rId3854" Type="http://schemas.openxmlformats.org/officeDocument/2006/relationships/hyperlink" Target="https://aluext.sharepoint.com/sites/DesignandFeasibility/_layouts/15/listform.aspx?PageType=4&amp;ListId=48a11f45-f27a-4e70-b33d-a95f67709e8c&amp;ID=255&amp;ContentTypeID=0x01006440C635F0E5064897CB37DE8164FE39" TargetMode="External"/><Relationship Id="rId568" Type="http://schemas.openxmlformats.org/officeDocument/2006/relationships/hyperlink" Target="https://aluext.sharepoint.com/sites/DesignandFeasibility/Shared%20Documents/S/Schmitter%20Tore%20Inh%20Ulrich%20Schmitter_DE_Viersen/Mach-ID_1672-Druckprofil" TargetMode="External"/><Relationship Id="rId775" Type="http://schemas.openxmlformats.org/officeDocument/2006/relationships/hyperlink" Target="https://aluext.sharepoint.com/sites/DesignandFeasibility/Shared%20Documents/K/KS%20Kolbenschmidt_DE_Neckarsulm/Mach-ID_1460-Vollmaterial" TargetMode="External"/><Relationship Id="rId982" Type="http://schemas.openxmlformats.org/officeDocument/2006/relationships/hyperlink" Target="https://aluext.sharepoint.com/sites/DesignandFeasibility/Shared%20Documents/F/Felder%20KG_AT_Hall%20i_%20Tirol/Mach-ID_1252-1252-Preisliste_Q2_2021" TargetMode="External"/><Relationship Id="rId1198" Type="http://schemas.openxmlformats.org/officeDocument/2006/relationships/hyperlink" Target="https://aluext.sharepoint.com/sites/DesignandFeasibility/Shared%20Documents/G/Gedia(NK)_DE_Attendorn/Mach-ID_1036-Quertr&#228;ger%20unter%20Ladeboden" TargetMode="External"/><Relationship Id="rId2249" Type="http://schemas.openxmlformats.org/officeDocument/2006/relationships/hyperlink" Target="https://aluext.sharepoint.com/sites/DesignandFeasibility/Lists/FeasibilityMainDB/DispForm.aspx?ID=2117" TargetMode="External"/><Relationship Id="rId2456" Type="http://schemas.openxmlformats.org/officeDocument/2006/relationships/hyperlink" Target="https://aluext.sharepoint.com/sites/DesignandFeasibility/Lists/FeasibilityMainDB/DispForm.aspx?ID=1905" TargetMode="External"/><Relationship Id="rId2663" Type="http://schemas.openxmlformats.org/officeDocument/2006/relationships/hyperlink" Target="https://aluext.sharepoint.com/sites/DesignandFeasibility/Lists/FeasibilityMainDB/DispForm.aspx?ID=1698" TargetMode="External"/><Relationship Id="rId2870" Type="http://schemas.openxmlformats.org/officeDocument/2006/relationships/hyperlink" Target="https://aluext.sharepoint.com/sites/DesignandFeasibility/_layouts/15/listform.aspx?PageType=4&amp;ListId=48a11f45-f27a-4e70-b33d-a95f67709e8c&amp;ID=1241&amp;ContentTypeID=0x01006440C635F0E5064897CB37DE8164FE39" TargetMode="External"/><Relationship Id="rId3507" Type="http://schemas.openxmlformats.org/officeDocument/2006/relationships/hyperlink" Target="https://aluext.sharepoint.com/sites/DesignandFeasibility/_layouts/15/listform.aspx?PageType=4&amp;ListId=48a11f45-f27a-4e70-b33d-a95f67709e8c&amp;ID=602&amp;ContentTypeID=0x01006440C635F0E5064897CB37DE8164FE39" TargetMode="External"/><Relationship Id="rId3714" Type="http://schemas.openxmlformats.org/officeDocument/2006/relationships/hyperlink" Target="https://aluext.sharepoint.com/sites/DesignandFeasibility/_layouts/15/listform.aspx?PageType=4&amp;ListId=48a11f45-f27a-4e70-b33d-a95f67709e8c&amp;ID=395&amp;ContentTypeID=0x01006440C635F0E5064897CB37DE8164FE39" TargetMode="External"/><Relationship Id="rId3921" Type="http://schemas.openxmlformats.org/officeDocument/2006/relationships/hyperlink" Target="https://aluext.sharepoint.com/sites/DesignandFeasibility/_layouts/15/listform.aspx?PageType=4&amp;ListId=48a11f45-f27a-4e70-b33d-a95f67709e8c&amp;ID=188&amp;ContentTypeID=0x01006440C635F0E5064897CB37DE8164FE39" TargetMode="External"/><Relationship Id="rId428" Type="http://schemas.openxmlformats.org/officeDocument/2006/relationships/hyperlink" Target="https://aluext.sharepoint.com/sites/DesignandFeasibility/Shared%20Documents/G/Gebr%20Bode%20GmbH%20%26%20Co%20KG_DE_Kassel/Mach-ID_1815-Endleiste" TargetMode="External"/><Relationship Id="rId635" Type="http://schemas.openxmlformats.org/officeDocument/2006/relationships/hyperlink" Target="https://aluext.sharepoint.com/sites/DesignandFeasibility/Shared%20Documents/R/RMG_DE_Ladenburg/Mach-ID_1602-Rohr_42x13_6082" TargetMode="External"/><Relationship Id="rId842" Type="http://schemas.openxmlformats.org/officeDocument/2006/relationships/hyperlink" Target="https://aluext.sharepoint.com/sites/DesignandFeasibility/Shared%20Documents/C/Cometal_DE_Weinstadt/Mach-ID_1393-Cold%20drawn%20RB%202011%20T8%20Dm%2017mm" TargetMode="External"/><Relationship Id="rId1058" Type="http://schemas.openxmlformats.org/officeDocument/2006/relationships/hyperlink" Target="https://aluext.sharepoint.com/sites/DesignandFeasibility/Shared%20Documents/C/Cometal_DE_Weinstadt/Mach-ID_1176-Cold%20Drawn%20RB%207075%20T6%20Dia%2023mm" TargetMode="External"/><Relationship Id="rId1265" Type="http://schemas.openxmlformats.org/officeDocument/2006/relationships/hyperlink" Target="https://aluext.sharepoint.com/sites/DesignandFeasibility/Shared%20Documents/S/Stoba_DE_71384%20Weinstadt/Mach-ID_969-Stator%20Waterjacket" TargetMode="External"/><Relationship Id="rId1472" Type="http://schemas.openxmlformats.org/officeDocument/2006/relationships/hyperlink" Target="https://aluext.sharepoint.com/sites/DesignandFeasibility/Shared%20Documents/M/Manfred%20J.C.%20Niemann_DE_Essen/Mach-ID_760-Flach%20193%20x%208" TargetMode="External"/><Relationship Id="rId2109" Type="http://schemas.openxmlformats.org/officeDocument/2006/relationships/hyperlink" Target="https://aluext.sharepoint.com/sites/DesignandFeasibility%2FShared%20Documents%2FS%2FSiemensKrefeld_DE_Krefeld%2FMach-ID_89-Velaro" TargetMode="External"/><Relationship Id="rId2316" Type="http://schemas.openxmlformats.org/officeDocument/2006/relationships/hyperlink" Target="https://aluext.sharepoint.com/sites/DesignandFeasibility/Lists/FeasibilityMainDB/DispForm.aspx?ID=2046" TargetMode="External"/><Relationship Id="rId2523" Type="http://schemas.openxmlformats.org/officeDocument/2006/relationships/hyperlink" Target="https://aluext.sharepoint.com/sites/DesignandFeasibility/Lists/FeasibilityMainDB/DispForm.aspx?ID=1838" TargetMode="External"/><Relationship Id="rId2730" Type="http://schemas.openxmlformats.org/officeDocument/2006/relationships/hyperlink" Target="https://aluext.sharepoint.com/sites/DesignandFeasibility/Lists/FeasibilityMainDB/DispForm.aspx?ID=1631" TargetMode="External"/><Relationship Id="rId702" Type="http://schemas.openxmlformats.org/officeDocument/2006/relationships/hyperlink" Target="https://aluext.sharepoint.com/sites/DesignandFeasibility/Shared%20Documents/B/Bega%20Gantenbrink_DE_58708%20Menden/Mach-ID_1534-24001496" TargetMode="External"/><Relationship Id="rId1125" Type="http://schemas.openxmlformats.org/officeDocument/2006/relationships/hyperlink" Target="https://aluext.sharepoint.com/sites/DesignandFeasibility/Shared%20Documents/B/BWB%20Betschart%20AG_CH_Stans-Oberdorf/Mach-ID_1109-Kabelablage" TargetMode="External"/><Relationship Id="rId1332" Type="http://schemas.openxmlformats.org/officeDocument/2006/relationships/hyperlink" Target="https://aluext.sharepoint.com/sites/DesignandFeasibility/Shared%20Documents/E/Emminger%20Aluminium%20GmbH_DE_Bubsheim/Mach-ID_901-Extruded%20Solid%20Profile%202007T4" TargetMode="External"/><Relationship Id="rId3297" Type="http://schemas.openxmlformats.org/officeDocument/2006/relationships/hyperlink" Target="https://aluext.sharepoint.com/sites/DesignandFeasibility/_layouts/15/listform.aspx?PageType=4&amp;ListId=48a11f45-f27a-4e70-b33d-a95f67709e8c&amp;ID=813&amp;ContentTypeID=0x01006440C635F0E5064897CB37DE8164FE39" TargetMode="External"/><Relationship Id="rId3157" Type="http://schemas.openxmlformats.org/officeDocument/2006/relationships/hyperlink" Target="https://aluext.sharepoint.com/sites/DesignandFeasibility/_layouts/15/listform.aspx?PageType=4&amp;ListId=48a11f45-f27a-4e70-b33d-a95f67709e8c&amp;ID=953&amp;ContentTypeID=0x01006440C635F0E5064897CB37DE8164FE39" TargetMode="External"/><Relationship Id="rId285" Type="http://schemas.openxmlformats.org/officeDocument/2006/relationships/hyperlink" Target="https://aluext.sharepoint.com/sites/DesignandFeasibility/Shared%20Documents/M/Metall-Kontor%20GmbH_DE_Staufenberg-Treis/Mach-ID_1958-GL038386300" TargetMode="External"/><Relationship Id="rId3364" Type="http://schemas.openxmlformats.org/officeDocument/2006/relationships/hyperlink" Target="https://aluext.sharepoint.com/sites/DesignandFeasibility/_layouts/15/listform.aspx?PageType=4&amp;ListId=48a11f45-f27a-4e70-b33d-a95f67709e8c&amp;ID=746&amp;ContentTypeID=0x01006440C635F0E5064897CB37DE8164FE39" TargetMode="External"/><Relationship Id="rId3571" Type="http://schemas.openxmlformats.org/officeDocument/2006/relationships/hyperlink" Target="https://aluext.sharepoint.com/sites/DesignandFeasibility/_layouts/15/listform.aspx?PageType=4&amp;ListId=48a11f45-f27a-4e70-b33d-a95f67709e8c&amp;ID=538&amp;ContentTypeID=0x01006440C635F0E5064897CB37DE8164FE39" TargetMode="External"/><Relationship Id="rId492" Type="http://schemas.openxmlformats.org/officeDocument/2006/relationships/hyperlink" Target="https://aluext.sharepoint.com/sites/DesignandFeasibility/Shared%20Documents/S/Shape%20Corp%28NK%29_CZ_Plzen/Mach-ID_1750-Front_Bumper_Profile_Daimler" TargetMode="External"/><Relationship Id="rId2173" Type="http://schemas.openxmlformats.org/officeDocument/2006/relationships/hyperlink" Target="https://aluext.sharepoint.com/sites/DesignandFeasibility/Lists/FeasibilityMainDB/DispForm.aspx?ID=2193" TargetMode="External"/><Relationship Id="rId2380" Type="http://schemas.openxmlformats.org/officeDocument/2006/relationships/hyperlink" Target="https://aluext.sharepoint.com/sites/DesignandFeasibility/Lists/FeasibilityMainDB/DispForm.aspx?ID=1981" TargetMode="External"/><Relationship Id="rId3017" Type="http://schemas.openxmlformats.org/officeDocument/2006/relationships/hyperlink" Target="https://aluext.sharepoint.com/sites/DesignandFeasibility/_layouts/15/listform.aspx?PageType=4&amp;ListId=48a11f45-f27a-4e70-b33d-a95f67709e8c&amp;ID=1094&amp;ContentTypeID=0x01006440C635F0E5064897CB37DE8164FE39" TargetMode="External"/><Relationship Id="rId3224" Type="http://schemas.openxmlformats.org/officeDocument/2006/relationships/hyperlink" Target="https://aluext.sharepoint.com/sites/DesignandFeasibility/Lists/FeasibilityMainDB/DispForm.aspx?ID=886" TargetMode="External"/><Relationship Id="rId3431" Type="http://schemas.openxmlformats.org/officeDocument/2006/relationships/hyperlink" Target="https://aluext.sharepoint.com/sites/DesignandFeasibility/_layouts/15/listform.aspx?PageType=4&amp;ListId=48a11f45-f27a-4e70-b33d-a95f67709e8c&amp;ID=678&amp;ContentTypeID=0x01006440C635F0E5064897CB37DE8164FE39" TargetMode="External"/><Relationship Id="rId145" Type="http://schemas.openxmlformats.org/officeDocument/2006/relationships/hyperlink" Target="https://aluext.sharepoint.com/sites/DesignandFeasibility/Shared%20Documents/H/Hagn%20und%20Leone%20GmbH%20AT%20Dornbirn%28NK%29_AT_Dornbirn/Mach-ID_2100-Strangpressprofile" TargetMode="External"/><Relationship Id="rId352" Type="http://schemas.openxmlformats.org/officeDocument/2006/relationships/hyperlink" Target="https://aluext.sharepoint.com/sites/DesignandFeasibility/Shared%20Documents/S/Sa%20Iamu%20Sa_RO_Blaj/Mach-ID_1891-Preisanfrage_4_Querschnitte" TargetMode="External"/><Relationship Id="rId2033" Type="http://schemas.openxmlformats.org/officeDocument/2006/relationships/hyperlink" Target="https://aluext.sharepoint.com/sites/DesignandFeasibility/Shared%20Documents/F/Future%20Metals_NL_Schelluinen/Mach-ID_180-Coldworked%20Round%20bar" TargetMode="External"/><Relationship Id="rId2240" Type="http://schemas.openxmlformats.org/officeDocument/2006/relationships/hyperlink" Target="https://aluext.sharepoint.com/sites/DesignandFeasibility/Lists/FeasibilityMainDB/DispForm.aspx?ID=2126" TargetMode="External"/><Relationship Id="rId212" Type="http://schemas.openxmlformats.org/officeDocument/2006/relationships/hyperlink" Target="https://aluext.sharepoint.com/sites/DesignandFeasibility/Shared%20Documents/B/Bosch%20Rexroth%20AG%20Stuttgart%20Einkauf_DE_Stuttgart/Mach-ID_2032-3842528553" TargetMode="External"/><Relationship Id="rId1799" Type="http://schemas.openxmlformats.org/officeDocument/2006/relationships/hyperlink" Target="https://aluext.sharepoint.com/sites/DesignandFeasibility/Shared%20Documents/M/Mecar_BE_Petit%20Rouelx%20lez%20Nivelles/Mach-ID_426-Extruded%20solid%20profile" TargetMode="External"/><Relationship Id="rId2100" Type="http://schemas.openxmlformats.org/officeDocument/2006/relationships/hyperlink" Target="https://aluext.sharepoint.com/sites/DesignandFeasibility/Shared%20Documents/M/Metalex_GB_Horsham/Mach-ID_98-Flach_6082_T6_203x82,,55%20mm" TargetMode="External"/><Relationship Id="rId4065" Type="http://schemas.openxmlformats.org/officeDocument/2006/relationships/hyperlink" Target="https://aluext.sharepoint.com/sites/DesignandFeasibility/_layouts/15/listform.aspx?PageType=4&amp;ListId=48a11f45-f27a-4e70-b33d-a95f67709e8c&amp;ID=44&amp;ContentTypeID=0x01006440C635F0E5064897CB37DE8164FE39" TargetMode="External"/><Relationship Id="rId1659" Type="http://schemas.openxmlformats.org/officeDocument/2006/relationships/hyperlink" Target="https://aluext.sharepoint.com/sites/DesignandFeasibility/Shared%20Documents/B/Bombardier_DE_Henningsdorf/Mach-ID_567-Bodenlaengstraeger" TargetMode="External"/><Relationship Id="rId1866" Type="http://schemas.openxmlformats.org/officeDocument/2006/relationships/hyperlink" Target="https://aluext.sharepoint.com/sites/DesignandFeasibility/Shared%20Documents/R/Robert%20Bosch%20DE%20Bamberg(NK)_DE_Bamberg/Mach-ID_357-Brennstoffzelle" TargetMode="External"/><Relationship Id="rId2917" Type="http://schemas.openxmlformats.org/officeDocument/2006/relationships/hyperlink" Target="https://aluext.sharepoint.com/sites/DesignandFeasibility/_layouts/15/listform.aspx?PageType=4&amp;ListId=48a11f45-f27a-4e70-b33d-a95f67709e8c&amp;ID=1194&amp;ContentTypeID=0x01006440C635F0E5064897CB37DE8164FE39" TargetMode="External"/><Relationship Id="rId3081" Type="http://schemas.openxmlformats.org/officeDocument/2006/relationships/hyperlink" Target="https://aluext.sharepoint.com/sites/DesignandFeasibility/_layouts/15/listform.aspx?PageType=4&amp;ListId=48a11f45-f27a-4e70-b33d-a95f67709e8c&amp;ID=1029&amp;ContentTypeID=0x01006440C635F0E5064897CB37DE8164FE39" TargetMode="External"/><Relationship Id="rId1519" Type="http://schemas.openxmlformats.org/officeDocument/2006/relationships/hyperlink" Target="https://aluext.sharepoint.com/sites/DesignandFeasibility/Shared%20Documents/P/PWP%20Sa_CH_Payerne/Mach-ID_712-712-WZ_B19569" TargetMode="External"/><Relationship Id="rId1726" Type="http://schemas.openxmlformats.org/officeDocument/2006/relationships/hyperlink" Target="https://aluext.sharepoint.com/sites/DesignandFeasibility/Shared%20Documents/M/Metall-Kontor%20GmbH_DE_Staufenberg-Treis/Mach-ID_499-Extruded%20Round%20Bar%207075%20T6511" TargetMode="External"/><Relationship Id="rId1933" Type="http://schemas.openxmlformats.org/officeDocument/2006/relationships/hyperlink" Target="https://aluext.sharepoint.com/sites/DesignandFeasibility/Shared%20Documents/N/NAMMO_NO_Raufoss/Mach-ID_289-Cold%20drawn%20bar%202011E" TargetMode="External"/><Relationship Id="rId18" Type="http://schemas.openxmlformats.org/officeDocument/2006/relationships/hyperlink" Target="https://aluext.sharepoint.com/sites/DesignandFeasibility/Shared%20Documents/W/Weinor%20GmbH%20%26%20Co%20KG_DE_Koeln/Mach-ID_2227-Rechteckrohr" TargetMode="External"/><Relationship Id="rId3898" Type="http://schemas.openxmlformats.org/officeDocument/2006/relationships/hyperlink" Target="https://aluext.sharepoint.com/sites/DesignandFeasibility/_layouts/15/listform.aspx?PageType=4&amp;ListId=48a11f45-f27a-4e70-b33d-a95f67709e8c&amp;ID=211&amp;ContentTypeID=0x01006440C635F0E5064897CB37DE8164FE39" TargetMode="External"/><Relationship Id="rId3758" Type="http://schemas.openxmlformats.org/officeDocument/2006/relationships/hyperlink" Target="https://aluext.sharepoint.com/sites/DesignandFeasibility/_layouts/15/listform.aspx?PageType=4&amp;ListId=48a11f45-f27a-4e70-b33d-a95f67709e8c&amp;ID=351&amp;ContentTypeID=0x01006440C635F0E5064897CB37DE8164FE39" TargetMode="External"/><Relationship Id="rId3965" Type="http://schemas.openxmlformats.org/officeDocument/2006/relationships/hyperlink" Target="https://aluext.sharepoint.com/sites/DesignandFeasibility/_layouts/15/listform.aspx?PageType=4&amp;ListId=48a11f45-f27a-4e70-b33d-a95f67709e8c&amp;ID=144&amp;ContentTypeID=0x01006440C635F0E5064897CB37DE8164FE39" TargetMode="External"/><Relationship Id="rId679" Type="http://schemas.openxmlformats.org/officeDocument/2006/relationships/hyperlink" Target="https://aluext.sharepoint.com/sites/DesignandFeasibility/Shared%20Documents/W/WMH_DE_Essen/Mach-ID_1557-Extruded%20RB%207075%20T73511%20Dm%2050mm%20+%20USI%20Cla" TargetMode="External"/><Relationship Id="rId886" Type="http://schemas.openxmlformats.org/officeDocument/2006/relationships/hyperlink" Target="https://aluext.sharepoint.com/sites/DesignandFeasibility/Shared%20Documents/P/Peri_DE_Weissenhorn/Mach-ID_1349-P322_P323" TargetMode="External"/><Relationship Id="rId2567" Type="http://schemas.openxmlformats.org/officeDocument/2006/relationships/hyperlink" Target="https://aluext.sharepoint.com/sites/DesignandFeasibility/Lists/FeasibilityMainDB/DispForm.aspx?ID=1794" TargetMode="External"/><Relationship Id="rId2774" Type="http://schemas.openxmlformats.org/officeDocument/2006/relationships/hyperlink" Target="https://aluext.sharepoint.com/sites/DesignandFeasibility/Lists/FeasibilityMainDB/DispForm.aspx?ID=1575" TargetMode="External"/><Relationship Id="rId3618" Type="http://schemas.openxmlformats.org/officeDocument/2006/relationships/hyperlink" Target="https://aluext.sharepoint.com/sites/DesignandFeasibility/_layouts/15/listform.aspx?PageType=4&amp;ListId=48a11f45-f27a-4e70-b33d-a95f67709e8c&amp;ID=491&amp;ContentTypeID=0x01006440C635F0E5064897CB37DE8164FE39" TargetMode="External"/><Relationship Id="rId2" Type="http://schemas.openxmlformats.org/officeDocument/2006/relationships/hyperlink" Target="https://aluext.sharepoint.com/sites/DesignandFeasibility/Shared%20Documents/H/Heinrich%20Spahn%20GmbH%20%26%20Co%20KG_DE_Ahrensburg/Mach-ID_2243-U-Profil_180x122x28mm" TargetMode="External"/><Relationship Id="rId539" Type="http://schemas.openxmlformats.org/officeDocument/2006/relationships/hyperlink" Target="https://aluext.sharepoint.com/sites/DesignandFeasibility/Shared%20Documents/R/rema%20fertigungstechnik%20gmbh_DE_Rockenhausen/Mach-ID_1703-HXE_Profile" TargetMode="External"/><Relationship Id="rId746" Type="http://schemas.openxmlformats.org/officeDocument/2006/relationships/hyperlink" Target="https://aluext.sharepoint.com/sites/DesignandFeasibility/Shared%20Documents/D/Dallara_IT_Italy/Mach-ID_1490-EXtruded%20RB%202618A%20T6511%20Dm%20200mm" TargetMode="External"/><Relationship Id="rId1169" Type="http://schemas.openxmlformats.org/officeDocument/2006/relationships/hyperlink" Target="https://aluext.sharepoint.com/sites/DesignandFeasibility/Shared%20Documents/A/Antwerpse%20Motorenwerke_BE_Antwerp/Mach-ID_1065-Flat%20bar%206060T66%20(or%20alternative...)" TargetMode="External"/><Relationship Id="rId1376" Type="http://schemas.openxmlformats.org/officeDocument/2006/relationships/hyperlink" Target="https://aluext.sharepoint.com/sites/DesignandFeasibility/Shared%20Documents/H/Hoefert_ES_Salteras/Mach-ID_857-Sonderprofile" TargetMode="External"/><Relationship Id="rId1583" Type="http://schemas.openxmlformats.org/officeDocument/2006/relationships/hyperlink" Target="https://aluext.sharepoint.com/sites/DesignandFeasibility/Shared%20Documents/W/WFEL_GB_Stockport/Mach-ID_645-Halter_802160_eilt" TargetMode="External"/><Relationship Id="rId2427" Type="http://schemas.openxmlformats.org/officeDocument/2006/relationships/hyperlink" Target="https://aluext.sharepoint.com/sites/DesignandFeasibility/Lists/FeasibilityMainDB/DispForm.aspx?ID=1934" TargetMode="External"/><Relationship Id="rId2981" Type="http://schemas.openxmlformats.org/officeDocument/2006/relationships/hyperlink" Target="https://aluext.sharepoint.com/sites/DesignandFeasibility/_layouts/15/listform.aspx?PageType=4&amp;ListId=48a11f45-f27a-4e70-b33d-a95f67709e8c&amp;ID=1130&amp;ContentTypeID=0x01006440C635F0E5064897CB37DE8164FE39" TargetMode="External"/><Relationship Id="rId3825" Type="http://schemas.openxmlformats.org/officeDocument/2006/relationships/hyperlink" Target="https://aluext.sharepoint.com/sites/DesignandFeasibility/_layouts/15/listform.aspx?PageType=4&amp;ListId=48a11f45-f27a-4e70-b33d-a95f67709e8c&amp;ID=284&amp;ContentTypeID=0x01006440C635F0E5064897CB37DE8164FE39" TargetMode="External"/><Relationship Id="rId953" Type="http://schemas.openxmlformats.org/officeDocument/2006/relationships/hyperlink" Target="https://aluext.sharepoint.com/sites/DesignandFeasibility/Shared%20Documents/H/Heine%20Beiswenger_DE_Fellbach/Mach-ID_1281-Cold%20Drawn%20RB%207075%20T6%20Dm%2065mm" TargetMode="External"/><Relationship Id="rId1029" Type="http://schemas.openxmlformats.org/officeDocument/2006/relationships/hyperlink" Target="https://aluext.sharepoint.com/sites/DesignandFeasibility/Shared%20Documents/M/Metallcenter%20West_DE_Leopoldshoehe/Mach-ID_1205-Zeichnungsprofil" TargetMode="External"/><Relationship Id="rId1236" Type="http://schemas.openxmlformats.org/officeDocument/2006/relationships/hyperlink" Target="https://aluext.sharepoint.com/sites/DesignandFeasibility/Shared%20Documents/L/Lakowa_DE_Wilthen/Mach-ID_998-Rechteckprofil" TargetMode="External"/><Relationship Id="rId1790" Type="http://schemas.openxmlformats.org/officeDocument/2006/relationships/hyperlink" Target="https://aluext.sharepoint.com/sites/DesignandFeasibility/Shared%20Documents/Z/Zeppelin_DE_Friedrichshafen/Mach-ID_435-Flachstangen%20100x30%20und%2080x30" TargetMode="External"/><Relationship Id="rId2634" Type="http://schemas.openxmlformats.org/officeDocument/2006/relationships/hyperlink" Target="https://aluext.sharepoint.com/sites/DesignandFeasibility/Lists/FeasibilityMainDB/DispForm.aspx?ID=1727" TargetMode="External"/><Relationship Id="rId2841" Type="http://schemas.openxmlformats.org/officeDocument/2006/relationships/hyperlink" Target="https://aluext.sharepoint.com/sites/DesignandFeasibility/_layouts/15/listform.aspx?PageType=4&amp;ListId=48a11f45-f27a-4e70-b33d-a95f67709e8c&amp;ID=1270&amp;ContentTypeID=0x01006440C635F0E5064897CB37DE8164FE39" TargetMode="External"/><Relationship Id="rId82" Type="http://schemas.openxmlformats.org/officeDocument/2006/relationships/hyperlink" Target="https://aluext.sharepoint.com/sites/DesignandFeasibility/Shared%20Documents/A/Alstom%20Konstal%20SA_PL_Chorz%C3%B3w/Mach-ID_2163-MW_%26_Kinzigtal" TargetMode="External"/><Relationship Id="rId606" Type="http://schemas.openxmlformats.org/officeDocument/2006/relationships/hyperlink" Target="https://aluext.sharepoint.com/sites/DesignandFeasibility/Shared%20Documents/V/VBG%20GROUP%20TRUCK%20EQUIPMENT%20AB%28NK%29_SE_V%C3%A4nersborg/Mach-ID_1634-Protection_beam" TargetMode="External"/><Relationship Id="rId813" Type="http://schemas.openxmlformats.org/officeDocument/2006/relationships/hyperlink" Target="https://aluext.sharepoint.com/sites/DesignandFeasibility/Shared%20Documents/L/LASA_IT_Modena/Mach-ID_1422-Flat_bars_7020" TargetMode="External"/><Relationship Id="rId1443" Type="http://schemas.openxmlformats.org/officeDocument/2006/relationships/hyperlink" Target="https://aluext.sharepoint.com/sites/DesignandFeasibility/Shared%20Documents/B/Bikar%20Metalle%20GmbH_DE_Bad%20Berleburg/Mach-ID_789-Luftfahrt_7175_190mm" TargetMode="External"/><Relationship Id="rId1650" Type="http://schemas.openxmlformats.org/officeDocument/2006/relationships/hyperlink" Target="https://aluext.sharepoint.com/sites/DesignandFeasibility/Shared%20Documents/G/Gebr.%20Bode%20GmbH%20&amp;%20Co.KG_DE_Kassel/Mach-ID_577-925%200025%20000%20Rampe" TargetMode="External"/><Relationship Id="rId2701" Type="http://schemas.openxmlformats.org/officeDocument/2006/relationships/hyperlink" Target="https://aluext.sharepoint.com/sites/DesignandFeasibility/Lists/FeasibilityMainDB/DispForm.aspx?ID=1660" TargetMode="External"/><Relationship Id="rId1303" Type="http://schemas.openxmlformats.org/officeDocument/2006/relationships/hyperlink" Target="https://aluext.sharepoint.com/sites/DesignandFeasibility/Shared%20Documents/A/Aviometal_IT_Arsago%20Seprio/Mach-ID_930-Cold%20finished%20Round%20bar%202024%20T351" TargetMode="External"/><Relationship Id="rId1510" Type="http://schemas.openxmlformats.org/officeDocument/2006/relationships/hyperlink" Target="https://aluext.sharepoint.com/sites/DesignandFeasibility/Shared%20Documents/S/Schliess-%20und%20Sicherungssysteme%20GmbH_DE_M&#252;hlhausen/Mach-ID_721-4%20Zeichnungsprofile" TargetMode="External"/><Relationship Id="rId3268" Type="http://schemas.openxmlformats.org/officeDocument/2006/relationships/hyperlink" Target="https://aluext.sharepoint.com/sites/DesignandFeasibility/_layouts/15/listform.aspx?PageType=4&amp;ListId=48a11f45-f27a-4e70-b33d-a95f67709e8c&amp;ID=842&amp;ContentTypeID=0x01006440C635F0E5064897CB37DE8164FE39" TargetMode="External"/><Relationship Id="rId3475" Type="http://schemas.openxmlformats.org/officeDocument/2006/relationships/hyperlink" Target="https://aluext.sharepoint.com/sites/DesignandFeasibility/_layouts/15/listform.aspx?PageType=4&amp;ListId=48a11f45-f27a-4e70-b33d-a95f67709e8c&amp;ID=634&amp;ContentTypeID=0x01006440C635F0E5064897CB37DE8164FE39" TargetMode="External"/><Relationship Id="rId3682" Type="http://schemas.openxmlformats.org/officeDocument/2006/relationships/hyperlink" Target="https://aluext.sharepoint.com/sites/DesignandFeasibility/_layouts/15/listform.aspx?PageType=4&amp;ListId=48a11f45-f27a-4e70-b33d-a95f67709e8c&amp;ID=427&amp;ContentTypeID=0x01006440C635F0E5064897CB37DE8164FE39" TargetMode="External"/><Relationship Id="rId189" Type="http://schemas.openxmlformats.org/officeDocument/2006/relationships/hyperlink" Target="https://aluext.sharepoint.com/sites/DesignandFeasibility/Shared%20Documents/L/LMT%20Leuchten%20%2B%20Metall%20Technik%20GmbH_DE_Hilpoltstein/Mach-ID_2055-Glashalterprofile" TargetMode="External"/><Relationship Id="rId396" Type="http://schemas.openxmlformats.org/officeDocument/2006/relationships/hyperlink" Target="https://aluext.sharepoint.com/sites/DesignandFeasibility/Shared%20Documents/S/Solarwatt%20GmbH%28NK%29_DE_Dresden/Mach-ID_1847-Base_AC_Front" TargetMode="External"/><Relationship Id="rId2077" Type="http://schemas.openxmlformats.org/officeDocument/2006/relationships/hyperlink" Target="https://aluext.sharepoint.com/sites/DesignandFeasibility/Shared%20Documents/G/Glamox%20Marine%20and%20Offshore%20GmbH_DE_Teterow/Mach-ID_126-K&#252;hlk&#246;rper-Aufsatz" TargetMode="External"/><Relationship Id="rId2284" Type="http://schemas.openxmlformats.org/officeDocument/2006/relationships/hyperlink" Target="https://aluext.sharepoint.com/sites/DesignandFeasibility/Lists/FeasibilityMainDB/DispForm.aspx?ID=2082" TargetMode="External"/><Relationship Id="rId2491" Type="http://schemas.openxmlformats.org/officeDocument/2006/relationships/hyperlink" Target="https://aluext.sharepoint.com/sites/DesignandFeasibility/Lists/FeasibilityMainDB/DispForm.aspx?ID=1870" TargetMode="External"/><Relationship Id="rId3128" Type="http://schemas.openxmlformats.org/officeDocument/2006/relationships/hyperlink" Target="https://aluext.sharepoint.com/sites/DesignandFeasibility/_layouts/15/listform.aspx?PageType=4&amp;ListId=48a11f45-f27a-4e70-b33d-a95f67709e8c&amp;ID=982&amp;ContentTypeID=0x01006440C635F0E5064897CB37DE8164FE39" TargetMode="External"/><Relationship Id="rId3335" Type="http://schemas.openxmlformats.org/officeDocument/2006/relationships/hyperlink" Target="https://aluext.sharepoint.com/sites/DesignandFeasibility/_layouts/15/listform.aspx?PageType=4&amp;ListId=48a11f45-f27a-4e70-b33d-a95f67709e8c&amp;ID=775&amp;ContentTypeID=0x01006440C635F0E5064897CB37DE8164FE39" TargetMode="External"/><Relationship Id="rId3542" Type="http://schemas.openxmlformats.org/officeDocument/2006/relationships/hyperlink" Target="https://aluext.sharepoint.com/sites/DesignandFeasibility/_layouts/15/listform.aspx?PageType=4&amp;ListId=48a11f45-f27a-4e70-b33d-a95f67709e8c&amp;ID=567&amp;ContentTypeID=0x01006440C635F0E5064897CB37DE8164FE39" TargetMode="External"/><Relationship Id="rId256" Type="http://schemas.openxmlformats.org/officeDocument/2006/relationships/hyperlink" Target="https://aluext.sharepoint.com/sites/DesignandFeasibility/Shared%20Documents/S/Schondelmaier%28NK%29_DE_Gutach/Mach-ID_1987-Rund_%26_Profil" TargetMode="External"/><Relationship Id="rId463" Type="http://schemas.openxmlformats.org/officeDocument/2006/relationships/hyperlink" Target="https://aluext.sharepoint.com/sites/DesignandFeasibility/Shared%20Documents/D/Dr%20Ing%20hc%20F%20Porsche%20AG_DE_Stuttgart/Mach-ID_1780-Schachtverst%C3%A4rkung_Quertr%C3%A4ger_Aufnahme_982" TargetMode="External"/><Relationship Id="rId670" Type="http://schemas.openxmlformats.org/officeDocument/2006/relationships/hyperlink" Target="https://aluext.sharepoint.com/sites/DesignandFeasibility/Shared%20Documents/E/Eisenmetall_DE_Stuttgart/Mach-ID_1566-Cold%20drawn%20bars%206262A%20T9%2021/26/36mm" TargetMode="External"/><Relationship Id="rId1093" Type="http://schemas.openxmlformats.org/officeDocument/2006/relationships/hyperlink" Target="https://aluext.sharepoint.com/sites/DesignandFeasibility/Shared%20Documents/A/Amprion%20GmbH_DE_Dortmund/Mach-ID_1141-1141-UA_H%C3%BClfe_-_41_to" TargetMode="External"/><Relationship Id="rId2144" Type="http://schemas.openxmlformats.org/officeDocument/2006/relationships/hyperlink" Target="https://aluext.sharepoint.com/sites/DesignandFeasibility/Shared%20Documents/K/Kirchhoff_DE_Attendorn/Mach-ID_51-VW%20Caddy" TargetMode="External"/><Relationship Id="rId2351" Type="http://schemas.openxmlformats.org/officeDocument/2006/relationships/hyperlink" Target="https://aluext.sharepoint.com/sites/DesignandFeasibility/Lists/FeasibilityMainDB/DispForm.aspx?ID=2010" TargetMode="External"/><Relationship Id="rId3402" Type="http://schemas.openxmlformats.org/officeDocument/2006/relationships/hyperlink" Target="https://aluext.sharepoint.com/sites/DesignandFeasibility/_layouts/15/listform.aspx?PageType=4&amp;ListId=48a11f45-f27a-4e70-b33d-a95f67709e8c&amp;ID=708&amp;ContentTypeID=0x01006440C635F0E5064897CB37DE8164FE39" TargetMode="External"/><Relationship Id="rId116" Type="http://schemas.openxmlformats.org/officeDocument/2006/relationships/hyperlink" Target="https://aluext.sharepoint.com/sites/DesignandFeasibility/Shared%20Documents/Z/ZF%20Friedrichshafen%20AG_DE_Schweinfurt/Mach-ID_2129-Rundstange_%C3%9846_mm" TargetMode="External"/><Relationship Id="rId323" Type="http://schemas.openxmlformats.org/officeDocument/2006/relationships/hyperlink" Target="https://aluext.sharepoint.com/sites/DesignandFeasibility/Shared%20Documents/S/SGG%20Aluminium%20GmbH_DE_Bad%20Waldsee/Mach-ID_1920-Traverse_100_mm_400074" TargetMode="External"/><Relationship Id="rId530" Type="http://schemas.openxmlformats.org/officeDocument/2006/relationships/hyperlink" Target="https://aluext.sharepoint.com/sites/DesignandFeasibility/Shared%20Documents/G/Gie%C3%9Fler%28NK%29_DE_Elzach/Mach-ID_1712-Rundstangen" TargetMode="External"/><Relationship Id="rId1160" Type="http://schemas.openxmlformats.org/officeDocument/2006/relationships/hyperlink" Target="https://aluext.sharepoint.com/sites/DesignandFeasibility/Shared%20Documents/A/Aalco_DE_Haltern%20am%20See/Mach-ID_1074-xtruded%20Round%20Bar%207075%20T7351%20Dm%20150mm" TargetMode="External"/><Relationship Id="rId2004" Type="http://schemas.openxmlformats.org/officeDocument/2006/relationships/hyperlink" Target="https://aluext.sharepoint.com/sites/DesignandFeasibility/Shared%20Documents/A/Alufor_DE_Forst/Mach-ID_215-SA_113-00,,%20SA_114-00" TargetMode="External"/><Relationship Id="rId2211" Type="http://schemas.openxmlformats.org/officeDocument/2006/relationships/hyperlink" Target="https://aluext.sharepoint.com/sites/DesignandFeasibility/Lists/FeasibilityMainDB/DispForm.aspx?ID=2155" TargetMode="External"/><Relationship Id="rId1020" Type="http://schemas.openxmlformats.org/officeDocument/2006/relationships/hyperlink" Target="https://aluext.sharepoint.com/sites/DesignandFeasibility/Shared%20Documents/F/FST%20Industrie%20GmbH%20Gebaeude%20HW2_DE_Berlin/Mach-ID_1214-1214-Mantelrohr_385_x_6%2C5_mm" TargetMode="External"/><Relationship Id="rId1977" Type="http://schemas.openxmlformats.org/officeDocument/2006/relationships/hyperlink" Target="https://aluext.sharepoint.com/sites/DesignandFeasibility/Shared%20Documents/V/Valmet_In_India/Mach-ID_246-Extruded%20Flat%20Bar%202014" TargetMode="External"/><Relationship Id="rId1837" Type="http://schemas.openxmlformats.org/officeDocument/2006/relationships/hyperlink" Target="https://aluext.sharepoint.com/sites/DesignandFeasibility/Shared%20Documents/M/Manfred%20J.C.%20Niemann_DE_Bremen/Mach-ID_386-2-Kammerrohr%20Dm%20110%20mm" TargetMode="External"/><Relationship Id="rId3192" Type="http://schemas.openxmlformats.org/officeDocument/2006/relationships/hyperlink" Target="https://aluext.sharepoint.com/sites/DesignandFeasibility/_layouts/15/listform.aspx?PageType=4&amp;ListId=48a11f45-f27a-4e70-b33d-a95f67709e8c&amp;ID=918&amp;ContentTypeID=0x01006440C635F0E5064897CB37DE8164FE39" TargetMode="External"/><Relationship Id="rId4036" Type="http://schemas.openxmlformats.org/officeDocument/2006/relationships/hyperlink" Target="https://aluext.sharepoint.com/sites/DesignandFeasibility/_layouts/15/listform.aspx?PageType=4&amp;ListId=48a11f45-f27a-4e70-b33d-a95f67709e8c&amp;ID=73&amp;ContentTypeID=0x01006440C635F0E5064897CB37DE8164FE39" TargetMode="External"/><Relationship Id="rId3052" Type="http://schemas.openxmlformats.org/officeDocument/2006/relationships/hyperlink" Target="https://aluext.sharepoint.com/sites/DesignandFeasibility/_layouts/15/listform.aspx?PageType=4&amp;ListId=48a11f45-f27a-4e70-b33d-a95f67709e8c&amp;ID=1059&amp;ContentTypeID=0x01006440C635F0E5064897CB37DE8164FE39" TargetMode="External"/><Relationship Id="rId180" Type="http://schemas.openxmlformats.org/officeDocument/2006/relationships/hyperlink" Target="https://aluext.sharepoint.com/sites/DesignandFeasibility/Shared%20Documents/T/Thyssenkrupp%20Automotive%28NK%29_DE_Heilbronn/Mach-ID_2064-PO546_L%C3%A4ngstr%C3%A4ger" TargetMode="External"/><Relationship Id="rId1904" Type="http://schemas.openxmlformats.org/officeDocument/2006/relationships/hyperlink" Target="https://aluext.sharepoint.com/sites/DesignandFeasibility/Shared%20Documents/C/Coord3_IT_Bruzolo/Mach-ID_319-Coord3_B85020" TargetMode="External"/><Relationship Id="rId3869" Type="http://schemas.openxmlformats.org/officeDocument/2006/relationships/hyperlink" Target="https://aluext.sharepoint.com/sites/DesignandFeasibility/_layouts/15/listform.aspx?PageType=4&amp;ListId=48a11f45-f27a-4e70-b33d-a95f67709e8c&amp;ID=240&amp;ContentTypeID=0x01006440C635F0E5064897CB37DE8164FE39" TargetMode="External"/><Relationship Id="rId997" Type="http://schemas.openxmlformats.org/officeDocument/2006/relationships/hyperlink" Target="https://aluext.sharepoint.com/sites/DesignandFeasibility/Shared%20Documents/O/Otto-Bock_DE_K&#246;nigsee/Mach-ID_1237-Drawn%20RB%207022%20T6" TargetMode="External"/><Relationship Id="rId2678" Type="http://schemas.openxmlformats.org/officeDocument/2006/relationships/hyperlink" Target="https://aluext.sharepoint.com/sites/DesignandFeasibility/Lists/FeasibilityMainDB/DispForm.aspx?ID=1683" TargetMode="External"/><Relationship Id="rId2885" Type="http://schemas.openxmlformats.org/officeDocument/2006/relationships/hyperlink" Target="https://aluext.sharepoint.com/sites/DesignandFeasibility/_layouts/15/listform.aspx?PageType=4&amp;ListId=48a11f45-f27a-4e70-b33d-a95f67709e8c&amp;ID=1226&amp;ContentTypeID=0x01006440C635F0E5064897CB37DE8164FE39" TargetMode="External"/><Relationship Id="rId3729" Type="http://schemas.openxmlformats.org/officeDocument/2006/relationships/hyperlink" Target="https://aluext.sharepoint.com/sites/DesignandFeasibility/_layouts/15/listform.aspx?PageType=4&amp;ListId=48a11f45-f27a-4e70-b33d-a95f67709e8c&amp;ID=380&amp;ContentTypeID=0x01006440C635F0E5064897CB37DE8164FE39" TargetMode="External"/><Relationship Id="rId3936" Type="http://schemas.openxmlformats.org/officeDocument/2006/relationships/hyperlink" Target="https://aluext.sharepoint.com/sites/DesignandFeasibility/_layouts/15/listform.aspx?PageType=4&amp;ListId=48a11f45-f27a-4e70-b33d-a95f67709e8c&amp;ID=173&amp;ContentTypeID=0x01006440C635F0E5064897CB37DE8164FE39" TargetMode="External"/><Relationship Id="rId857" Type="http://schemas.openxmlformats.org/officeDocument/2006/relationships/hyperlink" Target="https://aluext.sharepoint.com/sites/DesignandFeasibility/Shared%20Documents/M/Mecar_BE_Petit%20Roeulx%20lez%20Nivelles/Mach-ID_1378-Cold%20drawn%20RB%202011E%20Dm30" TargetMode="External"/><Relationship Id="rId1487" Type="http://schemas.openxmlformats.org/officeDocument/2006/relationships/hyperlink" Target="https://aluext.sharepoint.com/sites/DesignandFeasibility/Shared%20Documents/B/Bega-Gantenbrink-Leuchten%20KG_DE_DE%2058708/Mach-ID_744-42000201%20Kopfplatte" TargetMode="External"/><Relationship Id="rId1694" Type="http://schemas.openxmlformats.org/officeDocument/2006/relationships/hyperlink" Target="https://aluext.sharepoint.com/sites/DesignandFeasibility/Shared%20Documents/B/BIKAR-METALLE%20GmbH_DE_Bad%20Berleburg/Mach-ID_531-Rundstange_6061_32x3000" TargetMode="External"/><Relationship Id="rId2538" Type="http://schemas.openxmlformats.org/officeDocument/2006/relationships/hyperlink" Target="https://aluext.sharepoint.com/sites/DesignandFeasibility/Lists/FeasibilityMainDB/DispForm.aspx?ID=1823" TargetMode="External"/><Relationship Id="rId2745" Type="http://schemas.openxmlformats.org/officeDocument/2006/relationships/hyperlink" Target="https://aluext.sharepoint.com/sites/DesignandFeasibility/Lists/FeasibilityMainDB/DispForm.aspx?ID=1616" TargetMode="External"/><Relationship Id="rId2952" Type="http://schemas.openxmlformats.org/officeDocument/2006/relationships/hyperlink" Target="https://aluext.sharepoint.com/sites/DesignandFeasibility/_layouts/15/listform.aspx?PageType=4&amp;ListId=48a11f45-f27a-4e70-b33d-a95f67709e8c&amp;ID=1159&amp;ContentTypeID=0x01006440C635F0E5064897CB37DE8164FE39" TargetMode="External"/><Relationship Id="rId717" Type="http://schemas.openxmlformats.org/officeDocument/2006/relationships/hyperlink" Target="https://aluext.sharepoint.com/sites/DesignandFeasibility/Shared%20Documents/R/Reynolds_FR_Scionzier/Mach-ID_1519-Extruded%20RB%202017A%20T4%20Dm35mm" TargetMode="External"/><Relationship Id="rId924" Type="http://schemas.openxmlformats.org/officeDocument/2006/relationships/hyperlink" Target="https://aluext.sharepoint.com/sites/DesignandFeasibility/Shared%20Documents/C/Cometal_DE_Weinstadt/Mach-ID_1311-Cold%20Drawn%20RB%207075%20T6%20Dia%2038%20and%2040mm" TargetMode="External"/><Relationship Id="rId1347" Type="http://schemas.openxmlformats.org/officeDocument/2006/relationships/hyperlink" Target="https://aluext.sharepoint.com/sites/DesignandFeasibility/Shared%20Documents/F/Feldbinder_DE_Winsen/Mach-ID_886-Heckprofil,,%20UFS,,Aufnahme" TargetMode="External"/><Relationship Id="rId1554" Type="http://schemas.openxmlformats.org/officeDocument/2006/relationships/hyperlink" Target="https://aluext.sharepoint.com/sites/DesignandFeasibility/Shared%20Documents/V/Volkswagen_DE_Braunschweig/Mach-ID_676-AERO%20Schweller" TargetMode="External"/><Relationship Id="rId1761" Type="http://schemas.openxmlformats.org/officeDocument/2006/relationships/hyperlink" Target="https://aluext.sharepoint.com/sites/DesignandFeasibility/Shared%20Documents/Z/Zeppelin_DE_Friedrichshafen/Mach-ID_464-B75084" TargetMode="External"/><Relationship Id="rId2605" Type="http://schemas.openxmlformats.org/officeDocument/2006/relationships/hyperlink" Target="https://aluext.sharepoint.com/sites/DesignandFeasibility/Lists/FeasibilityMainDB/DispForm.aspx?ID=1756" TargetMode="External"/><Relationship Id="rId2812" Type="http://schemas.openxmlformats.org/officeDocument/2006/relationships/hyperlink" Target="https://aluext.sharepoint.com/sites/DesignandFeasibility/_layouts/15/listform.aspx?PageType=4&amp;ListId=48a11f45-f27a-4e70-b33d-a95f67709e8c&amp;ID=1299&amp;ContentTypeID=0x01006440C635F0E5064897CB37DE8164FE39" TargetMode="External"/><Relationship Id="rId53" Type="http://schemas.openxmlformats.org/officeDocument/2006/relationships/hyperlink" Target="https://aluext.sharepoint.com/sites/DesignandFeasibility/Shared%20Documents/N/Noe-Schaltechnik%20Georg%20Meyer-Keller%20GmbH%20%2B%20Co%20KG_DE_Suessen/Mach-ID_2192-NOEpandeck" TargetMode="External"/><Relationship Id="rId1207" Type="http://schemas.openxmlformats.org/officeDocument/2006/relationships/hyperlink" Target="https://aluext.sharepoint.com/sites/DesignandFeasibility/Shared%20Documents/A/Albea%20Aluminiumbearbeitung%20GmbH_DE_Friesenheim-Schuttern/Mach-ID_1027-1027-WZ_41056" TargetMode="External"/><Relationship Id="rId1414" Type="http://schemas.openxmlformats.org/officeDocument/2006/relationships/hyperlink" Target="https://aluext.sharepoint.com/sites/DesignandFeasibility/Shared%20Documents/O/Oberland%20-%20Werkstaetten%20GmbH%20fuer%20Menschen%20mit%20Behinderungen_DE_Polling/Mach-ID_818-818-WZ_49131_49133" TargetMode="External"/><Relationship Id="rId1621" Type="http://schemas.openxmlformats.org/officeDocument/2006/relationships/hyperlink" Target="https://aluext.sharepoint.com/sites/DesignandFeasibility/Shared%20Documents/F/Friedrich%20Ischebeck%20GmbH_DE_DE%2058256%20Ennepetal/Mach-ID_607-Dreifach-Gelenkprofil%20%203-25-37-142" TargetMode="External"/><Relationship Id="rId3379" Type="http://schemas.openxmlformats.org/officeDocument/2006/relationships/hyperlink" Target="https://aluext.sharepoint.com/sites/DesignandFeasibility/_layouts/15/listform.aspx?PageType=4&amp;ListId=48a11f45-f27a-4e70-b33d-a95f67709e8c&amp;ID=731&amp;ContentTypeID=0x01006440C635F0E5064897CB37DE8164FE39" TargetMode="External"/><Relationship Id="rId3586" Type="http://schemas.openxmlformats.org/officeDocument/2006/relationships/hyperlink" Target="https://aluext.sharepoint.com/sites/DesignandFeasibility/_layouts/15/listform.aspx?PageType=4&amp;ListId=48a11f45-f27a-4e70-b33d-a95f67709e8c&amp;ID=523&amp;ContentTypeID=0x01006440C635F0E5064897CB37DE8164FE39" TargetMode="External"/><Relationship Id="rId3793" Type="http://schemas.openxmlformats.org/officeDocument/2006/relationships/hyperlink" Target="https://aluext.sharepoint.com/sites/DesignandFeasibility/_layouts/15/listform.aspx?PageType=4&amp;ListId=48a11f45-f27a-4e70-b33d-a95f67709e8c&amp;ID=316&amp;ContentTypeID=0x01006440C635F0E5064897CB37DE8164FE39" TargetMode="External"/><Relationship Id="rId2188" Type="http://schemas.openxmlformats.org/officeDocument/2006/relationships/hyperlink" Target="https://aluext.sharepoint.com/sites/DesignandFeasibility/Lists/FeasibilityMainDB/DispForm.aspx?ID=2178" TargetMode="External"/><Relationship Id="rId2395" Type="http://schemas.openxmlformats.org/officeDocument/2006/relationships/hyperlink" Target="https://aluext.sharepoint.com/sites/DesignandFeasibility/Lists/FeasibilityMainDB/DispForm.aspx?ID=1966" TargetMode="External"/><Relationship Id="rId3239" Type="http://schemas.openxmlformats.org/officeDocument/2006/relationships/hyperlink" Target="https://aluext.sharepoint.com/sites/DesignandFeasibility/_layouts/15/listform.aspx?PageType=4&amp;ListId=48a11f45-f27a-4e70-b33d-a95f67709e8c&amp;ID=871&amp;ContentTypeID=0x01006440C635F0E5064897CB37DE8164FE39" TargetMode="External"/><Relationship Id="rId3446" Type="http://schemas.openxmlformats.org/officeDocument/2006/relationships/hyperlink" Target="https://aluext.sharepoint.com/sites/DesignandFeasibility/_layouts/15/listform.aspx?PageType=4&amp;ListId=48a11f45-f27a-4e70-b33d-a95f67709e8c&amp;ID=663&amp;ContentTypeID=0x01006440C635F0E5064897CB37DE8164FE39" TargetMode="External"/><Relationship Id="rId367" Type="http://schemas.openxmlformats.org/officeDocument/2006/relationships/hyperlink" Target="https://aluext.sharepoint.com/sites/DesignandFeasibility/Shared%20Documents/F/Feldbinder%20Spezialfahrzeugwerke%20GmbH_DE_Winsen/Mach-ID_1876-Fr%C3%A4steil" TargetMode="External"/><Relationship Id="rId574" Type="http://schemas.openxmlformats.org/officeDocument/2006/relationships/hyperlink" Target="https://aluext.sharepoint.com/sites/DesignandFeasibility/Shared%20Documents/A/Audi%28NK%29_DE_Ingolstadt/Mach-ID_1666-Lastverteiler" TargetMode="External"/><Relationship Id="rId2048" Type="http://schemas.openxmlformats.org/officeDocument/2006/relationships/hyperlink" Target="https://aluext.sharepoint.com/sites/DesignandFeasibility/Shared%20Documents/M/Manfred%20J.C.%20Niemann_DE_Bremen/Mach-ID_161-Flach%2040x4%20und%2040x5" TargetMode="External"/><Relationship Id="rId2255" Type="http://schemas.openxmlformats.org/officeDocument/2006/relationships/hyperlink" Target="https://aluext.sharepoint.com/sites/DesignandFeasibility/Lists/FeasibilityMainDB/DispForm.aspx?ID=2111" TargetMode="External"/><Relationship Id="rId3653" Type="http://schemas.openxmlformats.org/officeDocument/2006/relationships/hyperlink" Target="https://aluext.sharepoint.com/sites/DesignandFeasibility/_layouts/15/listform.aspx?PageType=4&amp;ListId=48a11f45-f27a-4e70-b33d-a95f67709e8c&amp;ID=456&amp;ContentTypeID=0x01006440C635F0E5064897CB37DE8164FE39" TargetMode="External"/><Relationship Id="rId3860" Type="http://schemas.openxmlformats.org/officeDocument/2006/relationships/hyperlink" Target="https://aluext.sharepoint.com/sites/DesignandFeasibility/_layouts/15/listform.aspx?PageType=4&amp;ListId=48a11f45-f27a-4e70-b33d-a95f67709e8c&amp;ID=249&amp;ContentTypeID=0x01006440C635F0E5064897CB37DE8164FE39" TargetMode="External"/><Relationship Id="rId227" Type="http://schemas.openxmlformats.org/officeDocument/2006/relationships/hyperlink" Target="https://aluext.sharepoint.com/sites/DesignandFeasibility/Shared%20Documents/B/BMW%20AG%20Bayerische%20Motoren%20Werke%20AG_DE_Muenchen/Mach-ID_2017-Klemmleiste_G60_SE59" TargetMode="External"/><Relationship Id="rId781" Type="http://schemas.openxmlformats.org/officeDocument/2006/relationships/hyperlink" Target="https://aluext.sharepoint.com/sites/DesignandFeasibility/Shared%20Documents/S/Saint%20Jean%20Industries%20Stuttgart%20GmbH_DE_Ilsfeld-Auenstein/Mach-ID_1454-Spitzquertr&#228;ger" TargetMode="External"/><Relationship Id="rId2462" Type="http://schemas.openxmlformats.org/officeDocument/2006/relationships/hyperlink" Target="https://aluext.sharepoint.com/sites/DesignandFeasibility/Lists/FeasibilityMainDB/DispForm.aspx?ID=1899" TargetMode="External"/><Relationship Id="rId3306" Type="http://schemas.openxmlformats.org/officeDocument/2006/relationships/hyperlink" Target="https://aluext.sharepoint.com/sites/DesignandFeasibility/_layouts/15/listform.aspx?PageType=4&amp;ListId=48a11f45-f27a-4e70-b33d-a95f67709e8c&amp;ID=804&amp;ContentTypeID=0x01006440C635F0E5064897CB37DE8164FE39" TargetMode="External"/><Relationship Id="rId3513" Type="http://schemas.openxmlformats.org/officeDocument/2006/relationships/hyperlink" Target="https://aluext.sharepoint.com/sites/DesignandFeasibility/_layouts/15/listform.aspx?PageType=4&amp;ListId=48a11f45-f27a-4e70-b33d-a95f67709e8c&amp;ID=596&amp;ContentTypeID=0x01006440C635F0E5064897CB37DE8164FE39" TargetMode="External"/><Relationship Id="rId3720" Type="http://schemas.openxmlformats.org/officeDocument/2006/relationships/hyperlink" Target="https://aluext.sharepoint.com/sites/DesignandFeasibility/_layouts/15/listform.aspx?PageType=4&amp;ListId=48a11f45-f27a-4e70-b33d-a95f67709e8c&amp;ID=389&amp;ContentTypeID=0x01006440C635F0E5064897CB37DE8164FE39" TargetMode="External"/><Relationship Id="rId434" Type="http://schemas.openxmlformats.org/officeDocument/2006/relationships/hyperlink" Target="https://aluext.sharepoint.com/sites/DesignandFeasibility/Shared%20Documents/H/HAI%20Hammerer%20Aluminium%20Industries%20Extrusion%20GmbH_AT_Ranshofen/Mach-ID_1809-HAI-Siemens" TargetMode="External"/><Relationship Id="rId641" Type="http://schemas.openxmlformats.org/officeDocument/2006/relationships/hyperlink" Target="https://aluext.sharepoint.com/sites/DesignandFeasibility/Shared%20Documents/R/Rightons_GB_Wednesbury/Mach-ID_1595-Rightons_3Flatb_6082T6" TargetMode="External"/><Relationship Id="rId1064" Type="http://schemas.openxmlformats.org/officeDocument/2006/relationships/hyperlink" Target="https://aluext.sharepoint.com/sites/DesignandFeasibility/Shared%20Documents/T/Tomobil%20GmbH_DE_Baienfurt/Mach-ID_1170-Profile_Fahrzeugbau" TargetMode="External"/><Relationship Id="rId1271" Type="http://schemas.openxmlformats.org/officeDocument/2006/relationships/hyperlink" Target="https://aluext.sharepoint.com/sites/DesignandFeasibility/Shared%20Documents/P/Panne%20Allendorfer_DE_Greifenstein/Mach-ID_963-Cold%20drawn%20round%20bar%207075%20T6" TargetMode="External"/><Relationship Id="rId2115" Type="http://schemas.openxmlformats.org/officeDocument/2006/relationships/hyperlink" Target="https://aluext.sharepoint.com/sites/DesignandFeasibility/Shared%20Documents/V/Volkswagen_DE_Wolfsburg/Mach-ID_82-" TargetMode="External"/><Relationship Id="rId2322" Type="http://schemas.openxmlformats.org/officeDocument/2006/relationships/hyperlink" Target="https://aluext.sharepoint.com/sites/DesignandFeasibility/Lists/FeasibilityMainDB/DispForm.aspx?ID=2039" TargetMode="External"/><Relationship Id="rId501" Type="http://schemas.openxmlformats.org/officeDocument/2006/relationships/hyperlink" Target="https://aluext.sharepoint.com/sites/DesignandFeasibility/Shared%20Documents/H/Hydro%20Extrusion%20Lichtervelde%20NV-SA_BE_Lichtervelde/Mach-ID_1741-Talgo" TargetMode="External"/><Relationship Id="rId1131" Type="http://schemas.openxmlformats.org/officeDocument/2006/relationships/hyperlink" Target="https://aluext.sharepoint.com/sites/DesignandFeasibility/Shared%20Documents/D/Dura%20FR%20Bi&#232;vres(NK)_FR_Bi&#232;vres/Mach-ID_1103-Bentley%20BY63x%20Aufpralltr&#228;ger" TargetMode="External"/><Relationship Id="rId3096" Type="http://schemas.openxmlformats.org/officeDocument/2006/relationships/hyperlink" Target="https://aluext.sharepoint.com/sites/DesignandFeasibility/_layouts/15/listform.aspx?PageType=4&amp;ListId=48a11f45-f27a-4e70-b33d-a95f67709e8c&amp;ID=1014&amp;ContentTypeID=0x01006440C635F0E5064897CB37DE8164FE39" TargetMode="External"/><Relationship Id="rId1948" Type="http://schemas.openxmlformats.org/officeDocument/2006/relationships/hyperlink" Target="https://aluext.sharepoint.com/sites/DesignandFeasibility/Shared%20Documents/N/NAMMO_NO_Raufoss/Mach-ID_274-EXtruded%20Round%20Bar%20in%207075" TargetMode="External"/><Relationship Id="rId3163" Type="http://schemas.openxmlformats.org/officeDocument/2006/relationships/hyperlink" Target="https://aluext.sharepoint.com/sites/DesignandFeasibility/_layouts/15/listform.aspx?PageType=4&amp;ListId=48a11f45-f27a-4e70-b33d-a95f67709e8c&amp;ID=947&amp;ContentTypeID=0x01006440C635F0E5064897CB37DE8164FE39" TargetMode="External"/><Relationship Id="rId3370" Type="http://schemas.openxmlformats.org/officeDocument/2006/relationships/hyperlink" Target="https://aluext.sharepoint.com/sites/DesignandFeasibility/_layouts/15/listform.aspx?PageType=4&amp;ListId=48a11f45-f27a-4e70-b33d-a95f67709e8c&amp;ID=740&amp;ContentTypeID=0x01006440C635F0E5064897CB37DE8164FE39" TargetMode="External"/><Relationship Id="rId4007" Type="http://schemas.openxmlformats.org/officeDocument/2006/relationships/hyperlink" Target="https://aluext.sharepoint.com/sites/DesignandFeasibility/_layouts/15/listform.aspx?PageType=4&amp;ListId=48a11f45-f27a-4e70-b33d-a95f67709e8c&amp;ID=102&amp;ContentTypeID=0x01006440C635F0E5064897CB37DE8164FE39" TargetMode="External"/><Relationship Id="rId291" Type="http://schemas.openxmlformats.org/officeDocument/2006/relationships/hyperlink" Target="https://aluext.sharepoint.com/sites/DesignandFeasibility/Shared%20Documents/G/Gumax%28NK%29_NL_Eindhoven/Mach-ID_1952-ALP-Profile" TargetMode="External"/><Relationship Id="rId1808" Type="http://schemas.openxmlformats.org/officeDocument/2006/relationships/hyperlink" Target="https://aluext.sharepoint.com/sites/DesignandFeasibility/Shared%20Documents/J/Jenny%20Waltle%20GmbH_AT_Frastanz/Mach-ID_417-417-WZ_28997_Fallstangenbefestigung_12489" TargetMode="External"/><Relationship Id="rId3023" Type="http://schemas.openxmlformats.org/officeDocument/2006/relationships/hyperlink" Target="https://aluext.sharepoint.com/sites/DesignandFeasibility/_layouts/15/listform.aspx?PageType=4&amp;ListId=48a11f45-f27a-4e70-b33d-a95f67709e8c&amp;ID=1088&amp;ContentTypeID=0x01006440C635F0E5064897CB37DE8164FE39" TargetMode="External"/><Relationship Id="rId151" Type="http://schemas.openxmlformats.org/officeDocument/2006/relationships/hyperlink" Target="https://aluext.sharepoint.com/sites/DesignandFeasibility/Shared%20Documents/B/Bega%20Gantenbrink-Leuchten%20KG_DE_Menden/Mach-ID_2094-24001530" TargetMode="External"/><Relationship Id="rId3230" Type="http://schemas.openxmlformats.org/officeDocument/2006/relationships/hyperlink" Target="https://aluext.sharepoint.com/sites/DesignandFeasibility/_layouts/15/listform.aspx?PageType=4&amp;ListId=48a11f45-f27a-4e70-b33d-a95f67709e8c&amp;ID=880&amp;ContentTypeID=0x01006440C635F0E5064897CB37DE8164FE39" TargetMode="External"/><Relationship Id="rId2789" Type="http://schemas.openxmlformats.org/officeDocument/2006/relationships/hyperlink" Target="https://aluext.sharepoint.com/sites/DesignandFeasibility/_layouts/15/listform.aspx?PageType=4&amp;ListId=48a11f45-f27a-4e70-b33d-a95f67709e8c&amp;ID=1322&amp;ContentTypeID=0x01006440C635F0E5064897CB37DE8164FE39" TargetMode="External"/><Relationship Id="rId2996" Type="http://schemas.openxmlformats.org/officeDocument/2006/relationships/hyperlink" Target="https://aluext.sharepoint.com/sites/DesignandFeasibility/_layouts/15/listform.aspx?PageType=4&amp;ListId=48a11f45-f27a-4e70-b33d-a95f67709e8c&amp;ID=1115&amp;ContentTypeID=0x01006440C635F0E5064897CB37DE8164FE39" TargetMode="External"/><Relationship Id="rId968" Type="http://schemas.openxmlformats.org/officeDocument/2006/relationships/hyperlink" Target="https://aluext.sharepoint.com/sites/DesignandFeasibility/Shared%20Documents/F/Fucine%20Umbre_IT_Terni/Mach-ID_1266-Extruded%20RB%207075%20T73511" TargetMode="External"/><Relationship Id="rId1598" Type="http://schemas.openxmlformats.org/officeDocument/2006/relationships/hyperlink" Target="https://aluext.sharepoint.com/sites/DesignandFeasibility/Shared%20Documents/S/Siemens_DE_Amberg/Mach-ID_630-Displayrahmen" TargetMode="External"/><Relationship Id="rId2649" Type="http://schemas.openxmlformats.org/officeDocument/2006/relationships/hyperlink" Target="https://aluext.sharepoint.com/sites/DesignandFeasibility/Lists/FeasibilityMainDB/DispForm.aspx?ID=1712" TargetMode="External"/><Relationship Id="rId2856" Type="http://schemas.openxmlformats.org/officeDocument/2006/relationships/hyperlink" Target="https://aluext.sharepoint.com/sites/DesignandFeasibility/_layouts/15/listform.aspx?PageType=4&amp;ListId=48a11f45-f27a-4e70-b33d-a95f67709e8c&amp;ID=1255&amp;ContentTypeID=0x01006440C635F0E5064897CB37DE8164FE39" TargetMode="External"/><Relationship Id="rId3907" Type="http://schemas.openxmlformats.org/officeDocument/2006/relationships/hyperlink" Target="https://aluext.sharepoint.com/sites/DesignandFeasibility/_layouts/15/listform.aspx?PageType=4&amp;ListId=48a11f45-f27a-4e70-b33d-a95f67709e8c&amp;ID=202&amp;ContentTypeID=0x01006440C635F0E5064897CB37DE8164FE39" TargetMode="External"/><Relationship Id="rId97" Type="http://schemas.openxmlformats.org/officeDocument/2006/relationships/hyperlink" Target="https://aluext.sharepoint.com/sites/DesignandFeasibility/Shared%20Documents/P/Peri%20Werk%20Weissenhorn%20GmbH%20%26%20Co%20K_DE_Weissenhorn/Mach-ID_2148-P72_Strebenprofil" TargetMode="External"/><Relationship Id="rId828" Type="http://schemas.openxmlformats.org/officeDocument/2006/relationships/hyperlink" Target="https://aluext.sharepoint.com/sites/DesignandFeasibility/Shared%20Documents/A/Alumeco%20Sverige_SE_Solna/Mach-ID_1407-Alumeco_3%20new%20dimension_6082T6" TargetMode="External"/><Relationship Id="rId1458" Type="http://schemas.openxmlformats.org/officeDocument/2006/relationships/hyperlink" Target="https://aluext.sharepoint.com/sites/DesignandFeasibility/Shared%20Documents/W/Westdeutscher%20Metallhandel%20GmbH_DE_Essen/Mach-ID_774-Extruded%20Round%20Bar%206061%20T6511" TargetMode="External"/><Relationship Id="rId1665" Type="http://schemas.openxmlformats.org/officeDocument/2006/relationships/hyperlink" Target="https://aluext.sharepoint.com/sites/DesignandFeasibility/Shared%20Documents/B/Bikar_DE_Bad%20Berleburg/Mach-ID_561-Bikar_non_standards" TargetMode="External"/><Relationship Id="rId1872" Type="http://schemas.openxmlformats.org/officeDocument/2006/relationships/hyperlink" Target="https://aluext.sharepoint.com/sites/DesignandFeasibility/Shared%20Documents/K/Kastens%20&amp;%20Knauer_DE_Lilienthal/Mach-ID_351-Extruded%20Round%20bar%207075" TargetMode="External"/><Relationship Id="rId2509" Type="http://schemas.openxmlformats.org/officeDocument/2006/relationships/hyperlink" Target="https://aluext.sharepoint.com/sites/DesignandFeasibility/Lists/FeasibilityMainDB/DispForm.aspx?ID=1852" TargetMode="External"/><Relationship Id="rId2716" Type="http://schemas.openxmlformats.org/officeDocument/2006/relationships/hyperlink" Target="https://aluext.sharepoint.com/sites/DesignandFeasibility/Lists/FeasibilityMainDB/DispForm.aspx?ID=1645" TargetMode="External"/><Relationship Id="rId1318" Type="http://schemas.openxmlformats.org/officeDocument/2006/relationships/hyperlink" Target="https://aluext.sharepoint.com/sites/DesignandFeasibility/Shared%20Documents/N/Nilo_Si_Singapur/Mach-ID_915-Extruded%20Rond%20Bar%20AlEco62Sn" TargetMode="External"/><Relationship Id="rId1525" Type="http://schemas.openxmlformats.org/officeDocument/2006/relationships/hyperlink" Target="https://aluext.sharepoint.com/sites/DesignandFeasibility/Shared%20Documents/P/PWP%20Sa_CH_Payerne/Mach-ID_706-706-WZ_28936" TargetMode="External"/><Relationship Id="rId2923" Type="http://schemas.openxmlformats.org/officeDocument/2006/relationships/hyperlink" Target="https://aluext.sharepoint.com/sites/DesignandFeasibility/_layouts/15/listform.aspx?PageType=4&amp;ListId=48a11f45-f27a-4e70-b33d-a95f67709e8c&amp;ID=1188&amp;ContentTypeID=0x01006440C635F0E5064897CB37DE8164FE39" TargetMode="External"/><Relationship Id="rId1732" Type="http://schemas.openxmlformats.org/officeDocument/2006/relationships/hyperlink" Target="https://aluext.sharepoint.com/sites/DesignandFeasibility/Shared%20Documents/R/Robert%20Bosch_FR_Venissieux/Mach-ID_493-pilot%20head" TargetMode="External"/><Relationship Id="rId24" Type="http://schemas.openxmlformats.org/officeDocument/2006/relationships/hyperlink" Target="https://aluext.sharepoint.com/sites/DesignandFeasibility/Shared%20Documents/R/Rival%20A-S_DK_Skanderborg/Mach-ID_2221-%C3%98300x50_round_tube" TargetMode="External"/><Relationship Id="rId2299" Type="http://schemas.openxmlformats.org/officeDocument/2006/relationships/hyperlink" Target="https://aluext.sharepoint.com/sites/DesignandFeasibility/Lists/FeasibilityMainDB/DispForm.aspx?ID=2063" TargetMode="External"/><Relationship Id="rId3697" Type="http://schemas.openxmlformats.org/officeDocument/2006/relationships/hyperlink" Target="https://aluext.sharepoint.com/sites/DesignandFeasibility/_layouts/15/listform.aspx?PageType=4&amp;ListId=48a11f45-f27a-4e70-b33d-a95f67709e8c&amp;ID=412&amp;ContentTypeID=0x01006440C635F0E5064897CB37DE8164FE39" TargetMode="External"/><Relationship Id="rId3557" Type="http://schemas.openxmlformats.org/officeDocument/2006/relationships/hyperlink" Target="https://aluext.sharepoint.com/sites/DesignandFeasibility/_layouts/15/listform.aspx?PageType=4&amp;ListId=48a11f45-f27a-4e70-b33d-a95f67709e8c&amp;ID=552&amp;ContentTypeID=0x01006440C635F0E5064897CB37DE8164FE39" TargetMode="External"/><Relationship Id="rId3764" Type="http://schemas.openxmlformats.org/officeDocument/2006/relationships/hyperlink" Target="https://aluext.sharepoint.com/sites/DesignandFeasibility/_layouts/15/listform.aspx?PageType=4&amp;ListId=48a11f45-f27a-4e70-b33d-a95f67709e8c&amp;ID=345&amp;ContentTypeID=0x01006440C635F0E5064897CB37DE8164FE39" TargetMode="External"/><Relationship Id="rId3971" Type="http://schemas.openxmlformats.org/officeDocument/2006/relationships/hyperlink" Target="https://aluext.sharepoint.com/sites/DesignandFeasibility/_layouts/15/listform.aspx?PageType=4&amp;ListId=48a11f45-f27a-4e70-b33d-a95f67709e8c&amp;ID=138&amp;ContentTypeID=0x01006440C635F0E5064897CB37DE8164FE39" TargetMode="External"/><Relationship Id="rId478" Type="http://schemas.openxmlformats.org/officeDocument/2006/relationships/hyperlink" Target="https://aluext.sharepoint.com/sites/DesignandFeasibility/Shared%20Documents/K/Kohl%20Automotive%28NK%29_DE_Treuenbrietzen/Mach-ID_1765-Halter_Crashelement" TargetMode="External"/><Relationship Id="rId685" Type="http://schemas.openxmlformats.org/officeDocument/2006/relationships/hyperlink" Target="https://aluext.sharepoint.com/sites/DesignandFeasibility/Shared%20Documents/D/Dura%20Automotive%20Systems(NK)_DE_L&#252;denscheid/Mach-ID_1551-Batterierahmen_PPE51" TargetMode="External"/><Relationship Id="rId892" Type="http://schemas.openxmlformats.org/officeDocument/2006/relationships/hyperlink" Target="https://aluext.sharepoint.com/sites/DesignandFeasibility/Shared%20Documents/S/Siemens_DE_Krefeld/Mach-ID_1343-Seitenwandmodule" TargetMode="External"/><Relationship Id="rId2159" Type="http://schemas.openxmlformats.org/officeDocument/2006/relationships/hyperlink" Target="https://aluext.sharepoint.com/sites/DesignandFeasibility/Lists/FeasibilityMainDB/DispForm.aspx?ID=2207" TargetMode="External"/><Relationship Id="rId2366" Type="http://schemas.openxmlformats.org/officeDocument/2006/relationships/hyperlink" Target="https://aluext.sharepoint.com/sites/DesignandFeasibility/Lists/FeasibilityMainDB/DispForm.aspx?ID=1995" TargetMode="External"/><Relationship Id="rId2573" Type="http://schemas.openxmlformats.org/officeDocument/2006/relationships/hyperlink" Target="https://aluext.sharepoint.com/sites/DesignandFeasibility/Lists/FeasibilityMainDB/DispForm.aspx?ID=1788" TargetMode="External"/><Relationship Id="rId2780" Type="http://schemas.openxmlformats.org/officeDocument/2006/relationships/hyperlink" Target="https://aluext.sharepoint.com/sites/DesignandFeasibility/Lists/FeasibilityMainDB/DispForm.aspx?ID=1557" TargetMode="External"/><Relationship Id="rId3417" Type="http://schemas.openxmlformats.org/officeDocument/2006/relationships/hyperlink" Target="https://aluext.sharepoint.com/sites/DesignandFeasibility/Lists/FeasibilityMainDB/DispForm.aspx?ID=692" TargetMode="External"/><Relationship Id="rId3624" Type="http://schemas.openxmlformats.org/officeDocument/2006/relationships/hyperlink" Target="https://aluext.sharepoint.com/sites/DesignandFeasibility/_layouts/15/listform.aspx?PageType=4&amp;ListId=48a11f45-f27a-4e70-b33d-a95f67709e8c&amp;ID=485&amp;ContentTypeID=0x01006440C635F0E5064897CB37DE8164FE39" TargetMode="External"/><Relationship Id="rId3831" Type="http://schemas.openxmlformats.org/officeDocument/2006/relationships/hyperlink" Target="https://aluext.sharepoint.com/sites/DesignandFeasibility/_layouts/15/listform.aspx?PageType=4&amp;ListId=48a11f45-f27a-4e70-b33d-a95f67709e8c&amp;ID=278&amp;ContentTypeID=0x01006440C635F0E5064897CB37DE8164FE39" TargetMode="External"/><Relationship Id="rId338" Type="http://schemas.openxmlformats.org/officeDocument/2006/relationships/hyperlink" Target="https://aluext.sharepoint.com/sites/DesignandFeasibility/Shared%20Documents/S/Stadler%20Spanien%28NK%29_ES_Valencia/Mach-ID_1905-Stadler_Renfe" TargetMode="External"/><Relationship Id="rId545" Type="http://schemas.openxmlformats.org/officeDocument/2006/relationships/hyperlink" Target="https://aluext.sharepoint.com/sites/DesignandFeasibility/Shared%20Documents/B/BMW%20AG%20Bayerische%20Motoren%20Werke%20AG_DE_Muenchen/Mach-ID_1697-Torsionsstrebe_PHEV_neu" TargetMode="External"/><Relationship Id="rId752" Type="http://schemas.openxmlformats.org/officeDocument/2006/relationships/hyperlink" Target="https://aluext.sharepoint.com/sites/DesignandFeasibility/Shared%20Documents/M/Manfred%20J.C.%20Niemann_DE_Nuernberg/Mach-ID_1484-Rund%2025%20gezogen" TargetMode="External"/><Relationship Id="rId1175" Type="http://schemas.openxmlformats.org/officeDocument/2006/relationships/hyperlink" Target="https://aluext.sharepoint.com/sites/DesignandFeasibility/Shared%20Documents/C/Cometal_DE_Weinstadt/Mach-ID_1059-Extruded%20Solid%20Profile%202007%20T4" TargetMode="External"/><Relationship Id="rId1382" Type="http://schemas.openxmlformats.org/officeDocument/2006/relationships/hyperlink" Target="https://aluext.sharepoint.com/sites/DesignandFeasibility/Shared%20Documents/C/Cometal_DE_Weinstadt/Mach-ID_850-Drawn%20round%20bar%207075" TargetMode="External"/><Relationship Id="rId2019" Type="http://schemas.openxmlformats.org/officeDocument/2006/relationships/hyperlink" Target="https://aluext.sharepoint.com/sites/DesignandFeasibility/Shared%20Documents/S/Schliess-%20und%20Sicherungssysteme%20GmbH_DE_M&#252;hlhausen/Mach-ID_196-WZ75760A" TargetMode="External"/><Relationship Id="rId2226" Type="http://schemas.openxmlformats.org/officeDocument/2006/relationships/hyperlink" Target="https://aluext.sharepoint.com/sites/DesignandFeasibility/Lists/FeasibilityMainDB/DispForm.aspx?ID=2140" TargetMode="External"/><Relationship Id="rId2433" Type="http://schemas.openxmlformats.org/officeDocument/2006/relationships/hyperlink" Target="https://aluext.sharepoint.com/sites/DesignandFeasibility/Lists/FeasibilityMainDB/DispForm.aspx?ID=1928" TargetMode="External"/><Relationship Id="rId2640" Type="http://schemas.openxmlformats.org/officeDocument/2006/relationships/hyperlink" Target="https://aluext.sharepoint.com/sites/DesignandFeasibility/Lists/FeasibilityMainDB/DispForm.aspx?ID=1721" TargetMode="External"/><Relationship Id="rId405" Type="http://schemas.openxmlformats.org/officeDocument/2006/relationships/hyperlink" Target="https://aluext.sharepoint.com/sites/DesignandFeasibility/Shared%20Documents/S/Scania%28NK%29_SE_S%C3%B6dert%C3%A4lje/Mach-ID_1838-BEV3_Axial_fron_protecion_FSCM21390001" TargetMode="External"/><Relationship Id="rId612" Type="http://schemas.openxmlformats.org/officeDocument/2006/relationships/hyperlink" Target="https://aluext.sharepoint.com/sites/DesignandFeasibility/Shared%20Documents/R/Robert%20Bosch%20DE%20Bamberg(NK)_DE_Bamberg/Mach-ID_1627-Pumpengeh&#228;use_FCEV" TargetMode="External"/><Relationship Id="rId1035" Type="http://schemas.openxmlformats.org/officeDocument/2006/relationships/hyperlink" Target="https://aluext.sharepoint.com/sites/DesignandFeasibility/Shared%20Documents/V/Volkswagen_DE_69%20Wrzesnia%20PL/Mach-ID_1199-Sitzverkleidung%20California" TargetMode="External"/><Relationship Id="rId1242" Type="http://schemas.openxmlformats.org/officeDocument/2006/relationships/hyperlink" Target="https://aluext.sharepoint.com/sites/DesignandFeasibility/Shared%20Documents/M/Mecar_BE_Petit%20Roeulx%20lez%20Nivelles/Mach-ID_992-Extruded%20Sabot%20Profile" TargetMode="External"/><Relationship Id="rId2500" Type="http://schemas.openxmlformats.org/officeDocument/2006/relationships/hyperlink" Target="https://aluext.sharepoint.com/sites/DesignandFeasibility/Lists/FeasibilityMainDB/DispForm.aspx?ID=1861" TargetMode="External"/><Relationship Id="rId1102" Type="http://schemas.openxmlformats.org/officeDocument/2006/relationships/hyperlink" Target="https://aluext.sharepoint.com/sites/DesignandFeasibility/Shared%20Documents/C/Cometal_DE_Wrinstadt/Mach-ID_1132-Drawn%20RB%206262A%20T9%2012mm" TargetMode="External"/><Relationship Id="rId3067" Type="http://schemas.openxmlformats.org/officeDocument/2006/relationships/hyperlink" Target="https://aluext.sharepoint.com/sites/DesignandFeasibility/_layouts/15/listform.aspx?PageType=4&amp;ListId=48a11f45-f27a-4e70-b33d-a95f67709e8c&amp;ID=1044&amp;ContentTypeID=0x01006440C635F0E5064897CB37DE8164FE39" TargetMode="External"/><Relationship Id="rId3274" Type="http://schemas.openxmlformats.org/officeDocument/2006/relationships/hyperlink" Target="https://aluext.sharepoint.com/sites/DesignandFeasibility/_layouts/15/listform.aspx?PageType=4&amp;ListId=48a11f45-f27a-4e70-b33d-a95f67709e8c&amp;ID=836&amp;ContentTypeID=0x01006440C635F0E5064897CB37DE8164FE39" TargetMode="External"/><Relationship Id="rId195" Type="http://schemas.openxmlformats.org/officeDocument/2006/relationships/hyperlink" Target="https://aluext.sharepoint.com/sites/DesignandFeasibility/Shared%20Documents/S/Saint%20Jean%20Industries%20Stuttgart%20GmbH_DE_Ilsfeld-Auenstein/Mach-ID_2049-AMG_Profile_28062" TargetMode="External"/><Relationship Id="rId1919" Type="http://schemas.openxmlformats.org/officeDocument/2006/relationships/hyperlink" Target="https://aluext.sharepoint.com/sites/DesignandFeasibility/Shared%20Documents/A/Aviometal_IT_Arsago%20Seprio/Mach-ID_303-Cold%20worked%20Round%20bar" TargetMode="External"/><Relationship Id="rId3481" Type="http://schemas.openxmlformats.org/officeDocument/2006/relationships/hyperlink" Target="https://aluext.sharepoint.com/sites/DesignandFeasibility/_layouts/15/listform.aspx?PageType=4&amp;ListId=48a11f45-f27a-4e70-b33d-a95f67709e8c&amp;ID=628&amp;ContentTypeID=0x01006440C635F0E5064897CB37DE8164FE39" TargetMode="External"/><Relationship Id="rId2083" Type="http://schemas.openxmlformats.org/officeDocument/2006/relationships/hyperlink" Target="https://aluext.sharepoint.com/sites/DesignandFeasibility/Shared%20Documents/T/Tibnor%20A-S_SE_Eskilstuna/Mach-ID_119-119-Rundstangen_7075_6262A_60_74" TargetMode="External"/><Relationship Id="rId2290" Type="http://schemas.openxmlformats.org/officeDocument/2006/relationships/hyperlink" Target="https://aluext.sharepoint.com/sites/DesignandFeasibility/Lists/FeasibilityMainDB/DispForm.aspx?ID=2072" TargetMode="External"/><Relationship Id="rId3134" Type="http://schemas.openxmlformats.org/officeDocument/2006/relationships/hyperlink" Target="https://aluext.sharepoint.com/sites/DesignandFeasibility/_layouts/15/listform.aspx?PageType=4&amp;ListId=48a11f45-f27a-4e70-b33d-a95f67709e8c&amp;ID=976&amp;ContentTypeID=0x01006440C635F0E5064897CB37DE8164FE39" TargetMode="External"/><Relationship Id="rId3341" Type="http://schemas.openxmlformats.org/officeDocument/2006/relationships/hyperlink" Target="https://aluext.sharepoint.com/sites/DesignandFeasibility/_layouts/15/listform.aspx?PageType=4&amp;ListId=48a11f45-f27a-4e70-b33d-a95f67709e8c&amp;ID=769&amp;ContentTypeID=0x01006440C635F0E5064897CB37DE8164FE39" TargetMode="External"/><Relationship Id="rId262" Type="http://schemas.openxmlformats.org/officeDocument/2006/relationships/hyperlink" Target="https://aluext.sharepoint.com/sites/DesignandFeasibility/Shared%20Documents/A/Alstom%20Translohr%28NK%29_FR_Hangenbieten/Mach-ID_1981-NTL" TargetMode="External"/><Relationship Id="rId2150" Type="http://schemas.openxmlformats.org/officeDocument/2006/relationships/hyperlink" Target="https://aluext.sharepoint.com/sites/DesignandFeasibility/Lists/FeasibilityMainDB/DispForm.aspx?ID=2216" TargetMode="External"/><Relationship Id="rId3201" Type="http://schemas.openxmlformats.org/officeDocument/2006/relationships/hyperlink" Target="https://aluext.sharepoint.com/sites/DesignandFeasibility/_layouts/15/listform.aspx?PageType=4&amp;ListId=48a11f45-f27a-4e70-b33d-a95f67709e8c&amp;ID=909&amp;ContentTypeID=0x01006440C635F0E5064897CB37DE8164FE39" TargetMode="External"/><Relationship Id="rId122" Type="http://schemas.openxmlformats.org/officeDocument/2006/relationships/hyperlink" Target="https://aluext.sharepoint.com/sites/DesignandFeasibility/Shared%20Documents/F/Friedrich%20Ischebeck%20GmbH_DE_Ennepetal/Mach-ID_2123-L%C3%A4ngstr%C3%A4ger_Combi_Paneel" TargetMode="External"/><Relationship Id="rId2010" Type="http://schemas.openxmlformats.org/officeDocument/2006/relationships/hyperlink" Target="https://aluext.sharepoint.com/sites/DesignandFeasibility/Shared%20Documents/B/Bode_DE_Kassel/Mach-ID_208-925-1415-000" TargetMode="External"/><Relationship Id="rId1569" Type="http://schemas.openxmlformats.org/officeDocument/2006/relationships/hyperlink" Target="https://aluext.sharepoint.com/sites/DesignandFeasibility/Shared%20Documents/K/KDK%20Mechanik%20CZ%20Kostelec%20na%20Han%C3%A9%28NK%29_CZ_Kostelec%20na%20Han%C3%A9/Mach-ID_660-660-KDK_WZ_46341" TargetMode="External"/><Relationship Id="rId2967" Type="http://schemas.openxmlformats.org/officeDocument/2006/relationships/hyperlink" Target="https://aluext.sharepoint.com/sites/DesignandFeasibility/_layouts/15/listform.aspx?PageType=4&amp;ListId=48a11f45-f27a-4e70-b33d-a95f67709e8c&amp;ID=1144&amp;ContentTypeID=0x01006440C635F0E5064897CB37DE8164FE39" TargetMode="External"/><Relationship Id="rId939" Type="http://schemas.openxmlformats.org/officeDocument/2006/relationships/hyperlink" Target="https://aluext.sharepoint.com/sites/DesignandFeasibility/Shared%20Documents/B/Bode_DE_Kassel/Mach-ID_1296-8681-95-0-XX-230" TargetMode="External"/><Relationship Id="rId1776" Type="http://schemas.openxmlformats.org/officeDocument/2006/relationships/hyperlink" Target="https://aluext.sharepoint.com/sites/DesignandFeasibility/Shared%20Documents/B/BMW%20AG%20Bayerische%20Motoren%20Werke%20AG_DE_Muenchen/Mach-ID_449-Variante_9894264" TargetMode="External"/><Relationship Id="rId1983" Type="http://schemas.openxmlformats.org/officeDocument/2006/relationships/hyperlink" Target="https://aluext.sharepoint.com/sites/DesignandFeasibility/Shared%20Documents/B/Bonetti_IT_Genova/Mach-ID_239-Extruded%20Round%20Bar%207175" TargetMode="External"/><Relationship Id="rId2827" Type="http://schemas.openxmlformats.org/officeDocument/2006/relationships/hyperlink" Target="https://aluext.sharepoint.com/sites/DesignandFeasibility/_layouts/15/listform.aspx?PageType=4&amp;ListId=48a11f45-f27a-4e70-b33d-a95f67709e8c&amp;ID=1284&amp;ContentTypeID=0x01006440C635F0E5064897CB37DE8164FE39" TargetMode="External"/><Relationship Id="rId4042" Type="http://schemas.openxmlformats.org/officeDocument/2006/relationships/hyperlink" Target="https://aluext.sharepoint.com/sites/DesignandFeasibility/_layouts/15/listform.aspx?PageType=4&amp;ListId=48a11f45-f27a-4e70-b33d-a95f67709e8c&amp;ID=67&amp;ContentTypeID=0x01006440C635F0E5064897CB37DE8164FE39" TargetMode="External"/><Relationship Id="rId68" Type="http://schemas.openxmlformats.org/officeDocument/2006/relationships/hyperlink" Target="https://aluext.sharepoint.com/sites/DesignandFeasibility/Shared%20Documents/A/Atlas%20Copco%28NK%29_BE_Aartselaar/Mach-ID_2177-Big_fabricated_tube" TargetMode="External"/><Relationship Id="rId1429" Type="http://schemas.openxmlformats.org/officeDocument/2006/relationships/hyperlink" Target="https://aluext.sharepoint.com/sites/DesignandFeasibility/Shared%20Documents/E/EVDK_DE_Langenfeld/Mach-ID_803-Spezialprofile" TargetMode="External"/><Relationship Id="rId1636" Type="http://schemas.openxmlformats.org/officeDocument/2006/relationships/hyperlink" Target="https://aluext.sharepoint.com/sites/DesignandFeasibility/Shared%20Documents/B/BIKAR-METALLE%20GmbH_DE_Bad%20Berleburg/Mach-ID_592-Rohre%20oder%20Rundstange_6061_diverse%20L&#228;ngen/Durchmesser" TargetMode="External"/><Relationship Id="rId1843" Type="http://schemas.openxmlformats.org/officeDocument/2006/relationships/hyperlink" Target="https://aluext.sharepoint.com/sites/DesignandFeasibility/Shared%20Documents/T/ThyssenKrupp%20Aerospace%20UK_GB_Birmingham/Mach-ID_380-Flat_210x22_7149T73511_Thyssen" TargetMode="External"/><Relationship Id="rId1703" Type="http://schemas.openxmlformats.org/officeDocument/2006/relationships/hyperlink" Target="https://aluext.sharepoint.com/sites/DesignandFeasibility/Shared%20Documents/V/Valmet_FL_Uusikaupunki_Fi_Uusikaupunki/Mach-ID_522-Geh&#228;useprofil" TargetMode="External"/><Relationship Id="rId1910" Type="http://schemas.openxmlformats.org/officeDocument/2006/relationships/hyperlink" Target="https://aluext.sharepoint.com/sites/DesignandFeasibility/Shared%20Documents/J/Jenny%20Waltle%20GmbH_AT_Frastanz/Mach-ID_313-313-WZ_28371_Wandhalterprofil_SD" TargetMode="External"/><Relationship Id="rId3668" Type="http://schemas.openxmlformats.org/officeDocument/2006/relationships/hyperlink" Target="https://aluext.sharepoint.com/sites/DesignandFeasibility/_layouts/15/listform.aspx?PageType=4&amp;ListId=48a11f45-f27a-4e70-b33d-a95f67709e8c&amp;ID=441&amp;ContentTypeID=0x01006440C635F0E5064897CB37DE8164FE39" TargetMode="External"/><Relationship Id="rId3875" Type="http://schemas.openxmlformats.org/officeDocument/2006/relationships/hyperlink" Target="https://aluext.sharepoint.com/sites/DesignandFeasibility/_layouts/15/listform.aspx?PageType=4&amp;ListId=48a11f45-f27a-4e70-b33d-a95f67709e8c&amp;ID=234&amp;ContentTypeID=0x01006440C635F0E5064897CB37DE8164FE39" TargetMode="External"/><Relationship Id="rId589" Type="http://schemas.openxmlformats.org/officeDocument/2006/relationships/hyperlink" Target="https://aluext.sharepoint.com/sites/DesignandFeasibility/Shared%20Documents/U/UACJ%28NK%29_MX_San%20Miguel/Mach-ID_1651-Crush_Can" TargetMode="External"/><Relationship Id="rId796" Type="http://schemas.openxmlformats.org/officeDocument/2006/relationships/hyperlink" Target="https://aluext.sharepoint.com/sites/DesignandFeasibility/Shared%20Documents/R/REynolds_FR_Scionzier/Mach-ID_1439-Drawn%20RB%202017%20A%20T3%20Dm%2024mm" TargetMode="External"/><Relationship Id="rId2477" Type="http://schemas.openxmlformats.org/officeDocument/2006/relationships/hyperlink" Target="https://aluext.sharepoint.com/sites/DesignandFeasibility/Lists/FeasibilityMainDB/DispForm.aspx?ID=1884" TargetMode="External"/><Relationship Id="rId2684" Type="http://schemas.openxmlformats.org/officeDocument/2006/relationships/hyperlink" Target="https://aluext.sharepoint.com/sites/DesignandFeasibility/Lists/FeasibilityMainDB/DispForm.aspx?ID=1677" TargetMode="External"/><Relationship Id="rId3528" Type="http://schemas.openxmlformats.org/officeDocument/2006/relationships/hyperlink" Target="https://aluext.sharepoint.com/sites/DesignandFeasibility/_layouts/15/listform.aspx?PageType=4&amp;ListId=48a11f45-f27a-4e70-b33d-a95f67709e8c&amp;ID=581&amp;ContentTypeID=0x01006440C635F0E5064897CB37DE8164FE39" TargetMode="External"/><Relationship Id="rId3735" Type="http://schemas.openxmlformats.org/officeDocument/2006/relationships/hyperlink" Target="https://aluext.sharepoint.com/sites/DesignandFeasibility/_layouts/15/listform.aspx?PageType=4&amp;ListId=48a11f45-f27a-4e70-b33d-a95f67709e8c&amp;ID=374&amp;ContentTypeID=0x01006440C635F0E5064897CB37DE8164FE39" TargetMode="External"/><Relationship Id="rId449" Type="http://schemas.openxmlformats.org/officeDocument/2006/relationships/hyperlink" Target="https://aluext.sharepoint.com/sites/DesignandFeasibility/Shared%20Documents/A/Allucan%28NK%29_CH_Bremgarten/Mach-ID_1794-Rohr" TargetMode="External"/><Relationship Id="rId656" Type="http://schemas.openxmlformats.org/officeDocument/2006/relationships/hyperlink" Target="https://aluext.sharepoint.com/sites/DesignandFeasibility/Shared%20Documents/A/AmEuro_NL_Gorinchem/Mach-ID_1580-Cold%20finished%20RB%202011%20T3" TargetMode="External"/><Relationship Id="rId863" Type="http://schemas.openxmlformats.org/officeDocument/2006/relationships/hyperlink" Target="https://aluext.sharepoint.com/sites/DesignandFeasibility/Shared%20Documents/M/Maurer%20SE_DE_Muenchen/Mach-ID_1372-Traversenvarianten" TargetMode="External"/><Relationship Id="rId1079" Type="http://schemas.openxmlformats.org/officeDocument/2006/relationships/hyperlink" Target="https://aluext.sharepoint.com/sites/DesignandFeasibility/Shared%20Documents/B/Bosch%20Rexroth_DE_Lohr%20am%20Main/Mach-ID_1155-Profilstange%2046x46" TargetMode="External"/><Relationship Id="rId1286" Type="http://schemas.openxmlformats.org/officeDocument/2006/relationships/hyperlink" Target="https://aluext.sharepoint.com/sites/DesignandFeasibility/Shared%20Documents/T/Tau%20Metalli_IT_Travagliato/Mach-ID_948-Tau_Flat%20200x75%20mm" TargetMode="External"/><Relationship Id="rId1493" Type="http://schemas.openxmlformats.org/officeDocument/2006/relationships/hyperlink" Target="https://aluext.sharepoint.com/sites/DesignandFeasibility/Shared%20Documents/S/Sykatec_DE_DE_Erlangen/Mach-ID_738-B35688" TargetMode="External"/><Relationship Id="rId2337" Type="http://schemas.openxmlformats.org/officeDocument/2006/relationships/hyperlink" Target="https://aluext.sharepoint.com/sites/DesignandFeasibility/Lists/FeasibilityMainDB/DispForm.aspx?ID=2024" TargetMode="External"/><Relationship Id="rId2544" Type="http://schemas.openxmlformats.org/officeDocument/2006/relationships/hyperlink" Target="https://aluext.sharepoint.com/sites/DesignandFeasibility/Lists/FeasibilityMainDB/DispForm.aspx?ID=1817" TargetMode="External"/><Relationship Id="rId2891" Type="http://schemas.openxmlformats.org/officeDocument/2006/relationships/hyperlink" Target="https://aluext.sharepoint.com/sites/DesignandFeasibility/_layouts/15/listform.aspx?PageType=4&amp;ListId=48a11f45-f27a-4e70-b33d-a95f67709e8c&amp;ID=1220&amp;ContentTypeID=0x01006440C635F0E5064897CB37DE8164FE39" TargetMode="External"/><Relationship Id="rId3942" Type="http://schemas.openxmlformats.org/officeDocument/2006/relationships/hyperlink" Target="https://aluext.sharepoint.com/sites/DesignandFeasibility/_layouts/15/listform.aspx?PageType=4&amp;ListId=48a11f45-f27a-4e70-b33d-a95f67709e8c&amp;ID=167&amp;ContentTypeID=0x01006440C635F0E5064897CB37DE8164FE39" TargetMode="External"/><Relationship Id="rId309" Type="http://schemas.openxmlformats.org/officeDocument/2006/relationships/hyperlink" Target="https://aluext.sharepoint.com/sites/DesignandFeasibility/Shared%20Documents/G/Glashuette%20Limburg%20Leuchten%20GmbH%20%26%20Co%20KG_DE_Limburg/Mach-ID_1934-LED-Tr%C3%A4ger" TargetMode="External"/><Relationship Id="rId516" Type="http://schemas.openxmlformats.org/officeDocument/2006/relationships/hyperlink" Target="https://aluext.sharepoint.com/sites/DesignandFeasibility/Shared%20Documents/A/Apra-Geraetebau%20GmbH%20Chemnitz_DE_Neukirchen/Mach-ID_1726-Projekt_eCube" TargetMode="External"/><Relationship Id="rId1146" Type="http://schemas.openxmlformats.org/officeDocument/2006/relationships/hyperlink" Target="https://aluext.sharepoint.com/sites/DesignandFeasibility/Shared%20Documents/H/Hitach%20Rail%20Europe%20%20Ltd(NK)_GB_Newton%20Aycliffe/Mach-ID_1088-Absorption%20Blocks" TargetMode="External"/><Relationship Id="rId2751" Type="http://schemas.openxmlformats.org/officeDocument/2006/relationships/hyperlink" Target="https://aluext.sharepoint.com/sites/DesignandFeasibility/Lists/FeasibilityMainDB/DispForm.aspx?ID=1610" TargetMode="External"/><Relationship Id="rId3802" Type="http://schemas.openxmlformats.org/officeDocument/2006/relationships/hyperlink" Target="https://aluext.sharepoint.com/sites/DesignandFeasibility/_layouts/15/listform.aspx?PageType=4&amp;ListId=48a11f45-f27a-4e70-b33d-a95f67709e8c&amp;ID=307&amp;ContentTypeID=0x01006440C635F0E5064897CB37DE8164FE39" TargetMode="External"/><Relationship Id="rId723" Type="http://schemas.openxmlformats.org/officeDocument/2006/relationships/hyperlink" Target="https://aluext.sharepoint.com/sites/DesignandFeasibility/Shared%20Documents/B/Brehm_DE_Ulm/Mach-ID_1513-Cold%20drawn%20RB%206262A%20T8%20Dm%2013mm" TargetMode="External"/><Relationship Id="rId930" Type="http://schemas.openxmlformats.org/officeDocument/2006/relationships/hyperlink" Target="https://aluext.sharepoint.com/sites/DesignandFeasibility/Shared%20Documents/B/BUG%20Aluminium-Systeme_DE_Vogt/Mach-ID_1305-Neuprofil_Fensterbank_BUG" TargetMode="External"/><Relationship Id="rId1006" Type="http://schemas.openxmlformats.org/officeDocument/2006/relationships/hyperlink" Target="https://aluext.sharepoint.com/sites/DesignandFeasibility/Shared%20Documents/A/Alinox_Po_Myslowice/Mach-ID_1228-Cold%20finished%20RB%207075%20T7351" TargetMode="External"/><Relationship Id="rId1353" Type="http://schemas.openxmlformats.org/officeDocument/2006/relationships/hyperlink" Target="https://aluext.sharepoint.com/sites/DesignandFeasibility/Shared%20Documents/Z/Zeppelin%20Systems%20GmbH_DE_Friedrichshafen/Mach-ID_880-880-WZ_B10508" TargetMode="External"/><Relationship Id="rId1560" Type="http://schemas.openxmlformats.org/officeDocument/2006/relationships/hyperlink" Target="https://aluext.sharepoint.com/sites/DesignandFeasibility/Shared%20Documents/M/Magna_AT_Weiz/Mach-ID_670-Profile_seitlich+Querstrebe_G45_BEV_SPP" TargetMode="External"/><Relationship Id="rId2404" Type="http://schemas.openxmlformats.org/officeDocument/2006/relationships/hyperlink" Target="https://aluext.sharepoint.com/sites/DesignandFeasibility/Lists/FeasibilityMainDB/DispForm.aspx?ID=1957" TargetMode="External"/><Relationship Id="rId2611" Type="http://schemas.openxmlformats.org/officeDocument/2006/relationships/hyperlink" Target="https://aluext.sharepoint.com/sites/DesignandFeasibility/Lists/FeasibilityMainDB/DispForm.aspx?ID=1750" TargetMode="External"/><Relationship Id="rId1213" Type="http://schemas.openxmlformats.org/officeDocument/2006/relationships/hyperlink" Target="https://aluext.sharepoint.com/sites/DesignandFeasibility/Shared%20Documents/V/Vescon%20GmbH_DE_Hamburg/Mach-ID_1021-1021-UW_Mehringen" TargetMode="External"/><Relationship Id="rId1420" Type="http://schemas.openxmlformats.org/officeDocument/2006/relationships/hyperlink" Target="https://aluext.sharepoint.com/sites/DesignandFeasibility/Shared%20Documents/A/Allega_CH_Niederglatt/Mach-ID_812-Extruded%20and%20cold%20drawn%20round%20bar" TargetMode="External"/><Relationship Id="rId3178" Type="http://schemas.openxmlformats.org/officeDocument/2006/relationships/hyperlink" Target="https://aluext.sharepoint.com/sites/DesignandFeasibility/_layouts/15/listform.aspx?PageType=4&amp;ListId=48a11f45-f27a-4e70-b33d-a95f67709e8c&amp;ID=932&amp;ContentTypeID=0x01006440C635F0E5064897CB37DE8164FE39" TargetMode="External"/><Relationship Id="rId3385" Type="http://schemas.openxmlformats.org/officeDocument/2006/relationships/hyperlink" Target="https://aluext.sharepoint.com/sites/DesignandFeasibility/_layouts/15/listform.aspx?PageType=4&amp;ListId=48a11f45-f27a-4e70-b33d-a95f67709e8c&amp;ID=725&amp;ContentTypeID=0x01006440C635F0E5064897CB37DE8164FE39" TargetMode="External"/><Relationship Id="rId3592" Type="http://schemas.openxmlformats.org/officeDocument/2006/relationships/hyperlink" Target="https://aluext.sharepoint.com/sites/DesignandFeasibility/_layouts/15/listform.aspx?PageType=4&amp;ListId=48a11f45-f27a-4e70-b33d-a95f67709e8c&amp;ID=517&amp;ContentTypeID=0x01006440C635F0E5064897CB37DE8164FE39" TargetMode="External"/><Relationship Id="rId2194" Type="http://schemas.openxmlformats.org/officeDocument/2006/relationships/hyperlink" Target="https://aluext.sharepoint.com/sites/DesignandFeasibility/Lists/FeasibilityMainDB/DispForm.aspx?ID=2172" TargetMode="External"/><Relationship Id="rId3038" Type="http://schemas.openxmlformats.org/officeDocument/2006/relationships/hyperlink" Target="https://aluext.sharepoint.com/sites/DesignandFeasibility/_layouts/15/listform.aspx?PageType=4&amp;ListId=48a11f45-f27a-4e70-b33d-a95f67709e8c&amp;ID=1073&amp;ContentTypeID=0x01006440C635F0E5064897CB37DE8164FE39" TargetMode="External"/><Relationship Id="rId3245" Type="http://schemas.openxmlformats.org/officeDocument/2006/relationships/hyperlink" Target="https://aluext.sharepoint.com/sites/DesignandFeasibility/_layouts/15/listform.aspx?PageType=4&amp;ListId=48a11f45-f27a-4e70-b33d-a95f67709e8c&amp;ID=865&amp;ContentTypeID=0x01006440C635F0E5064897CB37DE8164FE39" TargetMode="External"/><Relationship Id="rId3452" Type="http://schemas.openxmlformats.org/officeDocument/2006/relationships/hyperlink" Target="https://aluext.sharepoint.com/sites/DesignandFeasibility/_layouts/15/listform.aspx?PageType=4&amp;ListId=48a11f45-f27a-4e70-b33d-a95f67709e8c&amp;ID=657&amp;ContentTypeID=0x01006440C635F0E5064897CB37DE8164FE39" TargetMode="External"/><Relationship Id="rId166" Type="http://schemas.openxmlformats.org/officeDocument/2006/relationships/hyperlink" Target="https://aluext.sharepoint.com/sites/DesignandFeasibility/Shared%20Documents/Z/ZF%20Friedrichshafen%20AG_DE_Schweinfurt/Mach-ID_2079-Profile_SbW_VW" TargetMode="External"/><Relationship Id="rId373" Type="http://schemas.openxmlformats.org/officeDocument/2006/relationships/hyperlink" Target="https://aluext.sharepoint.com/sites/DesignandFeasibility/Shared%20Documents/S/Saint%20Jean%20Industries%20Stuttgart%20GmbH_DE_Ilsfeld-Auenstein/Mach-ID_1870-Profil_Au%C3%9Fen_%26_Mitte_BMW_G90_G99" TargetMode="External"/><Relationship Id="rId580" Type="http://schemas.openxmlformats.org/officeDocument/2006/relationships/hyperlink" Target="https://aluext.sharepoint.com/sites/DesignandFeasibility/Shared%20Documents/L/Lakowa%20GmbH_DE_Wilthen/Mach-ID_1660-A20063" TargetMode="External"/><Relationship Id="rId2054" Type="http://schemas.openxmlformats.org/officeDocument/2006/relationships/hyperlink" Target="https://aluext.sharepoint.com/sites/DesignandFeasibility/Shared%20Documents/O/OCEA_FR_Les%20Sables%20d%20olonne%20france/Mach-ID_154-PROFIL%20P078698" TargetMode="External"/><Relationship Id="rId2261" Type="http://schemas.openxmlformats.org/officeDocument/2006/relationships/hyperlink" Target="https://aluext.sharepoint.com/sites/DesignandFeasibility/Lists/FeasibilityMainDB/DispForm.aspx?ID=2105" TargetMode="External"/><Relationship Id="rId3105" Type="http://schemas.openxmlformats.org/officeDocument/2006/relationships/hyperlink" Target="https://aluext.sharepoint.com/sites/DesignandFeasibility/_layouts/15/listform.aspx?PageType=4&amp;ListId=48a11f45-f27a-4e70-b33d-a95f67709e8c&amp;ID=1005&amp;ContentTypeID=0x01006440C635F0E5064897CB37DE8164FE39" TargetMode="External"/><Relationship Id="rId3312" Type="http://schemas.openxmlformats.org/officeDocument/2006/relationships/hyperlink" Target="https://aluext.sharepoint.com/sites/DesignandFeasibility/_layouts/15/listform.aspx?PageType=4&amp;ListId=48a11f45-f27a-4e70-b33d-a95f67709e8c&amp;ID=798&amp;ContentTypeID=0x01006440C635F0E5064897CB37DE8164FE39" TargetMode="External"/><Relationship Id="rId233" Type="http://schemas.openxmlformats.org/officeDocument/2006/relationships/hyperlink" Target="https://aluext.sharepoint.com/sites/DesignandFeasibility/Shared%20Documents/A/Alumeco%20Finland%20Oy%20AB_FI_Turku/Mach-ID_2010-Round_Tube" TargetMode="External"/><Relationship Id="rId440" Type="http://schemas.openxmlformats.org/officeDocument/2006/relationships/hyperlink" Target="https://aluext.sharepoint.com/sites/DesignandFeasibility/Shared%20Documents/B/B%26T%20Exact%20GmbH_DE_Frauenstein/Mach-ID_1803-Spacer_Projekt_15210808" TargetMode="External"/><Relationship Id="rId1070" Type="http://schemas.openxmlformats.org/officeDocument/2006/relationships/hyperlink" Target="https://aluext.sharepoint.com/sites/DesignandFeasibility/Shared%20Documents/A/Amandla_So_Westville/Mach-ID_1164-Cold%20Drawn%20RB%2062mm%202030T3" TargetMode="External"/><Relationship Id="rId2121" Type="http://schemas.openxmlformats.org/officeDocument/2006/relationships/hyperlink" Target="https://aluext.sharepoint.com/sites/DesignandFeasibility/Shared%20Documents/D/Delta%20Usinage_Fr_M&#251;rs%20Erign&#233;/Mach-ID_76-Extruded%20Round%20Bars" TargetMode="External"/><Relationship Id="rId300" Type="http://schemas.openxmlformats.org/officeDocument/2006/relationships/hyperlink" Target="https://aluext.sharepoint.com/sites/DesignandFeasibility/Shared%20Documents/J/J%26D%20BV_NL_EK%20Zaandam/Mach-ID_1943-Sandwich_profile" TargetMode="External"/><Relationship Id="rId1887" Type="http://schemas.openxmlformats.org/officeDocument/2006/relationships/hyperlink" Target="https://aluext.sharepoint.com/sites/DesignandFeasibility/Shared%20Documents/B/Bega%20Gantenbrink-Leuchten%20KG_DE_Menden/Mach-ID_336-24001482%20%2024001483" TargetMode="External"/><Relationship Id="rId2938" Type="http://schemas.openxmlformats.org/officeDocument/2006/relationships/hyperlink" Target="https://aluext.sharepoint.com/sites/DesignandFeasibility/_layouts/15/listform.aspx?PageType=4&amp;ListId=48a11f45-f27a-4e70-b33d-a95f67709e8c&amp;ID=1173&amp;ContentTypeID=0x01006440C635F0E5064897CB37DE8164FE39" TargetMode="External"/><Relationship Id="rId1747" Type="http://schemas.openxmlformats.org/officeDocument/2006/relationships/hyperlink" Target="https://aluext.sharepoint.com/sites/DesignandFeasibility/Shared%20Documents/D/Digi%20Kiosk_DK_Billund/Mach-ID_478-Digi%20Kiosk_1drawing%20profile" TargetMode="External"/><Relationship Id="rId1954" Type="http://schemas.openxmlformats.org/officeDocument/2006/relationships/hyperlink" Target="https://aluext.sharepoint.com/sites/DesignandFeasibility/Shared%20Documents/J/Jenny%20Waltle%20GmbH_AT_Frastanz/Mach-ID_268-268-Deckenwinkelprofil_K13211" TargetMode="External"/><Relationship Id="rId39" Type="http://schemas.openxmlformats.org/officeDocument/2006/relationships/hyperlink" Target="https://aluext.sharepoint.com/sites/DesignandFeasibility/Shared%20Documents/M/Magna%28NK%29_AT_Albersdorf/Mach-ID_2206-Magna_NCAR" TargetMode="External"/><Relationship Id="rId1607" Type="http://schemas.openxmlformats.org/officeDocument/2006/relationships/hyperlink" Target="https://aluext.sharepoint.com/sites/DesignandFeasibility/Shared%20Documents/W/WFEL%20Limited_GB_Stockport,,%20England/Mach-ID_621-U-Profil_DGFVE%20232B_88,,9x38,,1x6,,35" TargetMode="External"/><Relationship Id="rId1814" Type="http://schemas.openxmlformats.org/officeDocument/2006/relationships/hyperlink" Target="https://aluext.sharepoint.com/sites/DesignandFeasibility/Shared%20Documents/S/Siemens_DE_Krefeld/Mach-ID_411-Dachvoute" TargetMode="External"/><Relationship Id="rId4013" Type="http://schemas.openxmlformats.org/officeDocument/2006/relationships/hyperlink" Target="https://aluext.sharepoint.com/sites/DesignandFeasibility/_layouts/15/listform.aspx?PageType=4&amp;ListId=48a11f45-f27a-4e70-b33d-a95f67709e8c&amp;ID=96&amp;ContentTypeID=0x01006440C635F0E5064897CB37DE8164FE39" TargetMode="External"/><Relationship Id="rId3779" Type="http://schemas.openxmlformats.org/officeDocument/2006/relationships/hyperlink" Target="https://aluext.sharepoint.com/sites/DesignandFeasibility/_layouts/15/listform.aspx?PageType=4&amp;ListId=48a11f45-f27a-4e70-b33d-a95f67709e8c&amp;ID=330&amp;ContentTypeID=0x01006440C635F0E5064897CB37DE8164FE39" TargetMode="External"/><Relationship Id="rId2588" Type="http://schemas.openxmlformats.org/officeDocument/2006/relationships/hyperlink" Target="https://aluext.sharepoint.com/sites/DesignandFeasibility/Lists/FeasibilityMainDB/DispForm.aspx?ID=1773" TargetMode="External"/><Relationship Id="rId3986" Type="http://schemas.openxmlformats.org/officeDocument/2006/relationships/hyperlink" Target="https://aluext.sharepoint.com/sites/DesignandFeasibility/_layouts/15/listform.aspx?PageType=4&amp;ListId=48a11f45-f27a-4e70-b33d-a95f67709e8c&amp;ID=123&amp;ContentTypeID=0x01006440C635F0E5064897CB37DE8164FE39" TargetMode="External"/><Relationship Id="rId1397" Type="http://schemas.openxmlformats.org/officeDocument/2006/relationships/hyperlink" Target="https://aluext.sharepoint.com/sites/DesignandFeasibility/Shared%20Documents/H/HPF_IT_Forgaria%20nel%20Friuli/Mach-ID_835-Extruded%20Round%20bars%202618F" TargetMode="External"/><Relationship Id="rId2795" Type="http://schemas.openxmlformats.org/officeDocument/2006/relationships/hyperlink" Target="https://aluext.sharepoint.com/sites/DesignandFeasibility/_layouts/15/listform.aspx?PageType=4&amp;ListId=48a11f45-f27a-4e70-b33d-a95f67709e8c&amp;ID=1316&amp;ContentTypeID=0x01006440C635F0E5064897CB37DE8164FE39" TargetMode="External"/><Relationship Id="rId3639" Type="http://schemas.openxmlformats.org/officeDocument/2006/relationships/hyperlink" Target="https://aluext.sharepoint.com/sites/DesignandFeasibility/_layouts/15/listform.aspx?PageType=4&amp;ListId=48a11f45-f27a-4e70-b33d-a95f67709e8c&amp;ID=470&amp;ContentTypeID=0x01006440C635F0E5064897CB37DE8164FE39" TargetMode="External"/><Relationship Id="rId3846" Type="http://schemas.openxmlformats.org/officeDocument/2006/relationships/hyperlink" Target="https://aluext.sharepoint.com/sites/DesignandFeasibility/_layouts/15/listform.aspx?PageType=4&amp;ListId=48a11f45-f27a-4e70-b33d-a95f67709e8c&amp;ID=263&amp;ContentTypeID=0x01006440C635F0E5064897CB37DE8164FE39" TargetMode="External"/><Relationship Id="rId767" Type="http://schemas.openxmlformats.org/officeDocument/2006/relationships/hyperlink" Target="https://aluext.sharepoint.com/sites/DesignandFeasibility/Shared%20Documents/C/Cometal_DE_Weinstadt/Mach-ID_1468-Cold%20drawn%206262A%20T9%20Dm%2021mm" TargetMode="External"/><Relationship Id="rId974" Type="http://schemas.openxmlformats.org/officeDocument/2006/relationships/hyperlink" Target="https://aluext.sharepoint.com/sites/DesignandFeasibility/Shared%20Documents/A/Aviometal_IT_Arsago%20Seprio/Mach-ID_1260-Cold%20Finished%20RB%206061%20T6(51)" TargetMode="External"/><Relationship Id="rId2448" Type="http://schemas.openxmlformats.org/officeDocument/2006/relationships/hyperlink" Target="https://aluext.sharepoint.com/sites/DesignandFeasibility/Lists/FeasibilityMainDB/DispForm.aspx?ID=1913" TargetMode="External"/><Relationship Id="rId2655" Type="http://schemas.openxmlformats.org/officeDocument/2006/relationships/hyperlink" Target="https://aluext.sharepoint.com/sites/DesignandFeasibility/Lists/FeasibilityMainDB/DispForm.aspx?ID=1706" TargetMode="External"/><Relationship Id="rId2862" Type="http://schemas.openxmlformats.org/officeDocument/2006/relationships/hyperlink" Target="https://aluext.sharepoint.com/sites/DesignandFeasibility/Lists/FeasibilityMainDB/DispForm.aspx?ID=1249" TargetMode="External"/><Relationship Id="rId3706" Type="http://schemas.openxmlformats.org/officeDocument/2006/relationships/hyperlink" Target="https://aluext.sharepoint.com/sites/DesignandFeasibility/_layouts/15/listform.aspx?PageType=4&amp;ListId=48a11f45-f27a-4e70-b33d-a95f67709e8c&amp;ID=403&amp;ContentTypeID=0x01006440C635F0E5064897CB37DE8164FE39" TargetMode="External"/><Relationship Id="rId3913" Type="http://schemas.openxmlformats.org/officeDocument/2006/relationships/hyperlink" Target="https://aluext.sharepoint.com/sites/DesignandFeasibility/_layouts/15/listform.aspx?PageType=4&amp;ListId=48a11f45-f27a-4e70-b33d-a95f67709e8c&amp;ID=196&amp;ContentTypeID=0x01006440C635F0E5064897CB37DE8164FE39" TargetMode="External"/><Relationship Id="rId627" Type="http://schemas.openxmlformats.org/officeDocument/2006/relationships/hyperlink" Target="https://aluext.sharepoint.com/sites/DesignandFeasibility/Shared%20Documents/E/Eisenmetall_DE_Stuttgart/Mach-ID_1610-Drawn%20RB%207075%20T6%20Dm%2015mm" TargetMode="External"/><Relationship Id="rId834" Type="http://schemas.openxmlformats.org/officeDocument/2006/relationships/hyperlink" Target="https://aluext.sharepoint.com/sites/DesignandFeasibility/Shared%20Documents/R/Reynolds_FR_Scionzier/Mach-ID_1401-Extruded%20RB%202017A%20T4%20Dm%2035mm" TargetMode="External"/><Relationship Id="rId1257" Type="http://schemas.openxmlformats.org/officeDocument/2006/relationships/hyperlink" Target="https://aluext.sharepoint.com/sites/DesignandFeasibility/Shared%20Documents/P/PFEIFER%20Seil-%20und%20Hebetechnik_DE_Memmingen/Mach-ID_977-Folienkissenprofile" TargetMode="External"/><Relationship Id="rId1464" Type="http://schemas.openxmlformats.org/officeDocument/2006/relationships/hyperlink" Target="https://aluext.sharepoint.com/sites/DesignandFeasibility/Shared%20Documents/H/Hadco%20Metal%20Tradin_US_Melville/Mach-ID_768-Hadco_div_products" TargetMode="External"/><Relationship Id="rId1671" Type="http://schemas.openxmlformats.org/officeDocument/2006/relationships/hyperlink" Target="https://aluext.sharepoint.com/sites/DesignandFeasibility/Shared%20Documents/H/Heine%20&amp;%20Beisswenger_DE_Fellbach/Mach-ID_555-Extruded%20Round%20bar" TargetMode="External"/><Relationship Id="rId2308" Type="http://schemas.openxmlformats.org/officeDocument/2006/relationships/hyperlink" Target="https://aluext.sharepoint.com/sites/DesignandFeasibility/Lists/FeasibilityMainDB/DispForm.aspx?ID=2054" TargetMode="External"/><Relationship Id="rId2515" Type="http://schemas.openxmlformats.org/officeDocument/2006/relationships/hyperlink" Target="https://aluext.sharepoint.com/sites/DesignandFeasibility/Lists/FeasibilityMainDB/DispForm.aspx?ID=1846" TargetMode="External"/><Relationship Id="rId2722" Type="http://schemas.openxmlformats.org/officeDocument/2006/relationships/hyperlink" Target="https://aluext.sharepoint.com/sites/DesignandFeasibility/Lists/FeasibilityMainDB/DispForm.aspx?ID=1639" TargetMode="External"/><Relationship Id="rId901" Type="http://schemas.openxmlformats.org/officeDocument/2006/relationships/hyperlink" Target="https://aluext.sharepoint.com/sites/DesignandFeasibility/Shared%20Documents/A/Alumeco%20Sweden_SE_Sweden/Mach-ID_1334-Extruded%20RB%205083%20H112" TargetMode="External"/><Relationship Id="rId1117" Type="http://schemas.openxmlformats.org/officeDocument/2006/relationships/hyperlink" Target="https://aluext.sharepoint.com/sites/DesignandFeasibility/Shared%20Documents/R/Reynaers%20Aluminium_BE_Duffel/Mach-ID_1117-Window_profiles" TargetMode="External"/><Relationship Id="rId1324" Type="http://schemas.openxmlformats.org/officeDocument/2006/relationships/hyperlink" Target="https://aluext.sharepoint.com/sites/DesignandFeasibility/Shared%20Documents/G/Gedire_DE_Remscheid/Mach-ID_909-Extruded%20Flat%20Bar%207075" TargetMode="External"/><Relationship Id="rId1531" Type="http://schemas.openxmlformats.org/officeDocument/2006/relationships/hyperlink" Target="https://aluext.sharepoint.com/sites/DesignandFeasibility/Shared%20Documents/N/NLS%20Machining_DE_Berlin/Mach-ID_700-Rohr%2080x20" TargetMode="External"/><Relationship Id="rId30" Type="http://schemas.openxmlformats.org/officeDocument/2006/relationships/hyperlink" Target="https://aluext.sharepoint.com/sites/DesignandFeasibility/Shared%20Documents/R/Rival%20A-S_DK_Skanderborg/Mach-ID_2215-big_square_bar" TargetMode="External"/><Relationship Id="rId3289" Type="http://schemas.openxmlformats.org/officeDocument/2006/relationships/hyperlink" Target="https://aluext.sharepoint.com/sites/DesignandFeasibility/_layouts/15/listform.aspx?PageType=4&amp;ListId=48a11f45-f27a-4e70-b33d-a95f67709e8c&amp;ID=821&amp;ContentTypeID=0x01006440C635F0E5064897CB37DE8164FE39" TargetMode="External"/><Relationship Id="rId3496" Type="http://schemas.openxmlformats.org/officeDocument/2006/relationships/hyperlink" Target="https://aluext.sharepoint.com/sites/DesignandFeasibility/_layouts/15/listform.aspx?PageType=4&amp;ListId=48a11f45-f27a-4e70-b33d-a95f67709e8c&amp;ID=613&amp;ContentTypeID=0x01006440C635F0E5064897CB37DE8164FE39" TargetMode="External"/><Relationship Id="rId2098" Type="http://schemas.openxmlformats.org/officeDocument/2006/relationships/hyperlink" Target="https://aluext.sharepoint.com/sites/DesignandFeasibility/Shared%20Documents/E/Eppendorf%20Zentrifugen_DE_Leipzich/Mach-ID_100-Extruded%20Round%20Bar" TargetMode="External"/><Relationship Id="rId3149" Type="http://schemas.openxmlformats.org/officeDocument/2006/relationships/hyperlink" Target="https://aluext.sharepoint.com/sites/DesignandFeasibility/_layouts/15/listform.aspx?PageType=4&amp;ListId=48a11f45-f27a-4e70-b33d-a95f67709e8c&amp;ID=961&amp;ContentTypeID=0x01006440C635F0E5064897CB37DE8164FE39" TargetMode="External"/><Relationship Id="rId3356" Type="http://schemas.openxmlformats.org/officeDocument/2006/relationships/hyperlink" Target="https://aluext.sharepoint.com/sites/DesignandFeasibility/_layouts/15/listform.aspx?PageType=4&amp;ListId=48a11f45-f27a-4e70-b33d-a95f67709e8c&amp;ID=754&amp;ContentTypeID=0x01006440C635F0E5064897CB37DE8164FE39" TargetMode="External"/><Relationship Id="rId3563" Type="http://schemas.openxmlformats.org/officeDocument/2006/relationships/hyperlink" Target="https://aluext.sharepoint.com/sites/DesignandFeasibility/_layouts/15/listform.aspx?PageType=4&amp;ListId=48a11f45-f27a-4e70-b33d-a95f67709e8c&amp;ID=546&amp;ContentTypeID=0x01006440C635F0E5064897CB37DE8164FE39" TargetMode="External"/><Relationship Id="rId277" Type="http://schemas.openxmlformats.org/officeDocument/2006/relationships/hyperlink" Target="https://aluext.sharepoint.com/sites/DesignandFeasibility/Shared%20Documents/N/Nicolai%20GmbH_DE_Mehle/Mach-ID_1966-F_40x35" TargetMode="External"/><Relationship Id="rId484" Type="http://schemas.openxmlformats.org/officeDocument/2006/relationships/hyperlink" Target="https://aluext.sharepoint.com/sites/DesignandFeasibility/Shared%20Documents/S/SKG%20Italia%20Spa_IT_Scarzara%20%28Parma%29/Mach-ID_1759-Body_" TargetMode="External"/><Relationship Id="rId2165" Type="http://schemas.openxmlformats.org/officeDocument/2006/relationships/hyperlink" Target="https://aluext.sharepoint.com/sites/DesignandFeasibility/Lists/FeasibilityMainDB/DispForm.aspx?ID=2201" TargetMode="External"/><Relationship Id="rId3009" Type="http://schemas.openxmlformats.org/officeDocument/2006/relationships/hyperlink" Target="https://aluext.sharepoint.com/sites/DesignandFeasibility/_layouts/15/listform.aspx?PageType=4&amp;ListId=48a11f45-f27a-4e70-b33d-a95f67709e8c&amp;ID=1102&amp;ContentTypeID=0x01006440C635F0E5064897CB37DE8164FE39" TargetMode="External"/><Relationship Id="rId3216" Type="http://schemas.openxmlformats.org/officeDocument/2006/relationships/hyperlink" Target="https://aluext.sharepoint.com/sites/DesignandFeasibility/_layouts/15/listform.aspx?PageType=4&amp;ListId=48a11f45-f27a-4e70-b33d-a95f67709e8c&amp;ID=894&amp;ContentTypeID=0x01006440C635F0E5064897CB37DE8164FE39" TargetMode="External"/><Relationship Id="rId3770" Type="http://schemas.openxmlformats.org/officeDocument/2006/relationships/hyperlink" Target="https://aluext.sharepoint.com/sites/DesignandFeasibility/_layouts/15/listform.aspx?PageType=4&amp;ListId=48a11f45-f27a-4e70-b33d-a95f67709e8c&amp;ID=339&amp;ContentTypeID=0x01006440C635F0E5064897CB37DE8164FE39" TargetMode="External"/><Relationship Id="rId137" Type="http://schemas.openxmlformats.org/officeDocument/2006/relationships/hyperlink" Target="https://aluext.sharepoint.com/sites/DesignandFeasibility/Shared%20Documents/M/Meleghy%28NK%29_DE_Wilnsdorf/Mach-ID_2108-Einleger_Schweller" TargetMode="External"/><Relationship Id="rId344" Type="http://schemas.openxmlformats.org/officeDocument/2006/relationships/hyperlink" Target="https://aluext.sharepoint.com/sites/DesignandFeasibility/Shared%20Documents/A/Amco%20Metall-Service%20GmbH_DE_Bremen/Mach-ID_1899-Gurtrohr_%2B_Vierkantrohr" TargetMode="External"/><Relationship Id="rId691" Type="http://schemas.openxmlformats.org/officeDocument/2006/relationships/hyperlink" Target="https://aluext.sharepoint.com/sites/DesignandFeasibility/Shared%20Documents/W/wmh_DE_Essen/Mach-ID_1545-Extruded%20RB%202024T3%20Dm%20160mm" TargetMode="External"/><Relationship Id="rId2025" Type="http://schemas.openxmlformats.org/officeDocument/2006/relationships/hyperlink" Target="https://aluext.sharepoint.com/sites/DesignandFeasibility/Shared%20Documents/A/Amprion_DE_Dortmund/Mach-ID_189-Station%20D&#252;lken" TargetMode="External"/><Relationship Id="rId2372" Type="http://schemas.openxmlformats.org/officeDocument/2006/relationships/hyperlink" Target="https://aluext.sharepoint.com/sites/DesignandFeasibility/Lists/FeasibilityMainDB/DispForm.aspx?ID=1989" TargetMode="External"/><Relationship Id="rId3423" Type="http://schemas.openxmlformats.org/officeDocument/2006/relationships/hyperlink" Target="https://aluext.sharepoint.com/sites/DesignandFeasibility/_layouts/15/listform.aspx?PageType=4&amp;ListId=48a11f45-f27a-4e70-b33d-a95f67709e8c&amp;ID=686&amp;ContentTypeID=0x01006440C635F0E5064897CB37DE8164FE39" TargetMode="External"/><Relationship Id="rId3630" Type="http://schemas.openxmlformats.org/officeDocument/2006/relationships/hyperlink" Target="https://aluext.sharepoint.com/sites/DesignandFeasibility/_layouts/15/listform.aspx?PageType=4&amp;ListId=48a11f45-f27a-4e70-b33d-a95f67709e8c&amp;ID=479&amp;ContentTypeID=0x01006440C635F0E5064897CB37DE8164FE39" TargetMode="External"/><Relationship Id="rId551" Type="http://schemas.openxmlformats.org/officeDocument/2006/relationships/hyperlink" Target="https://aluext.sharepoint.com/sites/DesignandFeasibility/Shared%20Documents/B/Bega%20Gantenbrink-Leuchten%20KG_DE_Menden/Mach-ID_1691-24001494" TargetMode="External"/><Relationship Id="rId1181" Type="http://schemas.openxmlformats.org/officeDocument/2006/relationships/hyperlink" Target="https://aluext.sharepoint.com/sites/DesignandFeasibility/Shared%20Documents/A/Aicher_DE_K&#246;nigsheim/Mach-ID_1053-MN%20Block" TargetMode="External"/><Relationship Id="rId2232" Type="http://schemas.openxmlformats.org/officeDocument/2006/relationships/hyperlink" Target="https://aluext.sharepoint.com/sites/DesignandFeasibility/Lists/FeasibilityMainDB/DispForm.aspx?ID=2134" TargetMode="External"/><Relationship Id="rId204" Type="http://schemas.openxmlformats.org/officeDocument/2006/relationships/hyperlink" Target="https://aluext.sharepoint.com/sites/DesignandFeasibility/Shared%20Documents/A/Alumeco%20Austria%20GmbH_AT_Natschbach/Mach-ID_2040-Rundrohr_48x33" TargetMode="External"/><Relationship Id="rId411" Type="http://schemas.openxmlformats.org/officeDocument/2006/relationships/hyperlink" Target="https://aluext.sharepoint.com/sites/DesignandFeasibility/Shared%20Documents/S/Siemens%20Mobility%20GmbH_DE_Bamberg/Mach-ID_1832-Commuter_Train_M&#252;nchen" TargetMode="External"/><Relationship Id="rId1041" Type="http://schemas.openxmlformats.org/officeDocument/2006/relationships/hyperlink" Target="https://aluext.sharepoint.com/sites/DesignandFeasibility/Shared%20Documents/N/Niemann_DE_Bremen/Mach-ID_1193-120_and_110_Vkt._6082_ABB_spec." TargetMode="External"/><Relationship Id="rId1998" Type="http://schemas.openxmlformats.org/officeDocument/2006/relationships/hyperlink" Target="https://aluext.sharepoint.com/sites/DesignandFeasibility/Shared%20Documents/M/Metallcenter%20West_DE_Leopoldsh&#246;he/Mach-ID_221-Halterung" TargetMode="External"/><Relationship Id="rId1858" Type="http://schemas.openxmlformats.org/officeDocument/2006/relationships/hyperlink" Target="https://aluext.sharepoint.com/sites/DesignandFeasibility/Shared%20Documents/S/Siemens%20Energy_DE_Berlin/Mach-ID_365-Rohre%20605%20x%207,,5" TargetMode="External"/><Relationship Id="rId4057" Type="http://schemas.openxmlformats.org/officeDocument/2006/relationships/hyperlink" Target="https://aluext.sharepoint.com/sites/DesignandFeasibility/_layouts/15/listform.aspx?PageType=4&amp;ListId=48a11f45-f27a-4e70-b33d-a95f67709e8c&amp;ID=52&amp;ContentTypeID=0x01006440C635F0E5064897CB37DE8164FE39" TargetMode="External"/><Relationship Id="rId2909" Type="http://schemas.openxmlformats.org/officeDocument/2006/relationships/hyperlink" Target="https://aluext.sharepoint.com/sites/DesignandFeasibility/_layouts/15/listform.aspx?PageType=4&amp;ListId=48a11f45-f27a-4e70-b33d-a95f67709e8c&amp;ID=1202&amp;ContentTypeID=0x01006440C635F0E5064897CB37DE8164FE39" TargetMode="External"/><Relationship Id="rId3073" Type="http://schemas.openxmlformats.org/officeDocument/2006/relationships/hyperlink" Target="https://aluext.sharepoint.com/sites/DesignandFeasibility/_layouts/15/listform.aspx?PageType=4&amp;ListId=48a11f45-f27a-4e70-b33d-a95f67709e8c&amp;ID=1038&amp;ContentTypeID=0x01006440C635F0E5064897CB37DE8164FE39" TargetMode="External"/><Relationship Id="rId3280" Type="http://schemas.openxmlformats.org/officeDocument/2006/relationships/hyperlink" Target="https://aluext.sharepoint.com/sites/DesignandFeasibility/_layouts/15/listform.aspx?PageType=4&amp;ListId=48a11f45-f27a-4e70-b33d-a95f67709e8c&amp;ID=830&amp;ContentTypeID=0x01006440C635F0E5064897CB37DE8164FE39" TargetMode="External"/><Relationship Id="rId1718" Type="http://schemas.openxmlformats.org/officeDocument/2006/relationships/hyperlink" Target="https://aluext.sharepoint.com/sites/DesignandFeasibility/Shared%20Documents/A/Aalco%20Metall_DE_Haltern%20am%20See/Mach-ID_507-6082" TargetMode="External"/><Relationship Id="rId1925" Type="http://schemas.openxmlformats.org/officeDocument/2006/relationships/hyperlink" Target="https://aluext.sharepoint.com/sites/DesignandFeasibility/Shared%20Documents/M/Metalex_UK_GB_Dorset/Mach-ID_297-2%20flatbars_Metalex" TargetMode="External"/><Relationship Id="rId3140" Type="http://schemas.openxmlformats.org/officeDocument/2006/relationships/hyperlink" Target="https://aluext.sharepoint.com/sites/DesignandFeasibility/_layouts/15/listform.aspx?PageType=4&amp;ListId=48a11f45-f27a-4e70-b33d-a95f67709e8c&amp;ID=970&amp;ContentTypeID=0x01006440C635F0E5064897CB37DE8164FE39" TargetMode="External"/><Relationship Id="rId2699" Type="http://schemas.openxmlformats.org/officeDocument/2006/relationships/hyperlink" Target="https://aluext.sharepoint.com/sites/DesignandFeasibility/Lists/FeasibilityMainDB/DispForm.aspx?ID=1662" TargetMode="External"/><Relationship Id="rId3000" Type="http://schemas.openxmlformats.org/officeDocument/2006/relationships/hyperlink" Target="https://aluext.sharepoint.com/sites/DesignandFeasibility/_layouts/15/listform.aspx?PageType=4&amp;ListId=48a11f45-f27a-4e70-b33d-a95f67709e8c&amp;ID=1111&amp;ContentTypeID=0x01006440C635F0E5064897CB37DE8164FE39" TargetMode="External"/><Relationship Id="rId3957" Type="http://schemas.openxmlformats.org/officeDocument/2006/relationships/hyperlink" Target="https://aluext.sharepoint.com/sites/DesignandFeasibility/_layouts/15/listform.aspx?PageType=4&amp;ListId=48a11f45-f27a-4e70-b33d-a95f67709e8c&amp;ID=152&amp;ContentTypeID=0x01006440C635F0E5064897CB37DE8164FE39" TargetMode="External"/><Relationship Id="rId878" Type="http://schemas.openxmlformats.org/officeDocument/2006/relationships/hyperlink" Target="https://aluext.sharepoint.com/sites/DesignandFeasibility/Shared%20Documents/A/Alfa%20Meccanica_IT_Sommariva%20del%20Bosco/Mach-ID_1357-Cold%20finished%20RB%206061%20T651%20Dm%2076,,2mm" TargetMode="External"/><Relationship Id="rId2559" Type="http://schemas.openxmlformats.org/officeDocument/2006/relationships/hyperlink" Target="https://aluext.sharepoint.com/sites/DesignandFeasibility/Lists/FeasibilityMainDB/DispForm.aspx?ID=1802" TargetMode="External"/><Relationship Id="rId2766" Type="http://schemas.openxmlformats.org/officeDocument/2006/relationships/hyperlink" Target="https://aluext.sharepoint.com/sites/DesignandFeasibility/Lists/FeasibilityMainDB/DispForm.aspx?ID=1592" TargetMode="External"/><Relationship Id="rId2973" Type="http://schemas.openxmlformats.org/officeDocument/2006/relationships/hyperlink" Target="https://aluext.sharepoint.com/sites/DesignandFeasibility/_layouts/15/listform.aspx?PageType=4&amp;ListId=48a11f45-f27a-4e70-b33d-a95f67709e8c&amp;ID=1138&amp;ContentTypeID=0x01006440C635F0E5064897CB37DE8164FE39" TargetMode="External"/><Relationship Id="rId3817" Type="http://schemas.openxmlformats.org/officeDocument/2006/relationships/hyperlink" Target="https://aluext.sharepoint.com/sites/DesignandFeasibility/_layouts/15/listform.aspx?PageType=4&amp;ListId=48a11f45-f27a-4e70-b33d-a95f67709e8c&amp;ID=292&amp;ContentTypeID=0x01006440C635F0E5064897CB37DE8164FE39" TargetMode="External"/><Relationship Id="rId738" Type="http://schemas.openxmlformats.org/officeDocument/2006/relationships/hyperlink" Target="https://aluext.sharepoint.com/sites/DesignandFeasibility/Shared%20Documents/W/WMH_DE_Essen/Mach-ID_1498-Extruded%20RB%207075%20T73511" TargetMode="External"/><Relationship Id="rId945" Type="http://schemas.openxmlformats.org/officeDocument/2006/relationships/hyperlink" Target="https://aluext.sharepoint.com/sites/DesignandFeasibility/Shared%20Documents/I/Item_DE_Solingen/Mach-ID_1289-Stufenprofile" TargetMode="External"/><Relationship Id="rId1368" Type="http://schemas.openxmlformats.org/officeDocument/2006/relationships/hyperlink" Target="https://aluext.sharepoint.com/sites/DesignandFeasibility/Shared%20Documents/A/ALMET%20Marine_FR_ECKBOLSHEIM/Mach-ID_865-Round%20tube%206082%20T6" TargetMode="External"/><Relationship Id="rId1575" Type="http://schemas.openxmlformats.org/officeDocument/2006/relationships/hyperlink" Target="https://aluext.sharepoint.com/sites/DesignandFeasibility/Shared%20Documents/M/Miebach%20Schaltanlagen%20u%20Montagen%20Gmbh%20%26%20Co%20KG_DE_Dortmund/Mach-ID_653-653-UW_Klixb%C3%BCll" TargetMode="External"/><Relationship Id="rId1782" Type="http://schemas.openxmlformats.org/officeDocument/2006/relationships/hyperlink" Target="https://aluext.sharepoint.com/sites/DesignandFeasibility/Shared%20Documents/S/Schmitter%20Tore%20Inh%20Ulrich%20Schmitter_DE_Viersen/Mach-ID_443-443-WZ_19347_Fuehrungsschiene_FS01" TargetMode="External"/><Relationship Id="rId2419" Type="http://schemas.openxmlformats.org/officeDocument/2006/relationships/hyperlink" Target="https://aluext.sharepoint.com/sites/DesignandFeasibility/Lists/FeasibilityMainDB/DispForm.aspx?ID=1942" TargetMode="External"/><Relationship Id="rId2626" Type="http://schemas.openxmlformats.org/officeDocument/2006/relationships/hyperlink" Target="https://aluext.sharepoint.com/sites/DesignandFeasibility/Lists/FeasibilityMainDB/DispForm.aspx?ID=1735" TargetMode="External"/><Relationship Id="rId2833" Type="http://schemas.openxmlformats.org/officeDocument/2006/relationships/hyperlink" Target="https://aluext.sharepoint.com/sites/DesignandFeasibility/_layouts/15/listform.aspx?PageType=4&amp;ListId=48a11f45-f27a-4e70-b33d-a95f67709e8c&amp;ID=1278&amp;ContentTypeID=0x01006440C635F0E5064897CB37DE8164FE39" TargetMode="External"/><Relationship Id="rId74" Type="http://schemas.openxmlformats.org/officeDocument/2006/relationships/hyperlink" Target="https://aluext.sharepoint.com/sites/DesignandFeasibility/Shared%20Documents/V/Vanderlande%20Industries%20GmbH%20%26%20CoKG_DE_Siegen/Mach-ID_2171-Mastprofile" TargetMode="External"/><Relationship Id="rId805" Type="http://schemas.openxmlformats.org/officeDocument/2006/relationships/hyperlink" Target="https://aluext.sharepoint.com/sites/DesignandFeasibility/Shared%20Documents/H/H%20&amp;%20B_DE_Fellbach/Mach-ID_1430-Cold%20drawn%20RB%206082%20T6%20dia%2020mm" TargetMode="External"/><Relationship Id="rId1228" Type="http://schemas.openxmlformats.org/officeDocument/2006/relationships/hyperlink" Target="https://aluext.sharepoint.com/sites/DesignandFeasibility/Shared%20Documents/W/WMH_DE_Essen/Mach-ID_1006-Cold%20Drawn%202024%20T3%20bar" TargetMode="External"/><Relationship Id="rId1435" Type="http://schemas.openxmlformats.org/officeDocument/2006/relationships/hyperlink" Target="https://aluext.sharepoint.com/sites/DesignandFeasibility/Shared%20Documents/W/Westdeutscher%20Metallhandel_DE_Essen/Mach-ID_797-Extruded%20Round%20Bar%206061%20T6511" TargetMode="External"/><Relationship Id="rId1642" Type="http://schemas.openxmlformats.org/officeDocument/2006/relationships/hyperlink" Target="https://aluext.sharepoint.com/sites/DesignandFeasibility/Shared%20Documents/A/Allega_CH_Niederglatt/Mach-ID_586-U_Profil_6060_40x86x40x4x3" TargetMode="External"/><Relationship Id="rId2900" Type="http://schemas.openxmlformats.org/officeDocument/2006/relationships/hyperlink" Target="https://aluext.sharepoint.com/sites/DesignandFeasibility/_layouts/15/listform.aspx?PageType=4&amp;ListId=48a11f45-f27a-4e70-b33d-a95f67709e8c&amp;ID=1211&amp;ContentTypeID=0x01006440C635F0E5064897CB37DE8164FE39" TargetMode="External"/><Relationship Id="rId1502" Type="http://schemas.openxmlformats.org/officeDocument/2006/relationships/hyperlink" Target="https://aluext.sharepoint.com/sites/DesignandFeasibility/Shared%20Documents/M/Manfred%20J.C.%20Niemann_DE_Essen/Mach-ID_729-Rund%2043%20+%2044" TargetMode="External"/><Relationship Id="rId388" Type="http://schemas.openxmlformats.org/officeDocument/2006/relationships/hyperlink" Target="https://aluext.sharepoint.com/sites/DesignandFeasibility/Shared%20Documents/H/Hydro%20Extrusion%20Lichtervelde%20NV-SA_BE_Lichtervelde/Mach-ID_1855-Talgo-F073" TargetMode="External"/><Relationship Id="rId2069" Type="http://schemas.openxmlformats.org/officeDocument/2006/relationships/hyperlink" Target="https://aluext.sharepoint.com/sites/DesignandFeasibility/Shared%20Documents/M/Manfred%20J.C.%20Niemann%20Zentrale%20KG_DE_Bremen/Mach-ID_135-Cold%20Drawn%20bars" TargetMode="External"/><Relationship Id="rId3467" Type="http://schemas.openxmlformats.org/officeDocument/2006/relationships/hyperlink" Target="https://aluext.sharepoint.com/sites/DesignandFeasibility/_layouts/15/listform.aspx?PageType=4&amp;ListId=48a11f45-f27a-4e70-b33d-a95f67709e8c&amp;ID=642&amp;ContentTypeID=0x01006440C635F0E5064897CB37DE8164FE39" TargetMode="External"/><Relationship Id="rId3674" Type="http://schemas.openxmlformats.org/officeDocument/2006/relationships/hyperlink" Target="https://aluext.sharepoint.com/sites/DesignandFeasibility/_layouts/15/listform.aspx?PageType=4&amp;ListId=48a11f45-f27a-4e70-b33d-a95f67709e8c&amp;ID=435&amp;ContentTypeID=0x01006440C635F0E5064897CB37DE8164FE39" TargetMode="External"/><Relationship Id="rId3881" Type="http://schemas.openxmlformats.org/officeDocument/2006/relationships/hyperlink" Target="https://aluext.sharepoint.com/sites/DesignandFeasibility/_layouts/15/listform.aspx?PageType=4&amp;ListId=48a11f45-f27a-4e70-b33d-a95f67709e8c&amp;ID=228&amp;ContentTypeID=0x01006440C635F0E5064897CB37DE8164FE39" TargetMode="External"/><Relationship Id="rId595" Type="http://schemas.openxmlformats.org/officeDocument/2006/relationships/hyperlink" Target="https://aluext.sharepoint.com/sites/DesignandFeasibility/Shared%20Documents/D/Dura%20Automotive%20Systems%28NK%29_DE_L%C3%BCdenscheid/Mach-ID_1645-BMW_genX_battery_tray" TargetMode="External"/><Relationship Id="rId2276" Type="http://schemas.openxmlformats.org/officeDocument/2006/relationships/hyperlink" Target="https://aluext.sharepoint.com/sites/DesignandFeasibility/Lists/FeasibilityMainDB/DispForm.aspx?ID=2090" TargetMode="External"/><Relationship Id="rId2483" Type="http://schemas.openxmlformats.org/officeDocument/2006/relationships/hyperlink" Target="https://aluext.sharepoint.com/sites/DesignandFeasibility/Lists/FeasibilityMainDB/DispForm.aspx?ID=1878" TargetMode="External"/><Relationship Id="rId2690" Type="http://schemas.openxmlformats.org/officeDocument/2006/relationships/hyperlink" Target="https://aluext.sharepoint.com/sites/DesignandFeasibility/Lists/FeasibilityMainDB/DispForm.aspx?ID=1671" TargetMode="External"/><Relationship Id="rId3327" Type="http://schemas.openxmlformats.org/officeDocument/2006/relationships/hyperlink" Target="https://aluext.sharepoint.com/sites/DesignandFeasibility/_layouts/15/listform.aspx?PageType=4&amp;ListId=48a11f45-f27a-4e70-b33d-a95f67709e8c&amp;ID=783&amp;ContentTypeID=0x01006440C635F0E5064897CB37DE8164FE39" TargetMode="External"/><Relationship Id="rId3534" Type="http://schemas.openxmlformats.org/officeDocument/2006/relationships/hyperlink" Target="https://aluext.sharepoint.com/sites/DesignandFeasibility/_layouts/15/listform.aspx?PageType=4&amp;ListId=48a11f45-f27a-4e70-b33d-a95f67709e8c&amp;ID=575&amp;ContentTypeID=0x01006440C635F0E5064897CB37DE8164FE39" TargetMode="External"/><Relationship Id="rId3741" Type="http://schemas.openxmlformats.org/officeDocument/2006/relationships/hyperlink" Target="https://aluext.sharepoint.com/sites/DesignandFeasibility/_layouts/15/listform.aspx?PageType=4&amp;ListId=48a11f45-f27a-4e70-b33d-a95f67709e8c&amp;ID=368&amp;ContentTypeID=0x01006440C635F0E5064897CB37DE8164FE39" TargetMode="External"/><Relationship Id="rId248" Type="http://schemas.openxmlformats.org/officeDocument/2006/relationships/hyperlink" Target="https://aluext.sharepoint.com/sites/DesignandFeasibility/Shared%20Documents/A/Alstom%20Konstal%20SA_PL_Chorz&#243;w/Mach-ID_1995-BaW&#252;" TargetMode="External"/><Relationship Id="rId455" Type="http://schemas.openxmlformats.org/officeDocument/2006/relationships/hyperlink" Target="https://aluext.sharepoint.com/sites/DesignandFeasibility/Shared%20Documents/G/Geico%20Taikisha%20GmbH_DE_Herrenberg/Mach-ID_1788-F%C3%BChrungsschiene" TargetMode="External"/><Relationship Id="rId662" Type="http://schemas.openxmlformats.org/officeDocument/2006/relationships/hyperlink" Target="https://aluext.sharepoint.com/sites/DesignandFeasibility/Shared%20Documents/S/SFB_DE_Babenhausen/Mach-ID_1574-Drawn%20RB%206262A%20T9%20Dm%2019mm" TargetMode="External"/><Relationship Id="rId1085" Type="http://schemas.openxmlformats.org/officeDocument/2006/relationships/hyperlink" Target="https://aluext.sharepoint.com/sites/DesignandFeasibility/Shared%20Documents/M/MG%20Handel%20AG%20DE%20Wildau%28NK%29_DE_Wildau/Mach-ID_1149-1149-Leitrohre_80_x_6_und_80_x_100" TargetMode="External"/><Relationship Id="rId1292" Type="http://schemas.openxmlformats.org/officeDocument/2006/relationships/hyperlink" Target="https://aluext.sharepoint.com/sites/DesignandFeasibility/Shared%20Documents/S/Skoda_CZ_Ostrava/Mach-ID_942-Transition%20panel" TargetMode="External"/><Relationship Id="rId2136" Type="http://schemas.openxmlformats.org/officeDocument/2006/relationships/hyperlink" Target="https://aluext.sharepoint.com/sites/DesignandFeasibility/Shared%20Documents/A/AMCO%20Metall_DE_Bremen/Mach-ID_60-Extruded%20Bars" TargetMode="External"/><Relationship Id="rId2343" Type="http://schemas.openxmlformats.org/officeDocument/2006/relationships/hyperlink" Target="https://aluext.sharepoint.com/sites/DesignandFeasibility/Lists/FeasibilityMainDB/DispForm.aspx?ID=2018" TargetMode="External"/><Relationship Id="rId2550" Type="http://schemas.openxmlformats.org/officeDocument/2006/relationships/hyperlink" Target="https://aluext.sharepoint.com/sites/DesignandFeasibility/Lists/FeasibilityMainDB/DispForm.aspx?ID=1811" TargetMode="External"/><Relationship Id="rId3601" Type="http://schemas.openxmlformats.org/officeDocument/2006/relationships/hyperlink" Target="https://aluext.sharepoint.com/sites/DesignandFeasibility/_layouts/15/listform.aspx?PageType=4&amp;ListId=48a11f45-f27a-4e70-b33d-a95f67709e8c&amp;ID=508&amp;ContentTypeID=0x01006440C635F0E5064897CB37DE8164FE39" TargetMode="External"/><Relationship Id="rId108" Type="http://schemas.openxmlformats.org/officeDocument/2006/relationships/hyperlink" Target="https://aluext.sharepoint.com/sites/DesignandFeasibility/Shared%20Documents/B/Bosch%20Rexroth%20doo_SI_Skofja%20Loka/Mach-ID_2137-Stator_Profiles" TargetMode="External"/><Relationship Id="rId315" Type="http://schemas.openxmlformats.org/officeDocument/2006/relationships/hyperlink" Target="https://aluext.sharepoint.com/sites/DesignandFeasibility/Shared%20Documents/N/Norgren%20GmbH%20Actuator%20Division_DE_Alpen/Mach-ID_1928-25583" TargetMode="External"/><Relationship Id="rId522" Type="http://schemas.openxmlformats.org/officeDocument/2006/relationships/hyperlink" Target="https://aluext.sharepoint.com/sites/DesignandFeasibility/Shared%20Documents/V/Volkswagen%20AG%20Wolfsburg_DE_Wolfsburg/Mach-ID_1720-MEB31_G_US_M_21_50" TargetMode="External"/><Relationship Id="rId1152" Type="http://schemas.openxmlformats.org/officeDocument/2006/relationships/hyperlink" Target="https://aluext.sharepoint.com/sites/DesignandFeasibility/Shared%20Documents/I/Intermas-Elcom%20GmbH_DE_Darmstadt/Mach-ID_1082-1082-WZ_27095" TargetMode="External"/><Relationship Id="rId2203" Type="http://schemas.openxmlformats.org/officeDocument/2006/relationships/hyperlink" Target="https://aluext.sharepoint.com/sites/DesignandFeasibility/Lists/FeasibilityMainDB/DispForm.aspx?ID=2163" TargetMode="External"/><Relationship Id="rId2410" Type="http://schemas.openxmlformats.org/officeDocument/2006/relationships/hyperlink" Target="https://aluext.sharepoint.com/sites/DesignandFeasibility/Lists/FeasibilityMainDB/DispForm.aspx?ID=1951" TargetMode="External"/><Relationship Id="rId1012" Type="http://schemas.openxmlformats.org/officeDocument/2006/relationships/hyperlink" Target="https://aluext.sharepoint.com/sites/DesignandFeasibility/Shared%20Documents/A/Alumeco%20A/S_DK_Odense/Mach-ID_1222-Extruded_6082_Alumeco" TargetMode="External"/><Relationship Id="rId1969" Type="http://schemas.openxmlformats.org/officeDocument/2006/relationships/hyperlink" Target="https://aluext.sharepoint.com/sites/DesignandFeasibility/Shared%20Documents/A/Alstom_FR_Savigliano/Mach-ID_253-Irish_tender" TargetMode="External"/><Relationship Id="rId3184" Type="http://schemas.openxmlformats.org/officeDocument/2006/relationships/hyperlink" Target="https://aluext.sharepoint.com/sites/DesignandFeasibility/_layouts/15/listform.aspx?PageType=4&amp;ListId=48a11f45-f27a-4e70-b33d-a95f67709e8c&amp;ID=926&amp;ContentTypeID=0x01006440C635F0E5064897CB37DE8164FE39" TargetMode="External"/><Relationship Id="rId4028" Type="http://schemas.openxmlformats.org/officeDocument/2006/relationships/hyperlink" Target="https://aluext.sharepoint.com/sites/DesignandFeasibility/_layouts/15/listform.aspx?PageType=4&amp;ListId=48a11f45-f27a-4e70-b33d-a95f67709e8c&amp;ID=81&amp;ContentTypeID=0x01006440C635F0E5064897CB37DE8164FE39" TargetMode="External"/><Relationship Id="rId1829" Type="http://schemas.openxmlformats.org/officeDocument/2006/relationships/hyperlink" Target="https://aluext.sharepoint.com/sites/DesignandFeasibility/Shared%20Documents/A/AMCO%20Metall-Service%20GmbH_DE_Bremen/Mach-ID_394-Profil%20174x89_6082%20T6" TargetMode="External"/><Relationship Id="rId3391" Type="http://schemas.openxmlformats.org/officeDocument/2006/relationships/hyperlink" Target="https://aluext.sharepoint.com/sites/DesignandFeasibility/_layouts/15/listform.aspx?PageType=4&amp;ListId=48a11f45-f27a-4e70-b33d-a95f67709e8c&amp;ID=719&amp;ContentTypeID=0x01006440C635F0E5064897CB37DE8164FE39" TargetMode="External"/><Relationship Id="rId3044" Type="http://schemas.openxmlformats.org/officeDocument/2006/relationships/hyperlink" Target="https://aluext.sharepoint.com/sites/DesignandFeasibility/_layouts/15/listform.aspx?PageType=4&amp;ListId=48a11f45-f27a-4e70-b33d-a95f67709e8c&amp;ID=1067&amp;ContentTypeID=0x01006440C635F0E5064897CB37DE8164FE39" TargetMode="External"/><Relationship Id="rId3251" Type="http://schemas.openxmlformats.org/officeDocument/2006/relationships/hyperlink" Target="https://aluext.sharepoint.com/sites/DesignandFeasibility/_layouts/15/listform.aspx?PageType=4&amp;ListId=48a11f45-f27a-4e70-b33d-a95f67709e8c&amp;ID=859&amp;ContentTypeID=0x01006440C635F0E5064897CB37DE8164FE39" TargetMode="External"/><Relationship Id="rId172" Type="http://schemas.openxmlformats.org/officeDocument/2006/relationships/hyperlink" Target="https://aluext.sharepoint.com/sites/DesignandFeasibility/Shared%20Documents/D/Deuta%20Mechanics%20GmbH_DE_Schwarzenbach%20am%20Wald/Mach-ID_2072-Endkopf" TargetMode="External"/><Relationship Id="rId2060" Type="http://schemas.openxmlformats.org/officeDocument/2006/relationships/hyperlink" Target="https://aluext.sharepoint.com/sites/DesignandFeasibility/Shared%20Documents/I/Isel_DE_Dermbach_DE_Dermbach/Mach-ID_147-Rahmenprofil_RP_8x14" TargetMode="External"/><Relationship Id="rId3111" Type="http://schemas.openxmlformats.org/officeDocument/2006/relationships/hyperlink" Target="https://aluext.sharepoint.com/sites/DesignandFeasibility/_layouts/15/listform.aspx?PageType=4&amp;ListId=48a11f45-f27a-4e70-b33d-a95f67709e8c&amp;ID=999&amp;ContentTypeID=0x01006440C635F0E5064897CB37DE8164FE39" TargetMode="External"/><Relationship Id="rId989" Type="http://schemas.openxmlformats.org/officeDocument/2006/relationships/hyperlink" Target="https://aluext.sharepoint.com/sites/DesignandFeasibility/Shared%20Documents/W/WMH_DE_Essen/Mach-ID_1245-Extruded%20RB%20204%20T3511%20T3511" TargetMode="External"/><Relationship Id="rId2877" Type="http://schemas.openxmlformats.org/officeDocument/2006/relationships/hyperlink" Target="https://aluext.sharepoint.com/sites/DesignandFeasibility/_layouts/15/listform.aspx?PageType=4&amp;ListId=48a11f45-f27a-4e70-b33d-a95f67709e8c&amp;ID=1234&amp;ContentTypeID=0x01006440C635F0E5064897CB37DE8164FE39" TargetMode="External"/><Relationship Id="rId849" Type="http://schemas.openxmlformats.org/officeDocument/2006/relationships/hyperlink" Target="https://aluext.sharepoint.com/sites/DesignandFeasibility/Shared%20Documents/A/AMM_IT_Bursnago/Mach-ID_1386-Cold%20finished%20RB%207175%20T7351" TargetMode="External"/><Relationship Id="rId1479" Type="http://schemas.openxmlformats.org/officeDocument/2006/relationships/hyperlink" Target="https://aluext.sharepoint.com/sites/DesignandFeasibility/Shared%20Documents/A/Alumeco%20Austria_AT_St.%20Georgen/Mach-ID_753-Alumeco_Rd.%2033_111_6082T6" TargetMode="External"/><Relationship Id="rId1686" Type="http://schemas.openxmlformats.org/officeDocument/2006/relationships/hyperlink" Target="https://aluext.sharepoint.com/sites/DesignandFeasibility/Shared%20Documents/R/R%20%26%20P%20Umformtechnik%20GmbH%20%26%20Co%20KG_DE_Ense-Hoeingen/Mach-ID_539-539-WZ_40447_Flachstange_200x8" TargetMode="External"/><Relationship Id="rId3928" Type="http://schemas.openxmlformats.org/officeDocument/2006/relationships/hyperlink" Target="https://aluext.sharepoint.com/sites/DesignandFeasibility/_layouts/15/listform.aspx?PageType=4&amp;ListId=48a11f45-f27a-4e70-b33d-a95f67709e8c&amp;ID=181&amp;ContentTypeID=0x01006440C635F0E5064897CB37DE8164FE39" TargetMode="External"/><Relationship Id="rId1339" Type="http://schemas.openxmlformats.org/officeDocument/2006/relationships/hyperlink" Target="https://aluext.sharepoint.com/sites/DesignandFeasibility/Shared%20Documents/M/Metallbau%20M&#252;ller_DE_Rechlin/Mach-ID_894-B75120" TargetMode="External"/><Relationship Id="rId1893" Type="http://schemas.openxmlformats.org/officeDocument/2006/relationships/hyperlink" Target="https://aluext.sharepoint.com/sites/DesignandFeasibility/Shared%20Documents/A/Alufor_DE_Forst/Mach-ID_330-Q2/2020" TargetMode="External"/><Relationship Id="rId2737" Type="http://schemas.openxmlformats.org/officeDocument/2006/relationships/hyperlink" Target="https://aluext.sharepoint.com/sites/DesignandFeasibility/Lists/FeasibilityMainDB/DispForm.aspx?ID=1624" TargetMode="External"/><Relationship Id="rId2944" Type="http://schemas.openxmlformats.org/officeDocument/2006/relationships/hyperlink" Target="https://aluext.sharepoint.com/sites/DesignandFeasibility/_layouts/15/listform.aspx?PageType=4&amp;ListId=48a11f45-f27a-4e70-b33d-a95f67709e8c&amp;ID=1167&amp;ContentTypeID=0x01006440C635F0E5064897CB37DE8164FE39" TargetMode="External"/><Relationship Id="rId709" Type="http://schemas.openxmlformats.org/officeDocument/2006/relationships/hyperlink" Target="https://aluext.sharepoint.com/sites/DesignandFeasibility/Shared%20Documents/R/Reynolds_FR_Scionzier/Mach-ID_1527-Drawn%20RB%202011E%20T3/T8" TargetMode="External"/><Relationship Id="rId916" Type="http://schemas.openxmlformats.org/officeDocument/2006/relationships/hyperlink" Target="https://aluext.sharepoint.com/sites/DesignandFeasibility/Shared%20Documents/A/AMM_DE_Bursnago/Mach-ID_1319-Extruded%20RB%207075%20T73511" TargetMode="External"/><Relationship Id="rId1546" Type="http://schemas.openxmlformats.org/officeDocument/2006/relationships/hyperlink" Target="https://aluext.sharepoint.com/sites/DesignandFeasibility/Shared%20Documents/N/Nemak,,%20Frankfurt_DE_Slowenien/Mach-ID_684-Querstrebe" TargetMode="External"/><Relationship Id="rId1753" Type="http://schemas.openxmlformats.org/officeDocument/2006/relationships/hyperlink" Target="https://aluext.sharepoint.com/sites/DesignandFeasibility/Shared%20Documents/A/AMM_IT_italy/Mach-ID_472-AMM_Rd.2024" TargetMode="External"/><Relationship Id="rId1960" Type="http://schemas.openxmlformats.org/officeDocument/2006/relationships/hyperlink" Target="https://aluext.sharepoint.com/sites/DesignandFeasibility/Shared%20Documents/I/Indat_AT_Rohrbach/Mach-ID_262-PV_Montageschiene" TargetMode="External"/><Relationship Id="rId2804" Type="http://schemas.openxmlformats.org/officeDocument/2006/relationships/hyperlink" Target="https://aluext.sharepoint.com/sites/DesignandFeasibility/_layouts/15/listform.aspx?PageType=4&amp;ListId=48a11f45-f27a-4e70-b33d-a95f67709e8c&amp;ID=1307&amp;ContentTypeID=0x01006440C635F0E5064897CB37DE8164FE39" TargetMode="External"/><Relationship Id="rId45" Type="http://schemas.openxmlformats.org/officeDocument/2006/relationships/hyperlink" Target="https://aluext.sharepoint.com/sites/DesignandFeasibility/Shared%20Documents/A/Alutec%20System-Technik%20GmbH_DE_Pleidelsheim/Mach-ID_2200-77148-149" TargetMode="External"/><Relationship Id="rId1406" Type="http://schemas.openxmlformats.org/officeDocument/2006/relationships/hyperlink" Target="https://aluext.sharepoint.com/sites/DesignandFeasibility/Shared%20Documents/T/Thyssen%20Krupp%20Materials%20Belgium_BE_Lokeren/Mach-ID_826-Extruded%20Flat%20Bars%207075" TargetMode="External"/><Relationship Id="rId1613" Type="http://schemas.openxmlformats.org/officeDocument/2006/relationships/hyperlink" Target="https://aluext.sharepoint.com/sites/DesignandFeasibility/Shared%20Documents/P/plus%20systems_DE_Leingarten/Mach-ID_615-Klapptritt_6005A" TargetMode="External"/><Relationship Id="rId1820" Type="http://schemas.openxmlformats.org/officeDocument/2006/relationships/hyperlink" Target="https://aluext.sharepoint.com/sites/DesignandFeasibility/Shared%20Documents/D/Dura%20Automotive%20Cz,,%20Ks_CZ_Blatna/Mach-ID_405-Motortr&#228;ger%20G%2045" TargetMode="External"/><Relationship Id="rId3578" Type="http://schemas.openxmlformats.org/officeDocument/2006/relationships/hyperlink" Target="https://aluext.sharepoint.com/sites/DesignandFeasibility/_layouts/15/listform.aspx?PageType=4&amp;ListId=48a11f45-f27a-4e70-b33d-a95f67709e8c&amp;ID=531&amp;ContentTypeID=0x01006440C635F0E5064897CB37DE8164FE39" TargetMode="External"/><Relationship Id="rId3785" Type="http://schemas.openxmlformats.org/officeDocument/2006/relationships/hyperlink" Target="https://aluext.sharepoint.com/sites/DesignandFeasibility/_layouts/15/listform.aspx?PageType=4&amp;ListId=48a11f45-f27a-4e70-b33d-a95f67709e8c&amp;ID=324&amp;ContentTypeID=0x01006440C635F0E5064897CB37DE8164FE39" TargetMode="External"/><Relationship Id="rId3992" Type="http://schemas.openxmlformats.org/officeDocument/2006/relationships/hyperlink" Target="https://aluext.sharepoint.com/sites/DesignandFeasibility/_layouts/15/listform.aspx?PageType=4&amp;ListId=48a11f45-f27a-4e70-b33d-a95f67709e8c&amp;ID=117&amp;ContentTypeID=0x01006440C635F0E5064897CB37DE8164FE39" TargetMode="External"/><Relationship Id="rId499" Type="http://schemas.openxmlformats.org/officeDocument/2006/relationships/hyperlink" Target="https://aluext.sharepoint.com/sites/DesignandFeasibility/Shared%20Documents/E/EBZ%20Group%28NK%29_DE_Ravensburg/Mach-ID_1743-Profil_Laserkabine" TargetMode="External"/><Relationship Id="rId2387" Type="http://schemas.openxmlformats.org/officeDocument/2006/relationships/hyperlink" Target="https://aluext.sharepoint.com/sites/DesignandFeasibility/Lists/FeasibilityMainDB/DispForm.aspx?ID=1974" TargetMode="External"/><Relationship Id="rId2594" Type="http://schemas.openxmlformats.org/officeDocument/2006/relationships/hyperlink" Target="https://aluext.sharepoint.com/sites/DesignandFeasibility/Lists/FeasibilityMainDB/DispForm.aspx?ID=1767" TargetMode="External"/><Relationship Id="rId3438" Type="http://schemas.openxmlformats.org/officeDocument/2006/relationships/hyperlink" Target="https://aluext.sharepoint.com/sites/DesignandFeasibility/_layouts/15/listform.aspx?PageType=4&amp;ListId=48a11f45-f27a-4e70-b33d-a95f67709e8c&amp;ID=671&amp;ContentTypeID=0x01006440C635F0E5064897CB37DE8164FE39" TargetMode="External"/><Relationship Id="rId3645" Type="http://schemas.openxmlformats.org/officeDocument/2006/relationships/hyperlink" Target="https://aluext.sharepoint.com/sites/DesignandFeasibility/_layouts/15/listform.aspx?PageType=4&amp;ListId=48a11f45-f27a-4e70-b33d-a95f67709e8c&amp;ID=464&amp;ContentTypeID=0x01006440C635F0E5064897CB37DE8164FE39" TargetMode="External"/><Relationship Id="rId3852" Type="http://schemas.openxmlformats.org/officeDocument/2006/relationships/hyperlink" Target="https://aluext.sharepoint.com/sites/DesignandFeasibility/_layouts/15/listform.aspx?PageType=4&amp;ListId=48a11f45-f27a-4e70-b33d-a95f67709e8c&amp;ID=257&amp;ContentTypeID=0x01006440C635F0E5064897CB37DE8164FE39" TargetMode="External"/><Relationship Id="rId359" Type="http://schemas.openxmlformats.org/officeDocument/2006/relationships/hyperlink" Target="https://aluext.sharepoint.com/sites/DesignandFeasibility/Shared%20Documents/S/SWG-Metallverarbeitung%20und%20Montagetechnik%20GmbH_DE_Herborn-Guntersdorf/Mach-ID_1884-97447" TargetMode="External"/><Relationship Id="rId566" Type="http://schemas.openxmlformats.org/officeDocument/2006/relationships/hyperlink" Target="https://aluext.sharepoint.com/sites/DesignandFeasibility/Shared%20Documents/Y/Yachiyo%20Industry%20Co%2C%20LTD%28NK%29_JP_Kashiwabara/Mach-ID_1676-Sun_Roof_Frame" TargetMode="External"/><Relationship Id="rId773" Type="http://schemas.openxmlformats.org/officeDocument/2006/relationships/hyperlink" Target="https://aluext.sharepoint.com/sites/DesignandFeasibility/Shared%20Documents/A/Aviometal_IT_Avigliani/Mach-ID_1462-EXtruded%20RB%202014T6" TargetMode="External"/><Relationship Id="rId1196" Type="http://schemas.openxmlformats.org/officeDocument/2006/relationships/hyperlink" Target="https://aluext.sharepoint.com/sites/DesignandFeasibility/Shared%20Documents/A/Aviometal_IT_Arsago%20Seprio/Mach-ID_1038-Extruded%20RB%202618A%20T8511" TargetMode="External"/><Relationship Id="rId2247" Type="http://schemas.openxmlformats.org/officeDocument/2006/relationships/hyperlink" Target="https://aluext.sharepoint.com/sites/DesignandFeasibility/Lists/FeasibilityMainDB/DispForm.aspx?ID=2119" TargetMode="External"/><Relationship Id="rId2454" Type="http://schemas.openxmlformats.org/officeDocument/2006/relationships/hyperlink" Target="https://aluext.sharepoint.com/sites/DesignandFeasibility/Lists/FeasibilityMainDB/DispForm.aspx?ID=1907" TargetMode="External"/><Relationship Id="rId3505" Type="http://schemas.openxmlformats.org/officeDocument/2006/relationships/hyperlink" Target="https://aluext.sharepoint.com/sites/DesignandFeasibility/_layouts/15/listform.aspx?PageType=4&amp;ListId=48a11f45-f27a-4e70-b33d-a95f67709e8c&amp;ID=604&amp;ContentTypeID=0x01006440C635F0E5064897CB37DE8164FE39" TargetMode="External"/><Relationship Id="rId219" Type="http://schemas.openxmlformats.org/officeDocument/2006/relationships/hyperlink" Target="https://aluext.sharepoint.com/sites/DesignandFeasibility/Shared%20Documents/B/Bega%20Gantenbrink-Leuchten%20KG_DE_Menden/Mach-ID_2025-Grundprofil" TargetMode="External"/><Relationship Id="rId426" Type="http://schemas.openxmlformats.org/officeDocument/2006/relationships/hyperlink" Target="https://aluext.sharepoint.com/sites/DesignandFeasibility/Shared%20Documents/C/CAF%20-ES_Beasain/Mach-ID_1817-RER-B_Paris" TargetMode="External"/><Relationship Id="rId633" Type="http://schemas.openxmlformats.org/officeDocument/2006/relationships/hyperlink" Target="https://aluext.sharepoint.com/sites/DesignandFeasibility/Shared%20Documents/I/Innosafes_DE_Wiehl/Mach-ID_1604-Innenprofil" TargetMode="External"/><Relationship Id="rId980" Type="http://schemas.openxmlformats.org/officeDocument/2006/relationships/hyperlink" Target="https://aluext.sharepoint.com/sites/DesignandFeasibility/Shared%20Documents/R/Reynolds_FR_Scionzier/Mach-ID_1254-Extruded/drawn%20RB%207068%20dia%2025mm" TargetMode="External"/><Relationship Id="rId1056" Type="http://schemas.openxmlformats.org/officeDocument/2006/relationships/hyperlink" Target="https://aluext.sharepoint.com/sites/DesignandFeasibility/Shared%20Documents/E/Eisenmetall_DE_Frankfurt/Mach-ID_1178-Extruded%20RB%202011E%20T6%20Dm%2048mm" TargetMode="External"/><Relationship Id="rId1263" Type="http://schemas.openxmlformats.org/officeDocument/2006/relationships/hyperlink" Target="https://aluext.sharepoint.com/sites/DesignandFeasibility/Shared%20Documents/A/Amco%20Metall-Services%20GmbH_DE_Bremen/Mach-ID_971-Aufbauten_6063_Elox" TargetMode="External"/><Relationship Id="rId2107" Type="http://schemas.openxmlformats.org/officeDocument/2006/relationships/hyperlink" Target="https://aluext.sharepoint.com/sites/DesignandFeasibility/Shared%20Documents/T/Thyssenkrupp%20Materials%20Poland%20S.A._PL_B&#322;onie/Mach-ID_91-" TargetMode="External"/><Relationship Id="rId2314" Type="http://schemas.openxmlformats.org/officeDocument/2006/relationships/hyperlink" Target="https://aluext.sharepoint.com/sites/DesignandFeasibility/Lists/FeasibilityMainDB/DispForm.aspx?ID=2048" TargetMode="External"/><Relationship Id="rId2661" Type="http://schemas.openxmlformats.org/officeDocument/2006/relationships/hyperlink" Target="https://aluext.sharepoint.com/sites/DesignandFeasibility/Lists/FeasibilityMainDB/DispForm.aspx?ID=1700" TargetMode="External"/><Relationship Id="rId3712" Type="http://schemas.openxmlformats.org/officeDocument/2006/relationships/hyperlink" Target="https://aluext.sharepoint.com/sites/DesignandFeasibility/_layouts/15/listform.aspx?PageType=4&amp;ListId=48a11f45-f27a-4e70-b33d-a95f67709e8c&amp;ID=397&amp;ContentTypeID=0x01006440C635F0E5064897CB37DE8164FE39" TargetMode="External"/><Relationship Id="rId840" Type="http://schemas.openxmlformats.org/officeDocument/2006/relationships/hyperlink" Target="https://aluext.sharepoint.com/sites/DesignandFeasibility/Shared%20Documents/A/Albert%20Ziegler%20GmbH_DE_Giengen%20an%20der%20Brenz/Mach-ID_1395-Aufbau-Profil" TargetMode="External"/><Relationship Id="rId1470" Type="http://schemas.openxmlformats.org/officeDocument/2006/relationships/hyperlink" Target="https://aluext.sharepoint.com/sites/DesignandFeasibility/Shared%20Documents/A/Asti%20Air_IT_Torino/Mach-ID_762-AstiAir_Rd.%20200_6061T6" TargetMode="External"/><Relationship Id="rId2521" Type="http://schemas.openxmlformats.org/officeDocument/2006/relationships/hyperlink" Target="https://aluext.sharepoint.com/sites/DesignandFeasibility/Lists/FeasibilityMainDB/DispForm.aspx?ID=1840" TargetMode="External"/><Relationship Id="rId700" Type="http://schemas.openxmlformats.org/officeDocument/2006/relationships/hyperlink" Target="https://aluext.sharepoint.com/sites/DesignandFeasibility/Shared%20Documents/A/Alstom%20Konstal%20SA_PL_Chorz&#243;w/Mach-ID_1536-LNVG" TargetMode="External"/><Relationship Id="rId1123" Type="http://schemas.openxmlformats.org/officeDocument/2006/relationships/hyperlink" Target="https://aluext.sharepoint.com/sites/DesignandFeasibility/Shared%20Documents/W/WSA%20electronic%20GmbH_DE_Schleusingen/Mach-ID_1111-B11395" TargetMode="External"/><Relationship Id="rId1330" Type="http://schemas.openxmlformats.org/officeDocument/2006/relationships/hyperlink" Target="https://aluext.sharepoint.com/sites/DesignandFeasibility/Shared%20Documents/A/Alumeco_DK_Odense/Mach-ID_903-Extruded%20Round%20Bar%207068T6" TargetMode="External"/><Relationship Id="rId3088" Type="http://schemas.openxmlformats.org/officeDocument/2006/relationships/hyperlink" Target="https://aluext.sharepoint.com/sites/DesignandFeasibility/_layouts/15/listform.aspx?PageType=4&amp;ListId=48a11f45-f27a-4e70-b33d-a95f67709e8c&amp;ID=1022&amp;ContentTypeID=0x01006440C635F0E5064897CB37DE8164FE39" TargetMode="External"/><Relationship Id="rId3295" Type="http://schemas.openxmlformats.org/officeDocument/2006/relationships/hyperlink" Target="https://aluext.sharepoint.com/sites/DesignandFeasibility/_layouts/15/listform.aspx?PageType=4&amp;ListId=48a11f45-f27a-4e70-b33d-a95f67709e8c&amp;ID=815&amp;ContentTypeID=0x01006440C635F0E5064897CB37DE8164FE39" TargetMode="External"/><Relationship Id="rId3155" Type="http://schemas.openxmlformats.org/officeDocument/2006/relationships/hyperlink" Target="https://aluext.sharepoint.com/sites/DesignandFeasibility/_layouts/15/listform.aspx?PageType=4&amp;ListId=48a11f45-f27a-4e70-b33d-a95f67709e8c&amp;ID=955&amp;ContentTypeID=0x01006440C635F0E5064897CB37DE8164FE39" TargetMode="External"/><Relationship Id="rId3362" Type="http://schemas.openxmlformats.org/officeDocument/2006/relationships/hyperlink" Target="https://aluext.sharepoint.com/sites/DesignandFeasibility/_layouts/15/listform.aspx?PageType=4&amp;ListId=48a11f45-f27a-4e70-b33d-a95f67709e8c&amp;ID=748&amp;ContentTypeID=0x01006440C635F0E5064897CB37DE8164FE39" TargetMode="External"/><Relationship Id="rId283" Type="http://schemas.openxmlformats.org/officeDocument/2006/relationships/hyperlink" Target="https://aluext.sharepoint.com/sites/DesignandFeasibility/Shared%20Documents/L/Lena%20Metall%20AS%28NK%29_NO_Skreia/Mach-ID_1960-Round_tube" TargetMode="External"/><Relationship Id="rId490" Type="http://schemas.openxmlformats.org/officeDocument/2006/relationships/hyperlink" Target="https://aluext.sharepoint.com/sites/DesignandFeasibility/Shared%20Documents/D/Dagesh%28NK%29_IL_Yad%20Binyamin/Mach-ID_1753-Profil_f%C3%BCr_Halbleiter" TargetMode="External"/><Relationship Id="rId2171" Type="http://schemas.openxmlformats.org/officeDocument/2006/relationships/hyperlink" Target="https://aluext.sharepoint.com/sites/DesignandFeasibility/Lists/FeasibilityMainDB/DispForm.aspx?ID=2195" TargetMode="External"/><Relationship Id="rId3015" Type="http://schemas.openxmlformats.org/officeDocument/2006/relationships/hyperlink" Target="https://aluext.sharepoint.com/sites/DesignandFeasibility/_layouts/15/listform.aspx?PageType=4&amp;ListId=48a11f45-f27a-4e70-b33d-a95f67709e8c&amp;ID=1096&amp;ContentTypeID=0x01006440C635F0E5064897CB37DE8164FE39" TargetMode="External"/><Relationship Id="rId3222" Type="http://schemas.openxmlformats.org/officeDocument/2006/relationships/hyperlink" Target="https://aluext.sharepoint.com/sites/DesignandFeasibility/_layouts/15/listform.aspx?PageType=4&amp;ListId=48a11f45-f27a-4e70-b33d-a95f67709e8c&amp;ID=888&amp;ContentTypeID=0x01006440C635F0E5064897CB37DE8164FE39" TargetMode="External"/><Relationship Id="rId143" Type="http://schemas.openxmlformats.org/officeDocument/2006/relationships/hyperlink" Target="https://aluext.sharepoint.com/sites/DesignandFeasibility/Shared%20Documents/B/BMW%20AG%20Bayerische%20Motoren%20Werke%20AG_DE_Muenchen/Mach-ID_2102-Druckplatte_SE010_I20" TargetMode="External"/><Relationship Id="rId350" Type="http://schemas.openxmlformats.org/officeDocument/2006/relationships/hyperlink" Target="https://aluext.sharepoint.com/sites/DesignandFeasibility/Shared%20Documents/B/Berlin%20Millhouse%20GmbH%28NK%29_DE_Berlin/Mach-ID_1893-Strangpressprofil" TargetMode="External"/><Relationship Id="rId2031" Type="http://schemas.openxmlformats.org/officeDocument/2006/relationships/hyperlink" Target="https://aluext.sharepoint.com/sites/DesignandFeasibility/Shared%20Documents/C/Cometal%20Metallhalbzeuge%20GmbH_DE_Weinstadt/Mach-ID_182-Extruded%20Square%20bar" TargetMode="External"/><Relationship Id="rId9" Type="http://schemas.openxmlformats.org/officeDocument/2006/relationships/hyperlink" Target="https://aluext.sharepoint.com/sites/DesignandFeasibility/Shared%20Documents/H/Hubert%20Schlieckmann%20GmbH%28NK%29_DE_Marienfeld/Mach-ID_2236-Strangpressprofile" TargetMode="External"/><Relationship Id="rId210" Type="http://schemas.openxmlformats.org/officeDocument/2006/relationships/hyperlink" Target="https://aluext.sharepoint.com/sites/DesignandFeasibility/Shared%20Documents/F/Fischer%20Elektronik%20Gmbh%20%26%20Co%20KG_DE_Luedenscheid/Mach-ID_2034-Aluminium_Profile" TargetMode="External"/><Relationship Id="rId2988" Type="http://schemas.openxmlformats.org/officeDocument/2006/relationships/hyperlink" Target="https://aluext.sharepoint.com/sites/DesignandFeasibility/_layouts/15/listform.aspx?PageType=4&amp;ListId=48a11f45-f27a-4e70-b33d-a95f67709e8c&amp;ID=1123&amp;ContentTypeID=0x01006440C635F0E5064897CB37DE8164FE39" TargetMode="External"/><Relationship Id="rId1797" Type="http://schemas.openxmlformats.org/officeDocument/2006/relationships/hyperlink" Target="https://aluext.sharepoint.com/sites/DesignandFeasibility/Shared%20Documents/A/AMM_IT_Trezzo%20Sull'Adda/Mach-ID_428-Cold%20worked%20round%20bar" TargetMode="External"/><Relationship Id="rId2848" Type="http://schemas.openxmlformats.org/officeDocument/2006/relationships/hyperlink" Target="https://aluext.sharepoint.com/sites/DesignandFeasibility/_layouts/15/listform.aspx?PageType=4&amp;ListId=48a11f45-f27a-4e70-b33d-a95f67709e8c&amp;ID=1263&amp;ContentTypeID=0x01006440C635F0E5064897CB37DE8164FE39" TargetMode="External"/><Relationship Id="rId89" Type="http://schemas.openxmlformats.org/officeDocument/2006/relationships/hyperlink" Target="https://aluext.sharepoint.com/sites/DesignandFeasibility/Shared%20Documents/D/Dura%28NK%29_US_Auburn%20Hills/Mach-ID_2156-Sill" TargetMode="External"/><Relationship Id="rId1657" Type="http://schemas.openxmlformats.org/officeDocument/2006/relationships/hyperlink" Target="https://aluext.sharepoint.com/sites/DesignandFeasibility/Shared%20Documents/J/Jenny%20Waltle%20GmbH_AT_Frastanz/Mach-ID_569-569-WZ_45238_Dachsparrenhalter" TargetMode="External"/><Relationship Id="rId1864" Type="http://schemas.openxmlformats.org/officeDocument/2006/relationships/hyperlink" Target="https://aluext.sharepoint.com/sites/DesignandFeasibility/Shared%20Documents/A/AGAS%20Purchasing%20&amp;%20Logistics%20Ltd._IS_Migdal%20Haemek/Mach-ID_359-6061%20T6510" TargetMode="External"/><Relationship Id="rId2708" Type="http://schemas.openxmlformats.org/officeDocument/2006/relationships/hyperlink" Target="https://aluext.sharepoint.com/sites/DesignandFeasibility/Lists/FeasibilityMainDB/DispForm.aspx?ID=1653" TargetMode="External"/><Relationship Id="rId2915" Type="http://schemas.openxmlformats.org/officeDocument/2006/relationships/hyperlink" Target="https://aluext.sharepoint.com/sites/DesignandFeasibility/_layouts/15/listform.aspx?PageType=4&amp;ListId=48a11f45-f27a-4e70-b33d-a95f67709e8c&amp;ID=1196&amp;ContentTypeID=0x01006440C635F0E5064897CB37DE8164FE39" TargetMode="External"/><Relationship Id="rId4063" Type="http://schemas.openxmlformats.org/officeDocument/2006/relationships/hyperlink" Target="https://aluext.sharepoint.com/sites/DesignandFeasibility/_layouts/15/listform.aspx?PageType=4&amp;ListId=48a11f45-f27a-4e70-b33d-a95f67709e8c&amp;ID=46&amp;ContentTypeID=0x01006440C635F0E5064897CB37DE8164FE39" TargetMode="External"/><Relationship Id="rId1517" Type="http://schemas.openxmlformats.org/officeDocument/2006/relationships/hyperlink" Target="https://aluext.sharepoint.com/sites/DesignandFeasibility/Shared%20Documents/A/Albea_DE_Friesenheim/Mach-ID_714-Anfrage_4-5980" TargetMode="External"/><Relationship Id="rId1724" Type="http://schemas.openxmlformats.org/officeDocument/2006/relationships/hyperlink" Target="https://aluext.sharepoint.com/sites/DesignandFeasibility/Shared%20Documents/P/PWP%20Sa_CH_Payerne/Mach-ID_501-501-WZ_28936" TargetMode="External"/><Relationship Id="rId16" Type="http://schemas.openxmlformats.org/officeDocument/2006/relationships/hyperlink" Target="https://aluext.sharepoint.com/sites/DesignandFeasibility/Shared%20Documents/B/Bosch%20Rexroth%20doo_SI_Skofja%20Loka/Mach-ID_2229-Geh%C3%A4useprofil_%2820027403%29" TargetMode="External"/><Relationship Id="rId1931" Type="http://schemas.openxmlformats.org/officeDocument/2006/relationships/hyperlink" Target="https://aluext.sharepoint.com/sites/DesignandFeasibility/Shared%20Documents/H/Heine%20&amp;%20Beisswenger_DE_Fellbach/Mach-ID_291-Cold%20Drawn%20Bar%206082" TargetMode="External"/><Relationship Id="rId3689" Type="http://schemas.openxmlformats.org/officeDocument/2006/relationships/hyperlink" Target="https://aluext.sharepoint.com/sites/DesignandFeasibility/_layouts/15/listform.aspx?PageType=4&amp;ListId=48a11f45-f27a-4e70-b33d-a95f67709e8c&amp;ID=420&amp;ContentTypeID=0x01006440C635F0E5064897CB37DE8164FE39" TargetMode="External"/><Relationship Id="rId3896" Type="http://schemas.openxmlformats.org/officeDocument/2006/relationships/hyperlink" Target="https://aluext.sharepoint.com/sites/DesignandFeasibility/_layouts/15/listform.aspx?PageType=4&amp;ListId=48a11f45-f27a-4e70-b33d-a95f67709e8c&amp;ID=213&amp;ContentTypeID=0x01006440C635F0E5064897CB37DE8164FE39" TargetMode="External"/><Relationship Id="rId2498" Type="http://schemas.openxmlformats.org/officeDocument/2006/relationships/hyperlink" Target="https://aluext.sharepoint.com/sites/DesignandFeasibility/Lists/FeasibilityMainDB/DispForm.aspx?ID=1863" TargetMode="External"/><Relationship Id="rId3549" Type="http://schemas.openxmlformats.org/officeDocument/2006/relationships/hyperlink" Target="https://aluext.sharepoint.com/sites/DesignandFeasibility/_layouts/15/listform.aspx?PageType=4&amp;ListId=48a11f45-f27a-4e70-b33d-a95f67709e8c&amp;ID=560&amp;ContentTypeID=0x01006440C635F0E5064897CB37DE8164FE39" TargetMode="External"/><Relationship Id="rId677" Type="http://schemas.openxmlformats.org/officeDocument/2006/relationships/hyperlink" Target="https://aluext.sharepoint.com/sites/DesignandFeasibility/Shared%20Documents/P/Plastics%20Outlet_Bu_Plovdiv/Mach-ID_1559-Extruded%20/%20drawn%20RB%207075T6" TargetMode="External"/><Relationship Id="rId2358" Type="http://schemas.openxmlformats.org/officeDocument/2006/relationships/hyperlink" Target="https://aluext.sharepoint.com/sites/DesignandFeasibility/Lists/FeasibilityMainDB/DispForm.aspx?ID=2003" TargetMode="External"/><Relationship Id="rId3756" Type="http://schemas.openxmlformats.org/officeDocument/2006/relationships/hyperlink" Target="https://aluext.sharepoint.com/sites/DesignandFeasibility/_layouts/15/listform.aspx?PageType=4&amp;ListId=48a11f45-f27a-4e70-b33d-a95f67709e8c&amp;ID=353&amp;ContentTypeID=0x01006440C635F0E5064897CB37DE8164FE39" TargetMode="External"/><Relationship Id="rId3963" Type="http://schemas.openxmlformats.org/officeDocument/2006/relationships/hyperlink" Target="https://aluext.sharepoint.com/sites/DesignandFeasibility/_layouts/15/listform.aspx?PageType=4&amp;ListId=48a11f45-f27a-4e70-b33d-a95f67709e8c&amp;ID=146&amp;ContentTypeID=0x01006440C635F0E5064897CB37DE8164FE39" TargetMode="External"/><Relationship Id="rId884" Type="http://schemas.openxmlformats.org/officeDocument/2006/relationships/hyperlink" Target="https://aluext.sharepoint.com/sites/DesignandFeasibility/Shared%20Documents/W/WMH_DE_Essen/Mach-ID_1351-EXtruded%20RB%202024" TargetMode="External"/><Relationship Id="rId2565" Type="http://schemas.openxmlformats.org/officeDocument/2006/relationships/hyperlink" Target="https://aluext.sharepoint.com/sites/DesignandFeasibility/Lists/FeasibilityMainDB/DispForm.aspx?ID=1796" TargetMode="External"/><Relationship Id="rId2772" Type="http://schemas.openxmlformats.org/officeDocument/2006/relationships/hyperlink" Target="https://aluext.sharepoint.com/sites/DesignandFeasibility/Lists/FeasibilityMainDB/DispForm.aspx?ID=1577" TargetMode="External"/><Relationship Id="rId3409" Type="http://schemas.openxmlformats.org/officeDocument/2006/relationships/hyperlink" Target="https://aluext.sharepoint.com/sites/DesignandFeasibility/_layouts/15/listform.aspx?PageType=4&amp;ListId=48a11f45-f27a-4e70-b33d-a95f67709e8c&amp;ID=700&amp;ContentTypeID=0x01006440C635F0E5064897CB37DE8164FE39" TargetMode="External"/><Relationship Id="rId3616" Type="http://schemas.openxmlformats.org/officeDocument/2006/relationships/hyperlink" Target="https://aluext.sharepoint.com/sites/DesignandFeasibility/_layouts/15/listform.aspx?PageType=4&amp;ListId=48a11f45-f27a-4e70-b33d-a95f67709e8c&amp;ID=493&amp;ContentTypeID=0x01006440C635F0E5064897CB37DE8164FE39" TargetMode="External"/><Relationship Id="rId3823" Type="http://schemas.openxmlformats.org/officeDocument/2006/relationships/hyperlink" Target="https://aluext.sharepoint.com/sites/DesignandFeasibility/_layouts/15/listform.aspx?PageType=4&amp;ListId=48a11f45-f27a-4e70-b33d-a95f67709e8c&amp;ID=286&amp;ContentTypeID=0x01006440C635F0E5064897CB37DE8164FE39" TargetMode="External"/><Relationship Id="rId537" Type="http://schemas.openxmlformats.org/officeDocument/2006/relationships/hyperlink" Target="https://aluext.sharepoint.com/sites/DesignandFeasibility/Shared%20Documents/A/Aumann%28NK%29_DE_Beelen/Mach-ID_1705-BMW_G68_Muster" TargetMode="External"/><Relationship Id="rId744" Type="http://schemas.openxmlformats.org/officeDocument/2006/relationships/hyperlink" Target="https://aluext.sharepoint.com/sites/DesignandFeasibility/Shared%20Documents/A/AALCO%20Rutesheim_DE_Rutesheim/Mach-ID_1492-Drawn%20RB%202024%20T3%20Dm%2012mm" TargetMode="External"/><Relationship Id="rId951" Type="http://schemas.openxmlformats.org/officeDocument/2006/relationships/hyperlink" Target="https://aluext.sharepoint.com/sites/DesignandFeasibility/Shared%20Documents/I/Imbach%20&amp;%20Cie%20AG_CH_Nebikon/Mach-ID_1283-Gussbolzen_2618A_395mm" TargetMode="External"/><Relationship Id="rId1167" Type="http://schemas.openxmlformats.org/officeDocument/2006/relationships/hyperlink" Target="https://aluext.sharepoint.com/sites/DesignandFeasibility/Shared%20Documents/M/MIPM_DE_Mammendorf/Mach-ID_1067-Geh&#228;use" TargetMode="External"/><Relationship Id="rId1374" Type="http://schemas.openxmlformats.org/officeDocument/2006/relationships/hyperlink" Target="https://aluext.sharepoint.com/sites/DesignandFeasibility/Shared%20Documents/G/GD%20Powernet_DK_Fredericia/Mach-ID_859-GD_Tube" TargetMode="External"/><Relationship Id="rId1581" Type="http://schemas.openxmlformats.org/officeDocument/2006/relationships/hyperlink" Target="https://aluext.sharepoint.com/sites/DesignandFeasibility/Shared%20Documents/Z/Zerspanungstechnik_DE_Braunschweig/Mach-ID_647-Flachstangen%20&amp;%20Vierkant" TargetMode="External"/><Relationship Id="rId2218" Type="http://schemas.openxmlformats.org/officeDocument/2006/relationships/hyperlink" Target="https://aluext.sharepoint.com/sites/DesignandFeasibility/Lists/FeasibilityMainDB/DispForm.aspx?ID=2148" TargetMode="External"/><Relationship Id="rId2425" Type="http://schemas.openxmlformats.org/officeDocument/2006/relationships/hyperlink" Target="https://aluext.sharepoint.com/sites/DesignandFeasibility/Lists/FeasibilityMainDB/DispForm.aspx?ID=1936" TargetMode="External"/><Relationship Id="rId2632" Type="http://schemas.openxmlformats.org/officeDocument/2006/relationships/hyperlink" Target="https://aluext.sharepoint.com/sites/DesignandFeasibility/Lists/FeasibilityMainDB/DispForm.aspx?ID=1729" TargetMode="External"/><Relationship Id="rId80" Type="http://schemas.openxmlformats.org/officeDocument/2006/relationships/hyperlink" Target="https://aluext.sharepoint.com/sites/DesignandFeasibility/Shared%20Documents/A/Alstom%20Transport%20SA_FR_Saint%20Quen/Mach-ID_2165-Cairo_L1" TargetMode="External"/><Relationship Id="rId604" Type="http://schemas.openxmlformats.org/officeDocument/2006/relationships/hyperlink" Target="https://aluext.sharepoint.com/sites/DesignandFeasibility/Shared%20Documents/M/Manfred%20JC%20Niemann%20Zentrale%20KG_DE_Bremen/Mach-ID_1636-Flach_360_und_385x15_mm" TargetMode="External"/><Relationship Id="rId811" Type="http://schemas.openxmlformats.org/officeDocument/2006/relationships/hyperlink" Target="https://aluext.sharepoint.com/sites/DesignandFeasibility/Shared%20Documents/A/Airoldi_IT_Molteno/Mach-ID_1424-Flat_bars_6082" TargetMode="External"/><Relationship Id="rId1027" Type="http://schemas.openxmlformats.org/officeDocument/2006/relationships/hyperlink" Target="https://aluext.sharepoint.com/sites/DesignandFeasibility/Shared%20Documents/G/Gedore_DE_REmscheid/Mach-ID_1207-Extruded%20Flat%20bar%2060x40mm%207075%20T6511" TargetMode="External"/><Relationship Id="rId1234" Type="http://schemas.openxmlformats.org/officeDocument/2006/relationships/hyperlink" Target="https://aluext.sharepoint.com/sites/DesignandFeasibility/Shared%20Documents/M/MuR%20Stahlbau_DE_Naumburg/Mach-ID_1000-ENAW6082" TargetMode="External"/><Relationship Id="rId1441" Type="http://schemas.openxmlformats.org/officeDocument/2006/relationships/hyperlink" Target="https://aluext.sharepoint.com/sites/DesignandFeasibility/Shared%20Documents/P/PWP%20Sa_CH_Payerne/Mach-ID_791-791-WZ_50780_gesaegt" TargetMode="External"/><Relationship Id="rId1301" Type="http://schemas.openxmlformats.org/officeDocument/2006/relationships/hyperlink" Target="https://aluext.sharepoint.com/sites/DesignandFeasibility/Shared%20Documents/B/B%26T%20Exact%20GmbH_DE_Gevelsberg/Mach-ID_932-SCA%20eTruck" TargetMode="External"/><Relationship Id="rId3199" Type="http://schemas.openxmlformats.org/officeDocument/2006/relationships/hyperlink" Target="https://aluext.sharepoint.com/sites/DesignandFeasibility/_layouts/15/listform.aspx?PageType=4&amp;ListId=48a11f45-f27a-4e70-b33d-a95f67709e8c&amp;ID=911&amp;ContentTypeID=0x01006440C635F0E5064897CB37DE8164FE39" TargetMode="External"/><Relationship Id="rId3059" Type="http://schemas.openxmlformats.org/officeDocument/2006/relationships/hyperlink" Target="https://aluext.sharepoint.com/sites/DesignandFeasibility/_layouts/15/listform.aspx?PageType=4&amp;ListId=48a11f45-f27a-4e70-b33d-a95f67709e8c&amp;ID=1052&amp;ContentTypeID=0x01006440C635F0E5064897CB37DE8164FE39" TargetMode="External"/><Relationship Id="rId3266" Type="http://schemas.openxmlformats.org/officeDocument/2006/relationships/hyperlink" Target="https://aluext.sharepoint.com/sites/DesignandFeasibility/_layouts/15/listform.aspx?PageType=4&amp;ListId=48a11f45-f27a-4e70-b33d-a95f67709e8c&amp;ID=844&amp;ContentTypeID=0x01006440C635F0E5064897CB37DE8164FE39" TargetMode="External"/><Relationship Id="rId3473" Type="http://schemas.openxmlformats.org/officeDocument/2006/relationships/hyperlink" Target="https://aluext.sharepoint.com/sites/DesignandFeasibility/_layouts/15/listform.aspx?PageType=4&amp;ListId=48a11f45-f27a-4e70-b33d-a95f67709e8c&amp;ID=636&amp;ContentTypeID=0x01006440C635F0E5064897CB37DE8164FE39" TargetMode="External"/><Relationship Id="rId187" Type="http://schemas.openxmlformats.org/officeDocument/2006/relationships/hyperlink" Target="https://aluext.sharepoint.com/sites/DesignandFeasibility/Shared%20Documents/A/Alumeco%20Finland%20Oy%20AB_FI_Turku/Mach-ID_2057-Flatbar_45x197mm" TargetMode="External"/><Relationship Id="rId394" Type="http://schemas.openxmlformats.org/officeDocument/2006/relationships/hyperlink" Target="https://aluext.sharepoint.com/sites/DesignandFeasibility/Shared%20Documents/R/Robert%20Bosch%20GmbH_DE_Stuttgart-Zuffenhausen/Mach-ID_1849-Batteriegeh&#228;use_E-Bike_Gen_3" TargetMode="External"/><Relationship Id="rId2075" Type="http://schemas.openxmlformats.org/officeDocument/2006/relationships/hyperlink" Target="https://aluext.sharepoint.com/sites/DesignandFeasibility/Shared%20Documents/C/Continental_DE_Frankfurt/Mach-ID_128-Ventilaufnahme%20MK120" TargetMode="External"/><Relationship Id="rId2282" Type="http://schemas.openxmlformats.org/officeDocument/2006/relationships/hyperlink" Target="https://aluext.sharepoint.com/sites/DesignandFeasibility/Lists/FeasibilityMainDB/DispForm.aspx?ID=2084" TargetMode="External"/><Relationship Id="rId3126" Type="http://schemas.openxmlformats.org/officeDocument/2006/relationships/hyperlink" Target="https://aluext.sharepoint.com/sites/DesignandFeasibility/_layouts/15/listform.aspx?PageType=4&amp;ListId=48a11f45-f27a-4e70-b33d-a95f67709e8c&amp;ID=984&amp;ContentTypeID=0x01006440C635F0E5064897CB37DE8164FE39" TargetMode="External"/><Relationship Id="rId3680" Type="http://schemas.openxmlformats.org/officeDocument/2006/relationships/hyperlink" Target="https://aluext.sharepoint.com/sites/DesignandFeasibility/_layouts/15/listform.aspx?PageType=4&amp;ListId=48a11f45-f27a-4e70-b33d-a95f67709e8c&amp;ID=429&amp;ContentTypeID=0x01006440C635F0E5064897CB37DE8164FE39" TargetMode="External"/><Relationship Id="rId254" Type="http://schemas.openxmlformats.org/officeDocument/2006/relationships/hyperlink" Target="https://aluext.sharepoint.com/sites/DesignandFeasibility/Shared%20Documents/M/Metall%20GmbH%20Mueller%20%2B%20Welte_DE_Tuningen/Mach-ID_1989-Rundstange_20mm" TargetMode="External"/><Relationship Id="rId1091" Type="http://schemas.openxmlformats.org/officeDocument/2006/relationships/hyperlink" Target="https://aluext.sharepoint.com/sites/DesignandFeasibility/Shared%20Documents/M/Mecar_BE_Petit%20Roeulx%20lez%20Nivelles/Mach-ID_1143-Cold%20Drawn%20RB%207075%20T6%20dia%2020/23mm" TargetMode="External"/><Relationship Id="rId3333" Type="http://schemas.openxmlformats.org/officeDocument/2006/relationships/hyperlink" Target="https://aluext.sharepoint.com/sites/DesignandFeasibility/_layouts/15/listform.aspx?PageType=4&amp;ListId=48a11f45-f27a-4e70-b33d-a95f67709e8c&amp;ID=777&amp;ContentTypeID=0x01006440C635F0E5064897CB37DE8164FE39" TargetMode="External"/><Relationship Id="rId3540" Type="http://schemas.openxmlformats.org/officeDocument/2006/relationships/hyperlink" Target="https://aluext.sharepoint.com/sites/DesignandFeasibility/_layouts/15/listform.aspx?PageType=4&amp;ListId=48a11f45-f27a-4e70-b33d-a95f67709e8c&amp;ID=569&amp;ContentTypeID=0x01006440C635F0E5064897CB37DE8164FE39" TargetMode="External"/><Relationship Id="rId114" Type="http://schemas.openxmlformats.org/officeDocument/2006/relationships/hyperlink" Target="https://aluext.sharepoint.com/sites/DesignandFeasibility/Shared%20Documents/D/Dr%20Ing%20hc%20F%20Porsche%20AG_DE_Stuttgart/Mach-ID_2131-Verst%C3%A4rkung_Schweller_innen_links" TargetMode="External"/><Relationship Id="rId461" Type="http://schemas.openxmlformats.org/officeDocument/2006/relationships/hyperlink" Target="https://aluext.sharepoint.com/sites/DesignandFeasibility/Shared%20Documents/B/B%26T%20Exact%20GmbH_DE_Frauenstein/Mach-ID_1782-Schweller_Aufnahme_Wagenheber_Porsche" TargetMode="External"/><Relationship Id="rId2142" Type="http://schemas.openxmlformats.org/officeDocument/2006/relationships/hyperlink" Target="https://aluext.sharepoint.com/sites/DesignandFeasibility/Shared%20Documents/B/BIKAR_DE_Bad%20Berleburg/Mach-ID_53-Extruded%20Round%20bar" TargetMode="External"/><Relationship Id="rId3400" Type="http://schemas.openxmlformats.org/officeDocument/2006/relationships/hyperlink" Target="https://aluext.sharepoint.com/sites/DesignandFeasibility/_layouts/15/listform.aspx?PageType=4&amp;ListId=48a11f45-f27a-4e70-b33d-a95f67709e8c&amp;ID=710&amp;ContentTypeID=0x01006440C635F0E5064897CB37DE8164FE39" TargetMode="External"/><Relationship Id="rId321" Type="http://schemas.openxmlformats.org/officeDocument/2006/relationships/hyperlink" Target="https://aluext.sharepoint.com/sites/DesignandFeasibility/Shared%20Documents/G/Guenther%20%2B%20Schramm%20GmbH_DE_Oberkochen/Mach-ID_1922-Coilover_%2B_Piggybag" TargetMode="External"/><Relationship Id="rId2002" Type="http://schemas.openxmlformats.org/officeDocument/2006/relationships/hyperlink" Target="https://aluext.sharepoint.com/sites/DesignandFeasibility/Shared%20Documents/F/Flohe_DE_Castrop-Rauxel/Mach-ID_217-Busbar%2080x300%20mm%20with%202%20holes" TargetMode="External"/><Relationship Id="rId2959" Type="http://schemas.openxmlformats.org/officeDocument/2006/relationships/hyperlink" Target="https://aluext.sharepoint.com/sites/DesignandFeasibility/_layouts/15/listform.aspx?PageType=4&amp;ListId=48a11f45-f27a-4e70-b33d-a95f67709e8c&amp;ID=1152&amp;ContentTypeID=0x01006440C635F0E5064897CB37DE8164FE39" TargetMode="External"/><Relationship Id="rId1768" Type="http://schemas.openxmlformats.org/officeDocument/2006/relationships/hyperlink" Target="https://aluext.sharepoint.com/sites/DesignandFeasibility/Shared%20Documents/B/BWB%20Betschart%20AG_CH_Stans-Oberdorf/Mach-ID_457-Lautsprecherboxen" TargetMode="External"/><Relationship Id="rId2819" Type="http://schemas.openxmlformats.org/officeDocument/2006/relationships/hyperlink" Target="https://aluext.sharepoint.com/sites/DesignandFeasibility/_layouts/15/listform.aspx?PageType=4&amp;ListId=48a11f45-f27a-4e70-b33d-a95f67709e8c&amp;ID=1292&amp;ContentTypeID=0x01006440C635F0E5064897CB37DE8164FE39" TargetMode="External"/><Relationship Id="rId1628" Type="http://schemas.openxmlformats.org/officeDocument/2006/relationships/hyperlink" Target="https://aluext.sharepoint.com/sites/DesignandFeasibility/Shared%20Documents/M/Metalweb%20Ltd._GB_Birmingham/Mach-ID_600-sections%20extruded_6082_6060" TargetMode="External"/><Relationship Id="rId1975" Type="http://schemas.openxmlformats.org/officeDocument/2006/relationships/hyperlink" Target="https://aluext.sharepoint.com/sites/DesignandFeasibility/Shared%20Documents/P/Porsche_DE_Weissach/Mach-ID_48-Geh&#228;useprofil" TargetMode="External"/><Relationship Id="rId3190" Type="http://schemas.openxmlformats.org/officeDocument/2006/relationships/hyperlink" Target="https://aluext.sharepoint.com/sites/DesignandFeasibility/_layouts/15/listform.aspx?PageType=4&amp;ListId=48a11f45-f27a-4e70-b33d-a95f67709e8c&amp;ID=920&amp;ContentTypeID=0x01006440C635F0E5064897CB37DE8164FE39" TargetMode="External"/><Relationship Id="rId4034" Type="http://schemas.openxmlformats.org/officeDocument/2006/relationships/hyperlink" Target="https://aluext.sharepoint.com/sites/DesignandFeasibility/_layouts/15/listform.aspx?PageType=4&amp;ListId=48a11f45-f27a-4e70-b33d-a95f67709e8c&amp;ID=75&amp;ContentTypeID=0x01006440C635F0E5064897CB37DE8164FE39" TargetMode="External"/><Relationship Id="rId1835" Type="http://schemas.openxmlformats.org/officeDocument/2006/relationships/hyperlink" Target="https://aluext.sharepoint.com/sites/DesignandFeasibility/Shared%20Documents/S/Stotz-Fredenhagen_CZ_Prostejov/Mach-ID_388-Laufbahnprofil_240x80_gestanzt" TargetMode="External"/><Relationship Id="rId3050" Type="http://schemas.openxmlformats.org/officeDocument/2006/relationships/hyperlink" Target="https://aluext.sharepoint.com/sites/DesignandFeasibility/_layouts/15/listform.aspx?PageType=4&amp;ListId=48a11f45-f27a-4e70-b33d-a95f67709e8c&amp;ID=1061&amp;ContentTypeID=0x01006440C635F0E5064897CB37DE8164FE39" TargetMode="External"/><Relationship Id="rId1902" Type="http://schemas.openxmlformats.org/officeDocument/2006/relationships/hyperlink" Target="https://aluext.sharepoint.com/sites/DesignandFeasibility/Shared%20Documents/S/Seele_DE_Gersthofen/Mach-ID_321-Podiumprofile" TargetMode="External"/><Relationship Id="rId3867" Type="http://schemas.openxmlformats.org/officeDocument/2006/relationships/hyperlink" Target="https://aluext.sharepoint.com/sites/DesignandFeasibility/_layouts/15/listform.aspx?PageType=4&amp;ListId=48a11f45-f27a-4e70-b33d-a95f67709e8c&amp;ID=242&amp;ContentTypeID=0x01006440C635F0E5064897CB37DE8164FE39" TargetMode="External"/><Relationship Id="rId788" Type="http://schemas.openxmlformats.org/officeDocument/2006/relationships/hyperlink" Target="https://aluext.sharepoint.com/sites/DesignandFeasibility/Shared%20Documents/T/Tripan_AT_Hoersching/Mach-ID_1447-Sonderprofil" TargetMode="External"/><Relationship Id="rId995" Type="http://schemas.openxmlformats.org/officeDocument/2006/relationships/hyperlink" Target="https://aluext.sharepoint.com/sites/DesignandFeasibility/Shared%20Documents/E/Erlenbach_DE_Lautert/Mach-ID_1239-77430%206063%20F25" TargetMode="External"/><Relationship Id="rId2469" Type="http://schemas.openxmlformats.org/officeDocument/2006/relationships/hyperlink" Target="https://aluext.sharepoint.com/sites/DesignandFeasibility/Lists/FeasibilityMainDB/DispForm.aspx?ID=1892" TargetMode="External"/><Relationship Id="rId2676" Type="http://schemas.openxmlformats.org/officeDocument/2006/relationships/hyperlink" Target="https://aluext.sharepoint.com/sites/DesignandFeasibility/Lists/FeasibilityMainDB/DispForm.aspx?ID=1685" TargetMode="External"/><Relationship Id="rId2883" Type="http://schemas.openxmlformats.org/officeDocument/2006/relationships/hyperlink" Target="https://aluext.sharepoint.com/sites/DesignandFeasibility/_layouts/15/listform.aspx?PageType=4&amp;ListId=48a11f45-f27a-4e70-b33d-a95f67709e8c&amp;ID=1228&amp;ContentTypeID=0x01006440C635F0E5064897CB37DE8164FE39" TargetMode="External"/><Relationship Id="rId3727" Type="http://schemas.openxmlformats.org/officeDocument/2006/relationships/hyperlink" Target="https://aluext.sharepoint.com/sites/DesignandFeasibility/_layouts/15/listform.aspx?PageType=4&amp;ListId=48a11f45-f27a-4e70-b33d-a95f67709e8c&amp;ID=382&amp;ContentTypeID=0x01006440C635F0E5064897CB37DE8164FE39" TargetMode="External"/><Relationship Id="rId3934" Type="http://schemas.openxmlformats.org/officeDocument/2006/relationships/hyperlink" Target="https://aluext.sharepoint.com/sites/DesignandFeasibility/_layouts/15/listform.aspx?PageType=4&amp;ListId=48a11f45-f27a-4e70-b33d-a95f67709e8c&amp;ID=175&amp;ContentTypeID=0x01006440C635F0E5064897CB37DE8164FE39" TargetMode="External"/><Relationship Id="rId648" Type="http://schemas.openxmlformats.org/officeDocument/2006/relationships/hyperlink" Target="https://aluext.sharepoint.com/sites/DesignandFeasibility/Shared%20Documents/E/Eisenmetall_DE_Stuttgart/Mach-ID_1588-Drawn%20RB%207075%20T6%20Dm%2014mm" TargetMode="External"/><Relationship Id="rId855" Type="http://schemas.openxmlformats.org/officeDocument/2006/relationships/hyperlink" Target="https://aluext.sharepoint.com/sites/DesignandFeasibility/Shared%20Documents/N/Nicolai_DE_Elze%20Mehle/Mach-ID_1380-Extruded%20lat%20Bar%207175%20T6511" TargetMode="External"/><Relationship Id="rId1278" Type="http://schemas.openxmlformats.org/officeDocument/2006/relationships/hyperlink" Target="https://aluext.sharepoint.com/sites/DesignandFeasibility/Shared%20Documents/I/IMS%20Trossingen_DE_Trossingen/Mach-ID_956-Drawn%20round%20bars%206262A%20T8" TargetMode="External"/><Relationship Id="rId1485" Type="http://schemas.openxmlformats.org/officeDocument/2006/relationships/hyperlink" Target="https://aluext.sharepoint.com/sites/DesignandFeasibility/Shared%20Documents/F/Fackler%20Gewaechshaustechnik_DE_Munningen-Laub/Mach-ID_746-B55394" TargetMode="External"/><Relationship Id="rId1692" Type="http://schemas.openxmlformats.org/officeDocument/2006/relationships/hyperlink" Target="https://aluext.sharepoint.com/sites/DesignandFeasibility/Shared%20Documents/I/IsoProfil_DE_Wuppertal/Mach-ID_533-Rechteckrohr%20klein" TargetMode="External"/><Relationship Id="rId2329" Type="http://schemas.openxmlformats.org/officeDocument/2006/relationships/hyperlink" Target="https://aluext.sharepoint.com/sites/DesignandFeasibility/Lists/FeasibilityMainDB/DispForm.aspx?ID=2032" TargetMode="External"/><Relationship Id="rId2536" Type="http://schemas.openxmlformats.org/officeDocument/2006/relationships/hyperlink" Target="https://aluext.sharepoint.com/sites/DesignandFeasibility/Lists/FeasibilityMainDB/DispForm.aspx?ID=1825" TargetMode="External"/><Relationship Id="rId2743" Type="http://schemas.openxmlformats.org/officeDocument/2006/relationships/hyperlink" Target="https://aluext.sharepoint.com/sites/DesignandFeasibility/Lists/FeasibilityMainDB/DispForm.aspx?ID=1618" TargetMode="External"/><Relationship Id="rId508" Type="http://schemas.openxmlformats.org/officeDocument/2006/relationships/hyperlink" Target="https://aluext.sharepoint.com/sites/DesignandFeasibility/Shared%20Documents/M/Minth%20Group%28NK%29_CN_Ningbo/Mach-ID_1734-Battery_profiles_Lucid_Motors" TargetMode="External"/><Relationship Id="rId715" Type="http://schemas.openxmlformats.org/officeDocument/2006/relationships/hyperlink" Target="https://aluext.sharepoint.com/sites/DesignandFeasibility/Shared%20Documents/T/Thyssen%20B_BE_Lokeren/Mach-ID_1521-Extruded%20RB%207075%20T73511%20Dm%2075/85mm" TargetMode="External"/><Relationship Id="rId922" Type="http://schemas.openxmlformats.org/officeDocument/2006/relationships/hyperlink" Target="https://aluext.sharepoint.com/sites/DesignandFeasibility/Shared%20Documents/N/Niemann_DE_Bremen/Mach-ID_1313-Extruded%20RB%207079A%20T6511%20Dm%2045mm" TargetMode="External"/><Relationship Id="rId1138" Type="http://schemas.openxmlformats.org/officeDocument/2006/relationships/hyperlink" Target="https://aluext.sharepoint.com/sites/DesignandFeasibility/Shared%20Documents/N/NLS%20Machining%20GmbH_DE_13409%20Berlin/Mach-ID_1096-Rd220" TargetMode="External"/><Relationship Id="rId1345" Type="http://schemas.openxmlformats.org/officeDocument/2006/relationships/hyperlink" Target="https://aluext.sharepoint.com/sites/DesignandFeasibility/Shared%20Documents/G/GTMB_DE_Treuenbrietzen/Mach-ID_888-8514-1%20Mittelteil" TargetMode="External"/><Relationship Id="rId1552" Type="http://schemas.openxmlformats.org/officeDocument/2006/relationships/hyperlink" Target="https://aluext.sharepoint.com/sites/DesignandFeasibility/Shared%20Documents/C/CAF%20-ES_Beasain/Mach-ID_678-Projects%20AKT%20Transitio,,%20%20Renfe%20Feve,,%20Cercedilla" TargetMode="External"/><Relationship Id="rId2603" Type="http://schemas.openxmlformats.org/officeDocument/2006/relationships/hyperlink" Target="https://aluext.sharepoint.com/sites/DesignandFeasibility/Lists/FeasibilityMainDB/DispForm.aspx?ID=1758" TargetMode="External"/><Relationship Id="rId2950" Type="http://schemas.openxmlformats.org/officeDocument/2006/relationships/hyperlink" Target="https://aluext.sharepoint.com/sites/DesignandFeasibility/_layouts/15/listform.aspx?PageType=4&amp;ListId=48a11f45-f27a-4e70-b33d-a95f67709e8c&amp;ID=1161&amp;ContentTypeID=0x01006440C635F0E5064897CB37DE8164FE39" TargetMode="External"/><Relationship Id="rId1205" Type="http://schemas.openxmlformats.org/officeDocument/2006/relationships/hyperlink" Target="https://aluext.sharepoint.com/sites/DesignandFeasibility/Shared%20Documents/F/Friedr.%20Ischebeck%20GmbH_DE_58256%20Ennepetal/Mach-ID_1029-Haupttr&#228;ger" TargetMode="External"/><Relationship Id="rId2810" Type="http://schemas.openxmlformats.org/officeDocument/2006/relationships/hyperlink" Target="https://aluext.sharepoint.com/sites/DesignandFeasibility/_layouts/15/listform.aspx?PageType=4&amp;ListId=48a11f45-f27a-4e70-b33d-a95f67709e8c&amp;ID=1301&amp;ContentTypeID=0x01006440C635F0E5064897CB37DE8164FE39" TargetMode="External"/><Relationship Id="rId51" Type="http://schemas.openxmlformats.org/officeDocument/2006/relationships/hyperlink" Target="https://aluext.sharepoint.com/sites/DesignandFeasibility/Shared%20Documents/G/Guenzler%20Metall%20ZN%20der%20Amari%20Metall%20GmbH_DE_Uhingen/Mach-ID_2194-Rohr_100x21mm" TargetMode="External"/><Relationship Id="rId1412" Type="http://schemas.openxmlformats.org/officeDocument/2006/relationships/hyperlink" Target="https://aluext.sharepoint.com/sites/DesignandFeasibility/Shared%20Documents/A/Alcupla_ES_Valencia/Mach-ID_820-Extruded%20Round%20bar%207075%20T73511" TargetMode="External"/><Relationship Id="rId3377" Type="http://schemas.openxmlformats.org/officeDocument/2006/relationships/hyperlink" Target="https://aluext.sharepoint.com/sites/DesignandFeasibility/_layouts/15/listform.aspx?PageType=4&amp;ListId=48a11f45-f27a-4e70-b33d-a95f67709e8c&amp;ID=733&amp;ContentTypeID=0x01006440C635F0E5064897CB37DE8164FE39" TargetMode="External"/><Relationship Id="rId298" Type="http://schemas.openxmlformats.org/officeDocument/2006/relationships/hyperlink" Target="https://aluext.sharepoint.com/sites/DesignandFeasibility/Shared%20Documents/K/Krenhof%20GmbH%28NK%29_AT_Kapfenberg/Mach-ID_1945-Rundstange_%C3%B8210_mm" TargetMode="External"/><Relationship Id="rId3584" Type="http://schemas.openxmlformats.org/officeDocument/2006/relationships/hyperlink" Target="https://aluext.sharepoint.com/sites/DesignandFeasibility/_layouts/15/listform.aspx?PageType=4&amp;ListId=48a11f45-f27a-4e70-b33d-a95f67709e8c&amp;ID=525&amp;ContentTypeID=0x01006440C635F0E5064897CB37DE8164FE39" TargetMode="External"/><Relationship Id="rId3791" Type="http://schemas.openxmlformats.org/officeDocument/2006/relationships/hyperlink" Target="https://aluext.sharepoint.com/sites/DesignandFeasibility/_layouts/15/listform.aspx?PageType=4&amp;ListId=48a11f45-f27a-4e70-b33d-a95f67709e8c&amp;ID=318&amp;ContentTypeID=0x01006440C635F0E5064897CB37DE8164FE39" TargetMode="External"/><Relationship Id="rId158" Type="http://schemas.openxmlformats.org/officeDocument/2006/relationships/hyperlink" Target="https://aluext.sharepoint.com/sites/DesignandFeasibility/Shared%20Documents/B/BMW%20AG%20Bayerische%20Motoren%20Werke%20AG_DE_Muenchen/Mach-ID_2087-Profile_I20" TargetMode="External"/><Relationship Id="rId2186" Type="http://schemas.openxmlformats.org/officeDocument/2006/relationships/hyperlink" Target="https://aluext.sharepoint.com/sites/DesignandFeasibility/Lists/FeasibilityMainDB/DispForm.aspx?ID=2180" TargetMode="External"/><Relationship Id="rId2393" Type="http://schemas.openxmlformats.org/officeDocument/2006/relationships/hyperlink" Target="https://aluext.sharepoint.com/sites/DesignandFeasibility/Lists/FeasibilityMainDB/DispForm.aspx?ID=1968" TargetMode="External"/><Relationship Id="rId3237" Type="http://schemas.openxmlformats.org/officeDocument/2006/relationships/hyperlink" Target="https://aluext.sharepoint.com/sites/DesignandFeasibility/_layouts/15/listform.aspx?PageType=4&amp;ListId=48a11f45-f27a-4e70-b33d-a95f67709e8c&amp;ID=873&amp;ContentTypeID=0x01006440C635F0E5064897CB37DE8164FE39" TargetMode="External"/><Relationship Id="rId3444" Type="http://schemas.openxmlformats.org/officeDocument/2006/relationships/hyperlink" Target="https://aluext.sharepoint.com/sites/DesignandFeasibility/_layouts/15/listform.aspx?PageType=4&amp;ListId=48a11f45-f27a-4e70-b33d-a95f67709e8c&amp;ID=665&amp;ContentTypeID=0x01006440C635F0E5064897CB37DE8164FE39" TargetMode="External"/><Relationship Id="rId3651" Type="http://schemas.openxmlformats.org/officeDocument/2006/relationships/hyperlink" Target="https://aluext.sharepoint.com/sites/DesignandFeasibility/_layouts/15/listform.aspx?PageType=4&amp;ListId=48a11f45-f27a-4e70-b33d-a95f67709e8c&amp;ID=458&amp;ContentTypeID=0x01006440C635F0E5064897CB37DE8164FE39" TargetMode="External"/><Relationship Id="rId365" Type="http://schemas.openxmlformats.org/officeDocument/2006/relationships/hyperlink" Target="https://aluext.sharepoint.com/sites/DesignandFeasibility/Shared%20Documents/B/B%26T%20Exact%20GmbH_DE_Gevelsberg/Mach-ID_1878-Nachkalkulation_bestehende_Profile" TargetMode="External"/><Relationship Id="rId572" Type="http://schemas.openxmlformats.org/officeDocument/2006/relationships/hyperlink" Target="https://aluext.sharepoint.com/sites/DesignandFeasibility/Shared%20Documents/G/Gebr%20Bode%20GmbH%20%26%20Co%20KG_DE_Kassel/Mach-ID_1668-25-925-1482-001" TargetMode="External"/><Relationship Id="rId2046" Type="http://schemas.openxmlformats.org/officeDocument/2006/relationships/hyperlink" Target="https://aluext.sharepoint.com/sites/DesignandFeasibility/Shared%20Documents/P/P+V%20GmbH_DE_K&#252;nzelsau/Mach-ID_163-Trittblechhalter_1004075_1004076" TargetMode="External"/><Relationship Id="rId2253" Type="http://schemas.openxmlformats.org/officeDocument/2006/relationships/hyperlink" Target="https://aluext.sharepoint.com/sites/DesignandFeasibility/Lists/FeasibilityMainDB/DispForm.aspx?ID=2113" TargetMode="External"/><Relationship Id="rId2460" Type="http://schemas.openxmlformats.org/officeDocument/2006/relationships/hyperlink" Target="https://aluext.sharepoint.com/sites/DesignandFeasibility/Lists/FeasibilityMainDB/DispForm.aspx?ID=1901" TargetMode="External"/><Relationship Id="rId3304" Type="http://schemas.openxmlformats.org/officeDocument/2006/relationships/hyperlink" Target="https://aluext.sharepoint.com/sites/DesignandFeasibility/_layouts/15/listform.aspx?PageType=4&amp;ListId=48a11f45-f27a-4e70-b33d-a95f67709e8c&amp;ID=806&amp;ContentTypeID=0x01006440C635F0E5064897CB37DE8164FE39" TargetMode="External"/><Relationship Id="rId3511" Type="http://schemas.openxmlformats.org/officeDocument/2006/relationships/hyperlink" Target="https://aluext.sharepoint.com/sites/DesignandFeasibility/_layouts/15/listform.aspx?PageType=4&amp;ListId=48a11f45-f27a-4e70-b33d-a95f67709e8c&amp;ID=598&amp;ContentTypeID=0x01006440C635F0E5064897CB37DE8164FE39" TargetMode="External"/><Relationship Id="rId225" Type="http://schemas.openxmlformats.org/officeDocument/2006/relationships/hyperlink" Target="https://aluext.sharepoint.com/sites/DesignandFeasibility/Shared%20Documents/L/Lingyun%20Industrial%28NK%29_CN_Songlindian%20zhuozhou%20Hebei/Mach-ID_2019-Batterierahmen_Webasto_252" TargetMode="External"/><Relationship Id="rId432" Type="http://schemas.openxmlformats.org/officeDocument/2006/relationships/hyperlink" Target="https://aluext.sharepoint.com/sites/DesignandFeasibility/Shared%20Documents/S/Skoda%28NK%29_CZ_Ostrava/Mach-ID_1811-Alfun_Metal" TargetMode="External"/><Relationship Id="rId1062" Type="http://schemas.openxmlformats.org/officeDocument/2006/relationships/hyperlink" Target="https://aluext.sharepoint.com/sites/DesignandFeasibility/Shared%20Documents/R/Reynolds_FR_Scionzier/Mach-ID_1172-Cold%20Drawn%20RB%202011E" TargetMode="External"/><Relationship Id="rId2113" Type="http://schemas.openxmlformats.org/officeDocument/2006/relationships/hyperlink" Target="https://aluext.sharepoint.com/sites/DesignandFeasibility/Shared%20Documents/A/ABB%20Power%20Grids%20Sweden%20AB_SE_SE_V&#228;steras/Mach-ID_84-" TargetMode="External"/><Relationship Id="rId2320" Type="http://schemas.openxmlformats.org/officeDocument/2006/relationships/hyperlink" Target="https://aluext.sharepoint.com/sites/DesignandFeasibility/Lists/FeasibilityMainDB/DispForm.aspx?ID=2041" TargetMode="External"/><Relationship Id="rId1879" Type="http://schemas.openxmlformats.org/officeDocument/2006/relationships/hyperlink" Target="https://aluext.sharepoint.com/sites/DesignandFeasibility/Shared%20Documents/R/Robert%20Bosch_DE_Blaichach/Mach-ID_344-ESP/IPB" TargetMode="External"/><Relationship Id="rId3094" Type="http://schemas.openxmlformats.org/officeDocument/2006/relationships/hyperlink" Target="https://aluext.sharepoint.com/sites/DesignandFeasibility/_layouts/15/listform.aspx?PageType=4&amp;ListId=48a11f45-f27a-4e70-b33d-a95f67709e8c&amp;ID=1016&amp;ContentTypeID=0x01006440C635F0E5064897CB37DE8164FE39" TargetMode="External"/><Relationship Id="rId1739" Type="http://schemas.openxmlformats.org/officeDocument/2006/relationships/hyperlink" Target="https://aluext.sharepoint.com/sites/DesignandFeasibility/Shared%20Documents/G/Gedore_DE_Remscheid/Mach-ID_486-Extruded%20Flat%20Bar" TargetMode="External"/><Relationship Id="rId1946" Type="http://schemas.openxmlformats.org/officeDocument/2006/relationships/hyperlink" Target="https://aluext.sharepoint.com/sites/DesignandFeasibility/Shared%20Documents/G/Grupo%20Cropu_ES_09001%20Burgos/Mach-ID_276-Bar%20EN-AW%201050" TargetMode="External"/><Relationship Id="rId4005" Type="http://schemas.openxmlformats.org/officeDocument/2006/relationships/hyperlink" Target="https://aluext.sharepoint.com/sites/DesignandFeasibility/Lists/FeasibilityMainDB/DispForm.aspx?ID=104" TargetMode="External"/><Relationship Id="rId1806" Type="http://schemas.openxmlformats.org/officeDocument/2006/relationships/hyperlink" Target="https://aluext.sharepoint.com/sites/DesignandFeasibility/Shared%20Documents/J/Jenny%20Waltle%20GmbH_AT_Frastanz/Mach-ID_419-419-WZ_24441_Armlagerprofil_12028" TargetMode="External"/><Relationship Id="rId3161" Type="http://schemas.openxmlformats.org/officeDocument/2006/relationships/hyperlink" Target="https://aluext.sharepoint.com/sites/DesignandFeasibility/_layouts/15/listform.aspx?PageType=4&amp;ListId=48a11f45-f27a-4e70-b33d-a95f67709e8c&amp;ID=949&amp;ContentTypeID=0x01006440C635F0E5064897CB37DE8164FE39" TargetMode="External"/><Relationship Id="rId3021" Type="http://schemas.openxmlformats.org/officeDocument/2006/relationships/hyperlink" Target="https://aluext.sharepoint.com/sites/DesignandFeasibility/_layouts/15/listform.aspx?PageType=4&amp;ListId=48a11f45-f27a-4e70-b33d-a95f67709e8c&amp;ID=1090&amp;ContentTypeID=0x01006440C635F0E5064897CB37DE8164FE39" TargetMode="External"/><Relationship Id="rId3978" Type="http://schemas.openxmlformats.org/officeDocument/2006/relationships/hyperlink" Target="https://aluext.sharepoint.com/sites/DesignandFeasibility/_layouts/15/listform.aspx?PageType=4&amp;ListId=48a11f45-f27a-4e70-b33d-a95f67709e8c&amp;ID=131&amp;ContentTypeID=0x01006440C635F0E5064897CB37DE8164FE39" TargetMode="External"/><Relationship Id="rId899" Type="http://schemas.openxmlformats.org/officeDocument/2006/relationships/hyperlink" Target="https://aluext.sharepoint.com/sites/DesignandFeasibility/Shared%20Documents/W/WMH_DE_Essen/Mach-ID_1336-Extruded%20RB%207175%20T73511%20Dm%2020mm" TargetMode="External"/><Relationship Id="rId2787" Type="http://schemas.openxmlformats.org/officeDocument/2006/relationships/hyperlink" Target="https://aluext.sharepoint.com/sites/DesignandFeasibility/_layouts/15/listform.aspx?PageType=4&amp;ListId=48a11f45-f27a-4e70-b33d-a95f67709e8c&amp;ID=1324&amp;ContentTypeID=0x01006440C635F0E5064897CB37DE8164FE39" TargetMode="External"/><Relationship Id="rId3838" Type="http://schemas.openxmlformats.org/officeDocument/2006/relationships/hyperlink" Target="https://aluext.sharepoint.com/sites/DesignandFeasibility/_layouts/15/listform.aspx?PageType=4&amp;ListId=48a11f45-f27a-4e70-b33d-a95f67709e8c&amp;ID=271&amp;ContentTypeID=0x01006440C635F0E5064897CB37DE8164FE39" TargetMode="External"/><Relationship Id="rId759" Type="http://schemas.openxmlformats.org/officeDocument/2006/relationships/hyperlink" Target="https://aluext.sharepoint.com/sites/DesignandFeasibility/Shared%20Documents/W/Weinmann%20Aach%20AG_DE_Dornstetten/Mach-ID_1477-Bars_Tubes_6082_T6" TargetMode="External"/><Relationship Id="rId966" Type="http://schemas.openxmlformats.org/officeDocument/2006/relationships/hyperlink" Target="https://aluext.sharepoint.com/sites/DesignandFeasibility/Shared%20Documents/G/Glas%20Marte%20GmbH_AT_Bregenz/Mach-ID_1268-Unterkonstruktion_6082" TargetMode="External"/><Relationship Id="rId1389" Type="http://schemas.openxmlformats.org/officeDocument/2006/relationships/hyperlink" Target="https://aluext.sharepoint.com/sites/DesignandFeasibility/Shared%20Documents/W/Westdeutscher%20Metallhandel_DE_Essen/Mach-ID_843-Drawn%20round%20bar%202024%20T3511" TargetMode="External"/><Relationship Id="rId1596" Type="http://schemas.openxmlformats.org/officeDocument/2006/relationships/hyperlink" Target="https://aluext.sharepoint.com/sites/DesignandFeasibility/Shared%20Documents/K/Kastens%20&amp;%20Knauer_DE_Lilienthal/Mach-ID_632-Extruded%20Round%20Bar%207075" TargetMode="External"/><Relationship Id="rId2647" Type="http://schemas.openxmlformats.org/officeDocument/2006/relationships/hyperlink" Target="https://aluext.sharepoint.com/sites/DesignandFeasibility/Lists/FeasibilityMainDB/DispForm.aspx?ID=1714" TargetMode="External"/><Relationship Id="rId2994" Type="http://schemas.openxmlformats.org/officeDocument/2006/relationships/hyperlink" Target="https://aluext.sharepoint.com/sites/DesignandFeasibility/_layouts/15/listform.aspx?PageType=4&amp;ListId=48a11f45-f27a-4e70-b33d-a95f67709e8c&amp;ID=1117&amp;ContentTypeID=0x01006440C635F0E5064897CB37DE8164FE39" TargetMode="External"/><Relationship Id="rId619" Type="http://schemas.openxmlformats.org/officeDocument/2006/relationships/hyperlink" Target="https://aluext.sharepoint.com/sites/DesignandFeasibility/Shared%20Documents/R/Robert%20Bosch%20DE%20Bamberg(NK)_DE_Bamberg/Mach-ID_1618-Housing" TargetMode="External"/><Relationship Id="rId1249" Type="http://schemas.openxmlformats.org/officeDocument/2006/relationships/hyperlink" Target="https://aluext.sharepoint.com/sites/DesignandFeasibility/Shared%20Documents/C/Cometal_DE_Weinstadt/Mach-ID_985-Cold%20Drawn%20Round%20Bars%207075" TargetMode="External"/><Relationship Id="rId2854" Type="http://schemas.openxmlformats.org/officeDocument/2006/relationships/hyperlink" Target="https://aluext.sharepoint.com/sites/DesignandFeasibility/_layouts/15/listform.aspx?PageType=4&amp;ListId=48a11f45-f27a-4e70-b33d-a95f67709e8c&amp;ID=1257&amp;ContentTypeID=0x01006440C635F0E5064897CB37DE8164FE39" TargetMode="External"/><Relationship Id="rId3905" Type="http://schemas.openxmlformats.org/officeDocument/2006/relationships/hyperlink" Target="https://aluext.sharepoint.com/sites/DesignandFeasibility/_layouts/15/listform.aspx?PageType=4&amp;ListId=48a11f45-f27a-4e70-b33d-a95f67709e8c&amp;ID=204&amp;ContentTypeID=0x01006440C635F0E5064897CB37DE8164FE39" TargetMode="External"/><Relationship Id="rId95" Type="http://schemas.openxmlformats.org/officeDocument/2006/relationships/hyperlink" Target="https://aluext.sharepoint.com/sites/DesignandFeasibility/Shared%20Documents/F/Friedrich%20Ischebeck%20GmbH_DE_Ennepetal/Mach-ID_2150-Haupttr%C3%A4ger%2C_8-86-23-16c" TargetMode="External"/><Relationship Id="rId826" Type="http://schemas.openxmlformats.org/officeDocument/2006/relationships/hyperlink" Target="https://aluext.sharepoint.com/sites/DesignandFeasibility/Shared%20Documents/V/Vescon%20GmbH_DE_Hamburg/Mach-ID_1409-1409-Leitrohre_200_x_10_mm_UW_Diele_-_Vescon" TargetMode="External"/><Relationship Id="rId1109" Type="http://schemas.openxmlformats.org/officeDocument/2006/relationships/hyperlink" Target="https://aluext.sharepoint.com/sites/DesignandFeasibility/Shared%20Documents/H/Holmatro_NL_Raamsdonkveer/Mach-ID_1125-Extruded%20RB%207075%20T6511%20dia%20110mm" TargetMode="External"/><Relationship Id="rId1456" Type="http://schemas.openxmlformats.org/officeDocument/2006/relationships/hyperlink" Target="https://aluext.sharepoint.com/sites/DesignandFeasibility/Shared%20Documents/E/Epiroc_SE_&#214;rebro/Mach-ID_776-Holder_7021" TargetMode="External"/><Relationship Id="rId1663" Type="http://schemas.openxmlformats.org/officeDocument/2006/relationships/hyperlink" Target="https://aluext.sharepoint.com/sites/DesignandFeasibility/Shared%20Documents/E/E.P.%20Elektro-Projekt%20GmbH_DE_Weingarten/Mach-ID_563-Profilgeh&#228;use_6060" TargetMode="External"/><Relationship Id="rId1870" Type="http://schemas.openxmlformats.org/officeDocument/2006/relationships/hyperlink" Target="https://aluext.sharepoint.com/sites/DesignandFeasibility/Shared%20Documents/T/TW%20Metals%20(suzhou)%20Co%20Ltd_CN_Jiangsu/Mach-ID_353-Extruded%20round%20bar%207050" TargetMode="External"/><Relationship Id="rId2507" Type="http://schemas.openxmlformats.org/officeDocument/2006/relationships/hyperlink" Target="https://aluext.sharepoint.com/sites/DesignandFeasibility/Lists/FeasibilityMainDB/DispForm.aspx?ID=1854" TargetMode="External"/><Relationship Id="rId2714" Type="http://schemas.openxmlformats.org/officeDocument/2006/relationships/hyperlink" Target="https://aluext.sharepoint.com/sites/DesignandFeasibility/Lists/FeasibilityMainDB/DispForm.aspx?ID=1647" TargetMode="External"/><Relationship Id="rId2921" Type="http://schemas.openxmlformats.org/officeDocument/2006/relationships/hyperlink" Target="https://aluext.sharepoint.com/sites/DesignandFeasibility/_layouts/15/listform.aspx?PageType=4&amp;ListId=48a11f45-f27a-4e70-b33d-a95f67709e8c&amp;ID=1190&amp;ContentTypeID=0x01006440C635F0E5064897CB37DE8164FE39" TargetMode="External"/><Relationship Id="rId1316" Type="http://schemas.openxmlformats.org/officeDocument/2006/relationships/hyperlink" Target="https://aluext.sharepoint.com/sites/DesignandFeasibility/Shared%20Documents/V/Val-Met%20Engineering_In_Chennai/Mach-ID_917-Extruded%20Flat%20Bar%202014%20T6511" TargetMode="External"/><Relationship Id="rId1523" Type="http://schemas.openxmlformats.org/officeDocument/2006/relationships/hyperlink" Target="https://aluext.sharepoint.com/sites/DesignandFeasibility/Shared%20Documents/J/Jenny%20Waltle%20GmbH_AT_Frastanz/Mach-ID_708-708-WZ_24442" TargetMode="External"/><Relationship Id="rId1730" Type="http://schemas.openxmlformats.org/officeDocument/2006/relationships/hyperlink" Target="https://aluext.sharepoint.com/sites/DesignandFeasibility/Shared%20Documents/V/Vorstermans_NL_Venlo/Mach-ID_495-Motorgeh&#228;use_VM1500_VM1550" TargetMode="External"/><Relationship Id="rId22" Type="http://schemas.openxmlformats.org/officeDocument/2006/relationships/hyperlink" Target="https://aluext.sharepoint.com/sites/DesignandFeasibility/Shared%20Documents/M/Mersen%20France%20La%20Mure%20-%20Les%20Revoulins_FR_La%20Mure/Mach-ID_2223-6B1208" TargetMode="External"/><Relationship Id="rId3488" Type="http://schemas.openxmlformats.org/officeDocument/2006/relationships/hyperlink" Target="https://aluext.sharepoint.com/sites/DesignandFeasibility/_layouts/15/listform.aspx?PageType=4&amp;ListId=48a11f45-f27a-4e70-b33d-a95f67709e8c&amp;ID=621&amp;ContentTypeID=0x01006440C635F0E5064897CB37DE8164FE39" TargetMode="External"/><Relationship Id="rId3695" Type="http://schemas.openxmlformats.org/officeDocument/2006/relationships/hyperlink" Target="https://aluext.sharepoint.com/sites/DesignandFeasibility/_layouts/15/listform.aspx?PageType=4&amp;ListId=48a11f45-f27a-4e70-b33d-a95f67709e8c&amp;ID=414&amp;ContentTypeID=0x01006440C635F0E5064897CB37DE8164FE39" TargetMode="External"/><Relationship Id="rId2297" Type="http://schemas.openxmlformats.org/officeDocument/2006/relationships/hyperlink" Target="https://aluext.sharepoint.com/sites/DesignandFeasibility/Lists/FeasibilityMainDB/DispForm.aspx?ID=2065" TargetMode="External"/><Relationship Id="rId3348" Type="http://schemas.openxmlformats.org/officeDocument/2006/relationships/hyperlink" Target="https://aluext.sharepoint.com/sites/DesignandFeasibility/_layouts/15/listform.aspx?PageType=4&amp;ListId=48a11f45-f27a-4e70-b33d-a95f67709e8c&amp;ID=762&amp;ContentTypeID=0x01006440C635F0E5064897CB37DE8164FE39" TargetMode="External"/><Relationship Id="rId3555" Type="http://schemas.openxmlformats.org/officeDocument/2006/relationships/hyperlink" Target="https://aluext.sharepoint.com/sites/DesignandFeasibility/_layouts/15/listform.aspx?PageType=4&amp;ListId=48a11f45-f27a-4e70-b33d-a95f67709e8c&amp;ID=554&amp;ContentTypeID=0x01006440C635F0E5064897CB37DE8164FE39" TargetMode="External"/><Relationship Id="rId3762" Type="http://schemas.openxmlformats.org/officeDocument/2006/relationships/hyperlink" Target="https://aluext.sharepoint.com/sites/DesignandFeasibility/_layouts/15/listform.aspx?PageType=4&amp;ListId=48a11f45-f27a-4e70-b33d-a95f67709e8c&amp;ID=347&amp;ContentTypeID=0x01006440C635F0E5064897CB37DE8164FE39" TargetMode="External"/><Relationship Id="rId269" Type="http://schemas.openxmlformats.org/officeDocument/2006/relationships/hyperlink" Target="https://aluext.sharepoint.com/sites/DesignandFeasibility/Shared%20Documents/G/Gedia%28NK%29_DE_Attendorn/Mach-ID_1974-Einleger_Schweller" TargetMode="External"/><Relationship Id="rId476" Type="http://schemas.openxmlformats.org/officeDocument/2006/relationships/hyperlink" Target="https://aluext.sharepoint.com/sites/DesignandFeasibility/Shared%20Documents/O/Otto%20Bock%20Mobility%20Solutions%20GmbH%20%28NK%29_DE_Berlin/Mach-ID_1767-Profil_f%C3%BCr_Halbschale_20_x_8_mm" TargetMode="External"/><Relationship Id="rId683" Type="http://schemas.openxmlformats.org/officeDocument/2006/relationships/hyperlink" Target="https://aluext.sharepoint.com/sites/DesignandFeasibility/Shared%20Documents/C/Cometal_DE_Fellbach/Mach-ID_1553-Cold%20drawn%20RB%207075%20T6" TargetMode="External"/><Relationship Id="rId890" Type="http://schemas.openxmlformats.org/officeDocument/2006/relationships/hyperlink" Target="https://aluext.sharepoint.com/sites/DesignandFeasibility/Shared%20Documents/G/Guenzler_DE_Uhingen/Mach-ID_1345-Schraubprofil%20mit%20Nut" TargetMode="External"/><Relationship Id="rId2157" Type="http://schemas.openxmlformats.org/officeDocument/2006/relationships/hyperlink" Target="https://aluext.sharepoint.com/sites/DesignandFeasibility/Lists/FeasibilityMainDB/DispForm.aspx?ID=2209" TargetMode="External"/><Relationship Id="rId2364" Type="http://schemas.openxmlformats.org/officeDocument/2006/relationships/hyperlink" Target="https://aluext.sharepoint.com/sites/DesignandFeasibility/Lists/FeasibilityMainDB/DispForm.aspx?ID=1997" TargetMode="External"/><Relationship Id="rId2571" Type="http://schemas.openxmlformats.org/officeDocument/2006/relationships/hyperlink" Target="https://aluext.sharepoint.com/sites/DesignandFeasibility/Lists/FeasibilityMainDB/DispForm.aspx?ID=1790" TargetMode="External"/><Relationship Id="rId3208" Type="http://schemas.openxmlformats.org/officeDocument/2006/relationships/hyperlink" Target="https://aluext.sharepoint.com/sites/DesignandFeasibility/_layouts/15/listform.aspx?PageType=4&amp;ListId=48a11f45-f27a-4e70-b33d-a95f67709e8c&amp;ID=902&amp;ContentTypeID=0x01006440C635F0E5064897CB37DE8164FE39" TargetMode="External"/><Relationship Id="rId3415" Type="http://schemas.openxmlformats.org/officeDocument/2006/relationships/hyperlink" Target="https://aluext.sharepoint.com/sites/DesignandFeasibility/_layouts/15/listform.aspx?PageType=4&amp;ListId=48a11f45-f27a-4e70-b33d-a95f67709e8c&amp;ID=694&amp;ContentTypeID=0x01006440C635F0E5064897CB37DE8164FE39" TargetMode="External"/><Relationship Id="rId129" Type="http://schemas.openxmlformats.org/officeDocument/2006/relationships/hyperlink" Target="https://aluext.sharepoint.com/sites/DesignandFeasibility/Shared%20Documents/F/Fischer%20Elektronik%20Gmbh%20%26%20Co%20KG_DE_Luedenscheid/Mach-ID_2116-SK693_%2B_SK694" TargetMode="External"/><Relationship Id="rId336" Type="http://schemas.openxmlformats.org/officeDocument/2006/relationships/hyperlink" Target="https://aluext.sharepoint.com/sites/DesignandFeasibility/Shared%20Documents/I/Item%20Industrietechnik%20GmbH%20Einkauf_DE_Solingen/Mach-ID_1907-4_Querschnitte" TargetMode="External"/><Relationship Id="rId543" Type="http://schemas.openxmlformats.org/officeDocument/2006/relationships/hyperlink" Target="https://aluext.sharepoint.com/sites/DesignandFeasibility/Shared%20Documents/D/Dr%20Hoenle%20AG%20UV%20Technologie_DE_Graefelfing/Mach-ID_1699-Geh%C3%A4use" TargetMode="External"/><Relationship Id="rId1173" Type="http://schemas.openxmlformats.org/officeDocument/2006/relationships/hyperlink" Target="https://aluext.sharepoint.com/sites/DesignandFeasibility/Shared%20Documents/E/EKD%20Elektro-%20Und%20Kabelmontage%20Gmbh%20%26%20Co%20KG_DE_Dortmund/Mach-ID_1061-1061-UW_W%C3%BCrgassen" TargetMode="External"/><Relationship Id="rId1380" Type="http://schemas.openxmlformats.org/officeDocument/2006/relationships/hyperlink" Target="https://aluext.sharepoint.com/sites/DesignandFeasibility/Shared%20Documents/B/Bikar-Metalle%20GmbH_DE_Bad%20Berleburg/Mach-ID_852-2017A_40mm_RS" TargetMode="External"/><Relationship Id="rId2017" Type="http://schemas.openxmlformats.org/officeDocument/2006/relationships/hyperlink" Target="https://aluext.sharepoint.com/sites/DesignandFeasibility/Shared%20Documents/T/ThyssenKrupp%20Aerospace_UK_GB_Birmingham/Mach-ID_201-customer%20profile%207149" TargetMode="External"/><Relationship Id="rId2224" Type="http://schemas.openxmlformats.org/officeDocument/2006/relationships/hyperlink" Target="https://aluext.sharepoint.com/sites/DesignandFeasibility/Lists/FeasibilityMainDB/DispForm.aspx?ID=2142" TargetMode="External"/><Relationship Id="rId3622" Type="http://schemas.openxmlformats.org/officeDocument/2006/relationships/hyperlink" Target="https://aluext.sharepoint.com/sites/DesignandFeasibility/_layouts/15/listform.aspx?PageType=4&amp;ListId=48a11f45-f27a-4e70-b33d-a95f67709e8c&amp;ID=487&amp;ContentTypeID=0x01006440C635F0E5064897CB37DE8164FE39" TargetMode="External"/><Relationship Id="rId403" Type="http://schemas.openxmlformats.org/officeDocument/2006/relationships/hyperlink" Target="https://aluext.sharepoint.com/sites/DesignandFeasibility/Shared%20Documents/L/LMT%20GmbH%20Leuchten%20%2B%20Metall%20Technik_DE_Hilpoltstein/Mach-ID_1840-Beleuchtungsprofil_1061" TargetMode="External"/><Relationship Id="rId750" Type="http://schemas.openxmlformats.org/officeDocument/2006/relationships/hyperlink" Target="https://aluext.sharepoint.com/sites/DesignandFeasibility/Shared%20Documents/P/Plastics%20Outlet_Bu_Plovdiv/Mach-ID_1486-Extruded%20RB%207075%20T6%20Dm%20125mm" TargetMode="External"/><Relationship Id="rId1033" Type="http://schemas.openxmlformats.org/officeDocument/2006/relationships/hyperlink" Target="https://aluext.sharepoint.com/sites/DesignandFeasibility/Shared%20Documents/B/Bega%20Gantenbrink-Leuchten%20KG_DE_58708%20Menden/Mach-ID_1201-24000681" TargetMode="External"/><Relationship Id="rId2431" Type="http://schemas.openxmlformats.org/officeDocument/2006/relationships/hyperlink" Target="https://aluext.sharepoint.com/sites/DesignandFeasibility/Lists/FeasibilityMainDB/DispForm.aspx?ID=1930" TargetMode="External"/><Relationship Id="rId610" Type="http://schemas.openxmlformats.org/officeDocument/2006/relationships/hyperlink" Target="https://aluext.sharepoint.com/sites/DesignandFeasibility/Shared%20Documents/W/Weinmann%20Aach%20AG_DE_Dornstetten/Mach-ID_1630-14_Profile" TargetMode="External"/><Relationship Id="rId1240" Type="http://schemas.openxmlformats.org/officeDocument/2006/relationships/hyperlink" Target="https://aluext.sharepoint.com/sites/DesignandFeasibility/Shared%20Documents/H/Hafema%20Water%20Rides%20GmbH_DE_56291%20Laudert/Mach-ID_994-B30246" TargetMode="External"/><Relationship Id="rId4049" Type="http://schemas.openxmlformats.org/officeDocument/2006/relationships/hyperlink" Target="https://aluext.sharepoint.com/sites/DesignandFeasibility/_layouts/15/listform.aspx?PageType=4&amp;ListId=48a11f45-f27a-4e70-b33d-a95f67709e8c&amp;ID=60&amp;ContentTypeID=0x01006440C635F0E5064897CB37DE8164FE39" TargetMode="External"/><Relationship Id="rId1100" Type="http://schemas.openxmlformats.org/officeDocument/2006/relationships/hyperlink" Target="https://aluext.sharepoint.com/sites/DesignandFeasibility/Shared%20Documents/A/Alinox_Po_Myslowice/Mach-ID_1134-Extruded%20RB%207175%20T73511%20ASNA3388" TargetMode="External"/><Relationship Id="rId1917" Type="http://schemas.openxmlformats.org/officeDocument/2006/relationships/hyperlink" Target="https://aluext.sharepoint.com/sites/DesignandFeasibility/Shared%20Documents/N/Norfi,,%20Dt._DE_Unterensingen/Mach-ID_306-Norfi_2Profile" TargetMode="External"/><Relationship Id="rId3065" Type="http://schemas.openxmlformats.org/officeDocument/2006/relationships/hyperlink" Target="https://aluext.sharepoint.com/sites/DesignandFeasibility/_layouts/15/listform.aspx?PageType=4&amp;ListId=48a11f45-f27a-4e70-b33d-a95f67709e8c&amp;ID=1046&amp;ContentTypeID=0x01006440C635F0E5064897CB37DE8164FE39" TargetMode="External"/><Relationship Id="rId3272" Type="http://schemas.openxmlformats.org/officeDocument/2006/relationships/hyperlink" Target="https://aluext.sharepoint.com/sites/DesignandFeasibility/_layouts/15/listform.aspx?PageType=4&amp;ListId=48a11f45-f27a-4e70-b33d-a95f67709e8c&amp;ID=838&amp;ContentTypeID=0x01006440C635F0E5064897CB37DE8164FE39" TargetMode="External"/><Relationship Id="rId193" Type="http://schemas.openxmlformats.org/officeDocument/2006/relationships/hyperlink" Target="https://aluext.sharepoint.com/sites/DesignandFeasibility/Shared%20Documents/A/Alstom%20Transport%20SA_FR_Saint%20Quen/Mach-ID_2051-Smart_V3" TargetMode="External"/><Relationship Id="rId2081" Type="http://schemas.openxmlformats.org/officeDocument/2006/relationships/hyperlink" Target="https://aluext.sharepoint.com/sites/DesignandFeasibility/Shared%20Documents/B/BMW%20AG%20Bayerische%20Motoren%20Werke%20AG_DE_Muenchen/Mach-ID_121-SP52%20SP56%20TEI2004090009" TargetMode="External"/><Relationship Id="rId3132" Type="http://schemas.openxmlformats.org/officeDocument/2006/relationships/hyperlink" Target="https://aluext.sharepoint.com/sites/DesignandFeasibility/_layouts/15/listform.aspx?PageType=4&amp;ListId=48a11f45-f27a-4e70-b33d-a95f67709e8c&amp;ID=978&amp;ContentTypeID=0x01006440C635F0E5064897CB37DE8164FE39" TargetMode="External"/><Relationship Id="rId260" Type="http://schemas.openxmlformats.org/officeDocument/2006/relationships/hyperlink" Target="https://aluext.sharepoint.com/sites/DesignandFeasibility/Shared%20Documents/I/IsoProfil%20GmbH_DE_Wuppertal/Mach-ID_1983-Rechteckrohr" TargetMode="External"/><Relationship Id="rId120" Type="http://schemas.openxmlformats.org/officeDocument/2006/relationships/hyperlink" Target="https://aluext.sharepoint.com/sites/DesignandFeasibility/Shared%20Documents/M/Mersen%20France%20La%20Mure%20-%20Les%20Revoulins_FR_La%20Mure/Mach-ID_2125-Flachstangen" TargetMode="External"/><Relationship Id="rId2898" Type="http://schemas.openxmlformats.org/officeDocument/2006/relationships/hyperlink" Target="https://aluext.sharepoint.com/sites/DesignandFeasibility/_layouts/15/listform.aspx?PageType=4&amp;ListId=48a11f45-f27a-4e70-b33d-a95f67709e8c&amp;ID=1213&amp;ContentTypeID=0x01006440C635F0E5064897CB37DE8164FE39" TargetMode="External"/><Relationship Id="rId3949" Type="http://schemas.openxmlformats.org/officeDocument/2006/relationships/hyperlink" Target="https://aluext.sharepoint.com/sites/DesignandFeasibility/_layouts/15/listform.aspx?PageType=4&amp;ListId=48a11f45-f27a-4e70-b33d-a95f67709e8c&amp;ID=160&amp;ContentTypeID=0x01006440C635F0E5064897CB37DE8164FE39" TargetMode="External"/><Relationship Id="rId2758" Type="http://schemas.openxmlformats.org/officeDocument/2006/relationships/hyperlink" Target="https://aluext.sharepoint.com/sites/DesignandFeasibility/Lists/FeasibilityMainDB/DispForm.aspx?ID=1602" TargetMode="External"/><Relationship Id="rId2965" Type="http://schemas.openxmlformats.org/officeDocument/2006/relationships/hyperlink" Target="https://aluext.sharepoint.com/sites/DesignandFeasibility/_layouts/15/listform.aspx?PageType=4&amp;ListId=48a11f45-f27a-4e70-b33d-a95f67709e8c&amp;ID=1146&amp;ContentTypeID=0x01006440C635F0E5064897CB37DE8164FE39" TargetMode="External"/><Relationship Id="rId3809" Type="http://schemas.openxmlformats.org/officeDocument/2006/relationships/hyperlink" Target="https://aluext.sharepoint.com/sites/DesignandFeasibility/_layouts/15/listform.aspx?PageType=4&amp;ListId=48a11f45-f27a-4e70-b33d-a95f67709e8c&amp;ID=300&amp;ContentTypeID=0x01006440C635F0E5064897CB37DE8164FE39" TargetMode="External"/><Relationship Id="rId937" Type="http://schemas.openxmlformats.org/officeDocument/2006/relationships/hyperlink" Target="https://aluext.sharepoint.com/sites/DesignandFeasibility/Shared%20Documents/K/Kastens%20&amp;%20Knauer_DE_Lilielthal/Mach-ID_1298-Cold%20drawn%202618A%20RB%20Dm%2038mm" TargetMode="External"/><Relationship Id="rId1567" Type="http://schemas.openxmlformats.org/officeDocument/2006/relationships/hyperlink" Target="https://aluext.sharepoint.com/sites/DesignandFeasibility/Shared%20Documents/T/Tsubakimoto%20Europe%20BV_NL_Dordrecht/Mach-ID_662-662-WZ_48157" TargetMode="External"/><Relationship Id="rId1774" Type="http://schemas.openxmlformats.org/officeDocument/2006/relationships/hyperlink" Target="https://aluext.sharepoint.com/sites/DesignandFeasibility/Shared%20Documents/L/Le%20Bronze%20Alloys%20LBA_FR_27720%20Dangu/Mach-ID_451-Round%20bars%202024%20F%20-air%209051%20-%20Le%20Bronze%20alloys" TargetMode="External"/><Relationship Id="rId1981" Type="http://schemas.openxmlformats.org/officeDocument/2006/relationships/hyperlink" Target="https://aluext.sharepoint.com/sites/DesignandFeasibility/Shared%20Documents/J/Jenny%20Waltle%20GmbH_AT_Frastanz/Mach-ID_242-242-WZ_46267_Schwenkteil_PM" TargetMode="External"/><Relationship Id="rId2618" Type="http://schemas.openxmlformats.org/officeDocument/2006/relationships/hyperlink" Target="https://aluext.sharepoint.com/sites/DesignandFeasibility/Lists/FeasibilityMainDB/DispForm.aspx?ID=1743" TargetMode="External"/><Relationship Id="rId2825" Type="http://schemas.openxmlformats.org/officeDocument/2006/relationships/hyperlink" Target="https://aluext.sharepoint.com/sites/DesignandFeasibility/_layouts/15/listform.aspx?PageType=4&amp;ListId=48a11f45-f27a-4e70-b33d-a95f67709e8c&amp;ID=1286&amp;ContentTypeID=0x01006440C635F0E5064897CB37DE8164FE39" TargetMode="External"/><Relationship Id="rId66" Type="http://schemas.openxmlformats.org/officeDocument/2006/relationships/hyperlink" Target="https://aluext.sharepoint.com/sites/DesignandFeasibility/Shared%20Documents/B/Bosch%20Rexroth%20AG%20Stuttgart%20Einkauf_DE_Stuttgart/Mach-ID_2179-Transportsicherung_RSF_Gr_125" TargetMode="External"/><Relationship Id="rId1427" Type="http://schemas.openxmlformats.org/officeDocument/2006/relationships/hyperlink" Target="https://aluext.sharepoint.com/sites/DesignandFeasibility/Shared%20Documents/K/Klaus%20Kunststofftechnik_DE_Aitrach/Mach-ID_805-Scherenprofil" TargetMode="External"/><Relationship Id="rId1634" Type="http://schemas.openxmlformats.org/officeDocument/2006/relationships/hyperlink" Target="https://aluext.sharepoint.com/sites/DesignandFeasibility/Shared%20Documents/M/Metalcentret%20A/S_DK_Glostrup/Mach-ID_594-Rundrohr_6060%20T66_240x5" TargetMode="External"/><Relationship Id="rId1841" Type="http://schemas.openxmlformats.org/officeDocument/2006/relationships/hyperlink" Target="https://aluext.sharepoint.com/sites/DesignandFeasibility/Shared%20Documents/T/Thyssen%20Krupp%20Aero%20UK_GB_Birmingham/Mach-ID_382-Rd.190%20mmThyssenAero" TargetMode="External"/><Relationship Id="rId4040" Type="http://schemas.openxmlformats.org/officeDocument/2006/relationships/hyperlink" Target="https://aluext.sharepoint.com/sites/DesignandFeasibility/_layouts/15/listform.aspx?PageType=4&amp;ListId=48a11f45-f27a-4e70-b33d-a95f67709e8c&amp;ID=69&amp;ContentTypeID=0x01006440C635F0E5064897CB37DE8164FE39" TargetMode="External"/><Relationship Id="rId3599" Type="http://schemas.openxmlformats.org/officeDocument/2006/relationships/hyperlink" Target="https://aluext.sharepoint.com/sites/DesignandFeasibility/_layouts/15/listform.aspx?PageType=4&amp;ListId=48a11f45-f27a-4e70-b33d-a95f67709e8c&amp;ID=510&amp;ContentTypeID=0x01006440C635F0E5064897CB37DE8164FE39" TargetMode="External"/><Relationship Id="rId1701" Type="http://schemas.openxmlformats.org/officeDocument/2006/relationships/hyperlink" Target="https://aluext.sharepoint.com/sites/DesignandFeasibility/Shared%20Documents/R/RMC%20Railways%20Mechanical%20Components%20GmbH_DE_Gransee/Mach-ID_524-Seitenklappenprofile" TargetMode="External"/><Relationship Id="rId3459" Type="http://schemas.openxmlformats.org/officeDocument/2006/relationships/hyperlink" Target="https://aluext.sharepoint.com/sites/DesignandFeasibility/_layouts/15/listform.aspx?PageType=4&amp;ListId=48a11f45-f27a-4e70-b33d-a95f67709e8c&amp;ID=650&amp;ContentTypeID=0x01006440C635F0E5064897CB37DE8164FE39" TargetMode="External"/><Relationship Id="rId3666" Type="http://schemas.openxmlformats.org/officeDocument/2006/relationships/hyperlink" Target="https://aluext.sharepoint.com/sites/DesignandFeasibility/_layouts/15/listform.aspx?PageType=4&amp;ListId=48a11f45-f27a-4e70-b33d-a95f67709e8c&amp;ID=443&amp;ContentTypeID=0x01006440C635F0E5064897CB37DE8164FE39" TargetMode="External"/><Relationship Id="rId587" Type="http://schemas.openxmlformats.org/officeDocument/2006/relationships/hyperlink" Target="https://aluext.sharepoint.com/sites/DesignandFeasibility/Shared%20Documents/A/Alumeco%20Sverige%20AB_SE_Goeteborg/Mach-ID_1653-Flachstangen_" TargetMode="External"/><Relationship Id="rId2268" Type="http://schemas.openxmlformats.org/officeDocument/2006/relationships/hyperlink" Target="https://aluext.sharepoint.com/sites/DesignandFeasibility/Lists/FeasibilityMainDB/DispForm.aspx?ID=2098" TargetMode="External"/><Relationship Id="rId3319" Type="http://schemas.openxmlformats.org/officeDocument/2006/relationships/hyperlink" Target="https://aluext.sharepoint.com/sites/DesignandFeasibility/_layouts/15/listform.aspx?PageType=4&amp;ListId=48a11f45-f27a-4e70-b33d-a95f67709e8c&amp;ID=791&amp;ContentTypeID=0x01006440C635F0E5064897CB37DE8164FE39" TargetMode="External"/><Relationship Id="rId3873" Type="http://schemas.openxmlformats.org/officeDocument/2006/relationships/hyperlink" Target="https://aluext.sharepoint.com/sites/DesignandFeasibility/_layouts/15/listform.aspx?PageType=4&amp;ListId=48a11f45-f27a-4e70-b33d-a95f67709e8c&amp;ID=236&amp;ContentTypeID=0x01006440C635F0E5064897CB37DE8164FE39" TargetMode="External"/><Relationship Id="rId447" Type="http://schemas.openxmlformats.org/officeDocument/2006/relationships/hyperlink" Target="https://aluext.sharepoint.com/sites/DesignandFeasibility/Shared%20Documents/N/novotegra%28NK%29_DE_T%C3%BCbingen/Mach-ID_1796-Schienen" TargetMode="External"/><Relationship Id="rId794" Type="http://schemas.openxmlformats.org/officeDocument/2006/relationships/hyperlink" Target="https://aluext.sharepoint.com/sites/DesignandFeasibility/Shared%20Documents/H/H%20&amp;%20B_DE_Fellbach/Mach-ID_1441-Drawn%20RB%206082%20T6%20Dm9mm" TargetMode="External"/><Relationship Id="rId1077" Type="http://schemas.openxmlformats.org/officeDocument/2006/relationships/hyperlink" Target="https://aluext.sharepoint.com/sites/DesignandFeasibility/Shared%20Documents/Z/Zeppelin%20Systems%20GmbH_DE_Friedrichshafen/Mach-ID_1157-1157-Flachdach_Profil_verst%C3%A4rkt" TargetMode="External"/><Relationship Id="rId2128" Type="http://schemas.openxmlformats.org/officeDocument/2006/relationships/hyperlink" Target="https://aluext.sharepoint.com/sites/DesignandFeasibility/Shared%20Documents/A/Aluminium%20Nederland_NL_Oss/Mach-ID_69-Extruded%20Round%20bar" TargetMode="External"/><Relationship Id="rId2475" Type="http://schemas.openxmlformats.org/officeDocument/2006/relationships/hyperlink" Target="https://aluext.sharepoint.com/sites/DesignandFeasibility/Lists/FeasibilityMainDB/DispForm.aspx?ID=1886" TargetMode="External"/><Relationship Id="rId2682" Type="http://schemas.openxmlformats.org/officeDocument/2006/relationships/hyperlink" Target="https://aluext.sharepoint.com/sites/DesignandFeasibility/Lists/FeasibilityMainDB/DispForm.aspx?ID=1679" TargetMode="External"/><Relationship Id="rId3526" Type="http://schemas.openxmlformats.org/officeDocument/2006/relationships/hyperlink" Target="https://aluext.sharepoint.com/sites/DesignandFeasibility/_layouts/15/listform.aspx?PageType=4&amp;ListId=48a11f45-f27a-4e70-b33d-a95f67709e8c&amp;ID=583&amp;ContentTypeID=0x01006440C635F0E5064897CB37DE8164FE39" TargetMode="External"/><Relationship Id="rId3733" Type="http://schemas.openxmlformats.org/officeDocument/2006/relationships/hyperlink" Target="https://aluext.sharepoint.com/sites/DesignandFeasibility/_layouts/15/listform.aspx?PageType=4&amp;ListId=48a11f45-f27a-4e70-b33d-a95f67709e8c&amp;ID=376&amp;ContentTypeID=0x01006440C635F0E5064897CB37DE8164FE39" TargetMode="External"/><Relationship Id="rId3940" Type="http://schemas.openxmlformats.org/officeDocument/2006/relationships/hyperlink" Target="https://aluext.sharepoint.com/sites/DesignandFeasibility/_layouts/15/listform.aspx?PageType=4&amp;ListId=48a11f45-f27a-4e70-b33d-a95f67709e8c&amp;ID=169&amp;ContentTypeID=0x01006440C635F0E5064897CB37DE8164FE39" TargetMode="External"/><Relationship Id="rId654" Type="http://schemas.openxmlformats.org/officeDocument/2006/relationships/hyperlink" Target="https://aluext.sharepoint.com/sites/DesignandFeasibility/Shared%20Documents/I/IMS%20France_FR_95820%20Bruyeres%20sur%20Oise/Mach-ID_1582-IMS%20-%20RFQ%20SAFRAN%202022-2024%20round%20bars%2010-300%20MM" TargetMode="External"/><Relationship Id="rId861" Type="http://schemas.openxmlformats.org/officeDocument/2006/relationships/hyperlink" Target="https://aluext.sharepoint.com/sites/DesignandFeasibility/Shared%20Documents/B/BUG%20Aluminium-Systeme_DE_Vogt/Mach-ID_1374-Nachbestellung_Mach%201305_BUG" TargetMode="External"/><Relationship Id="rId1284" Type="http://schemas.openxmlformats.org/officeDocument/2006/relationships/hyperlink" Target="https://aluext.sharepoint.com/sites/DesignandFeasibility/Shared%20Documents/V/Val-Met%20Engineering_In_Chennai/Mach-ID_950-Extruded%20Round%20Bar%202014%20T6511" TargetMode="External"/><Relationship Id="rId1491" Type="http://schemas.openxmlformats.org/officeDocument/2006/relationships/hyperlink" Target="https://aluext.sharepoint.com/sites/DesignandFeasibility/Shared%20Documents/B/B&amp;T_DE_Grevelsberg/Mach-ID_740-Projekt%2015200914" TargetMode="External"/><Relationship Id="rId2335" Type="http://schemas.openxmlformats.org/officeDocument/2006/relationships/hyperlink" Target="https://aluext.sharepoint.com/sites/DesignandFeasibility/Lists/FeasibilityMainDB/DispForm.aspx?ID=2026" TargetMode="External"/><Relationship Id="rId2542" Type="http://schemas.openxmlformats.org/officeDocument/2006/relationships/hyperlink" Target="https://aluext.sharepoint.com/sites/DesignandFeasibility/Lists/FeasibilityMainDB/DispForm.aspx?ID=1819" TargetMode="External"/><Relationship Id="rId3800" Type="http://schemas.openxmlformats.org/officeDocument/2006/relationships/hyperlink" Target="https://aluext.sharepoint.com/sites/DesignandFeasibility/_layouts/15/listform.aspx?PageType=4&amp;ListId=48a11f45-f27a-4e70-b33d-a95f67709e8c&amp;ID=309&amp;ContentTypeID=0x01006440C635F0E5064897CB37DE8164FE39" TargetMode="External"/><Relationship Id="rId307" Type="http://schemas.openxmlformats.org/officeDocument/2006/relationships/hyperlink" Target="https://aluext.sharepoint.com/sites/DesignandFeasibility/Shared%20Documents/S/sandvik%28NK%29_FI_h%C3%A4rm%C3%A4/Mach-ID_1936-Beam_for_mining" TargetMode="External"/><Relationship Id="rId514" Type="http://schemas.openxmlformats.org/officeDocument/2006/relationships/hyperlink" Target="https://aluext.sharepoint.com/sites/DesignandFeasibility/Shared%20Documents/B/Bega%20Gantenbrink-Leuchten%20KG_DE_Menden/Mach-ID_1728-24000962" TargetMode="External"/><Relationship Id="rId721" Type="http://schemas.openxmlformats.org/officeDocument/2006/relationships/hyperlink" Target="https://teams.microsoft.com/_" TargetMode="External"/><Relationship Id="rId1144" Type="http://schemas.openxmlformats.org/officeDocument/2006/relationships/hyperlink" Target="https://aluext.sharepoint.com/sites/DesignandFeasibility/Shared%20Documents/P/PeCaro_DE_Nordwalde/Mach-ID_1090-K&#252;hlk&#246;rper" TargetMode="External"/><Relationship Id="rId1351" Type="http://schemas.openxmlformats.org/officeDocument/2006/relationships/hyperlink" Target="https://aluext.sharepoint.com/sites/DesignandFeasibility/Shared%20Documents/M/Mawa_DE_Michendorf/Mach-ID_882-B11364" TargetMode="External"/><Relationship Id="rId2402" Type="http://schemas.openxmlformats.org/officeDocument/2006/relationships/hyperlink" Target="https://aluext.sharepoint.com/sites/DesignandFeasibility/Lists/FeasibilityMainDB/DispForm.aspx?ID=1959" TargetMode="External"/><Relationship Id="rId1004" Type="http://schemas.openxmlformats.org/officeDocument/2006/relationships/hyperlink" Target="https://aluext.sharepoint.com/sites/DesignandFeasibility/Shared%20Documents/T/ThyssenKrupp%20Aerospace%20India_In_India/Mach-ID_1230-Extruded%20Flat%20Bar%202014A/6082" TargetMode="External"/><Relationship Id="rId1211" Type="http://schemas.openxmlformats.org/officeDocument/2006/relationships/hyperlink" Target="https://aluext.sharepoint.com/sites/DesignandFeasibility/Shared%20Documents/M/Moebelwerk%20Baum%20&amp;%20Hien%20GmbH_DE_55619%20Hennweiler/Mach-ID_1023-B15403" TargetMode="External"/><Relationship Id="rId3176" Type="http://schemas.openxmlformats.org/officeDocument/2006/relationships/hyperlink" Target="https://aluext.sharepoint.com/sites/DesignandFeasibility/_layouts/15/listform.aspx?PageType=4&amp;ListId=48a11f45-f27a-4e70-b33d-a95f67709e8c&amp;ID=934&amp;ContentTypeID=0x01006440C635F0E5064897CB37DE8164FE39" TargetMode="External"/><Relationship Id="rId3383" Type="http://schemas.openxmlformats.org/officeDocument/2006/relationships/hyperlink" Target="https://aluext.sharepoint.com/sites/DesignandFeasibility/_layouts/15/listform.aspx?PageType=4&amp;ListId=48a11f45-f27a-4e70-b33d-a95f67709e8c&amp;ID=727&amp;ContentTypeID=0x01006440C635F0E5064897CB37DE8164FE39" TargetMode="External"/><Relationship Id="rId3590" Type="http://schemas.openxmlformats.org/officeDocument/2006/relationships/hyperlink" Target="https://aluext.sharepoint.com/sites/DesignandFeasibility/_layouts/15/listform.aspx?PageType=4&amp;ListId=48a11f45-f27a-4e70-b33d-a95f67709e8c&amp;ID=519&amp;ContentTypeID=0x01006440C635F0E5064897CB37DE8164FE39" TargetMode="External"/><Relationship Id="rId2192" Type="http://schemas.openxmlformats.org/officeDocument/2006/relationships/hyperlink" Target="https://aluext.sharepoint.com/sites/DesignandFeasibility/Lists/FeasibilityMainDB/DispForm.aspx?ID=2174" TargetMode="External"/><Relationship Id="rId3036" Type="http://schemas.openxmlformats.org/officeDocument/2006/relationships/hyperlink" Target="https://aluext.sharepoint.com/sites/DesignandFeasibility/_layouts/15/listform.aspx?PageType=4&amp;ListId=48a11f45-f27a-4e70-b33d-a95f67709e8c&amp;ID=1075&amp;ContentTypeID=0x01006440C635F0E5064897CB37DE8164FE39" TargetMode="External"/><Relationship Id="rId3243" Type="http://schemas.openxmlformats.org/officeDocument/2006/relationships/hyperlink" Target="https://aluext.sharepoint.com/sites/DesignandFeasibility/_layouts/15/listform.aspx?PageType=4&amp;ListId=48a11f45-f27a-4e70-b33d-a95f67709e8c&amp;ID=867&amp;ContentTypeID=0x01006440C635F0E5064897CB37DE8164FE39" TargetMode="External"/><Relationship Id="rId164" Type="http://schemas.openxmlformats.org/officeDocument/2006/relationships/hyperlink" Target="https://aluext.sharepoint.com/sites/DesignandFeasibility/Shared%20Documents/T/Teksan%20LTD%28NK%29_TR_Gebze/Kocaeli/Mach-ID_2081-Alu_profil_fiyat_teklif_talebi" TargetMode="External"/><Relationship Id="rId371" Type="http://schemas.openxmlformats.org/officeDocument/2006/relationships/hyperlink" Target="https://aluext.sharepoint.com/sites/DesignandFeasibility/Shared%20Documents/W/Weinor%20GmbH%20%26%20Co%20KG_DE_Koeln/Mach-ID_1872-Dachprofil_Topas" TargetMode="External"/><Relationship Id="rId2052" Type="http://schemas.openxmlformats.org/officeDocument/2006/relationships/hyperlink" Target="https://aluext.sharepoint.com/sites/DesignandFeasibility/Shared%20Documents/V/Volkswagen_DE_Wolfsburg/Mach-ID_156-HVS%20K&#252;hlplatte" TargetMode="External"/><Relationship Id="rId3450" Type="http://schemas.openxmlformats.org/officeDocument/2006/relationships/hyperlink" Target="https://aluext.sharepoint.com/sites/DesignandFeasibility/_layouts/15/listform.aspx?PageType=4&amp;ListId=48a11f45-f27a-4e70-b33d-a95f67709e8c&amp;ID=659&amp;ContentTypeID=0x01006440C635F0E5064897CB37DE8164FE39" TargetMode="External"/><Relationship Id="rId3103" Type="http://schemas.openxmlformats.org/officeDocument/2006/relationships/hyperlink" Target="https://aluext.sharepoint.com/sites/DesignandFeasibility/_layouts/15/listform.aspx?PageType=4&amp;ListId=48a11f45-f27a-4e70-b33d-a95f67709e8c&amp;ID=1007&amp;ContentTypeID=0x01006440C635F0E5064897CB37DE8164FE39" TargetMode="External"/><Relationship Id="rId3310" Type="http://schemas.openxmlformats.org/officeDocument/2006/relationships/hyperlink" Target="https://aluext.sharepoint.com/sites/DesignandFeasibility/_layouts/15/listform.aspx?PageType=4&amp;ListId=48a11f45-f27a-4e70-b33d-a95f67709e8c&amp;ID=800&amp;ContentTypeID=0x01006440C635F0E5064897CB37DE8164FE39" TargetMode="External"/><Relationship Id="rId231" Type="http://schemas.openxmlformats.org/officeDocument/2006/relationships/hyperlink" Target="https://aluext.sharepoint.com/sites/DesignandFeasibility/Shared%20Documents/B/Bitschnau%20Metallverarbeitung%20GmbH_AT_Bludenz/Mach-ID_2012-Side_Shield" TargetMode="External"/><Relationship Id="rId2869" Type="http://schemas.openxmlformats.org/officeDocument/2006/relationships/hyperlink" Target="https://aluext.sharepoint.com/sites/DesignandFeasibility/_layouts/15/listform.aspx?PageType=4&amp;ListId=48a11f45-f27a-4e70-b33d-a95f67709e8c&amp;ID=1242&amp;ContentTypeID=0x01006440C635F0E5064897CB37DE8164FE39" TargetMode="External"/><Relationship Id="rId1678" Type="http://schemas.openxmlformats.org/officeDocument/2006/relationships/hyperlink" Target="https://aluext.sharepoint.com/sites/DesignandFeasibility/Shared%20Documents/B/Bosch%20Rexroth%20AG_DE_Stuttgart%20NL%20Schweinfurt/Mach-ID_547-Vierkant-Zeichnungsprofile" TargetMode="External"/><Relationship Id="rId1885" Type="http://schemas.openxmlformats.org/officeDocument/2006/relationships/hyperlink" Target="https://aluext.sharepoint.com/sites/DesignandFeasibility/Shared%20Documents/A/Adamet_Po_Jasionka/Mach-ID_338-Extruded%20Round%20bar%206061" TargetMode="External"/><Relationship Id="rId2729" Type="http://schemas.openxmlformats.org/officeDocument/2006/relationships/hyperlink" Target="https://aluext.sharepoint.com/sites/DesignandFeasibility/Lists/FeasibilityMainDB/DispForm.aspx?ID=1632" TargetMode="External"/><Relationship Id="rId2936" Type="http://schemas.openxmlformats.org/officeDocument/2006/relationships/hyperlink" Target="https://aluext.sharepoint.com/sites/DesignandFeasibility/_layouts/15/listform.aspx?PageType=4&amp;ListId=48a11f45-f27a-4e70-b33d-a95f67709e8c&amp;ID=1175&amp;ContentTypeID=0x01006440C635F0E5064897CB37DE8164FE39" TargetMode="External"/><Relationship Id="rId908" Type="http://schemas.openxmlformats.org/officeDocument/2006/relationships/hyperlink" Target="https://aluext.sharepoint.com/sites/DesignandFeasibility/Shared%20Documents/I/Ischebeck_DE_58256_Ennepetal/Mach-ID_1327-Schalungstr&#228;ger%20120%20verst&#228;rkt" TargetMode="External"/><Relationship Id="rId1538" Type="http://schemas.openxmlformats.org/officeDocument/2006/relationships/hyperlink" Target="https://aluext.sharepoint.com/sites/DesignandFeasibility/Shared%20Documents/M/ML%20Metall-Concept_DE_Freudenstadt/Mach-ID_693-K&#252;hlk&#246;rper" TargetMode="External"/><Relationship Id="rId1745" Type="http://schemas.openxmlformats.org/officeDocument/2006/relationships/hyperlink" Target="https://aluext.sharepoint.com/sites/DesignandFeasibility/Shared%20Documents/P/Primerose%20Alloys_US_USA/Mach-ID_480-Bars-2024-7075" TargetMode="External"/><Relationship Id="rId1952" Type="http://schemas.openxmlformats.org/officeDocument/2006/relationships/hyperlink" Target="https://aluext.sharepoint.com/sites/DesignandFeasibility/Shared%20Documents/C/Cometal%20Metallhalbzeuge%20GmbH_DE_Weinstadt/Mach-ID_270-WZ%2077570%20ehemals%20Bonn" TargetMode="External"/><Relationship Id="rId4011" Type="http://schemas.openxmlformats.org/officeDocument/2006/relationships/hyperlink" Target="https://aluext.sharepoint.com/sites/DesignandFeasibility/_layouts/15/listform.aspx?PageType=4&amp;ListId=48a11f45-f27a-4e70-b33d-a95f67709e8c&amp;ID=98&amp;ContentTypeID=0x01006440C635F0E5064897CB37DE8164FE39" TargetMode="External"/><Relationship Id="rId37" Type="http://schemas.openxmlformats.org/officeDocument/2006/relationships/hyperlink" Target="https://aluext.sharepoint.com/sites/DesignandFeasibility/Shared%20Documents/M/Maspero%20Tech%28NK%29_IT_Monza/Mach-ID_2208-Rundstangen_270_7_250" TargetMode="External"/><Relationship Id="rId1605" Type="http://schemas.openxmlformats.org/officeDocument/2006/relationships/hyperlink" Target="https://aluext.sharepoint.com/sites/DesignandFeasibility/Shared%20Documents/K/KWS%20Solar_DE_Neukirch/Mach-ID_623-Befestigungsklammer" TargetMode="External"/><Relationship Id="rId1812" Type="http://schemas.openxmlformats.org/officeDocument/2006/relationships/hyperlink" Target="https://aluext.sharepoint.com/sites/DesignandFeasibility/Shared%20Documents/M/Mercedes_DE_Untert&#252;rkheim/Mach-ID_413-Fahrwerk" TargetMode="External"/><Relationship Id="rId3777" Type="http://schemas.openxmlformats.org/officeDocument/2006/relationships/hyperlink" Target="https://aluext.sharepoint.com/sites/DesignandFeasibility/_layouts/15/listform.aspx?PageType=4&amp;ListId=48a11f45-f27a-4e70-b33d-a95f67709e8c&amp;ID=332&amp;ContentTypeID=0x01006440C635F0E5064897CB37DE8164FE39" TargetMode="External"/><Relationship Id="rId3984" Type="http://schemas.openxmlformats.org/officeDocument/2006/relationships/hyperlink" Target="https://aluext.sharepoint.com/sites/DesignandFeasibility/_layouts/15/listform.aspx?PageType=4&amp;ListId=48a11f45-f27a-4e70-b33d-a95f67709e8c&amp;ID=125&amp;ContentTypeID=0x01006440C635F0E5064897CB37DE8164FE39" TargetMode="External"/><Relationship Id="rId698" Type="http://schemas.openxmlformats.org/officeDocument/2006/relationships/hyperlink" Target="https://aluext.sharepoint.com/sites/DesignandFeasibility/Shared%20Documents/A/Amandla%20Metals_So_South%20Africa/Mach-ID_1538-extruded%20RB%206061%20T6" TargetMode="External"/><Relationship Id="rId2379" Type="http://schemas.openxmlformats.org/officeDocument/2006/relationships/hyperlink" Target="https://aluext.sharepoint.com/sites/DesignandFeasibility/Lists/FeasibilityMainDB/DispForm.aspx?ID=1982" TargetMode="External"/><Relationship Id="rId2586" Type="http://schemas.openxmlformats.org/officeDocument/2006/relationships/hyperlink" Target="https://aluext.sharepoint.com/sites/DesignandFeasibility/Lists/FeasibilityMainDB/DispForm.aspx?ID=1775" TargetMode="External"/><Relationship Id="rId2793" Type="http://schemas.openxmlformats.org/officeDocument/2006/relationships/hyperlink" Target="https://aluext.sharepoint.com/sites/DesignandFeasibility/_layouts/15/listform.aspx?PageType=4&amp;ListId=48a11f45-f27a-4e70-b33d-a95f67709e8c&amp;ID=1318&amp;ContentTypeID=0x01006440C635F0E5064897CB37DE8164FE39" TargetMode="External"/><Relationship Id="rId3637" Type="http://schemas.openxmlformats.org/officeDocument/2006/relationships/hyperlink" Target="https://aluext.sharepoint.com/sites/DesignandFeasibility/_layouts/15/listform.aspx?PageType=4&amp;ListId=48a11f45-f27a-4e70-b33d-a95f67709e8c&amp;ID=472&amp;ContentTypeID=0x01006440C635F0E5064897CB37DE8164FE39" TargetMode="External"/><Relationship Id="rId3844" Type="http://schemas.openxmlformats.org/officeDocument/2006/relationships/hyperlink" Target="https://aluext.sharepoint.com/sites/DesignandFeasibility/_layouts/15/listform.aspx?PageType=4&amp;ListId=48a11f45-f27a-4e70-b33d-a95f67709e8c&amp;ID=265&amp;ContentTypeID=0x01006440C635F0E5064897CB37DE8164FE39" TargetMode="External"/><Relationship Id="rId558" Type="http://schemas.openxmlformats.org/officeDocument/2006/relationships/hyperlink" Target="https://aluext.sharepoint.com/sites/DesignandFeasibility/Shared%20Documents/A/Almexa%28NK%29_DK_Ryslinge/Mach-ID_1684-Customer_profile" TargetMode="External"/><Relationship Id="rId765" Type="http://schemas.openxmlformats.org/officeDocument/2006/relationships/hyperlink" Target="https://aluext.sharepoint.com/sites/DesignandFeasibility/Shared%20Documents/C/Cometal_DE_Weinstadt/Mach-ID_1470-Cold%20drawn%20RB%206082%20T6%20Dm%2050mm" TargetMode="External"/><Relationship Id="rId972" Type="http://schemas.openxmlformats.org/officeDocument/2006/relationships/hyperlink" Target="https://aluext.sharepoint.com/sites/DesignandFeasibility/Shared%20Documents/T/Thyssenkrupp%20Schulte%20GmbH_DE_Weingarten/Mach-ID_1262-Schutzt&#252;r" TargetMode="External"/><Relationship Id="rId1188" Type="http://schemas.openxmlformats.org/officeDocument/2006/relationships/hyperlink" Target="https://aluext.sharepoint.com/sites/DesignandFeasibility/Shared%20Documents/A/Alstom_ES_Barcelona/Mach-ID_1046-RENFE_HC" TargetMode="External"/><Relationship Id="rId1395" Type="http://schemas.openxmlformats.org/officeDocument/2006/relationships/hyperlink" Target="https://aluext.sharepoint.com/sites/DesignandFeasibility/Shared%20Documents/H/Hego_NL_Almere/Mach-ID_837-Drawn%20round%20bar%202017A" TargetMode="External"/><Relationship Id="rId2239" Type="http://schemas.openxmlformats.org/officeDocument/2006/relationships/hyperlink" Target="https://aluext.sharepoint.com/sites/DesignandFeasibility/Lists/FeasibilityMainDB/DispForm.aspx?ID=2127" TargetMode="External"/><Relationship Id="rId2446" Type="http://schemas.openxmlformats.org/officeDocument/2006/relationships/hyperlink" Target="https://aluext.sharepoint.com/sites/DesignandFeasibility/Lists/FeasibilityMainDB/DispForm.aspx?ID=1915" TargetMode="External"/><Relationship Id="rId2653" Type="http://schemas.openxmlformats.org/officeDocument/2006/relationships/hyperlink" Target="https://aluext.sharepoint.com/sites/DesignandFeasibility/Lists/FeasibilityMainDB/DispForm.aspx?ID=1708" TargetMode="External"/><Relationship Id="rId2860" Type="http://schemas.openxmlformats.org/officeDocument/2006/relationships/hyperlink" Target="https://aluext.sharepoint.com/sites/DesignandFeasibility/_layouts/15/listform.aspx?PageType=4&amp;ListId=48a11f45-f27a-4e70-b33d-a95f67709e8c&amp;ID=1251&amp;ContentTypeID=0x01006440C635F0E5064897CB37DE8164FE39" TargetMode="External"/><Relationship Id="rId3704" Type="http://schemas.openxmlformats.org/officeDocument/2006/relationships/hyperlink" Target="https://aluext.sharepoint.com/sites/DesignandFeasibility/_layouts/15/listform.aspx?PageType=4&amp;ListId=48a11f45-f27a-4e70-b33d-a95f67709e8c&amp;ID=405&amp;ContentTypeID=0x01006440C635F0E5064897CB37DE8164FE39" TargetMode="External"/><Relationship Id="rId418" Type="http://schemas.openxmlformats.org/officeDocument/2006/relationships/hyperlink" Target="https://aluext.sharepoint.com/sites/DesignandFeasibility/Shared%20Documents/S/Schweng%20GmbH%28NK%29_DE_Butzbach/Mach-ID_1825-Unterzugtr%C3%A4ger" TargetMode="External"/><Relationship Id="rId625" Type="http://schemas.openxmlformats.org/officeDocument/2006/relationships/hyperlink" Target="https://aluext.sharepoint.com/sites/DesignandFeasibility/Shared%20Documents/V/Volkswagen_DE_Braunschweig/Mach-ID_1612-Rahmenprofil_Batterie" TargetMode="External"/><Relationship Id="rId832" Type="http://schemas.openxmlformats.org/officeDocument/2006/relationships/hyperlink" Target="https://aluext.sharepoint.com/sites/DesignandFeasibility/Shared%20Documents/W/WMH_DE_Essen/Mach-ID_1403-Extruded%20RB%206061%20T6511" TargetMode="External"/><Relationship Id="rId1048" Type="http://schemas.openxmlformats.org/officeDocument/2006/relationships/hyperlink" Target="https://aluext.sharepoint.com/sites/DesignandFeasibility/Shared%20Documents/H/HAIMER_DE_Igenhausen/Mach-ID_1186-Cold%20drawn%20RB%206082T6" TargetMode="External"/><Relationship Id="rId1255" Type="http://schemas.openxmlformats.org/officeDocument/2006/relationships/hyperlink" Target="https://aluext.sharepoint.com/sites/DesignandFeasibility/Shared%20Documents/A/AMM_IT_Busnago/Mach-ID_979-Cold%20wprked%20round%20bar%207075" TargetMode="External"/><Relationship Id="rId1462" Type="http://schemas.openxmlformats.org/officeDocument/2006/relationships/hyperlink" Target="https://aluext.sharepoint.com/sites/DesignandFeasibility/Shared%20Documents/S/Shenyang_Waldaschaff_CN_Shenyang/Mach-ID_770-BMW%20G08" TargetMode="External"/><Relationship Id="rId2306" Type="http://schemas.openxmlformats.org/officeDocument/2006/relationships/hyperlink" Target="https://aluext.sharepoint.com/sites/DesignandFeasibility/Lists/FeasibilityMainDB/DispForm.aspx?ID=2056" TargetMode="External"/><Relationship Id="rId2513" Type="http://schemas.openxmlformats.org/officeDocument/2006/relationships/hyperlink" Target="https://aluext.sharepoint.com/sites/DesignandFeasibility/Lists/FeasibilityMainDB/DispForm.aspx?ID=1848" TargetMode="External"/><Relationship Id="rId3911" Type="http://schemas.openxmlformats.org/officeDocument/2006/relationships/hyperlink" Target="https://aluext.sharepoint.com/sites/DesignandFeasibility/_layouts/15/listform.aspx?PageType=4&amp;ListId=48a11f45-f27a-4e70-b33d-a95f67709e8c&amp;ID=198&amp;ContentTypeID=0x01006440C635F0E5064897CB37DE8164FE39" TargetMode="External"/><Relationship Id="rId1115" Type="http://schemas.openxmlformats.org/officeDocument/2006/relationships/hyperlink" Target="https://aluext.sharepoint.com/sites/DesignandFeasibility/Shared%20Documents/R/Reynolds_FR_Scionzier/Mach-ID_1119-Cold%20Drawn%20RB%207075" TargetMode="External"/><Relationship Id="rId1322" Type="http://schemas.openxmlformats.org/officeDocument/2006/relationships/hyperlink" Target="https://aluext.sharepoint.com/sites/DesignandFeasibility/Shared%20Documents/S/Siemens_AT_Wien/Mach-ID_911-Avenio" TargetMode="External"/><Relationship Id="rId2720" Type="http://schemas.openxmlformats.org/officeDocument/2006/relationships/hyperlink" Target="https://aluext.sharepoint.com/sites/DesignandFeasibility/Lists/FeasibilityMainDB/DispForm.aspx?ID=1641" TargetMode="External"/><Relationship Id="rId3287" Type="http://schemas.openxmlformats.org/officeDocument/2006/relationships/hyperlink" Target="https://aluext.sharepoint.com/sites/DesignandFeasibility/_layouts/15/listform.aspx?PageType=4&amp;ListId=48a11f45-f27a-4e70-b33d-a95f67709e8c&amp;ID=823&amp;ContentTypeID=0x01006440C635F0E5064897CB37DE8164FE39" TargetMode="External"/><Relationship Id="rId2096" Type="http://schemas.openxmlformats.org/officeDocument/2006/relationships/hyperlink" Target="https://aluext.sharepoint.com/sites/DesignandFeasibility/Shared%20Documents/M/Mecar%20SA%20BE%20Petit-Roeulx-lez-Nivelles(NK)_BE_Petit-Roeulx-lez-Nivelles/Mach-ID_102-102-Extruded_Round_Bar" TargetMode="External"/><Relationship Id="rId3494" Type="http://schemas.openxmlformats.org/officeDocument/2006/relationships/hyperlink" Target="https://aluext.sharepoint.com/sites/DesignandFeasibility/_layouts/15/listform.aspx?PageType=4&amp;ListId=48a11f45-f27a-4e70-b33d-a95f67709e8c&amp;ID=615&amp;ContentTypeID=0x01006440C635F0E5064897CB37DE8164FE39" TargetMode="External"/><Relationship Id="rId3147" Type="http://schemas.openxmlformats.org/officeDocument/2006/relationships/hyperlink" Target="https://aluext.sharepoint.com/sites/DesignandFeasibility/_layouts/15/listform.aspx?PageType=4&amp;ListId=48a11f45-f27a-4e70-b33d-a95f67709e8c&amp;ID=963&amp;ContentTypeID=0x01006440C635F0E5064897CB37DE8164FE39" TargetMode="External"/><Relationship Id="rId3354" Type="http://schemas.openxmlformats.org/officeDocument/2006/relationships/hyperlink" Target="https://aluext.sharepoint.com/sites/DesignandFeasibility/_layouts/15/listform.aspx?PageType=4&amp;ListId=48a11f45-f27a-4e70-b33d-a95f67709e8c&amp;ID=756&amp;ContentTypeID=0x01006440C635F0E5064897CB37DE8164FE39" TargetMode="External"/><Relationship Id="rId3561" Type="http://schemas.openxmlformats.org/officeDocument/2006/relationships/hyperlink" Target="https://aluext.sharepoint.com/sites/DesignandFeasibility/_layouts/15/listform.aspx?PageType=4&amp;ListId=48a11f45-f27a-4e70-b33d-a95f67709e8c&amp;ID=548&amp;ContentTypeID=0x01006440C635F0E5064897CB37DE8164FE39" TargetMode="External"/><Relationship Id="rId275" Type="http://schemas.openxmlformats.org/officeDocument/2006/relationships/hyperlink" Target="https://aluext.sharepoint.com/sites/DesignandFeasibility/Shared%20Documents/D/Dr%20Ing%20hc%20F%20Porsche%20AG_DE_Stuttgart/Mach-ID_1968-L%C3%A4ngstr%C3%A4ger_FPAM21662" TargetMode="External"/><Relationship Id="rId482" Type="http://schemas.openxmlformats.org/officeDocument/2006/relationships/hyperlink" Target="https://aluext.sharepoint.com/sites/DesignandFeasibility/Shared%20Documents/E/euroline%20GmbH%28NK%29_DE_Bad%20Pyrmont/Mach-ID_1761-Traverse_und_T-Holm" TargetMode="External"/><Relationship Id="rId2163" Type="http://schemas.openxmlformats.org/officeDocument/2006/relationships/hyperlink" Target="https://aluext.sharepoint.com/sites/DesignandFeasibility/Lists/FeasibilityMainDB/DispForm.aspx?ID=2203" TargetMode="External"/><Relationship Id="rId2370" Type="http://schemas.openxmlformats.org/officeDocument/2006/relationships/hyperlink" Target="https://aluext.sharepoint.com/sites/DesignandFeasibility/Lists/FeasibilityMainDB/DispForm.aspx?ID=1991" TargetMode="External"/><Relationship Id="rId3007" Type="http://schemas.openxmlformats.org/officeDocument/2006/relationships/hyperlink" Target="https://aluext.sharepoint.com/sites/DesignandFeasibility/_layouts/15/listform.aspx?PageType=4&amp;ListId=48a11f45-f27a-4e70-b33d-a95f67709e8c&amp;ID=1104&amp;ContentTypeID=0x01006440C635F0E5064897CB37DE8164FE39" TargetMode="External"/><Relationship Id="rId3214" Type="http://schemas.openxmlformats.org/officeDocument/2006/relationships/hyperlink" Target="https://aluext.sharepoint.com/sites/DesignandFeasibility/_layouts/15/listform.aspx?PageType=4&amp;ListId=48a11f45-f27a-4e70-b33d-a95f67709e8c&amp;ID=896&amp;ContentTypeID=0x01006440C635F0E5064897CB37DE8164FE39" TargetMode="External"/><Relationship Id="rId3421" Type="http://schemas.openxmlformats.org/officeDocument/2006/relationships/hyperlink" Target="https://aluext.sharepoint.com/sites/DesignandFeasibility/_layouts/15/listform.aspx?PageType=4&amp;ListId=48a11f45-f27a-4e70-b33d-a95f67709e8c&amp;ID=688&amp;ContentTypeID=0x01006440C635F0E5064897CB37DE8164FE39" TargetMode="External"/><Relationship Id="rId135" Type="http://schemas.openxmlformats.org/officeDocument/2006/relationships/hyperlink" Target="https://aluext.sharepoint.com/sites/DesignandFeasibility/Shared%20Documents/U/UKM%20technologies%28NK%29_DE_Reinsberg/Mach-ID_2110-Rundstangen_%C3%98_35_40_43" TargetMode="External"/><Relationship Id="rId342" Type="http://schemas.openxmlformats.org/officeDocument/2006/relationships/hyperlink" Target="https://aluext.sharepoint.com/sites/DesignandFeasibility/Shared%20Documents/B/Bega%20Gantenbrink-Leuchten%20KG_DE_Menden/Mach-ID_1901-50102897" TargetMode="External"/><Relationship Id="rId2023" Type="http://schemas.openxmlformats.org/officeDocument/2006/relationships/hyperlink" Target="https://aluext.sharepoint.com/sites/DesignandFeasibility/Shared%20Documents/B/Bonetti_IT_Genova/Mach-ID_192-Extruded%20Round%20bar" TargetMode="External"/><Relationship Id="rId2230" Type="http://schemas.openxmlformats.org/officeDocument/2006/relationships/hyperlink" Target="https://aluext.sharepoint.com/sites/DesignandFeasibility/Lists/FeasibilityMainDB/DispForm.aspx?ID=2136" TargetMode="External"/><Relationship Id="rId202" Type="http://schemas.openxmlformats.org/officeDocument/2006/relationships/hyperlink" Target="https://aluext.sharepoint.com/sites/DesignandFeasibility/Shared%20Documents/P/PalNet%28NK%29_DE_Wiesbaum/Mach-ID_2042-Randleistenprofile" TargetMode="External"/><Relationship Id="rId1789" Type="http://schemas.openxmlformats.org/officeDocument/2006/relationships/hyperlink" Target="https://aluext.sharepoint.com/sites/DesignandFeasibility/Shared%20Documents/A/AluMock_DE_Hohberg-Hofweier/Mach-ID_436-B10802" TargetMode="External"/><Relationship Id="rId1996" Type="http://schemas.openxmlformats.org/officeDocument/2006/relationships/hyperlink" Target="https://aluext.sharepoint.com/sites/DesignandFeasibility/Shared%20Documents/C/Cometal%20Metallhelbzeuge%20GmbH_DE_Weinstadt/Mach-ID_223-Cold%20drawn%20round%20bar%206082" TargetMode="External"/><Relationship Id="rId4055" Type="http://schemas.openxmlformats.org/officeDocument/2006/relationships/hyperlink" Target="https://aluext.sharepoint.com/sites/DesignandFeasibility/_layouts/15/listform.aspx?PageType=4&amp;ListId=48a11f45-f27a-4e70-b33d-a95f67709e8c&amp;ID=54&amp;ContentTypeID=0x01006440C635F0E5064897CB37DE8164FE39" TargetMode="External"/><Relationship Id="rId1649" Type="http://schemas.openxmlformats.org/officeDocument/2006/relationships/hyperlink" Target="https://aluext.sharepoint.com/sites/DesignandFeasibility/Shared%20Documents/W/Westdeutscher%20Metallhandel%20GmbH_DE_Essen/Mach-ID_578-Rundrohr_6060%20T66_200mm_Zeichnungsprofil" TargetMode="External"/><Relationship Id="rId1856" Type="http://schemas.openxmlformats.org/officeDocument/2006/relationships/hyperlink" Target="https://aluext.sharepoint.com/sites/DesignandFeasibility/Shared%20Documents/A/Alucolor_DE_Chemnitz/Mach-ID_367-B10707" TargetMode="External"/><Relationship Id="rId2907" Type="http://schemas.openxmlformats.org/officeDocument/2006/relationships/hyperlink" Target="https://aluext.sharepoint.com/sites/DesignandFeasibility/_layouts/15/listform.aspx?PageType=4&amp;ListId=48a11f45-f27a-4e70-b33d-a95f67709e8c&amp;ID=1204&amp;ContentTypeID=0x01006440C635F0E5064897CB37DE8164FE39" TargetMode="External"/><Relationship Id="rId3071" Type="http://schemas.openxmlformats.org/officeDocument/2006/relationships/hyperlink" Target="https://aluext.sharepoint.com/sites/DesignandFeasibility/_layouts/15/listform.aspx?PageType=4&amp;ListId=48a11f45-f27a-4e70-b33d-a95f67709e8c&amp;ID=1040&amp;ContentTypeID=0x01006440C635F0E5064897CB37DE8164FE39" TargetMode="External"/><Relationship Id="rId1509" Type="http://schemas.openxmlformats.org/officeDocument/2006/relationships/hyperlink" Target="https://aluext.sharepoint.com/sites/DesignandFeasibility/Shared%20Documents/S/Schunk%20GmbH_DE_Lauffen/Mach-ID_722-ENAW6063" TargetMode="External"/><Relationship Id="rId1716" Type="http://schemas.openxmlformats.org/officeDocument/2006/relationships/hyperlink" Target="https://aluext.sharepoint.com/sites/DesignandFeasibility/Shared%20Documents/H/Haeuselmann%20metall%20GmbH_CH_Dietlikon/Mach-ID_509-Rundstange%20200%20mm" TargetMode="External"/><Relationship Id="rId1923" Type="http://schemas.openxmlformats.org/officeDocument/2006/relationships/hyperlink" Target="https://aluext.sharepoint.com/sites/DesignandFeasibility/Shared%20Documents/V/Volvo_SE_G&#246;teborg/Mach-ID_299-Back%20plate%20parts" TargetMode="External"/><Relationship Id="rId3888" Type="http://schemas.openxmlformats.org/officeDocument/2006/relationships/hyperlink" Target="https://aluext.sharepoint.com/sites/DesignandFeasibility/_layouts/15/listform.aspx?PageType=4&amp;ListId=48a11f45-f27a-4e70-b33d-a95f67709e8c&amp;ID=221&amp;ContentTypeID=0x01006440C635F0E5064897CB37DE8164FE39" TargetMode="External"/><Relationship Id="rId2697" Type="http://schemas.openxmlformats.org/officeDocument/2006/relationships/hyperlink" Target="https://aluext.sharepoint.com/sites/DesignandFeasibility/Lists/FeasibilityMainDB/DispForm.aspx?ID=1664" TargetMode="External"/><Relationship Id="rId3748" Type="http://schemas.openxmlformats.org/officeDocument/2006/relationships/hyperlink" Target="https://aluext.sharepoint.com/sites/DesignandFeasibility/_layouts/15/listform.aspx?PageType=4&amp;ListId=48a11f45-f27a-4e70-b33d-a95f67709e8c&amp;ID=361&amp;ContentTypeID=0x01006440C635F0E5064897CB37DE8164FE39" TargetMode="External"/><Relationship Id="rId669" Type="http://schemas.openxmlformats.org/officeDocument/2006/relationships/hyperlink" Target="https://aluext.sharepoint.com/sites/DesignandFeasibility/Shared%20Documents/M/Metalex%20Products%20Ltd_GB_Dorset,,%20BH16%206LG/Mach-ID_1567-Round%20bar%205083-O" TargetMode="External"/><Relationship Id="rId876" Type="http://schemas.openxmlformats.org/officeDocument/2006/relationships/hyperlink" Target="https://aluext.sharepoint.com/sites/DesignandFeasibility/Shared%20Documents/D/Dura%20Automotive%20Cz,,%20Ks_CZ_Blatna/Mach-ID_1359-Gussknoten" TargetMode="External"/><Relationship Id="rId1299" Type="http://schemas.openxmlformats.org/officeDocument/2006/relationships/hyperlink" Target="https://aluext.sharepoint.com/sites/DesignandFeasibility/Shared%20Documents/R/Rothlehner%20Arbeitsb&#252;hnen%20GmbH_DE_Massing/Mach-ID_934-Rechteckrohre" TargetMode="External"/><Relationship Id="rId2557" Type="http://schemas.openxmlformats.org/officeDocument/2006/relationships/hyperlink" Target="https://aluext.sharepoint.com/sites/DesignandFeasibility/Lists/FeasibilityMainDB/DispForm.aspx?ID=1804" TargetMode="External"/><Relationship Id="rId3608" Type="http://schemas.openxmlformats.org/officeDocument/2006/relationships/hyperlink" Target="https://aluext.sharepoint.com/sites/DesignandFeasibility/_layouts/15/listform.aspx?PageType=4&amp;ListId=48a11f45-f27a-4e70-b33d-a95f67709e8c&amp;ID=501&amp;ContentTypeID=0x01006440C635F0E5064897CB37DE8164FE39" TargetMode="External"/><Relationship Id="rId3955" Type="http://schemas.openxmlformats.org/officeDocument/2006/relationships/hyperlink" Target="https://aluext.sharepoint.com/sites/DesignandFeasibility/_layouts/15/listform.aspx?PageType=4&amp;ListId=48a11f45-f27a-4e70-b33d-a95f67709e8c&amp;ID=154&amp;ContentTypeID=0x01006440C635F0E5064897CB37DE8164FE39" TargetMode="External"/><Relationship Id="rId529" Type="http://schemas.openxmlformats.org/officeDocument/2006/relationships/hyperlink" Target="https://aluext.sharepoint.com/sites/DesignandFeasibility/Shared%20Documents/A/Arthur%20Weber%20AG_CH_Seewen%20CZ/Mach-ID_1713-U-Profil" TargetMode="External"/><Relationship Id="rId736" Type="http://schemas.openxmlformats.org/officeDocument/2006/relationships/hyperlink" Target="https://aluext.sharepoint.com/sites/DesignandFeasibility/Shared%20Documents/K/Kastens%20&amp;%20Knauer_DE_Lilienthal/Mach-ID_1500-Extruded%20RB%207050%20T74511" TargetMode="External"/><Relationship Id="rId1159" Type="http://schemas.openxmlformats.org/officeDocument/2006/relationships/hyperlink" Target="https://aluext.sharepoint.com/sites/DesignandFeasibility/Shared%20Documents/A/Alufor%20Schildersysteme%20GmbH_DE_Forst/Mach-ID_1075-1075-B25316" TargetMode="External"/><Relationship Id="rId1366" Type="http://schemas.openxmlformats.org/officeDocument/2006/relationships/hyperlink" Target="https://aluext.sharepoint.com/sites/DesignandFeasibility/Shared%20Documents/K/Kalapurna_In_Mumbai/Mach-ID_867-Extruded%20Round%20Bar%202014/7075%20F" TargetMode="External"/><Relationship Id="rId2417" Type="http://schemas.openxmlformats.org/officeDocument/2006/relationships/hyperlink" Target="https://aluext.sharepoint.com/sites/DesignandFeasibility/Lists/FeasibilityMainDB/DispForm.aspx?ID=1944" TargetMode="External"/><Relationship Id="rId2764" Type="http://schemas.openxmlformats.org/officeDocument/2006/relationships/hyperlink" Target="https://aluext.sharepoint.com/sites/DesignandFeasibility/Lists/FeasibilityMainDB/DispForm.aspx?ID=1596" TargetMode="External"/><Relationship Id="rId2971" Type="http://schemas.openxmlformats.org/officeDocument/2006/relationships/hyperlink" Target="https://aluext.sharepoint.com/sites/DesignandFeasibility/_layouts/15/listform.aspx?PageType=4&amp;ListId=48a11f45-f27a-4e70-b33d-a95f67709e8c&amp;ID=1140&amp;ContentTypeID=0x01006440C635F0E5064897CB37DE8164FE39" TargetMode="External"/><Relationship Id="rId3815" Type="http://schemas.openxmlformats.org/officeDocument/2006/relationships/hyperlink" Target="https://aluext.sharepoint.com/sites/DesignandFeasibility/_layouts/15/listform.aspx?PageType=4&amp;ListId=48a11f45-f27a-4e70-b33d-a95f67709e8c&amp;ID=294&amp;ContentTypeID=0x01006440C635F0E5064897CB37DE8164FE39" TargetMode="External"/><Relationship Id="rId943" Type="http://schemas.openxmlformats.org/officeDocument/2006/relationships/hyperlink" Target="https://aluext.sharepoint.com/sites/DesignandFeasibility/Shared%20Documents/M/MEAG%20AG_CH_Gretzenbach/Mach-ID_1291-77336%20Rahmenprofil" TargetMode="External"/><Relationship Id="rId1019" Type="http://schemas.openxmlformats.org/officeDocument/2006/relationships/hyperlink" Target="https://aluext.sharepoint.com/sites/DesignandFeasibility/Shared%20Documents/C/Cochius_DE_Berlin/Mach-ID_1215-Cold%20drawn%206061%20T6%20Dm%2040mm" TargetMode="External"/><Relationship Id="rId1573" Type="http://schemas.openxmlformats.org/officeDocument/2006/relationships/hyperlink" Target="https://aluext.sharepoint.com/sites/DesignandFeasibility/Shared%20Documents/B/Bahr%20Modultechnik_DE_Luhden/Mach-ID_656-F&#252;hrungsprofil_BS_160" TargetMode="External"/><Relationship Id="rId1780" Type="http://schemas.openxmlformats.org/officeDocument/2006/relationships/hyperlink" Target="https://aluext.sharepoint.com/sites/DesignandFeasibility/Shared%20Documents/M/Manfred%20J.C.%20Niemann_DE_Rheinzabern/Mach-ID_445-Schmiedebozen%20Dm%20305%20-%20488%20mm" TargetMode="External"/><Relationship Id="rId2624" Type="http://schemas.openxmlformats.org/officeDocument/2006/relationships/hyperlink" Target="https://aluext.sharepoint.com/sites/DesignandFeasibility/Lists/FeasibilityMainDB/DispForm.aspx?ID=1737" TargetMode="External"/><Relationship Id="rId2831" Type="http://schemas.openxmlformats.org/officeDocument/2006/relationships/hyperlink" Target="https://aluext.sharepoint.com/sites/DesignandFeasibility/_layouts/15/listform.aspx?PageType=4&amp;ListId=48a11f45-f27a-4e70-b33d-a95f67709e8c&amp;ID=1280&amp;ContentTypeID=0x01006440C635F0E5064897CB37DE8164FE39" TargetMode="External"/><Relationship Id="rId72" Type="http://schemas.openxmlformats.org/officeDocument/2006/relationships/hyperlink" Target="https://aluext.sharepoint.com/sites/DesignandFeasibility/Shared%20Documents/G/Gillet%20GmbH%20Automation%20und%20Foerdertechnik_DE_Gaeufelden%20-%20Nebringen/Mach-ID_2173-Greiferschienenprofil" TargetMode="External"/><Relationship Id="rId803" Type="http://schemas.openxmlformats.org/officeDocument/2006/relationships/hyperlink" Target="https://aluext.sharepoint.com/sites/DesignandFeasibility/Shared%20Documents/G/Gilinox_Ru_Otopeni/Mach-ID_1432-Cold%20finished%20RB%206061%20T651%20Dm%206,,5" TargetMode="External"/><Relationship Id="rId1226" Type="http://schemas.openxmlformats.org/officeDocument/2006/relationships/hyperlink" Target="https://aluext.sharepoint.com/sites/DesignandFeasibility/Shared%20Documents/V/Volkswagen_DE_Braunschweig/Mach-ID_1008-Geh&#228;use%20lang%20ID-Buzz" TargetMode="External"/><Relationship Id="rId1433" Type="http://schemas.openxmlformats.org/officeDocument/2006/relationships/hyperlink" Target="https://aluext.sharepoint.com/sites/DesignandFeasibility/Shared%20Documents/B/Bikar%20Metalle%20GmbH_DE_Bad%20Berleburg/Mach-ID_799-aerospace_2024_T3511_88.9" TargetMode="External"/><Relationship Id="rId1640" Type="http://schemas.openxmlformats.org/officeDocument/2006/relationships/hyperlink" Target="https://aluext.sharepoint.com/sites/DesignandFeasibility/Shared%20Documents/E/EDAG_DE_Weingarten/Mach-ID_588-Seitenteil" TargetMode="External"/><Relationship Id="rId1500" Type="http://schemas.openxmlformats.org/officeDocument/2006/relationships/hyperlink" Target="https://aluext.sharepoint.com/sites/DesignandFeasibility/Shared%20Documents/M/Mittelrheinische%20Metallgie&#223;erei%20Heinrich%20Beyer%20GmbH%20&amp;%20Co.%20KG_DE_Andernach/Mach-ID_731-Round_bar_40mm_2011_T8" TargetMode="External"/><Relationship Id="rId3398" Type="http://schemas.openxmlformats.org/officeDocument/2006/relationships/hyperlink" Target="https://aluext.sharepoint.com/sites/DesignandFeasibility/_layouts/15/listform.aspx?PageType=4&amp;ListId=48a11f45-f27a-4e70-b33d-a95f67709e8c&amp;ID=712&amp;ContentTypeID=0x01006440C635F0E5064897CB37DE8164FE39"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O59"/>
  <sheetViews>
    <sheetView zoomScale="85" zoomScaleNormal="85" workbookViewId="0">
      <selection activeCell="X31" sqref="X31"/>
    </sheetView>
  </sheetViews>
  <sheetFormatPr baseColWidth="10" defaultColWidth="11.42578125" defaultRowHeight="15" x14ac:dyDescent="0.25"/>
  <cols>
    <col min="1" max="1" width="19.42578125" customWidth="1"/>
    <col min="2" max="2" width="33.28515625" bestFit="1" customWidth="1"/>
    <col min="3" max="3" width="11.85546875" bestFit="1" customWidth="1"/>
    <col min="4" max="4" width="16.5703125" bestFit="1" customWidth="1"/>
    <col min="5" max="5" width="29.42578125" bestFit="1" customWidth="1"/>
    <col min="6" max="6" width="11.5703125" bestFit="1" customWidth="1"/>
    <col min="7" max="7" width="17.85546875" bestFit="1" customWidth="1"/>
    <col min="8" max="8" width="13" style="143" bestFit="1" customWidth="1"/>
    <col min="9" max="9" width="13.5703125" style="109" bestFit="1" customWidth="1"/>
    <col min="10" max="10" width="26.42578125" customWidth="1"/>
    <col min="11" max="12" width="12.7109375" bestFit="1" customWidth="1"/>
  </cols>
  <sheetData>
    <row r="1" spans="1:15" ht="34.5" customHeight="1" thickBot="1" x14ac:dyDescent="0.3">
      <c r="A1" s="167" t="s">
        <v>0</v>
      </c>
      <c r="B1" s="166" t="s">
        <v>1</v>
      </c>
      <c r="C1" s="167" t="s">
        <v>2</v>
      </c>
      <c r="D1" s="166" t="s">
        <v>3</v>
      </c>
      <c r="E1" s="167" t="s">
        <v>4</v>
      </c>
      <c r="F1" s="166" t="s">
        <v>5</v>
      </c>
      <c r="G1" s="167" t="s">
        <v>6</v>
      </c>
      <c r="H1" s="262" t="s">
        <v>7</v>
      </c>
      <c r="I1" s="265">
        <v>0.25</v>
      </c>
      <c r="K1" s="267" t="s">
        <v>8</v>
      </c>
      <c r="L1" s="268" t="s">
        <v>9</v>
      </c>
      <c r="M1" s="148" t="s">
        <v>10</v>
      </c>
      <c r="N1" s="267" t="s">
        <v>11</v>
      </c>
      <c r="O1" s="148" t="s">
        <v>10</v>
      </c>
    </row>
    <row r="2" spans="1:15" x14ac:dyDescent="0.25">
      <c r="A2" s="170" t="s">
        <v>12</v>
      </c>
      <c r="B2" s="15">
        <f>B20*(1+$C$17)*1.2*1.04*1.05</f>
        <v>1108.9915200000003</v>
      </c>
      <c r="C2" s="15">
        <f>C20*(1+$C$17)*1.05</f>
        <v>550.14750000000004</v>
      </c>
      <c r="D2">
        <f t="shared" ref="D2:F2" si="0">D20*(1+$C$17)</f>
        <v>0</v>
      </c>
      <c r="E2">
        <f t="shared" si="0"/>
        <v>0</v>
      </c>
      <c r="F2">
        <f t="shared" si="0"/>
        <v>0</v>
      </c>
      <c r="G2" s="273">
        <f>SUM(B2:D2)</f>
        <v>1659.1390200000003</v>
      </c>
      <c r="H2" s="263">
        <v>1780</v>
      </c>
      <c r="I2" s="260">
        <f>$I$1*H2+G2</f>
        <v>2104.1390200000005</v>
      </c>
      <c r="K2" s="271">
        <v>1580.1324000000002</v>
      </c>
      <c r="L2" s="15">
        <v>1539.5100000000002</v>
      </c>
      <c r="M2" s="269">
        <f>((K2/L2)-1)*100</f>
        <v>2.638657754740148</v>
      </c>
      <c r="N2" s="271">
        <v>1659.1390200000003</v>
      </c>
      <c r="O2" s="269">
        <f>((N2/K2)-1)*100</f>
        <v>5.0000000000000044</v>
      </c>
    </row>
    <row r="3" spans="1:15" x14ac:dyDescent="0.25">
      <c r="A3" s="170" t="s">
        <v>13</v>
      </c>
      <c r="B3" s="15">
        <f>B21*(1+$C$17)*1.2*1.04*1.05</f>
        <v>1272.7260000000001</v>
      </c>
      <c r="C3" s="15">
        <f>C21*(1+$C$17)*1.05</f>
        <v>662.60250000000008</v>
      </c>
      <c r="D3">
        <f t="shared" ref="C3:F12" si="1">D21*(1+$C$17)</f>
        <v>0</v>
      </c>
      <c r="E3">
        <f t="shared" si="1"/>
        <v>0</v>
      </c>
      <c r="F3">
        <f t="shared" si="1"/>
        <v>0</v>
      </c>
      <c r="G3" s="273">
        <f t="shared" ref="G3:G14" si="2">SUM(B3:D3)</f>
        <v>1935.3285000000001</v>
      </c>
      <c r="H3" s="263">
        <v>2125</v>
      </c>
      <c r="I3" s="260">
        <f>$I$1*H3+G3</f>
        <v>2466.5785000000001</v>
      </c>
      <c r="K3" s="271">
        <v>1843.17</v>
      </c>
      <c r="L3" s="15">
        <v>1796.5500000000002</v>
      </c>
      <c r="M3" s="269">
        <f t="shared" ref="M3:M14" si="3">((K3/L3)-1)*100</f>
        <v>2.5949736995908745</v>
      </c>
      <c r="N3" s="271">
        <v>1935.3285000000001</v>
      </c>
      <c r="O3" s="269">
        <f t="shared" ref="O3:O14" si="4">((N3/K3)-1)*100</f>
        <v>5.0000000000000044</v>
      </c>
    </row>
    <row r="4" spans="1:15" x14ac:dyDescent="0.25">
      <c r="A4" s="170" t="s">
        <v>14</v>
      </c>
      <c r="B4" s="15">
        <f t="shared" ref="B4:B5" si="5">B22*(1+$C$17)*1.2*1.04</f>
        <v>458.64000000000004</v>
      </c>
      <c r="C4" s="15">
        <f t="shared" si="1"/>
        <v>262.5</v>
      </c>
      <c r="D4">
        <f t="shared" si="1"/>
        <v>105</v>
      </c>
      <c r="E4">
        <f t="shared" si="1"/>
        <v>0</v>
      </c>
      <c r="F4">
        <f t="shared" si="1"/>
        <v>0</v>
      </c>
      <c r="G4" s="273">
        <f t="shared" si="2"/>
        <v>826.1400000000001</v>
      </c>
      <c r="K4" s="271">
        <v>826.1400000000001</v>
      </c>
      <c r="L4" s="15">
        <v>808.5</v>
      </c>
      <c r="M4" s="269">
        <f t="shared" si="3"/>
        <v>2.1818181818181959</v>
      </c>
      <c r="N4" s="271">
        <v>826.1400000000001</v>
      </c>
      <c r="O4" s="269">
        <f t="shared" si="4"/>
        <v>0</v>
      </c>
    </row>
    <row r="5" spans="1:15" x14ac:dyDescent="0.25">
      <c r="A5" s="170" t="s">
        <v>15</v>
      </c>
      <c r="B5" s="15">
        <f t="shared" si="5"/>
        <v>458.64000000000004</v>
      </c>
      <c r="C5" s="15">
        <f t="shared" si="1"/>
        <v>262.5</v>
      </c>
      <c r="D5">
        <f t="shared" si="1"/>
        <v>105</v>
      </c>
      <c r="E5">
        <f t="shared" si="1"/>
        <v>0</v>
      </c>
      <c r="F5">
        <f t="shared" si="1"/>
        <v>0</v>
      </c>
      <c r="G5" s="273">
        <f t="shared" si="2"/>
        <v>826.1400000000001</v>
      </c>
      <c r="K5" s="271">
        <v>826.1400000000001</v>
      </c>
      <c r="L5" s="15">
        <v>808.5</v>
      </c>
      <c r="M5" s="269">
        <f t="shared" si="3"/>
        <v>2.1818181818181959</v>
      </c>
      <c r="N5" s="271">
        <v>826.1400000000001</v>
      </c>
      <c r="O5" s="269">
        <f t="shared" si="4"/>
        <v>0</v>
      </c>
    </row>
    <row r="6" spans="1:15" x14ac:dyDescent="0.25">
      <c r="A6" s="170" t="s">
        <v>16</v>
      </c>
      <c r="B6" s="15">
        <f>B24*(1+$C$17)*1.2*1.04*1.06</f>
        <v>694.51200000000006</v>
      </c>
      <c r="C6" s="15">
        <f>C24*(1+$C$17)*1.06</f>
        <v>556.5</v>
      </c>
      <c r="D6">
        <f>D24*(1+$C$17)*1.06</f>
        <v>166.95000000000002</v>
      </c>
      <c r="E6">
        <f t="shared" si="1"/>
        <v>0</v>
      </c>
      <c r="F6">
        <f t="shared" si="1"/>
        <v>0</v>
      </c>
      <c r="G6" s="273">
        <f t="shared" si="2"/>
        <v>1417.9620000000002</v>
      </c>
      <c r="K6" s="271">
        <v>1337.7</v>
      </c>
      <c r="L6" s="15">
        <v>1312.5</v>
      </c>
      <c r="M6" s="269">
        <f t="shared" si="3"/>
        <v>1.9200000000000106</v>
      </c>
      <c r="N6" s="271">
        <v>1417.9620000000002</v>
      </c>
      <c r="O6" s="269">
        <f t="shared" si="4"/>
        <v>6.0000000000000053</v>
      </c>
    </row>
    <row r="7" spans="1:15" x14ac:dyDescent="0.25">
      <c r="A7" s="170" t="s">
        <v>17</v>
      </c>
      <c r="B7" s="15">
        <f>B25*(1+$C$17)*1.2*1.04*1.06</f>
        <v>833.4144</v>
      </c>
      <c r="C7" s="15">
        <f>C25*(1+$C$17)*1.06</f>
        <v>556.5</v>
      </c>
      <c r="D7">
        <f>D25*(1+$C$17)*1.06</f>
        <v>166.95000000000002</v>
      </c>
      <c r="E7">
        <f t="shared" si="1"/>
        <v>0</v>
      </c>
      <c r="F7">
        <f t="shared" si="1"/>
        <v>0</v>
      </c>
      <c r="G7" s="273">
        <f t="shared" si="2"/>
        <v>1556.8644000000002</v>
      </c>
      <c r="K7" s="271">
        <v>1468.74</v>
      </c>
      <c r="L7" s="15">
        <v>1438.5</v>
      </c>
      <c r="M7" s="269">
        <f t="shared" si="3"/>
        <v>2.1021897810219015</v>
      </c>
      <c r="N7" s="271">
        <v>1556.8644000000002</v>
      </c>
      <c r="O7" s="269">
        <f t="shared" si="4"/>
        <v>6.0000000000000053</v>
      </c>
    </row>
    <row r="8" spans="1:15" x14ac:dyDescent="0.25">
      <c r="A8" s="170" t="s">
        <v>18</v>
      </c>
      <c r="B8" s="15">
        <f>B26*(1+$C$17)*1.2*1.04*1.04</f>
        <v>670.50547200000005</v>
      </c>
      <c r="C8" s="15">
        <f t="shared" ref="C8:D10" si="6">C26*(1+$C$17)*1.04</f>
        <v>449.90400000000005</v>
      </c>
      <c r="D8">
        <f t="shared" si="6"/>
        <v>140.86800000000002</v>
      </c>
      <c r="E8">
        <f t="shared" si="1"/>
        <v>0</v>
      </c>
      <c r="F8">
        <f t="shared" si="1"/>
        <v>0</v>
      </c>
      <c r="G8" s="273">
        <f t="shared" si="2"/>
        <v>1261.277472</v>
      </c>
      <c r="K8" s="271">
        <v>1212.7668000000001</v>
      </c>
      <c r="L8" s="15">
        <v>1187.97</v>
      </c>
      <c r="M8" s="269">
        <f t="shared" si="3"/>
        <v>2.087325437511045</v>
      </c>
      <c r="N8" s="271">
        <v>1261.277472</v>
      </c>
      <c r="O8" s="269">
        <f t="shared" si="4"/>
        <v>3.9999999999999813</v>
      </c>
    </row>
    <row r="9" spans="1:15" x14ac:dyDescent="0.25">
      <c r="A9" s="170" t="s">
        <v>19</v>
      </c>
      <c r="B9" s="15">
        <f>B27*(1+$C$17)*1.2*1.04*1.04</f>
        <v>885.83040000000005</v>
      </c>
      <c r="C9" s="15">
        <f t="shared" si="6"/>
        <v>491.40000000000003</v>
      </c>
      <c r="D9">
        <f t="shared" si="6"/>
        <v>163.80000000000001</v>
      </c>
      <c r="E9">
        <f t="shared" si="1"/>
        <v>0</v>
      </c>
      <c r="F9">
        <f t="shared" si="1"/>
        <v>0</v>
      </c>
      <c r="G9" s="273">
        <f t="shared" si="2"/>
        <v>1541.0304000000001</v>
      </c>
      <c r="H9" s="143">
        <v>2200</v>
      </c>
      <c r="I9" s="260">
        <f>$I$1*H9+G9</f>
        <v>2091.0304000000001</v>
      </c>
      <c r="K9" s="271">
        <v>1481.76</v>
      </c>
      <c r="L9" s="15">
        <v>1449</v>
      </c>
      <c r="M9" s="269">
        <f t="shared" si="3"/>
        <v>2.2608695652173827</v>
      </c>
      <c r="N9" s="271">
        <v>1541.0304000000001</v>
      </c>
      <c r="O9" s="269">
        <f t="shared" si="4"/>
        <v>4.0000000000000036</v>
      </c>
    </row>
    <row r="10" spans="1:15" x14ac:dyDescent="0.25">
      <c r="A10" s="170" t="s">
        <v>20</v>
      </c>
      <c r="B10" s="15">
        <f>B28*(1+$C$17)*1.2*1.04*1.04</f>
        <v>1362.816</v>
      </c>
      <c r="C10" s="15">
        <f t="shared" si="6"/>
        <v>542.72400000000005</v>
      </c>
      <c r="D10">
        <f t="shared" si="6"/>
        <v>169.26000000000002</v>
      </c>
      <c r="E10">
        <f t="shared" si="1"/>
        <v>0</v>
      </c>
      <c r="F10">
        <f t="shared" si="1"/>
        <v>0</v>
      </c>
      <c r="G10" s="273">
        <f t="shared" si="2"/>
        <v>2074.8000000000002</v>
      </c>
      <c r="K10" s="271">
        <v>1995</v>
      </c>
      <c r="L10" s="15">
        <v>1944.6</v>
      </c>
      <c r="M10" s="269">
        <f t="shared" si="3"/>
        <v>2.5917926565874883</v>
      </c>
      <c r="N10" s="271">
        <v>2074.8000000000002</v>
      </c>
      <c r="O10" s="269">
        <f t="shared" si="4"/>
        <v>4.0000000000000036</v>
      </c>
    </row>
    <row r="11" spans="1:15" x14ac:dyDescent="0.25">
      <c r="A11" s="170" t="s">
        <v>21</v>
      </c>
      <c r="B11" s="15">
        <f>B29*(1+$C$17)*1.2*1.04*1.05</f>
        <v>749.87639999999999</v>
      </c>
      <c r="C11" s="15">
        <f>C29*(1+$C$17)*1.05</f>
        <v>468.5625</v>
      </c>
      <c r="D11">
        <f t="shared" si="1"/>
        <v>0</v>
      </c>
      <c r="E11">
        <f t="shared" si="1"/>
        <v>0</v>
      </c>
      <c r="F11">
        <f t="shared" si="1"/>
        <v>0</v>
      </c>
      <c r="G11" s="273">
        <f t="shared" si="2"/>
        <v>1218.4389000000001</v>
      </c>
      <c r="K11" s="271">
        <v>1160.4180000000001</v>
      </c>
      <c r="L11" s="15">
        <v>1132.9499999999998</v>
      </c>
      <c r="M11" s="269">
        <f t="shared" si="3"/>
        <v>2.4244670991659278</v>
      </c>
      <c r="N11" s="271">
        <v>1218.4389000000001</v>
      </c>
      <c r="O11" s="269">
        <f t="shared" si="4"/>
        <v>5.0000000000000044</v>
      </c>
    </row>
    <row r="12" spans="1:15" x14ac:dyDescent="0.25">
      <c r="A12" s="170" t="s">
        <v>22</v>
      </c>
      <c r="B12" s="15">
        <f>B30*(1+$C$17)*1.2*1.04*1.05</f>
        <v>963.14400000000012</v>
      </c>
      <c r="C12" s="15">
        <f>C30*(1+$C$17)*1.05</f>
        <v>529.20000000000005</v>
      </c>
      <c r="D12">
        <f t="shared" si="1"/>
        <v>0</v>
      </c>
      <c r="E12">
        <f t="shared" si="1"/>
        <v>0</v>
      </c>
      <c r="F12">
        <f t="shared" si="1"/>
        <v>0</v>
      </c>
      <c r="G12" s="273">
        <f t="shared" si="2"/>
        <v>1492.3440000000001</v>
      </c>
      <c r="K12" s="271">
        <v>1421.2800000000002</v>
      </c>
      <c r="L12" s="15">
        <v>1386</v>
      </c>
      <c r="M12" s="269">
        <f t="shared" si="3"/>
        <v>2.5454545454545618</v>
      </c>
      <c r="N12" s="271">
        <v>1492.3440000000001</v>
      </c>
      <c r="O12" s="269">
        <f t="shared" si="4"/>
        <v>4.9999999999999822</v>
      </c>
    </row>
    <row r="13" spans="1:15" x14ac:dyDescent="0.25">
      <c r="A13" s="233" t="s">
        <v>23</v>
      </c>
      <c r="B13" s="15">
        <f>B20*(1+$C$17)*1.2*1.04*1.05</f>
        <v>1108.9915200000003</v>
      </c>
      <c r="C13" s="15">
        <f>523.95*1.05</f>
        <v>550.14750000000004</v>
      </c>
      <c r="D13">
        <v>0</v>
      </c>
      <c r="E13">
        <v>0</v>
      </c>
      <c r="F13">
        <v>0</v>
      </c>
      <c r="G13" s="273">
        <f t="shared" si="2"/>
        <v>1659.1390200000003</v>
      </c>
      <c r="K13" s="271">
        <v>1580.1324000000002</v>
      </c>
      <c r="L13" s="15">
        <v>1539.5100000000002</v>
      </c>
      <c r="M13" s="269">
        <f t="shared" si="3"/>
        <v>2.638657754740148</v>
      </c>
      <c r="N13" s="271">
        <v>1659.1390200000003</v>
      </c>
      <c r="O13" s="269">
        <f t="shared" si="4"/>
        <v>5.0000000000000044</v>
      </c>
    </row>
    <row r="14" spans="1:15" ht="15.75" thickBot="1" x14ac:dyDescent="0.3">
      <c r="A14" s="171" t="s">
        <v>24</v>
      </c>
      <c r="B14" s="15">
        <f>B28*(1+$C$17)*1.2*1.04*1.04</f>
        <v>1362.816</v>
      </c>
      <c r="C14" s="15">
        <f>521.85*1.04</f>
        <v>542.72400000000005</v>
      </c>
      <c r="D14">
        <f>162.75*1.04</f>
        <v>169.26000000000002</v>
      </c>
      <c r="E14">
        <v>0</v>
      </c>
      <c r="F14">
        <v>0</v>
      </c>
      <c r="G14" s="273">
        <f t="shared" si="2"/>
        <v>2074.8000000000002</v>
      </c>
      <c r="K14" s="272">
        <v>1995</v>
      </c>
      <c r="L14" s="274">
        <v>1944.6</v>
      </c>
      <c r="M14" s="270">
        <f t="shared" si="3"/>
        <v>2.5917926565874883</v>
      </c>
      <c r="N14" s="272">
        <v>2074.8000000000002</v>
      </c>
      <c r="O14" s="270">
        <f t="shared" si="4"/>
        <v>4.0000000000000036</v>
      </c>
    </row>
    <row r="16" spans="1:15" ht="19.5" thickBot="1" x14ac:dyDescent="0.35">
      <c r="I16" s="279" t="s">
        <v>25</v>
      </c>
    </row>
    <row r="17" spans="1:9" ht="15.75" thickBot="1" x14ac:dyDescent="0.3">
      <c r="A17" s="85" t="s">
        <v>26</v>
      </c>
      <c r="C17" s="172">
        <v>0.05</v>
      </c>
      <c r="D17" s="173" t="s">
        <v>27</v>
      </c>
    </row>
    <row r="18" spans="1:9" ht="15.75" thickBot="1" x14ac:dyDescent="0.3"/>
    <row r="19" spans="1:9" ht="15.75" thickBot="1" x14ac:dyDescent="0.3">
      <c r="A19" s="167" t="s">
        <v>0</v>
      </c>
      <c r="B19" s="166" t="s">
        <v>1</v>
      </c>
      <c r="C19" s="167" t="s">
        <v>2</v>
      </c>
      <c r="D19" s="166" t="s">
        <v>3</v>
      </c>
      <c r="E19" s="167" t="s">
        <v>4</v>
      </c>
      <c r="F19" s="166" t="s">
        <v>5</v>
      </c>
      <c r="G19" s="167" t="s">
        <v>6</v>
      </c>
    </row>
    <row r="20" spans="1:9" x14ac:dyDescent="0.25">
      <c r="A20" s="170" t="s">
        <v>28</v>
      </c>
      <c r="B20">
        <v>806</v>
      </c>
      <c r="C20" s="168">
        <v>499</v>
      </c>
      <c r="E20" s="168"/>
      <c r="G20" s="168">
        <f>SUM(B20:D20)</f>
        <v>1305</v>
      </c>
    </row>
    <row r="21" spans="1:9" x14ac:dyDescent="0.25">
      <c r="A21" s="170" t="s">
        <v>29</v>
      </c>
      <c r="B21">
        <v>925</v>
      </c>
      <c r="C21" s="168">
        <v>601</v>
      </c>
      <c r="E21" s="168"/>
      <c r="G21" s="168">
        <f t="shared" ref="G21:G30" si="7">SUM(B21:D21)</f>
        <v>1526</v>
      </c>
    </row>
    <row r="22" spans="1:9" x14ac:dyDescent="0.25">
      <c r="A22" s="170" t="s">
        <v>30</v>
      </c>
      <c r="B22">
        <v>350</v>
      </c>
      <c r="C22" s="168">
        <v>250</v>
      </c>
      <c r="D22">
        <v>100</v>
      </c>
      <c r="E22" s="168"/>
      <c r="G22" s="168">
        <f t="shared" si="7"/>
        <v>700</v>
      </c>
    </row>
    <row r="23" spans="1:9" x14ac:dyDescent="0.25">
      <c r="A23" s="170" t="s">
        <v>31</v>
      </c>
      <c r="B23">
        <v>350</v>
      </c>
      <c r="C23" s="168">
        <v>250</v>
      </c>
      <c r="D23">
        <v>100</v>
      </c>
      <c r="E23" s="168"/>
      <c r="G23" s="168">
        <f t="shared" si="7"/>
        <v>700</v>
      </c>
    </row>
    <row r="24" spans="1:9" x14ac:dyDescent="0.25">
      <c r="A24" s="170" t="s">
        <v>32</v>
      </c>
      <c r="B24">
        <v>500</v>
      </c>
      <c r="C24" s="168">
        <v>500</v>
      </c>
      <c r="D24">
        <v>150</v>
      </c>
      <c r="E24" s="168"/>
      <c r="G24" s="168">
        <f t="shared" si="7"/>
        <v>1150</v>
      </c>
    </row>
    <row r="25" spans="1:9" x14ac:dyDescent="0.25">
      <c r="A25" s="170" t="s">
        <v>33</v>
      </c>
      <c r="B25">
        <v>600</v>
      </c>
      <c r="C25" s="168">
        <v>500</v>
      </c>
      <c r="D25">
        <v>150</v>
      </c>
      <c r="E25" s="168"/>
      <c r="G25" s="168">
        <f t="shared" si="7"/>
        <v>1250</v>
      </c>
    </row>
    <row r="26" spans="1:9" x14ac:dyDescent="0.25">
      <c r="A26" s="170" t="s">
        <v>34</v>
      </c>
      <c r="B26">
        <v>492</v>
      </c>
      <c r="C26" s="168">
        <v>412</v>
      </c>
      <c r="D26">
        <v>129</v>
      </c>
      <c r="E26" s="168"/>
      <c r="G26" s="168">
        <f t="shared" si="7"/>
        <v>1033</v>
      </c>
    </row>
    <row r="27" spans="1:9" x14ac:dyDescent="0.25">
      <c r="A27" s="170" t="s">
        <v>35</v>
      </c>
      <c r="B27">
        <v>650</v>
      </c>
      <c r="C27" s="168">
        <v>450</v>
      </c>
      <c r="D27">
        <v>150</v>
      </c>
      <c r="E27" s="168"/>
      <c r="G27" s="168">
        <f t="shared" si="7"/>
        <v>1250</v>
      </c>
    </row>
    <row r="28" spans="1:9" x14ac:dyDescent="0.25">
      <c r="A28" s="170" t="s">
        <v>36</v>
      </c>
      <c r="B28" s="103">
        <v>1000</v>
      </c>
      <c r="C28" s="168">
        <v>497</v>
      </c>
      <c r="D28">
        <v>155</v>
      </c>
      <c r="E28" s="168"/>
      <c r="G28" s="168">
        <f t="shared" si="7"/>
        <v>1652</v>
      </c>
    </row>
    <row r="29" spans="1:9" x14ac:dyDescent="0.25">
      <c r="A29" s="170" t="s">
        <v>21</v>
      </c>
      <c r="B29">
        <v>545</v>
      </c>
      <c r="C29" s="168">
        <v>425</v>
      </c>
      <c r="E29" s="168"/>
      <c r="G29" s="168">
        <f t="shared" si="7"/>
        <v>970</v>
      </c>
    </row>
    <row r="30" spans="1:9" ht="15.75" thickBot="1" x14ac:dyDescent="0.3">
      <c r="A30" s="171" t="s">
        <v>22</v>
      </c>
      <c r="B30" s="90">
        <v>700</v>
      </c>
      <c r="C30" s="169">
        <v>480</v>
      </c>
      <c r="D30" s="90"/>
      <c r="E30" s="169"/>
      <c r="F30" s="90"/>
      <c r="G30" s="169">
        <f t="shared" si="7"/>
        <v>1180</v>
      </c>
    </row>
    <row r="31" spans="1:9" ht="25.15" customHeight="1" x14ac:dyDescent="0.25">
      <c r="B31" s="165"/>
      <c r="C31" s="165"/>
      <c r="D31" s="165"/>
      <c r="E31" s="165"/>
      <c r="F31" s="165"/>
      <c r="G31" s="165"/>
    </row>
    <row r="32" spans="1:9" ht="25.15" customHeight="1" thickBot="1" x14ac:dyDescent="0.35">
      <c r="B32" s="165"/>
      <c r="C32" s="165"/>
      <c r="D32" s="165"/>
      <c r="E32" s="165"/>
      <c r="F32" s="165"/>
      <c r="G32" s="165"/>
      <c r="I32" s="279" t="s">
        <v>37</v>
      </c>
    </row>
    <row r="33" spans="1:9" ht="25.15" customHeight="1" thickBot="1" x14ac:dyDescent="0.3">
      <c r="A33" s="167" t="s">
        <v>38</v>
      </c>
      <c r="B33" s="167" t="s">
        <v>39</v>
      </c>
      <c r="C33" s="165"/>
      <c r="D33" s="165"/>
      <c r="E33" s="165"/>
      <c r="F33" s="165"/>
      <c r="G33" s="165"/>
    </row>
    <row r="34" spans="1:9" ht="15.75" thickBot="1" x14ac:dyDescent="0.3">
      <c r="A34" s="245" t="s">
        <v>40</v>
      </c>
      <c r="B34" s="246">
        <v>0</v>
      </c>
    </row>
    <row r="35" spans="1:9" ht="15.75" thickBot="1" x14ac:dyDescent="0.3">
      <c r="A35" s="245" t="s">
        <v>41</v>
      </c>
      <c r="B35" s="246">
        <v>0.25</v>
      </c>
    </row>
    <row r="36" spans="1:9" ht="15.75" thickBot="1" x14ac:dyDescent="0.3">
      <c r="A36" s="245" t="s">
        <v>42</v>
      </c>
      <c r="B36" s="246">
        <v>0.1</v>
      </c>
    </row>
    <row r="37" spans="1:9" ht="15.75" thickBot="1" x14ac:dyDescent="0.3">
      <c r="A37" s="245" t="s">
        <v>43</v>
      </c>
      <c r="B37" s="246">
        <v>0.2</v>
      </c>
    </row>
    <row r="38" spans="1:9" ht="15.75" thickBot="1" x14ac:dyDescent="0.3">
      <c r="A38" s="245" t="s">
        <v>44</v>
      </c>
      <c r="B38" s="247">
        <v>0.15</v>
      </c>
    </row>
    <row r="39" spans="1:9" ht="15.75" thickBot="1" x14ac:dyDescent="0.3">
      <c r="A39" s="245" t="s">
        <v>45</v>
      </c>
      <c r="B39" s="247">
        <v>0.35</v>
      </c>
    </row>
    <row r="41" spans="1:9" x14ac:dyDescent="0.25">
      <c r="A41" t="s">
        <v>46</v>
      </c>
      <c r="B41" t="s">
        <v>47</v>
      </c>
      <c r="C41" t="s">
        <v>27</v>
      </c>
      <c r="D41" t="s">
        <v>48</v>
      </c>
      <c r="E41" t="s">
        <v>49</v>
      </c>
      <c r="F41" t="s">
        <v>50</v>
      </c>
      <c r="G41" t="s">
        <v>51</v>
      </c>
      <c r="H41" s="143" t="s">
        <v>52</v>
      </c>
      <c r="I41" s="109" t="s">
        <v>53</v>
      </c>
    </row>
    <row r="42" spans="1:9" ht="30" x14ac:dyDescent="0.25">
      <c r="A42" s="5">
        <v>1</v>
      </c>
      <c r="B42" s="234" t="s">
        <v>40</v>
      </c>
      <c r="C42" s="236">
        <v>0</v>
      </c>
      <c r="D42" s="259" t="s">
        <v>54</v>
      </c>
      <c r="E42" s="241"/>
      <c r="F42" t="b">
        <v>1</v>
      </c>
      <c r="G42" s="234" t="s">
        <v>55</v>
      </c>
      <c r="H42" s="143">
        <v>44475.503796296296</v>
      </c>
      <c r="I42" s="109" t="s">
        <v>56</v>
      </c>
    </row>
    <row r="43" spans="1:9" ht="45" x14ac:dyDescent="0.25">
      <c r="A43" s="5">
        <v>2</v>
      </c>
      <c r="B43" s="234" t="s">
        <v>57</v>
      </c>
      <c r="C43" s="236">
        <v>0.1</v>
      </c>
      <c r="D43" s="259" t="s">
        <v>58</v>
      </c>
      <c r="E43" s="241" t="s">
        <v>59</v>
      </c>
      <c r="F43" t="b">
        <v>1</v>
      </c>
      <c r="G43" s="234" t="s">
        <v>55</v>
      </c>
      <c r="H43" s="143">
        <v>44391.762141203704</v>
      </c>
      <c r="I43" s="109" t="s">
        <v>56</v>
      </c>
    </row>
    <row r="44" spans="1:9" ht="45" x14ac:dyDescent="0.25">
      <c r="A44" s="5">
        <v>3</v>
      </c>
      <c r="B44" s="234" t="s">
        <v>60</v>
      </c>
      <c r="C44" s="236">
        <v>0.15</v>
      </c>
      <c r="D44" s="259" t="s">
        <v>61</v>
      </c>
      <c r="E44" s="241" t="s">
        <v>62</v>
      </c>
      <c r="F44" t="b">
        <v>1</v>
      </c>
      <c r="G44" s="234" t="s">
        <v>55</v>
      </c>
      <c r="H44" s="143">
        <v>44391.762164351851</v>
      </c>
      <c r="I44" s="109" t="s">
        <v>56</v>
      </c>
    </row>
    <row r="45" spans="1:9" ht="45" x14ac:dyDescent="0.25">
      <c r="A45" s="5">
        <v>4</v>
      </c>
      <c r="B45" s="234" t="s">
        <v>63</v>
      </c>
      <c r="C45" s="236">
        <v>0.2</v>
      </c>
      <c r="D45" s="259" t="s">
        <v>64</v>
      </c>
      <c r="E45" s="241" t="s">
        <v>65</v>
      </c>
      <c r="F45" t="b">
        <v>0</v>
      </c>
      <c r="G45" s="234" t="s">
        <v>55</v>
      </c>
      <c r="H45" s="143">
        <v>44468.452847222223</v>
      </c>
      <c r="I45" s="109" t="s">
        <v>56</v>
      </c>
    </row>
    <row r="46" spans="1:9" ht="45" x14ac:dyDescent="0.25">
      <c r="A46" s="5">
        <v>5</v>
      </c>
      <c r="B46" s="234" t="s">
        <v>66</v>
      </c>
      <c r="C46" s="236">
        <v>0.35</v>
      </c>
      <c r="D46" s="259" t="s">
        <v>67</v>
      </c>
      <c r="E46" s="241" t="s">
        <v>68</v>
      </c>
      <c r="F46" t="b">
        <v>0</v>
      </c>
      <c r="G46" s="234" t="s">
        <v>55</v>
      </c>
      <c r="H46" s="143">
        <v>44468.452141203707</v>
      </c>
      <c r="I46" s="109" t="s">
        <v>56</v>
      </c>
    </row>
    <row r="47" spans="1:9" ht="30" x14ac:dyDescent="0.25">
      <c r="A47" s="5">
        <v>7</v>
      </c>
      <c r="B47" s="234" t="s">
        <v>41</v>
      </c>
      <c r="C47" s="236">
        <v>0.25</v>
      </c>
      <c r="D47" s="259" t="s">
        <v>69</v>
      </c>
      <c r="E47" s="241" t="s">
        <v>41</v>
      </c>
      <c r="F47" t="b">
        <v>1</v>
      </c>
      <c r="G47" s="234" t="s">
        <v>70</v>
      </c>
      <c r="H47" s="143">
        <v>44440.661273148151</v>
      </c>
      <c r="I47" s="109" t="s">
        <v>56</v>
      </c>
    </row>
    <row r="48" spans="1:9" ht="75" x14ac:dyDescent="0.25">
      <c r="A48" s="5">
        <v>8</v>
      </c>
      <c r="B48" s="234" t="s">
        <v>71</v>
      </c>
      <c r="C48" s="236">
        <v>0.17</v>
      </c>
      <c r="D48" s="259" t="s">
        <v>72</v>
      </c>
      <c r="E48" s="241" t="s">
        <v>73</v>
      </c>
      <c r="F48" t="b">
        <v>1</v>
      </c>
      <c r="G48" s="234" t="s">
        <v>55</v>
      </c>
      <c r="H48" s="143">
        <v>44467.60125</v>
      </c>
      <c r="I48" s="109" t="s">
        <v>56</v>
      </c>
    </row>
    <row r="49" spans="1:10" ht="30" x14ac:dyDescent="0.25">
      <c r="A49" s="5">
        <v>9</v>
      </c>
      <c r="B49" s="234" t="s">
        <v>74</v>
      </c>
      <c r="C49" s="236">
        <v>0.15</v>
      </c>
      <c r="D49" s="259" t="s">
        <v>75</v>
      </c>
      <c r="E49" s="241" t="s">
        <v>76</v>
      </c>
      <c r="F49" t="b">
        <v>1</v>
      </c>
      <c r="G49" s="234" t="s">
        <v>55</v>
      </c>
      <c r="H49" s="143">
        <v>44468.397534722222</v>
      </c>
      <c r="I49" s="109" t="s">
        <v>56</v>
      </c>
    </row>
    <row r="50" spans="1:10" x14ac:dyDescent="0.25">
      <c r="A50" s="5"/>
      <c r="B50" s="234"/>
      <c r="C50" s="236"/>
      <c r="D50" s="241"/>
      <c r="F50" s="234"/>
      <c r="G50" s="243"/>
      <c r="H50" s="264"/>
      <c r="I50" s="261"/>
      <c r="J50" s="234"/>
    </row>
    <row r="51" spans="1:10" x14ac:dyDescent="0.25">
      <c r="A51" s="5"/>
      <c r="D51" s="241"/>
      <c r="F51" s="234"/>
      <c r="G51" s="243"/>
      <c r="H51" s="264"/>
      <c r="I51" s="261"/>
      <c r="J51" s="234"/>
    </row>
    <row r="52" spans="1:10" x14ac:dyDescent="0.25">
      <c r="B52" s="256" t="s">
        <v>50</v>
      </c>
      <c r="C52" t="s">
        <v>77</v>
      </c>
    </row>
    <row r="54" spans="1:10" x14ac:dyDescent="0.25">
      <c r="B54" s="256" t="s">
        <v>78</v>
      </c>
      <c r="C54" s="256" t="s">
        <v>27</v>
      </c>
      <c r="D54" s="256" t="s">
        <v>78</v>
      </c>
    </row>
    <row r="55" spans="1:10" x14ac:dyDescent="0.25">
      <c r="B55" s="257" t="s">
        <v>58</v>
      </c>
      <c r="C55" s="258">
        <v>0.1</v>
      </c>
      <c r="D55" s="257" t="s">
        <v>57</v>
      </c>
    </row>
    <row r="56" spans="1:10" x14ac:dyDescent="0.25">
      <c r="B56" s="257" t="s">
        <v>54</v>
      </c>
      <c r="C56" s="258">
        <v>0</v>
      </c>
      <c r="D56" s="257" t="s">
        <v>40</v>
      </c>
    </row>
    <row r="57" spans="1:10" x14ac:dyDescent="0.25">
      <c r="B57" s="257" t="s">
        <v>61</v>
      </c>
      <c r="C57" s="258">
        <v>0.15</v>
      </c>
      <c r="D57" s="257" t="s">
        <v>60</v>
      </c>
    </row>
    <row r="58" spans="1:10" x14ac:dyDescent="0.25">
      <c r="B58" s="257" t="s">
        <v>75</v>
      </c>
      <c r="C58" s="258">
        <v>0.15</v>
      </c>
      <c r="D58" s="257" t="s">
        <v>74</v>
      </c>
    </row>
    <row r="59" spans="1:10" x14ac:dyDescent="0.25">
      <c r="B59" s="257" t="s">
        <v>69</v>
      </c>
      <c r="C59" s="258">
        <v>0.25</v>
      </c>
      <c r="D59" s="257" t="s">
        <v>41</v>
      </c>
    </row>
  </sheetData>
  <pageMargins left="0.7" right="0.7" top="0.78740157499999996" bottom="0.78740157499999996" header="0.3" footer="0.3"/>
  <pageSetup paperSize="9" orientation="portrait" r:id="rId2"/>
  <drawing r:id="rId3"/>
  <legacyDrawing r:id="rId4"/>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P14"/>
  <sheetViews>
    <sheetView zoomScaleNormal="100" workbookViewId="0">
      <pane xSplit="1" topLeftCell="B1" activePane="topRight" state="frozen"/>
      <selection pane="topRight" activeCell="E22" sqref="E22"/>
    </sheetView>
  </sheetViews>
  <sheetFormatPr baseColWidth="10" defaultColWidth="11.42578125" defaultRowHeight="15" x14ac:dyDescent="0.25"/>
  <cols>
    <col min="1" max="1" width="19.42578125" customWidth="1"/>
    <col min="2" max="2" width="5.28515625" customWidth="1"/>
    <col min="3" max="3" width="14" bestFit="1" customWidth="1"/>
    <col min="4" max="4" width="18.140625" bestFit="1" customWidth="1"/>
    <col min="5" max="5" width="16.42578125" bestFit="1" customWidth="1"/>
    <col min="6" max="6" width="18.140625" bestFit="1" customWidth="1"/>
    <col min="7" max="7" width="15.140625" customWidth="1"/>
    <col min="8" max="8" width="18.85546875" customWidth="1"/>
    <col min="10" max="10" width="12.7109375" customWidth="1"/>
    <col min="13" max="13" width="17.28515625" bestFit="1" customWidth="1"/>
    <col min="14" max="14" width="14.42578125" bestFit="1" customWidth="1"/>
    <col min="16" max="16" width="10.42578125" bestFit="1" customWidth="1"/>
  </cols>
  <sheetData>
    <row r="1" spans="1:16" x14ac:dyDescent="0.25">
      <c r="A1" s="84" t="s">
        <v>0</v>
      </c>
      <c r="B1" s="84" t="s">
        <v>79</v>
      </c>
      <c r="C1" s="84" t="s">
        <v>80</v>
      </c>
      <c r="D1" s="84" t="s">
        <v>81</v>
      </c>
      <c r="E1" s="84" t="s">
        <v>82</v>
      </c>
      <c r="F1" s="84" t="s">
        <v>83</v>
      </c>
      <c r="G1" s="84" t="s">
        <v>84</v>
      </c>
      <c r="H1" s="84" t="s">
        <v>85</v>
      </c>
      <c r="I1" s="84" t="s">
        <v>86</v>
      </c>
      <c r="J1" s="84" t="s">
        <v>87</v>
      </c>
      <c r="K1" s="84" t="s">
        <v>88</v>
      </c>
      <c r="L1" s="84" t="s">
        <v>89</v>
      </c>
      <c r="M1" s="84" t="s">
        <v>90</v>
      </c>
      <c r="N1" s="84" t="s">
        <v>91</v>
      </c>
      <c r="O1" s="84" t="s">
        <v>92</v>
      </c>
      <c r="P1" s="84" t="s">
        <v>93</v>
      </c>
    </row>
    <row r="2" spans="1:16" x14ac:dyDescent="0.25">
      <c r="A2" s="85" t="s">
        <v>12</v>
      </c>
      <c r="B2" s="85">
        <v>10</v>
      </c>
      <c r="C2" s="85">
        <f>ROUND(B2*25.4,0)</f>
        <v>254</v>
      </c>
      <c r="D2" s="85">
        <v>263</v>
      </c>
      <c r="E2" s="85">
        <v>1200</v>
      </c>
      <c r="F2" s="85">
        <v>52</v>
      </c>
      <c r="G2" s="85">
        <v>14</v>
      </c>
      <c r="H2" s="85">
        <v>280</v>
      </c>
      <c r="I2" s="85">
        <v>1</v>
      </c>
      <c r="J2" s="86">
        <f>G2*Analyse!$I$16</f>
        <v>5.6000000000000005</v>
      </c>
      <c r="K2" s="85">
        <v>20</v>
      </c>
      <c r="L2" s="85">
        <v>40</v>
      </c>
      <c r="M2" s="85">
        <v>8</v>
      </c>
      <c r="N2" s="85">
        <v>0.9</v>
      </c>
      <c r="O2" t="s">
        <v>94</v>
      </c>
      <c r="P2" s="15">
        <f>F2/(E2-80)*1000</f>
        <v>46.428571428571431</v>
      </c>
    </row>
    <row r="3" spans="1:16" x14ac:dyDescent="0.25">
      <c r="A3" s="85" t="s">
        <v>13</v>
      </c>
      <c r="B3" s="85">
        <v>12</v>
      </c>
      <c r="C3" s="85">
        <f t="shared" ref="C3:C13" si="0">ROUND(B3*25.4,0)</f>
        <v>305</v>
      </c>
      <c r="D3" s="85">
        <v>315</v>
      </c>
      <c r="E3" s="85">
        <v>1600</v>
      </c>
      <c r="F3" s="85">
        <v>50</v>
      </c>
      <c r="G3" s="85">
        <v>12</v>
      </c>
      <c r="H3" s="85">
        <v>400</v>
      </c>
      <c r="I3" s="85">
        <v>1</v>
      </c>
      <c r="J3" s="86">
        <f>G3*Analyse!$I$16</f>
        <v>4.8000000000000007</v>
      </c>
      <c r="K3" s="85">
        <v>20</v>
      </c>
      <c r="L3" s="85">
        <v>40</v>
      </c>
      <c r="M3" s="85">
        <v>6</v>
      </c>
      <c r="N3" s="85">
        <v>0.9</v>
      </c>
      <c r="O3" t="s">
        <v>94</v>
      </c>
      <c r="P3" s="15">
        <f t="shared" ref="P3:P13" si="1">F3/(E3-80)*1000</f>
        <v>32.89473684210526</v>
      </c>
    </row>
    <row r="4" spans="1:16" x14ac:dyDescent="0.25">
      <c r="A4" s="85" t="s">
        <v>14</v>
      </c>
      <c r="B4" s="85">
        <v>9</v>
      </c>
      <c r="C4" s="85">
        <f t="shared" si="0"/>
        <v>229</v>
      </c>
      <c r="D4" s="85">
        <v>240</v>
      </c>
      <c r="E4" s="85">
        <v>1200</v>
      </c>
      <c r="F4" s="85">
        <v>51.6</v>
      </c>
      <c r="G4" s="85">
        <v>10</v>
      </c>
      <c r="H4" s="85">
        <v>300</v>
      </c>
      <c r="I4" s="85">
        <v>1</v>
      </c>
      <c r="J4" s="86">
        <f>G4*Analyse!$I$16</f>
        <v>4</v>
      </c>
      <c r="K4" s="85">
        <v>60</v>
      </c>
      <c r="L4" s="85">
        <v>12</v>
      </c>
      <c r="M4" s="85">
        <v>6</v>
      </c>
      <c r="N4" s="85">
        <v>0.9</v>
      </c>
      <c r="O4" t="s">
        <v>94</v>
      </c>
      <c r="P4" s="15">
        <f t="shared" si="1"/>
        <v>46.071428571428577</v>
      </c>
    </row>
    <row r="5" spans="1:16" x14ac:dyDescent="0.25">
      <c r="A5" s="85" t="s">
        <v>15</v>
      </c>
      <c r="B5" s="85">
        <v>15</v>
      </c>
      <c r="C5" s="85">
        <f t="shared" si="0"/>
        <v>381</v>
      </c>
      <c r="D5" s="85">
        <v>390</v>
      </c>
      <c r="E5" s="85">
        <v>1450</v>
      </c>
      <c r="F5" s="85">
        <v>42</v>
      </c>
      <c r="G5" s="85">
        <v>10</v>
      </c>
      <c r="H5" s="85">
        <v>530</v>
      </c>
      <c r="I5" s="85">
        <v>1</v>
      </c>
      <c r="J5" s="86">
        <f>G5*Analyse!$I$16</f>
        <v>4</v>
      </c>
      <c r="K5" s="85">
        <v>60</v>
      </c>
      <c r="L5" s="85">
        <v>12</v>
      </c>
      <c r="M5" s="85">
        <v>4</v>
      </c>
      <c r="N5" s="85">
        <v>0.9</v>
      </c>
      <c r="O5" t="s">
        <v>94</v>
      </c>
      <c r="P5" s="15">
        <f t="shared" si="1"/>
        <v>30.656934306569344</v>
      </c>
    </row>
    <row r="6" spans="1:16" x14ac:dyDescent="0.25">
      <c r="A6" s="85" t="s">
        <v>16</v>
      </c>
      <c r="B6" s="85">
        <v>7</v>
      </c>
      <c r="C6" s="85">
        <f t="shared" si="0"/>
        <v>178</v>
      </c>
      <c r="D6" s="85">
        <v>180</v>
      </c>
      <c r="E6" s="85">
        <v>670</v>
      </c>
      <c r="F6" s="85">
        <v>21</v>
      </c>
      <c r="G6" s="85">
        <v>10</v>
      </c>
      <c r="H6" s="85">
        <v>120</v>
      </c>
      <c r="I6" s="85">
        <v>1</v>
      </c>
      <c r="J6" s="86">
        <f>G6*Analyse!$I$16</f>
        <v>4</v>
      </c>
      <c r="K6" s="85">
        <v>60</v>
      </c>
      <c r="L6" s="85">
        <v>30</v>
      </c>
      <c r="M6" s="85">
        <v>12</v>
      </c>
      <c r="N6" s="85">
        <v>0.9</v>
      </c>
      <c r="O6" t="s">
        <v>94</v>
      </c>
      <c r="P6" s="15">
        <f t="shared" si="1"/>
        <v>35.593220338983052</v>
      </c>
    </row>
    <row r="7" spans="1:16" x14ac:dyDescent="0.25">
      <c r="A7" s="85" t="s">
        <v>17</v>
      </c>
      <c r="B7" s="85">
        <v>16</v>
      </c>
      <c r="C7" s="85">
        <v>400</v>
      </c>
      <c r="D7" s="85">
        <v>405</v>
      </c>
      <c r="E7" s="85">
        <v>1475</v>
      </c>
      <c r="F7" s="85">
        <v>38</v>
      </c>
      <c r="G7" s="85">
        <v>6</v>
      </c>
      <c r="H7" s="85">
        <v>225</v>
      </c>
      <c r="I7" s="85">
        <v>1</v>
      </c>
      <c r="J7" s="86">
        <f>G7*Analyse!$I$16</f>
        <v>2.4000000000000004</v>
      </c>
      <c r="K7" s="85">
        <v>90</v>
      </c>
      <c r="L7" s="85">
        <v>30</v>
      </c>
      <c r="M7" s="85">
        <v>12</v>
      </c>
      <c r="N7" s="85">
        <v>0.9</v>
      </c>
      <c r="O7" t="s">
        <v>95</v>
      </c>
      <c r="P7" s="15">
        <f t="shared" si="1"/>
        <v>27.24014336917563</v>
      </c>
    </row>
    <row r="8" spans="1:16" x14ac:dyDescent="0.25">
      <c r="A8" s="85" t="s">
        <v>18</v>
      </c>
      <c r="B8" s="85">
        <v>9</v>
      </c>
      <c r="C8" s="85">
        <f t="shared" si="0"/>
        <v>229</v>
      </c>
      <c r="D8" s="85">
        <v>225</v>
      </c>
      <c r="E8" s="85">
        <v>900</v>
      </c>
      <c r="F8" s="85">
        <v>45</v>
      </c>
      <c r="G8" s="85">
        <v>12</v>
      </c>
      <c r="H8" s="85">
        <v>230</v>
      </c>
      <c r="I8" s="85">
        <v>1</v>
      </c>
      <c r="J8" s="86">
        <f>G8*Analyse!$I$16</f>
        <v>4.8000000000000007</v>
      </c>
      <c r="K8" s="85">
        <v>60</v>
      </c>
      <c r="L8" s="85">
        <v>30</v>
      </c>
      <c r="M8" s="85">
        <v>8</v>
      </c>
      <c r="N8" s="85">
        <v>0.9</v>
      </c>
      <c r="O8" t="s">
        <v>95</v>
      </c>
      <c r="P8" s="15">
        <f t="shared" si="1"/>
        <v>54.878048780487802</v>
      </c>
    </row>
    <row r="9" spans="1:16" x14ac:dyDescent="0.25">
      <c r="A9" s="85" t="s">
        <v>19</v>
      </c>
      <c r="B9" s="85">
        <v>12</v>
      </c>
      <c r="C9" s="85">
        <f t="shared" si="0"/>
        <v>305</v>
      </c>
      <c r="D9" s="85">
        <v>315</v>
      </c>
      <c r="E9" s="85">
        <v>1105</v>
      </c>
      <c r="F9" s="85">
        <v>45</v>
      </c>
      <c r="G9" s="85">
        <v>12</v>
      </c>
      <c r="H9" s="85">
        <v>410</v>
      </c>
      <c r="I9" s="85">
        <v>1</v>
      </c>
      <c r="J9" s="86">
        <f>G9*Analyse!$I$16</f>
        <v>4.8000000000000007</v>
      </c>
      <c r="K9" s="85">
        <v>60</v>
      </c>
      <c r="L9" s="85">
        <v>30</v>
      </c>
      <c r="M9" s="85">
        <v>6</v>
      </c>
      <c r="N9" s="85">
        <v>0.9</v>
      </c>
      <c r="O9" t="s">
        <v>95</v>
      </c>
      <c r="P9" s="15">
        <f t="shared" si="1"/>
        <v>43.90243902439024</v>
      </c>
    </row>
    <row r="10" spans="1:16" x14ac:dyDescent="0.25">
      <c r="A10" s="85" t="s">
        <v>20</v>
      </c>
      <c r="B10" s="85">
        <v>20</v>
      </c>
      <c r="C10" s="85">
        <v>481</v>
      </c>
      <c r="D10" s="85">
        <v>500</v>
      </c>
      <c r="E10" s="85">
        <v>1775</v>
      </c>
      <c r="F10" s="85">
        <v>41.5</v>
      </c>
      <c r="G10" s="85">
        <v>10</v>
      </c>
      <c r="H10" s="85">
        <v>740</v>
      </c>
      <c r="I10" s="85">
        <v>25</v>
      </c>
      <c r="J10" s="86">
        <f>G10*Analyse!$I$16</f>
        <v>4</v>
      </c>
      <c r="K10" s="85">
        <v>60</v>
      </c>
      <c r="L10" s="85">
        <v>3.5</v>
      </c>
      <c r="M10" s="85">
        <v>1</v>
      </c>
      <c r="N10" s="85">
        <v>0.9</v>
      </c>
      <c r="O10" t="s">
        <v>95</v>
      </c>
      <c r="P10" s="15">
        <f t="shared" si="1"/>
        <v>24.483775811209441</v>
      </c>
    </row>
    <row r="11" spans="1:16" x14ac:dyDescent="0.25">
      <c r="A11" s="85" t="s">
        <v>21</v>
      </c>
      <c r="B11" s="85">
        <v>8</v>
      </c>
      <c r="C11" s="85">
        <f t="shared" si="0"/>
        <v>203</v>
      </c>
      <c r="D11" s="85">
        <v>215</v>
      </c>
      <c r="E11" s="85">
        <v>1000</v>
      </c>
      <c r="F11" s="85">
        <v>54</v>
      </c>
      <c r="G11" s="85">
        <v>20</v>
      </c>
      <c r="H11" s="85">
        <v>230</v>
      </c>
      <c r="I11" s="85">
        <v>1</v>
      </c>
      <c r="J11" s="86">
        <f>G11*Analyse!$I$16</f>
        <v>8</v>
      </c>
      <c r="K11" s="85">
        <v>20</v>
      </c>
      <c r="L11" s="85">
        <v>40</v>
      </c>
      <c r="M11" s="85">
        <v>8</v>
      </c>
      <c r="N11" s="85">
        <v>0.9</v>
      </c>
      <c r="O11" t="s">
        <v>94</v>
      </c>
      <c r="P11" s="15">
        <f t="shared" si="1"/>
        <v>58.695652173913047</v>
      </c>
    </row>
    <row r="12" spans="1:16" x14ac:dyDescent="0.25">
      <c r="A12" s="85" t="s">
        <v>24</v>
      </c>
      <c r="B12" s="85">
        <v>22</v>
      </c>
      <c r="C12" s="85">
        <v>540</v>
      </c>
      <c r="D12" s="85">
        <v>560</v>
      </c>
      <c r="E12" s="85">
        <v>1775</v>
      </c>
      <c r="F12" s="85">
        <v>41.5</v>
      </c>
      <c r="G12" s="85">
        <v>10</v>
      </c>
      <c r="H12" s="85">
        <v>740</v>
      </c>
      <c r="I12" s="85">
        <v>25</v>
      </c>
      <c r="J12" s="86">
        <f>G12*Analyse!$I$16</f>
        <v>4</v>
      </c>
      <c r="K12" s="85">
        <v>60</v>
      </c>
      <c r="L12" s="85">
        <v>5</v>
      </c>
      <c r="M12" s="85">
        <v>1</v>
      </c>
      <c r="N12" s="85">
        <v>0.9</v>
      </c>
      <c r="O12" t="s">
        <v>95</v>
      </c>
      <c r="P12" s="15">
        <f t="shared" si="1"/>
        <v>24.483775811209441</v>
      </c>
    </row>
    <row r="13" spans="1:16" x14ac:dyDescent="0.25">
      <c r="A13" s="85" t="s">
        <v>22</v>
      </c>
      <c r="B13" s="85">
        <v>12</v>
      </c>
      <c r="C13" s="85">
        <f t="shared" si="0"/>
        <v>305</v>
      </c>
      <c r="D13" s="85">
        <v>315</v>
      </c>
      <c r="E13" s="85">
        <v>1340</v>
      </c>
      <c r="F13" s="85">
        <v>35</v>
      </c>
      <c r="G13" s="85">
        <v>14</v>
      </c>
      <c r="H13" s="85">
        <v>320</v>
      </c>
      <c r="I13" s="85">
        <v>1</v>
      </c>
      <c r="J13" s="86">
        <f>G13*Analyse!$I$16</f>
        <v>5.6000000000000005</v>
      </c>
      <c r="K13" s="85">
        <v>30</v>
      </c>
      <c r="L13" s="85">
        <v>40</v>
      </c>
      <c r="M13" s="85">
        <v>6</v>
      </c>
      <c r="N13" s="85">
        <v>0.9</v>
      </c>
      <c r="O13" t="s">
        <v>94</v>
      </c>
      <c r="P13" s="15">
        <f t="shared" si="1"/>
        <v>27.777777777777775</v>
      </c>
    </row>
    <row r="14" spans="1:16" x14ac:dyDescent="0.25">
      <c r="A14" s="85" t="s">
        <v>23</v>
      </c>
      <c r="B14" s="85">
        <v>8</v>
      </c>
      <c r="C14" s="85">
        <f>ROUND(B14*25.4,0)</f>
        <v>203</v>
      </c>
      <c r="D14" s="85">
        <v>210</v>
      </c>
      <c r="E14" s="85">
        <v>850</v>
      </c>
      <c r="F14" s="85">
        <v>38.5</v>
      </c>
      <c r="G14" s="85">
        <v>24</v>
      </c>
      <c r="H14" s="85">
        <v>190</v>
      </c>
      <c r="I14" s="85">
        <v>1</v>
      </c>
      <c r="J14" s="86">
        <f>G14*Analyse!$I$16</f>
        <v>9.6000000000000014</v>
      </c>
      <c r="K14" s="85">
        <v>20</v>
      </c>
      <c r="L14" s="85">
        <v>40</v>
      </c>
      <c r="M14" s="85">
        <v>8</v>
      </c>
      <c r="N14" s="85">
        <v>0.9</v>
      </c>
      <c r="O14" t="s">
        <v>94</v>
      </c>
      <c r="P14" s="15">
        <f>F14/(E14-80)*1000</f>
        <v>50</v>
      </c>
    </row>
  </sheetData>
  <autoFilter ref="A1:A14" xr:uid="{FC03E7FE-83F6-4FA3-AE73-59927310C7F8}"/>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X246"/>
  <sheetViews>
    <sheetView tabSelected="1" topLeftCell="D75" zoomScale="110" zoomScaleNormal="110" workbookViewId="0">
      <selection activeCell="G94" sqref="G94"/>
    </sheetView>
  </sheetViews>
  <sheetFormatPr baseColWidth="10" defaultColWidth="11.42578125" defaultRowHeight="15" x14ac:dyDescent="0.25"/>
  <cols>
    <col min="1" max="1" width="16.85546875" customWidth="1"/>
    <col min="2" max="2" width="34.140625" bestFit="1" customWidth="1"/>
    <col min="3" max="3" width="14.85546875" bestFit="1" customWidth="1"/>
    <col min="4" max="4" width="18.140625" style="60" bestFit="1" customWidth="1"/>
    <col min="5" max="5" width="12.7109375" customWidth="1"/>
    <col min="6" max="6" width="21.140625" customWidth="1"/>
    <col min="7" max="7" width="16" customWidth="1"/>
    <col min="8" max="8" width="12.85546875" customWidth="1"/>
    <col min="9" max="9" width="13.28515625" style="143" customWidth="1"/>
    <col min="10" max="10" width="11.42578125" style="81" customWidth="1"/>
    <col min="11" max="11" width="11.42578125" style="141" customWidth="1"/>
    <col min="12" max="12" width="13.42578125" customWidth="1"/>
    <col min="13" max="13" width="11.42578125" style="107" customWidth="1"/>
    <col min="14" max="14" width="11.42578125" customWidth="1"/>
    <col min="15" max="15" width="14.28515625" style="109" customWidth="1"/>
    <col min="16" max="16" width="11.42578125" style="109"/>
    <col min="17" max="17" width="11.42578125" style="110"/>
    <col min="19" max="19" width="14.7109375" style="107" bestFit="1" customWidth="1"/>
    <col min="24" max="24" width="14.28515625" bestFit="1" customWidth="1"/>
    <col min="25" max="25" width="18.140625" bestFit="1" customWidth="1"/>
  </cols>
  <sheetData>
    <row r="1" spans="1:15" ht="19.5" thickBot="1" x14ac:dyDescent="0.35">
      <c r="A1" s="8" t="s">
        <v>96</v>
      </c>
      <c r="B1" t="s">
        <v>20</v>
      </c>
    </row>
    <row r="2" spans="1:15" hidden="1" x14ac:dyDescent="0.25"/>
    <row r="3" spans="1:15" hidden="1" x14ac:dyDescent="0.25"/>
    <row r="4" spans="1:15" ht="15.75" hidden="1" thickBot="1" x14ac:dyDescent="0.3"/>
    <row r="5" spans="1:15" x14ac:dyDescent="0.25">
      <c r="A5" s="285" t="s">
        <v>97</v>
      </c>
      <c r="B5" s="7" t="s">
        <v>98</v>
      </c>
      <c r="C5" s="286" t="s">
        <v>99</v>
      </c>
      <c r="D5" s="287"/>
      <c r="E5" s="2" t="s">
        <v>100</v>
      </c>
    </row>
    <row r="6" spans="1:15" x14ac:dyDescent="0.25">
      <c r="A6" s="283"/>
      <c r="B6" s="18" t="s">
        <v>101</v>
      </c>
      <c r="C6" s="25"/>
      <c r="D6" s="64" t="s">
        <v>102</v>
      </c>
      <c r="E6">
        <f>VLOOKUP(Analyse!G13,alloys!A1:D37,4,FALSE)</f>
        <v>2.7</v>
      </c>
    </row>
    <row r="7" spans="1:15" x14ac:dyDescent="0.25">
      <c r="A7" s="283"/>
      <c r="B7" s="18" t="s">
        <v>103</v>
      </c>
      <c r="C7" s="45">
        <v>1</v>
      </c>
      <c r="D7" s="64" t="str">
        <f>IF(C6=3,"Al-Mg 0,7","Al-Mg 0,5")</f>
        <v>Al-Mg 0,5</v>
      </c>
    </row>
    <row r="8" spans="1:15" x14ac:dyDescent="0.25">
      <c r="A8" s="283"/>
      <c r="B8" s="18" t="s">
        <v>104</v>
      </c>
      <c r="C8" s="139">
        <f>H7</f>
        <v>0</v>
      </c>
      <c r="D8" s="137"/>
    </row>
    <row r="9" spans="1:15" ht="15.75" thickBot="1" x14ac:dyDescent="0.3">
      <c r="A9" s="283"/>
      <c r="B9" s="18" t="s">
        <v>105</v>
      </c>
      <c r="C9" s="138">
        <f>IF(Analyse!G17="AUTO",IFERROR(MIN(MAX(cavity_calc!D15:D25),VLOOKUP(B1,press_data!A2:P14,13,FALSE)),0),Analyse!G17)</f>
        <v>1</v>
      </c>
      <c r="D9" s="65" t="s">
        <v>106</v>
      </c>
    </row>
    <row r="10" spans="1:15" ht="15.75" thickBot="1" x14ac:dyDescent="0.3">
      <c r="A10" s="283"/>
      <c r="B10" s="18" t="s">
        <v>107</v>
      </c>
      <c r="C10" s="44">
        <f>Analyse!G6/1000</f>
        <v>20</v>
      </c>
      <c r="D10" s="65" t="s">
        <v>108</v>
      </c>
    </row>
    <row r="11" spans="1:15" ht="15.75" thickBot="1" x14ac:dyDescent="0.3">
      <c r="A11" s="283"/>
      <c r="B11" s="18" t="s">
        <v>109</v>
      </c>
      <c r="C11" s="77">
        <v>0</v>
      </c>
      <c r="D11" s="65" t="s">
        <v>110</v>
      </c>
      <c r="J11" s="141"/>
    </row>
    <row r="12" spans="1:15" ht="15.75" thickBot="1" x14ac:dyDescent="0.3">
      <c r="A12" s="283"/>
      <c r="B12" s="18" t="s">
        <v>111</v>
      </c>
      <c r="C12" s="46">
        <f>C10*C9-C10*C9*C11</f>
        <v>20</v>
      </c>
      <c r="D12" s="66" t="s">
        <v>108</v>
      </c>
      <c r="J12" s="141"/>
    </row>
    <row r="13" spans="1:15" ht="15.75" thickBot="1" x14ac:dyDescent="0.3">
      <c r="A13" s="283"/>
      <c r="B13" s="19" t="s">
        <v>112</v>
      </c>
      <c r="C13" s="37">
        <f>Analyse!G11</f>
        <v>400</v>
      </c>
      <c r="D13" s="66" t="s">
        <v>113</v>
      </c>
      <c r="J13" s="141">
        <f>cost_calc!E23</f>
        <v>2.728110611330028</v>
      </c>
      <c r="K13" s="141">
        <f>C18</f>
        <v>1675</v>
      </c>
      <c r="L13" s="134">
        <f>C52</f>
        <v>0.89074310937286327</v>
      </c>
      <c r="M13" s="143">
        <f>C50</f>
        <v>944.38817733990129</v>
      </c>
    </row>
    <row r="14" spans="1:15" ht="15.75" thickBot="1" x14ac:dyDescent="0.3">
      <c r="A14" s="283"/>
      <c r="B14" s="19" t="s">
        <v>114</v>
      </c>
      <c r="C14" s="37">
        <f>Analyse!G12</f>
        <v>100</v>
      </c>
      <c r="D14" s="66" t="s">
        <v>113</v>
      </c>
      <c r="I14" s="143">
        <v>1</v>
      </c>
      <c r="J14" s="141">
        <f t="dataTable" ref="J14:M18" dt2D="0" dtr="0" r1="C9"/>
        <v>2.728110611330028</v>
      </c>
      <c r="K14" s="141">
        <v>1675</v>
      </c>
      <c r="L14" s="107">
        <v>0.89074310937286327</v>
      </c>
      <c r="M14" s="143">
        <v>944.38817733990129</v>
      </c>
    </row>
    <row r="15" spans="1:15" ht="15.75" thickBot="1" x14ac:dyDescent="0.3">
      <c r="A15" s="284"/>
      <c r="B15" s="20" t="s">
        <v>115</v>
      </c>
      <c r="C15" s="37">
        <f>Analyse!G15/1000</f>
        <v>3.05</v>
      </c>
      <c r="D15" s="65" t="s">
        <v>116</v>
      </c>
      <c r="I15" s="82">
        <v>2</v>
      </c>
      <c r="J15" s="142">
        <v>1.847523963427679</v>
      </c>
      <c r="K15" s="141">
        <v>1550</v>
      </c>
      <c r="L15" s="108">
        <v>0.80214769258040119</v>
      </c>
      <c r="M15" s="82">
        <v>1659.833766233766</v>
      </c>
      <c r="O15" s="111"/>
    </row>
    <row r="16" spans="1:15" ht="15.75" thickBot="1" x14ac:dyDescent="0.3">
      <c r="A16" s="288" t="s">
        <v>117</v>
      </c>
      <c r="B16" s="35" t="s">
        <v>118</v>
      </c>
      <c r="C16" s="58">
        <f>ROUNDUP(C20*4/((C23/1000)^2*E6*PI()),0)</f>
        <v>1658</v>
      </c>
      <c r="D16" s="65" t="s">
        <v>113</v>
      </c>
      <c r="F16">
        <f>C16*5</f>
        <v>8290</v>
      </c>
      <c r="I16" s="82">
        <v>4</v>
      </c>
      <c r="J16" s="142">
        <v>1.7206935281677598</v>
      </c>
      <c r="K16" s="141">
        <v>1550</v>
      </c>
      <c r="L16" s="108">
        <v>0.64171815406432098</v>
      </c>
      <c r="M16" s="82">
        <v>2530.8356435643564</v>
      </c>
      <c r="O16" s="111"/>
    </row>
    <row r="17" spans="1:19" ht="15.75" thickBot="1" x14ac:dyDescent="0.3">
      <c r="A17" s="289"/>
      <c r="B17" s="71" t="s">
        <v>119</v>
      </c>
      <c r="C17" s="58">
        <f>VLOOKUP(B1,press_data!A2:P14,9,FALSE)</f>
        <v>25</v>
      </c>
      <c r="D17" s="65" t="s">
        <v>113</v>
      </c>
      <c r="I17" s="144">
        <v>6</v>
      </c>
      <c r="J17" s="142">
        <v>2.1798393676994441</v>
      </c>
      <c r="K17" s="141">
        <v>1525</v>
      </c>
      <c r="L17" s="108">
        <v>0.48917859285231025</v>
      </c>
      <c r="M17" s="82">
        <v>2719.3021276595741</v>
      </c>
      <c r="O17" s="111"/>
    </row>
    <row r="18" spans="1:19" ht="15.75" thickBot="1" x14ac:dyDescent="0.3">
      <c r="A18" s="289"/>
      <c r="B18" s="70" t="s">
        <v>120</v>
      </c>
      <c r="C18" s="58">
        <f>(ROUNDUP((C16/C17),0)*C17)</f>
        <v>1675</v>
      </c>
      <c r="D18" s="65" t="s">
        <v>113</v>
      </c>
      <c r="I18" s="144">
        <v>8</v>
      </c>
      <c r="J18" s="142" t="e">
        <v>#DIV/0!</v>
      </c>
      <c r="K18" s="141">
        <v>1025</v>
      </c>
      <c r="L18" s="108">
        <v>0</v>
      </c>
      <c r="M18" s="82">
        <v>0</v>
      </c>
      <c r="O18" s="111"/>
    </row>
    <row r="19" spans="1:19" x14ac:dyDescent="0.25">
      <c r="A19" s="289"/>
      <c r="B19" s="6" t="s">
        <v>121</v>
      </c>
      <c r="C19" s="26">
        <f>C18*C23^2/C25^2</f>
        <v>1550.1187</v>
      </c>
      <c r="D19" s="66" t="s">
        <v>113</v>
      </c>
      <c r="E19">
        <f>(C25/1000)^2*PI()/4*E6*C19</f>
        <v>821.78575651892709</v>
      </c>
      <c r="I19" s="144"/>
      <c r="J19" s="142"/>
      <c r="K19" s="158"/>
      <c r="L19" s="108"/>
      <c r="M19" s="108"/>
      <c r="O19" s="112"/>
      <c r="P19" s="112"/>
    </row>
    <row r="20" spans="1:19" x14ac:dyDescent="0.25">
      <c r="A20" s="289"/>
      <c r="B20" s="18" t="s">
        <v>122</v>
      </c>
      <c r="C20" s="48">
        <f>(C40*C12)+E27</f>
        <v>813.20575041173095</v>
      </c>
      <c r="D20" s="66" t="s">
        <v>123</v>
      </c>
      <c r="I20" s="144"/>
      <c r="J20" s="142"/>
      <c r="K20" s="159"/>
      <c r="L20" s="113"/>
      <c r="M20" s="114"/>
      <c r="N20" s="115"/>
      <c r="O20" s="116"/>
      <c r="P20" s="132"/>
      <c r="Q20" s="117"/>
      <c r="R20" s="115"/>
      <c r="S20" s="118"/>
    </row>
    <row r="21" spans="1:19" x14ac:dyDescent="0.25">
      <c r="A21" s="289"/>
      <c r="B21" s="34" t="s">
        <v>124</v>
      </c>
      <c r="C21" s="49">
        <f>VLOOKUP(B1,press_data!A2:P14,5,FALSE)</f>
        <v>1775</v>
      </c>
      <c r="D21" s="66" t="s">
        <v>113</v>
      </c>
      <c r="I21" s="82"/>
      <c r="J21" s="142"/>
      <c r="L21" s="82"/>
      <c r="M21" s="108"/>
      <c r="O21" s="111"/>
    </row>
    <row r="22" spans="1:19" ht="15.75" thickBot="1" x14ac:dyDescent="0.3">
      <c r="A22" s="289"/>
      <c r="B22" s="31" t="s">
        <v>125</v>
      </c>
      <c r="C22" s="50">
        <f>C21/C24</f>
        <v>1642.6631</v>
      </c>
      <c r="D22" s="66" t="s">
        <v>113</v>
      </c>
      <c r="E22">
        <f>(C25/1000)^2*PI()/4*E6*C22</f>
        <v>870.84759272901226</v>
      </c>
      <c r="G22">
        <f>(C25/1000)^2*PI()/4*E6*1000</f>
        <v>530.14376029327764</v>
      </c>
      <c r="H22">
        <f>G22/C12</f>
        <v>26.507188014663882</v>
      </c>
      <c r="I22" s="82" t="s">
        <v>126</v>
      </c>
      <c r="J22" s="140"/>
      <c r="L22" s="82"/>
      <c r="M22" s="108"/>
      <c r="O22" s="111"/>
    </row>
    <row r="23" spans="1:19" x14ac:dyDescent="0.25">
      <c r="A23" s="289"/>
      <c r="B23" s="78" t="s">
        <v>127</v>
      </c>
      <c r="C23" s="79">
        <f>VLOOKUP(B1,press_data!A2:P14,3,FALSE)</f>
        <v>481</v>
      </c>
      <c r="D23" s="66" t="s">
        <v>113</v>
      </c>
      <c r="E23" s="5"/>
      <c r="G23">
        <f>G22/C10</f>
        <v>26.507188014663882</v>
      </c>
      <c r="I23" s="146"/>
      <c r="J23" s="147"/>
      <c r="K23" s="147">
        <v>1</v>
      </c>
      <c r="L23" s="147">
        <v>2</v>
      </c>
      <c r="M23" s="147">
        <v>4</v>
      </c>
      <c r="N23" s="147">
        <v>6</v>
      </c>
      <c r="O23" s="148">
        <v>8</v>
      </c>
      <c r="P23" s="111"/>
    </row>
    <row r="24" spans="1:19" x14ac:dyDescent="0.25">
      <c r="A24" s="289"/>
      <c r="B24" s="31" t="s">
        <v>128</v>
      </c>
      <c r="C24" s="51">
        <f>C25^2/C23^2</f>
        <v>1.0805624111237417</v>
      </c>
      <c r="D24" s="66"/>
      <c r="E24" s="5"/>
      <c r="I24" s="149" t="s">
        <v>129</v>
      </c>
      <c r="J24" s="115">
        <f>C18</f>
        <v>1675</v>
      </c>
      <c r="K24">
        <f t="dataTable" ref="K24:O28" dt2D="0" dtr="1" r1="C9" ca="1"/>
        <v>1675</v>
      </c>
      <c r="L24">
        <v>1550</v>
      </c>
      <c r="M24">
        <v>1550</v>
      </c>
      <c r="N24">
        <v>1525</v>
      </c>
      <c r="O24" s="150">
        <v>1025</v>
      </c>
      <c r="P24" s="111"/>
    </row>
    <row r="25" spans="1:19" ht="15.75" thickBot="1" x14ac:dyDescent="0.3">
      <c r="A25" s="289"/>
      <c r="B25" s="78" t="s">
        <v>130</v>
      </c>
      <c r="C25" s="80">
        <f>VLOOKUP(B1,press_data!A2:P14,4,FALSE)</f>
        <v>500</v>
      </c>
      <c r="D25" s="66" t="s">
        <v>113</v>
      </c>
      <c r="H25" s="15"/>
      <c r="I25" s="149" t="s">
        <v>131</v>
      </c>
      <c r="J25" s="116">
        <f>C40</f>
        <v>39.599999999999994</v>
      </c>
      <c r="K25" s="111">
        <v>39.599999999999994</v>
      </c>
      <c r="L25" s="111">
        <v>18.25</v>
      </c>
      <c r="M25" s="111">
        <v>9.1</v>
      </c>
      <c r="N25" s="111">
        <v>6.05</v>
      </c>
      <c r="O25" s="151">
        <v>3</v>
      </c>
      <c r="P25" s="111"/>
    </row>
    <row r="26" spans="1:19" ht="15.75" thickBot="1" x14ac:dyDescent="0.3">
      <c r="A26" s="289"/>
      <c r="B26" s="18" t="s">
        <v>132</v>
      </c>
      <c r="C26" s="75">
        <f>C27+(C18-C16)</f>
        <v>57</v>
      </c>
      <c r="D26" s="65"/>
      <c r="H26" s="15"/>
      <c r="I26" s="149" t="s">
        <v>133</v>
      </c>
      <c r="J26" s="113">
        <f>C50</f>
        <v>944.38817733990129</v>
      </c>
      <c r="K26" s="82">
        <v>944.38817733990129</v>
      </c>
      <c r="L26" s="82">
        <v>1659.833766233766</v>
      </c>
      <c r="M26" s="82">
        <v>2530.8356435643564</v>
      </c>
      <c r="N26" s="82">
        <v>2719.3021276595741</v>
      </c>
      <c r="O26" s="152">
        <v>0</v>
      </c>
      <c r="P26" s="111"/>
    </row>
    <row r="27" spans="1:19" ht="15.75" thickBot="1" x14ac:dyDescent="0.3">
      <c r="A27" s="289"/>
      <c r="B27" s="18" t="s">
        <v>134</v>
      </c>
      <c r="C27" s="43">
        <f>IF(Analyse!G20="AUTO",40,Analyse!G21)</f>
        <v>40</v>
      </c>
      <c r="D27" s="65" t="s">
        <v>113</v>
      </c>
      <c r="E27">
        <f>(C25/1000)^2*PI()/4*E6*C27</f>
        <v>21.205750411731103</v>
      </c>
      <c r="I27" s="149" t="s">
        <v>135</v>
      </c>
      <c r="J27" s="153">
        <f>C52</f>
        <v>0.89074310937286327</v>
      </c>
      <c r="K27" s="161">
        <v>0.89074310937286327</v>
      </c>
      <c r="L27" s="161">
        <v>0.80214769258040119</v>
      </c>
      <c r="M27" s="161">
        <v>0.64171815406432098</v>
      </c>
      <c r="N27" s="161">
        <v>0.48917859285231025</v>
      </c>
      <c r="O27" s="162">
        <v>0</v>
      </c>
      <c r="P27" s="111"/>
    </row>
    <row r="28" spans="1:19" ht="15.75" thickBot="1" x14ac:dyDescent="0.3">
      <c r="A28" s="289"/>
      <c r="B28" s="21" t="s">
        <v>136</v>
      </c>
      <c r="C28" s="76">
        <f>C22-C27</f>
        <v>1602.6631</v>
      </c>
      <c r="D28" s="65" t="s">
        <v>113</v>
      </c>
      <c r="I28" s="154" t="s">
        <v>137</v>
      </c>
      <c r="J28" s="155">
        <f>cost_calc!E23</f>
        <v>2.728110611330028</v>
      </c>
      <c r="K28" s="156">
        <v>2.728110611330028</v>
      </c>
      <c r="L28" s="156">
        <v>1.847523963427679</v>
      </c>
      <c r="M28" s="156">
        <v>1.7206935281677598</v>
      </c>
      <c r="N28" s="156">
        <v>2.1798393676994441</v>
      </c>
      <c r="O28" s="157" t="e">
        <v>#DIV/0!</v>
      </c>
      <c r="P28" s="111"/>
    </row>
    <row r="29" spans="1:19" ht="15.75" thickBot="1" x14ac:dyDescent="0.3">
      <c r="A29" s="289"/>
      <c r="B29" s="21" t="s">
        <v>138</v>
      </c>
      <c r="C29" s="38">
        <f>((C25/1000)^2)*PI()/4*E6*C28</f>
        <v>849.6418423172812</v>
      </c>
      <c r="D29" s="65" t="s">
        <v>123</v>
      </c>
      <c r="I29" s="82"/>
      <c r="J29" s="145"/>
      <c r="L29" s="82"/>
      <c r="M29" s="108"/>
      <c r="O29" s="111"/>
      <c r="P29" s="111"/>
    </row>
    <row r="30" spans="1:19" x14ac:dyDescent="0.25">
      <c r="A30" s="289"/>
      <c r="B30" s="18" t="s">
        <v>139</v>
      </c>
      <c r="C30" s="39">
        <v>470</v>
      </c>
      <c r="D30" s="65" t="s">
        <v>140</v>
      </c>
      <c r="E30">
        <f>C18*(((C23*C23/1000)*PI()/4)/((C25*C25/1000)*PI()/4))</f>
        <v>1550.1187</v>
      </c>
      <c r="I30" s="82"/>
      <c r="L30" s="82"/>
      <c r="M30" s="108"/>
      <c r="O30" s="111"/>
      <c r="P30" s="111"/>
    </row>
    <row r="31" spans="1:19" x14ac:dyDescent="0.25">
      <c r="A31" s="289"/>
      <c r="B31" s="21" t="s">
        <v>141</v>
      </c>
      <c r="C31" s="40">
        <f>C29/C12</f>
        <v>42.482092115864063</v>
      </c>
      <c r="D31" s="65" t="s">
        <v>116</v>
      </c>
      <c r="I31" s="82"/>
      <c r="L31" s="82"/>
      <c r="M31" s="108"/>
      <c r="O31" s="111"/>
      <c r="P31" s="111"/>
    </row>
    <row r="32" spans="1:19" x14ac:dyDescent="0.25">
      <c r="A32" s="289"/>
      <c r="B32" s="18" t="s">
        <v>142</v>
      </c>
      <c r="C32" s="41">
        <v>470</v>
      </c>
      <c r="D32" s="65" t="s">
        <v>140</v>
      </c>
      <c r="E32" s="5">
        <f>E30-C26</f>
        <v>1493.1187</v>
      </c>
      <c r="I32" s="82"/>
      <c r="K32" s="142"/>
      <c r="L32" s="82"/>
      <c r="M32" s="108"/>
      <c r="O32" s="111"/>
      <c r="P32" s="111"/>
    </row>
    <row r="33" spans="1:16" ht="15.75" thickBot="1" x14ac:dyDescent="0.3">
      <c r="A33" s="289"/>
      <c r="B33" s="18" t="s">
        <v>143</v>
      </c>
      <c r="C33" s="42">
        <v>470</v>
      </c>
      <c r="D33" s="65" t="s">
        <v>140</v>
      </c>
      <c r="I33" s="82"/>
      <c r="K33" s="142"/>
      <c r="L33" s="5"/>
      <c r="M33" s="108"/>
      <c r="O33" s="111"/>
      <c r="P33" s="111"/>
    </row>
    <row r="34" spans="1:16" ht="15.75" thickBot="1" x14ac:dyDescent="0.3">
      <c r="A34" s="290" t="s">
        <v>144</v>
      </c>
      <c r="B34" s="22" t="s">
        <v>145</v>
      </c>
      <c r="C34" s="228">
        <f>Analyse!G23</f>
        <v>3</v>
      </c>
      <c r="D34" s="65" t="s">
        <v>116</v>
      </c>
      <c r="I34" s="82"/>
      <c r="J34" s="140"/>
      <c r="K34" s="142"/>
      <c r="L34" s="5"/>
      <c r="M34" s="108"/>
      <c r="O34" s="111"/>
      <c r="P34" s="111"/>
    </row>
    <row r="35" spans="1:16" x14ac:dyDescent="0.25">
      <c r="A35" s="291"/>
      <c r="B35" s="23" t="s">
        <v>146</v>
      </c>
      <c r="C35" s="52">
        <f>MIN(E35,E37)</f>
        <v>12</v>
      </c>
      <c r="D35" s="66" t="s">
        <v>106</v>
      </c>
      <c r="E35">
        <f>ROUNDDOWN((C31-C34)/C15,0)</f>
        <v>12</v>
      </c>
      <c r="F35">
        <f>C35*C15</f>
        <v>36.599999999999994</v>
      </c>
      <c r="G35">
        <f>F35*C12</f>
        <v>731.99999999999989</v>
      </c>
      <c r="I35" s="82"/>
      <c r="J35" s="140"/>
      <c r="K35" s="142"/>
      <c r="L35" s="5"/>
      <c r="M35" s="108"/>
      <c r="O35" s="111"/>
      <c r="P35" s="111"/>
    </row>
    <row r="36" spans="1:16" x14ac:dyDescent="0.25">
      <c r="A36" s="291"/>
      <c r="B36" s="23" t="s">
        <v>147</v>
      </c>
      <c r="C36" s="53">
        <f>(E35*C15)+C34</f>
        <v>39.599999999999994</v>
      </c>
      <c r="D36" s="66" t="s">
        <v>116</v>
      </c>
      <c r="I36" s="82"/>
      <c r="J36" s="140" t="s">
        <v>148</v>
      </c>
      <c r="K36" s="142"/>
      <c r="L36" s="161">
        <f>C52</f>
        <v>0.89074310937286327</v>
      </c>
      <c r="M36" s="108"/>
      <c r="O36" s="111"/>
      <c r="P36" s="111"/>
    </row>
    <row r="37" spans="1:16" x14ac:dyDescent="0.25">
      <c r="A37" s="291"/>
      <c r="B37" s="31" t="s">
        <v>149</v>
      </c>
      <c r="C37" s="49">
        <f>VLOOKUP(B1,press_data!A2:P14,6,FALSE)</f>
        <v>41.5</v>
      </c>
      <c r="D37" s="66" t="s">
        <v>116</v>
      </c>
      <c r="E37" s="14">
        <f>ROUNDDOWN((C37-C34)/C15,0)</f>
        <v>12</v>
      </c>
      <c r="I37" s="82"/>
      <c r="J37" s="200" t="s">
        <v>150</v>
      </c>
      <c r="K37" s="199">
        <v>2.5</v>
      </c>
      <c r="L37" s="161">
        <f t="dataTable" ref="L37:L85" dt2D="0" dtr="0" r1="C15" ca="1"/>
        <v>0.89922535450792329</v>
      </c>
      <c r="M37" s="108"/>
      <c r="O37" s="111"/>
      <c r="P37" s="111"/>
    </row>
    <row r="38" spans="1:16" x14ac:dyDescent="0.25">
      <c r="A38" s="291"/>
      <c r="B38" s="23" t="s">
        <v>151</v>
      </c>
      <c r="C38" s="54">
        <v>0</v>
      </c>
      <c r="D38" s="66" t="s">
        <v>106</v>
      </c>
      <c r="E38" s="1"/>
      <c r="F38" s="2"/>
      <c r="I38" s="82"/>
      <c r="J38" s="201" t="s">
        <v>152</v>
      </c>
      <c r="K38" s="111">
        <f>K37+(($J$39-$K$37)/48)</f>
        <v>2.6979166666666665</v>
      </c>
      <c r="L38" s="161">
        <v>0.89259338651493392</v>
      </c>
      <c r="M38" s="108"/>
      <c r="O38" s="111"/>
      <c r="P38" s="111"/>
    </row>
    <row r="39" spans="1:16" ht="15.75" thickBot="1" x14ac:dyDescent="0.3">
      <c r="A39" s="291"/>
      <c r="B39" s="24" t="s">
        <v>153</v>
      </c>
      <c r="C39" s="55">
        <f>C36-(C38*C15)</f>
        <v>39.599999999999994</v>
      </c>
      <c r="D39" s="67" t="s">
        <v>116</v>
      </c>
      <c r="E39" s="1">
        <f>C37/C39</f>
        <v>1.0479797979797982</v>
      </c>
      <c r="F39" s="2"/>
      <c r="I39" s="82"/>
      <c r="J39" s="202">
        <v>12</v>
      </c>
      <c r="K39" s="111">
        <f t="shared" ref="K39:K85" si="0">K38+(($J$39-$K$37)/48)</f>
        <v>2.895833333333333</v>
      </c>
      <c r="L39" s="161">
        <v>0.88963940950495624</v>
      </c>
      <c r="M39" s="108"/>
      <c r="O39" s="111"/>
      <c r="P39" s="111"/>
    </row>
    <row r="40" spans="1:16" ht="15.75" thickBot="1" x14ac:dyDescent="0.3">
      <c r="A40" s="292"/>
      <c r="B40" s="35" t="s">
        <v>131</v>
      </c>
      <c r="C40" s="59">
        <f>(MIN(E37,C35)-C38)*C15+C34</f>
        <v>39.599999999999994</v>
      </c>
      <c r="D40" s="65" t="s">
        <v>116</v>
      </c>
      <c r="E40" s="1">
        <f>ROUNDDOWN(E39,0)</f>
        <v>1</v>
      </c>
      <c r="F40" s="2"/>
      <c r="I40" s="82"/>
      <c r="J40" s="140"/>
      <c r="K40" s="111">
        <f t="shared" si="0"/>
        <v>3.0937499999999996</v>
      </c>
      <c r="L40" s="161">
        <v>0.89023310096284392</v>
      </c>
      <c r="M40" s="108"/>
      <c r="O40" s="111"/>
      <c r="P40" s="111"/>
    </row>
    <row r="41" spans="1:16" ht="15.75" thickBot="1" x14ac:dyDescent="0.3">
      <c r="A41" s="209"/>
      <c r="B41" s="36" t="s">
        <v>154</v>
      </c>
      <c r="C41" s="59">
        <f>IF(Analyse!G18="AUTO",MIN(VLOOKUP(B1,press_data!A2:P14,10,FALSE),F56),press!F57)</f>
        <v>0.62841696127946123</v>
      </c>
      <c r="D41" s="65"/>
      <c r="E41" s="1"/>
      <c r="F41" s="2"/>
      <c r="I41" s="82"/>
      <c r="J41" s="140"/>
      <c r="K41" s="111">
        <f t="shared" si="0"/>
        <v>3.2916666666666661</v>
      </c>
      <c r="L41" s="161">
        <v>0.89456270452158559</v>
      </c>
      <c r="M41" s="108"/>
      <c r="O41" s="111"/>
      <c r="P41" s="111"/>
    </row>
    <row r="42" spans="1:16" ht="15.75" thickBot="1" x14ac:dyDescent="0.3">
      <c r="A42" s="209"/>
      <c r="B42" s="36" t="s">
        <v>155</v>
      </c>
      <c r="C42" s="160">
        <f>Analyse!G28</f>
        <v>0</v>
      </c>
      <c r="D42" s="65"/>
      <c r="E42" s="1"/>
      <c r="F42" s="2"/>
      <c r="I42" s="82"/>
      <c r="J42" s="140"/>
      <c r="K42" s="111">
        <f t="shared" si="0"/>
        <v>3.4895833333333326</v>
      </c>
      <c r="L42" s="161">
        <v>0.89415829100236244</v>
      </c>
      <c r="M42" s="108"/>
      <c r="O42" s="111"/>
      <c r="P42" s="111"/>
    </row>
    <row r="43" spans="1:16" ht="15.75" thickBot="1" x14ac:dyDescent="0.3">
      <c r="A43" s="285" t="s">
        <v>156</v>
      </c>
      <c r="B43" s="36" t="s">
        <v>157</v>
      </c>
      <c r="C43" s="87">
        <f>C41*(1+C42)</f>
        <v>0.62841696127946123</v>
      </c>
      <c r="D43" s="65" t="s">
        <v>158</v>
      </c>
      <c r="E43" s="1"/>
      <c r="F43" s="2"/>
      <c r="I43" s="82"/>
      <c r="J43" s="140"/>
      <c r="K43" s="111">
        <f t="shared" si="0"/>
        <v>3.6874999999999991</v>
      </c>
      <c r="L43" s="161">
        <v>0.89743585131487258</v>
      </c>
      <c r="M43" s="108"/>
      <c r="O43" s="111"/>
      <c r="P43" s="111"/>
    </row>
    <row r="44" spans="1:16" x14ac:dyDescent="0.25">
      <c r="A44" s="283"/>
      <c r="B44" s="9" t="s">
        <v>159</v>
      </c>
      <c r="C44" s="26">
        <f>(C19-C26)/C43</f>
        <v>2376</v>
      </c>
      <c r="D44" s="66" t="s">
        <v>160</v>
      </c>
      <c r="E44" s="1">
        <f>C44+C45</f>
        <v>2436</v>
      </c>
      <c r="F44" s="2"/>
      <c r="I44" s="82"/>
      <c r="J44" s="140"/>
      <c r="K44" s="111">
        <f t="shared" si="0"/>
        <v>3.8854166666666656</v>
      </c>
      <c r="L44" s="161">
        <v>0.89093562077105326</v>
      </c>
      <c r="M44" s="108"/>
      <c r="O44" s="111"/>
      <c r="P44" s="111"/>
    </row>
    <row r="45" spans="1:16" x14ac:dyDescent="0.25">
      <c r="A45" s="283"/>
      <c r="B45" s="10" t="s">
        <v>161</v>
      </c>
      <c r="C45" s="25">
        <f>VLOOKUP(B1,press_data!A1:P14,11,FALSE)</f>
        <v>60</v>
      </c>
      <c r="D45" s="66" t="s">
        <v>160</v>
      </c>
      <c r="E45">
        <f>3600/E44</f>
        <v>1.4778325123152709</v>
      </c>
      <c r="I45" s="82"/>
      <c r="J45" s="140"/>
      <c r="K45" s="111">
        <f t="shared" si="0"/>
        <v>4.0833333333333321</v>
      </c>
      <c r="L45" s="161">
        <v>0.89439369588668638</v>
      </c>
      <c r="M45" s="108"/>
      <c r="O45" s="111"/>
      <c r="P45" s="111"/>
    </row>
    <row r="46" spans="1:16" x14ac:dyDescent="0.25">
      <c r="A46" s="283"/>
      <c r="B46" s="9" t="s">
        <v>162</v>
      </c>
      <c r="C46" s="48">
        <f>3600/E44</f>
        <v>1.4778325123152709</v>
      </c>
      <c r="D46" s="66" t="s">
        <v>163</v>
      </c>
      <c r="I46" s="82"/>
      <c r="J46" s="140"/>
      <c r="K46" s="111">
        <f t="shared" si="0"/>
        <v>4.2812499999999991</v>
      </c>
      <c r="L46" s="161">
        <v>0.8864744341371229</v>
      </c>
      <c r="M46" s="108"/>
      <c r="O46" s="111"/>
      <c r="P46" s="111"/>
    </row>
    <row r="47" spans="1:16" x14ac:dyDescent="0.25">
      <c r="A47" s="283"/>
      <c r="B47" s="12" t="s">
        <v>91</v>
      </c>
      <c r="C47" s="105">
        <v>0.9</v>
      </c>
      <c r="D47" s="66" t="s">
        <v>110</v>
      </c>
      <c r="I47" s="82"/>
      <c r="J47" s="140"/>
      <c r="K47" s="111">
        <f t="shared" si="0"/>
        <v>4.4791666666666661</v>
      </c>
      <c r="L47" s="161">
        <v>0.88529795844483727</v>
      </c>
      <c r="M47" s="108"/>
      <c r="O47" s="111"/>
      <c r="P47" s="111"/>
    </row>
    <row r="48" spans="1:16" x14ac:dyDescent="0.25">
      <c r="A48" s="283"/>
      <c r="B48" s="12" t="s">
        <v>164</v>
      </c>
      <c r="C48" s="105">
        <f>Analyse!G29</f>
        <v>0.03</v>
      </c>
      <c r="D48" s="66"/>
      <c r="I48" s="82"/>
      <c r="J48" s="140"/>
      <c r="K48" s="111">
        <f t="shared" si="0"/>
        <v>4.677083333333333</v>
      </c>
      <c r="L48" s="161">
        <v>0.89722707594235007</v>
      </c>
      <c r="M48" s="108"/>
      <c r="O48" s="111"/>
      <c r="P48" s="111"/>
    </row>
    <row r="49" spans="1:16" ht="15.75" thickBot="1" x14ac:dyDescent="0.3">
      <c r="A49" s="283"/>
      <c r="B49" s="12" t="s">
        <v>165</v>
      </c>
      <c r="C49" s="47">
        <f>C46*E19</f>
        <v>1214.4617091412715</v>
      </c>
      <c r="D49" s="66" t="s">
        <v>166</v>
      </c>
      <c r="I49" s="111"/>
      <c r="J49" s="140"/>
      <c r="K49" s="111">
        <f t="shared" si="0"/>
        <v>4.875</v>
      </c>
      <c r="L49" s="161">
        <v>0.88323912598333798</v>
      </c>
      <c r="M49" s="108"/>
      <c r="O49" s="111"/>
      <c r="P49" s="111"/>
    </row>
    <row r="50" spans="1:16" ht="15.75" thickBot="1" x14ac:dyDescent="0.3">
      <c r="A50" s="283"/>
      <c r="B50" s="35" t="s">
        <v>167</v>
      </c>
      <c r="C50" s="58">
        <f>((C40-C34)*C12)*(1-C48)/E44*3600*C47</f>
        <v>944.38817733990129</v>
      </c>
      <c r="D50" s="65" t="s">
        <v>166</v>
      </c>
      <c r="I50" s="111"/>
      <c r="J50" s="140"/>
      <c r="K50" s="111">
        <f t="shared" si="0"/>
        <v>5.072916666666667</v>
      </c>
      <c r="L50" s="161">
        <v>0.89081721315893481</v>
      </c>
      <c r="M50" s="108"/>
      <c r="O50" s="111"/>
    </row>
    <row r="51" spans="1:16" ht="15.75" thickBot="1" x14ac:dyDescent="0.3">
      <c r="A51" s="283"/>
      <c r="B51" s="35" t="s">
        <v>168</v>
      </c>
      <c r="C51" s="104">
        <f>((C40-C34)*C12/E19)</f>
        <v>0.89074310937286327</v>
      </c>
      <c r="D51" s="65" t="s">
        <v>169</v>
      </c>
      <c r="I51" s="111"/>
      <c r="J51" s="140"/>
      <c r="K51" s="111">
        <f t="shared" si="0"/>
        <v>5.2708333333333339</v>
      </c>
      <c r="L51" s="161">
        <v>0.89794287721957045</v>
      </c>
      <c r="M51" s="108"/>
      <c r="O51" s="111"/>
    </row>
    <row r="52" spans="1:16" x14ac:dyDescent="0.25">
      <c r="A52" s="283"/>
      <c r="B52" s="119" t="s">
        <v>170</v>
      </c>
      <c r="C52" s="120">
        <f>C85</f>
        <v>0.89074310937286327</v>
      </c>
      <c r="D52" s="65" t="s">
        <v>169</v>
      </c>
      <c r="I52" s="111"/>
      <c r="J52" s="140"/>
      <c r="K52" s="111">
        <f t="shared" si="0"/>
        <v>5.4687500000000009</v>
      </c>
      <c r="L52" s="161">
        <v>0.89173180988702394</v>
      </c>
      <c r="M52" s="108"/>
      <c r="O52" s="111"/>
    </row>
    <row r="53" spans="1:16" x14ac:dyDescent="0.25">
      <c r="A53" s="283"/>
      <c r="B53" s="9" t="s">
        <v>171</v>
      </c>
      <c r="C53" s="27">
        <f>C40</f>
        <v>39.599999999999994</v>
      </c>
      <c r="D53" s="66" t="s">
        <v>116</v>
      </c>
      <c r="E53">
        <v>13.5</v>
      </c>
      <c r="I53" s="111"/>
      <c r="J53" s="140"/>
      <c r="K53" s="111">
        <f t="shared" si="0"/>
        <v>5.6666666666666679</v>
      </c>
      <c r="L53" s="198">
        <v>0.88000381782955295</v>
      </c>
    </row>
    <row r="54" spans="1:16" ht="14.25" customHeight="1" x14ac:dyDescent="0.25">
      <c r="A54" s="283"/>
      <c r="B54" s="9" t="s">
        <v>172</v>
      </c>
      <c r="C54" s="25">
        <v>19.5</v>
      </c>
      <c r="D54" s="66" t="s">
        <v>116</v>
      </c>
      <c r="E54">
        <v>19.5</v>
      </c>
      <c r="I54" s="111"/>
      <c r="J54" s="140"/>
      <c r="K54" s="111">
        <f t="shared" si="0"/>
        <v>5.8645833333333348</v>
      </c>
      <c r="L54" s="198">
        <v>0.89650894458284747</v>
      </c>
    </row>
    <row r="55" spans="1:16" x14ac:dyDescent="0.25">
      <c r="A55" s="283"/>
      <c r="B55" s="11" t="s">
        <v>173</v>
      </c>
      <c r="C55" s="28">
        <f>IF(C40/C44*60&gt;C56,C56,C40/C44*60)</f>
        <v>0.99999999999999978</v>
      </c>
      <c r="D55" s="66" t="s">
        <v>174</v>
      </c>
      <c r="F55" s="15">
        <f>C55/60*1000/G23</f>
        <v>0.62876026900501847</v>
      </c>
      <c r="I55" s="111"/>
      <c r="J55" s="140"/>
      <c r="K55" s="111">
        <f t="shared" si="0"/>
        <v>6.0625000000000018</v>
      </c>
      <c r="L55" s="198">
        <v>0.89868036944458529</v>
      </c>
    </row>
    <row r="56" spans="1:16" x14ac:dyDescent="0.25">
      <c r="A56" s="283"/>
      <c r="B56" s="83" t="s">
        <v>89</v>
      </c>
      <c r="C56" s="28">
        <f>VLOOKUP(B1,press_data!A1:P14,12,FALSE)</f>
        <v>3.5</v>
      </c>
      <c r="D56" s="66" t="s">
        <v>174</v>
      </c>
      <c r="E56">
        <f>1/(C56/C40/60)</f>
        <v>678.85714285714278</v>
      </c>
      <c r="F56" s="15">
        <f>(C19-C26)/E56</f>
        <v>2.1994593644781149</v>
      </c>
      <c r="I56" s="111"/>
      <c r="J56" s="140"/>
      <c r="K56" s="111">
        <f t="shared" si="0"/>
        <v>6.2604166666666687</v>
      </c>
      <c r="L56" s="198">
        <v>0.90072406343210343</v>
      </c>
    </row>
    <row r="57" spans="1:16" x14ac:dyDescent="0.25">
      <c r="A57" s="283"/>
      <c r="B57" s="83" t="s">
        <v>175</v>
      </c>
      <c r="C57" s="28">
        <f>Analyse!G19</f>
        <v>1</v>
      </c>
      <c r="D57" s="66" t="s">
        <v>174</v>
      </c>
      <c r="E57">
        <f>1/(C57/C40/60)</f>
        <v>2376</v>
      </c>
      <c r="F57" s="15">
        <f>(C19-C26)/E57</f>
        <v>0.62841696127946123</v>
      </c>
      <c r="I57" s="111"/>
      <c r="J57" s="140"/>
      <c r="K57" s="111">
        <f t="shared" si="0"/>
        <v>6.4583333333333357</v>
      </c>
      <c r="L57" s="198">
        <v>0.87757733671421434</v>
      </c>
    </row>
    <row r="58" spans="1:16" x14ac:dyDescent="0.25">
      <c r="A58" s="283"/>
      <c r="B58" s="9" t="s">
        <v>176</v>
      </c>
      <c r="C58" s="25">
        <v>575</v>
      </c>
      <c r="D58" s="66" t="s">
        <v>177</v>
      </c>
      <c r="I58" s="111"/>
      <c r="J58" s="140"/>
      <c r="K58" s="111">
        <f t="shared" si="0"/>
        <v>6.6562500000000027</v>
      </c>
      <c r="L58" s="198">
        <v>0.88964344499267511</v>
      </c>
    </row>
    <row r="59" spans="1:16" x14ac:dyDescent="0.25">
      <c r="A59" s="283"/>
      <c r="B59" s="12" t="s">
        <v>178</v>
      </c>
      <c r="C59" s="25">
        <f>G22/C12</f>
        <v>26.507188014663882</v>
      </c>
      <c r="D59" s="66" t="s">
        <v>179</v>
      </c>
      <c r="I59" s="111"/>
      <c r="J59" s="140"/>
      <c r="K59" s="111">
        <f t="shared" si="0"/>
        <v>6.8541666666666696</v>
      </c>
      <c r="L59" s="198">
        <v>0.8870136521627543</v>
      </c>
    </row>
    <row r="60" spans="1:16" ht="15.75" thickBot="1" x14ac:dyDescent="0.3">
      <c r="A60" s="284"/>
      <c r="B60" s="13" t="s">
        <v>180</v>
      </c>
      <c r="C60" s="30">
        <v>25</v>
      </c>
      <c r="D60" s="66" t="s">
        <v>177</v>
      </c>
      <c r="I60" s="111"/>
      <c r="J60" s="140"/>
      <c r="K60" s="111">
        <f t="shared" si="0"/>
        <v>7.0520833333333366</v>
      </c>
      <c r="L60" s="198">
        <v>0.88454569273775163</v>
      </c>
    </row>
    <row r="61" spans="1:16" x14ac:dyDescent="0.25">
      <c r="A61" s="283" t="s">
        <v>181</v>
      </c>
      <c r="B61" s="12" t="s">
        <v>182</v>
      </c>
      <c r="C61" s="27">
        <v>2</v>
      </c>
      <c r="D61" s="66" t="s">
        <v>183</v>
      </c>
      <c r="I61" s="111"/>
      <c r="J61" s="140"/>
      <c r="K61" s="111">
        <f t="shared" si="0"/>
        <v>7.2500000000000036</v>
      </c>
      <c r="L61" s="198">
        <v>0.89559212075233585</v>
      </c>
    </row>
    <row r="62" spans="1:16" x14ac:dyDescent="0.25">
      <c r="A62" s="283"/>
      <c r="B62" s="12" t="s">
        <v>184</v>
      </c>
      <c r="C62" s="25">
        <v>25</v>
      </c>
      <c r="D62" s="66" t="s">
        <v>113</v>
      </c>
      <c r="I62" s="111"/>
      <c r="J62" s="140"/>
      <c r="K62" s="111">
        <f t="shared" si="0"/>
        <v>7.4479166666666705</v>
      </c>
      <c r="L62" s="198">
        <v>0.89298073399050759</v>
      </c>
    </row>
    <row r="63" spans="1:16" x14ac:dyDescent="0.25">
      <c r="A63" s="283"/>
      <c r="B63" s="12" t="s">
        <v>185</v>
      </c>
      <c r="C63" s="27">
        <f>ROUNDDOWN(C68/(C73+C62),0)</f>
        <v>2</v>
      </c>
      <c r="D63" s="66" t="s">
        <v>186</v>
      </c>
      <c r="E63">
        <f>C63*C13*C9</f>
        <v>800</v>
      </c>
      <c r="I63" s="111"/>
      <c r="J63" s="140"/>
      <c r="K63" s="111">
        <f t="shared" si="0"/>
        <v>7.6458333333333375</v>
      </c>
      <c r="L63" s="198">
        <v>0.90342463555151953</v>
      </c>
    </row>
    <row r="64" spans="1:16" x14ac:dyDescent="0.25">
      <c r="A64" s="283"/>
      <c r="B64" s="12" t="s">
        <v>187</v>
      </c>
      <c r="C64" s="25">
        <f>INT(C70/(C13+C62))</f>
        <v>2</v>
      </c>
      <c r="D64" s="66" t="s">
        <v>188</v>
      </c>
      <c r="I64" s="111"/>
      <c r="J64" s="140"/>
      <c r="K64" s="111">
        <f t="shared" si="0"/>
        <v>7.8437500000000044</v>
      </c>
      <c r="L64" s="198">
        <v>0.88206772130696776</v>
      </c>
    </row>
    <row r="65" spans="1:12" x14ac:dyDescent="0.25">
      <c r="A65" s="283"/>
      <c r="B65" s="12" t="s">
        <v>189</v>
      </c>
      <c r="C65" s="27">
        <f>C63*C35*C15*C10*C9</f>
        <v>1463.9999999999998</v>
      </c>
      <c r="D65" s="66" t="s">
        <v>123</v>
      </c>
      <c r="E65">
        <f>C65/(C61+C35)</f>
        <v>104.57142857142856</v>
      </c>
      <c r="I65" s="111"/>
      <c r="J65" s="140"/>
      <c r="K65" s="111">
        <f t="shared" si="0"/>
        <v>8.0416666666666714</v>
      </c>
      <c r="L65" s="198">
        <v>0.87418026315274011</v>
      </c>
    </row>
    <row r="66" spans="1:12" ht="15.75" thickBot="1" x14ac:dyDescent="0.3">
      <c r="A66" s="283"/>
      <c r="B66" s="12" t="s">
        <v>185</v>
      </c>
      <c r="C66" s="25">
        <f>C65/C35</f>
        <v>121.99999999999999</v>
      </c>
      <c r="D66" s="66"/>
      <c r="I66" s="111"/>
      <c r="J66" s="140"/>
      <c r="K66" s="111">
        <f t="shared" si="0"/>
        <v>8.2395833333333375</v>
      </c>
      <c r="L66" s="198">
        <v>0.88101153676269939</v>
      </c>
    </row>
    <row r="67" spans="1:12" ht="15.75" hidden="1" thickBot="1" x14ac:dyDescent="0.3">
      <c r="A67" s="283"/>
      <c r="B67" s="12" t="s">
        <v>187</v>
      </c>
      <c r="C67" s="29">
        <f>C64*C15*C10</f>
        <v>122</v>
      </c>
      <c r="D67" s="66" t="s">
        <v>123</v>
      </c>
      <c r="I67" s="111"/>
      <c r="J67" s="140"/>
      <c r="K67" s="111">
        <f t="shared" si="0"/>
        <v>8.4375000000000036</v>
      </c>
      <c r="L67" s="198">
        <v>0.88762244670782131</v>
      </c>
    </row>
    <row r="68" spans="1:12" ht="15.75" thickBot="1" x14ac:dyDescent="0.3">
      <c r="A68" s="283"/>
      <c r="B68" s="32" t="s">
        <v>190</v>
      </c>
      <c r="C68" s="56">
        <v>1100</v>
      </c>
      <c r="D68" s="66" t="s">
        <v>113</v>
      </c>
      <c r="I68" s="111"/>
      <c r="J68" s="140"/>
      <c r="K68" s="111">
        <f t="shared" si="0"/>
        <v>8.6354166666666696</v>
      </c>
      <c r="L68" s="198">
        <v>0.89402348649595531</v>
      </c>
    </row>
    <row r="69" spans="1:12" ht="15.75" hidden="1" thickBot="1" x14ac:dyDescent="0.3">
      <c r="A69" s="283"/>
      <c r="B69" s="31" t="s">
        <v>191</v>
      </c>
      <c r="C69" s="49">
        <v>600</v>
      </c>
      <c r="D69" s="66" t="s">
        <v>113</v>
      </c>
      <c r="I69" s="111"/>
      <c r="K69" s="111">
        <f t="shared" si="0"/>
        <v>8.8333333333333357</v>
      </c>
      <c r="L69" s="198">
        <v>0.8863748861939299</v>
      </c>
    </row>
    <row r="70" spans="1:12" ht="15.75" hidden="1" thickBot="1" x14ac:dyDescent="0.3">
      <c r="A70" s="283"/>
      <c r="B70" s="33" t="s">
        <v>192</v>
      </c>
      <c r="C70" s="57">
        <v>1100</v>
      </c>
      <c r="D70" s="66" t="s">
        <v>113</v>
      </c>
      <c r="I70" s="111"/>
      <c r="K70" s="111">
        <f t="shared" si="0"/>
        <v>9.0312500000000018</v>
      </c>
      <c r="L70" s="198">
        <v>0.8925038720600863</v>
      </c>
    </row>
    <row r="71" spans="1:12" ht="15.75" thickBot="1" x14ac:dyDescent="0.3">
      <c r="A71" s="283"/>
      <c r="B71" s="35" t="s">
        <v>193</v>
      </c>
      <c r="C71" s="58">
        <f>E65*E72</f>
        <v>5377.9591836734689</v>
      </c>
      <c r="D71" s="65" t="s">
        <v>194</v>
      </c>
      <c r="I71" s="111"/>
      <c r="K71" s="111">
        <f t="shared" si="0"/>
        <v>9.2291666666666679</v>
      </c>
      <c r="L71" s="198">
        <v>0.8984499031242682</v>
      </c>
    </row>
    <row r="72" spans="1:12" ht="15.75" thickBot="1" x14ac:dyDescent="0.3">
      <c r="A72" s="283"/>
      <c r="B72" s="12" t="s">
        <v>195</v>
      </c>
      <c r="C72" s="43">
        <v>70</v>
      </c>
      <c r="D72" s="65" t="s">
        <v>160</v>
      </c>
      <c r="E72">
        <f>3600/C72</f>
        <v>51.428571428571431</v>
      </c>
      <c r="G72">
        <f>C72*C35/60/6</f>
        <v>2.3333333333333335</v>
      </c>
      <c r="I72" s="111"/>
      <c r="K72" s="111">
        <f t="shared" si="0"/>
        <v>9.4270833333333339</v>
      </c>
      <c r="L72" s="198">
        <v>0.89111639800994535</v>
      </c>
    </row>
    <row r="73" spans="1:12" ht="15.75" thickBot="1" x14ac:dyDescent="0.3">
      <c r="A73" s="284"/>
      <c r="B73" s="3" t="s">
        <v>196</v>
      </c>
      <c r="C73" s="68">
        <f>C13*C9</f>
        <v>400</v>
      </c>
      <c r="D73" s="69" t="s">
        <v>113</v>
      </c>
      <c r="I73" s="111"/>
      <c r="K73" s="111">
        <f t="shared" si="0"/>
        <v>9.625</v>
      </c>
      <c r="L73" s="198">
        <v>0.89682742022923545</v>
      </c>
    </row>
    <row r="74" spans="1:12" x14ac:dyDescent="0.25">
      <c r="A74" s="283" t="s">
        <v>197</v>
      </c>
      <c r="B74" s="4" t="s">
        <v>198</v>
      </c>
      <c r="C74" s="72">
        <v>1</v>
      </c>
      <c r="D74" s="61"/>
      <c r="I74" s="111"/>
      <c r="K74" s="111">
        <f t="shared" si="0"/>
        <v>9.8229166666666661</v>
      </c>
      <c r="L74" s="198">
        <v>0.87366555503736476</v>
      </c>
    </row>
    <row r="75" spans="1:12" x14ac:dyDescent="0.25">
      <c r="A75" s="283"/>
      <c r="B75" s="4" t="s">
        <v>199</v>
      </c>
      <c r="C75" s="73">
        <v>10</v>
      </c>
      <c r="D75" s="61" t="s">
        <v>113</v>
      </c>
      <c r="I75" s="111"/>
      <c r="K75" s="111">
        <f t="shared" si="0"/>
        <v>10.020833333333332</v>
      </c>
      <c r="L75" s="198">
        <v>0.87535306235848676</v>
      </c>
    </row>
    <row r="76" spans="1:12" x14ac:dyDescent="0.25">
      <c r="A76" s="283"/>
      <c r="B76" s="4" t="s">
        <v>200</v>
      </c>
      <c r="C76" s="74">
        <f>INT(C69/(C75+C14))</f>
        <v>5</v>
      </c>
      <c r="D76" s="61" t="s">
        <v>183</v>
      </c>
      <c r="I76" s="111"/>
      <c r="K76" s="111">
        <f t="shared" si="0"/>
        <v>10.218749999999998</v>
      </c>
      <c r="L76" s="198">
        <v>0.87698135889641127</v>
      </c>
    </row>
    <row r="77" spans="1:12" x14ac:dyDescent="0.25">
      <c r="A77" s="283"/>
      <c r="B77" s="4" t="s">
        <v>201</v>
      </c>
      <c r="C77" s="74">
        <f>C76*C64*C74</f>
        <v>10</v>
      </c>
      <c r="D77" s="61" t="s">
        <v>183</v>
      </c>
      <c r="I77" s="111"/>
      <c r="K77" s="111">
        <f t="shared" si="0"/>
        <v>10.416666666666664</v>
      </c>
      <c r="L77" s="198">
        <v>0.87855350727785586</v>
      </c>
    </row>
    <row r="78" spans="1:12" x14ac:dyDescent="0.25">
      <c r="A78" s="283"/>
      <c r="B78" s="4" t="s">
        <v>202</v>
      </c>
      <c r="C78" s="16">
        <f>C77*C15*C10</f>
        <v>610</v>
      </c>
      <c r="D78" s="62" t="s">
        <v>123</v>
      </c>
      <c r="I78" s="111"/>
      <c r="K78" s="111">
        <f t="shared" si="0"/>
        <v>10.61458333333333</v>
      </c>
      <c r="L78" s="198">
        <v>0.88007236249382792</v>
      </c>
    </row>
    <row r="79" spans="1:12" ht="15.75" thickBot="1" x14ac:dyDescent="0.3">
      <c r="A79" s="284"/>
      <c r="B79" s="3" t="s">
        <v>203</v>
      </c>
      <c r="C79" s="17">
        <f>INT(C71/C78)+1</f>
        <v>9</v>
      </c>
      <c r="D79" s="63" t="s">
        <v>183</v>
      </c>
      <c r="I79" s="111"/>
      <c r="K79" s="111">
        <f t="shared" si="0"/>
        <v>10.812499999999996</v>
      </c>
      <c r="L79" s="198">
        <v>0.88154058920260048</v>
      </c>
    </row>
    <row r="80" spans="1:12" x14ac:dyDescent="0.25">
      <c r="A80" s="281" t="s">
        <v>204</v>
      </c>
      <c r="B80" s="4" t="s">
        <v>205</v>
      </c>
      <c r="C80" s="74">
        <f>VLOOKUP(Analyse!G13,alloys!A2:C10,3,FALSE)</f>
        <v>7000</v>
      </c>
      <c r="D80" s="61" t="s">
        <v>206</v>
      </c>
      <c r="I80" s="111"/>
      <c r="K80" s="111">
        <f t="shared" si="0"/>
        <v>11.010416666666663</v>
      </c>
      <c r="L80" s="198">
        <v>0.88296067733075778</v>
      </c>
    </row>
    <row r="81" spans="1:12" x14ac:dyDescent="0.25">
      <c r="A81" s="281"/>
      <c r="B81" s="4" t="s">
        <v>207</v>
      </c>
      <c r="C81" s="74" t="str">
        <f>VLOOKUP(B1,press_data!A2:P14,15,FALSE)</f>
        <v>Billet</v>
      </c>
      <c r="D81" s="61"/>
      <c r="I81" s="111"/>
      <c r="K81" s="111">
        <f t="shared" si="0"/>
        <v>11.208333333333329</v>
      </c>
      <c r="L81" s="198">
        <v>0.88433495616445845</v>
      </c>
    </row>
    <row r="82" spans="1:12" x14ac:dyDescent="0.25">
      <c r="A82" s="281"/>
      <c r="B82" s="4" t="s">
        <v>208</v>
      </c>
      <c r="C82" s="74">
        <f>IF(C81="Log",(C80-(ROUNDDOWN(C80/C16,0))*C16)*VLOOKUP(Analyse!G16,alloys!F2:G7,2,FALSE),0)</f>
        <v>0</v>
      </c>
      <c r="D82" s="61" t="s">
        <v>206</v>
      </c>
      <c r="I82" s="111"/>
      <c r="K82" s="111">
        <f t="shared" si="0"/>
        <v>11.406249999999995</v>
      </c>
      <c r="L82" s="198">
        <v>0.88566560709867648</v>
      </c>
    </row>
    <row r="83" spans="1:12" x14ac:dyDescent="0.25">
      <c r="A83" s="281"/>
      <c r="B83" s="4" t="s">
        <v>209</v>
      </c>
      <c r="C83" s="74">
        <f>C82/ROUNDDOWN(C80/C16,0)</f>
        <v>0</v>
      </c>
      <c r="D83" s="62" t="s">
        <v>206</v>
      </c>
      <c r="I83" s="111"/>
      <c r="K83" s="111">
        <f t="shared" si="0"/>
        <v>11.604166666666661</v>
      </c>
      <c r="L83" s="198">
        <v>0.8869546751912003</v>
      </c>
    </row>
    <row r="84" spans="1:12" x14ac:dyDescent="0.25">
      <c r="A84" s="281"/>
      <c r="B84" s="4" t="s">
        <v>210</v>
      </c>
      <c r="C84" s="74">
        <f>(C23/1000)^2*PI()/4*E6*C83</f>
        <v>0</v>
      </c>
      <c r="D84" s="62" t="s">
        <v>211</v>
      </c>
      <c r="I84" s="111"/>
      <c r="K84" s="111">
        <f t="shared" si="0"/>
        <v>11.802083333333327</v>
      </c>
      <c r="L84" s="198">
        <v>0.88820407965010761</v>
      </c>
    </row>
    <row r="85" spans="1:12" ht="15.75" thickBot="1" x14ac:dyDescent="0.3">
      <c r="A85" s="281"/>
      <c r="B85" s="3" t="s">
        <v>212</v>
      </c>
      <c r="C85" s="130">
        <f>(C40-C34)*C12/(E19+C84)</f>
        <v>0.89074310937286327</v>
      </c>
      <c r="D85" s="61" t="s">
        <v>110</v>
      </c>
      <c r="I85" s="111"/>
      <c r="K85" s="111">
        <f t="shared" si="0"/>
        <v>11.999999999999993</v>
      </c>
      <c r="L85" s="198">
        <v>0.88941562336783619</v>
      </c>
    </row>
    <row r="86" spans="1:12" x14ac:dyDescent="0.25">
      <c r="A86" s="282"/>
      <c r="B86" s="4" t="s">
        <v>213</v>
      </c>
      <c r="C86" s="74">
        <f>C51-C85</f>
        <v>0</v>
      </c>
      <c r="D86" s="61" t="s">
        <v>110</v>
      </c>
      <c r="I86" s="111"/>
      <c r="K86" s="111"/>
      <c r="L86" s="198"/>
    </row>
    <row r="87" spans="1:12" x14ac:dyDescent="0.25">
      <c r="I87" s="111"/>
      <c r="K87" s="111"/>
      <c r="L87" s="198"/>
    </row>
    <row r="88" spans="1:12" x14ac:dyDescent="0.25">
      <c r="K88" s="111"/>
      <c r="L88" s="198"/>
    </row>
    <row r="89" spans="1:12" x14ac:dyDescent="0.25">
      <c r="K89" s="111"/>
      <c r="L89" s="198"/>
    </row>
    <row r="90" spans="1:12" x14ac:dyDescent="0.25">
      <c r="K90" s="111"/>
      <c r="L90" s="198"/>
    </row>
    <row r="91" spans="1:12" x14ac:dyDescent="0.25">
      <c r="K91" s="111"/>
      <c r="L91" s="198"/>
    </row>
    <row r="92" spans="1:12" x14ac:dyDescent="0.25">
      <c r="K92" s="111"/>
      <c r="L92" s="198"/>
    </row>
    <row r="93" spans="1:12" x14ac:dyDescent="0.25">
      <c r="K93" s="111"/>
      <c r="L93" s="198"/>
    </row>
    <row r="94" spans="1:12" x14ac:dyDescent="0.25">
      <c r="K94" s="111"/>
      <c r="L94" s="198"/>
    </row>
    <row r="95" spans="1:12" x14ac:dyDescent="0.25">
      <c r="K95" s="111"/>
      <c r="L95" s="198"/>
    </row>
    <row r="96" spans="1:12" x14ac:dyDescent="0.25">
      <c r="K96" s="111"/>
      <c r="L96" s="198"/>
    </row>
    <row r="97" spans="10:12" x14ac:dyDescent="0.25">
      <c r="K97" s="111"/>
      <c r="L97" s="198"/>
    </row>
    <row r="98" spans="10:12" x14ac:dyDescent="0.25">
      <c r="K98" s="111"/>
      <c r="L98" s="198"/>
    </row>
    <row r="99" spans="10:12" x14ac:dyDescent="0.25">
      <c r="K99" s="111"/>
      <c r="L99" s="198"/>
    </row>
    <row r="100" spans="10:12" x14ac:dyDescent="0.25">
      <c r="K100" s="111"/>
      <c r="L100" s="198"/>
    </row>
    <row r="101" spans="10:12" x14ac:dyDescent="0.25">
      <c r="K101" s="111"/>
      <c r="L101" s="198"/>
    </row>
    <row r="102" spans="10:12" x14ac:dyDescent="0.25">
      <c r="K102" s="111"/>
      <c r="L102" s="198"/>
    </row>
    <row r="103" spans="10:12" x14ac:dyDescent="0.25">
      <c r="K103" s="111"/>
      <c r="L103" s="198"/>
    </row>
    <row r="104" spans="10:12" x14ac:dyDescent="0.25">
      <c r="K104" s="111"/>
      <c r="L104" s="198"/>
    </row>
    <row r="105" spans="10:12" x14ac:dyDescent="0.25">
      <c r="K105" s="111"/>
      <c r="L105" s="198"/>
    </row>
    <row r="106" spans="10:12" x14ac:dyDescent="0.25">
      <c r="K106" s="111"/>
      <c r="L106" s="198"/>
    </row>
    <row r="107" spans="10:12" x14ac:dyDescent="0.25">
      <c r="K107" s="111"/>
      <c r="L107" s="198"/>
    </row>
    <row r="108" spans="10:12" x14ac:dyDescent="0.25">
      <c r="K108" s="111"/>
      <c r="L108" s="198"/>
    </row>
    <row r="111" spans="10:12" x14ac:dyDescent="0.25">
      <c r="J111" s="109"/>
    </row>
    <row r="112" spans="10:12" x14ac:dyDescent="0.25">
      <c r="J112" s="109"/>
    </row>
    <row r="113" spans="2:24" x14ac:dyDescent="0.25">
      <c r="J113" s="109"/>
    </row>
    <row r="114" spans="2:24" x14ac:dyDescent="0.25">
      <c r="J114" s="109"/>
    </row>
    <row r="115" spans="2:24" x14ac:dyDescent="0.25">
      <c r="C115" t="s">
        <v>107</v>
      </c>
      <c r="D115" t="s">
        <v>214</v>
      </c>
      <c r="E115" t="s">
        <v>115</v>
      </c>
      <c r="F115" t="s">
        <v>129</v>
      </c>
      <c r="G115" t="s">
        <v>134</v>
      </c>
      <c r="H115" t="s">
        <v>215</v>
      </c>
      <c r="I115" s="143" t="s">
        <v>216</v>
      </c>
      <c r="J115" s="109" t="s">
        <v>131</v>
      </c>
      <c r="K115" s="141" t="s">
        <v>217</v>
      </c>
      <c r="L115" t="s">
        <v>218</v>
      </c>
      <c r="M115" t="s">
        <v>133</v>
      </c>
      <c r="N115" t="s">
        <v>219</v>
      </c>
      <c r="O115" t="s">
        <v>220</v>
      </c>
      <c r="P115" t="s">
        <v>221</v>
      </c>
      <c r="Q115" t="s">
        <v>222</v>
      </c>
      <c r="R115" t="s">
        <v>223</v>
      </c>
      <c r="S115" t="s">
        <v>224</v>
      </c>
      <c r="T115" t="s">
        <v>225</v>
      </c>
      <c r="U115" t="s">
        <v>226</v>
      </c>
      <c r="V115" t="s">
        <v>227</v>
      </c>
      <c r="W115" t="s">
        <v>228</v>
      </c>
      <c r="X115" t="s">
        <v>229</v>
      </c>
    </row>
    <row r="116" spans="2:24" x14ac:dyDescent="0.25">
      <c r="C116" s="133">
        <f>C10</f>
        <v>20</v>
      </c>
      <c r="D116" s="5">
        <f>C9</f>
        <v>1</v>
      </c>
      <c r="E116">
        <f>C15</f>
        <v>3.05</v>
      </c>
      <c r="F116" s="5">
        <f>C18</f>
        <v>1675</v>
      </c>
      <c r="G116" s="5">
        <f>C26</f>
        <v>57</v>
      </c>
      <c r="H116">
        <f>C34</f>
        <v>3</v>
      </c>
      <c r="I116" s="143">
        <f>C35</f>
        <v>12</v>
      </c>
      <c r="J116" s="109">
        <f>C40</f>
        <v>39.599999999999994</v>
      </c>
      <c r="K116" s="226">
        <f>C55</f>
        <v>0.99999999999999978</v>
      </c>
      <c r="L116" s="5">
        <f>C49</f>
        <v>1214.4617091412715</v>
      </c>
      <c r="M116" s="5">
        <f>C50</f>
        <v>944.38817733990129</v>
      </c>
      <c r="N116" s="134">
        <f>C52</f>
        <v>0.89074310937286327</v>
      </c>
      <c r="O116">
        <f>C86</f>
        <v>0</v>
      </c>
      <c r="P116">
        <f>cost_calc!E4</f>
        <v>1.4430676206035344</v>
      </c>
      <c r="Q116">
        <f>cost_calc!E5</f>
        <v>0.57468317903842681</v>
      </c>
      <c r="R116">
        <f>cost_calc!E6</f>
        <v>0.17922714839226592</v>
      </c>
      <c r="S116">
        <f>cost_calc!E13</f>
        <v>0.03</v>
      </c>
      <c r="T116">
        <f>cost_calc!E14</f>
        <v>0</v>
      </c>
      <c r="U116">
        <f>cost_calc!E15</f>
        <v>0.22453162746418778</v>
      </c>
      <c r="V116">
        <f>cost_calc!E18</f>
        <v>9.8126509856751087E-2</v>
      </c>
      <c r="W116">
        <f>cost_calc!E23</f>
        <v>2.728110611330028</v>
      </c>
      <c r="X116" s="15">
        <f>(C55*1000)/(C59*60)</f>
        <v>0.62876026900501847</v>
      </c>
    </row>
    <row r="117" spans="2:24" x14ac:dyDescent="0.25">
      <c r="B117" t="s">
        <v>12</v>
      </c>
      <c r="C117">
        <f t="dataTable" ref="C117:X129" dt2D="0" dtr="0" r1="B1" ca="1"/>
        <v>20</v>
      </c>
      <c r="D117">
        <v>1</v>
      </c>
      <c r="E117">
        <v>3.05</v>
      </c>
      <c r="F117">
        <v>928</v>
      </c>
      <c r="G117">
        <v>40</v>
      </c>
      <c r="H117">
        <v>3</v>
      </c>
      <c r="I117" s="143">
        <v>1</v>
      </c>
      <c r="J117" s="109">
        <v>6.05</v>
      </c>
      <c r="K117" s="226">
        <v>1</v>
      </c>
      <c r="L117">
        <v>1193.3635860720851</v>
      </c>
      <c r="M117">
        <v>500.55039164490859</v>
      </c>
      <c r="N117">
        <v>0.48046391971898572</v>
      </c>
      <c r="O117">
        <v>0</v>
      </c>
      <c r="P117">
        <v>2.2155442059602284</v>
      </c>
      <c r="Q117">
        <v>1.0990851454378159</v>
      </c>
      <c r="R117">
        <v>0</v>
      </c>
      <c r="S117">
        <v>0.03</v>
      </c>
      <c r="T117">
        <v>0</v>
      </c>
      <c r="U117">
        <v>0.41626434741858709</v>
      </c>
      <c r="V117">
        <v>0.86505738967434831</v>
      </c>
      <c r="W117">
        <v>4.9497676646853481</v>
      </c>
      <c r="X117">
        <v>2.2725508139665838</v>
      </c>
    </row>
    <row r="118" spans="2:24" x14ac:dyDescent="0.25">
      <c r="B118" t="s">
        <v>13</v>
      </c>
      <c r="C118">
        <v>20</v>
      </c>
      <c r="D118">
        <v>1</v>
      </c>
      <c r="E118">
        <v>3.05</v>
      </c>
      <c r="F118">
        <v>1584</v>
      </c>
      <c r="G118">
        <v>40</v>
      </c>
      <c r="H118">
        <v>3</v>
      </c>
      <c r="I118" s="143">
        <v>4</v>
      </c>
      <c r="J118" s="109">
        <v>15.2</v>
      </c>
      <c r="K118" s="226">
        <v>1</v>
      </c>
      <c r="L118">
        <v>1206.9661489838254</v>
      </c>
      <c r="M118">
        <v>822.79313304721029</v>
      </c>
      <c r="N118">
        <v>0.78087465102461329</v>
      </c>
      <c r="O118">
        <v>0</v>
      </c>
      <c r="P118">
        <v>1.5468359529040618</v>
      </c>
      <c r="Q118">
        <v>0.80530873847482787</v>
      </c>
      <c r="R118">
        <v>0</v>
      </c>
      <c r="S118">
        <v>0.03</v>
      </c>
      <c r="T118">
        <v>0</v>
      </c>
      <c r="U118">
        <v>0.25612305347288827</v>
      </c>
      <c r="V118">
        <v>0.22449221389155311</v>
      </c>
      <c r="W118">
        <v>3.0631531558553644</v>
      </c>
      <c r="X118">
        <v>1.5841780524187921</v>
      </c>
    </row>
    <row r="119" spans="2:24" x14ac:dyDescent="0.25">
      <c r="B119" t="s">
        <v>14</v>
      </c>
      <c r="C119">
        <v>20</v>
      </c>
      <c r="D119">
        <v>1</v>
      </c>
      <c r="E119">
        <v>3.05</v>
      </c>
      <c r="F119">
        <v>1133</v>
      </c>
      <c r="G119">
        <v>40</v>
      </c>
      <c r="H119">
        <v>3</v>
      </c>
      <c r="I119" s="143">
        <v>1</v>
      </c>
      <c r="J119" s="109">
        <v>6.05</v>
      </c>
      <c r="K119" s="226">
        <v>1</v>
      </c>
      <c r="L119">
        <v>1072.3008579302318</v>
      </c>
      <c r="M119">
        <v>453.2170212765958</v>
      </c>
      <c r="N119">
        <v>0.48414484827726462</v>
      </c>
      <c r="O119">
        <v>0</v>
      </c>
      <c r="P119">
        <v>1.0119655230691229</v>
      </c>
      <c r="Q119">
        <v>0.57919272153681478</v>
      </c>
      <c r="R119">
        <v>0.23167708861472591</v>
      </c>
      <c r="S119">
        <v>0.03</v>
      </c>
      <c r="T119">
        <v>0</v>
      </c>
      <c r="U119">
        <v>0.41309951084197455</v>
      </c>
      <c r="V119">
        <v>0.85239804336789848</v>
      </c>
      <c r="W119">
        <v>3.3366161895506745</v>
      </c>
      <c r="X119">
        <v>2.7289942231120601</v>
      </c>
    </row>
    <row r="120" spans="2:24" x14ac:dyDescent="0.25">
      <c r="B120" t="s">
        <v>15</v>
      </c>
      <c r="C120">
        <v>20</v>
      </c>
      <c r="D120">
        <v>1</v>
      </c>
      <c r="E120">
        <v>3.05</v>
      </c>
      <c r="F120">
        <v>1426</v>
      </c>
      <c r="G120">
        <v>40</v>
      </c>
      <c r="H120">
        <v>3</v>
      </c>
      <c r="I120" s="143">
        <v>6</v>
      </c>
      <c r="J120" s="109">
        <v>21.299999999999997</v>
      </c>
      <c r="K120" s="226">
        <v>1</v>
      </c>
      <c r="L120">
        <v>1181.0533334657407</v>
      </c>
      <c r="M120">
        <v>859.68968609865453</v>
      </c>
      <c r="N120">
        <v>0.83379245909157307</v>
      </c>
      <c r="O120">
        <v>0</v>
      </c>
      <c r="P120">
        <v>0.5334948265825401</v>
      </c>
      <c r="Q120">
        <v>0.30534273499458564</v>
      </c>
      <c r="R120">
        <v>0.12213709399783426</v>
      </c>
      <c r="S120">
        <v>0.03</v>
      </c>
      <c r="T120">
        <v>0</v>
      </c>
      <c r="U120">
        <v>0.23986784459276883</v>
      </c>
      <c r="V120">
        <v>0.15947137837107528</v>
      </c>
      <c r="W120">
        <v>1.4876358500365203</v>
      </c>
      <c r="X120">
        <v>1.0334652679240934</v>
      </c>
    </row>
    <row r="121" spans="2:24" x14ac:dyDescent="0.25">
      <c r="B121" t="s">
        <v>16</v>
      </c>
      <c r="C121">
        <v>20</v>
      </c>
      <c r="D121">
        <v>1</v>
      </c>
      <c r="E121">
        <v>3.05</v>
      </c>
      <c r="F121">
        <v>934</v>
      </c>
      <c r="G121">
        <v>40</v>
      </c>
      <c r="H121">
        <v>3</v>
      </c>
      <c r="I121" s="143">
        <v>0</v>
      </c>
      <c r="J121" s="109">
        <v>3</v>
      </c>
      <c r="K121" s="226">
        <v>0.99999999999999978</v>
      </c>
      <c r="L121">
        <v>941.30807745944878</v>
      </c>
      <c r="M121">
        <v>0</v>
      </c>
      <c r="N121">
        <v>0</v>
      </c>
      <c r="O121">
        <v>0</v>
      </c>
      <c r="P121" t="e">
        <v>#DIV/0!</v>
      </c>
      <c r="Q121" t="e">
        <v>#DIV/0!</v>
      </c>
      <c r="R121" t="e">
        <v>#DIV/0!</v>
      </c>
      <c r="S121">
        <v>0.03</v>
      </c>
      <c r="T121">
        <v>0</v>
      </c>
      <c r="U121" t="e">
        <v>#DIV/0!</v>
      </c>
      <c r="V121" t="e">
        <v>#DIV/0!</v>
      </c>
      <c r="W121" t="e">
        <v>#DIV/0!</v>
      </c>
      <c r="X121">
        <v>4.8515452855325503</v>
      </c>
    </row>
    <row r="122" spans="2:24" x14ac:dyDescent="0.25">
      <c r="B122" t="s">
        <v>17</v>
      </c>
      <c r="C122">
        <v>20</v>
      </c>
      <c r="D122">
        <v>1</v>
      </c>
      <c r="E122">
        <v>3.05</v>
      </c>
      <c r="F122">
        <v>1297</v>
      </c>
      <c r="G122">
        <v>40</v>
      </c>
      <c r="H122">
        <v>3</v>
      </c>
      <c r="I122" s="143">
        <v>6</v>
      </c>
      <c r="J122" s="109">
        <v>21.299999999999997</v>
      </c>
      <c r="K122" s="226">
        <v>1</v>
      </c>
      <c r="L122">
        <v>1158.0571909059054</v>
      </c>
      <c r="M122">
        <v>840.83684210526314</v>
      </c>
      <c r="N122">
        <v>0.83170149306995744</v>
      </c>
      <c r="O122">
        <v>0</v>
      </c>
      <c r="P122">
        <v>0.99117255365894885</v>
      </c>
      <c r="Q122">
        <v>0.66184064747525961</v>
      </c>
      <c r="R122">
        <v>0.19855219424257792</v>
      </c>
      <c r="S122">
        <v>0.03</v>
      </c>
      <c r="T122">
        <v>0</v>
      </c>
      <c r="U122">
        <v>0.24047089210067979</v>
      </c>
      <c r="V122">
        <v>0.16188356840271911</v>
      </c>
      <c r="W122">
        <v>2.4437942457917985</v>
      </c>
      <c r="X122">
        <v>0.95832993294470148</v>
      </c>
    </row>
    <row r="123" spans="2:24" x14ac:dyDescent="0.25">
      <c r="B123" t="s">
        <v>18</v>
      </c>
      <c r="C123">
        <v>20</v>
      </c>
      <c r="D123">
        <v>1</v>
      </c>
      <c r="E123">
        <v>3.05</v>
      </c>
      <c r="F123">
        <v>579</v>
      </c>
      <c r="G123">
        <v>40</v>
      </c>
      <c r="H123">
        <v>3</v>
      </c>
      <c r="I123" s="143">
        <v>0</v>
      </c>
      <c r="J123" s="109">
        <v>3</v>
      </c>
      <c r="K123" s="226">
        <v>0.99999999999999978</v>
      </c>
      <c r="L123">
        <v>965.81608275117151</v>
      </c>
      <c r="M123">
        <v>0</v>
      </c>
      <c r="N123">
        <v>0</v>
      </c>
      <c r="O123">
        <v>0</v>
      </c>
      <c r="P123" t="e">
        <v>#DIV/0!</v>
      </c>
      <c r="Q123" t="e">
        <v>#DIV/0!</v>
      </c>
      <c r="R123" t="e">
        <v>#DIV/0!</v>
      </c>
      <c r="S123">
        <v>0.03</v>
      </c>
      <c r="T123">
        <v>0</v>
      </c>
      <c r="U123" t="e">
        <v>#DIV/0!</v>
      </c>
      <c r="V123" t="e">
        <v>#DIV/0!</v>
      </c>
      <c r="W123" t="e">
        <v>#DIV/0!</v>
      </c>
      <c r="X123">
        <v>3.1049889827408319</v>
      </c>
    </row>
    <row r="124" spans="2:24" x14ac:dyDescent="0.25">
      <c r="B124" t="s">
        <v>19</v>
      </c>
      <c r="C124">
        <v>20</v>
      </c>
      <c r="D124">
        <v>1</v>
      </c>
      <c r="E124">
        <v>3.05</v>
      </c>
      <c r="F124">
        <v>966</v>
      </c>
      <c r="G124">
        <v>40</v>
      </c>
      <c r="H124">
        <v>3</v>
      </c>
      <c r="I124" s="143">
        <v>2</v>
      </c>
      <c r="J124" s="109">
        <v>9.1</v>
      </c>
      <c r="K124" s="226">
        <v>1</v>
      </c>
      <c r="L124">
        <v>1132.0362322939857</v>
      </c>
      <c r="M124">
        <v>632.70891089108909</v>
      </c>
      <c r="N124">
        <v>0.64022021077794367</v>
      </c>
      <c r="O124">
        <v>0</v>
      </c>
      <c r="P124">
        <v>1.4000599402850544</v>
      </c>
      <c r="Q124">
        <v>0.77666046983268555</v>
      </c>
      <c r="R124">
        <v>0.25888682327756185</v>
      </c>
      <c r="S124">
        <v>0.03</v>
      </c>
      <c r="T124">
        <v>0</v>
      </c>
      <c r="U124">
        <v>0.3123925121904168</v>
      </c>
      <c r="V124">
        <v>0.44957004876166745</v>
      </c>
      <c r="W124">
        <v>3.4534996799517037</v>
      </c>
      <c r="X124">
        <v>1.5841780524187921</v>
      </c>
    </row>
    <row r="125" spans="2:24" x14ac:dyDescent="0.25">
      <c r="B125" t="s">
        <v>20</v>
      </c>
      <c r="C125">
        <v>20</v>
      </c>
      <c r="D125">
        <v>1</v>
      </c>
      <c r="E125">
        <v>3.05</v>
      </c>
      <c r="F125">
        <v>1675</v>
      </c>
      <c r="G125">
        <v>57</v>
      </c>
      <c r="H125">
        <v>3</v>
      </c>
      <c r="I125" s="143">
        <v>12</v>
      </c>
      <c r="J125" s="109">
        <v>39.599999999999994</v>
      </c>
      <c r="K125" s="226">
        <v>0.99999999999999978</v>
      </c>
      <c r="L125">
        <v>1214.4617091412715</v>
      </c>
      <c r="M125">
        <v>944.38817733990129</v>
      </c>
      <c r="N125">
        <v>0.89074310937286327</v>
      </c>
      <c r="O125">
        <v>0</v>
      </c>
      <c r="P125">
        <v>1.4430676206035344</v>
      </c>
      <c r="Q125">
        <v>0.57468317903842681</v>
      </c>
      <c r="R125">
        <v>0.17922714839226592</v>
      </c>
      <c r="S125">
        <v>0.03</v>
      </c>
      <c r="T125">
        <v>0</v>
      </c>
      <c r="U125">
        <v>0.22453162746418778</v>
      </c>
      <c r="V125">
        <v>9.8126509856751087E-2</v>
      </c>
      <c r="W125">
        <v>2.728110611330028</v>
      </c>
      <c r="X125">
        <v>0.62876026900501847</v>
      </c>
    </row>
    <row r="126" spans="2:24" x14ac:dyDescent="0.25">
      <c r="B126" t="s">
        <v>21</v>
      </c>
      <c r="C126">
        <v>20</v>
      </c>
      <c r="D126">
        <v>1</v>
      </c>
      <c r="E126">
        <v>3.05</v>
      </c>
      <c r="F126">
        <v>732</v>
      </c>
      <c r="G126">
        <v>40</v>
      </c>
      <c r="H126">
        <v>3</v>
      </c>
      <c r="I126" s="143">
        <v>0</v>
      </c>
      <c r="J126" s="109">
        <v>3</v>
      </c>
      <c r="K126" s="226">
        <v>0.99999999999999978</v>
      </c>
      <c r="L126">
        <v>1151.4081720615545</v>
      </c>
      <c r="M126">
        <v>0</v>
      </c>
      <c r="N126">
        <v>0</v>
      </c>
      <c r="O126">
        <v>0</v>
      </c>
      <c r="P126" t="e">
        <v>#DIV/0!</v>
      </c>
      <c r="Q126" t="e">
        <v>#DIV/0!</v>
      </c>
      <c r="R126" t="e">
        <v>#DIV/0!</v>
      </c>
      <c r="S126">
        <v>0.03</v>
      </c>
      <c r="T126">
        <v>0</v>
      </c>
      <c r="U126" t="e">
        <v>#DIV/0!</v>
      </c>
      <c r="V126" t="e">
        <v>#DIV/0!</v>
      </c>
      <c r="W126" t="e">
        <v>#DIV/0!</v>
      </c>
      <c r="X126">
        <v>3.4005422877502354</v>
      </c>
    </row>
    <row r="127" spans="2:24" x14ac:dyDescent="0.25">
      <c r="B127" t="s">
        <v>22</v>
      </c>
      <c r="C127">
        <v>20</v>
      </c>
      <c r="D127">
        <v>1</v>
      </c>
      <c r="E127">
        <v>3.05</v>
      </c>
      <c r="F127">
        <v>1275</v>
      </c>
      <c r="G127">
        <v>40</v>
      </c>
      <c r="H127">
        <v>3</v>
      </c>
      <c r="I127" s="143">
        <v>3</v>
      </c>
      <c r="J127" s="109">
        <v>12.149999999999999</v>
      </c>
      <c r="K127" s="226">
        <v>1.0000000000000002</v>
      </c>
      <c r="L127">
        <v>1192.9554727424777</v>
      </c>
      <c r="M127">
        <v>757.75019762845852</v>
      </c>
      <c r="N127">
        <v>0.72759143954293359</v>
      </c>
      <c r="O127">
        <v>0</v>
      </c>
      <c r="P127">
        <v>1.2710574052166077</v>
      </c>
      <c r="Q127">
        <v>0.69838318967945467</v>
      </c>
      <c r="R127">
        <v>0</v>
      </c>
      <c r="S127">
        <v>0.03</v>
      </c>
      <c r="T127">
        <v>0</v>
      </c>
      <c r="U127">
        <v>0.27487953971206452</v>
      </c>
      <c r="V127">
        <v>0.29951815884825805</v>
      </c>
      <c r="W127">
        <v>2.7540069739983317</v>
      </c>
      <c r="X127">
        <v>1.5841780524187925</v>
      </c>
    </row>
    <row r="128" spans="2:24" x14ac:dyDescent="0.25">
      <c r="B128" t="s">
        <v>23</v>
      </c>
      <c r="C128">
        <v>20</v>
      </c>
      <c r="D128">
        <v>1</v>
      </c>
      <c r="E128">
        <v>3.05</v>
      </c>
      <c r="F128">
        <v>730</v>
      </c>
      <c r="G128">
        <v>40</v>
      </c>
      <c r="H128">
        <v>3</v>
      </c>
      <c r="I128" s="143">
        <v>0</v>
      </c>
      <c r="J128" s="109">
        <v>3</v>
      </c>
      <c r="K128" s="226">
        <v>0.99999999999999978</v>
      </c>
      <c r="L128">
        <v>1148.2622480941734</v>
      </c>
      <c r="M128">
        <v>0</v>
      </c>
      <c r="N128">
        <v>0</v>
      </c>
      <c r="O128">
        <v>0</v>
      </c>
      <c r="P128" t="e">
        <v>#DIV/0!</v>
      </c>
      <c r="Q128" t="e">
        <v>#DIV/0!</v>
      </c>
      <c r="R128" t="e">
        <v>#DIV/0!</v>
      </c>
      <c r="S128">
        <v>0.03</v>
      </c>
      <c r="T128">
        <v>0</v>
      </c>
      <c r="U128" t="e">
        <v>#DIV/0!</v>
      </c>
      <c r="V128" t="e">
        <v>#DIV/0!</v>
      </c>
      <c r="W128" t="e">
        <v>#DIV/0!</v>
      </c>
      <c r="X128">
        <v>3.5644006179422814</v>
      </c>
    </row>
    <row r="129" spans="2:24" x14ac:dyDescent="0.25">
      <c r="B129" t="s">
        <v>24</v>
      </c>
      <c r="C129">
        <v>20</v>
      </c>
      <c r="D129" s="60">
        <v>1</v>
      </c>
      <c r="E129">
        <v>3.05</v>
      </c>
      <c r="F129">
        <v>1325</v>
      </c>
      <c r="G129">
        <v>41</v>
      </c>
      <c r="H129">
        <v>3</v>
      </c>
      <c r="I129" s="143">
        <v>12</v>
      </c>
      <c r="J129" s="109">
        <v>39.599999999999994</v>
      </c>
      <c r="K129" s="141">
        <v>0.99999999999999978</v>
      </c>
      <c r="L129">
        <v>1210.8274561449086</v>
      </c>
      <c r="M129" s="107">
        <v>944.38817733990129</v>
      </c>
      <c r="N129">
        <v>0.8934166412603336</v>
      </c>
      <c r="O129" s="109">
        <v>0</v>
      </c>
      <c r="P129" s="109">
        <v>1.4430676206035344</v>
      </c>
      <c r="Q129" s="110">
        <v>0.57468317903842681</v>
      </c>
      <c r="R129">
        <v>0.17922714839226592</v>
      </c>
      <c r="S129" s="107">
        <v>0.03</v>
      </c>
      <c r="T129">
        <v>0</v>
      </c>
      <c r="U129">
        <v>0.22385972094482376</v>
      </c>
      <c r="V129">
        <v>9.5438883779295047E-2</v>
      </c>
      <c r="W129">
        <v>2.7245159114514301</v>
      </c>
      <c r="X129">
        <v>0.50124383689813323</v>
      </c>
    </row>
    <row r="130" spans="2:24" x14ac:dyDescent="0.25">
      <c r="J130" s="109"/>
    </row>
    <row r="134" spans="2:24" x14ac:dyDescent="0.25">
      <c r="C134" t="s">
        <v>230</v>
      </c>
      <c r="D134" t="s">
        <v>231</v>
      </c>
    </row>
    <row r="135" spans="2:24" x14ac:dyDescent="0.25">
      <c r="C135">
        <f>cost_calc!E11</f>
        <v>20000</v>
      </c>
      <c r="D135">
        <f>cost_calc!E12</f>
        <v>100</v>
      </c>
    </row>
    <row r="136" spans="2:24" x14ac:dyDescent="0.25">
      <c r="B136" t="s">
        <v>12</v>
      </c>
      <c r="C136">
        <f t="dataTable" ref="C136:D148" dt2D="0" dtr="0" r1="B1" ca="1"/>
        <v>20000</v>
      </c>
      <c r="D136">
        <v>100</v>
      </c>
    </row>
    <row r="137" spans="2:24" x14ac:dyDescent="0.25">
      <c r="B137" t="s">
        <v>13</v>
      </c>
      <c r="C137">
        <v>20000</v>
      </c>
      <c r="D137">
        <v>100</v>
      </c>
    </row>
    <row r="138" spans="2:24" x14ac:dyDescent="0.25">
      <c r="B138" t="s">
        <v>14</v>
      </c>
      <c r="C138">
        <v>20000</v>
      </c>
      <c r="D138">
        <v>100</v>
      </c>
    </row>
    <row r="139" spans="2:24" x14ac:dyDescent="0.25">
      <c r="B139" t="s">
        <v>15</v>
      </c>
      <c r="C139">
        <v>20000</v>
      </c>
      <c r="D139">
        <v>100</v>
      </c>
    </row>
    <row r="140" spans="2:24" x14ac:dyDescent="0.25">
      <c r="B140" t="s">
        <v>16</v>
      </c>
      <c r="C140">
        <v>20000</v>
      </c>
      <c r="D140">
        <v>100</v>
      </c>
    </row>
    <row r="141" spans="2:24" x14ac:dyDescent="0.25">
      <c r="B141" t="s">
        <v>17</v>
      </c>
      <c r="C141">
        <v>20000</v>
      </c>
      <c r="D141">
        <v>100</v>
      </c>
    </row>
    <row r="142" spans="2:24" x14ac:dyDescent="0.25">
      <c r="B142" t="s">
        <v>18</v>
      </c>
      <c r="C142">
        <v>20000</v>
      </c>
      <c r="D142">
        <v>100</v>
      </c>
    </row>
    <row r="143" spans="2:24" x14ac:dyDescent="0.25">
      <c r="B143" t="s">
        <v>19</v>
      </c>
      <c r="C143">
        <v>20000</v>
      </c>
      <c r="D143">
        <v>100</v>
      </c>
    </row>
    <row r="144" spans="2:24" x14ac:dyDescent="0.25">
      <c r="B144" t="s">
        <v>20</v>
      </c>
      <c r="C144">
        <v>20000</v>
      </c>
      <c r="D144">
        <v>100</v>
      </c>
    </row>
    <row r="145" spans="2:4" x14ac:dyDescent="0.25">
      <c r="B145" t="s">
        <v>21</v>
      </c>
      <c r="C145">
        <v>20000</v>
      </c>
      <c r="D145">
        <v>100</v>
      </c>
    </row>
    <row r="146" spans="2:4" x14ac:dyDescent="0.25">
      <c r="B146" t="s">
        <v>22</v>
      </c>
      <c r="C146">
        <v>20000</v>
      </c>
      <c r="D146">
        <v>100</v>
      </c>
    </row>
    <row r="147" spans="2:4" x14ac:dyDescent="0.25">
      <c r="B147" t="s">
        <v>23</v>
      </c>
      <c r="C147">
        <v>20000</v>
      </c>
      <c r="D147" s="60">
        <v>100</v>
      </c>
    </row>
    <row r="148" spans="2:4" x14ac:dyDescent="0.25">
      <c r="B148" t="s">
        <v>24</v>
      </c>
      <c r="C148">
        <v>20000</v>
      </c>
      <c r="D148" s="60">
        <v>100</v>
      </c>
    </row>
    <row r="158" spans="2:4" x14ac:dyDescent="0.25">
      <c r="C158" t="s">
        <v>19829</v>
      </c>
      <c r="D158" s="60" t="s">
        <v>19830</v>
      </c>
    </row>
    <row r="159" spans="2:4" x14ac:dyDescent="0.25">
      <c r="C159" s="5">
        <f>C50</f>
        <v>944.38817733990129</v>
      </c>
      <c r="D159" s="304">
        <f>cost_calc!E23</f>
        <v>2.728110611330028</v>
      </c>
    </row>
    <row r="160" spans="2:4" x14ac:dyDescent="0.25">
      <c r="B160">
        <v>0.3</v>
      </c>
      <c r="C160" s="5">
        <f t="dataTable" ref="C160:D246" dt2D="0" dtr="0" r1="C43" ca="1"/>
        <v>456.72049455810446</v>
      </c>
      <c r="D160" s="304">
        <v>5.2381639565441045</v>
      </c>
    </row>
    <row r="161" spans="2:4" x14ac:dyDescent="0.25">
      <c r="B161">
        <f>B160+0.025</f>
        <v>0.32500000000000001</v>
      </c>
      <c r="C161" s="5">
        <v>494.28988283696339</v>
      </c>
      <c r="D161" s="304">
        <v>4.8687086412167115</v>
      </c>
    </row>
    <row r="162" spans="2:4" x14ac:dyDescent="0.25">
      <c r="B162">
        <f t="shared" ref="B162:B225" si="1">B161+0.025</f>
        <v>0.35000000000000003</v>
      </c>
      <c r="C162" s="5">
        <v>531.78483298568324</v>
      </c>
      <c r="D162" s="304">
        <v>4.5520326566503755</v>
      </c>
    </row>
    <row r="163" spans="2:4" x14ac:dyDescent="0.25">
      <c r="B163">
        <f t="shared" si="1"/>
        <v>0.37500000000000006</v>
      </c>
      <c r="C163" s="5">
        <v>569.20556601736303</v>
      </c>
      <c r="D163" s="304">
        <v>4.2775801366928832</v>
      </c>
    </row>
    <row r="164" spans="2:4" x14ac:dyDescent="0.25">
      <c r="B164">
        <f t="shared" si="1"/>
        <v>0.40000000000000008</v>
      </c>
      <c r="C164" s="5">
        <v>606.55230207102454</v>
      </c>
      <c r="D164" s="304">
        <v>4.0374341817300783</v>
      </c>
    </row>
    <row r="165" spans="2:4" x14ac:dyDescent="0.25">
      <c r="B165">
        <f t="shared" si="1"/>
        <v>0.4250000000000001</v>
      </c>
      <c r="C165" s="5">
        <v>643.82526041592939</v>
      </c>
      <c r="D165" s="304">
        <v>3.8255406920570145</v>
      </c>
    </row>
    <row r="166" spans="2:4" x14ac:dyDescent="0.25">
      <c r="B166">
        <f t="shared" si="1"/>
        <v>0.45000000000000012</v>
      </c>
      <c r="C166" s="5">
        <v>681.02465945587016</v>
      </c>
      <c r="D166" s="304">
        <v>3.6371909234587365</v>
      </c>
    </row>
    <row r="167" spans="2:4" x14ac:dyDescent="0.25">
      <c r="B167">
        <f t="shared" si="1"/>
        <v>0.47500000000000014</v>
      </c>
      <c r="C167" s="5">
        <v>718.15071673343664</v>
      </c>
      <c r="D167" s="304">
        <v>3.4686674462918554</v>
      </c>
    </row>
    <row r="168" spans="2:4" x14ac:dyDescent="0.25">
      <c r="B168">
        <f t="shared" si="1"/>
        <v>0.50000000000000011</v>
      </c>
      <c r="C168" s="5">
        <v>755.20364893425574</v>
      </c>
      <c r="D168" s="304">
        <v>3.3169963168416632</v>
      </c>
    </row>
    <row r="169" spans="2:4" x14ac:dyDescent="0.25">
      <c r="B169">
        <f t="shared" si="1"/>
        <v>0.52500000000000013</v>
      </c>
      <c r="C169" s="5">
        <v>792.18367189120806</v>
      </c>
      <c r="D169" s="304">
        <v>3.1797700568629161</v>
      </c>
    </row>
    <row r="170" spans="2:4" x14ac:dyDescent="0.25">
      <c r="B170">
        <f t="shared" si="1"/>
        <v>0.55000000000000016</v>
      </c>
      <c r="C170" s="5">
        <v>829.09100058861759</v>
      </c>
      <c r="D170" s="304">
        <v>3.0550189114276929</v>
      </c>
    </row>
    <row r="171" spans="2:4" x14ac:dyDescent="0.25">
      <c r="B171">
        <f t="shared" si="1"/>
        <v>0.57500000000000018</v>
      </c>
      <c r="C171" s="5">
        <v>865.92584916641852</v>
      </c>
      <c r="D171" s="304">
        <v>2.9411156916824885</v>
      </c>
    </row>
    <row r="172" spans="2:4" x14ac:dyDescent="0.25">
      <c r="B172">
        <f t="shared" si="1"/>
        <v>0.6000000000000002</v>
      </c>
      <c r="C172" s="5">
        <v>902.68843092429665</v>
      </c>
      <c r="D172" s="304">
        <v>2.8367044069160521</v>
      </c>
    </row>
    <row r="173" spans="2:4" x14ac:dyDescent="0.25">
      <c r="B173">
        <f t="shared" si="1"/>
        <v>0.62500000000000022</v>
      </c>
      <c r="C173" s="5">
        <v>939.37895832580659</v>
      </c>
      <c r="D173" s="304">
        <v>2.7406460249309301</v>
      </c>
    </row>
    <row r="174" spans="2:4" x14ac:dyDescent="0.25">
      <c r="B174">
        <f t="shared" si="1"/>
        <v>0.65000000000000024</v>
      </c>
      <c r="C174" s="5">
        <v>975.99764300246477</v>
      </c>
      <c r="D174" s="304">
        <v>2.6519767492523552</v>
      </c>
    </row>
    <row r="175" spans="2:4" x14ac:dyDescent="0.25">
      <c r="B175">
        <f t="shared" si="1"/>
        <v>0.67500000000000027</v>
      </c>
      <c r="C175" s="5">
        <v>1012.5446957578181</v>
      </c>
      <c r="D175" s="304">
        <v>2.5698755680684906</v>
      </c>
    </row>
    <row r="176" spans="2:4" x14ac:dyDescent="0.25">
      <c r="B176">
        <f t="shared" si="1"/>
        <v>0.70000000000000029</v>
      </c>
      <c r="C176" s="5">
        <v>1049.0203265714895</v>
      </c>
      <c r="D176" s="304">
        <v>2.4936387569691876</v>
      </c>
    </row>
    <row r="177" spans="2:4" x14ac:dyDescent="0.25">
      <c r="B177">
        <f t="shared" si="1"/>
        <v>0.72500000000000031</v>
      </c>
      <c r="C177" s="5">
        <v>1085.4247446031995</v>
      </c>
      <c r="D177" s="304">
        <v>2.4226596569801808</v>
      </c>
    </row>
    <row r="178" spans="2:4" x14ac:dyDescent="0.25">
      <c r="B178">
        <f t="shared" si="1"/>
        <v>0.75000000000000033</v>
      </c>
      <c r="C178" s="5">
        <v>1121.7581581967636</v>
      </c>
      <c r="D178" s="304">
        <v>2.3564124969904414</v>
      </c>
    </row>
    <row r="179" spans="2:4" x14ac:dyDescent="0.25">
      <c r="B179">
        <f t="shared" si="1"/>
        <v>0.77500000000000036</v>
      </c>
      <c r="C179" s="5">
        <v>1158.0207748840674</v>
      </c>
      <c r="D179" s="304">
        <v>2.294439347322621</v>
      </c>
    </row>
    <row r="180" spans="2:4" x14ac:dyDescent="0.25">
      <c r="B180">
        <f t="shared" si="1"/>
        <v>0.80000000000000038</v>
      </c>
      <c r="C180" s="5">
        <v>1194.2128013890174</v>
      </c>
      <c r="D180" s="304">
        <v>2.236339519509039</v>
      </c>
    </row>
    <row r="181" spans="2:4" x14ac:dyDescent="0.25">
      <c r="B181">
        <f t="shared" si="1"/>
        <v>0.8250000000000004</v>
      </c>
      <c r="C181" s="5">
        <v>1230.3344436314694</v>
      </c>
      <c r="D181" s="304">
        <v>2.1817608933811288</v>
      </c>
    </row>
    <row r="182" spans="2:4" x14ac:dyDescent="0.25">
      <c r="B182">
        <f t="shared" si="1"/>
        <v>0.85000000000000042</v>
      </c>
      <c r="C182" s="5">
        <v>1266.3859067311344</v>
      </c>
      <c r="D182" s="304">
        <v>2.1303927746725075</v>
      </c>
    </row>
    <row r="183" spans="2:4" x14ac:dyDescent="0.25">
      <c r="B183">
        <f t="shared" si="1"/>
        <v>0.87500000000000044</v>
      </c>
      <c r="C183" s="5">
        <v>1302.3673950114608</v>
      </c>
      <c r="D183" s="304">
        <v>2.0819599770329504</v>
      </c>
    </row>
    <row r="184" spans="2:4" x14ac:dyDescent="0.25">
      <c r="B184">
        <f t="shared" si="1"/>
        <v>0.90000000000000047</v>
      </c>
      <c r="C184" s="5">
        <v>1338.2791120034944</v>
      </c>
      <c r="D184" s="304">
        <v>2.0362178903733681</v>
      </c>
    </row>
    <row r="185" spans="2:4" x14ac:dyDescent="0.25">
      <c r="B185">
        <f t="shared" si="1"/>
        <v>0.92500000000000049</v>
      </c>
      <c r="C185" s="5">
        <v>1374.1212604497159</v>
      </c>
      <c r="D185" s="304">
        <v>1.9929483489386286</v>
      </c>
    </row>
    <row r="186" spans="2:4" x14ac:dyDescent="0.25">
      <c r="B186">
        <f t="shared" si="1"/>
        <v>0.95000000000000051</v>
      </c>
      <c r="C186" s="5">
        <v>1409.8940423078573</v>
      </c>
      <c r="D186" s="304">
        <v>1.9519561517899278</v>
      </c>
    </row>
    <row r="187" spans="2:4" x14ac:dyDescent="0.25">
      <c r="B187">
        <f t="shared" si="1"/>
        <v>0.97500000000000053</v>
      </c>
      <c r="C187" s="5">
        <v>1445.5976587546934</v>
      </c>
      <c r="D187" s="304">
        <v>1.9130661185975706</v>
      </c>
    </row>
    <row r="188" spans="2:4" x14ac:dyDescent="0.25">
      <c r="B188">
        <f t="shared" si="1"/>
        <v>1.0000000000000004</v>
      </c>
      <c r="C188" s="5">
        <v>1481.2323101898139</v>
      </c>
      <c r="D188" s="304">
        <v>1.8761205870648314</v>
      </c>
    </row>
    <row r="189" spans="2:4" x14ac:dyDescent="0.25">
      <c r="B189">
        <f t="shared" si="1"/>
        <v>1.0250000000000004</v>
      </c>
      <c r="C189" s="5">
        <v>1516.798196239374</v>
      </c>
      <c r="D189" s="304">
        <v>1.8409772765824699</v>
      </c>
    </row>
    <row r="190" spans="2:4" x14ac:dyDescent="0.25">
      <c r="B190">
        <f t="shared" si="1"/>
        <v>1.0500000000000003</v>
      </c>
      <c r="C190" s="5">
        <v>1552.2955157598199</v>
      </c>
      <c r="D190" s="304">
        <v>1.8075074570754588</v>
      </c>
    </row>
    <row r="191" spans="2:4" x14ac:dyDescent="0.25">
      <c r="B191">
        <f t="shared" si="1"/>
        <v>1.0750000000000002</v>
      </c>
      <c r="C191" s="5">
        <v>1587.7244668415958</v>
      </c>
      <c r="D191" s="304">
        <v>1.7755943733594721</v>
      </c>
    </row>
    <row r="192" spans="2:4" x14ac:dyDescent="0.25">
      <c r="B192">
        <f t="shared" si="1"/>
        <v>1.1000000000000001</v>
      </c>
      <c r="C192" s="5">
        <v>1623.0852468128305</v>
      </c>
      <c r="D192" s="304">
        <v>1.7451318843578476</v>
      </c>
    </row>
    <row r="193" spans="2:4" x14ac:dyDescent="0.25">
      <c r="B193">
        <f t="shared" si="1"/>
        <v>1.125</v>
      </c>
      <c r="C193" s="5">
        <v>1658.3780522429979</v>
      </c>
      <c r="D193" s="304">
        <v>1.7160232837562954</v>
      </c>
    </row>
    <row r="194" spans="2:4" x14ac:dyDescent="0.25">
      <c r="B194">
        <f t="shared" si="1"/>
        <v>1.1499999999999999</v>
      </c>
      <c r="C194" s="5">
        <v>1693.603078946561</v>
      </c>
      <c r="D194" s="304">
        <v>1.6881802744852457</v>
      </c>
    </row>
    <row r="195" spans="2:4" x14ac:dyDescent="0.25">
      <c r="B195">
        <f t="shared" si="1"/>
        <v>1.1749999999999998</v>
      </c>
      <c r="C195" s="5">
        <v>1728.7605219865939</v>
      </c>
      <c r="D195" s="304">
        <v>1.6615220741193468</v>
      </c>
    </row>
    <row r="196" spans="2:4" x14ac:dyDescent="0.25">
      <c r="B196">
        <f t="shared" si="1"/>
        <v>1.1999999999999997</v>
      </c>
      <c r="C196" s="5">
        <v>1763.8505756783807</v>
      </c>
      <c r="D196" s="304">
        <v>1.6359746321020274</v>
      </c>
    </row>
    <row r="197" spans="2:4" x14ac:dyDescent="0.25">
      <c r="B197">
        <f t="shared" si="1"/>
        <v>1.2249999999999996</v>
      </c>
      <c r="C197" s="5">
        <v>1798.873433592998</v>
      </c>
      <c r="D197" s="304">
        <v>1.6114699428201085</v>
      </c>
    </row>
    <row r="198" spans="2:4" x14ac:dyDescent="0.25">
      <c r="B198">
        <f t="shared" si="1"/>
        <v>1.2499999999999996</v>
      </c>
      <c r="C198" s="5">
        <v>1833.8292885608714</v>
      </c>
      <c r="D198" s="304">
        <v>1.5879454411094662</v>
      </c>
    </row>
    <row r="199" spans="2:4" x14ac:dyDescent="0.25">
      <c r="B199">
        <f t="shared" si="1"/>
        <v>1.2749999999999995</v>
      </c>
      <c r="C199" s="5">
        <v>1868.718332675317</v>
      </c>
      <c r="D199" s="304">
        <v>1.5653434688776728</v>
      </c>
    </row>
    <row r="200" spans="2:4" x14ac:dyDescent="0.25">
      <c r="B200">
        <f t="shared" si="1"/>
        <v>1.2999999999999994</v>
      </c>
      <c r="C200" s="5">
        <v>1903.540757296058</v>
      </c>
      <c r="D200" s="304">
        <v>1.5436108032701792</v>
      </c>
    </row>
    <row r="201" spans="2:4" x14ac:dyDescent="0.25">
      <c r="B201">
        <f t="shared" si="1"/>
        <v>1.3249999999999993</v>
      </c>
      <c r="C201" s="5">
        <v>1938.2967530527253</v>
      </c>
      <c r="D201" s="304">
        <v>1.5226982382516479</v>
      </c>
    </row>
    <row r="202" spans="2:4" x14ac:dyDescent="0.25">
      <c r="B202">
        <f t="shared" si="1"/>
        <v>1.3499999999999992</v>
      </c>
      <c r="C202" s="5">
        <v>1972.9865098483344</v>
      </c>
      <c r="D202" s="304">
        <v>1.5025602126782474</v>
      </c>
    </row>
    <row r="203" spans="2:4" x14ac:dyDescent="0.25">
      <c r="B203">
        <f t="shared" si="1"/>
        <v>1.3749999999999991</v>
      </c>
      <c r="C203" s="5">
        <v>2007.6102168627456</v>
      </c>
      <c r="D203" s="304">
        <v>1.4831544789438791</v>
      </c>
    </row>
    <row r="204" spans="2:4" x14ac:dyDescent="0.25">
      <c r="B204">
        <f t="shared" si="1"/>
        <v>1.399999999999999</v>
      </c>
      <c r="C204" s="5">
        <v>2042.1680625561014</v>
      </c>
      <c r="D204" s="304">
        <v>1.4644418071285954</v>
      </c>
    </row>
    <row r="205" spans="2:4" x14ac:dyDescent="0.25">
      <c r="B205">
        <f t="shared" si="1"/>
        <v>1.4249999999999989</v>
      </c>
      <c r="C205" s="5">
        <v>2076.6602346722466</v>
      </c>
      <c r="D205" s="304">
        <v>1.4463857202892869</v>
      </c>
    </row>
    <row r="206" spans="2:4" x14ac:dyDescent="0.25">
      <c r="B206">
        <f t="shared" si="1"/>
        <v>1.4499999999999988</v>
      </c>
      <c r="C206" s="5">
        <v>2111.0869202421295</v>
      </c>
      <c r="D206" s="304">
        <v>1.4289522571340922</v>
      </c>
    </row>
    <row r="207" spans="2:4" x14ac:dyDescent="0.25">
      <c r="B207">
        <f t="shared" si="1"/>
        <v>1.4749999999999988</v>
      </c>
      <c r="C207" s="5">
        <v>2145.4483055871788</v>
      </c>
      <c r="D207" s="304">
        <v>1.4121097588316165</v>
      </c>
    </row>
    <row r="208" spans="2:4" x14ac:dyDescent="0.25">
      <c r="B208">
        <f t="shared" si="1"/>
        <v>1.4999999999999987</v>
      </c>
      <c r="C208" s="5">
        <v>2179.7445763226701</v>
      </c>
      <c r="D208" s="304">
        <v>1.3958286771392228</v>
      </c>
    </row>
    <row r="209" spans="2:4" x14ac:dyDescent="0.25">
      <c r="B209">
        <f t="shared" si="1"/>
        <v>1.5249999999999986</v>
      </c>
      <c r="C209" s="5">
        <v>2213.9759173610637</v>
      </c>
      <c r="D209" s="304">
        <v>1.3800814014039569</v>
      </c>
    </row>
    <row r="210" spans="2:4" x14ac:dyDescent="0.25">
      <c r="B210">
        <f t="shared" si="1"/>
        <v>1.5499999999999985</v>
      </c>
      <c r="C210" s="5">
        <v>2248.1425129153299</v>
      </c>
      <c r="D210" s="304">
        <v>1.3648421023053123</v>
      </c>
    </row>
    <row r="211" spans="2:4" x14ac:dyDescent="0.25">
      <c r="B211">
        <f t="shared" si="1"/>
        <v>1.5749999999999984</v>
      </c>
      <c r="C211" s="5">
        <v>2282.2445465022524</v>
      </c>
      <c r="D211" s="304">
        <v>1.3500865904796411</v>
      </c>
    </row>
    <row r="212" spans="2:4" x14ac:dyDescent="0.25">
      <c r="B212">
        <f t="shared" si="1"/>
        <v>1.5999999999999983</v>
      </c>
      <c r="C212" s="5">
        <v>2316.2822009457163</v>
      </c>
      <c r="D212" s="304">
        <v>1.3357921883985215</v>
      </c>
    </row>
    <row r="213" spans="2:4" x14ac:dyDescent="0.25">
      <c r="B213">
        <f t="shared" si="1"/>
        <v>1.6249999999999982</v>
      </c>
      <c r="C213" s="5">
        <v>2350.2556583799719</v>
      </c>
      <c r="D213" s="304">
        <v>1.3219376140737444</v>
      </c>
    </row>
    <row r="214" spans="2:4" x14ac:dyDescent="0.25">
      <c r="B214">
        <f t="shared" si="1"/>
        <v>1.6499999999999981</v>
      </c>
      <c r="C214" s="5">
        <v>2384.1651002528865</v>
      </c>
      <c r="D214" s="304">
        <v>1.3085028753345664</v>
      </c>
    </row>
    <row r="215" spans="2:4" x14ac:dyDescent="0.25">
      <c r="B215">
        <f t="shared" si="1"/>
        <v>1.674999999999998</v>
      </c>
      <c r="C215" s="5">
        <v>2418.010707329172</v>
      </c>
      <c r="D215" s="304">
        <v>1.2954691735726773</v>
      </c>
    </row>
    <row r="216" spans="2:4" x14ac:dyDescent="0.25">
      <c r="B216">
        <f t="shared" si="1"/>
        <v>1.699999999999998</v>
      </c>
      <c r="C216" s="5">
        <v>2451.7926596935981</v>
      </c>
      <c r="D216" s="304">
        <v>1.2828188159802558</v>
      </c>
    </row>
    <row r="217" spans="2:4" x14ac:dyDescent="0.25">
      <c r="B217">
        <f t="shared" si="1"/>
        <v>1.7249999999999979</v>
      </c>
      <c r="C217" s="5">
        <v>2485.511136754189</v>
      </c>
      <c r="D217" s="304">
        <v>1.2705351354194985</v>
      </c>
    </row>
    <row r="218" spans="2:4" x14ac:dyDescent="0.25">
      <c r="B218">
        <f t="shared" si="1"/>
        <v>1.7499999999999978</v>
      </c>
      <c r="C218" s="5">
        <v>2519.1663172453927</v>
      </c>
      <c r="D218" s="304">
        <v>1.258602417160477</v>
      </c>
    </row>
    <row r="219" spans="2:4" x14ac:dyDescent="0.25">
      <c r="B219">
        <f t="shared" si="1"/>
        <v>1.7749999999999977</v>
      </c>
      <c r="C219" s="5">
        <v>2552.7583792312466</v>
      </c>
      <c r="D219" s="304">
        <v>1.2470058318101607</v>
      </c>
    </row>
    <row r="220" spans="2:4" x14ac:dyDescent="0.25">
      <c r="B220">
        <f t="shared" si="1"/>
        <v>1.7999999999999976</v>
      </c>
      <c r="C220" s="5">
        <v>2586.2875001085145</v>
      </c>
      <c r="D220" s="304">
        <v>1.2357313738306863</v>
      </c>
    </row>
    <row r="221" spans="2:4" x14ac:dyDescent="0.25">
      <c r="B221">
        <f t="shared" si="1"/>
        <v>1.8249999999999975</v>
      </c>
      <c r="C221" s="5">
        <v>2619.753856609806</v>
      </c>
      <c r="D221" s="304">
        <v>1.2247658051109234</v>
      </c>
    </row>
    <row r="222" spans="2:4" x14ac:dyDescent="0.25">
      <c r="B222">
        <f t="shared" si="1"/>
        <v>1.8499999999999974</v>
      </c>
      <c r="C222" s="5">
        <v>2653.1576248066885</v>
      </c>
      <c r="D222" s="304">
        <v>1.2140966031133162</v>
      </c>
    </row>
    <row r="223" spans="2:4" x14ac:dyDescent="0.25">
      <c r="B223">
        <f t="shared" si="1"/>
        <v>1.8749999999999973</v>
      </c>
      <c r="C223" s="5">
        <v>2686.4989801127713</v>
      </c>
      <c r="D223" s="304">
        <v>1.2037119131689786</v>
      </c>
    </row>
    <row r="224" spans="2:4" x14ac:dyDescent="0.25">
      <c r="B224">
        <f t="shared" si="1"/>
        <v>1.8999999999999972</v>
      </c>
      <c r="C224" s="5">
        <v>2719.778097286774</v>
      </c>
      <c r="D224" s="304">
        <v>1.1936005045389662</v>
      </c>
    </row>
    <row r="225" spans="2:4" x14ac:dyDescent="0.25">
      <c r="B225">
        <f t="shared" si="1"/>
        <v>1.9249999999999972</v>
      </c>
      <c r="C225" s="5">
        <v>2752.995150435584</v>
      </c>
      <c r="D225" s="304">
        <v>1.183751729899343</v>
      </c>
    </row>
    <row r="226" spans="2:4" x14ac:dyDescent="0.25">
      <c r="B226">
        <f t="shared" ref="B226:B246" si="2">B225+0.025</f>
        <v>1.9499999999999971</v>
      </c>
      <c r="C226" s="5">
        <v>2786.1503130172905</v>
      </c>
      <c r="D226" s="304">
        <v>1.1741554879427876</v>
      </c>
    </row>
    <row r="227" spans="2:4" x14ac:dyDescent="0.25">
      <c r="B227">
        <f t="shared" si="2"/>
        <v>1.974999999999997</v>
      </c>
      <c r="C227" s="5">
        <v>2819.243757844205</v>
      </c>
      <c r="D227" s="304">
        <v>1.1648021888205751</v>
      </c>
    </row>
    <row r="228" spans="2:4" x14ac:dyDescent="0.25">
      <c r="B228">
        <f t="shared" si="2"/>
        <v>1.9999999999999969</v>
      </c>
      <c r="C228" s="5">
        <v>2852.2756570858628</v>
      </c>
      <c r="D228" s="304">
        <v>1.1556827221764177</v>
      </c>
    </row>
    <row r="229" spans="2:4" x14ac:dyDescent="0.25">
      <c r="B229">
        <f t="shared" si="2"/>
        <v>2.0249999999999968</v>
      </c>
      <c r="C229" s="5">
        <v>2885.2461822720079</v>
      </c>
      <c r="D229" s="304">
        <v>1.1467884275481657</v>
      </c>
    </row>
    <row r="230" spans="2:4" x14ac:dyDescent="0.25">
      <c r="B230">
        <f t="shared" si="2"/>
        <v>2.0499999999999967</v>
      </c>
      <c r="C230" s="5">
        <v>2918.1555042955647</v>
      </c>
      <c r="D230" s="304">
        <v>1.138111066935237</v>
      </c>
    </row>
    <row r="231" spans="2:4" x14ac:dyDescent="0.25">
      <c r="B231">
        <f t="shared" si="2"/>
        <v>2.0749999999999966</v>
      </c>
      <c r="C231" s="5">
        <v>2951.0037934155876</v>
      </c>
      <c r="D231" s="304">
        <v>1.1296427993491256</v>
      </c>
    </row>
    <row r="232" spans="2:4" x14ac:dyDescent="0.25">
      <c r="B232">
        <f t="shared" si="2"/>
        <v>2.0999999999999965</v>
      </c>
      <c r="C232" s="5">
        <v>2983.7912192602012</v>
      </c>
      <c r="D232" s="304">
        <v>1.1213761571817313</v>
      </c>
    </row>
    <row r="233" spans="2:4" x14ac:dyDescent="0.25">
      <c r="B233">
        <f t="shared" si="2"/>
        <v>2.1249999999999964</v>
      </c>
      <c r="C233" s="5">
        <v>3016.5179508295141</v>
      </c>
      <c r="D233" s="304">
        <v>1.1133040242418053</v>
      </c>
    </row>
    <row r="234" spans="2:4" x14ac:dyDescent="0.25">
      <c r="B234">
        <f t="shared" si="2"/>
        <v>2.1499999999999964</v>
      </c>
      <c r="C234" s="5">
        <v>3049.1841564985298</v>
      </c>
      <c r="D234" s="304">
        <v>1.1054196153237379</v>
      </c>
    </row>
    <row r="235" spans="2:4" x14ac:dyDescent="0.25">
      <c r="B235">
        <f t="shared" si="2"/>
        <v>2.1749999999999963</v>
      </c>
      <c r="C235" s="5">
        <v>3081.790004020027</v>
      </c>
      <c r="D235" s="304">
        <v>1.0977164571853957</v>
      </c>
    </row>
    <row r="236" spans="2:4" x14ac:dyDescent="0.25">
      <c r="B236">
        <f t="shared" si="2"/>
        <v>2.1999999999999962</v>
      </c>
      <c r="C236" s="5">
        <v>3114.3356605274375</v>
      </c>
      <c r="D236" s="304">
        <v>1.0901883708229256</v>
      </c>
    </row>
    <row r="237" spans="2:4" x14ac:dyDescent="0.25">
      <c r="B237">
        <f t="shared" si="2"/>
        <v>2.2249999999999961</v>
      </c>
      <c r="C237" s="5">
        <v>3146.8212925376984</v>
      </c>
      <c r="D237" s="304">
        <v>1.0828294549405109</v>
      </c>
    </row>
    <row r="238" spans="2:4" x14ac:dyDescent="0.25">
      <c r="B238">
        <f t="shared" si="2"/>
        <v>2.249999999999996</v>
      </c>
      <c r="C238" s="5">
        <v>3179.2470659540922</v>
      </c>
      <c r="D238" s="304">
        <v>1.0756340705221492</v>
      </c>
    </row>
    <row r="239" spans="2:4" x14ac:dyDescent="0.25">
      <c r="B239">
        <f t="shared" si="2"/>
        <v>2.2749999999999959</v>
      </c>
      <c r="C239" s="5">
        <v>3211.6131460690717</v>
      </c>
      <c r="D239" s="304">
        <v>1.0685968264206753</v>
      </c>
    </row>
    <row r="240" spans="2:4" x14ac:dyDescent="0.25">
      <c r="B240">
        <f t="shared" si="2"/>
        <v>2.2999999999999958</v>
      </c>
      <c r="C240" s="5">
        <v>3243.9196975670689</v>
      </c>
      <c r="D240" s="304">
        <v>1.0617125658866244</v>
      </c>
    </row>
    <row r="241" spans="2:4" x14ac:dyDescent="0.25">
      <c r="B241">
        <f t="shared" si="2"/>
        <v>2.3249999999999957</v>
      </c>
      <c r="C241" s="5">
        <v>3276.166884527287</v>
      </c>
      <c r="D241" s="304">
        <v>1.0549763539662094</v>
      </c>
    </row>
    <row r="242" spans="2:4" x14ac:dyDescent="0.25">
      <c r="B242">
        <f t="shared" si="2"/>
        <v>2.3499999999999956</v>
      </c>
      <c r="C242" s="5">
        <v>3308.3548704264808</v>
      </c>
      <c r="D242" s="304">
        <v>1.0483834657036752</v>
      </c>
    </row>
    <row r="243" spans="2:4" x14ac:dyDescent="0.25">
      <c r="B243">
        <f t="shared" si="2"/>
        <v>2.3749999999999956</v>
      </c>
      <c r="C243" s="5">
        <v>3340.4838181417158</v>
      </c>
      <c r="D243" s="304">
        <v>1.0419293750887733</v>
      </c>
    </row>
    <row r="244" spans="2:4" x14ac:dyDescent="0.25">
      <c r="B244">
        <f t="shared" si="2"/>
        <v>2.3999999999999955</v>
      </c>
      <c r="C244" s="5">
        <v>3372.5538899531171</v>
      </c>
      <c r="D244" s="304">
        <v>1.0356097446950152</v>
      </c>
    </row>
    <row r="245" spans="2:4" x14ac:dyDescent="0.25">
      <c r="B245">
        <f t="shared" si="2"/>
        <v>2.4249999999999954</v>
      </c>
      <c r="C245" s="5">
        <v>3404.5652475466009</v>
      </c>
      <c r="D245" s="304">
        <v>1.0294204159588605</v>
      </c>
    </row>
    <row r="246" spans="2:4" x14ac:dyDescent="0.25">
      <c r="B246">
        <f t="shared" si="2"/>
        <v>2.4499999999999953</v>
      </c>
      <c r="C246" s="5">
        <v>3436.5180520165941</v>
      </c>
      <c r="D246" s="304">
        <v>1.0233574000540557</v>
      </c>
    </row>
  </sheetData>
  <mergeCells count="8">
    <mergeCell ref="A80:A86"/>
    <mergeCell ref="A74:A79"/>
    <mergeCell ref="A5:A15"/>
    <mergeCell ref="C5:D5"/>
    <mergeCell ref="A16:A33"/>
    <mergeCell ref="A34:A40"/>
    <mergeCell ref="A43:A60"/>
    <mergeCell ref="A61:A73"/>
  </mergeCells>
  <conditionalFormatting sqref="I25:I45">
    <cfRule type="cellIs" dxfId="83" priority="2" operator="lessThan">
      <formula>0</formula>
    </cfRule>
    <cfRule type="cellIs" dxfId="82" priority="3" operator="greaterThan">
      <formula>0</formula>
    </cfRule>
  </conditionalFormatting>
  <conditionalFormatting sqref="L37:L85">
    <cfRule type="colorScale" priority="1">
      <colorScale>
        <cfvo type="min"/>
        <cfvo type="percentile" val="50"/>
        <cfvo type="max"/>
        <color rgb="FFF8696B"/>
        <color rgb="FFFFEB84"/>
        <color rgb="FF63BE7B"/>
      </colorScale>
    </cfRule>
  </conditionalFormatting>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press_data!$A$2:$A$13</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pageSetUpPr fitToPage="1"/>
  </sheetPr>
  <dimension ref="A1:AF93"/>
  <sheetViews>
    <sheetView topLeftCell="E75" zoomScale="80" zoomScaleNormal="80" zoomScaleSheetLayoutView="100" workbookViewId="0">
      <selection activeCell="T28" sqref="T28"/>
    </sheetView>
  </sheetViews>
  <sheetFormatPr baseColWidth="10" defaultColWidth="9.140625" defaultRowHeight="15" x14ac:dyDescent="0.25"/>
  <cols>
    <col min="1" max="1" width="4.42578125" hidden="1" customWidth="1"/>
    <col min="2" max="2" width="17.28515625" hidden="1" customWidth="1"/>
    <col min="3" max="3" width="23.85546875" hidden="1" customWidth="1"/>
    <col min="4" max="4" width="9" hidden="1" customWidth="1"/>
    <col min="5" max="5" width="7.42578125" customWidth="1"/>
    <col min="6" max="6" width="25.42578125" bestFit="1" customWidth="1"/>
    <col min="7" max="8" width="11.7109375" customWidth="1"/>
    <col min="9" max="15" width="11.42578125" customWidth="1"/>
    <col min="16" max="16" width="12.7109375" customWidth="1"/>
    <col min="17" max="19" width="11.42578125" customWidth="1"/>
    <col min="24" max="24" width="11" customWidth="1"/>
    <col min="25" max="25" width="21" bestFit="1" customWidth="1"/>
    <col min="26" max="26" width="25.28515625" bestFit="1" customWidth="1"/>
    <col min="31" max="31" width="21" bestFit="1" customWidth="1"/>
    <col min="32" max="32" width="23.7109375" bestFit="1" customWidth="1"/>
  </cols>
  <sheetData>
    <row r="1" spans="1:29" s="135" customFormat="1" ht="15" customHeight="1" thickBot="1" x14ac:dyDescent="0.3">
      <c r="F1" s="210"/>
      <c r="G1" s="135" t="str">
        <f ca="1">SUBSTITUTE(SUBSTITUTE(SUBSTITUTE(CONCATENATE(TEXT(TODAY(),"JJJJMMTT"),"_Mach-ID_",IF(G3="",G2,G3),"_",G4)," ","_"),"/","_"),"\","_")</f>
        <v>20221027_Mach-ID_000000-01_B65201_Kaessbohrer_</v>
      </c>
      <c r="I1" s="174"/>
      <c r="J1" s="174"/>
      <c r="K1" s="174"/>
      <c r="L1" s="174"/>
      <c r="M1" s="174"/>
      <c r="O1" s="135" t="s">
        <v>232</v>
      </c>
      <c r="P1" s="135" t="str">
        <f>Benutzername()</f>
        <v>fxt01</v>
      </c>
    </row>
    <row r="2" spans="1:29" s="135" customFormat="1" ht="15" customHeight="1" x14ac:dyDescent="0.25">
      <c r="F2" s="211" t="s">
        <v>233</v>
      </c>
      <c r="G2" s="211">
        <v>0</v>
      </c>
      <c r="H2" s="212"/>
      <c r="I2" s="174"/>
      <c r="J2" s="294"/>
      <c r="K2" s="295"/>
      <c r="L2" s="295"/>
      <c r="M2" s="295"/>
      <c r="N2" s="295"/>
      <c r="O2" s="295"/>
      <c r="P2" s="295"/>
      <c r="Q2" s="296"/>
    </row>
    <row r="3" spans="1:29" s="135" customFormat="1" ht="15" customHeight="1" x14ac:dyDescent="0.25">
      <c r="F3" s="239" t="s">
        <v>234</v>
      </c>
      <c r="G3" s="244" t="s">
        <v>235</v>
      </c>
      <c r="H3" s="240"/>
      <c r="I3" s="174"/>
      <c r="J3" s="297"/>
      <c r="K3" s="298"/>
      <c r="L3" s="298"/>
      <c r="M3" s="298"/>
      <c r="N3" s="298"/>
      <c r="O3" s="298"/>
      <c r="P3" s="298"/>
      <c r="Q3" s="299"/>
    </row>
    <row r="4" spans="1:29" s="135" customFormat="1" ht="15" customHeight="1" x14ac:dyDescent="0.25">
      <c r="F4" s="213" t="s">
        <v>236</v>
      </c>
      <c r="G4" s="213" t="s">
        <v>237</v>
      </c>
      <c r="H4" s="214"/>
      <c r="I4" s="174"/>
      <c r="J4" s="297"/>
      <c r="K4" s="298"/>
      <c r="L4" s="298"/>
      <c r="M4" s="298"/>
      <c r="N4" s="298"/>
      <c r="O4" s="298"/>
      <c r="P4" s="298"/>
      <c r="Q4" s="299"/>
    </row>
    <row r="5" spans="1:29" s="135" customFormat="1" ht="15" customHeight="1" x14ac:dyDescent="0.25">
      <c r="F5" s="213" t="s">
        <v>98</v>
      </c>
      <c r="G5" s="213" t="s">
        <v>238</v>
      </c>
      <c r="H5" s="214"/>
      <c r="I5" s="136"/>
      <c r="J5" s="297"/>
      <c r="K5" s="298"/>
      <c r="L5" s="298"/>
      <c r="M5" s="298"/>
      <c r="N5" s="298"/>
      <c r="O5" s="298"/>
      <c r="P5" s="298"/>
      <c r="Q5" s="299"/>
    </row>
    <row r="6" spans="1:29" s="135" customFormat="1" ht="15" customHeight="1" x14ac:dyDescent="0.25">
      <c r="F6" s="18" t="s">
        <v>107</v>
      </c>
      <c r="G6" s="18">
        <v>20000</v>
      </c>
      <c r="H6" s="203" t="s">
        <v>239</v>
      </c>
      <c r="I6" s="136"/>
      <c r="J6" s="297"/>
      <c r="K6" s="298"/>
      <c r="L6" s="298"/>
      <c r="M6" s="298"/>
      <c r="N6" s="298"/>
      <c r="O6" s="298"/>
      <c r="P6" s="298"/>
      <c r="Q6" s="299"/>
    </row>
    <row r="7" spans="1:29" s="135" customFormat="1" ht="15" customHeight="1" x14ac:dyDescent="0.25">
      <c r="F7" s="18" t="s">
        <v>240</v>
      </c>
      <c r="G7" s="18" t="s">
        <v>344</v>
      </c>
      <c r="H7" s="203"/>
      <c r="I7" s="136"/>
      <c r="J7" s="297"/>
      <c r="K7" s="298"/>
      <c r="L7" s="298"/>
      <c r="M7" s="298"/>
      <c r="N7" s="298"/>
      <c r="O7" s="298"/>
      <c r="P7" s="298"/>
      <c r="Q7" s="299"/>
    </row>
    <row r="8" spans="1:29" s="135" customFormat="1" ht="15" customHeight="1" x14ac:dyDescent="0.25">
      <c r="F8" s="18" t="s">
        <v>242</v>
      </c>
      <c r="G8" s="18" t="s">
        <v>243</v>
      </c>
      <c r="H8" s="203"/>
      <c r="I8" s="136">
        <f>VLOOKUP(G8,complexity!B2:C7,2,FALSE)</f>
        <v>0.8</v>
      </c>
      <c r="J8" s="297"/>
      <c r="K8" s="298"/>
      <c r="L8" s="298"/>
      <c r="M8" s="298"/>
      <c r="N8" s="298"/>
      <c r="O8" s="298"/>
      <c r="P8" s="298"/>
      <c r="Q8" s="299"/>
    </row>
    <row r="9" spans="1:29" s="135" customFormat="1" ht="15" hidden="1" customHeight="1" x14ac:dyDescent="0.25">
      <c r="F9" s="18" t="s">
        <v>244</v>
      </c>
      <c r="G9" s="18">
        <v>1</v>
      </c>
      <c r="H9" s="203" t="s">
        <v>206</v>
      </c>
      <c r="I9" s="136"/>
      <c r="J9" s="297"/>
      <c r="K9" s="298"/>
      <c r="L9" s="298"/>
      <c r="M9" s="298"/>
      <c r="N9" s="298"/>
      <c r="O9" s="298"/>
      <c r="P9" s="298"/>
      <c r="Q9" s="299"/>
    </row>
    <row r="10" spans="1:29" s="135" customFormat="1" ht="15" hidden="1" customHeight="1" x14ac:dyDescent="0.25">
      <c r="F10" s="18" t="s">
        <v>245</v>
      </c>
      <c r="G10" s="18">
        <v>50</v>
      </c>
      <c r="H10" s="203" t="s">
        <v>206</v>
      </c>
      <c r="I10" s="136"/>
      <c r="J10" s="297"/>
      <c r="K10" s="298"/>
      <c r="L10" s="298"/>
      <c r="M10" s="298"/>
      <c r="N10" s="298"/>
      <c r="O10" s="298"/>
      <c r="P10" s="298"/>
      <c r="Q10" s="299"/>
    </row>
    <row r="11" spans="1:29" s="135" customFormat="1" ht="15" customHeight="1" x14ac:dyDescent="0.25">
      <c r="A11" s="136"/>
      <c r="B11" s="136"/>
      <c r="C11" s="136"/>
      <c r="D11" s="136"/>
      <c r="E11" s="136"/>
      <c r="F11" s="19" t="s">
        <v>112</v>
      </c>
      <c r="G11" s="19">
        <v>400</v>
      </c>
      <c r="H11" s="204" t="s">
        <v>206</v>
      </c>
      <c r="I11" s="136"/>
      <c r="J11" s="297"/>
      <c r="K11" s="298"/>
      <c r="L11" s="298"/>
      <c r="M11" s="298"/>
      <c r="N11" s="298"/>
      <c r="O11" s="298"/>
      <c r="P11" s="298"/>
      <c r="Q11" s="299"/>
    </row>
    <row r="12" spans="1:29" s="135" customFormat="1" ht="15" customHeight="1" x14ac:dyDescent="0.25">
      <c r="A12" s="136"/>
      <c r="B12" s="136"/>
      <c r="C12" s="136"/>
      <c r="D12" s="136"/>
      <c r="E12" s="136"/>
      <c r="F12" s="19" t="s">
        <v>114</v>
      </c>
      <c r="G12" s="19">
        <v>100</v>
      </c>
      <c r="H12" s="204" t="s">
        <v>206</v>
      </c>
      <c r="I12" s="136"/>
      <c r="J12" s="297"/>
      <c r="K12" s="298"/>
      <c r="L12" s="298"/>
      <c r="M12" s="298"/>
      <c r="N12" s="298"/>
      <c r="O12" s="298"/>
      <c r="P12" s="298"/>
      <c r="Q12" s="299"/>
      <c r="AB12" s="250" t="s">
        <v>246</v>
      </c>
      <c r="AC12" s="250"/>
    </row>
    <row r="13" spans="1:29" s="135" customFormat="1" ht="15" customHeight="1" thickBot="1" x14ac:dyDescent="0.3">
      <c r="A13" s="136"/>
      <c r="B13" s="136"/>
      <c r="C13" s="136"/>
      <c r="D13" s="136"/>
      <c r="E13" s="136"/>
      <c r="F13" s="19" t="s">
        <v>103</v>
      </c>
      <c r="G13" s="19">
        <v>6082</v>
      </c>
      <c r="H13" s="204" t="s">
        <v>247</v>
      </c>
      <c r="I13" s="136">
        <f>VLOOKUP(G13,alloys!A2:B10,2,FALSE)</f>
        <v>0.5</v>
      </c>
      <c r="J13" s="297"/>
      <c r="K13" s="298"/>
      <c r="L13" s="298"/>
      <c r="M13" s="298"/>
      <c r="N13" s="298"/>
      <c r="O13" s="298"/>
      <c r="P13" s="298"/>
      <c r="Q13" s="299"/>
      <c r="Y13" s="135" t="s">
        <v>248</v>
      </c>
      <c r="Z13" s="219">
        <v>0</v>
      </c>
      <c r="AA13" s="135" t="s">
        <v>249</v>
      </c>
      <c r="AB13" s="251">
        <v>120</v>
      </c>
      <c r="AC13" s="251" t="s">
        <v>250</v>
      </c>
    </row>
    <row r="14" spans="1:29" s="135" customFormat="1" ht="15" customHeight="1" x14ac:dyDescent="0.25">
      <c r="A14" s="136"/>
      <c r="B14" s="136"/>
      <c r="C14" s="136"/>
      <c r="D14" s="136"/>
      <c r="E14" s="136"/>
      <c r="F14" s="19" t="s">
        <v>251</v>
      </c>
      <c r="G14" s="19" t="s">
        <v>252</v>
      </c>
      <c r="H14" s="204"/>
      <c r="I14" s="136">
        <f>VLOOKUP(G14,surface!A2:B5,2,FALSE)</f>
        <v>1</v>
      </c>
      <c r="J14" s="297"/>
      <c r="K14" s="298"/>
      <c r="L14" s="298"/>
      <c r="M14" s="298"/>
      <c r="N14" s="298"/>
      <c r="O14" s="298"/>
      <c r="P14" s="298"/>
      <c r="Q14" s="299"/>
      <c r="X14" s="135" t="s">
        <v>253</v>
      </c>
      <c r="Y14" s="219">
        <v>1</v>
      </c>
      <c r="Z14" s="230">
        <f>Z13*Y14*($G$6/1000)*($G$15/1000)</f>
        <v>0</v>
      </c>
      <c r="AA14" s="135" t="s">
        <v>254</v>
      </c>
      <c r="AB14" s="253" t="s">
        <v>255</v>
      </c>
      <c r="AC14" s="253"/>
    </row>
    <row r="15" spans="1:29" s="135" customFormat="1" ht="15" customHeight="1" thickBot="1" x14ac:dyDescent="0.3">
      <c r="A15" s="136"/>
      <c r="B15" s="136"/>
      <c r="C15" s="136"/>
      <c r="D15" s="136"/>
      <c r="E15" s="136"/>
      <c r="F15" s="20" t="s">
        <v>115</v>
      </c>
      <c r="G15" s="20">
        <v>3050</v>
      </c>
      <c r="H15" s="205" t="s">
        <v>206</v>
      </c>
      <c r="I15" s="136"/>
      <c r="J15" s="297"/>
      <c r="K15" s="298"/>
      <c r="L15" s="298"/>
      <c r="M15" s="298"/>
      <c r="N15" s="298"/>
      <c r="O15" s="298"/>
      <c r="P15" s="298"/>
      <c r="Q15" s="299"/>
      <c r="Z15" s="249">
        <f>ROUND(IFERROR(IF(Z14&gt;0,AB13/Z14,AB15),0),2)</f>
        <v>0</v>
      </c>
      <c r="AA15" s="135" t="s">
        <v>256</v>
      </c>
      <c r="AB15" s="254">
        <v>0</v>
      </c>
      <c r="AC15" s="255" t="s">
        <v>256</v>
      </c>
    </row>
    <row r="16" spans="1:29" s="135" customFormat="1" ht="15" customHeight="1" thickBot="1" x14ac:dyDescent="0.3">
      <c r="A16" s="136"/>
      <c r="B16" s="136"/>
      <c r="C16" s="136"/>
      <c r="D16" s="136"/>
      <c r="E16" s="136"/>
      <c r="F16" s="20" t="s">
        <v>257</v>
      </c>
      <c r="G16" s="20" t="s">
        <v>258</v>
      </c>
      <c r="H16" s="205"/>
      <c r="I16" s="136">
        <f>I8*I13*I14</f>
        <v>0.4</v>
      </c>
      <c r="J16" s="297"/>
      <c r="K16" s="298"/>
      <c r="L16" s="298"/>
      <c r="M16" s="298"/>
      <c r="N16" s="298"/>
      <c r="O16" s="298"/>
      <c r="P16" s="298"/>
      <c r="Q16" s="299"/>
      <c r="AB16" s="252" t="s">
        <v>246</v>
      </c>
      <c r="AC16" s="252"/>
    </row>
    <row r="17" spans="1:32" s="135" customFormat="1" ht="15" customHeight="1" thickBot="1" x14ac:dyDescent="0.3">
      <c r="A17" s="136"/>
      <c r="B17" s="136"/>
      <c r="C17" s="136"/>
      <c r="D17" s="136"/>
      <c r="E17" s="136"/>
      <c r="F17" s="163" t="s">
        <v>214</v>
      </c>
      <c r="G17" s="163">
        <v>1</v>
      </c>
      <c r="H17" s="206" t="s">
        <v>247</v>
      </c>
      <c r="I17" s="136"/>
      <c r="J17" s="297"/>
      <c r="K17" s="298"/>
      <c r="L17" s="298"/>
      <c r="M17" s="298"/>
      <c r="N17" s="298"/>
      <c r="O17" s="298"/>
      <c r="P17" s="298"/>
      <c r="Q17" s="299"/>
      <c r="Y17" s="135" t="s">
        <v>259</v>
      </c>
      <c r="Z17" s="219">
        <v>0</v>
      </c>
      <c r="AA17" s="135" t="s">
        <v>249</v>
      </c>
      <c r="AB17" s="251">
        <v>120</v>
      </c>
      <c r="AC17" s="251" t="s">
        <v>250</v>
      </c>
    </row>
    <row r="18" spans="1:32" ht="15" customHeight="1" thickBot="1" x14ac:dyDescent="0.3">
      <c r="A18" s="136"/>
      <c r="B18" s="136"/>
      <c r="C18" s="136"/>
      <c r="D18" s="136"/>
      <c r="E18" s="136"/>
      <c r="F18" s="163" t="s">
        <v>260</v>
      </c>
      <c r="G18" s="163" t="s">
        <v>261</v>
      </c>
      <c r="H18" s="206" t="s">
        <v>206</v>
      </c>
      <c r="I18" s="136"/>
      <c r="J18" s="297"/>
      <c r="K18" s="298"/>
      <c r="L18" s="298"/>
      <c r="M18" s="298"/>
      <c r="N18" s="298"/>
      <c r="O18" s="298"/>
      <c r="P18" s="298"/>
      <c r="Q18" s="299"/>
      <c r="R18" s="135"/>
      <c r="S18" s="135"/>
      <c r="T18" s="135"/>
      <c r="U18" s="135"/>
      <c r="V18" s="135"/>
      <c r="W18" s="135"/>
      <c r="X18" s="135" t="s">
        <v>253</v>
      </c>
      <c r="Y18" s="219">
        <v>0.25</v>
      </c>
      <c r="Z18" s="230">
        <f>Z17*Y18*($G$6/1000)*($G$15/1000)</f>
        <v>0</v>
      </c>
      <c r="AA18" s="135" t="s">
        <v>254</v>
      </c>
      <c r="AB18" s="253" t="s">
        <v>255</v>
      </c>
      <c r="AC18" s="253"/>
      <c r="AD18" s="135"/>
      <c r="AE18" s="135"/>
      <c r="AF18" s="135"/>
    </row>
    <row r="19" spans="1:32" ht="15" customHeight="1" thickBot="1" x14ac:dyDescent="0.3">
      <c r="A19" s="136"/>
      <c r="B19" s="136"/>
      <c r="C19" s="136"/>
      <c r="D19" s="136"/>
      <c r="E19" s="136"/>
      <c r="F19" s="163" t="s">
        <v>262</v>
      </c>
      <c r="G19" s="163">
        <v>1</v>
      </c>
      <c r="H19" s="206" t="s">
        <v>263</v>
      </c>
      <c r="I19" s="136"/>
      <c r="J19" s="297"/>
      <c r="K19" s="298"/>
      <c r="L19" s="298"/>
      <c r="M19" s="298"/>
      <c r="N19" s="298"/>
      <c r="O19" s="298"/>
      <c r="P19" s="298"/>
      <c r="Q19" s="299"/>
      <c r="R19" s="135"/>
      <c r="S19" s="135"/>
      <c r="T19" s="135"/>
      <c r="U19" s="135"/>
      <c r="V19" s="135"/>
      <c r="W19" s="135"/>
      <c r="Y19" s="135"/>
      <c r="Z19" s="249">
        <f>IFERROR(IF(Z18&gt;0,AB17/Z18,AB19),0)</f>
        <v>0</v>
      </c>
      <c r="AA19" s="135" t="s">
        <v>256</v>
      </c>
      <c r="AB19" s="254">
        <v>0</v>
      </c>
      <c r="AC19" s="255" t="s">
        <v>256</v>
      </c>
      <c r="AD19" s="135"/>
      <c r="AE19" s="135"/>
      <c r="AF19" s="135"/>
    </row>
    <row r="20" spans="1:32" ht="15" customHeight="1" thickBot="1" x14ac:dyDescent="0.3">
      <c r="A20" s="136"/>
      <c r="B20" s="136"/>
      <c r="C20" s="136"/>
      <c r="D20" s="136"/>
      <c r="E20" s="136"/>
      <c r="F20" s="163" t="s">
        <v>134</v>
      </c>
      <c r="G20" s="163" t="s">
        <v>261</v>
      </c>
      <c r="H20" s="206" t="s">
        <v>247</v>
      </c>
      <c r="I20" s="136"/>
      <c r="J20" s="297"/>
      <c r="K20" s="298"/>
      <c r="L20" s="298"/>
      <c r="M20" s="298"/>
      <c r="N20" s="298"/>
      <c r="O20" s="298"/>
      <c r="P20" s="298"/>
      <c r="Q20" s="299"/>
      <c r="R20" s="135"/>
      <c r="S20" s="135"/>
      <c r="T20" s="135"/>
      <c r="U20" s="135"/>
      <c r="V20" s="135"/>
      <c r="W20" s="135"/>
      <c r="X20" s="135"/>
      <c r="Y20" s="135"/>
      <c r="AB20" s="252" t="s">
        <v>246</v>
      </c>
      <c r="AC20" s="252"/>
      <c r="AD20" s="135"/>
      <c r="AE20" s="135"/>
      <c r="AF20" s="135"/>
    </row>
    <row r="21" spans="1:32" ht="15" customHeight="1" thickBot="1" x14ac:dyDescent="0.3">
      <c r="A21" s="136"/>
      <c r="B21" s="136"/>
      <c r="C21" s="136"/>
      <c r="D21" s="136"/>
      <c r="E21" s="136"/>
      <c r="F21" s="163" t="s">
        <v>264</v>
      </c>
      <c r="G21" s="163">
        <v>40</v>
      </c>
      <c r="H21" s="206" t="s">
        <v>206</v>
      </c>
      <c r="I21" s="136"/>
      <c r="J21" s="297"/>
      <c r="K21" s="298"/>
      <c r="L21" s="298"/>
      <c r="M21" s="298"/>
      <c r="N21" s="298"/>
      <c r="O21" s="298"/>
      <c r="P21" s="298"/>
      <c r="Q21" s="299"/>
      <c r="R21" s="135"/>
      <c r="S21" s="135"/>
      <c r="T21" s="135"/>
      <c r="U21" s="135"/>
      <c r="V21" s="135"/>
      <c r="W21" s="219"/>
      <c r="X21" s="135"/>
      <c r="Y21" s="135" t="s">
        <v>265</v>
      </c>
      <c r="Z21" s="219">
        <v>0</v>
      </c>
      <c r="AA21" s="135" t="s">
        <v>249</v>
      </c>
      <c r="AB21" s="251">
        <v>120</v>
      </c>
      <c r="AC21" s="251" t="s">
        <v>250</v>
      </c>
      <c r="AD21" s="135"/>
      <c r="AE21" s="135"/>
      <c r="AF21" s="135"/>
    </row>
    <row r="22" spans="1:32" ht="15.75" thickBot="1" x14ac:dyDescent="0.3">
      <c r="A22" s="136"/>
      <c r="B22" s="136"/>
      <c r="C22" s="136"/>
      <c r="D22" s="136"/>
      <c r="E22" s="136"/>
      <c r="F22" s="163" t="s">
        <v>266</v>
      </c>
      <c r="G22" s="163" t="s">
        <v>261</v>
      </c>
      <c r="H22" s="206" t="s">
        <v>247</v>
      </c>
      <c r="I22" s="136"/>
      <c r="J22" s="297"/>
      <c r="K22" s="298"/>
      <c r="L22" s="298"/>
      <c r="M22" s="298"/>
      <c r="N22" s="298"/>
      <c r="O22" s="298"/>
      <c r="P22" s="298"/>
      <c r="Q22" s="299"/>
      <c r="R22" s="135"/>
      <c r="S22" s="135"/>
      <c r="T22" s="135"/>
      <c r="U22" s="135"/>
      <c r="V22" s="135"/>
      <c r="W22" s="135"/>
      <c r="X22" s="135" t="s">
        <v>253</v>
      </c>
      <c r="Y22" s="219">
        <v>1</v>
      </c>
      <c r="Z22" s="230">
        <f>Z21*Y22*($G$6/1000)*($G$15/1000)</f>
        <v>0</v>
      </c>
      <c r="AA22" s="135" t="s">
        <v>254</v>
      </c>
      <c r="AB22" s="253" t="s">
        <v>255</v>
      </c>
      <c r="AC22" s="253"/>
      <c r="AD22" s="135"/>
      <c r="AE22" s="135"/>
      <c r="AF22" s="135"/>
    </row>
    <row r="23" spans="1:32" ht="15.75" thickBot="1" x14ac:dyDescent="0.3">
      <c r="A23" s="136"/>
      <c r="B23" s="136"/>
      <c r="C23" s="136"/>
      <c r="D23" s="136"/>
      <c r="E23" s="136"/>
      <c r="F23" s="163" t="s">
        <v>267</v>
      </c>
      <c r="G23" s="266">
        <v>3</v>
      </c>
      <c r="H23" s="206" t="s">
        <v>268</v>
      </c>
      <c r="I23" s="136"/>
      <c r="J23" s="297"/>
      <c r="K23" s="298"/>
      <c r="L23" s="298"/>
      <c r="M23" s="298"/>
      <c r="N23" s="298"/>
      <c r="O23" s="298"/>
      <c r="P23" s="298"/>
      <c r="Q23" s="299"/>
      <c r="R23" s="135"/>
      <c r="S23" s="135"/>
      <c r="T23" s="135"/>
      <c r="U23" s="135"/>
      <c r="V23" s="135"/>
      <c r="W23" s="135"/>
      <c r="X23" s="135"/>
      <c r="Y23" s="135"/>
      <c r="Z23" s="249">
        <f>IFERROR(IF(Z22&gt;0,AB21/Z22,AB23),0)</f>
        <v>0</v>
      </c>
      <c r="AA23" s="135" t="s">
        <v>256</v>
      </c>
      <c r="AB23" s="254">
        <v>0</v>
      </c>
      <c r="AC23" s="255" t="s">
        <v>256</v>
      </c>
      <c r="AD23" s="135"/>
      <c r="AE23" s="135"/>
      <c r="AF23" s="135"/>
    </row>
    <row r="24" spans="1:32" ht="15" customHeight="1" thickBot="1" x14ac:dyDescent="0.3">
      <c r="A24" s="136"/>
      <c r="B24" s="136"/>
      <c r="C24" s="136"/>
      <c r="D24" s="136"/>
      <c r="E24" s="136"/>
      <c r="F24" s="163" t="s">
        <v>226</v>
      </c>
      <c r="G24" s="163" t="s">
        <v>261</v>
      </c>
      <c r="H24" s="206" t="s">
        <v>247</v>
      </c>
      <c r="I24" s="136"/>
      <c r="J24" s="297"/>
      <c r="K24" s="298"/>
      <c r="L24" s="298"/>
      <c r="M24" s="298"/>
      <c r="N24" s="298"/>
      <c r="O24" s="298"/>
      <c r="P24" s="298"/>
      <c r="Q24" s="299"/>
      <c r="R24" s="135"/>
      <c r="S24" s="135"/>
      <c r="T24" s="135"/>
      <c r="U24" s="135"/>
      <c r="V24" s="135"/>
      <c r="W24" s="135"/>
      <c r="X24" s="135"/>
      <c r="Y24" s="135"/>
      <c r="Z24" s="135"/>
      <c r="AA24" s="135"/>
      <c r="AB24" s="252" t="s">
        <v>246</v>
      </c>
      <c r="AC24" s="252"/>
      <c r="AD24" s="135"/>
      <c r="AE24" s="135"/>
      <c r="AF24" s="135"/>
    </row>
    <row r="25" spans="1:32" ht="15" customHeight="1" thickBot="1" x14ac:dyDescent="0.3">
      <c r="A25" s="136"/>
      <c r="B25" s="136"/>
      <c r="C25" s="136"/>
      <c r="D25" s="136"/>
      <c r="E25" s="136"/>
      <c r="F25" s="163" t="s">
        <v>269</v>
      </c>
      <c r="G25" s="163">
        <v>20000</v>
      </c>
      <c r="H25" s="206" t="s">
        <v>270</v>
      </c>
      <c r="I25" s="136"/>
      <c r="J25" s="300"/>
      <c r="K25" s="301"/>
      <c r="L25" s="301"/>
      <c r="M25" s="301"/>
      <c r="N25" s="301"/>
      <c r="O25" s="301"/>
      <c r="P25" s="301"/>
      <c r="Q25" s="302"/>
      <c r="R25" s="135"/>
      <c r="S25" s="135"/>
      <c r="T25" s="135"/>
      <c r="U25" s="135"/>
      <c r="V25" s="135"/>
      <c r="W25" s="135"/>
      <c r="X25" s="135"/>
      <c r="Y25" s="135" t="s">
        <v>224</v>
      </c>
      <c r="Z25" s="219">
        <v>0</v>
      </c>
      <c r="AA25" s="135" t="s">
        <v>249</v>
      </c>
      <c r="AB25" s="251">
        <v>120</v>
      </c>
      <c r="AC25" s="251" t="s">
        <v>250</v>
      </c>
      <c r="AD25" s="135"/>
      <c r="AE25" s="135"/>
      <c r="AF25" s="135"/>
    </row>
    <row r="26" spans="1:32" ht="15" customHeight="1" thickBot="1" x14ac:dyDescent="0.3">
      <c r="A26" s="136"/>
      <c r="B26" s="136"/>
      <c r="C26" s="136"/>
      <c r="D26" s="136"/>
      <c r="E26" s="136"/>
      <c r="F26" s="163" t="s">
        <v>231</v>
      </c>
      <c r="G26" s="163" t="s">
        <v>261</v>
      </c>
      <c r="H26" s="206" t="s">
        <v>247</v>
      </c>
      <c r="I26" s="136"/>
      <c r="J26" s="136"/>
      <c r="K26" s="136"/>
      <c r="L26" s="136"/>
      <c r="M26" s="174"/>
      <c r="N26" s="135"/>
      <c r="O26" s="135"/>
      <c r="P26" s="135"/>
      <c r="Q26" s="135"/>
      <c r="R26" s="135"/>
      <c r="S26" s="135"/>
      <c r="T26" s="135"/>
      <c r="U26" s="135"/>
      <c r="V26" s="135"/>
      <c r="W26" s="135"/>
      <c r="X26" s="135" t="s">
        <v>253</v>
      </c>
      <c r="Y26" s="219">
        <v>1</v>
      </c>
      <c r="Z26" s="230">
        <f>Z25*Y26*($G$6/1000)*($G$15/1000)</f>
        <v>0</v>
      </c>
      <c r="AA26" s="135" t="s">
        <v>254</v>
      </c>
      <c r="AB26" s="253" t="s">
        <v>255</v>
      </c>
      <c r="AC26" s="253"/>
      <c r="AD26" s="135"/>
      <c r="AE26" s="135"/>
      <c r="AF26" s="135"/>
    </row>
    <row r="27" spans="1:32" ht="15" customHeight="1" thickBot="1" x14ac:dyDescent="0.3">
      <c r="A27" s="136"/>
      <c r="B27" s="136"/>
      <c r="C27" s="136"/>
      <c r="D27" s="136"/>
      <c r="E27" s="136"/>
      <c r="F27" s="163" t="s">
        <v>271</v>
      </c>
      <c r="G27" s="163">
        <v>100</v>
      </c>
      <c r="H27" s="206" t="s">
        <v>272</v>
      </c>
      <c r="I27" s="136"/>
      <c r="J27" s="136"/>
      <c r="K27" s="136"/>
      <c r="L27" s="136"/>
      <c r="M27" s="136"/>
      <c r="N27" s="136"/>
      <c r="P27" s="135"/>
      <c r="Q27" s="135"/>
      <c r="R27" s="135"/>
      <c r="S27" s="135"/>
      <c r="T27" s="135"/>
      <c r="U27" s="135"/>
      <c r="V27" s="135"/>
      <c r="W27" s="135"/>
      <c r="X27" s="135"/>
      <c r="Y27" s="135"/>
      <c r="Z27" s="249">
        <f>ROUND(IFERROR(IF(Z26&gt;0,AB25/Z26,AB27),0),2)</f>
        <v>0</v>
      </c>
      <c r="AA27" s="135" t="s">
        <v>256</v>
      </c>
      <c r="AB27" s="254">
        <v>0</v>
      </c>
      <c r="AC27" s="255" t="s">
        <v>256</v>
      </c>
      <c r="AD27" s="135"/>
      <c r="AE27" s="135"/>
      <c r="AF27" s="135"/>
    </row>
    <row r="28" spans="1:32" ht="15" customHeight="1" thickBot="1" x14ac:dyDescent="0.3">
      <c r="A28" s="136"/>
      <c r="B28" s="136"/>
      <c r="C28" s="136"/>
      <c r="D28" s="136"/>
      <c r="E28" s="136"/>
      <c r="F28" s="163" t="s">
        <v>273</v>
      </c>
      <c r="G28" s="164"/>
      <c r="H28" s="206" t="s">
        <v>110</v>
      </c>
      <c r="I28" s="136"/>
      <c r="J28" s="136"/>
      <c r="K28" s="174" t="s">
        <v>274</v>
      </c>
      <c r="L28" s="174" t="s">
        <v>275</v>
      </c>
      <c r="M28" s="215" t="s">
        <v>276</v>
      </c>
      <c r="N28" t="s">
        <v>277</v>
      </c>
      <c r="O28" s="217" t="s">
        <v>22</v>
      </c>
      <c r="P28" s="135"/>
      <c r="Q28" s="135"/>
      <c r="R28" s="135"/>
      <c r="S28" s="135"/>
      <c r="T28" s="135"/>
      <c r="U28" s="135"/>
      <c r="V28" s="135"/>
      <c r="W28" s="135"/>
      <c r="X28" s="135"/>
      <c r="Y28" s="135"/>
      <c r="Z28" s="135"/>
      <c r="AA28" s="135"/>
      <c r="AB28" s="135"/>
      <c r="AC28" s="135"/>
      <c r="AD28" s="135"/>
      <c r="AE28" s="135"/>
      <c r="AF28" s="135"/>
    </row>
    <row r="29" spans="1:32" ht="15.75" thickBot="1" x14ac:dyDescent="0.3">
      <c r="A29" s="136"/>
      <c r="B29" s="136"/>
      <c r="C29" s="136"/>
      <c r="D29" s="136"/>
      <c r="E29" s="136"/>
      <c r="F29" s="163" t="s">
        <v>164</v>
      </c>
      <c r="G29" s="164">
        <v>0.03</v>
      </c>
      <c r="H29" s="206" t="s">
        <v>110</v>
      </c>
      <c r="I29" s="136"/>
      <c r="J29" s="303"/>
      <c r="K29" s="303"/>
      <c r="L29" s="303"/>
      <c r="M29" s="303"/>
      <c r="N29" s="303"/>
      <c r="O29" s="303"/>
      <c r="P29" s="303"/>
      <c r="Q29" s="303"/>
      <c r="R29" s="303"/>
      <c r="S29" s="135"/>
      <c r="T29" s="135"/>
      <c r="U29" s="135"/>
      <c r="V29" s="135"/>
      <c r="W29" s="135"/>
      <c r="X29" s="135"/>
      <c r="Y29" s="135" t="s">
        <v>278</v>
      </c>
      <c r="Z29" s="135"/>
      <c r="AA29" s="135"/>
      <c r="AB29" s="135"/>
      <c r="AC29" s="135"/>
      <c r="AD29" s="135"/>
      <c r="AE29" s="135"/>
      <c r="AF29" s="135"/>
    </row>
    <row r="30" spans="1:32" x14ac:dyDescent="0.25">
      <c r="A30" s="136"/>
      <c r="B30" s="136"/>
      <c r="C30" s="136"/>
      <c r="D30" s="136"/>
      <c r="E30" s="136"/>
      <c r="F30" s="136"/>
      <c r="G30" s="136"/>
      <c r="H30" s="135"/>
      <c r="I30" s="174"/>
      <c r="J30" s="303"/>
      <c r="K30" s="303"/>
      <c r="L30" s="303"/>
      <c r="M30" s="303"/>
      <c r="N30" s="303"/>
      <c r="O30" s="303"/>
      <c r="P30" s="303"/>
      <c r="Q30" s="303"/>
      <c r="R30" s="303"/>
      <c r="S30" s="135"/>
      <c r="T30" s="135"/>
      <c r="U30" s="135"/>
      <c r="V30" s="135"/>
      <c r="W30" s="135"/>
      <c r="X30" s="135"/>
      <c r="Y30" s="135"/>
      <c r="Z30" s="135"/>
      <c r="AA30" s="135"/>
      <c r="AB30" s="253" t="s">
        <v>255</v>
      </c>
      <c r="AC30" s="253"/>
      <c r="AD30" s="135"/>
      <c r="AE30" s="135"/>
      <c r="AF30" s="135"/>
    </row>
    <row r="31" spans="1:32" ht="15.75" thickBot="1" x14ac:dyDescent="0.3">
      <c r="A31" s="136"/>
      <c r="B31" s="136"/>
      <c r="C31" s="136"/>
      <c r="D31" s="136"/>
      <c r="E31" s="136"/>
      <c r="F31" s="136"/>
      <c r="G31" s="136"/>
      <c r="H31" s="135"/>
      <c r="I31" s="174"/>
      <c r="J31" s="303"/>
      <c r="K31" s="303"/>
      <c r="L31" s="303"/>
      <c r="M31" s="303"/>
      <c r="N31" s="303"/>
      <c r="O31" s="303"/>
      <c r="P31" s="303"/>
      <c r="Q31" s="303"/>
      <c r="R31" s="303"/>
      <c r="S31" s="135"/>
      <c r="T31" s="135"/>
      <c r="U31" s="135"/>
      <c r="V31" s="135"/>
      <c r="W31" s="135"/>
      <c r="X31" s="135"/>
      <c r="Y31" s="135"/>
      <c r="Z31" s="249">
        <f>ROUND(IFERROR(IF(Z30&gt;0,AB29/Z30,AB31),0),2)</f>
        <v>0</v>
      </c>
      <c r="AA31" s="135" t="s">
        <v>256</v>
      </c>
      <c r="AB31" s="254">
        <v>0</v>
      </c>
      <c r="AC31" s="255" t="s">
        <v>256</v>
      </c>
      <c r="AD31" s="135"/>
      <c r="AE31" s="135"/>
      <c r="AF31" s="135"/>
    </row>
    <row r="32" spans="1:32" x14ac:dyDescent="0.25">
      <c r="A32" s="136"/>
      <c r="B32" s="136"/>
      <c r="C32" s="136"/>
      <c r="D32" s="136"/>
      <c r="E32" s="136"/>
      <c r="F32" s="136"/>
      <c r="G32" s="136"/>
      <c r="H32" s="135"/>
      <c r="I32" s="135"/>
      <c r="J32" s="303"/>
      <c r="K32" s="303"/>
      <c r="L32" s="303"/>
      <c r="M32" s="303"/>
      <c r="N32" s="303"/>
      <c r="O32" s="303"/>
      <c r="P32" s="303"/>
      <c r="Q32" s="303"/>
      <c r="R32" s="303"/>
      <c r="S32" s="135"/>
      <c r="T32" s="135"/>
      <c r="U32" s="135"/>
      <c r="V32" s="135"/>
      <c r="W32" s="135"/>
      <c r="X32" s="135"/>
      <c r="Y32" s="135"/>
      <c r="Z32" s="135"/>
      <c r="AA32" s="135"/>
      <c r="AB32" s="135"/>
      <c r="AC32" s="135"/>
      <c r="AD32" s="135"/>
      <c r="AE32" s="135"/>
      <c r="AF32" s="135"/>
    </row>
    <row r="33" spans="1:32" ht="15.75" thickBot="1" x14ac:dyDescent="0.3">
      <c r="A33" s="136"/>
      <c r="B33" s="136"/>
      <c r="C33" s="136"/>
      <c r="D33" s="136"/>
      <c r="E33" s="136"/>
      <c r="F33" s="136"/>
      <c r="G33" s="136"/>
      <c r="H33" s="135"/>
      <c r="I33" s="135"/>
      <c r="J33" s="293"/>
      <c r="K33" s="293"/>
      <c r="L33" s="293"/>
      <c r="M33" s="293"/>
      <c r="N33" s="293"/>
      <c r="O33" s="293"/>
      <c r="P33" s="293"/>
      <c r="Q33" s="293"/>
      <c r="R33" s="293"/>
      <c r="S33" s="135"/>
      <c r="T33" s="135"/>
      <c r="U33" s="135"/>
      <c r="V33" s="135"/>
      <c r="W33" s="135"/>
      <c r="X33" s="135"/>
      <c r="Y33" s="135" t="s">
        <v>279</v>
      </c>
      <c r="Z33" s="135"/>
      <c r="AA33" s="135"/>
      <c r="AB33" s="135"/>
      <c r="AC33" s="135"/>
      <c r="AD33" s="135"/>
      <c r="AE33" s="135"/>
      <c r="AF33" s="135"/>
    </row>
    <row r="34" spans="1:32" ht="15" customHeight="1" thickBot="1" x14ac:dyDescent="0.3">
      <c r="A34" s="136"/>
      <c r="B34" s="136"/>
      <c r="C34" s="136"/>
      <c r="D34" s="175"/>
      <c r="E34" s="175"/>
      <c r="F34" s="176"/>
      <c r="G34" s="177" t="s">
        <v>12</v>
      </c>
      <c r="H34" s="178" t="s">
        <v>13</v>
      </c>
      <c r="I34" s="177" t="s">
        <v>14</v>
      </c>
      <c r="J34" s="178" t="s">
        <v>15</v>
      </c>
      <c r="K34" s="177" t="s">
        <v>16</v>
      </c>
      <c r="L34" s="178" t="s">
        <v>17</v>
      </c>
      <c r="M34" s="177" t="s">
        <v>18</v>
      </c>
      <c r="N34" s="178" t="s">
        <v>19</v>
      </c>
      <c r="O34" s="177" t="s">
        <v>20</v>
      </c>
      <c r="P34" s="178" t="s">
        <v>21</v>
      </c>
      <c r="Q34" s="177" t="s">
        <v>22</v>
      </c>
      <c r="R34" s="177" t="s">
        <v>23</v>
      </c>
      <c r="S34" s="177" t="s">
        <v>24</v>
      </c>
      <c r="T34" s="135"/>
      <c r="U34" s="135"/>
      <c r="V34" s="135"/>
      <c r="W34" s="135"/>
      <c r="X34" s="135"/>
      <c r="Y34" s="135"/>
      <c r="Z34" s="135"/>
      <c r="AA34" s="135"/>
      <c r="AB34" s="253" t="s">
        <v>255</v>
      </c>
      <c r="AC34" s="253"/>
      <c r="AD34" s="135"/>
      <c r="AE34" s="135"/>
      <c r="AF34" s="135"/>
    </row>
    <row r="35" spans="1:32" ht="15" customHeight="1" thickBot="1" x14ac:dyDescent="0.3">
      <c r="A35" s="136"/>
      <c r="B35" s="136"/>
      <c r="C35" s="136"/>
      <c r="D35" s="175"/>
      <c r="E35" s="175">
        <v>2</v>
      </c>
      <c r="F35" s="179" t="s">
        <v>107</v>
      </c>
      <c r="G35" s="180">
        <f>IFERROR(VLOOKUP(G$34,press!$B$115:$X$129,$E35,FALSE),0)</f>
        <v>20</v>
      </c>
      <c r="H35" s="180">
        <f>IFERROR(VLOOKUP(H$34,press!$B$115:$X$129,$E35,FALSE),0)</f>
        <v>20</v>
      </c>
      <c r="I35" s="180">
        <f>IFERROR(VLOOKUP(I$34,press!$B$115:$X$129,$E35,FALSE),0)</f>
        <v>20</v>
      </c>
      <c r="J35" s="181">
        <f>IFERROR(VLOOKUP(J$34,press!$B$115:$X$129,$E35,FALSE),0)</f>
        <v>20</v>
      </c>
      <c r="K35" s="180">
        <f>IFERROR(VLOOKUP(K$34,press!$B$115:$X$129,$E35,FALSE),0)</f>
        <v>20</v>
      </c>
      <c r="L35" s="181">
        <f>IFERROR(VLOOKUP(L$34,press!$B$115:$X$129,$E35,FALSE),0)</f>
        <v>20</v>
      </c>
      <c r="M35" s="180">
        <f>IFERROR(VLOOKUP(M$34,press!$B$115:$X$129,$E35,FALSE),0)</f>
        <v>20</v>
      </c>
      <c r="N35" s="181">
        <f>IFERROR(VLOOKUP(N$34,press!$B$115:$X$129,$E35,FALSE),0)</f>
        <v>20</v>
      </c>
      <c r="O35" s="180">
        <f>IFERROR(VLOOKUP(O$34,press!$B$115:$X$129,$E35,FALSE),0)</f>
        <v>20</v>
      </c>
      <c r="P35" s="181">
        <f>IFERROR(VLOOKUP(P$34,press!$B$115:$X$129,$E35,FALSE),0)</f>
        <v>20</v>
      </c>
      <c r="Q35" s="180">
        <f>IFERROR(VLOOKUP(Q$34,press!$B$115:$X$129,$E35,FALSE),0)</f>
        <v>20</v>
      </c>
      <c r="R35" s="180">
        <f>IFERROR(VLOOKUP(R$34,press!$B$115:$X$129,$E35,FALSE),0)</f>
        <v>20</v>
      </c>
      <c r="S35" s="180">
        <f>IFERROR(VLOOKUP(S$34,press!$B$115:$X$129,$E35,FALSE),0)</f>
        <v>20</v>
      </c>
      <c r="T35" s="135"/>
      <c r="U35" s="135"/>
      <c r="V35" s="135"/>
      <c r="W35" s="135"/>
      <c r="X35" s="135"/>
      <c r="Y35" s="135"/>
      <c r="Z35" s="249">
        <f>ROUND(IFERROR(IF(Z34&gt;0,AB33/Z34,AB35),0),2)</f>
        <v>0.1</v>
      </c>
      <c r="AA35" s="135" t="s">
        <v>256</v>
      </c>
      <c r="AB35" s="254">
        <v>0.1</v>
      </c>
      <c r="AC35" s="255" t="s">
        <v>256</v>
      </c>
      <c r="AD35" s="135"/>
      <c r="AE35" s="135"/>
      <c r="AF35" s="135"/>
    </row>
    <row r="36" spans="1:32" ht="15" customHeight="1" x14ac:dyDescent="0.25">
      <c r="A36" s="136"/>
      <c r="B36" s="136"/>
      <c r="C36" s="136"/>
      <c r="D36" s="175"/>
      <c r="E36" s="175">
        <v>3</v>
      </c>
      <c r="F36" s="179" t="s">
        <v>214</v>
      </c>
      <c r="G36" s="180">
        <f>IFERROR(VLOOKUP(G$34,press!$B$115:$X$129,$E36,FALSE),0)</f>
        <v>1</v>
      </c>
      <c r="H36" s="180">
        <f>IFERROR(VLOOKUP(H$34,press!$B$115:$X$129,$E36,FALSE),0)</f>
        <v>1</v>
      </c>
      <c r="I36" s="180">
        <f>IFERROR(VLOOKUP(I$34,press!$B$115:$X$129,$E36,FALSE),0)</f>
        <v>1</v>
      </c>
      <c r="J36" s="181">
        <f>IFERROR(VLOOKUP(J$34,press!$B$115:$X$129,$E36,FALSE),0)</f>
        <v>1</v>
      </c>
      <c r="K36" s="180">
        <f>IFERROR(VLOOKUP(K$34,press!$B$115:$X$129,$E36,FALSE),0)</f>
        <v>1</v>
      </c>
      <c r="L36" s="181">
        <f>IFERROR(VLOOKUP(L$34,press!$B$115:$X$129,$E36,FALSE),0)</f>
        <v>1</v>
      </c>
      <c r="M36" s="180">
        <f>IFERROR(VLOOKUP(M$34,press!$B$115:$X$129,$E36,FALSE),0)</f>
        <v>1</v>
      </c>
      <c r="N36" s="181">
        <f>IFERROR(VLOOKUP(N$34,press!$B$115:$X$129,$E36,FALSE),0)</f>
        <v>1</v>
      </c>
      <c r="O36" s="180">
        <f>IFERROR(VLOOKUP(O$34,press!$B$115:$X$129,$E36,FALSE),0)</f>
        <v>1</v>
      </c>
      <c r="P36" s="181">
        <f>IFERROR(VLOOKUP(P$34,press!$B$115:$X$129,$E36,FALSE),0)</f>
        <v>1</v>
      </c>
      <c r="Q36" s="180">
        <f>IFERROR(VLOOKUP(Q$34,press!$B$115:$X$129,$E36,FALSE),0)</f>
        <v>1</v>
      </c>
      <c r="R36" s="180">
        <f>IFERROR(VLOOKUP(R$34,press!$B$115:$X$129,$E36,FALSE),0)</f>
        <v>1</v>
      </c>
      <c r="S36" s="180">
        <f>IFERROR(VLOOKUP(S$34,press!$B$115:$X$129,$E36,FALSE),0)</f>
        <v>1</v>
      </c>
      <c r="T36" s="135"/>
      <c r="U36" s="135"/>
      <c r="V36" s="135"/>
      <c r="W36" s="135"/>
      <c r="X36" s="135"/>
      <c r="Y36" s="135"/>
      <c r="Z36" s="135"/>
      <c r="AA36" s="135"/>
      <c r="AB36" s="135"/>
      <c r="AC36" s="135"/>
      <c r="AD36" s="135"/>
    </row>
    <row r="37" spans="1:32" ht="15" customHeight="1" thickBot="1" x14ac:dyDescent="0.3">
      <c r="A37" s="136"/>
      <c r="B37" s="136"/>
      <c r="C37" s="136"/>
      <c r="D37" s="175"/>
      <c r="E37" s="175">
        <v>4</v>
      </c>
      <c r="F37" s="179" t="s">
        <v>115</v>
      </c>
      <c r="G37" s="180">
        <f>IFERROR(VLOOKUP(G$34,press!$B$115:$X$129,$E37,FALSE),0)</f>
        <v>3.05</v>
      </c>
      <c r="H37" s="180">
        <f>IFERROR(VLOOKUP(H$34,press!$B$115:$X$129,$E37,FALSE),0)</f>
        <v>3.05</v>
      </c>
      <c r="I37" s="180">
        <f>IFERROR(VLOOKUP(I$34,press!$B$115:$X$129,$E37,FALSE),0)</f>
        <v>3.05</v>
      </c>
      <c r="J37" s="181">
        <f>IFERROR(VLOOKUP(J$34,press!$B$115:$X$129,$E37,FALSE),0)</f>
        <v>3.05</v>
      </c>
      <c r="K37" s="180">
        <f>IFERROR(VLOOKUP(K$34,press!$B$115:$X$129,$E37,FALSE),0)</f>
        <v>3.05</v>
      </c>
      <c r="L37" s="181">
        <f>IFERROR(VLOOKUP(L$34,press!$B$115:$X$129,$E37,FALSE),0)</f>
        <v>3.05</v>
      </c>
      <c r="M37" s="180">
        <f>IFERROR(VLOOKUP(M$34,press!$B$115:$X$129,$E37,FALSE),0)</f>
        <v>3.05</v>
      </c>
      <c r="N37" s="181">
        <f>IFERROR(VLOOKUP(N$34,press!$B$115:$X$129,$E37,FALSE),0)</f>
        <v>3.05</v>
      </c>
      <c r="O37" s="180">
        <f>IFERROR(VLOOKUP(O$34,press!$B$115:$X$129,$E37,FALSE),0)</f>
        <v>3.05</v>
      </c>
      <c r="P37" s="181">
        <f>IFERROR(VLOOKUP(P$34,press!$B$115:$X$129,$E37,FALSE),0)</f>
        <v>3.05</v>
      </c>
      <c r="Q37" s="180">
        <f>IFERROR(VLOOKUP(Q$34,press!$B$115:$X$129,$E37,FALSE),0)</f>
        <v>3.05</v>
      </c>
      <c r="R37" s="180">
        <f>IFERROR(VLOOKUP(R$34,press!$B$115:$X$129,$E37,FALSE),0)</f>
        <v>3.05</v>
      </c>
      <c r="S37" s="180">
        <f>IFERROR(VLOOKUP(S$34,press!$B$115:$X$129,$E37,FALSE),0)</f>
        <v>3.05</v>
      </c>
      <c r="T37" s="135"/>
      <c r="U37" s="135"/>
      <c r="V37" s="135"/>
      <c r="W37" s="135"/>
      <c r="X37" s="135"/>
      <c r="Y37" s="135" t="s">
        <v>280</v>
      </c>
      <c r="Z37" s="135"/>
      <c r="AA37" s="135"/>
      <c r="AB37" s="135">
        <v>0.17</v>
      </c>
      <c r="AC37" s="135"/>
      <c r="AD37" s="135"/>
    </row>
    <row r="38" spans="1:32" ht="15" customHeight="1" x14ac:dyDescent="0.25">
      <c r="A38" s="136"/>
      <c r="B38" s="136"/>
      <c r="C38" s="136"/>
      <c r="D38" s="175"/>
      <c r="E38" s="175">
        <v>5</v>
      </c>
      <c r="F38" s="179" t="s">
        <v>129</v>
      </c>
      <c r="G38" s="180">
        <f>IFERROR(VLOOKUP(G$34,press!$B$115:$X$129,$E38,FALSE),0)</f>
        <v>928</v>
      </c>
      <c r="H38" s="180">
        <f>IFERROR(VLOOKUP(H$34,press!$B$115:$X$129,$E38,FALSE),0)</f>
        <v>1584</v>
      </c>
      <c r="I38" s="180">
        <f>IFERROR(VLOOKUP(I$34,press!$B$115:$X$129,$E38,FALSE),0)</f>
        <v>1133</v>
      </c>
      <c r="J38" s="181">
        <f>IFERROR(VLOOKUP(J$34,press!$B$115:$X$129,$E38,FALSE),0)</f>
        <v>1426</v>
      </c>
      <c r="K38" s="180">
        <f>IFERROR(VLOOKUP(K$34,press!$B$115:$X$129,$E38,FALSE),0)</f>
        <v>934</v>
      </c>
      <c r="L38" s="181">
        <f>IFERROR(VLOOKUP(L$34,press!$B$115:$X$129,$E38,FALSE),0)</f>
        <v>1297</v>
      </c>
      <c r="M38" s="180">
        <f>IFERROR(VLOOKUP(M$34,press!$B$115:$X$129,$E38,FALSE),0)</f>
        <v>579</v>
      </c>
      <c r="N38" s="181">
        <f>IFERROR(VLOOKUP(N$34,press!$B$115:$X$129,$E38,FALSE),0)</f>
        <v>966</v>
      </c>
      <c r="O38" s="180">
        <f>IFERROR(VLOOKUP(O$34,press!$B$115:$X$129,$E38,FALSE),0)</f>
        <v>1675</v>
      </c>
      <c r="P38" s="181">
        <f>IFERROR(VLOOKUP(P$34,press!$B$115:$X$129,$E38,FALSE),0)</f>
        <v>732</v>
      </c>
      <c r="Q38" s="180">
        <f>IFERROR(VLOOKUP(Q$34,press!$B$115:$X$129,$E38,FALSE),0)</f>
        <v>1275</v>
      </c>
      <c r="R38" s="180">
        <f>IFERROR(VLOOKUP(R$34,press!$B$115:$X$129,$E38,FALSE),0)</f>
        <v>730</v>
      </c>
      <c r="S38" s="180">
        <f>IFERROR(VLOOKUP(S$34,press!$B$115:$X$129,$E38,FALSE),0)</f>
        <v>1325</v>
      </c>
      <c r="T38" s="135"/>
      <c r="U38" s="135"/>
      <c r="V38" s="135"/>
      <c r="W38" s="135"/>
      <c r="X38" s="135"/>
      <c r="Y38" s="135"/>
      <c r="Z38" s="135" t="s">
        <v>38</v>
      </c>
      <c r="AA38" s="135"/>
      <c r="AB38" s="253" t="s">
        <v>255</v>
      </c>
      <c r="AC38" s="253"/>
      <c r="AD38" s="135"/>
    </row>
    <row r="39" spans="1:32" ht="15" customHeight="1" thickBot="1" x14ac:dyDescent="0.3">
      <c r="A39" s="136"/>
      <c r="B39" s="136"/>
      <c r="C39" s="136"/>
      <c r="D39" s="175"/>
      <c r="E39" s="175">
        <v>6</v>
      </c>
      <c r="F39" s="182" t="s">
        <v>134</v>
      </c>
      <c r="G39" s="183">
        <f>IFERROR(VLOOKUP(G$34,press!$B$115:$X$129,$E39,FALSE),0)</f>
        <v>40</v>
      </c>
      <c r="H39" s="183">
        <f>IFERROR(VLOOKUP(H$34,press!$B$115:$X$129,$E39,FALSE),0)</f>
        <v>40</v>
      </c>
      <c r="I39" s="183">
        <f>IFERROR(VLOOKUP(I$34,press!$B$115:$X$129,$E39,FALSE),0)</f>
        <v>40</v>
      </c>
      <c r="J39" s="184">
        <f>IFERROR(VLOOKUP(J$34,press!$B$115:$X$129,$E39,FALSE),0)</f>
        <v>40</v>
      </c>
      <c r="K39" s="183">
        <f>IFERROR(VLOOKUP(K$34,press!$B$115:$X$129,$E39,FALSE),0)</f>
        <v>40</v>
      </c>
      <c r="L39" s="184">
        <f>IFERROR(VLOOKUP(L$34,press!$B$115:$X$129,$E39,FALSE),0)</f>
        <v>40</v>
      </c>
      <c r="M39" s="183">
        <f>IFERROR(VLOOKUP(M$34,press!$B$115:$X$129,$E39,FALSE),0)</f>
        <v>40</v>
      </c>
      <c r="N39" s="184">
        <f>IFERROR(VLOOKUP(N$34,press!$B$115:$X$129,$E39,FALSE),0)</f>
        <v>40</v>
      </c>
      <c r="O39" s="183">
        <f>IFERROR(VLOOKUP(O$34,press!$B$115:$X$129,$E39,FALSE),0)</f>
        <v>57</v>
      </c>
      <c r="P39" s="184">
        <f>IFERROR(VLOOKUP(P$34,press!$B$115:$X$129,$E39,FALSE),0)</f>
        <v>40</v>
      </c>
      <c r="Q39" s="183">
        <f>IFERROR(VLOOKUP(Q$34,press!$B$115:$X$129,$E39,FALSE),0)</f>
        <v>40</v>
      </c>
      <c r="R39" s="183">
        <f>IFERROR(VLOOKUP(R$34,press!$B$115:$X$129,$E39,FALSE),0)</f>
        <v>40</v>
      </c>
      <c r="S39" s="183">
        <f>IFERROR(VLOOKUP(S$34,press!$B$115:$X$129,$E39,FALSE),0)</f>
        <v>41</v>
      </c>
      <c r="T39" s="135"/>
      <c r="U39" s="135"/>
      <c r="V39" s="135"/>
      <c r="W39" s="135"/>
      <c r="X39" s="135"/>
      <c r="Y39" s="135"/>
      <c r="Z39" s="249">
        <f>IFERROR(IF(Z38&gt;0,AB37/Z38,AB39),0)</f>
        <v>0</v>
      </c>
      <c r="AA39" s="135" t="s">
        <v>256</v>
      </c>
      <c r="AB39" s="254">
        <v>0.17</v>
      </c>
      <c r="AC39" s="255" t="s">
        <v>256</v>
      </c>
      <c r="AD39" s="135"/>
    </row>
    <row r="40" spans="1:32" ht="15" customHeight="1" x14ac:dyDescent="0.25">
      <c r="A40" s="136"/>
      <c r="B40" s="136"/>
      <c r="C40" s="136"/>
      <c r="D40" s="175"/>
      <c r="E40" s="175">
        <v>7</v>
      </c>
      <c r="F40" s="182" t="s">
        <v>215</v>
      </c>
      <c r="G40" s="183">
        <f>IFERROR(VLOOKUP(G$34,press!$B$115:$X$129,$E40,FALSE),0)</f>
        <v>3</v>
      </c>
      <c r="H40" s="183">
        <f>IFERROR(VLOOKUP(H$34,press!$B$115:$X$129,$E40,FALSE),0)</f>
        <v>3</v>
      </c>
      <c r="I40" s="183">
        <f>IFERROR(VLOOKUP(I$34,press!$B$115:$X$129,$E40,FALSE),0)</f>
        <v>3</v>
      </c>
      <c r="J40" s="184">
        <f>IFERROR(VLOOKUP(J$34,press!$B$115:$X$129,$E40,FALSE),0)</f>
        <v>3</v>
      </c>
      <c r="K40" s="183">
        <f>IFERROR(VLOOKUP(K$34,press!$B$115:$X$129,$E40,FALSE),0)</f>
        <v>3</v>
      </c>
      <c r="L40" s="184">
        <f>IFERROR(VLOOKUP(L$34,press!$B$115:$X$129,$E40,FALSE),0)</f>
        <v>3</v>
      </c>
      <c r="M40" s="183">
        <f>IFERROR(VLOOKUP(M$34,press!$B$115:$X$129,$E40,FALSE),0)</f>
        <v>3</v>
      </c>
      <c r="N40" s="184">
        <f>IFERROR(VLOOKUP(N$34,press!$B$115:$X$129,$E40,FALSE),0)</f>
        <v>3</v>
      </c>
      <c r="O40" s="183">
        <f>IFERROR(VLOOKUP(O$34,press!$B$115:$X$129,$E40,FALSE),0)</f>
        <v>3</v>
      </c>
      <c r="P40" s="184">
        <f>IFERROR(VLOOKUP(P$34,press!$B$115:$X$129,$E40,FALSE),0)</f>
        <v>3</v>
      </c>
      <c r="Q40" s="183">
        <f>IFERROR(VLOOKUP(Q$34,press!$B$115:$X$129,$E40,FALSE),0)</f>
        <v>3</v>
      </c>
      <c r="R40" s="183">
        <f>IFERROR(VLOOKUP(R$34,press!$B$115:$X$129,$E40,FALSE),0)</f>
        <v>3</v>
      </c>
      <c r="S40" s="183">
        <f>IFERROR(VLOOKUP(S$34,press!$B$115:$X$129,$E40,FALSE),0)</f>
        <v>3</v>
      </c>
      <c r="T40" s="135"/>
      <c r="U40" s="135"/>
      <c r="V40" s="135"/>
      <c r="W40" s="135"/>
      <c r="X40" s="135"/>
      <c r="Y40" s="135"/>
      <c r="Z40" s="135"/>
      <c r="AA40" s="135"/>
      <c r="AB40" s="135"/>
      <c r="AC40" s="135"/>
      <c r="AD40" s="135"/>
    </row>
    <row r="41" spans="1:32" ht="15" customHeight="1" x14ac:dyDescent="0.25">
      <c r="A41" s="136"/>
      <c r="B41" s="136"/>
      <c r="C41" s="136"/>
      <c r="D41" s="175"/>
      <c r="E41" s="175">
        <v>8</v>
      </c>
      <c r="F41" s="182" t="s">
        <v>216</v>
      </c>
      <c r="G41" s="183">
        <f>IFERROR(VLOOKUP(G$34,press!$B$115:$X$129,$E41,FALSE),0)</f>
        <v>1</v>
      </c>
      <c r="H41" s="183">
        <f>IFERROR(VLOOKUP(H$34,press!$B$115:$X$129,$E41,FALSE),0)</f>
        <v>4</v>
      </c>
      <c r="I41" s="183">
        <f>IFERROR(VLOOKUP(I$34,press!$B$115:$X$129,$E41,FALSE),0)</f>
        <v>1</v>
      </c>
      <c r="J41" s="184">
        <f>IFERROR(VLOOKUP(J$34,press!$B$115:$X$129,$E41,FALSE),0)</f>
        <v>6</v>
      </c>
      <c r="K41" s="183">
        <f>IFERROR(VLOOKUP(K$34,press!$B$115:$X$129,$E41,FALSE),0)</f>
        <v>0</v>
      </c>
      <c r="L41" s="184">
        <f>IFERROR(VLOOKUP(L$34,press!$B$115:$X$129,$E41,FALSE),0)</f>
        <v>6</v>
      </c>
      <c r="M41" s="183">
        <f>IFERROR(VLOOKUP(M$34,press!$B$115:$X$129,$E41,FALSE),0)</f>
        <v>0</v>
      </c>
      <c r="N41" s="184">
        <f>IFERROR(VLOOKUP(N$34,press!$B$115:$X$129,$E41,FALSE),0)</f>
        <v>2</v>
      </c>
      <c r="O41" s="183">
        <f>IFERROR(VLOOKUP(O$34,press!$B$115:$X$129,$E41,FALSE),0)</f>
        <v>12</v>
      </c>
      <c r="P41" s="184">
        <f>IFERROR(VLOOKUP(P$34,press!$B$115:$X$129,$E41,FALSE),0)</f>
        <v>0</v>
      </c>
      <c r="Q41" s="183">
        <f>IFERROR(VLOOKUP(Q$34,press!$B$115:$X$129,$E41,FALSE),0)</f>
        <v>3</v>
      </c>
      <c r="R41" s="183">
        <f>IFERROR(VLOOKUP(R$34,press!$B$115:$X$129,$E41,FALSE),0)</f>
        <v>0</v>
      </c>
      <c r="S41" s="183">
        <f>IFERROR(VLOOKUP(S$34,press!$B$115:$X$129,$E41,FALSE),0)</f>
        <v>12</v>
      </c>
      <c r="T41" s="135"/>
      <c r="U41" s="135"/>
      <c r="V41" s="135"/>
      <c r="W41" s="135"/>
      <c r="X41" s="135"/>
      <c r="Y41" s="135"/>
      <c r="Z41" s="135"/>
      <c r="AA41" s="135"/>
      <c r="AB41" s="135"/>
      <c r="AC41" s="135"/>
      <c r="AD41" s="135"/>
    </row>
    <row r="42" spans="1:32" ht="15" customHeight="1" x14ac:dyDescent="0.25">
      <c r="A42" s="136"/>
      <c r="B42" s="136"/>
      <c r="C42" s="136"/>
      <c r="D42" s="175"/>
      <c r="E42" s="175">
        <v>9</v>
      </c>
      <c r="F42" s="182" t="s">
        <v>131</v>
      </c>
      <c r="G42" s="185">
        <f>IFERROR(VLOOKUP(G$34,press!$B$115:$X$129,$E42,FALSE),0)</f>
        <v>6.05</v>
      </c>
      <c r="H42" s="185">
        <f>IFERROR(VLOOKUP(H$34,press!$B$115:$X$129,$E42,FALSE),0)</f>
        <v>15.2</v>
      </c>
      <c r="I42" s="185">
        <f>IFERROR(VLOOKUP(I$34,press!$B$115:$X$129,$E42,FALSE),0)</f>
        <v>6.05</v>
      </c>
      <c r="J42" s="186">
        <f>IFERROR(VLOOKUP(J$34,press!$B$115:$X$129,$E42,FALSE),0)</f>
        <v>21.299999999999997</v>
      </c>
      <c r="K42" s="185">
        <f>IFERROR(VLOOKUP(K$34,press!$B$115:$X$129,$E42,FALSE),0)</f>
        <v>3</v>
      </c>
      <c r="L42" s="186">
        <f>IFERROR(VLOOKUP(L$34,press!$B$115:$X$129,$E42,FALSE),0)</f>
        <v>21.299999999999997</v>
      </c>
      <c r="M42" s="185">
        <f>IFERROR(VLOOKUP(M$34,press!$B$115:$X$129,$E42,FALSE),0)</f>
        <v>3</v>
      </c>
      <c r="N42" s="186">
        <f>IFERROR(VLOOKUP(N$34,press!$B$115:$X$129,$E42,FALSE),0)</f>
        <v>9.1</v>
      </c>
      <c r="O42" s="185">
        <f>IFERROR(VLOOKUP(O$34,press!$B$115:$X$129,$E42,FALSE),0)</f>
        <v>39.599999999999994</v>
      </c>
      <c r="P42" s="186">
        <f>IFERROR(VLOOKUP(P$34,press!$B$115:$X$129,$E42,FALSE),0)</f>
        <v>3</v>
      </c>
      <c r="Q42" s="185">
        <f>IFERROR(VLOOKUP(Q$34,press!$B$115:$X$129,$E42,FALSE),0)</f>
        <v>12.149999999999999</v>
      </c>
      <c r="R42" s="185">
        <f>IFERROR(VLOOKUP(R$34,press!$B$115:$X$129,$E42,FALSE),0)</f>
        <v>3</v>
      </c>
      <c r="S42" s="185">
        <f>IFERROR(VLOOKUP(S$34,press!$B$115:$X$129,$E42,FALSE),0)</f>
        <v>39.599999999999994</v>
      </c>
      <c r="T42" s="135"/>
      <c r="U42" s="135"/>
      <c r="V42" s="135"/>
      <c r="W42" s="135"/>
      <c r="X42" s="135"/>
      <c r="Y42" s="256" t="s">
        <v>78</v>
      </c>
      <c r="Z42" t="s">
        <v>54</v>
      </c>
      <c r="AA42" s="135"/>
      <c r="AB42" s="135"/>
      <c r="AC42" s="135"/>
      <c r="AD42" s="135"/>
    </row>
    <row r="43" spans="1:32" ht="15" customHeight="1" x14ac:dyDescent="0.25">
      <c r="A43" s="136"/>
      <c r="B43" s="136"/>
      <c r="C43" s="136"/>
      <c r="D43" s="175"/>
      <c r="E43" s="175">
        <v>10</v>
      </c>
      <c r="F43" s="220" t="s">
        <v>281</v>
      </c>
      <c r="G43" s="221">
        <f>IFERROR(VLOOKUP(G$34,press!$B$115:$X$129,$E43,FALSE),0)</f>
        <v>1</v>
      </c>
      <c r="H43" s="221">
        <f>IFERROR(VLOOKUP(H$34,press!$B$115:$X$129,$E43,FALSE),0)</f>
        <v>1</v>
      </c>
      <c r="I43" s="221">
        <f>IFERROR(VLOOKUP(I$34,press!$B$115:$X$129,$E43,FALSE),0)</f>
        <v>1</v>
      </c>
      <c r="J43" s="222">
        <f>IFERROR(VLOOKUP(J$34,press!$B$115:$X$129,$E43,FALSE),0)</f>
        <v>1</v>
      </c>
      <c r="K43" s="221">
        <f>IFERROR(VLOOKUP(K$34,press!$B$115:$X$129,$E43,FALSE),0)</f>
        <v>0.99999999999999978</v>
      </c>
      <c r="L43" s="222">
        <f>IFERROR(VLOOKUP(L$34,press!$B$115:$X$129,$E43,FALSE),0)</f>
        <v>1</v>
      </c>
      <c r="M43" s="221">
        <f>IFERROR(VLOOKUP(M$34,press!$B$115:$X$129,$E43,FALSE),0)</f>
        <v>0.99999999999999978</v>
      </c>
      <c r="N43" s="222">
        <f>IFERROR(VLOOKUP(N$34,press!$B$115:$X$129,$E43,FALSE),0)</f>
        <v>1</v>
      </c>
      <c r="O43" s="221">
        <f>IFERROR(VLOOKUP(O$34,press!$B$115:$X$129,$E43,FALSE),0)</f>
        <v>0.99999999999999978</v>
      </c>
      <c r="P43" s="222">
        <f>IFERROR(VLOOKUP(P$34,press!$B$115:$X$129,$E43,FALSE),0)</f>
        <v>0.99999999999999978</v>
      </c>
      <c r="Q43" s="221">
        <f>IFERROR(VLOOKUP(Q$34,press!$B$115:$X$129,$E43,FALSE),0)</f>
        <v>1.0000000000000002</v>
      </c>
      <c r="R43" s="221">
        <f>IFERROR(VLOOKUP(R$34,press!$B$115:$X$129,$E43,FALSE),0)</f>
        <v>0.99999999999999978</v>
      </c>
      <c r="S43" s="221">
        <f>IFERROR(VLOOKUP(S$34,press!$B$115:$X$129,$E43,FALSE),0)</f>
        <v>0.99999999999999978</v>
      </c>
      <c r="T43" s="135"/>
      <c r="U43" s="135"/>
      <c r="V43" s="135"/>
      <c r="W43" s="135"/>
      <c r="X43" s="135"/>
      <c r="Y43" s="135"/>
      <c r="Z43" s="135"/>
      <c r="AA43" s="135"/>
      <c r="AB43" s="135"/>
      <c r="AC43" s="135"/>
      <c r="AD43" s="135"/>
    </row>
    <row r="44" spans="1:32" ht="15" customHeight="1" x14ac:dyDescent="0.25">
      <c r="A44" s="136"/>
      <c r="B44" s="136"/>
      <c r="C44" s="136"/>
      <c r="D44" s="175"/>
      <c r="E44" s="175">
        <v>23</v>
      </c>
      <c r="F44" s="223" t="s">
        <v>282</v>
      </c>
      <c r="G44" s="224">
        <f>IFERROR(VLOOKUP(G$34,press!$B$115:$X$129,$E44,FALSE),0)</f>
        <v>2.2725508139665838</v>
      </c>
      <c r="H44" s="224">
        <f>IFERROR(VLOOKUP(H$34,press!$B$115:$X$129,$E44,FALSE),0)</f>
        <v>1.5841780524187921</v>
      </c>
      <c r="I44" s="224">
        <f>IFERROR(VLOOKUP(I$34,press!$B$115:$X$129,$E44,FALSE),0)</f>
        <v>2.7289942231120601</v>
      </c>
      <c r="J44" s="225">
        <f>IFERROR(VLOOKUP(J$34,press!$B$115:$X$129,$E44,FALSE),0)</f>
        <v>1.0334652679240934</v>
      </c>
      <c r="K44" s="224">
        <f>IFERROR(VLOOKUP(K$34,press!$B$115:$X$129,$E44,FALSE),0)</f>
        <v>4.8515452855325503</v>
      </c>
      <c r="L44" s="225">
        <f>IFERROR(VLOOKUP(L$34,press!$B$115:$X$129,$E44,FALSE),0)</f>
        <v>0.95832993294470148</v>
      </c>
      <c r="M44" s="224">
        <f>IFERROR(VLOOKUP(M$34,press!$B$115:$X$129,$E44,FALSE),0)</f>
        <v>3.1049889827408319</v>
      </c>
      <c r="N44" s="225">
        <f>IFERROR(VLOOKUP(N$34,press!$B$115:$X$129,$E44,FALSE),0)</f>
        <v>1.5841780524187921</v>
      </c>
      <c r="O44" s="224">
        <f>IFERROR(VLOOKUP(O$34,press!$B$115:$X$129,$E44,FALSE),0)</f>
        <v>0.62876026900501847</v>
      </c>
      <c r="P44" s="225">
        <f>IFERROR(VLOOKUP(P$34,press!$B$115:$X$129,$E44,FALSE),0)</f>
        <v>3.4005422877502354</v>
      </c>
      <c r="Q44" s="224">
        <f>IFERROR(VLOOKUP(Q$34,press!$B$115:$X$129,$E44,FALSE),0)</f>
        <v>1.5841780524187925</v>
      </c>
      <c r="R44" s="224">
        <f>IFERROR(VLOOKUP(R$34,press!$B$115:$X$129,$E44,FALSE),0)</f>
        <v>3.5644006179422814</v>
      </c>
      <c r="S44" s="224">
        <f>IFERROR(VLOOKUP(S$34,press!$B$115:$X$129,$E44,FALSE),0)</f>
        <v>0.50124383689813323</v>
      </c>
      <c r="T44" s="135"/>
      <c r="U44" s="135"/>
      <c r="V44" s="135"/>
      <c r="W44" s="135"/>
      <c r="X44" s="135"/>
      <c r="Y44" t="s">
        <v>283</v>
      </c>
      <c r="AA44" s="135"/>
      <c r="AB44" s="135"/>
      <c r="AC44" s="135"/>
      <c r="AD44" s="135"/>
    </row>
    <row r="45" spans="1:32" ht="15" customHeight="1" x14ac:dyDescent="0.25">
      <c r="A45" s="136"/>
      <c r="B45" s="136"/>
      <c r="C45" s="136"/>
      <c r="D45" s="175"/>
      <c r="E45" s="175">
        <v>11</v>
      </c>
      <c r="F45" s="188" t="s">
        <v>218</v>
      </c>
      <c r="G45" s="189">
        <f>IFERROR(VLOOKUP(G$34,press!$B$115:$X$129,$E45,FALSE),0)</f>
        <v>1193.3635860720851</v>
      </c>
      <c r="H45" s="189">
        <f>IFERROR(VLOOKUP(H$34,press!$B$115:$X$129,$E45,FALSE),0)</f>
        <v>1206.9661489838254</v>
      </c>
      <c r="I45" s="189">
        <f>IFERROR(VLOOKUP(I$34,press!$B$115:$X$129,$E45,FALSE),0)</f>
        <v>1072.3008579302318</v>
      </c>
      <c r="J45" s="190">
        <f>IFERROR(VLOOKUP(J$34,press!$B$115:$X$129,$E45,FALSE),0)</f>
        <v>1181.0533334657407</v>
      </c>
      <c r="K45" s="189">
        <f>IFERROR(VLOOKUP(K$34,press!$B$115:$X$129,$E45,FALSE),0)</f>
        <v>941.30807745944878</v>
      </c>
      <c r="L45" s="190">
        <f>IFERROR(VLOOKUP(L$34,press!$B$115:$X$129,$E45,FALSE),0)</f>
        <v>1158.0571909059054</v>
      </c>
      <c r="M45" s="189">
        <v>0.05</v>
      </c>
      <c r="N45" s="190">
        <f>IFERROR(VLOOKUP(N$34,press!$B$115:$X$129,$E45,FALSE),0)</f>
        <v>1132.0362322939857</v>
      </c>
      <c r="O45" s="189">
        <f>IFERROR(VLOOKUP(O$34,press!$B$115:$X$129,$E45,FALSE),0)</f>
        <v>1214.4617091412715</v>
      </c>
      <c r="P45" s="190">
        <f>IFERROR(VLOOKUP(P$34,press!$B$115:$X$129,$E45,FALSE),0)</f>
        <v>1151.4081720615545</v>
      </c>
      <c r="Q45" s="189">
        <f>IFERROR(VLOOKUP(Q$34,press!$B$115:$X$129,$E45,FALSE),0)</f>
        <v>1192.9554727424777</v>
      </c>
      <c r="R45" s="189">
        <f>IFERROR(VLOOKUP(R$34,press!$B$115:$X$129,$E45,FALSE),0)</f>
        <v>1148.2622480941734</v>
      </c>
      <c r="S45" s="189">
        <f>IFERROR(VLOOKUP(S$34,press!$B$115:$X$129,$E45,FALSE),0)</f>
        <v>1210.8274561449086</v>
      </c>
      <c r="T45" s="135"/>
      <c r="U45" s="135"/>
      <c r="V45" s="135"/>
      <c r="W45" s="135"/>
      <c r="X45" s="135"/>
      <c r="Y45">
        <v>0</v>
      </c>
      <c r="AA45" s="135"/>
      <c r="AB45" s="135"/>
      <c r="AC45" s="135"/>
      <c r="AD45" s="135"/>
    </row>
    <row r="46" spans="1:32" ht="15" customHeight="1" x14ac:dyDescent="0.25">
      <c r="A46" s="136"/>
      <c r="B46" s="136"/>
      <c r="C46" s="136"/>
      <c r="D46" s="175"/>
      <c r="E46" s="175">
        <v>12</v>
      </c>
      <c r="F46" s="188" t="s">
        <v>133</v>
      </c>
      <c r="G46" s="189">
        <f>IFERROR(VLOOKUP(G$34,press!$B$115:$X$129,$E46,FALSE),0)</f>
        <v>500.55039164490859</v>
      </c>
      <c r="H46" s="189">
        <f>IFERROR(VLOOKUP(H$34,press!$B$115:$X$129,$E46,FALSE),0)</f>
        <v>822.79313304721029</v>
      </c>
      <c r="I46" s="189">
        <f>IFERROR(VLOOKUP(I$34,press!$B$115:$X$129,$E46,FALSE),0)</f>
        <v>453.2170212765958</v>
      </c>
      <c r="J46" s="190">
        <f>IFERROR(VLOOKUP(J$34,press!$B$115:$X$129,$E46,FALSE),0)</f>
        <v>859.68968609865453</v>
      </c>
      <c r="K46" s="189">
        <f>IFERROR(VLOOKUP(K$34,press!$B$115:$X$129,$E46,FALSE),0)</f>
        <v>0</v>
      </c>
      <c r="L46" s="190">
        <f>IFERROR(VLOOKUP(L$34,press!$B$115:$X$129,$E46,FALSE),0)</f>
        <v>840.83684210526314</v>
      </c>
      <c r="M46" s="189">
        <f>IFERROR(VLOOKUP(M$34,press!$B$115:$X$129,$E46,FALSE),0)</f>
        <v>0</v>
      </c>
      <c r="N46" s="190">
        <f>IFERROR(VLOOKUP(N$34,press!$B$115:$X$129,$E46,FALSE),0)</f>
        <v>632.70891089108909</v>
      </c>
      <c r="O46" s="189">
        <f>IFERROR(VLOOKUP(O$34,press!$B$115:$X$129,$E46,FALSE),0)</f>
        <v>944.38817733990129</v>
      </c>
      <c r="P46" s="190">
        <f>IFERROR(VLOOKUP(P$34,press!$B$115:$X$129,$E46,FALSE),0)</f>
        <v>0</v>
      </c>
      <c r="Q46" s="189">
        <f>IFERROR(VLOOKUP(Q$34,press!$B$115:$X$129,$E46,FALSE),0)</f>
        <v>757.75019762845852</v>
      </c>
      <c r="R46" s="189">
        <f>IFERROR(VLOOKUP(R$34,press!$B$115:$X$129,$E46,FALSE),0)</f>
        <v>0</v>
      </c>
      <c r="S46" s="189">
        <f>IFERROR(VLOOKUP(S$34,press!$B$115:$X$129,$E46,FALSE),0)</f>
        <v>944.38817733990129</v>
      </c>
      <c r="T46" s="135"/>
      <c r="U46" s="135"/>
      <c r="V46" s="135"/>
      <c r="W46" s="135"/>
      <c r="X46" s="135"/>
      <c r="Y46" s="135"/>
      <c r="Z46" s="135"/>
      <c r="AA46" s="135"/>
      <c r="AB46" s="135"/>
      <c r="AC46" s="135"/>
      <c r="AD46" s="135"/>
    </row>
    <row r="47" spans="1:32" ht="15" customHeight="1" x14ac:dyDescent="0.25">
      <c r="A47" s="136"/>
      <c r="B47" s="136"/>
      <c r="C47" s="136"/>
      <c r="D47" s="175"/>
      <c r="E47" s="175">
        <v>13</v>
      </c>
      <c r="F47" s="187" t="s">
        <v>219</v>
      </c>
      <c r="G47" s="191">
        <f>IFERROR(VLOOKUP(G$34,press!$B$115:$X$129,$E47,FALSE),0)</f>
        <v>0.48046391971898572</v>
      </c>
      <c r="H47" s="191">
        <f>IFERROR(VLOOKUP(H$34,press!$B$115:$X$129,$E47,FALSE),0)</f>
        <v>0.78087465102461329</v>
      </c>
      <c r="I47" s="191">
        <f>IFERROR(VLOOKUP(I$34,press!$B$115:$X$129,$E47,FALSE),0)</f>
        <v>0.48414484827726462</v>
      </c>
      <c r="J47" s="192">
        <f>IFERROR(VLOOKUP(J$34,press!$B$115:$X$129,$E47,FALSE),0)</f>
        <v>0.83379245909157307</v>
      </c>
      <c r="K47" s="191">
        <f>IFERROR(VLOOKUP(K$34,press!$B$115:$X$129,$E47,FALSE),0)</f>
        <v>0</v>
      </c>
      <c r="L47" s="192">
        <f>IFERROR(VLOOKUP(L$34,press!$B$115:$X$129,$E47,FALSE),0)</f>
        <v>0.83170149306995744</v>
      </c>
      <c r="M47" s="191">
        <f>IFERROR(VLOOKUP(M$34,press!$B$115:$X$129,$E47,FALSE),0)</f>
        <v>0</v>
      </c>
      <c r="N47" s="192">
        <f>IFERROR(VLOOKUP(N$34,press!$B$115:$X$129,$E47,FALSE),0)</f>
        <v>0.64022021077794367</v>
      </c>
      <c r="O47" s="191">
        <f>IFERROR(VLOOKUP(O$34,press!$B$115:$X$129,$E47,FALSE),0)</f>
        <v>0.89074310937286327</v>
      </c>
      <c r="P47" s="192">
        <f>IFERROR(VLOOKUP(P$34,press!$B$115:$X$129,$E47,FALSE),0)</f>
        <v>0</v>
      </c>
      <c r="Q47" s="191">
        <f>IFERROR(VLOOKUP(Q$34,press!$B$115:$X$129,$E47,FALSE),0)</f>
        <v>0.72759143954293359</v>
      </c>
      <c r="R47" s="191">
        <f>IFERROR(VLOOKUP(R$34,press!$B$115:$X$129,$E47,FALSE),0)</f>
        <v>0</v>
      </c>
      <c r="S47" s="191">
        <f>IFERROR(VLOOKUP(S$34,press!$B$115:$X$129,$E47,FALSE),0)</f>
        <v>0.8934166412603336</v>
      </c>
      <c r="T47" s="135"/>
      <c r="U47" s="135"/>
      <c r="V47" s="135"/>
      <c r="W47" s="135"/>
      <c r="X47" s="135"/>
      <c r="Y47" s="135"/>
      <c r="Z47" s="135"/>
      <c r="AA47" s="135"/>
      <c r="AB47" s="135"/>
      <c r="AC47" s="135"/>
      <c r="AD47" s="135"/>
    </row>
    <row r="48" spans="1:32" ht="15" customHeight="1" x14ac:dyDescent="0.25">
      <c r="A48" s="136"/>
      <c r="B48" s="136"/>
      <c r="C48" s="136"/>
      <c r="D48" s="175"/>
      <c r="E48" s="175">
        <v>14</v>
      </c>
      <c r="F48" s="187" t="s">
        <v>220</v>
      </c>
      <c r="G48" s="191">
        <f>IFERROR(VLOOKUP(G$34,press!$B$115:$X$129,$E48,FALSE),0)</f>
        <v>0</v>
      </c>
      <c r="H48" s="191">
        <f>IFERROR(VLOOKUP(H$34,press!$B$115:$X$129,$E48,FALSE),0)</f>
        <v>0</v>
      </c>
      <c r="I48" s="191">
        <f>IFERROR(VLOOKUP(I$34,press!$B$115:$X$129,$E48,FALSE),0)</f>
        <v>0</v>
      </c>
      <c r="J48" s="192">
        <f>IFERROR(VLOOKUP(J$34,press!$B$115:$X$129,$E48,FALSE),0)</f>
        <v>0</v>
      </c>
      <c r="K48" s="191">
        <f>IFERROR(VLOOKUP(K$34,press!$B$115:$X$129,$E48,FALSE),0)</f>
        <v>0</v>
      </c>
      <c r="L48" s="192">
        <f>IFERROR(VLOOKUP(L$34,press!$B$115:$X$129,$E48,FALSE),0)</f>
        <v>0</v>
      </c>
      <c r="M48" s="191">
        <f>IFERROR(VLOOKUP(M$34,press!$B$115:$X$129,$E48,FALSE),0)</f>
        <v>0</v>
      </c>
      <c r="N48" s="192">
        <f>IFERROR(VLOOKUP(N$34,press!$B$115:$X$129,$E48,FALSE),0)</f>
        <v>0</v>
      </c>
      <c r="O48" s="191">
        <f>IFERROR(VLOOKUP(O$34,press!$B$115:$X$129,$E48,FALSE),0)</f>
        <v>0</v>
      </c>
      <c r="P48" s="192">
        <f>IFERROR(VLOOKUP(P$34,press!$B$115:$X$129,$E48,FALSE),0)</f>
        <v>0</v>
      </c>
      <c r="Q48" s="191">
        <f>IFERROR(VLOOKUP(Q$34,press!$B$115:$X$129,$E48,FALSE),0)</f>
        <v>0</v>
      </c>
      <c r="R48" s="191">
        <f>IFERROR(VLOOKUP(R$34,press!$B$115:$X$129,$E48,FALSE),0)</f>
        <v>0</v>
      </c>
      <c r="S48" s="191">
        <f>IFERROR(VLOOKUP(S$34,press!$B$115:$X$129,$E48,FALSE),0)</f>
        <v>0</v>
      </c>
      <c r="T48" s="135"/>
      <c r="U48" s="135"/>
      <c r="V48" s="135"/>
      <c r="W48" s="135"/>
      <c r="X48" s="135"/>
      <c r="Y48" s="135"/>
      <c r="Z48" s="135"/>
      <c r="AA48" s="135"/>
      <c r="AB48" s="135"/>
      <c r="AC48" s="135"/>
      <c r="AD48" s="135"/>
    </row>
    <row r="49" spans="1:32" ht="15" customHeight="1" x14ac:dyDescent="0.25">
      <c r="A49" s="136"/>
      <c r="B49" s="136"/>
      <c r="C49" s="136"/>
      <c r="D49" s="175"/>
      <c r="E49" s="175">
        <v>2</v>
      </c>
      <c r="F49" s="216" t="s">
        <v>230</v>
      </c>
      <c r="G49" s="218">
        <f>IFERROR(VLOOKUP(G$34,press!$B$136:$D$148,$E49,FALSE),0)</f>
        <v>20000</v>
      </c>
      <c r="H49" s="218">
        <f>IFERROR(VLOOKUP(H$34,press!$B$136:$D$148,$E49,FALSE),0)</f>
        <v>20000</v>
      </c>
      <c r="I49" s="218">
        <f>IFERROR(VLOOKUP(I$34,press!$B$136:$D$148,$E49,FALSE),0)</f>
        <v>20000</v>
      </c>
      <c r="J49" s="218">
        <f>IFERROR(VLOOKUP(J$34,press!$B$136:$D$148,$E49,FALSE),0)</f>
        <v>20000</v>
      </c>
      <c r="K49" s="218">
        <f>IFERROR(VLOOKUP(K$34,press!$B$136:$D$148,$E49,FALSE),0)</f>
        <v>20000</v>
      </c>
      <c r="L49" s="218">
        <f>IFERROR(VLOOKUP(L$34,press!$B$136:$D$148,$E49,FALSE),0)</f>
        <v>20000</v>
      </c>
      <c r="M49" s="218">
        <f>IFERROR(VLOOKUP(M$34,press!$B$136:$D$148,$E49,FALSE),0)</f>
        <v>20000</v>
      </c>
      <c r="N49" s="218">
        <f>IFERROR(VLOOKUP(N$34,press!$B$136:$D$148,$E49,FALSE),0)</f>
        <v>20000</v>
      </c>
      <c r="O49" s="218">
        <f>IFERROR(VLOOKUP(O$34,press!$B$136:$D$148,$E49,FALSE),0)</f>
        <v>20000</v>
      </c>
      <c r="P49" s="218">
        <f>IFERROR(VLOOKUP(P$34,press!$B$136:$D$148,$E49,FALSE),0)</f>
        <v>20000</v>
      </c>
      <c r="Q49" s="218">
        <f>IFERROR(VLOOKUP(Q$34,press!$B$136:$D$148,$E49,FALSE),0)</f>
        <v>20000</v>
      </c>
      <c r="R49" s="218">
        <f>IFERROR(VLOOKUP(R$34,press!$B$136:$D$148,$E49,FALSE),0)</f>
        <v>20000</v>
      </c>
      <c r="S49" s="218">
        <f>IFERROR(VLOOKUP(S$34,press!$B$136:$D$148,$E49,FALSE),0)</f>
        <v>20000</v>
      </c>
      <c r="T49" s="135"/>
      <c r="U49" s="135"/>
      <c r="V49" s="135"/>
      <c r="W49" s="135"/>
      <c r="X49" s="135"/>
      <c r="Y49" s="135"/>
      <c r="Z49" s="135"/>
      <c r="AA49" s="135"/>
      <c r="AB49" s="135"/>
      <c r="AC49" s="135"/>
      <c r="AD49" s="135"/>
    </row>
    <row r="50" spans="1:32" ht="15" customHeight="1" x14ac:dyDescent="0.25">
      <c r="A50" s="136"/>
      <c r="B50" s="136"/>
      <c r="C50" s="136"/>
      <c r="D50" s="175"/>
      <c r="E50" s="175">
        <v>3</v>
      </c>
      <c r="F50" s="187" t="s">
        <v>271</v>
      </c>
      <c r="G50" s="189">
        <f>IFERROR(VLOOKUP(G$34,press!$B$136:$D$148,$E50,FALSE),0)</f>
        <v>100</v>
      </c>
      <c r="H50" s="189">
        <f>IFERROR(VLOOKUP(H$34,press!$B$136:$D$148,$E50,FALSE),0)</f>
        <v>100</v>
      </c>
      <c r="I50" s="189">
        <f>IFERROR(VLOOKUP(I$34,press!$B$136:$D$148,$E50,FALSE),0)</f>
        <v>100</v>
      </c>
      <c r="J50" s="189">
        <f>IFERROR(VLOOKUP(J$34,press!$B$136:$D$148,$E50,FALSE),0)</f>
        <v>100</v>
      </c>
      <c r="K50" s="189">
        <f>IFERROR(VLOOKUP(K$34,press!$B$136:$D$148,$E50,FALSE),0)</f>
        <v>100</v>
      </c>
      <c r="L50" s="189">
        <f>IFERROR(VLOOKUP(L$34,press!$B$136:$D$148,$E50,FALSE),0)</f>
        <v>100</v>
      </c>
      <c r="M50" s="189">
        <f>IFERROR(VLOOKUP(M$34,press!$B$136:$D$148,$E50,FALSE),0)</f>
        <v>100</v>
      </c>
      <c r="N50" s="189">
        <f>IFERROR(VLOOKUP(N$34,press!$B$136:$D$148,$E50,FALSE),0)</f>
        <v>100</v>
      </c>
      <c r="O50" s="189">
        <f>IFERROR(VLOOKUP(O$34,press!$B$136:$D$148,$E50,FALSE),0)</f>
        <v>100</v>
      </c>
      <c r="P50" s="189">
        <f>IFERROR(VLOOKUP(P$34,press!$B$136:$D$148,$E50,FALSE),0)</f>
        <v>100</v>
      </c>
      <c r="Q50" s="189">
        <f>IFERROR(VLOOKUP(Q$34,press!$B$136:$D$148,$E50,FALSE),0)</f>
        <v>100</v>
      </c>
      <c r="R50" s="189">
        <f>IFERROR(VLOOKUP(R$34,press!$B$136:$D$148,$E50,FALSE),0)</f>
        <v>100</v>
      </c>
      <c r="S50" s="189">
        <f>IFERROR(VLOOKUP(S$34,press!$B$136:$D$148,$E50,FALSE),0)</f>
        <v>100</v>
      </c>
      <c r="T50" s="135"/>
      <c r="U50" s="135"/>
      <c r="V50" s="135"/>
      <c r="W50" s="135"/>
      <c r="X50" s="135"/>
      <c r="Y50" s="135"/>
      <c r="Z50" s="135"/>
      <c r="AA50" s="135"/>
      <c r="AB50" s="135"/>
      <c r="AC50" s="135"/>
      <c r="AD50" s="135"/>
    </row>
    <row r="51" spans="1:32" ht="15" customHeight="1" x14ac:dyDescent="0.25">
      <c r="A51" s="136"/>
      <c r="B51" s="136"/>
      <c r="C51" s="136"/>
      <c r="D51" s="175"/>
      <c r="E51" s="175">
        <v>15</v>
      </c>
      <c r="F51" s="193" t="s">
        <v>221</v>
      </c>
      <c r="G51" s="194">
        <f>IFERROR(VLOOKUP(G$34,press!$B$115:$X$129,$E51,FALSE),0)</f>
        <v>2.2155442059602284</v>
      </c>
      <c r="H51" s="194">
        <f>IFERROR(VLOOKUP(H$34,press!$B$115:$X$129,$E51,FALSE),0)</f>
        <v>1.5468359529040618</v>
      </c>
      <c r="I51" s="194">
        <f>IFERROR(VLOOKUP(I$34,press!$B$115:$X$129,$E51,FALSE),0)</f>
        <v>1.0119655230691229</v>
      </c>
      <c r="J51" s="195">
        <f>IFERROR(VLOOKUP(J$34,press!$B$115:$X$129,$E51,FALSE),0)</f>
        <v>0.5334948265825401</v>
      </c>
      <c r="K51" s="194">
        <f>IFERROR(VLOOKUP(K$34,press!$B$115:$X$129,$E51,FALSE),0)</f>
        <v>0</v>
      </c>
      <c r="L51" s="195">
        <f>IFERROR(VLOOKUP(L$34,press!$B$115:$X$129,$E51,FALSE),0)</f>
        <v>0.99117255365894885</v>
      </c>
      <c r="M51" s="194">
        <f>IFERROR(VLOOKUP(M$34,press!$B$115:$X$129,$E51,FALSE),0)</f>
        <v>0</v>
      </c>
      <c r="N51" s="195">
        <f>IFERROR(VLOOKUP(N$34,press!$B$115:$X$129,$E51,FALSE),0)</f>
        <v>1.4000599402850544</v>
      </c>
      <c r="O51" s="194">
        <f>IFERROR(VLOOKUP(O$34,press!$B$115:$X$129,$E51,FALSE),0)</f>
        <v>1.4430676206035344</v>
      </c>
      <c r="P51" s="195">
        <f>IFERROR(VLOOKUP(P$34,press!$B$115:$X$129,$E51,FALSE),0)</f>
        <v>0</v>
      </c>
      <c r="Q51" s="194">
        <f>IFERROR(VLOOKUP(Q$34,press!$B$115:$X$129,$E51,FALSE),0)</f>
        <v>1.2710574052166077</v>
      </c>
      <c r="R51" s="194">
        <f>IFERROR(VLOOKUP(R$34,press!$B$115:$X$129,$E51,FALSE),0)</f>
        <v>0</v>
      </c>
      <c r="S51" s="194">
        <f>IFERROR(VLOOKUP(S$34,press!$B$115:$X$129,$E51,FALSE),0)</f>
        <v>1.4430676206035344</v>
      </c>
      <c r="T51" s="135"/>
      <c r="U51" s="135"/>
      <c r="V51" s="135"/>
      <c r="W51" s="135"/>
      <c r="X51" s="135"/>
      <c r="Y51" s="135"/>
      <c r="Z51" s="135"/>
      <c r="AA51" s="135"/>
      <c r="AB51" s="135"/>
      <c r="AC51" s="135"/>
      <c r="AD51" s="135"/>
    </row>
    <row r="52" spans="1:32" ht="15" customHeight="1" x14ac:dyDescent="0.25">
      <c r="A52" s="136"/>
      <c r="B52" s="136"/>
      <c r="C52" s="136"/>
      <c r="D52" s="175"/>
      <c r="E52" s="175">
        <v>16</v>
      </c>
      <c r="F52" s="193" t="s">
        <v>222</v>
      </c>
      <c r="G52" s="194">
        <f>IFERROR(VLOOKUP(G$34,press!$B$115:$X$129,$E52,FALSE),0)</f>
        <v>1.0990851454378159</v>
      </c>
      <c r="H52" s="194">
        <f>IFERROR(VLOOKUP(H$34,press!$B$115:$X$129,$E52,FALSE),0)</f>
        <v>0.80530873847482787</v>
      </c>
      <c r="I52" s="194">
        <f>IFERROR(VLOOKUP(I$34,press!$B$115:$X$129,$E52,FALSE),0)</f>
        <v>0.57919272153681478</v>
      </c>
      <c r="J52" s="195">
        <f>IFERROR(VLOOKUP(J$34,press!$B$115:$X$129,$E52,FALSE),0)</f>
        <v>0.30534273499458564</v>
      </c>
      <c r="K52" s="194">
        <f>IFERROR(VLOOKUP(K$34,press!$B$115:$X$129,$E52,FALSE),0)</f>
        <v>0</v>
      </c>
      <c r="L52" s="195">
        <f>IFERROR(VLOOKUP(L$34,press!$B$115:$X$129,$E52,FALSE),0)</f>
        <v>0.66184064747525961</v>
      </c>
      <c r="M52" s="194">
        <f>IFERROR(VLOOKUP(M$34,press!$B$115:$X$129,$E52,FALSE),0)</f>
        <v>0</v>
      </c>
      <c r="N52" s="195">
        <f>IFERROR(VLOOKUP(N$34,press!$B$115:$X$129,$E52,FALSE),0)</f>
        <v>0.77666046983268555</v>
      </c>
      <c r="O52" s="194">
        <f>IFERROR(VLOOKUP(O$34,press!$B$115:$X$129,$E52,FALSE),0)</f>
        <v>0.57468317903842681</v>
      </c>
      <c r="P52" s="195">
        <f>IFERROR(VLOOKUP(P$34,press!$B$115:$X$129,$E52,FALSE),0)</f>
        <v>0</v>
      </c>
      <c r="Q52" s="194">
        <f>IFERROR(VLOOKUP(Q$34,press!$B$115:$X$129,$E52,FALSE),0)</f>
        <v>0.69838318967945467</v>
      </c>
      <c r="R52" s="194">
        <f>IFERROR(VLOOKUP(R$34,press!$B$115:$X$129,$E52,FALSE),0)</f>
        <v>0</v>
      </c>
      <c r="S52" s="194">
        <f>IFERROR(VLOOKUP(S$34,press!$B$115:$X$129,$E52,FALSE),0)</f>
        <v>0.57468317903842681</v>
      </c>
      <c r="T52" s="135"/>
      <c r="U52" s="135"/>
      <c r="V52" s="135"/>
      <c r="W52" s="135"/>
      <c r="X52" s="135"/>
      <c r="Y52" s="135"/>
      <c r="Z52" s="135"/>
      <c r="AA52" s="135"/>
      <c r="AB52" s="135"/>
      <c r="AC52" s="135"/>
      <c r="AD52" s="135"/>
    </row>
    <row r="53" spans="1:32" ht="15" customHeight="1" x14ac:dyDescent="0.25">
      <c r="A53" s="136"/>
      <c r="B53" s="136"/>
      <c r="C53" s="136"/>
      <c r="D53" s="175"/>
      <c r="E53" s="175">
        <v>17</v>
      </c>
      <c r="F53" s="193" t="s">
        <v>223</v>
      </c>
      <c r="G53" s="194">
        <f>IFERROR(VLOOKUP(G$34,press!$B$115:$X$129,$E53,FALSE),0)</f>
        <v>0</v>
      </c>
      <c r="H53" s="194">
        <f>IFERROR(VLOOKUP(H$34,press!$B$115:$X$129,$E53,FALSE),0)</f>
        <v>0</v>
      </c>
      <c r="I53" s="194">
        <f>IFERROR(VLOOKUP(I$34,press!$B$115:$X$129,$E53,FALSE),0)</f>
        <v>0.23167708861472591</v>
      </c>
      <c r="J53" s="195">
        <f>IFERROR(VLOOKUP(J$34,press!$B$115:$X$129,$E53,FALSE),0)</f>
        <v>0.12213709399783426</v>
      </c>
      <c r="K53" s="194">
        <f>IFERROR(VLOOKUP(K$34,press!$B$115:$X$129,$E53,FALSE),0)</f>
        <v>0</v>
      </c>
      <c r="L53" s="195">
        <f>IFERROR(VLOOKUP(L$34,press!$B$115:$X$129,$E53,FALSE),0)</f>
        <v>0.19855219424257792</v>
      </c>
      <c r="M53" s="194">
        <f>IFERROR(VLOOKUP(M$34,press!$B$115:$X$129,$E53,FALSE),0)</f>
        <v>0</v>
      </c>
      <c r="N53" s="195">
        <f>IFERROR(VLOOKUP(N$34,press!$B$115:$X$129,$E53,FALSE),0)</f>
        <v>0.25888682327756185</v>
      </c>
      <c r="O53" s="194">
        <f>IFERROR(VLOOKUP(O$34,press!$B$115:$X$129,$E53,FALSE),0)</f>
        <v>0.17922714839226592</v>
      </c>
      <c r="P53" s="195">
        <f>IFERROR(VLOOKUP(P$34,press!$B$115:$X$129,$E53,FALSE),0)</f>
        <v>0</v>
      </c>
      <c r="Q53" s="194">
        <f>IFERROR(VLOOKUP(Q$34,press!$B$115:$X$129,$E53,FALSE),0)</f>
        <v>0</v>
      </c>
      <c r="R53" s="194">
        <f>IFERROR(VLOOKUP(R$34,press!$B$115:$X$129,$E53,FALSE),0)</f>
        <v>0</v>
      </c>
      <c r="S53" s="194">
        <f>IFERROR(VLOOKUP(S$34,press!$B$115:$X$129,$E53,FALSE),0)</f>
        <v>0.17922714839226592</v>
      </c>
      <c r="T53" s="135"/>
      <c r="U53" s="135"/>
      <c r="V53" s="135"/>
      <c r="W53" s="135"/>
      <c r="X53" s="135"/>
      <c r="Y53" s="135"/>
      <c r="Z53" s="135"/>
      <c r="AA53" s="135"/>
      <c r="AB53" s="135"/>
      <c r="AC53" s="135"/>
      <c r="AD53" s="135"/>
    </row>
    <row r="54" spans="1:32" ht="15" customHeight="1" x14ac:dyDescent="0.25">
      <c r="A54" s="136"/>
      <c r="B54" s="136"/>
      <c r="C54" s="136"/>
      <c r="D54" s="175"/>
      <c r="E54" s="175">
        <v>18</v>
      </c>
      <c r="F54" s="193" t="s">
        <v>224</v>
      </c>
      <c r="G54" s="194">
        <f>IFERROR(VLOOKUP(G$34,press!$B$115:$X$129,$E54,FALSE),0)</f>
        <v>0.03</v>
      </c>
      <c r="H54" s="194">
        <f>IFERROR(VLOOKUP(H$34,press!$B$115:$X$129,$E54,FALSE),0)</f>
        <v>0.03</v>
      </c>
      <c r="I54" s="194">
        <f>IFERROR(VLOOKUP(I$34,press!$B$115:$X$129,$E54,FALSE),0)</f>
        <v>0.03</v>
      </c>
      <c r="J54" s="195">
        <f>IFERROR(VLOOKUP(J$34,press!$B$115:$X$129,$E54,FALSE),0)</f>
        <v>0.03</v>
      </c>
      <c r="K54" s="194">
        <f>IFERROR(VLOOKUP(K$34,press!$B$115:$X$129,$E54,FALSE),0)</f>
        <v>0.03</v>
      </c>
      <c r="L54" s="195">
        <f>IFERROR(VLOOKUP(L$34,press!$B$115:$X$129,$E54,FALSE),0)</f>
        <v>0.03</v>
      </c>
      <c r="M54" s="194">
        <f>IFERROR(VLOOKUP(M$34,press!$B$115:$X$129,$E54,FALSE),0)</f>
        <v>0.03</v>
      </c>
      <c r="N54" s="195">
        <f>IFERROR(VLOOKUP(N$34,press!$B$115:$X$129,$E54,FALSE),0)</f>
        <v>0.03</v>
      </c>
      <c r="O54" s="194">
        <f>IFERROR(VLOOKUP(O$34,press!$B$115:$X$129,$E54,FALSE),0)</f>
        <v>0.03</v>
      </c>
      <c r="P54" s="195">
        <f>IFERROR(VLOOKUP(P$34,press!$B$115:$X$129,$E54,FALSE),0)</f>
        <v>0.03</v>
      </c>
      <c r="Q54" s="194">
        <f>IFERROR(VLOOKUP(Q$34,press!$B$115:$X$129,$E54,FALSE),0)</f>
        <v>0.03</v>
      </c>
      <c r="R54" s="194">
        <f>IFERROR(VLOOKUP(R$34,press!$B$115:$X$129,$E54,FALSE),0)</f>
        <v>0.03</v>
      </c>
      <c r="S54" s="194">
        <f>IFERROR(VLOOKUP(S$34,press!$B$115:$X$129,$E54,FALSE),0)</f>
        <v>0.03</v>
      </c>
      <c r="T54" s="135"/>
      <c r="U54" s="135"/>
      <c r="V54" s="135"/>
      <c r="W54" s="135"/>
      <c r="X54" s="135"/>
      <c r="Y54" s="219"/>
      <c r="Z54" s="219"/>
      <c r="AA54" s="219"/>
      <c r="AB54" s="219"/>
      <c r="AC54" s="219"/>
      <c r="AD54" s="135"/>
    </row>
    <row r="55" spans="1:32" ht="15" customHeight="1" x14ac:dyDescent="0.25">
      <c r="A55" s="136"/>
      <c r="B55" s="136"/>
      <c r="C55" s="136"/>
      <c r="D55" s="175"/>
      <c r="E55" s="175">
        <v>19</v>
      </c>
      <c r="F55" s="193" t="s">
        <v>225</v>
      </c>
      <c r="G55" s="194">
        <f>IFERROR(VLOOKUP(G$34,press!$B$115:$X$129,$E55,FALSE),0)</f>
        <v>0</v>
      </c>
      <c r="H55" s="194">
        <f>IFERROR(VLOOKUP(H$34,press!$B$115:$X$129,$E55,FALSE),0)</f>
        <v>0</v>
      </c>
      <c r="I55" s="194">
        <f>IFERROR(VLOOKUP(I$34,press!$B$115:$X$129,$E55,FALSE),0)</f>
        <v>0</v>
      </c>
      <c r="J55" s="195">
        <f>IFERROR(VLOOKUP(J$34,press!$B$115:$X$129,$E55,FALSE),0)</f>
        <v>0</v>
      </c>
      <c r="K55" s="194">
        <f>IFERROR(VLOOKUP(K$34,press!$B$115:$X$129,$E55,FALSE),0)</f>
        <v>0</v>
      </c>
      <c r="L55" s="195">
        <f>IFERROR(VLOOKUP(L$34,press!$B$115:$X$129,$E55,FALSE),0)</f>
        <v>0</v>
      </c>
      <c r="M55" s="194">
        <f>IFERROR(VLOOKUP(M$34,press!$B$115:$X$129,$E55,FALSE),0)</f>
        <v>0</v>
      </c>
      <c r="N55" s="195">
        <f>IFERROR(VLOOKUP(N$34,press!$B$115:$X$129,$E55,FALSE),0)</f>
        <v>0</v>
      </c>
      <c r="O55" s="194">
        <f>IFERROR(VLOOKUP(O$34,press!$B$115:$X$129,$E55,FALSE),0)</f>
        <v>0</v>
      </c>
      <c r="P55" s="195">
        <f>IFERROR(VLOOKUP(P$34,press!$B$115:$X$129,$E55,FALSE),0)</f>
        <v>0</v>
      </c>
      <c r="Q55" s="194">
        <f>IFERROR(VLOOKUP(Q$34,press!$B$115:$X$129,$E55,FALSE),0)</f>
        <v>0</v>
      </c>
      <c r="R55" s="194">
        <f>IFERROR(VLOOKUP(R$34,press!$B$115:$X$129,$E55,FALSE),0)</f>
        <v>0</v>
      </c>
      <c r="S55" s="194">
        <f>IFERROR(VLOOKUP(S$34,press!$B$115:$X$129,$E55,FALSE),0)</f>
        <v>0</v>
      </c>
      <c r="T55" s="135"/>
      <c r="U55" s="135"/>
      <c r="V55" s="135"/>
      <c r="W55" s="135"/>
      <c r="X55" s="135"/>
      <c r="Y55" s="219"/>
      <c r="Z55" s="219"/>
      <c r="AA55" s="219"/>
      <c r="AB55" s="219"/>
      <c r="AC55" s="219"/>
      <c r="AD55" s="135"/>
    </row>
    <row r="56" spans="1:32" ht="15" customHeight="1" x14ac:dyDescent="0.25">
      <c r="A56" s="136"/>
      <c r="B56" s="136"/>
      <c r="C56" s="136"/>
      <c r="D56" s="175"/>
      <c r="E56" s="175">
        <v>20</v>
      </c>
      <c r="F56" s="193" t="s">
        <v>226</v>
      </c>
      <c r="G56" s="194">
        <f>IFERROR(VLOOKUP(G$34,press!$B$115:$X$129,$E56,FALSE),0)</f>
        <v>0.41626434741858709</v>
      </c>
      <c r="H56" s="194">
        <f>IFERROR(VLOOKUP(H$34,press!$B$115:$X$129,$E56,FALSE),0)</f>
        <v>0.25612305347288827</v>
      </c>
      <c r="I56" s="194">
        <f>IFERROR(VLOOKUP(I$34,press!$B$115:$X$129,$E56,FALSE),0)</f>
        <v>0.41309951084197455</v>
      </c>
      <c r="J56" s="195">
        <f>IFERROR(VLOOKUP(J$34,press!$B$115:$X$129,$E56,FALSE),0)</f>
        <v>0.23986784459276883</v>
      </c>
      <c r="K56" s="194">
        <f>IFERROR(VLOOKUP(K$34,press!$B$115:$X$129,$E56,FALSE),0)</f>
        <v>0</v>
      </c>
      <c r="L56" s="195">
        <f>IFERROR(VLOOKUP(L$34,press!$B$115:$X$129,$E56,FALSE),0)</f>
        <v>0.24047089210067979</v>
      </c>
      <c r="M56" s="194">
        <f>IFERROR(VLOOKUP(M$34,press!$B$115:$X$129,$E56,FALSE),0)</f>
        <v>0</v>
      </c>
      <c r="N56" s="195">
        <f>IFERROR(VLOOKUP(N$34,press!$B$115:$X$129,$E56,FALSE),0)</f>
        <v>0.3123925121904168</v>
      </c>
      <c r="O56" s="194">
        <f>IFERROR(VLOOKUP(O$34,press!$B$115:$X$129,$E56,FALSE),0)</f>
        <v>0.22453162746418778</v>
      </c>
      <c r="P56" s="195">
        <f>IFERROR(VLOOKUP(P$34,press!$B$115:$X$129,$E56,FALSE),0)</f>
        <v>0</v>
      </c>
      <c r="Q56" s="194">
        <f>IFERROR(VLOOKUP(Q$34,press!$B$115:$X$129,$E56,FALSE),0)</f>
        <v>0.27487953971206452</v>
      </c>
      <c r="R56" s="194">
        <f>IFERROR(VLOOKUP(R$34,press!$B$115:$X$129,$E56,FALSE),0)</f>
        <v>0</v>
      </c>
      <c r="S56" s="194">
        <f>IFERROR(VLOOKUP(S$34,press!$B$115:$X$129,$E56,FALSE),0)</f>
        <v>0.22385972094482376</v>
      </c>
      <c r="T56" s="135"/>
      <c r="U56" s="135"/>
      <c r="V56" s="135"/>
      <c r="W56" s="135"/>
      <c r="X56" s="135"/>
      <c r="Y56" s="219"/>
      <c r="Z56" s="219"/>
      <c r="AA56" s="219"/>
      <c r="AB56" s="219"/>
      <c r="AC56" s="219"/>
      <c r="AD56" s="135"/>
      <c r="AE56" s="135"/>
      <c r="AF56" s="135"/>
    </row>
    <row r="57" spans="1:32" ht="15" customHeight="1" x14ac:dyDescent="0.25">
      <c r="A57" s="136"/>
      <c r="B57" s="136"/>
      <c r="C57" s="136"/>
      <c r="D57" s="175"/>
      <c r="E57" s="175">
        <v>21</v>
      </c>
      <c r="F57" s="193" t="s">
        <v>227</v>
      </c>
      <c r="G57" s="194">
        <f>IFERROR(VLOOKUP(G$34,press!$B$115:$X$129,$E57,FALSE),0)</f>
        <v>0.86505738967434831</v>
      </c>
      <c r="H57" s="194">
        <f>IFERROR(VLOOKUP(H$34,press!$B$115:$X$129,$E57,FALSE),0)</f>
        <v>0.22449221389155311</v>
      </c>
      <c r="I57" s="194">
        <f>IFERROR(VLOOKUP(I$34,press!$B$115:$X$129,$E57,FALSE),0)</f>
        <v>0.85239804336789848</v>
      </c>
      <c r="J57" s="195">
        <f>IFERROR(VLOOKUP(J$34,press!$B$115:$X$129,$E57,FALSE),0)</f>
        <v>0.15947137837107528</v>
      </c>
      <c r="K57" s="194">
        <f>IFERROR(VLOOKUP(K$34,press!$B$115:$X$129,$E57,FALSE),0)</f>
        <v>0</v>
      </c>
      <c r="L57" s="195">
        <f>IFERROR(VLOOKUP(L$34,press!$B$115:$X$129,$E57,FALSE),0)</f>
        <v>0.16188356840271911</v>
      </c>
      <c r="M57" s="194">
        <f>IFERROR(VLOOKUP(M$34,press!$B$115:$X$129,$E57,FALSE),0)</f>
        <v>0</v>
      </c>
      <c r="N57" s="195">
        <f>IFERROR(VLOOKUP(N$34,press!$B$115:$X$129,$E57,FALSE),0)</f>
        <v>0.44957004876166745</v>
      </c>
      <c r="O57" s="194">
        <f>IFERROR(VLOOKUP(O$34,press!$B$115:$X$129,$E57,FALSE),0)</f>
        <v>9.8126509856751087E-2</v>
      </c>
      <c r="P57" s="195">
        <f>IFERROR(VLOOKUP(P$34,press!$B$115:$X$129,$E57,FALSE),0)</f>
        <v>0</v>
      </c>
      <c r="Q57" s="194">
        <f>IFERROR(VLOOKUP(Q$34,press!$B$115:$X$129,$E57,FALSE),0)</f>
        <v>0.29951815884825805</v>
      </c>
      <c r="R57" s="194">
        <f>IFERROR(VLOOKUP(R$34,press!$B$115:$X$129,$E57,FALSE),0)</f>
        <v>0</v>
      </c>
      <c r="S57" s="194">
        <f>IFERROR(VLOOKUP(S$34,press!$B$115:$X$129,$E57,FALSE),0)</f>
        <v>9.5438883779295047E-2</v>
      </c>
      <c r="T57" s="135"/>
      <c r="U57" s="135"/>
      <c r="V57" s="135"/>
      <c r="W57" s="135"/>
      <c r="X57" s="135"/>
      <c r="Y57" s="219"/>
      <c r="Z57" s="219"/>
      <c r="AA57" s="219"/>
      <c r="AB57" s="219"/>
      <c r="AC57" s="219"/>
      <c r="AD57" s="135"/>
      <c r="AE57" s="135"/>
      <c r="AF57" s="135"/>
    </row>
    <row r="58" spans="1:32" ht="15" customHeight="1" thickBot="1" x14ac:dyDescent="0.3">
      <c r="A58" s="136"/>
      <c r="B58" s="136"/>
      <c r="C58" s="136"/>
      <c r="D58" s="175"/>
      <c r="E58" s="175">
        <v>22</v>
      </c>
      <c r="F58" s="196" t="s">
        <v>228</v>
      </c>
      <c r="G58" s="197">
        <f>IF(AND(G59="x",IFERROR(VLOOKUP(G$34,press!$B$115:$X$129,$E58,FALSE),0)&gt;0.01),IFERROR(VLOOKUP(G$34,press!$B$115:$X$129,$E58,FALSE),0),"")</f>
        <v>4.9497676646853481</v>
      </c>
      <c r="H58" s="197">
        <f>IF(AND(H59="x",IFERROR(VLOOKUP(H$34,press!$B$115:$X$129,$E58,FALSE),0)&gt;0.01),IFERROR(VLOOKUP(H$34,press!$B$115:$X$129,$E58,FALSE),0),"")</f>
        <v>3.0631531558553644</v>
      </c>
      <c r="I58" s="197" t="str">
        <f>IF(AND(I59="x",IFERROR(VLOOKUP(I$34,press!$B$115:$X$129,$E58,FALSE),0)&gt;0.01),IFERROR(VLOOKUP(I$34,press!$B$115:$X$129,$E58,FALSE),0),"")</f>
        <v/>
      </c>
      <c r="J58" s="197" t="str">
        <f>IF(AND(J59="x",IFERROR(VLOOKUP(J$34,press!$B$115:$X$129,$E58,FALSE),0)&gt;0.01),IFERROR(VLOOKUP(J$34,press!$B$115:$X$129,$E58,FALSE),0),"")</f>
        <v/>
      </c>
      <c r="K58" s="197" t="str">
        <f>IF(AND(K59="x",IFERROR(VLOOKUP(K$34,press!$B$115:$X$129,$E58,FALSE),0)&gt;0.01),IFERROR(VLOOKUP(K$34,press!$B$115:$X$129,$E58,FALSE),0),"")</f>
        <v/>
      </c>
      <c r="L58" s="197" t="str">
        <f>IF(AND(L59="x",IFERROR(VLOOKUP(L$34,press!$B$115:$X$129,$E58,FALSE),0)&gt;0.01),IFERROR(VLOOKUP(L$34,press!$B$115:$X$129,$E58,FALSE),0),"")</f>
        <v/>
      </c>
      <c r="M58" s="197" t="str">
        <f>IF(AND(M59="x",IFERROR(VLOOKUP(M$34,press!$B$115:$X$129,$E58,FALSE),0)&gt;0.01),IFERROR(VLOOKUP(M$34,press!$B$115:$X$129,$E58,FALSE),0),"")</f>
        <v/>
      </c>
      <c r="N58" s="197">
        <f>IF(AND(N59="x",IFERROR(VLOOKUP(N$34,press!$B$115:$X$129,$E58,FALSE),0)&gt;0.01),IFERROR(VLOOKUP(N$34,press!$B$115:$X$129,$E58,FALSE),0),"")</f>
        <v>3.4534996799517037</v>
      </c>
      <c r="O58" s="197">
        <f>IF(AND(O59="x",IFERROR(VLOOKUP(O$34,press!$B$115:$X$129,$E58,FALSE),0)&gt;0.01),IFERROR(VLOOKUP(O$34,press!$B$115:$X$129,$E58,FALSE),0),"")</f>
        <v>2.728110611330028</v>
      </c>
      <c r="P58" s="197" t="str">
        <f>IF(AND(P59="x",IFERROR(VLOOKUP(P$34,press!$B$115:$X$129,$E58,FALSE),0)&gt;0.01),IFERROR(VLOOKUP(P$34,press!$B$115:$X$129,$E58,FALSE),0),"")</f>
        <v/>
      </c>
      <c r="Q58" s="197">
        <f>IF(AND(Q59="x",IFERROR(VLOOKUP(Q$34,press!$B$115:$X$129,$E58,FALSE),0)&gt;0.01),IFERROR(VLOOKUP(Q$34,press!$B$115:$X$129,$E58,FALSE),0),"")</f>
        <v>2.7540069739983317</v>
      </c>
      <c r="R58" s="197" t="str">
        <f>IF(AND(R59="x",IFERROR(VLOOKUP(R$34,press!$B$115:$X$129,$E58,FALSE),0)&gt;0.01),IFERROR(VLOOKUP(R$34,press!$B$115:$X$129,$E58,FALSE),0),"")</f>
        <v/>
      </c>
      <c r="S58" s="197">
        <f>IF(AND(S59="x",IFERROR(VLOOKUP(S$34,press!$B$115:$X$129,$E58,FALSE),0)&gt;0.01),IFERROR(VLOOKUP(S$34,press!$B$115:$X$129,$E58,FALSE),0),"")</f>
        <v>2.7245159114514301</v>
      </c>
      <c r="U58" s="135"/>
      <c r="V58" s="135"/>
      <c r="W58" s="135"/>
      <c r="X58" s="135"/>
      <c r="Y58" s="219"/>
      <c r="Z58" s="219"/>
      <c r="AA58" s="219"/>
      <c r="AB58" s="219"/>
      <c r="AC58" s="219"/>
      <c r="AD58" s="135"/>
      <c r="AE58" s="135"/>
      <c r="AF58" s="135"/>
    </row>
    <row r="59" spans="1:32" ht="3.75" hidden="1" customHeight="1" x14ac:dyDescent="0.25">
      <c r="A59" s="135"/>
      <c r="B59" s="135"/>
      <c r="C59" s="135"/>
      <c r="D59" s="175"/>
      <c r="E59" s="175"/>
      <c r="F59" s="136"/>
      <c r="G59" s="208" t="str">
        <f>VLOOKUP($L$28,complexity!$U$3:$AF$6,2,FALSE)</f>
        <v>x</v>
      </c>
      <c r="H59" s="208" t="str">
        <f>VLOOKUP($L$28,complexity!$U$3:$AF$6,3,FALSE)</f>
        <v>x</v>
      </c>
      <c r="I59" s="208">
        <f>VLOOKUP($L$28,complexity!$U$3:$AF$6,4,FALSE)</f>
        <v>0</v>
      </c>
      <c r="J59" s="208">
        <f>VLOOKUP($L$28,complexity!$U$3:$AF$6,5,FALSE)</f>
        <v>0</v>
      </c>
      <c r="K59" s="208">
        <f>VLOOKUP($L$28,complexity!$U$3:$AF$6,6,FALSE)</f>
        <v>0</v>
      </c>
      <c r="L59" s="208">
        <f>VLOOKUP($L$28,complexity!$U$3:$AF$6,7,FALSE)</f>
        <v>0</v>
      </c>
      <c r="M59" s="208" t="str">
        <f>VLOOKUP($L$28,complexity!$U$3:$AF$6,8,FALSE)</f>
        <v>x</v>
      </c>
      <c r="N59" s="208" t="str">
        <f>VLOOKUP($L$28,complexity!$U$3:$AF$6,9,FALSE)</f>
        <v>x</v>
      </c>
      <c r="O59" s="208" t="str">
        <f>VLOOKUP($L$28,complexity!$U$3:$AF$6,10,FALSE)</f>
        <v>x</v>
      </c>
      <c r="P59" s="208" t="str">
        <f>VLOOKUP($L$28,complexity!$U$3:$AF$6,11,FALSE)</f>
        <v>x</v>
      </c>
      <c r="Q59" s="208" t="str">
        <f>VLOOKUP($L$28,complexity!$U$3:$AF$6,12,FALSE)</f>
        <v>x</v>
      </c>
      <c r="R59" s="208" t="str">
        <f>VLOOKUP($L$28,complexity!$U$3:$AF$6,12,FALSE)</f>
        <v>x</v>
      </c>
      <c r="S59" s="208" t="str">
        <f>VLOOKUP($L$28,complexity!$U$3:$AF$6,12,FALSE)</f>
        <v>x</v>
      </c>
      <c r="U59" s="135"/>
      <c r="V59" s="135"/>
      <c r="W59" s="135"/>
      <c r="X59" s="135"/>
      <c r="Y59" s="219"/>
      <c r="Z59" s="219"/>
      <c r="AA59" s="219"/>
      <c r="AB59" s="219"/>
      <c r="AC59" s="219"/>
      <c r="AD59" s="135"/>
      <c r="AE59" s="135"/>
      <c r="AF59" s="135"/>
    </row>
    <row r="60" spans="1:32" s="229" customFormat="1" ht="15" customHeight="1" x14ac:dyDescent="0.25">
      <c r="A60" s="219"/>
      <c r="B60" s="219"/>
      <c r="C60" s="219"/>
      <c r="D60" s="219"/>
      <c r="E60" s="219">
        <v>2</v>
      </c>
      <c r="F60" s="219" t="s">
        <v>38</v>
      </c>
      <c r="G60" s="248">
        <f>IF(G$58&lt;&gt;"",GETPIVOTDATA("Aufschlag",$Y$44),"")</f>
        <v>0</v>
      </c>
      <c r="H60" s="248">
        <f t="shared" ref="H60:S60" si="0">IF(H$58&lt;&gt;"",GETPIVOTDATA("Aufschlag",$Y$44),"")</f>
        <v>0</v>
      </c>
      <c r="I60" s="248" t="str">
        <f t="shared" si="0"/>
        <v/>
      </c>
      <c r="J60" s="248" t="str">
        <f t="shared" si="0"/>
        <v/>
      </c>
      <c r="K60" s="248" t="str">
        <f t="shared" si="0"/>
        <v/>
      </c>
      <c r="L60" s="248" t="str">
        <f t="shared" si="0"/>
        <v/>
      </c>
      <c r="M60" s="248" t="str">
        <f t="shared" si="0"/>
        <v/>
      </c>
      <c r="N60" s="248">
        <f t="shared" si="0"/>
        <v>0</v>
      </c>
      <c r="O60" s="248">
        <f t="shared" si="0"/>
        <v>0</v>
      </c>
      <c r="P60" s="248" t="str">
        <f t="shared" si="0"/>
        <v/>
      </c>
      <c r="Q60" s="248">
        <f t="shared" si="0"/>
        <v>0</v>
      </c>
      <c r="R60" s="248" t="str">
        <f t="shared" si="0"/>
        <v/>
      </c>
      <c r="S60" s="248">
        <f t="shared" si="0"/>
        <v>0</v>
      </c>
      <c r="U60" s="219"/>
      <c r="V60" s="219"/>
      <c r="W60" s="219"/>
      <c r="X60" s="219"/>
      <c r="Y60" s="219"/>
      <c r="Z60" s="219"/>
      <c r="AA60" s="219"/>
      <c r="AB60" s="219"/>
      <c r="AC60" s="219"/>
      <c r="AD60" s="219"/>
      <c r="AE60" s="219"/>
      <c r="AF60" s="219"/>
    </row>
    <row r="61" spans="1:32" s="229" customFormat="1" ht="15" customHeight="1" x14ac:dyDescent="0.25">
      <c r="A61" s="219"/>
      <c r="B61" s="219"/>
      <c r="C61" s="219"/>
      <c r="D61" s="219"/>
      <c r="E61" s="219"/>
      <c r="F61" s="219" t="s">
        <v>248</v>
      </c>
      <c r="G61" s="248">
        <f>IF(G$58&lt;&gt;"",$Z$15,"")</f>
        <v>0</v>
      </c>
      <c r="H61" s="248">
        <f t="shared" ref="H61:S61" si="1">IF(H58&lt;&gt;"",$Z$15,"")</f>
        <v>0</v>
      </c>
      <c r="I61" s="248" t="str">
        <f t="shared" si="1"/>
        <v/>
      </c>
      <c r="J61" s="248" t="str">
        <f t="shared" si="1"/>
        <v/>
      </c>
      <c r="K61" s="248" t="str">
        <f t="shared" si="1"/>
        <v/>
      </c>
      <c r="L61" s="248" t="str">
        <f t="shared" si="1"/>
        <v/>
      </c>
      <c r="M61" s="248" t="str">
        <f t="shared" si="1"/>
        <v/>
      </c>
      <c r="N61" s="248">
        <f t="shared" si="1"/>
        <v>0</v>
      </c>
      <c r="O61" s="248">
        <f t="shared" si="1"/>
        <v>0</v>
      </c>
      <c r="P61" s="248" t="str">
        <f t="shared" si="1"/>
        <v/>
      </c>
      <c r="Q61" s="248">
        <f t="shared" si="1"/>
        <v>0</v>
      </c>
      <c r="R61" s="248" t="str">
        <f t="shared" si="1"/>
        <v/>
      </c>
      <c r="S61" s="248">
        <f t="shared" si="1"/>
        <v>0</v>
      </c>
      <c r="T61" s="219"/>
      <c r="U61" s="219"/>
      <c r="V61" s="219"/>
      <c r="W61" s="219"/>
      <c r="X61" s="219"/>
      <c r="Y61" s="219"/>
      <c r="Z61" s="219"/>
      <c r="AA61" s="219"/>
      <c r="AB61" s="219"/>
      <c r="AC61" s="219"/>
      <c r="AD61" s="219"/>
      <c r="AE61" s="219"/>
      <c r="AF61" s="219"/>
    </row>
    <row r="62" spans="1:32" s="229" customFormat="1" ht="15" customHeight="1" x14ac:dyDescent="0.25">
      <c r="A62" s="219"/>
      <c r="B62" s="219"/>
      <c r="C62" s="219"/>
      <c r="D62" s="219"/>
      <c r="E62" s="219"/>
      <c r="F62" s="229" t="s">
        <v>259</v>
      </c>
      <c r="G62" s="248">
        <f>IF(G$58&lt;&gt;"",$Z$19,"")</f>
        <v>0</v>
      </c>
      <c r="H62" s="248">
        <f t="shared" ref="H62:S62" si="2">IF(H58&lt;&gt;"",$Z$19,"")</f>
        <v>0</v>
      </c>
      <c r="I62" s="248" t="str">
        <f t="shared" si="2"/>
        <v/>
      </c>
      <c r="J62" s="248" t="str">
        <f t="shared" si="2"/>
        <v/>
      </c>
      <c r="K62" s="248" t="str">
        <f t="shared" si="2"/>
        <v/>
      </c>
      <c r="L62" s="248" t="str">
        <f t="shared" si="2"/>
        <v/>
      </c>
      <c r="M62" s="248" t="str">
        <f t="shared" si="2"/>
        <v/>
      </c>
      <c r="N62" s="248">
        <f t="shared" si="2"/>
        <v>0</v>
      </c>
      <c r="O62" s="248">
        <f t="shared" si="2"/>
        <v>0</v>
      </c>
      <c r="P62" s="248" t="str">
        <f t="shared" si="2"/>
        <v/>
      </c>
      <c r="Q62" s="248">
        <f t="shared" si="2"/>
        <v>0</v>
      </c>
      <c r="R62" s="248" t="str">
        <f t="shared" si="2"/>
        <v/>
      </c>
      <c r="S62" s="248">
        <f t="shared" si="2"/>
        <v>0</v>
      </c>
      <c r="T62" s="219"/>
      <c r="U62" s="219"/>
      <c r="V62" s="219"/>
      <c r="W62" s="219"/>
      <c r="X62" s="219"/>
      <c r="Y62" s="135"/>
      <c r="Z62" s="135"/>
      <c r="AA62" s="135"/>
      <c r="AB62" s="135"/>
      <c r="AC62" s="135"/>
      <c r="AD62" s="219"/>
      <c r="AE62" s="219"/>
      <c r="AF62" s="219"/>
    </row>
    <row r="63" spans="1:32" s="229" customFormat="1" ht="15" customHeight="1" x14ac:dyDescent="0.25">
      <c r="A63" s="219"/>
      <c r="B63" s="219"/>
      <c r="C63" s="219"/>
      <c r="D63" s="219"/>
      <c r="E63" s="219"/>
      <c r="F63" s="219" t="s">
        <v>284</v>
      </c>
      <c r="G63" s="248">
        <f>IF(G$58&lt;&gt;"",$Z$31,"")</f>
        <v>0</v>
      </c>
      <c r="H63" s="248">
        <f t="shared" ref="H63:S63" si="3">IF(H$58&lt;&gt;"",$Z$31,"")</f>
        <v>0</v>
      </c>
      <c r="I63" s="248" t="str">
        <f t="shared" si="3"/>
        <v/>
      </c>
      <c r="J63" s="248" t="str">
        <f t="shared" si="3"/>
        <v/>
      </c>
      <c r="K63" s="248" t="str">
        <f t="shared" si="3"/>
        <v/>
      </c>
      <c r="L63" s="248" t="str">
        <f t="shared" si="3"/>
        <v/>
      </c>
      <c r="M63" s="248" t="str">
        <f t="shared" si="3"/>
        <v/>
      </c>
      <c r="N63" s="248">
        <f t="shared" si="3"/>
        <v>0</v>
      </c>
      <c r="O63" s="248">
        <f t="shared" si="3"/>
        <v>0</v>
      </c>
      <c r="P63" s="248" t="str">
        <f t="shared" si="3"/>
        <v/>
      </c>
      <c r="Q63" s="248">
        <f t="shared" si="3"/>
        <v>0</v>
      </c>
      <c r="R63" s="248" t="str">
        <f t="shared" si="3"/>
        <v/>
      </c>
      <c r="S63" s="248">
        <f t="shared" si="3"/>
        <v>0</v>
      </c>
      <c r="T63" s="219"/>
      <c r="U63" s="219"/>
      <c r="V63" s="219"/>
      <c r="W63" s="219"/>
      <c r="X63" s="219"/>
      <c r="Y63" s="135"/>
      <c r="Z63" s="135"/>
      <c r="AA63" s="135"/>
      <c r="AB63" s="135"/>
      <c r="AC63" s="135"/>
      <c r="AD63" s="219"/>
      <c r="AE63" s="219"/>
      <c r="AF63" s="219"/>
    </row>
    <row r="64" spans="1:32" s="229" customFormat="1" ht="15" customHeight="1" x14ac:dyDescent="0.25">
      <c r="A64" s="219"/>
      <c r="B64" s="219"/>
      <c r="C64" s="219"/>
      <c r="D64" s="219"/>
      <c r="E64" s="219"/>
      <c r="F64" s="219" t="s">
        <v>285</v>
      </c>
      <c r="G64" s="248">
        <f>IF(G$58&lt;&gt;"",$Z$23,"")</f>
        <v>0</v>
      </c>
      <c r="H64" s="248">
        <f t="shared" ref="H64:S64" si="4">IF(H$58&lt;&gt;"",$Z$23,"")</f>
        <v>0</v>
      </c>
      <c r="I64" s="248" t="str">
        <f t="shared" si="4"/>
        <v/>
      </c>
      <c r="J64" s="248" t="str">
        <f t="shared" si="4"/>
        <v/>
      </c>
      <c r="K64" s="248" t="str">
        <f t="shared" si="4"/>
        <v/>
      </c>
      <c r="L64" s="248" t="str">
        <f t="shared" si="4"/>
        <v/>
      </c>
      <c r="M64" s="248" t="str">
        <f t="shared" si="4"/>
        <v/>
      </c>
      <c r="N64" s="248">
        <f t="shared" si="4"/>
        <v>0</v>
      </c>
      <c r="O64" s="248">
        <f t="shared" si="4"/>
        <v>0</v>
      </c>
      <c r="P64" s="248" t="str">
        <f t="shared" si="4"/>
        <v/>
      </c>
      <c r="Q64" s="248">
        <f t="shared" si="4"/>
        <v>0</v>
      </c>
      <c r="R64" s="248" t="str">
        <f t="shared" si="4"/>
        <v/>
      </c>
      <c r="S64" s="248">
        <f t="shared" si="4"/>
        <v>0</v>
      </c>
      <c r="T64" s="219"/>
      <c r="U64" s="219"/>
      <c r="V64" s="219"/>
      <c r="W64" s="219"/>
      <c r="X64" s="219"/>
      <c r="Y64" s="135"/>
      <c r="Z64" s="135"/>
      <c r="AA64" s="135"/>
      <c r="AB64" s="135"/>
      <c r="AC64" s="135"/>
      <c r="AD64" s="219"/>
      <c r="AE64" s="219"/>
      <c r="AF64" s="219"/>
    </row>
    <row r="65" spans="1:32" s="229" customFormat="1" ht="15" customHeight="1" x14ac:dyDescent="0.25">
      <c r="A65" s="219"/>
      <c r="B65" s="219"/>
      <c r="C65" s="219"/>
      <c r="D65" s="219"/>
      <c r="E65" s="219"/>
      <c r="F65" s="219" t="s">
        <v>286</v>
      </c>
      <c r="G65" s="248">
        <f>IF(G$58&lt;&gt;"",$Z$27,"")</f>
        <v>0</v>
      </c>
      <c r="H65" s="248">
        <f t="shared" ref="H65:S65" si="5">IF(H$58&lt;&gt;"",$Z$27,"")</f>
        <v>0</v>
      </c>
      <c r="I65" s="248" t="str">
        <f t="shared" si="5"/>
        <v/>
      </c>
      <c r="J65" s="248" t="str">
        <f t="shared" si="5"/>
        <v/>
      </c>
      <c r="K65" s="248" t="str">
        <f t="shared" si="5"/>
        <v/>
      </c>
      <c r="L65" s="248" t="str">
        <f t="shared" si="5"/>
        <v/>
      </c>
      <c r="M65" s="248" t="str">
        <f t="shared" si="5"/>
        <v/>
      </c>
      <c r="N65" s="248">
        <f t="shared" si="5"/>
        <v>0</v>
      </c>
      <c r="O65" s="248">
        <f>IF(O$58&lt;&gt;"",$Z$27,"")</f>
        <v>0</v>
      </c>
      <c r="P65" s="248" t="str">
        <f t="shared" si="5"/>
        <v/>
      </c>
      <c r="Q65" s="248">
        <f t="shared" si="5"/>
        <v>0</v>
      </c>
      <c r="R65" s="248" t="str">
        <f t="shared" si="5"/>
        <v/>
      </c>
      <c r="S65" s="248">
        <f t="shared" si="5"/>
        <v>0</v>
      </c>
      <c r="T65" s="219"/>
      <c r="U65" s="219"/>
      <c r="V65" s="219"/>
      <c r="W65" s="219"/>
      <c r="X65" s="219"/>
      <c r="Y65" s="135"/>
      <c r="Z65" s="135"/>
      <c r="AA65" s="135"/>
      <c r="AB65" s="135"/>
      <c r="AC65" s="135"/>
      <c r="AD65" s="219"/>
      <c r="AE65" s="219"/>
      <c r="AF65" s="219"/>
    </row>
    <row r="66" spans="1:32" s="229" customFormat="1" ht="15" customHeight="1" x14ac:dyDescent="0.25">
      <c r="A66" s="219"/>
      <c r="B66" s="219"/>
      <c r="C66" s="219"/>
      <c r="D66" s="219"/>
      <c r="E66" s="219"/>
      <c r="F66" s="219" t="s">
        <v>71</v>
      </c>
      <c r="G66" s="248"/>
      <c r="H66" s="248"/>
      <c r="I66" s="248"/>
      <c r="J66" s="248"/>
      <c r="K66" s="248"/>
      <c r="L66" s="248"/>
      <c r="M66" s="248"/>
      <c r="N66" s="248"/>
      <c r="O66" s="248"/>
      <c r="P66" s="248"/>
      <c r="Q66" s="248"/>
      <c r="R66" s="248"/>
      <c r="S66" s="248">
        <f>IF(S$58&lt;&gt;"",$Z$39,"")</f>
        <v>0</v>
      </c>
      <c r="T66" s="219"/>
      <c r="U66" s="219"/>
      <c r="V66" s="219"/>
      <c r="W66" s="219"/>
      <c r="X66" s="219"/>
      <c r="Y66" s="135"/>
      <c r="Z66" s="135"/>
      <c r="AA66" s="135"/>
      <c r="AB66" s="135"/>
      <c r="AC66" s="135"/>
      <c r="AD66" s="219"/>
      <c r="AE66" s="219"/>
      <c r="AF66" s="219"/>
    </row>
    <row r="67" spans="1:32" s="229" customFormat="1" ht="15" customHeight="1" thickBot="1" x14ac:dyDescent="0.3">
      <c r="A67" s="219"/>
      <c r="B67" s="219"/>
      <c r="C67" s="219"/>
      <c r="D67" s="219"/>
      <c r="E67" s="219"/>
      <c r="F67" s="219" t="s">
        <v>279</v>
      </c>
      <c r="G67" s="248">
        <f>IF(G$58&lt;&gt;"",$Z$35,"")</f>
        <v>0.1</v>
      </c>
      <c r="H67" s="248">
        <f t="shared" ref="H67:S67" si="6">IF(H$58&lt;&gt;"",$Z$35,"")</f>
        <v>0.1</v>
      </c>
      <c r="I67" s="248" t="str">
        <f t="shared" si="6"/>
        <v/>
      </c>
      <c r="J67" s="248" t="str">
        <f t="shared" si="6"/>
        <v/>
      </c>
      <c r="K67" s="248" t="str">
        <f t="shared" si="6"/>
        <v/>
      </c>
      <c r="L67" s="248" t="str">
        <f t="shared" si="6"/>
        <v/>
      </c>
      <c r="M67" s="248" t="str">
        <f t="shared" si="6"/>
        <v/>
      </c>
      <c r="N67" s="248">
        <f t="shared" si="6"/>
        <v>0.1</v>
      </c>
      <c r="O67" s="248">
        <f t="shared" si="6"/>
        <v>0.1</v>
      </c>
      <c r="P67" s="248" t="str">
        <f t="shared" si="6"/>
        <v/>
      </c>
      <c r="Q67" s="248">
        <f t="shared" si="6"/>
        <v>0.1</v>
      </c>
      <c r="R67" s="248" t="str">
        <f t="shared" si="6"/>
        <v/>
      </c>
      <c r="S67" s="248">
        <f t="shared" si="6"/>
        <v>0.1</v>
      </c>
      <c r="T67" s="219"/>
      <c r="U67" s="219"/>
      <c r="V67" s="219"/>
      <c r="W67" s="219"/>
      <c r="X67" s="219"/>
      <c r="Y67" s="135"/>
      <c r="Z67" s="135"/>
      <c r="AA67" s="135"/>
      <c r="AB67" s="135"/>
      <c r="AC67" s="135"/>
      <c r="AD67" s="219"/>
      <c r="AE67" s="219"/>
      <c r="AF67" s="219"/>
    </row>
    <row r="68" spans="1:32" ht="15" customHeight="1" thickBot="1" x14ac:dyDescent="0.3">
      <c r="A68" s="135"/>
      <c r="B68" s="135"/>
      <c r="C68" s="135"/>
      <c r="D68" s="135"/>
      <c r="E68" s="135"/>
      <c r="F68" s="231" t="s">
        <v>287</v>
      </c>
      <c r="G68" s="232">
        <f t="shared" ref="G68:L68" si="7">SUM(G58:G67)</f>
        <v>5.0497676646853478</v>
      </c>
      <c r="H68" s="232">
        <f t="shared" si="7"/>
        <v>3.1631531558553645</v>
      </c>
      <c r="I68" s="232">
        <f t="shared" si="7"/>
        <v>0</v>
      </c>
      <c r="J68" s="232">
        <f t="shared" si="7"/>
        <v>0</v>
      </c>
      <c r="K68" s="232">
        <f t="shared" si="7"/>
        <v>0</v>
      </c>
      <c r="L68" s="232">
        <f t="shared" si="7"/>
        <v>0</v>
      </c>
      <c r="M68" s="232">
        <f>SUM(M58:M67)</f>
        <v>0</v>
      </c>
      <c r="N68" s="232">
        <f t="shared" ref="N68:S68" si="8">SUM(N58:N67)</f>
        <v>3.5534996799517038</v>
      </c>
      <c r="O68" s="232">
        <f t="shared" si="8"/>
        <v>2.8281106113300281</v>
      </c>
      <c r="P68" s="232">
        <f t="shared" si="8"/>
        <v>0</v>
      </c>
      <c r="Q68" s="232">
        <f t="shared" si="8"/>
        <v>2.8540069739983318</v>
      </c>
      <c r="R68" s="232">
        <f t="shared" si="8"/>
        <v>0</v>
      </c>
      <c r="S68" s="232">
        <f t="shared" si="8"/>
        <v>2.8245159114514302</v>
      </c>
      <c r="T68" s="135"/>
      <c r="U68" s="135"/>
      <c r="V68" s="135"/>
      <c r="W68" s="135"/>
      <c r="X68" s="135"/>
      <c r="Y68" s="135"/>
      <c r="Z68" s="135"/>
      <c r="AA68" s="135"/>
      <c r="AB68" s="135"/>
      <c r="AC68" s="135"/>
      <c r="AD68" s="135"/>
      <c r="AE68" s="135"/>
      <c r="AF68" s="135"/>
    </row>
    <row r="69" spans="1:32" ht="15" customHeight="1" x14ac:dyDescent="0.25">
      <c r="A69" s="135"/>
      <c r="B69" s="135"/>
      <c r="C69" s="135"/>
      <c r="D69" s="135"/>
      <c r="E69" s="135"/>
      <c r="F69" s="135"/>
      <c r="G69" s="275"/>
      <c r="H69" s="275"/>
      <c r="I69" s="275"/>
      <c r="J69" s="275"/>
      <c r="K69" s="275"/>
      <c r="L69" s="275"/>
      <c r="M69" s="275"/>
      <c r="N69" s="275"/>
      <c r="O69" s="275"/>
      <c r="P69" s="275"/>
      <c r="Q69" s="275"/>
      <c r="R69" s="275"/>
      <c r="S69" s="275"/>
      <c r="T69" s="135"/>
      <c r="U69" s="135"/>
      <c r="V69" s="135"/>
      <c r="W69" s="135"/>
      <c r="X69" s="135"/>
      <c r="Y69" s="135"/>
      <c r="Z69" s="135"/>
      <c r="AA69" s="135"/>
      <c r="AB69" s="135"/>
      <c r="AC69" s="135"/>
      <c r="AD69" s="135"/>
      <c r="AE69" s="135"/>
      <c r="AF69" s="135"/>
    </row>
    <row r="70" spans="1:32" ht="15" customHeight="1" x14ac:dyDescent="0.3">
      <c r="A70" s="135"/>
      <c r="B70" s="135"/>
      <c r="C70" s="135"/>
      <c r="D70" s="135"/>
      <c r="E70" s="135"/>
      <c r="F70" s="278" t="s">
        <v>288</v>
      </c>
      <c r="G70" s="275"/>
      <c r="H70" s="275"/>
      <c r="I70" s="275"/>
      <c r="J70" s="275"/>
      <c r="K70" s="275"/>
      <c r="L70" s="275"/>
      <c r="M70" s="275"/>
      <c r="N70" s="275"/>
      <c r="O70" s="275"/>
      <c r="P70" s="275"/>
      <c r="Q70" s="275"/>
      <c r="R70" s="275"/>
      <c r="S70" s="275"/>
      <c r="T70" s="135"/>
      <c r="U70" s="135"/>
      <c r="V70" s="135"/>
      <c r="W70" s="135"/>
      <c r="X70" s="135"/>
      <c r="Y70" s="135"/>
      <c r="Z70" s="135"/>
      <c r="AA70" s="135"/>
      <c r="AB70" s="135"/>
      <c r="AC70" s="135"/>
      <c r="AD70" s="135"/>
      <c r="AE70" s="135"/>
      <c r="AF70" s="135"/>
    </row>
    <row r="71" spans="1:32" ht="3" customHeight="1" thickBot="1" x14ac:dyDescent="0.3">
      <c r="A71" s="135"/>
      <c r="B71" s="135"/>
      <c r="C71" s="135"/>
      <c r="D71" s="135"/>
      <c r="E71" s="135"/>
      <c r="G71" s="136">
        <v>1.25</v>
      </c>
      <c r="H71" s="136">
        <v>1.25</v>
      </c>
      <c r="I71" s="136">
        <v>1</v>
      </c>
      <c r="J71" s="136">
        <v>1</v>
      </c>
      <c r="K71" s="136">
        <v>1</v>
      </c>
      <c r="L71" s="136">
        <v>1</v>
      </c>
      <c r="M71" s="136">
        <v>1.34</v>
      </c>
      <c r="N71" s="136">
        <v>1.34</v>
      </c>
      <c r="O71" s="136">
        <v>1.34</v>
      </c>
      <c r="P71" s="136">
        <v>1.28</v>
      </c>
      <c r="Q71" s="136">
        <v>1.28</v>
      </c>
      <c r="R71" s="136">
        <v>1.25</v>
      </c>
      <c r="S71" s="136">
        <v>1.34</v>
      </c>
      <c r="T71" s="135"/>
      <c r="U71" s="135"/>
      <c r="V71" s="135"/>
      <c r="W71" s="135"/>
      <c r="X71" s="135"/>
      <c r="Y71" s="135"/>
      <c r="Z71" s="135"/>
      <c r="AA71" s="135"/>
      <c r="AB71" s="135"/>
      <c r="AC71" s="135"/>
      <c r="AD71" s="135"/>
      <c r="AE71" s="135"/>
      <c r="AF71" s="135"/>
    </row>
    <row r="72" spans="1:32" x14ac:dyDescent="0.25">
      <c r="A72" s="135"/>
      <c r="B72" s="135"/>
      <c r="C72" s="135"/>
      <c r="D72" s="135"/>
      <c r="E72" s="175">
        <v>15</v>
      </c>
      <c r="F72" s="276" t="s">
        <v>221</v>
      </c>
      <c r="G72" s="277">
        <f>IFERROR(VLOOKUP(G$34,press!$B$115:$X$129,$E72,FALSE),0)*G$71</f>
        <v>2.7694302574502854</v>
      </c>
      <c r="H72" s="277">
        <f>IFERROR(VLOOKUP(H$34,press!$B$115:$X$129,$E72,FALSE),0)*H$71</f>
        <v>1.9335449411300774</v>
      </c>
      <c r="I72" s="277">
        <f>IFERROR(VLOOKUP(I$34,press!$B$115:$X$129,$E72,FALSE),0)*I$71</f>
        <v>1.0119655230691229</v>
      </c>
      <c r="J72" s="277">
        <f>IFERROR(VLOOKUP(J$34,press!$B$115:$X$129,$E72,FALSE),0)*J$71</f>
        <v>0.5334948265825401</v>
      </c>
      <c r="K72" s="277">
        <f>IFERROR(VLOOKUP(K$34,press!$B$115:$X$129,$E72,FALSE),0)*K$71</f>
        <v>0</v>
      </c>
      <c r="L72" s="277">
        <f>IFERROR(VLOOKUP(L$34,press!$B$115:$X$129,$E72,FALSE),0)*L$71</f>
        <v>0.99117255365894885</v>
      </c>
      <c r="M72" s="277">
        <f>IFERROR(VLOOKUP(M$34,press!$B$115:$X$129,$E72,FALSE),0)*M$71</f>
        <v>0</v>
      </c>
      <c r="N72" s="277">
        <f>IFERROR(VLOOKUP(N$34,press!$B$115:$X$129,$E72,FALSE),0)*N$71</f>
        <v>1.8760803199819731</v>
      </c>
      <c r="O72" s="277">
        <f>IFERROR(VLOOKUP(O$34,press!$B$115:$X$129,$E72,FALSE),0)*O$71</f>
        <v>1.9337106116087364</v>
      </c>
      <c r="P72" s="277">
        <f>IFERROR(VLOOKUP(P$34,press!$B$115:$X$129,$E72,FALSE),0)*P$71</f>
        <v>0</v>
      </c>
      <c r="Q72" s="277">
        <f>IFERROR(VLOOKUP(Q$34,press!$B$115:$X$129,$E72,FALSE),0)*Q$71</f>
        <v>1.6269534786772579</v>
      </c>
      <c r="R72" s="277">
        <f>IFERROR(VLOOKUP(R$34,press!$B$115:$X$129,$E72,FALSE),0)*R$71</f>
        <v>0</v>
      </c>
      <c r="S72" s="277">
        <f>IFERROR(VLOOKUP(S$34,press!$B$115:$X$129,$E72,FALSE),0)*S$71</f>
        <v>1.9337106116087364</v>
      </c>
      <c r="T72" s="135"/>
      <c r="U72" s="135"/>
      <c r="V72" s="135"/>
      <c r="W72" s="135"/>
      <c r="X72" s="135"/>
      <c r="Y72" s="135"/>
      <c r="Z72" s="135"/>
      <c r="AA72" s="135"/>
      <c r="AB72" s="135"/>
      <c r="AC72" s="135"/>
      <c r="AD72" s="135"/>
      <c r="AE72" s="135"/>
      <c r="AF72" s="135"/>
    </row>
    <row r="73" spans="1:32" x14ac:dyDescent="0.25">
      <c r="A73" s="135"/>
      <c r="B73" s="135"/>
      <c r="C73" s="135"/>
      <c r="D73" s="135"/>
      <c r="E73" s="175">
        <v>16</v>
      </c>
      <c r="F73" s="193" t="s">
        <v>222</v>
      </c>
      <c r="G73" s="194">
        <f>IFERROR(VLOOKUP(G$34,press!$B$115:$X$129,$E73,FALSE),0)*G$71</f>
        <v>1.3738564317972699</v>
      </c>
      <c r="H73" s="194">
        <f>IFERROR(VLOOKUP(H$34,press!$B$115:$X$129,$E73,FALSE),0)*H$71</f>
        <v>1.0066359230935349</v>
      </c>
      <c r="I73" s="194">
        <f>IFERROR(VLOOKUP(I$34,press!$B$115:$X$129,$E73,FALSE),0)*I$71</f>
        <v>0.57919272153681478</v>
      </c>
      <c r="J73" s="194">
        <f>IFERROR(VLOOKUP(J$34,press!$B$115:$X$129,$E73,FALSE),0)*J$71</f>
        <v>0.30534273499458564</v>
      </c>
      <c r="K73" s="194">
        <f>IFERROR(VLOOKUP(K$34,press!$B$115:$X$129,$E73,FALSE),0)*K$71</f>
        <v>0</v>
      </c>
      <c r="L73" s="194">
        <f>IFERROR(VLOOKUP(L$34,press!$B$115:$X$129,$E73,FALSE),0)*L$71</f>
        <v>0.66184064747525961</v>
      </c>
      <c r="M73" s="194">
        <f>IFERROR(VLOOKUP(M$34,press!$B$115:$X$129,$E73,FALSE),0)*M$71</f>
        <v>0</v>
      </c>
      <c r="N73" s="194">
        <f>IFERROR(VLOOKUP(N$34,press!$B$115:$X$129,$E73,FALSE),0)*N$71</f>
        <v>1.0407250295757986</v>
      </c>
      <c r="O73" s="194">
        <f>IFERROR(VLOOKUP(O$34,press!$B$115:$X$129,$E73,FALSE),0)*O$71</f>
        <v>0.77007545991149196</v>
      </c>
      <c r="P73" s="194">
        <f>IFERROR(VLOOKUP(P$34,press!$B$115:$X$129,$E73,FALSE),0)*P$71</f>
        <v>0</v>
      </c>
      <c r="Q73" s="194">
        <f>IFERROR(VLOOKUP(Q$34,press!$B$115:$X$129,$E73,FALSE),0)*Q$71</f>
        <v>0.893930482789702</v>
      </c>
      <c r="R73" s="194">
        <f>IFERROR(VLOOKUP(R$34,press!$B$115:$X$129,$E73,FALSE),0)*R$71</f>
        <v>0</v>
      </c>
      <c r="S73" s="194">
        <f>IFERROR(VLOOKUP(S$34,press!$B$115:$X$129,$E73,FALSE),0)*S$71</f>
        <v>0.77007545991149196</v>
      </c>
      <c r="T73" s="135"/>
      <c r="U73" s="135"/>
      <c r="V73" s="135"/>
      <c r="W73" s="135"/>
      <c r="X73" s="135"/>
      <c r="Y73" s="135"/>
      <c r="Z73" s="135"/>
      <c r="AA73" s="135"/>
      <c r="AB73" s="135"/>
      <c r="AC73" s="135"/>
      <c r="AD73" s="135"/>
      <c r="AE73" s="135"/>
      <c r="AF73" s="135"/>
    </row>
    <row r="74" spans="1:32" x14ac:dyDescent="0.25">
      <c r="A74" s="135"/>
      <c r="B74" s="135"/>
      <c r="C74" s="135"/>
      <c r="D74" s="135"/>
      <c r="E74" s="175">
        <v>17</v>
      </c>
      <c r="F74" s="193" t="s">
        <v>223</v>
      </c>
      <c r="G74" s="194">
        <f>IFERROR(VLOOKUP(G$34,press!$B$115:$X$129,$E74,FALSE),0)*G$71</f>
        <v>0</v>
      </c>
      <c r="H74" s="194">
        <f>IFERROR(VLOOKUP(H$34,press!$B$115:$X$129,$E74,FALSE),0)*H$71</f>
        <v>0</v>
      </c>
      <c r="I74" s="194">
        <f>IFERROR(VLOOKUP(I$34,press!$B$115:$X$129,$E74,FALSE),0)*I$71</f>
        <v>0.23167708861472591</v>
      </c>
      <c r="J74" s="194">
        <f>IFERROR(VLOOKUP(J$34,press!$B$115:$X$129,$E74,FALSE),0)*J$71</f>
        <v>0.12213709399783426</v>
      </c>
      <c r="K74" s="194">
        <f>IFERROR(VLOOKUP(K$34,press!$B$115:$X$129,$E74,FALSE),0)*K$71</f>
        <v>0</v>
      </c>
      <c r="L74" s="194">
        <f>IFERROR(VLOOKUP(L$34,press!$B$115:$X$129,$E74,FALSE),0)*L$71</f>
        <v>0.19855219424257792</v>
      </c>
      <c r="M74" s="194">
        <f>IFERROR(VLOOKUP(M$34,press!$B$115:$X$129,$E74,FALSE),0)*M$71</f>
        <v>0</v>
      </c>
      <c r="N74" s="194">
        <f>IFERROR(VLOOKUP(N$34,press!$B$115:$X$129,$E74,FALSE),0)*N$71</f>
        <v>0.34690834319193292</v>
      </c>
      <c r="O74" s="194">
        <f>IFERROR(VLOOKUP(O$34,press!$B$115:$X$129,$E74,FALSE),0)*O$71</f>
        <v>0.24016437884563635</v>
      </c>
      <c r="P74" s="194">
        <f>IFERROR(VLOOKUP(P$34,press!$B$115:$X$129,$E74,FALSE),0)*P$71</f>
        <v>0</v>
      </c>
      <c r="Q74" s="194">
        <f>IFERROR(VLOOKUP(Q$34,press!$B$115:$X$129,$E74,FALSE),0)*Q$71</f>
        <v>0</v>
      </c>
      <c r="R74" s="194">
        <f>IFERROR(VLOOKUP(R$34,press!$B$115:$X$129,$E74,FALSE),0)*R$71</f>
        <v>0</v>
      </c>
      <c r="S74" s="194">
        <f>IFERROR(VLOOKUP(S$34,press!$B$115:$X$129,$E74,FALSE),0)*S$71</f>
        <v>0.24016437884563635</v>
      </c>
      <c r="T74" s="135"/>
      <c r="U74" s="135"/>
      <c r="V74" s="135"/>
      <c r="W74" s="135"/>
      <c r="X74" s="135"/>
      <c r="Y74" s="135"/>
      <c r="Z74" s="135"/>
      <c r="AA74" s="135"/>
      <c r="AB74" s="135"/>
      <c r="AC74" s="135"/>
      <c r="AD74" s="135"/>
      <c r="AE74" s="135"/>
      <c r="AF74" s="135"/>
    </row>
    <row r="75" spans="1:32" x14ac:dyDescent="0.25">
      <c r="A75" s="135"/>
      <c r="B75" s="135"/>
      <c r="C75" s="135"/>
      <c r="D75" s="135"/>
      <c r="E75" s="175">
        <v>18</v>
      </c>
      <c r="F75" s="193" t="s">
        <v>224</v>
      </c>
      <c r="G75" s="194">
        <f>IFERROR(VLOOKUP(G$34,press!$B$115:$X$129,$E75,FALSE),0)</f>
        <v>0.03</v>
      </c>
      <c r="H75" s="194">
        <f>IFERROR(VLOOKUP(H$34,press!$B$115:$X$129,$E75,FALSE),0)</f>
        <v>0.03</v>
      </c>
      <c r="I75" s="194">
        <f>IFERROR(VLOOKUP(I$34,press!$B$115:$X$129,$E75,FALSE),0)</f>
        <v>0.03</v>
      </c>
      <c r="J75" s="194">
        <f>IFERROR(VLOOKUP(J$34,press!$B$115:$X$129,$E75,FALSE),0)</f>
        <v>0.03</v>
      </c>
      <c r="K75" s="194">
        <f>IFERROR(VLOOKUP(K$34,press!$B$115:$X$129,$E75,FALSE),0)</f>
        <v>0.03</v>
      </c>
      <c r="L75" s="194">
        <f>IFERROR(VLOOKUP(L$34,press!$B$115:$X$129,$E75,FALSE),0)</f>
        <v>0.03</v>
      </c>
      <c r="M75" s="194">
        <f>IFERROR(VLOOKUP(M$34,press!$B$115:$X$129,$E75,FALSE),0)</f>
        <v>0.03</v>
      </c>
      <c r="N75" s="194">
        <f>IFERROR(VLOOKUP(N$34,press!$B$115:$X$129,$E75,FALSE),0)</f>
        <v>0.03</v>
      </c>
      <c r="O75" s="194">
        <f>IFERROR(VLOOKUP(O$34,press!$B$115:$X$129,$E75,FALSE),0)</f>
        <v>0.03</v>
      </c>
      <c r="P75" s="194">
        <f>IFERROR(VLOOKUP(P$34,press!$B$115:$X$129,$E75,FALSE),0)</f>
        <v>0.03</v>
      </c>
      <c r="Q75" s="194">
        <f>IFERROR(VLOOKUP(Q$34,press!$B$115:$X$129,$E75,FALSE),0)</f>
        <v>0.03</v>
      </c>
      <c r="R75" s="194">
        <f>IFERROR(VLOOKUP(R$34,press!$B$115:$X$129,$E75,FALSE),0)</f>
        <v>0.03</v>
      </c>
      <c r="S75" s="194">
        <f>IFERROR(VLOOKUP(S$34,press!$B$115:$X$129,$E75,FALSE),0)</f>
        <v>0.03</v>
      </c>
      <c r="T75" s="135"/>
      <c r="U75" s="135"/>
      <c r="V75" s="135"/>
      <c r="W75" s="135"/>
      <c r="X75" s="135"/>
      <c r="Y75" s="135"/>
      <c r="Z75" s="135"/>
      <c r="AA75" s="135"/>
      <c r="AB75" s="135"/>
      <c r="AC75" s="135"/>
      <c r="AD75" s="135"/>
      <c r="AE75" s="135"/>
      <c r="AF75" s="135"/>
    </row>
    <row r="76" spans="1:32" x14ac:dyDescent="0.25">
      <c r="A76" s="135"/>
      <c r="B76" s="135"/>
      <c r="C76" s="135"/>
      <c r="D76" s="135"/>
      <c r="E76" s="175">
        <v>19</v>
      </c>
      <c r="F76" s="193" t="s">
        <v>225</v>
      </c>
      <c r="G76" s="194">
        <f>IFERROR(VLOOKUP(G$34,press!$B$115:$X$129,$E76,FALSE),0)</f>
        <v>0</v>
      </c>
      <c r="H76" s="194">
        <f>IFERROR(VLOOKUP(H$34,press!$B$115:$X$129,$E76,FALSE),0)</f>
        <v>0</v>
      </c>
      <c r="I76" s="194">
        <f>IFERROR(VLOOKUP(I$34,press!$B$115:$X$129,$E76,FALSE),0)</f>
        <v>0</v>
      </c>
      <c r="J76" s="194">
        <f>IFERROR(VLOOKUP(J$34,press!$B$115:$X$129,$E76,FALSE),0)</f>
        <v>0</v>
      </c>
      <c r="K76" s="194">
        <f>IFERROR(VLOOKUP(K$34,press!$B$115:$X$129,$E76,FALSE),0)</f>
        <v>0</v>
      </c>
      <c r="L76" s="194">
        <f>IFERROR(VLOOKUP(L$34,press!$B$115:$X$129,$E76,FALSE),0)</f>
        <v>0</v>
      </c>
      <c r="M76" s="194">
        <f>IFERROR(VLOOKUP(M$34,press!$B$115:$X$129,$E76,FALSE),0)</f>
        <v>0</v>
      </c>
      <c r="N76" s="194">
        <f>IFERROR(VLOOKUP(N$34,press!$B$115:$X$129,$E76,FALSE),0)</f>
        <v>0</v>
      </c>
      <c r="O76" s="194">
        <f>IFERROR(VLOOKUP(O$34,press!$B$115:$X$129,$E76,FALSE),0)</f>
        <v>0</v>
      </c>
      <c r="P76" s="194">
        <f>IFERROR(VLOOKUP(P$34,press!$B$115:$X$129,$E76,FALSE),0)</f>
        <v>0</v>
      </c>
      <c r="Q76" s="194">
        <f>IFERROR(VLOOKUP(Q$34,press!$B$115:$X$129,$E76,FALSE),0)</f>
        <v>0</v>
      </c>
      <c r="R76" s="194">
        <f>IFERROR(VLOOKUP(R$34,press!$B$115:$X$129,$E76,FALSE),0)</f>
        <v>0</v>
      </c>
      <c r="S76" s="194">
        <f>IFERROR(VLOOKUP(S$34,press!$B$115:$X$129,$E76,FALSE),0)</f>
        <v>0</v>
      </c>
      <c r="T76" s="135"/>
      <c r="U76" s="135"/>
      <c r="V76" s="135"/>
      <c r="W76" s="135"/>
      <c r="X76" s="135"/>
      <c r="Y76" s="135"/>
      <c r="Z76" s="135"/>
      <c r="AA76" s="135"/>
      <c r="AB76" s="135"/>
      <c r="AC76" s="135"/>
      <c r="AD76" s="135"/>
      <c r="AE76" s="135"/>
      <c r="AF76" s="135"/>
    </row>
    <row r="77" spans="1:32" x14ac:dyDescent="0.25">
      <c r="A77" s="135"/>
      <c r="B77" s="135"/>
      <c r="C77" s="135"/>
      <c r="D77" s="135"/>
      <c r="E77" s="175">
        <v>20</v>
      </c>
      <c r="F77" s="193" t="s">
        <v>226</v>
      </c>
      <c r="G77" s="194">
        <f>IFERROR(VLOOKUP(G$34,press!$B$115:$X$129,$E77,FALSE),0)</f>
        <v>0.41626434741858709</v>
      </c>
      <c r="H77" s="194">
        <f>IFERROR(VLOOKUP(H$34,press!$B$115:$X$129,$E77,FALSE),0)</f>
        <v>0.25612305347288827</v>
      </c>
      <c r="I77" s="194">
        <f>IFERROR(VLOOKUP(I$34,press!$B$115:$X$129,$E77,FALSE),0)</f>
        <v>0.41309951084197455</v>
      </c>
      <c r="J77" s="194">
        <f>IFERROR(VLOOKUP(J$34,press!$B$115:$X$129,$E77,FALSE),0)</f>
        <v>0.23986784459276883</v>
      </c>
      <c r="K77" s="194">
        <f>IFERROR(VLOOKUP(K$34,press!$B$115:$X$129,$E77,FALSE),0)</f>
        <v>0</v>
      </c>
      <c r="L77" s="194">
        <f>IFERROR(VLOOKUP(L$34,press!$B$115:$X$129,$E77,FALSE),0)</f>
        <v>0.24047089210067979</v>
      </c>
      <c r="M77" s="194">
        <f>IFERROR(VLOOKUP(M$34,press!$B$115:$X$129,$E77,FALSE),0)</f>
        <v>0</v>
      </c>
      <c r="N77" s="194">
        <f>IFERROR(VLOOKUP(N$34,press!$B$115:$X$129,$E77,FALSE),0)</f>
        <v>0.3123925121904168</v>
      </c>
      <c r="O77" s="194">
        <f>IFERROR(VLOOKUP(O$34,press!$B$115:$X$129,$E77,FALSE),0)</f>
        <v>0.22453162746418778</v>
      </c>
      <c r="P77" s="194">
        <f>IFERROR(VLOOKUP(P$34,press!$B$115:$X$129,$E77,FALSE),0)</f>
        <v>0</v>
      </c>
      <c r="Q77" s="194">
        <f>IFERROR(VLOOKUP(Q$34,press!$B$115:$X$129,$E77,FALSE),0)</f>
        <v>0.27487953971206452</v>
      </c>
      <c r="R77" s="194">
        <f>IFERROR(VLOOKUP(R$34,press!$B$115:$X$129,$E77,FALSE),0)</f>
        <v>0</v>
      </c>
      <c r="S77" s="194">
        <f>IFERROR(VLOOKUP(S$34,press!$B$115:$X$129,$E77,FALSE),0)</f>
        <v>0.22385972094482376</v>
      </c>
      <c r="T77" s="135"/>
      <c r="U77" s="135"/>
      <c r="V77" s="135"/>
      <c r="W77" s="135"/>
      <c r="X77" s="135"/>
      <c r="Y77" s="135"/>
      <c r="Z77" s="135"/>
      <c r="AA77" s="135"/>
      <c r="AB77" s="135"/>
      <c r="AC77" s="135"/>
      <c r="AD77" s="135"/>
      <c r="AE77" s="135"/>
      <c r="AF77" s="135"/>
    </row>
    <row r="78" spans="1:32" x14ac:dyDescent="0.25">
      <c r="A78" s="135"/>
      <c r="B78" s="135"/>
      <c r="C78" s="135"/>
      <c r="D78" s="135"/>
      <c r="E78" s="175">
        <v>21</v>
      </c>
      <c r="F78" s="193" t="s">
        <v>227</v>
      </c>
      <c r="G78" s="194">
        <f>IFERROR(VLOOKUP(G$34,press!$B$115:$X$129,$E78,FALSE),0)</f>
        <v>0.86505738967434831</v>
      </c>
      <c r="H78" s="194">
        <f>IFERROR(VLOOKUP(H$34,press!$B$115:$X$129,$E78,FALSE),0)</f>
        <v>0.22449221389155311</v>
      </c>
      <c r="I78" s="194">
        <f>IFERROR(VLOOKUP(I$34,press!$B$115:$X$129,$E78,FALSE),0)</f>
        <v>0.85239804336789848</v>
      </c>
      <c r="J78" s="194">
        <f>IFERROR(VLOOKUP(J$34,press!$B$115:$X$129,$E78,FALSE),0)</f>
        <v>0.15947137837107528</v>
      </c>
      <c r="K78" s="194">
        <f>IFERROR(VLOOKUP(K$34,press!$B$115:$X$129,$E78,FALSE),0)</f>
        <v>0</v>
      </c>
      <c r="L78" s="194">
        <f>IFERROR(VLOOKUP(L$34,press!$B$115:$X$129,$E78,FALSE),0)</f>
        <v>0.16188356840271911</v>
      </c>
      <c r="M78" s="194">
        <f>IFERROR(VLOOKUP(M$34,press!$B$115:$X$129,$E78,FALSE),0)</f>
        <v>0</v>
      </c>
      <c r="N78" s="194">
        <f>IFERROR(VLOOKUP(N$34,press!$B$115:$X$129,$E78,FALSE),0)</f>
        <v>0.44957004876166745</v>
      </c>
      <c r="O78" s="194">
        <f>IFERROR(VLOOKUP(O$34,press!$B$115:$X$129,$E78,FALSE),0)</f>
        <v>9.8126509856751087E-2</v>
      </c>
      <c r="P78" s="194">
        <f>IFERROR(VLOOKUP(P$34,press!$B$115:$X$129,$E78,FALSE),0)</f>
        <v>0</v>
      </c>
      <c r="Q78" s="194">
        <f>IFERROR(VLOOKUP(Q$34,press!$B$115:$X$129,$E78,FALSE),0)</f>
        <v>0.29951815884825805</v>
      </c>
      <c r="R78" s="194">
        <f>IFERROR(VLOOKUP(R$34,press!$B$115:$X$129,$E78,FALSE),0)</f>
        <v>0</v>
      </c>
      <c r="S78" s="194">
        <f>IFERROR(VLOOKUP(S$34,press!$B$115:$X$129,$E78,FALSE),0)</f>
        <v>9.5438883779295047E-2</v>
      </c>
      <c r="T78" s="135"/>
      <c r="U78" s="135"/>
      <c r="V78" s="135"/>
      <c r="W78" s="135"/>
      <c r="X78" s="135"/>
      <c r="Y78" s="135"/>
      <c r="Z78" s="135"/>
      <c r="AA78" s="135"/>
      <c r="AB78" s="135"/>
      <c r="AC78" s="135"/>
      <c r="AD78" s="135"/>
      <c r="AE78" s="135"/>
      <c r="AF78" s="135"/>
    </row>
    <row r="79" spans="1:32" ht="15.75" thickBot="1" x14ac:dyDescent="0.3">
      <c r="A79" s="135"/>
      <c r="B79" s="135"/>
      <c r="C79" s="135"/>
      <c r="D79" s="135"/>
      <c r="E79" s="175">
        <v>22</v>
      </c>
      <c r="F79" s="196" t="s">
        <v>228</v>
      </c>
      <c r="G79" s="197">
        <f>IF(AND(G80="x",IFERROR(VLOOKUP(G$34,press!$B$115:$X$129,$E79,FALSE),0)&gt;0.01),SUM(G72:G78)*(1+cost_calc!$C$22),"")</f>
        <v>5.8364310161843251</v>
      </c>
      <c r="H79" s="197">
        <f>IF(AND(H80="x",IFERROR(VLOOKUP(H$34,press!$B$115:$X$129,$E79,FALSE),0)&gt;0.01),SUM(H72:H78)*(1+cost_calc!$C$22),"")</f>
        <v>3.6923518607992176</v>
      </c>
      <c r="I79" s="197" t="str">
        <f>IF(AND(I80="x",IFERROR(VLOOKUP(I$34,press!$B$115:$X$129,$E79,FALSE),0)&gt;0.01),SUM(I72:I78)*(1+cost_calc!$C$22),"")</f>
        <v/>
      </c>
      <c r="J79" s="197" t="str">
        <f>IF(AND(J80="x",IFERROR(VLOOKUP(J$34,press!$B$115:$X$129,$E79,FALSE),0)&gt;0.01),SUM(J72:J78)*(1+cost_calc!$C$22),"")</f>
        <v/>
      </c>
      <c r="K79" s="197" t="str">
        <f>IF(AND(K80="x",IFERROR(VLOOKUP(K$34,press!$B$115:$X$129,$E79,FALSE),0)&gt;0.01),SUM(K72:K78)*(1+cost_calc!$C$22),"")</f>
        <v/>
      </c>
      <c r="L79" s="197" t="str">
        <f>IF(AND(L80="x",IFERROR(VLOOKUP(L$34,press!$B$115:$X$129,$E79,FALSE),0)&gt;0.01),SUM(L72:L78)*(1+cost_calc!$C$22),"")</f>
        <v/>
      </c>
      <c r="M79" s="197" t="str">
        <f>IF(AND(M80="x",IFERROR(VLOOKUP(M$34,press!$B$115:$X$129,$E79,FALSE),0)&gt;0.01),SUM(M72:M78)*(1+cost_calc!$C$22),"")</f>
        <v/>
      </c>
      <c r="N79" s="197">
        <f>IF(AND(N80="x",IFERROR(VLOOKUP(N$34,press!$B$115:$X$129,$E79,FALSE),0)&gt;0.01),SUM(N72:N78)*(1+cost_calc!$C$22),"")</f>
        <v>4.3395735914609137</v>
      </c>
      <c r="O79" s="197">
        <f>IF(AND(O80="x",IFERROR(VLOOKUP(O$34,press!$B$115:$X$129,$E79,FALSE),0)&gt;0.01),SUM(O72:O78)*(1+cost_calc!$C$22),"")</f>
        <v>3.5273711888248802</v>
      </c>
      <c r="P79" s="197" t="str">
        <f>IF(AND(P80="x",IFERROR(VLOOKUP(P$34,press!$B$115:$X$129,$E79,FALSE),0)&gt;0.01),SUM(P72:P78)*(1+cost_calc!$C$22),"")</f>
        <v/>
      </c>
      <c r="Q79" s="197">
        <f>IF(AND(Q80="x",IFERROR(VLOOKUP(Q$34,press!$B$115:$X$129,$E79,FALSE),0)&gt;0.01),SUM(Q72:Q78)*(1+cost_calc!$C$22),"")</f>
        <v>3.3440513762291921</v>
      </c>
      <c r="R79" s="197" t="str">
        <f>IF(AND(R80="x",IFERROR(VLOOKUP(R$34,press!$B$115:$X$129,$E79,FALSE),0)&gt;0.01),SUM(R72:R78)*(1+cost_calc!$C$22),"")</f>
        <v/>
      </c>
      <c r="S79" s="197">
        <f>IF(AND(S80="x",IFERROR(VLOOKUP(S$34,press!$B$115:$X$129,$E79,FALSE),0)&gt;0.01),SUM(S72:S78)*(1+cost_calc!$C$22),"")</f>
        <v>3.5237764889462828</v>
      </c>
      <c r="T79" s="135"/>
      <c r="U79" s="135"/>
      <c r="V79" s="135"/>
      <c r="W79" s="135"/>
      <c r="X79" s="135"/>
      <c r="Y79" s="135"/>
      <c r="Z79" s="135"/>
      <c r="AA79" s="135"/>
      <c r="AB79" s="135"/>
      <c r="AC79" s="135"/>
      <c r="AD79" s="135"/>
      <c r="AE79" s="135"/>
      <c r="AF79" s="135"/>
    </row>
    <row r="80" spans="1:32" ht="3.75" customHeight="1" x14ac:dyDescent="0.25">
      <c r="A80" s="135"/>
      <c r="B80" s="135"/>
      <c r="C80" s="135"/>
      <c r="D80" s="175"/>
      <c r="E80" s="175"/>
      <c r="F80" s="136"/>
      <c r="G80" s="208" t="str">
        <f>VLOOKUP($L$28,complexity!$U$3:$AF$6,2,FALSE)</f>
        <v>x</v>
      </c>
      <c r="H80" s="208" t="str">
        <f>VLOOKUP($L$28,complexity!$U$3:$AF$6,3,FALSE)</f>
        <v>x</v>
      </c>
      <c r="I80" s="208">
        <f>VLOOKUP($L$28,complexity!$U$3:$AF$6,4,FALSE)</f>
        <v>0</v>
      </c>
      <c r="J80" s="208">
        <f>VLOOKUP($L$28,complexity!$U$3:$AF$6,5,FALSE)</f>
        <v>0</v>
      </c>
      <c r="K80" s="208">
        <f>VLOOKUP($L$28,complexity!$U$3:$AF$6,6,FALSE)</f>
        <v>0</v>
      </c>
      <c r="L80" s="208">
        <f>VLOOKUP($L$28,complexity!$U$3:$AF$6,7,FALSE)</f>
        <v>0</v>
      </c>
      <c r="M80" s="208" t="str">
        <f>VLOOKUP($L$28,complexity!$U$3:$AF$6,8,FALSE)</f>
        <v>x</v>
      </c>
      <c r="N80" s="208" t="str">
        <f>VLOOKUP($L$28,complexity!$U$3:$AF$6,9,FALSE)</f>
        <v>x</v>
      </c>
      <c r="O80" s="208" t="str">
        <f>VLOOKUP($L$28,complexity!$U$3:$AF$6,10,FALSE)</f>
        <v>x</v>
      </c>
      <c r="P80" s="208" t="str">
        <f>VLOOKUP($L$28,complexity!$U$3:$AF$6,11,FALSE)</f>
        <v>x</v>
      </c>
      <c r="Q80" s="208" t="str">
        <f>VLOOKUP($L$28,complexity!$U$3:$AF$6,12,FALSE)</f>
        <v>x</v>
      </c>
      <c r="R80" s="208" t="str">
        <f>VLOOKUP($L$28,complexity!$U$3:$AF$6,12,FALSE)</f>
        <v>x</v>
      </c>
      <c r="S80" s="208" t="str">
        <f>VLOOKUP($L$28,complexity!$U$3:$AF$6,12,FALSE)</f>
        <v>x</v>
      </c>
      <c r="U80" s="135"/>
      <c r="V80" s="135"/>
      <c r="W80" s="135"/>
      <c r="X80" s="135"/>
      <c r="Y80" s="219"/>
      <c r="Z80" s="219"/>
      <c r="AA80" s="219"/>
      <c r="AB80" s="219"/>
      <c r="AC80" s="219"/>
      <c r="AD80" s="135"/>
      <c r="AE80" s="135"/>
      <c r="AF80" s="135"/>
    </row>
    <row r="81" spans="1:32" x14ac:dyDescent="0.25">
      <c r="A81" s="135"/>
      <c r="B81" s="135"/>
      <c r="C81" s="135"/>
      <c r="D81" s="135"/>
      <c r="E81" s="219">
        <v>2</v>
      </c>
      <c r="F81" s="219" t="s">
        <v>38</v>
      </c>
      <c r="G81" s="248">
        <f>IF(G$58&lt;&gt;"",GETPIVOTDATA("Aufschlag",$Y$44),"")</f>
        <v>0</v>
      </c>
      <c r="H81" s="248">
        <f t="shared" ref="H81:S81" si="9">IF(H$58&lt;&gt;"",GETPIVOTDATA("Aufschlag",$Y$44),"")</f>
        <v>0</v>
      </c>
      <c r="I81" s="248" t="str">
        <f t="shared" si="9"/>
        <v/>
      </c>
      <c r="J81" s="248" t="str">
        <f t="shared" si="9"/>
        <v/>
      </c>
      <c r="K81" s="248" t="str">
        <f t="shared" si="9"/>
        <v/>
      </c>
      <c r="L81" s="248" t="str">
        <f t="shared" si="9"/>
        <v/>
      </c>
      <c r="M81" s="248" t="str">
        <f t="shared" si="9"/>
        <v/>
      </c>
      <c r="N81" s="248">
        <f t="shared" si="9"/>
        <v>0</v>
      </c>
      <c r="O81" s="248">
        <f t="shared" si="9"/>
        <v>0</v>
      </c>
      <c r="P81" s="248" t="str">
        <f t="shared" si="9"/>
        <v/>
      </c>
      <c r="Q81" s="248">
        <f t="shared" si="9"/>
        <v>0</v>
      </c>
      <c r="R81" s="248" t="str">
        <f t="shared" si="9"/>
        <v/>
      </c>
      <c r="S81" s="248">
        <f t="shared" si="9"/>
        <v>0</v>
      </c>
      <c r="T81" s="135"/>
      <c r="U81" s="135"/>
      <c r="V81" s="135"/>
      <c r="W81" s="135"/>
      <c r="X81" s="135"/>
      <c r="Y81" s="135"/>
      <c r="Z81" s="135"/>
      <c r="AA81" s="135"/>
      <c r="AB81" s="135"/>
      <c r="AC81" s="135"/>
      <c r="AD81" s="135"/>
      <c r="AE81" s="135"/>
      <c r="AF81" s="135"/>
    </row>
    <row r="82" spans="1:32" x14ac:dyDescent="0.25">
      <c r="A82" s="135"/>
      <c r="B82" s="135"/>
      <c r="C82" s="135"/>
      <c r="D82" s="135"/>
      <c r="E82" s="135"/>
      <c r="F82" s="219" t="s">
        <v>248</v>
      </c>
      <c r="G82" s="248">
        <f>IF(G$58&lt;&gt;"",$Z$15,"")</f>
        <v>0</v>
      </c>
      <c r="H82" s="248">
        <f t="shared" ref="H82:S82" si="10">IF(H79&lt;&gt;"",$Z$15,"")</f>
        <v>0</v>
      </c>
      <c r="I82" s="248" t="str">
        <f t="shared" si="10"/>
        <v/>
      </c>
      <c r="J82" s="248" t="str">
        <f t="shared" si="10"/>
        <v/>
      </c>
      <c r="K82" s="248" t="str">
        <f t="shared" si="10"/>
        <v/>
      </c>
      <c r="L82" s="248" t="str">
        <f t="shared" si="10"/>
        <v/>
      </c>
      <c r="M82" s="248" t="str">
        <f t="shared" si="10"/>
        <v/>
      </c>
      <c r="N82" s="248">
        <f t="shared" si="10"/>
        <v>0</v>
      </c>
      <c r="O82" s="248">
        <f t="shared" si="10"/>
        <v>0</v>
      </c>
      <c r="P82" s="248" t="str">
        <f t="shared" si="10"/>
        <v/>
      </c>
      <c r="Q82" s="248">
        <f t="shared" si="10"/>
        <v>0</v>
      </c>
      <c r="R82" s="248" t="str">
        <f t="shared" si="10"/>
        <v/>
      </c>
      <c r="S82" s="248">
        <f t="shared" si="10"/>
        <v>0</v>
      </c>
      <c r="T82" s="135"/>
      <c r="U82" s="135"/>
      <c r="V82" s="135"/>
      <c r="W82" s="135"/>
      <c r="X82" s="135"/>
      <c r="Y82" s="135"/>
      <c r="Z82" s="135"/>
      <c r="AA82" s="135"/>
      <c r="AB82" s="135"/>
      <c r="AC82" s="135"/>
      <c r="AD82" s="135"/>
      <c r="AE82" s="135"/>
      <c r="AF82" s="135"/>
    </row>
    <row r="83" spans="1:32" x14ac:dyDescent="0.25">
      <c r="A83" s="135"/>
      <c r="B83" s="135"/>
      <c r="C83" s="135"/>
      <c r="D83" s="135"/>
      <c r="E83" s="135"/>
      <c r="F83" s="229" t="s">
        <v>259</v>
      </c>
      <c r="G83" s="248">
        <f>IF(G$58&lt;&gt;"",$Z$19,"")</f>
        <v>0</v>
      </c>
      <c r="H83" s="248">
        <f t="shared" ref="H83:S83" si="11">IF(H79&lt;&gt;"",$Z$19,"")</f>
        <v>0</v>
      </c>
      <c r="I83" s="248" t="str">
        <f t="shared" si="11"/>
        <v/>
      </c>
      <c r="J83" s="248" t="str">
        <f t="shared" si="11"/>
        <v/>
      </c>
      <c r="K83" s="248" t="str">
        <f t="shared" si="11"/>
        <v/>
      </c>
      <c r="L83" s="248" t="str">
        <f t="shared" si="11"/>
        <v/>
      </c>
      <c r="M83" s="248" t="str">
        <f t="shared" si="11"/>
        <v/>
      </c>
      <c r="N83" s="248">
        <f t="shared" si="11"/>
        <v>0</v>
      </c>
      <c r="O83" s="248">
        <f t="shared" si="11"/>
        <v>0</v>
      </c>
      <c r="P83" s="248" t="str">
        <f t="shared" si="11"/>
        <v/>
      </c>
      <c r="Q83" s="248">
        <f t="shared" si="11"/>
        <v>0</v>
      </c>
      <c r="R83" s="248" t="str">
        <f t="shared" si="11"/>
        <v/>
      </c>
      <c r="S83" s="248">
        <f t="shared" si="11"/>
        <v>0</v>
      </c>
      <c r="T83" s="135"/>
      <c r="U83" s="135"/>
      <c r="V83" s="135"/>
      <c r="W83" s="135"/>
      <c r="X83" s="135"/>
      <c r="Y83" s="135"/>
      <c r="Z83" s="135"/>
      <c r="AA83" s="135"/>
      <c r="AB83" s="135"/>
      <c r="AC83" s="135"/>
      <c r="AD83" s="135"/>
      <c r="AE83" s="135"/>
      <c r="AF83" s="135"/>
    </row>
    <row r="84" spans="1:32" x14ac:dyDescent="0.25">
      <c r="A84" s="135"/>
      <c r="B84" s="135"/>
      <c r="C84" s="135"/>
      <c r="D84" s="135"/>
      <c r="E84" s="135"/>
      <c r="F84" s="219" t="s">
        <v>284</v>
      </c>
      <c r="G84" s="248">
        <f>IF(G$58&lt;&gt;"",$Z$31,"")</f>
        <v>0</v>
      </c>
      <c r="H84" s="248">
        <f t="shared" ref="H84:S84" si="12">IF(H$58&lt;&gt;"",$Z$31,"")</f>
        <v>0</v>
      </c>
      <c r="I84" s="248" t="str">
        <f t="shared" si="12"/>
        <v/>
      </c>
      <c r="J84" s="248" t="str">
        <f t="shared" si="12"/>
        <v/>
      </c>
      <c r="K84" s="248" t="str">
        <f t="shared" si="12"/>
        <v/>
      </c>
      <c r="L84" s="248" t="str">
        <f t="shared" si="12"/>
        <v/>
      </c>
      <c r="M84" s="248" t="str">
        <f t="shared" si="12"/>
        <v/>
      </c>
      <c r="N84" s="248">
        <f t="shared" si="12"/>
        <v>0</v>
      </c>
      <c r="O84" s="248">
        <f t="shared" si="12"/>
        <v>0</v>
      </c>
      <c r="P84" s="248" t="str">
        <f t="shared" si="12"/>
        <v/>
      </c>
      <c r="Q84" s="248">
        <f t="shared" si="12"/>
        <v>0</v>
      </c>
      <c r="R84" s="248" t="str">
        <f t="shared" si="12"/>
        <v/>
      </c>
      <c r="S84" s="248">
        <f t="shared" si="12"/>
        <v>0</v>
      </c>
      <c r="T84" s="135"/>
      <c r="U84" s="135"/>
      <c r="V84" s="135"/>
      <c r="W84" s="135"/>
      <c r="X84" s="135"/>
      <c r="Y84" s="135"/>
      <c r="Z84" s="135"/>
      <c r="AA84" s="135"/>
      <c r="AB84" s="135"/>
      <c r="AC84" s="135"/>
      <c r="AD84" s="135"/>
      <c r="AE84" s="135"/>
      <c r="AF84" s="135"/>
    </row>
    <row r="85" spans="1:32" s="135" customFormat="1" x14ac:dyDescent="0.25">
      <c r="F85" s="219" t="s">
        <v>285</v>
      </c>
      <c r="G85" s="248">
        <f>IF(G$58&lt;&gt;"",$Z$23,"")</f>
        <v>0</v>
      </c>
      <c r="H85" s="248">
        <f t="shared" ref="H85:S85" si="13">IF(H$58&lt;&gt;"",$Z$23,"")</f>
        <v>0</v>
      </c>
      <c r="I85" s="248" t="str">
        <f t="shared" si="13"/>
        <v/>
      </c>
      <c r="J85" s="248" t="str">
        <f t="shared" si="13"/>
        <v/>
      </c>
      <c r="K85" s="248" t="str">
        <f t="shared" si="13"/>
        <v/>
      </c>
      <c r="L85" s="248" t="str">
        <f t="shared" si="13"/>
        <v/>
      </c>
      <c r="M85" s="248" t="str">
        <f t="shared" si="13"/>
        <v/>
      </c>
      <c r="N85" s="248">
        <f t="shared" si="13"/>
        <v>0</v>
      </c>
      <c r="O85" s="248">
        <f t="shared" si="13"/>
        <v>0</v>
      </c>
      <c r="P85" s="248" t="str">
        <f t="shared" si="13"/>
        <v/>
      </c>
      <c r="Q85" s="248">
        <f t="shared" si="13"/>
        <v>0</v>
      </c>
      <c r="R85" s="248" t="str">
        <f t="shared" si="13"/>
        <v/>
      </c>
      <c r="S85" s="248">
        <f t="shared" si="13"/>
        <v>0</v>
      </c>
    </row>
    <row r="86" spans="1:32" s="135" customFormat="1" x14ac:dyDescent="0.25">
      <c r="F86" s="219" t="s">
        <v>286</v>
      </c>
      <c r="G86" s="248">
        <f>IF(G$58&lt;&gt;"",$Z$27,"")</f>
        <v>0</v>
      </c>
      <c r="H86" s="248">
        <f t="shared" ref="H86:S86" si="14">IF(H$58&lt;&gt;"",$Z$27,"")</f>
        <v>0</v>
      </c>
      <c r="I86" s="248" t="str">
        <f t="shared" si="14"/>
        <v/>
      </c>
      <c r="J86" s="248" t="str">
        <f t="shared" si="14"/>
        <v/>
      </c>
      <c r="K86" s="248" t="str">
        <f t="shared" si="14"/>
        <v/>
      </c>
      <c r="L86" s="248" t="str">
        <f t="shared" si="14"/>
        <v/>
      </c>
      <c r="M86" s="248" t="str">
        <f t="shared" si="14"/>
        <v/>
      </c>
      <c r="N86" s="248">
        <f t="shared" si="14"/>
        <v>0</v>
      </c>
      <c r="O86" s="248">
        <f>IF(O$58&lt;&gt;"",$Z$27,"")</f>
        <v>0</v>
      </c>
      <c r="P86" s="248" t="str">
        <f t="shared" si="14"/>
        <v/>
      </c>
      <c r="Q86" s="248">
        <f t="shared" si="14"/>
        <v>0</v>
      </c>
      <c r="R86" s="248" t="str">
        <f t="shared" si="14"/>
        <v/>
      </c>
      <c r="S86" s="248">
        <f t="shared" si="14"/>
        <v>0</v>
      </c>
    </row>
    <row r="87" spans="1:32" s="135" customFormat="1" x14ac:dyDescent="0.25">
      <c r="F87" s="219" t="s">
        <v>71</v>
      </c>
      <c r="G87" s="248"/>
      <c r="H87" s="248"/>
      <c r="I87" s="248"/>
      <c r="J87" s="248"/>
      <c r="K87" s="248"/>
      <c r="L87" s="248"/>
      <c r="M87" s="248"/>
      <c r="N87" s="248"/>
      <c r="O87" s="248"/>
      <c r="P87" s="248"/>
      <c r="Q87" s="248"/>
      <c r="R87" s="248"/>
      <c r="S87" s="248">
        <f>IF(S$58&lt;&gt;"",$Z$39,"")</f>
        <v>0</v>
      </c>
      <c r="Y87"/>
      <c r="Z87"/>
      <c r="AA87"/>
      <c r="AB87"/>
      <c r="AC87"/>
    </row>
    <row r="88" spans="1:32" s="135" customFormat="1" ht="15.75" thickBot="1" x14ac:dyDescent="0.3">
      <c r="F88" s="219" t="s">
        <v>279</v>
      </c>
      <c r="G88" s="248">
        <f>IF(G$58&lt;&gt;"",$Z$35,"")</f>
        <v>0.1</v>
      </c>
      <c r="H88" s="248">
        <f t="shared" ref="H88:S88" si="15">IF(H$58&lt;&gt;"",$Z$35,"")</f>
        <v>0.1</v>
      </c>
      <c r="I88" s="248" t="str">
        <f t="shared" si="15"/>
        <v/>
      </c>
      <c r="J88" s="248" t="str">
        <f t="shared" si="15"/>
        <v/>
      </c>
      <c r="K88" s="248" t="str">
        <f t="shared" si="15"/>
        <v/>
      </c>
      <c r="L88" s="248" t="str">
        <f t="shared" si="15"/>
        <v/>
      </c>
      <c r="M88" s="248" t="str">
        <f t="shared" si="15"/>
        <v/>
      </c>
      <c r="N88" s="248">
        <f t="shared" si="15"/>
        <v>0.1</v>
      </c>
      <c r="O88" s="248">
        <f t="shared" si="15"/>
        <v>0.1</v>
      </c>
      <c r="P88" s="248" t="str">
        <f t="shared" si="15"/>
        <v/>
      </c>
      <c r="Q88" s="248">
        <f t="shared" si="15"/>
        <v>0.1</v>
      </c>
      <c r="R88" s="248" t="str">
        <f t="shared" si="15"/>
        <v/>
      </c>
      <c r="S88" s="248">
        <f t="shared" si="15"/>
        <v>0.1</v>
      </c>
      <c r="Y88"/>
      <c r="Z88"/>
      <c r="AA88"/>
      <c r="AB88"/>
      <c r="AC88"/>
    </row>
    <row r="89" spans="1:32" s="135" customFormat="1" ht="15.75" thickBot="1" x14ac:dyDescent="0.3">
      <c r="F89" s="231" t="s">
        <v>287</v>
      </c>
      <c r="G89" s="232">
        <f>SUM(G79:G88)</f>
        <v>5.9364310161843248</v>
      </c>
      <c r="H89" s="232">
        <f t="shared" ref="H89:L89" si="16">SUM(H79:H88)</f>
        <v>3.7923518607992177</v>
      </c>
      <c r="I89" s="232">
        <f t="shared" si="16"/>
        <v>0</v>
      </c>
      <c r="J89" s="232">
        <f t="shared" si="16"/>
        <v>0</v>
      </c>
      <c r="K89" s="232">
        <f t="shared" si="16"/>
        <v>0</v>
      </c>
      <c r="L89" s="232">
        <f t="shared" si="16"/>
        <v>0</v>
      </c>
      <c r="M89" s="232">
        <f>SUM(M79:M88)</f>
        <v>0</v>
      </c>
      <c r="N89" s="232">
        <f t="shared" ref="N89:S89" si="17">SUM(N79:N88)</f>
        <v>4.4395735914609133</v>
      </c>
      <c r="O89" s="232">
        <f t="shared" si="17"/>
        <v>3.6273711888248803</v>
      </c>
      <c r="P89" s="232">
        <f t="shared" si="17"/>
        <v>0</v>
      </c>
      <c r="Q89" s="232">
        <f t="shared" si="17"/>
        <v>3.4440513762291922</v>
      </c>
      <c r="R89" s="232">
        <f t="shared" si="17"/>
        <v>0</v>
      </c>
      <c r="S89" s="232">
        <f t="shared" si="17"/>
        <v>3.6237764889462829</v>
      </c>
      <c r="Y89"/>
      <c r="Z89"/>
      <c r="AA89"/>
      <c r="AB89"/>
      <c r="AC89"/>
    </row>
    <row r="90" spans="1:32" s="135" customFormat="1" x14ac:dyDescent="0.25">
      <c r="G90" s="275"/>
      <c r="H90" s="275"/>
      <c r="I90" s="275"/>
      <c r="J90" s="275"/>
      <c r="K90" s="275"/>
      <c r="L90" s="275"/>
      <c r="M90" s="275"/>
      <c r="N90" s="275"/>
      <c r="O90" s="275"/>
      <c r="P90" s="275"/>
      <c r="Q90" s="275"/>
      <c r="R90" s="275"/>
      <c r="S90" s="275"/>
      <c r="Y90"/>
      <c r="Z90"/>
      <c r="AA90"/>
      <c r="AB90"/>
      <c r="AC90"/>
    </row>
    <row r="91" spans="1:32" s="135" customFormat="1" x14ac:dyDescent="0.25">
      <c r="F91" s="135" t="s">
        <v>289</v>
      </c>
      <c r="Y91"/>
      <c r="Z91"/>
      <c r="AA91"/>
      <c r="AB91"/>
      <c r="AC91"/>
    </row>
    <row r="92" spans="1:32" s="135" customFormat="1" x14ac:dyDescent="0.25">
      <c r="F92" s="174" t="s">
        <v>290</v>
      </c>
      <c r="Y92"/>
      <c r="Z92"/>
      <c r="AA92"/>
      <c r="AB92"/>
      <c r="AC92"/>
    </row>
    <row r="93" spans="1:32" s="135" customFormat="1" x14ac:dyDescent="0.25">
      <c r="F93" t="s">
        <v>291</v>
      </c>
      <c r="Y93"/>
      <c r="Z93"/>
      <c r="AA93"/>
      <c r="AB93"/>
      <c r="AC93"/>
    </row>
  </sheetData>
  <protectedRanges>
    <protectedRange sqref="G5:G29" name="Bereich1"/>
  </protectedRanges>
  <mergeCells count="6">
    <mergeCell ref="J33:R33"/>
    <mergeCell ref="J2:Q25"/>
    <mergeCell ref="J32:R32"/>
    <mergeCell ref="J31:R31"/>
    <mergeCell ref="J30:R30"/>
    <mergeCell ref="J29:R29"/>
  </mergeCells>
  <conditionalFormatting sqref="G35:G89">
    <cfRule type="expression" dxfId="81" priority="34">
      <formula>$G$59&lt;&gt;"x"</formula>
    </cfRule>
  </conditionalFormatting>
  <conditionalFormatting sqref="G58:Q58">
    <cfRule type="colorScale" priority="48">
      <colorScale>
        <cfvo type="min"/>
        <cfvo type="percentile" val="50"/>
        <cfvo type="max"/>
        <color rgb="FF63BE7B"/>
        <color rgb="FFFFEB84"/>
        <color rgb="FFF8696B"/>
      </colorScale>
    </cfRule>
  </conditionalFormatting>
  <conditionalFormatting sqref="H35:H89">
    <cfRule type="expression" dxfId="80" priority="35">
      <formula>$H$59&lt;&gt;"x"</formula>
    </cfRule>
  </conditionalFormatting>
  <conditionalFormatting sqref="I35:I89">
    <cfRule type="expression" dxfId="79" priority="36">
      <formula>$I$59&lt;&gt;"x"</formula>
    </cfRule>
  </conditionalFormatting>
  <conditionalFormatting sqref="J35:J89">
    <cfRule type="expression" dxfId="78" priority="37">
      <formula>$J$59&lt;&gt;"x"</formula>
    </cfRule>
  </conditionalFormatting>
  <conditionalFormatting sqref="K35:K89">
    <cfRule type="expression" dxfId="77" priority="38">
      <formula>$K$59&lt;&gt;"x"</formula>
    </cfRule>
  </conditionalFormatting>
  <conditionalFormatting sqref="L35:L89">
    <cfRule type="expression" dxfId="76" priority="39">
      <formula>$L$59&lt;&gt;"x"</formula>
    </cfRule>
  </conditionalFormatting>
  <conditionalFormatting sqref="M35:M89">
    <cfRule type="expression" dxfId="75" priority="40">
      <formula>$M$59&lt;&gt;"x"</formula>
    </cfRule>
  </conditionalFormatting>
  <conditionalFormatting sqref="N35:N89">
    <cfRule type="expression" dxfId="74" priority="41">
      <formula>$N$59&lt;&gt;"x"</formula>
    </cfRule>
  </conditionalFormatting>
  <conditionalFormatting sqref="O35:O89">
    <cfRule type="expression" dxfId="73" priority="42">
      <formula>$O$59&lt;&gt;"x"</formula>
    </cfRule>
  </conditionalFormatting>
  <conditionalFormatting sqref="P35:P89">
    <cfRule type="expression" dxfId="72" priority="44">
      <formula>$P$59&lt;&gt;"x"</formula>
    </cfRule>
  </conditionalFormatting>
  <conditionalFormatting sqref="Q35:Q89">
    <cfRule type="expression" dxfId="71" priority="45">
      <formula>$Q$59&lt;&gt;"x"</formula>
    </cfRule>
  </conditionalFormatting>
  <conditionalFormatting sqref="G19">
    <cfRule type="expression" dxfId="70" priority="33">
      <formula>$G$18="AUTO"</formula>
    </cfRule>
  </conditionalFormatting>
  <conditionalFormatting sqref="G21">
    <cfRule type="expression" dxfId="69" priority="32">
      <formula>$G$20="AUTO"</formula>
    </cfRule>
  </conditionalFormatting>
  <conditionalFormatting sqref="G25">
    <cfRule type="expression" dxfId="68" priority="31">
      <formula>$G$24="AUTO"</formula>
    </cfRule>
  </conditionalFormatting>
  <conditionalFormatting sqref="G44">
    <cfRule type="expression" dxfId="67" priority="20">
      <formula>$G$59&lt;&gt;"x"</formula>
    </cfRule>
  </conditionalFormatting>
  <conditionalFormatting sqref="H44">
    <cfRule type="expression" dxfId="66" priority="21">
      <formula>$H$59&lt;&gt;"x"</formula>
    </cfRule>
  </conditionalFormatting>
  <conditionalFormatting sqref="I44">
    <cfRule type="expression" dxfId="65" priority="22">
      <formula>$I$59&lt;&gt;"x"</formula>
    </cfRule>
  </conditionalFormatting>
  <conditionalFormatting sqref="J44">
    <cfRule type="expression" dxfId="64" priority="23">
      <formula>$J$59&lt;&gt;"x"</formula>
    </cfRule>
  </conditionalFormatting>
  <conditionalFormatting sqref="K44">
    <cfRule type="expression" dxfId="63" priority="24">
      <formula>$K$59&lt;&gt;"x"</formula>
    </cfRule>
  </conditionalFormatting>
  <conditionalFormatting sqref="L44">
    <cfRule type="expression" dxfId="62" priority="25">
      <formula>$L$59&lt;&gt;"x"</formula>
    </cfRule>
  </conditionalFormatting>
  <conditionalFormatting sqref="M44">
    <cfRule type="expression" dxfId="61" priority="26">
      <formula>$M$59&lt;&gt;"x"</formula>
    </cfRule>
  </conditionalFormatting>
  <conditionalFormatting sqref="N44">
    <cfRule type="expression" dxfId="60" priority="27">
      <formula>$N$59&lt;&gt;"x"</formula>
    </cfRule>
  </conditionalFormatting>
  <conditionalFormatting sqref="O44">
    <cfRule type="expression" dxfId="59" priority="28">
      <formula>$O$59&lt;&gt;"x"</formula>
    </cfRule>
  </conditionalFormatting>
  <conditionalFormatting sqref="P44">
    <cfRule type="expression" dxfId="58" priority="29">
      <formula>$P$59&lt;&gt;"x"</formula>
    </cfRule>
  </conditionalFormatting>
  <conditionalFormatting sqref="Q44">
    <cfRule type="expression" dxfId="57" priority="30">
      <formula>$Q$59&lt;&gt;"x"</formula>
    </cfRule>
  </conditionalFormatting>
  <conditionalFormatting sqref="G23">
    <cfRule type="expression" dxfId="56" priority="19">
      <formula>$G$22="AUTO"</formula>
    </cfRule>
  </conditionalFormatting>
  <conditionalFormatting sqref="G27">
    <cfRule type="expression" dxfId="55" priority="17">
      <formula>$G$26="AUTO"</formula>
    </cfRule>
    <cfRule type="expression" dxfId="54" priority="18">
      <formula>$G$22="AUTO"</formula>
    </cfRule>
  </conditionalFormatting>
  <conditionalFormatting sqref="R44:S44">
    <cfRule type="expression" dxfId="53" priority="14">
      <formula>$Q$59&lt;&gt;"x"</formula>
    </cfRule>
  </conditionalFormatting>
  <conditionalFormatting sqref="R58:S58">
    <cfRule type="colorScale" priority="16">
      <colorScale>
        <cfvo type="min"/>
        <cfvo type="percentile" val="50"/>
        <cfvo type="max"/>
        <color rgb="FF63BE7B"/>
        <color rgb="FFFFEB84"/>
        <color rgb="FFF8696B"/>
      </colorScale>
    </cfRule>
  </conditionalFormatting>
  <conditionalFormatting sqref="R35:S43">
    <cfRule type="expression" dxfId="52" priority="15">
      <formula>$Q$59&lt;&gt;"x"</formula>
    </cfRule>
  </conditionalFormatting>
  <conditionalFormatting sqref="G79:S79">
    <cfRule type="colorScale" priority="13">
      <colorScale>
        <cfvo type="min"/>
        <cfvo type="percentile" val="50"/>
        <cfvo type="max"/>
        <color rgb="FF63BE7B"/>
        <color rgb="FFFFEB84"/>
        <color rgb="FFF8696B"/>
      </colorScale>
    </cfRule>
  </conditionalFormatting>
  <dataValidations count="1">
    <dataValidation allowBlank="1" sqref="F60 F81" xr:uid="{A70C0492-12F0-4023-8135-748C7508B4F5}"/>
  </dataValidations>
  <pageMargins left="0.70866141732283472" right="0.70866141732283472" top="0.78740157480314965" bottom="0.78740157480314965" header="0.31496062992125984" footer="0.31496062992125984"/>
  <pageSetup paperSize="8" scale="85" orientation="portrait" r:id="rId2"/>
  <headerFooter>
    <oddHeader>&amp;L&amp;G&amp;R&amp;D</oddHeader>
  </headerFooter>
  <colBreaks count="1" manualBreakCount="1">
    <brk id="17" max="1048575" man="1"/>
  </colBreak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050" r:id="rId6" name="Button 2">
              <controlPr defaultSize="0" print="0" autoFill="0" autoPict="0" macro="[0]!PDF_per_EMail2">
                <anchor moveWithCells="1" sizeWithCells="1">
                  <from>
                    <xdr:col>17</xdr:col>
                    <xdr:colOff>381000</xdr:colOff>
                    <xdr:row>3</xdr:row>
                    <xdr:rowOff>133350</xdr:rowOff>
                  </from>
                  <to>
                    <xdr:col>20</xdr:col>
                    <xdr:colOff>228600</xdr:colOff>
                    <xdr:row>5</xdr:row>
                    <xdr:rowOff>114300</xdr:rowOff>
                  </to>
                </anchor>
              </controlPr>
            </control>
          </mc:Choice>
        </mc:AlternateContent>
        <mc:AlternateContent xmlns:mc="http://schemas.openxmlformats.org/markup-compatibility/2006">
          <mc:Choice Requires="x14">
            <control shapeId="2051" r:id="rId7" name="Button 3">
              <controlPr defaultSize="0" print="0" autoFill="0" autoPict="0" macro="[0]!Reset">
                <anchor moveWithCells="1" sizeWithCells="1">
                  <from>
                    <xdr:col>17</xdr:col>
                    <xdr:colOff>400050</xdr:colOff>
                    <xdr:row>11</xdr:row>
                    <xdr:rowOff>114300</xdr:rowOff>
                  </from>
                  <to>
                    <xdr:col>20</xdr:col>
                    <xdr:colOff>228600</xdr:colOff>
                    <xdr:row>13</xdr:row>
                    <xdr:rowOff>142875</xdr:rowOff>
                  </to>
                </anchor>
              </controlPr>
            </control>
          </mc:Choice>
        </mc:AlternateContent>
        <mc:AlternateContent xmlns:mc="http://schemas.openxmlformats.org/markup-compatibility/2006">
          <mc:Choice Requires="x14">
            <control shapeId="2053" r:id="rId8" name="Button 5">
              <controlPr defaultSize="0" print="0" autoFill="0" autoPict="0" macro="[0]!PDF_to_feas">
                <anchor moveWithCells="1" sizeWithCells="1">
                  <from>
                    <xdr:col>17</xdr:col>
                    <xdr:colOff>400050</xdr:colOff>
                    <xdr:row>6</xdr:row>
                    <xdr:rowOff>171450</xdr:rowOff>
                  </from>
                  <to>
                    <xdr:col>20</xdr:col>
                    <xdr:colOff>219075</xdr:colOff>
                    <xdr:row>10</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getinfofromlist" altText="Hole Profilinfos aus Machbarkeit">
                <anchor moveWithCells="1" sizeWithCells="1">
                  <from>
                    <xdr:col>17</xdr:col>
                    <xdr:colOff>400050</xdr:colOff>
                    <xdr:row>14</xdr:row>
                    <xdr:rowOff>123825</xdr:rowOff>
                  </from>
                  <to>
                    <xdr:col>20</xdr:col>
                    <xdr:colOff>228600</xdr:colOff>
                    <xdr:row>16</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300-000000000000}">
          <x14:formula1>
            <xm:f>surface!$A$2:$A$5</xm:f>
          </x14:formula1>
          <xm:sqref>G14</xm:sqref>
        </x14:dataValidation>
        <x14:dataValidation type="list" allowBlank="1" showInputMessage="1" showErrorMessage="1" xr:uid="{00000000-0002-0000-0300-000001000000}">
          <x14:formula1>
            <xm:f>complexity!$B$2:$B$7</xm:f>
          </x14:formula1>
          <xm:sqref>G8</xm:sqref>
        </x14:dataValidation>
        <x14:dataValidation type="list" allowBlank="1" showInputMessage="1" showErrorMessage="1" xr:uid="{00000000-0002-0000-0300-000002000000}">
          <x14:formula1>
            <xm:f>complexity!$H$2:$H$3</xm:f>
          </x14:formula1>
          <xm:sqref>G7</xm:sqref>
        </x14:dataValidation>
        <x14:dataValidation type="list" allowBlank="1" showInputMessage="1" showErrorMessage="1" xr:uid="{00000000-0002-0000-0300-000003000000}">
          <x14:formula1>
            <xm:f>alloys!$F$2:$F$7</xm:f>
          </x14:formula1>
          <xm:sqref>G16</xm:sqref>
        </x14:dataValidation>
        <x14:dataValidation type="list" allowBlank="1" showInputMessage="1" showErrorMessage="1" xr:uid="{00000000-0002-0000-0300-000004000000}">
          <x14:formula1>
            <xm:f>complexity!$T$3:$T$4</xm:f>
          </x14:formula1>
          <xm:sqref>G18 G22 G20 G24 G26</xm:sqref>
        </x14:dataValidation>
        <x14:dataValidation type="list" allowBlank="1" showInputMessage="1" showErrorMessage="1" xr:uid="{00000000-0002-0000-0300-000005000000}">
          <x14:formula1>
            <xm:f>cavity_calc!$O$5:$O$12</xm:f>
          </x14:formula1>
          <xm:sqref>G17</xm:sqref>
        </x14:dataValidation>
        <x14:dataValidation type="list" allowBlank="1" showInputMessage="1" showErrorMessage="1" xr:uid="{00000000-0002-0000-0300-000006000000}">
          <x14:formula1>
            <xm:f>alloys!$A$2:$A$10</xm:f>
          </x14:formula1>
          <xm:sqref>G13</xm:sqref>
        </x14:dataValidation>
        <x14:dataValidation type="list" allowBlank="1" showInputMessage="1" showErrorMessage="1" xr:uid="{00000000-0002-0000-0300-000007000000}">
          <x14:formula1>
            <xm:f>complexity!$U$3:$U$6</xm:f>
          </x14:formula1>
          <xm:sqref>L28</xm:sqref>
        </x14:dataValidation>
        <x14:dataValidation type="list" allowBlank="1" showInputMessage="1" showErrorMessage="1" xr:uid="{00000000-0002-0000-0300-000008000000}">
          <x14:formula1>
            <xm:f>complexity!$V$2:$AF$2</xm:f>
          </x14:formula1>
          <xm:sqref>O28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3:O35"/>
  <sheetViews>
    <sheetView workbookViewId="0">
      <selection activeCell="H21" sqref="H21"/>
    </sheetView>
  </sheetViews>
  <sheetFormatPr baseColWidth="10" defaultColWidth="11.42578125" defaultRowHeight="15" x14ac:dyDescent="0.25"/>
  <cols>
    <col min="1" max="1" width="22.42578125" customWidth="1"/>
    <col min="2" max="2" width="10.28515625" customWidth="1"/>
    <col min="3" max="3" width="36.28515625" customWidth="1"/>
    <col min="4" max="4" width="14.42578125" bestFit="1" customWidth="1"/>
    <col min="5" max="5" width="6" customWidth="1"/>
    <col min="6" max="6" width="10.28515625" bestFit="1" customWidth="1"/>
    <col min="7" max="7" width="10.85546875" bestFit="1" customWidth="1"/>
    <col min="8" max="8" width="12.42578125" bestFit="1" customWidth="1"/>
    <col min="9" max="9" width="10" bestFit="1" customWidth="1"/>
  </cols>
  <sheetData>
    <row r="3" spans="3:15" x14ac:dyDescent="0.25">
      <c r="C3" t="s">
        <v>292</v>
      </c>
      <c r="D3">
        <f>VLOOKUP(press!B1,press_data!A2:P14,4,FALSE)</f>
        <v>500</v>
      </c>
    </row>
    <row r="4" spans="3:15" x14ac:dyDescent="0.25">
      <c r="C4" t="s">
        <v>293</v>
      </c>
      <c r="D4" s="15">
        <f>D3^2*PI()/4*2.7/1000</f>
        <v>530.14376029327752</v>
      </c>
      <c r="E4" s="15"/>
    </row>
    <row r="5" spans="3:15" x14ac:dyDescent="0.25">
      <c r="C5" t="s">
        <v>294</v>
      </c>
      <c r="D5" s="81">
        <v>0.3</v>
      </c>
      <c r="E5" s="81"/>
      <c r="O5" t="s">
        <v>295</v>
      </c>
    </row>
    <row r="6" spans="3:15" x14ac:dyDescent="0.25">
      <c r="C6" t="s">
        <v>296</v>
      </c>
      <c r="D6">
        <f>D3*D5+D3</f>
        <v>650</v>
      </c>
      <c r="O6">
        <v>1</v>
      </c>
    </row>
    <row r="7" spans="3:15" x14ac:dyDescent="0.25">
      <c r="C7" t="s">
        <v>240</v>
      </c>
      <c r="D7" t="str">
        <f>Analyse!G7</f>
        <v>Hohl</v>
      </c>
      <c r="O7">
        <v>2</v>
      </c>
    </row>
    <row r="8" spans="3:15" x14ac:dyDescent="0.25">
      <c r="C8" t="s">
        <v>297</v>
      </c>
      <c r="D8">
        <f>IF(D7="Hohl",Analyse!G11+(D3*0.12),Analyse!G11)</f>
        <v>460</v>
      </c>
      <c r="O8">
        <v>3</v>
      </c>
    </row>
    <row r="9" spans="3:15" x14ac:dyDescent="0.25">
      <c r="C9" t="s">
        <v>298</v>
      </c>
      <c r="D9">
        <f>IF(D7="Hohl",Analyse!G12+(D3*0.12),Analyse!G12)</f>
        <v>160</v>
      </c>
      <c r="O9">
        <v>4</v>
      </c>
    </row>
    <row r="10" spans="3:15" x14ac:dyDescent="0.25">
      <c r="C10" t="s">
        <v>299</v>
      </c>
      <c r="D10" s="15">
        <f>SQRT(D8^2+D9^2)</f>
        <v>487.03182647543684</v>
      </c>
      <c r="E10" s="15"/>
      <c r="O10">
        <v>6</v>
      </c>
    </row>
    <row r="11" spans="3:15" x14ac:dyDescent="0.25">
      <c r="C11" t="s">
        <v>300</v>
      </c>
      <c r="D11" s="15">
        <f>Analyse!G6/1000</f>
        <v>20</v>
      </c>
      <c r="E11" s="15"/>
      <c r="O11">
        <v>8</v>
      </c>
    </row>
    <row r="12" spans="3:15" x14ac:dyDescent="0.25">
      <c r="C12" t="s">
        <v>301</v>
      </c>
      <c r="D12" s="14">
        <f>D4/D11</f>
        <v>26.507188014663875</v>
      </c>
      <c r="E12" s="14"/>
    </row>
    <row r="13" spans="3:15" x14ac:dyDescent="0.25">
      <c r="C13" t="s">
        <v>302</v>
      </c>
      <c r="D13" s="14">
        <f>VLOOKUP(press!B1,press_data!A2:P14,16,FALSE)</f>
        <v>24.483775811209441</v>
      </c>
      <c r="E13" s="14"/>
    </row>
    <row r="14" spans="3:15" x14ac:dyDescent="0.25">
      <c r="C14" s="91"/>
      <c r="D14" s="91"/>
      <c r="E14" s="91" t="s">
        <v>303</v>
      </c>
      <c r="F14" s="91" t="s">
        <v>304</v>
      </c>
      <c r="G14" s="91" t="s">
        <v>305</v>
      </c>
      <c r="H14" s="91" t="s">
        <v>306</v>
      </c>
      <c r="I14" s="91" t="s">
        <v>303</v>
      </c>
      <c r="J14" s="91" t="s">
        <v>307</v>
      </c>
    </row>
    <row r="15" spans="3:15" x14ac:dyDescent="0.25">
      <c r="C15" t="s">
        <v>308</v>
      </c>
      <c r="D15">
        <f>IF(D10&lt;D6,1,0)*B30*I15</f>
        <v>1</v>
      </c>
      <c r="E15" s="14">
        <f>D12</f>
        <v>26.507188014663875</v>
      </c>
      <c r="F15">
        <f>IF(AND(10&lt;$D$12,$D$12&lt;80),1,0)</f>
        <v>1</v>
      </c>
      <c r="G15">
        <f>IF(AND(30&lt;$D$12,$D$12&lt;65),1,0)</f>
        <v>0</v>
      </c>
      <c r="H15" s="14">
        <f>ABS(E15-$D$13)</f>
        <v>2.0234122034544342</v>
      </c>
      <c r="I15">
        <f>IF(J15&lt;=2,1,0)</f>
        <v>1</v>
      </c>
      <c r="J15">
        <f>I30</f>
        <v>1</v>
      </c>
    </row>
    <row r="16" spans="3:15" x14ac:dyDescent="0.25">
      <c r="C16" t="s">
        <v>309</v>
      </c>
      <c r="D16">
        <f>IFERROR(IF(D10&lt;(D6/2-B18/2),2,0)*B30*F16*I16,0)</f>
        <v>0</v>
      </c>
      <c r="E16">
        <f>E15/2</f>
        <v>13.253594007331937</v>
      </c>
      <c r="F16">
        <f>IF(AND(10&lt;$D$12/2,$D$12/2&lt;80),1,0)</f>
        <v>1</v>
      </c>
      <c r="G16">
        <f>IF(AND(30&lt;$D$12/2,$D$12/2&lt;65),1,0)</f>
        <v>0</v>
      </c>
      <c r="H16" s="14">
        <f t="shared" ref="H16:H25" si="0">ABS(E16-$D$13)</f>
        <v>11.230181803877503</v>
      </c>
      <c r="I16">
        <f t="shared" ref="I16:I25" si="1">IF(J16&lt;=2,1,0)</f>
        <v>1</v>
      </c>
      <c r="J16">
        <f>I31</f>
        <v>2</v>
      </c>
    </row>
    <row r="17" spans="1:10" x14ac:dyDescent="0.25">
      <c r="C17" t="s">
        <v>310</v>
      </c>
      <c r="D17">
        <f>IFERROR(IF(D9*2+B18&lt;B19,2,0)*B30*F17*I17,0)</f>
        <v>0</v>
      </c>
      <c r="E17">
        <f>E15/2</f>
        <v>13.253594007331937</v>
      </c>
      <c r="F17">
        <f>IF(AND(10&lt;$D$12/2,$D$12/2&lt;80),1,0)</f>
        <v>1</v>
      </c>
      <c r="G17">
        <f>IF(AND(30&lt;$D$12/2,$D$12/2&lt;65),1,0)</f>
        <v>0</v>
      </c>
      <c r="H17" s="14">
        <f t="shared" si="0"/>
        <v>11.230181803877503</v>
      </c>
      <c r="I17">
        <f t="shared" si="1"/>
        <v>1</v>
      </c>
      <c r="J17">
        <f>I31</f>
        <v>2</v>
      </c>
    </row>
    <row r="18" spans="1:10" x14ac:dyDescent="0.25">
      <c r="A18" t="s">
        <v>311</v>
      </c>
      <c r="B18">
        <f>D3*0.1</f>
        <v>50</v>
      </c>
      <c r="C18" t="s">
        <v>312</v>
      </c>
      <c r="D18">
        <f>IFERROR(IF(D8&lt;B22,3,0),0)*I18*F18</f>
        <v>0</v>
      </c>
      <c r="E18">
        <f>D12/3</f>
        <v>8.8357293382212916</v>
      </c>
      <c r="F18">
        <f>IF(AND(10&lt;$D$12/3,$D$12/3&lt;80),1,0)</f>
        <v>0</v>
      </c>
      <c r="G18">
        <f>IF(AND(30&lt;$D$12/2,$D$12/2&lt;65),1,0)</f>
        <v>0</v>
      </c>
      <c r="H18" s="14">
        <f>ABS(E18-$D$13)</f>
        <v>15.648046472988149</v>
      </c>
      <c r="I18">
        <f t="shared" si="1"/>
        <v>0</v>
      </c>
      <c r="J18">
        <f>I32</f>
        <v>3</v>
      </c>
    </row>
    <row r="19" spans="1:10" x14ac:dyDescent="0.25">
      <c r="A19" t="s">
        <v>313</v>
      </c>
      <c r="B19" s="15">
        <f>SQRT((D6/2)^2-(D9/2)^2)-B18</f>
        <v>265</v>
      </c>
      <c r="H19" s="14"/>
    </row>
    <row r="20" spans="1:10" x14ac:dyDescent="0.25">
      <c r="C20" t="s">
        <v>314</v>
      </c>
      <c r="D20">
        <f>IFERROR(IF(D10&lt;(D6/2-B18),4,0)*B30*F20*I20,0)</f>
        <v>0</v>
      </c>
      <c r="E20">
        <f>E15/4</f>
        <v>6.6267970036659687</v>
      </c>
      <c r="F20">
        <f>IF(AND(10&lt;$D$12/4,$D$12/4&lt;80),1,0)</f>
        <v>0</v>
      </c>
      <c r="G20">
        <f>IF(AND(30&lt;$D$12/4,$D$12/4&lt;65),1,0)</f>
        <v>0</v>
      </c>
      <c r="H20" s="14">
        <f t="shared" si="0"/>
        <v>17.85697880754347</v>
      </c>
      <c r="I20">
        <f t="shared" si="1"/>
        <v>0</v>
      </c>
      <c r="J20">
        <f>I33</f>
        <v>4</v>
      </c>
    </row>
    <row r="21" spans="1:10" x14ac:dyDescent="0.25">
      <c r="C21" t="s">
        <v>315</v>
      </c>
      <c r="D21">
        <f>IFERROR(IF(D8&lt;B22,4,0)*B30*F21*I21,0)</f>
        <v>0</v>
      </c>
      <c r="E21">
        <f>E15/4</f>
        <v>6.6267970036659687</v>
      </c>
      <c r="F21">
        <f>IF(AND(10&lt;$D$12/4,$D$12/4&lt;80),1,0)</f>
        <v>0</v>
      </c>
      <c r="G21">
        <f>IF(AND(30&lt;$D$12/4,$D$12/4&lt;65),1,0)</f>
        <v>0</v>
      </c>
      <c r="H21" s="14">
        <f t="shared" si="0"/>
        <v>17.85697880754347</v>
      </c>
      <c r="I21">
        <f t="shared" si="1"/>
        <v>0</v>
      </c>
      <c r="J21">
        <f>I33</f>
        <v>4</v>
      </c>
    </row>
    <row r="22" spans="1:10" x14ac:dyDescent="0.25">
      <c r="A22" t="s">
        <v>313</v>
      </c>
      <c r="B22">
        <f>SQRT(((D6/2)^2)-(D9+B18)^2)-B18</f>
        <v>198.04233509624925</v>
      </c>
      <c r="H22" s="14"/>
    </row>
    <row r="23" spans="1:10" x14ac:dyDescent="0.25">
      <c r="C23" t="s">
        <v>316</v>
      </c>
      <c r="D23">
        <f>IFERROR(IF(D10&lt;(B24-B18),6,0)*B30*F23*I23,0)</f>
        <v>0</v>
      </c>
      <c r="E23">
        <f>E15/6</f>
        <v>4.4178646691106458</v>
      </c>
      <c r="F23">
        <f>IF(AND(10&lt;$D$12/6,$D$12/6&lt;80),1,0)</f>
        <v>0</v>
      </c>
      <c r="G23">
        <f>IF(AND(30&lt;$D$12/6,$D$12/6&lt;65),1,0)</f>
        <v>0</v>
      </c>
      <c r="H23" s="14">
        <f t="shared" si="0"/>
        <v>20.065911142098795</v>
      </c>
      <c r="I23">
        <f t="shared" si="1"/>
        <v>0</v>
      </c>
      <c r="J23">
        <f>I34</f>
        <v>5</v>
      </c>
    </row>
    <row r="24" spans="1:10" x14ac:dyDescent="0.25">
      <c r="A24" t="s">
        <v>317</v>
      </c>
      <c r="B24">
        <f>D6/3</f>
        <v>216.66666666666666</v>
      </c>
      <c r="H24" s="14"/>
    </row>
    <row r="25" spans="1:10" x14ac:dyDescent="0.25">
      <c r="C25" t="s">
        <v>318</v>
      </c>
      <c r="D25">
        <f>IFERROR(IF(D10&lt;(B26-B18),8,0)*B30*F25*I25,0)</f>
        <v>0</v>
      </c>
      <c r="E25">
        <f>E15/8</f>
        <v>3.3133985018329843</v>
      </c>
      <c r="F25">
        <f>IF(AND(10&lt;$D$12/8,$D$12/8&lt;80),1,0)</f>
        <v>0</v>
      </c>
      <c r="G25">
        <f>IF(AND(30&lt;$D$12/8,$D$12/8&lt;65),1,0)</f>
        <v>0</v>
      </c>
      <c r="H25" s="14">
        <f t="shared" si="0"/>
        <v>21.170377309376455</v>
      </c>
      <c r="I25">
        <f t="shared" si="1"/>
        <v>0</v>
      </c>
      <c r="J25">
        <f>I35</f>
        <v>6</v>
      </c>
    </row>
    <row r="26" spans="1:10" x14ac:dyDescent="0.25">
      <c r="A26" t="s">
        <v>319</v>
      </c>
      <c r="B26">
        <f>SIN(45)*(D6/4)</f>
        <v>138.27182273679423</v>
      </c>
    </row>
    <row r="29" spans="1:10" x14ac:dyDescent="0.25">
      <c r="A29" t="s">
        <v>320</v>
      </c>
      <c r="B29">
        <f>VLOOKUP(press!B1,press_data!A2:P14,8,FALSE)</f>
        <v>740</v>
      </c>
    </row>
    <row r="30" spans="1:10" x14ac:dyDescent="0.25">
      <c r="A30" t="s">
        <v>321</v>
      </c>
      <c r="B30">
        <f>IF(B29&gt;=D8,1,0)</f>
        <v>1</v>
      </c>
      <c r="H30" s="14">
        <f>H15</f>
        <v>2.0234122034544342</v>
      </c>
      <c r="I30">
        <f t="shared" ref="I30:I35" si="2">RANK(H30,$H$30:$H$35,1)</f>
        <v>1</v>
      </c>
    </row>
    <row r="31" spans="1:10" x14ac:dyDescent="0.25">
      <c r="H31" s="14">
        <f>H17</f>
        <v>11.230181803877503</v>
      </c>
      <c r="I31">
        <f t="shared" si="2"/>
        <v>2</v>
      </c>
    </row>
    <row r="32" spans="1:10" x14ac:dyDescent="0.25">
      <c r="H32" s="14">
        <f>H18</f>
        <v>15.648046472988149</v>
      </c>
      <c r="I32">
        <f t="shared" si="2"/>
        <v>3</v>
      </c>
    </row>
    <row r="33" spans="8:9" x14ac:dyDescent="0.25">
      <c r="H33" s="14">
        <f>H20</f>
        <v>17.85697880754347</v>
      </c>
      <c r="I33">
        <f t="shared" si="2"/>
        <v>4</v>
      </c>
    </row>
    <row r="34" spans="8:9" x14ac:dyDescent="0.25">
      <c r="H34" s="14">
        <f>H23</f>
        <v>20.065911142098795</v>
      </c>
      <c r="I34">
        <f t="shared" si="2"/>
        <v>5</v>
      </c>
    </row>
    <row r="35" spans="8:9" x14ac:dyDescent="0.25">
      <c r="H35" s="14">
        <f>H25</f>
        <v>21.170377309376455</v>
      </c>
      <c r="I35">
        <f t="shared" si="2"/>
        <v>6</v>
      </c>
    </row>
  </sheetData>
  <pageMargins left="0.7" right="0.7" top="0.78740157499999996" bottom="0.78740157499999996" header="0.3" footer="0.3"/>
  <pageSetup paperSize="9" orientation="portrait" r:id="rId1"/>
  <ignoredErrors>
    <ignoredError sqref="B22"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dimension ref="A1"/>
  <sheetViews>
    <sheetView workbookViewId="0">
      <selection activeCell="D26" sqref="D26"/>
    </sheetView>
  </sheetViews>
  <sheetFormatPr baseColWidth="10" defaultColWidth="11.42578125" defaultRowHeight="15" x14ac:dyDescent="0.25"/>
  <sheetData/>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dimension ref="A1"/>
  <sheetViews>
    <sheetView workbookViewId="0">
      <selection activeCell="A25" sqref="A25"/>
    </sheetView>
  </sheetViews>
  <sheetFormatPr baseColWidth="10" defaultColWidth="11.42578125" defaultRowHeight="15" x14ac:dyDescent="0.25"/>
  <cols>
    <col min="1" max="1" width="12.85546875" bestFit="1" customWidth="1"/>
  </cols>
  <sheetData/>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G10"/>
  <sheetViews>
    <sheetView workbookViewId="0">
      <selection activeCell="C10" sqref="C10"/>
    </sheetView>
  </sheetViews>
  <sheetFormatPr baseColWidth="10" defaultColWidth="11.42578125" defaultRowHeight="15" x14ac:dyDescent="0.25"/>
  <cols>
    <col min="2" max="2" width="20.140625" bestFit="1" customWidth="1"/>
    <col min="3" max="3" width="13" bestFit="1" customWidth="1"/>
    <col min="6" max="6" width="22" customWidth="1"/>
    <col min="7" max="7" width="21.28515625" bestFit="1" customWidth="1"/>
  </cols>
  <sheetData>
    <row r="1" spans="1:7" x14ac:dyDescent="0.25">
      <c r="A1" t="s">
        <v>322</v>
      </c>
      <c r="B1" t="s">
        <v>323</v>
      </c>
      <c r="C1" t="s">
        <v>205</v>
      </c>
      <c r="D1" t="s">
        <v>324</v>
      </c>
      <c r="F1" t="s">
        <v>257</v>
      </c>
      <c r="G1" t="s">
        <v>325</v>
      </c>
    </row>
    <row r="2" spans="1:7" x14ac:dyDescent="0.25">
      <c r="A2">
        <v>6060</v>
      </c>
      <c r="B2">
        <v>1</v>
      </c>
      <c r="C2">
        <v>7000</v>
      </c>
      <c r="D2">
        <v>2.7</v>
      </c>
      <c r="F2" t="s">
        <v>326</v>
      </c>
      <c r="G2">
        <v>1</v>
      </c>
    </row>
    <row r="3" spans="1:7" x14ac:dyDescent="0.25">
      <c r="A3">
        <v>6063</v>
      </c>
      <c r="B3">
        <v>0.8</v>
      </c>
      <c r="C3">
        <v>7000</v>
      </c>
      <c r="D3">
        <v>2.7</v>
      </c>
      <c r="F3" t="s">
        <v>327</v>
      </c>
      <c r="G3">
        <v>1</v>
      </c>
    </row>
    <row r="4" spans="1:7" x14ac:dyDescent="0.25">
      <c r="A4">
        <v>6005</v>
      </c>
      <c r="B4">
        <v>0.65</v>
      </c>
      <c r="C4">
        <v>7000</v>
      </c>
      <c r="D4">
        <v>2.7</v>
      </c>
      <c r="F4" t="s">
        <v>328</v>
      </c>
      <c r="G4">
        <v>1</v>
      </c>
    </row>
    <row r="5" spans="1:7" x14ac:dyDescent="0.25">
      <c r="A5">
        <v>6082</v>
      </c>
      <c r="B5">
        <v>0.5</v>
      </c>
      <c r="C5">
        <v>7000</v>
      </c>
      <c r="D5">
        <v>2.7</v>
      </c>
      <c r="F5" t="s">
        <v>329</v>
      </c>
      <c r="G5">
        <v>1</v>
      </c>
    </row>
    <row r="6" spans="1:7" x14ac:dyDescent="0.25">
      <c r="A6">
        <v>6061</v>
      </c>
      <c r="B6">
        <v>0.45</v>
      </c>
      <c r="C6">
        <v>7000</v>
      </c>
      <c r="D6">
        <v>2.7</v>
      </c>
      <c r="F6" t="s">
        <v>258</v>
      </c>
      <c r="G6">
        <v>0</v>
      </c>
    </row>
    <row r="7" spans="1:7" x14ac:dyDescent="0.25">
      <c r="A7" t="s">
        <v>330</v>
      </c>
      <c r="B7">
        <v>0.4</v>
      </c>
      <c r="C7">
        <v>7000</v>
      </c>
      <c r="D7">
        <v>2.7</v>
      </c>
      <c r="F7" t="s">
        <v>331</v>
      </c>
      <c r="G7">
        <v>1</v>
      </c>
    </row>
    <row r="8" spans="1:7" x14ac:dyDescent="0.25">
      <c r="A8">
        <v>7020</v>
      </c>
      <c r="B8">
        <v>0.35</v>
      </c>
      <c r="C8">
        <v>7000</v>
      </c>
      <c r="D8">
        <v>2.8</v>
      </c>
    </row>
    <row r="9" spans="1:7" x14ac:dyDescent="0.25">
      <c r="A9">
        <v>7045</v>
      </c>
      <c r="B9">
        <v>0.2</v>
      </c>
      <c r="C9">
        <v>7000</v>
      </c>
      <c r="D9">
        <v>2.8</v>
      </c>
    </row>
    <row r="10" spans="1:7" x14ac:dyDescent="0.25">
      <c r="A10" t="s">
        <v>332</v>
      </c>
      <c r="B10">
        <v>0.3</v>
      </c>
      <c r="C10">
        <v>7000</v>
      </c>
      <c r="D10">
        <v>2.8</v>
      </c>
    </row>
  </sheetData>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dimension ref="A1:B5"/>
  <sheetViews>
    <sheetView workbookViewId="0">
      <selection activeCell="D27" sqref="D27"/>
    </sheetView>
  </sheetViews>
  <sheetFormatPr baseColWidth="10" defaultColWidth="11.42578125" defaultRowHeight="15" x14ac:dyDescent="0.25"/>
  <cols>
    <col min="1" max="1" width="16.28515625" bestFit="1" customWidth="1"/>
    <col min="2" max="2" width="16.85546875" bestFit="1" customWidth="1"/>
  </cols>
  <sheetData>
    <row r="1" spans="1:2" x14ac:dyDescent="0.25">
      <c r="A1" t="s">
        <v>251</v>
      </c>
      <c r="B1" t="s">
        <v>333</v>
      </c>
    </row>
    <row r="2" spans="1:2" x14ac:dyDescent="0.25">
      <c r="A2" t="s">
        <v>252</v>
      </c>
      <c r="B2">
        <v>1</v>
      </c>
    </row>
    <row r="3" spans="1:2" x14ac:dyDescent="0.25">
      <c r="A3" t="s">
        <v>334</v>
      </c>
      <c r="B3">
        <v>0.75</v>
      </c>
    </row>
    <row r="4" spans="1:2" x14ac:dyDescent="0.25">
      <c r="A4" t="s">
        <v>335</v>
      </c>
      <c r="B4">
        <v>0.7</v>
      </c>
    </row>
    <row r="5" spans="1:2" x14ac:dyDescent="0.25">
      <c r="A5" t="s">
        <v>336</v>
      </c>
      <c r="B5">
        <v>0.45</v>
      </c>
    </row>
  </sheetData>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0"/>
  <dimension ref="B1:AH81"/>
  <sheetViews>
    <sheetView workbookViewId="0">
      <selection activeCell="T22" sqref="T22"/>
    </sheetView>
  </sheetViews>
  <sheetFormatPr baseColWidth="10" defaultColWidth="11.42578125" defaultRowHeight="15" customHeight="1" x14ac:dyDescent="0.25"/>
  <cols>
    <col min="2" max="2" width="26.7109375" bestFit="1" customWidth="1"/>
  </cols>
  <sheetData>
    <row r="1" spans="2:34" ht="15" customHeight="1" x14ac:dyDescent="0.25">
      <c r="B1" t="s">
        <v>337</v>
      </c>
      <c r="C1" t="s">
        <v>338</v>
      </c>
      <c r="D1" t="s">
        <v>339</v>
      </c>
      <c r="H1" t="s">
        <v>240</v>
      </c>
    </row>
    <row r="2" spans="2:34" ht="15" customHeight="1" x14ac:dyDescent="0.25">
      <c r="B2" t="s">
        <v>340</v>
      </c>
      <c r="C2">
        <v>1</v>
      </c>
      <c r="D2">
        <v>1</v>
      </c>
      <c r="H2" t="s">
        <v>241</v>
      </c>
      <c r="T2" t="s">
        <v>341</v>
      </c>
      <c r="U2" s="2" t="s">
        <v>342</v>
      </c>
      <c r="V2" s="207" t="s">
        <v>12</v>
      </c>
      <c r="W2" s="207" t="s">
        <v>13</v>
      </c>
      <c r="X2" s="207" t="s">
        <v>14</v>
      </c>
      <c r="Y2" s="207" t="s">
        <v>15</v>
      </c>
      <c r="Z2" s="207" t="s">
        <v>16</v>
      </c>
      <c r="AA2" s="207" t="s">
        <v>17</v>
      </c>
      <c r="AB2" s="207" t="s">
        <v>18</v>
      </c>
      <c r="AC2" s="207" t="s">
        <v>19</v>
      </c>
      <c r="AD2" s="207" t="s">
        <v>20</v>
      </c>
      <c r="AE2" s="207" t="s">
        <v>21</v>
      </c>
      <c r="AF2" s="207" t="s">
        <v>22</v>
      </c>
      <c r="AG2" s="207" t="s">
        <v>23</v>
      </c>
      <c r="AH2" s="207" t="s">
        <v>24</v>
      </c>
    </row>
    <row r="3" spans="2:34" ht="15" customHeight="1" x14ac:dyDescent="0.25">
      <c r="B3" t="s">
        <v>343</v>
      </c>
      <c r="C3">
        <v>0.9</v>
      </c>
      <c r="D3">
        <v>2</v>
      </c>
      <c r="H3" t="s">
        <v>344</v>
      </c>
      <c r="T3" t="s">
        <v>295</v>
      </c>
      <c r="U3" s="2" t="s">
        <v>275</v>
      </c>
      <c r="V3" s="2" t="s">
        <v>345</v>
      </c>
      <c r="W3" s="2" t="s">
        <v>345</v>
      </c>
      <c r="X3" s="2"/>
      <c r="Y3" s="2"/>
      <c r="Z3" s="2"/>
      <c r="AA3" s="2"/>
      <c r="AB3" s="2" t="s">
        <v>345</v>
      </c>
      <c r="AC3" s="2" t="s">
        <v>345</v>
      </c>
      <c r="AD3" s="2" t="s">
        <v>345</v>
      </c>
      <c r="AE3" s="2" t="s">
        <v>345</v>
      </c>
      <c r="AF3" s="2" t="s">
        <v>345</v>
      </c>
      <c r="AG3" s="2" t="s">
        <v>345</v>
      </c>
      <c r="AH3" s="2" t="s">
        <v>345</v>
      </c>
    </row>
    <row r="4" spans="2:34" ht="15" customHeight="1" x14ac:dyDescent="0.25">
      <c r="B4" t="s">
        <v>243</v>
      </c>
      <c r="C4">
        <v>0.8</v>
      </c>
      <c r="D4">
        <v>3</v>
      </c>
      <c r="T4" t="s">
        <v>261</v>
      </c>
      <c r="U4" s="2" t="s">
        <v>346</v>
      </c>
      <c r="V4" s="2" t="s">
        <v>345</v>
      </c>
      <c r="W4" s="2" t="s">
        <v>345</v>
      </c>
      <c r="X4" s="2"/>
      <c r="Y4" s="2"/>
      <c r="Z4" s="2" t="s">
        <v>345</v>
      </c>
      <c r="AA4" s="2" t="s">
        <v>345</v>
      </c>
      <c r="AB4" s="2" t="s">
        <v>345</v>
      </c>
      <c r="AC4" s="2" t="s">
        <v>345</v>
      </c>
      <c r="AD4" s="2" t="s">
        <v>345</v>
      </c>
      <c r="AE4" s="2" t="s">
        <v>345</v>
      </c>
      <c r="AF4" s="2" t="s">
        <v>345</v>
      </c>
      <c r="AG4" s="2" t="s">
        <v>345</v>
      </c>
      <c r="AH4" s="2" t="s">
        <v>345</v>
      </c>
    </row>
    <row r="5" spans="2:34" ht="15" customHeight="1" x14ac:dyDescent="0.25">
      <c r="B5" t="s">
        <v>347</v>
      </c>
      <c r="C5">
        <v>0.7</v>
      </c>
      <c r="D5">
        <v>4</v>
      </c>
      <c r="U5" s="2" t="s">
        <v>348</v>
      </c>
      <c r="V5" s="2" t="s">
        <v>345</v>
      </c>
      <c r="W5" s="2" t="s">
        <v>345</v>
      </c>
      <c r="X5" s="2" t="s">
        <v>345</v>
      </c>
      <c r="Y5" s="2" t="s">
        <v>345</v>
      </c>
      <c r="Z5" s="2" t="s">
        <v>345</v>
      </c>
      <c r="AA5" s="2" t="s">
        <v>345</v>
      </c>
      <c r="AB5" s="2" t="s">
        <v>345</v>
      </c>
      <c r="AC5" s="2" t="s">
        <v>345</v>
      </c>
      <c r="AD5" s="2" t="s">
        <v>345</v>
      </c>
      <c r="AE5" s="2" t="s">
        <v>345</v>
      </c>
      <c r="AF5" s="2" t="s">
        <v>345</v>
      </c>
      <c r="AG5" s="2" t="s">
        <v>345</v>
      </c>
      <c r="AH5" s="2" t="s">
        <v>345</v>
      </c>
    </row>
    <row r="6" spans="2:34" ht="15" customHeight="1" x14ac:dyDescent="0.25">
      <c r="B6" t="s">
        <v>349</v>
      </c>
      <c r="C6">
        <v>0.6</v>
      </c>
      <c r="D6">
        <v>5</v>
      </c>
      <c r="U6" s="2" t="s">
        <v>350</v>
      </c>
      <c r="V6" s="2"/>
      <c r="W6" s="2"/>
      <c r="X6" s="2" t="s">
        <v>345</v>
      </c>
      <c r="Y6" s="2" t="s">
        <v>345</v>
      </c>
      <c r="Z6" s="2"/>
      <c r="AA6" s="2"/>
      <c r="AB6" s="2"/>
      <c r="AC6" s="2"/>
      <c r="AD6" s="2"/>
      <c r="AE6" s="2"/>
      <c r="AF6" s="2"/>
    </row>
    <row r="7" spans="2:34" ht="15" customHeight="1" x14ac:dyDescent="0.25">
      <c r="B7" t="s">
        <v>351</v>
      </c>
      <c r="C7">
        <v>0.5</v>
      </c>
      <c r="D7">
        <v>6</v>
      </c>
    </row>
    <row r="9" spans="2:34" ht="15" customHeight="1" x14ac:dyDescent="0.25">
      <c r="U9" t="s">
        <v>352</v>
      </c>
    </row>
    <row r="10" spans="2:34" ht="15" customHeight="1" x14ac:dyDescent="0.25">
      <c r="U10" t="s">
        <v>353</v>
      </c>
    </row>
    <row r="11" spans="2:34" ht="15" customHeight="1" x14ac:dyDescent="0.25">
      <c r="U11" t="s">
        <v>354</v>
      </c>
    </row>
    <row r="12" spans="2:34" ht="15" customHeight="1" x14ac:dyDescent="0.25">
      <c r="U12" t="s">
        <v>355</v>
      </c>
    </row>
    <row r="13" spans="2:34" ht="15" customHeight="1" x14ac:dyDescent="0.25">
      <c r="C13" t="s">
        <v>241</v>
      </c>
      <c r="I13" t="s">
        <v>344</v>
      </c>
    </row>
    <row r="14" spans="2:34" ht="15" customHeight="1" x14ac:dyDescent="0.25">
      <c r="B14" t="s">
        <v>356</v>
      </c>
      <c r="C14">
        <v>1</v>
      </c>
      <c r="D14">
        <v>2</v>
      </c>
      <c r="E14">
        <v>3</v>
      </c>
      <c r="F14">
        <v>4</v>
      </c>
      <c r="G14">
        <v>5</v>
      </c>
      <c r="H14">
        <v>6</v>
      </c>
      <c r="I14">
        <v>1</v>
      </c>
      <c r="J14">
        <v>2</v>
      </c>
      <c r="K14">
        <v>3</v>
      </c>
      <c r="L14">
        <v>4</v>
      </c>
      <c r="M14">
        <v>5</v>
      </c>
      <c r="N14">
        <v>6</v>
      </c>
    </row>
    <row r="15" spans="2:34" ht="15" customHeight="1" x14ac:dyDescent="0.25">
      <c r="B15" s="85" t="s">
        <v>12</v>
      </c>
      <c r="C15">
        <v>1000</v>
      </c>
      <c r="D15">
        <v>1000</v>
      </c>
      <c r="E15">
        <v>1000</v>
      </c>
      <c r="F15">
        <v>2000</v>
      </c>
      <c r="G15">
        <v>2000</v>
      </c>
      <c r="H15">
        <v>2000</v>
      </c>
      <c r="I15">
        <v>2000</v>
      </c>
      <c r="J15">
        <v>2000</v>
      </c>
      <c r="K15">
        <v>2000</v>
      </c>
      <c r="L15">
        <v>4000</v>
      </c>
      <c r="M15">
        <v>4000</v>
      </c>
      <c r="N15">
        <v>4000</v>
      </c>
    </row>
    <row r="16" spans="2:34" ht="15" customHeight="1" x14ac:dyDescent="0.25">
      <c r="B16" s="85" t="s">
        <v>13</v>
      </c>
      <c r="C16">
        <v>2400</v>
      </c>
      <c r="D16">
        <v>2400</v>
      </c>
      <c r="E16">
        <v>1500</v>
      </c>
      <c r="F16">
        <v>3000</v>
      </c>
      <c r="G16">
        <v>3000</v>
      </c>
      <c r="H16">
        <v>3000</v>
      </c>
      <c r="I16">
        <v>3000</v>
      </c>
      <c r="J16">
        <v>3000</v>
      </c>
      <c r="K16">
        <v>3000</v>
      </c>
      <c r="L16">
        <v>5000</v>
      </c>
      <c r="M16">
        <v>6000</v>
      </c>
      <c r="N16">
        <v>5000</v>
      </c>
    </row>
    <row r="17" spans="2:14" ht="15" customHeight="1" x14ac:dyDescent="0.25">
      <c r="B17" s="85" t="s">
        <v>14</v>
      </c>
      <c r="C17">
        <v>1000</v>
      </c>
      <c r="D17">
        <v>1000</v>
      </c>
      <c r="E17">
        <v>1000</v>
      </c>
      <c r="F17">
        <v>2000</v>
      </c>
      <c r="G17">
        <v>2000</v>
      </c>
      <c r="H17">
        <v>2000</v>
      </c>
      <c r="I17">
        <v>2000</v>
      </c>
      <c r="J17">
        <v>2000</v>
      </c>
      <c r="K17">
        <v>2000</v>
      </c>
      <c r="L17">
        <v>4000</v>
      </c>
      <c r="M17">
        <v>4000</v>
      </c>
      <c r="N17">
        <v>4000</v>
      </c>
    </row>
    <row r="18" spans="2:14" ht="15" customHeight="1" x14ac:dyDescent="0.25">
      <c r="B18" s="85" t="s">
        <v>15</v>
      </c>
      <c r="C18">
        <v>1500</v>
      </c>
      <c r="D18">
        <v>1500</v>
      </c>
      <c r="E18">
        <v>1500</v>
      </c>
      <c r="F18">
        <v>3000</v>
      </c>
      <c r="G18">
        <v>3000</v>
      </c>
      <c r="H18">
        <v>3000</v>
      </c>
      <c r="I18">
        <v>3000</v>
      </c>
      <c r="J18">
        <v>3000</v>
      </c>
      <c r="K18">
        <v>3000</v>
      </c>
      <c r="L18">
        <v>5000</v>
      </c>
      <c r="M18">
        <v>5000</v>
      </c>
      <c r="N18">
        <v>5000</v>
      </c>
    </row>
    <row r="19" spans="2:14" ht="15" customHeight="1" x14ac:dyDescent="0.25">
      <c r="B19" s="85" t="s">
        <v>32</v>
      </c>
      <c r="C19">
        <v>1000</v>
      </c>
      <c r="D19">
        <v>1000</v>
      </c>
      <c r="E19">
        <v>1000</v>
      </c>
      <c r="F19">
        <v>2000</v>
      </c>
      <c r="G19">
        <v>2000</v>
      </c>
      <c r="H19">
        <v>2000</v>
      </c>
      <c r="I19">
        <v>2000</v>
      </c>
      <c r="J19">
        <v>2000</v>
      </c>
      <c r="K19">
        <v>2000</v>
      </c>
      <c r="L19">
        <v>4000</v>
      </c>
      <c r="M19">
        <v>4000</v>
      </c>
      <c r="N19">
        <v>4000</v>
      </c>
    </row>
    <row r="20" spans="2:14" ht="15" customHeight="1" x14ac:dyDescent="0.25">
      <c r="B20" s="85" t="s">
        <v>33</v>
      </c>
      <c r="C20">
        <v>1000</v>
      </c>
      <c r="D20">
        <v>1000</v>
      </c>
      <c r="E20">
        <v>1000</v>
      </c>
      <c r="F20">
        <v>2000</v>
      </c>
      <c r="G20">
        <v>2000</v>
      </c>
      <c r="H20">
        <v>2000</v>
      </c>
      <c r="I20">
        <v>2000</v>
      </c>
      <c r="J20">
        <v>2000</v>
      </c>
      <c r="K20">
        <v>2000</v>
      </c>
      <c r="L20">
        <v>4000</v>
      </c>
      <c r="M20">
        <v>4000</v>
      </c>
      <c r="N20">
        <v>4000</v>
      </c>
    </row>
    <row r="21" spans="2:14" ht="15" customHeight="1" x14ac:dyDescent="0.25">
      <c r="B21" s="85" t="s">
        <v>18</v>
      </c>
      <c r="C21">
        <v>1000</v>
      </c>
      <c r="D21">
        <v>1000</v>
      </c>
      <c r="E21">
        <v>1000</v>
      </c>
      <c r="F21">
        <v>2000</v>
      </c>
      <c r="G21">
        <v>2000</v>
      </c>
      <c r="H21">
        <v>2000</v>
      </c>
      <c r="I21">
        <v>2000</v>
      </c>
      <c r="J21">
        <v>2000</v>
      </c>
      <c r="K21">
        <v>2000</v>
      </c>
      <c r="L21">
        <v>4000</v>
      </c>
      <c r="M21">
        <v>4000</v>
      </c>
      <c r="N21">
        <v>4000</v>
      </c>
    </row>
    <row r="22" spans="2:14" ht="15" customHeight="1" x14ac:dyDescent="0.25">
      <c r="B22" s="85" t="s">
        <v>19</v>
      </c>
      <c r="C22">
        <v>1500</v>
      </c>
      <c r="D22">
        <v>1500</v>
      </c>
      <c r="E22">
        <v>1500</v>
      </c>
      <c r="F22">
        <v>3000</v>
      </c>
      <c r="G22">
        <v>3000</v>
      </c>
      <c r="H22">
        <v>3000</v>
      </c>
      <c r="I22">
        <v>3000</v>
      </c>
      <c r="J22">
        <v>3000</v>
      </c>
      <c r="K22">
        <v>3000</v>
      </c>
      <c r="L22">
        <v>5000</v>
      </c>
      <c r="M22">
        <v>5000</v>
      </c>
      <c r="N22">
        <v>5000</v>
      </c>
    </row>
    <row r="23" spans="2:14" ht="15" customHeight="1" x14ac:dyDescent="0.25">
      <c r="B23" s="85" t="s">
        <v>20</v>
      </c>
      <c r="C23">
        <v>4000</v>
      </c>
      <c r="D23">
        <v>5000</v>
      </c>
      <c r="E23">
        <v>6000</v>
      </c>
      <c r="F23">
        <v>7000</v>
      </c>
      <c r="G23">
        <v>8000</v>
      </c>
      <c r="H23">
        <v>10000</v>
      </c>
      <c r="I23">
        <v>6000</v>
      </c>
      <c r="J23">
        <v>8000</v>
      </c>
      <c r="K23">
        <v>11000</v>
      </c>
      <c r="L23">
        <v>14000</v>
      </c>
      <c r="M23">
        <v>20000</v>
      </c>
      <c r="N23">
        <v>30000</v>
      </c>
    </row>
    <row r="24" spans="2:14" ht="15" customHeight="1" x14ac:dyDescent="0.25">
      <c r="B24" s="85" t="s">
        <v>21</v>
      </c>
      <c r="C24">
        <v>1000</v>
      </c>
      <c r="D24">
        <v>1200</v>
      </c>
      <c r="E24">
        <v>1500</v>
      </c>
      <c r="F24">
        <v>2000</v>
      </c>
      <c r="G24">
        <v>2000</v>
      </c>
      <c r="H24">
        <v>2000</v>
      </c>
      <c r="I24">
        <v>2000</v>
      </c>
      <c r="J24">
        <v>2000</v>
      </c>
      <c r="K24">
        <v>2000</v>
      </c>
      <c r="L24">
        <v>4000</v>
      </c>
      <c r="M24">
        <v>4000</v>
      </c>
      <c r="N24">
        <v>4000</v>
      </c>
    </row>
    <row r="25" spans="2:14" ht="15" customHeight="1" x14ac:dyDescent="0.25">
      <c r="B25" s="85" t="s">
        <v>22</v>
      </c>
      <c r="C25">
        <v>1500</v>
      </c>
      <c r="D25">
        <v>1500</v>
      </c>
      <c r="E25">
        <v>2000</v>
      </c>
      <c r="F25">
        <v>3000</v>
      </c>
      <c r="G25">
        <v>4000</v>
      </c>
      <c r="H25">
        <v>5000</v>
      </c>
      <c r="I25">
        <v>3000</v>
      </c>
      <c r="J25">
        <v>3000</v>
      </c>
      <c r="K25">
        <v>3000</v>
      </c>
      <c r="L25">
        <v>5000</v>
      </c>
      <c r="M25">
        <v>6500</v>
      </c>
      <c r="N25">
        <v>6500</v>
      </c>
    </row>
    <row r="26" spans="2:14" ht="15" customHeight="1" x14ac:dyDescent="0.25">
      <c r="B26" s="85" t="s">
        <v>23</v>
      </c>
      <c r="C26">
        <v>1000</v>
      </c>
      <c r="D26">
        <v>1000</v>
      </c>
      <c r="E26">
        <v>1000</v>
      </c>
      <c r="F26">
        <v>2000</v>
      </c>
      <c r="G26">
        <v>2000</v>
      </c>
      <c r="H26">
        <v>2000</v>
      </c>
      <c r="I26">
        <v>2000</v>
      </c>
      <c r="J26">
        <v>2000</v>
      </c>
      <c r="K26">
        <v>2000</v>
      </c>
      <c r="L26">
        <v>4000</v>
      </c>
      <c r="M26">
        <v>4000</v>
      </c>
      <c r="N26">
        <v>4000</v>
      </c>
    </row>
    <row r="27" spans="2:14" ht="15" customHeight="1" x14ac:dyDescent="0.25">
      <c r="B27" s="85" t="s">
        <v>24</v>
      </c>
      <c r="C27">
        <v>4000</v>
      </c>
      <c r="D27">
        <v>5000</v>
      </c>
      <c r="E27">
        <v>6000</v>
      </c>
      <c r="F27">
        <v>7000</v>
      </c>
      <c r="G27">
        <v>8000</v>
      </c>
      <c r="H27">
        <v>10000</v>
      </c>
      <c r="I27">
        <v>6000</v>
      </c>
      <c r="J27">
        <v>8000</v>
      </c>
      <c r="K27">
        <v>11000</v>
      </c>
      <c r="L27">
        <v>14000</v>
      </c>
      <c r="M27">
        <v>20000</v>
      </c>
      <c r="N27">
        <v>30000</v>
      </c>
    </row>
    <row r="31" spans="2:14" ht="15" customHeight="1" x14ac:dyDescent="0.25">
      <c r="C31" t="s">
        <v>241</v>
      </c>
      <c r="I31" t="s">
        <v>344</v>
      </c>
    </row>
    <row r="32" spans="2:14" ht="15" customHeight="1" x14ac:dyDescent="0.25">
      <c r="B32" t="s">
        <v>357</v>
      </c>
      <c r="C32">
        <v>1</v>
      </c>
      <c r="D32">
        <v>2</v>
      </c>
      <c r="E32">
        <v>3</v>
      </c>
      <c r="F32">
        <v>4</v>
      </c>
      <c r="G32">
        <v>5</v>
      </c>
      <c r="H32">
        <v>6</v>
      </c>
      <c r="I32">
        <v>1</v>
      </c>
      <c r="J32">
        <v>2</v>
      </c>
      <c r="K32">
        <v>3</v>
      </c>
      <c r="L32">
        <v>4</v>
      </c>
      <c r="M32">
        <v>5</v>
      </c>
      <c r="N32">
        <v>6</v>
      </c>
    </row>
    <row r="33" spans="2:14" ht="15" customHeight="1" x14ac:dyDescent="0.25">
      <c r="B33" s="85" t="s">
        <v>12</v>
      </c>
      <c r="C33">
        <v>100</v>
      </c>
      <c r="D33">
        <v>100</v>
      </c>
      <c r="E33">
        <v>100</v>
      </c>
      <c r="F33">
        <v>60</v>
      </c>
      <c r="G33">
        <v>60</v>
      </c>
      <c r="H33">
        <v>60</v>
      </c>
      <c r="I33">
        <v>100</v>
      </c>
      <c r="J33">
        <v>100</v>
      </c>
      <c r="K33">
        <v>100</v>
      </c>
      <c r="L33">
        <v>60</v>
      </c>
      <c r="M33">
        <v>60</v>
      </c>
      <c r="N33">
        <v>40</v>
      </c>
    </row>
    <row r="34" spans="2:14" ht="15" customHeight="1" x14ac:dyDescent="0.25">
      <c r="B34" s="85" t="s">
        <v>13</v>
      </c>
      <c r="C34">
        <v>100</v>
      </c>
      <c r="D34">
        <v>100</v>
      </c>
      <c r="E34">
        <v>100</v>
      </c>
      <c r="F34">
        <v>100</v>
      </c>
      <c r="G34">
        <v>60</v>
      </c>
      <c r="H34">
        <v>60</v>
      </c>
      <c r="I34">
        <v>100</v>
      </c>
      <c r="J34">
        <v>100</v>
      </c>
      <c r="K34">
        <v>100</v>
      </c>
      <c r="L34">
        <v>60</v>
      </c>
      <c r="M34">
        <v>60</v>
      </c>
      <c r="N34">
        <v>40</v>
      </c>
    </row>
    <row r="35" spans="2:14" ht="15" customHeight="1" x14ac:dyDescent="0.25">
      <c r="B35" s="85" t="s">
        <v>14</v>
      </c>
      <c r="C35">
        <v>100</v>
      </c>
      <c r="D35">
        <v>100</v>
      </c>
      <c r="E35">
        <v>100</v>
      </c>
      <c r="F35">
        <v>60</v>
      </c>
      <c r="G35">
        <v>60</v>
      </c>
      <c r="H35">
        <v>60</v>
      </c>
      <c r="I35">
        <v>100</v>
      </c>
      <c r="J35">
        <v>100</v>
      </c>
      <c r="K35">
        <v>100</v>
      </c>
      <c r="L35">
        <v>60</v>
      </c>
      <c r="M35">
        <v>60</v>
      </c>
      <c r="N35">
        <v>40</v>
      </c>
    </row>
    <row r="36" spans="2:14" ht="15" customHeight="1" x14ac:dyDescent="0.25">
      <c r="B36" s="85" t="s">
        <v>15</v>
      </c>
      <c r="C36">
        <v>100</v>
      </c>
      <c r="D36">
        <v>100</v>
      </c>
      <c r="E36">
        <v>100</v>
      </c>
      <c r="F36">
        <v>60</v>
      </c>
      <c r="G36">
        <v>60</v>
      </c>
      <c r="H36">
        <v>60</v>
      </c>
      <c r="I36">
        <v>100</v>
      </c>
      <c r="J36">
        <v>100</v>
      </c>
      <c r="K36">
        <v>100</v>
      </c>
      <c r="L36">
        <v>60</v>
      </c>
      <c r="M36">
        <v>60</v>
      </c>
      <c r="N36">
        <v>40</v>
      </c>
    </row>
    <row r="37" spans="2:14" ht="15" customHeight="1" x14ac:dyDescent="0.25">
      <c r="B37" s="85" t="s">
        <v>32</v>
      </c>
      <c r="C37">
        <v>100</v>
      </c>
      <c r="D37">
        <v>100</v>
      </c>
      <c r="E37">
        <v>100</v>
      </c>
      <c r="F37">
        <v>60</v>
      </c>
      <c r="G37">
        <v>60</v>
      </c>
      <c r="H37">
        <v>60</v>
      </c>
      <c r="I37">
        <v>100</v>
      </c>
      <c r="J37">
        <v>100</v>
      </c>
      <c r="K37">
        <v>100</v>
      </c>
      <c r="L37">
        <v>60</v>
      </c>
      <c r="M37">
        <v>60</v>
      </c>
      <c r="N37">
        <v>40</v>
      </c>
    </row>
    <row r="38" spans="2:14" ht="15" customHeight="1" x14ac:dyDescent="0.25">
      <c r="B38" s="85" t="s">
        <v>33</v>
      </c>
      <c r="C38">
        <v>100</v>
      </c>
      <c r="D38">
        <v>100</v>
      </c>
      <c r="E38">
        <v>100</v>
      </c>
      <c r="F38">
        <v>60</v>
      </c>
      <c r="G38">
        <v>60</v>
      </c>
      <c r="H38">
        <v>60</v>
      </c>
      <c r="I38">
        <v>100</v>
      </c>
      <c r="J38">
        <v>100</v>
      </c>
      <c r="K38">
        <v>100</v>
      </c>
      <c r="L38">
        <v>60</v>
      </c>
      <c r="M38">
        <v>60</v>
      </c>
      <c r="N38">
        <v>40</v>
      </c>
    </row>
    <row r="39" spans="2:14" ht="15" customHeight="1" x14ac:dyDescent="0.25">
      <c r="B39" s="85" t="s">
        <v>18</v>
      </c>
      <c r="C39">
        <v>100</v>
      </c>
      <c r="D39">
        <v>100</v>
      </c>
      <c r="E39">
        <v>100</v>
      </c>
      <c r="F39">
        <v>60</v>
      </c>
      <c r="G39">
        <v>60</v>
      </c>
      <c r="H39">
        <v>60</v>
      </c>
      <c r="I39">
        <v>100</v>
      </c>
      <c r="J39">
        <v>100</v>
      </c>
      <c r="K39">
        <v>100</v>
      </c>
      <c r="L39">
        <v>60</v>
      </c>
      <c r="M39">
        <v>60</v>
      </c>
      <c r="N39">
        <v>40</v>
      </c>
    </row>
    <row r="40" spans="2:14" ht="15" customHeight="1" x14ac:dyDescent="0.25">
      <c r="B40" s="85" t="s">
        <v>19</v>
      </c>
      <c r="C40">
        <v>100</v>
      </c>
      <c r="D40">
        <v>100</v>
      </c>
      <c r="E40">
        <v>100</v>
      </c>
      <c r="F40">
        <v>60</v>
      </c>
      <c r="G40">
        <v>60</v>
      </c>
      <c r="H40">
        <v>60</v>
      </c>
      <c r="I40">
        <v>100</v>
      </c>
      <c r="J40">
        <v>100</v>
      </c>
      <c r="K40">
        <v>100</v>
      </c>
      <c r="L40">
        <v>60</v>
      </c>
      <c r="M40">
        <v>60</v>
      </c>
      <c r="N40">
        <v>40</v>
      </c>
    </row>
    <row r="41" spans="2:14" ht="15" customHeight="1" x14ac:dyDescent="0.25">
      <c r="B41" s="85" t="s">
        <v>20</v>
      </c>
      <c r="C41">
        <v>100</v>
      </c>
      <c r="D41">
        <v>100</v>
      </c>
      <c r="E41">
        <v>100</v>
      </c>
      <c r="F41">
        <v>60</v>
      </c>
      <c r="G41">
        <v>60</v>
      </c>
      <c r="H41">
        <v>60</v>
      </c>
      <c r="I41">
        <v>100</v>
      </c>
      <c r="J41">
        <v>100</v>
      </c>
      <c r="K41">
        <v>100</v>
      </c>
      <c r="L41">
        <v>60</v>
      </c>
      <c r="M41">
        <v>60</v>
      </c>
      <c r="N41">
        <v>40</v>
      </c>
    </row>
    <row r="42" spans="2:14" ht="15" customHeight="1" x14ac:dyDescent="0.25">
      <c r="B42" s="85" t="s">
        <v>21</v>
      </c>
      <c r="C42">
        <v>100</v>
      </c>
      <c r="D42">
        <v>100</v>
      </c>
      <c r="E42">
        <v>100</v>
      </c>
      <c r="F42">
        <v>60</v>
      </c>
      <c r="G42">
        <v>60</v>
      </c>
      <c r="H42">
        <v>60</v>
      </c>
      <c r="I42">
        <v>100</v>
      </c>
      <c r="J42">
        <v>100</v>
      </c>
      <c r="K42">
        <v>100</v>
      </c>
      <c r="L42">
        <v>60</v>
      </c>
      <c r="M42">
        <v>60</v>
      </c>
      <c r="N42">
        <v>40</v>
      </c>
    </row>
    <row r="43" spans="2:14" ht="15" customHeight="1" x14ac:dyDescent="0.25">
      <c r="B43" s="85" t="s">
        <v>22</v>
      </c>
      <c r="C43">
        <v>100</v>
      </c>
      <c r="D43">
        <v>150</v>
      </c>
      <c r="E43">
        <v>120</v>
      </c>
      <c r="F43">
        <v>150</v>
      </c>
      <c r="G43">
        <v>60</v>
      </c>
      <c r="H43">
        <v>60</v>
      </c>
      <c r="I43">
        <v>100</v>
      </c>
      <c r="J43">
        <v>100</v>
      </c>
      <c r="K43">
        <v>100</v>
      </c>
      <c r="L43">
        <v>60</v>
      </c>
      <c r="M43">
        <v>60</v>
      </c>
      <c r="N43">
        <v>40</v>
      </c>
    </row>
    <row r="44" spans="2:14" ht="15" customHeight="1" x14ac:dyDescent="0.25">
      <c r="B44" s="85" t="s">
        <v>23</v>
      </c>
      <c r="C44">
        <v>1000</v>
      </c>
      <c r="D44">
        <v>1000</v>
      </c>
      <c r="E44">
        <v>1000</v>
      </c>
      <c r="F44">
        <v>2000</v>
      </c>
      <c r="G44">
        <v>2000</v>
      </c>
      <c r="H44">
        <v>2000</v>
      </c>
      <c r="I44">
        <v>2000</v>
      </c>
      <c r="J44">
        <v>2000</v>
      </c>
      <c r="K44">
        <v>2000</v>
      </c>
      <c r="L44">
        <v>4000</v>
      </c>
      <c r="M44">
        <v>4000</v>
      </c>
      <c r="N44">
        <v>4000</v>
      </c>
    </row>
    <row r="45" spans="2:14" ht="15" customHeight="1" x14ac:dyDescent="0.25">
      <c r="B45" s="85" t="s">
        <v>24</v>
      </c>
      <c r="C45">
        <v>4000</v>
      </c>
      <c r="D45">
        <v>5000</v>
      </c>
      <c r="E45">
        <v>6000</v>
      </c>
      <c r="F45">
        <v>7000</v>
      </c>
      <c r="G45">
        <v>8000</v>
      </c>
      <c r="H45">
        <v>10000</v>
      </c>
      <c r="I45">
        <v>6000</v>
      </c>
      <c r="J45">
        <v>8000</v>
      </c>
      <c r="K45">
        <v>11000</v>
      </c>
      <c r="L45">
        <v>14000</v>
      </c>
      <c r="M45">
        <v>20000</v>
      </c>
      <c r="N45">
        <v>30000</v>
      </c>
    </row>
    <row r="49" spans="2:14" ht="15" customHeight="1" x14ac:dyDescent="0.25">
      <c r="C49" t="s">
        <v>241</v>
      </c>
      <c r="I49" t="s">
        <v>344</v>
      </c>
    </row>
    <row r="50" spans="2:14" ht="15" customHeight="1" x14ac:dyDescent="0.25">
      <c r="B50" t="s">
        <v>358</v>
      </c>
      <c r="C50">
        <v>1</v>
      </c>
      <c r="D50">
        <v>2</v>
      </c>
      <c r="E50">
        <v>3</v>
      </c>
      <c r="F50">
        <v>4</v>
      </c>
      <c r="G50">
        <v>5</v>
      </c>
      <c r="H50">
        <v>6</v>
      </c>
      <c r="I50">
        <v>1</v>
      </c>
      <c r="J50">
        <v>2</v>
      </c>
      <c r="K50">
        <v>3</v>
      </c>
      <c r="L50">
        <v>4</v>
      </c>
      <c r="M50">
        <v>5</v>
      </c>
      <c r="N50">
        <v>6</v>
      </c>
    </row>
    <row r="51" spans="2:14" ht="15" customHeight="1" x14ac:dyDescent="0.25">
      <c r="B51" s="85" t="s">
        <v>12</v>
      </c>
      <c r="C51">
        <v>2</v>
      </c>
      <c r="D51">
        <v>2.5</v>
      </c>
      <c r="E51">
        <v>3</v>
      </c>
      <c r="F51">
        <v>3.5</v>
      </c>
      <c r="G51">
        <v>4</v>
      </c>
      <c r="H51">
        <v>4.5</v>
      </c>
      <c r="I51">
        <v>2</v>
      </c>
      <c r="J51">
        <v>2.5</v>
      </c>
      <c r="K51">
        <v>3</v>
      </c>
      <c r="L51">
        <v>3.5</v>
      </c>
      <c r="M51">
        <v>4</v>
      </c>
      <c r="N51">
        <v>4.5</v>
      </c>
    </row>
    <row r="52" spans="2:14" ht="15" customHeight="1" x14ac:dyDescent="0.25">
      <c r="B52" s="85" t="s">
        <v>13</v>
      </c>
      <c r="C52">
        <v>2.5</v>
      </c>
      <c r="D52">
        <v>3</v>
      </c>
      <c r="E52">
        <v>3.5</v>
      </c>
      <c r="F52">
        <v>4</v>
      </c>
      <c r="G52">
        <v>4.5</v>
      </c>
      <c r="H52">
        <v>5</v>
      </c>
      <c r="I52">
        <v>2.5</v>
      </c>
      <c r="J52">
        <v>3</v>
      </c>
      <c r="K52">
        <v>3.5</v>
      </c>
      <c r="L52">
        <v>4</v>
      </c>
      <c r="M52">
        <v>4.5</v>
      </c>
      <c r="N52">
        <v>5</v>
      </c>
    </row>
    <row r="53" spans="2:14" ht="15" customHeight="1" x14ac:dyDescent="0.25">
      <c r="B53" s="85" t="s">
        <v>14</v>
      </c>
      <c r="C53">
        <v>2</v>
      </c>
      <c r="D53">
        <v>2.5</v>
      </c>
      <c r="E53">
        <v>3</v>
      </c>
      <c r="F53">
        <v>3.5</v>
      </c>
      <c r="G53">
        <v>4</v>
      </c>
      <c r="H53">
        <v>4.5</v>
      </c>
      <c r="I53">
        <v>2</v>
      </c>
      <c r="J53">
        <v>2.5</v>
      </c>
      <c r="K53">
        <v>3</v>
      </c>
      <c r="L53">
        <v>3.5</v>
      </c>
      <c r="M53">
        <v>4</v>
      </c>
      <c r="N53">
        <v>4.5</v>
      </c>
    </row>
    <row r="54" spans="2:14" ht="15" customHeight="1" x14ac:dyDescent="0.25">
      <c r="B54" s="85" t="s">
        <v>15</v>
      </c>
      <c r="C54">
        <v>2.5</v>
      </c>
      <c r="D54">
        <v>3</v>
      </c>
      <c r="E54">
        <v>3.5</v>
      </c>
      <c r="F54">
        <v>4</v>
      </c>
      <c r="G54">
        <v>4.5</v>
      </c>
      <c r="H54">
        <v>5</v>
      </c>
      <c r="I54">
        <v>2.5</v>
      </c>
      <c r="J54">
        <v>3</v>
      </c>
      <c r="K54">
        <v>3.5</v>
      </c>
      <c r="L54">
        <v>4</v>
      </c>
      <c r="M54">
        <v>4.5</v>
      </c>
      <c r="N54">
        <v>5</v>
      </c>
    </row>
    <row r="55" spans="2:14" ht="15" customHeight="1" x14ac:dyDescent="0.25">
      <c r="B55" s="85" t="s">
        <v>32</v>
      </c>
      <c r="C55">
        <v>2</v>
      </c>
      <c r="D55">
        <v>2.5</v>
      </c>
      <c r="E55">
        <v>3</v>
      </c>
      <c r="F55">
        <v>3.5</v>
      </c>
      <c r="G55">
        <v>4</v>
      </c>
      <c r="H55">
        <v>4.5</v>
      </c>
      <c r="I55">
        <v>2</v>
      </c>
      <c r="J55">
        <v>2.5</v>
      </c>
      <c r="K55">
        <v>3</v>
      </c>
      <c r="L55">
        <v>3.5</v>
      </c>
      <c r="M55">
        <v>4</v>
      </c>
      <c r="N55">
        <v>4.5</v>
      </c>
    </row>
    <row r="56" spans="2:14" ht="15" customHeight="1" x14ac:dyDescent="0.25">
      <c r="B56" s="85" t="s">
        <v>33</v>
      </c>
      <c r="C56">
        <v>2.5</v>
      </c>
      <c r="D56">
        <v>3</v>
      </c>
      <c r="E56">
        <v>3.5</v>
      </c>
      <c r="F56">
        <v>4</v>
      </c>
      <c r="G56">
        <v>4.5</v>
      </c>
      <c r="H56">
        <v>5</v>
      </c>
      <c r="I56">
        <v>2.5</v>
      </c>
      <c r="J56">
        <v>3</v>
      </c>
      <c r="K56">
        <v>3.5</v>
      </c>
      <c r="L56">
        <v>4</v>
      </c>
      <c r="M56">
        <v>4.5</v>
      </c>
      <c r="N56">
        <v>5</v>
      </c>
    </row>
    <row r="57" spans="2:14" ht="15" customHeight="1" x14ac:dyDescent="0.25">
      <c r="B57" s="85" t="s">
        <v>18</v>
      </c>
      <c r="C57">
        <v>2</v>
      </c>
      <c r="D57">
        <v>2.5</v>
      </c>
      <c r="E57">
        <v>3</v>
      </c>
      <c r="F57">
        <v>3.5</v>
      </c>
      <c r="G57">
        <v>4</v>
      </c>
      <c r="H57">
        <v>4.5</v>
      </c>
      <c r="I57">
        <v>2</v>
      </c>
      <c r="J57">
        <v>2.5</v>
      </c>
      <c r="K57">
        <v>3</v>
      </c>
      <c r="L57">
        <v>3.5</v>
      </c>
      <c r="M57">
        <v>4</v>
      </c>
      <c r="N57">
        <v>4.5</v>
      </c>
    </row>
    <row r="58" spans="2:14" ht="15" customHeight="1" x14ac:dyDescent="0.25">
      <c r="B58" s="85" t="s">
        <v>19</v>
      </c>
      <c r="C58">
        <v>2.5</v>
      </c>
      <c r="D58">
        <v>3</v>
      </c>
      <c r="E58">
        <v>3.5</v>
      </c>
      <c r="F58">
        <v>4</v>
      </c>
      <c r="G58">
        <v>4.5</v>
      </c>
      <c r="H58">
        <v>5</v>
      </c>
      <c r="I58">
        <v>2.5</v>
      </c>
      <c r="J58">
        <v>3</v>
      </c>
      <c r="K58">
        <v>3.5</v>
      </c>
      <c r="L58">
        <v>4</v>
      </c>
      <c r="M58">
        <v>4.5</v>
      </c>
      <c r="N58">
        <v>5</v>
      </c>
    </row>
    <row r="59" spans="2:14" ht="15" customHeight="1" x14ac:dyDescent="0.25">
      <c r="B59" s="85" t="s">
        <v>20</v>
      </c>
      <c r="C59">
        <v>2.5</v>
      </c>
      <c r="D59">
        <v>3</v>
      </c>
      <c r="E59">
        <v>3.5</v>
      </c>
      <c r="F59">
        <v>4</v>
      </c>
      <c r="G59">
        <v>4.5</v>
      </c>
      <c r="H59">
        <v>5</v>
      </c>
      <c r="I59">
        <v>2.5</v>
      </c>
      <c r="J59">
        <v>3</v>
      </c>
      <c r="K59">
        <v>3.5</v>
      </c>
      <c r="L59">
        <v>4</v>
      </c>
      <c r="M59">
        <v>4.5</v>
      </c>
      <c r="N59">
        <v>5</v>
      </c>
    </row>
    <row r="60" spans="2:14" ht="15" customHeight="1" x14ac:dyDescent="0.25">
      <c r="B60" s="85" t="s">
        <v>21</v>
      </c>
      <c r="C60">
        <v>2</v>
      </c>
      <c r="D60">
        <v>2.5</v>
      </c>
      <c r="E60">
        <v>3</v>
      </c>
      <c r="F60">
        <v>3.5</v>
      </c>
      <c r="G60">
        <v>4</v>
      </c>
      <c r="H60">
        <v>4.5</v>
      </c>
      <c r="I60">
        <v>2</v>
      </c>
      <c r="J60">
        <v>2.5</v>
      </c>
      <c r="K60">
        <v>3</v>
      </c>
      <c r="L60">
        <v>3.5</v>
      </c>
      <c r="M60">
        <v>4</v>
      </c>
      <c r="N60">
        <v>4.5</v>
      </c>
    </row>
    <row r="61" spans="2:14" ht="15" customHeight="1" x14ac:dyDescent="0.25">
      <c r="B61" s="85" t="s">
        <v>22</v>
      </c>
      <c r="C61">
        <v>2.5</v>
      </c>
      <c r="D61">
        <v>3</v>
      </c>
      <c r="E61">
        <v>3.5</v>
      </c>
      <c r="F61">
        <v>4</v>
      </c>
      <c r="G61">
        <v>4.5</v>
      </c>
      <c r="H61">
        <v>5</v>
      </c>
      <c r="I61">
        <v>2.5</v>
      </c>
      <c r="J61">
        <v>3</v>
      </c>
      <c r="K61">
        <v>3.5</v>
      </c>
      <c r="L61">
        <v>4</v>
      </c>
      <c r="M61">
        <v>4.5</v>
      </c>
      <c r="N61">
        <v>5</v>
      </c>
    </row>
    <row r="62" spans="2:14" ht="15" customHeight="1" x14ac:dyDescent="0.25">
      <c r="B62" s="85" t="s">
        <v>23</v>
      </c>
      <c r="C62">
        <v>1000</v>
      </c>
      <c r="D62">
        <v>1000</v>
      </c>
      <c r="E62">
        <v>1000</v>
      </c>
      <c r="F62">
        <v>2000</v>
      </c>
      <c r="G62">
        <v>2000</v>
      </c>
      <c r="H62">
        <v>2000</v>
      </c>
      <c r="I62">
        <v>2000</v>
      </c>
      <c r="J62">
        <v>2000</v>
      </c>
      <c r="K62">
        <v>2000</v>
      </c>
      <c r="L62">
        <v>4000</v>
      </c>
      <c r="M62">
        <v>4000</v>
      </c>
      <c r="N62">
        <v>4000</v>
      </c>
    </row>
    <row r="63" spans="2:14" ht="15" customHeight="1" x14ac:dyDescent="0.25">
      <c r="B63" s="85" t="s">
        <v>24</v>
      </c>
      <c r="C63">
        <v>4000</v>
      </c>
      <c r="D63">
        <v>5000</v>
      </c>
      <c r="E63">
        <v>6000</v>
      </c>
      <c r="F63">
        <v>7000</v>
      </c>
      <c r="G63">
        <v>8000</v>
      </c>
      <c r="H63">
        <v>10000</v>
      </c>
      <c r="I63">
        <v>6000</v>
      </c>
      <c r="J63">
        <v>8000</v>
      </c>
      <c r="K63">
        <v>11000</v>
      </c>
      <c r="L63">
        <v>14000</v>
      </c>
      <c r="M63">
        <v>20000</v>
      </c>
      <c r="N63">
        <v>30000</v>
      </c>
    </row>
    <row r="67" spans="2:14" ht="15" customHeight="1" x14ac:dyDescent="0.25">
      <c r="C67" t="s">
        <v>241</v>
      </c>
      <c r="I67" t="s">
        <v>344</v>
      </c>
    </row>
    <row r="68" spans="2:14" ht="15" customHeight="1" x14ac:dyDescent="0.25">
      <c r="B68" t="s">
        <v>134</v>
      </c>
      <c r="C68">
        <v>1</v>
      </c>
      <c r="D68">
        <v>2</v>
      </c>
      <c r="E68">
        <v>3</v>
      </c>
      <c r="F68">
        <v>4</v>
      </c>
      <c r="G68">
        <v>5</v>
      </c>
      <c r="H68">
        <v>6</v>
      </c>
      <c r="I68">
        <v>1</v>
      </c>
      <c r="J68">
        <v>2</v>
      </c>
      <c r="K68">
        <v>3</v>
      </c>
      <c r="L68">
        <v>4</v>
      </c>
      <c r="M68">
        <v>5</v>
      </c>
      <c r="N68">
        <v>6</v>
      </c>
    </row>
    <row r="69" spans="2:14" ht="15" customHeight="1" x14ac:dyDescent="0.25">
      <c r="B69" s="85" t="s">
        <v>12</v>
      </c>
      <c r="C69">
        <v>20</v>
      </c>
      <c r="D69">
        <v>20</v>
      </c>
      <c r="E69">
        <v>20</v>
      </c>
      <c r="F69">
        <v>20</v>
      </c>
      <c r="G69">
        <v>20</v>
      </c>
      <c r="H69">
        <v>20</v>
      </c>
      <c r="I69">
        <v>30</v>
      </c>
      <c r="J69">
        <v>30</v>
      </c>
      <c r="K69">
        <v>30</v>
      </c>
      <c r="L69">
        <v>30</v>
      </c>
      <c r="M69">
        <v>30</v>
      </c>
      <c r="N69">
        <v>30</v>
      </c>
    </row>
    <row r="70" spans="2:14" ht="15" customHeight="1" x14ac:dyDescent="0.25">
      <c r="B70" s="85" t="s">
        <v>13</v>
      </c>
      <c r="C70">
        <v>30</v>
      </c>
      <c r="D70">
        <v>30</v>
      </c>
      <c r="E70">
        <v>30</v>
      </c>
      <c r="F70">
        <v>30</v>
      </c>
      <c r="G70">
        <v>30</v>
      </c>
      <c r="H70">
        <v>30</v>
      </c>
      <c r="I70">
        <v>40</v>
      </c>
      <c r="J70">
        <v>40</v>
      </c>
      <c r="K70">
        <v>40</v>
      </c>
      <c r="L70">
        <v>40</v>
      </c>
      <c r="M70">
        <v>40</v>
      </c>
      <c r="N70">
        <v>40</v>
      </c>
    </row>
    <row r="71" spans="2:14" ht="15" customHeight="1" x14ac:dyDescent="0.25">
      <c r="B71" s="85" t="s">
        <v>14</v>
      </c>
      <c r="C71">
        <v>20</v>
      </c>
      <c r="D71">
        <v>20</v>
      </c>
      <c r="E71">
        <v>20</v>
      </c>
      <c r="F71">
        <v>20</v>
      </c>
      <c r="G71">
        <v>20</v>
      </c>
      <c r="H71">
        <v>20</v>
      </c>
      <c r="I71">
        <v>30</v>
      </c>
      <c r="J71">
        <v>30</v>
      </c>
      <c r="K71">
        <v>30</v>
      </c>
      <c r="L71">
        <v>30</v>
      </c>
      <c r="M71">
        <v>30</v>
      </c>
      <c r="N71">
        <v>30</v>
      </c>
    </row>
    <row r="72" spans="2:14" ht="15" customHeight="1" x14ac:dyDescent="0.25">
      <c r="B72" s="85" t="s">
        <v>15</v>
      </c>
      <c r="C72">
        <v>30</v>
      </c>
      <c r="D72">
        <v>30</v>
      </c>
      <c r="E72">
        <v>30</v>
      </c>
      <c r="F72">
        <v>30</v>
      </c>
      <c r="G72">
        <v>30</v>
      </c>
      <c r="H72">
        <v>30</v>
      </c>
      <c r="I72">
        <v>40</v>
      </c>
      <c r="J72">
        <v>40</v>
      </c>
      <c r="K72">
        <v>40</v>
      </c>
      <c r="L72">
        <v>40</v>
      </c>
      <c r="M72">
        <v>40</v>
      </c>
      <c r="N72">
        <v>40</v>
      </c>
    </row>
    <row r="73" spans="2:14" ht="15" customHeight="1" x14ac:dyDescent="0.25">
      <c r="B73" s="85" t="s">
        <v>32</v>
      </c>
      <c r="C73">
        <v>20</v>
      </c>
      <c r="D73">
        <v>20</v>
      </c>
      <c r="E73">
        <v>20</v>
      </c>
      <c r="F73">
        <v>20</v>
      </c>
      <c r="G73">
        <v>20</v>
      </c>
      <c r="H73">
        <v>20</v>
      </c>
      <c r="I73">
        <v>30</v>
      </c>
      <c r="J73">
        <v>30</v>
      </c>
      <c r="K73">
        <v>30</v>
      </c>
      <c r="L73">
        <v>30</v>
      </c>
      <c r="M73">
        <v>30</v>
      </c>
      <c r="N73">
        <v>30</v>
      </c>
    </row>
    <row r="74" spans="2:14" ht="15" customHeight="1" x14ac:dyDescent="0.25">
      <c r="B74" s="85" t="s">
        <v>33</v>
      </c>
      <c r="C74">
        <v>30</v>
      </c>
      <c r="D74">
        <v>30</v>
      </c>
      <c r="E74">
        <v>30</v>
      </c>
      <c r="F74">
        <v>30</v>
      </c>
      <c r="G74">
        <v>30</v>
      </c>
      <c r="H74">
        <v>30</v>
      </c>
      <c r="I74">
        <v>40</v>
      </c>
      <c r="J74">
        <v>40</v>
      </c>
      <c r="K74">
        <v>40</v>
      </c>
      <c r="L74">
        <v>40</v>
      </c>
      <c r="M74">
        <v>40</v>
      </c>
      <c r="N74">
        <v>40</v>
      </c>
    </row>
    <row r="75" spans="2:14" ht="15" customHeight="1" x14ac:dyDescent="0.25">
      <c r="B75" s="85" t="s">
        <v>18</v>
      </c>
      <c r="C75">
        <v>25</v>
      </c>
      <c r="D75">
        <v>25</v>
      </c>
      <c r="E75">
        <v>25</v>
      </c>
      <c r="F75">
        <v>25</v>
      </c>
      <c r="G75">
        <v>25</v>
      </c>
      <c r="H75">
        <v>25</v>
      </c>
      <c r="I75">
        <v>30</v>
      </c>
      <c r="J75">
        <v>30</v>
      </c>
      <c r="K75">
        <v>30</v>
      </c>
      <c r="L75">
        <v>30</v>
      </c>
      <c r="M75">
        <v>30</v>
      </c>
      <c r="N75">
        <v>30</v>
      </c>
    </row>
    <row r="76" spans="2:14" ht="15" customHeight="1" x14ac:dyDescent="0.25">
      <c r="B76" s="85" t="s">
        <v>19</v>
      </c>
      <c r="C76">
        <v>30</v>
      </c>
      <c r="D76">
        <v>30</v>
      </c>
      <c r="E76">
        <v>30</v>
      </c>
      <c r="F76">
        <v>30</v>
      </c>
      <c r="G76">
        <v>30</v>
      </c>
      <c r="H76">
        <v>30</v>
      </c>
      <c r="I76">
        <v>40</v>
      </c>
      <c r="J76">
        <v>40</v>
      </c>
      <c r="K76">
        <v>40</v>
      </c>
      <c r="L76">
        <v>40</v>
      </c>
      <c r="M76">
        <v>40</v>
      </c>
      <c r="N76">
        <v>40</v>
      </c>
    </row>
    <row r="77" spans="2:14" ht="15" customHeight="1" x14ac:dyDescent="0.25">
      <c r="B77" s="85" t="s">
        <v>20</v>
      </c>
      <c r="C77">
        <v>40</v>
      </c>
      <c r="D77">
        <v>40</v>
      </c>
      <c r="E77">
        <v>40</v>
      </c>
      <c r="F77">
        <v>80</v>
      </c>
      <c r="G77">
        <v>80</v>
      </c>
      <c r="H77">
        <v>80</v>
      </c>
      <c r="I77">
        <v>40</v>
      </c>
      <c r="J77">
        <v>40</v>
      </c>
      <c r="K77">
        <v>100</v>
      </c>
      <c r="L77">
        <v>100</v>
      </c>
      <c r="M77">
        <v>100</v>
      </c>
      <c r="N77">
        <v>100</v>
      </c>
    </row>
    <row r="78" spans="2:14" ht="15" customHeight="1" x14ac:dyDescent="0.25">
      <c r="B78" s="85" t="s">
        <v>21</v>
      </c>
      <c r="C78">
        <v>20</v>
      </c>
      <c r="D78">
        <v>20</v>
      </c>
      <c r="E78">
        <v>20</v>
      </c>
      <c r="F78">
        <v>20</v>
      </c>
      <c r="G78">
        <v>20</v>
      </c>
      <c r="H78">
        <v>20</v>
      </c>
      <c r="I78">
        <v>30</v>
      </c>
      <c r="J78">
        <v>30</v>
      </c>
      <c r="K78">
        <v>30</v>
      </c>
      <c r="L78">
        <v>30</v>
      </c>
      <c r="M78">
        <v>30</v>
      </c>
      <c r="N78">
        <v>30</v>
      </c>
    </row>
    <row r="79" spans="2:14" ht="15" customHeight="1" x14ac:dyDescent="0.25">
      <c r="B79" s="85" t="s">
        <v>22</v>
      </c>
      <c r="C79">
        <v>30</v>
      </c>
      <c r="D79">
        <v>30</v>
      </c>
      <c r="E79">
        <v>30</v>
      </c>
      <c r="F79">
        <v>30</v>
      </c>
      <c r="G79">
        <v>30</v>
      </c>
      <c r="H79">
        <v>30</v>
      </c>
      <c r="I79">
        <v>40</v>
      </c>
      <c r="J79">
        <v>40</v>
      </c>
      <c r="K79">
        <v>40</v>
      </c>
      <c r="L79">
        <v>40</v>
      </c>
      <c r="M79">
        <v>40</v>
      </c>
      <c r="N79">
        <v>40</v>
      </c>
    </row>
    <row r="80" spans="2:14" ht="15" customHeight="1" x14ac:dyDescent="0.25">
      <c r="B80" s="85" t="s">
        <v>23</v>
      </c>
      <c r="C80">
        <v>1000</v>
      </c>
      <c r="D80">
        <v>1000</v>
      </c>
      <c r="E80">
        <v>1000</v>
      </c>
      <c r="F80">
        <v>2000</v>
      </c>
      <c r="G80">
        <v>2000</v>
      </c>
      <c r="H80">
        <v>2000</v>
      </c>
      <c r="I80">
        <v>2000</v>
      </c>
      <c r="J80">
        <v>2000</v>
      </c>
      <c r="K80">
        <v>2000</v>
      </c>
      <c r="L80">
        <v>4000</v>
      </c>
      <c r="M80">
        <v>4000</v>
      </c>
      <c r="N80">
        <v>4000</v>
      </c>
    </row>
    <row r="81" spans="2:14" ht="15" customHeight="1" x14ac:dyDescent="0.25">
      <c r="B81" s="85" t="s">
        <v>24</v>
      </c>
      <c r="C81">
        <v>4000</v>
      </c>
      <c r="D81">
        <v>5000</v>
      </c>
      <c r="E81">
        <v>6000</v>
      </c>
      <c r="F81">
        <v>7000</v>
      </c>
      <c r="G81">
        <v>8000</v>
      </c>
      <c r="H81">
        <v>10000</v>
      </c>
      <c r="I81">
        <v>6000</v>
      </c>
      <c r="J81">
        <v>8000</v>
      </c>
      <c r="K81">
        <v>11000</v>
      </c>
      <c r="L81">
        <v>14000</v>
      </c>
      <c r="M81">
        <v>20000</v>
      </c>
      <c r="N81">
        <v>30000</v>
      </c>
    </row>
  </sheetData>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dimension ref="B1:M31"/>
  <sheetViews>
    <sheetView workbookViewId="0">
      <selection activeCell="J37" sqref="J37"/>
    </sheetView>
  </sheetViews>
  <sheetFormatPr baseColWidth="10" defaultColWidth="11.42578125" defaultRowHeight="15" x14ac:dyDescent="0.25"/>
  <cols>
    <col min="2" max="2" width="26" customWidth="1"/>
    <col min="5" max="5" width="12" style="121" bestFit="1" customWidth="1"/>
  </cols>
  <sheetData>
    <row r="1" spans="2:13" ht="15.75" thickBot="1" x14ac:dyDescent="0.3">
      <c r="C1" t="s">
        <v>359</v>
      </c>
      <c r="I1" t="s">
        <v>359</v>
      </c>
      <c r="K1" s="121"/>
    </row>
    <row r="2" spans="2:13" ht="15.75" thickBot="1" x14ac:dyDescent="0.3">
      <c r="C2" s="89">
        <f>press!C50</f>
        <v>944.38817733990129</v>
      </c>
      <c r="D2" t="s">
        <v>254</v>
      </c>
      <c r="E2" s="121" t="s">
        <v>360</v>
      </c>
      <c r="I2" s="89">
        <f>press!I50</f>
        <v>0</v>
      </c>
      <c r="J2" t="s">
        <v>254</v>
      </c>
      <c r="K2" s="121" t="s">
        <v>360</v>
      </c>
    </row>
    <row r="3" spans="2:13" x14ac:dyDescent="0.25">
      <c r="K3" s="121"/>
    </row>
    <row r="4" spans="2:13" x14ac:dyDescent="0.25">
      <c r="B4" t="s">
        <v>1</v>
      </c>
      <c r="C4">
        <f>VLOOKUP(press!B1,cost_data!A1:D14,2,FALSE)</f>
        <v>1362.816</v>
      </c>
      <c r="D4" t="s">
        <v>250</v>
      </c>
      <c r="E4" s="121">
        <f>C4/$C$2</f>
        <v>1.4430676206035344</v>
      </c>
      <c r="F4" t="s">
        <v>361</v>
      </c>
      <c r="H4" t="s">
        <v>1</v>
      </c>
      <c r="I4" t="e">
        <f>VLOOKUP(press!H1,cost_data!G1:J14,2,FALSE)</f>
        <v>#N/A</v>
      </c>
      <c r="J4" t="s">
        <v>250</v>
      </c>
      <c r="K4" s="121" t="e">
        <f>I4/$C$2</f>
        <v>#N/A</v>
      </c>
      <c r="L4" t="s">
        <v>361</v>
      </c>
    </row>
    <row r="5" spans="2:13" x14ac:dyDescent="0.25">
      <c r="B5" t="s">
        <v>2</v>
      </c>
      <c r="C5">
        <f>VLOOKUP(press!B1,cost_data!A1:D14,3,FALSE)</f>
        <v>542.72400000000005</v>
      </c>
      <c r="D5" t="s">
        <v>250</v>
      </c>
      <c r="E5" s="121">
        <f>C5/$C$2</f>
        <v>0.57468317903842681</v>
      </c>
      <c r="F5" t="s">
        <v>361</v>
      </c>
      <c r="H5" t="s">
        <v>2</v>
      </c>
      <c r="I5" t="e">
        <f>VLOOKUP(press!H1,cost_data!G1:J14,3,FALSE)</f>
        <v>#N/A</v>
      </c>
      <c r="J5" t="s">
        <v>250</v>
      </c>
      <c r="K5" s="121" t="e">
        <f>I5/$C$2</f>
        <v>#N/A</v>
      </c>
      <c r="L5" t="s">
        <v>361</v>
      </c>
    </row>
    <row r="6" spans="2:13" ht="15.75" thickBot="1" x14ac:dyDescent="0.3">
      <c r="B6" s="90" t="s">
        <v>3</v>
      </c>
      <c r="C6" s="90">
        <f>VLOOKUP(press!B1,cost_data!A1:D14,4,FALSE)</f>
        <v>169.26000000000002</v>
      </c>
      <c r="D6" s="90" t="s">
        <v>250</v>
      </c>
      <c r="E6" s="122">
        <f>C6/$C$2</f>
        <v>0.17922714839226592</v>
      </c>
      <c r="F6" s="90" t="s">
        <v>361</v>
      </c>
      <c r="H6" s="90" t="s">
        <v>3</v>
      </c>
      <c r="I6" s="90" t="e">
        <f>VLOOKUP(press!H1,cost_data!G1:J14,4,FALSE)</f>
        <v>#N/A</v>
      </c>
      <c r="J6" s="90" t="s">
        <v>250</v>
      </c>
      <c r="K6" s="122" t="e">
        <f>I6/$C$2</f>
        <v>#N/A</v>
      </c>
      <c r="L6" s="90" t="s">
        <v>361</v>
      </c>
    </row>
    <row r="7" spans="2:13" ht="15.75" thickBot="1" x14ac:dyDescent="0.3">
      <c r="B7" s="91" t="s">
        <v>362</v>
      </c>
      <c r="C7" s="92">
        <f>SUM(C4:C6)</f>
        <v>2074.8000000000002</v>
      </c>
      <c r="D7" t="s">
        <v>250</v>
      </c>
      <c r="E7" s="123">
        <f>SUM(E4:E6)</f>
        <v>2.1969779480342271</v>
      </c>
      <c r="F7" t="s">
        <v>361</v>
      </c>
      <c r="H7" s="91" t="s">
        <v>362</v>
      </c>
      <c r="I7" s="92" t="e">
        <f>SUM(I4:I6)</f>
        <v>#N/A</v>
      </c>
      <c r="J7" t="s">
        <v>250</v>
      </c>
      <c r="K7" s="123" t="e">
        <f>SUM(K4:K6)</f>
        <v>#N/A</v>
      </c>
      <c r="L7" t="s">
        <v>361</v>
      </c>
    </row>
    <row r="8" spans="2:13" ht="15.75" thickBot="1" x14ac:dyDescent="0.3">
      <c r="K8" s="121"/>
      <c r="M8" s="90"/>
    </row>
    <row r="9" spans="2:13" x14ac:dyDescent="0.25">
      <c r="K9" s="121"/>
    </row>
    <row r="10" spans="2:13" x14ac:dyDescent="0.25">
      <c r="K10" s="121"/>
    </row>
    <row r="11" spans="2:13" x14ac:dyDescent="0.25">
      <c r="B11" t="s">
        <v>363</v>
      </c>
      <c r="E11" s="131">
        <f>IF(Analyse!$G$24="AUTO",IF(Analyse!G7="Flach",VLOOKUP(press!B1,complexity!B15:N25,Analyse!J8+1,FALSE),VLOOKUP(press!B1,complexity!B15:N25,Analyse!J8+7,FALSE)),Analyse!$G$25)</f>
        <v>20000</v>
      </c>
      <c r="F11" t="s">
        <v>270</v>
      </c>
      <c r="H11" t="s">
        <v>363</v>
      </c>
      <c r="K11" s="131">
        <f>IF(Analyse!$G$24="AUTO",IF(Analyse!M7="Flach",VLOOKUP(press!H1,complexity!H15:T25,Analyse!P8+1,FALSE),VLOOKUP(press!H1,complexity!H15:T25,Analyse!P8+7,FALSE)),Analyse!$G$25)</f>
        <v>20000</v>
      </c>
      <c r="L11" t="s">
        <v>270</v>
      </c>
    </row>
    <row r="12" spans="2:13" x14ac:dyDescent="0.25">
      <c r="B12" t="s">
        <v>364</v>
      </c>
      <c r="E12" s="131">
        <f>IF(Analyse!$G$26="AUTO",IF(Analyse!G7="Flach",VLOOKUP(press!B1,complexity!B33:N43,Analyse!J8+1,FALSE),VLOOKUP(press!B1,complexity!B33:N43,Analyse!J8+7,FALSE)),Analyse!$G$27)</f>
        <v>100</v>
      </c>
      <c r="F12" t="s">
        <v>365</v>
      </c>
      <c r="H12" t="s">
        <v>364</v>
      </c>
      <c r="K12" s="131">
        <f>IF(Analyse!$G$26="AUTO",IF(Analyse!M7="Flach",VLOOKUP(press!H1,complexity!H33:T43,Analyse!P8+1,FALSE),VLOOKUP(press!H1,complexity!H33:T43,Analyse!P8+7,FALSE)),Analyse!$G$27)</f>
        <v>100</v>
      </c>
      <c r="L12" t="s">
        <v>365</v>
      </c>
    </row>
    <row r="13" spans="2:13" x14ac:dyDescent="0.25">
      <c r="B13" t="s">
        <v>224</v>
      </c>
      <c r="E13" s="124">
        <v>0.03</v>
      </c>
      <c r="F13" t="s">
        <v>361</v>
      </c>
      <c r="H13" t="s">
        <v>224</v>
      </c>
      <c r="K13" s="124">
        <v>0.03</v>
      </c>
      <c r="L13" t="s">
        <v>361</v>
      </c>
    </row>
    <row r="14" spans="2:13" x14ac:dyDescent="0.25">
      <c r="B14" t="s">
        <v>225</v>
      </c>
      <c r="E14" s="124">
        <v>0</v>
      </c>
      <c r="F14" t="s">
        <v>361</v>
      </c>
      <c r="H14" t="s">
        <v>225</v>
      </c>
      <c r="K14" s="124">
        <v>0</v>
      </c>
      <c r="L14" t="s">
        <v>361</v>
      </c>
    </row>
    <row r="15" spans="2:13" x14ac:dyDescent="0.25">
      <c r="B15" t="s">
        <v>366</v>
      </c>
      <c r="E15" s="125">
        <f>$E$11/($E$12*($C$28))/1000</f>
        <v>0.22453162746418778</v>
      </c>
      <c r="F15" t="s">
        <v>361</v>
      </c>
      <c r="H15" t="s">
        <v>366</v>
      </c>
      <c r="K15" s="125">
        <f>$E$11/($E$12*($C$28))/1000</f>
        <v>0.22453162746418778</v>
      </c>
      <c r="L15" t="s">
        <v>361</v>
      </c>
    </row>
    <row r="16" spans="2:13" x14ac:dyDescent="0.25">
      <c r="B16" t="s">
        <v>367</v>
      </c>
      <c r="E16" s="125"/>
      <c r="H16" t="s">
        <v>367</v>
      </c>
      <c r="K16" s="125"/>
    </row>
    <row r="17" spans="2:12" x14ac:dyDescent="0.25">
      <c r="B17" t="s">
        <v>368</v>
      </c>
      <c r="D17">
        <v>0.8</v>
      </c>
      <c r="E17" s="125"/>
      <c r="F17" t="s">
        <v>361</v>
      </c>
      <c r="H17" t="s">
        <v>368</v>
      </c>
      <c r="J17">
        <v>0.8</v>
      </c>
      <c r="K17" s="125"/>
      <c r="L17" t="s">
        <v>361</v>
      </c>
    </row>
    <row r="18" spans="2:12" ht="15.75" thickBot="1" x14ac:dyDescent="0.3">
      <c r="B18" s="90" t="s">
        <v>227</v>
      </c>
      <c r="C18" s="90"/>
      <c r="D18" s="90"/>
      <c r="E18" s="126">
        <f>((1-C28)*100*D17)/(C28*100)</f>
        <v>9.8126509856751087E-2</v>
      </c>
      <c r="F18" s="90" t="s">
        <v>361</v>
      </c>
      <c r="H18" s="90" t="s">
        <v>227</v>
      </c>
      <c r="I18" s="90"/>
      <c r="J18" s="90"/>
      <c r="K18" s="126" t="e">
        <f>((1-I28)*100*J17)/(I28*100)</f>
        <v>#DIV/0!</v>
      </c>
      <c r="L18" s="90" t="s">
        <v>361</v>
      </c>
    </row>
    <row r="19" spans="2:12" x14ac:dyDescent="0.25">
      <c r="B19" t="s">
        <v>369</v>
      </c>
      <c r="E19" s="127">
        <f>SUM(E13:E18)</f>
        <v>0.35265813732093887</v>
      </c>
      <c r="F19" t="s">
        <v>361</v>
      </c>
      <c r="H19" t="s">
        <v>369</v>
      </c>
      <c r="K19" s="127" t="e">
        <f>SUM(K13:K18)</f>
        <v>#DIV/0!</v>
      </c>
      <c r="L19" t="s">
        <v>361</v>
      </c>
    </row>
    <row r="20" spans="2:12" x14ac:dyDescent="0.25">
      <c r="K20" s="121"/>
    </row>
    <row r="21" spans="2:12" ht="15.75" thickBot="1" x14ac:dyDescent="0.3">
      <c r="B21" t="s">
        <v>369</v>
      </c>
      <c r="E21" s="121">
        <f>E19+E7</f>
        <v>2.5496360853551661</v>
      </c>
      <c r="F21" t="s">
        <v>361</v>
      </c>
      <c r="H21" t="s">
        <v>369</v>
      </c>
      <c r="K21" s="121" t="e">
        <f>K19+K7</f>
        <v>#DIV/0!</v>
      </c>
      <c r="L21" t="s">
        <v>361</v>
      </c>
    </row>
    <row r="22" spans="2:12" ht="15.75" thickBot="1" x14ac:dyDescent="0.3">
      <c r="B22" t="s">
        <v>370</v>
      </c>
      <c r="C22" s="93">
        <v>7.0000000000000007E-2</v>
      </c>
      <c r="E22" s="121">
        <f>E23-E21</f>
        <v>0.17847452597486191</v>
      </c>
      <c r="F22" t="s">
        <v>361</v>
      </c>
      <c r="H22" t="s">
        <v>370</v>
      </c>
      <c r="I22" s="93">
        <v>7.0000000000000007E-2</v>
      </c>
      <c r="K22" s="121" t="e">
        <f>K23-K21</f>
        <v>#DIV/0!</v>
      </c>
      <c r="L22" t="s">
        <v>361</v>
      </c>
    </row>
    <row r="23" spans="2:12" ht="15.75" thickBot="1" x14ac:dyDescent="0.3">
      <c r="B23" s="94" t="s">
        <v>371</v>
      </c>
      <c r="C23" s="88"/>
      <c r="D23" s="95"/>
      <c r="E23" s="128">
        <f>E21*(100%+C22)</f>
        <v>2.728110611330028</v>
      </c>
      <c r="F23" s="96" t="s">
        <v>361</v>
      </c>
      <c r="H23" s="94" t="s">
        <v>371</v>
      </c>
      <c r="I23" s="88"/>
      <c r="J23" s="95"/>
      <c r="K23" s="128" t="e">
        <f>K21*(100%+I22)</f>
        <v>#DIV/0!</v>
      </c>
      <c r="L23" s="96" t="s">
        <v>361</v>
      </c>
    </row>
    <row r="24" spans="2:12" x14ac:dyDescent="0.25">
      <c r="K24" s="121"/>
    </row>
    <row r="25" spans="2:12" x14ac:dyDescent="0.25">
      <c r="K25" s="121"/>
    </row>
    <row r="26" spans="2:12" ht="15.75" thickBot="1" x14ac:dyDescent="0.3">
      <c r="K26" s="121"/>
    </row>
    <row r="27" spans="2:12" ht="15.75" thickBot="1" x14ac:dyDescent="0.3">
      <c r="B27" s="97" t="s">
        <v>372</v>
      </c>
      <c r="C27" s="98">
        <f>press!C49</f>
        <v>1214.4617091412715</v>
      </c>
      <c r="D27" s="99" t="s">
        <v>254</v>
      </c>
      <c r="H27" s="97" t="s">
        <v>372</v>
      </c>
      <c r="I27" s="98">
        <f>press!I49</f>
        <v>0</v>
      </c>
      <c r="J27" s="99" t="s">
        <v>254</v>
      </c>
      <c r="K27" s="121"/>
    </row>
    <row r="28" spans="2:12" ht="15.75" thickBot="1" x14ac:dyDescent="0.3">
      <c r="B28" s="100" t="s">
        <v>219</v>
      </c>
      <c r="C28" s="106">
        <f>press!C52</f>
        <v>0.89074310937286327</v>
      </c>
      <c r="D28" s="99" t="s">
        <v>110</v>
      </c>
      <c r="H28" s="100" t="s">
        <v>219</v>
      </c>
      <c r="I28" s="106">
        <f>press!I52</f>
        <v>0</v>
      </c>
      <c r="J28" s="99" t="s">
        <v>110</v>
      </c>
      <c r="K28" s="121"/>
    </row>
    <row r="30" spans="2:12" ht="15.75" thickBot="1" x14ac:dyDescent="0.3"/>
    <row r="31" spans="2:12" ht="15.75" thickBot="1" x14ac:dyDescent="0.3">
      <c r="B31" s="101" t="s">
        <v>373</v>
      </c>
      <c r="C31" s="102"/>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2"/>
  <dimension ref="A2:B13"/>
  <sheetViews>
    <sheetView workbookViewId="0">
      <selection activeCell="C13" sqref="C13"/>
    </sheetView>
  </sheetViews>
  <sheetFormatPr baseColWidth="10" defaultColWidth="11.42578125" defaultRowHeight="15" x14ac:dyDescent="0.25"/>
  <cols>
    <col min="2" max="2" width="43.42578125" customWidth="1"/>
  </cols>
  <sheetData>
    <row r="2" spans="1:2" x14ac:dyDescent="0.25">
      <c r="A2" s="227" t="s">
        <v>374</v>
      </c>
      <c r="B2" t="s">
        <v>375</v>
      </c>
    </row>
    <row r="3" spans="1:2" x14ac:dyDescent="0.25">
      <c r="B3" t="s">
        <v>376</v>
      </c>
    </row>
    <row r="4" spans="1:2" x14ac:dyDescent="0.25">
      <c r="B4" t="s">
        <v>377</v>
      </c>
    </row>
    <row r="6" spans="1:2" x14ac:dyDescent="0.25">
      <c r="A6" s="227" t="s">
        <v>378</v>
      </c>
      <c r="B6" t="s">
        <v>379</v>
      </c>
    </row>
    <row r="8" spans="1:2" x14ac:dyDescent="0.25">
      <c r="A8" s="227" t="s">
        <v>380</v>
      </c>
      <c r="B8" t="s">
        <v>381</v>
      </c>
    </row>
    <row r="9" spans="1:2" x14ac:dyDescent="0.25">
      <c r="B9" t="s">
        <v>382</v>
      </c>
    </row>
    <row r="10" spans="1:2" x14ac:dyDescent="0.25">
      <c r="B10" t="s">
        <v>383</v>
      </c>
    </row>
    <row r="11" spans="1:2" x14ac:dyDescent="0.25">
      <c r="B11" t="s">
        <v>384</v>
      </c>
    </row>
    <row r="12" spans="1:2" x14ac:dyDescent="0.25">
      <c r="A12" s="227" t="s">
        <v>385</v>
      </c>
      <c r="B12" t="s">
        <v>386</v>
      </c>
    </row>
    <row r="13" spans="1:2" x14ac:dyDescent="0.25">
      <c r="A13" s="227" t="s">
        <v>387</v>
      </c>
      <c r="B13" t="s">
        <v>388</v>
      </c>
    </row>
  </sheetData>
  <phoneticPr fontId="15" type="noConversion"/>
  <pageMargins left="0.7" right="0.7" top="0.78740157499999996" bottom="0.78740157499999996" header="0.3" footer="0.3"/>
  <pageSetup paperSize="9"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B48F2-0F33-4A1E-8364-DB8144354309}">
  <sheetPr codeName="Tabelle14"/>
  <dimension ref="A1:BB1604"/>
  <sheetViews>
    <sheetView topLeftCell="AK494" workbookViewId="0">
      <selection activeCell="A513" sqref="A513:XFD513"/>
    </sheetView>
  </sheetViews>
  <sheetFormatPr baseColWidth="10" defaultColWidth="11.42578125" defaultRowHeight="15" x14ac:dyDescent="0.25"/>
  <cols>
    <col min="1" max="1" width="9.7109375" bestFit="1" customWidth="1"/>
    <col min="2" max="2" width="15" bestFit="1" customWidth="1"/>
    <col min="3" max="3" width="81.140625" bestFit="1" customWidth="1"/>
    <col min="4" max="4" width="11.42578125" bestFit="1" customWidth="1"/>
    <col min="5" max="5" width="10.7109375" bestFit="1" customWidth="1"/>
    <col min="6" max="6" width="66.7109375" bestFit="1" customWidth="1"/>
    <col min="7" max="7" width="14" bestFit="1" customWidth="1"/>
    <col min="8" max="8" width="17.85546875" bestFit="1" customWidth="1"/>
    <col min="9" max="9" width="32.42578125" bestFit="1" customWidth="1"/>
    <col min="10" max="10" width="13.5703125" bestFit="1" customWidth="1"/>
    <col min="11" max="11" width="12.85546875" bestFit="1" customWidth="1"/>
    <col min="12" max="12" width="15.7109375" bestFit="1" customWidth="1"/>
    <col min="13" max="13" width="14.5703125" bestFit="1" customWidth="1"/>
    <col min="14" max="14" width="10.7109375" bestFit="1" customWidth="1"/>
    <col min="15" max="15" width="14.42578125" bestFit="1" customWidth="1"/>
    <col min="16" max="16" width="22.85546875" bestFit="1" customWidth="1"/>
    <col min="17" max="17" width="22.5703125" bestFit="1" customWidth="1"/>
    <col min="18" max="18" width="11.42578125" bestFit="1" customWidth="1"/>
    <col min="19" max="19" width="13.5703125" bestFit="1" customWidth="1"/>
    <col min="20" max="20" width="13.85546875" bestFit="1" customWidth="1"/>
    <col min="21" max="21" width="16.85546875" bestFit="1" customWidth="1"/>
    <col min="22" max="22" width="14.28515625" bestFit="1" customWidth="1"/>
    <col min="23" max="23" width="15.28515625" bestFit="1" customWidth="1"/>
    <col min="24" max="24" width="12.140625" bestFit="1" customWidth="1"/>
    <col min="25" max="25" width="48.5703125" bestFit="1" customWidth="1"/>
    <col min="26" max="36" width="81.140625" bestFit="1" customWidth="1"/>
    <col min="37" max="37" width="13" bestFit="1" customWidth="1"/>
    <col min="38" max="38" width="20.42578125" bestFit="1" customWidth="1"/>
    <col min="39" max="39" width="17.7109375" bestFit="1" customWidth="1"/>
    <col min="40" max="40" width="27.28515625" bestFit="1" customWidth="1"/>
    <col min="41" max="41" width="27.140625" bestFit="1" customWidth="1"/>
    <col min="42" max="42" width="13.7109375" bestFit="1" customWidth="1"/>
    <col min="43" max="43" width="20.7109375" bestFit="1" customWidth="1"/>
    <col min="44" max="44" width="73.28515625" bestFit="1" customWidth="1"/>
    <col min="45" max="45" width="24.5703125" bestFit="1" customWidth="1"/>
    <col min="46" max="46" width="26.140625" bestFit="1" customWidth="1"/>
    <col min="47" max="47" width="14.85546875" bestFit="1" customWidth="1"/>
    <col min="48" max="48" width="29.42578125" bestFit="1" customWidth="1"/>
    <col min="49" max="49" width="37" bestFit="1" customWidth="1"/>
    <col min="50" max="50" width="29.42578125" bestFit="1" customWidth="1"/>
    <col min="51" max="51" width="17.5703125" bestFit="1" customWidth="1"/>
    <col min="52" max="53" width="11.5703125" bestFit="1" customWidth="1"/>
    <col min="54" max="54" width="28.28515625" bestFit="1" customWidth="1"/>
  </cols>
  <sheetData>
    <row r="1" spans="1:54" x14ac:dyDescent="0.25">
      <c r="A1" t="s">
        <v>47</v>
      </c>
      <c r="B1" t="s">
        <v>389</v>
      </c>
      <c r="C1" t="s">
        <v>390</v>
      </c>
      <c r="D1" t="s">
        <v>391</v>
      </c>
      <c r="E1" t="s">
        <v>233</v>
      </c>
      <c r="F1" t="s">
        <v>392</v>
      </c>
      <c r="G1" t="s">
        <v>0</v>
      </c>
      <c r="H1" t="s">
        <v>393</v>
      </c>
      <c r="I1" t="s">
        <v>394</v>
      </c>
      <c r="J1" t="s">
        <v>395</v>
      </c>
      <c r="K1" t="s">
        <v>396</v>
      </c>
      <c r="L1" t="s">
        <v>397</v>
      </c>
      <c r="M1" t="s">
        <v>398</v>
      </c>
      <c r="N1" t="s">
        <v>300</v>
      </c>
      <c r="O1" t="s">
        <v>399</v>
      </c>
      <c r="P1" t="s">
        <v>400</v>
      </c>
      <c r="Q1" t="s">
        <v>401</v>
      </c>
      <c r="R1" t="s">
        <v>134</v>
      </c>
      <c r="S1" t="s">
        <v>112</v>
      </c>
      <c r="T1" t="s">
        <v>402</v>
      </c>
      <c r="U1" t="s">
        <v>403</v>
      </c>
      <c r="V1" t="s">
        <v>404</v>
      </c>
      <c r="W1" t="s">
        <v>405</v>
      </c>
      <c r="X1" t="s">
        <v>53</v>
      </c>
      <c r="Y1" t="s">
        <v>406</v>
      </c>
      <c r="Z1" t="s">
        <v>407</v>
      </c>
      <c r="AA1" t="s">
        <v>408</v>
      </c>
      <c r="AB1" t="s">
        <v>409</v>
      </c>
      <c r="AC1" t="s">
        <v>410</v>
      </c>
      <c r="AD1" t="s">
        <v>411</v>
      </c>
      <c r="AE1" t="s">
        <v>412</v>
      </c>
      <c r="AF1" t="s">
        <v>413</v>
      </c>
      <c r="AG1" t="s">
        <v>414</v>
      </c>
      <c r="AH1" t="s">
        <v>415</v>
      </c>
      <c r="AI1" t="s">
        <v>416</v>
      </c>
      <c r="AJ1" t="s">
        <v>417</v>
      </c>
      <c r="AK1" t="s">
        <v>418</v>
      </c>
      <c r="AL1" t="s">
        <v>419</v>
      </c>
      <c r="AM1" t="s">
        <v>420</v>
      </c>
      <c r="AN1" t="s">
        <v>421</v>
      </c>
      <c r="AO1" t="s">
        <v>422</v>
      </c>
      <c r="AP1" t="s">
        <v>423</v>
      </c>
      <c r="AQ1" t="s">
        <v>424</v>
      </c>
      <c r="AR1" t="s">
        <v>425</v>
      </c>
      <c r="AS1" t="s">
        <v>426</v>
      </c>
      <c r="AT1" t="s">
        <v>427</v>
      </c>
      <c r="AU1" t="s">
        <v>428</v>
      </c>
      <c r="AV1" t="s">
        <v>429</v>
      </c>
      <c r="AW1" t="s">
        <v>430</v>
      </c>
      <c r="AX1" t="s">
        <v>431</v>
      </c>
      <c r="AY1" t="s">
        <v>432</v>
      </c>
      <c r="AZ1" t="s">
        <v>52</v>
      </c>
      <c r="BA1" t="s">
        <v>433</v>
      </c>
      <c r="BB1" t="s">
        <v>434</v>
      </c>
    </row>
    <row r="2" spans="1:54" x14ac:dyDescent="0.25">
      <c r="A2" s="234" t="s">
        <v>435</v>
      </c>
      <c r="B2" s="234" t="s">
        <v>436</v>
      </c>
      <c r="C2" s="235" t="s">
        <v>437</v>
      </c>
      <c r="D2" s="235" t="s">
        <v>435</v>
      </c>
      <c r="E2" s="234" t="s">
        <v>438</v>
      </c>
      <c r="F2" s="234" t="s">
        <v>439</v>
      </c>
      <c r="G2" s="234" t="s">
        <v>440</v>
      </c>
      <c r="H2" s="234"/>
      <c r="I2" s="234" t="s">
        <v>441</v>
      </c>
      <c r="J2" s="236"/>
      <c r="K2" s="129"/>
      <c r="L2" s="103"/>
      <c r="M2" s="237"/>
      <c r="N2" s="236">
        <v>147783</v>
      </c>
      <c r="O2" s="103">
        <v>1070</v>
      </c>
      <c r="P2" s="234"/>
      <c r="Q2" s="236"/>
      <c r="R2" s="236"/>
      <c r="S2" s="238">
        <v>321.10000000000002</v>
      </c>
      <c r="T2" s="238">
        <v>249.9</v>
      </c>
      <c r="U2" s="103">
        <v>0</v>
      </c>
      <c r="V2" s="234" t="s">
        <v>442</v>
      </c>
      <c r="W2" s="103"/>
      <c r="X2" s="234" t="s">
        <v>56</v>
      </c>
      <c r="Y2" s="234" t="s">
        <v>443</v>
      </c>
      <c r="Z2" s="280" t="s">
        <v>444</v>
      </c>
      <c r="AA2" s="280"/>
      <c r="AB2" s="280" t="s">
        <v>445</v>
      </c>
      <c r="AC2" s="280"/>
      <c r="AD2" s="280"/>
      <c r="AE2" s="280"/>
      <c r="AF2" s="280" t="s">
        <v>446</v>
      </c>
      <c r="AG2" s="280"/>
      <c r="AH2" s="280"/>
      <c r="AI2" s="280"/>
      <c r="AJ2" s="280"/>
      <c r="AK2" s="234">
        <v>15</v>
      </c>
      <c r="AL2" s="234" t="s">
        <v>272</v>
      </c>
      <c r="AM2" s="234">
        <v>0.1</v>
      </c>
      <c r="AN2" s="234"/>
      <c r="AO2" s="234">
        <v>0</v>
      </c>
      <c r="AP2" s="234">
        <v>0</v>
      </c>
      <c r="AQ2" s="234"/>
      <c r="AR2" s="234" t="s">
        <v>447</v>
      </c>
      <c r="AS2" s="234">
        <v>2</v>
      </c>
      <c r="AT2" s="234"/>
      <c r="AU2" s="234" t="s">
        <v>448</v>
      </c>
      <c r="AV2" s="234"/>
      <c r="AW2" s="234"/>
      <c r="AX2" s="234"/>
      <c r="AY2" s="234" t="b">
        <v>0</v>
      </c>
      <c r="AZ2" s="234">
        <v>44558.563842592594</v>
      </c>
      <c r="BA2" s="234">
        <v>44477.471504629626</v>
      </c>
      <c r="BB2" s="234">
        <v>44497</v>
      </c>
    </row>
    <row r="3" spans="1:54" x14ac:dyDescent="0.25">
      <c r="A3" s="234" t="s">
        <v>449</v>
      </c>
      <c r="B3" s="234" t="s">
        <v>436</v>
      </c>
      <c r="C3" s="235" t="s">
        <v>437</v>
      </c>
      <c r="D3" s="235" t="s">
        <v>449</v>
      </c>
      <c r="E3" s="234" t="s">
        <v>438</v>
      </c>
      <c r="F3" s="234" t="s">
        <v>450</v>
      </c>
      <c r="G3" s="234"/>
      <c r="H3" s="234"/>
      <c r="I3" s="234" t="s">
        <v>441</v>
      </c>
      <c r="J3" s="236"/>
      <c r="K3" s="129"/>
      <c r="L3" s="103"/>
      <c r="M3" s="237"/>
      <c r="N3" s="236"/>
      <c r="O3" s="103">
        <v>691.7</v>
      </c>
      <c r="P3" s="234"/>
      <c r="Q3" s="236"/>
      <c r="R3" s="236"/>
      <c r="S3" s="238"/>
      <c r="T3" s="238"/>
      <c r="U3" s="103">
        <v>0</v>
      </c>
      <c r="V3" s="234" t="s">
        <v>451</v>
      </c>
      <c r="W3" s="103"/>
      <c r="X3" s="234" t="s">
        <v>56</v>
      </c>
      <c r="Y3" s="234" t="s">
        <v>443</v>
      </c>
      <c r="Z3" s="280" t="s">
        <v>452</v>
      </c>
      <c r="AA3" s="280"/>
      <c r="AB3" s="280"/>
      <c r="AC3" s="280"/>
      <c r="AD3" s="280"/>
      <c r="AE3" s="280"/>
      <c r="AF3" s="280" t="s">
        <v>446</v>
      </c>
      <c r="AG3" s="280"/>
      <c r="AH3" s="280"/>
      <c r="AI3" s="280"/>
      <c r="AJ3" s="280"/>
      <c r="AK3" s="234">
        <v>15</v>
      </c>
      <c r="AL3" s="234" t="s">
        <v>272</v>
      </c>
      <c r="AM3" s="234">
        <v>0.1</v>
      </c>
      <c r="AN3" s="234"/>
      <c r="AO3" s="234">
        <v>0</v>
      </c>
      <c r="AP3" s="234">
        <v>0</v>
      </c>
      <c r="AQ3" s="234"/>
      <c r="AR3" s="234" t="s">
        <v>447</v>
      </c>
      <c r="AS3" s="234"/>
      <c r="AT3" s="234"/>
      <c r="AU3" s="234" t="s">
        <v>448</v>
      </c>
      <c r="AV3" s="234"/>
      <c r="AW3" s="234"/>
      <c r="AX3" s="234"/>
      <c r="AY3" s="234" t="b">
        <v>0</v>
      </c>
      <c r="AZ3" s="234">
        <v>44558.563842592594</v>
      </c>
      <c r="BA3" s="234">
        <v>44477.47388888889</v>
      </c>
      <c r="BB3" s="234">
        <v>44497</v>
      </c>
    </row>
    <row r="4" spans="1:54" x14ac:dyDescent="0.25">
      <c r="A4" s="234" t="s">
        <v>453</v>
      </c>
      <c r="B4" s="234" t="s">
        <v>436</v>
      </c>
      <c r="C4" s="235" t="s">
        <v>437</v>
      </c>
      <c r="D4" s="235" t="s">
        <v>453</v>
      </c>
      <c r="E4" s="234" t="s">
        <v>438</v>
      </c>
      <c r="F4" s="234" t="s">
        <v>450</v>
      </c>
      <c r="G4" s="234"/>
      <c r="H4" s="234"/>
      <c r="I4" s="234" t="s">
        <v>441</v>
      </c>
      <c r="J4" s="236"/>
      <c r="K4" s="129"/>
      <c r="L4" s="103"/>
      <c r="M4" s="237"/>
      <c r="N4" s="236"/>
      <c r="O4" s="103">
        <v>691.7</v>
      </c>
      <c r="P4" s="234"/>
      <c r="Q4" s="236"/>
      <c r="R4" s="236"/>
      <c r="S4" s="238"/>
      <c r="T4" s="238"/>
      <c r="U4" s="103">
        <v>0</v>
      </c>
      <c r="V4" s="234" t="s">
        <v>451</v>
      </c>
      <c r="W4" s="103"/>
      <c r="X4" s="234" t="s">
        <v>56</v>
      </c>
      <c r="Y4" s="234" t="s">
        <v>443</v>
      </c>
      <c r="Z4" s="280" t="s">
        <v>454</v>
      </c>
      <c r="AA4" s="280"/>
      <c r="AB4" s="280"/>
      <c r="AC4" s="280"/>
      <c r="AD4" s="280"/>
      <c r="AE4" s="280"/>
      <c r="AF4" s="280" t="s">
        <v>446</v>
      </c>
      <c r="AG4" s="280"/>
      <c r="AH4" s="280"/>
      <c r="AI4" s="280"/>
      <c r="AJ4" s="280"/>
      <c r="AK4" s="234">
        <v>15</v>
      </c>
      <c r="AL4" s="234" t="s">
        <v>272</v>
      </c>
      <c r="AM4" s="234">
        <v>0.1</v>
      </c>
      <c r="AN4" s="234"/>
      <c r="AO4" s="234">
        <v>0</v>
      </c>
      <c r="AP4" s="234">
        <v>0</v>
      </c>
      <c r="AQ4" s="234"/>
      <c r="AR4" s="234" t="s">
        <v>447</v>
      </c>
      <c r="AS4" s="234"/>
      <c r="AT4" s="234"/>
      <c r="AU4" s="234" t="s">
        <v>448</v>
      </c>
      <c r="AV4" s="234"/>
      <c r="AW4" s="234"/>
      <c r="AX4" s="234"/>
      <c r="AY4" s="234" t="b">
        <v>0</v>
      </c>
      <c r="AZ4" s="234">
        <v>44558.563923611109</v>
      </c>
      <c r="BA4" s="234">
        <v>44481.366967592592</v>
      </c>
      <c r="BB4" s="234">
        <v>44497</v>
      </c>
    </row>
    <row r="5" spans="1:54" x14ac:dyDescent="0.25">
      <c r="A5" s="234" t="s">
        <v>455</v>
      </c>
      <c r="B5" s="234" t="s">
        <v>456</v>
      </c>
      <c r="C5" s="235" t="s">
        <v>435</v>
      </c>
      <c r="D5" s="235" t="s">
        <v>455</v>
      </c>
      <c r="E5" s="234" t="s">
        <v>438</v>
      </c>
      <c r="F5" s="234" t="s">
        <v>457</v>
      </c>
      <c r="G5" s="234" t="s">
        <v>440</v>
      </c>
      <c r="H5" s="234" t="s">
        <v>458</v>
      </c>
      <c r="I5" s="234" t="s">
        <v>459</v>
      </c>
      <c r="J5" s="236"/>
      <c r="K5" s="129">
        <v>0.1</v>
      </c>
      <c r="L5" s="103">
        <v>1</v>
      </c>
      <c r="M5" s="237">
        <v>24000</v>
      </c>
      <c r="N5" s="236">
        <v>14783</v>
      </c>
      <c r="O5" s="103">
        <v>6000</v>
      </c>
      <c r="P5" s="234">
        <v>6000</v>
      </c>
      <c r="Q5" s="236">
        <v>2</v>
      </c>
      <c r="R5" s="236">
        <v>100</v>
      </c>
      <c r="S5" s="238">
        <v>321.10000000000002</v>
      </c>
      <c r="T5" s="238">
        <v>249.9</v>
      </c>
      <c r="U5" s="103">
        <v>5</v>
      </c>
      <c r="V5" s="234" t="s">
        <v>451</v>
      </c>
      <c r="W5" s="103">
        <v>80</v>
      </c>
      <c r="X5" s="234" t="s">
        <v>56</v>
      </c>
      <c r="Y5" s="234" t="s">
        <v>443</v>
      </c>
      <c r="Z5" s="280" t="s">
        <v>460</v>
      </c>
      <c r="AA5" s="280"/>
      <c r="AB5" s="280"/>
      <c r="AC5" s="280"/>
      <c r="AD5" s="280"/>
      <c r="AE5" s="280"/>
      <c r="AF5" s="280" t="s">
        <v>461</v>
      </c>
      <c r="AG5" s="280"/>
      <c r="AH5" s="280" t="s">
        <v>462</v>
      </c>
      <c r="AI5" s="280"/>
      <c r="AJ5" s="280"/>
      <c r="AK5" s="234">
        <v>15</v>
      </c>
      <c r="AL5" s="234" t="s">
        <v>272</v>
      </c>
      <c r="AM5" s="234">
        <v>0.1</v>
      </c>
      <c r="AN5" s="234">
        <v>0</v>
      </c>
      <c r="AO5" s="234">
        <v>0</v>
      </c>
      <c r="AP5" s="234">
        <v>0.33822634106744198</v>
      </c>
      <c r="AQ5" s="234">
        <v>7.5161409126098297E-2</v>
      </c>
      <c r="AR5" s="234" t="s">
        <v>463</v>
      </c>
      <c r="AS5" s="234">
        <v>2</v>
      </c>
      <c r="AT5" s="234">
        <v>80.350369403894604</v>
      </c>
      <c r="AU5" s="234" t="s">
        <v>448</v>
      </c>
      <c r="AV5" s="234">
        <v>2.6206545291061301</v>
      </c>
      <c r="AW5" s="234">
        <v>9.6233936911473208</v>
      </c>
      <c r="AX5" s="234">
        <v>77.480713353755505</v>
      </c>
      <c r="AY5" s="234" t="b">
        <v>0</v>
      </c>
      <c r="AZ5" s="234">
        <v>44679.813599537039</v>
      </c>
      <c r="BA5" s="234">
        <v>44663.589768518519</v>
      </c>
      <c r="BB5" s="234">
        <v>44679.813587962963</v>
      </c>
    </row>
    <row r="6" spans="1:54" x14ac:dyDescent="0.25">
      <c r="A6" s="234" t="s">
        <v>464</v>
      </c>
      <c r="B6" s="234" t="s">
        <v>436</v>
      </c>
      <c r="C6" s="235" t="s">
        <v>465</v>
      </c>
      <c r="D6" s="235" t="s">
        <v>464</v>
      </c>
      <c r="E6" s="234" t="s">
        <v>438</v>
      </c>
      <c r="F6" s="234" t="s">
        <v>466</v>
      </c>
      <c r="G6" s="234" t="s">
        <v>440</v>
      </c>
      <c r="H6" s="234"/>
      <c r="I6" s="234" t="s">
        <v>459</v>
      </c>
      <c r="J6" s="236">
        <v>890.57</v>
      </c>
      <c r="K6" s="129"/>
      <c r="L6" s="103"/>
      <c r="M6" s="237"/>
      <c r="N6" s="236">
        <v>13050</v>
      </c>
      <c r="O6" s="103">
        <v>691.7</v>
      </c>
      <c r="P6" s="234"/>
      <c r="Q6" s="236"/>
      <c r="R6" s="236"/>
      <c r="S6" s="238">
        <v>280.60000000000002</v>
      </c>
      <c r="T6" s="238">
        <v>190.5</v>
      </c>
      <c r="U6" s="103">
        <v>0</v>
      </c>
      <c r="V6" s="234" t="s">
        <v>451</v>
      </c>
      <c r="W6" s="103"/>
      <c r="X6" s="234" t="s">
        <v>56</v>
      </c>
      <c r="Y6" s="234" t="s">
        <v>443</v>
      </c>
      <c r="Z6" s="280"/>
      <c r="AA6" s="280"/>
      <c r="AB6" s="280"/>
      <c r="AC6" s="280"/>
      <c r="AD6" s="280"/>
      <c r="AE6" s="280"/>
      <c r="AF6" s="280" t="s">
        <v>467</v>
      </c>
      <c r="AG6" s="280"/>
      <c r="AH6" s="280"/>
      <c r="AI6" s="280"/>
      <c r="AJ6" s="280"/>
      <c r="AK6" s="234">
        <v>15</v>
      </c>
      <c r="AL6" s="234" t="s">
        <v>272</v>
      </c>
      <c r="AM6" s="234">
        <v>0.1</v>
      </c>
      <c r="AN6" s="234"/>
      <c r="AO6" s="234">
        <v>0</v>
      </c>
      <c r="AP6" s="234">
        <v>0</v>
      </c>
      <c r="AQ6" s="234"/>
      <c r="AR6" s="234" t="s">
        <v>447</v>
      </c>
      <c r="AS6" s="234">
        <v>6</v>
      </c>
      <c r="AT6" s="234"/>
      <c r="AU6" s="234" t="s">
        <v>448</v>
      </c>
      <c r="AV6" s="234"/>
      <c r="AW6" s="234"/>
      <c r="AX6" s="234"/>
      <c r="AY6" s="234" t="b">
        <v>0</v>
      </c>
      <c r="AZ6" s="234">
        <v>44713.705590277779</v>
      </c>
      <c r="BA6" s="234">
        <v>44690.693472222221</v>
      </c>
      <c r="BB6" s="234">
        <v>44713.705578703702</v>
      </c>
    </row>
    <row r="7" spans="1:54" x14ac:dyDescent="0.25">
      <c r="A7" s="234" t="s">
        <v>19065</v>
      </c>
      <c r="B7" s="234" t="s">
        <v>456</v>
      </c>
      <c r="C7" s="235" t="s">
        <v>19065</v>
      </c>
      <c r="D7" s="235" t="s">
        <v>19065</v>
      </c>
      <c r="E7" s="234" t="s">
        <v>17709</v>
      </c>
      <c r="F7" s="234" t="s">
        <v>19070</v>
      </c>
      <c r="G7" s="234" t="s">
        <v>534</v>
      </c>
      <c r="H7" s="234" t="s">
        <v>798</v>
      </c>
      <c r="I7" s="234" t="s">
        <v>678</v>
      </c>
      <c r="J7" s="236">
        <v>834</v>
      </c>
      <c r="K7" s="129">
        <v>0.03</v>
      </c>
      <c r="L7" s="103">
        <v>1</v>
      </c>
      <c r="M7" s="237">
        <v>6800</v>
      </c>
      <c r="N7" s="236">
        <v>16165</v>
      </c>
      <c r="O7" s="103">
        <v>12000</v>
      </c>
      <c r="P7" s="234">
        <v>12000</v>
      </c>
      <c r="Q7" s="236">
        <v>6</v>
      </c>
      <c r="R7" s="236">
        <v>40</v>
      </c>
      <c r="S7" s="238">
        <v>240</v>
      </c>
      <c r="T7" s="238">
        <v>80</v>
      </c>
      <c r="U7" s="103">
        <v>3.25</v>
      </c>
      <c r="V7" s="234" t="s">
        <v>451</v>
      </c>
      <c r="W7" s="103">
        <v>60</v>
      </c>
      <c r="X7" s="234" t="s">
        <v>56</v>
      </c>
      <c r="Y7" s="234" t="s">
        <v>443</v>
      </c>
      <c r="Z7" s="280" t="s">
        <v>19066</v>
      </c>
      <c r="AA7" s="280"/>
      <c r="AB7" s="280" t="s">
        <v>19067</v>
      </c>
      <c r="AC7" s="280"/>
      <c r="AD7" s="280" t="s">
        <v>19068</v>
      </c>
      <c r="AE7" s="280" t="s">
        <v>19069</v>
      </c>
      <c r="AF7" s="280" t="s">
        <v>19071</v>
      </c>
      <c r="AG7" s="280"/>
      <c r="AH7" s="280" t="s">
        <v>19072</v>
      </c>
      <c r="AI7" s="280" t="s">
        <v>19073</v>
      </c>
      <c r="AJ7" s="280" t="s">
        <v>41</v>
      </c>
      <c r="AK7" s="234">
        <v>3</v>
      </c>
      <c r="AL7" s="234" t="s">
        <v>272</v>
      </c>
      <c r="AM7" s="234">
        <v>0.1</v>
      </c>
      <c r="AN7" s="234">
        <v>0</v>
      </c>
      <c r="AO7" s="234">
        <v>0</v>
      </c>
      <c r="AP7" s="234">
        <v>0</v>
      </c>
      <c r="AQ7" s="234">
        <v>0.16</v>
      </c>
      <c r="AR7" s="234" t="s">
        <v>463</v>
      </c>
      <c r="AS7" s="234">
        <v>4</v>
      </c>
      <c r="AT7" s="234">
        <v>76.051095215359396</v>
      </c>
      <c r="AU7" s="234" t="s">
        <v>490</v>
      </c>
      <c r="AV7" s="234">
        <v>1.29733323997459</v>
      </c>
      <c r="AW7" s="234">
        <v>28.259741550864199</v>
      </c>
      <c r="AX7" s="234">
        <v>70.238618652471203</v>
      </c>
      <c r="AY7" s="234" t="b">
        <v>0</v>
      </c>
      <c r="AZ7" s="234">
        <v>44798.47792824074</v>
      </c>
      <c r="BA7" s="234">
        <v>44788.601666666669</v>
      </c>
      <c r="BB7" s="234">
        <v>44798.477905092594</v>
      </c>
    </row>
    <row r="8" spans="1:54" x14ac:dyDescent="0.25">
      <c r="A8" s="234" t="s">
        <v>468</v>
      </c>
      <c r="B8" s="234" t="s">
        <v>456</v>
      </c>
      <c r="C8" s="235" t="s">
        <v>469</v>
      </c>
      <c r="D8" s="235" t="s">
        <v>468</v>
      </c>
      <c r="E8" s="234" t="s">
        <v>470</v>
      </c>
      <c r="F8" s="234" t="s">
        <v>471</v>
      </c>
      <c r="G8" s="234" t="s">
        <v>472</v>
      </c>
      <c r="H8" s="234" t="s">
        <v>473</v>
      </c>
      <c r="I8" s="234" t="s">
        <v>474</v>
      </c>
      <c r="J8" s="236">
        <v>457</v>
      </c>
      <c r="K8" s="129">
        <v>0.03</v>
      </c>
      <c r="L8" s="103">
        <v>1</v>
      </c>
      <c r="M8" s="237">
        <v>3200</v>
      </c>
      <c r="N8" s="236">
        <v>3561</v>
      </c>
      <c r="O8" s="103">
        <v>869</v>
      </c>
      <c r="P8" s="234">
        <v>7830</v>
      </c>
      <c r="Q8" s="236">
        <v>16</v>
      </c>
      <c r="R8" s="236">
        <v>35</v>
      </c>
      <c r="S8" s="238">
        <v>166.65</v>
      </c>
      <c r="T8" s="238">
        <v>70.5</v>
      </c>
      <c r="U8" s="103">
        <v>8</v>
      </c>
      <c r="V8" s="234" t="s">
        <v>451</v>
      </c>
      <c r="W8" s="103">
        <v>50</v>
      </c>
      <c r="X8" s="234" t="s">
        <v>56</v>
      </c>
      <c r="Y8" s="234" t="s">
        <v>443</v>
      </c>
      <c r="Z8" s="280" t="s">
        <v>475</v>
      </c>
      <c r="AA8" s="280"/>
      <c r="AB8" s="280"/>
      <c r="AC8" s="280" t="s">
        <v>476</v>
      </c>
      <c r="AD8" s="280"/>
      <c r="AE8" s="280" t="s">
        <v>477</v>
      </c>
      <c r="AF8" s="280" t="s">
        <v>478</v>
      </c>
      <c r="AG8" s="280"/>
      <c r="AH8" s="280" t="s">
        <v>479</v>
      </c>
      <c r="AI8" s="280"/>
      <c r="AJ8" s="280"/>
      <c r="AK8" s="234">
        <v>6137354</v>
      </c>
      <c r="AL8" s="234" t="s">
        <v>480</v>
      </c>
      <c r="AM8" s="234">
        <v>0.1</v>
      </c>
      <c r="AN8" s="234">
        <v>0.49</v>
      </c>
      <c r="AO8" s="234">
        <v>0</v>
      </c>
      <c r="AP8" s="234">
        <v>0</v>
      </c>
      <c r="AQ8" s="234"/>
      <c r="AR8" s="234" t="s">
        <v>447</v>
      </c>
      <c r="AS8" s="234">
        <v>2</v>
      </c>
      <c r="AT8" s="234">
        <v>76.834740923319103</v>
      </c>
      <c r="AU8" s="234" t="s">
        <v>448</v>
      </c>
      <c r="AV8" s="234">
        <v>1.19957260110868</v>
      </c>
      <c r="AW8" s="234">
        <v>16.745728684749398</v>
      </c>
      <c r="AX8" s="234">
        <v>69.875708673978494</v>
      </c>
      <c r="AY8" s="234" t="b">
        <v>1</v>
      </c>
      <c r="AZ8" s="234">
        <v>44558.563194444447</v>
      </c>
      <c r="BA8" s="234">
        <v>44375.640648148146</v>
      </c>
      <c r="BB8" s="234">
        <v>44546</v>
      </c>
    </row>
    <row r="9" spans="1:54" x14ac:dyDescent="0.25">
      <c r="A9" s="234" t="s">
        <v>481</v>
      </c>
      <c r="B9" s="234" t="s">
        <v>482</v>
      </c>
      <c r="C9" s="235" t="s">
        <v>483</v>
      </c>
      <c r="D9" s="235" t="s">
        <v>481</v>
      </c>
      <c r="E9" s="234" t="s">
        <v>470</v>
      </c>
      <c r="F9" s="234" t="s">
        <v>484</v>
      </c>
      <c r="G9" s="234" t="s">
        <v>472</v>
      </c>
      <c r="H9" s="234" t="s">
        <v>485</v>
      </c>
      <c r="I9" s="234" t="s">
        <v>486</v>
      </c>
      <c r="J9" s="236">
        <v>163</v>
      </c>
      <c r="K9" s="129">
        <v>0.03</v>
      </c>
      <c r="L9" s="103">
        <v>2</v>
      </c>
      <c r="M9" s="237">
        <v>2200</v>
      </c>
      <c r="N9" s="236">
        <v>1704</v>
      </c>
      <c r="O9" s="103">
        <v>3235</v>
      </c>
      <c r="P9" s="234">
        <v>3235</v>
      </c>
      <c r="Q9" s="236">
        <v>14</v>
      </c>
      <c r="R9" s="236">
        <v>35</v>
      </c>
      <c r="S9" s="238">
        <v>54.9</v>
      </c>
      <c r="T9" s="238">
        <v>23.5</v>
      </c>
      <c r="U9" s="103">
        <v>6</v>
      </c>
      <c r="V9" s="234" t="s">
        <v>451</v>
      </c>
      <c r="W9" s="103">
        <v>45</v>
      </c>
      <c r="X9" s="234" t="s">
        <v>56</v>
      </c>
      <c r="Y9" s="234" t="s">
        <v>443</v>
      </c>
      <c r="Z9" s="280" t="s">
        <v>487</v>
      </c>
      <c r="AA9" s="280"/>
      <c r="AB9" s="280"/>
      <c r="AC9" s="280"/>
      <c r="AD9" s="280" t="s">
        <v>488</v>
      </c>
      <c r="AE9" s="280"/>
      <c r="AF9" s="280"/>
      <c r="AG9" s="280"/>
      <c r="AH9" s="280" t="s">
        <v>489</v>
      </c>
      <c r="AI9" s="280"/>
      <c r="AJ9" s="280"/>
      <c r="AK9" s="234">
        <v>306868</v>
      </c>
      <c r="AL9" s="234" t="s">
        <v>480</v>
      </c>
      <c r="AM9" s="234">
        <v>0.1</v>
      </c>
      <c r="AN9" s="234">
        <v>0</v>
      </c>
      <c r="AO9" s="234">
        <v>0</v>
      </c>
      <c r="AP9" s="234">
        <v>0</v>
      </c>
      <c r="AQ9" s="234"/>
      <c r="AR9" s="234" t="s">
        <v>447</v>
      </c>
      <c r="AS9" s="234">
        <v>0</v>
      </c>
      <c r="AT9" s="234">
        <v>83.724472694200301</v>
      </c>
      <c r="AU9" s="234" t="s">
        <v>490</v>
      </c>
      <c r="AV9" s="234">
        <v>1.02040897681939</v>
      </c>
      <c r="AW9" s="234">
        <v>15.671103173422599</v>
      </c>
      <c r="AX9" s="234">
        <v>82.887227967258298</v>
      </c>
      <c r="AY9" s="234" t="b">
        <v>1</v>
      </c>
      <c r="AZ9" s="234">
        <v>44558.563206018516</v>
      </c>
      <c r="BA9" s="234">
        <v>44375.644155092596</v>
      </c>
      <c r="BB9" s="234">
        <v>44546</v>
      </c>
    </row>
    <row r="10" spans="1:54" x14ac:dyDescent="0.25">
      <c r="A10" s="234" t="s">
        <v>491</v>
      </c>
      <c r="B10" s="234" t="s">
        <v>482</v>
      </c>
      <c r="C10" s="235" t="s">
        <v>492</v>
      </c>
      <c r="D10" s="235" t="s">
        <v>491</v>
      </c>
      <c r="E10" s="234" t="s">
        <v>470</v>
      </c>
      <c r="F10" s="234" t="s">
        <v>493</v>
      </c>
      <c r="G10" s="234" t="s">
        <v>472</v>
      </c>
      <c r="H10" s="234" t="s">
        <v>485</v>
      </c>
      <c r="I10" s="234" t="s">
        <v>486</v>
      </c>
      <c r="J10" s="236">
        <v>216</v>
      </c>
      <c r="K10" s="129">
        <v>0.03</v>
      </c>
      <c r="L10" s="103">
        <v>2</v>
      </c>
      <c r="M10" s="237">
        <v>2200</v>
      </c>
      <c r="N10" s="236">
        <v>2576</v>
      </c>
      <c r="O10" s="103">
        <v>3221</v>
      </c>
      <c r="P10" s="234">
        <v>3221</v>
      </c>
      <c r="Q10" s="236">
        <v>12</v>
      </c>
      <c r="R10" s="236">
        <v>35</v>
      </c>
      <c r="S10" s="238">
        <v>80</v>
      </c>
      <c r="T10" s="238">
        <v>21</v>
      </c>
      <c r="U10" s="103">
        <v>6</v>
      </c>
      <c r="V10" s="234" t="s">
        <v>451</v>
      </c>
      <c r="W10" s="103">
        <v>50</v>
      </c>
      <c r="X10" s="234" t="s">
        <v>56</v>
      </c>
      <c r="Y10" s="234" t="s">
        <v>443</v>
      </c>
      <c r="Z10" s="280" t="s">
        <v>487</v>
      </c>
      <c r="AA10" s="280"/>
      <c r="AB10" s="280"/>
      <c r="AC10" s="280"/>
      <c r="AD10" s="280" t="s">
        <v>488</v>
      </c>
      <c r="AE10" s="280"/>
      <c r="AF10" s="280"/>
      <c r="AG10" s="280"/>
      <c r="AH10" s="280" t="s">
        <v>489</v>
      </c>
      <c r="AI10" s="280"/>
      <c r="AJ10" s="280"/>
      <c r="AK10" s="234">
        <v>125252</v>
      </c>
      <c r="AL10" s="234" t="s">
        <v>480</v>
      </c>
      <c r="AM10" s="234">
        <v>0.1</v>
      </c>
      <c r="AN10" s="234">
        <v>0</v>
      </c>
      <c r="AO10" s="234">
        <v>0</v>
      </c>
      <c r="AP10" s="234">
        <v>0</v>
      </c>
      <c r="AQ10" s="234"/>
      <c r="AR10" s="234" t="s">
        <v>447</v>
      </c>
      <c r="AS10" s="234">
        <v>0</v>
      </c>
      <c r="AT10" s="234">
        <v>76.286684941074697</v>
      </c>
      <c r="AU10" s="234" t="s">
        <v>490</v>
      </c>
      <c r="AV10" s="234">
        <v>1.07077888470719</v>
      </c>
      <c r="AW10" s="234">
        <v>17.940234394515102</v>
      </c>
      <c r="AX10" s="234">
        <v>72.7774974337853</v>
      </c>
      <c r="AY10" s="234" t="b">
        <v>1</v>
      </c>
      <c r="AZ10" s="234">
        <v>44558.563206018516</v>
      </c>
      <c r="BA10" s="234">
        <v>44376.316770833335</v>
      </c>
      <c r="BB10" s="234">
        <v>44546</v>
      </c>
    </row>
    <row r="11" spans="1:54" x14ac:dyDescent="0.25">
      <c r="A11" s="234" t="s">
        <v>494</v>
      </c>
      <c r="B11" s="234" t="s">
        <v>482</v>
      </c>
      <c r="C11" s="235" t="s">
        <v>495</v>
      </c>
      <c r="D11" s="235" t="s">
        <v>494</v>
      </c>
      <c r="E11" s="234" t="s">
        <v>470</v>
      </c>
      <c r="F11" s="234" t="s">
        <v>496</v>
      </c>
      <c r="G11" s="234" t="s">
        <v>472</v>
      </c>
      <c r="H11" s="234" t="s">
        <v>485</v>
      </c>
      <c r="I11" s="234" t="s">
        <v>486</v>
      </c>
      <c r="J11" s="236">
        <v>216</v>
      </c>
      <c r="K11" s="129">
        <v>0.03</v>
      </c>
      <c r="L11" s="103">
        <v>2</v>
      </c>
      <c r="M11" s="237">
        <v>2200</v>
      </c>
      <c r="N11" s="236">
        <v>2585</v>
      </c>
      <c r="O11" s="103">
        <v>3221</v>
      </c>
      <c r="P11" s="234">
        <v>6000</v>
      </c>
      <c r="Q11" s="236">
        <v>12</v>
      </c>
      <c r="R11" s="236">
        <v>35</v>
      </c>
      <c r="S11" s="238">
        <v>80</v>
      </c>
      <c r="T11" s="238">
        <v>21</v>
      </c>
      <c r="U11" s="103">
        <v>6</v>
      </c>
      <c r="V11" s="234" t="s">
        <v>451</v>
      </c>
      <c r="W11" s="103">
        <v>50</v>
      </c>
      <c r="X11" s="234" t="s">
        <v>56</v>
      </c>
      <c r="Y11" s="234" t="s">
        <v>443</v>
      </c>
      <c r="Z11" s="280" t="s">
        <v>497</v>
      </c>
      <c r="AA11" s="280" t="s">
        <v>498</v>
      </c>
      <c r="AB11" s="280" t="s">
        <v>499</v>
      </c>
      <c r="AC11" s="280"/>
      <c r="AD11" s="280"/>
      <c r="AE11" s="280"/>
      <c r="AF11" s="280"/>
      <c r="AG11" s="280"/>
      <c r="AH11" s="280"/>
      <c r="AI11" s="280"/>
      <c r="AJ11" s="280"/>
      <c r="AK11" s="234">
        <v>15</v>
      </c>
      <c r="AL11" s="234" t="s">
        <v>272</v>
      </c>
      <c r="AM11" s="234">
        <v>0.1</v>
      </c>
      <c r="AN11" s="234"/>
      <c r="AO11" s="234">
        <v>0</v>
      </c>
      <c r="AP11" s="234">
        <v>0</v>
      </c>
      <c r="AQ11" s="234">
        <v>0.1</v>
      </c>
      <c r="AR11" s="234" t="s">
        <v>463</v>
      </c>
      <c r="AS11" s="234">
        <v>0</v>
      </c>
      <c r="AT11" s="234">
        <v>77.384407403905399</v>
      </c>
      <c r="AU11" s="234" t="s">
        <v>490</v>
      </c>
      <c r="AV11" s="234">
        <v>1.4596949659309399</v>
      </c>
      <c r="AW11" s="234">
        <v>18.339658114801001</v>
      </c>
      <c r="AX11" s="234">
        <v>64.781803912412201</v>
      </c>
      <c r="AY11" s="234" t="b">
        <v>1</v>
      </c>
      <c r="AZ11" s="234">
        <v>44558.563807870371</v>
      </c>
      <c r="BA11" s="234">
        <v>44419.482743055552</v>
      </c>
      <c r="BB11" s="234">
        <v>44546</v>
      </c>
    </row>
    <row r="12" spans="1:54" x14ac:dyDescent="0.25">
      <c r="A12" s="234" t="s">
        <v>500</v>
      </c>
      <c r="B12" s="234" t="s">
        <v>482</v>
      </c>
      <c r="C12" s="235" t="s">
        <v>500</v>
      </c>
      <c r="D12" s="235" t="s">
        <v>500</v>
      </c>
      <c r="E12" s="234" t="s">
        <v>470</v>
      </c>
      <c r="F12" s="234" t="s">
        <v>501</v>
      </c>
      <c r="G12" s="234" t="s">
        <v>472</v>
      </c>
      <c r="H12" s="234" t="s">
        <v>485</v>
      </c>
      <c r="I12" s="234" t="s">
        <v>486</v>
      </c>
      <c r="J12" s="236">
        <v>171</v>
      </c>
      <c r="K12" s="129">
        <v>0.03</v>
      </c>
      <c r="L12" s="103">
        <v>2</v>
      </c>
      <c r="M12" s="237">
        <v>2200</v>
      </c>
      <c r="N12" s="236">
        <v>1851.43</v>
      </c>
      <c r="O12" s="103">
        <v>3235</v>
      </c>
      <c r="P12" s="234">
        <v>3235</v>
      </c>
      <c r="Q12" s="236">
        <v>14</v>
      </c>
      <c r="R12" s="236">
        <v>35</v>
      </c>
      <c r="S12" s="238">
        <v>58.9</v>
      </c>
      <c r="T12" s="238">
        <v>23.5</v>
      </c>
      <c r="U12" s="103">
        <v>6</v>
      </c>
      <c r="V12" s="234" t="s">
        <v>451</v>
      </c>
      <c r="W12" s="103">
        <v>45</v>
      </c>
      <c r="X12" s="234" t="s">
        <v>56</v>
      </c>
      <c r="Y12" s="234" t="s">
        <v>443</v>
      </c>
      <c r="Z12" s="280" t="s">
        <v>497</v>
      </c>
      <c r="AA12" s="280"/>
      <c r="AB12" s="280"/>
      <c r="AC12" s="280"/>
      <c r="AD12" s="280"/>
      <c r="AE12" s="280"/>
      <c r="AF12" s="280"/>
      <c r="AG12" s="280"/>
      <c r="AH12" s="280"/>
      <c r="AI12" s="280" t="s">
        <v>502</v>
      </c>
      <c r="AJ12" s="280" t="s">
        <v>503</v>
      </c>
      <c r="AK12" s="234">
        <v>15</v>
      </c>
      <c r="AL12" s="234" t="s">
        <v>272</v>
      </c>
      <c r="AM12" s="234">
        <v>0.05</v>
      </c>
      <c r="AN12" s="234"/>
      <c r="AO12" s="234">
        <v>0</v>
      </c>
      <c r="AP12" s="234">
        <v>0</v>
      </c>
      <c r="AQ12" s="234">
        <v>0.15</v>
      </c>
      <c r="AR12" s="234" t="s">
        <v>504</v>
      </c>
      <c r="AS12" s="234">
        <v>0</v>
      </c>
      <c r="AT12" s="234">
        <v>82.742868008383596</v>
      </c>
      <c r="AU12" s="234" t="s">
        <v>490</v>
      </c>
      <c r="AV12" s="234">
        <v>1.17870185490094</v>
      </c>
      <c r="AW12" s="234">
        <v>16.700482034232301</v>
      </c>
      <c r="AX12" s="234">
        <v>82.553741452935796</v>
      </c>
      <c r="AY12" s="234" t="b">
        <v>1</v>
      </c>
      <c r="AZ12" s="234">
        <v>44595.318912037037</v>
      </c>
      <c r="BA12" s="234">
        <v>44419.485613425924</v>
      </c>
      <c r="BB12" s="234">
        <v>44595.318912037037</v>
      </c>
    </row>
    <row r="13" spans="1:54" x14ac:dyDescent="0.25">
      <c r="A13" s="234" t="s">
        <v>505</v>
      </c>
      <c r="B13" s="234" t="s">
        <v>482</v>
      </c>
      <c r="C13" s="235" t="s">
        <v>469</v>
      </c>
      <c r="D13" s="235" t="s">
        <v>505</v>
      </c>
      <c r="E13" s="234" t="s">
        <v>470</v>
      </c>
      <c r="F13" s="234" t="s">
        <v>506</v>
      </c>
      <c r="G13" s="234" t="s">
        <v>472</v>
      </c>
      <c r="H13" s="234" t="s">
        <v>507</v>
      </c>
      <c r="I13" s="234" t="s">
        <v>508</v>
      </c>
      <c r="J13" s="236">
        <v>457</v>
      </c>
      <c r="K13" s="129">
        <v>0.03</v>
      </c>
      <c r="L13" s="103">
        <v>1</v>
      </c>
      <c r="M13" s="237">
        <v>3500</v>
      </c>
      <c r="N13" s="236">
        <v>3575.1</v>
      </c>
      <c r="O13" s="103">
        <v>869</v>
      </c>
      <c r="P13" s="234">
        <v>7830</v>
      </c>
      <c r="Q13" s="236">
        <v>14</v>
      </c>
      <c r="R13" s="236">
        <v>35</v>
      </c>
      <c r="S13" s="238">
        <v>166.65</v>
      </c>
      <c r="T13" s="238">
        <v>70.5</v>
      </c>
      <c r="U13" s="103">
        <v>8</v>
      </c>
      <c r="V13" s="234" t="s">
        <v>451</v>
      </c>
      <c r="W13" s="103">
        <v>50</v>
      </c>
      <c r="X13" s="234" t="s">
        <v>56</v>
      </c>
      <c r="Y13" s="234" t="s">
        <v>443</v>
      </c>
      <c r="Z13" s="280" t="s">
        <v>509</v>
      </c>
      <c r="AA13" s="280"/>
      <c r="AB13" s="280"/>
      <c r="AC13" s="280" t="s">
        <v>510</v>
      </c>
      <c r="AD13" s="280" t="s">
        <v>511</v>
      </c>
      <c r="AE13" s="280" t="s">
        <v>512</v>
      </c>
      <c r="AF13" s="280"/>
      <c r="AG13" s="280"/>
      <c r="AH13" s="280" t="s">
        <v>479</v>
      </c>
      <c r="AI13" s="280" t="s">
        <v>513</v>
      </c>
      <c r="AJ13" s="280" t="s">
        <v>514</v>
      </c>
      <c r="AK13" s="234">
        <v>15</v>
      </c>
      <c r="AL13" s="234" t="s">
        <v>272</v>
      </c>
      <c r="AM13" s="234">
        <v>0</v>
      </c>
      <c r="AN13" s="234">
        <v>0.49</v>
      </c>
      <c r="AO13" s="234">
        <v>0</v>
      </c>
      <c r="AP13" s="234">
        <v>0</v>
      </c>
      <c r="AQ13" s="234">
        <v>0</v>
      </c>
      <c r="AR13" s="234" t="s">
        <v>504</v>
      </c>
      <c r="AS13" s="234">
        <v>2</v>
      </c>
      <c r="AT13" s="234"/>
      <c r="AU13" s="234" t="s">
        <v>448</v>
      </c>
      <c r="AV13" s="234">
        <v>1.48915506091659</v>
      </c>
      <c r="AW13" s="234">
        <v>0</v>
      </c>
      <c r="AX13" s="234"/>
      <c r="AY13" s="234" t="b">
        <v>1</v>
      </c>
      <c r="AZ13" s="234">
        <v>44581.622881944444</v>
      </c>
      <c r="BA13" s="234">
        <v>44419.500185185185</v>
      </c>
      <c r="BB13" s="234">
        <v>44581.622881944444</v>
      </c>
    </row>
    <row r="14" spans="1:54" x14ac:dyDescent="0.25">
      <c r="A14" s="234" t="s">
        <v>515</v>
      </c>
      <c r="B14" s="234" t="s">
        <v>456</v>
      </c>
      <c r="C14" s="235" t="s">
        <v>516</v>
      </c>
      <c r="D14" s="235" t="s">
        <v>515</v>
      </c>
      <c r="E14" s="234" t="s">
        <v>470</v>
      </c>
      <c r="F14" s="234" t="s">
        <v>506</v>
      </c>
      <c r="G14" s="234" t="s">
        <v>472</v>
      </c>
      <c r="H14" s="234" t="s">
        <v>507</v>
      </c>
      <c r="I14" s="234" t="s">
        <v>517</v>
      </c>
      <c r="J14" s="236">
        <v>457</v>
      </c>
      <c r="K14" s="129">
        <v>0.03</v>
      </c>
      <c r="L14" s="103">
        <v>1</v>
      </c>
      <c r="M14" s="237">
        <v>3500</v>
      </c>
      <c r="N14" s="236">
        <v>3561</v>
      </c>
      <c r="O14" s="103">
        <v>869</v>
      </c>
      <c r="P14" s="234">
        <v>7202</v>
      </c>
      <c r="Q14" s="236">
        <v>20</v>
      </c>
      <c r="R14" s="236">
        <v>35</v>
      </c>
      <c r="S14" s="238">
        <v>166.65</v>
      </c>
      <c r="T14" s="238">
        <v>70.5</v>
      </c>
      <c r="U14" s="103">
        <v>7</v>
      </c>
      <c r="V14" s="234" t="s">
        <v>451</v>
      </c>
      <c r="W14" s="103">
        <v>50</v>
      </c>
      <c r="X14" s="234" t="s">
        <v>56</v>
      </c>
      <c r="Y14" s="234" t="s">
        <v>443</v>
      </c>
      <c r="Z14" s="280" t="s">
        <v>518</v>
      </c>
      <c r="AA14" s="280" t="s">
        <v>519</v>
      </c>
      <c r="AB14" s="280" t="s">
        <v>520</v>
      </c>
      <c r="AC14" s="280"/>
      <c r="AD14" s="280" t="s">
        <v>521</v>
      </c>
      <c r="AE14" s="280" t="s">
        <v>522</v>
      </c>
      <c r="AF14" s="280" t="s">
        <v>523</v>
      </c>
      <c r="AG14" s="280"/>
      <c r="AH14" s="280"/>
      <c r="AI14" s="280"/>
      <c r="AJ14" s="280"/>
      <c r="AK14" s="234">
        <v>15</v>
      </c>
      <c r="AL14" s="234" t="s">
        <v>272</v>
      </c>
      <c r="AM14" s="234">
        <v>0.1</v>
      </c>
      <c r="AN14" s="234"/>
      <c r="AO14" s="234">
        <v>0</v>
      </c>
      <c r="AP14" s="234">
        <v>0</v>
      </c>
      <c r="AQ14" s="234"/>
      <c r="AR14" s="234" t="s">
        <v>463</v>
      </c>
      <c r="AS14" s="234">
        <v>2</v>
      </c>
      <c r="AT14" s="234">
        <v>80.9404889774585</v>
      </c>
      <c r="AU14" s="234" t="s">
        <v>448</v>
      </c>
      <c r="AV14" s="234">
        <v>1.1858235286135199</v>
      </c>
      <c r="AW14" s="234">
        <v>21.6171075349523</v>
      </c>
      <c r="AX14" s="234">
        <v>80.339216773626006</v>
      </c>
      <c r="AY14" s="234" t="b">
        <v>0</v>
      </c>
      <c r="AZ14" s="234">
        <v>44705.743738425925</v>
      </c>
      <c r="BA14" s="234">
        <v>44692.391296296293</v>
      </c>
      <c r="BB14" s="234">
        <v>44705.743738425925</v>
      </c>
    </row>
    <row r="15" spans="1:54" x14ac:dyDescent="0.25">
      <c r="A15" s="234" t="s">
        <v>524</v>
      </c>
      <c r="B15" s="234" t="s">
        <v>456</v>
      </c>
      <c r="C15" s="235" t="s">
        <v>525</v>
      </c>
      <c r="D15" s="235" t="s">
        <v>524</v>
      </c>
      <c r="E15" s="234" t="s">
        <v>470</v>
      </c>
      <c r="F15" s="234" t="s">
        <v>496</v>
      </c>
      <c r="G15" s="234" t="s">
        <v>472</v>
      </c>
      <c r="H15" s="234" t="s">
        <v>485</v>
      </c>
      <c r="I15" s="234" t="s">
        <v>486</v>
      </c>
      <c r="J15" s="236">
        <v>215</v>
      </c>
      <c r="K15" s="129">
        <v>0.03</v>
      </c>
      <c r="L15" s="103">
        <v>2</v>
      </c>
      <c r="M15" s="237">
        <v>2200</v>
      </c>
      <c r="N15" s="236">
        <v>2576</v>
      </c>
      <c r="O15" s="103">
        <v>3221</v>
      </c>
      <c r="P15" s="234">
        <v>3221</v>
      </c>
      <c r="Q15" s="236">
        <v>12</v>
      </c>
      <c r="R15" s="236">
        <v>35</v>
      </c>
      <c r="S15" s="238">
        <v>80</v>
      </c>
      <c r="T15" s="238">
        <v>21</v>
      </c>
      <c r="U15" s="103">
        <v>4.5</v>
      </c>
      <c r="V15" s="234" t="s">
        <v>451</v>
      </c>
      <c r="W15" s="103">
        <v>50</v>
      </c>
      <c r="X15" s="234" t="s">
        <v>56</v>
      </c>
      <c r="Y15" s="234" t="s">
        <v>443</v>
      </c>
      <c r="Z15" s="280" t="s">
        <v>526</v>
      </c>
      <c r="AA15" s="280" t="s">
        <v>519</v>
      </c>
      <c r="AB15" s="280" t="s">
        <v>520</v>
      </c>
      <c r="AC15" s="280"/>
      <c r="AD15" s="280" t="s">
        <v>527</v>
      </c>
      <c r="AE15" s="280" t="s">
        <v>528</v>
      </c>
      <c r="AF15" s="280" t="s">
        <v>529</v>
      </c>
      <c r="AG15" s="280"/>
      <c r="AH15" s="280"/>
      <c r="AI15" s="280"/>
      <c r="AJ15" s="280"/>
      <c r="AK15" s="234">
        <v>15</v>
      </c>
      <c r="AL15" s="234" t="s">
        <v>272</v>
      </c>
      <c r="AM15" s="234">
        <v>0.1</v>
      </c>
      <c r="AN15" s="234"/>
      <c r="AO15" s="234">
        <v>0</v>
      </c>
      <c r="AP15" s="234">
        <v>0</v>
      </c>
      <c r="AQ15" s="234"/>
      <c r="AR15" s="234" t="s">
        <v>463</v>
      </c>
      <c r="AS15" s="234">
        <v>0</v>
      </c>
      <c r="AT15" s="234">
        <v>82.374077457595106</v>
      </c>
      <c r="AU15" s="234" t="s">
        <v>490</v>
      </c>
      <c r="AV15" s="234">
        <v>1.1992309355306101</v>
      </c>
      <c r="AW15" s="234">
        <v>19.470907618926301</v>
      </c>
      <c r="AX15" s="234">
        <v>69.311902317890699</v>
      </c>
      <c r="AY15" s="234" t="b">
        <v>0</v>
      </c>
      <c r="AZ15" s="234">
        <v>44706.515752314815</v>
      </c>
      <c r="BA15" s="234">
        <v>44692.394224537034</v>
      </c>
      <c r="BB15" s="234">
        <v>44706.515752314815</v>
      </c>
    </row>
    <row r="16" spans="1:54" x14ac:dyDescent="0.25">
      <c r="A16" s="234" t="s">
        <v>19600</v>
      </c>
      <c r="B16" s="234" t="s">
        <v>888</v>
      </c>
      <c r="C16" s="235" t="s">
        <v>19809</v>
      </c>
      <c r="D16" s="235" t="s">
        <v>19600</v>
      </c>
      <c r="E16" s="234" t="s">
        <v>470</v>
      </c>
      <c r="F16" s="234" t="s">
        <v>19602</v>
      </c>
      <c r="G16" s="234" t="s">
        <v>472</v>
      </c>
      <c r="H16" s="234" t="s">
        <v>507</v>
      </c>
      <c r="I16" s="234" t="s">
        <v>441</v>
      </c>
      <c r="J16" s="236">
        <v>457</v>
      </c>
      <c r="K16" s="129"/>
      <c r="L16" s="103">
        <v>1</v>
      </c>
      <c r="M16" s="237">
        <v>2600</v>
      </c>
      <c r="N16" s="236">
        <v>3561</v>
      </c>
      <c r="O16" s="103">
        <v>869</v>
      </c>
      <c r="P16" s="234"/>
      <c r="Q16" s="236">
        <v>18</v>
      </c>
      <c r="R16" s="236"/>
      <c r="S16" s="238">
        <v>166.65</v>
      </c>
      <c r="T16" s="238">
        <v>70.5</v>
      </c>
      <c r="U16" s="103">
        <v>0</v>
      </c>
      <c r="V16" s="234" t="s">
        <v>451</v>
      </c>
      <c r="W16" s="103">
        <v>50</v>
      </c>
      <c r="X16" s="234" t="s">
        <v>56</v>
      </c>
      <c r="Y16" s="234" t="s">
        <v>443</v>
      </c>
      <c r="Z16" s="280" t="s">
        <v>19601</v>
      </c>
      <c r="AA16" s="280"/>
      <c r="AB16" s="280"/>
      <c r="AC16" s="280"/>
      <c r="AD16" s="280"/>
      <c r="AE16" s="280"/>
      <c r="AF16" s="280"/>
      <c r="AG16" s="280"/>
      <c r="AH16" s="280"/>
      <c r="AI16" s="280"/>
      <c r="AJ16" s="280"/>
      <c r="AK16" s="234">
        <v>15</v>
      </c>
      <c r="AL16" s="234" t="s">
        <v>272</v>
      </c>
      <c r="AM16" s="234">
        <v>0.1</v>
      </c>
      <c r="AN16" s="234"/>
      <c r="AO16" s="234">
        <v>0</v>
      </c>
      <c r="AP16" s="234">
        <v>0</v>
      </c>
      <c r="AQ16" s="234"/>
      <c r="AR16" s="234" t="s">
        <v>447</v>
      </c>
      <c r="AS16" s="234">
        <v>2</v>
      </c>
      <c r="AT16" s="234"/>
      <c r="AU16" s="234" t="s">
        <v>448</v>
      </c>
      <c r="AV16" s="234"/>
      <c r="AW16" s="234">
        <v>0</v>
      </c>
      <c r="AX16" s="234"/>
      <c r="AY16" s="234" t="b">
        <v>0</v>
      </c>
      <c r="AZ16" s="234">
        <v>44859.708981481483</v>
      </c>
      <c r="BA16" s="234">
        <v>44855.751215277778</v>
      </c>
      <c r="BB16" s="234"/>
    </row>
    <row r="17" spans="1:54" x14ac:dyDescent="0.25">
      <c r="A17" s="234" t="s">
        <v>530</v>
      </c>
      <c r="B17" s="234" t="s">
        <v>456</v>
      </c>
      <c r="C17" s="235" t="s">
        <v>531</v>
      </c>
      <c r="D17" s="235" t="s">
        <v>530</v>
      </c>
      <c r="E17" s="234" t="s">
        <v>532</v>
      </c>
      <c r="F17" s="234" t="s">
        <v>533</v>
      </c>
      <c r="G17" s="234" t="s">
        <v>534</v>
      </c>
      <c r="H17" s="234" t="s">
        <v>535</v>
      </c>
      <c r="I17" s="234" t="s">
        <v>536</v>
      </c>
      <c r="J17" s="236">
        <v>280</v>
      </c>
      <c r="K17" s="129">
        <v>0.03</v>
      </c>
      <c r="L17" s="103">
        <v>1</v>
      </c>
      <c r="M17" s="237">
        <v>3200</v>
      </c>
      <c r="N17" s="236">
        <v>8953</v>
      </c>
      <c r="O17" s="103">
        <v>4300</v>
      </c>
      <c r="P17" s="234">
        <v>4300</v>
      </c>
      <c r="Q17" s="236">
        <v>6</v>
      </c>
      <c r="R17" s="236">
        <v>40</v>
      </c>
      <c r="S17" s="238">
        <v>93</v>
      </c>
      <c r="T17" s="238">
        <v>46.5</v>
      </c>
      <c r="U17" s="103">
        <v>5</v>
      </c>
      <c r="V17" s="234" t="s">
        <v>451</v>
      </c>
      <c r="W17" s="103">
        <v>150</v>
      </c>
      <c r="X17" s="234" t="s">
        <v>56</v>
      </c>
      <c r="Y17" s="234" t="s">
        <v>443</v>
      </c>
      <c r="Z17" s="280" t="s">
        <v>537</v>
      </c>
      <c r="AA17" s="280" t="s">
        <v>538</v>
      </c>
      <c r="AB17" s="280"/>
      <c r="AC17" s="280"/>
      <c r="AD17" s="280" t="s">
        <v>539</v>
      </c>
      <c r="AE17" s="280"/>
      <c r="AF17" s="280" t="s">
        <v>540</v>
      </c>
      <c r="AG17" s="280"/>
      <c r="AH17" s="280"/>
      <c r="AI17" s="280"/>
      <c r="AJ17" s="280"/>
      <c r="AK17" s="234">
        <v>17</v>
      </c>
      <c r="AL17" s="234" t="s">
        <v>272</v>
      </c>
      <c r="AM17" s="234">
        <v>0.1</v>
      </c>
      <c r="AN17" s="234"/>
      <c r="AO17" s="234">
        <v>0</v>
      </c>
      <c r="AP17" s="234">
        <v>0</v>
      </c>
      <c r="AQ17" s="234"/>
      <c r="AR17" s="234" t="s">
        <v>463</v>
      </c>
      <c r="AS17" s="234">
        <v>0</v>
      </c>
      <c r="AT17" s="234">
        <v>81.258977323531894</v>
      </c>
      <c r="AU17" s="234" t="s">
        <v>448</v>
      </c>
      <c r="AV17" s="234">
        <v>1.37642904231896</v>
      </c>
      <c r="AW17" s="234">
        <v>17.7004946791549</v>
      </c>
      <c r="AX17" s="234">
        <v>66.910963613262595</v>
      </c>
      <c r="AY17" s="234" t="b">
        <v>0</v>
      </c>
      <c r="AZ17" s="234">
        <v>44658.444363425922</v>
      </c>
      <c r="BA17" s="234">
        <v>44650.693969907406</v>
      </c>
      <c r="BB17" s="234">
        <v>44658.444340277776</v>
      </c>
    </row>
    <row r="18" spans="1:54" x14ac:dyDescent="0.25">
      <c r="A18" s="234" t="s">
        <v>541</v>
      </c>
      <c r="B18" s="234" t="s">
        <v>482</v>
      </c>
      <c r="C18" s="235" t="s">
        <v>437</v>
      </c>
      <c r="D18" s="235" t="s">
        <v>541</v>
      </c>
      <c r="E18" s="234" t="s">
        <v>542</v>
      </c>
      <c r="F18" s="234" t="s">
        <v>543</v>
      </c>
      <c r="G18" s="234" t="s">
        <v>544</v>
      </c>
      <c r="H18" s="234" t="s">
        <v>545</v>
      </c>
      <c r="I18" s="234" t="s">
        <v>546</v>
      </c>
      <c r="J18" s="236">
        <v>234</v>
      </c>
      <c r="K18" s="129">
        <v>0.03</v>
      </c>
      <c r="L18" s="103">
        <v>1</v>
      </c>
      <c r="M18" s="237">
        <v>1050</v>
      </c>
      <c r="N18" s="236">
        <v>6734</v>
      </c>
      <c r="O18" s="103">
        <v>5000</v>
      </c>
      <c r="P18" s="234">
        <v>5000</v>
      </c>
      <c r="Q18" s="236">
        <v>3</v>
      </c>
      <c r="R18" s="236">
        <v>40</v>
      </c>
      <c r="S18" s="238">
        <v>77.5</v>
      </c>
      <c r="T18" s="238">
        <v>44</v>
      </c>
      <c r="U18" s="103">
        <v>4.5</v>
      </c>
      <c r="V18" s="234" t="s">
        <v>547</v>
      </c>
      <c r="W18" s="103">
        <v>40</v>
      </c>
      <c r="X18" s="234" t="s">
        <v>56</v>
      </c>
      <c r="Y18" s="234" t="s">
        <v>443</v>
      </c>
      <c r="Z18" s="280" t="s">
        <v>548</v>
      </c>
      <c r="AA18" s="280"/>
      <c r="AB18" s="280" t="s">
        <v>549</v>
      </c>
      <c r="AC18" s="280"/>
      <c r="AD18" s="280"/>
      <c r="AE18" s="280" t="s">
        <v>550</v>
      </c>
      <c r="AF18" s="280" t="s">
        <v>551</v>
      </c>
      <c r="AG18" s="280"/>
      <c r="AH18" s="280"/>
      <c r="AI18" s="280"/>
      <c r="AJ18" s="280"/>
      <c r="AK18" s="234">
        <v>2</v>
      </c>
      <c r="AL18" s="234" t="s">
        <v>272</v>
      </c>
      <c r="AM18" s="234">
        <v>0.1</v>
      </c>
      <c r="AN18" s="234">
        <v>0</v>
      </c>
      <c r="AO18" s="234">
        <v>0</v>
      </c>
      <c r="AP18" s="234">
        <v>0</v>
      </c>
      <c r="AQ18" s="234">
        <v>0</v>
      </c>
      <c r="AR18" s="234" t="s">
        <v>463</v>
      </c>
      <c r="AS18" s="234">
        <v>0</v>
      </c>
      <c r="AT18" s="234">
        <v>83.759357462122694</v>
      </c>
      <c r="AU18" s="234" t="s">
        <v>552</v>
      </c>
      <c r="AV18" s="234">
        <v>1.9858818397942499</v>
      </c>
      <c r="AW18" s="234">
        <v>7.0504759808608402</v>
      </c>
      <c r="AX18" s="234">
        <v>70.537344605601902</v>
      </c>
      <c r="AY18" s="234" t="b">
        <v>0</v>
      </c>
      <c r="AZ18" s="234">
        <v>44579.570185185185</v>
      </c>
      <c r="BA18" s="234">
        <v>44575.643113425926</v>
      </c>
      <c r="BB18" s="234">
        <v>44579.570185185185</v>
      </c>
    </row>
    <row r="19" spans="1:54" x14ac:dyDescent="0.25">
      <c r="A19" s="234" t="s">
        <v>553</v>
      </c>
      <c r="B19" s="234" t="s">
        <v>482</v>
      </c>
      <c r="C19" s="235" t="s">
        <v>553</v>
      </c>
      <c r="D19" s="235" t="s">
        <v>553</v>
      </c>
      <c r="E19" s="234" t="s">
        <v>554</v>
      </c>
      <c r="F19" s="234" t="s">
        <v>555</v>
      </c>
      <c r="G19" s="234" t="s">
        <v>544</v>
      </c>
      <c r="H19" s="234" t="s">
        <v>485</v>
      </c>
      <c r="I19" s="234" t="s">
        <v>486</v>
      </c>
      <c r="J19" s="236">
        <v>378</v>
      </c>
      <c r="K19" s="129">
        <v>0.03</v>
      </c>
      <c r="L19" s="103">
        <v>1</v>
      </c>
      <c r="M19" s="237">
        <v>1500</v>
      </c>
      <c r="N19" s="236">
        <v>19880</v>
      </c>
      <c r="O19" s="103">
        <v>5000</v>
      </c>
      <c r="P19" s="234">
        <v>5000</v>
      </c>
      <c r="Q19" s="236">
        <v>4.5</v>
      </c>
      <c r="R19" s="236">
        <v>40</v>
      </c>
      <c r="S19" s="238">
        <v>124.5</v>
      </c>
      <c r="T19" s="238">
        <v>70.5</v>
      </c>
      <c r="U19" s="103">
        <v>2.2000000000000002</v>
      </c>
      <c r="V19" s="234" t="s">
        <v>451</v>
      </c>
      <c r="W19" s="103">
        <v>80</v>
      </c>
      <c r="X19" s="234" t="s">
        <v>56</v>
      </c>
      <c r="Y19" s="234" t="s">
        <v>443</v>
      </c>
      <c r="Z19" s="280" t="s">
        <v>556</v>
      </c>
      <c r="AA19" s="280"/>
      <c r="AB19" s="280"/>
      <c r="AC19" s="280"/>
      <c r="AD19" s="280"/>
      <c r="AE19" s="280"/>
      <c r="AF19" s="280" t="s">
        <v>557</v>
      </c>
      <c r="AG19" s="280"/>
      <c r="AH19" s="280" t="s">
        <v>558</v>
      </c>
      <c r="AI19" s="280"/>
      <c r="AJ19" s="280" t="s">
        <v>559</v>
      </c>
      <c r="AK19" s="234">
        <v>3</v>
      </c>
      <c r="AL19" s="234" t="s">
        <v>272</v>
      </c>
      <c r="AM19" s="234">
        <v>0.1</v>
      </c>
      <c r="AN19" s="234">
        <v>0</v>
      </c>
      <c r="AO19" s="234">
        <v>0</v>
      </c>
      <c r="AP19" s="234">
        <v>0</v>
      </c>
      <c r="AQ19" s="234">
        <v>5.3044936284372901E-2</v>
      </c>
      <c r="AR19" s="234" t="s">
        <v>463</v>
      </c>
      <c r="AS19" s="234">
        <v>0</v>
      </c>
      <c r="AT19" s="234">
        <v>79.165328644176299</v>
      </c>
      <c r="AU19" s="234" t="s">
        <v>552</v>
      </c>
      <c r="AV19" s="234">
        <v>0.99031087492422298</v>
      </c>
      <c r="AW19" s="234">
        <v>25.9276648516603</v>
      </c>
      <c r="AX19" s="234">
        <v>71.983902402883203</v>
      </c>
      <c r="AY19" s="234" t="b">
        <v>0</v>
      </c>
      <c r="AZ19" s="234">
        <v>44636.426388888889</v>
      </c>
      <c r="BA19" s="234">
        <v>44634.579664351855</v>
      </c>
      <c r="BB19" s="234">
        <v>44636.426365740743</v>
      </c>
    </row>
    <row r="20" spans="1:54" x14ac:dyDescent="0.25">
      <c r="A20" s="234" t="s">
        <v>560</v>
      </c>
      <c r="B20" s="234" t="s">
        <v>436</v>
      </c>
      <c r="C20" s="235" t="s">
        <v>561</v>
      </c>
      <c r="D20" s="235" t="s">
        <v>560</v>
      </c>
      <c r="E20" s="234" t="s">
        <v>562</v>
      </c>
      <c r="F20" s="234" t="s">
        <v>563</v>
      </c>
      <c r="G20" s="234" t="s">
        <v>440</v>
      </c>
      <c r="H20" s="234" t="s">
        <v>564</v>
      </c>
      <c r="I20" s="234" t="s">
        <v>486</v>
      </c>
      <c r="J20" s="236"/>
      <c r="K20" s="129">
        <v>0.05</v>
      </c>
      <c r="L20" s="103">
        <v>1</v>
      </c>
      <c r="M20" s="237">
        <v>28000</v>
      </c>
      <c r="N20" s="236">
        <v>43800</v>
      </c>
      <c r="O20" s="103">
        <v>13000</v>
      </c>
      <c r="P20" s="234">
        <v>13000</v>
      </c>
      <c r="Q20" s="236">
        <v>1.8</v>
      </c>
      <c r="R20" s="236">
        <v>100</v>
      </c>
      <c r="S20" s="238">
        <v>385</v>
      </c>
      <c r="T20" s="238">
        <v>160</v>
      </c>
      <c r="U20" s="103">
        <v>5.5</v>
      </c>
      <c r="V20" s="234" t="s">
        <v>451</v>
      </c>
      <c r="W20" s="103">
        <v>80</v>
      </c>
      <c r="X20" s="234" t="s">
        <v>56</v>
      </c>
      <c r="Y20" s="234" t="s">
        <v>443</v>
      </c>
      <c r="Z20" s="280" t="s">
        <v>565</v>
      </c>
      <c r="AA20" s="280"/>
      <c r="AB20" s="280"/>
      <c r="AC20" s="280"/>
      <c r="AD20" s="280"/>
      <c r="AE20" s="280"/>
      <c r="AF20" s="280" t="s">
        <v>566</v>
      </c>
      <c r="AG20" s="280"/>
      <c r="AH20" s="280"/>
      <c r="AI20" s="280"/>
      <c r="AJ20" s="280"/>
      <c r="AK20" s="234">
        <v>20</v>
      </c>
      <c r="AL20" s="234" t="s">
        <v>272</v>
      </c>
      <c r="AM20" s="234">
        <v>0.1</v>
      </c>
      <c r="AN20" s="234">
        <v>0</v>
      </c>
      <c r="AO20" s="234">
        <v>0</v>
      </c>
      <c r="AP20" s="234">
        <v>5.2687038988408902E-2</v>
      </c>
      <c r="AQ20" s="234">
        <v>3.5124692658939201E-2</v>
      </c>
      <c r="AR20" s="234" t="s">
        <v>463</v>
      </c>
      <c r="AS20" s="234">
        <v>4</v>
      </c>
      <c r="AT20" s="234">
        <v>65.384630526181496</v>
      </c>
      <c r="AU20" s="234" t="s">
        <v>552</v>
      </c>
      <c r="AV20" s="234">
        <v>2.1110078441699098</v>
      </c>
      <c r="AW20" s="234">
        <v>20.730333692585901</v>
      </c>
      <c r="AX20" s="234">
        <v>49.7390225074166</v>
      </c>
      <c r="AY20" s="234" t="b">
        <v>0</v>
      </c>
      <c r="AZ20" s="234">
        <v>44713.472673611112</v>
      </c>
      <c r="BA20" s="234">
        <v>44701.605092592596</v>
      </c>
      <c r="BB20" s="234">
        <v>44713.472650462965</v>
      </c>
    </row>
    <row r="21" spans="1:54" x14ac:dyDescent="0.25">
      <c r="A21" s="234" t="s">
        <v>567</v>
      </c>
      <c r="B21" s="234" t="s">
        <v>482</v>
      </c>
      <c r="C21" s="235" t="s">
        <v>561</v>
      </c>
      <c r="D21" s="235" t="s">
        <v>567</v>
      </c>
      <c r="E21" s="234" t="s">
        <v>562</v>
      </c>
      <c r="F21" s="234" t="s">
        <v>568</v>
      </c>
      <c r="G21" s="234" t="s">
        <v>440</v>
      </c>
      <c r="H21" s="234" t="s">
        <v>564</v>
      </c>
      <c r="I21" s="234" t="s">
        <v>486</v>
      </c>
      <c r="J21" s="236"/>
      <c r="K21" s="129">
        <v>0.05</v>
      </c>
      <c r="L21" s="103">
        <v>1</v>
      </c>
      <c r="M21" s="237">
        <v>28000</v>
      </c>
      <c r="N21" s="236">
        <v>43800</v>
      </c>
      <c r="O21" s="103">
        <v>9000</v>
      </c>
      <c r="P21" s="234">
        <v>9000</v>
      </c>
      <c r="Q21" s="236">
        <v>1.8</v>
      </c>
      <c r="R21" s="236">
        <v>100</v>
      </c>
      <c r="S21" s="238">
        <v>385</v>
      </c>
      <c r="T21" s="238">
        <v>160</v>
      </c>
      <c r="U21" s="103">
        <v>5.5</v>
      </c>
      <c r="V21" s="234" t="s">
        <v>451</v>
      </c>
      <c r="W21" s="103">
        <v>80</v>
      </c>
      <c r="X21" s="234" t="s">
        <v>56</v>
      </c>
      <c r="Y21" s="234" t="s">
        <v>443</v>
      </c>
      <c r="Z21" s="280" t="s">
        <v>569</v>
      </c>
      <c r="AA21" s="280"/>
      <c r="AB21" s="280"/>
      <c r="AC21" s="280"/>
      <c r="AD21" s="280"/>
      <c r="AE21" s="280"/>
      <c r="AF21" s="280" t="s">
        <v>570</v>
      </c>
      <c r="AG21" s="280"/>
      <c r="AH21" s="280"/>
      <c r="AI21" s="280"/>
      <c r="AJ21" s="280"/>
      <c r="AK21" s="234">
        <v>20</v>
      </c>
      <c r="AL21" s="234" t="s">
        <v>272</v>
      </c>
      <c r="AM21" s="234">
        <v>0.1</v>
      </c>
      <c r="AN21" s="234">
        <v>0</v>
      </c>
      <c r="AO21" s="234">
        <v>0</v>
      </c>
      <c r="AP21" s="234">
        <v>7.6103500761035003E-2</v>
      </c>
      <c r="AQ21" s="234">
        <v>5.0735667174023301E-2</v>
      </c>
      <c r="AR21" s="234" t="s">
        <v>463</v>
      </c>
      <c r="AS21" s="234">
        <v>4</v>
      </c>
      <c r="AT21" s="234">
        <v>56.384317012456101</v>
      </c>
      <c r="AU21" s="234" t="s">
        <v>552</v>
      </c>
      <c r="AV21" s="234">
        <v>2.5393410955279099</v>
      </c>
      <c r="AW21" s="234">
        <v>17.881443303028099</v>
      </c>
      <c r="AX21" s="234">
        <v>45.912943853000002</v>
      </c>
      <c r="AY21" s="234" t="b">
        <v>0</v>
      </c>
      <c r="AZ21" s="234">
        <v>44713.562557870369</v>
      </c>
      <c r="BA21" s="234">
        <v>44701.60665509259</v>
      </c>
      <c r="BB21" s="234">
        <v>44713.5625462963</v>
      </c>
    </row>
    <row r="22" spans="1:54" x14ac:dyDescent="0.25">
      <c r="A22" s="234" t="s">
        <v>571</v>
      </c>
      <c r="B22" s="234" t="s">
        <v>482</v>
      </c>
      <c r="C22" s="235" t="s">
        <v>571</v>
      </c>
      <c r="D22" s="235" t="s">
        <v>571</v>
      </c>
      <c r="E22" s="234" t="s">
        <v>572</v>
      </c>
      <c r="F22" s="234" t="s">
        <v>573</v>
      </c>
      <c r="G22" s="234" t="s">
        <v>440</v>
      </c>
      <c r="H22" s="234"/>
      <c r="I22" s="234" t="s">
        <v>574</v>
      </c>
      <c r="J22" s="236"/>
      <c r="K22" s="129">
        <v>0.05</v>
      </c>
      <c r="L22" s="103">
        <v>1</v>
      </c>
      <c r="M22" s="237">
        <v>7000</v>
      </c>
      <c r="N22" s="236">
        <v>21163</v>
      </c>
      <c r="O22" s="103">
        <v>1481</v>
      </c>
      <c r="P22" s="234">
        <v>6100</v>
      </c>
      <c r="Q22" s="236">
        <v>2.2000000000000002</v>
      </c>
      <c r="R22" s="236">
        <v>80</v>
      </c>
      <c r="S22" s="238">
        <v>200</v>
      </c>
      <c r="T22" s="238">
        <v>145</v>
      </c>
      <c r="U22" s="103">
        <v>5.5</v>
      </c>
      <c r="V22" s="234" t="s">
        <v>451</v>
      </c>
      <c r="W22" s="103">
        <v>60</v>
      </c>
      <c r="X22" s="234" t="s">
        <v>56</v>
      </c>
      <c r="Y22" s="234" t="s">
        <v>443</v>
      </c>
      <c r="Z22" s="280"/>
      <c r="AA22" s="280"/>
      <c r="AB22" s="280"/>
      <c r="AC22" s="280"/>
      <c r="AD22" s="280"/>
      <c r="AE22" s="280"/>
      <c r="AF22" s="280"/>
      <c r="AG22" s="280"/>
      <c r="AH22" s="280"/>
      <c r="AI22" s="280"/>
      <c r="AJ22" s="280"/>
      <c r="AK22" s="234">
        <v>3</v>
      </c>
      <c r="AL22" s="234" t="s">
        <v>272</v>
      </c>
      <c r="AM22" s="234">
        <v>0.1</v>
      </c>
      <c r="AN22" s="234">
        <v>0.06</v>
      </c>
      <c r="AO22" s="234">
        <v>0</v>
      </c>
      <c r="AP22" s="234">
        <v>0</v>
      </c>
      <c r="AQ22" s="234"/>
      <c r="AR22" s="234" t="s">
        <v>463</v>
      </c>
      <c r="AS22" s="234">
        <v>1</v>
      </c>
      <c r="AT22" s="234">
        <v>80.961822256364002</v>
      </c>
      <c r="AU22" s="234" t="s">
        <v>552</v>
      </c>
      <c r="AV22" s="234">
        <v>1.7806783336611101</v>
      </c>
      <c r="AW22" s="234">
        <v>15.461443112409199</v>
      </c>
      <c r="AX22" s="234">
        <v>75.178834952338093</v>
      </c>
      <c r="AY22" s="234" t="b">
        <v>0</v>
      </c>
      <c r="AZ22" s="234">
        <v>44755.752754629626</v>
      </c>
      <c r="BA22" s="234">
        <v>44755.691342592596</v>
      </c>
      <c r="BB22" s="234">
        <v>44755.752743055556</v>
      </c>
    </row>
    <row r="23" spans="1:54" x14ac:dyDescent="0.25">
      <c r="A23" s="234" t="s">
        <v>575</v>
      </c>
      <c r="B23" s="234" t="s">
        <v>482</v>
      </c>
      <c r="C23" s="235" t="s">
        <v>576</v>
      </c>
      <c r="D23" s="235" t="s">
        <v>575</v>
      </c>
      <c r="E23" s="234" t="s">
        <v>577</v>
      </c>
      <c r="F23" s="234" t="s">
        <v>578</v>
      </c>
      <c r="G23" s="234" t="s">
        <v>534</v>
      </c>
      <c r="H23" s="234" t="s">
        <v>579</v>
      </c>
      <c r="I23" s="234" t="s">
        <v>580</v>
      </c>
      <c r="J23" s="236">
        <v>394</v>
      </c>
      <c r="K23" s="129">
        <v>0.02</v>
      </c>
      <c r="L23" s="103">
        <v>1</v>
      </c>
      <c r="M23" s="237">
        <v>2400</v>
      </c>
      <c r="N23" s="236">
        <v>21870</v>
      </c>
      <c r="O23" s="103">
        <v>118</v>
      </c>
      <c r="P23" s="234">
        <v>4250</v>
      </c>
      <c r="Q23" s="236">
        <v>4</v>
      </c>
      <c r="R23" s="236">
        <v>40</v>
      </c>
      <c r="S23" s="238">
        <v>130.5</v>
      </c>
      <c r="T23" s="238">
        <v>64.099999999999994</v>
      </c>
      <c r="U23" s="103">
        <v>3.5</v>
      </c>
      <c r="V23" s="234" t="s">
        <v>451</v>
      </c>
      <c r="W23" s="103">
        <v>75</v>
      </c>
      <c r="X23" s="234" t="s">
        <v>56</v>
      </c>
      <c r="Y23" s="234" t="s">
        <v>443</v>
      </c>
      <c r="Z23" s="280"/>
      <c r="AA23" s="280" t="s">
        <v>581</v>
      </c>
      <c r="AB23" s="280"/>
      <c r="AC23" s="280"/>
      <c r="AD23" s="280" t="s">
        <v>582</v>
      </c>
      <c r="AE23" s="280"/>
      <c r="AF23" s="280"/>
      <c r="AG23" s="280" t="s">
        <v>583</v>
      </c>
      <c r="AH23" s="280" t="s">
        <v>584</v>
      </c>
      <c r="AI23" s="280"/>
      <c r="AJ23" s="280"/>
      <c r="AK23" s="234">
        <v>10</v>
      </c>
      <c r="AL23" s="234" t="s">
        <v>272</v>
      </c>
      <c r="AM23" s="234">
        <v>0.1</v>
      </c>
      <c r="AN23" s="234">
        <v>7.0000000000000007E-2</v>
      </c>
      <c r="AO23" s="234">
        <v>0</v>
      </c>
      <c r="AP23" s="234">
        <v>0</v>
      </c>
      <c r="AQ23" s="234"/>
      <c r="AR23" s="234" t="s">
        <v>447</v>
      </c>
      <c r="AS23" s="234">
        <v>0</v>
      </c>
      <c r="AT23" s="234"/>
      <c r="AU23" s="234" t="s">
        <v>552</v>
      </c>
      <c r="AV23" s="234">
        <v>0.85</v>
      </c>
      <c r="AW23" s="234">
        <v>0</v>
      </c>
      <c r="AX23" s="234"/>
      <c r="AY23" s="234" t="b">
        <v>0</v>
      </c>
      <c r="AZ23" s="234">
        <v>44686.46675925926</v>
      </c>
      <c r="BA23" s="234">
        <v>44348.427210648151</v>
      </c>
      <c r="BB23" s="234">
        <v>44686.46675925926</v>
      </c>
    </row>
    <row r="24" spans="1:54" x14ac:dyDescent="0.25">
      <c r="A24" s="234" t="s">
        <v>585</v>
      </c>
      <c r="B24" s="234" t="s">
        <v>456</v>
      </c>
      <c r="C24" s="235" t="s">
        <v>576</v>
      </c>
      <c r="D24" s="235" t="s">
        <v>585</v>
      </c>
      <c r="E24" s="234" t="s">
        <v>577</v>
      </c>
      <c r="F24" s="234" t="s">
        <v>578</v>
      </c>
      <c r="G24" s="234" t="s">
        <v>440</v>
      </c>
      <c r="H24" s="234" t="s">
        <v>579</v>
      </c>
      <c r="I24" s="234" t="s">
        <v>580</v>
      </c>
      <c r="J24" s="236">
        <v>394</v>
      </c>
      <c r="K24" s="129">
        <v>0.1</v>
      </c>
      <c r="L24" s="103">
        <v>1</v>
      </c>
      <c r="M24" s="237">
        <v>4000</v>
      </c>
      <c r="N24" s="236">
        <v>21870</v>
      </c>
      <c r="O24" s="103">
        <v>118</v>
      </c>
      <c r="P24" s="234">
        <v>6000</v>
      </c>
      <c r="Q24" s="236">
        <v>3.5</v>
      </c>
      <c r="R24" s="236">
        <v>100</v>
      </c>
      <c r="S24" s="238">
        <v>130.5</v>
      </c>
      <c r="T24" s="238">
        <v>64.099999999999994</v>
      </c>
      <c r="U24" s="103">
        <v>5</v>
      </c>
      <c r="V24" s="234" t="s">
        <v>451</v>
      </c>
      <c r="W24" s="103">
        <v>100</v>
      </c>
      <c r="X24" s="234" t="s">
        <v>56</v>
      </c>
      <c r="Y24" s="234" t="s">
        <v>443</v>
      </c>
      <c r="Z24" s="280"/>
      <c r="AA24" s="280"/>
      <c r="AB24" s="280" t="s">
        <v>586</v>
      </c>
      <c r="AC24" s="280"/>
      <c r="AD24" s="280"/>
      <c r="AE24" s="280" t="s">
        <v>587</v>
      </c>
      <c r="AF24" s="280" t="s">
        <v>588</v>
      </c>
      <c r="AG24" s="280" t="s">
        <v>583</v>
      </c>
      <c r="AH24" s="280"/>
      <c r="AI24" s="280"/>
      <c r="AJ24" s="280"/>
      <c r="AK24" s="234">
        <v>10</v>
      </c>
      <c r="AL24" s="234" t="s">
        <v>272</v>
      </c>
      <c r="AM24" s="234">
        <v>0.1</v>
      </c>
      <c r="AN24" s="234">
        <v>0.77499554377562296</v>
      </c>
      <c r="AO24" s="234">
        <v>0</v>
      </c>
      <c r="AP24" s="234">
        <v>9.1449474165523501E-2</v>
      </c>
      <c r="AQ24" s="234"/>
      <c r="AR24" s="234" t="s">
        <v>589</v>
      </c>
      <c r="AS24" s="234">
        <v>0</v>
      </c>
      <c r="AT24" s="234">
        <v>79.838394493920404</v>
      </c>
      <c r="AU24" s="234" t="s">
        <v>552</v>
      </c>
      <c r="AV24" s="234">
        <v>0.82</v>
      </c>
      <c r="AW24" s="234">
        <v>23.099052728327901</v>
      </c>
      <c r="AX24" s="234">
        <v>76.416749015609497</v>
      </c>
      <c r="AY24" s="234" t="b">
        <v>0</v>
      </c>
      <c r="AZ24" s="234">
        <v>44558.563206018516</v>
      </c>
      <c r="BA24" s="234">
        <v>44348.47729166667</v>
      </c>
      <c r="BB24" s="234">
        <v>44531</v>
      </c>
    </row>
    <row r="25" spans="1:54" x14ac:dyDescent="0.25">
      <c r="A25" s="234" t="s">
        <v>590</v>
      </c>
      <c r="B25" s="234" t="s">
        <v>456</v>
      </c>
      <c r="C25" s="235" t="s">
        <v>591</v>
      </c>
      <c r="D25" s="235" t="s">
        <v>590</v>
      </c>
      <c r="E25" s="234" t="s">
        <v>577</v>
      </c>
      <c r="F25" s="234" t="s">
        <v>592</v>
      </c>
      <c r="G25" s="234" t="s">
        <v>534</v>
      </c>
      <c r="H25" s="234" t="s">
        <v>579</v>
      </c>
      <c r="I25" s="234" t="s">
        <v>580</v>
      </c>
      <c r="J25" s="236">
        <v>360</v>
      </c>
      <c r="K25" s="129">
        <v>0.02</v>
      </c>
      <c r="L25" s="103">
        <v>1</v>
      </c>
      <c r="M25" s="237">
        <v>2400</v>
      </c>
      <c r="N25" s="236">
        <v>17809</v>
      </c>
      <c r="O25" s="103">
        <v>118</v>
      </c>
      <c r="P25" s="234">
        <v>5450</v>
      </c>
      <c r="Q25" s="236">
        <v>6</v>
      </c>
      <c r="R25" s="236">
        <v>40</v>
      </c>
      <c r="S25" s="238">
        <v>130.5</v>
      </c>
      <c r="T25" s="238">
        <v>50.5</v>
      </c>
      <c r="U25" s="103">
        <v>3.75</v>
      </c>
      <c r="V25" s="234" t="s">
        <v>451</v>
      </c>
      <c r="W25" s="103">
        <v>60</v>
      </c>
      <c r="X25" s="234" t="s">
        <v>56</v>
      </c>
      <c r="Y25" s="234" t="s">
        <v>443</v>
      </c>
      <c r="Z25" s="280" t="s">
        <v>593</v>
      </c>
      <c r="AA25" s="280"/>
      <c r="AB25" s="280"/>
      <c r="AC25" s="280"/>
      <c r="AD25" s="280" t="s">
        <v>594</v>
      </c>
      <c r="AE25" s="280"/>
      <c r="AF25" s="280" t="s">
        <v>595</v>
      </c>
      <c r="AG25" s="280" t="s">
        <v>583</v>
      </c>
      <c r="AH25" s="280" t="s">
        <v>596</v>
      </c>
      <c r="AI25" s="280"/>
      <c r="AJ25" s="280"/>
      <c r="AK25" s="234">
        <v>4956758</v>
      </c>
      <c r="AL25" s="234" t="s">
        <v>480</v>
      </c>
      <c r="AM25" s="234">
        <v>0.1</v>
      </c>
      <c r="AN25" s="234">
        <v>0.15</v>
      </c>
      <c r="AO25" s="234">
        <v>0</v>
      </c>
      <c r="AP25" s="234">
        <v>0</v>
      </c>
      <c r="AQ25" s="234"/>
      <c r="AR25" s="234" t="s">
        <v>504</v>
      </c>
      <c r="AS25" s="234">
        <v>0</v>
      </c>
      <c r="AT25" s="234">
        <v>72.038120785644907</v>
      </c>
      <c r="AU25" s="234" t="s">
        <v>448</v>
      </c>
      <c r="AV25" s="234">
        <v>1.1181897134710901</v>
      </c>
      <c r="AW25" s="234">
        <v>29.600363023475499</v>
      </c>
      <c r="AX25" s="234">
        <v>70.288623566564993</v>
      </c>
      <c r="AY25" s="234" t="b">
        <v>1</v>
      </c>
      <c r="AZ25" s="234">
        <v>44558.563171296293</v>
      </c>
      <c r="BA25" s="234">
        <v>44375.483055555553</v>
      </c>
      <c r="BB25" s="234">
        <v>44531</v>
      </c>
    </row>
    <row r="26" spans="1:54" x14ac:dyDescent="0.25">
      <c r="A26" s="234" t="s">
        <v>597</v>
      </c>
      <c r="B26" s="234" t="s">
        <v>456</v>
      </c>
      <c r="C26" s="235" t="s">
        <v>598</v>
      </c>
      <c r="D26" s="235" t="s">
        <v>597</v>
      </c>
      <c r="E26" s="234" t="s">
        <v>577</v>
      </c>
      <c r="F26" s="234" t="s">
        <v>599</v>
      </c>
      <c r="G26" s="234" t="s">
        <v>534</v>
      </c>
      <c r="H26" s="234" t="s">
        <v>579</v>
      </c>
      <c r="I26" s="234" t="s">
        <v>580</v>
      </c>
      <c r="J26" s="236">
        <v>368</v>
      </c>
      <c r="K26" s="129">
        <v>0.02</v>
      </c>
      <c r="L26" s="103">
        <v>1</v>
      </c>
      <c r="M26" s="237">
        <v>2400</v>
      </c>
      <c r="N26" s="236">
        <v>17210</v>
      </c>
      <c r="O26" s="103">
        <v>118</v>
      </c>
      <c r="P26" s="234">
        <v>5700</v>
      </c>
      <c r="Q26" s="236">
        <v>5</v>
      </c>
      <c r="R26" s="236">
        <v>40</v>
      </c>
      <c r="S26" s="238">
        <v>130.5</v>
      </c>
      <c r="T26" s="238">
        <v>50.5</v>
      </c>
      <c r="U26" s="103">
        <v>3.75</v>
      </c>
      <c r="V26" s="234" t="s">
        <v>451</v>
      </c>
      <c r="W26" s="103">
        <v>60</v>
      </c>
      <c r="X26" s="234" t="s">
        <v>56</v>
      </c>
      <c r="Y26" s="234" t="s">
        <v>443</v>
      </c>
      <c r="Z26" s="280" t="s">
        <v>600</v>
      </c>
      <c r="AA26" s="280"/>
      <c r="AB26" s="280"/>
      <c r="AC26" s="280"/>
      <c r="AD26" s="280" t="s">
        <v>594</v>
      </c>
      <c r="AE26" s="280"/>
      <c r="AF26" s="280" t="s">
        <v>595</v>
      </c>
      <c r="AG26" s="280" t="s">
        <v>583</v>
      </c>
      <c r="AH26" s="280" t="s">
        <v>601</v>
      </c>
      <c r="AI26" s="280"/>
      <c r="AJ26" s="280"/>
      <c r="AK26" s="234">
        <v>4956758</v>
      </c>
      <c r="AL26" s="234" t="s">
        <v>480</v>
      </c>
      <c r="AM26" s="234">
        <v>0.1</v>
      </c>
      <c r="AN26" s="234">
        <v>0.15</v>
      </c>
      <c r="AO26" s="234">
        <v>0</v>
      </c>
      <c r="AP26" s="234">
        <v>0</v>
      </c>
      <c r="AQ26" s="234"/>
      <c r="AR26" s="234" t="s">
        <v>504</v>
      </c>
      <c r="AS26" s="234">
        <v>0</v>
      </c>
      <c r="AT26" s="234">
        <v>72.861836392876597</v>
      </c>
      <c r="AU26" s="234" t="s">
        <v>448</v>
      </c>
      <c r="AV26" s="234">
        <v>1.19691093996658</v>
      </c>
      <c r="AW26" s="234">
        <v>24.685667654376001</v>
      </c>
      <c r="AX26" s="234">
        <v>71.040290483054704</v>
      </c>
      <c r="AY26" s="234" t="b">
        <v>1</v>
      </c>
      <c r="AZ26" s="234">
        <v>44558.563171296293</v>
      </c>
      <c r="BA26" s="234">
        <v>44375.485127314816</v>
      </c>
      <c r="BB26" s="234">
        <v>44531</v>
      </c>
    </row>
    <row r="27" spans="1:54" x14ac:dyDescent="0.25">
      <c r="A27" s="234" t="s">
        <v>602</v>
      </c>
      <c r="B27" s="234" t="s">
        <v>456</v>
      </c>
      <c r="C27" s="235" t="s">
        <v>603</v>
      </c>
      <c r="D27" s="235" t="s">
        <v>602</v>
      </c>
      <c r="E27" s="234" t="s">
        <v>577</v>
      </c>
      <c r="F27" s="234" t="s">
        <v>604</v>
      </c>
      <c r="G27" s="234" t="s">
        <v>534</v>
      </c>
      <c r="H27" s="234" t="s">
        <v>579</v>
      </c>
      <c r="I27" s="234" t="s">
        <v>580</v>
      </c>
      <c r="J27" s="236">
        <v>383</v>
      </c>
      <c r="K27" s="129">
        <v>0.02</v>
      </c>
      <c r="L27" s="103">
        <v>1</v>
      </c>
      <c r="M27" s="237">
        <v>2400</v>
      </c>
      <c r="N27" s="236">
        <v>21897</v>
      </c>
      <c r="O27" s="103">
        <v>118</v>
      </c>
      <c r="P27" s="234">
        <v>4250</v>
      </c>
      <c r="Q27" s="236">
        <v>4</v>
      </c>
      <c r="R27" s="236">
        <v>40</v>
      </c>
      <c r="S27" s="238">
        <v>130.5</v>
      </c>
      <c r="T27" s="238">
        <v>62.1</v>
      </c>
      <c r="U27" s="103">
        <v>3.5</v>
      </c>
      <c r="V27" s="234" t="s">
        <v>451</v>
      </c>
      <c r="W27" s="103">
        <v>60</v>
      </c>
      <c r="X27" s="234" t="s">
        <v>56</v>
      </c>
      <c r="Y27" s="234" t="s">
        <v>443</v>
      </c>
      <c r="Z27" s="280" t="s">
        <v>600</v>
      </c>
      <c r="AA27" s="280" t="s">
        <v>498</v>
      </c>
      <c r="AB27" s="280" t="s">
        <v>605</v>
      </c>
      <c r="AC27" s="280"/>
      <c r="AD27" s="280" t="s">
        <v>606</v>
      </c>
      <c r="AE27" s="280"/>
      <c r="AF27" s="280" t="s">
        <v>595</v>
      </c>
      <c r="AG27" s="280" t="s">
        <v>583</v>
      </c>
      <c r="AH27" s="280" t="s">
        <v>596</v>
      </c>
      <c r="AI27" s="280"/>
      <c r="AJ27" s="280"/>
      <c r="AK27" s="234">
        <v>4956758</v>
      </c>
      <c r="AL27" s="234" t="s">
        <v>480</v>
      </c>
      <c r="AM27" s="234">
        <v>0.1</v>
      </c>
      <c r="AN27" s="234">
        <v>0.15</v>
      </c>
      <c r="AO27" s="234">
        <v>0</v>
      </c>
      <c r="AP27" s="234">
        <v>0</v>
      </c>
      <c r="AQ27" s="234"/>
      <c r="AR27" s="234" t="s">
        <v>504</v>
      </c>
      <c r="AS27" s="234">
        <v>0</v>
      </c>
      <c r="AT27" s="234">
        <v>68.619553612217302</v>
      </c>
      <c r="AU27" s="234" t="s">
        <v>448</v>
      </c>
      <c r="AV27" s="234">
        <v>1.2900733665380999</v>
      </c>
      <c r="AW27" s="234">
        <v>23.634391331138499</v>
      </c>
      <c r="AX27" s="234">
        <v>67.394204440570604</v>
      </c>
      <c r="AY27" s="234" t="b">
        <v>1</v>
      </c>
      <c r="AZ27" s="234">
        <v>44558.563171296293</v>
      </c>
      <c r="BA27" s="234">
        <v>44375.486111111109</v>
      </c>
      <c r="BB27" s="234">
        <v>44531</v>
      </c>
    </row>
    <row r="28" spans="1:54" x14ac:dyDescent="0.25">
      <c r="A28" s="234" t="s">
        <v>607</v>
      </c>
      <c r="B28" s="234" t="s">
        <v>456</v>
      </c>
      <c r="C28" s="235" t="s">
        <v>608</v>
      </c>
      <c r="D28" s="235" t="s">
        <v>607</v>
      </c>
      <c r="E28" s="234" t="s">
        <v>577</v>
      </c>
      <c r="F28" s="234" t="s">
        <v>609</v>
      </c>
      <c r="G28" s="234" t="s">
        <v>534</v>
      </c>
      <c r="H28" s="234" t="s">
        <v>579</v>
      </c>
      <c r="I28" s="234" t="s">
        <v>580</v>
      </c>
      <c r="J28" s="236">
        <v>353</v>
      </c>
      <c r="K28" s="129">
        <v>0.02</v>
      </c>
      <c r="L28" s="103">
        <v>1</v>
      </c>
      <c r="M28" s="237">
        <v>2400</v>
      </c>
      <c r="N28" s="236">
        <v>15944</v>
      </c>
      <c r="O28" s="103">
        <v>118</v>
      </c>
      <c r="P28" s="234">
        <v>4150</v>
      </c>
      <c r="Q28" s="236">
        <v>5</v>
      </c>
      <c r="R28" s="236">
        <v>40</v>
      </c>
      <c r="S28" s="238">
        <v>121</v>
      </c>
      <c r="T28" s="238">
        <v>50.5</v>
      </c>
      <c r="U28" s="103">
        <v>4</v>
      </c>
      <c r="V28" s="234" t="s">
        <v>451</v>
      </c>
      <c r="W28" s="103">
        <v>60</v>
      </c>
      <c r="X28" s="234" t="s">
        <v>56</v>
      </c>
      <c r="Y28" s="234" t="s">
        <v>443</v>
      </c>
      <c r="Z28" s="280" t="s">
        <v>600</v>
      </c>
      <c r="AA28" s="280"/>
      <c r="AB28" s="280"/>
      <c r="AC28" s="280"/>
      <c r="AD28" s="280" t="s">
        <v>610</v>
      </c>
      <c r="AE28" s="280"/>
      <c r="AF28" s="280" t="s">
        <v>595</v>
      </c>
      <c r="AG28" s="280" t="s">
        <v>583</v>
      </c>
      <c r="AH28" s="280" t="s">
        <v>596</v>
      </c>
      <c r="AI28" s="280"/>
      <c r="AJ28" s="280"/>
      <c r="AK28" s="234">
        <v>4956758</v>
      </c>
      <c r="AL28" s="234" t="s">
        <v>480</v>
      </c>
      <c r="AM28" s="234">
        <v>0.1</v>
      </c>
      <c r="AN28" s="234">
        <v>0.15</v>
      </c>
      <c r="AO28" s="234">
        <v>0</v>
      </c>
      <c r="AP28" s="234">
        <v>0</v>
      </c>
      <c r="AQ28" s="234"/>
      <c r="AR28" s="234" t="s">
        <v>504</v>
      </c>
      <c r="AS28" s="234">
        <v>0</v>
      </c>
      <c r="AT28" s="234">
        <v>73.289733501733906</v>
      </c>
      <c r="AU28" s="234" t="s">
        <v>448</v>
      </c>
      <c r="AV28" s="234">
        <v>1.2182482731530999</v>
      </c>
      <c r="AW28" s="234">
        <v>23.181457105167901</v>
      </c>
      <c r="AX28" s="234">
        <v>71.876288641343294</v>
      </c>
      <c r="AY28" s="234" t="b">
        <v>1</v>
      </c>
      <c r="AZ28" s="234">
        <v>44558.56318287037</v>
      </c>
      <c r="BA28" s="234">
        <v>44375.487175925926</v>
      </c>
      <c r="BB28" s="234">
        <v>44531</v>
      </c>
    </row>
    <row r="29" spans="1:54" x14ac:dyDescent="0.25">
      <c r="A29" s="234" t="s">
        <v>611</v>
      </c>
      <c r="B29" s="234" t="s">
        <v>456</v>
      </c>
      <c r="C29" s="235" t="s">
        <v>612</v>
      </c>
      <c r="D29" s="235" t="s">
        <v>611</v>
      </c>
      <c r="E29" s="234" t="s">
        <v>577</v>
      </c>
      <c r="F29" s="234" t="s">
        <v>613</v>
      </c>
      <c r="G29" s="234" t="s">
        <v>534</v>
      </c>
      <c r="H29" s="234" t="s">
        <v>579</v>
      </c>
      <c r="I29" s="234" t="s">
        <v>580</v>
      </c>
      <c r="J29" s="236">
        <v>341</v>
      </c>
      <c r="K29" s="129">
        <v>0.02</v>
      </c>
      <c r="L29" s="103">
        <v>1</v>
      </c>
      <c r="M29" s="237">
        <v>2400</v>
      </c>
      <c r="N29" s="236">
        <v>16505</v>
      </c>
      <c r="O29" s="103">
        <v>118</v>
      </c>
      <c r="P29" s="234">
        <v>4000</v>
      </c>
      <c r="Q29" s="236">
        <v>6</v>
      </c>
      <c r="R29" s="236">
        <v>40</v>
      </c>
      <c r="S29" s="238">
        <v>121</v>
      </c>
      <c r="T29" s="238">
        <v>50.5</v>
      </c>
      <c r="U29" s="103">
        <v>3.75</v>
      </c>
      <c r="V29" s="234" t="s">
        <v>451</v>
      </c>
      <c r="W29" s="103">
        <v>60</v>
      </c>
      <c r="X29" s="234" t="s">
        <v>56</v>
      </c>
      <c r="Y29" s="234" t="s">
        <v>443</v>
      </c>
      <c r="Z29" s="280" t="s">
        <v>593</v>
      </c>
      <c r="AA29" s="280"/>
      <c r="AB29" s="280"/>
      <c r="AC29" s="280"/>
      <c r="AD29" s="280" t="s">
        <v>594</v>
      </c>
      <c r="AE29" s="280"/>
      <c r="AF29" s="280" t="s">
        <v>595</v>
      </c>
      <c r="AG29" s="280" t="s">
        <v>583</v>
      </c>
      <c r="AH29" s="280" t="s">
        <v>596</v>
      </c>
      <c r="AI29" s="280"/>
      <c r="AJ29" s="280"/>
      <c r="AK29" s="234">
        <v>4956758</v>
      </c>
      <c r="AL29" s="234" t="s">
        <v>480</v>
      </c>
      <c r="AM29" s="234">
        <v>0.1</v>
      </c>
      <c r="AN29" s="234">
        <v>0.28999999999999998</v>
      </c>
      <c r="AO29" s="234">
        <v>0</v>
      </c>
      <c r="AP29" s="234">
        <v>0</v>
      </c>
      <c r="AQ29" s="234"/>
      <c r="AR29" s="234" t="s">
        <v>504</v>
      </c>
      <c r="AS29" s="234">
        <v>0</v>
      </c>
      <c r="AT29" s="234">
        <v>73.771003662981101</v>
      </c>
      <c r="AU29" s="234" t="s">
        <v>448</v>
      </c>
      <c r="AV29" s="234">
        <v>1.11346069572055</v>
      </c>
      <c r="AW29" s="234">
        <v>28.333334698725398</v>
      </c>
      <c r="AX29" s="234">
        <v>71.715954275226593</v>
      </c>
      <c r="AY29" s="234" t="b">
        <v>1</v>
      </c>
      <c r="AZ29" s="234">
        <v>44714.343993055554</v>
      </c>
      <c r="BA29" s="234">
        <v>44375.489340277774</v>
      </c>
      <c r="BB29" s="234">
        <v>44714.343969907408</v>
      </c>
    </row>
    <row r="30" spans="1:54" x14ac:dyDescent="0.25">
      <c r="A30" s="234" t="s">
        <v>614</v>
      </c>
      <c r="B30" s="234" t="s">
        <v>456</v>
      </c>
      <c r="C30" s="235" t="s">
        <v>615</v>
      </c>
      <c r="D30" s="235" t="s">
        <v>614</v>
      </c>
      <c r="E30" s="234" t="s">
        <v>577</v>
      </c>
      <c r="F30" s="234" t="s">
        <v>616</v>
      </c>
      <c r="G30" s="234" t="s">
        <v>534</v>
      </c>
      <c r="H30" s="234" t="s">
        <v>579</v>
      </c>
      <c r="I30" s="234" t="s">
        <v>580</v>
      </c>
      <c r="J30" s="236">
        <v>394</v>
      </c>
      <c r="K30" s="129">
        <v>0.02</v>
      </c>
      <c r="L30" s="103">
        <v>1</v>
      </c>
      <c r="M30" s="237">
        <v>2400</v>
      </c>
      <c r="N30" s="236">
        <v>21217</v>
      </c>
      <c r="O30" s="103">
        <v>118</v>
      </c>
      <c r="P30" s="234">
        <v>4400</v>
      </c>
      <c r="Q30" s="236">
        <v>4</v>
      </c>
      <c r="R30" s="236">
        <v>40</v>
      </c>
      <c r="S30" s="238">
        <v>130.5</v>
      </c>
      <c r="T30" s="238">
        <v>62.1</v>
      </c>
      <c r="U30" s="103">
        <v>3.5</v>
      </c>
      <c r="V30" s="234" t="s">
        <v>451</v>
      </c>
      <c r="W30" s="103">
        <v>60</v>
      </c>
      <c r="X30" s="234" t="s">
        <v>56</v>
      </c>
      <c r="Y30" s="234" t="s">
        <v>443</v>
      </c>
      <c r="Z30" s="280" t="s">
        <v>593</v>
      </c>
      <c r="AA30" s="280" t="s">
        <v>498</v>
      </c>
      <c r="AB30" s="280" t="s">
        <v>617</v>
      </c>
      <c r="AC30" s="280"/>
      <c r="AD30" s="280" t="s">
        <v>606</v>
      </c>
      <c r="AE30" s="280"/>
      <c r="AF30" s="280" t="s">
        <v>595</v>
      </c>
      <c r="AG30" s="280" t="s">
        <v>583</v>
      </c>
      <c r="AH30" s="280" t="s">
        <v>596</v>
      </c>
      <c r="AI30" s="280"/>
      <c r="AJ30" s="280"/>
      <c r="AK30" s="234">
        <v>4956758</v>
      </c>
      <c r="AL30" s="234" t="s">
        <v>480</v>
      </c>
      <c r="AM30" s="234">
        <v>0.1</v>
      </c>
      <c r="AN30" s="234">
        <v>0.15</v>
      </c>
      <c r="AO30" s="234">
        <v>0</v>
      </c>
      <c r="AP30" s="234">
        <v>0</v>
      </c>
      <c r="AQ30" s="234"/>
      <c r="AR30" s="234" t="s">
        <v>504</v>
      </c>
      <c r="AS30" s="234">
        <v>0</v>
      </c>
      <c r="AT30" s="234">
        <v>69.288792320960596</v>
      </c>
      <c r="AU30" s="234" t="s">
        <v>448</v>
      </c>
      <c r="AV30" s="234">
        <v>1.29713293815266</v>
      </c>
      <c r="AW30" s="234">
        <v>23.1853732990979</v>
      </c>
      <c r="AX30" s="234">
        <v>67.606064507451507</v>
      </c>
      <c r="AY30" s="234" t="b">
        <v>1</v>
      </c>
      <c r="AZ30" s="234">
        <v>44558.56318287037</v>
      </c>
      <c r="BA30" s="234">
        <v>44375.491701388892</v>
      </c>
      <c r="BB30" s="234">
        <v>44531</v>
      </c>
    </row>
    <row r="31" spans="1:54" x14ac:dyDescent="0.25">
      <c r="A31" s="234" t="s">
        <v>618</v>
      </c>
      <c r="B31" s="234" t="s">
        <v>456</v>
      </c>
      <c r="C31" s="235" t="s">
        <v>618</v>
      </c>
      <c r="D31" s="235" t="s">
        <v>618</v>
      </c>
      <c r="E31" s="234" t="s">
        <v>577</v>
      </c>
      <c r="F31" s="234" t="s">
        <v>619</v>
      </c>
      <c r="G31" s="234" t="s">
        <v>440</v>
      </c>
      <c r="H31" s="234" t="s">
        <v>579</v>
      </c>
      <c r="I31" s="234" t="s">
        <v>580</v>
      </c>
      <c r="J31" s="236">
        <v>394</v>
      </c>
      <c r="K31" s="129">
        <v>0.1</v>
      </c>
      <c r="L31" s="103">
        <v>1</v>
      </c>
      <c r="M31" s="237">
        <v>4000</v>
      </c>
      <c r="N31" s="236">
        <v>19580</v>
      </c>
      <c r="O31" s="103">
        <v>118</v>
      </c>
      <c r="P31" s="234">
        <v>6000</v>
      </c>
      <c r="Q31" s="236">
        <v>3.5</v>
      </c>
      <c r="R31" s="236">
        <v>100</v>
      </c>
      <c r="S31" s="238">
        <v>130.5</v>
      </c>
      <c r="T31" s="238">
        <v>64.099999999999994</v>
      </c>
      <c r="U31" s="103">
        <v>5</v>
      </c>
      <c r="V31" s="234" t="s">
        <v>451</v>
      </c>
      <c r="W31" s="103">
        <v>150</v>
      </c>
      <c r="X31" s="234" t="s">
        <v>56</v>
      </c>
      <c r="Y31" s="234" t="s">
        <v>443</v>
      </c>
      <c r="Z31" s="280" t="s">
        <v>620</v>
      </c>
      <c r="AA31" s="280" t="s">
        <v>621</v>
      </c>
      <c r="AB31" s="280"/>
      <c r="AC31" s="280"/>
      <c r="AD31" s="280" t="s">
        <v>621</v>
      </c>
      <c r="AE31" s="280" t="s">
        <v>621</v>
      </c>
      <c r="AF31" s="280" t="s">
        <v>595</v>
      </c>
      <c r="AG31" s="280"/>
      <c r="AH31" s="280" t="s">
        <v>621</v>
      </c>
      <c r="AI31" s="280"/>
      <c r="AJ31" s="280"/>
      <c r="AK31" s="234">
        <v>15</v>
      </c>
      <c r="AL31" s="234" t="s">
        <v>272</v>
      </c>
      <c r="AM31" s="234">
        <v>0.1</v>
      </c>
      <c r="AN31" s="234">
        <v>0</v>
      </c>
      <c r="AO31" s="234">
        <v>0</v>
      </c>
      <c r="AP31" s="234">
        <v>0</v>
      </c>
      <c r="AQ31" s="234"/>
      <c r="AR31" s="234" t="s">
        <v>622</v>
      </c>
      <c r="AS31" s="234">
        <v>0</v>
      </c>
      <c r="AT31" s="234">
        <v>82.098213757236394</v>
      </c>
      <c r="AU31" s="234" t="s">
        <v>448</v>
      </c>
      <c r="AV31" s="234">
        <v>1.0924649089832501</v>
      </c>
      <c r="AW31" s="234">
        <v>21.551699143360398</v>
      </c>
      <c r="AX31" s="234">
        <v>82.098213757236394</v>
      </c>
      <c r="AY31" s="234" t="b">
        <v>0</v>
      </c>
      <c r="AZ31" s="234">
        <v>44694.559282407405</v>
      </c>
      <c r="BA31" s="234">
        <v>44523.682523148149</v>
      </c>
      <c r="BB31" s="234">
        <v>44694.559259259258</v>
      </c>
    </row>
    <row r="32" spans="1:54" x14ac:dyDescent="0.25">
      <c r="A32" s="234" t="s">
        <v>623</v>
      </c>
      <c r="B32" s="234" t="s">
        <v>456</v>
      </c>
      <c r="C32" s="235" t="s">
        <v>615</v>
      </c>
      <c r="D32" s="235" t="s">
        <v>623</v>
      </c>
      <c r="E32" s="234" t="s">
        <v>577</v>
      </c>
      <c r="F32" s="234" t="s">
        <v>619</v>
      </c>
      <c r="G32" s="234" t="s">
        <v>534</v>
      </c>
      <c r="H32" s="234" t="s">
        <v>579</v>
      </c>
      <c r="I32" s="234" t="s">
        <v>580</v>
      </c>
      <c r="J32" s="236">
        <v>394</v>
      </c>
      <c r="K32" s="129">
        <v>0.02</v>
      </c>
      <c r="L32" s="103">
        <v>1</v>
      </c>
      <c r="M32" s="237">
        <v>2400</v>
      </c>
      <c r="N32" s="236">
        <v>19580</v>
      </c>
      <c r="O32" s="103">
        <v>118</v>
      </c>
      <c r="P32" s="234">
        <v>4400</v>
      </c>
      <c r="Q32" s="236">
        <v>4</v>
      </c>
      <c r="R32" s="236">
        <v>40</v>
      </c>
      <c r="S32" s="238">
        <v>130.5</v>
      </c>
      <c r="T32" s="238">
        <v>62.1</v>
      </c>
      <c r="U32" s="103">
        <v>3.5</v>
      </c>
      <c r="V32" s="234" t="s">
        <v>451</v>
      </c>
      <c r="W32" s="103">
        <v>60</v>
      </c>
      <c r="X32" s="234" t="s">
        <v>56</v>
      </c>
      <c r="Y32" s="234" t="s">
        <v>443</v>
      </c>
      <c r="Z32" s="280" t="s">
        <v>624</v>
      </c>
      <c r="AA32" s="280"/>
      <c r="AB32" s="280" t="s">
        <v>617</v>
      </c>
      <c r="AC32" s="280"/>
      <c r="AD32" s="280" t="s">
        <v>606</v>
      </c>
      <c r="AE32" s="280"/>
      <c r="AF32" s="280" t="s">
        <v>625</v>
      </c>
      <c r="AG32" s="280"/>
      <c r="AH32" s="280" t="s">
        <v>596</v>
      </c>
      <c r="AI32" s="280"/>
      <c r="AJ32" s="280"/>
      <c r="AK32" s="234">
        <v>15</v>
      </c>
      <c r="AL32" s="234" t="s">
        <v>272</v>
      </c>
      <c r="AM32" s="234">
        <v>0.1</v>
      </c>
      <c r="AN32" s="234">
        <v>0.15</v>
      </c>
      <c r="AO32" s="234">
        <v>0</v>
      </c>
      <c r="AP32" s="234">
        <v>0</v>
      </c>
      <c r="AQ32" s="234"/>
      <c r="AR32" s="234" t="s">
        <v>626</v>
      </c>
      <c r="AS32" s="234">
        <v>0</v>
      </c>
      <c r="AT32" s="234">
        <v>69.1027495967774</v>
      </c>
      <c r="AU32" s="234" t="s">
        <v>448</v>
      </c>
      <c r="AV32" s="234">
        <v>1.4077905788466201</v>
      </c>
      <c r="AW32" s="234">
        <v>21.394891222655101</v>
      </c>
      <c r="AX32" s="234">
        <v>62.389911064519097</v>
      </c>
      <c r="AY32" s="234" t="b">
        <v>1</v>
      </c>
      <c r="AZ32" s="234">
        <v>44558.564583333333</v>
      </c>
      <c r="BA32" s="234">
        <v>44531.317881944444</v>
      </c>
      <c r="BB32" s="234">
        <v>44531</v>
      </c>
    </row>
    <row r="33" spans="1:54" x14ac:dyDescent="0.25">
      <c r="A33" s="234" t="s">
        <v>627</v>
      </c>
      <c r="B33" s="234" t="s">
        <v>482</v>
      </c>
      <c r="C33" s="235" t="s">
        <v>628</v>
      </c>
      <c r="D33" s="235" t="s">
        <v>627</v>
      </c>
      <c r="E33" s="234" t="s">
        <v>577</v>
      </c>
      <c r="F33" s="234" t="s">
        <v>629</v>
      </c>
      <c r="G33" s="234" t="s">
        <v>534</v>
      </c>
      <c r="H33" s="234" t="s">
        <v>579</v>
      </c>
      <c r="I33" s="234" t="s">
        <v>580</v>
      </c>
      <c r="J33" s="236">
        <v>352</v>
      </c>
      <c r="K33" s="129">
        <v>0.03</v>
      </c>
      <c r="L33" s="103">
        <v>1</v>
      </c>
      <c r="M33" s="237">
        <v>2400</v>
      </c>
      <c r="N33" s="236">
        <v>15946</v>
      </c>
      <c r="O33" s="103">
        <v>118</v>
      </c>
      <c r="P33" s="234">
        <v>4400</v>
      </c>
      <c r="Q33" s="236">
        <v>5</v>
      </c>
      <c r="R33" s="236">
        <v>30</v>
      </c>
      <c r="S33" s="238">
        <v>120.95</v>
      </c>
      <c r="T33" s="238">
        <v>50.5</v>
      </c>
      <c r="U33" s="103">
        <v>3.35</v>
      </c>
      <c r="V33" s="234" t="s">
        <v>451</v>
      </c>
      <c r="W33" s="103">
        <v>60</v>
      </c>
      <c r="X33" s="234" t="s">
        <v>56</v>
      </c>
      <c r="Y33" s="234" t="s">
        <v>443</v>
      </c>
      <c r="Z33" s="280" t="s">
        <v>630</v>
      </c>
      <c r="AA33" s="280"/>
      <c r="AB33" s="280"/>
      <c r="AC33" s="280"/>
      <c r="AD33" s="280" t="s">
        <v>631</v>
      </c>
      <c r="AE33" s="280"/>
      <c r="AF33" s="280"/>
      <c r="AG33" s="280"/>
      <c r="AH33" s="280" t="s">
        <v>632</v>
      </c>
      <c r="AI33" s="280"/>
      <c r="AJ33" s="280"/>
      <c r="AK33" s="234">
        <v>15</v>
      </c>
      <c r="AL33" s="234" t="s">
        <v>272</v>
      </c>
      <c r="AM33" s="234">
        <v>0.1</v>
      </c>
      <c r="AN33" s="234">
        <v>0.28999999999999998</v>
      </c>
      <c r="AO33" s="234">
        <v>0</v>
      </c>
      <c r="AP33" s="234">
        <v>0</v>
      </c>
      <c r="AQ33" s="234"/>
      <c r="AR33" s="234" t="s">
        <v>463</v>
      </c>
      <c r="AS33" s="234">
        <v>0</v>
      </c>
      <c r="AT33" s="234">
        <v>77.884702692794093</v>
      </c>
      <c r="AU33" s="234" t="s">
        <v>448</v>
      </c>
      <c r="AV33" s="234">
        <v>1.24069266482562</v>
      </c>
      <c r="AW33" s="234">
        <v>24.206289312248099</v>
      </c>
      <c r="AX33" s="234">
        <v>76.215744777948501</v>
      </c>
      <c r="AY33" s="234" t="b">
        <v>1</v>
      </c>
      <c r="AZ33" s="234">
        <v>44720.484305555554</v>
      </c>
      <c r="BA33" s="234">
        <v>44684.361655092594</v>
      </c>
      <c r="BB33" s="234">
        <v>44720.484293981484</v>
      </c>
    </row>
    <row r="34" spans="1:54" x14ac:dyDescent="0.25">
      <c r="A34" s="234" t="s">
        <v>633</v>
      </c>
      <c r="B34" s="234" t="s">
        <v>482</v>
      </c>
      <c r="C34" s="235" t="s">
        <v>634</v>
      </c>
      <c r="D34" s="235" t="s">
        <v>633</v>
      </c>
      <c r="E34" s="234" t="s">
        <v>577</v>
      </c>
      <c r="F34" s="234" t="s">
        <v>635</v>
      </c>
      <c r="G34" s="234" t="s">
        <v>534</v>
      </c>
      <c r="H34" s="234" t="s">
        <v>579</v>
      </c>
      <c r="I34" s="234" t="s">
        <v>580</v>
      </c>
      <c r="J34" s="236">
        <v>341</v>
      </c>
      <c r="K34" s="129">
        <v>0.03</v>
      </c>
      <c r="L34" s="103">
        <v>1</v>
      </c>
      <c r="M34" s="237">
        <v>2400</v>
      </c>
      <c r="N34" s="236">
        <v>16505</v>
      </c>
      <c r="O34" s="103">
        <v>118</v>
      </c>
      <c r="P34" s="234">
        <v>4200</v>
      </c>
      <c r="Q34" s="236">
        <v>5</v>
      </c>
      <c r="R34" s="236">
        <v>30</v>
      </c>
      <c r="S34" s="238">
        <v>120.95</v>
      </c>
      <c r="T34" s="238">
        <v>50.5</v>
      </c>
      <c r="U34" s="103">
        <v>3.35</v>
      </c>
      <c r="V34" s="234" t="s">
        <v>451</v>
      </c>
      <c r="W34" s="103">
        <v>60</v>
      </c>
      <c r="X34" s="234" t="s">
        <v>56</v>
      </c>
      <c r="Y34" s="234" t="s">
        <v>443</v>
      </c>
      <c r="Z34" s="280" t="s">
        <v>630</v>
      </c>
      <c r="AA34" s="280"/>
      <c r="AB34" s="280"/>
      <c r="AC34" s="280"/>
      <c r="AD34" s="280" t="s">
        <v>636</v>
      </c>
      <c r="AE34" s="280"/>
      <c r="AF34" s="280"/>
      <c r="AG34" s="280"/>
      <c r="AH34" s="280" t="s">
        <v>632</v>
      </c>
      <c r="AI34" s="280"/>
      <c r="AJ34" s="280"/>
      <c r="AK34" s="234">
        <v>15</v>
      </c>
      <c r="AL34" s="234" t="s">
        <v>272</v>
      </c>
      <c r="AM34" s="234">
        <v>0.1</v>
      </c>
      <c r="AN34" s="234">
        <v>0.28999999999999998</v>
      </c>
      <c r="AO34" s="234">
        <v>0</v>
      </c>
      <c r="AP34" s="234">
        <v>0</v>
      </c>
      <c r="AQ34" s="234"/>
      <c r="AR34" s="234" t="s">
        <v>463</v>
      </c>
      <c r="AS34" s="234">
        <v>0</v>
      </c>
      <c r="AT34" s="234">
        <v>77.119570434954696</v>
      </c>
      <c r="AU34" s="234" t="s">
        <v>448</v>
      </c>
      <c r="AV34" s="234">
        <v>1.2416663414878399</v>
      </c>
      <c r="AW34" s="234">
        <v>24.725472696621001</v>
      </c>
      <c r="AX34" s="234">
        <v>75.301751988987903</v>
      </c>
      <c r="AY34" s="234" t="b">
        <v>1</v>
      </c>
      <c r="AZ34" s="234">
        <v>44720.486550925925</v>
      </c>
      <c r="BA34" s="234">
        <v>44684.36273148148</v>
      </c>
      <c r="BB34" s="234">
        <v>44720.486539351848</v>
      </c>
    </row>
    <row r="35" spans="1:54" x14ac:dyDescent="0.25">
      <c r="A35" s="234" t="s">
        <v>637</v>
      </c>
      <c r="B35" s="234" t="s">
        <v>638</v>
      </c>
      <c r="C35" s="235" t="s">
        <v>639</v>
      </c>
      <c r="D35" s="235" t="s">
        <v>637</v>
      </c>
      <c r="E35" s="234" t="s">
        <v>577</v>
      </c>
      <c r="F35" s="234" t="s">
        <v>640</v>
      </c>
      <c r="G35" s="234" t="s">
        <v>534</v>
      </c>
      <c r="H35" s="234"/>
      <c r="I35" s="234" t="s">
        <v>580</v>
      </c>
      <c r="J35" s="236">
        <v>375</v>
      </c>
      <c r="K35" s="129"/>
      <c r="L35" s="103">
        <v>1</v>
      </c>
      <c r="M35" s="237">
        <v>2400</v>
      </c>
      <c r="N35" s="236">
        <v>19616</v>
      </c>
      <c r="O35" s="103">
        <v>118</v>
      </c>
      <c r="P35" s="234"/>
      <c r="Q35" s="236">
        <v>4</v>
      </c>
      <c r="R35" s="236"/>
      <c r="S35" s="238">
        <v>120.95</v>
      </c>
      <c r="T35" s="238">
        <v>62.1</v>
      </c>
      <c r="U35" s="103">
        <v>0</v>
      </c>
      <c r="V35" s="234" t="s">
        <v>451</v>
      </c>
      <c r="W35" s="103">
        <v>60</v>
      </c>
      <c r="X35" s="234" t="s">
        <v>56</v>
      </c>
      <c r="Y35" s="234" t="s">
        <v>443</v>
      </c>
      <c r="Z35" s="280" t="s">
        <v>630</v>
      </c>
      <c r="AA35" s="280" t="s">
        <v>641</v>
      </c>
      <c r="AB35" s="280"/>
      <c r="AC35" s="280"/>
      <c r="AD35" s="280"/>
      <c r="AE35" s="280"/>
      <c r="AF35" s="280"/>
      <c r="AG35" s="280"/>
      <c r="AH35" s="280"/>
      <c r="AI35" s="280"/>
      <c r="AJ35" s="280"/>
      <c r="AK35" s="234">
        <v>15</v>
      </c>
      <c r="AL35" s="234" t="s">
        <v>272</v>
      </c>
      <c r="AM35" s="234">
        <v>0.1</v>
      </c>
      <c r="AN35" s="234"/>
      <c r="AO35" s="234">
        <v>0</v>
      </c>
      <c r="AP35" s="234">
        <v>0</v>
      </c>
      <c r="AQ35" s="234"/>
      <c r="AR35" s="234" t="s">
        <v>447</v>
      </c>
      <c r="AS35" s="234">
        <v>0</v>
      </c>
      <c r="AT35" s="234"/>
      <c r="AU35" s="234" t="s">
        <v>448</v>
      </c>
      <c r="AV35" s="234"/>
      <c r="AW35" s="234">
        <v>0</v>
      </c>
      <c r="AX35" s="234"/>
      <c r="AY35" s="234" t="b">
        <v>0</v>
      </c>
      <c r="AZ35" s="234">
        <v>44690.633009259262</v>
      </c>
      <c r="BA35" s="234">
        <v>44684.363113425927</v>
      </c>
      <c r="BB35" s="234"/>
    </row>
    <row r="36" spans="1:54" x14ac:dyDescent="0.25">
      <c r="A36" s="234" t="s">
        <v>642</v>
      </c>
      <c r="B36" s="234" t="s">
        <v>638</v>
      </c>
      <c r="C36" s="235" t="s">
        <v>643</v>
      </c>
      <c r="D36" s="235" t="s">
        <v>642</v>
      </c>
      <c r="E36" s="234" t="s">
        <v>577</v>
      </c>
      <c r="F36" s="234" t="s">
        <v>644</v>
      </c>
      <c r="G36" s="234" t="s">
        <v>534</v>
      </c>
      <c r="H36" s="234"/>
      <c r="I36" s="234" t="s">
        <v>580</v>
      </c>
      <c r="J36" s="236">
        <v>364</v>
      </c>
      <c r="K36" s="129"/>
      <c r="L36" s="103">
        <v>1</v>
      </c>
      <c r="M36" s="237">
        <v>2400</v>
      </c>
      <c r="N36" s="236">
        <v>20296</v>
      </c>
      <c r="O36" s="103">
        <v>118</v>
      </c>
      <c r="P36" s="234"/>
      <c r="Q36" s="236">
        <v>4</v>
      </c>
      <c r="R36" s="236"/>
      <c r="S36" s="238">
        <v>120.95</v>
      </c>
      <c r="T36" s="238">
        <v>62.1</v>
      </c>
      <c r="U36" s="103">
        <v>0</v>
      </c>
      <c r="V36" s="234" t="s">
        <v>451</v>
      </c>
      <c r="W36" s="103">
        <v>60</v>
      </c>
      <c r="X36" s="234" t="s">
        <v>56</v>
      </c>
      <c r="Y36" s="234" t="s">
        <v>443</v>
      </c>
      <c r="Z36" s="280" t="s">
        <v>630</v>
      </c>
      <c r="AA36" s="280" t="s">
        <v>641</v>
      </c>
      <c r="AB36" s="280"/>
      <c r="AC36" s="280"/>
      <c r="AD36" s="280"/>
      <c r="AE36" s="280"/>
      <c r="AF36" s="280"/>
      <c r="AG36" s="280"/>
      <c r="AH36" s="280"/>
      <c r="AI36" s="280"/>
      <c r="AJ36" s="280"/>
      <c r="AK36" s="234">
        <v>15</v>
      </c>
      <c r="AL36" s="234" t="s">
        <v>272</v>
      </c>
      <c r="AM36" s="234">
        <v>0.1</v>
      </c>
      <c r="AN36" s="234"/>
      <c r="AO36" s="234">
        <v>0</v>
      </c>
      <c r="AP36" s="234">
        <v>0</v>
      </c>
      <c r="AQ36" s="234"/>
      <c r="AR36" s="234" t="s">
        <v>447</v>
      </c>
      <c r="AS36" s="234">
        <v>0</v>
      </c>
      <c r="AT36" s="234"/>
      <c r="AU36" s="234" t="s">
        <v>448</v>
      </c>
      <c r="AV36" s="234"/>
      <c r="AW36" s="234">
        <v>0</v>
      </c>
      <c r="AX36" s="234"/>
      <c r="AY36" s="234" t="b">
        <v>0</v>
      </c>
      <c r="AZ36" s="234">
        <v>44690.633472222224</v>
      </c>
      <c r="BA36" s="234">
        <v>44684.363518518519</v>
      </c>
      <c r="BB36" s="234"/>
    </row>
    <row r="37" spans="1:54" x14ac:dyDescent="0.25">
      <c r="A37" s="234" t="s">
        <v>645</v>
      </c>
      <c r="B37" s="234" t="s">
        <v>482</v>
      </c>
      <c r="C37" s="235" t="s">
        <v>646</v>
      </c>
      <c r="D37" s="235" t="s">
        <v>645</v>
      </c>
      <c r="E37" s="234" t="s">
        <v>577</v>
      </c>
      <c r="F37" s="234" t="s">
        <v>647</v>
      </c>
      <c r="G37" s="234" t="s">
        <v>534</v>
      </c>
      <c r="H37" s="234" t="s">
        <v>579</v>
      </c>
      <c r="I37" s="234" t="s">
        <v>580</v>
      </c>
      <c r="J37" s="236">
        <v>372</v>
      </c>
      <c r="K37" s="129">
        <v>0.03</v>
      </c>
      <c r="L37" s="103">
        <v>1</v>
      </c>
      <c r="M37" s="237">
        <v>2400</v>
      </c>
      <c r="N37" s="236">
        <v>17250</v>
      </c>
      <c r="O37" s="103">
        <v>118</v>
      </c>
      <c r="P37" s="234">
        <v>4000</v>
      </c>
      <c r="Q37" s="236">
        <v>5</v>
      </c>
      <c r="R37" s="236">
        <v>30</v>
      </c>
      <c r="S37" s="238">
        <v>130.5</v>
      </c>
      <c r="T37" s="238">
        <v>50.5</v>
      </c>
      <c r="U37" s="103">
        <v>3.35</v>
      </c>
      <c r="V37" s="234" t="s">
        <v>451</v>
      </c>
      <c r="W37" s="103">
        <v>60</v>
      </c>
      <c r="X37" s="234" t="s">
        <v>56</v>
      </c>
      <c r="Y37" s="234" t="s">
        <v>443</v>
      </c>
      <c r="Z37" s="280" t="s">
        <v>630</v>
      </c>
      <c r="AA37" s="280"/>
      <c r="AB37" s="280"/>
      <c r="AC37" s="280"/>
      <c r="AD37" s="280" t="s">
        <v>648</v>
      </c>
      <c r="AE37" s="280"/>
      <c r="AF37" s="280"/>
      <c r="AG37" s="280"/>
      <c r="AH37" s="280" t="s">
        <v>632</v>
      </c>
      <c r="AI37" s="280"/>
      <c r="AJ37" s="280"/>
      <c r="AK37" s="234">
        <v>15</v>
      </c>
      <c r="AL37" s="234" t="s">
        <v>272</v>
      </c>
      <c r="AM37" s="234">
        <v>0.1</v>
      </c>
      <c r="AN37" s="234">
        <v>0.28999999999999998</v>
      </c>
      <c r="AO37" s="234">
        <v>0</v>
      </c>
      <c r="AP37" s="234">
        <v>0</v>
      </c>
      <c r="AQ37" s="234"/>
      <c r="AR37" s="234" t="s">
        <v>463</v>
      </c>
      <c r="AS37" s="234">
        <v>0</v>
      </c>
      <c r="AT37" s="234">
        <v>76.315840191532999</v>
      </c>
      <c r="AU37" s="234" t="s">
        <v>448</v>
      </c>
      <c r="AV37" s="234">
        <v>1.22892210862054</v>
      </c>
      <c r="AW37" s="234">
        <v>25.474892442246901</v>
      </c>
      <c r="AX37" s="234">
        <v>74.953057330969898</v>
      </c>
      <c r="AY37" s="234" t="b">
        <v>1</v>
      </c>
      <c r="AZ37" s="234">
        <v>44720.490104166667</v>
      </c>
      <c r="BA37" s="234">
        <v>44684.363993055558</v>
      </c>
      <c r="BB37" s="234">
        <v>44720.490104166667</v>
      </c>
    </row>
    <row r="38" spans="1:54" x14ac:dyDescent="0.25">
      <c r="A38" s="234" t="s">
        <v>649</v>
      </c>
      <c r="B38" s="234" t="s">
        <v>482</v>
      </c>
      <c r="C38" s="235" t="s">
        <v>650</v>
      </c>
      <c r="D38" s="235" t="s">
        <v>649</v>
      </c>
      <c r="E38" s="234" t="s">
        <v>577</v>
      </c>
      <c r="F38" s="234" t="s">
        <v>651</v>
      </c>
      <c r="G38" s="234" t="s">
        <v>534</v>
      </c>
      <c r="H38" s="234" t="s">
        <v>579</v>
      </c>
      <c r="I38" s="234" t="s">
        <v>580</v>
      </c>
      <c r="J38" s="236">
        <v>360</v>
      </c>
      <c r="K38" s="129">
        <v>0.03</v>
      </c>
      <c r="L38" s="103">
        <v>1</v>
      </c>
      <c r="M38" s="237">
        <v>2400</v>
      </c>
      <c r="N38" s="236">
        <v>17809</v>
      </c>
      <c r="O38" s="103">
        <v>118</v>
      </c>
      <c r="P38" s="234">
        <v>5700</v>
      </c>
      <c r="Q38" s="236">
        <v>4.5</v>
      </c>
      <c r="R38" s="236">
        <v>30</v>
      </c>
      <c r="S38" s="238">
        <v>130.5</v>
      </c>
      <c r="T38" s="238">
        <v>50.5</v>
      </c>
      <c r="U38" s="103">
        <v>3.35</v>
      </c>
      <c r="V38" s="234" t="s">
        <v>451</v>
      </c>
      <c r="W38" s="103">
        <v>60</v>
      </c>
      <c r="X38" s="234" t="s">
        <v>56</v>
      </c>
      <c r="Y38" s="234" t="s">
        <v>443</v>
      </c>
      <c r="Z38" s="280" t="s">
        <v>630</v>
      </c>
      <c r="AA38" s="280"/>
      <c r="AB38" s="280"/>
      <c r="AC38" s="280"/>
      <c r="AD38" s="280" t="s">
        <v>652</v>
      </c>
      <c r="AE38" s="280"/>
      <c r="AF38" s="280"/>
      <c r="AG38" s="280"/>
      <c r="AH38" s="280" t="s">
        <v>632</v>
      </c>
      <c r="AI38" s="280"/>
      <c r="AJ38" s="280"/>
      <c r="AK38" s="234">
        <v>15</v>
      </c>
      <c r="AL38" s="234" t="s">
        <v>272</v>
      </c>
      <c r="AM38" s="234">
        <v>0.1</v>
      </c>
      <c r="AN38" s="234">
        <v>0.28999999999999998</v>
      </c>
      <c r="AO38" s="234">
        <v>0</v>
      </c>
      <c r="AP38" s="234">
        <v>0</v>
      </c>
      <c r="AQ38" s="234"/>
      <c r="AR38" s="234" t="s">
        <v>463</v>
      </c>
      <c r="AS38" s="234">
        <v>0</v>
      </c>
      <c r="AT38" s="234">
        <v>75.453094791518296</v>
      </c>
      <c r="AU38" s="234" t="s">
        <v>448</v>
      </c>
      <c r="AV38" s="234">
        <v>1.30167546276841</v>
      </c>
      <c r="AW38" s="234">
        <v>23.552923561705398</v>
      </c>
      <c r="AX38" s="234">
        <v>73.512872354022093</v>
      </c>
      <c r="AY38" s="234" t="b">
        <v>1</v>
      </c>
      <c r="AZ38" s="234">
        <v>44720.490844907406</v>
      </c>
      <c r="BA38" s="234">
        <v>44684.364768518521</v>
      </c>
      <c r="BB38" s="234">
        <v>44720.490833333337</v>
      </c>
    </row>
    <row r="39" spans="1:54" x14ac:dyDescent="0.25">
      <c r="A39" s="234" t="s">
        <v>653</v>
      </c>
      <c r="B39" s="234" t="s">
        <v>482</v>
      </c>
      <c r="C39" s="235" t="s">
        <v>654</v>
      </c>
      <c r="D39" s="235" t="s">
        <v>653</v>
      </c>
      <c r="E39" s="234" t="s">
        <v>577</v>
      </c>
      <c r="F39" s="234" t="s">
        <v>655</v>
      </c>
      <c r="G39" s="234" t="s">
        <v>534</v>
      </c>
      <c r="H39" s="234" t="s">
        <v>579</v>
      </c>
      <c r="I39" s="234" t="s">
        <v>580</v>
      </c>
      <c r="J39" s="236">
        <v>394</v>
      </c>
      <c r="K39" s="129">
        <v>0.03</v>
      </c>
      <c r="L39" s="103">
        <v>1</v>
      </c>
      <c r="M39" s="237">
        <v>2400</v>
      </c>
      <c r="N39" s="236">
        <v>21217</v>
      </c>
      <c r="O39" s="103">
        <v>118</v>
      </c>
      <c r="P39" s="234">
        <v>4600</v>
      </c>
      <c r="Q39" s="236">
        <v>4</v>
      </c>
      <c r="R39" s="236">
        <v>30</v>
      </c>
      <c r="S39" s="238">
        <v>130.5</v>
      </c>
      <c r="T39" s="238">
        <v>62.1</v>
      </c>
      <c r="U39" s="103">
        <v>3.1</v>
      </c>
      <c r="V39" s="234" t="s">
        <v>451</v>
      </c>
      <c r="W39" s="103">
        <v>60</v>
      </c>
      <c r="X39" s="234" t="s">
        <v>56</v>
      </c>
      <c r="Y39" s="234" t="s">
        <v>443</v>
      </c>
      <c r="Z39" s="280" t="s">
        <v>630</v>
      </c>
      <c r="AA39" s="280" t="s">
        <v>656</v>
      </c>
      <c r="AB39" s="280"/>
      <c r="AC39" s="280"/>
      <c r="AD39" s="280" t="s">
        <v>657</v>
      </c>
      <c r="AE39" s="280"/>
      <c r="AF39" s="280"/>
      <c r="AG39" s="280"/>
      <c r="AH39" s="280" t="s">
        <v>632</v>
      </c>
      <c r="AI39" s="280"/>
      <c r="AJ39" s="280"/>
      <c r="AK39" s="234">
        <v>15</v>
      </c>
      <c r="AL39" s="234" t="s">
        <v>272</v>
      </c>
      <c r="AM39" s="234">
        <v>0.1</v>
      </c>
      <c r="AN39" s="234">
        <v>0.28999999999999998</v>
      </c>
      <c r="AO39" s="234">
        <v>0</v>
      </c>
      <c r="AP39" s="234">
        <v>0</v>
      </c>
      <c r="AQ39" s="234"/>
      <c r="AR39" s="234" t="s">
        <v>463</v>
      </c>
      <c r="AS39" s="234">
        <v>0</v>
      </c>
      <c r="AT39" s="234">
        <v>73.026342742030806</v>
      </c>
      <c r="AU39" s="234" t="s">
        <v>448</v>
      </c>
      <c r="AV39" s="234">
        <v>1.3386033313677499</v>
      </c>
      <c r="AW39" s="234">
        <v>23.997371181487701</v>
      </c>
      <c r="AX39" s="234">
        <v>70.679067439608403</v>
      </c>
      <c r="AY39" s="234" t="b">
        <v>1</v>
      </c>
      <c r="AZ39" s="234">
        <v>44720.492152777777</v>
      </c>
      <c r="BA39" s="234">
        <v>44684.365115740744</v>
      </c>
      <c r="BB39" s="234">
        <v>44720.492129629631</v>
      </c>
    </row>
    <row r="40" spans="1:54" x14ac:dyDescent="0.25">
      <c r="A40" s="234" t="s">
        <v>658</v>
      </c>
      <c r="B40" s="234" t="s">
        <v>482</v>
      </c>
      <c r="C40" s="235" t="s">
        <v>659</v>
      </c>
      <c r="D40" s="235" t="s">
        <v>658</v>
      </c>
      <c r="E40" s="234" t="s">
        <v>577</v>
      </c>
      <c r="F40" s="234" t="s">
        <v>660</v>
      </c>
      <c r="G40" s="234" t="s">
        <v>534</v>
      </c>
      <c r="H40" s="234" t="s">
        <v>579</v>
      </c>
      <c r="I40" s="234" t="s">
        <v>580</v>
      </c>
      <c r="J40" s="236">
        <v>383</v>
      </c>
      <c r="K40" s="129">
        <v>0.03</v>
      </c>
      <c r="L40" s="103">
        <v>1</v>
      </c>
      <c r="M40" s="237">
        <v>2400</v>
      </c>
      <c r="N40" s="236">
        <v>21897</v>
      </c>
      <c r="O40" s="103">
        <v>118</v>
      </c>
      <c r="P40" s="234">
        <v>4400</v>
      </c>
      <c r="Q40" s="236">
        <v>4</v>
      </c>
      <c r="R40" s="236">
        <v>30</v>
      </c>
      <c r="S40" s="238">
        <v>130.5</v>
      </c>
      <c r="T40" s="238">
        <v>62.1</v>
      </c>
      <c r="U40" s="103">
        <v>3.1</v>
      </c>
      <c r="V40" s="234" t="s">
        <v>451</v>
      </c>
      <c r="W40" s="103">
        <v>60</v>
      </c>
      <c r="X40" s="234" t="s">
        <v>56</v>
      </c>
      <c r="Y40" s="234" t="s">
        <v>443</v>
      </c>
      <c r="Z40" s="280" t="s">
        <v>630</v>
      </c>
      <c r="AA40" s="280" t="s">
        <v>661</v>
      </c>
      <c r="AB40" s="280"/>
      <c r="AC40" s="280"/>
      <c r="AD40" s="280" t="s">
        <v>662</v>
      </c>
      <c r="AE40" s="280"/>
      <c r="AF40" s="280"/>
      <c r="AG40" s="280"/>
      <c r="AH40" s="280" t="s">
        <v>632</v>
      </c>
      <c r="AI40" s="280"/>
      <c r="AJ40" s="280"/>
      <c r="AK40" s="234">
        <v>15</v>
      </c>
      <c r="AL40" s="234" t="s">
        <v>272</v>
      </c>
      <c r="AM40" s="234">
        <v>0.1</v>
      </c>
      <c r="AN40" s="234">
        <v>0.28999999999999998</v>
      </c>
      <c r="AO40" s="234">
        <v>0</v>
      </c>
      <c r="AP40" s="234">
        <v>0</v>
      </c>
      <c r="AQ40" s="234"/>
      <c r="AR40" s="234" t="s">
        <v>463</v>
      </c>
      <c r="AS40" s="234">
        <v>0</v>
      </c>
      <c r="AT40" s="234">
        <v>72.196565254365495</v>
      </c>
      <c r="AU40" s="234" t="s">
        <v>448</v>
      </c>
      <c r="AV40" s="234">
        <v>1.34439804464603</v>
      </c>
      <c r="AW40" s="234">
        <v>24.405718317861901</v>
      </c>
      <c r="AX40" s="234">
        <v>69.772823420826001</v>
      </c>
      <c r="AY40" s="234" t="b">
        <v>1</v>
      </c>
      <c r="AZ40" s="234">
        <v>44720.493645833332</v>
      </c>
      <c r="BA40" s="234">
        <v>44684.36546296296</v>
      </c>
      <c r="BB40" s="234">
        <v>44720.493645833332</v>
      </c>
    </row>
    <row r="41" spans="1:54" x14ac:dyDescent="0.25">
      <c r="A41" s="234" t="s">
        <v>663</v>
      </c>
      <c r="B41" s="234" t="s">
        <v>456</v>
      </c>
      <c r="C41" s="235" t="s">
        <v>628</v>
      </c>
      <c r="D41" s="235" t="s">
        <v>663</v>
      </c>
      <c r="E41" s="234" t="s">
        <v>577</v>
      </c>
      <c r="F41" s="234" t="s">
        <v>629</v>
      </c>
      <c r="G41" s="234" t="s">
        <v>440</v>
      </c>
      <c r="H41" s="234" t="s">
        <v>579</v>
      </c>
      <c r="I41" s="234" t="s">
        <v>580</v>
      </c>
      <c r="J41" s="236">
        <v>352</v>
      </c>
      <c r="K41" s="129">
        <v>0.08</v>
      </c>
      <c r="L41" s="103">
        <v>1</v>
      </c>
      <c r="M41" s="237">
        <v>3000</v>
      </c>
      <c r="N41" s="236">
        <v>15946</v>
      </c>
      <c r="O41" s="103">
        <v>118</v>
      </c>
      <c r="P41" s="234">
        <v>6000</v>
      </c>
      <c r="Q41" s="236">
        <v>5.5</v>
      </c>
      <c r="R41" s="236">
        <v>80</v>
      </c>
      <c r="S41" s="238">
        <v>120.95</v>
      </c>
      <c r="T41" s="238">
        <v>50.5</v>
      </c>
      <c r="U41" s="103">
        <v>5.5</v>
      </c>
      <c r="V41" s="234" t="s">
        <v>451</v>
      </c>
      <c r="W41" s="103">
        <v>60</v>
      </c>
      <c r="X41" s="234" t="s">
        <v>56</v>
      </c>
      <c r="Y41" s="234" t="s">
        <v>443</v>
      </c>
      <c r="Z41" s="280" t="s">
        <v>630</v>
      </c>
      <c r="AA41" s="280"/>
      <c r="AB41" s="280"/>
      <c r="AC41" s="280"/>
      <c r="AD41" s="280" t="s">
        <v>664</v>
      </c>
      <c r="AE41" s="280"/>
      <c r="AF41" s="280" t="s">
        <v>665</v>
      </c>
      <c r="AG41" s="280"/>
      <c r="AH41" s="280"/>
      <c r="AI41" s="280"/>
      <c r="AJ41" s="280"/>
      <c r="AK41" s="234">
        <v>15</v>
      </c>
      <c r="AL41" s="234" t="s">
        <v>272</v>
      </c>
      <c r="AM41" s="234">
        <v>0.1</v>
      </c>
      <c r="AN41" s="234">
        <v>0</v>
      </c>
      <c r="AO41" s="234">
        <v>0</v>
      </c>
      <c r="AP41" s="234">
        <v>0</v>
      </c>
      <c r="AQ41" s="234"/>
      <c r="AR41" s="234" t="s">
        <v>463</v>
      </c>
      <c r="AS41" s="234">
        <v>0</v>
      </c>
      <c r="AT41" s="234">
        <v>80.694294107377701</v>
      </c>
      <c r="AU41" s="234" t="s">
        <v>448</v>
      </c>
      <c r="AV41" s="234">
        <v>1.1764967689075101</v>
      </c>
      <c r="AW41" s="234">
        <v>26.7057339063971</v>
      </c>
      <c r="AX41" s="234">
        <v>66.860986546112997</v>
      </c>
      <c r="AY41" s="234" t="b">
        <v>0</v>
      </c>
      <c r="AZ41" s="234">
        <v>44698.557581018518</v>
      </c>
      <c r="BA41" s="234">
        <v>44685.627800925926</v>
      </c>
      <c r="BB41" s="234">
        <v>44698.557581018518</v>
      </c>
    </row>
    <row r="42" spans="1:54" x14ac:dyDescent="0.25">
      <c r="A42" s="234" t="s">
        <v>666</v>
      </c>
      <c r="B42" s="234" t="s">
        <v>456</v>
      </c>
      <c r="C42" s="235" t="s">
        <v>634</v>
      </c>
      <c r="D42" s="235" t="s">
        <v>666</v>
      </c>
      <c r="E42" s="234" t="s">
        <v>577</v>
      </c>
      <c r="F42" s="234" t="s">
        <v>635</v>
      </c>
      <c r="G42" s="234" t="s">
        <v>440</v>
      </c>
      <c r="H42" s="234" t="s">
        <v>579</v>
      </c>
      <c r="I42" s="234" t="s">
        <v>580</v>
      </c>
      <c r="J42" s="236">
        <v>341</v>
      </c>
      <c r="K42" s="129">
        <v>0.08</v>
      </c>
      <c r="L42" s="103">
        <v>1</v>
      </c>
      <c r="M42" s="237">
        <v>3000</v>
      </c>
      <c r="N42" s="236">
        <v>16505</v>
      </c>
      <c r="O42" s="103">
        <v>118</v>
      </c>
      <c r="P42" s="234">
        <v>6000</v>
      </c>
      <c r="Q42" s="236">
        <v>5.2</v>
      </c>
      <c r="R42" s="236">
        <v>80</v>
      </c>
      <c r="S42" s="238">
        <v>120.95</v>
      </c>
      <c r="T42" s="238">
        <v>50.5</v>
      </c>
      <c r="U42" s="103">
        <v>5.5</v>
      </c>
      <c r="V42" s="234" t="s">
        <v>451</v>
      </c>
      <c r="W42" s="103">
        <v>60</v>
      </c>
      <c r="X42" s="234" t="s">
        <v>56</v>
      </c>
      <c r="Y42" s="234" t="s">
        <v>443</v>
      </c>
      <c r="Z42" s="280" t="s">
        <v>630</v>
      </c>
      <c r="AA42" s="280"/>
      <c r="AB42" s="280"/>
      <c r="AC42" s="280"/>
      <c r="AD42" s="280" t="s">
        <v>664</v>
      </c>
      <c r="AE42" s="280"/>
      <c r="AF42" s="280" t="s">
        <v>667</v>
      </c>
      <c r="AG42" s="280"/>
      <c r="AH42" s="280"/>
      <c r="AI42" s="280"/>
      <c r="AJ42" s="280"/>
      <c r="AK42" s="234">
        <v>15</v>
      </c>
      <c r="AL42" s="234" t="s">
        <v>272</v>
      </c>
      <c r="AM42" s="234">
        <v>0.1</v>
      </c>
      <c r="AN42" s="234">
        <v>0</v>
      </c>
      <c r="AO42" s="234">
        <v>0</v>
      </c>
      <c r="AP42" s="234">
        <v>0</v>
      </c>
      <c r="AQ42" s="234"/>
      <c r="AR42" s="234" t="s">
        <v>463</v>
      </c>
      <c r="AS42" s="234">
        <v>0</v>
      </c>
      <c r="AT42" s="234">
        <v>80.738994947585198</v>
      </c>
      <c r="AU42" s="234" t="s">
        <v>448</v>
      </c>
      <c r="AV42" s="234">
        <v>1.1852314265599599</v>
      </c>
      <c r="AW42" s="234">
        <v>26.310688734998902</v>
      </c>
      <c r="AX42" s="234">
        <v>69.204852812215904</v>
      </c>
      <c r="AY42" s="234" t="b">
        <v>0</v>
      </c>
      <c r="AZ42" s="234">
        <v>44698.557037037041</v>
      </c>
      <c r="BA42" s="234">
        <v>44685.627986111111</v>
      </c>
      <c r="BB42" s="234">
        <v>44698.557037037041</v>
      </c>
    </row>
    <row r="43" spans="1:54" x14ac:dyDescent="0.25">
      <c r="A43" s="234" t="s">
        <v>668</v>
      </c>
      <c r="B43" s="234" t="s">
        <v>638</v>
      </c>
      <c r="C43" s="235" t="s">
        <v>639</v>
      </c>
      <c r="D43" s="235" t="s">
        <v>668</v>
      </c>
      <c r="E43" s="234" t="s">
        <v>577</v>
      </c>
      <c r="F43" s="234" t="s">
        <v>640</v>
      </c>
      <c r="G43" s="234" t="s">
        <v>440</v>
      </c>
      <c r="H43" s="234"/>
      <c r="I43" s="234" t="s">
        <v>580</v>
      </c>
      <c r="J43" s="236">
        <v>375</v>
      </c>
      <c r="K43" s="129"/>
      <c r="L43" s="103">
        <v>1</v>
      </c>
      <c r="M43" s="237">
        <v>3000</v>
      </c>
      <c r="N43" s="236">
        <v>19616</v>
      </c>
      <c r="O43" s="103">
        <v>118</v>
      </c>
      <c r="P43" s="234"/>
      <c r="Q43" s="236"/>
      <c r="R43" s="236"/>
      <c r="S43" s="238">
        <v>120.95</v>
      </c>
      <c r="T43" s="238">
        <v>62.1</v>
      </c>
      <c r="U43" s="103">
        <v>0</v>
      </c>
      <c r="V43" s="234" t="s">
        <v>451</v>
      </c>
      <c r="W43" s="103">
        <v>60</v>
      </c>
      <c r="X43" s="234" t="s">
        <v>56</v>
      </c>
      <c r="Y43" s="234" t="s">
        <v>443</v>
      </c>
      <c r="Z43" s="280" t="s">
        <v>630</v>
      </c>
      <c r="AA43" s="280"/>
      <c r="AB43" s="280"/>
      <c r="AC43" s="280"/>
      <c r="AD43" s="280"/>
      <c r="AE43" s="280"/>
      <c r="AF43" s="280"/>
      <c r="AG43" s="280"/>
      <c r="AH43" s="280"/>
      <c r="AI43" s="280"/>
      <c r="AJ43" s="280"/>
      <c r="AK43" s="234">
        <v>15</v>
      </c>
      <c r="AL43" s="234" t="s">
        <v>272</v>
      </c>
      <c r="AM43" s="234">
        <v>0.1</v>
      </c>
      <c r="AN43" s="234"/>
      <c r="AO43" s="234">
        <v>0</v>
      </c>
      <c r="AP43" s="234">
        <v>0</v>
      </c>
      <c r="AQ43" s="234"/>
      <c r="AR43" s="234" t="s">
        <v>447</v>
      </c>
      <c r="AS43" s="234">
        <v>0</v>
      </c>
      <c r="AT43" s="234"/>
      <c r="AU43" s="234" t="s">
        <v>448</v>
      </c>
      <c r="AV43" s="234"/>
      <c r="AW43" s="234"/>
      <c r="AX43" s="234"/>
      <c r="AY43" s="234" t="b">
        <v>0</v>
      </c>
      <c r="AZ43" s="234">
        <v>44692.575092592589</v>
      </c>
      <c r="BA43" s="234">
        <v>44685.628182870372</v>
      </c>
      <c r="BB43" s="234"/>
    </row>
    <row r="44" spans="1:54" x14ac:dyDescent="0.25">
      <c r="A44" s="234" t="s">
        <v>669</v>
      </c>
      <c r="B44" s="234" t="s">
        <v>638</v>
      </c>
      <c r="C44" s="235" t="s">
        <v>643</v>
      </c>
      <c r="D44" s="235" t="s">
        <v>669</v>
      </c>
      <c r="E44" s="234" t="s">
        <v>577</v>
      </c>
      <c r="F44" s="234" t="s">
        <v>644</v>
      </c>
      <c r="G44" s="234" t="s">
        <v>440</v>
      </c>
      <c r="H44" s="234"/>
      <c r="I44" s="234" t="s">
        <v>580</v>
      </c>
      <c r="J44" s="236">
        <v>364</v>
      </c>
      <c r="K44" s="129"/>
      <c r="L44" s="103">
        <v>1</v>
      </c>
      <c r="M44" s="237">
        <v>3000</v>
      </c>
      <c r="N44" s="236">
        <v>20296</v>
      </c>
      <c r="O44" s="103">
        <v>118</v>
      </c>
      <c r="P44" s="234"/>
      <c r="Q44" s="236"/>
      <c r="R44" s="236"/>
      <c r="S44" s="238">
        <v>120.95</v>
      </c>
      <c r="T44" s="238">
        <v>62.1</v>
      </c>
      <c r="U44" s="103">
        <v>0</v>
      </c>
      <c r="V44" s="234" t="s">
        <v>451</v>
      </c>
      <c r="W44" s="103">
        <v>60</v>
      </c>
      <c r="X44" s="234" t="s">
        <v>56</v>
      </c>
      <c r="Y44" s="234" t="s">
        <v>443</v>
      </c>
      <c r="Z44" s="280" t="s">
        <v>630</v>
      </c>
      <c r="AA44" s="280"/>
      <c r="AB44" s="280"/>
      <c r="AC44" s="280"/>
      <c r="AD44" s="280"/>
      <c r="AE44" s="280"/>
      <c r="AF44" s="280"/>
      <c r="AG44" s="280"/>
      <c r="AH44" s="280"/>
      <c r="AI44" s="280"/>
      <c r="AJ44" s="280"/>
      <c r="AK44" s="234">
        <v>15</v>
      </c>
      <c r="AL44" s="234" t="s">
        <v>272</v>
      </c>
      <c r="AM44" s="234">
        <v>0.1</v>
      </c>
      <c r="AN44" s="234"/>
      <c r="AO44" s="234">
        <v>0</v>
      </c>
      <c r="AP44" s="234">
        <v>0</v>
      </c>
      <c r="AQ44" s="234"/>
      <c r="AR44" s="234" t="s">
        <v>447</v>
      </c>
      <c r="AS44" s="234">
        <v>0</v>
      </c>
      <c r="AT44" s="234"/>
      <c r="AU44" s="234" t="s">
        <v>448</v>
      </c>
      <c r="AV44" s="234"/>
      <c r="AW44" s="234"/>
      <c r="AX44" s="234"/>
      <c r="AY44" s="234" t="b">
        <v>0</v>
      </c>
      <c r="AZ44" s="234">
        <v>44692.57576388889</v>
      </c>
      <c r="BA44" s="234">
        <v>44685.628333333334</v>
      </c>
      <c r="BB44" s="234"/>
    </row>
    <row r="45" spans="1:54" x14ac:dyDescent="0.25">
      <c r="A45" s="234" t="s">
        <v>670</v>
      </c>
      <c r="B45" s="234" t="s">
        <v>456</v>
      </c>
      <c r="C45" s="235" t="s">
        <v>646</v>
      </c>
      <c r="D45" s="235" t="s">
        <v>670</v>
      </c>
      <c r="E45" s="234" t="s">
        <v>577</v>
      </c>
      <c r="F45" s="234" t="s">
        <v>647</v>
      </c>
      <c r="G45" s="234" t="s">
        <v>440</v>
      </c>
      <c r="H45" s="234" t="s">
        <v>579</v>
      </c>
      <c r="I45" s="234" t="s">
        <v>580</v>
      </c>
      <c r="J45" s="236">
        <v>372</v>
      </c>
      <c r="K45" s="129">
        <v>0.08</v>
      </c>
      <c r="L45" s="103">
        <v>1</v>
      </c>
      <c r="M45" s="237">
        <v>3000</v>
      </c>
      <c r="N45" s="236">
        <v>17250</v>
      </c>
      <c r="O45" s="103">
        <v>118</v>
      </c>
      <c r="P45" s="234">
        <v>5900</v>
      </c>
      <c r="Q45" s="236">
        <v>5</v>
      </c>
      <c r="R45" s="236">
        <v>80</v>
      </c>
      <c r="S45" s="238">
        <v>130.5</v>
      </c>
      <c r="T45" s="238">
        <v>50.5</v>
      </c>
      <c r="U45" s="103">
        <v>5.5</v>
      </c>
      <c r="V45" s="234" t="s">
        <v>451</v>
      </c>
      <c r="W45" s="103">
        <v>60</v>
      </c>
      <c r="X45" s="234" t="s">
        <v>56</v>
      </c>
      <c r="Y45" s="234" t="s">
        <v>443</v>
      </c>
      <c r="Z45" s="280" t="s">
        <v>630</v>
      </c>
      <c r="AA45" s="280"/>
      <c r="AB45" s="280"/>
      <c r="AC45" s="280"/>
      <c r="AD45" s="280" t="s">
        <v>664</v>
      </c>
      <c r="AE45" s="280"/>
      <c r="AF45" s="280" t="s">
        <v>665</v>
      </c>
      <c r="AG45" s="280"/>
      <c r="AH45" s="280"/>
      <c r="AI45" s="280"/>
      <c r="AJ45" s="280"/>
      <c r="AK45" s="234">
        <v>15</v>
      </c>
      <c r="AL45" s="234" t="s">
        <v>272</v>
      </c>
      <c r="AM45" s="234">
        <v>0.1</v>
      </c>
      <c r="AN45" s="234">
        <v>0</v>
      </c>
      <c r="AO45" s="234">
        <v>0</v>
      </c>
      <c r="AP45" s="234">
        <v>0</v>
      </c>
      <c r="AQ45" s="234"/>
      <c r="AR45" s="234" t="s">
        <v>463</v>
      </c>
      <c r="AS45" s="234">
        <v>0</v>
      </c>
      <c r="AT45" s="234">
        <v>81.616710393675902</v>
      </c>
      <c r="AU45" s="234" t="s">
        <v>448</v>
      </c>
      <c r="AV45" s="234">
        <v>1.1702848291460699</v>
      </c>
      <c r="AW45" s="234">
        <v>26.429010966261501</v>
      </c>
      <c r="AX45" s="234">
        <v>71.123133343060402</v>
      </c>
      <c r="AY45" s="234" t="b">
        <v>0</v>
      </c>
      <c r="AZ45" s="234">
        <v>44698.563449074078</v>
      </c>
      <c r="BA45" s="234">
        <v>44685.628460648149</v>
      </c>
      <c r="BB45" s="234">
        <v>44698.563437500001</v>
      </c>
    </row>
    <row r="46" spans="1:54" x14ac:dyDescent="0.25">
      <c r="A46" s="234" t="s">
        <v>671</v>
      </c>
      <c r="B46" s="234" t="s">
        <v>456</v>
      </c>
      <c r="C46" s="235" t="s">
        <v>650</v>
      </c>
      <c r="D46" s="235" t="s">
        <v>671</v>
      </c>
      <c r="E46" s="234" t="s">
        <v>577</v>
      </c>
      <c r="F46" s="234" t="s">
        <v>651</v>
      </c>
      <c r="G46" s="234" t="s">
        <v>440</v>
      </c>
      <c r="H46" s="234" t="s">
        <v>579</v>
      </c>
      <c r="I46" s="234" t="s">
        <v>580</v>
      </c>
      <c r="J46" s="236">
        <v>360</v>
      </c>
      <c r="K46" s="129">
        <v>0.08</v>
      </c>
      <c r="L46" s="103">
        <v>1</v>
      </c>
      <c r="M46" s="237">
        <v>3000</v>
      </c>
      <c r="N46" s="236">
        <v>17809</v>
      </c>
      <c r="O46" s="103">
        <v>118</v>
      </c>
      <c r="P46" s="234">
        <v>5900</v>
      </c>
      <c r="Q46" s="236">
        <v>4.8</v>
      </c>
      <c r="R46" s="236">
        <v>80</v>
      </c>
      <c r="S46" s="238">
        <v>130.5</v>
      </c>
      <c r="T46" s="238">
        <v>50.5</v>
      </c>
      <c r="U46" s="103">
        <v>5.5</v>
      </c>
      <c r="V46" s="234" t="s">
        <v>451</v>
      </c>
      <c r="W46" s="103">
        <v>60</v>
      </c>
      <c r="X46" s="234" t="s">
        <v>56</v>
      </c>
      <c r="Y46" s="234" t="s">
        <v>443</v>
      </c>
      <c r="Z46" s="280" t="s">
        <v>630</v>
      </c>
      <c r="AA46" s="280"/>
      <c r="AB46" s="280"/>
      <c r="AC46" s="280"/>
      <c r="AD46" s="280" t="s">
        <v>664</v>
      </c>
      <c r="AE46" s="280"/>
      <c r="AF46" s="280" t="s">
        <v>665</v>
      </c>
      <c r="AG46" s="280"/>
      <c r="AH46" s="280"/>
      <c r="AI46" s="280"/>
      <c r="AJ46" s="280"/>
      <c r="AK46" s="234">
        <v>15</v>
      </c>
      <c r="AL46" s="234" t="s">
        <v>272</v>
      </c>
      <c r="AM46" s="234">
        <v>0.1</v>
      </c>
      <c r="AN46" s="234">
        <v>0</v>
      </c>
      <c r="AO46" s="234">
        <v>0</v>
      </c>
      <c r="AP46" s="234">
        <v>0</v>
      </c>
      <c r="AQ46" s="234"/>
      <c r="AR46" s="234" t="s">
        <v>463</v>
      </c>
      <c r="AS46" s="234">
        <v>0</v>
      </c>
      <c r="AT46" s="234">
        <v>81.586594634883298</v>
      </c>
      <c r="AU46" s="234" t="s">
        <v>448</v>
      </c>
      <c r="AV46" s="234">
        <v>1.1736314581327201</v>
      </c>
      <c r="AW46" s="234">
        <v>26.306411194988399</v>
      </c>
      <c r="AX46" s="234">
        <v>73.427935171395006</v>
      </c>
      <c r="AY46" s="234" t="b">
        <v>0</v>
      </c>
      <c r="AZ46" s="234">
        <v>44698.605219907404</v>
      </c>
      <c r="BA46" s="234">
        <v>44685.62871527778</v>
      </c>
      <c r="BB46" s="234">
        <v>44698.605219907404</v>
      </c>
    </row>
    <row r="47" spans="1:54" x14ac:dyDescent="0.25">
      <c r="A47" s="234" t="s">
        <v>672</v>
      </c>
      <c r="B47" s="234" t="s">
        <v>456</v>
      </c>
      <c r="C47" s="235" t="s">
        <v>654</v>
      </c>
      <c r="D47" s="235" t="s">
        <v>672</v>
      </c>
      <c r="E47" s="234" t="s">
        <v>577</v>
      </c>
      <c r="F47" s="234" t="s">
        <v>655</v>
      </c>
      <c r="G47" s="234" t="s">
        <v>440</v>
      </c>
      <c r="H47" s="234" t="s">
        <v>579</v>
      </c>
      <c r="I47" s="234" t="s">
        <v>580</v>
      </c>
      <c r="J47" s="236">
        <v>394</v>
      </c>
      <c r="K47" s="129">
        <v>0.08</v>
      </c>
      <c r="L47" s="103">
        <v>1</v>
      </c>
      <c r="M47" s="237">
        <v>3000</v>
      </c>
      <c r="N47" s="236">
        <v>21217</v>
      </c>
      <c r="O47" s="103">
        <v>118</v>
      </c>
      <c r="P47" s="234">
        <v>5500</v>
      </c>
      <c r="Q47" s="236">
        <v>4</v>
      </c>
      <c r="R47" s="236">
        <v>80</v>
      </c>
      <c r="S47" s="238">
        <v>130.5</v>
      </c>
      <c r="T47" s="238">
        <v>62.1</v>
      </c>
      <c r="U47" s="103">
        <v>5.5</v>
      </c>
      <c r="V47" s="234" t="s">
        <v>451</v>
      </c>
      <c r="W47" s="103">
        <v>60</v>
      </c>
      <c r="X47" s="234" t="s">
        <v>56</v>
      </c>
      <c r="Y47" s="234" t="s">
        <v>443</v>
      </c>
      <c r="Z47" s="280" t="s">
        <v>630</v>
      </c>
      <c r="AA47" s="280"/>
      <c r="AB47" s="280"/>
      <c r="AC47" s="280"/>
      <c r="AD47" s="280" t="s">
        <v>664</v>
      </c>
      <c r="AE47" s="280"/>
      <c r="AF47" s="280" t="s">
        <v>665</v>
      </c>
      <c r="AG47" s="280"/>
      <c r="AH47" s="280"/>
      <c r="AI47" s="280"/>
      <c r="AJ47" s="280"/>
      <c r="AK47" s="234">
        <v>15</v>
      </c>
      <c r="AL47" s="234" t="s">
        <v>272</v>
      </c>
      <c r="AM47" s="234">
        <v>0.1</v>
      </c>
      <c r="AN47" s="234">
        <v>0</v>
      </c>
      <c r="AO47" s="234">
        <v>0</v>
      </c>
      <c r="AP47" s="234">
        <v>0</v>
      </c>
      <c r="AQ47" s="234"/>
      <c r="AR47" s="234" t="s">
        <v>463</v>
      </c>
      <c r="AS47" s="234">
        <v>0</v>
      </c>
      <c r="AT47" s="234">
        <v>80.400014565932096</v>
      </c>
      <c r="AU47" s="234" t="s">
        <v>448</v>
      </c>
      <c r="AV47" s="234">
        <v>1.19245720703437</v>
      </c>
      <c r="AW47" s="234">
        <v>26.208103948314001</v>
      </c>
      <c r="AX47" s="234">
        <v>61.161439651941201</v>
      </c>
      <c r="AY47" s="234" t="b">
        <v>0</v>
      </c>
      <c r="AZ47" s="234">
        <v>44698.609652777777</v>
      </c>
      <c r="BA47" s="234">
        <v>44685.628865740742</v>
      </c>
      <c r="BB47" s="234">
        <v>44698.6096412037</v>
      </c>
    </row>
    <row r="48" spans="1:54" x14ac:dyDescent="0.25">
      <c r="A48" s="234" t="s">
        <v>673</v>
      </c>
      <c r="B48" s="234" t="s">
        <v>456</v>
      </c>
      <c r="C48" s="235" t="s">
        <v>659</v>
      </c>
      <c r="D48" s="235" t="s">
        <v>673</v>
      </c>
      <c r="E48" s="234" t="s">
        <v>577</v>
      </c>
      <c r="F48" s="234" t="s">
        <v>660</v>
      </c>
      <c r="G48" s="234" t="s">
        <v>440</v>
      </c>
      <c r="H48" s="234" t="s">
        <v>579</v>
      </c>
      <c r="I48" s="234" t="s">
        <v>580</v>
      </c>
      <c r="J48" s="236">
        <v>383</v>
      </c>
      <c r="K48" s="129">
        <v>0.08</v>
      </c>
      <c r="L48" s="103">
        <v>1</v>
      </c>
      <c r="M48" s="237">
        <v>3000</v>
      </c>
      <c r="N48" s="236">
        <v>21897</v>
      </c>
      <c r="O48" s="103">
        <v>118</v>
      </c>
      <c r="P48" s="234">
        <v>6400</v>
      </c>
      <c r="Q48" s="236">
        <v>4</v>
      </c>
      <c r="R48" s="236">
        <v>80</v>
      </c>
      <c r="S48" s="238">
        <v>130.5</v>
      </c>
      <c r="T48" s="238">
        <v>62.1</v>
      </c>
      <c r="U48" s="103">
        <v>5.5</v>
      </c>
      <c r="V48" s="234" t="s">
        <v>451</v>
      </c>
      <c r="W48" s="103">
        <v>60</v>
      </c>
      <c r="X48" s="234" t="s">
        <v>56</v>
      </c>
      <c r="Y48" s="234" t="s">
        <v>443</v>
      </c>
      <c r="Z48" s="280" t="s">
        <v>630</v>
      </c>
      <c r="AA48" s="280"/>
      <c r="AB48" s="280"/>
      <c r="AC48" s="280"/>
      <c r="AD48" s="280" t="s">
        <v>664</v>
      </c>
      <c r="AE48" s="280"/>
      <c r="AF48" s="280" t="s">
        <v>665</v>
      </c>
      <c r="AG48" s="280"/>
      <c r="AH48" s="280"/>
      <c r="AI48" s="280"/>
      <c r="AJ48" s="280"/>
      <c r="AK48" s="234">
        <v>15</v>
      </c>
      <c r="AL48" s="234" t="s">
        <v>272</v>
      </c>
      <c r="AM48" s="234">
        <v>0.1</v>
      </c>
      <c r="AN48" s="234">
        <v>0</v>
      </c>
      <c r="AO48" s="234">
        <v>0</v>
      </c>
      <c r="AP48" s="234">
        <v>0</v>
      </c>
      <c r="AQ48" s="234"/>
      <c r="AR48" s="234" t="s">
        <v>463</v>
      </c>
      <c r="AS48" s="234">
        <v>0</v>
      </c>
      <c r="AT48" s="234">
        <v>80.462367664589806</v>
      </c>
      <c r="AU48" s="234" t="s">
        <v>448</v>
      </c>
      <c r="AV48" s="234">
        <v>1.17649200622238</v>
      </c>
      <c r="AW48" s="234">
        <v>26.8458639970587</v>
      </c>
      <c r="AX48" s="234">
        <v>61.208872544848703</v>
      </c>
      <c r="AY48" s="234" t="b">
        <v>0</v>
      </c>
      <c r="AZ48" s="234">
        <v>44698.612905092596</v>
      </c>
      <c r="BA48" s="234">
        <v>44685.629490740743</v>
      </c>
      <c r="BB48" s="234">
        <v>44698.612905092596</v>
      </c>
    </row>
    <row r="49" spans="1:54" x14ac:dyDescent="0.25">
      <c r="A49" s="234" t="s">
        <v>19074</v>
      </c>
      <c r="B49" s="234" t="s">
        <v>482</v>
      </c>
      <c r="C49" s="235" t="s">
        <v>19530</v>
      </c>
      <c r="D49" s="235" t="s">
        <v>19074</v>
      </c>
      <c r="E49" s="234" t="s">
        <v>12579</v>
      </c>
      <c r="F49" s="234" t="s">
        <v>852</v>
      </c>
      <c r="G49" s="234" t="s">
        <v>440</v>
      </c>
      <c r="H49" s="234" t="s">
        <v>564</v>
      </c>
      <c r="I49" s="234" t="s">
        <v>486</v>
      </c>
      <c r="J49" s="236"/>
      <c r="K49" s="129">
        <v>0.03</v>
      </c>
      <c r="L49" s="103">
        <v>1</v>
      </c>
      <c r="M49" s="237">
        <v>15000</v>
      </c>
      <c r="N49" s="236">
        <v>118400</v>
      </c>
      <c r="O49" s="103">
        <v>3000</v>
      </c>
      <c r="P49" s="234">
        <v>3000</v>
      </c>
      <c r="Q49" s="236">
        <v>0.8</v>
      </c>
      <c r="R49" s="236">
        <v>80</v>
      </c>
      <c r="S49" s="238">
        <v>472</v>
      </c>
      <c r="T49" s="238">
        <v>247</v>
      </c>
      <c r="U49" s="103">
        <v>3.5</v>
      </c>
      <c r="V49" s="234" t="s">
        <v>451</v>
      </c>
      <c r="W49" s="103">
        <v>200</v>
      </c>
      <c r="X49" s="234" t="s">
        <v>56</v>
      </c>
      <c r="Y49" s="234" t="s">
        <v>443</v>
      </c>
      <c r="Z49" s="280" t="s">
        <v>19075</v>
      </c>
      <c r="AA49" s="280"/>
      <c r="AB49" s="280"/>
      <c r="AC49" s="280"/>
      <c r="AD49" s="280"/>
      <c r="AE49" s="280"/>
      <c r="AF49" s="280"/>
      <c r="AG49" s="280"/>
      <c r="AH49" s="280"/>
      <c r="AI49" s="280"/>
      <c r="AJ49" s="280"/>
      <c r="AK49" s="234">
        <v>5</v>
      </c>
      <c r="AL49" s="234" t="s">
        <v>272</v>
      </c>
      <c r="AM49" s="234">
        <v>0.1</v>
      </c>
      <c r="AN49" s="234"/>
      <c r="AO49" s="234">
        <v>0</v>
      </c>
      <c r="AP49" s="234">
        <v>0</v>
      </c>
      <c r="AQ49" s="234">
        <v>0.04</v>
      </c>
      <c r="AR49" s="234" t="s">
        <v>5576</v>
      </c>
      <c r="AS49" s="234">
        <v>0</v>
      </c>
      <c r="AT49" s="234">
        <v>43.2229808325568</v>
      </c>
      <c r="AU49" s="234" t="s">
        <v>2724</v>
      </c>
      <c r="AV49" s="234">
        <v>2.85063212953319</v>
      </c>
      <c r="AW49" s="234">
        <v>16.3172096122744</v>
      </c>
      <c r="AX49" s="234">
        <v>41.3705673683044</v>
      </c>
      <c r="AY49" s="234" t="b">
        <v>0</v>
      </c>
      <c r="AZ49" s="234">
        <v>44811.602199074077</v>
      </c>
      <c r="BA49" s="234">
        <v>44810.583738425928</v>
      </c>
      <c r="BB49" s="234">
        <v>44811.602187500001</v>
      </c>
    </row>
    <row r="50" spans="1:54" x14ac:dyDescent="0.25">
      <c r="A50" s="234" t="s">
        <v>674</v>
      </c>
      <c r="B50" s="234" t="s">
        <v>456</v>
      </c>
      <c r="C50" s="235" t="s">
        <v>675</v>
      </c>
      <c r="D50" s="235" t="s">
        <v>674</v>
      </c>
      <c r="E50" s="234" t="s">
        <v>676</v>
      </c>
      <c r="F50" s="234" t="s">
        <v>677</v>
      </c>
      <c r="G50" s="234" t="s">
        <v>534</v>
      </c>
      <c r="H50" s="234" t="s">
        <v>473</v>
      </c>
      <c r="I50" s="234" t="s">
        <v>678</v>
      </c>
      <c r="J50" s="236">
        <v>490</v>
      </c>
      <c r="K50" s="129">
        <v>0.02</v>
      </c>
      <c r="L50" s="103">
        <v>1</v>
      </c>
      <c r="M50" s="237">
        <v>3500</v>
      </c>
      <c r="N50" s="236">
        <v>6218</v>
      </c>
      <c r="O50" s="103">
        <v>89</v>
      </c>
      <c r="P50" s="234">
        <v>6000</v>
      </c>
      <c r="Q50" s="236">
        <v>15</v>
      </c>
      <c r="R50" s="236">
        <v>40</v>
      </c>
      <c r="S50" s="238">
        <v>222</v>
      </c>
      <c r="T50" s="238">
        <v>24</v>
      </c>
      <c r="U50" s="103">
        <v>5</v>
      </c>
      <c r="V50" s="234" t="s">
        <v>451</v>
      </c>
      <c r="W50" s="103">
        <v>50</v>
      </c>
      <c r="X50" s="234" t="s">
        <v>56</v>
      </c>
      <c r="Y50" s="234" t="s">
        <v>443</v>
      </c>
      <c r="Z50" s="280" t="s">
        <v>679</v>
      </c>
      <c r="AA50" s="280"/>
      <c r="AB50" s="280"/>
      <c r="AC50" s="280"/>
      <c r="AD50" s="280" t="s">
        <v>680</v>
      </c>
      <c r="AE50" s="280"/>
      <c r="AF50" s="280" t="s">
        <v>681</v>
      </c>
      <c r="AG50" s="280" t="s">
        <v>682</v>
      </c>
      <c r="AH50" s="280" t="s">
        <v>683</v>
      </c>
      <c r="AI50" s="280"/>
      <c r="AJ50" s="280"/>
      <c r="AK50" s="234">
        <v>9580728</v>
      </c>
      <c r="AL50" s="234" t="s">
        <v>480</v>
      </c>
      <c r="AM50" s="234">
        <v>0.1</v>
      </c>
      <c r="AN50" s="234">
        <v>4.03</v>
      </c>
      <c r="AO50" s="234">
        <v>0</v>
      </c>
      <c r="AP50" s="234">
        <v>0</v>
      </c>
      <c r="AQ50" s="234"/>
      <c r="AR50" s="234" t="s">
        <v>447</v>
      </c>
      <c r="AS50" s="234">
        <v>8</v>
      </c>
      <c r="AT50" s="234"/>
      <c r="AU50" s="234" t="s">
        <v>552</v>
      </c>
      <c r="AV50" s="234">
        <v>0.68</v>
      </c>
      <c r="AW50" s="234">
        <v>0</v>
      </c>
      <c r="AX50" s="234"/>
      <c r="AY50" s="234" t="b">
        <v>0</v>
      </c>
      <c r="AZ50" s="234">
        <v>44558.563113425924</v>
      </c>
      <c r="BA50" s="234">
        <v>44356.439120370371</v>
      </c>
      <c r="BB50" s="234">
        <v>44508</v>
      </c>
    </row>
    <row r="51" spans="1:54" x14ac:dyDescent="0.25">
      <c r="A51" s="234" t="s">
        <v>684</v>
      </c>
      <c r="B51" s="234" t="s">
        <v>456</v>
      </c>
      <c r="C51" s="235" t="s">
        <v>685</v>
      </c>
      <c r="D51" s="235" t="s">
        <v>684</v>
      </c>
      <c r="E51" s="234" t="s">
        <v>676</v>
      </c>
      <c r="F51" s="234" t="s">
        <v>677</v>
      </c>
      <c r="G51" s="234" t="s">
        <v>534</v>
      </c>
      <c r="H51" s="234" t="s">
        <v>473</v>
      </c>
      <c r="I51" s="234" t="s">
        <v>678</v>
      </c>
      <c r="J51" s="236">
        <v>490</v>
      </c>
      <c r="K51" s="129">
        <v>0.02</v>
      </c>
      <c r="L51" s="103">
        <v>1</v>
      </c>
      <c r="M51" s="237">
        <v>3500</v>
      </c>
      <c r="N51" s="236">
        <v>6126</v>
      </c>
      <c r="O51" s="103">
        <v>88</v>
      </c>
      <c r="P51" s="234">
        <v>6000</v>
      </c>
      <c r="Q51" s="236">
        <v>15</v>
      </c>
      <c r="R51" s="236">
        <v>40</v>
      </c>
      <c r="S51" s="238">
        <v>222</v>
      </c>
      <c r="T51" s="238">
        <v>24</v>
      </c>
      <c r="U51" s="103">
        <v>5.5</v>
      </c>
      <c r="V51" s="234" t="s">
        <v>451</v>
      </c>
      <c r="W51" s="103">
        <v>50</v>
      </c>
      <c r="X51" s="234" t="s">
        <v>56</v>
      </c>
      <c r="Y51" s="234" t="s">
        <v>443</v>
      </c>
      <c r="Z51" s="280" t="s">
        <v>686</v>
      </c>
      <c r="AA51" s="280" t="s">
        <v>687</v>
      </c>
      <c r="AB51" s="280" t="s">
        <v>687</v>
      </c>
      <c r="AC51" s="280"/>
      <c r="AD51" s="280" t="s">
        <v>688</v>
      </c>
      <c r="AE51" s="280"/>
      <c r="AF51" s="280" t="s">
        <v>689</v>
      </c>
      <c r="AG51" s="280"/>
      <c r="AH51" s="280" t="s">
        <v>690</v>
      </c>
      <c r="AI51" s="280"/>
      <c r="AJ51" s="280"/>
      <c r="AK51" s="234">
        <v>15</v>
      </c>
      <c r="AL51" s="234" t="s">
        <v>272</v>
      </c>
      <c r="AM51" s="234">
        <v>0.1</v>
      </c>
      <c r="AN51" s="234">
        <v>4.03</v>
      </c>
      <c r="AO51" s="234">
        <v>0</v>
      </c>
      <c r="AP51" s="234">
        <v>0</v>
      </c>
      <c r="AQ51" s="234"/>
      <c r="AR51" s="234" t="s">
        <v>463</v>
      </c>
      <c r="AS51" s="234">
        <v>8</v>
      </c>
      <c r="AT51" s="234">
        <v>85.921441375060894</v>
      </c>
      <c r="AU51" s="234" t="s">
        <v>552</v>
      </c>
      <c r="AV51" s="234">
        <v>1.1158886398997601</v>
      </c>
      <c r="AW51" s="234">
        <v>31.117325672796898</v>
      </c>
      <c r="AX51" s="234">
        <v>74.530713147052793</v>
      </c>
      <c r="AY51" s="234" t="b">
        <v>1</v>
      </c>
      <c r="AZ51" s="234">
        <v>44558.563819444447</v>
      </c>
      <c r="BA51" s="234">
        <v>44490.46675925926</v>
      </c>
      <c r="BB51" s="234">
        <v>44508</v>
      </c>
    </row>
    <row r="52" spans="1:54" x14ac:dyDescent="0.25">
      <c r="A52" s="234" t="s">
        <v>691</v>
      </c>
      <c r="B52" s="234" t="s">
        <v>456</v>
      </c>
      <c r="C52" s="235" t="s">
        <v>692</v>
      </c>
      <c r="D52" s="235" t="s">
        <v>691</v>
      </c>
      <c r="E52" s="234" t="s">
        <v>693</v>
      </c>
      <c r="F52" s="234" t="s">
        <v>694</v>
      </c>
      <c r="G52" s="234" t="s">
        <v>472</v>
      </c>
      <c r="H52" s="234" t="s">
        <v>695</v>
      </c>
      <c r="I52" s="234" t="s">
        <v>696</v>
      </c>
      <c r="J52" s="236"/>
      <c r="K52" s="129">
        <v>0.03</v>
      </c>
      <c r="L52" s="103">
        <v>1</v>
      </c>
      <c r="M52" s="237">
        <v>5480</v>
      </c>
      <c r="N52" s="236">
        <v>3239</v>
      </c>
      <c r="O52" s="103">
        <v>1311.4</v>
      </c>
      <c r="P52" s="234">
        <v>5400</v>
      </c>
      <c r="Q52" s="236">
        <v>12</v>
      </c>
      <c r="R52" s="236">
        <v>35</v>
      </c>
      <c r="S52" s="238">
        <v>112.4</v>
      </c>
      <c r="T52" s="238">
        <v>87</v>
      </c>
      <c r="U52" s="103">
        <v>7</v>
      </c>
      <c r="V52" s="234" t="s">
        <v>451</v>
      </c>
      <c r="W52" s="103">
        <v>35</v>
      </c>
      <c r="X52" s="234" t="s">
        <v>56</v>
      </c>
      <c r="Y52" s="234" t="s">
        <v>443</v>
      </c>
      <c r="Z52" s="280"/>
      <c r="AA52" s="280" t="s">
        <v>697</v>
      </c>
      <c r="AB52" s="280" t="s">
        <v>698</v>
      </c>
      <c r="AC52" s="280"/>
      <c r="AD52" s="280" t="s">
        <v>697</v>
      </c>
      <c r="AE52" s="280"/>
      <c r="AF52" s="280" t="s">
        <v>699</v>
      </c>
      <c r="AG52" s="280" t="s">
        <v>700</v>
      </c>
      <c r="AH52" s="280"/>
      <c r="AI52" s="280"/>
      <c r="AJ52" s="280"/>
      <c r="AK52" s="234">
        <v>15</v>
      </c>
      <c r="AL52" s="234" t="s">
        <v>272</v>
      </c>
      <c r="AM52" s="234">
        <v>0.1</v>
      </c>
      <c r="AN52" s="234"/>
      <c r="AO52" s="234">
        <v>0</v>
      </c>
      <c r="AP52" s="234">
        <v>0</v>
      </c>
      <c r="AQ52" s="234"/>
      <c r="AR52" s="234" t="s">
        <v>622</v>
      </c>
      <c r="AS52" s="234">
        <v>5</v>
      </c>
      <c r="AT52" s="234">
        <v>81.429982881119102</v>
      </c>
      <c r="AU52" s="234" t="s">
        <v>448</v>
      </c>
      <c r="AV52" s="234">
        <v>1.5908340452785501</v>
      </c>
      <c r="AW52" s="234">
        <v>12.6068282850459</v>
      </c>
      <c r="AX52" s="234">
        <v>76.707043874014204</v>
      </c>
      <c r="AY52" s="234" t="b">
        <v>1</v>
      </c>
      <c r="AZ52" s="234">
        <v>44589.360011574077</v>
      </c>
      <c r="BA52" s="234">
        <v>44403.664212962962</v>
      </c>
      <c r="BB52" s="234">
        <v>44589.360011574077</v>
      </c>
    </row>
    <row r="53" spans="1:54" x14ac:dyDescent="0.25">
      <c r="A53" s="234" t="s">
        <v>701</v>
      </c>
      <c r="B53" s="234" t="s">
        <v>456</v>
      </c>
      <c r="C53" s="235" t="s">
        <v>702</v>
      </c>
      <c r="D53" s="235" t="s">
        <v>701</v>
      </c>
      <c r="E53" s="234" t="s">
        <v>693</v>
      </c>
      <c r="F53" s="234" t="s">
        <v>703</v>
      </c>
      <c r="G53" s="234" t="s">
        <v>472</v>
      </c>
      <c r="H53" s="234" t="s">
        <v>695</v>
      </c>
      <c r="I53" s="234" t="s">
        <v>696</v>
      </c>
      <c r="J53" s="236"/>
      <c r="K53" s="129">
        <v>0.03</v>
      </c>
      <c r="L53" s="103">
        <v>1</v>
      </c>
      <c r="M53" s="237">
        <v>2900</v>
      </c>
      <c r="N53" s="236">
        <v>2680</v>
      </c>
      <c r="O53" s="103">
        <v>1311.4</v>
      </c>
      <c r="P53" s="234">
        <v>5400</v>
      </c>
      <c r="Q53" s="236">
        <v>16</v>
      </c>
      <c r="R53" s="236">
        <v>35</v>
      </c>
      <c r="S53" s="238">
        <v>113.9</v>
      </c>
      <c r="T53" s="238">
        <v>65</v>
      </c>
      <c r="U53" s="103">
        <v>7</v>
      </c>
      <c r="V53" s="234" t="s">
        <v>451</v>
      </c>
      <c r="W53" s="103">
        <v>45</v>
      </c>
      <c r="X53" s="234" t="s">
        <v>56</v>
      </c>
      <c r="Y53" s="234" t="s">
        <v>443</v>
      </c>
      <c r="Z53" s="280"/>
      <c r="AA53" s="280" t="s">
        <v>697</v>
      </c>
      <c r="AB53" s="280" t="s">
        <v>704</v>
      </c>
      <c r="AC53" s="280"/>
      <c r="AD53" s="280" t="s">
        <v>697</v>
      </c>
      <c r="AE53" s="280"/>
      <c r="AF53" s="280" t="s">
        <v>705</v>
      </c>
      <c r="AG53" s="280" t="s">
        <v>700</v>
      </c>
      <c r="AH53" s="280"/>
      <c r="AI53" s="280"/>
      <c r="AJ53" s="280"/>
      <c r="AK53" s="234">
        <v>15</v>
      </c>
      <c r="AL53" s="234" t="s">
        <v>272</v>
      </c>
      <c r="AM53" s="234">
        <v>0.1</v>
      </c>
      <c r="AN53" s="234"/>
      <c r="AO53" s="234">
        <v>0</v>
      </c>
      <c r="AP53" s="234">
        <v>0</v>
      </c>
      <c r="AQ53" s="234"/>
      <c r="AR53" s="234" t="s">
        <v>706</v>
      </c>
      <c r="AS53" s="234">
        <v>4</v>
      </c>
      <c r="AT53" s="234">
        <v>82.884264280452399</v>
      </c>
      <c r="AU53" s="234" t="s">
        <v>448</v>
      </c>
      <c r="AV53" s="234">
        <v>1.39049305358804</v>
      </c>
      <c r="AW53" s="234">
        <v>13.976512345734299</v>
      </c>
      <c r="AX53" s="234">
        <v>72.535571854578706</v>
      </c>
      <c r="AY53" s="234" t="b">
        <v>1</v>
      </c>
      <c r="AZ53" s="234">
        <v>44589.360254629632</v>
      </c>
      <c r="BA53" s="234">
        <v>44403.665625000001</v>
      </c>
      <c r="BB53" s="234">
        <v>44589.360243055555</v>
      </c>
    </row>
    <row r="54" spans="1:54" x14ac:dyDescent="0.25">
      <c r="A54" s="234" t="s">
        <v>707</v>
      </c>
      <c r="B54" s="234" t="s">
        <v>456</v>
      </c>
      <c r="C54" s="235" t="s">
        <v>708</v>
      </c>
      <c r="D54" s="235" t="s">
        <v>707</v>
      </c>
      <c r="E54" s="234" t="s">
        <v>693</v>
      </c>
      <c r="F54" s="234" t="s">
        <v>709</v>
      </c>
      <c r="G54" s="234" t="s">
        <v>534</v>
      </c>
      <c r="H54" s="234" t="s">
        <v>695</v>
      </c>
      <c r="I54" s="234" t="s">
        <v>696</v>
      </c>
      <c r="J54" s="236"/>
      <c r="K54" s="129">
        <v>0.03</v>
      </c>
      <c r="L54" s="103">
        <v>1</v>
      </c>
      <c r="M54" s="237">
        <v>9300</v>
      </c>
      <c r="N54" s="236">
        <v>6221</v>
      </c>
      <c r="O54" s="103">
        <v>2240</v>
      </c>
      <c r="P54" s="234">
        <v>6900</v>
      </c>
      <c r="Q54" s="236">
        <v>7.5</v>
      </c>
      <c r="R54" s="236">
        <v>40</v>
      </c>
      <c r="S54" s="238">
        <v>149.6</v>
      </c>
      <c r="T54" s="238">
        <v>112.4</v>
      </c>
      <c r="U54" s="103">
        <v>7</v>
      </c>
      <c r="V54" s="234" t="s">
        <v>451</v>
      </c>
      <c r="W54" s="103">
        <v>35</v>
      </c>
      <c r="X54" s="234" t="s">
        <v>56</v>
      </c>
      <c r="Y54" s="234" t="s">
        <v>443</v>
      </c>
      <c r="Z54" s="280"/>
      <c r="AA54" s="280" t="s">
        <v>697</v>
      </c>
      <c r="AB54" s="280" t="s">
        <v>710</v>
      </c>
      <c r="AC54" s="280"/>
      <c r="AD54" s="280" t="s">
        <v>711</v>
      </c>
      <c r="AE54" s="280"/>
      <c r="AF54" s="280" t="s">
        <v>712</v>
      </c>
      <c r="AG54" s="280" t="s">
        <v>700</v>
      </c>
      <c r="AH54" s="280"/>
      <c r="AI54" s="280"/>
      <c r="AJ54" s="280"/>
      <c r="AK54" s="234">
        <v>15</v>
      </c>
      <c r="AL54" s="234" t="s">
        <v>272</v>
      </c>
      <c r="AM54" s="234">
        <v>0.1</v>
      </c>
      <c r="AN54" s="234"/>
      <c r="AO54" s="234">
        <v>0</v>
      </c>
      <c r="AP54" s="234">
        <v>0</v>
      </c>
      <c r="AQ54" s="234"/>
      <c r="AR54" s="234" t="s">
        <v>622</v>
      </c>
      <c r="AS54" s="234">
        <v>9</v>
      </c>
      <c r="AT54" s="234">
        <v>83.158746180681504</v>
      </c>
      <c r="AU54" s="234" t="s">
        <v>448</v>
      </c>
      <c r="AV54" s="234">
        <v>1.71759296995396</v>
      </c>
      <c r="AW54" s="234">
        <v>15.892488090051399</v>
      </c>
      <c r="AX54" s="234">
        <v>74.605275144954305</v>
      </c>
      <c r="AY54" s="234" t="b">
        <v>1</v>
      </c>
      <c r="AZ54" s="234">
        <v>44589.360474537039</v>
      </c>
      <c r="BA54" s="234">
        <v>44403.667314814818</v>
      </c>
      <c r="BB54" s="234">
        <v>44589.360474537039</v>
      </c>
    </row>
    <row r="55" spans="1:54" x14ac:dyDescent="0.25">
      <c r="A55" s="234" t="s">
        <v>713</v>
      </c>
      <c r="B55" s="234" t="s">
        <v>456</v>
      </c>
      <c r="C55" s="235" t="s">
        <v>714</v>
      </c>
      <c r="D55" s="235" t="s">
        <v>713</v>
      </c>
      <c r="E55" s="234" t="s">
        <v>693</v>
      </c>
      <c r="F55" s="234" t="s">
        <v>715</v>
      </c>
      <c r="G55" s="234" t="s">
        <v>472</v>
      </c>
      <c r="H55" s="234" t="s">
        <v>695</v>
      </c>
      <c r="I55" s="234" t="s">
        <v>696</v>
      </c>
      <c r="J55" s="236"/>
      <c r="K55" s="129">
        <v>0.03</v>
      </c>
      <c r="L55" s="103">
        <v>1</v>
      </c>
      <c r="M55" s="237">
        <v>2900</v>
      </c>
      <c r="N55" s="236">
        <v>2909</v>
      </c>
      <c r="O55" s="103">
        <v>2070</v>
      </c>
      <c r="P55" s="234">
        <v>6400</v>
      </c>
      <c r="Q55" s="236">
        <v>18</v>
      </c>
      <c r="R55" s="236">
        <v>35</v>
      </c>
      <c r="S55" s="238">
        <v>115.7</v>
      </c>
      <c r="T55" s="238">
        <v>86</v>
      </c>
      <c r="U55" s="103">
        <v>7</v>
      </c>
      <c r="V55" s="234" t="s">
        <v>451</v>
      </c>
      <c r="W55" s="103">
        <v>40</v>
      </c>
      <c r="X55" s="234" t="s">
        <v>56</v>
      </c>
      <c r="Y55" s="234" t="s">
        <v>443</v>
      </c>
      <c r="Z55" s="280"/>
      <c r="AA55" s="280" t="s">
        <v>697</v>
      </c>
      <c r="AB55" s="280" t="s">
        <v>710</v>
      </c>
      <c r="AC55" s="280"/>
      <c r="AD55" s="280" t="s">
        <v>697</v>
      </c>
      <c r="AE55" s="280"/>
      <c r="AF55" s="280" t="s">
        <v>699</v>
      </c>
      <c r="AG55" s="280" t="s">
        <v>700</v>
      </c>
      <c r="AH55" s="280"/>
      <c r="AI55" s="280"/>
      <c r="AJ55" s="280"/>
      <c r="AK55" s="234">
        <v>15</v>
      </c>
      <c r="AL55" s="234" t="s">
        <v>272</v>
      </c>
      <c r="AM55" s="234">
        <v>0.1</v>
      </c>
      <c r="AN55" s="234"/>
      <c r="AO55" s="234">
        <v>0</v>
      </c>
      <c r="AP55" s="234">
        <v>0</v>
      </c>
      <c r="AQ55" s="234"/>
      <c r="AR55" s="234" t="s">
        <v>706</v>
      </c>
      <c r="AS55" s="234">
        <v>3</v>
      </c>
      <c r="AT55" s="234">
        <v>83.632927513794399</v>
      </c>
      <c r="AU55" s="234" t="s">
        <v>448</v>
      </c>
      <c r="AV55" s="234">
        <v>1.10920955224375</v>
      </c>
      <c r="AW55" s="234">
        <v>17.005993783538599</v>
      </c>
      <c r="AX55" s="234">
        <v>81.649632375610096</v>
      </c>
      <c r="AY55" s="234" t="b">
        <v>1</v>
      </c>
      <c r="AZ55" s="234">
        <v>44589.360648148147</v>
      </c>
      <c r="BA55" s="234">
        <v>44403.668182870373</v>
      </c>
      <c r="BB55" s="234">
        <v>44589.360648148147</v>
      </c>
    </row>
    <row r="56" spans="1:54" x14ac:dyDescent="0.25">
      <c r="A56" s="234" t="s">
        <v>716</v>
      </c>
      <c r="B56" s="234" t="s">
        <v>456</v>
      </c>
      <c r="C56" s="235" t="s">
        <v>717</v>
      </c>
      <c r="D56" s="235" t="s">
        <v>716</v>
      </c>
      <c r="E56" s="234" t="s">
        <v>693</v>
      </c>
      <c r="F56" s="234" t="s">
        <v>718</v>
      </c>
      <c r="G56" s="234" t="s">
        <v>472</v>
      </c>
      <c r="H56" s="234" t="s">
        <v>695</v>
      </c>
      <c r="I56" s="234" t="s">
        <v>696</v>
      </c>
      <c r="J56" s="236"/>
      <c r="K56" s="129">
        <v>0.03</v>
      </c>
      <c r="L56" s="103">
        <v>1</v>
      </c>
      <c r="M56" s="237">
        <v>2900</v>
      </c>
      <c r="N56" s="236">
        <v>2613</v>
      </c>
      <c r="O56" s="103">
        <v>2070</v>
      </c>
      <c r="P56" s="234">
        <v>6400</v>
      </c>
      <c r="Q56" s="236">
        <v>17</v>
      </c>
      <c r="R56" s="236">
        <v>35</v>
      </c>
      <c r="S56" s="238">
        <v>115.7</v>
      </c>
      <c r="T56" s="238">
        <v>76</v>
      </c>
      <c r="U56" s="103">
        <v>7</v>
      </c>
      <c r="V56" s="234" t="s">
        <v>451</v>
      </c>
      <c r="W56" s="103">
        <v>45</v>
      </c>
      <c r="X56" s="234" t="s">
        <v>56</v>
      </c>
      <c r="Y56" s="234" t="s">
        <v>443</v>
      </c>
      <c r="Z56" s="280"/>
      <c r="AA56" s="280" t="s">
        <v>697</v>
      </c>
      <c r="AB56" s="280" t="s">
        <v>710</v>
      </c>
      <c r="AC56" s="280"/>
      <c r="AD56" s="280" t="s">
        <v>697</v>
      </c>
      <c r="AE56" s="280"/>
      <c r="AF56" s="280" t="s">
        <v>699</v>
      </c>
      <c r="AG56" s="280" t="s">
        <v>700</v>
      </c>
      <c r="AH56" s="280"/>
      <c r="AI56" s="280"/>
      <c r="AJ56" s="280"/>
      <c r="AK56" s="234">
        <v>15</v>
      </c>
      <c r="AL56" s="234" t="s">
        <v>272</v>
      </c>
      <c r="AM56" s="234">
        <v>0.1</v>
      </c>
      <c r="AN56" s="234"/>
      <c r="AO56" s="234">
        <v>0</v>
      </c>
      <c r="AP56" s="234">
        <v>0</v>
      </c>
      <c r="AQ56" s="234"/>
      <c r="AR56" s="234" t="s">
        <v>706</v>
      </c>
      <c r="AS56" s="234">
        <v>3</v>
      </c>
      <c r="AT56" s="234">
        <v>83.315588862502594</v>
      </c>
      <c r="AU56" s="234" t="s">
        <v>448</v>
      </c>
      <c r="AV56" s="234">
        <v>1.3456483353397599</v>
      </c>
      <c r="AW56" s="234">
        <v>14.5095757922688</v>
      </c>
      <c r="AX56" s="234">
        <v>73.341522652962894</v>
      </c>
      <c r="AY56" s="234" t="b">
        <v>1</v>
      </c>
      <c r="AZ56" s="234">
        <v>44589.360833333332</v>
      </c>
      <c r="BA56" s="234">
        <v>44403.669236111113</v>
      </c>
      <c r="BB56" s="234">
        <v>44589.360833333332</v>
      </c>
    </row>
    <row r="57" spans="1:54" x14ac:dyDescent="0.25">
      <c r="A57" s="234" t="s">
        <v>719</v>
      </c>
      <c r="B57" s="234" t="s">
        <v>456</v>
      </c>
      <c r="C57" s="235" t="s">
        <v>720</v>
      </c>
      <c r="D57" s="235" t="s">
        <v>719</v>
      </c>
      <c r="E57" s="234" t="s">
        <v>693</v>
      </c>
      <c r="F57" s="234" t="s">
        <v>721</v>
      </c>
      <c r="G57" s="234" t="s">
        <v>472</v>
      </c>
      <c r="H57" s="234" t="s">
        <v>695</v>
      </c>
      <c r="I57" s="234" t="s">
        <v>722</v>
      </c>
      <c r="J57" s="236"/>
      <c r="K57" s="129">
        <v>0.04</v>
      </c>
      <c r="L57" s="103">
        <v>4</v>
      </c>
      <c r="M57" s="237">
        <v>2800</v>
      </c>
      <c r="N57" s="236">
        <v>1223</v>
      </c>
      <c r="O57" s="103">
        <v>120</v>
      </c>
      <c r="P57" s="234">
        <v>6000</v>
      </c>
      <c r="Q57" s="236">
        <v>14</v>
      </c>
      <c r="R57" s="236">
        <v>35</v>
      </c>
      <c r="S57" s="238">
        <v>46.5</v>
      </c>
      <c r="T57" s="238">
        <v>36.799999999999997</v>
      </c>
      <c r="U57" s="103">
        <v>6</v>
      </c>
      <c r="V57" s="234" t="s">
        <v>451</v>
      </c>
      <c r="W57" s="103">
        <v>50</v>
      </c>
      <c r="X57" s="234" t="s">
        <v>56</v>
      </c>
      <c r="Y57" s="234" t="s">
        <v>443</v>
      </c>
      <c r="Z57" s="280" t="s">
        <v>723</v>
      </c>
      <c r="AA57" s="280"/>
      <c r="AB57" s="280"/>
      <c r="AC57" s="280"/>
      <c r="AD57" s="280" t="s">
        <v>724</v>
      </c>
      <c r="AE57" s="280"/>
      <c r="AF57" s="280" t="s">
        <v>725</v>
      </c>
      <c r="AG57" s="280" t="s">
        <v>726</v>
      </c>
      <c r="AH57" s="280"/>
      <c r="AI57" s="280"/>
      <c r="AJ57" s="280"/>
      <c r="AK57" s="234">
        <v>15</v>
      </c>
      <c r="AL57" s="234" t="s">
        <v>272</v>
      </c>
      <c r="AM57" s="234">
        <v>0.1</v>
      </c>
      <c r="AN57" s="234"/>
      <c r="AO57" s="234">
        <v>0</v>
      </c>
      <c r="AP57" s="234">
        <v>0</v>
      </c>
      <c r="AQ57" s="234"/>
      <c r="AR57" s="234" t="s">
        <v>463</v>
      </c>
      <c r="AS57" s="234">
        <v>1</v>
      </c>
      <c r="AT57" s="234">
        <v>77.243673452799101</v>
      </c>
      <c r="AU57" s="234" t="s">
        <v>448</v>
      </c>
      <c r="AV57" s="234">
        <v>1.20870945778158</v>
      </c>
      <c r="AW57" s="234">
        <v>19.651895911012499</v>
      </c>
      <c r="AX57" s="234">
        <v>73.558046748051297</v>
      </c>
      <c r="AY57" s="234" t="b">
        <v>0</v>
      </c>
      <c r="AZ57" s="234">
        <v>44637.656261574077</v>
      </c>
      <c r="BA57" s="234">
        <v>44552.365983796299</v>
      </c>
      <c r="BB57" s="234">
        <v>44637.656238425923</v>
      </c>
    </row>
    <row r="58" spans="1:54" x14ac:dyDescent="0.25">
      <c r="A58" s="234" t="s">
        <v>727</v>
      </c>
      <c r="B58" s="234" t="s">
        <v>456</v>
      </c>
      <c r="C58" s="235" t="s">
        <v>728</v>
      </c>
      <c r="D58" s="235" t="s">
        <v>727</v>
      </c>
      <c r="E58" s="234" t="s">
        <v>693</v>
      </c>
      <c r="F58" s="234" t="s">
        <v>729</v>
      </c>
      <c r="G58" s="234" t="s">
        <v>472</v>
      </c>
      <c r="H58" s="234" t="s">
        <v>695</v>
      </c>
      <c r="I58" s="234" t="s">
        <v>722</v>
      </c>
      <c r="J58" s="236"/>
      <c r="K58" s="129">
        <v>0.04</v>
      </c>
      <c r="L58" s="103">
        <v>2</v>
      </c>
      <c r="M58" s="237">
        <v>2800</v>
      </c>
      <c r="N58" s="236">
        <v>2268</v>
      </c>
      <c r="O58" s="103">
        <v>2080</v>
      </c>
      <c r="P58" s="234">
        <v>6000</v>
      </c>
      <c r="Q58" s="236">
        <v>12</v>
      </c>
      <c r="R58" s="236">
        <v>35</v>
      </c>
      <c r="S58" s="238">
        <v>112</v>
      </c>
      <c r="T58" s="238">
        <v>20</v>
      </c>
      <c r="U58" s="103">
        <v>6</v>
      </c>
      <c r="V58" s="234" t="s">
        <v>451</v>
      </c>
      <c r="W58" s="103">
        <v>30</v>
      </c>
      <c r="X58" s="234" t="s">
        <v>56</v>
      </c>
      <c r="Y58" s="234" t="s">
        <v>443</v>
      </c>
      <c r="Z58" s="280" t="s">
        <v>723</v>
      </c>
      <c r="AA58" s="280"/>
      <c r="AB58" s="280"/>
      <c r="AC58" s="280"/>
      <c r="AD58" s="280" t="s">
        <v>730</v>
      </c>
      <c r="AE58" s="280"/>
      <c r="AF58" s="280" t="s">
        <v>725</v>
      </c>
      <c r="AG58" s="280" t="s">
        <v>726</v>
      </c>
      <c r="AH58" s="280"/>
      <c r="AI58" s="280"/>
      <c r="AJ58" s="280"/>
      <c r="AK58" s="234">
        <v>15</v>
      </c>
      <c r="AL58" s="234" t="s">
        <v>272</v>
      </c>
      <c r="AM58" s="234">
        <v>0.1</v>
      </c>
      <c r="AN58" s="234"/>
      <c r="AO58" s="234">
        <v>0</v>
      </c>
      <c r="AP58" s="234">
        <v>0</v>
      </c>
      <c r="AQ58" s="234"/>
      <c r="AR58" s="234" t="s">
        <v>463</v>
      </c>
      <c r="AS58" s="234">
        <v>4</v>
      </c>
      <c r="AT58" s="234">
        <v>77.030595300046798</v>
      </c>
      <c r="AU58" s="234" t="s">
        <v>448</v>
      </c>
      <c r="AV58" s="234">
        <v>1.4036182786335301</v>
      </c>
      <c r="AW58" s="234">
        <v>15.923058810675499</v>
      </c>
      <c r="AX58" s="234">
        <v>68.205089952812799</v>
      </c>
      <c r="AY58" s="234" t="b">
        <v>0</v>
      </c>
      <c r="AZ58" s="234">
        <v>44637.655891203707</v>
      </c>
      <c r="BA58" s="234">
        <v>44552.367407407408</v>
      </c>
      <c r="BB58" s="234">
        <v>44637.65587962963</v>
      </c>
    </row>
    <row r="59" spans="1:54" x14ac:dyDescent="0.25">
      <c r="A59" s="234" t="s">
        <v>731</v>
      </c>
      <c r="B59" s="234" t="s">
        <v>482</v>
      </c>
      <c r="C59" s="235" t="s">
        <v>732</v>
      </c>
      <c r="D59" s="235" t="s">
        <v>731</v>
      </c>
      <c r="E59" s="234" t="s">
        <v>693</v>
      </c>
      <c r="F59" s="234" t="s">
        <v>733</v>
      </c>
      <c r="G59" s="234" t="s">
        <v>472</v>
      </c>
      <c r="H59" s="234" t="s">
        <v>473</v>
      </c>
      <c r="I59" s="234" t="s">
        <v>459</v>
      </c>
      <c r="J59" s="236"/>
      <c r="K59" s="129">
        <v>0.04</v>
      </c>
      <c r="L59" s="103">
        <v>1</v>
      </c>
      <c r="M59" s="237">
        <v>2400</v>
      </c>
      <c r="N59" s="236">
        <v>4139</v>
      </c>
      <c r="O59" s="103">
        <v>60.4</v>
      </c>
      <c r="P59" s="234">
        <v>6000</v>
      </c>
      <c r="Q59" s="236">
        <v>10</v>
      </c>
      <c r="R59" s="236">
        <v>35</v>
      </c>
      <c r="S59" s="238">
        <v>85</v>
      </c>
      <c r="T59" s="238">
        <v>53</v>
      </c>
      <c r="U59" s="103">
        <v>6</v>
      </c>
      <c r="V59" s="234" t="s">
        <v>451</v>
      </c>
      <c r="W59" s="103">
        <v>50</v>
      </c>
      <c r="X59" s="234" t="s">
        <v>56</v>
      </c>
      <c r="Y59" s="234" t="s">
        <v>443</v>
      </c>
      <c r="Z59" s="280" t="s">
        <v>734</v>
      </c>
      <c r="AA59" s="280"/>
      <c r="AB59" s="280"/>
      <c r="AC59" s="280"/>
      <c r="AD59" s="280" t="s">
        <v>730</v>
      </c>
      <c r="AE59" s="280"/>
      <c r="AF59" s="280" t="s">
        <v>735</v>
      </c>
      <c r="AG59" s="280" t="s">
        <v>726</v>
      </c>
      <c r="AH59" s="280"/>
      <c r="AI59" s="280"/>
      <c r="AJ59" s="280"/>
      <c r="AK59" s="234">
        <v>15</v>
      </c>
      <c r="AL59" s="234" t="s">
        <v>272</v>
      </c>
      <c r="AM59" s="234">
        <v>0.1</v>
      </c>
      <c r="AN59" s="234"/>
      <c r="AO59" s="234">
        <v>0</v>
      </c>
      <c r="AP59" s="234">
        <v>0</v>
      </c>
      <c r="AQ59" s="234"/>
      <c r="AR59" s="234" t="s">
        <v>463</v>
      </c>
      <c r="AS59" s="234">
        <v>2</v>
      </c>
      <c r="AT59" s="234">
        <v>80.532661674938495</v>
      </c>
      <c r="AU59" s="234" t="s">
        <v>448</v>
      </c>
      <c r="AV59" s="234">
        <v>1.4489696304812201</v>
      </c>
      <c r="AW59" s="234">
        <v>13.088276189704199</v>
      </c>
      <c r="AX59" s="234">
        <v>77.794551177990598</v>
      </c>
      <c r="AY59" s="234" t="b">
        <v>0</v>
      </c>
      <c r="AZ59" s="234">
        <v>44637.655636574076</v>
      </c>
      <c r="BA59" s="234">
        <v>44552.368703703702</v>
      </c>
      <c r="BB59" s="234">
        <v>44637.655636574076</v>
      </c>
    </row>
    <row r="60" spans="1:54" x14ac:dyDescent="0.25">
      <c r="A60" s="234" t="s">
        <v>736</v>
      </c>
      <c r="B60" s="234" t="s">
        <v>482</v>
      </c>
      <c r="C60" s="235" t="s">
        <v>737</v>
      </c>
      <c r="D60" s="235" t="s">
        <v>736</v>
      </c>
      <c r="E60" s="234" t="s">
        <v>693</v>
      </c>
      <c r="F60" s="234" t="s">
        <v>738</v>
      </c>
      <c r="G60" s="234" t="s">
        <v>534</v>
      </c>
      <c r="H60" s="234" t="s">
        <v>695</v>
      </c>
      <c r="I60" s="234" t="s">
        <v>696</v>
      </c>
      <c r="J60" s="236"/>
      <c r="K60" s="129">
        <v>0.03</v>
      </c>
      <c r="L60" s="103">
        <v>1</v>
      </c>
      <c r="M60" s="237">
        <v>3800</v>
      </c>
      <c r="N60" s="236">
        <v>5532</v>
      </c>
      <c r="O60" s="103">
        <v>113</v>
      </c>
      <c r="P60" s="234">
        <v>6000</v>
      </c>
      <c r="Q60" s="236">
        <v>8</v>
      </c>
      <c r="R60" s="236">
        <v>40</v>
      </c>
      <c r="S60" s="238">
        <v>113</v>
      </c>
      <c r="T60" s="238">
        <v>40</v>
      </c>
      <c r="U60" s="103">
        <v>7</v>
      </c>
      <c r="V60" s="234" t="s">
        <v>451</v>
      </c>
      <c r="W60" s="103">
        <v>30</v>
      </c>
      <c r="X60" s="234" t="s">
        <v>56</v>
      </c>
      <c r="Y60" s="234" t="s">
        <v>443</v>
      </c>
      <c r="Z60" s="280" t="s">
        <v>723</v>
      </c>
      <c r="AA60" s="280"/>
      <c r="AB60" s="280"/>
      <c r="AC60" s="280"/>
      <c r="AD60" s="280" t="s">
        <v>739</v>
      </c>
      <c r="AE60" s="280"/>
      <c r="AF60" s="280" t="s">
        <v>735</v>
      </c>
      <c r="AG60" s="280" t="s">
        <v>726</v>
      </c>
      <c r="AH60" s="280"/>
      <c r="AI60" s="280"/>
      <c r="AJ60" s="280"/>
      <c r="AK60" s="234">
        <v>15</v>
      </c>
      <c r="AL60" s="234" t="s">
        <v>272</v>
      </c>
      <c r="AM60" s="234">
        <v>0.1</v>
      </c>
      <c r="AN60" s="234"/>
      <c r="AO60" s="234">
        <v>0</v>
      </c>
      <c r="AP60" s="234">
        <v>0</v>
      </c>
      <c r="AQ60" s="234"/>
      <c r="AR60" s="234" t="s">
        <v>463</v>
      </c>
      <c r="AS60" s="234">
        <v>8</v>
      </c>
      <c r="AT60" s="234">
        <v>83.120597075230805</v>
      </c>
      <c r="AU60" s="234" t="s">
        <v>448</v>
      </c>
      <c r="AV60" s="234">
        <v>1.52892923770434</v>
      </c>
      <c r="AW60" s="234">
        <v>15.0731122180486</v>
      </c>
      <c r="AX60" s="234">
        <v>67.303934888915506</v>
      </c>
      <c r="AY60" s="234" t="b">
        <v>0</v>
      </c>
      <c r="AZ60" s="234">
        <v>44637.655381944445</v>
      </c>
      <c r="BA60" s="234">
        <v>44552.369525462964</v>
      </c>
      <c r="BB60" s="234">
        <v>44637.655358796299</v>
      </c>
    </row>
    <row r="61" spans="1:54" x14ac:dyDescent="0.25">
      <c r="A61" s="234" t="s">
        <v>740</v>
      </c>
      <c r="B61" s="234" t="s">
        <v>456</v>
      </c>
      <c r="C61" s="235" t="s">
        <v>741</v>
      </c>
      <c r="D61" s="235" t="s">
        <v>740</v>
      </c>
      <c r="E61" s="234" t="s">
        <v>693</v>
      </c>
      <c r="F61" s="234" t="s">
        <v>742</v>
      </c>
      <c r="G61" s="234" t="s">
        <v>534</v>
      </c>
      <c r="H61" s="234" t="s">
        <v>695</v>
      </c>
      <c r="I61" s="234" t="s">
        <v>696</v>
      </c>
      <c r="J61" s="236"/>
      <c r="K61" s="129">
        <v>0.04</v>
      </c>
      <c r="L61" s="103">
        <v>1</v>
      </c>
      <c r="M61" s="237">
        <v>6400</v>
      </c>
      <c r="N61" s="236">
        <v>5227.2</v>
      </c>
      <c r="O61" s="103">
        <v>2076</v>
      </c>
      <c r="P61" s="234">
        <v>6500</v>
      </c>
      <c r="Q61" s="236">
        <v>8</v>
      </c>
      <c r="R61" s="236">
        <v>40</v>
      </c>
      <c r="S61" s="238">
        <v>144.1</v>
      </c>
      <c r="T61" s="238">
        <v>125.6</v>
      </c>
      <c r="U61" s="103">
        <v>7</v>
      </c>
      <c r="V61" s="234" t="s">
        <v>451</v>
      </c>
      <c r="W61" s="103">
        <v>40</v>
      </c>
      <c r="X61" s="234" t="s">
        <v>56</v>
      </c>
      <c r="Y61" s="234" t="s">
        <v>443</v>
      </c>
      <c r="Z61" s="280"/>
      <c r="AA61" s="280" t="s">
        <v>743</v>
      </c>
      <c r="AB61" s="280" t="s">
        <v>744</v>
      </c>
      <c r="AC61" s="280"/>
      <c r="AD61" s="280" t="s">
        <v>745</v>
      </c>
      <c r="AE61" s="280"/>
      <c r="AF61" s="280" t="s">
        <v>746</v>
      </c>
      <c r="AG61" s="280" t="s">
        <v>726</v>
      </c>
      <c r="AH61" s="280"/>
      <c r="AI61" s="280"/>
      <c r="AJ61" s="280"/>
      <c r="AK61" s="234">
        <v>15</v>
      </c>
      <c r="AL61" s="234" t="s">
        <v>272</v>
      </c>
      <c r="AM61" s="234">
        <v>0.1</v>
      </c>
      <c r="AN61" s="234"/>
      <c r="AO61" s="234">
        <v>0</v>
      </c>
      <c r="AP61" s="234">
        <v>0</v>
      </c>
      <c r="AQ61" s="234"/>
      <c r="AR61" s="234" t="s">
        <v>463</v>
      </c>
      <c r="AS61" s="234">
        <v>7</v>
      </c>
      <c r="AT61" s="234">
        <v>81.888216395692595</v>
      </c>
      <c r="AU61" s="234" t="s">
        <v>448</v>
      </c>
      <c r="AV61" s="234">
        <v>1.7873882413950899</v>
      </c>
      <c r="AW61" s="234">
        <v>13.8933356145613</v>
      </c>
      <c r="AX61" s="234">
        <v>73.816377922402907</v>
      </c>
      <c r="AY61" s="234" t="b">
        <v>0</v>
      </c>
      <c r="AZ61" s="234">
        <v>44637.654629629629</v>
      </c>
      <c r="BA61" s="234">
        <v>44613.548125000001</v>
      </c>
      <c r="BB61" s="234">
        <v>44637.654629629629</v>
      </c>
    </row>
    <row r="62" spans="1:54" x14ac:dyDescent="0.25">
      <c r="A62" s="234" t="s">
        <v>747</v>
      </c>
      <c r="B62" s="234" t="s">
        <v>482</v>
      </c>
      <c r="C62" s="235" t="s">
        <v>748</v>
      </c>
      <c r="D62" s="235" t="s">
        <v>747</v>
      </c>
      <c r="E62" s="234" t="s">
        <v>749</v>
      </c>
      <c r="F62" s="234" t="s">
        <v>750</v>
      </c>
      <c r="G62" s="234" t="s">
        <v>534</v>
      </c>
      <c r="H62" s="234" t="s">
        <v>751</v>
      </c>
      <c r="I62" s="234" t="s">
        <v>752</v>
      </c>
      <c r="J62" s="236"/>
      <c r="K62" s="129">
        <v>0.03</v>
      </c>
      <c r="L62" s="103">
        <v>1</v>
      </c>
      <c r="M62" s="237">
        <v>8300</v>
      </c>
      <c r="N62" s="236">
        <v>8950</v>
      </c>
      <c r="O62" s="103">
        <v>3826</v>
      </c>
      <c r="P62" s="234">
        <v>3826</v>
      </c>
      <c r="Q62" s="236">
        <v>7</v>
      </c>
      <c r="R62" s="236">
        <v>40</v>
      </c>
      <c r="S62" s="238">
        <v>243</v>
      </c>
      <c r="T62" s="238">
        <v>180</v>
      </c>
      <c r="U62" s="103">
        <v>6.5</v>
      </c>
      <c r="V62" s="234" t="s">
        <v>451</v>
      </c>
      <c r="W62" s="103">
        <v>40</v>
      </c>
      <c r="X62" s="234" t="s">
        <v>56</v>
      </c>
      <c r="Y62" s="234" t="s">
        <v>443</v>
      </c>
      <c r="Z62" s="280" t="s">
        <v>753</v>
      </c>
      <c r="AA62" s="280" t="s">
        <v>754</v>
      </c>
      <c r="AB62" s="280"/>
      <c r="AC62" s="280"/>
      <c r="AD62" s="280" t="s">
        <v>755</v>
      </c>
      <c r="AE62" s="280"/>
      <c r="AF62" s="280"/>
      <c r="AG62" s="280"/>
      <c r="AH62" s="280"/>
      <c r="AI62" s="280"/>
      <c r="AJ62" s="280"/>
      <c r="AK62" s="234">
        <v>1.5</v>
      </c>
      <c r="AL62" s="234" t="s">
        <v>272</v>
      </c>
      <c r="AM62" s="234">
        <v>0.1</v>
      </c>
      <c r="AN62" s="234"/>
      <c r="AO62" s="234">
        <v>0</v>
      </c>
      <c r="AP62" s="234">
        <v>0</v>
      </c>
      <c r="AQ62" s="234"/>
      <c r="AR62" s="234" t="s">
        <v>463</v>
      </c>
      <c r="AS62" s="234">
        <v>3</v>
      </c>
      <c r="AT62" s="234">
        <v>78.242303509239093</v>
      </c>
      <c r="AU62" s="234" t="s">
        <v>552</v>
      </c>
      <c r="AV62" s="234">
        <v>1.4988034572039799</v>
      </c>
      <c r="AW62" s="234">
        <v>19.737636918279801</v>
      </c>
      <c r="AX62" s="234">
        <v>69.434455628484699</v>
      </c>
      <c r="AY62" s="234" t="b">
        <v>0</v>
      </c>
      <c r="AZ62" s="234">
        <v>44558.564513888887</v>
      </c>
      <c r="BA62" s="234">
        <v>44504.581655092596</v>
      </c>
      <c r="BB62" s="234">
        <v>44530</v>
      </c>
    </row>
    <row r="63" spans="1:54" x14ac:dyDescent="0.25">
      <c r="A63" s="234" t="s">
        <v>756</v>
      </c>
      <c r="B63" s="234" t="s">
        <v>482</v>
      </c>
      <c r="C63" s="235" t="s">
        <v>757</v>
      </c>
      <c r="D63" s="235" t="s">
        <v>756</v>
      </c>
      <c r="E63" s="234" t="s">
        <v>749</v>
      </c>
      <c r="F63" s="234" t="s">
        <v>758</v>
      </c>
      <c r="G63" s="234" t="s">
        <v>534</v>
      </c>
      <c r="H63" s="234" t="s">
        <v>751</v>
      </c>
      <c r="I63" s="234" t="s">
        <v>752</v>
      </c>
      <c r="J63" s="236"/>
      <c r="K63" s="129">
        <v>0.04</v>
      </c>
      <c r="L63" s="103">
        <v>1</v>
      </c>
      <c r="M63" s="237">
        <v>6600</v>
      </c>
      <c r="N63" s="236">
        <v>5913</v>
      </c>
      <c r="O63" s="103">
        <v>2800</v>
      </c>
      <c r="P63" s="234">
        <v>2800</v>
      </c>
      <c r="Q63" s="236">
        <v>8</v>
      </c>
      <c r="R63" s="236">
        <v>40</v>
      </c>
      <c r="S63" s="238">
        <v>190</v>
      </c>
      <c r="T63" s="238">
        <v>85</v>
      </c>
      <c r="U63" s="103">
        <v>6.5</v>
      </c>
      <c r="V63" s="234" t="s">
        <v>451</v>
      </c>
      <c r="W63" s="103">
        <v>40</v>
      </c>
      <c r="X63" s="234" t="s">
        <v>56</v>
      </c>
      <c r="Y63" s="234" t="s">
        <v>443</v>
      </c>
      <c r="Z63" s="280" t="s">
        <v>759</v>
      </c>
      <c r="AA63" s="280" t="s">
        <v>760</v>
      </c>
      <c r="AB63" s="280" t="s">
        <v>761</v>
      </c>
      <c r="AC63" s="280"/>
      <c r="AD63" s="280" t="s">
        <v>762</v>
      </c>
      <c r="AE63" s="280"/>
      <c r="AF63" s="280"/>
      <c r="AG63" s="280"/>
      <c r="AH63" s="280"/>
      <c r="AI63" s="280"/>
      <c r="AJ63" s="280"/>
      <c r="AK63" s="234">
        <v>1</v>
      </c>
      <c r="AL63" s="234" t="s">
        <v>272</v>
      </c>
      <c r="AM63" s="234">
        <v>0.1</v>
      </c>
      <c r="AN63" s="234"/>
      <c r="AO63" s="234">
        <v>0</v>
      </c>
      <c r="AP63" s="234">
        <v>0</v>
      </c>
      <c r="AQ63" s="234"/>
      <c r="AR63" s="234" t="s">
        <v>463</v>
      </c>
      <c r="AS63" s="234">
        <v>1</v>
      </c>
      <c r="AT63" s="234">
        <v>84.097369509659799</v>
      </c>
      <c r="AU63" s="234" t="s">
        <v>552</v>
      </c>
      <c r="AV63" s="234">
        <v>1.71345013141573</v>
      </c>
      <c r="AW63" s="234">
        <v>16.0974182329497</v>
      </c>
      <c r="AX63" s="234">
        <v>71.939292660549</v>
      </c>
      <c r="AY63" s="234" t="b">
        <v>1</v>
      </c>
      <c r="AZ63" s="234">
        <v>44558.564456018517</v>
      </c>
      <c r="BA63" s="234">
        <v>44523.431435185186</v>
      </c>
      <c r="BB63" s="234">
        <v>44530</v>
      </c>
    </row>
    <row r="64" spans="1:54" x14ac:dyDescent="0.25">
      <c r="A64" s="234" t="s">
        <v>763</v>
      </c>
      <c r="B64" s="234" t="s">
        <v>482</v>
      </c>
      <c r="C64" s="235" t="s">
        <v>437</v>
      </c>
      <c r="D64" s="235" t="s">
        <v>763</v>
      </c>
      <c r="E64" s="234" t="s">
        <v>764</v>
      </c>
      <c r="F64" s="234" t="s">
        <v>765</v>
      </c>
      <c r="G64" s="234" t="s">
        <v>544</v>
      </c>
      <c r="H64" s="234" t="s">
        <v>485</v>
      </c>
      <c r="I64" s="234" t="s">
        <v>486</v>
      </c>
      <c r="J64" s="236">
        <v>317</v>
      </c>
      <c r="K64" s="129">
        <v>0.03</v>
      </c>
      <c r="L64" s="103">
        <v>1</v>
      </c>
      <c r="M64" s="237">
        <v>1526</v>
      </c>
      <c r="N64" s="236">
        <v>14648</v>
      </c>
      <c r="O64" s="103">
        <v>3000</v>
      </c>
      <c r="P64" s="234">
        <v>3000</v>
      </c>
      <c r="Q64" s="236">
        <v>3</v>
      </c>
      <c r="R64" s="236">
        <v>40</v>
      </c>
      <c r="S64" s="238">
        <v>102</v>
      </c>
      <c r="T64" s="238">
        <v>71</v>
      </c>
      <c r="U64" s="103">
        <v>2</v>
      </c>
      <c r="V64" s="234" t="s">
        <v>451</v>
      </c>
      <c r="W64" s="103">
        <v>60</v>
      </c>
      <c r="X64" s="234" t="s">
        <v>56</v>
      </c>
      <c r="Y64" s="234" t="s">
        <v>443</v>
      </c>
      <c r="Z64" s="280"/>
      <c r="AA64" s="280"/>
      <c r="AB64" s="280" t="s">
        <v>766</v>
      </c>
      <c r="AC64" s="280"/>
      <c r="AD64" s="280"/>
      <c r="AE64" s="280" t="s">
        <v>767</v>
      </c>
      <c r="AF64" s="280" t="s">
        <v>768</v>
      </c>
      <c r="AG64" s="280"/>
      <c r="AH64" s="280"/>
      <c r="AI64" s="280"/>
      <c r="AJ64" s="280" t="s">
        <v>559</v>
      </c>
      <c r="AK64" s="234">
        <v>1</v>
      </c>
      <c r="AL64" s="234" t="s">
        <v>272</v>
      </c>
      <c r="AM64" s="234">
        <v>0.1</v>
      </c>
      <c r="AN64" s="234">
        <v>0</v>
      </c>
      <c r="AO64" s="234">
        <v>0</v>
      </c>
      <c r="AP64" s="234">
        <v>0</v>
      </c>
      <c r="AQ64" s="234">
        <v>5.9993021421202698E-2</v>
      </c>
      <c r="AR64" s="234" t="s">
        <v>463</v>
      </c>
      <c r="AS64" s="234">
        <v>0</v>
      </c>
      <c r="AT64" s="234">
        <v>85.3505101503508</v>
      </c>
      <c r="AU64" s="234" t="s">
        <v>552</v>
      </c>
      <c r="AV64" s="234">
        <v>1.2555330372501401</v>
      </c>
      <c r="AW64" s="234">
        <v>14.9305084012009</v>
      </c>
      <c r="AX64" s="234">
        <v>79.558868390148405</v>
      </c>
      <c r="AY64" s="234" t="b">
        <v>0</v>
      </c>
      <c r="AZ64" s="234">
        <v>44602.749212962961</v>
      </c>
      <c r="BA64" s="234">
        <v>44601.386747685188</v>
      </c>
      <c r="BB64" s="234">
        <v>44602.749212962961</v>
      </c>
    </row>
    <row r="65" spans="1:54" x14ac:dyDescent="0.25">
      <c r="A65" s="234" t="s">
        <v>769</v>
      </c>
      <c r="B65" s="234" t="s">
        <v>482</v>
      </c>
      <c r="C65" s="235" t="s">
        <v>770</v>
      </c>
      <c r="D65" s="235" t="s">
        <v>769</v>
      </c>
      <c r="E65" s="234" t="s">
        <v>771</v>
      </c>
      <c r="F65" s="234" t="s">
        <v>772</v>
      </c>
      <c r="G65" s="234" t="s">
        <v>472</v>
      </c>
      <c r="H65" s="234" t="s">
        <v>473</v>
      </c>
      <c r="I65" s="234" t="s">
        <v>574</v>
      </c>
      <c r="J65" s="236">
        <v>311</v>
      </c>
      <c r="K65" s="129">
        <v>0.03</v>
      </c>
      <c r="L65" s="103">
        <v>1</v>
      </c>
      <c r="M65" s="237">
        <v>2200</v>
      </c>
      <c r="N65" s="236">
        <v>4674</v>
      </c>
      <c r="O65" s="103">
        <v>115.7</v>
      </c>
      <c r="P65" s="234">
        <v>6000</v>
      </c>
      <c r="Q65" s="236">
        <v>12</v>
      </c>
      <c r="R65" s="236">
        <v>35</v>
      </c>
      <c r="S65" s="238">
        <v>96.2</v>
      </c>
      <c r="T65" s="238">
        <v>64.900000000000006</v>
      </c>
      <c r="U65" s="103">
        <v>5.5</v>
      </c>
      <c r="V65" s="234" t="s">
        <v>451</v>
      </c>
      <c r="W65" s="103">
        <v>60</v>
      </c>
      <c r="X65" s="234" t="s">
        <v>56</v>
      </c>
      <c r="Y65" s="234" t="s">
        <v>443</v>
      </c>
      <c r="Z65" s="280"/>
      <c r="AA65" s="280"/>
      <c r="AB65" s="280"/>
      <c r="AC65" s="280"/>
      <c r="AD65" s="280" t="s">
        <v>773</v>
      </c>
      <c r="AE65" s="280"/>
      <c r="AF65" s="280" t="s">
        <v>774</v>
      </c>
      <c r="AG65" s="280"/>
      <c r="AH65" s="280"/>
      <c r="AI65" s="280"/>
      <c r="AJ65" s="280"/>
      <c r="AK65" s="234">
        <v>7076074</v>
      </c>
      <c r="AL65" s="234" t="s">
        <v>480</v>
      </c>
      <c r="AM65" s="234">
        <v>0.1</v>
      </c>
      <c r="AN65" s="234"/>
      <c r="AO65" s="234">
        <v>0</v>
      </c>
      <c r="AP65" s="234">
        <v>0</v>
      </c>
      <c r="AQ65" s="234"/>
      <c r="AR65" s="234" t="s">
        <v>447</v>
      </c>
      <c r="AS65" s="234">
        <v>1</v>
      </c>
      <c r="AT65" s="234"/>
      <c r="AU65" s="234" t="s">
        <v>552</v>
      </c>
      <c r="AV65" s="234">
        <v>0.94</v>
      </c>
      <c r="AW65" s="234"/>
      <c r="AX65" s="234"/>
      <c r="AY65" s="234" t="b">
        <v>0</v>
      </c>
      <c r="AZ65" s="234">
        <v>44558.563078703701</v>
      </c>
      <c r="BA65" s="234">
        <v>44355.578587962962</v>
      </c>
      <c r="BB65" s="234">
        <v>44522</v>
      </c>
    </row>
    <row r="66" spans="1:54" x14ac:dyDescent="0.25">
      <c r="A66" s="234" t="s">
        <v>775</v>
      </c>
      <c r="B66" s="234" t="s">
        <v>482</v>
      </c>
      <c r="C66" s="235" t="s">
        <v>770</v>
      </c>
      <c r="D66" s="235" t="s">
        <v>775</v>
      </c>
      <c r="E66" s="234" t="s">
        <v>771</v>
      </c>
      <c r="F66" s="234" t="s">
        <v>776</v>
      </c>
      <c r="G66" s="234" t="s">
        <v>472</v>
      </c>
      <c r="H66" s="234" t="s">
        <v>473</v>
      </c>
      <c r="I66" s="234" t="s">
        <v>574</v>
      </c>
      <c r="J66" s="236">
        <v>312</v>
      </c>
      <c r="K66" s="129">
        <v>0.03</v>
      </c>
      <c r="L66" s="103">
        <v>1</v>
      </c>
      <c r="M66" s="237">
        <v>2200</v>
      </c>
      <c r="N66" s="236">
        <v>4848</v>
      </c>
      <c r="O66" s="103">
        <v>115.7</v>
      </c>
      <c r="P66" s="234">
        <v>6000</v>
      </c>
      <c r="Q66" s="236">
        <v>12</v>
      </c>
      <c r="R66" s="236">
        <v>35</v>
      </c>
      <c r="S66" s="238">
        <v>97.2</v>
      </c>
      <c r="T66" s="238">
        <v>64.900000000000006</v>
      </c>
      <c r="U66" s="103">
        <v>5.5</v>
      </c>
      <c r="V66" s="234" t="s">
        <v>451</v>
      </c>
      <c r="W66" s="103">
        <v>60</v>
      </c>
      <c r="X66" s="234" t="s">
        <v>56</v>
      </c>
      <c r="Y66" s="234" t="s">
        <v>443</v>
      </c>
      <c r="Z66" s="280"/>
      <c r="AA66" s="280"/>
      <c r="AB66" s="280"/>
      <c r="AC66" s="280"/>
      <c r="AD66" s="280"/>
      <c r="AE66" s="280"/>
      <c r="AF66" s="280" t="s">
        <v>774</v>
      </c>
      <c r="AG66" s="280"/>
      <c r="AH66" s="280"/>
      <c r="AI66" s="280"/>
      <c r="AJ66" s="280"/>
      <c r="AK66" s="234">
        <v>7076074</v>
      </c>
      <c r="AL66" s="234" t="s">
        <v>480</v>
      </c>
      <c r="AM66" s="234">
        <v>0.1</v>
      </c>
      <c r="AN66" s="234"/>
      <c r="AO66" s="234">
        <v>0</v>
      </c>
      <c r="AP66" s="234">
        <v>0</v>
      </c>
      <c r="AQ66" s="234"/>
      <c r="AR66" s="234" t="s">
        <v>447</v>
      </c>
      <c r="AS66" s="234">
        <v>1</v>
      </c>
      <c r="AT66" s="234"/>
      <c r="AU66" s="234" t="s">
        <v>552</v>
      </c>
      <c r="AV66" s="234">
        <v>0.9</v>
      </c>
      <c r="AW66" s="234"/>
      <c r="AX66" s="234"/>
      <c r="AY66" s="234" t="b">
        <v>0</v>
      </c>
      <c r="AZ66" s="234">
        <v>44558.563090277778</v>
      </c>
      <c r="BA66" s="234">
        <v>44355.579432870371</v>
      </c>
      <c r="BB66" s="234">
        <v>44522</v>
      </c>
    </row>
    <row r="67" spans="1:54" x14ac:dyDescent="0.25">
      <c r="A67" s="234" t="s">
        <v>777</v>
      </c>
      <c r="B67" s="234" t="s">
        <v>482</v>
      </c>
      <c r="C67" s="235" t="s">
        <v>770</v>
      </c>
      <c r="D67" s="235" t="s">
        <v>777</v>
      </c>
      <c r="E67" s="234" t="s">
        <v>771</v>
      </c>
      <c r="F67" s="234" t="s">
        <v>778</v>
      </c>
      <c r="G67" s="234" t="s">
        <v>472</v>
      </c>
      <c r="H67" s="234" t="s">
        <v>473</v>
      </c>
      <c r="I67" s="234" t="s">
        <v>574</v>
      </c>
      <c r="J67" s="236">
        <v>1313</v>
      </c>
      <c r="K67" s="129">
        <v>0.03</v>
      </c>
      <c r="L67" s="103">
        <v>1</v>
      </c>
      <c r="M67" s="237">
        <v>2200</v>
      </c>
      <c r="N67" s="236">
        <v>5016</v>
      </c>
      <c r="O67" s="103">
        <v>115.7</v>
      </c>
      <c r="P67" s="234">
        <v>6000</v>
      </c>
      <c r="Q67" s="236">
        <v>12</v>
      </c>
      <c r="R67" s="236">
        <v>35</v>
      </c>
      <c r="S67" s="238">
        <v>98.2</v>
      </c>
      <c r="T67" s="238">
        <v>64.900000000000006</v>
      </c>
      <c r="U67" s="103">
        <v>5.5</v>
      </c>
      <c r="V67" s="234" t="s">
        <v>451</v>
      </c>
      <c r="W67" s="103">
        <v>60</v>
      </c>
      <c r="X67" s="234" t="s">
        <v>56</v>
      </c>
      <c r="Y67" s="234" t="s">
        <v>443</v>
      </c>
      <c r="Z67" s="280"/>
      <c r="AA67" s="280"/>
      <c r="AB67" s="280"/>
      <c r="AC67" s="280"/>
      <c r="AD67" s="280"/>
      <c r="AE67" s="280"/>
      <c r="AF67" s="280" t="s">
        <v>774</v>
      </c>
      <c r="AG67" s="280"/>
      <c r="AH67" s="280"/>
      <c r="AI67" s="280"/>
      <c r="AJ67" s="280"/>
      <c r="AK67" s="234">
        <v>7076074</v>
      </c>
      <c r="AL67" s="234" t="s">
        <v>480</v>
      </c>
      <c r="AM67" s="234">
        <v>0.1</v>
      </c>
      <c r="AN67" s="234"/>
      <c r="AO67" s="234">
        <v>0</v>
      </c>
      <c r="AP67" s="234">
        <v>0</v>
      </c>
      <c r="AQ67" s="234"/>
      <c r="AR67" s="234" t="s">
        <v>447</v>
      </c>
      <c r="AS67" s="234">
        <v>1</v>
      </c>
      <c r="AT67" s="234"/>
      <c r="AU67" s="234" t="s">
        <v>552</v>
      </c>
      <c r="AV67" s="234">
        <v>0.86</v>
      </c>
      <c r="AW67" s="234"/>
      <c r="AX67" s="234"/>
      <c r="AY67" s="234" t="b">
        <v>0</v>
      </c>
      <c r="AZ67" s="234">
        <v>44558.563090277778</v>
      </c>
      <c r="BA67" s="234">
        <v>44355.580243055556</v>
      </c>
      <c r="BB67" s="234">
        <v>44522</v>
      </c>
    </row>
    <row r="68" spans="1:54" x14ac:dyDescent="0.25">
      <c r="A68" s="234" t="s">
        <v>779</v>
      </c>
      <c r="B68" s="234" t="s">
        <v>456</v>
      </c>
      <c r="C68" s="235" t="s">
        <v>779</v>
      </c>
      <c r="D68" s="235" t="s">
        <v>779</v>
      </c>
      <c r="E68" s="234" t="s">
        <v>771</v>
      </c>
      <c r="F68" s="234" t="s">
        <v>780</v>
      </c>
      <c r="G68" s="234" t="s">
        <v>534</v>
      </c>
      <c r="H68" s="234" t="s">
        <v>473</v>
      </c>
      <c r="I68" s="234" t="s">
        <v>574</v>
      </c>
      <c r="J68" s="236">
        <v>333</v>
      </c>
      <c r="K68" s="129">
        <v>0.03</v>
      </c>
      <c r="L68" s="103">
        <v>1</v>
      </c>
      <c r="M68" s="237">
        <v>3500</v>
      </c>
      <c r="N68" s="236">
        <v>10113</v>
      </c>
      <c r="O68" s="103">
        <v>114.7</v>
      </c>
      <c r="P68" s="234">
        <v>6000</v>
      </c>
      <c r="Q68" s="236">
        <v>5</v>
      </c>
      <c r="R68" s="236">
        <v>40</v>
      </c>
      <c r="S68" s="238">
        <v>103.5</v>
      </c>
      <c r="T68" s="238">
        <v>64.400000000000006</v>
      </c>
      <c r="U68" s="103">
        <v>7</v>
      </c>
      <c r="V68" s="234" t="s">
        <v>451</v>
      </c>
      <c r="W68" s="103">
        <v>20</v>
      </c>
      <c r="X68" s="234" t="s">
        <v>56</v>
      </c>
      <c r="Y68" s="234" t="s">
        <v>443</v>
      </c>
      <c r="Z68" s="280" t="s">
        <v>781</v>
      </c>
      <c r="AA68" s="280" t="s">
        <v>782</v>
      </c>
      <c r="AB68" s="280" t="s">
        <v>783</v>
      </c>
      <c r="AC68" s="280"/>
      <c r="AD68" s="280" t="s">
        <v>784</v>
      </c>
      <c r="AE68" s="280"/>
      <c r="AF68" s="280" t="s">
        <v>785</v>
      </c>
      <c r="AG68" s="280"/>
      <c r="AH68" s="280"/>
      <c r="AI68" s="280"/>
      <c r="AJ68" s="280"/>
      <c r="AK68" s="234">
        <v>15</v>
      </c>
      <c r="AL68" s="234" t="s">
        <v>272</v>
      </c>
      <c r="AM68" s="234">
        <v>0.1</v>
      </c>
      <c r="AN68" s="234"/>
      <c r="AO68" s="234">
        <v>0</v>
      </c>
      <c r="AP68" s="234">
        <v>0</v>
      </c>
      <c r="AQ68" s="234"/>
      <c r="AR68" s="234" t="s">
        <v>786</v>
      </c>
      <c r="AS68" s="234">
        <v>1</v>
      </c>
      <c r="AT68" s="234">
        <v>69.643995163467693</v>
      </c>
      <c r="AU68" s="234" t="s">
        <v>552</v>
      </c>
      <c r="AV68" s="234">
        <v>2.0683286778705998</v>
      </c>
      <c r="AW68" s="234">
        <v>14.295184938681601</v>
      </c>
      <c r="AX68" s="234">
        <v>65.913066851139007</v>
      </c>
      <c r="AY68" s="234" t="b">
        <v>1</v>
      </c>
      <c r="AZ68" s="234">
        <v>44558.563842592594</v>
      </c>
      <c r="BA68" s="234">
        <v>44421.419074074074</v>
      </c>
      <c r="BB68" s="234">
        <v>44522</v>
      </c>
    </row>
    <row r="69" spans="1:54" x14ac:dyDescent="0.25">
      <c r="A69" s="234" t="s">
        <v>787</v>
      </c>
      <c r="B69" s="234" t="s">
        <v>482</v>
      </c>
      <c r="C69" s="235" t="s">
        <v>788</v>
      </c>
      <c r="D69" s="235" t="s">
        <v>787</v>
      </c>
      <c r="E69" s="234" t="s">
        <v>771</v>
      </c>
      <c r="F69" s="234" t="s">
        <v>789</v>
      </c>
      <c r="G69" s="234" t="s">
        <v>534</v>
      </c>
      <c r="H69" s="234" t="s">
        <v>473</v>
      </c>
      <c r="I69" s="234" t="s">
        <v>574</v>
      </c>
      <c r="J69" s="236">
        <v>329</v>
      </c>
      <c r="K69" s="129">
        <v>0.03</v>
      </c>
      <c r="L69" s="103">
        <v>1</v>
      </c>
      <c r="M69" s="237">
        <v>3500</v>
      </c>
      <c r="N69" s="236">
        <v>8300</v>
      </c>
      <c r="O69" s="103">
        <v>115.7</v>
      </c>
      <c r="P69" s="234">
        <v>6000</v>
      </c>
      <c r="Q69" s="236">
        <v>8</v>
      </c>
      <c r="R69" s="236">
        <v>40</v>
      </c>
      <c r="S69" s="238">
        <v>103.5</v>
      </c>
      <c r="T69" s="238">
        <v>64.5</v>
      </c>
      <c r="U69" s="103">
        <v>7</v>
      </c>
      <c r="V69" s="234" t="s">
        <v>451</v>
      </c>
      <c r="W69" s="103">
        <v>40</v>
      </c>
      <c r="X69" s="234" t="s">
        <v>56</v>
      </c>
      <c r="Y69" s="234" t="s">
        <v>443</v>
      </c>
      <c r="Z69" s="280" t="s">
        <v>790</v>
      </c>
      <c r="AA69" s="280" t="s">
        <v>791</v>
      </c>
      <c r="AB69" s="280" t="s">
        <v>792</v>
      </c>
      <c r="AC69" s="280"/>
      <c r="AD69" s="280" t="s">
        <v>793</v>
      </c>
      <c r="AE69" s="280" t="s">
        <v>794</v>
      </c>
      <c r="AF69" s="280"/>
      <c r="AG69" s="280"/>
      <c r="AH69" s="280"/>
      <c r="AI69" s="280"/>
      <c r="AJ69" s="280"/>
      <c r="AK69" s="234">
        <v>15</v>
      </c>
      <c r="AL69" s="234" t="s">
        <v>272</v>
      </c>
      <c r="AM69" s="234">
        <v>0.1</v>
      </c>
      <c r="AN69" s="234"/>
      <c r="AO69" s="234">
        <v>0</v>
      </c>
      <c r="AP69" s="234">
        <v>0</v>
      </c>
      <c r="AQ69" s="234"/>
      <c r="AR69" s="234" t="s">
        <v>463</v>
      </c>
      <c r="AS69" s="234">
        <v>1</v>
      </c>
      <c r="AT69" s="234">
        <v>78.890808531328901</v>
      </c>
      <c r="AU69" s="234" t="s">
        <v>552</v>
      </c>
      <c r="AV69" s="234">
        <v>1.4379301633588499</v>
      </c>
      <c r="AW69" s="234">
        <v>21.036554091984598</v>
      </c>
      <c r="AX69" s="234">
        <v>72.128739228643497</v>
      </c>
      <c r="AY69" s="234" t="b">
        <v>1</v>
      </c>
      <c r="AZ69" s="234">
        <v>44558.56391203704</v>
      </c>
      <c r="BA69" s="234">
        <v>44470.45416666667</v>
      </c>
      <c r="BB69" s="234">
        <v>44522</v>
      </c>
    </row>
    <row r="70" spans="1:54" x14ac:dyDescent="0.25">
      <c r="A70" s="234" t="s">
        <v>795</v>
      </c>
      <c r="B70" s="234" t="s">
        <v>482</v>
      </c>
      <c r="C70" s="235" t="s">
        <v>796</v>
      </c>
      <c r="D70" s="235" t="s">
        <v>795</v>
      </c>
      <c r="E70" s="234" t="s">
        <v>771</v>
      </c>
      <c r="F70" s="234" t="s">
        <v>797</v>
      </c>
      <c r="G70" s="234" t="s">
        <v>534</v>
      </c>
      <c r="H70" s="234" t="s">
        <v>798</v>
      </c>
      <c r="I70" s="234" t="s">
        <v>678</v>
      </c>
      <c r="J70" s="236">
        <v>333</v>
      </c>
      <c r="K70" s="129">
        <v>0.03</v>
      </c>
      <c r="L70" s="103">
        <v>1</v>
      </c>
      <c r="M70" s="237">
        <v>3200</v>
      </c>
      <c r="N70" s="236">
        <v>6915</v>
      </c>
      <c r="O70" s="103">
        <v>115.7</v>
      </c>
      <c r="P70" s="234">
        <v>6000</v>
      </c>
      <c r="Q70" s="236">
        <v>12</v>
      </c>
      <c r="R70" s="236">
        <v>40</v>
      </c>
      <c r="S70" s="238">
        <v>91</v>
      </c>
      <c r="T70" s="238">
        <v>64.400000000000006</v>
      </c>
      <c r="U70" s="103">
        <v>7</v>
      </c>
      <c r="V70" s="234" t="s">
        <v>451</v>
      </c>
      <c r="W70" s="103">
        <v>40</v>
      </c>
      <c r="X70" s="234" t="s">
        <v>56</v>
      </c>
      <c r="Y70" s="234" t="s">
        <v>443</v>
      </c>
      <c r="Z70" s="280" t="s">
        <v>799</v>
      </c>
      <c r="AA70" s="280"/>
      <c r="AB70" s="280"/>
      <c r="AC70" s="280"/>
      <c r="AD70" s="280" t="s">
        <v>800</v>
      </c>
      <c r="AE70" s="280" t="s">
        <v>801</v>
      </c>
      <c r="AF70" s="280"/>
      <c r="AG70" s="280"/>
      <c r="AH70" s="280"/>
      <c r="AI70" s="280"/>
      <c r="AJ70" s="280"/>
      <c r="AK70" s="234">
        <v>15</v>
      </c>
      <c r="AL70" s="234" t="s">
        <v>272</v>
      </c>
      <c r="AM70" s="234">
        <v>0.1</v>
      </c>
      <c r="AN70" s="234"/>
      <c r="AO70" s="234">
        <v>0</v>
      </c>
      <c r="AP70" s="234">
        <v>0</v>
      </c>
      <c r="AQ70" s="234"/>
      <c r="AR70" s="234" t="s">
        <v>706</v>
      </c>
      <c r="AS70" s="234">
        <v>1</v>
      </c>
      <c r="AT70" s="234">
        <v>81.416050268849403</v>
      </c>
      <c r="AU70" s="234" t="s">
        <v>552</v>
      </c>
      <c r="AV70" s="234">
        <v>1.0968327147688799</v>
      </c>
      <c r="AW70" s="234">
        <v>26.633723254763101</v>
      </c>
      <c r="AX70" s="234">
        <v>72.1113588095523</v>
      </c>
      <c r="AY70" s="234" t="b">
        <v>1</v>
      </c>
      <c r="AZ70" s="234">
        <v>44558.564432870371</v>
      </c>
      <c r="BA70" s="234">
        <v>44512.410081018519</v>
      </c>
      <c r="BB70" s="234">
        <v>44522</v>
      </c>
    </row>
    <row r="71" spans="1:54" x14ac:dyDescent="0.25">
      <c r="A71" s="234" t="s">
        <v>802</v>
      </c>
      <c r="B71" s="234" t="s">
        <v>482</v>
      </c>
      <c r="C71" s="235" t="s">
        <v>796</v>
      </c>
      <c r="D71" s="235" t="s">
        <v>802</v>
      </c>
      <c r="E71" s="234" t="s">
        <v>771</v>
      </c>
      <c r="F71" s="234" t="s">
        <v>803</v>
      </c>
      <c r="G71" s="234" t="s">
        <v>534</v>
      </c>
      <c r="H71" s="234" t="s">
        <v>473</v>
      </c>
      <c r="I71" s="234" t="s">
        <v>574</v>
      </c>
      <c r="J71" s="236">
        <v>333</v>
      </c>
      <c r="K71" s="129">
        <v>0.03</v>
      </c>
      <c r="L71" s="103">
        <v>1</v>
      </c>
      <c r="M71" s="237">
        <v>3200</v>
      </c>
      <c r="N71" s="236">
        <v>6915</v>
      </c>
      <c r="O71" s="103">
        <v>115.7</v>
      </c>
      <c r="P71" s="234">
        <v>6000</v>
      </c>
      <c r="Q71" s="236">
        <v>11</v>
      </c>
      <c r="R71" s="236">
        <v>40</v>
      </c>
      <c r="S71" s="238">
        <v>91</v>
      </c>
      <c r="T71" s="238">
        <v>64.400000000000006</v>
      </c>
      <c r="U71" s="103">
        <v>7</v>
      </c>
      <c r="V71" s="234" t="s">
        <v>451</v>
      </c>
      <c r="W71" s="103">
        <v>40</v>
      </c>
      <c r="X71" s="234" t="s">
        <v>56</v>
      </c>
      <c r="Y71" s="234" t="s">
        <v>443</v>
      </c>
      <c r="Z71" s="280" t="s">
        <v>804</v>
      </c>
      <c r="AA71" s="280"/>
      <c r="AB71" s="280"/>
      <c r="AC71" s="280"/>
      <c r="AD71" s="280" t="s">
        <v>805</v>
      </c>
      <c r="AE71" s="280" t="s">
        <v>801</v>
      </c>
      <c r="AF71" s="280"/>
      <c r="AG71" s="280"/>
      <c r="AH71" s="280"/>
      <c r="AI71" s="280"/>
      <c r="AJ71" s="280"/>
      <c r="AK71" s="234">
        <v>15</v>
      </c>
      <c r="AL71" s="234" t="s">
        <v>272</v>
      </c>
      <c r="AM71" s="234">
        <v>0.1</v>
      </c>
      <c r="AN71" s="234"/>
      <c r="AO71" s="234">
        <v>0</v>
      </c>
      <c r="AP71" s="234">
        <v>0</v>
      </c>
      <c r="AQ71" s="234"/>
      <c r="AR71" s="234" t="s">
        <v>706</v>
      </c>
      <c r="AS71" s="234">
        <v>1</v>
      </c>
      <c r="AT71" s="234">
        <v>81.416050268849403</v>
      </c>
      <c r="AU71" s="234" t="s">
        <v>552</v>
      </c>
      <c r="AV71" s="234">
        <v>1.13966426393347</v>
      </c>
      <c r="AW71" s="234">
        <v>24.588633114534002</v>
      </c>
      <c r="AX71" s="234">
        <v>72.1113588095523</v>
      </c>
      <c r="AY71" s="234" t="b">
        <v>1</v>
      </c>
      <c r="AZ71" s="234">
        <v>44558.564444444448</v>
      </c>
      <c r="BA71" s="234">
        <v>44512.413321759261</v>
      </c>
      <c r="BB71" s="234">
        <v>44522</v>
      </c>
    </row>
    <row r="72" spans="1:54" x14ac:dyDescent="0.25">
      <c r="A72" s="234" t="s">
        <v>806</v>
      </c>
      <c r="B72" s="234" t="s">
        <v>482</v>
      </c>
      <c r="C72" s="235" t="s">
        <v>796</v>
      </c>
      <c r="D72" s="235" t="s">
        <v>806</v>
      </c>
      <c r="E72" s="234" t="s">
        <v>771</v>
      </c>
      <c r="F72" s="234" t="s">
        <v>807</v>
      </c>
      <c r="G72" s="234" t="s">
        <v>534</v>
      </c>
      <c r="H72" s="234" t="s">
        <v>485</v>
      </c>
      <c r="I72" s="234" t="s">
        <v>486</v>
      </c>
      <c r="J72" s="236">
        <v>333</v>
      </c>
      <c r="K72" s="129">
        <v>0.03</v>
      </c>
      <c r="L72" s="103">
        <v>1</v>
      </c>
      <c r="M72" s="237">
        <v>3200</v>
      </c>
      <c r="N72" s="236">
        <v>6915</v>
      </c>
      <c r="O72" s="103">
        <v>115.7</v>
      </c>
      <c r="P72" s="234">
        <v>6000</v>
      </c>
      <c r="Q72" s="236">
        <v>8</v>
      </c>
      <c r="R72" s="236">
        <v>40</v>
      </c>
      <c r="S72" s="238">
        <v>91</v>
      </c>
      <c r="T72" s="238">
        <v>64.400000000000006</v>
      </c>
      <c r="U72" s="103">
        <v>7.5</v>
      </c>
      <c r="V72" s="234" t="s">
        <v>451</v>
      </c>
      <c r="W72" s="103">
        <v>40</v>
      </c>
      <c r="X72" s="234" t="s">
        <v>56</v>
      </c>
      <c r="Y72" s="234" t="s">
        <v>443</v>
      </c>
      <c r="Z72" s="280" t="s">
        <v>804</v>
      </c>
      <c r="AA72" s="280"/>
      <c r="AB72" s="280"/>
      <c r="AC72" s="280"/>
      <c r="AD72" s="280" t="s">
        <v>808</v>
      </c>
      <c r="AE72" s="280" t="s">
        <v>801</v>
      </c>
      <c r="AF72" s="280"/>
      <c r="AG72" s="280"/>
      <c r="AH72" s="280"/>
      <c r="AI72" s="280"/>
      <c r="AJ72" s="280"/>
      <c r="AK72" s="234">
        <v>15</v>
      </c>
      <c r="AL72" s="234" t="s">
        <v>272</v>
      </c>
      <c r="AM72" s="234">
        <v>0.1</v>
      </c>
      <c r="AN72" s="234"/>
      <c r="AO72" s="234">
        <v>0</v>
      </c>
      <c r="AP72" s="234">
        <v>0</v>
      </c>
      <c r="AQ72" s="234"/>
      <c r="AR72" s="234" t="s">
        <v>706</v>
      </c>
      <c r="AS72" s="234">
        <v>1</v>
      </c>
      <c r="AT72" s="234">
        <v>80.481427242803903</v>
      </c>
      <c r="AU72" s="234" t="s">
        <v>552</v>
      </c>
      <c r="AV72" s="234">
        <v>1.3408456186684199</v>
      </c>
      <c r="AW72" s="234">
        <v>18.071035361212001</v>
      </c>
      <c r="AX72" s="234">
        <v>72.1113588095523</v>
      </c>
      <c r="AY72" s="234" t="b">
        <v>1</v>
      </c>
      <c r="AZ72" s="234">
        <v>44558.564444444448</v>
      </c>
      <c r="BA72" s="234">
        <v>44512.415358796294</v>
      </c>
      <c r="BB72" s="234">
        <v>44522</v>
      </c>
    </row>
    <row r="73" spans="1:54" x14ac:dyDescent="0.25">
      <c r="A73" s="234" t="s">
        <v>809</v>
      </c>
      <c r="B73" s="234" t="s">
        <v>482</v>
      </c>
      <c r="C73" s="235" t="s">
        <v>810</v>
      </c>
      <c r="D73" s="235" t="s">
        <v>809</v>
      </c>
      <c r="E73" s="234" t="s">
        <v>771</v>
      </c>
      <c r="F73" s="234" t="s">
        <v>797</v>
      </c>
      <c r="G73" s="234" t="s">
        <v>534</v>
      </c>
      <c r="H73" s="234" t="s">
        <v>507</v>
      </c>
      <c r="I73" s="234" t="s">
        <v>678</v>
      </c>
      <c r="J73" s="236">
        <v>354</v>
      </c>
      <c r="K73" s="129">
        <v>0.02</v>
      </c>
      <c r="L73" s="103">
        <v>1</v>
      </c>
      <c r="M73" s="237">
        <v>3200</v>
      </c>
      <c r="N73" s="236">
        <v>9658</v>
      </c>
      <c r="O73" s="103">
        <v>116.7</v>
      </c>
      <c r="P73" s="234">
        <v>6000</v>
      </c>
      <c r="Q73" s="236">
        <v>10</v>
      </c>
      <c r="R73" s="236">
        <v>40</v>
      </c>
      <c r="S73" s="238">
        <v>100</v>
      </c>
      <c r="T73" s="238">
        <v>71.400000000000006</v>
      </c>
      <c r="U73" s="103">
        <v>6.5</v>
      </c>
      <c r="V73" s="234" t="s">
        <v>451</v>
      </c>
      <c r="W73" s="103">
        <v>50</v>
      </c>
      <c r="X73" s="234" t="s">
        <v>56</v>
      </c>
      <c r="Y73" s="234" t="s">
        <v>443</v>
      </c>
      <c r="Z73" s="280" t="s">
        <v>811</v>
      </c>
      <c r="AA73" s="280"/>
      <c r="AB73" s="280"/>
      <c r="AC73" s="280"/>
      <c r="AD73" s="280" t="s">
        <v>812</v>
      </c>
      <c r="AE73" s="280"/>
      <c r="AF73" s="280"/>
      <c r="AG73" s="280"/>
      <c r="AH73" s="280"/>
      <c r="AI73" s="280"/>
      <c r="AJ73" s="280"/>
      <c r="AK73" s="234">
        <v>15</v>
      </c>
      <c r="AL73" s="234" t="s">
        <v>272</v>
      </c>
      <c r="AM73" s="234">
        <v>0.1</v>
      </c>
      <c r="AN73" s="234"/>
      <c r="AO73" s="234">
        <v>0</v>
      </c>
      <c r="AP73" s="234">
        <v>0</v>
      </c>
      <c r="AQ73" s="234"/>
      <c r="AR73" s="234" t="s">
        <v>622</v>
      </c>
      <c r="AS73" s="234">
        <v>1</v>
      </c>
      <c r="AT73" s="234">
        <v>76.498737830880899</v>
      </c>
      <c r="AU73" s="234" t="s">
        <v>552</v>
      </c>
      <c r="AV73" s="234">
        <v>1.0074964459535301</v>
      </c>
      <c r="AW73" s="234">
        <v>29.002994997056302</v>
      </c>
      <c r="AX73" s="234">
        <v>67.144035033276097</v>
      </c>
      <c r="AY73" s="234" t="b">
        <v>0</v>
      </c>
      <c r="AZ73" s="234">
        <v>44579.558148148149</v>
      </c>
      <c r="BA73" s="234">
        <v>44573.465162037035</v>
      </c>
      <c r="BB73" s="234">
        <v>44579.558136574073</v>
      </c>
    </row>
    <row r="74" spans="1:54" x14ac:dyDescent="0.25">
      <c r="A74" s="234" t="s">
        <v>813</v>
      </c>
      <c r="B74" s="234" t="s">
        <v>482</v>
      </c>
      <c r="C74" s="235" t="s">
        <v>810</v>
      </c>
      <c r="D74" s="235" t="s">
        <v>813</v>
      </c>
      <c r="E74" s="234" t="s">
        <v>771</v>
      </c>
      <c r="F74" s="234" t="s">
        <v>803</v>
      </c>
      <c r="G74" s="234" t="s">
        <v>534</v>
      </c>
      <c r="H74" s="234" t="s">
        <v>473</v>
      </c>
      <c r="I74" s="234" t="s">
        <v>574</v>
      </c>
      <c r="J74" s="236">
        <v>354</v>
      </c>
      <c r="K74" s="129">
        <v>0.02</v>
      </c>
      <c r="L74" s="103">
        <v>1</v>
      </c>
      <c r="M74" s="237">
        <v>3200</v>
      </c>
      <c r="N74" s="236">
        <v>9658</v>
      </c>
      <c r="O74" s="103">
        <v>116.7</v>
      </c>
      <c r="P74" s="234">
        <v>6000</v>
      </c>
      <c r="Q74" s="236">
        <v>9</v>
      </c>
      <c r="R74" s="236">
        <v>40</v>
      </c>
      <c r="S74" s="238">
        <v>100</v>
      </c>
      <c r="T74" s="238">
        <v>71.400000000000006</v>
      </c>
      <c r="U74" s="103">
        <v>6.5</v>
      </c>
      <c r="V74" s="234" t="s">
        <v>451</v>
      </c>
      <c r="W74" s="103">
        <v>50</v>
      </c>
      <c r="X74" s="234" t="s">
        <v>56</v>
      </c>
      <c r="Y74" s="234" t="s">
        <v>443</v>
      </c>
      <c r="Z74" s="280" t="s">
        <v>811</v>
      </c>
      <c r="AA74" s="280"/>
      <c r="AB74" s="280"/>
      <c r="AC74" s="280"/>
      <c r="AD74" s="280" t="s">
        <v>812</v>
      </c>
      <c r="AE74" s="280"/>
      <c r="AF74" s="280"/>
      <c r="AG74" s="280"/>
      <c r="AH74" s="280"/>
      <c r="AI74" s="280"/>
      <c r="AJ74" s="280"/>
      <c r="AK74" s="234">
        <v>15</v>
      </c>
      <c r="AL74" s="234" t="s">
        <v>272</v>
      </c>
      <c r="AM74" s="234">
        <v>0.1</v>
      </c>
      <c r="AN74" s="234"/>
      <c r="AO74" s="234">
        <v>0</v>
      </c>
      <c r="AP74" s="234">
        <v>0</v>
      </c>
      <c r="AQ74" s="234"/>
      <c r="AR74" s="234" t="s">
        <v>622</v>
      </c>
      <c r="AS74" s="234">
        <v>1</v>
      </c>
      <c r="AT74" s="234">
        <v>76.498737830880899</v>
      </c>
      <c r="AU74" s="234" t="s">
        <v>552</v>
      </c>
      <c r="AV74" s="234">
        <v>1.0548649366118801</v>
      </c>
      <c r="AW74" s="234">
        <v>26.362411350548602</v>
      </c>
      <c r="AX74" s="234">
        <v>67.144035033276097</v>
      </c>
      <c r="AY74" s="234" t="b">
        <v>0</v>
      </c>
      <c r="AZ74" s="234">
        <v>44579.559328703705</v>
      </c>
      <c r="BA74" s="234">
        <v>44573.467199074075</v>
      </c>
      <c r="BB74" s="234">
        <v>44579.559305555558</v>
      </c>
    </row>
    <row r="75" spans="1:54" x14ac:dyDescent="0.25">
      <c r="A75" s="234" t="s">
        <v>814</v>
      </c>
      <c r="B75" s="234" t="s">
        <v>482</v>
      </c>
      <c r="C75" s="235" t="s">
        <v>810</v>
      </c>
      <c r="D75" s="235" t="s">
        <v>814</v>
      </c>
      <c r="E75" s="234" t="s">
        <v>771</v>
      </c>
      <c r="F75" s="234" t="s">
        <v>807</v>
      </c>
      <c r="G75" s="234" t="s">
        <v>534</v>
      </c>
      <c r="H75" s="234" t="s">
        <v>485</v>
      </c>
      <c r="I75" s="234" t="s">
        <v>486</v>
      </c>
      <c r="J75" s="236">
        <v>354</v>
      </c>
      <c r="K75" s="129">
        <v>0.04</v>
      </c>
      <c r="L75" s="103">
        <v>1</v>
      </c>
      <c r="M75" s="237">
        <v>3200</v>
      </c>
      <c r="N75" s="236">
        <v>9658</v>
      </c>
      <c r="O75" s="103">
        <v>116.7</v>
      </c>
      <c r="P75" s="234">
        <v>6000</v>
      </c>
      <c r="Q75" s="236">
        <v>7</v>
      </c>
      <c r="R75" s="236">
        <v>40</v>
      </c>
      <c r="S75" s="238">
        <v>100</v>
      </c>
      <c r="T75" s="238">
        <v>71.400000000000006</v>
      </c>
      <c r="U75" s="103">
        <v>7</v>
      </c>
      <c r="V75" s="234" t="s">
        <v>451</v>
      </c>
      <c r="W75" s="103">
        <v>40</v>
      </c>
      <c r="X75" s="234" t="s">
        <v>56</v>
      </c>
      <c r="Y75" s="234" t="s">
        <v>443</v>
      </c>
      <c r="Z75" s="280" t="s">
        <v>811</v>
      </c>
      <c r="AA75" s="280"/>
      <c r="AB75" s="280"/>
      <c r="AC75" s="280"/>
      <c r="AD75" s="280" t="s">
        <v>815</v>
      </c>
      <c r="AE75" s="280"/>
      <c r="AF75" s="280"/>
      <c r="AG75" s="280"/>
      <c r="AH75" s="280"/>
      <c r="AI75" s="280" t="s">
        <v>816</v>
      </c>
      <c r="AJ75" s="280" t="s">
        <v>817</v>
      </c>
      <c r="AK75" s="234">
        <v>15</v>
      </c>
      <c r="AL75" s="234" t="s">
        <v>272</v>
      </c>
      <c r="AM75" s="234">
        <v>0</v>
      </c>
      <c r="AN75" s="234"/>
      <c r="AO75" s="234">
        <v>0</v>
      </c>
      <c r="AP75" s="234">
        <v>0</v>
      </c>
      <c r="AQ75" s="234">
        <v>0.2</v>
      </c>
      <c r="AR75" s="234" t="s">
        <v>622</v>
      </c>
      <c r="AS75" s="234">
        <v>1</v>
      </c>
      <c r="AT75" s="234">
        <v>75.273581875869993</v>
      </c>
      <c r="AU75" s="234" t="s">
        <v>552</v>
      </c>
      <c r="AV75" s="234">
        <v>1.2566833404986999</v>
      </c>
      <c r="AW75" s="234">
        <v>20.179635559060198</v>
      </c>
      <c r="AX75" s="234">
        <v>67.144035033276097</v>
      </c>
      <c r="AY75" s="234" t="b">
        <v>0</v>
      </c>
      <c r="AZ75" s="234">
        <v>44622.461180555554</v>
      </c>
      <c r="BA75" s="234">
        <v>44573.468113425923</v>
      </c>
      <c r="BB75" s="234">
        <v>44622.461157407408</v>
      </c>
    </row>
    <row r="76" spans="1:54" x14ac:dyDescent="0.25">
      <c r="A76" s="234" t="s">
        <v>818</v>
      </c>
      <c r="B76" s="234" t="s">
        <v>456</v>
      </c>
      <c r="C76" s="235" t="s">
        <v>819</v>
      </c>
      <c r="D76" s="235" t="s">
        <v>818</v>
      </c>
      <c r="E76" s="234" t="s">
        <v>771</v>
      </c>
      <c r="F76" s="234" t="s">
        <v>820</v>
      </c>
      <c r="G76" s="234" t="s">
        <v>534</v>
      </c>
      <c r="H76" s="234" t="s">
        <v>485</v>
      </c>
      <c r="I76" s="234" t="s">
        <v>486</v>
      </c>
      <c r="J76" s="236">
        <v>331</v>
      </c>
      <c r="K76" s="129">
        <v>0.02</v>
      </c>
      <c r="L76" s="103">
        <v>1</v>
      </c>
      <c r="M76" s="237">
        <v>2800</v>
      </c>
      <c r="N76" s="236">
        <v>7576</v>
      </c>
      <c r="O76" s="103">
        <v>115.7</v>
      </c>
      <c r="P76" s="234">
        <v>5550</v>
      </c>
      <c r="Q76" s="236">
        <v>9</v>
      </c>
      <c r="R76" s="236">
        <v>40</v>
      </c>
      <c r="S76" s="238">
        <v>96.7</v>
      </c>
      <c r="T76" s="238">
        <v>65.400000000000006</v>
      </c>
      <c r="U76" s="103">
        <v>7</v>
      </c>
      <c r="V76" s="234" t="s">
        <v>451</v>
      </c>
      <c r="W76" s="103">
        <v>60</v>
      </c>
      <c r="X76" s="234" t="s">
        <v>56</v>
      </c>
      <c r="Y76" s="234" t="s">
        <v>443</v>
      </c>
      <c r="Z76" s="280" t="s">
        <v>821</v>
      </c>
      <c r="AA76" s="280" t="s">
        <v>791</v>
      </c>
      <c r="AB76" s="280" t="s">
        <v>822</v>
      </c>
      <c r="AC76" s="280"/>
      <c r="AD76" s="280" t="s">
        <v>823</v>
      </c>
      <c r="AE76" s="280"/>
      <c r="AF76" s="280" t="s">
        <v>824</v>
      </c>
      <c r="AG76" s="280"/>
      <c r="AH76" s="280"/>
      <c r="AI76" s="280"/>
      <c r="AJ76" s="280"/>
      <c r="AK76" s="234">
        <v>15</v>
      </c>
      <c r="AL76" s="234" t="s">
        <v>272</v>
      </c>
      <c r="AM76" s="234">
        <v>0.1</v>
      </c>
      <c r="AN76" s="234"/>
      <c r="AO76" s="234">
        <v>0</v>
      </c>
      <c r="AP76" s="234">
        <v>0</v>
      </c>
      <c r="AQ76" s="234"/>
      <c r="AR76" s="234" t="s">
        <v>622</v>
      </c>
      <c r="AS76" s="234">
        <v>1</v>
      </c>
      <c r="AT76" s="234">
        <v>80.382417318018199</v>
      </c>
      <c r="AU76" s="234" t="s">
        <v>552</v>
      </c>
      <c r="AV76" s="234">
        <v>1.25874831321295</v>
      </c>
      <c r="AW76" s="234">
        <v>22.1915676248335</v>
      </c>
      <c r="AX76" s="234">
        <v>73.079100544552503</v>
      </c>
      <c r="AY76" s="234" t="b">
        <v>1</v>
      </c>
      <c r="AZ76" s="234">
        <v>44715.394328703704</v>
      </c>
      <c r="BA76" s="234">
        <v>44706.640798611108</v>
      </c>
      <c r="BB76" s="234">
        <v>44715.394328703704</v>
      </c>
    </row>
    <row r="77" spans="1:54" x14ac:dyDescent="0.25">
      <c r="A77" s="234" t="s">
        <v>19603</v>
      </c>
      <c r="B77" s="234" t="s">
        <v>4020</v>
      </c>
      <c r="C77" s="235" t="s">
        <v>19810</v>
      </c>
      <c r="D77" s="235" t="s">
        <v>19603</v>
      </c>
      <c r="E77" s="234" t="s">
        <v>771</v>
      </c>
      <c r="F77" s="234" t="s">
        <v>19608</v>
      </c>
      <c r="G77" s="234" t="s">
        <v>534</v>
      </c>
      <c r="H77" s="234" t="s">
        <v>485</v>
      </c>
      <c r="I77" s="234" t="s">
        <v>486</v>
      </c>
      <c r="J77" s="236">
        <v>333</v>
      </c>
      <c r="K77" s="129">
        <v>0.03</v>
      </c>
      <c r="L77" s="103">
        <v>1</v>
      </c>
      <c r="M77" s="237">
        <v>2800</v>
      </c>
      <c r="N77" s="236">
        <v>8219</v>
      </c>
      <c r="O77" s="103">
        <v>125.7</v>
      </c>
      <c r="P77" s="234">
        <v>6000</v>
      </c>
      <c r="Q77" s="236">
        <v>7</v>
      </c>
      <c r="R77" s="236">
        <v>40</v>
      </c>
      <c r="S77" s="238">
        <v>100.3</v>
      </c>
      <c r="T77" s="238">
        <v>65.400000000000006</v>
      </c>
      <c r="U77" s="103">
        <v>7</v>
      </c>
      <c r="V77" s="234" t="s">
        <v>451</v>
      </c>
      <c r="W77" s="103">
        <v>60</v>
      </c>
      <c r="X77" s="234" t="s">
        <v>56</v>
      </c>
      <c r="Y77" s="234" t="s">
        <v>443</v>
      </c>
      <c r="Z77" s="280" t="s">
        <v>19604</v>
      </c>
      <c r="AA77" s="280" t="s">
        <v>19605</v>
      </c>
      <c r="AB77" s="280"/>
      <c r="AC77" s="280"/>
      <c r="AD77" s="280" t="s">
        <v>19606</v>
      </c>
      <c r="AE77" s="280" t="s">
        <v>19607</v>
      </c>
      <c r="AF77" s="280" t="s">
        <v>19609</v>
      </c>
      <c r="AG77" s="280"/>
      <c r="AH77" s="280"/>
      <c r="AI77" s="280"/>
      <c r="AJ77" s="280"/>
      <c r="AK77" s="234">
        <v>15</v>
      </c>
      <c r="AL77" s="234" t="s">
        <v>272</v>
      </c>
      <c r="AM77" s="234">
        <v>0.1</v>
      </c>
      <c r="AN77" s="234"/>
      <c r="AO77" s="234">
        <v>0</v>
      </c>
      <c r="AP77" s="234">
        <v>0</v>
      </c>
      <c r="AQ77" s="234"/>
      <c r="AR77" s="234" t="s">
        <v>463</v>
      </c>
      <c r="AS77" s="234">
        <v>1</v>
      </c>
      <c r="AT77" s="234">
        <v>78.860224887718999</v>
      </c>
      <c r="AU77" s="234" t="s">
        <v>552</v>
      </c>
      <c r="AV77" s="234">
        <v>1.4762347034060599</v>
      </c>
      <c r="AW77" s="234">
        <v>18.379546887987601</v>
      </c>
      <c r="AX77" s="234">
        <v>71.424832255448294</v>
      </c>
      <c r="AY77" s="234" t="b">
        <v>0</v>
      </c>
      <c r="AZ77" s="234">
        <v>44860.750347222223</v>
      </c>
      <c r="BA77" s="234">
        <v>44852.766215277778</v>
      </c>
      <c r="BB77" s="234">
        <v>44860.750335648147</v>
      </c>
    </row>
    <row r="78" spans="1:54" x14ac:dyDescent="0.25">
      <c r="A78" s="234" t="s">
        <v>825</v>
      </c>
      <c r="B78" s="234" t="s">
        <v>482</v>
      </c>
      <c r="C78" s="235" t="s">
        <v>826</v>
      </c>
      <c r="D78" s="235" t="s">
        <v>825</v>
      </c>
      <c r="E78" s="234" t="s">
        <v>827</v>
      </c>
      <c r="F78" s="234" t="s">
        <v>828</v>
      </c>
      <c r="G78" s="234" t="s">
        <v>472</v>
      </c>
      <c r="H78" s="234"/>
      <c r="I78" s="234" t="s">
        <v>574</v>
      </c>
      <c r="J78" s="236">
        <v>116.53</v>
      </c>
      <c r="K78" s="129">
        <v>0.03</v>
      </c>
      <c r="L78" s="103">
        <v>4</v>
      </c>
      <c r="M78" s="237">
        <v>2600</v>
      </c>
      <c r="N78" s="236">
        <v>820</v>
      </c>
      <c r="O78" s="103">
        <v>935.5</v>
      </c>
      <c r="P78" s="234">
        <v>6000</v>
      </c>
      <c r="Q78" s="236">
        <v>24</v>
      </c>
      <c r="R78" s="236">
        <v>35</v>
      </c>
      <c r="S78" s="238">
        <v>31</v>
      </c>
      <c r="T78" s="238">
        <v>26.9</v>
      </c>
      <c r="U78" s="103">
        <v>5</v>
      </c>
      <c r="V78" s="234" t="s">
        <v>451</v>
      </c>
      <c r="W78" s="103">
        <v>60</v>
      </c>
      <c r="X78" s="234" t="s">
        <v>56</v>
      </c>
      <c r="Y78" s="234" t="s">
        <v>443</v>
      </c>
      <c r="Z78" s="280"/>
      <c r="AA78" s="280"/>
      <c r="AB78" s="280"/>
      <c r="AC78" s="280" t="s">
        <v>829</v>
      </c>
      <c r="AD78" s="280"/>
      <c r="AE78" s="280"/>
      <c r="AF78" s="280"/>
      <c r="AG78" s="280"/>
      <c r="AH78" s="280"/>
      <c r="AI78" s="280"/>
      <c r="AJ78" s="280"/>
      <c r="AK78" s="234">
        <v>4200000</v>
      </c>
      <c r="AL78" s="234" t="s">
        <v>480</v>
      </c>
      <c r="AM78" s="234"/>
      <c r="AN78" s="234">
        <v>0.39</v>
      </c>
      <c r="AO78" s="234">
        <v>0</v>
      </c>
      <c r="AP78" s="234">
        <v>0</v>
      </c>
      <c r="AQ78" s="234"/>
      <c r="AR78" s="234" t="s">
        <v>447</v>
      </c>
      <c r="AS78" s="234">
        <v>1</v>
      </c>
      <c r="AT78" s="234"/>
      <c r="AU78" s="234" t="s">
        <v>552</v>
      </c>
      <c r="AV78" s="234"/>
      <c r="AW78" s="234"/>
      <c r="AX78" s="234"/>
      <c r="AY78" s="234" t="b">
        <v>0</v>
      </c>
      <c r="AZ78" s="234">
        <v>44558.563067129631</v>
      </c>
      <c r="BA78" s="234">
        <v>44298.500555555554</v>
      </c>
      <c r="BB78" s="234">
        <v>44382</v>
      </c>
    </row>
    <row r="79" spans="1:54" x14ac:dyDescent="0.25">
      <c r="A79" s="234" t="s">
        <v>830</v>
      </c>
      <c r="B79" s="234" t="s">
        <v>482</v>
      </c>
      <c r="C79" s="235" t="s">
        <v>831</v>
      </c>
      <c r="D79" s="235" t="s">
        <v>830</v>
      </c>
      <c r="E79" s="234" t="s">
        <v>827</v>
      </c>
      <c r="F79" s="234" t="s">
        <v>828</v>
      </c>
      <c r="G79" s="234" t="s">
        <v>472</v>
      </c>
      <c r="H79" s="234"/>
      <c r="I79" s="234" t="s">
        <v>574</v>
      </c>
      <c r="J79" s="236">
        <v>116.53</v>
      </c>
      <c r="K79" s="129">
        <v>0.03</v>
      </c>
      <c r="L79" s="103">
        <v>4</v>
      </c>
      <c r="M79" s="237">
        <v>2600</v>
      </c>
      <c r="N79" s="236">
        <v>820</v>
      </c>
      <c r="O79" s="103">
        <v>649</v>
      </c>
      <c r="P79" s="234">
        <v>6000</v>
      </c>
      <c r="Q79" s="236">
        <v>24</v>
      </c>
      <c r="R79" s="236">
        <v>35</v>
      </c>
      <c r="S79" s="238">
        <v>31</v>
      </c>
      <c r="T79" s="238">
        <v>26.9</v>
      </c>
      <c r="U79" s="103">
        <v>5</v>
      </c>
      <c r="V79" s="234" t="s">
        <v>451</v>
      </c>
      <c r="W79" s="103">
        <v>60</v>
      </c>
      <c r="X79" s="234" t="s">
        <v>56</v>
      </c>
      <c r="Y79" s="234" t="s">
        <v>443</v>
      </c>
      <c r="Z79" s="280"/>
      <c r="AA79" s="280"/>
      <c r="AB79" s="280"/>
      <c r="AC79" s="280" t="s">
        <v>829</v>
      </c>
      <c r="AD79" s="280"/>
      <c r="AE79" s="280"/>
      <c r="AF79" s="280"/>
      <c r="AG79" s="280"/>
      <c r="AH79" s="280"/>
      <c r="AI79" s="280"/>
      <c r="AJ79" s="280"/>
      <c r="AK79" s="234">
        <v>4200000</v>
      </c>
      <c r="AL79" s="234" t="s">
        <v>480</v>
      </c>
      <c r="AM79" s="234"/>
      <c r="AN79" s="234">
        <v>0.39</v>
      </c>
      <c r="AO79" s="234">
        <v>0</v>
      </c>
      <c r="AP79" s="234">
        <v>0</v>
      </c>
      <c r="AQ79" s="234"/>
      <c r="AR79" s="234" t="s">
        <v>447</v>
      </c>
      <c r="AS79" s="234">
        <v>1</v>
      </c>
      <c r="AT79" s="234"/>
      <c r="AU79" s="234" t="s">
        <v>552</v>
      </c>
      <c r="AV79" s="234"/>
      <c r="AW79" s="234"/>
      <c r="AX79" s="234"/>
      <c r="AY79" s="234" t="b">
        <v>0</v>
      </c>
      <c r="AZ79" s="234">
        <v>44558.563078703701</v>
      </c>
      <c r="BA79" s="234">
        <v>44298.501932870371</v>
      </c>
      <c r="BB79" s="234">
        <v>44382</v>
      </c>
    </row>
    <row r="80" spans="1:54" x14ac:dyDescent="0.25">
      <c r="A80" s="234" t="s">
        <v>832</v>
      </c>
      <c r="B80" s="234" t="s">
        <v>482</v>
      </c>
      <c r="C80" s="235" t="s">
        <v>833</v>
      </c>
      <c r="D80" s="235" t="s">
        <v>832</v>
      </c>
      <c r="E80" s="234" t="s">
        <v>834</v>
      </c>
      <c r="F80" s="234" t="s">
        <v>835</v>
      </c>
      <c r="G80" s="234" t="s">
        <v>836</v>
      </c>
      <c r="H80" s="234" t="s">
        <v>798</v>
      </c>
      <c r="I80" s="234" t="s">
        <v>678</v>
      </c>
      <c r="J80" s="236">
        <v>303</v>
      </c>
      <c r="K80" s="129">
        <v>0.03</v>
      </c>
      <c r="L80" s="103">
        <v>2</v>
      </c>
      <c r="M80" s="237">
        <v>1056</v>
      </c>
      <c r="N80" s="236">
        <v>818</v>
      </c>
      <c r="O80" s="103">
        <v>6050</v>
      </c>
      <c r="P80" s="234">
        <v>6050</v>
      </c>
      <c r="Q80" s="236">
        <v>18</v>
      </c>
      <c r="R80" s="236">
        <v>20</v>
      </c>
      <c r="S80" s="238">
        <v>111.94</v>
      </c>
      <c r="T80" s="238">
        <v>41.49</v>
      </c>
      <c r="U80" s="103">
        <v>3</v>
      </c>
      <c r="V80" s="234" t="s">
        <v>451</v>
      </c>
      <c r="W80" s="103">
        <v>60</v>
      </c>
      <c r="X80" s="234" t="s">
        <v>56</v>
      </c>
      <c r="Y80" s="234" t="s">
        <v>443</v>
      </c>
      <c r="Z80" s="280"/>
      <c r="AA80" s="280" t="s">
        <v>837</v>
      </c>
      <c r="AB80" s="280" t="s">
        <v>838</v>
      </c>
      <c r="AC80" s="280"/>
      <c r="AD80" s="280"/>
      <c r="AE80" s="280" t="s">
        <v>839</v>
      </c>
      <c r="AF80" s="280"/>
      <c r="AG80" s="280"/>
      <c r="AH80" s="280" t="s">
        <v>840</v>
      </c>
      <c r="AI80" s="280"/>
      <c r="AJ80" s="280"/>
      <c r="AK80" s="234">
        <v>10</v>
      </c>
      <c r="AL80" s="234" t="s">
        <v>480</v>
      </c>
      <c r="AM80" s="234">
        <v>0</v>
      </c>
      <c r="AN80" s="234">
        <v>0</v>
      </c>
      <c r="AO80" s="234">
        <v>0</v>
      </c>
      <c r="AP80" s="234">
        <v>0</v>
      </c>
      <c r="AQ80" s="234">
        <v>0</v>
      </c>
      <c r="AR80" s="234" t="s">
        <v>447</v>
      </c>
      <c r="AS80" s="234">
        <v>0</v>
      </c>
      <c r="AT80" s="234">
        <v>90.58</v>
      </c>
      <c r="AU80" s="234" t="s">
        <v>552</v>
      </c>
      <c r="AV80" s="234"/>
      <c r="AW80" s="234"/>
      <c r="AX80" s="234"/>
      <c r="AY80" s="234" t="b">
        <v>0</v>
      </c>
      <c r="AZ80" s="234">
        <v>44558.563078703701</v>
      </c>
      <c r="BA80" s="234">
        <v>44298.600185185183</v>
      </c>
      <c r="BB80" s="234">
        <v>44382</v>
      </c>
    </row>
    <row r="81" spans="1:54" x14ac:dyDescent="0.25">
      <c r="A81" s="234" t="s">
        <v>841</v>
      </c>
      <c r="B81" s="234" t="s">
        <v>482</v>
      </c>
      <c r="C81" s="235" t="s">
        <v>842</v>
      </c>
      <c r="D81" s="235" t="s">
        <v>841</v>
      </c>
      <c r="E81" s="234" t="s">
        <v>834</v>
      </c>
      <c r="F81" s="234" t="s">
        <v>843</v>
      </c>
      <c r="G81" s="234" t="s">
        <v>836</v>
      </c>
      <c r="H81" s="234" t="s">
        <v>798</v>
      </c>
      <c r="I81" s="234" t="s">
        <v>678</v>
      </c>
      <c r="J81" s="236">
        <v>400</v>
      </c>
      <c r="K81" s="129">
        <v>0.03</v>
      </c>
      <c r="L81" s="103">
        <v>1</v>
      </c>
      <c r="M81" s="237">
        <v>950</v>
      </c>
      <c r="N81" s="236">
        <v>1080</v>
      </c>
      <c r="O81" s="103">
        <v>6150</v>
      </c>
      <c r="P81" s="234">
        <v>6150</v>
      </c>
      <c r="Q81" s="236">
        <v>25</v>
      </c>
      <c r="R81" s="236">
        <v>20</v>
      </c>
      <c r="S81" s="238">
        <v>159.75</v>
      </c>
      <c r="T81" s="238">
        <v>36.99</v>
      </c>
      <c r="U81" s="103">
        <v>3</v>
      </c>
      <c r="V81" s="234" t="s">
        <v>451</v>
      </c>
      <c r="W81" s="103">
        <v>50</v>
      </c>
      <c r="X81" s="234" t="s">
        <v>56</v>
      </c>
      <c r="Y81" s="234" t="s">
        <v>443</v>
      </c>
      <c r="Z81" s="280" t="s">
        <v>844</v>
      </c>
      <c r="AA81" s="280" t="s">
        <v>837</v>
      </c>
      <c r="AB81" s="280" t="s">
        <v>838</v>
      </c>
      <c r="AC81" s="280"/>
      <c r="AD81" s="280"/>
      <c r="AE81" s="280" t="s">
        <v>839</v>
      </c>
      <c r="AF81" s="280"/>
      <c r="AG81" s="280"/>
      <c r="AH81" s="280" t="s">
        <v>845</v>
      </c>
      <c r="AI81" s="280"/>
      <c r="AJ81" s="280"/>
      <c r="AK81" s="234">
        <v>10</v>
      </c>
      <c r="AL81" s="234" t="s">
        <v>480</v>
      </c>
      <c r="AM81" s="234">
        <v>0</v>
      </c>
      <c r="AN81" s="234">
        <v>0</v>
      </c>
      <c r="AO81" s="234">
        <v>0</v>
      </c>
      <c r="AP81" s="234">
        <v>0</v>
      </c>
      <c r="AQ81" s="234">
        <v>0</v>
      </c>
      <c r="AR81" s="234" t="s">
        <v>447</v>
      </c>
      <c r="AS81" s="234">
        <v>0</v>
      </c>
      <c r="AT81" s="234">
        <v>93.63</v>
      </c>
      <c r="AU81" s="234" t="s">
        <v>552</v>
      </c>
      <c r="AV81" s="234"/>
      <c r="AW81" s="234"/>
      <c r="AX81" s="234"/>
      <c r="AY81" s="234" t="b">
        <v>0</v>
      </c>
      <c r="AZ81" s="234">
        <v>44558.563078703701</v>
      </c>
      <c r="BA81" s="234">
        <v>44298.604768518519</v>
      </c>
      <c r="BB81" s="234">
        <v>44382</v>
      </c>
    </row>
    <row r="82" spans="1:54" x14ac:dyDescent="0.25">
      <c r="A82" s="234" t="s">
        <v>846</v>
      </c>
      <c r="B82" s="234" t="s">
        <v>482</v>
      </c>
      <c r="C82" s="235" t="s">
        <v>437</v>
      </c>
      <c r="D82" s="235" t="s">
        <v>846</v>
      </c>
      <c r="E82" s="234" t="s">
        <v>847</v>
      </c>
      <c r="F82" s="234" t="s">
        <v>848</v>
      </c>
      <c r="G82" s="234" t="s">
        <v>472</v>
      </c>
      <c r="H82" s="234" t="s">
        <v>473</v>
      </c>
      <c r="I82" s="234" t="s">
        <v>574</v>
      </c>
      <c r="J82" s="236">
        <v>267</v>
      </c>
      <c r="K82" s="129">
        <v>0.03</v>
      </c>
      <c r="L82" s="103">
        <v>2</v>
      </c>
      <c r="M82" s="237">
        <v>2400</v>
      </c>
      <c r="N82" s="236">
        <v>2416</v>
      </c>
      <c r="O82" s="103">
        <v>1120</v>
      </c>
      <c r="P82" s="234">
        <v>6000</v>
      </c>
      <c r="Q82" s="236">
        <v>15</v>
      </c>
      <c r="R82" s="236">
        <v>35</v>
      </c>
      <c r="S82" s="238">
        <v>111.5</v>
      </c>
      <c r="T82" s="238">
        <v>22</v>
      </c>
      <c r="U82" s="103">
        <v>4.5</v>
      </c>
      <c r="V82" s="234" t="s">
        <v>451</v>
      </c>
      <c r="W82" s="103">
        <v>60</v>
      </c>
      <c r="X82" s="234" t="s">
        <v>56</v>
      </c>
      <c r="Y82" s="234" t="s">
        <v>443</v>
      </c>
      <c r="Z82" s="280"/>
      <c r="AA82" s="280"/>
      <c r="AB82" s="280" t="s">
        <v>849</v>
      </c>
      <c r="AC82" s="280" t="s">
        <v>829</v>
      </c>
      <c r="AD82" s="280" t="s">
        <v>850</v>
      </c>
      <c r="AE82" s="280"/>
      <c r="AF82" s="280"/>
      <c r="AG82" s="280"/>
      <c r="AH82" s="280"/>
      <c r="AI82" s="280"/>
      <c r="AJ82" s="280"/>
      <c r="AK82" s="234">
        <v>2100000</v>
      </c>
      <c r="AL82" s="234" t="s">
        <v>480</v>
      </c>
      <c r="AM82" s="234"/>
      <c r="AN82" s="234"/>
      <c r="AO82" s="234">
        <v>0</v>
      </c>
      <c r="AP82" s="234">
        <v>0</v>
      </c>
      <c r="AQ82" s="234"/>
      <c r="AR82" s="234" t="s">
        <v>447</v>
      </c>
      <c r="AS82" s="234">
        <v>3</v>
      </c>
      <c r="AT82" s="234"/>
      <c r="AU82" s="234" t="s">
        <v>552</v>
      </c>
      <c r="AV82" s="234">
        <v>0.77</v>
      </c>
      <c r="AW82" s="234">
        <v>0</v>
      </c>
      <c r="AX82" s="234"/>
      <c r="AY82" s="234" t="b">
        <v>0</v>
      </c>
      <c r="AZ82" s="234">
        <v>44558.563090277778</v>
      </c>
      <c r="BA82" s="234">
        <v>44299.362986111111</v>
      </c>
      <c r="BB82" s="234">
        <v>44547</v>
      </c>
    </row>
    <row r="83" spans="1:54" x14ac:dyDescent="0.25">
      <c r="A83" s="234" t="s">
        <v>851</v>
      </c>
      <c r="B83" s="234" t="s">
        <v>482</v>
      </c>
      <c r="C83" s="235" t="s">
        <v>437</v>
      </c>
      <c r="D83" s="235" t="s">
        <v>851</v>
      </c>
      <c r="E83" s="234" t="s">
        <v>847</v>
      </c>
      <c r="F83" s="234" t="s">
        <v>852</v>
      </c>
      <c r="G83" s="234" t="s">
        <v>472</v>
      </c>
      <c r="H83" s="234" t="s">
        <v>473</v>
      </c>
      <c r="I83" s="234" t="s">
        <v>574</v>
      </c>
      <c r="J83" s="236">
        <v>200</v>
      </c>
      <c r="K83" s="129">
        <v>0.03</v>
      </c>
      <c r="L83" s="103">
        <v>4</v>
      </c>
      <c r="M83" s="237">
        <v>1300</v>
      </c>
      <c r="N83" s="236">
        <v>788</v>
      </c>
      <c r="O83" s="103">
        <v>160.5</v>
      </c>
      <c r="P83" s="234">
        <v>6000</v>
      </c>
      <c r="Q83" s="236">
        <v>20</v>
      </c>
      <c r="R83" s="236">
        <v>30</v>
      </c>
      <c r="S83" s="238">
        <v>45</v>
      </c>
      <c r="T83" s="238">
        <v>30</v>
      </c>
      <c r="U83" s="103">
        <v>4.5</v>
      </c>
      <c r="V83" s="234" t="s">
        <v>451</v>
      </c>
      <c r="W83" s="103">
        <v>50</v>
      </c>
      <c r="X83" s="234" t="s">
        <v>56</v>
      </c>
      <c r="Y83" s="234" t="s">
        <v>443</v>
      </c>
      <c r="Z83" s="280"/>
      <c r="AA83" s="280"/>
      <c r="AB83" s="280"/>
      <c r="AC83" s="280" t="s">
        <v>829</v>
      </c>
      <c r="AD83" s="280" t="s">
        <v>853</v>
      </c>
      <c r="AE83" s="280"/>
      <c r="AF83" s="280"/>
      <c r="AG83" s="280"/>
      <c r="AH83" s="280"/>
      <c r="AI83" s="280"/>
      <c r="AJ83" s="280"/>
      <c r="AK83" s="234">
        <v>5880000</v>
      </c>
      <c r="AL83" s="234" t="s">
        <v>480</v>
      </c>
      <c r="AM83" s="234"/>
      <c r="AN83" s="234"/>
      <c r="AO83" s="234">
        <v>0</v>
      </c>
      <c r="AP83" s="234">
        <v>0</v>
      </c>
      <c r="AQ83" s="234"/>
      <c r="AR83" s="234" t="s">
        <v>447</v>
      </c>
      <c r="AS83" s="234">
        <v>0</v>
      </c>
      <c r="AT83" s="234"/>
      <c r="AU83" s="234" t="s">
        <v>552</v>
      </c>
      <c r="AV83" s="234">
        <v>0.7</v>
      </c>
      <c r="AW83" s="234">
        <v>0</v>
      </c>
      <c r="AX83" s="234"/>
      <c r="AY83" s="234" t="b">
        <v>0</v>
      </c>
      <c r="AZ83" s="234">
        <v>44558.563090277778</v>
      </c>
      <c r="BA83" s="234">
        <v>44299.36414351852</v>
      </c>
      <c r="BB83" s="234">
        <v>44547</v>
      </c>
    </row>
    <row r="84" spans="1:54" x14ac:dyDescent="0.25">
      <c r="A84" s="234" t="s">
        <v>854</v>
      </c>
      <c r="B84" s="234" t="s">
        <v>482</v>
      </c>
      <c r="C84" s="235" t="s">
        <v>855</v>
      </c>
      <c r="D84" s="235" t="s">
        <v>854</v>
      </c>
      <c r="E84" s="234" t="s">
        <v>847</v>
      </c>
      <c r="F84" s="234" t="s">
        <v>543</v>
      </c>
      <c r="G84" s="234" t="s">
        <v>472</v>
      </c>
      <c r="H84" s="234" t="s">
        <v>473</v>
      </c>
      <c r="I84" s="234" t="s">
        <v>574</v>
      </c>
      <c r="J84" s="236">
        <v>270.5</v>
      </c>
      <c r="K84" s="129">
        <v>0.03</v>
      </c>
      <c r="L84" s="103">
        <v>2</v>
      </c>
      <c r="M84" s="237">
        <v>2400</v>
      </c>
      <c r="N84" s="236">
        <v>2544</v>
      </c>
      <c r="O84" s="103">
        <v>1120</v>
      </c>
      <c r="P84" s="234">
        <v>6000</v>
      </c>
      <c r="Q84" s="236">
        <v>15</v>
      </c>
      <c r="R84" s="236">
        <v>35</v>
      </c>
      <c r="S84" s="238">
        <v>113.25</v>
      </c>
      <c r="T84" s="238">
        <v>22</v>
      </c>
      <c r="U84" s="103">
        <v>4.5</v>
      </c>
      <c r="V84" s="234" t="s">
        <v>451</v>
      </c>
      <c r="W84" s="103">
        <v>50</v>
      </c>
      <c r="X84" s="234" t="s">
        <v>56</v>
      </c>
      <c r="Y84" s="234" t="s">
        <v>443</v>
      </c>
      <c r="Z84" s="280"/>
      <c r="AA84" s="280"/>
      <c r="AB84" s="280"/>
      <c r="AC84" s="280" t="s">
        <v>829</v>
      </c>
      <c r="AD84" s="280" t="s">
        <v>856</v>
      </c>
      <c r="AE84" s="280"/>
      <c r="AF84" s="280"/>
      <c r="AG84" s="280"/>
      <c r="AH84" s="280"/>
      <c r="AI84" s="280"/>
      <c r="AJ84" s="280"/>
      <c r="AK84" s="234">
        <v>2940000</v>
      </c>
      <c r="AL84" s="234" t="s">
        <v>480</v>
      </c>
      <c r="AM84" s="234"/>
      <c r="AN84" s="234"/>
      <c r="AO84" s="234">
        <v>0</v>
      </c>
      <c r="AP84" s="234">
        <v>0</v>
      </c>
      <c r="AQ84" s="234"/>
      <c r="AR84" s="234" t="s">
        <v>447</v>
      </c>
      <c r="AS84" s="234">
        <v>3</v>
      </c>
      <c r="AT84" s="234"/>
      <c r="AU84" s="234" t="s">
        <v>552</v>
      </c>
      <c r="AV84" s="234">
        <v>0.73</v>
      </c>
      <c r="AW84" s="234">
        <v>0</v>
      </c>
      <c r="AX84" s="234"/>
      <c r="AY84" s="234" t="b">
        <v>0</v>
      </c>
      <c r="AZ84" s="234">
        <v>44558.563113425924</v>
      </c>
      <c r="BA84" s="234">
        <v>44301.584444444445</v>
      </c>
      <c r="BB84" s="234">
        <v>44547</v>
      </c>
    </row>
    <row r="85" spans="1:54" x14ac:dyDescent="0.25">
      <c r="A85" s="234" t="s">
        <v>857</v>
      </c>
      <c r="B85" s="234" t="s">
        <v>456</v>
      </c>
      <c r="C85" s="235" t="s">
        <v>858</v>
      </c>
      <c r="D85" s="235" t="s">
        <v>857</v>
      </c>
      <c r="E85" s="234" t="s">
        <v>847</v>
      </c>
      <c r="F85" s="234" t="s">
        <v>859</v>
      </c>
      <c r="G85" s="234" t="s">
        <v>534</v>
      </c>
      <c r="H85" s="234" t="s">
        <v>473</v>
      </c>
      <c r="I85" s="234" t="s">
        <v>574</v>
      </c>
      <c r="J85" s="236">
        <v>597</v>
      </c>
      <c r="K85" s="129">
        <v>0.02</v>
      </c>
      <c r="L85" s="103">
        <v>1</v>
      </c>
      <c r="M85" s="237">
        <v>6800</v>
      </c>
      <c r="N85" s="236">
        <v>7938</v>
      </c>
      <c r="O85" s="103">
        <v>5685</v>
      </c>
      <c r="P85" s="234">
        <v>5685</v>
      </c>
      <c r="Q85" s="236">
        <v>10</v>
      </c>
      <c r="R85" s="236">
        <v>40</v>
      </c>
      <c r="S85" s="238">
        <v>235.42</v>
      </c>
      <c r="T85" s="238">
        <v>63</v>
      </c>
      <c r="U85" s="103">
        <v>6</v>
      </c>
      <c r="V85" s="234" t="s">
        <v>451</v>
      </c>
      <c r="W85" s="103">
        <v>50</v>
      </c>
      <c r="X85" s="234" t="s">
        <v>56</v>
      </c>
      <c r="Y85" s="234" t="s">
        <v>443</v>
      </c>
      <c r="Z85" s="280" t="s">
        <v>860</v>
      </c>
      <c r="AA85" s="280" t="s">
        <v>861</v>
      </c>
      <c r="AB85" s="280" t="s">
        <v>862</v>
      </c>
      <c r="AC85" s="280"/>
      <c r="AD85" s="280" t="s">
        <v>863</v>
      </c>
      <c r="AE85" s="280"/>
      <c r="AF85" s="280" t="s">
        <v>862</v>
      </c>
      <c r="AG85" s="280"/>
      <c r="AH85" s="280"/>
      <c r="AI85" s="280"/>
      <c r="AJ85" s="280"/>
      <c r="AK85" s="234">
        <v>15</v>
      </c>
      <c r="AL85" s="234" t="s">
        <v>272</v>
      </c>
      <c r="AM85" s="234">
        <v>0.1</v>
      </c>
      <c r="AN85" s="234"/>
      <c r="AO85" s="234">
        <v>0</v>
      </c>
      <c r="AP85" s="234">
        <v>0</v>
      </c>
      <c r="AQ85" s="234"/>
      <c r="AR85" s="234" t="s">
        <v>463</v>
      </c>
      <c r="AS85" s="234">
        <v>6</v>
      </c>
      <c r="AT85" s="234">
        <v>80.099610289264604</v>
      </c>
      <c r="AU85" s="234" t="s">
        <v>552</v>
      </c>
      <c r="AV85" s="234">
        <v>1.50054577558006</v>
      </c>
      <c r="AW85" s="234">
        <v>25.298113169730499</v>
      </c>
      <c r="AX85" s="234">
        <v>65.361281996040006</v>
      </c>
      <c r="AY85" s="234" t="b">
        <v>1</v>
      </c>
      <c r="AZ85" s="234">
        <v>44558.56449074074</v>
      </c>
      <c r="BA85" s="234">
        <v>44526.429930555554</v>
      </c>
      <c r="BB85" s="234">
        <v>44547</v>
      </c>
    </row>
    <row r="86" spans="1:54" x14ac:dyDescent="0.25">
      <c r="A86" s="234" t="s">
        <v>864</v>
      </c>
      <c r="B86" s="234" t="s">
        <v>482</v>
      </c>
      <c r="C86" s="235" t="s">
        <v>865</v>
      </c>
      <c r="D86" s="235" t="s">
        <v>864</v>
      </c>
      <c r="E86" s="234" t="s">
        <v>847</v>
      </c>
      <c r="F86" s="234" t="s">
        <v>866</v>
      </c>
      <c r="G86" s="234" t="s">
        <v>472</v>
      </c>
      <c r="H86" s="234" t="s">
        <v>473</v>
      </c>
      <c r="I86" s="234" t="s">
        <v>574</v>
      </c>
      <c r="J86" s="236">
        <v>309</v>
      </c>
      <c r="K86" s="129">
        <v>0.03</v>
      </c>
      <c r="L86" s="103">
        <v>1</v>
      </c>
      <c r="M86" s="237">
        <v>2800</v>
      </c>
      <c r="N86" s="236">
        <v>3610</v>
      </c>
      <c r="O86" s="103">
        <v>5685</v>
      </c>
      <c r="P86" s="234">
        <v>6000</v>
      </c>
      <c r="Q86" s="236">
        <v>14</v>
      </c>
      <c r="R86" s="236">
        <v>35</v>
      </c>
      <c r="S86" s="238">
        <v>87.91</v>
      </c>
      <c r="T86" s="238">
        <v>66</v>
      </c>
      <c r="U86" s="103">
        <v>5</v>
      </c>
      <c r="V86" s="234" t="s">
        <v>451</v>
      </c>
      <c r="W86" s="103">
        <v>50</v>
      </c>
      <c r="X86" s="234" t="s">
        <v>56</v>
      </c>
      <c r="Y86" s="234" t="s">
        <v>443</v>
      </c>
      <c r="Z86" s="280" t="s">
        <v>860</v>
      </c>
      <c r="AA86" s="280" t="s">
        <v>867</v>
      </c>
      <c r="AB86" s="280" t="s">
        <v>868</v>
      </c>
      <c r="AC86" s="280"/>
      <c r="AD86" s="280" t="s">
        <v>869</v>
      </c>
      <c r="AE86" s="280"/>
      <c r="AF86" s="280"/>
      <c r="AG86" s="280"/>
      <c r="AH86" s="280"/>
      <c r="AI86" s="280"/>
      <c r="AJ86" s="280"/>
      <c r="AK86" s="234">
        <v>15</v>
      </c>
      <c r="AL86" s="234" t="s">
        <v>272</v>
      </c>
      <c r="AM86" s="234">
        <v>0.1</v>
      </c>
      <c r="AN86" s="234"/>
      <c r="AO86" s="234">
        <v>0</v>
      </c>
      <c r="AP86" s="234">
        <v>0</v>
      </c>
      <c r="AQ86" s="234"/>
      <c r="AR86" s="234" t="s">
        <v>463</v>
      </c>
      <c r="AS86" s="234">
        <v>2</v>
      </c>
      <c r="AT86" s="234">
        <v>84.814668323431405</v>
      </c>
      <c r="AU86" s="234" t="s">
        <v>552</v>
      </c>
      <c r="AV86" s="234">
        <v>1.2723156188962801</v>
      </c>
      <c r="AW86" s="234">
        <v>16.686736175577</v>
      </c>
      <c r="AX86" s="234">
        <v>81.422081590494201</v>
      </c>
      <c r="AY86" s="234" t="b">
        <v>1</v>
      </c>
      <c r="AZ86" s="234">
        <v>44558.564502314817</v>
      </c>
      <c r="BA86" s="234">
        <v>44526.431817129633</v>
      </c>
      <c r="BB86" s="234">
        <v>44547</v>
      </c>
    </row>
    <row r="87" spans="1:54" x14ac:dyDescent="0.25">
      <c r="A87" s="234" t="s">
        <v>870</v>
      </c>
      <c r="B87" s="234" t="s">
        <v>482</v>
      </c>
      <c r="C87" s="235" t="s">
        <v>858</v>
      </c>
      <c r="D87" s="235" t="s">
        <v>870</v>
      </c>
      <c r="E87" s="234" t="s">
        <v>847</v>
      </c>
      <c r="F87" s="234" t="s">
        <v>859</v>
      </c>
      <c r="G87" s="234" t="s">
        <v>544</v>
      </c>
      <c r="H87" s="234" t="s">
        <v>473</v>
      </c>
      <c r="I87" s="234" t="s">
        <v>574</v>
      </c>
      <c r="J87" s="236">
        <v>597</v>
      </c>
      <c r="K87" s="129">
        <v>0.03</v>
      </c>
      <c r="L87" s="103">
        <v>1</v>
      </c>
      <c r="M87" s="237">
        <v>4548</v>
      </c>
      <c r="N87" s="236">
        <v>7938</v>
      </c>
      <c r="O87" s="103">
        <v>5685</v>
      </c>
      <c r="P87" s="234">
        <v>5685</v>
      </c>
      <c r="Q87" s="236">
        <v>9</v>
      </c>
      <c r="R87" s="236">
        <v>50</v>
      </c>
      <c r="S87" s="238">
        <v>235.42</v>
      </c>
      <c r="T87" s="238">
        <v>63</v>
      </c>
      <c r="U87" s="103">
        <v>3.5</v>
      </c>
      <c r="V87" s="234" t="s">
        <v>451</v>
      </c>
      <c r="W87" s="103">
        <v>60</v>
      </c>
      <c r="X87" s="234" t="s">
        <v>56</v>
      </c>
      <c r="Y87" s="234" t="s">
        <v>443</v>
      </c>
      <c r="Z87" s="280" t="s">
        <v>860</v>
      </c>
      <c r="AA87" s="280"/>
      <c r="AB87" s="280" t="s">
        <v>871</v>
      </c>
      <c r="AC87" s="280"/>
      <c r="AD87" s="280"/>
      <c r="AE87" s="280" t="s">
        <v>872</v>
      </c>
      <c r="AF87" s="280"/>
      <c r="AG87" s="280"/>
      <c r="AH87" s="280"/>
      <c r="AI87" s="280"/>
      <c r="AJ87" s="280" t="s">
        <v>559</v>
      </c>
      <c r="AK87" s="234">
        <v>15</v>
      </c>
      <c r="AL87" s="234" t="s">
        <v>272</v>
      </c>
      <c r="AM87" s="234">
        <v>0.1</v>
      </c>
      <c r="AN87" s="234">
        <v>0</v>
      </c>
      <c r="AO87" s="234">
        <v>0</v>
      </c>
      <c r="AP87" s="234">
        <v>0</v>
      </c>
      <c r="AQ87" s="234">
        <v>7.8899854602180894E-2</v>
      </c>
      <c r="AR87" s="234" t="s">
        <v>463</v>
      </c>
      <c r="AS87" s="234">
        <v>6</v>
      </c>
      <c r="AT87" s="234">
        <v>85.487476452219596</v>
      </c>
      <c r="AU87" s="234" t="s">
        <v>552</v>
      </c>
      <c r="AV87" s="234">
        <v>1.0270659199071499</v>
      </c>
      <c r="AW87" s="234">
        <v>23.361917966261998</v>
      </c>
      <c r="AX87" s="234">
        <v>81.701602495049897</v>
      </c>
      <c r="AY87" s="234" t="b">
        <v>1</v>
      </c>
      <c r="AZ87" s="234">
        <v>44558.564444444448</v>
      </c>
      <c r="BA87" s="234">
        <v>44538.477754629632</v>
      </c>
      <c r="BB87" s="234">
        <v>44547</v>
      </c>
    </row>
    <row r="88" spans="1:54" x14ac:dyDescent="0.25">
      <c r="A88" s="234" t="s">
        <v>873</v>
      </c>
      <c r="B88" s="234" t="s">
        <v>482</v>
      </c>
      <c r="C88" s="235" t="s">
        <v>865</v>
      </c>
      <c r="D88" s="235" t="s">
        <v>873</v>
      </c>
      <c r="E88" s="234" t="s">
        <v>847</v>
      </c>
      <c r="F88" s="234" t="s">
        <v>866</v>
      </c>
      <c r="G88" s="234" t="s">
        <v>836</v>
      </c>
      <c r="H88" s="234" t="s">
        <v>473</v>
      </c>
      <c r="I88" s="234" t="s">
        <v>574</v>
      </c>
      <c r="J88" s="236">
        <v>309</v>
      </c>
      <c r="K88" s="129">
        <v>0.03</v>
      </c>
      <c r="L88" s="103">
        <v>1</v>
      </c>
      <c r="M88" s="237">
        <v>2326</v>
      </c>
      <c r="N88" s="236">
        <v>3610</v>
      </c>
      <c r="O88" s="103">
        <v>5685</v>
      </c>
      <c r="P88" s="234">
        <v>5685</v>
      </c>
      <c r="Q88" s="236">
        <v>11</v>
      </c>
      <c r="R88" s="236">
        <v>30</v>
      </c>
      <c r="S88" s="238">
        <v>87.91</v>
      </c>
      <c r="T88" s="238">
        <v>66</v>
      </c>
      <c r="U88" s="103">
        <v>2.5</v>
      </c>
      <c r="V88" s="234" t="s">
        <v>451</v>
      </c>
      <c r="W88" s="103">
        <v>60</v>
      </c>
      <c r="X88" s="234" t="s">
        <v>56</v>
      </c>
      <c r="Y88" s="234" t="s">
        <v>443</v>
      </c>
      <c r="Z88" s="280" t="s">
        <v>860</v>
      </c>
      <c r="AA88" s="280"/>
      <c r="AB88" s="280" t="s">
        <v>874</v>
      </c>
      <c r="AC88" s="280"/>
      <c r="AD88" s="280"/>
      <c r="AE88" s="280"/>
      <c r="AF88" s="280"/>
      <c r="AG88" s="280"/>
      <c r="AH88" s="280"/>
      <c r="AI88" s="280"/>
      <c r="AJ88" s="280"/>
      <c r="AK88" s="234">
        <v>15</v>
      </c>
      <c r="AL88" s="234" t="s">
        <v>272</v>
      </c>
      <c r="AM88" s="234">
        <v>0.1</v>
      </c>
      <c r="AN88" s="234">
        <v>0</v>
      </c>
      <c r="AO88" s="234">
        <v>0</v>
      </c>
      <c r="AP88" s="234">
        <v>0</v>
      </c>
      <c r="AQ88" s="234">
        <v>0.108103790828169</v>
      </c>
      <c r="AR88" s="234" t="s">
        <v>463</v>
      </c>
      <c r="AS88" s="234">
        <v>2</v>
      </c>
      <c r="AT88" s="234">
        <v>83.676109510151093</v>
      </c>
      <c r="AU88" s="234" t="s">
        <v>552</v>
      </c>
      <c r="AV88" s="234">
        <v>1.2544671653341399</v>
      </c>
      <c r="AW88" s="234">
        <v>12.214588248308599</v>
      </c>
      <c r="AX88" s="234">
        <v>80.520324808625404</v>
      </c>
      <c r="AY88" s="234" t="b">
        <v>1</v>
      </c>
      <c r="AZ88" s="234">
        <v>44558.564444444448</v>
      </c>
      <c r="BA88" s="234">
        <v>44538.478009259263</v>
      </c>
      <c r="BB88" s="234">
        <v>44547</v>
      </c>
    </row>
    <row r="89" spans="1:54" x14ac:dyDescent="0.25">
      <c r="A89" s="234" t="s">
        <v>875</v>
      </c>
      <c r="B89" s="234" t="s">
        <v>482</v>
      </c>
      <c r="C89" s="235" t="s">
        <v>875</v>
      </c>
      <c r="D89" s="235" t="s">
        <v>875</v>
      </c>
      <c r="E89" s="234" t="s">
        <v>847</v>
      </c>
      <c r="F89" s="234" t="s">
        <v>876</v>
      </c>
      <c r="G89" s="234" t="s">
        <v>544</v>
      </c>
      <c r="H89" s="234" t="s">
        <v>473</v>
      </c>
      <c r="I89" s="234" t="s">
        <v>574</v>
      </c>
      <c r="J89" s="236">
        <v>630</v>
      </c>
      <c r="K89" s="129">
        <v>0.03</v>
      </c>
      <c r="L89" s="103">
        <v>1</v>
      </c>
      <c r="M89" s="237">
        <v>7871</v>
      </c>
      <c r="N89" s="236">
        <v>11013</v>
      </c>
      <c r="O89" s="103">
        <v>5640</v>
      </c>
      <c r="P89" s="234">
        <v>5640</v>
      </c>
      <c r="Q89" s="236">
        <v>6</v>
      </c>
      <c r="R89" s="236">
        <v>50</v>
      </c>
      <c r="S89" s="238">
        <v>225</v>
      </c>
      <c r="T89" s="238">
        <v>96</v>
      </c>
      <c r="U89" s="103">
        <v>3.2</v>
      </c>
      <c r="V89" s="234" t="s">
        <v>451</v>
      </c>
      <c r="W89" s="103">
        <v>60</v>
      </c>
      <c r="X89" s="234" t="s">
        <v>56</v>
      </c>
      <c r="Y89" s="234" t="s">
        <v>443</v>
      </c>
      <c r="Z89" s="280" t="s">
        <v>877</v>
      </c>
      <c r="AA89" s="280" t="s">
        <v>878</v>
      </c>
      <c r="AB89" s="280"/>
      <c r="AC89" s="280"/>
      <c r="AD89" s="280"/>
      <c r="AE89" s="280" t="s">
        <v>879</v>
      </c>
      <c r="AF89" s="280"/>
      <c r="AG89" s="280"/>
      <c r="AH89" s="280"/>
      <c r="AI89" s="280"/>
      <c r="AJ89" s="280" t="s">
        <v>559</v>
      </c>
      <c r="AK89" s="234">
        <v>15</v>
      </c>
      <c r="AL89" s="234" t="s">
        <v>272</v>
      </c>
      <c r="AM89" s="234">
        <v>0.1</v>
      </c>
      <c r="AN89" s="234">
        <v>0</v>
      </c>
      <c r="AO89" s="234">
        <v>0</v>
      </c>
      <c r="AP89" s="234">
        <v>0</v>
      </c>
      <c r="AQ89" s="234">
        <v>7.4485595344889299E-2</v>
      </c>
      <c r="AR89" s="234" t="s">
        <v>463</v>
      </c>
      <c r="AS89" s="234">
        <v>10</v>
      </c>
      <c r="AT89" s="234">
        <v>80.2558276257204</v>
      </c>
      <c r="AU89" s="234" t="s">
        <v>552</v>
      </c>
      <c r="AV89" s="234">
        <v>1.4263543076063501</v>
      </c>
      <c r="AW89" s="234">
        <v>20.257605376266302</v>
      </c>
      <c r="AX89" s="234">
        <v>67.472220796766393</v>
      </c>
      <c r="AY89" s="234" t="b">
        <v>1</v>
      </c>
      <c r="AZ89" s="234">
        <v>44558.564444444448</v>
      </c>
      <c r="BA89" s="234">
        <v>44538.481157407405</v>
      </c>
      <c r="BB89" s="234">
        <v>44547</v>
      </c>
    </row>
    <row r="90" spans="1:54" x14ac:dyDescent="0.25">
      <c r="A90" s="234" t="s">
        <v>880</v>
      </c>
      <c r="B90" s="234" t="s">
        <v>482</v>
      </c>
      <c r="C90" s="235" t="s">
        <v>881</v>
      </c>
      <c r="D90" s="235" t="s">
        <v>880</v>
      </c>
      <c r="E90" s="234" t="s">
        <v>847</v>
      </c>
      <c r="F90" s="234" t="s">
        <v>882</v>
      </c>
      <c r="G90" s="234" t="s">
        <v>534</v>
      </c>
      <c r="H90" s="234" t="s">
        <v>473</v>
      </c>
      <c r="I90" s="234" t="s">
        <v>574</v>
      </c>
      <c r="J90" s="236"/>
      <c r="K90" s="129">
        <v>0.03</v>
      </c>
      <c r="L90" s="103">
        <v>1</v>
      </c>
      <c r="M90" s="237">
        <v>5500</v>
      </c>
      <c r="N90" s="236">
        <v>6871</v>
      </c>
      <c r="O90" s="103">
        <v>6000</v>
      </c>
      <c r="P90" s="234">
        <v>6000</v>
      </c>
      <c r="Q90" s="236">
        <v>16</v>
      </c>
      <c r="R90" s="236">
        <v>40</v>
      </c>
      <c r="S90" s="238">
        <v>225</v>
      </c>
      <c r="T90" s="238">
        <v>34</v>
      </c>
      <c r="U90" s="103">
        <v>6.5</v>
      </c>
      <c r="V90" s="234" t="s">
        <v>451</v>
      </c>
      <c r="W90" s="103">
        <v>60</v>
      </c>
      <c r="X90" s="234" t="s">
        <v>56</v>
      </c>
      <c r="Y90" s="234" t="s">
        <v>443</v>
      </c>
      <c r="Z90" s="280"/>
      <c r="AA90" s="280"/>
      <c r="AB90" s="280"/>
      <c r="AC90" s="280"/>
      <c r="AD90" s="280"/>
      <c r="AE90" s="280"/>
      <c r="AF90" s="280"/>
      <c r="AG90" s="280"/>
      <c r="AH90" s="280"/>
      <c r="AI90" s="280"/>
      <c r="AJ90" s="280"/>
      <c r="AK90" s="234">
        <v>15</v>
      </c>
      <c r="AL90" s="234" t="s">
        <v>272</v>
      </c>
      <c r="AM90" s="234">
        <v>0.1</v>
      </c>
      <c r="AN90" s="234"/>
      <c r="AO90" s="234">
        <v>0</v>
      </c>
      <c r="AP90" s="234">
        <v>0</v>
      </c>
      <c r="AQ90" s="234"/>
      <c r="AR90" s="234" t="s">
        <v>463</v>
      </c>
      <c r="AS90" s="234">
        <v>4</v>
      </c>
      <c r="AT90" s="234">
        <v>82.332175019501804</v>
      </c>
      <c r="AU90" s="234" t="s">
        <v>552</v>
      </c>
      <c r="AV90" s="234">
        <v>1.20119873582586</v>
      </c>
      <c r="AW90" s="234">
        <v>34.6708016738976</v>
      </c>
      <c r="AX90" s="234">
        <v>71.652515745543596</v>
      </c>
      <c r="AY90" s="234" t="b">
        <v>1</v>
      </c>
      <c r="AZ90" s="234">
        <v>44620.621805555558</v>
      </c>
      <c r="BA90" s="234">
        <v>44613.542326388888</v>
      </c>
      <c r="BB90" s="234">
        <v>44620.621805555558</v>
      </c>
    </row>
    <row r="91" spans="1:54" x14ac:dyDescent="0.25">
      <c r="A91" s="234" t="s">
        <v>883</v>
      </c>
      <c r="B91" s="234" t="s">
        <v>482</v>
      </c>
      <c r="C91" s="235" t="s">
        <v>884</v>
      </c>
      <c r="D91" s="235" t="s">
        <v>883</v>
      </c>
      <c r="E91" s="234" t="s">
        <v>847</v>
      </c>
      <c r="F91" s="234" t="s">
        <v>885</v>
      </c>
      <c r="G91" s="234" t="s">
        <v>472</v>
      </c>
      <c r="H91" s="234" t="s">
        <v>473</v>
      </c>
      <c r="I91" s="234" t="s">
        <v>574</v>
      </c>
      <c r="J91" s="236"/>
      <c r="K91" s="129">
        <v>0.03</v>
      </c>
      <c r="L91" s="103">
        <v>1</v>
      </c>
      <c r="M91" s="237">
        <v>2800</v>
      </c>
      <c r="N91" s="236">
        <v>3240</v>
      </c>
      <c r="O91" s="103">
        <v>6000</v>
      </c>
      <c r="P91" s="234">
        <v>6000</v>
      </c>
      <c r="Q91" s="236">
        <v>14</v>
      </c>
      <c r="R91" s="236">
        <v>35</v>
      </c>
      <c r="S91" s="238">
        <v>117.5</v>
      </c>
      <c r="T91" s="238">
        <v>42.5</v>
      </c>
      <c r="U91" s="103">
        <v>6</v>
      </c>
      <c r="V91" s="234" t="s">
        <v>451</v>
      </c>
      <c r="W91" s="103">
        <v>50</v>
      </c>
      <c r="X91" s="234" t="s">
        <v>56</v>
      </c>
      <c r="Y91" s="234" t="s">
        <v>443</v>
      </c>
      <c r="Z91" s="280" t="s">
        <v>886</v>
      </c>
      <c r="AA91" s="280"/>
      <c r="AB91" s="280"/>
      <c r="AC91" s="280"/>
      <c r="AD91" s="280"/>
      <c r="AE91" s="280"/>
      <c r="AF91" s="280"/>
      <c r="AG91" s="280"/>
      <c r="AH91" s="280"/>
      <c r="AI91" s="280"/>
      <c r="AJ91" s="280"/>
      <c r="AK91" s="234">
        <v>2</v>
      </c>
      <c r="AL91" s="234" t="s">
        <v>272</v>
      </c>
      <c r="AM91" s="234">
        <v>0.1</v>
      </c>
      <c r="AN91" s="234"/>
      <c r="AO91" s="234">
        <v>0</v>
      </c>
      <c r="AP91" s="234">
        <v>0</v>
      </c>
      <c r="AQ91" s="234"/>
      <c r="AR91" s="234" t="s">
        <v>463</v>
      </c>
      <c r="AS91" s="234">
        <v>3</v>
      </c>
      <c r="AT91" s="234">
        <v>84.651707388242997</v>
      </c>
      <c r="AU91" s="234" t="s">
        <v>552</v>
      </c>
      <c r="AV91" s="234">
        <v>1.58</v>
      </c>
      <c r="AW91" s="234">
        <v>15.1492062890371</v>
      </c>
      <c r="AX91" s="234">
        <v>71.046968700846804</v>
      </c>
      <c r="AY91" s="234" t="b">
        <v>1</v>
      </c>
      <c r="AZ91" s="234">
        <v>44621.589189814818</v>
      </c>
      <c r="BA91" s="234">
        <v>44621.385196759256</v>
      </c>
      <c r="BB91" s="234">
        <v>44621.589189814818</v>
      </c>
    </row>
    <row r="92" spans="1:54" x14ac:dyDescent="0.25">
      <c r="A92" s="234" t="s">
        <v>887</v>
      </c>
      <c r="B92" s="234" t="s">
        <v>888</v>
      </c>
      <c r="C92" s="235" t="s">
        <v>437</v>
      </c>
      <c r="D92" s="235" t="s">
        <v>887</v>
      </c>
      <c r="E92" s="234" t="s">
        <v>889</v>
      </c>
      <c r="F92" s="234" t="s">
        <v>890</v>
      </c>
      <c r="G92" s="234" t="s">
        <v>534</v>
      </c>
      <c r="H92" s="234"/>
      <c r="I92" s="234" t="s">
        <v>678</v>
      </c>
      <c r="J92" s="236">
        <v>483</v>
      </c>
      <c r="K92" s="129"/>
      <c r="L92" s="103">
        <v>1</v>
      </c>
      <c r="M92" s="237">
        <v>6500</v>
      </c>
      <c r="N92" s="236">
        <v>7379</v>
      </c>
      <c r="O92" s="103">
        <v>120</v>
      </c>
      <c r="P92" s="234"/>
      <c r="Q92" s="236">
        <v>9</v>
      </c>
      <c r="R92" s="236"/>
      <c r="S92" s="238">
        <v>213.5</v>
      </c>
      <c r="T92" s="238">
        <v>30.5</v>
      </c>
      <c r="U92" s="103"/>
      <c r="V92" s="234" t="s">
        <v>451</v>
      </c>
      <c r="W92" s="103">
        <v>40</v>
      </c>
      <c r="X92" s="234" t="s">
        <v>56</v>
      </c>
      <c r="Y92" s="234" t="s">
        <v>443</v>
      </c>
      <c r="Z92" s="280" t="s">
        <v>891</v>
      </c>
      <c r="AA92" s="280"/>
      <c r="AB92" s="280"/>
      <c r="AC92" s="280"/>
      <c r="AD92" s="280"/>
      <c r="AE92" s="280"/>
      <c r="AF92" s="280"/>
      <c r="AG92" s="280"/>
      <c r="AH92" s="280"/>
      <c r="AI92" s="280"/>
      <c r="AJ92" s="280"/>
      <c r="AK92" s="234">
        <v>3940919</v>
      </c>
      <c r="AL92" s="234" t="s">
        <v>480</v>
      </c>
      <c r="AM92" s="234">
        <v>0.1</v>
      </c>
      <c r="AN92" s="234"/>
      <c r="AO92" s="234">
        <v>0</v>
      </c>
      <c r="AP92" s="234">
        <v>0</v>
      </c>
      <c r="AQ92" s="234"/>
      <c r="AR92" s="234" t="s">
        <v>447</v>
      </c>
      <c r="AS92" s="234">
        <v>10</v>
      </c>
      <c r="AT92" s="234"/>
      <c r="AU92" s="234" t="s">
        <v>552</v>
      </c>
      <c r="AV92" s="234"/>
      <c r="AW92" s="234"/>
      <c r="AX92" s="234"/>
      <c r="AY92" s="234" t="b">
        <v>0</v>
      </c>
      <c r="AZ92" s="234">
        <v>44566.642395833333</v>
      </c>
      <c r="BA92" s="234">
        <v>44299.409386574072</v>
      </c>
      <c r="BB92" s="234"/>
    </row>
    <row r="93" spans="1:54" x14ac:dyDescent="0.25">
      <c r="A93" s="234" t="s">
        <v>892</v>
      </c>
      <c r="B93" s="234" t="s">
        <v>482</v>
      </c>
      <c r="C93" s="235" t="s">
        <v>437</v>
      </c>
      <c r="D93" s="235" t="s">
        <v>892</v>
      </c>
      <c r="E93" s="234" t="s">
        <v>893</v>
      </c>
      <c r="F93" s="234" t="s">
        <v>894</v>
      </c>
      <c r="G93" s="234" t="s">
        <v>472</v>
      </c>
      <c r="H93" s="234"/>
      <c r="I93" s="234" t="s">
        <v>486</v>
      </c>
      <c r="J93" s="236">
        <v>85</v>
      </c>
      <c r="K93" s="129">
        <v>0.03</v>
      </c>
      <c r="L93" s="103">
        <v>3</v>
      </c>
      <c r="M93" s="237">
        <v>2400</v>
      </c>
      <c r="N93" s="236">
        <v>1037</v>
      </c>
      <c r="O93" s="103">
        <v>3000</v>
      </c>
      <c r="P93" s="234">
        <v>3000</v>
      </c>
      <c r="Q93" s="236">
        <v>14</v>
      </c>
      <c r="R93" s="236">
        <v>35</v>
      </c>
      <c r="S93" s="238">
        <v>27</v>
      </c>
      <c r="T93" s="238">
        <v>27</v>
      </c>
      <c r="U93" s="103">
        <v>5</v>
      </c>
      <c r="V93" s="234" t="s">
        <v>451</v>
      </c>
      <c r="W93" s="103">
        <v>60</v>
      </c>
      <c r="X93" s="234" t="s">
        <v>56</v>
      </c>
      <c r="Y93" s="234" t="s">
        <v>443</v>
      </c>
      <c r="Z93" s="280"/>
      <c r="AA93" s="280"/>
      <c r="AB93" s="280" t="s">
        <v>895</v>
      </c>
      <c r="AC93" s="280"/>
      <c r="AD93" s="280"/>
      <c r="AE93" s="280"/>
      <c r="AF93" s="280"/>
      <c r="AG93" s="280"/>
      <c r="AH93" s="280"/>
      <c r="AI93" s="280"/>
      <c r="AJ93" s="280"/>
      <c r="AK93" s="234">
        <v>20</v>
      </c>
      <c r="AL93" s="234" t="s">
        <v>272</v>
      </c>
      <c r="AM93" s="234">
        <v>0.1</v>
      </c>
      <c r="AN93" s="234"/>
      <c r="AO93" s="234">
        <v>0</v>
      </c>
      <c r="AP93" s="234">
        <v>0</v>
      </c>
      <c r="AQ93" s="234"/>
      <c r="AR93" s="234" t="s">
        <v>447</v>
      </c>
      <c r="AS93" s="234">
        <v>1</v>
      </c>
      <c r="AT93" s="234"/>
      <c r="AU93" s="234" t="s">
        <v>552</v>
      </c>
      <c r="AV93" s="234"/>
      <c r="AW93" s="234"/>
      <c r="AX93" s="234"/>
      <c r="AY93" s="234" t="b">
        <v>0</v>
      </c>
      <c r="AZ93" s="234">
        <v>44558.563101851854</v>
      </c>
      <c r="BA93" s="234">
        <v>44300.626331018517</v>
      </c>
      <c r="BB93" s="234">
        <v>44435</v>
      </c>
    </row>
    <row r="94" spans="1:54" x14ac:dyDescent="0.25">
      <c r="A94" s="234" t="s">
        <v>896</v>
      </c>
      <c r="B94" s="234" t="s">
        <v>482</v>
      </c>
      <c r="C94" s="235" t="s">
        <v>437</v>
      </c>
      <c r="D94" s="235" t="s">
        <v>896</v>
      </c>
      <c r="E94" s="234" t="s">
        <v>897</v>
      </c>
      <c r="F94" s="234" t="s">
        <v>898</v>
      </c>
      <c r="G94" s="234" t="s">
        <v>899</v>
      </c>
      <c r="H94" s="234"/>
      <c r="I94" s="234" t="s">
        <v>900</v>
      </c>
      <c r="J94" s="236"/>
      <c r="K94" s="129"/>
      <c r="L94" s="103"/>
      <c r="M94" s="237"/>
      <c r="N94" s="236">
        <v>12402</v>
      </c>
      <c r="O94" s="103">
        <v>200.66</v>
      </c>
      <c r="P94" s="234"/>
      <c r="Q94" s="236"/>
      <c r="R94" s="236"/>
      <c r="S94" s="238">
        <v>69.849999999999994</v>
      </c>
      <c r="T94" s="238">
        <v>63.5</v>
      </c>
      <c r="U94" s="103"/>
      <c r="V94" s="234" t="s">
        <v>451</v>
      </c>
      <c r="W94" s="103"/>
      <c r="X94" s="234" t="s">
        <v>56</v>
      </c>
      <c r="Y94" s="234" t="s">
        <v>443</v>
      </c>
      <c r="Z94" s="280" t="s">
        <v>901</v>
      </c>
      <c r="AA94" s="280"/>
      <c r="AB94" s="280"/>
      <c r="AC94" s="280"/>
      <c r="AD94" s="280"/>
      <c r="AE94" s="280"/>
      <c r="AF94" s="280"/>
      <c r="AG94" s="280"/>
      <c r="AH94" s="280"/>
      <c r="AI94" s="280"/>
      <c r="AJ94" s="280"/>
      <c r="AK94" s="234">
        <v>19</v>
      </c>
      <c r="AL94" s="234" t="s">
        <v>272</v>
      </c>
      <c r="AM94" s="234">
        <v>0.06</v>
      </c>
      <c r="AN94" s="234">
        <v>0.3</v>
      </c>
      <c r="AO94" s="234">
        <v>0</v>
      </c>
      <c r="AP94" s="234">
        <v>0</v>
      </c>
      <c r="AQ94" s="234"/>
      <c r="AR94" s="234" t="s">
        <v>447</v>
      </c>
      <c r="AS94" s="234">
        <v>0</v>
      </c>
      <c r="AT94" s="234"/>
      <c r="AU94" s="234" t="s">
        <v>902</v>
      </c>
      <c r="AV94" s="234"/>
      <c r="AW94" s="234"/>
      <c r="AX94" s="234"/>
      <c r="AY94" s="234" t="b">
        <v>0</v>
      </c>
      <c r="AZ94" s="234">
        <v>44558.563101851854</v>
      </c>
      <c r="BA94" s="234">
        <v>44300.651423611111</v>
      </c>
      <c r="BB94" s="234">
        <v>44435</v>
      </c>
    </row>
    <row r="95" spans="1:54" x14ac:dyDescent="0.25">
      <c r="A95" s="234" t="s">
        <v>903</v>
      </c>
      <c r="B95" s="234" t="s">
        <v>482</v>
      </c>
      <c r="C95" s="235" t="s">
        <v>437</v>
      </c>
      <c r="D95" s="235" t="s">
        <v>903</v>
      </c>
      <c r="E95" s="234" t="s">
        <v>897</v>
      </c>
      <c r="F95" s="234" t="s">
        <v>898</v>
      </c>
      <c r="G95" s="234" t="s">
        <v>899</v>
      </c>
      <c r="H95" s="234" t="s">
        <v>904</v>
      </c>
      <c r="I95" s="234" t="s">
        <v>900</v>
      </c>
      <c r="J95" s="236"/>
      <c r="K95" s="129"/>
      <c r="L95" s="103"/>
      <c r="M95" s="237"/>
      <c r="N95" s="236">
        <v>12402</v>
      </c>
      <c r="O95" s="103">
        <v>3860.8</v>
      </c>
      <c r="P95" s="234"/>
      <c r="Q95" s="236"/>
      <c r="R95" s="236"/>
      <c r="S95" s="238">
        <v>69.849999999999994</v>
      </c>
      <c r="T95" s="238">
        <v>63.5</v>
      </c>
      <c r="U95" s="103"/>
      <c r="V95" s="234" t="s">
        <v>451</v>
      </c>
      <c r="W95" s="103"/>
      <c r="X95" s="234" t="s">
        <v>56</v>
      </c>
      <c r="Y95" s="234" t="s">
        <v>443</v>
      </c>
      <c r="Z95" s="280" t="s">
        <v>901</v>
      </c>
      <c r="AA95" s="280"/>
      <c r="AB95" s="280"/>
      <c r="AC95" s="280"/>
      <c r="AD95" s="280"/>
      <c r="AE95" s="280"/>
      <c r="AF95" s="280"/>
      <c r="AG95" s="280"/>
      <c r="AH95" s="280"/>
      <c r="AI95" s="280"/>
      <c r="AJ95" s="280"/>
      <c r="AK95" s="234">
        <v>19</v>
      </c>
      <c r="AL95" s="234" t="s">
        <v>272</v>
      </c>
      <c r="AM95" s="234">
        <v>0.06</v>
      </c>
      <c r="AN95" s="234"/>
      <c r="AO95" s="234">
        <v>0</v>
      </c>
      <c r="AP95" s="234">
        <v>0</v>
      </c>
      <c r="AQ95" s="234"/>
      <c r="AR95" s="234" t="s">
        <v>447</v>
      </c>
      <c r="AS95" s="234">
        <v>0</v>
      </c>
      <c r="AT95" s="234"/>
      <c r="AU95" s="234" t="s">
        <v>902</v>
      </c>
      <c r="AV95" s="234"/>
      <c r="AW95" s="234"/>
      <c r="AX95" s="234"/>
      <c r="AY95" s="234" t="b">
        <v>0</v>
      </c>
      <c r="AZ95" s="234">
        <v>44558.563101851854</v>
      </c>
      <c r="BA95" s="234">
        <v>44300.652361111112</v>
      </c>
      <c r="BB95" s="234">
        <v>44435</v>
      </c>
    </row>
    <row r="96" spans="1:54" x14ac:dyDescent="0.25">
      <c r="A96" s="234" t="s">
        <v>905</v>
      </c>
      <c r="B96" s="234" t="s">
        <v>482</v>
      </c>
      <c r="C96" s="235" t="s">
        <v>437</v>
      </c>
      <c r="D96" s="235" t="s">
        <v>905</v>
      </c>
      <c r="E96" s="234" t="s">
        <v>906</v>
      </c>
      <c r="F96" s="234" t="s">
        <v>907</v>
      </c>
      <c r="G96" s="234" t="s">
        <v>908</v>
      </c>
      <c r="H96" s="234"/>
      <c r="I96" s="234" t="s">
        <v>678</v>
      </c>
      <c r="J96" s="236">
        <v>1431</v>
      </c>
      <c r="K96" s="129">
        <v>0.05</v>
      </c>
      <c r="L96" s="103">
        <v>1</v>
      </c>
      <c r="M96" s="237">
        <v>30000</v>
      </c>
      <c r="N96" s="236">
        <v>45357</v>
      </c>
      <c r="O96" s="103">
        <v>576</v>
      </c>
      <c r="P96" s="234">
        <v>5910</v>
      </c>
      <c r="Q96" s="236">
        <v>2.2000000000000002</v>
      </c>
      <c r="R96" s="236">
        <v>80</v>
      </c>
      <c r="S96" s="238">
        <v>480</v>
      </c>
      <c r="T96" s="238">
        <v>240</v>
      </c>
      <c r="U96" s="103">
        <v>4.5</v>
      </c>
      <c r="V96" s="234" t="s">
        <v>451</v>
      </c>
      <c r="W96" s="103">
        <v>100</v>
      </c>
      <c r="X96" s="234" t="s">
        <v>56</v>
      </c>
      <c r="Y96" s="234" t="s">
        <v>443</v>
      </c>
      <c r="Z96" s="280" t="s">
        <v>909</v>
      </c>
      <c r="AA96" s="280"/>
      <c r="AB96" s="280"/>
      <c r="AC96" s="280"/>
      <c r="AD96" s="280"/>
      <c r="AE96" s="280"/>
      <c r="AF96" s="280" t="s">
        <v>910</v>
      </c>
      <c r="AG96" s="280" t="s">
        <v>911</v>
      </c>
      <c r="AH96" s="280"/>
      <c r="AI96" s="280"/>
      <c r="AJ96" s="280"/>
      <c r="AK96" s="234">
        <v>1817380</v>
      </c>
      <c r="AL96" s="234" t="s">
        <v>480</v>
      </c>
      <c r="AM96" s="234">
        <v>0.1</v>
      </c>
      <c r="AN96" s="234">
        <v>0.12414027891241999</v>
      </c>
      <c r="AO96" s="234">
        <v>0</v>
      </c>
      <c r="AP96" s="234">
        <v>0.11191529713119699</v>
      </c>
      <c r="AQ96" s="234"/>
      <c r="AR96" s="234" t="s">
        <v>447</v>
      </c>
      <c r="AS96" s="234">
        <v>1</v>
      </c>
      <c r="AT96" s="234"/>
      <c r="AU96" s="234" t="s">
        <v>490</v>
      </c>
      <c r="AV96" s="234">
        <v>1.24</v>
      </c>
      <c r="AW96" s="234"/>
      <c r="AX96" s="234"/>
      <c r="AY96" s="234" t="b">
        <v>0</v>
      </c>
      <c r="AZ96" s="234">
        <v>44558.563113425924</v>
      </c>
      <c r="BA96" s="234">
        <v>44300.680914351855</v>
      </c>
      <c r="BB96" s="234">
        <v>44435</v>
      </c>
    </row>
    <row r="97" spans="1:54" x14ac:dyDescent="0.25">
      <c r="A97" s="234" t="s">
        <v>912</v>
      </c>
      <c r="B97" s="234" t="s">
        <v>482</v>
      </c>
      <c r="C97" s="235" t="s">
        <v>913</v>
      </c>
      <c r="D97" s="235" t="s">
        <v>912</v>
      </c>
      <c r="E97" s="234" t="s">
        <v>914</v>
      </c>
      <c r="F97" s="234" t="s">
        <v>915</v>
      </c>
      <c r="G97" s="234" t="s">
        <v>836</v>
      </c>
      <c r="H97" s="234" t="s">
        <v>916</v>
      </c>
      <c r="I97" s="234" t="s">
        <v>917</v>
      </c>
      <c r="J97" s="236">
        <v>292</v>
      </c>
      <c r="K97" s="129">
        <v>0.03</v>
      </c>
      <c r="L97" s="103">
        <v>1</v>
      </c>
      <c r="M97" s="237">
        <v>2457</v>
      </c>
      <c r="N97" s="236">
        <v>2657</v>
      </c>
      <c r="O97" s="103">
        <v>2137</v>
      </c>
      <c r="P97" s="234">
        <v>2137</v>
      </c>
      <c r="Q97" s="236">
        <v>6</v>
      </c>
      <c r="R97" s="236">
        <v>30</v>
      </c>
      <c r="S97" s="238">
        <v>117</v>
      </c>
      <c r="T97" s="238">
        <v>25.4</v>
      </c>
      <c r="U97" s="103">
        <v>2.8</v>
      </c>
      <c r="V97" s="234" t="s">
        <v>451</v>
      </c>
      <c r="W97" s="103">
        <v>35</v>
      </c>
      <c r="X97" s="234" t="s">
        <v>56</v>
      </c>
      <c r="Y97" s="234" t="s">
        <v>443</v>
      </c>
      <c r="Z97" s="280"/>
      <c r="AA97" s="280" t="s">
        <v>918</v>
      </c>
      <c r="AB97" s="280"/>
      <c r="AC97" s="280"/>
      <c r="AD97" s="280"/>
      <c r="AE97" s="280"/>
      <c r="AF97" s="280"/>
      <c r="AG97" s="280"/>
      <c r="AH97" s="280"/>
      <c r="AI97" s="280"/>
      <c r="AJ97" s="280"/>
      <c r="AK97" s="234">
        <v>5</v>
      </c>
      <c r="AL97" s="234" t="s">
        <v>272</v>
      </c>
      <c r="AM97" s="234"/>
      <c r="AN97" s="234"/>
      <c r="AO97" s="234">
        <v>0</v>
      </c>
      <c r="AP97" s="234">
        <v>0</v>
      </c>
      <c r="AQ97" s="234">
        <v>0.13077116314360199</v>
      </c>
      <c r="AR97" s="234" t="s">
        <v>447</v>
      </c>
      <c r="AS97" s="234">
        <v>1</v>
      </c>
      <c r="AT97" s="234">
        <v>87.1</v>
      </c>
      <c r="AU97" s="234" t="s">
        <v>552</v>
      </c>
      <c r="AV97" s="234"/>
      <c r="AW97" s="234"/>
      <c r="AX97" s="234"/>
      <c r="AY97" s="234" t="b">
        <v>0</v>
      </c>
      <c r="AZ97" s="234">
        <v>44558.563113425924</v>
      </c>
      <c r="BA97" s="234">
        <v>44301.60560185185</v>
      </c>
      <c r="BB97" s="234">
        <v>44435</v>
      </c>
    </row>
    <row r="98" spans="1:54" x14ac:dyDescent="0.25">
      <c r="A98" s="234" t="s">
        <v>919</v>
      </c>
      <c r="B98" s="234" t="s">
        <v>482</v>
      </c>
      <c r="C98" s="235" t="s">
        <v>920</v>
      </c>
      <c r="D98" s="235" t="s">
        <v>919</v>
      </c>
      <c r="E98" s="234" t="s">
        <v>914</v>
      </c>
      <c r="F98" s="234" t="s">
        <v>915</v>
      </c>
      <c r="G98" s="234" t="s">
        <v>836</v>
      </c>
      <c r="H98" s="234" t="s">
        <v>916</v>
      </c>
      <c r="I98" s="234" t="s">
        <v>917</v>
      </c>
      <c r="J98" s="236">
        <v>292</v>
      </c>
      <c r="K98" s="129">
        <v>0.03</v>
      </c>
      <c r="L98" s="103">
        <v>1</v>
      </c>
      <c r="M98" s="237">
        <v>2457</v>
      </c>
      <c r="N98" s="236">
        <v>2657</v>
      </c>
      <c r="O98" s="103">
        <v>3077</v>
      </c>
      <c r="P98" s="234">
        <v>3077</v>
      </c>
      <c r="Q98" s="236">
        <v>6</v>
      </c>
      <c r="R98" s="236">
        <v>30</v>
      </c>
      <c r="S98" s="238">
        <v>117</v>
      </c>
      <c r="T98" s="238">
        <v>25.4</v>
      </c>
      <c r="U98" s="103">
        <v>2.8</v>
      </c>
      <c r="V98" s="234" t="s">
        <v>451</v>
      </c>
      <c r="W98" s="103">
        <v>35</v>
      </c>
      <c r="X98" s="234" t="s">
        <v>56</v>
      </c>
      <c r="Y98" s="234" t="s">
        <v>443</v>
      </c>
      <c r="Z98" s="280"/>
      <c r="AA98" s="280" t="s">
        <v>921</v>
      </c>
      <c r="AB98" s="280"/>
      <c r="AC98" s="280"/>
      <c r="AD98" s="280"/>
      <c r="AE98" s="280"/>
      <c r="AF98" s="280"/>
      <c r="AG98" s="280"/>
      <c r="AH98" s="280"/>
      <c r="AI98" s="280"/>
      <c r="AJ98" s="280"/>
      <c r="AK98" s="234">
        <v>5</v>
      </c>
      <c r="AL98" s="234" t="s">
        <v>272</v>
      </c>
      <c r="AM98" s="234"/>
      <c r="AN98" s="234"/>
      <c r="AO98" s="234">
        <v>0</v>
      </c>
      <c r="AP98" s="234">
        <v>0</v>
      </c>
      <c r="AQ98" s="234">
        <v>0.108174684717163</v>
      </c>
      <c r="AR98" s="234" t="s">
        <v>447</v>
      </c>
      <c r="AS98" s="234">
        <v>1</v>
      </c>
      <c r="AT98" s="234">
        <v>87.07</v>
      </c>
      <c r="AU98" s="234" t="s">
        <v>552</v>
      </c>
      <c r="AV98" s="234"/>
      <c r="AW98" s="234"/>
      <c r="AX98" s="234"/>
      <c r="AY98" s="234" t="b">
        <v>0</v>
      </c>
      <c r="AZ98" s="234">
        <v>44558.563113425924</v>
      </c>
      <c r="BA98" s="234">
        <v>44301.608124999999</v>
      </c>
      <c r="BB98" s="234">
        <v>44435</v>
      </c>
    </row>
    <row r="99" spans="1:54" x14ac:dyDescent="0.25">
      <c r="A99" s="234" t="s">
        <v>922</v>
      </c>
      <c r="B99" s="234" t="s">
        <v>482</v>
      </c>
      <c r="C99" s="235" t="s">
        <v>923</v>
      </c>
      <c r="D99" s="235" t="s">
        <v>922</v>
      </c>
      <c r="E99" s="234" t="s">
        <v>914</v>
      </c>
      <c r="F99" s="234" t="s">
        <v>915</v>
      </c>
      <c r="G99" s="234" t="s">
        <v>836</v>
      </c>
      <c r="H99" s="234" t="s">
        <v>916</v>
      </c>
      <c r="I99" s="234" t="s">
        <v>917</v>
      </c>
      <c r="J99" s="236">
        <v>292</v>
      </c>
      <c r="K99" s="129">
        <v>0.03</v>
      </c>
      <c r="L99" s="103">
        <v>1</v>
      </c>
      <c r="M99" s="237">
        <v>2457</v>
      </c>
      <c r="N99" s="236">
        <v>2657</v>
      </c>
      <c r="O99" s="103">
        <v>2340</v>
      </c>
      <c r="P99" s="234">
        <v>2340</v>
      </c>
      <c r="Q99" s="236">
        <v>6</v>
      </c>
      <c r="R99" s="236">
        <v>30</v>
      </c>
      <c r="S99" s="238">
        <v>117</v>
      </c>
      <c r="T99" s="238">
        <v>25.4</v>
      </c>
      <c r="U99" s="103">
        <v>2.8</v>
      </c>
      <c r="V99" s="234" t="s">
        <v>451</v>
      </c>
      <c r="W99" s="103">
        <v>35</v>
      </c>
      <c r="X99" s="234" t="s">
        <v>56</v>
      </c>
      <c r="Y99" s="234" t="s">
        <v>443</v>
      </c>
      <c r="Z99" s="280"/>
      <c r="AA99" s="280" t="s">
        <v>921</v>
      </c>
      <c r="AB99" s="280"/>
      <c r="AC99" s="280"/>
      <c r="AD99" s="280"/>
      <c r="AE99" s="280"/>
      <c r="AF99" s="280"/>
      <c r="AG99" s="280"/>
      <c r="AH99" s="280"/>
      <c r="AI99" s="280"/>
      <c r="AJ99" s="280"/>
      <c r="AK99" s="234">
        <v>5</v>
      </c>
      <c r="AL99" s="234" t="s">
        <v>272</v>
      </c>
      <c r="AM99" s="234"/>
      <c r="AN99" s="234"/>
      <c r="AO99" s="234">
        <v>0</v>
      </c>
      <c r="AP99" s="234">
        <v>0</v>
      </c>
      <c r="AQ99" s="234">
        <v>0.129766164454409</v>
      </c>
      <c r="AR99" s="234" t="s">
        <v>447</v>
      </c>
      <c r="AS99" s="234">
        <v>1</v>
      </c>
      <c r="AT99" s="234">
        <v>87.22</v>
      </c>
      <c r="AU99" s="234" t="s">
        <v>552</v>
      </c>
      <c r="AV99" s="234"/>
      <c r="AW99" s="234"/>
      <c r="AX99" s="234"/>
      <c r="AY99" s="234" t="b">
        <v>0</v>
      </c>
      <c r="AZ99" s="234">
        <v>44558.563125000001</v>
      </c>
      <c r="BA99" s="234">
        <v>44301.611250000002</v>
      </c>
      <c r="BB99" s="234">
        <v>44435</v>
      </c>
    </row>
    <row r="100" spans="1:54" x14ac:dyDescent="0.25">
      <c r="A100" s="234" t="s">
        <v>924</v>
      </c>
      <c r="B100" s="234" t="s">
        <v>482</v>
      </c>
      <c r="C100" s="235" t="s">
        <v>925</v>
      </c>
      <c r="D100" s="235" t="s">
        <v>924</v>
      </c>
      <c r="E100" s="234" t="s">
        <v>914</v>
      </c>
      <c r="F100" s="234" t="s">
        <v>926</v>
      </c>
      <c r="G100" s="234" t="s">
        <v>836</v>
      </c>
      <c r="H100" s="234" t="s">
        <v>916</v>
      </c>
      <c r="I100" s="234" t="s">
        <v>917</v>
      </c>
      <c r="J100" s="236">
        <v>291</v>
      </c>
      <c r="K100" s="129">
        <v>0.03</v>
      </c>
      <c r="L100" s="103">
        <v>1</v>
      </c>
      <c r="M100" s="237">
        <v>2457</v>
      </c>
      <c r="N100" s="236">
        <v>2723</v>
      </c>
      <c r="O100" s="103">
        <v>2340</v>
      </c>
      <c r="P100" s="234">
        <v>2340</v>
      </c>
      <c r="Q100" s="236">
        <v>6</v>
      </c>
      <c r="R100" s="236">
        <v>30</v>
      </c>
      <c r="S100" s="238">
        <v>117</v>
      </c>
      <c r="T100" s="238">
        <v>25.4</v>
      </c>
      <c r="U100" s="103">
        <v>2.8</v>
      </c>
      <c r="V100" s="234" t="s">
        <v>451</v>
      </c>
      <c r="W100" s="103">
        <v>35</v>
      </c>
      <c r="X100" s="234" t="s">
        <v>56</v>
      </c>
      <c r="Y100" s="234" t="s">
        <v>443</v>
      </c>
      <c r="Z100" s="280"/>
      <c r="AA100" s="280" t="s">
        <v>921</v>
      </c>
      <c r="AB100" s="280"/>
      <c r="AC100" s="280"/>
      <c r="AD100" s="280"/>
      <c r="AE100" s="280"/>
      <c r="AF100" s="280"/>
      <c r="AG100" s="280"/>
      <c r="AH100" s="280"/>
      <c r="AI100" s="280"/>
      <c r="AJ100" s="280"/>
      <c r="AK100" s="234">
        <v>5</v>
      </c>
      <c r="AL100" s="234" t="s">
        <v>272</v>
      </c>
      <c r="AM100" s="234"/>
      <c r="AN100" s="234"/>
      <c r="AO100" s="234">
        <v>0</v>
      </c>
      <c r="AP100" s="234">
        <v>0</v>
      </c>
      <c r="AQ100" s="234">
        <v>0.116531829409783</v>
      </c>
      <c r="AR100" s="234" t="s">
        <v>447</v>
      </c>
      <c r="AS100" s="234">
        <v>1</v>
      </c>
      <c r="AT100" s="234">
        <v>86.3</v>
      </c>
      <c r="AU100" s="234" t="s">
        <v>552</v>
      </c>
      <c r="AV100" s="234"/>
      <c r="AW100" s="234"/>
      <c r="AX100" s="234"/>
      <c r="AY100" s="234" t="b">
        <v>0</v>
      </c>
      <c r="AZ100" s="234">
        <v>44558.563125000001</v>
      </c>
      <c r="BA100" s="234">
        <v>44301.612002314818</v>
      </c>
      <c r="BB100" s="234">
        <v>44435</v>
      </c>
    </row>
    <row r="101" spans="1:54" x14ac:dyDescent="0.25">
      <c r="A101" s="234" t="s">
        <v>927</v>
      </c>
      <c r="B101" s="234" t="s">
        <v>482</v>
      </c>
      <c r="C101" s="235" t="s">
        <v>928</v>
      </c>
      <c r="D101" s="235" t="s">
        <v>927</v>
      </c>
      <c r="E101" s="234" t="s">
        <v>914</v>
      </c>
      <c r="F101" s="234" t="s">
        <v>926</v>
      </c>
      <c r="G101" s="234" t="s">
        <v>836</v>
      </c>
      <c r="H101" s="234" t="s">
        <v>916</v>
      </c>
      <c r="I101" s="234" t="s">
        <v>917</v>
      </c>
      <c r="J101" s="236">
        <v>291</v>
      </c>
      <c r="K101" s="129">
        <v>0.03</v>
      </c>
      <c r="L101" s="103">
        <v>1</v>
      </c>
      <c r="M101" s="237">
        <v>2457</v>
      </c>
      <c r="N101" s="236">
        <v>2723</v>
      </c>
      <c r="O101" s="103">
        <v>3077</v>
      </c>
      <c r="P101" s="234">
        <v>3077</v>
      </c>
      <c r="Q101" s="236">
        <v>6</v>
      </c>
      <c r="R101" s="236">
        <v>30</v>
      </c>
      <c r="S101" s="238">
        <v>117</v>
      </c>
      <c r="T101" s="238">
        <v>25.4</v>
      </c>
      <c r="U101" s="103">
        <v>2.8</v>
      </c>
      <c r="V101" s="234" t="s">
        <v>451</v>
      </c>
      <c r="W101" s="103">
        <v>35</v>
      </c>
      <c r="X101" s="234" t="s">
        <v>56</v>
      </c>
      <c r="Y101" s="234" t="s">
        <v>443</v>
      </c>
      <c r="Z101" s="280"/>
      <c r="AA101" s="280" t="s">
        <v>929</v>
      </c>
      <c r="AB101" s="280"/>
      <c r="AC101" s="280"/>
      <c r="AD101" s="280"/>
      <c r="AE101" s="280"/>
      <c r="AF101" s="280"/>
      <c r="AG101" s="280"/>
      <c r="AH101" s="280"/>
      <c r="AI101" s="280"/>
      <c r="AJ101" s="280"/>
      <c r="AK101" s="234">
        <v>5</v>
      </c>
      <c r="AL101" s="234" t="s">
        <v>272</v>
      </c>
      <c r="AM101" s="234"/>
      <c r="AN101" s="234"/>
      <c r="AO101" s="234">
        <v>0</v>
      </c>
      <c r="AP101" s="234">
        <v>0</v>
      </c>
      <c r="AQ101" s="234">
        <v>0.105552749648734</v>
      </c>
      <c r="AR101" s="234" t="s">
        <v>447</v>
      </c>
      <c r="AS101" s="234">
        <v>1</v>
      </c>
      <c r="AT101" s="234">
        <v>85.76</v>
      </c>
      <c r="AU101" s="234" t="s">
        <v>552</v>
      </c>
      <c r="AV101" s="234"/>
      <c r="AW101" s="234"/>
      <c r="AX101" s="234"/>
      <c r="AY101" s="234" t="b">
        <v>0</v>
      </c>
      <c r="AZ101" s="234">
        <v>44558.563125000001</v>
      </c>
      <c r="BA101" s="234">
        <v>44301.612442129626</v>
      </c>
      <c r="BB101" s="234">
        <v>44435</v>
      </c>
    </row>
    <row r="102" spans="1:54" x14ac:dyDescent="0.25">
      <c r="A102" s="234" t="s">
        <v>930</v>
      </c>
      <c r="B102" s="234" t="s">
        <v>482</v>
      </c>
      <c r="C102" s="235" t="s">
        <v>931</v>
      </c>
      <c r="D102" s="235" t="s">
        <v>930</v>
      </c>
      <c r="E102" s="234" t="s">
        <v>914</v>
      </c>
      <c r="F102" s="234" t="s">
        <v>926</v>
      </c>
      <c r="G102" s="234" t="s">
        <v>836</v>
      </c>
      <c r="H102" s="234" t="s">
        <v>916</v>
      </c>
      <c r="I102" s="234" t="s">
        <v>917</v>
      </c>
      <c r="J102" s="236">
        <v>291</v>
      </c>
      <c r="K102" s="129">
        <v>0.03</v>
      </c>
      <c r="L102" s="103">
        <v>1</v>
      </c>
      <c r="M102" s="237">
        <v>2457</v>
      </c>
      <c r="N102" s="236">
        <v>2723</v>
      </c>
      <c r="O102" s="103">
        <v>2137</v>
      </c>
      <c r="P102" s="234">
        <v>2137</v>
      </c>
      <c r="Q102" s="236">
        <v>6</v>
      </c>
      <c r="R102" s="236">
        <v>30</v>
      </c>
      <c r="S102" s="238">
        <v>117</v>
      </c>
      <c r="T102" s="238">
        <v>25.4</v>
      </c>
      <c r="U102" s="103">
        <v>2.8</v>
      </c>
      <c r="V102" s="234" t="s">
        <v>451</v>
      </c>
      <c r="W102" s="103">
        <v>35</v>
      </c>
      <c r="X102" s="234" t="s">
        <v>56</v>
      </c>
      <c r="Y102" s="234" t="s">
        <v>443</v>
      </c>
      <c r="Z102" s="280"/>
      <c r="AA102" s="280" t="s">
        <v>921</v>
      </c>
      <c r="AB102" s="280"/>
      <c r="AC102" s="280"/>
      <c r="AD102" s="280"/>
      <c r="AE102" s="280"/>
      <c r="AF102" s="280"/>
      <c r="AG102" s="280"/>
      <c r="AH102" s="280"/>
      <c r="AI102" s="280"/>
      <c r="AJ102" s="280"/>
      <c r="AK102" s="234">
        <v>5</v>
      </c>
      <c r="AL102" s="234" t="s">
        <v>272</v>
      </c>
      <c r="AM102" s="234"/>
      <c r="AN102" s="234"/>
      <c r="AO102" s="234">
        <v>0</v>
      </c>
      <c r="AP102" s="234">
        <v>0</v>
      </c>
      <c r="AQ102" s="234">
        <v>0.13864899200153999</v>
      </c>
      <c r="AR102" s="234" t="s">
        <v>447</v>
      </c>
      <c r="AS102" s="234">
        <v>1</v>
      </c>
      <c r="AT102" s="234">
        <v>86.25</v>
      </c>
      <c r="AU102" s="234" t="s">
        <v>552</v>
      </c>
      <c r="AV102" s="234"/>
      <c r="AW102" s="234"/>
      <c r="AX102" s="234"/>
      <c r="AY102" s="234" t="b">
        <v>0</v>
      </c>
      <c r="AZ102" s="234">
        <v>44558.563136574077</v>
      </c>
      <c r="BA102" s="234">
        <v>44301.612893518519</v>
      </c>
      <c r="BB102" s="234">
        <v>44435</v>
      </c>
    </row>
    <row r="103" spans="1:54" x14ac:dyDescent="0.25">
      <c r="A103" s="234" t="s">
        <v>932</v>
      </c>
      <c r="B103" s="234" t="s">
        <v>482</v>
      </c>
      <c r="C103" s="235" t="s">
        <v>933</v>
      </c>
      <c r="D103" s="235" t="s">
        <v>932</v>
      </c>
      <c r="E103" s="234" t="s">
        <v>914</v>
      </c>
      <c r="F103" s="234" t="s">
        <v>934</v>
      </c>
      <c r="G103" s="234" t="s">
        <v>836</v>
      </c>
      <c r="H103" s="234" t="s">
        <v>916</v>
      </c>
      <c r="I103" s="234" t="s">
        <v>917</v>
      </c>
      <c r="J103" s="236">
        <v>331</v>
      </c>
      <c r="K103" s="129">
        <v>0.03</v>
      </c>
      <c r="L103" s="103">
        <v>1</v>
      </c>
      <c r="M103" s="237">
        <v>2621</v>
      </c>
      <c r="N103" s="236">
        <v>2845</v>
      </c>
      <c r="O103" s="103">
        <v>3100</v>
      </c>
      <c r="P103" s="234">
        <v>3100</v>
      </c>
      <c r="Q103" s="236">
        <v>6</v>
      </c>
      <c r="R103" s="236">
        <v>30</v>
      </c>
      <c r="S103" s="238">
        <v>146.1</v>
      </c>
      <c r="T103" s="238">
        <v>16.5</v>
      </c>
      <c r="U103" s="103">
        <v>2.8</v>
      </c>
      <c r="V103" s="234" t="s">
        <v>451</v>
      </c>
      <c r="W103" s="103">
        <v>35</v>
      </c>
      <c r="X103" s="234" t="s">
        <v>56</v>
      </c>
      <c r="Y103" s="234" t="s">
        <v>443</v>
      </c>
      <c r="Z103" s="280"/>
      <c r="AA103" s="280" t="s">
        <v>935</v>
      </c>
      <c r="AB103" s="280"/>
      <c r="AC103" s="280"/>
      <c r="AD103" s="280"/>
      <c r="AE103" s="280"/>
      <c r="AF103" s="280"/>
      <c r="AG103" s="280"/>
      <c r="AH103" s="280"/>
      <c r="AI103" s="280"/>
      <c r="AJ103" s="280"/>
      <c r="AK103" s="234">
        <v>5</v>
      </c>
      <c r="AL103" s="234" t="s">
        <v>272</v>
      </c>
      <c r="AM103" s="234"/>
      <c r="AN103" s="234"/>
      <c r="AO103" s="234">
        <v>0</v>
      </c>
      <c r="AP103" s="234">
        <v>0</v>
      </c>
      <c r="AQ103" s="234">
        <v>0.10803278404545499</v>
      </c>
      <c r="AR103" s="234" t="s">
        <v>447</v>
      </c>
      <c r="AS103" s="234">
        <v>2</v>
      </c>
      <c r="AT103" s="234">
        <v>85.99</v>
      </c>
      <c r="AU103" s="234" t="s">
        <v>552</v>
      </c>
      <c r="AV103" s="234"/>
      <c r="AW103" s="234"/>
      <c r="AX103" s="234"/>
      <c r="AY103" s="234" t="b">
        <v>0</v>
      </c>
      <c r="AZ103" s="234">
        <v>44558.563136574077</v>
      </c>
      <c r="BA103" s="234">
        <v>44301.618287037039</v>
      </c>
      <c r="BB103" s="234">
        <v>44435</v>
      </c>
    </row>
    <row r="104" spans="1:54" x14ac:dyDescent="0.25">
      <c r="A104" s="234" t="s">
        <v>936</v>
      </c>
      <c r="B104" s="234" t="s">
        <v>482</v>
      </c>
      <c r="C104" s="235" t="s">
        <v>937</v>
      </c>
      <c r="D104" s="235" t="s">
        <v>936</v>
      </c>
      <c r="E104" s="234" t="s">
        <v>914</v>
      </c>
      <c r="F104" s="234" t="s">
        <v>938</v>
      </c>
      <c r="G104" s="234" t="s">
        <v>836</v>
      </c>
      <c r="H104" s="234" t="s">
        <v>939</v>
      </c>
      <c r="I104" s="234" t="s">
        <v>940</v>
      </c>
      <c r="J104" s="236">
        <v>324</v>
      </c>
      <c r="K104" s="129">
        <v>0.03</v>
      </c>
      <c r="L104" s="103">
        <v>2</v>
      </c>
      <c r="M104" s="237">
        <v>3732</v>
      </c>
      <c r="N104" s="236">
        <v>1898</v>
      </c>
      <c r="O104" s="103">
        <v>6000</v>
      </c>
      <c r="P104" s="234">
        <v>6000</v>
      </c>
      <c r="Q104" s="236">
        <v>7</v>
      </c>
      <c r="R104" s="236">
        <v>20</v>
      </c>
      <c r="S104" s="238">
        <v>117.6</v>
      </c>
      <c r="T104" s="238">
        <v>34</v>
      </c>
      <c r="U104" s="103">
        <v>2.2000000000000002</v>
      </c>
      <c r="V104" s="234" t="s">
        <v>451</v>
      </c>
      <c r="W104" s="103">
        <v>45</v>
      </c>
      <c r="X104" s="234" t="s">
        <v>56</v>
      </c>
      <c r="Y104" s="234" t="s">
        <v>443</v>
      </c>
      <c r="Z104" s="280"/>
      <c r="AA104" s="280" t="s">
        <v>941</v>
      </c>
      <c r="AB104" s="280"/>
      <c r="AC104" s="280"/>
      <c r="AD104" s="280"/>
      <c r="AE104" s="280"/>
      <c r="AF104" s="280"/>
      <c r="AG104" s="280"/>
      <c r="AH104" s="280"/>
      <c r="AI104" s="280"/>
      <c r="AJ104" s="280"/>
      <c r="AK104" s="234">
        <v>5</v>
      </c>
      <c r="AL104" s="234" t="s">
        <v>272</v>
      </c>
      <c r="AM104" s="234"/>
      <c r="AN104" s="234"/>
      <c r="AO104" s="234">
        <v>0</v>
      </c>
      <c r="AP104" s="234">
        <v>0</v>
      </c>
      <c r="AQ104" s="234">
        <v>0.103957115943417</v>
      </c>
      <c r="AR104" s="234" t="s">
        <v>447</v>
      </c>
      <c r="AS104" s="234">
        <v>0</v>
      </c>
      <c r="AT104" s="234">
        <v>86.44</v>
      </c>
      <c r="AU104" s="234" t="s">
        <v>942</v>
      </c>
      <c r="AV104" s="234"/>
      <c r="AW104" s="234"/>
      <c r="AX104" s="234"/>
      <c r="AY104" s="234" t="b">
        <v>0</v>
      </c>
      <c r="AZ104" s="234">
        <v>44558.563136574077</v>
      </c>
      <c r="BA104" s="234">
        <v>44301.618784722225</v>
      </c>
      <c r="BB104" s="234">
        <v>44435</v>
      </c>
    </row>
    <row r="105" spans="1:54" x14ac:dyDescent="0.25">
      <c r="A105" s="234" t="s">
        <v>943</v>
      </c>
      <c r="B105" s="234" t="s">
        <v>482</v>
      </c>
      <c r="C105" s="235" t="s">
        <v>944</v>
      </c>
      <c r="D105" s="235" t="s">
        <v>943</v>
      </c>
      <c r="E105" s="234" t="s">
        <v>914</v>
      </c>
      <c r="F105" s="234" t="s">
        <v>945</v>
      </c>
      <c r="G105" s="234" t="s">
        <v>836</v>
      </c>
      <c r="H105" s="234" t="s">
        <v>939</v>
      </c>
      <c r="I105" s="234" t="s">
        <v>940</v>
      </c>
      <c r="J105" s="236">
        <v>308</v>
      </c>
      <c r="K105" s="129">
        <v>0.03</v>
      </c>
      <c r="L105" s="103">
        <v>2</v>
      </c>
      <c r="M105" s="237">
        <v>3723</v>
      </c>
      <c r="N105" s="236">
        <v>1238</v>
      </c>
      <c r="O105" s="103">
        <v>6000</v>
      </c>
      <c r="P105" s="234">
        <v>6000</v>
      </c>
      <c r="Q105" s="236">
        <v>9</v>
      </c>
      <c r="R105" s="236">
        <v>20</v>
      </c>
      <c r="S105" s="238">
        <v>108</v>
      </c>
      <c r="T105" s="238">
        <v>26.5</v>
      </c>
      <c r="U105" s="103">
        <v>2.8</v>
      </c>
      <c r="V105" s="234" t="s">
        <v>451</v>
      </c>
      <c r="W105" s="103">
        <v>45</v>
      </c>
      <c r="X105" s="234" t="s">
        <v>56</v>
      </c>
      <c r="Y105" s="234" t="s">
        <v>443</v>
      </c>
      <c r="Z105" s="280"/>
      <c r="AA105" s="280" t="s">
        <v>946</v>
      </c>
      <c r="AB105" s="280"/>
      <c r="AC105" s="280"/>
      <c r="AD105" s="280"/>
      <c r="AE105" s="280"/>
      <c r="AF105" s="280"/>
      <c r="AG105" s="280"/>
      <c r="AH105" s="280"/>
      <c r="AI105" s="280"/>
      <c r="AJ105" s="280"/>
      <c r="AK105" s="234">
        <v>5</v>
      </c>
      <c r="AL105" s="234" t="s">
        <v>272</v>
      </c>
      <c r="AM105" s="234"/>
      <c r="AN105" s="234"/>
      <c r="AO105" s="234">
        <v>0</v>
      </c>
      <c r="AP105" s="234">
        <v>0</v>
      </c>
      <c r="AQ105" s="234">
        <v>0.107852046311255</v>
      </c>
      <c r="AR105" s="234" t="s">
        <v>447</v>
      </c>
      <c r="AS105" s="234">
        <v>0</v>
      </c>
      <c r="AT105" s="234">
        <v>88.81</v>
      </c>
      <c r="AU105" s="234" t="s">
        <v>942</v>
      </c>
      <c r="AV105" s="234"/>
      <c r="AW105" s="234"/>
      <c r="AX105" s="234"/>
      <c r="AY105" s="234" t="b">
        <v>0</v>
      </c>
      <c r="AZ105" s="234">
        <v>44558.563148148147</v>
      </c>
      <c r="BA105" s="234">
        <v>44301.619062500002</v>
      </c>
      <c r="BB105" s="234">
        <v>44435</v>
      </c>
    </row>
    <row r="106" spans="1:54" x14ac:dyDescent="0.25">
      <c r="A106" s="234" t="s">
        <v>947</v>
      </c>
      <c r="B106" s="234" t="s">
        <v>482</v>
      </c>
      <c r="C106" s="235" t="s">
        <v>948</v>
      </c>
      <c r="D106" s="235" t="s">
        <v>947</v>
      </c>
      <c r="E106" s="234" t="s">
        <v>949</v>
      </c>
      <c r="F106" s="234" t="s">
        <v>950</v>
      </c>
      <c r="G106" s="234" t="s">
        <v>951</v>
      </c>
      <c r="H106" s="234" t="s">
        <v>952</v>
      </c>
      <c r="I106" s="234" t="s">
        <v>486</v>
      </c>
      <c r="J106" s="236">
        <v>375</v>
      </c>
      <c r="K106" s="129">
        <v>0.05</v>
      </c>
      <c r="L106" s="103">
        <v>1</v>
      </c>
      <c r="M106" s="237">
        <v>2500</v>
      </c>
      <c r="N106" s="236">
        <v>4060</v>
      </c>
      <c r="O106" s="103">
        <v>1313.31</v>
      </c>
      <c r="P106" s="234">
        <v>1313.31</v>
      </c>
      <c r="Q106" s="236">
        <v>6</v>
      </c>
      <c r="R106" s="236">
        <v>35</v>
      </c>
      <c r="S106" s="238">
        <v>145.5</v>
      </c>
      <c r="T106" s="238">
        <v>38</v>
      </c>
      <c r="U106" s="103">
        <v>4.5</v>
      </c>
      <c r="V106" s="234" t="s">
        <v>451</v>
      </c>
      <c r="W106" s="103">
        <v>50</v>
      </c>
      <c r="X106" s="234" t="s">
        <v>56</v>
      </c>
      <c r="Y106" s="234" t="s">
        <v>443</v>
      </c>
      <c r="Z106" s="280"/>
      <c r="AA106" s="280"/>
      <c r="AB106" s="280" t="s">
        <v>953</v>
      </c>
      <c r="AC106" s="280" t="s">
        <v>954</v>
      </c>
      <c r="AD106" s="280"/>
      <c r="AE106" s="280" t="s">
        <v>955</v>
      </c>
      <c r="AF106" s="280"/>
      <c r="AG106" s="280" t="s">
        <v>956</v>
      </c>
      <c r="AH106" s="280"/>
      <c r="AI106" s="280"/>
      <c r="AJ106" s="280"/>
      <c r="AK106" s="234">
        <v>445574</v>
      </c>
      <c r="AL106" s="234" t="s">
        <v>480</v>
      </c>
      <c r="AM106" s="234"/>
      <c r="AN106" s="234"/>
      <c r="AO106" s="234">
        <v>0</v>
      </c>
      <c r="AP106" s="234">
        <v>1.1252731741289299</v>
      </c>
      <c r="AQ106" s="234">
        <v>0.56263658706446695</v>
      </c>
      <c r="AR106" s="234" t="s">
        <v>447</v>
      </c>
      <c r="AS106" s="234">
        <v>2</v>
      </c>
      <c r="AT106" s="234"/>
      <c r="AU106" s="234" t="s">
        <v>552</v>
      </c>
      <c r="AV106" s="234">
        <v>1.69</v>
      </c>
      <c r="AW106" s="234">
        <v>0</v>
      </c>
      <c r="AX106" s="234"/>
      <c r="AY106" s="234" t="b">
        <v>0</v>
      </c>
      <c r="AZ106" s="234">
        <v>44558.563148148147</v>
      </c>
      <c r="BA106" s="234">
        <v>44302.416226851848</v>
      </c>
      <c r="BB106" s="234">
        <v>44435</v>
      </c>
    </row>
    <row r="107" spans="1:54" x14ac:dyDescent="0.25">
      <c r="A107" s="234" t="s">
        <v>957</v>
      </c>
      <c r="B107" s="234" t="s">
        <v>482</v>
      </c>
      <c r="C107" s="235" t="s">
        <v>958</v>
      </c>
      <c r="D107" s="235" t="s">
        <v>957</v>
      </c>
      <c r="E107" s="234" t="s">
        <v>949</v>
      </c>
      <c r="F107" s="234" t="s">
        <v>959</v>
      </c>
      <c r="G107" s="234" t="s">
        <v>951</v>
      </c>
      <c r="H107" s="234" t="s">
        <v>960</v>
      </c>
      <c r="I107" s="234" t="s">
        <v>678</v>
      </c>
      <c r="J107" s="236">
        <v>340</v>
      </c>
      <c r="K107" s="129">
        <v>0.03</v>
      </c>
      <c r="L107" s="103">
        <v>1</v>
      </c>
      <c r="M107" s="237">
        <v>2500</v>
      </c>
      <c r="N107" s="236">
        <v>2750</v>
      </c>
      <c r="O107" s="103">
        <v>6000</v>
      </c>
      <c r="P107" s="234">
        <v>6000</v>
      </c>
      <c r="Q107" s="236">
        <v>15</v>
      </c>
      <c r="R107" s="236">
        <v>35</v>
      </c>
      <c r="S107" s="238">
        <v>85</v>
      </c>
      <c r="T107" s="238">
        <v>80</v>
      </c>
      <c r="U107" s="103">
        <v>3.5</v>
      </c>
      <c r="V107" s="234" t="s">
        <v>451</v>
      </c>
      <c r="W107" s="103">
        <v>40</v>
      </c>
      <c r="X107" s="234" t="s">
        <v>56</v>
      </c>
      <c r="Y107" s="234" t="s">
        <v>443</v>
      </c>
      <c r="Z107" s="280"/>
      <c r="AA107" s="280"/>
      <c r="AB107" s="280" t="s">
        <v>961</v>
      </c>
      <c r="AC107" s="280" t="s">
        <v>954</v>
      </c>
      <c r="AD107" s="280" t="s">
        <v>962</v>
      </c>
      <c r="AE107" s="280" t="s">
        <v>963</v>
      </c>
      <c r="AF107" s="280"/>
      <c r="AG107" s="280" t="s">
        <v>964</v>
      </c>
      <c r="AH107" s="280"/>
      <c r="AI107" s="280"/>
      <c r="AJ107" s="280"/>
      <c r="AK107" s="234">
        <v>891148</v>
      </c>
      <c r="AL107" s="234" t="s">
        <v>480</v>
      </c>
      <c r="AM107" s="234"/>
      <c r="AN107" s="234"/>
      <c r="AO107" s="234">
        <v>0</v>
      </c>
      <c r="AP107" s="234">
        <v>0</v>
      </c>
      <c r="AQ107" s="234">
        <v>3.61287991690376</v>
      </c>
      <c r="AR107" s="234" t="s">
        <v>447</v>
      </c>
      <c r="AS107" s="234">
        <v>3</v>
      </c>
      <c r="AT107" s="234"/>
      <c r="AU107" s="234" t="s">
        <v>552</v>
      </c>
      <c r="AV107" s="234">
        <v>1.04</v>
      </c>
      <c r="AW107" s="234">
        <v>0</v>
      </c>
      <c r="AX107" s="234"/>
      <c r="AY107" s="234" t="b">
        <v>0</v>
      </c>
      <c r="AZ107" s="234">
        <v>44558.563148148147</v>
      </c>
      <c r="BA107" s="234">
        <v>44302.42046296296</v>
      </c>
      <c r="BB107" s="234">
        <v>44435</v>
      </c>
    </row>
    <row r="108" spans="1:54" x14ac:dyDescent="0.25">
      <c r="A108" s="234" t="s">
        <v>965</v>
      </c>
      <c r="B108" s="234" t="s">
        <v>482</v>
      </c>
      <c r="C108" s="235" t="s">
        <v>966</v>
      </c>
      <c r="D108" s="235" t="s">
        <v>965</v>
      </c>
      <c r="E108" s="234" t="s">
        <v>949</v>
      </c>
      <c r="F108" s="234" t="s">
        <v>967</v>
      </c>
      <c r="G108" s="234" t="s">
        <v>951</v>
      </c>
      <c r="H108" s="234" t="s">
        <v>952</v>
      </c>
      <c r="I108" s="234" t="s">
        <v>486</v>
      </c>
      <c r="J108" s="236">
        <v>135</v>
      </c>
      <c r="K108" s="129">
        <v>0.05</v>
      </c>
      <c r="L108" s="103">
        <v>2</v>
      </c>
      <c r="M108" s="237">
        <v>2500</v>
      </c>
      <c r="N108" s="236">
        <v>1390</v>
      </c>
      <c r="O108" s="103">
        <v>1306.6199999999999</v>
      </c>
      <c r="P108" s="234">
        <v>1307</v>
      </c>
      <c r="Q108" s="236">
        <v>6</v>
      </c>
      <c r="R108" s="236">
        <v>35</v>
      </c>
      <c r="S108" s="238">
        <v>43.5</v>
      </c>
      <c r="T108" s="238">
        <v>21.7</v>
      </c>
      <c r="U108" s="103">
        <v>4.5</v>
      </c>
      <c r="V108" s="234" t="s">
        <v>451</v>
      </c>
      <c r="W108" s="103">
        <v>50</v>
      </c>
      <c r="X108" s="234" t="s">
        <v>56</v>
      </c>
      <c r="Y108" s="234" t="s">
        <v>443</v>
      </c>
      <c r="Z108" s="280"/>
      <c r="AA108" s="280"/>
      <c r="AB108" s="280" t="s">
        <v>968</v>
      </c>
      <c r="AC108" s="280" t="s">
        <v>954</v>
      </c>
      <c r="AD108" s="280"/>
      <c r="AE108" s="280" t="s">
        <v>963</v>
      </c>
      <c r="AF108" s="280"/>
      <c r="AG108" s="280" t="s">
        <v>956</v>
      </c>
      <c r="AH108" s="280"/>
      <c r="AI108" s="280"/>
      <c r="AJ108" s="280"/>
      <c r="AK108" s="234">
        <v>445574</v>
      </c>
      <c r="AL108" s="234" t="s">
        <v>480</v>
      </c>
      <c r="AM108" s="234"/>
      <c r="AN108" s="234"/>
      <c r="AO108" s="234">
        <v>0</v>
      </c>
      <c r="AP108" s="234">
        <v>0</v>
      </c>
      <c r="AQ108" s="234">
        <v>1.1011992169592599</v>
      </c>
      <c r="AR108" s="234" t="s">
        <v>447</v>
      </c>
      <c r="AS108" s="234">
        <v>2</v>
      </c>
      <c r="AT108" s="234"/>
      <c r="AU108" s="234" t="s">
        <v>552</v>
      </c>
      <c r="AV108" s="234">
        <v>2.14</v>
      </c>
      <c r="AW108" s="234">
        <v>0</v>
      </c>
      <c r="AX108" s="234"/>
      <c r="AY108" s="234" t="b">
        <v>0</v>
      </c>
      <c r="AZ108" s="234">
        <v>44558.563159722224</v>
      </c>
      <c r="BA108" s="234">
        <v>44302.422025462962</v>
      </c>
      <c r="BB108" s="234">
        <v>44435</v>
      </c>
    </row>
    <row r="109" spans="1:54" x14ac:dyDescent="0.25">
      <c r="A109" s="234" t="s">
        <v>969</v>
      </c>
      <c r="B109" s="234" t="s">
        <v>482</v>
      </c>
      <c r="C109" s="235" t="s">
        <v>970</v>
      </c>
      <c r="D109" s="235" t="s">
        <v>969</v>
      </c>
      <c r="E109" s="234" t="s">
        <v>949</v>
      </c>
      <c r="F109" s="234" t="s">
        <v>971</v>
      </c>
      <c r="G109" s="234" t="s">
        <v>951</v>
      </c>
      <c r="H109" s="234" t="s">
        <v>458</v>
      </c>
      <c r="I109" s="234" t="s">
        <v>574</v>
      </c>
      <c r="J109" s="236">
        <v>240</v>
      </c>
      <c r="K109" s="129">
        <v>0.03</v>
      </c>
      <c r="L109" s="103">
        <v>2</v>
      </c>
      <c r="M109" s="237">
        <v>2500</v>
      </c>
      <c r="N109" s="236">
        <v>1330</v>
      </c>
      <c r="O109" s="103">
        <v>6000</v>
      </c>
      <c r="P109" s="234">
        <v>6000</v>
      </c>
      <c r="Q109" s="236">
        <v>15</v>
      </c>
      <c r="R109" s="236">
        <v>35</v>
      </c>
      <c r="S109" s="238">
        <v>71</v>
      </c>
      <c r="T109" s="238">
        <v>47</v>
      </c>
      <c r="U109" s="103">
        <v>3.5</v>
      </c>
      <c r="V109" s="234" t="s">
        <v>451</v>
      </c>
      <c r="W109" s="103">
        <v>50</v>
      </c>
      <c r="X109" s="234" t="s">
        <v>56</v>
      </c>
      <c r="Y109" s="234" t="s">
        <v>443</v>
      </c>
      <c r="Z109" s="280"/>
      <c r="AA109" s="280"/>
      <c r="AB109" s="280" t="s">
        <v>968</v>
      </c>
      <c r="AC109" s="280" t="s">
        <v>954</v>
      </c>
      <c r="AD109" s="280"/>
      <c r="AE109" s="280" t="s">
        <v>963</v>
      </c>
      <c r="AF109" s="280"/>
      <c r="AG109" s="280" t="s">
        <v>964</v>
      </c>
      <c r="AH109" s="280"/>
      <c r="AI109" s="280"/>
      <c r="AJ109" s="280"/>
      <c r="AK109" s="234">
        <v>891148</v>
      </c>
      <c r="AL109" s="234" t="s">
        <v>480</v>
      </c>
      <c r="AM109" s="234"/>
      <c r="AN109" s="234"/>
      <c r="AO109" s="234">
        <v>0</v>
      </c>
      <c r="AP109" s="234">
        <v>0</v>
      </c>
      <c r="AQ109" s="234">
        <v>8.0717090633185204</v>
      </c>
      <c r="AR109" s="234" t="s">
        <v>447</v>
      </c>
      <c r="AS109" s="234">
        <v>2</v>
      </c>
      <c r="AT109" s="234"/>
      <c r="AU109" s="234" t="s">
        <v>552</v>
      </c>
      <c r="AV109" s="234">
        <v>1.06</v>
      </c>
      <c r="AW109" s="234">
        <v>0</v>
      </c>
      <c r="AX109" s="234"/>
      <c r="AY109" s="234" t="b">
        <v>0</v>
      </c>
      <c r="AZ109" s="234">
        <v>44558.563159722224</v>
      </c>
      <c r="BA109" s="234">
        <v>44302.42359953704</v>
      </c>
      <c r="BB109" s="234">
        <v>44435</v>
      </c>
    </row>
    <row r="110" spans="1:54" x14ac:dyDescent="0.25">
      <c r="A110" s="234" t="s">
        <v>972</v>
      </c>
      <c r="B110" s="234" t="s">
        <v>482</v>
      </c>
      <c r="C110" s="235" t="s">
        <v>437</v>
      </c>
      <c r="D110" s="235" t="s">
        <v>972</v>
      </c>
      <c r="E110" s="234" t="s">
        <v>949</v>
      </c>
      <c r="F110" s="234" t="s">
        <v>973</v>
      </c>
      <c r="G110" s="234" t="s">
        <v>951</v>
      </c>
      <c r="H110" s="234" t="s">
        <v>952</v>
      </c>
      <c r="I110" s="234" t="s">
        <v>486</v>
      </c>
      <c r="J110" s="236">
        <v>220</v>
      </c>
      <c r="K110" s="129">
        <v>0.03</v>
      </c>
      <c r="L110" s="103">
        <v>2</v>
      </c>
      <c r="M110" s="237">
        <v>1800</v>
      </c>
      <c r="N110" s="236">
        <v>1300</v>
      </c>
      <c r="O110" s="103">
        <v>6000</v>
      </c>
      <c r="P110" s="234">
        <v>6000</v>
      </c>
      <c r="Q110" s="236">
        <v>10</v>
      </c>
      <c r="R110" s="236">
        <v>35</v>
      </c>
      <c r="S110" s="238">
        <v>53.5</v>
      </c>
      <c r="T110" s="238">
        <v>28.16</v>
      </c>
      <c r="U110" s="103">
        <v>4.5</v>
      </c>
      <c r="V110" s="234" t="s">
        <v>451</v>
      </c>
      <c r="W110" s="103">
        <v>60</v>
      </c>
      <c r="X110" s="234" t="s">
        <v>56</v>
      </c>
      <c r="Y110" s="234" t="s">
        <v>443</v>
      </c>
      <c r="Z110" s="280"/>
      <c r="AA110" s="280"/>
      <c r="AB110" s="280" t="s">
        <v>968</v>
      </c>
      <c r="AC110" s="280" t="s">
        <v>954</v>
      </c>
      <c r="AD110" s="280"/>
      <c r="AE110" s="280" t="s">
        <v>963</v>
      </c>
      <c r="AF110" s="280"/>
      <c r="AG110" s="280" t="s">
        <v>964</v>
      </c>
      <c r="AH110" s="280"/>
      <c r="AI110" s="280"/>
      <c r="AJ110" s="280"/>
      <c r="AK110" s="234">
        <v>445574</v>
      </c>
      <c r="AL110" s="234" t="s">
        <v>480</v>
      </c>
      <c r="AM110" s="234"/>
      <c r="AN110" s="234"/>
      <c r="AO110" s="234">
        <v>0</v>
      </c>
      <c r="AP110" s="234">
        <v>0</v>
      </c>
      <c r="AQ110" s="234">
        <v>2.9613742039826101</v>
      </c>
      <c r="AR110" s="234" t="s">
        <v>447</v>
      </c>
      <c r="AS110" s="234">
        <v>0</v>
      </c>
      <c r="AT110" s="234"/>
      <c r="AU110" s="234" t="s">
        <v>552</v>
      </c>
      <c r="AV110" s="234">
        <v>1.41</v>
      </c>
      <c r="AW110" s="234">
        <v>0</v>
      </c>
      <c r="AX110" s="234"/>
      <c r="AY110" s="234" t="b">
        <v>0</v>
      </c>
      <c r="AZ110" s="234">
        <v>44558.563159722224</v>
      </c>
      <c r="BA110" s="234">
        <v>44302.424872685187</v>
      </c>
      <c r="BB110" s="234">
        <v>44435</v>
      </c>
    </row>
    <row r="111" spans="1:54" x14ac:dyDescent="0.25">
      <c r="A111" s="234" t="s">
        <v>974</v>
      </c>
      <c r="B111" s="234" t="s">
        <v>456</v>
      </c>
      <c r="C111" s="235" t="s">
        <v>975</v>
      </c>
      <c r="D111" s="235" t="s">
        <v>974</v>
      </c>
      <c r="E111" s="234" t="s">
        <v>949</v>
      </c>
      <c r="F111" s="234" t="s">
        <v>976</v>
      </c>
      <c r="G111" s="234" t="s">
        <v>472</v>
      </c>
      <c r="H111" s="234" t="s">
        <v>485</v>
      </c>
      <c r="I111" s="234" t="s">
        <v>486</v>
      </c>
      <c r="J111" s="236">
        <v>360.2</v>
      </c>
      <c r="K111" s="129">
        <v>0.03</v>
      </c>
      <c r="L111" s="103">
        <v>1</v>
      </c>
      <c r="M111" s="237">
        <v>2400</v>
      </c>
      <c r="N111" s="236">
        <v>3950</v>
      </c>
      <c r="O111" s="103">
        <v>1513</v>
      </c>
      <c r="P111" s="234">
        <v>6000</v>
      </c>
      <c r="Q111" s="236">
        <v>12</v>
      </c>
      <c r="R111" s="236">
        <v>35</v>
      </c>
      <c r="S111" s="238">
        <v>145.5</v>
      </c>
      <c r="T111" s="238">
        <v>38</v>
      </c>
      <c r="U111" s="103">
        <v>5.5</v>
      </c>
      <c r="V111" s="234" t="s">
        <v>451</v>
      </c>
      <c r="W111" s="103">
        <v>40</v>
      </c>
      <c r="X111" s="234" t="s">
        <v>56</v>
      </c>
      <c r="Y111" s="234" t="s">
        <v>443</v>
      </c>
      <c r="Z111" s="280" t="s">
        <v>977</v>
      </c>
      <c r="AA111" s="280" t="s">
        <v>791</v>
      </c>
      <c r="AB111" s="280" t="s">
        <v>978</v>
      </c>
      <c r="AC111" s="280" t="s">
        <v>979</v>
      </c>
      <c r="AD111" s="280" t="s">
        <v>980</v>
      </c>
      <c r="AE111" s="280" t="s">
        <v>981</v>
      </c>
      <c r="AF111" s="280" t="s">
        <v>982</v>
      </c>
      <c r="AG111" s="280" t="s">
        <v>983</v>
      </c>
      <c r="AH111" s="280"/>
      <c r="AI111" s="280"/>
      <c r="AJ111" s="280"/>
      <c r="AK111" s="234">
        <v>901426</v>
      </c>
      <c r="AL111" s="234" t="s">
        <v>480</v>
      </c>
      <c r="AM111" s="234">
        <v>0.1</v>
      </c>
      <c r="AN111" s="234">
        <v>0.2</v>
      </c>
      <c r="AO111" s="234">
        <v>0</v>
      </c>
      <c r="AP111" s="234">
        <v>0</v>
      </c>
      <c r="AQ111" s="234"/>
      <c r="AR111" s="234" t="s">
        <v>589</v>
      </c>
      <c r="AS111" s="234">
        <v>2</v>
      </c>
      <c r="AT111" s="234">
        <v>81.482505362282595</v>
      </c>
      <c r="AU111" s="234" t="s">
        <v>552</v>
      </c>
      <c r="AV111" s="234">
        <v>1.54301179439685</v>
      </c>
      <c r="AW111" s="234">
        <v>15.078552993854601</v>
      </c>
      <c r="AX111" s="234">
        <v>74.242202742948294</v>
      </c>
      <c r="AY111" s="234" t="b">
        <v>1</v>
      </c>
      <c r="AZ111" s="234">
        <v>44558.563148148147</v>
      </c>
      <c r="BA111" s="234">
        <v>44375.437141203707</v>
      </c>
      <c r="BB111" s="234">
        <v>44435</v>
      </c>
    </row>
    <row r="112" spans="1:54" x14ac:dyDescent="0.25">
      <c r="A112" s="234" t="s">
        <v>984</v>
      </c>
      <c r="B112" s="234" t="s">
        <v>456</v>
      </c>
      <c r="C112" s="235" t="s">
        <v>985</v>
      </c>
      <c r="D112" s="235" t="s">
        <v>984</v>
      </c>
      <c r="E112" s="234" t="s">
        <v>949</v>
      </c>
      <c r="F112" s="234" t="s">
        <v>986</v>
      </c>
      <c r="G112" s="234" t="s">
        <v>472</v>
      </c>
      <c r="H112" s="234" t="s">
        <v>987</v>
      </c>
      <c r="I112" s="234" t="s">
        <v>678</v>
      </c>
      <c r="J112" s="236">
        <v>323.10000000000002</v>
      </c>
      <c r="K112" s="129">
        <v>0.03</v>
      </c>
      <c r="L112" s="103">
        <v>1</v>
      </c>
      <c r="M112" s="237">
        <v>2800</v>
      </c>
      <c r="N112" s="236">
        <v>2500</v>
      </c>
      <c r="O112" s="103">
        <v>206</v>
      </c>
      <c r="P112" s="234">
        <v>6000</v>
      </c>
      <c r="Q112" s="236">
        <v>12</v>
      </c>
      <c r="R112" s="236">
        <v>35</v>
      </c>
      <c r="S112" s="238">
        <v>85</v>
      </c>
      <c r="T112" s="238">
        <v>80</v>
      </c>
      <c r="U112" s="103">
        <v>5.5</v>
      </c>
      <c r="V112" s="234" t="s">
        <v>451</v>
      </c>
      <c r="W112" s="103">
        <v>25</v>
      </c>
      <c r="X112" s="234" t="s">
        <v>56</v>
      </c>
      <c r="Y112" s="234" t="s">
        <v>443</v>
      </c>
      <c r="Z112" s="280" t="s">
        <v>988</v>
      </c>
      <c r="AA112" s="280" t="s">
        <v>760</v>
      </c>
      <c r="AB112" s="280" t="s">
        <v>989</v>
      </c>
      <c r="AC112" s="280" t="s">
        <v>990</v>
      </c>
      <c r="AD112" s="280" t="s">
        <v>991</v>
      </c>
      <c r="AE112" s="280" t="s">
        <v>992</v>
      </c>
      <c r="AF112" s="280" t="s">
        <v>993</v>
      </c>
      <c r="AG112" s="280" t="s">
        <v>983</v>
      </c>
      <c r="AH112" s="280"/>
      <c r="AI112" s="280"/>
      <c r="AJ112" s="280"/>
      <c r="AK112" s="234">
        <v>1802852</v>
      </c>
      <c r="AL112" s="234" t="s">
        <v>480</v>
      </c>
      <c r="AM112" s="234">
        <v>0.1</v>
      </c>
      <c r="AN112" s="234">
        <v>0.3</v>
      </c>
      <c r="AO112" s="234">
        <v>0</v>
      </c>
      <c r="AP112" s="234">
        <v>0</v>
      </c>
      <c r="AQ112" s="234"/>
      <c r="AR112" s="234" t="s">
        <v>447</v>
      </c>
      <c r="AS112" s="234">
        <v>3</v>
      </c>
      <c r="AT112" s="234">
        <v>84.711113309406301</v>
      </c>
      <c r="AU112" s="234" t="s">
        <v>552</v>
      </c>
      <c r="AV112" s="234">
        <v>1.4463764101349299</v>
      </c>
      <c r="AW112" s="234">
        <v>9.60648026510904</v>
      </c>
      <c r="AX112" s="234">
        <v>76.748268658322104</v>
      </c>
      <c r="AY112" s="234" t="b">
        <v>1</v>
      </c>
      <c r="AZ112" s="234">
        <v>44558.563159722224</v>
      </c>
      <c r="BA112" s="234">
        <v>44375.440381944441</v>
      </c>
      <c r="BB112" s="234">
        <v>44435</v>
      </c>
    </row>
    <row r="113" spans="1:54" x14ac:dyDescent="0.25">
      <c r="A113" s="234" t="s">
        <v>994</v>
      </c>
      <c r="B113" s="234" t="s">
        <v>456</v>
      </c>
      <c r="C113" s="235" t="s">
        <v>995</v>
      </c>
      <c r="D113" s="235" t="s">
        <v>994</v>
      </c>
      <c r="E113" s="234" t="s">
        <v>949</v>
      </c>
      <c r="F113" s="234" t="s">
        <v>996</v>
      </c>
      <c r="G113" s="234" t="s">
        <v>472</v>
      </c>
      <c r="H113" s="234" t="s">
        <v>485</v>
      </c>
      <c r="I113" s="234" t="s">
        <v>486</v>
      </c>
      <c r="J113" s="236">
        <v>123.5</v>
      </c>
      <c r="K113" s="129">
        <v>0.02</v>
      </c>
      <c r="L113" s="103">
        <v>4</v>
      </c>
      <c r="M113" s="237">
        <v>2800</v>
      </c>
      <c r="N113" s="236">
        <v>1393</v>
      </c>
      <c r="O113" s="103">
        <v>1493</v>
      </c>
      <c r="P113" s="234">
        <v>6000</v>
      </c>
      <c r="Q113" s="236">
        <v>15</v>
      </c>
      <c r="R113" s="236">
        <v>35</v>
      </c>
      <c r="S113" s="238">
        <v>43.5</v>
      </c>
      <c r="T113" s="238">
        <v>21.7</v>
      </c>
      <c r="U113" s="103">
        <v>5.5</v>
      </c>
      <c r="V113" s="234" t="s">
        <v>451</v>
      </c>
      <c r="W113" s="103">
        <v>45</v>
      </c>
      <c r="X113" s="234" t="s">
        <v>56</v>
      </c>
      <c r="Y113" s="234" t="s">
        <v>443</v>
      </c>
      <c r="Z113" s="280" t="s">
        <v>997</v>
      </c>
      <c r="AA113" s="280" t="s">
        <v>760</v>
      </c>
      <c r="AB113" s="280" t="s">
        <v>998</v>
      </c>
      <c r="AC113" s="280" t="s">
        <v>979</v>
      </c>
      <c r="AD113" s="280" t="s">
        <v>999</v>
      </c>
      <c r="AE113" s="280"/>
      <c r="AF113" s="280" t="s">
        <v>1000</v>
      </c>
      <c r="AG113" s="280" t="s">
        <v>983</v>
      </c>
      <c r="AH113" s="280"/>
      <c r="AI113" s="280"/>
      <c r="AJ113" s="280"/>
      <c r="AK113" s="234">
        <v>901426</v>
      </c>
      <c r="AL113" s="234" t="s">
        <v>480</v>
      </c>
      <c r="AM113" s="234">
        <v>0.1</v>
      </c>
      <c r="AN113" s="234">
        <v>0.4</v>
      </c>
      <c r="AO113" s="234">
        <v>0</v>
      </c>
      <c r="AP113" s="234">
        <v>0</v>
      </c>
      <c r="AQ113" s="234"/>
      <c r="AR113" s="234" t="s">
        <v>447</v>
      </c>
      <c r="AS113" s="234">
        <v>2</v>
      </c>
      <c r="AT113" s="234">
        <v>73.678337911989203</v>
      </c>
      <c r="AU113" s="234" t="s">
        <v>552</v>
      </c>
      <c r="AV113" s="234">
        <v>0.78</v>
      </c>
      <c r="AW113" s="234">
        <v>22.3408683015004</v>
      </c>
      <c r="AX113" s="234">
        <v>73.309946222429303</v>
      </c>
      <c r="AY113" s="234" t="b">
        <v>1</v>
      </c>
      <c r="AZ113" s="234">
        <v>44558.563159722224</v>
      </c>
      <c r="BA113" s="234">
        <v>44375.442499999997</v>
      </c>
      <c r="BB113" s="234">
        <v>44435</v>
      </c>
    </row>
    <row r="114" spans="1:54" x14ac:dyDescent="0.25">
      <c r="A114" s="234" t="s">
        <v>1001</v>
      </c>
      <c r="B114" s="234" t="s">
        <v>456</v>
      </c>
      <c r="C114" s="235" t="s">
        <v>1002</v>
      </c>
      <c r="D114" s="235" t="s">
        <v>1001</v>
      </c>
      <c r="E114" s="234" t="s">
        <v>949</v>
      </c>
      <c r="F114" s="234" t="s">
        <v>1003</v>
      </c>
      <c r="G114" s="234" t="s">
        <v>472</v>
      </c>
      <c r="H114" s="234" t="s">
        <v>987</v>
      </c>
      <c r="I114" s="234" t="s">
        <v>678</v>
      </c>
      <c r="J114" s="236">
        <v>227.2</v>
      </c>
      <c r="K114" s="129">
        <v>0.03</v>
      </c>
      <c r="L114" s="103">
        <v>2</v>
      </c>
      <c r="M114" s="237">
        <v>3200</v>
      </c>
      <c r="N114" s="236">
        <v>1330</v>
      </c>
      <c r="O114" s="103">
        <v>213</v>
      </c>
      <c r="P114" s="234">
        <v>6000</v>
      </c>
      <c r="Q114" s="236">
        <v>14</v>
      </c>
      <c r="R114" s="236">
        <v>35</v>
      </c>
      <c r="S114" s="238">
        <v>71</v>
      </c>
      <c r="T114" s="238">
        <v>46.9</v>
      </c>
      <c r="U114" s="103">
        <v>5.5</v>
      </c>
      <c r="V114" s="234" t="s">
        <v>451</v>
      </c>
      <c r="W114" s="103">
        <v>30</v>
      </c>
      <c r="X114" s="234" t="s">
        <v>56</v>
      </c>
      <c r="Y114" s="234" t="s">
        <v>443</v>
      </c>
      <c r="Z114" s="280" t="s">
        <v>1004</v>
      </c>
      <c r="AA114" s="280" t="s">
        <v>1005</v>
      </c>
      <c r="AB114" s="280" t="s">
        <v>1006</v>
      </c>
      <c r="AC114" s="280" t="s">
        <v>990</v>
      </c>
      <c r="AD114" s="280" t="s">
        <v>1007</v>
      </c>
      <c r="AE114" s="280" t="s">
        <v>992</v>
      </c>
      <c r="AF114" s="280" t="s">
        <v>1008</v>
      </c>
      <c r="AG114" s="280" t="s">
        <v>983</v>
      </c>
      <c r="AH114" s="280"/>
      <c r="AI114" s="280"/>
      <c r="AJ114" s="280"/>
      <c r="AK114" s="234">
        <v>1802852</v>
      </c>
      <c r="AL114" s="234" t="s">
        <v>480</v>
      </c>
      <c r="AM114" s="234">
        <v>0.1</v>
      </c>
      <c r="AN114" s="234">
        <v>0.28000000000000003</v>
      </c>
      <c r="AO114" s="234">
        <v>0</v>
      </c>
      <c r="AP114" s="234">
        <v>0</v>
      </c>
      <c r="AQ114" s="234"/>
      <c r="AR114" s="234" t="s">
        <v>447</v>
      </c>
      <c r="AS114" s="234">
        <v>2</v>
      </c>
      <c r="AT114" s="234">
        <v>84.885818973445595</v>
      </c>
      <c r="AU114" s="234" t="s">
        <v>552</v>
      </c>
      <c r="AV114" s="234">
        <v>1.1904192833435401</v>
      </c>
      <c r="AW114" s="234">
        <v>11.767686182873501</v>
      </c>
      <c r="AX114" s="234">
        <v>81.660157852454702</v>
      </c>
      <c r="AY114" s="234" t="b">
        <v>1</v>
      </c>
      <c r="AZ114" s="234">
        <v>44558.563159722224</v>
      </c>
      <c r="BA114" s="234">
        <v>44375.444872685184</v>
      </c>
      <c r="BB114" s="234">
        <v>44435</v>
      </c>
    </row>
    <row r="115" spans="1:54" x14ac:dyDescent="0.25">
      <c r="A115" s="234" t="s">
        <v>1009</v>
      </c>
      <c r="B115" s="234" t="s">
        <v>482</v>
      </c>
      <c r="C115" s="235" t="s">
        <v>437</v>
      </c>
      <c r="D115" s="235" t="s">
        <v>1009</v>
      </c>
      <c r="E115" s="234" t="s">
        <v>1010</v>
      </c>
      <c r="F115" s="234" t="s">
        <v>1011</v>
      </c>
      <c r="G115" s="234" t="s">
        <v>836</v>
      </c>
      <c r="H115" s="234" t="s">
        <v>1012</v>
      </c>
      <c r="I115" s="234" t="s">
        <v>1013</v>
      </c>
      <c r="J115" s="236">
        <v>231</v>
      </c>
      <c r="K115" s="129">
        <v>0.03</v>
      </c>
      <c r="L115" s="103">
        <v>2</v>
      </c>
      <c r="M115" s="237">
        <v>940</v>
      </c>
      <c r="N115" s="236">
        <v>1782</v>
      </c>
      <c r="O115" s="103">
        <v>3023</v>
      </c>
      <c r="P115" s="234">
        <v>3023</v>
      </c>
      <c r="Q115" s="236">
        <v>12</v>
      </c>
      <c r="R115" s="236">
        <v>20</v>
      </c>
      <c r="S115" s="238">
        <v>110</v>
      </c>
      <c r="T115" s="238">
        <v>6</v>
      </c>
      <c r="U115" s="103">
        <v>2</v>
      </c>
      <c r="V115" s="234" t="s">
        <v>451</v>
      </c>
      <c r="W115" s="103">
        <v>50</v>
      </c>
      <c r="X115" s="234" t="s">
        <v>56</v>
      </c>
      <c r="Y115" s="234" t="s">
        <v>443</v>
      </c>
      <c r="Z115" s="280" t="s">
        <v>1014</v>
      </c>
      <c r="AA115" s="280"/>
      <c r="AB115" s="280" t="s">
        <v>1015</v>
      </c>
      <c r="AC115" s="280"/>
      <c r="AD115" s="280" t="s">
        <v>1016</v>
      </c>
      <c r="AE115" s="280" t="s">
        <v>1017</v>
      </c>
      <c r="AF115" s="280"/>
      <c r="AG115" s="280"/>
      <c r="AH115" s="280"/>
      <c r="AI115" s="280"/>
      <c r="AJ115" s="280"/>
      <c r="AK115" s="234">
        <v>1</v>
      </c>
      <c r="AL115" s="234" t="s">
        <v>272</v>
      </c>
      <c r="AM115" s="234"/>
      <c r="AN115" s="234"/>
      <c r="AO115" s="234">
        <v>0</v>
      </c>
      <c r="AP115" s="234">
        <v>0</v>
      </c>
      <c r="AQ115" s="234">
        <v>0.115483520489585</v>
      </c>
      <c r="AR115" s="234" t="s">
        <v>447</v>
      </c>
      <c r="AS115" s="234">
        <v>0</v>
      </c>
      <c r="AT115" s="234">
        <v>88.84</v>
      </c>
      <c r="AU115" s="234" t="s">
        <v>942</v>
      </c>
      <c r="AV115" s="234"/>
      <c r="AW115" s="234"/>
      <c r="AX115" s="234"/>
      <c r="AY115" s="234" t="b">
        <v>0</v>
      </c>
      <c r="AZ115" s="234">
        <v>44558.563171296293</v>
      </c>
      <c r="BA115" s="234">
        <v>44303.011296296296</v>
      </c>
      <c r="BB115" s="234">
        <v>44435</v>
      </c>
    </row>
    <row r="116" spans="1:54" x14ac:dyDescent="0.25">
      <c r="A116" s="234" t="s">
        <v>1018</v>
      </c>
      <c r="B116" s="234" t="s">
        <v>482</v>
      </c>
      <c r="C116" s="235" t="s">
        <v>437</v>
      </c>
      <c r="D116" s="235" t="s">
        <v>1018</v>
      </c>
      <c r="E116" s="234" t="s">
        <v>1010</v>
      </c>
      <c r="F116" s="234" t="s">
        <v>1019</v>
      </c>
      <c r="G116" s="234" t="s">
        <v>836</v>
      </c>
      <c r="H116" s="234" t="s">
        <v>1012</v>
      </c>
      <c r="I116" s="234" t="s">
        <v>1013</v>
      </c>
      <c r="J116" s="236">
        <v>241</v>
      </c>
      <c r="K116" s="129">
        <v>0.03</v>
      </c>
      <c r="L116" s="103">
        <v>2</v>
      </c>
      <c r="M116" s="237">
        <v>990</v>
      </c>
      <c r="N116" s="236">
        <v>1863</v>
      </c>
      <c r="O116" s="103">
        <v>3023</v>
      </c>
      <c r="P116" s="234">
        <v>3023</v>
      </c>
      <c r="Q116" s="236">
        <v>11</v>
      </c>
      <c r="R116" s="236">
        <v>20</v>
      </c>
      <c r="S116" s="238">
        <v>115</v>
      </c>
      <c r="T116" s="238">
        <v>6</v>
      </c>
      <c r="U116" s="103">
        <v>2</v>
      </c>
      <c r="V116" s="234" t="s">
        <v>451</v>
      </c>
      <c r="W116" s="103">
        <v>50</v>
      </c>
      <c r="X116" s="234" t="s">
        <v>56</v>
      </c>
      <c r="Y116" s="234" t="s">
        <v>443</v>
      </c>
      <c r="Z116" s="280"/>
      <c r="AA116" s="280"/>
      <c r="AB116" s="280" t="s">
        <v>1015</v>
      </c>
      <c r="AC116" s="280"/>
      <c r="AD116" s="280" t="s">
        <v>1016</v>
      </c>
      <c r="AE116" s="280" t="s">
        <v>1020</v>
      </c>
      <c r="AF116" s="280"/>
      <c r="AG116" s="280"/>
      <c r="AH116" s="280"/>
      <c r="AI116" s="280"/>
      <c r="AJ116" s="280"/>
      <c r="AK116" s="234">
        <v>1</v>
      </c>
      <c r="AL116" s="234" t="s">
        <v>272</v>
      </c>
      <c r="AM116" s="234"/>
      <c r="AN116" s="234"/>
      <c r="AO116" s="234">
        <v>0</v>
      </c>
      <c r="AP116" s="234">
        <v>0</v>
      </c>
      <c r="AQ116" s="234">
        <v>0.130524919729819</v>
      </c>
      <c r="AR116" s="234" t="s">
        <v>447</v>
      </c>
      <c r="AS116" s="234">
        <v>0</v>
      </c>
      <c r="AT116" s="234">
        <v>87.32</v>
      </c>
      <c r="AU116" s="234" t="s">
        <v>942</v>
      </c>
      <c r="AV116" s="234"/>
      <c r="AW116" s="234"/>
      <c r="AX116" s="234"/>
      <c r="AY116" s="234" t="b">
        <v>0</v>
      </c>
      <c r="AZ116" s="234">
        <v>44558.563171296293</v>
      </c>
      <c r="BA116" s="234">
        <v>44303.013067129628</v>
      </c>
      <c r="BB116" s="234">
        <v>44435</v>
      </c>
    </row>
    <row r="117" spans="1:54" x14ac:dyDescent="0.25">
      <c r="A117" s="234" t="s">
        <v>1021</v>
      </c>
      <c r="B117" s="234" t="s">
        <v>482</v>
      </c>
      <c r="C117" s="235" t="s">
        <v>437</v>
      </c>
      <c r="D117" s="235" t="s">
        <v>1021</v>
      </c>
      <c r="E117" s="234" t="s">
        <v>1010</v>
      </c>
      <c r="F117" s="234" t="s">
        <v>1022</v>
      </c>
      <c r="G117" s="234" t="s">
        <v>836</v>
      </c>
      <c r="H117" s="234" t="s">
        <v>1012</v>
      </c>
      <c r="I117" s="234" t="s">
        <v>1013</v>
      </c>
      <c r="J117" s="236">
        <v>870</v>
      </c>
      <c r="K117" s="129">
        <v>0.03</v>
      </c>
      <c r="L117" s="103">
        <v>1</v>
      </c>
      <c r="M117" s="237">
        <v>960</v>
      </c>
      <c r="N117" s="236">
        <v>2349</v>
      </c>
      <c r="O117" s="103">
        <v>3023</v>
      </c>
      <c r="P117" s="234">
        <v>3023</v>
      </c>
      <c r="Q117" s="236">
        <v>15</v>
      </c>
      <c r="R117" s="236">
        <v>20</v>
      </c>
      <c r="S117" s="238">
        <v>145</v>
      </c>
      <c r="T117" s="238">
        <v>6</v>
      </c>
      <c r="U117" s="103">
        <v>3</v>
      </c>
      <c r="V117" s="234" t="s">
        <v>451</v>
      </c>
      <c r="W117" s="103">
        <v>50</v>
      </c>
      <c r="X117" s="234" t="s">
        <v>56</v>
      </c>
      <c r="Y117" s="234" t="s">
        <v>443</v>
      </c>
      <c r="Z117" s="280" t="s">
        <v>1014</v>
      </c>
      <c r="AA117" s="280"/>
      <c r="AB117" s="280" t="s">
        <v>1023</v>
      </c>
      <c r="AC117" s="280"/>
      <c r="AD117" s="280" t="s">
        <v>1016</v>
      </c>
      <c r="AE117" s="280" t="s">
        <v>1024</v>
      </c>
      <c r="AF117" s="280"/>
      <c r="AG117" s="280"/>
      <c r="AH117" s="280"/>
      <c r="AI117" s="280"/>
      <c r="AJ117" s="280"/>
      <c r="AK117" s="234">
        <v>1</v>
      </c>
      <c r="AL117" s="234" t="s">
        <v>272</v>
      </c>
      <c r="AM117" s="234"/>
      <c r="AN117" s="234"/>
      <c r="AO117" s="234">
        <v>0</v>
      </c>
      <c r="AP117" s="234">
        <v>0</v>
      </c>
      <c r="AQ117" s="234">
        <v>9.9405670889742601E-2</v>
      </c>
      <c r="AR117" s="234" t="s">
        <v>447</v>
      </c>
      <c r="AS117" s="234">
        <v>0</v>
      </c>
      <c r="AT117" s="234">
        <v>88.21</v>
      </c>
      <c r="AU117" s="234" t="s">
        <v>942</v>
      </c>
      <c r="AV117" s="234"/>
      <c r="AW117" s="234"/>
      <c r="AX117" s="234"/>
      <c r="AY117" s="234" t="b">
        <v>0</v>
      </c>
      <c r="AZ117" s="234">
        <v>44558.563171296293</v>
      </c>
      <c r="BA117" s="234">
        <v>44303.013831018521</v>
      </c>
      <c r="BB117" s="234">
        <v>44435</v>
      </c>
    </row>
    <row r="118" spans="1:54" x14ac:dyDescent="0.25">
      <c r="A118" s="234" t="s">
        <v>1025</v>
      </c>
      <c r="B118" s="234" t="s">
        <v>482</v>
      </c>
      <c r="C118" s="235" t="s">
        <v>437</v>
      </c>
      <c r="D118" s="235" t="s">
        <v>1025</v>
      </c>
      <c r="E118" s="234" t="s">
        <v>1010</v>
      </c>
      <c r="F118" s="234" t="s">
        <v>1026</v>
      </c>
      <c r="G118" s="234" t="s">
        <v>836</v>
      </c>
      <c r="H118" s="234" t="s">
        <v>1012</v>
      </c>
      <c r="I118" s="234" t="s">
        <v>1013</v>
      </c>
      <c r="J118" s="236">
        <v>960</v>
      </c>
      <c r="K118" s="129">
        <v>0.03</v>
      </c>
      <c r="L118" s="103">
        <v>1</v>
      </c>
      <c r="M118" s="237">
        <v>1020</v>
      </c>
      <c r="N118" s="236">
        <v>2592</v>
      </c>
      <c r="O118" s="103">
        <v>3023</v>
      </c>
      <c r="P118" s="234">
        <v>3023</v>
      </c>
      <c r="Q118" s="236">
        <v>15</v>
      </c>
      <c r="R118" s="236">
        <v>20</v>
      </c>
      <c r="S118" s="238">
        <v>160</v>
      </c>
      <c r="T118" s="238">
        <v>6</v>
      </c>
      <c r="U118" s="103">
        <v>3</v>
      </c>
      <c r="V118" s="234" t="s">
        <v>451</v>
      </c>
      <c r="W118" s="103">
        <v>50</v>
      </c>
      <c r="X118" s="234" t="s">
        <v>56</v>
      </c>
      <c r="Y118" s="234" t="s">
        <v>443</v>
      </c>
      <c r="Z118" s="280" t="s">
        <v>1014</v>
      </c>
      <c r="AA118" s="280"/>
      <c r="AB118" s="280" t="s">
        <v>1027</v>
      </c>
      <c r="AC118" s="280"/>
      <c r="AD118" s="280" t="s">
        <v>1028</v>
      </c>
      <c r="AE118" s="280" t="s">
        <v>1029</v>
      </c>
      <c r="AF118" s="280"/>
      <c r="AG118" s="280"/>
      <c r="AH118" s="280"/>
      <c r="AI118" s="280"/>
      <c r="AJ118" s="280"/>
      <c r="AK118" s="234">
        <v>1</v>
      </c>
      <c r="AL118" s="234" t="s">
        <v>272</v>
      </c>
      <c r="AM118" s="234"/>
      <c r="AN118" s="234"/>
      <c r="AO118" s="234">
        <v>0</v>
      </c>
      <c r="AP118" s="234">
        <v>0</v>
      </c>
      <c r="AQ118" s="234">
        <v>0.1061442299312</v>
      </c>
      <c r="AR118" s="234" t="s">
        <v>447</v>
      </c>
      <c r="AS118" s="234">
        <v>0</v>
      </c>
      <c r="AT118" s="234"/>
      <c r="AU118" s="234" t="s">
        <v>942</v>
      </c>
      <c r="AV118" s="234"/>
      <c r="AW118" s="234"/>
      <c r="AX118" s="234"/>
      <c r="AY118" s="234" t="b">
        <v>0</v>
      </c>
      <c r="AZ118" s="234">
        <v>44558.563171296293</v>
      </c>
      <c r="BA118" s="234">
        <v>44303.014479166668</v>
      </c>
      <c r="BB118" s="234">
        <v>44435</v>
      </c>
    </row>
    <row r="119" spans="1:54" x14ac:dyDescent="0.25">
      <c r="A119" s="234" t="s">
        <v>1030</v>
      </c>
      <c r="B119" s="234" t="s">
        <v>482</v>
      </c>
      <c r="C119" s="235" t="s">
        <v>437</v>
      </c>
      <c r="D119" s="235" t="s">
        <v>1030</v>
      </c>
      <c r="E119" s="234" t="s">
        <v>1010</v>
      </c>
      <c r="F119" s="234" t="s">
        <v>1031</v>
      </c>
      <c r="G119" s="234" t="s">
        <v>836</v>
      </c>
      <c r="H119" s="234" t="s">
        <v>1012</v>
      </c>
      <c r="I119" s="234" t="s">
        <v>1013</v>
      </c>
      <c r="J119" s="236">
        <v>411</v>
      </c>
      <c r="K119" s="129">
        <v>0.03</v>
      </c>
      <c r="L119" s="103">
        <v>1</v>
      </c>
      <c r="M119" s="237">
        <v>2600</v>
      </c>
      <c r="N119" s="236">
        <v>3240</v>
      </c>
      <c r="O119" s="103">
        <v>3023</v>
      </c>
      <c r="P119" s="234">
        <v>3023</v>
      </c>
      <c r="Q119" s="236">
        <v>14</v>
      </c>
      <c r="R119" s="236">
        <v>20</v>
      </c>
      <c r="S119" s="238">
        <v>200</v>
      </c>
      <c r="T119" s="238">
        <v>6</v>
      </c>
      <c r="U119" s="103">
        <v>2.5</v>
      </c>
      <c r="V119" s="234" t="s">
        <v>451</v>
      </c>
      <c r="W119" s="103">
        <v>50</v>
      </c>
      <c r="X119" s="234" t="s">
        <v>56</v>
      </c>
      <c r="Y119" s="234" t="s">
        <v>443</v>
      </c>
      <c r="Z119" s="280" t="s">
        <v>1014</v>
      </c>
      <c r="AA119" s="280" t="s">
        <v>1032</v>
      </c>
      <c r="AB119" s="280" t="s">
        <v>1033</v>
      </c>
      <c r="AC119" s="280"/>
      <c r="AD119" s="280" t="s">
        <v>1016</v>
      </c>
      <c r="AE119" s="280" t="s">
        <v>1024</v>
      </c>
      <c r="AF119" s="280"/>
      <c r="AG119" s="280"/>
      <c r="AH119" s="280"/>
      <c r="AI119" s="280"/>
      <c r="AJ119" s="280"/>
      <c r="AK119" s="234">
        <v>1</v>
      </c>
      <c r="AL119" s="234" t="s">
        <v>272</v>
      </c>
      <c r="AM119" s="234"/>
      <c r="AN119" s="234">
        <v>0</v>
      </c>
      <c r="AO119" s="234">
        <v>0</v>
      </c>
      <c r="AP119" s="234">
        <v>0</v>
      </c>
      <c r="AQ119" s="234">
        <v>0.104518097527264</v>
      </c>
      <c r="AR119" s="234" t="s">
        <v>447</v>
      </c>
      <c r="AS119" s="234">
        <v>0</v>
      </c>
      <c r="AT119" s="234">
        <v>86.82</v>
      </c>
      <c r="AU119" s="234" t="s">
        <v>942</v>
      </c>
      <c r="AV119" s="234"/>
      <c r="AW119" s="234"/>
      <c r="AX119" s="234"/>
      <c r="AY119" s="234" t="b">
        <v>0</v>
      </c>
      <c r="AZ119" s="234">
        <v>44558.56318287037</v>
      </c>
      <c r="BA119" s="234">
        <v>44303.0156712963</v>
      </c>
      <c r="BB119" s="234">
        <v>44435</v>
      </c>
    </row>
    <row r="120" spans="1:54" x14ac:dyDescent="0.25">
      <c r="A120" s="234" t="s">
        <v>1034</v>
      </c>
      <c r="B120" s="234" t="s">
        <v>482</v>
      </c>
      <c r="C120" s="235" t="s">
        <v>437</v>
      </c>
      <c r="D120" s="235" t="s">
        <v>1034</v>
      </c>
      <c r="E120" s="234" t="s">
        <v>1010</v>
      </c>
      <c r="F120" s="234" t="s">
        <v>1035</v>
      </c>
      <c r="G120" s="234" t="s">
        <v>836</v>
      </c>
      <c r="H120" s="234" t="s">
        <v>1012</v>
      </c>
      <c r="I120" s="234" t="s">
        <v>1013</v>
      </c>
      <c r="J120" s="236">
        <v>411</v>
      </c>
      <c r="K120" s="129">
        <v>0.03</v>
      </c>
      <c r="L120" s="103">
        <v>1</v>
      </c>
      <c r="M120" s="237">
        <v>2600</v>
      </c>
      <c r="N120" s="236">
        <v>3240</v>
      </c>
      <c r="O120" s="103">
        <v>3685</v>
      </c>
      <c r="P120" s="234">
        <v>3685</v>
      </c>
      <c r="Q120" s="236">
        <v>14</v>
      </c>
      <c r="R120" s="236">
        <v>20</v>
      </c>
      <c r="S120" s="238">
        <v>200</v>
      </c>
      <c r="T120" s="238">
        <v>6</v>
      </c>
      <c r="U120" s="103">
        <v>2.5</v>
      </c>
      <c r="V120" s="234" t="s">
        <v>451</v>
      </c>
      <c r="W120" s="103">
        <v>50</v>
      </c>
      <c r="X120" s="234" t="s">
        <v>56</v>
      </c>
      <c r="Y120" s="234" t="s">
        <v>443</v>
      </c>
      <c r="Z120" s="280" t="s">
        <v>1014</v>
      </c>
      <c r="AA120" s="280" t="s">
        <v>1036</v>
      </c>
      <c r="AB120" s="280" t="s">
        <v>1033</v>
      </c>
      <c r="AC120" s="280"/>
      <c r="AD120" s="280" t="s">
        <v>1016</v>
      </c>
      <c r="AE120" s="280" t="s">
        <v>1037</v>
      </c>
      <c r="AF120" s="280"/>
      <c r="AG120" s="280"/>
      <c r="AH120" s="280"/>
      <c r="AI120" s="280"/>
      <c r="AJ120" s="280"/>
      <c r="AK120" s="234">
        <v>1</v>
      </c>
      <c r="AL120" s="234" t="s">
        <v>272</v>
      </c>
      <c r="AM120" s="234">
        <v>0.1</v>
      </c>
      <c r="AN120" s="234"/>
      <c r="AO120" s="234">
        <v>0</v>
      </c>
      <c r="AP120" s="234">
        <v>0</v>
      </c>
      <c r="AQ120" s="234">
        <v>9.5308020935889998E-2</v>
      </c>
      <c r="AR120" s="234" t="s">
        <v>447</v>
      </c>
      <c r="AS120" s="234">
        <v>0</v>
      </c>
      <c r="AT120" s="234">
        <v>87.31</v>
      </c>
      <c r="AU120" s="234" t="s">
        <v>942</v>
      </c>
      <c r="AV120" s="234"/>
      <c r="AW120" s="234"/>
      <c r="AX120" s="234"/>
      <c r="AY120" s="234" t="b">
        <v>0</v>
      </c>
      <c r="AZ120" s="234">
        <v>44558.56318287037</v>
      </c>
      <c r="BA120" s="234">
        <v>44303.016250000001</v>
      </c>
      <c r="BB120" s="234">
        <v>44435</v>
      </c>
    </row>
    <row r="121" spans="1:54" x14ac:dyDescent="0.25">
      <c r="A121" s="234" t="s">
        <v>1038</v>
      </c>
      <c r="B121" s="234" t="s">
        <v>482</v>
      </c>
      <c r="C121" s="235" t="s">
        <v>437</v>
      </c>
      <c r="D121" s="235" t="s">
        <v>1038</v>
      </c>
      <c r="E121" s="234" t="s">
        <v>1010</v>
      </c>
      <c r="F121" s="234" t="s">
        <v>1039</v>
      </c>
      <c r="G121" s="234" t="s">
        <v>836</v>
      </c>
      <c r="H121" s="234" t="s">
        <v>1012</v>
      </c>
      <c r="I121" s="234" t="s">
        <v>1013</v>
      </c>
      <c r="J121" s="236">
        <v>171</v>
      </c>
      <c r="K121" s="129">
        <v>0.03</v>
      </c>
      <c r="L121" s="103">
        <v>2</v>
      </c>
      <c r="M121" s="237">
        <v>940</v>
      </c>
      <c r="N121" s="236">
        <v>1296</v>
      </c>
      <c r="O121" s="103">
        <v>3023</v>
      </c>
      <c r="P121" s="234">
        <v>3023</v>
      </c>
      <c r="Q121" s="236">
        <v>15</v>
      </c>
      <c r="R121" s="236">
        <v>20</v>
      </c>
      <c r="S121" s="238">
        <v>80</v>
      </c>
      <c r="T121" s="238">
        <v>6</v>
      </c>
      <c r="U121" s="103">
        <v>2</v>
      </c>
      <c r="V121" s="234" t="s">
        <v>451</v>
      </c>
      <c r="W121" s="103">
        <v>50</v>
      </c>
      <c r="X121" s="234" t="s">
        <v>56</v>
      </c>
      <c r="Y121" s="234" t="s">
        <v>443</v>
      </c>
      <c r="Z121" s="280" t="s">
        <v>1014</v>
      </c>
      <c r="AA121" s="280"/>
      <c r="AB121" s="280" t="s">
        <v>1033</v>
      </c>
      <c r="AC121" s="280"/>
      <c r="AD121" s="280" t="s">
        <v>1016</v>
      </c>
      <c r="AE121" s="280" t="s">
        <v>1024</v>
      </c>
      <c r="AF121" s="280"/>
      <c r="AG121" s="280"/>
      <c r="AH121" s="280"/>
      <c r="AI121" s="280"/>
      <c r="AJ121" s="280"/>
      <c r="AK121" s="234">
        <v>1</v>
      </c>
      <c r="AL121" s="234" t="s">
        <v>272</v>
      </c>
      <c r="AM121" s="234"/>
      <c r="AN121" s="234"/>
      <c r="AO121" s="234">
        <v>0</v>
      </c>
      <c r="AP121" s="234">
        <v>0</v>
      </c>
      <c r="AQ121" s="234">
        <v>0.122290824132262</v>
      </c>
      <c r="AR121" s="234" t="s">
        <v>447</v>
      </c>
      <c r="AS121" s="234">
        <v>0</v>
      </c>
      <c r="AT121" s="234">
        <v>90.18</v>
      </c>
      <c r="AU121" s="234" t="s">
        <v>942</v>
      </c>
      <c r="AV121" s="234"/>
      <c r="AW121" s="234"/>
      <c r="AX121" s="234"/>
      <c r="AY121" s="234" t="b">
        <v>0</v>
      </c>
      <c r="AZ121" s="234">
        <v>44558.56318287037</v>
      </c>
      <c r="BA121" s="234">
        <v>44303.017048611109</v>
      </c>
      <c r="BB121" s="234">
        <v>44435</v>
      </c>
    </row>
    <row r="122" spans="1:54" x14ac:dyDescent="0.25">
      <c r="A122" s="234" t="s">
        <v>1040</v>
      </c>
      <c r="B122" s="234" t="s">
        <v>482</v>
      </c>
      <c r="C122" s="235" t="s">
        <v>437</v>
      </c>
      <c r="D122" s="235" t="s">
        <v>1040</v>
      </c>
      <c r="E122" s="234" t="s">
        <v>1010</v>
      </c>
      <c r="F122" s="234" t="s">
        <v>1039</v>
      </c>
      <c r="G122" s="234" t="s">
        <v>836</v>
      </c>
      <c r="H122" s="234" t="s">
        <v>1012</v>
      </c>
      <c r="I122" s="234" t="s">
        <v>1013</v>
      </c>
      <c r="J122" s="236">
        <v>171</v>
      </c>
      <c r="K122" s="129">
        <v>0.03</v>
      </c>
      <c r="L122" s="103">
        <v>2</v>
      </c>
      <c r="M122" s="237">
        <v>940</v>
      </c>
      <c r="N122" s="236">
        <v>1296</v>
      </c>
      <c r="O122" s="103">
        <v>3550</v>
      </c>
      <c r="P122" s="234">
        <v>3550</v>
      </c>
      <c r="Q122" s="236">
        <v>15</v>
      </c>
      <c r="R122" s="236">
        <v>20</v>
      </c>
      <c r="S122" s="238">
        <v>80</v>
      </c>
      <c r="T122" s="238">
        <v>6</v>
      </c>
      <c r="U122" s="103">
        <v>2</v>
      </c>
      <c r="V122" s="234" t="s">
        <v>451</v>
      </c>
      <c r="W122" s="103">
        <v>50</v>
      </c>
      <c r="X122" s="234" t="s">
        <v>56</v>
      </c>
      <c r="Y122" s="234" t="s">
        <v>443</v>
      </c>
      <c r="Z122" s="280" t="s">
        <v>1014</v>
      </c>
      <c r="AA122" s="280"/>
      <c r="AB122" s="280" t="s">
        <v>1033</v>
      </c>
      <c r="AC122" s="280"/>
      <c r="AD122" s="280" t="s">
        <v>1041</v>
      </c>
      <c r="AE122" s="280" t="s">
        <v>1042</v>
      </c>
      <c r="AF122" s="280"/>
      <c r="AG122" s="280"/>
      <c r="AH122" s="280"/>
      <c r="AI122" s="280"/>
      <c r="AJ122" s="280"/>
      <c r="AK122" s="234">
        <v>1</v>
      </c>
      <c r="AL122" s="234" t="s">
        <v>272</v>
      </c>
      <c r="AM122" s="234"/>
      <c r="AN122" s="234"/>
      <c r="AO122" s="234">
        <v>0</v>
      </c>
      <c r="AP122" s="234">
        <v>0</v>
      </c>
      <c r="AQ122" s="234">
        <v>0.10413666516952901</v>
      </c>
      <c r="AR122" s="234" t="s">
        <v>447</v>
      </c>
      <c r="AS122" s="234">
        <v>0</v>
      </c>
      <c r="AT122" s="234">
        <v>90.55</v>
      </c>
      <c r="AU122" s="234" t="s">
        <v>942</v>
      </c>
      <c r="AV122" s="234"/>
      <c r="AW122" s="234"/>
      <c r="AX122" s="234"/>
      <c r="AY122" s="234" t="b">
        <v>0</v>
      </c>
      <c r="AZ122" s="234">
        <v>44558.563194444447</v>
      </c>
      <c r="BA122" s="234">
        <v>44303.017430555556</v>
      </c>
      <c r="BB122" s="234">
        <v>44435</v>
      </c>
    </row>
    <row r="123" spans="1:54" x14ac:dyDescent="0.25">
      <c r="A123" s="234" t="s">
        <v>1043</v>
      </c>
      <c r="B123" s="234" t="s">
        <v>482</v>
      </c>
      <c r="C123" s="235" t="s">
        <v>437</v>
      </c>
      <c r="D123" s="235" t="s">
        <v>1043</v>
      </c>
      <c r="E123" s="234" t="s">
        <v>1010</v>
      </c>
      <c r="F123" s="234" t="s">
        <v>1044</v>
      </c>
      <c r="G123" s="234" t="s">
        <v>836</v>
      </c>
      <c r="H123" s="234" t="s">
        <v>1012</v>
      </c>
      <c r="I123" s="234" t="s">
        <v>1013</v>
      </c>
      <c r="J123" s="236">
        <v>51</v>
      </c>
      <c r="K123" s="129">
        <v>0.03</v>
      </c>
      <c r="L123" s="103">
        <v>6</v>
      </c>
      <c r="M123" s="237">
        <v>1060</v>
      </c>
      <c r="N123" s="236">
        <v>432</v>
      </c>
      <c r="O123" s="103">
        <v>3023</v>
      </c>
      <c r="P123" s="234">
        <v>3023</v>
      </c>
      <c r="Q123" s="236">
        <v>16</v>
      </c>
      <c r="R123" s="236">
        <v>20</v>
      </c>
      <c r="S123" s="238">
        <v>20</v>
      </c>
      <c r="T123" s="238">
        <v>8</v>
      </c>
      <c r="U123" s="103">
        <v>2.5</v>
      </c>
      <c r="V123" s="234" t="s">
        <v>451</v>
      </c>
      <c r="W123" s="103">
        <v>50</v>
      </c>
      <c r="X123" s="234" t="s">
        <v>56</v>
      </c>
      <c r="Y123" s="234" t="s">
        <v>443</v>
      </c>
      <c r="Z123" s="280" t="s">
        <v>1045</v>
      </c>
      <c r="AA123" s="280"/>
      <c r="AB123" s="280" t="s">
        <v>1033</v>
      </c>
      <c r="AC123" s="280"/>
      <c r="AD123" s="280" t="s">
        <v>1016</v>
      </c>
      <c r="AE123" s="280" t="s">
        <v>1024</v>
      </c>
      <c r="AF123" s="280"/>
      <c r="AG123" s="280"/>
      <c r="AH123" s="280"/>
      <c r="AI123" s="280"/>
      <c r="AJ123" s="280"/>
      <c r="AK123" s="234">
        <v>1</v>
      </c>
      <c r="AL123" s="234" t="s">
        <v>272</v>
      </c>
      <c r="AM123" s="234"/>
      <c r="AN123" s="234"/>
      <c r="AO123" s="234">
        <v>0</v>
      </c>
      <c r="AP123" s="234">
        <v>0</v>
      </c>
      <c r="AQ123" s="234">
        <v>0.15314686171451</v>
      </c>
      <c r="AR123" s="234" t="s">
        <v>447</v>
      </c>
      <c r="AS123" s="234">
        <v>0</v>
      </c>
      <c r="AT123" s="234">
        <v>88.71</v>
      </c>
      <c r="AU123" s="234" t="s">
        <v>552</v>
      </c>
      <c r="AV123" s="234"/>
      <c r="AW123" s="234"/>
      <c r="AX123" s="234"/>
      <c r="AY123" s="234" t="b">
        <v>0</v>
      </c>
      <c r="AZ123" s="234">
        <v>44558.563194444447</v>
      </c>
      <c r="BA123" s="234">
        <v>44303.02412037037</v>
      </c>
      <c r="BB123" s="234">
        <v>44435</v>
      </c>
    </row>
    <row r="124" spans="1:54" x14ac:dyDescent="0.25">
      <c r="A124" s="234" t="s">
        <v>1046</v>
      </c>
      <c r="B124" s="234" t="s">
        <v>482</v>
      </c>
      <c r="C124" s="235" t="s">
        <v>437</v>
      </c>
      <c r="D124" s="235" t="s">
        <v>1046</v>
      </c>
      <c r="E124" s="234" t="s">
        <v>1010</v>
      </c>
      <c r="F124" s="234" t="s">
        <v>1047</v>
      </c>
      <c r="G124" s="234" t="s">
        <v>836</v>
      </c>
      <c r="H124" s="234" t="s">
        <v>1012</v>
      </c>
      <c r="I124" s="234" t="s">
        <v>1013</v>
      </c>
      <c r="J124" s="236">
        <v>79</v>
      </c>
      <c r="K124" s="129">
        <v>0.03</v>
      </c>
      <c r="L124" s="103">
        <v>4</v>
      </c>
      <c r="M124" s="237">
        <v>995</v>
      </c>
      <c r="N124" s="236">
        <v>691</v>
      </c>
      <c r="O124" s="103">
        <v>3023</v>
      </c>
      <c r="P124" s="234">
        <v>3023</v>
      </c>
      <c r="Q124" s="236">
        <v>15</v>
      </c>
      <c r="R124" s="236">
        <v>20</v>
      </c>
      <c r="S124" s="238">
        <v>32</v>
      </c>
      <c r="T124" s="238">
        <v>8</v>
      </c>
      <c r="U124" s="103">
        <v>2</v>
      </c>
      <c r="V124" s="234" t="s">
        <v>451</v>
      </c>
      <c r="W124" s="103">
        <v>50</v>
      </c>
      <c r="X124" s="234" t="s">
        <v>56</v>
      </c>
      <c r="Y124" s="234" t="s">
        <v>443</v>
      </c>
      <c r="Z124" s="280" t="s">
        <v>1045</v>
      </c>
      <c r="AA124" s="280"/>
      <c r="AB124" s="280" t="s">
        <v>1033</v>
      </c>
      <c r="AC124" s="280"/>
      <c r="AD124" s="280" t="s">
        <v>1041</v>
      </c>
      <c r="AE124" s="280" t="s">
        <v>1048</v>
      </c>
      <c r="AF124" s="280"/>
      <c r="AG124" s="280"/>
      <c r="AH124" s="280"/>
      <c r="AI124" s="280"/>
      <c r="AJ124" s="280"/>
      <c r="AK124" s="234">
        <v>1</v>
      </c>
      <c r="AL124" s="234" t="s">
        <v>272</v>
      </c>
      <c r="AM124" s="234"/>
      <c r="AN124" s="234"/>
      <c r="AO124" s="234">
        <v>0</v>
      </c>
      <c r="AP124" s="234">
        <v>0</v>
      </c>
      <c r="AQ124" s="234">
        <v>0.12375972983457401</v>
      </c>
      <c r="AR124" s="234" t="s">
        <v>447</v>
      </c>
      <c r="AS124" s="234">
        <v>0</v>
      </c>
      <c r="AT124" s="234">
        <v>90.32</v>
      </c>
      <c r="AU124" s="234" t="s">
        <v>552</v>
      </c>
      <c r="AV124" s="234"/>
      <c r="AW124" s="234"/>
      <c r="AX124" s="234"/>
      <c r="AY124" s="234" t="b">
        <v>0</v>
      </c>
      <c r="AZ124" s="234">
        <v>44558.563194444447</v>
      </c>
      <c r="BA124" s="234">
        <v>44303.024618055555</v>
      </c>
      <c r="BB124" s="234">
        <v>44435</v>
      </c>
    </row>
    <row r="125" spans="1:54" x14ac:dyDescent="0.25">
      <c r="A125" s="234" t="s">
        <v>1049</v>
      </c>
      <c r="B125" s="234" t="s">
        <v>482</v>
      </c>
      <c r="C125" s="235" t="s">
        <v>437</v>
      </c>
      <c r="D125" s="235" t="s">
        <v>1049</v>
      </c>
      <c r="E125" s="234" t="s">
        <v>1010</v>
      </c>
      <c r="F125" s="234" t="s">
        <v>1050</v>
      </c>
      <c r="G125" s="234" t="s">
        <v>836</v>
      </c>
      <c r="H125" s="234" t="s">
        <v>1012</v>
      </c>
      <c r="I125" s="234" t="s">
        <v>1013</v>
      </c>
      <c r="J125" s="236">
        <v>135</v>
      </c>
      <c r="K125" s="129">
        <v>0.03</v>
      </c>
      <c r="L125" s="103">
        <v>2</v>
      </c>
      <c r="M125" s="237">
        <v>940</v>
      </c>
      <c r="N125" s="236">
        <v>1296</v>
      </c>
      <c r="O125" s="103">
        <v>3023</v>
      </c>
      <c r="P125" s="234">
        <v>3023</v>
      </c>
      <c r="Q125" s="236">
        <v>15</v>
      </c>
      <c r="R125" s="236">
        <v>20</v>
      </c>
      <c r="S125" s="238">
        <v>60</v>
      </c>
      <c r="T125" s="238">
        <v>8</v>
      </c>
      <c r="U125" s="103">
        <v>2</v>
      </c>
      <c r="V125" s="234" t="s">
        <v>451</v>
      </c>
      <c r="W125" s="103">
        <v>50</v>
      </c>
      <c r="X125" s="234" t="s">
        <v>56</v>
      </c>
      <c r="Y125" s="234" t="s">
        <v>443</v>
      </c>
      <c r="Z125" s="280" t="s">
        <v>1045</v>
      </c>
      <c r="AA125" s="280"/>
      <c r="AB125" s="280" t="s">
        <v>1033</v>
      </c>
      <c r="AC125" s="280"/>
      <c r="AD125" s="280" t="s">
        <v>1016</v>
      </c>
      <c r="AE125" s="280" t="s">
        <v>1024</v>
      </c>
      <c r="AF125" s="280"/>
      <c r="AG125" s="280"/>
      <c r="AH125" s="280"/>
      <c r="AI125" s="280"/>
      <c r="AJ125" s="280"/>
      <c r="AK125" s="234">
        <v>1</v>
      </c>
      <c r="AL125" s="234" t="s">
        <v>272</v>
      </c>
      <c r="AM125" s="234"/>
      <c r="AN125" s="234"/>
      <c r="AO125" s="234">
        <v>0</v>
      </c>
      <c r="AP125" s="234">
        <v>0</v>
      </c>
      <c r="AQ125" s="234">
        <v>0.104439368182818</v>
      </c>
      <c r="AR125" s="234" t="s">
        <v>447</v>
      </c>
      <c r="AS125" s="234">
        <v>0</v>
      </c>
      <c r="AT125" s="234">
        <v>90.18</v>
      </c>
      <c r="AU125" s="234" t="s">
        <v>552</v>
      </c>
      <c r="AV125" s="234"/>
      <c r="AW125" s="234"/>
      <c r="AX125" s="234"/>
      <c r="AY125" s="234" t="b">
        <v>0</v>
      </c>
      <c r="AZ125" s="234">
        <v>44558.563206018516</v>
      </c>
      <c r="BA125" s="234">
        <v>44303.025092592594</v>
      </c>
      <c r="BB125" s="234">
        <v>44435</v>
      </c>
    </row>
    <row r="126" spans="1:54" x14ac:dyDescent="0.25">
      <c r="A126" s="234" t="s">
        <v>1051</v>
      </c>
      <c r="B126" s="234" t="s">
        <v>482</v>
      </c>
      <c r="C126" s="235" t="s">
        <v>437</v>
      </c>
      <c r="D126" s="235" t="s">
        <v>1051</v>
      </c>
      <c r="E126" s="234" t="s">
        <v>1010</v>
      </c>
      <c r="F126" s="234" t="s">
        <v>1052</v>
      </c>
      <c r="G126" s="234" t="s">
        <v>836</v>
      </c>
      <c r="H126" s="234" t="s">
        <v>1012</v>
      </c>
      <c r="I126" s="234" t="s">
        <v>1013</v>
      </c>
      <c r="J126" s="236">
        <v>195</v>
      </c>
      <c r="K126" s="129">
        <v>0.03</v>
      </c>
      <c r="L126" s="103">
        <v>2</v>
      </c>
      <c r="M126" s="237">
        <v>940</v>
      </c>
      <c r="N126" s="236">
        <v>1944</v>
      </c>
      <c r="O126" s="103">
        <v>3023</v>
      </c>
      <c r="P126" s="234">
        <v>3023</v>
      </c>
      <c r="Q126" s="236">
        <v>12</v>
      </c>
      <c r="R126" s="236">
        <v>20</v>
      </c>
      <c r="S126" s="238">
        <v>90</v>
      </c>
      <c r="T126" s="238">
        <v>8</v>
      </c>
      <c r="U126" s="103">
        <v>2</v>
      </c>
      <c r="V126" s="234" t="s">
        <v>451</v>
      </c>
      <c r="W126" s="103">
        <v>50</v>
      </c>
      <c r="X126" s="234" t="s">
        <v>56</v>
      </c>
      <c r="Y126" s="234" t="s">
        <v>443</v>
      </c>
      <c r="Z126" s="280" t="s">
        <v>1045</v>
      </c>
      <c r="AA126" s="280"/>
      <c r="AB126" s="280" t="s">
        <v>1033</v>
      </c>
      <c r="AC126" s="280"/>
      <c r="AD126" s="280" t="s">
        <v>1016</v>
      </c>
      <c r="AE126" s="280" t="s">
        <v>1024</v>
      </c>
      <c r="AF126" s="280"/>
      <c r="AG126" s="280"/>
      <c r="AH126" s="280"/>
      <c r="AI126" s="280"/>
      <c r="AJ126" s="280"/>
      <c r="AK126" s="234">
        <v>1</v>
      </c>
      <c r="AL126" s="234" t="s">
        <v>272</v>
      </c>
      <c r="AM126" s="234"/>
      <c r="AN126" s="234"/>
      <c r="AO126" s="234">
        <v>0</v>
      </c>
      <c r="AP126" s="234">
        <v>0</v>
      </c>
      <c r="AQ126" s="234">
        <v>0.103750378060687</v>
      </c>
      <c r="AR126" s="234" t="s">
        <v>447</v>
      </c>
      <c r="AS126" s="234">
        <v>0</v>
      </c>
      <c r="AT126" s="234">
        <v>87.41</v>
      </c>
      <c r="AU126" s="234" t="s">
        <v>552</v>
      </c>
      <c r="AV126" s="234"/>
      <c r="AW126" s="234"/>
      <c r="AX126" s="234"/>
      <c r="AY126" s="234" t="b">
        <v>0</v>
      </c>
      <c r="AZ126" s="234">
        <v>44558.563206018516</v>
      </c>
      <c r="BA126" s="234">
        <v>44303.026805555557</v>
      </c>
      <c r="BB126" s="234">
        <v>44435</v>
      </c>
    </row>
    <row r="127" spans="1:54" x14ac:dyDescent="0.25">
      <c r="A127" s="234" t="s">
        <v>1053</v>
      </c>
      <c r="B127" s="234" t="s">
        <v>482</v>
      </c>
      <c r="C127" s="235" t="s">
        <v>1054</v>
      </c>
      <c r="D127" s="235" t="s">
        <v>1053</v>
      </c>
      <c r="E127" s="234" t="s">
        <v>1055</v>
      </c>
      <c r="F127" s="234" t="s">
        <v>1056</v>
      </c>
      <c r="G127" s="234" t="s">
        <v>836</v>
      </c>
      <c r="H127" s="234" t="s">
        <v>939</v>
      </c>
      <c r="I127" s="234" t="s">
        <v>940</v>
      </c>
      <c r="J127" s="236">
        <v>280</v>
      </c>
      <c r="K127" s="129">
        <v>0.03</v>
      </c>
      <c r="L127" s="103">
        <v>1</v>
      </c>
      <c r="M127" s="237">
        <v>2404</v>
      </c>
      <c r="N127" s="236">
        <v>2900</v>
      </c>
      <c r="O127" s="103">
        <v>6000</v>
      </c>
      <c r="P127" s="234">
        <v>6000</v>
      </c>
      <c r="Q127" s="236">
        <v>8</v>
      </c>
      <c r="R127" s="236">
        <v>30</v>
      </c>
      <c r="S127" s="238">
        <v>110</v>
      </c>
      <c r="T127" s="238">
        <v>18</v>
      </c>
      <c r="U127" s="103">
        <v>2.2000000000000002</v>
      </c>
      <c r="V127" s="234" t="s">
        <v>547</v>
      </c>
      <c r="W127" s="103">
        <v>30</v>
      </c>
      <c r="X127" s="234" t="s">
        <v>56</v>
      </c>
      <c r="Y127" s="234" t="s">
        <v>443</v>
      </c>
      <c r="Z127" s="280" t="s">
        <v>1057</v>
      </c>
      <c r="AA127" s="280" t="s">
        <v>1058</v>
      </c>
      <c r="AB127" s="280" t="s">
        <v>1059</v>
      </c>
      <c r="AC127" s="280" t="s">
        <v>1060</v>
      </c>
      <c r="AD127" s="280"/>
      <c r="AE127" s="280"/>
      <c r="AF127" s="280"/>
      <c r="AG127" s="280"/>
      <c r="AH127" s="280"/>
      <c r="AI127" s="280"/>
      <c r="AJ127" s="280"/>
      <c r="AK127" s="234">
        <v>1.5</v>
      </c>
      <c r="AL127" s="234" t="s">
        <v>272</v>
      </c>
      <c r="AM127" s="234">
        <v>0.1</v>
      </c>
      <c r="AN127" s="234">
        <v>0</v>
      </c>
      <c r="AO127" s="234">
        <v>0</v>
      </c>
      <c r="AP127" s="234">
        <v>0</v>
      </c>
      <c r="AQ127" s="234">
        <v>9.0124521072796906E-2</v>
      </c>
      <c r="AR127" s="234" t="s">
        <v>447</v>
      </c>
      <c r="AS127" s="234">
        <v>3</v>
      </c>
      <c r="AT127" s="234">
        <v>84.42</v>
      </c>
      <c r="AU127" s="234" t="s">
        <v>942</v>
      </c>
      <c r="AV127" s="234"/>
      <c r="AW127" s="234"/>
      <c r="AX127" s="234"/>
      <c r="AY127" s="234" t="b">
        <v>0</v>
      </c>
      <c r="AZ127" s="234">
        <v>44558.563206018516</v>
      </c>
      <c r="BA127" s="234">
        <v>44305.625231481485</v>
      </c>
      <c r="BB127" s="234">
        <v>44435</v>
      </c>
    </row>
    <row r="128" spans="1:54" x14ac:dyDescent="0.25">
      <c r="A128" s="234" t="s">
        <v>1061</v>
      </c>
      <c r="B128" s="234" t="s">
        <v>482</v>
      </c>
      <c r="C128" s="235" t="s">
        <v>1062</v>
      </c>
      <c r="D128" s="235" t="s">
        <v>1061</v>
      </c>
      <c r="E128" s="234" t="s">
        <v>1063</v>
      </c>
      <c r="F128" s="234" t="s">
        <v>1064</v>
      </c>
      <c r="G128" s="234" t="s">
        <v>440</v>
      </c>
      <c r="H128" s="234"/>
      <c r="I128" s="234" t="s">
        <v>486</v>
      </c>
      <c r="J128" s="236">
        <v>466.5</v>
      </c>
      <c r="K128" s="129">
        <v>0.05</v>
      </c>
      <c r="L128" s="103">
        <v>1</v>
      </c>
      <c r="M128" s="237">
        <v>3000</v>
      </c>
      <c r="N128" s="236">
        <v>31660</v>
      </c>
      <c r="O128" s="103">
        <v>37</v>
      </c>
      <c r="P128" s="234">
        <v>6000</v>
      </c>
      <c r="Q128" s="236">
        <v>1.5</v>
      </c>
      <c r="R128" s="236">
        <v>100</v>
      </c>
      <c r="S128" s="238">
        <v>123.2</v>
      </c>
      <c r="T128" s="238">
        <v>123.2</v>
      </c>
      <c r="U128" s="103">
        <v>5.5</v>
      </c>
      <c r="V128" s="234" t="s">
        <v>451</v>
      </c>
      <c r="W128" s="103">
        <v>150</v>
      </c>
      <c r="X128" s="234" t="s">
        <v>56</v>
      </c>
      <c r="Y128" s="234" t="s">
        <v>443</v>
      </c>
      <c r="Z128" s="280" t="s">
        <v>1065</v>
      </c>
      <c r="AA128" s="280" t="s">
        <v>1066</v>
      </c>
      <c r="AB128" s="280"/>
      <c r="AC128" s="280"/>
      <c r="AD128" s="280" t="s">
        <v>1067</v>
      </c>
      <c r="AE128" s="280"/>
      <c r="AF128" s="280"/>
      <c r="AG128" s="280" t="s">
        <v>1068</v>
      </c>
      <c r="AH128" s="280"/>
      <c r="AI128" s="280"/>
      <c r="AJ128" s="280"/>
      <c r="AK128" s="234">
        <v>584748</v>
      </c>
      <c r="AL128" s="234" t="s">
        <v>480</v>
      </c>
      <c r="AM128" s="234">
        <v>0.1</v>
      </c>
      <c r="AN128" s="234"/>
      <c r="AO128" s="234">
        <v>0</v>
      </c>
      <c r="AP128" s="234">
        <v>6.3171193935565403E-2</v>
      </c>
      <c r="AQ128" s="234">
        <v>5.6910985527536404</v>
      </c>
      <c r="AR128" s="234" t="s">
        <v>447</v>
      </c>
      <c r="AS128" s="234">
        <v>0</v>
      </c>
      <c r="AT128" s="234"/>
      <c r="AU128" s="234" t="s">
        <v>552</v>
      </c>
      <c r="AV128" s="234">
        <v>1.27</v>
      </c>
      <c r="AW128" s="234"/>
      <c r="AX128" s="234"/>
      <c r="AY128" s="234" t="b">
        <v>0</v>
      </c>
      <c r="AZ128" s="234">
        <v>44558.563206018516</v>
      </c>
      <c r="BA128" s="234">
        <v>44305.701006944444</v>
      </c>
      <c r="BB128" s="234">
        <v>44435</v>
      </c>
    </row>
    <row r="129" spans="1:54" x14ac:dyDescent="0.25">
      <c r="A129" s="234" t="s">
        <v>1069</v>
      </c>
      <c r="B129" s="234" t="s">
        <v>456</v>
      </c>
      <c r="C129" s="235" t="s">
        <v>1062</v>
      </c>
      <c r="D129" s="235" t="s">
        <v>1069</v>
      </c>
      <c r="E129" s="234" t="s">
        <v>1063</v>
      </c>
      <c r="F129" s="234" t="s">
        <v>1070</v>
      </c>
      <c r="G129" s="234" t="s">
        <v>544</v>
      </c>
      <c r="H129" s="234" t="s">
        <v>485</v>
      </c>
      <c r="I129" s="234" t="s">
        <v>486</v>
      </c>
      <c r="J129" s="236">
        <v>323</v>
      </c>
      <c r="K129" s="129">
        <v>0.03</v>
      </c>
      <c r="L129" s="103">
        <v>1</v>
      </c>
      <c r="M129" s="237">
        <v>1100</v>
      </c>
      <c r="N129" s="236">
        <v>12670</v>
      </c>
      <c r="O129" s="103">
        <v>125</v>
      </c>
      <c r="P129" s="234">
        <v>6500</v>
      </c>
      <c r="Q129" s="236">
        <v>7</v>
      </c>
      <c r="R129" s="236">
        <v>40</v>
      </c>
      <c r="S129" s="238">
        <v>123.5</v>
      </c>
      <c r="T129" s="238">
        <v>38</v>
      </c>
      <c r="U129" s="103">
        <v>2.8</v>
      </c>
      <c r="V129" s="234" t="s">
        <v>451</v>
      </c>
      <c r="W129" s="103">
        <v>50</v>
      </c>
      <c r="X129" s="234" t="s">
        <v>56</v>
      </c>
      <c r="Y129" s="234" t="s">
        <v>443</v>
      </c>
      <c r="Z129" s="280"/>
      <c r="AA129" s="280"/>
      <c r="AB129" s="280" t="s">
        <v>1071</v>
      </c>
      <c r="AC129" s="280"/>
      <c r="AD129" s="280" t="s">
        <v>1072</v>
      </c>
      <c r="AE129" s="280"/>
      <c r="AF129" s="280" t="s">
        <v>1073</v>
      </c>
      <c r="AG129" s="280" t="s">
        <v>1074</v>
      </c>
      <c r="AH129" s="280" t="s">
        <v>1075</v>
      </c>
      <c r="AI129" s="280"/>
      <c r="AJ129" s="280" t="s">
        <v>1076</v>
      </c>
      <c r="AK129" s="234">
        <v>584748</v>
      </c>
      <c r="AL129" s="234" t="s">
        <v>480</v>
      </c>
      <c r="AM129" s="234">
        <v>0.1</v>
      </c>
      <c r="AN129" s="234">
        <v>0</v>
      </c>
      <c r="AO129" s="234">
        <v>0</v>
      </c>
      <c r="AP129" s="234">
        <v>0</v>
      </c>
      <c r="AQ129" s="234">
        <v>3.1570639305445898</v>
      </c>
      <c r="AR129" s="234" t="s">
        <v>447</v>
      </c>
      <c r="AS129" s="234">
        <v>0</v>
      </c>
      <c r="AT129" s="234"/>
      <c r="AU129" s="234" t="s">
        <v>552</v>
      </c>
      <c r="AV129" s="234">
        <v>0.64</v>
      </c>
      <c r="AW129" s="234"/>
      <c r="AX129" s="234"/>
      <c r="AY129" s="234" t="b">
        <v>0</v>
      </c>
      <c r="AZ129" s="234">
        <v>44558.563136574077</v>
      </c>
      <c r="BA129" s="234">
        <v>44308.448333333334</v>
      </c>
      <c r="BB129" s="234">
        <v>44435</v>
      </c>
    </row>
    <row r="130" spans="1:54" x14ac:dyDescent="0.25">
      <c r="A130" s="234" t="s">
        <v>1077</v>
      </c>
      <c r="B130" s="234" t="s">
        <v>482</v>
      </c>
      <c r="C130" s="235" t="s">
        <v>1078</v>
      </c>
      <c r="D130" s="235" t="s">
        <v>1077</v>
      </c>
      <c r="E130" s="234" t="s">
        <v>1079</v>
      </c>
      <c r="F130" s="234" t="s">
        <v>1080</v>
      </c>
      <c r="G130" s="234" t="s">
        <v>544</v>
      </c>
      <c r="H130" s="234" t="s">
        <v>1081</v>
      </c>
      <c r="I130" s="234" t="s">
        <v>722</v>
      </c>
      <c r="J130" s="236">
        <v>444.77</v>
      </c>
      <c r="K130" s="129">
        <v>0.03</v>
      </c>
      <c r="L130" s="103">
        <v>1</v>
      </c>
      <c r="M130" s="237">
        <v>5363</v>
      </c>
      <c r="N130" s="236">
        <v>5980</v>
      </c>
      <c r="O130" s="103">
        <v>1314</v>
      </c>
      <c r="P130" s="234">
        <v>5406</v>
      </c>
      <c r="Q130" s="236">
        <v>6</v>
      </c>
      <c r="R130" s="236">
        <v>50</v>
      </c>
      <c r="S130" s="238">
        <v>130</v>
      </c>
      <c r="T130" s="238">
        <v>98.5</v>
      </c>
      <c r="U130" s="103">
        <v>4</v>
      </c>
      <c r="V130" s="234" t="s">
        <v>451</v>
      </c>
      <c r="W130" s="103">
        <v>50</v>
      </c>
      <c r="X130" s="234" t="s">
        <v>56</v>
      </c>
      <c r="Y130" s="234" t="s">
        <v>443</v>
      </c>
      <c r="Z130" s="280"/>
      <c r="AA130" s="280" t="s">
        <v>1082</v>
      </c>
      <c r="AB130" s="280"/>
      <c r="AC130" s="280" t="s">
        <v>1083</v>
      </c>
      <c r="AD130" s="280" t="s">
        <v>1084</v>
      </c>
      <c r="AE130" s="280"/>
      <c r="AF130" s="280"/>
      <c r="AG130" s="280"/>
      <c r="AH130" s="280"/>
      <c r="AI130" s="280"/>
      <c r="AJ130" s="280" t="s">
        <v>1085</v>
      </c>
      <c r="AK130" s="234">
        <v>10</v>
      </c>
      <c r="AL130" s="234" t="s">
        <v>272</v>
      </c>
      <c r="AM130" s="234">
        <v>0.1</v>
      </c>
      <c r="AN130" s="234">
        <v>0.1</v>
      </c>
      <c r="AO130" s="234">
        <v>0</v>
      </c>
      <c r="AP130" s="234">
        <v>0</v>
      </c>
      <c r="AQ130" s="234">
        <v>0.15977008234304199</v>
      </c>
      <c r="AR130" s="234" t="s">
        <v>447</v>
      </c>
      <c r="AS130" s="234">
        <v>10</v>
      </c>
      <c r="AT130" s="234">
        <v>79.849999999999994</v>
      </c>
      <c r="AU130" s="234" t="s">
        <v>1086</v>
      </c>
      <c r="AV130" s="234"/>
      <c r="AW130" s="234"/>
      <c r="AX130" s="234"/>
      <c r="AY130" s="234" t="b">
        <v>0</v>
      </c>
      <c r="AZ130" s="234">
        <v>44558.563217592593</v>
      </c>
      <c r="BA130" s="234">
        <v>44306.353298611109</v>
      </c>
      <c r="BB130" s="234">
        <v>44435</v>
      </c>
    </row>
    <row r="131" spans="1:54" x14ac:dyDescent="0.25">
      <c r="A131" s="234" t="s">
        <v>1087</v>
      </c>
      <c r="B131" s="234" t="s">
        <v>482</v>
      </c>
      <c r="C131" s="235" t="s">
        <v>1078</v>
      </c>
      <c r="D131" s="235" t="s">
        <v>1087</v>
      </c>
      <c r="E131" s="234" t="s">
        <v>1079</v>
      </c>
      <c r="F131" s="234" t="s">
        <v>1088</v>
      </c>
      <c r="G131" s="234" t="s">
        <v>544</v>
      </c>
      <c r="H131" s="234" t="s">
        <v>1081</v>
      </c>
      <c r="I131" s="234" t="s">
        <v>722</v>
      </c>
      <c r="J131" s="236">
        <v>444.77</v>
      </c>
      <c r="K131" s="129">
        <v>0.03</v>
      </c>
      <c r="L131" s="103">
        <v>1</v>
      </c>
      <c r="M131" s="237">
        <v>5363</v>
      </c>
      <c r="N131" s="236">
        <v>5980</v>
      </c>
      <c r="O131" s="103">
        <v>1689</v>
      </c>
      <c r="P131" s="234">
        <v>6906</v>
      </c>
      <c r="Q131" s="236">
        <v>6</v>
      </c>
      <c r="R131" s="236">
        <v>50</v>
      </c>
      <c r="S131" s="238">
        <v>130</v>
      </c>
      <c r="T131" s="238">
        <v>98.5</v>
      </c>
      <c r="U131" s="103">
        <v>4</v>
      </c>
      <c r="V131" s="234" t="s">
        <v>451</v>
      </c>
      <c r="W131" s="103">
        <v>50</v>
      </c>
      <c r="X131" s="234" t="s">
        <v>56</v>
      </c>
      <c r="Y131" s="234" t="s">
        <v>443</v>
      </c>
      <c r="Z131" s="280"/>
      <c r="AA131" s="280" t="s">
        <v>1089</v>
      </c>
      <c r="AB131" s="280"/>
      <c r="AC131" s="280" t="s">
        <v>1083</v>
      </c>
      <c r="AD131" s="280" t="s">
        <v>1084</v>
      </c>
      <c r="AE131" s="280"/>
      <c r="AF131" s="280"/>
      <c r="AG131" s="280"/>
      <c r="AH131" s="280"/>
      <c r="AI131" s="280"/>
      <c r="AJ131" s="280" t="s">
        <v>1085</v>
      </c>
      <c r="AK131" s="234">
        <v>10</v>
      </c>
      <c r="AL131" s="234" t="s">
        <v>272</v>
      </c>
      <c r="AM131" s="234">
        <v>0.1</v>
      </c>
      <c r="AN131" s="234">
        <v>0.08</v>
      </c>
      <c r="AO131" s="234">
        <v>0</v>
      </c>
      <c r="AP131" s="234">
        <v>0</v>
      </c>
      <c r="AQ131" s="234"/>
      <c r="AR131" s="234" t="s">
        <v>447</v>
      </c>
      <c r="AS131" s="234">
        <v>10</v>
      </c>
      <c r="AT131" s="234">
        <v>80.17</v>
      </c>
      <c r="AU131" s="234" t="s">
        <v>1086</v>
      </c>
      <c r="AV131" s="234"/>
      <c r="AW131" s="234"/>
      <c r="AX131" s="234"/>
      <c r="AY131" s="234" t="b">
        <v>0</v>
      </c>
      <c r="AZ131" s="234">
        <v>44558.563217592593</v>
      </c>
      <c r="BA131" s="234">
        <v>44306.354583333334</v>
      </c>
      <c r="BB131" s="234">
        <v>44435</v>
      </c>
    </row>
    <row r="132" spans="1:54" x14ac:dyDescent="0.25">
      <c r="A132" s="234" t="s">
        <v>1090</v>
      </c>
      <c r="B132" s="234" t="s">
        <v>482</v>
      </c>
      <c r="C132" s="235" t="s">
        <v>1091</v>
      </c>
      <c r="D132" s="235" t="s">
        <v>1090</v>
      </c>
      <c r="E132" s="234" t="s">
        <v>1079</v>
      </c>
      <c r="F132" s="234" t="s">
        <v>1092</v>
      </c>
      <c r="G132" s="234" t="s">
        <v>544</v>
      </c>
      <c r="H132" s="234" t="s">
        <v>1081</v>
      </c>
      <c r="I132" s="234" t="s">
        <v>722</v>
      </c>
      <c r="J132" s="236">
        <v>421.46</v>
      </c>
      <c r="K132" s="129">
        <v>0.03</v>
      </c>
      <c r="L132" s="103">
        <v>1</v>
      </c>
      <c r="M132" s="237">
        <v>4650</v>
      </c>
      <c r="N132" s="236">
        <v>4820</v>
      </c>
      <c r="O132" s="103">
        <v>1305</v>
      </c>
      <c r="P132" s="234">
        <v>5370</v>
      </c>
      <c r="Q132" s="236">
        <v>6</v>
      </c>
      <c r="R132" s="236">
        <v>50</v>
      </c>
      <c r="S132" s="238">
        <v>130</v>
      </c>
      <c r="T132" s="238">
        <v>87</v>
      </c>
      <c r="U132" s="103">
        <v>4</v>
      </c>
      <c r="V132" s="234" t="s">
        <v>451</v>
      </c>
      <c r="W132" s="103">
        <v>50</v>
      </c>
      <c r="X132" s="234" t="s">
        <v>56</v>
      </c>
      <c r="Y132" s="234" t="s">
        <v>443</v>
      </c>
      <c r="Z132" s="280" t="s">
        <v>1093</v>
      </c>
      <c r="AA132" s="280" t="s">
        <v>1089</v>
      </c>
      <c r="AB132" s="280"/>
      <c r="AC132" s="280" t="s">
        <v>1094</v>
      </c>
      <c r="AD132" s="280" t="s">
        <v>1095</v>
      </c>
      <c r="AE132" s="280"/>
      <c r="AF132" s="280"/>
      <c r="AG132" s="280"/>
      <c r="AH132" s="280"/>
      <c r="AI132" s="280"/>
      <c r="AJ132" s="280" t="s">
        <v>1096</v>
      </c>
      <c r="AK132" s="234">
        <v>10</v>
      </c>
      <c r="AL132" s="234" t="s">
        <v>272</v>
      </c>
      <c r="AM132" s="234">
        <v>0.1</v>
      </c>
      <c r="AN132" s="234">
        <v>0.12</v>
      </c>
      <c r="AO132" s="234">
        <v>0</v>
      </c>
      <c r="AP132" s="234">
        <v>0</v>
      </c>
      <c r="AQ132" s="234">
        <v>0.195144474788885</v>
      </c>
      <c r="AR132" s="234" t="s">
        <v>447</v>
      </c>
      <c r="AS132" s="234">
        <v>7</v>
      </c>
      <c r="AT132" s="234">
        <v>78.739999999999995</v>
      </c>
      <c r="AU132" s="234" t="s">
        <v>1086</v>
      </c>
      <c r="AV132" s="234"/>
      <c r="AW132" s="234"/>
      <c r="AX132" s="234"/>
      <c r="AY132" s="234" t="b">
        <v>0</v>
      </c>
      <c r="AZ132" s="234">
        <v>44558.563217592593</v>
      </c>
      <c r="BA132" s="234">
        <v>44306.355821759258</v>
      </c>
      <c r="BB132" s="234">
        <v>44435</v>
      </c>
    </row>
    <row r="133" spans="1:54" x14ac:dyDescent="0.25">
      <c r="A133" s="234" t="s">
        <v>1097</v>
      </c>
      <c r="B133" s="234" t="s">
        <v>456</v>
      </c>
      <c r="C133" s="235" t="s">
        <v>437</v>
      </c>
      <c r="D133" s="235" t="s">
        <v>1097</v>
      </c>
      <c r="E133" s="234" t="s">
        <v>1098</v>
      </c>
      <c r="F133" s="234" t="s">
        <v>1099</v>
      </c>
      <c r="G133" s="234"/>
      <c r="H133" s="234"/>
      <c r="I133" s="234" t="s">
        <v>678</v>
      </c>
      <c r="J133" s="236"/>
      <c r="K133" s="129"/>
      <c r="L133" s="103"/>
      <c r="M133" s="237"/>
      <c r="N133" s="236"/>
      <c r="O133" s="103">
        <v>4000</v>
      </c>
      <c r="P133" s="234"/>
      <c r="Q133" s="236"/>
      <c r="R133" s="236"/>
      <c r="S133" s="238"/>
      <c r="T133" s="238"/>
      <c r="U133" s="103"/>
      <c r="V133" s="234" t="s">
        <v>547</v>
      </c>
      <c r="W133" s="103"/>
      <c r="X133" s="234" t="s">
        <v>56</v>
      </c>
      <c r="Y133" s="234" t="s">
        <v>443</v>
      </c>
      <c r="Z133" s="280" t="s">
        <v>1100</v>
      </c>
      <c r="AA133" s="280"/>
      <c r="AB133" s="280"/>
      <c r="AC133" s="280"/>
      <c r="AD133" s="280"/>
      <c r="AE133" s="280"/>
      <c r="AF133" s="280" t="s">
        <v>1101</v>
      </c>
      <c r="AG133" s="280"/>
      <c r="AH133" s="280"/>
      <c r="AI133" s="280"/>
      <c r="AJ133" s="280"/>
      <c r="AK133" s="234">
        <v>8</v>
      </c>
      <c r="AL133" s="234" t="s">
        <v>272</v>
      </c>
      <c r="AM133" s="234">
        <v>0.1</v>
      </c>
      <c r="AN133" s="234"/>
      <c r="AO133" s="234">
        <v>0</v>
      </c>
      <c r="AP133" s="234">
        <v>0</v>
      </c>
      <c r="AQ133" s="234"/>
      <c r="AR133" s="234" t="s">
        <v>447</v>
      </c>
      <c r="AS133" s="234"/>
      <c r="AT133" s="234"/>
      <c r="AU133" s="234" t="s">
        <v>552</v>
      </c>
      <c r="AV133" s="234"/>
      <c r="AW133" s="234"/>
      <c r="AX133" s="234"/>
      <c r="AY133" s="234" t="b">
        <v>0</v>
      </c>
      <c r="AZ133" s="234">
        <v>44558.56322916667</v>
      </c>
      <c r="BA133" s="234">
        <v>44306.40997685185</v>
      </c>
      <c r="BB133" s="234">
        <v>44435</v>
      </c>
    </row>
    <row r="134" spans="1:54" x14ac:dyDescent="0.25">
      <c r="A134" s="234" t="s">
        <v>1102</v>
      </c>
      <c r="B134" s="234" t="s">
        <v>456</v>
      </c>
      <c r="C134" s="235" t="s">
        <v>437</v>
      </c>
      <c r="D134" s="235" t="s">
        <v>1102</v>
      </c>
      <c r="E134" s="234" t="s">
        <v>1098</v>
      </c>
      <c r="F134" s="234" t="s">
        <v>1099</v>
      </c>
      <c r="G134" s="234"/>
      <c r="H134" s="234"/>
      <c r="I134" s="234" t="s">
        <v>678</v>
      </c>
      <c r="J134" s="236"/>
      <c r="K134" s="129"/>
      <c r="L134" s="103"/>
      <c r="M134" s="237"/>
      <c r="N134" s="236"/>
      <c r="O134" s="103">
        <v>2960</v>
      </c>
      <c r="P134" s="234"/>
      <c r="Q134" s="236"/>
      <c r="R134" s="236"/>
      <c r="S134" s="238"/>
      <c r="T134" s="238"/>
      <c r="U134" s="103"/>
      <c r="V134" s="234" t="s">
        <v>547</v>
      </c>
      <c r="W134" s="103"/>
      <c r="X134" s="234" t="s">
        <v>56</v>
      </c>
      <c r="Y134" s="234" t="s">
        <v>443</v>
      </c>
      <c r="Z134" s="280" t="s">
        <v>1100</v>
      </c>
      <c r="AA134" s="280"/>
      <c r="AB134" s="280"/>
      <c r="AC134" s="280"/>
      <c r="AD134" s="280"/>
      <c r="AE134" s="280"/>
      <c r="AF134" s="280" t="s">
        <v>1101</v>
      </c>
      <c r="AG134" s="280"/>
      <c r="AH134" s="280"/>
      <c r="AI134" s="280"/>
      <c r="AJ134" s="280"/>
      <c r="AK134" s="234">
        <v>4</v>
      </c>
      <c r="AL134" s="234" t="s">
        <v>272</v>
      </c>
      <c r="AM134" s="234">
        <v>0.1</v>
      </c>
      <c r="AN134" s="234"/>
      <c r="AO134" s="234">
        <v>0</v>
      </c>
      <c r="AP134" s="234">
        <v>0</v>
      </c>
      <c r="AQ134" s="234"/>
      <c r="AR134" s="234" t="s">
        <v>447</v>
      </c>
      <c r="AS134" s="234"/>
      <c r="AT134" s="234"/>
      <c r="AU134" s="234" t="s">
        <v>552</v>
      </c>
      <c r="AV134" s="234"/>
      <c r="AW134" s="234"/>
      <c r="AX134" s="234"/>
      <c r="AY134" s="234" t="b">
        <v>0</v>
      </c>
      <c r="AZ134" s="234">
        <v>44558.56322916667</v>
      </c>
      <c r="BA134" s="234">
        <v>44306.411493055559</v>
      </c>
      <c r="BB134" s="234">
        <v>44435</v>
      </c>
    </row>
    <row r="135" spans="1:54" x14ac:dyDescent="0.25">
      <c r="A135" s="234" t="s">
        <v>1103</v>
      </c>
      <c r="B135" s="234" t="s">
        <v>482</v>
      </c>
      <c r="C135" s="235" t="s">
        <v>437</v>
      </c>
      <c r="D135" s="235" t="s">
        <v>1103</v>
      </c>
      <c r="E135" s="234" t="s">
        <v>1098</v>
      </c>
      <c r="F135" s="234" t="s">
        <v>1104</v>
      </c>
      <c r="G135" s="234" t="s">
        <v>836</v>
      </c>
      <c r="H135" s="234" t="s">
        <v>1105</v>
      </c>
      <c r="I135" s="234" t="s">
        <v>678</v>
      </c>
      <c r="J135" s="236">
        <v>293</v>
      </c>
      <c r="K135" s="129">
        <v>0.03</v>
      </c>
      <c r="L135" s="103">
        <v>1</v>
      </c>
      <c r="M135" s="237">
        <v>1929</v>
      </c>
      <c r="N135" s="236">
        <v>2190</v>
      </c>
      <c r="O135" s="103">
        <v>6000</v>
      </c>
      <c r="P135" s="234">
        <v>6000</v>
      </c>
      <c r="Q135" s="236">
        <v>18</v>
      </c>
      <c r="R135" s="236"/>
      <c r="S135" s="238">
        <v>66</v>
      </c>
      <c r="T135" s="238">
        <v>66</v>
      </c>
      <c r="U135" s="103">
        <v>2</v>
      </c>
      <c r="V135" s="234" t="s">
        <v>547</v>
      </c>
      <c r="W135" s="103">
        <v>60</v>
      </c>
      <c r="X135" s="234" t="s">
        <v>56</v>
      </c>
      <c r="Y135" s="234" t="s">
        <v>443</v>
      </c>
      <c r="Z135" s="280"/>
      <c r="AA135" s="280"/>
      <c r="AB135" s="280"/>
      <c r="AC135" s="280"/>
      <c r="AD135" s="280"/>
      <c r="AE135" s="280"/>
      <c r="AF135" s="280"/>
      <c r="AG135" s="280"/>
      <c r="AH135" s="280"/>
      <c r="AI135" s="280"/>
      <c r="AJ135" s="280"/>
      <c r="AK135" s="234">
        <v>3</v>
      </c>
      <c r="AL135" s="234" t="s">
        <v>272</v>
      </c>
      <c r="AM135" s="234"/>
      <c r="AN135" s="234">
        <v>0</v>
      </c>
      <c r="AO135" s="234">
        <v>0</v>
      </c>
      <c r="AP135" s="234">
        <v>0</v>
      </c>
      <c r="AQ135" s="234">
        <v>0.101471334348047</v>
      </c>
      <c r="AR135" s="234" t="s">
        <v>447</v>
      </c>
      <c r="AS135" s="234">
        <v>1</v>
      </c>
      <c r="AT135" s="234">
        <v>89.42</v>
      </c>
      <c r="AU135" s="234" t="s">
        <v>552</v>
      </c>
      <c r="AV135" s="234"/>
      <c r="AW135" s="234"/>
      <c r="AX135" s="234"/>
      <c r="AY135" s="234" t="b">
        <v>0</v>
      </c>
      <c r="AZ135" s="234">
        <v>44558.56322916667</v>
      </c>
      <c r="BA135" s="234">
        <v>44306.41369212963</v>
      </c>
      <c r="BB135" s="234">
        <v>44435</v>
      </c>
    </row>
    <row r="136" spans="1:54" x14ac:dyDescent="0.25">
      <c r="A136" s="234" t="s">
        <v>1106</v>
      </c>
      <c r="B136" s="234" t="s">
        <v>482</v>
      </c>
      <c r="C136" s="235" t="s">
        <v>437</v>
      </c>
      <c r="D136" s="235" t="s">
        <v>1106</v>
      </c>
      <c r="E136" s="234" t="s">
        <v>1098</v>
      </c>
      <c r="F136" s="234" t="s">
        <v>1107</v>
      </c>
      <c r="G136" s="234" t="s">
        <v>836</v>
      </c>
      <c r="H136" s="234" t="s">
        <v>1105</v>
      </c>
      <c r="I136" s="234" t="s">
        <v>678</v>
      </c>
      <c r="J136" s="236">
        <v>293</v>
      </c>
      <c r="K136" s="129">
        <v>0.03</v>
      </c>
      <c r="L136" s="103">
        <v>1</v>
      </c>
      <c r="M136" s="237">
        <v>1929</v>
      </c>
      <c r="N136" s="236">
        <v>4253</v>
      </c>
      <c r="O136" s="103">
        <v>6000</v>
      </c>
      <c r="P136" s="234">
        <v>6000</v>
      </c>
      <c r="Q136" s="236">
        <v>12</v>
      </c>
      <c r="R136" s="236">
        <v>30</v>
      </c>
      <c r="S136" s="238">
        <v>66</v>
      </c>
      <c r="T136" s="238">
        <v>66</v>
      </c>
      <c r="U136" s="103">
        <v>1.5</v>
      </c>
      <c r="V136" s="234" t="s">
        <v>547</v>
      </c>
      <c r="W136" s="103">
        <v>60</v>
      </c>
      <c r="X136" s="234" t="s">
        <v>56</v>
      </c>
      <c r="Y136" s="234" t="s">
        <v>443</v>
      </c>
      <c r="Z136" s="280"/>
      <c r="AA136" s="280"/>
      <c r="AB136" s="280"/>
      <c r="AC136" s="280"/>
      <c r="AD136" s="280"/>
      <c r="AE136" s="280"/>
      <c r="AF136" s="280"/>
      <c r="AG136" s="280"/>
      <c r="AH136" s="280"/>
      <c r="AI136" s="280"/>
      <c r="AJ136" s="280"/>
      <c r="AK136" s="234">
        <v>1.2</v>
      </c>
      <c r="AL136" s="234" t="s">
        <v>272</v>
      </c>
      <c r="AM136" s="234"/>
      <c r="AN136" s="234">
        <v>0</v>
      </c>
      <c r="AO136" s="234">
        <v>0</v>
      </c>
      <c r="AP136" s="234">
        <v>0</v>
      </c>
      <c r="AQ136" s="234">
        <v>0.101977035817854</v>
      </c>
      <c r="AR136" s="234" t="s">
        <v>447</v>
      </c>
      <c r="AS136" s="234">
        <v>1</v>
      </c>
      <c r="AT136" s="234">
        <v>83.92</v>
      </c>
      <c r="AU136" s="234" t="s">
        <v>552</v>
      </c>
      <c r="AV136" s="234"/>
      <c r="AW136" s="234"/>
      <c r="AX136" s="234"/>
      <c r="AY136" s="234" t="b">
        <v>0</v>
      </c>
      <c r="AZ136" s="234">
        <v>44558.563240740739</v>
      </c>
      <c r="BA136" s="234">
        <v>44306.414652777778</v>
      </c>
      <c r="BB136" s="234">
        <v>44435</v>
      </c>
    </row>
    <row r="137" spans="1:54" x14ac:dyDescent="0.25">
      <c r="A137" s="234" t="s">
        <v>1108</v>
      </c>
      <c r="B137" s="234" t="s">
        <v>456</v>
      </c>
      <c r="C137" s="235" t="s">
        <v>437</v>
      </c>
      <c r="D137" s="235" t="s">
        <v>1108</v>
      </c>
      <c r="E137" s="234" t="s">
        <v>1098</v>
      </c>
      <c r="F137" s="234" t="s">
        <v>1109</v>
      </c>
      <c r="G137" s="234"/>
      <c r="H137" s="234"/>
      <c r="I137" s="234" t="s">
        <v>678</v>
      </c>
      <c r="J137" s="236"/>
      <c r="K137" s="129"/>
      <c r="L137" s="103"/>
      <c r="M137" s="237"/>
      <c r="N137" s="236"/>
      <c r="O137" s="103">
        <v>4000</v>
      </c>
      <c r="P137" s="234"/>
      <c r="Q137" s="236"/>
      <c r="R137" s="236"/>
      <c r="S137" s="238"/>
      <c r="T137" s="238"/>
      <c r="U137" s="103"/>
      <c r="V137" s="234" t="s">
        <v>547</v>
      </c>
      <c r="W137" s="103"/>
      <c r="X137" s="234" t="s">
        <v>56</v>
      </c>
      <c r="Y137" s="234" t="s">
        <v>443</v>
      </c>
      <c r="Z137" s="280" t="s">
        <v>1100</v>
      </c>
      <c r="AA137" s="280"/>
      <c r="AB137" s="280"/>
      <c r="AC137" s="280"/>
      <c r="AD137" s="280"/>
      <c r="AE137" s="280"/>
      <c r="AF137" s="280" t="s">
        <v>1101</v>
      </c>
      <c r="AG137" s="280"/>
      <c r="AH137" s="280"/>
      <c r="AI137" s="280"/>
      <c r="AJ137" s="280"/>
      <c r="AK137" s="234">
        <v>1</v>
      </c>
      <c r="AL137" s="234" t="s">
        <v>272</v>
      </c>
      <c r="AM137" s="234">
        <v>0.1</v>
      </c>
      <c r="AN137" s="234"/>
      <c r="AO137" s="234">
        <v>0</v>
      </c>
      <c r="AP137" s="234">
        <v>0</v>
      </c>
      <c r="AQ137" s="234"/>
      <c r="AR137" s="234" t="s">
        <v>447</v>
      </c>
      <c r="AS137" s="234"/>
      <c r="AT137" s="234"/>
      <c r="AU137" s="234" t="s">
        <v>552</v>
      </c>
      <c r="AV137" s="234"/>
      <c r="AW137" s="234"/>
      <c r="AX137" s="234"/>
      <c r="AY137" s="234" t="b">
        <v>0</v>
      </c>
      <c r="AZ137" s="234">
        <v>44558.563240740739</v>
      </c>
      <c r="BA137" s="234">
        <v>44306.415937500002</v>
      </c>
      <c r="BB137" s="234">
        <v>44435</v>
      </c>
    </row>
    <row r="138" spans="1:54" x14ac:dyDescent="0.25">
      <c r="A138" s="234" t="s">
        <v>1110</v>
      </c>
      <c r="B138" s="234" t="s">
        <v>456</v>
      </c>
      <c r="C138" s="235" t="s">
        <v>437</v>
      </c>
      <c r="D138" s="235" t="s">
        <v>1110</v>
      </c>
      <c r="E138" s="234" t="s">
        <v>1098</v>
      </c>
      <c r="F138" s="234" t="s">
        <v>1111</v>
      </c>
      <c r="G138" s="234"/>
      <c r="H138" s="234"/>
      <c r="I138" s="234" t="s">
        <v>678</v>
      </c>
      <c r="J138" s="236"/>
      <c r="K138" s="129"/>
      <c r="L138" s="103"/>
      <c r="M138" s="237"/>
      <c r="N138" s="236"/>
      <c r="O138" s="103">
        <v>6000</v>
      </c>
      <c r="P138" s="234"/>
      <c r="Q138" s="236"/>
      <c r="R138" s="236"/>
      <c r="S138" s="238"/>
      <c r="T138" s="238"/>
      <c r="U138" s="103"/>
      <c r="V138" s="234" t="s">
        <v>547</v>
      </c>
      <c r="W138" s="103"/>
      <c r="X138" s="234" t="s">
        <v>56</v>
      </c>
      <c r="Y138" s="234" t="s">
        <v>443</v>
      </c>
      <c r="Z138" s="280" t="s">
        <v>1100</v>
      </c>
      <c r="AA138" s="280"/>
      <c r="AB138" s="280"/>
      <c r="AC138" s="280"/>
      <c r="AD138" s="280"/>
      <c r="AE138" s="280"/>
      <c r="AF138" s="280" t="s">
        <v>1101</v>
      </c>
      <c r="AG138" s="280"/>
      <c r="AH138" s="280"/>
      <c r="AI138" s="280"/>
      <c r="AJ138" s="280"/>
      <c r="AK138" s="234">
        <v>1</v>
      </c>
      <c r="AL138" s="234" t="s">
        <v>272</v>
      </c>
      <c r="AM138" s="234">
        <v>0.1</v>
      </c>
      <c r="AN138" s="234"/>
      <c r="AO138" s="234">
        <v>0</v>
      </c>
      <c r="AP138" s="234">
        <v>0</v>
      </c>
      <c r="AQ138" s="234"/>
      <c r="AR138" s="234" t="s">
        <v>447</v>
      </c>
      <c r="AS138" s="234"/>
      <c r="AT138" s="234"/>
      <c r="AU138" s="234" t="s">
        <v>552</v>
      </c>
      <c r="AV138" s="234"/>
      <c r="AW138" s="234"/>
      <c r="AX138" s="234"/>
      <c r="AY138" s="234" t="b">
        <v>0</v>
      </c>
      <c r="AZ138" s="234">
        <v>44558.563240740739</v>
      </c>
      <c r="BA138" s="234">
        <v>44306.417685185188</v>
      </c>
      <c r="BB138" s="234">
        <v>44435</v>
      </c>
    </row>
    <row r="139" spans="1:54" x14ac:dyDescent="0.25">
      <c r="A139" s="234" t="s">
        <v>1112</v>
      </c>
      <c r="B139" s="234" t="s">
        <v>482</v>
      </c>
      <c r="C139" s="235" t="s">
        <v>437</v>
      </c>
      <c r="D139" s="235" t="s">
        <v>1112</v>
      </c>
      <c r="E139" s="234" t="s">
        <v>1098</v>
      </c>
      <c r="F139" s="234" t="s">
        <v>1113</v>
      </c>
      <c r="G139" s="234" t="s">
        <v>836</v>
      </c>
      <c r="H139" s="234" t="s">
        <v>1105</v>
      </c>
      <c r="I139" s="234" t="s">
        <v>678</v>
      </c>
      <c r="J139" s="236">
        <v>88</v>
      </c>
      <c r="K139" s="129">
        <v>0.03</v>
      </c>
      <c r="L139" s="103">
        <v>4</v>
      </c>
      <c r="M139" s="237">
        <v>1499</v>
      </c>
      <c r="N139" s="236">
        <v>732</v>
      </c>
      <c r="O139" s="103">
        <v>4000</v>
      </c>
      <c r="P139" s="234">
        <v>4000</v>
      </c>
      <c r="Q139" s="236">
        <v>16</v>
      </c>
      <c r="R139" s="236">
        <v>20</v>
      </c>
      <c r="S139" s="238">
        <v>42</v>
      </c>
      <c r="T139" s="238">
        <v>8</v>
      </c>
      <c r="U139" s="103">
        <v>2</v>
      </c>
      <c r="V139" s="234" t="s">
        <v>547</v>
      </c>
      <c r="W139" s="103">
        <v>60</v>
      </c>
      <c r="X139" s="234" t="s">
        <v>56</v>
      </c>
      <c r="Y139" s="234" t="s">
        <v>443</v>
      </c>
      <c r="Z139" s="280"/>
      <c r="AA139" s="280"/>
      <c r="AB139" s="280"/>
      <c r="AC139" s="280"/>
      <c r="AD139" s="280"/>
      <c r="AE139" s="280"/>
      <c r="AF139" s="280"/>
      <c r="AG139" s="280"/>
      <c r="AH139" s="280"/>
      <c r="AI139" s="280"/>
      <c r="AJ139" s="280"/>
      <c r="AK139" s="234">
        <v>1</v>
      </c>
      <c r="AL139" s="234" t="s">
        <v>272</v>
      </c>
      <c r="AM139" s="234"/>
      <c r="AN139" s="234">
        <v>0</v>
      </c>
      <c r="AO139" s="234">
        <v>0</v>
      </c>
      <c r="AP139" s="234">
        <v>0</v>
      </c>
      <c r="AQ139" s="234">
        <v>0.10650787993981201</v>
      </c>
      <c r="AR139" s="234" t="s">
        <v>447</v>
      </c>
      <c r="AS139" s="234">
        <v>0</v>
      </c>
      <c r="AT139" s="234">
        <v>89.3</v>
      </c>
      <c r="AU139" s="234" t="s">
        <v>552</v>
      </c>
      <c r="AV139" s="234"/>
      <c r="AW139" s="234"/>
      <c r="AX139" s="234"/>
      <c r="AY139" s="234" t="b">
        <v>0</v>
      </c>
      <c r="AZ139" s="234">
        <v>44558.563252314816</v>
      </c>
      <c r="BA139" s="234">
        <v>44306.41851851852</v>
      </c>
      <c r="BB139" s="234">
        <v>44435</v>
      </c>
    </row>
    <row r="140" spans="1:54" x14ac:dyDescent="0.25">
      <c r="A140" s="234" t="s">
        <v>1114</v>
      </c>
      <c r="B140" s="234" t="s">
        <v>482</v>
      </c>
      <c r="C140" s="235" t="s">
        <v>437</v>
      </c>
      <c r="D140" s="235" t="s">
        <v>1114</v>
      </c>
      <c r="E140" s="234" t="s">
        <v>1098</v>
      </c>
      <c r="F140" s="234" t="s">
        <v>1115</v>
      </c>
      <c r="G140" s="234" t="s">
        <v>836</v>
      </c>
      <c r="H140" s="234" t="s">
        <v>1105</v>
      </c>
      <c r="I140" s="234" t="s">
        <v>678</v>
      </c>
      <c r="J140" s="236">
        <v>369</v>
      </c>
      <c r="K140" s="129">
        <v>0.03</v>
      </c>
      <c r="L140" s="103">
        <v>1</v>
      </c>
      <c r="M140" s="237">
        <v>2362</v>
      </c>
      <c r="N140" s="236">
        <v>5022</v>
      </c>
      <c r="O140" s="103">
        <v>6000</v>
      </c>
      <c r="P140" s="234">
        <v>6000</v>
      </c>
      <c r="Q140" s="236">
        <v>10</v>
      </c>
      <c r="R140" s="236">
        <v>30</v>
      </c>
      <c r="S140" s="238">
        <v>96</v>
      </c>
      <c r="T140" s="238">
        <v>96</v>
      </c>
      <c r="U140" s="103">
        <v>1.5</v>
      </c>
      <c r="V140" s="234" t="s">
        <v>547</v>
      </c>
      <c r="W140" s="103">
        <v>60</v>
      </c>
      <c r="X140" s="234" t="s">
        <v>56</v>
      </c>
      <c r="Y140" s="234" t="s">
        <v>443</v>
      </c>
      <c r="Z140" s="280"/>
      <c r="AA140" s="280"/>
      <c r="AB140" s="280"/>
      <c r="AC140" s="280"/>
      <c r="AD140" s="280"/>
      <c r="AE140" s="280"/>
      <c r="AF140" s="280"/>
      <c r="AG140" s="280"/>
      <c r="AH140" s="280"/>
      <c r="AI140" s="280"/>
      <c r="AJ140" s="280"/>
      <c r="AK140" s="234">
        <v>1</v>
      </c>
      <c r="AL140" s="234" t="s">
        <v>272</v>
      </c>
      <c r="AM140" s="234"/>
      <c r="AN140" s="234">
        <v>0</v>
      </c>
      <c r="AO140" s="234">
        <v>0</v>
      </c>
      <c r="AP140" s="234">
        <v>0</v>
      </c>
      <c r="AQ140" s="234">
        <v>9.9561927518916807E-2</v>
      </c>
      <c r="AR140" s="234" t="s">
        <v>447</v>
      </c>
      <c r="AS140" s="234">
        <v>0</v>
      </c>
      <c r="AT140" s="234">
        <v>84.55</v>
      </c>
      <c r="AU140" s="234" t="s">
        <v>552</v>
      </c>
      <c r="AV140" s="234"/>
      <c r="AW140" s="234"/>
      <c r="AX140" s="234"/>
      <c r="AY140" s="234" t="b">
        <v>0</v>
      </c>
      <c r="AZ140" s="234">
        <v>44558.563067129631</v>
      </c>
      <c r="BA140" s="234">
        <v>44306.419363425928</v>
      </c>
      <c r="BB140" s="234">
        <v>44435</v>
      </c>
    </row>
    <row r="141" spans="1:54" x14ac:dyDescent="0.25">
      <c r="A141" s="234" t="s">
        <v>1116</v>
      </c>
      <c r="B141" s="234" t="s">
        <v>482</v>
      </c>
      <c r="C141" s="235" t="s">
        <v>437</v>
      </c>
      <c r="D141" s="235" t="s">
        <v>1116</v>
      </c>
      <c r="E141" s="234" t="s">
        <v>1098</v>
      </c>
      <c r="F141" s="234" t="s">
        <v>1117</v>
      </c>
      <c r="G141" s="234" t="s">
        <v>836</v>
      </c>
      <c r="H141" s="234" t="s">
        <v>1105</v>
      </c>
      <c r="I141" s="234" t="s">
        <v>678</v>
      </c>
      <c r="J141" s="236">
        <v>142</v>
      </c>
      <c r="K141" s="129">
        <v>0.03</v>
      </c>
      <c r="L141" s="103">
        <v>2</v>
      </c>
      <c r="M141" s="237">
        <v>1005</v>
      </c>
      <c r="N141" s="236">
        <v>1620</v>
      </c>
      <c r="O141" s="103">
        <v>4000</v>
      </c>
      <c r="P141" s="234">
        <v>4000</v>
      </c>
      <c r="Q141" s="236">
        <v>14</v>
      </c>
      <c r="R141" s="236">
        <v>20</v>
      </c>
      <c r="S141" s="238">
        <v>56</v>
      </c>
      <c r="T141" s="238">
        <v>12</v>
      </c>
      <c r="U141" s="103">
        <v>2.2000000000000002</v>
      </c>
      <c r="V141" s="234" t="s">
        <v>547</v>
      </c>
      <c r="W141" s="103">
        <v>60</v>
      </c>
      <c r="X141" s="234" t="s">
        <v>56</v>
      </c>
      <c r="Y141" s="234" t="s">
        <v>443</v>
      </c>
      <c r="Z141" s="280"/>
      <c r="AA141" s="280"/>
      <c r="AB141" s="280"/>
      <c r="AC141" s="280"/>
      <c r="AD141" s="280"/>
      <c r="AE141" s="280"/>
      <c r="AF141" s="280"/>
      <c r="AG141" s="280"/>
      <c r="AH141" s="280"/>
      <c r="AI141" s="280"/>
      <c r="AJ141" s="280"/>
      <c r="AK141" s="234">
        <v>1</v>
      </c>
      <c r="AL141" s="234" t="s">
        <v>272</v>
      </c>
      <c r="AM141" s="234"/>
      <c r="AN141" s="234">
        <v>0</v>
      </c>
      <c r="AO141" s="234">
        <v>0</v>
      </c>
      <c r="AP141" s="234">
        <v>0</v>
      </c>
      <c r="AQ141" s="234">
        <v>0.10141071718648501</v>
      </c>
      <c r="AR141" s="234" t="s">
        <v>447</v>
      </c>
      <c r="AS141" s="234">
        <v>0</v>
      </c>
      <c r="AT141" s="234">
        <v>87.29</v>
      </c>
      <c r="AU141" s="234" t="s">
        <v>552</v>
      </c>
      <c r="AV141" s="234"/>
      <c r="AW141" s="234"/>
      <c r="AX141" s="234"/>
      <c r="AY141" s="234" t="b">
        <v>0</v>
      </c>
      <c r="AZ141" s="234">
        <v>44558.563078703701</v>
      </c>
      <c r="BA141" s="234">
        <v>44306.422488425924</v>
      </c>
      <c r="BB141" s="234">
        <v>44435</v>
      </c>
    </row>
    <row r="142" spans="1:54" x14ac:dyDescent="0.25">
      <c r="A142" s="234" t="s">
        <v>1118</v>
      </c>
      <c r="B142" s="234" t="s">
        <v>482</v>
      </c>
      <c r="C142" s="235" t="s">
        <v>437</v>
      </c>
      <c r="D142" s="235" t="s">
        <v>1118</v>
      </c>
      <c r="E142" s="234" t="s">
        <v>1098</v>
      </c>
      <c r="F142" s="234" t="s">
        <v>1119</v>
      </c>
      <c r="G142" s="234" t="s">
        <v>836</v>
      </c>
      <c r="H142" s="234" t="s">
        <v>1105</v>
      </c>
      <c r="I142" s="234" t="s">
        <v>678</v>
      </c>
      <c r="J142" s="236">
        <v>121</v>
      </c>
      <c r="K142" s="129">
        <v>0.03</v>
      </c>
      <c r="L142" s="103">
        <v>2</v>
      </c>
      <c r="M142" s="237">
        <v>1849</v>
      </c>
      <c r="N142" s="236">
        <v>972</v>
      </c>
      <c r="O142" s="103">
        <v>6000</v>
      </c>
      <c r="P142" s="234">
        <v>6000</v>
      </c>
      <c r="Q142" s="236">
        <v>22</v>
      </c>
      <c r="R142" s="236">
        <v>30</v>
      </c>
      <c r="S142" s="238">
        <v>40</v>
      </c>
      <c r="T142" s="238">
        <v>16</v>
      </c>
      <c r="U142" s="103">
        <v>2.2000000000000002</v>
      </c>
      <c r="V142" s="234" t="s">
        <v>547</v>
      </c>
      <c r="W142" s="103">
        <v>60</v>
      </c>
      <c r="X142" s="234" t="s">
        <v>56</v>
      </c>
      <c r="Y142" s="234" t="s">
        <v>443</v>
      </c>
      <c r="Z142" s="280"/>
      <c r="AA142" s="280"/>
      <c r="AB142" s="280"/>
      <c r="AC142" s="280"/>
      <c r="AD142" s="280"/>
      <c r="AE142" s="280"/>
      <c r="AF142" s="280"/>
      <c r="AG142" s="280"/>
      <c r="AH142" s="280"/>
      <c r="AI142" s="280"/>
      <c r="AJ142" s="280"/>
      <c r="AK142" s="234">
        <v>1</v>
      </c>
      <c r="AL142" s="234" t="s">
        <v>272</v>
      </c>
      <c r="AM142" s="234"/>
      <c r="AN142" s="234">
        <v>0</v>
      </c>
      <c r="AO142" s="234">
        <v>0</v>
      </c>
      <c r="AP142" s="234">
        <v>0</v>
      </c>
      <c r="AQ142" s="234">
        <v>0.104621696235668</v>
      </c>
      <c r="AR142" s="234" t="s">
        <v>447</v>
      </c>
      <c r="AS142" s="234">
        <v>1</v>
      </c>
      <c r="AT142" s="234">
        <v>90.18</v>
      </c>
      <c r="AU142" s="234" t="s">
        <v>552</v>
      </c>
      <c r="AV142" s="234"/>
      <c r="AW142" s="234"/>
      <c r="AX142" s="234"/>
      <c r="AY142" s="234" t="b">
        <v>0</v>
      </c>
      <c r="AZ142" s="234">
        <v>44558.563078703701</v>
      </c>
      <c r="BA142" s="234">
        <v>44306.423657407409</v>
      </c>
      <c r="BB142" s="234">
        <v>44435</v>
      </c>
    </row>
    <row r="143" spans="1:54" x14ac:dyDescent="0.25">
      <c r="A143" s="234" t="s">
        <v>1120</v>
      </c>
      <c r="B143" s="234" t="s">
        <v>456</v>
      </c>
      <c r="C143" s="235" t="s">
        <v>437</v>
      </c>
      <c r="D143" s="235" t="s">
        <v>1120</v>
      </c>
      <c r="E143" s="234" t="s">
        <v>1098</v>
      </c>
      <c r="F143" s="234" t="s">
        <v>1121</v>
      </c>
      <c r="G143" s="234"/>
      <c r="H143" s="234"/>
      <c r="I143" s="234" t="s">
        <v>678</v>
      </c>
      <c r="J143" s="236"/>
      <c r="K143" s="129"/>
      <c r="L143" s="103"/>
      <c r="M143" s="237"/>
      <c r="N143" s="236"/>
      <c r="O143" s="103">
        <v>4000</v>
      </c>
      <c r="P143" s="234"/>
      <c r="Q143" s="236"/>
      <c r="R143" s="236"/>
      <c r="S143" s="238"/>
      <c r="T143" s="238"/>
      <c r="U143" s="103"/>
      <c r="V143" s="234" t="s">
        <v>547</v>
      </c>
      <c r="W143" s="103"/>
      <c r="X143" s="234" t="s">
        <v>56</v>
      </c>
      <c r="Y143" s="234" t="s">
        <v>443</v>
      </c>
      <c r="Z143" s="280" t="s">
        <v>1100</v>
      </c>
      <c r="AA143" s="280"/>
      <c r="AB143" s="280"/>
      <c r="AC143" s="280"/>
      <c r="AD143" s="280"/>
      <c r="AE143" s="280"/>
      <c r="AF143" s="280" t="s">
        <v>1101</v>
      </c>
      <c r="AG143" s="280"/>
      <c r="AH143" s="280"/>
      <c r="AI143" s="280"/>
      <c r="AJ143" s="280"/>
      <c r="AK143" s="234">
        <v>1</v>
      </c>
      <c r="AL143" s="234" t="s">
        <v>272</v>
      </c>
      <c r="AM143" s="234">
        <v>0.1</v>
      </c>
      <c r="AN143" s="234"/>
      <c r="AO143" s="234">
        <v>0</v>
      </c>
      <c r="AP143" s="234">
        <v>0</v>
      </c>
      <c r="AQ143" s="234"/>
      <c r="AR143" s="234" t="s">
        <v>447</v>
      </c>
      <c r="AS143" s="234"/>
      <c r="AT143" s="234"/>
      <c r="AU143" s="234" t="s">
        <v>552</v>
      </c>
      <c r="AV143" s="234"/>
      <c r="AW143" s="234"/>
      <c r="AX143" s="234"/>
      <c r="AY143" s="234" t="b">
        <v>0</v>
      </c>
      <c r="AZ143" s="234">
        <v>44558.563078703701</v>
      </c>
      <c r="BA143" s="234">
        <v>44306.424699074072</v>
      </c>
      <c r="BB143" s="234">
        <v>44435</v>
      </c>
    </row>
    <row r="144" spans="1:54" x14ac:dyDescent="0.25">
      <c r="A144" s="234" t="s">
        <v>1122</v>
      </c>
      <c r="B144" s="234" t="s">
        <v>482</v>
      </c>
      <c r="C144" s="235" t="s">
        <v>437</v>
      </c>
      <c r="D144" s="235" t="s">
        <v>1122</v>
      </c>
      <c r="E144" s="234" t="s">
        <v>1098</v>
      </c>
      <c r="F144" s="234" t="s">
        <v>1123</v>
      </c>
      <c r="G144" s="234" t="s">
        <v>836</v>
      </c>
      <c r="H144" s="234" t="s">
        <v>1105</v>
      </c>
      <c r="I144" s="234" t="s">
        <v>678</v>
      </c>
      <c r="J144" s="236">
        <v>53</v>
      </c>
      <c r="K144" s="129">
        <v>0.03</v>
      </c>
      <c r="L144" s="103">
        <v>6</v>
      </c>
      <c r="M144" s="237">
        <v>1388</v>
      </c>
      <c r="N144" s="236">
        <v>370</v>
      </c>
      <c r="O144" s="103">
        <v>4000</v>
      </c>
      <c r="P144" s="234">
        <v>4000</v>
      </c>
      <c r="Q144" s="236">
        <v>20</v>
      </c>
      <c r="R144" s="236">
        <v>20</v>
      </c>
      <c r="S144" s="238">
        <v>15</v>
      </c>
      <c r="T144" s="238">
        <v>10</v>
      </c>
      <c r="U144" s="103">
        <v>2.2000000000000002</v>
      </c>
      <c r="V144" s="234" t="s">
        <v>547</v>
      </c>
      <c r="W144" s="103">
        <v>60</v>
      </c>
      <c r="X144" s="234" t="s">
        <v>56</v>
      </c>
      <c r="Y144" s="234" t="s">
        <v>443</v>
      </c>
      <c r="Z144" s="280"/>
      <c r="AA144" s="280"/>
      <c r="AB144" s="280"/>
      <c r="AC144" s="280"/>
      <c r="AD144" s="280"/>
      <c r="AE144" s="280"/>
      <c r="AF144" s="280"/>
      <c r="AG144" s="280"/>
      <c r="AH144" s="280"/>
      <c r="AI144" s="280"/>
      <c r="AJ144" s="280"/>
      <c r="AK144" s="234">
        <v>1</v>
      </c>
      <c r="AL144" s="234" t="s">
        <v>272</v>
      </c>
      <c r="AM144" s="234"/>
      <c r="AN144" s="234">
        <v>0</v>
      </c>
      <c r="AO144" s="234">
        <v>0</v>
      </c>
      <c r="AP144" s="234">
        <v>0</v>
      </c>
      <c r="AQ144" s="234">
        <v>0.13100717905405401</v>
      </c>
      <c r="AR144" s="234" t="s">
        <v>447</v>
      </c>
      <c r="AS144" s="234">
        <v>0</v>
      </c>
      <c r="AT144" s="234">
        <v>90.68</v>
      </c>
      <c r="AU144" s="234" t="s">
        <v>552</v>
      </c>
      <c r="AV144" s="234"/>
      <c r="AW144" s="234"/>
      <c r="AX144" s="234"/>
      <c r="AY144" s="234" t="b">
        <v>0</v>
      </c>
      <c r="AZ144" s="234">
        <v>44558.563090277778</v>
      </c>
      <c r="BA144" s="234">
        <v>44306.430173611108</v>
      </c>
      <c r="BB144" s="234">
        <v>44435</v>
      </c>
    </row>
    <row r="145" spans="1:54" x14ac:dyDescent="0.25">
      <c r="A145" s="234" t="s">
        <v>1124</v>
      </c>
      <c r="B145" s="234" t="s">
        <v>482</v>
      </c>
      <c r="C145" s="235" t="s">
        <v>437</v>
      </c>
      <c r="D145" s="235" t="s">
        <v>1124</v>
      </c>
      <c r="E145" s="234" t="s">
        <v>1098</v>
      </c>
      <c r="F145" s="234" t="s">
        <v>1125</v>
      </c>
      <c r="G145" s="234" t="s">
        <v>836</v>
      </c>
      <c r="H145" s="234" t="s">
        <v>1105</v>
      </c>
      <c r="I145" s="234" t="s">
        <v>678</v>
      </c>
      <c r="J145" s="236">
        <v>160</v>
      </c>
      <c r="K145" s="129">
        <v>0.03</v>
      </c>
      <c r="L145" s="103">
        <v>4</v>
      </c>
      <c r="M145" s="237">
        <v>1499</v>
      </c>
      <c r="N145" s="236">
        <v>856</v>
      </c>
      <c r="O145" s="103">
        <v>4000</v>
      </c>
      <c r="P145" s="234">
        <v>4000</v>
      </c>
      <c r="Q145" s="236">
        <v>15</v>
      </c>
      <c r="R145" s="236">
        <v>20</v>
      </c>
      <c r="S145" s="238">
        <v>16</v>
      </c>
      <c r="T145" s="238">
        <v>40</v>
      </c>
      <c r="U145" s="103">
        <v>2.2000000000000002</v>
      </c>
      <c r="V145" s="234" t="s">
        <v>547</v>
      </c>
      <c r="W145" s="103">
        <v>50</v>
      </c>
      <c r="X145" s="234" t="s">
        <v>56</v>
      </c>
      <c r="Y145" s="234" t="s">
        <v>443</v>
      </c>
      <c r="Z145" s="280"/>
      <c r="AA145" s="280"/>
      <c r="AB145" s="280"/>
      <c r="AC145" s="280"/>
      <c r="AD145" s="280"/>
      <c r="AE145" s="280"/>
      <c r="AF145" s="280"/>
      <c r="AG145" s="280"/>
      <c r="AH145" s="280"/>
      <c r="AI145" s="280"/>
      <c r="AJ145" s="280"/>
      <c r="AK145" s="234">
        <v>1</v>
      </c>
      <c r="AL145" s="234" t="s">
        <v>272</v>
      </c>
      <c r="AM145" s="234"/>
      <c r="AN145" s="234">
        <v>0</v>
      </c>
      <c r="AO145" s="234">
        <v>0</v>
      </c>
      <c r="AP145" s="234">
        <v>0</v>
      </c>
      <c r="AQ145" s="234">
        <v>0.104115209167779</v>
      </c>
      <c r="AR145" s="234" t="s">
        <v>447</v>
      </c>
      <c r="AS145" s="234">
        <v>0</v>
      </c>
      <c r="AT145" s="234">
        <v>87.41</v>
      </c>
      <c r="AU145" s="234" t="s">
        <v>552</v>
      </c>
      <c r="AV145" s="234"/>
      <c r="AW145" s="234"/>
      <c r="AX145" s="234"/>
      <c r="AY145" s="234" t="b">
        <v>0</v>
      </c>
      <c r="AZ145" s="234">
        <v>44558.563090277778</v>
      </c>
      <c r="BA145" s="234">
        <v>44306.432847222219</v>
      </c>
      <c r="BB145" s="234">
        <v>44435</v>
      </c>
    </row>
    <row r="146" spans="1:54" x14ac:dyDescent="0.25">
      <c r="A146" s="234" t="s">
        <v>1126</v>
      </c>
      <c r="B146" s="234" t="s">
        <v>482</v>
      </c>
      <c r="C146" s="235" t="s">
        <v>437</v>
      </c>
      <c r="D146" s="235" t="s">
        <v>1126</v>
      </c>
      <c r="E146" s="234" t="s">
        <v>1098</v>
      </c>
      <c r="F146" s="234" t="s">
        <v>1127</v>
      </c>
      <c r="G146" s="234" t="s">
        <v>544</v>
      </c>
      <c r="H146" s="234" t="s">
        <v>473</v>
      </c>
      <c r="I146" s="234" t="s">
        <v>678</v>
      </c>
      <c r="J146" s="236">
        <v>284</v>
      </c>
      <c r="K146" s="129">
        <v>0.03</v>
      </c>
      <c r="L146" s="103">
        <v>1</v>
      </c>
      <c r="M146" s="237">
        <v>2536</v>
      </c>
      <c r="N146" s="236">
        <v>5640</v>
      </c>
      <c r="O146" s="103">
        <v>4000</v>
      </c>
      <c r="P146" s="234">
        <v>4000</v>
      </c>
      <c r="Q146" s="236">
        <v>12</v>
      </c>
      <c r="R146" s="236">
        <v>0</v>
      </c>
      <c r="S146" s="238">
        <v>72.5</v>
      </c>
      <c r="T146" s="238">
        <v>72.5</v>
      </c>
      <c r="U146" s="103">
        <v>3.5</v>
      </c>
      <c r="V146" s="234" t="s">
        <v>547</v>
      </c>
      <c r="W146" s="103"/>
      <c r="X146" s="234" t="s">
        <v>56</v>
      </c>
      <c r="Y146" s="234" t="s">
        <v>443</v>
      </c>
      <c r="Z146" s="280"/>
      <c r="AA146" s="280"/>
      <c r="AB146" s="280"/>
      <c r="AC146" s="280"/>
      <c r="AD146" s="280"/>
      <c r="AE146" s="280"/>
      <c r="AF146" s="280"/>
      <c r="AG146" s="280"/>
      <c r="AH146" s="280"/>
      <c r="AI146" s="280"/>
      <c r="AJ146" s="280"/>
      <c r="AK146" s="234">
        <v>1</v>
      </c>
      <c r="AL146" s="234" t="s">
        <v>272</v>
      </c>
      <c r="AM146" s="234"/>
      <c r="AN146" s="234">
        <v>0</v>
      </c>
      <c r="AO146" s="234">
        <v>0</v>
      </c>
      <c r="AP146" s="234">
        <v>0</v>
      </c>
      <c r="AQ146" s="234">
        <v>8.5610025686488497E-2</v>
      </c>
      <c r="AR146" s="234" t="s">
        <v>447</v>
      </c>
      <c r="AS146" s="234">
        <v>2</v>
      </c>
      <c r="AT146" s="234">
        <v>81.349999999999994</v>
      </c>
      <c r="AU146" s="234" t="s">
        <v>552</v>
      </c>
      <c r="AV146" s="234"/>
      <c r="AW146" s="234"/>
      <c r="AX146" s="234"/>
      <c r="AY146" s="234" t="b">
        <v>0</v>
      </c>
      <c r="AZ146" s="234">
        <v>44558.563090277778</v>
      </c>
      <c r="BA146" s="234">
        <v>44306.433912037035</v>
      </c>
      <c r="BB146" s="234">
        <v>44435</v>
      </c>
    </row>
    <row r="147" spans="1:54" x14ac:dyDescent="0.25">
      <c r="A147" s="234" t="s">
        <v>1128</v>
      </c>
      <c r="B147" s="234" t="s">
        <v>482</v>
      </c>
      <c r="C147" s="235" t="s">
        <v>1129</v>
      </c>
      <c r="D147" s="235" t="s">
        <v>1128</v>
      </c>
      <c r="E147" s="234" t="s">
        <v>1130</v>
      </c>
      <c r="F147" s="234" t="s">
        <v>1131</v>
      </c>
      <c r="G147" s="234" t="s">
        <v>534</v>
      </c>
      <c r="H147" s="234"/>
      <c r="I147" s="234" t="s">
        <v>574</v>
      </c>
      <c r="J147" s="236">
        <v>772</v>
      </c>
      <c r="K147" s="129">
        <v>0.05</v>
      </c>
      <c r="L147" s="103">
        <v>1</v>
      </c>
      <c r="M147" s="237">
        <v>9000</v>
      </c>
      <c r="N147" s="236">
        <v>13254</v>
      </c>
      <c r="O147" s="103">
        <v>6000</v>
      </c>
      <c r="P147" s="234">
        <v>6000</v>
      </c>
      <c r="Q147" s="236">
        <v>5</v>
      </c>
      <c r="R147" s="236">
        <v>35</v>
      </c>
      <c r="S147" s="238">
        <v>225</v>
      </c>
      <c r="T147" s="238">
        <v>178</v>
      </c>
      <c r="U147" s="103">
        <v>4</v>
      </c>
      <c r="V147" s="234" t="s">
        <v>451</v>
      </c>
      <c r="W147" s="103">
        <v>40</v>
      </c>
      <c r="X147" s="234" t="s">
        <v>56</v>
      </c>
      <c r="Y147" s="234" t="s">
        <v>443</v>
      </c>
      <c r="Z147" s="280"/>
      <c r="AA147" s="280" t="s">
        <v>1132</v>
      </c>
      <c r="AB147" s="280" t="s">
        <v>1133</v>
      </c>
      <c r="AC147" s="280"/>
      <c r="AD147" s="280" t="s">
        <v>1134</v>
      </c>
      <c r="AE147" s="280" t="s">
        <v>1135</v>
      </c>
      <c r="AF147" s="280" t="s">
        <v>1136</v>
      </c>
      <c r="AG147" s="280" t="s">
        <v>1137</v>
      </c>
      <c r="AH147" s="280" t="s">
        <v>1135</v>
      </c>
      <c r="AI147" s="280"/>
      <c r="AJ147" s="280"/>
      <c r="AK147" s="234">
        <v>3</v>
      </c>
      <c r="AL147" s="234" t="s">
        <v>272</v>
      </c>
      <c r="AM147" s="234">
        <v>0.12</v>
      </c>
      <c r="AN147" s="234">
        <v>0</v>
      </c>
      <c r="AO147" s="234">
        <v>0.19454353402746299</v>
      </c>
      <c r="AP147" s="234">
        <v>0</v>
      </c>
      <c r="AQ147" s="234">
        <v>0.06</v>
      </c>
      <c r="AR147" s="234" t="s">
        <v>447</v>
      </c>
      <c r="AS147" s="234">
        <v>1</v>
      </c>
      <c r="AT147" s="234"/>
      <c r="AU147" s="234" t="s">
        <v>552</v>
      </c>
      <c r="AV147" s="234">
        <v>1.0900000000000001</v>
      </c>
      <c r="AW147" s="234"/>
      <c r="AX147" s="234"/>
      <c r="AY147" s="234" t="b">
        <v>0</v>
      </c>
      <c r="AZ147" s="234">
        <v>44558.563101851854</v>
      </c>
      <c r="BA147" s="234">
        <v>44306.613113425927</v>
      </c>
      <c r="BB147" s="234">
        <v>44435</v>
      </c>
    </row>
    <row r="148" spans="1:54" x14ac:dyDescent="0.25">
      <c r="A148" s="234" t="s">
        <v>1138</v>
      </c>
      <c r="B148" s="234" t="s">
        <v>1139</v>
      </c>
      <c r="C148" s="235" t="s">
        <v>437</v>
      </c>
      <c r="D148" s="235" t="s">
        <v>1138</v>
      </c>
      <c r="E148" s="234" t="s">
        <v>1140</v>
      </c>
      <c r="F148" s="234" t="s">
        <v>1141</v>
      </c>
      <c r="G148" s="234"/>
      <c r="H148" s="234"/>
      <c r="I148" s="234" t="s">
        <v>1142</v>
      </c>
      <c r="J148" s="236"/>
      <c r="K148" s="129"/>
      <c r="L148" s="103"/>
      <c r="M148" s="237"/>
      <c r="N148" s="236"/>
      <c r="O148" s="103">
        <v>6000</v>
      </c>
      <c r="P148" s="234"/>
      <c r="Q148" s="236"/>
      <c r="R148" s="236"/>
      <c r="S148" s="238"/>
      <c r="T148" s="238"/>
      <c r="U148" s="103"/>
      <c r="V148" s="234" t="s">
        <v>451</v>
      </c>
      <c r="W148" s="103"/>
      <c r="X148" s="234" t="s">
        <v>56</v>
      </c>
      <c r="Y148" s="234" t="s">
        <v>443</v>
      </c>
      <c r="Z148" s="280" t="s">
        <v>1143</v>
      </c>
      <c r="AA148" s="280"/>
      <c r="AB148" s="280"/>
      <c r="AC148" s="280"/>
      <c r="AD148" s="280"/>
      <c r="AE148" s="280"/>
      <c r="AF148" s="280"/>
      <c r="AG148" s="280"/>
      <c r="AH148" s="280"/>
      <c r="AI148" s="280"/>
      <c r="AJ148" s="280"/>
      <c r="AK148" s="234">
        <v>15</v>
      </c>
      <c r="AL148" s="234" t="s">
        <v>272</v>
      </c>
      <c r="AM148" s="234">
        <v>0.1</v>
      </c>
      <c r="AN148" s="234"/>
      <c r="AO148" s="234">
        <v>0</v>
      </c>
      <c r="AP148" s="234">
        <v>0</v>
      </c>
      <c r="AQ148" s="234"/>
      <c r="AR148" s="234" t="s">
        <v>447</v>
      </c>
      <c r="AS148" s="234"/>
      <c r="AT148" s="234"/>
      <c r="AU148" s="234" t="s">
        <v>1144</v>
      </c>
      <c r="AV148" s="234"/>
      <c r="AW148" s="234"/>
      <c r="AX148" s="234"/>
      <c r="AY148" s="234" t="b">
        <v>0</v>
      </c>
      <c r="AZ148" s="234">
        <v>44566.642418981479</v>
      </c>
      <c r="BA148" s="234">
        <v>44306.618564814817</v>
      </c>
      <c r="BB148" s="234"/>
    </row>
    <row r="149" spans="1:54" x14ac:dyDescent="0.25">
      <c r="A149" s="234" t="s">
        <v>1145</v>
      </c>
      <c r="B149" s="234" t="s">
        <v>482</v>
      </c>
      <c r="C149" s="235" t="s">
        <v>437</v>
      </c>
      <c r="D149" s="235" t="s">
        <v>1145</v>
      </c>
      <c r="E149" s="234" t="s">
        <v>1146</v>
      </c>
      <c r="F149" s="234" t="s">
        <v>1147</v>
      </c>
      <c r="G149" s="234"/>
      <c r="H149" s="234" t="s">
        <v>1148</v>
      </c>
      <c r="I149" s="234" t="s">
        <v>1013</v>
      </c>
      <c r="J149" s="236"/>
      <c r="K149" s="129"/>
      <c r="L149" s="103"/>
      <c r="M149" s="237"/>
      <c r="N149" s="236">
        <v>6242</v>
      </c>
      <c r="O149" s="103">
        <v>13000</v>
      </c>
      <c r="P149" s="234"/>
      <c r="Q149" s="236"/>
      <c r="R149" s="236"/>
      <c r="S149" s="238"/>
      <c r="T149" s="238"/>
      <c r="U149" s="103"/>
      <c r="V149" s="234" t="s">
        <v>451</v>
      </c>
      <c r="W149" s="103"/>
      <c r="X149" s="234" t="s">
        <v>56</v>
      </c>
      <c r="Y149" s="234" t="s">
        <v>443</v>
      </c>
      <c r="Z149" s="280"/>
      <c r="AA149" s="280"/>
      <c r="AB149" s="280"/>
      <c r="AC149" s="280"/>
      <c r="AD149" s="280"/>
      <c r="AE149" s="280"/>
      <c r="AF149" s="280"/>
      <c r="AG149" s="280"/>
      <c r="AH149" s="280"/>
      <c r="AI149" s="280"/>
      <c r="AJ149" s="280"/>
      <c r="AK149" s="234">
        <v>4</v>
      </c>
      <c r="AL149" s="234" t="s">
        <v>272</v>
      </c>
      <c r="AM149" s="234">
        <v>0</v>
      </c>
      <c r="AN149" s="234"/>
      <c r="AO149" s="234">
        <v>0</v>
      </c>
      <c r="AP149" s="234">
        <v>0</v>
      </c>
      <c r="AQ149" s="234"/>
      <c r="AR149" s="234" t="s">
        <v>447</v>
      </c>
      <c r="AS149" s="234"/>
      <c r="AT149" s="234"/>
      <c r="AU149" s="234" t="s">
        <v>552</v>
      </c>
      <c r="AV149" s="234"/>
      <c r="AW149" s="234"/>
      <c r="AX149" s="234"/>
      <c r="AY149" s="234" t="b">
        <v>0</v>
      </c>
      <c r="AZ149" s="234">
        <v>44558.563101851854</v>
      </c>
      <c r="BA149" s="234">
        <v>44307.381539351853</v>
      </c>
      <c r="BB149" s="234">
        <v>44435</v>
      </c>
    </row>
    <row r="150" spans="1:54" x14ac:dyDescent="0.25">
      <c r="A150" s="234" t="s">
        <v>1149</v>
      </c>
      <c r="B150" s="234" t="s">
        <v>482</v>
      </c>
      <c r="C150" s="235" t="s">
        <v>1150</v>
      </c>
      <c r="D150" s="235" t="s">
        <v>1149</v>
      </c>
      <c r="E150" s="234" t="s">
        <v>1151</v>
      </c>
      <c r="F150" s="234" t="s">
        <v>1152</v>
      </c>
      <c r="G150" s="234" t="s">
        <v>534</v>
      </c>
      <c r="H150" s="234" t="s">
        <v>473</v>
      </c>
      <c r="I150" s="234" t="s">
        <v>574</v>
      </c>
      <c r="J150" s="236">
        <v>723</v>
      </c>
      <c r="K150" s="129">
        <v>0.03</v>
      </c>
      <c r="L150" s="103">
        <v>1</v>
      </c>
      <c r="M150" s="237">
        <v>7400</v>
      </c>
      <c r="N150" s="236">
        <v>12574</v>
      </c>
      <c r="O150" s="103">
        <v>2350</v>
      </c>
      <c r="P150" s="234">
        <v>7250</v>
      </c>
      <c r="Q150" s="236">
        <v>7</v>
      </c>
      <c r="R150" s="236">
        <v>35</v>
      </c>
      <c r="S150" s="238">
        <v>178</v>
      </c>
      <c r="T150" s="238">
        <v>154.69999999999999</v>
      </c>
      <c r="U150" s="103">
        <v>5</v>
      </c>
      <c r="V150" s="234" t="s">
        <v>547</v>
      </c>
      <c r="W150" s="103">
        <v>50</v>
      </c>
      <c r="X150" s="234" t="s">
        <v>56</v>
      </c>
      <c r="Y150" s="234" t="s">
        <v>443</v>
      </c>
      <c r="Z150" s="280" t="s">
        <v>1153</v>
      </c>
      <c r="AA150" s="280"/>
      <c r="AB150" s="280"/>
      <c r="AC150" s="280"/>
      <c r="AD150" s="280" t="s">
        <v>1154</v>
      </c>
      <c r="AE150" s="280"/>
      <c r="AF150" s="280"/>
      <c r="AG150" s="280" t="s">
        <v>1155</v>
      </c>
      <c r="AH150" s="280" t="s">
        <v>1156</v>
      </c>
      <c r="AI150" s="280"/>
      <c r="AJ150" s="280"/>
      <c r="AK150" s="234">
        <v>130</v>
      </c>
      <c r="AL150" s="234" t="s">
        <v>480</v>
      </c>
      <c r="AM150" s="234"/>
      <c r="AN150" s="234">
        <v>0.24</v>
      </c>
      <c r="AO150" s="234">
        <v>0</v>
      </c>
      <c r="AP150" s="234">
        <v>0</v>
      </c>
      <c r="AQ150" s="234"/>
      <c r="AR150" s="234" t="s">
        <v>447</v>
      </c>
      <c r="AS150" s="234">
        <v>3</v>
      </c>
      <c r="AT150" s="234"/>
      <c r="AU150" s="234" t="s">
        <v>490</v>
      </c>
      <c r="AV150" s="234">
        <v>0.96</v>
      </c>
      <c r="AW150" s="234">
        <v>0</v>
      </c>
      <c r="AX150" s="234"/>
      <c r="AY150" s="234" t="b">
        <v>0</v>
      </c>
      <c r="AZ150" s="234">
        <v>44617.454884259256</v>
      </c>
      <c r="BA150" s="234">
        <v>44307.627615740741</v>
      </c>
      <c r="BB150" s="234">
        <v>44617.454861111109</v>
      </c>
    </row>
    <row r="151" spans="1:54" x14ac:dyDescent="0.25">
      <c r="A151" s="234" t="s">
        <v>1157</v>
      </c>
      <c r="B151" s="234" t="s">
        <v>482</v>
      </c>
      <c r="C151" s="235" t="s">
        <v>1150</v>
      </c>
      <c r="D151" s="235" t="s">
        <v>1157</v>
      </c>
      <c r="E151" s="234" t="s">
        <v>1151</v>
      </c>
      <c r="F151" s="234" t="s">
        <v>1152</v>
      </c>
      <c r="G151" s="234" t="s">
        <v>534</v>
      </c>
      <c r="H151" s="234" t="s">
        <v>473</v>
      </c>
      <c r="I151" s="234" t="s">
        <v>574</v>
      </c>
      <c r="J151" s="236">
        <v>723</v>
      </c>
      <c r="K151" s="129">
        <v>0.03</v>
      </c>
      <c r="L151" s="103">
        <v>1</v>
      </c>
      <c r="M151" s="237">
        <v>7400</v>
      </c>
      <c r="N151" s="236">
        <v>12574</v>
      </c>
      <c r="O151" s="103">
        <v>1850</v>
      </c>
      <c r="P151" s="234">
        <v>5750</v>
      </c>
      <c r="Q151" s="236">
        <v>7</v>
      </c>
      <c r="R151" s="236">
        <v>35</v>
      </c>
      <c r="S151" s="238">
        <v>178</v>
      </c>
      <c r="T151" s="238">
        <v>154.69999999999999</v>
      </c>
      <c r="U151" s="103">
        <v>5</v>
      </c>
      <c r="V151" s="234" t="s">
        <v>547</v>
      </c>
      <c r="W151" s="103">
        <v>50</v>
      </c>
      <c r="X151" s="234" t="s">
        <v>56</v>
      </c>
      <c r="Y151" s="234" t="s">
        <v>443</v>
      </c>
      <c r="Z151" s="280" t="s">
        <v>1158</v>
      </c>
      <c r="AA151" s="280"/>
      <c r="AB151" s="280"/>
      <c r="AC151" s="280"/>
      <c r="AD151" s="280" t="s">
        <v>1154</v>
      </c>
      <c r="AE151" s="280"/>
      <c r="AF151" s="280"/>
      <c r="AG151" s="280" t="s">
        <v>1155</v>
      </c>
      <c r="AH151" s="280" t="s">
        <v>1156</v>
      </c>
      <c r="AI151" s="280"/>
      <c r="AJ151" s="280"/>
      <c r="AK151" s="234">
        <v>83</v>
      </c>
      <c r="AL151" s="234" t="s">
        <v>480</v>
      </c>
      <c r="AM151" s="234"/>
      <c r="AN151" s="234">
        <v>0.28000000000000003</v>
      </c>
      <c r="AO151" s="234">
        <v>0</v>
      </c>
      <c r="AP151" s="234">
        <v>0</v>
      </c>
      <c r="AQ151" s="234"/>
      <c r="AR151" s="234" t="s">
        <v>447</v>
      </c>
      <c r="AS151" s="234">
        <v>3</v>
      </c>
      <c r="AT151" s="234"/>
      <c r="AU151" s="234" t="s">
        <v>490</v>
      </c>
      <c r="AV151" s="234">
        <v>0.89</v>
      </c>
      <c r="AW151" s="234">
        <v>0</v>
      </c>
      <c r="AX151" s="234"/>
      <c r="AY151" s="234" t="b">
        <v>0</v>
      </c>
      <c r="AZ151" s="234">
        <v>44617.455000000002</v>
      </c>
      <c r="BA151" s="234">
        <v>44307.634212962963</v>
      </c>
      <c r="BB151" s="234">
        <v>44617.455000000002</v>
      </c>
    </row>
    <row r="152" spans="1:54" x14ac:dyDescent="0.25">
      <c r="A152" s="234" t="s">
        <v>1159</v>
      </c>
      <c r="B152" s="234" t="s">
        <v>482</v>
      </c>
      <c r="C152" s="235" t="s">
        <v>1150</v>
      </c>
      <c r="D152" s="235" t="s">
        <v>1159</v>
      </c>
      <c r="E152" s="234" t="s">
        <v>1151</v>
      </c>
      <c r="F152" s="234" t="s">
        <v>1152</v>
      </c>
      <c r="G152" s="234" t="s">
        <v>534</v>
      </c>
      <c r="H152" s="234" t="s">
        <v>473</v>
      </c>
      <c r="I152" s="234" t="s">
        <v>574</v>
      </c>
      <c r="J152" s="236">
        <v>723</v>
      </c>
      <c r="K152" s="129">
        <v>0.03</v>
      </c>
      <c r="L152" s="103">
        <v>1</v>
      </c>
      <c r="M152" s="237">
        <v>7400</v>
      </c>
      <c r="N152" s="236">
        <v>12574</v>
      </c>
      <c r="O152" s="103">
        <v>2350</v>
      </c>
      <c r="P152" s="234">
        <v>7250</v>
      </c>
      <c r="Q152" s="236">
        <v>7</v>
      </c>
      <c r="R152" s="236">
        <v>35</v>
      </c>
      <c r="S152" s="238">
        <v>178</v>
      </c>
      <c r="T152" s="238">
        <v>154.69999999999999</v>
      </c>
      <c r="U152" s="103">
        <v>5</v>
      </c>
      <c r="V152" s="234" t="s">
        <v>547</v>
      </c>
      <c r="W152" s="103">
        <v>50</v>
      </c>
      <c r="X152" s="234" t="s">
        <v>56</v>
      </c>
      <c r="Y152" s="234" t="s">
        <v>443</v>
      </c>
      <c r="Z152" s="280"/>
      <c r="AA152" s="280"/>
      <c r="AB152" s="280"/>
      <c r="AC152" s="280"/>
      <c r="AD152" s="280"/>
      <c r="AE152" s="280"/>
      <c r="AF152" s="280" t="s">
        <v>1160</v>
      </c>
      <c r="AG152" s="280"/>
      <c r="AH152" s="280"/>
      <c r="AI152" s="280"/>
      <c r="AJ152" s="280"/>
      <c r="AK152" s="234">
        <v>130</v>
      </c>
      <c r="AL152" s="234" t="s">
        <v>480</v>
      </c>
      <c r="AM152" s="234">
        <v>0.1</v>
      </c>
      <c r="AN152" s="234">
        <v>0.24</v>
      </c>
      <c r="AO152" s="234">
        <v>0</v>
      </c>
      <c r="AP152" s="234">
        <v>0</v>
      </c>
      <c r="AQ152" s="234"/>
      <c r="AR152" s="234" t="s">
        <v>463</v>
      </c>
      <c r="AS152" s="234">
        <v>3</v>
      </c>
      <c r="AT152" s="234">
        <v>72.150504325410793</v>
      </c>
      <c r="AU152" s="234" t="s">
        <v>490</v>
      </c>
      <c r="AV152" s="234">
        <v>1.4601405807912899</v>
      </c>
      <c r="AW152" s="234">
        <v>24.482312982999499</v>
      </c>
      <c r="AX152" s="234">
        <v>66.017711457750906</v>
      </c>
      <c r="AY152" s="234" t="b">
        <v>0</v>
      </c>
      <c r="AZ152" s="234">
        <v>44617.463425925926</v>
      </c>
      <c r="BA152" s="234">
        <v>44617.453692129631</v>
      </c>
      <c r="BB152" s="234">
        <v>44617.463425925926</v>
      </c>
    </row>
    <row r="153" spans="1:54" x14ac:dyDescent="0.25">
      <c r="A153" s="234" t="s">
        <v>1161</v>
      </c>
      <c r="B153" s="234" t="s">
        <v>482</v>
      </c>
      <c r="C153" s="235" t="s">
        <v>1150</v>
      </c>
      <c r="D153" s="235" t="s">
        <v>1161</v>
      </c>
      <c r="E153" s="234" t="s">
        <v>1151</v>
      </c>
      <c r="F153" s="234" t="s">
        <v>1152</v>
      </c>
      <c r="G153" s="234" t="s">
        <v>534</v>
      </c>
      <c r="H153" s="234" t="s">
        <v>473</v>
      </c>
      <c r="I153" s="234" t="s">
        <v>574</v>
      </c>
      <c r="J153" s="236">
        <v>723</v>
      </c>
      <c r="K153" s="129">
        <v>0.03</v>
      </c>
      <c r="L153" s="103">
        <v>1</v>
      </c>
      <c r="M153" s="237">
        <v>7400</v>
      </c>
      <c r="N153" s="236">
        <v>12574</v>
      </c>
      <c r="O153" s="103">
        <v>1850</v>
      </c>
      <c r="P153" s="234">
        <v>5750</v>
      </c>
      <c r="Q153" s="236">
        <v>7</v>
      </c>
      <c r="R153" s="236">
        <v>35</v>
      </c>
      <c r="S153" s="238">
        <v>178</v>
      </c>
      <c r="T153" s="238">
        <v>154.69999999999999</v>
      </c>
      <c r="U153" s="103">
        <v>5</v>
      </c>
      <c r="V153" s="234" t="s">
        <v>547</v>
      </c>
      <c r="W153" s="103">
        <v>50</v>
      </c>
      <c r="X153" s="234" t="s">
        <v>56</v>
      </c>
      <c r="Y153" s="234" t="s">
        <v>443</v>
      </c>
      <c r="Z153" s="280"/>
      <c r="AA153" s="280"/>
      <c r="AB153" s="280"/>
      <c r="AC153" s="280"/>
      <c r="AD153" s="280"/>
      <c r="AE153" s="280"/>
      <c r="AF153" s="280" t="s">
        <v>1160</v>
      </c>
      <c r="AG153" s="280"/>
      <c r="AH153" s="280"/>
      <c r="AI153" s="280"/>
      <c r="AJ153" s="280"/>
      <c r="AK153" s="234">
        <v>83</v>
      </c>
      <c r="AL153" s="234" t="s">
        <v>480</v>
      </c>
      <c r="AM153" s="234">
        <v>0.1</v>
      </c>
      <c r="AN153" s="234">
        <v>0.28000000000000003</v>
      </c>
      <c r="AO153" s="234">
        <v>0</v>
      </c>
      <c r="AP153" s="234">
        <v>0</v>
      </c>
      <c r="AQ153" s="234"/>
      <c r="AR153" s="234" t="s">
        <v>463</v>
      </c>
      <c r="AS153" s="234">
        <v>3</v>
      </c>
      <c r="AT153" s="234">
        <v>75.517607602533403</v>
      </c>
      <c r="AU153" s="234" t="s">
        <v>490</v>
      </c>
      <c r="AV153" s="234">
        <v>1.3636779906593299</v>
      </c>
      <c r="AW153" s="234">
        <v>25.873644419091001</v>
      </c>
      <c r="AX153" s="234">
        <v>62.830649525307798</v>
      </c>
      <c r="AY153" s="234" t="b">
        <v>0</v>
      </c>
      <c r="AZ153" s="234">
        <v>44617.464432870373</v>
      </c>
      <c r="BA153" s="234">
        <v>44617.45585648148</v>
      </c>
      <c r="BB153" s="234">
        <v>44617.464409722219</v>
      </c>
    </row>
    <row r="154" spans="1:54" x14ac:dyDescent="0.25">
      <c r="A154" s="234" t="s">
        <v>1162</v>
      </c>
      <c r="B154" s="234" t="s">
        <v>482</v>
      </c>
      <c r="C154" s="235" t="s">
        <v>437</v>
      </c>
      <c r="D154" s="235" t="s">
        <v>1162</v>
      </c>
      <c r="E154" s="234" t="s">
        <v>1163</v>
      </c>
      <c r="F154" s="234" t="s">
        <v>1164</v>
      </c>
      <c r="G154" s="234" t="s">
        <v>534</v>
      </c>
      <c r="H154" s="234"/>
      <c r="I154" s="234" t="s">
        <v>574</v>
      </c>
      <c r="J154" s="236">
        <v>637</v>
      </c>
      <c r="K154" s="129">
        <v>0.02</v>
      </c>
      <c r="L154" s="103">
        <v>1</v>
      </c>
      <c r="M154" s="237">
        <v>5000</v>
      </c>
      <c r="N154" s="236">
        <v>10770</v>
      </c>
      <c r="O154" s="103">
        <v>12000</v>
      </c>
      <c r="P154" s="234">
        <v>12000</v>
      </c>
      <c r="Q154" s="236">
        <v>7</v>
      </c>
      <c r="R154" s="236">
        <v>35</v>
      </c>
      <c r="S154" s="238">
        <v>200</v>
      </c>
      <c r="T154" s="238">
        <v>120</v>
      </c>
      <c r="U154" s="103">
        <v>5</v>
      </c>
      <c r="V154" s="234" t="s">
        <v>547</v>
      </c>
      <c r="W154" s="103">
        <v>70</v>
      </c>
      <c r="X154" s="234" t="s">
        <v>56</v>
      </c>
      <c r="Y154" s="234" t="s">
        <v>443</v>
      </c>
      <c r="Z154" s="280" t="s">
        <v>1165</v>
      </c>
      <c r="AA154" s="280"/>
      <c r="AB154" s="280"/>
      <c r="AC154" s="280"/>
      <c r="AD154" s="280" t="s">
        <v>1166</v>
      </c>
      <c r="AE154" s="280"/>
      <c r="AF154" s="280"/>
      <c r="AG154" s="280"/>
      <c r="AH154" s="280"/>
      <c r="AI154" s="280"/>
      <c r="AJ154" s="280"/>
      <c r="AK154" s="234">
        <v>5</v>
      </c>
      <c r="AL154" s="234" t="s">
        <v>272</v>
      </c>
      <c r="AM154" s="234">
        <v>0.1</v>
      </c>
      <c r="AN154" s="234">
        <v>0</v>
      </c>
      <c r="AO154" s="234">
        <v>0</v>
      </c>
      <c r="AP154" s="234">
        <v>0</v>
      </c>
      <c r="AQ154" s="234"/>
      <c r="AR154" s="234" t="s">
        <v>447</v>
      </c>
      <c r="AS154" s="234">
        <v>1</v>
      </c>
      <c r="AT154" s="234"/>
      <c r="AU154" s="234" t="s">
        <v>552</v>
      </c>
      <c r="AV154" s="234"/>
      <c r="AW154" s="234"/>
      <c r="AX154" s="234"/>
      <c r="AY154" s="234" t="b">
        <v>0</v>
      </c>
      <c r="AZ154" s="234">
        <v>44558.563113425924</v>
      </c>
      <c r="BA154" s="234">
        <v>44307.662048611113</v>
      </c>
      <c r="BB154" s="234">
        <v>44435</v>
      </c>
    </row>
    <row r="155" spans="1:54" x14ac:dyDescent="0.25">
      <c r="A155" s="234" t="s">
        <v>1167</v>
      </c>
      <c r="B155" s="234" t="s">
        <v>482</v>
      </c>
      <c r="C155" s="235" t="s">
        <v>437</v>
      </c>
      <c r="D155" s="235" t="s">
        <v>1167</v>
      </c>
      <c r="E155" s="234" t="s">
        <v>1168</v>
      </c>
      <c r="F155" s="234" t="s">
        <v>1169</v>
      </c>
      <c r="G155" s="234" t="s">
        <v>534</v>
      </c>
      <c r="H155" s="234"/>
      <c r="I155" s="234" t="s">
        <v>486</v>
      </c>
      <c r="J155" s="236">
        <v>747</v>
      </c>
      <c r="K155" s="129">
        <v>0.02</v>
      </c>
      <c r="L155" s="103">
        <v>1</v>
      </c>
      <c r="M155" s="237">
        <v>5500</v>
      </c>
      <c r="N155" s="236">
        <v>14575</v>
      </c>
      <c r="O155" s="103">
        <v>2000</v>
      </c>
      <c r="P155" s="234">
        <v>6000</v>
      </c>
      <c r="Q155" s="236">
        <v>7</v>
      </c>
      <c r="R155" s="236">
        <v>30</v>
      </c>
      <c r="S155" s="238">
        <v>360</v>
      </c>
      <c r="T155" s="238">
        <v>15</v>
      </c>
      <c r="U155" s="103">
        <v>4.25</v>
      </c>
      <c r="V155" s="234" t="s">
        <v>451</v>
      </c>
      <c r="W155" s="103">
        <v>70</v>
      </c>
      <c r="X155" s="234" t="s">
        <v>56</v>
      </c>
      <c r="Y155" s="234" t="s">
        <v>443</v>
      </c>
      <c r="Z155" s="280"/>
      <c r="AA155" s="280" t="s">
        <v>1170</v>
      </c>
      <c r="AB155" s="280" t="s">
        <v>1171</v>
      </c>
      <c r="AC155" s="280"/>
      <c r="AD155" s="280" t="s">
        <v>1172</v>
      </c>
      <c r="AE155" s="280"/>
      <c r="AF155" s="280"/>
      <c r="AG155" s="280"/>
      <c r="AH155" s="280"/>
      <c r="AI155" s="280"/>
      <c r="AJ155" s="280"/>
      <c r="AK155" s="234">
        <v>7</v>
      </c>
      <c r="AL155" s="234" t="s">
        <v>272</v>
      </c>
      <c r="AM155" s="234"/>
      <c r="AN155" s="234"/>
      <c r="AO155" s="234">
        <v>0</v>
      </c>
      <c r="AP155" s="234">
        <v>0</v>
      </c>
      <c r="AQ155" s="234"/>
      <c r="AR155" s="234" t="s">
        <v>447</v>
      </c>
      <c r="AS155" s="234">
        <v>0</v>
      </c>
      <c r="AT155" s="234"/>
      <c r="AU155" s="234" t="s">
        <v>552</v>
      </c>
      <c r="AV155" s="234"/>
      <c r="AW155" s="234"/>
      <c r="AX155" s="234"/>
      <c r="AY155" s="234" t="b">
        <v>0</v>
      </c>
      <c r="AZ155" s="234">
        <v>44558.563113425924</v>
      </c>
      <c r="BA155" s="234">
        <v>44308.348078703704</v>
      </c>
      <c r="BB155" s="234">
        <v>44435</v>
      </c>
    </row>
    <row r="156" spans="1:54" x14ac:dyDescent="0.25">
      <c r="A156" s="234" t="s">
        <v>1173</v>
      </c>
      <c r="B156" s="234" t="s">
        <v>482</v>
      </c>
      <c r="C156" s="235" t="s">
        <v>437</v>
      </c>
      <c r="D156" s="235" t="s">
        <v>1173</v>
      </c>
      <c r="E156" s="234" t="s">
        <v>1168</v>
      </c>
      <c r="F156" s="234" t="s">
        <v>1169</v>
      </c>
      <c r="G156" s="234" t="s">
        <v>534</v>
      </c>
      <c r="H156" s="234"/>
      <c r="I156" s="234" t="s">
        <v>486</v>
      </c>
      <c r="J156" s="236">
        <v>747</v>
      </c>
      <c r="K156" s="129">
        <v>0.02</v>
      </c>
      <c r="L156" s="103">
        <v>1</v>
      </c>
      <c r="M156" s="237">
        <v>5500</v>
      </c>
      <c r="N156" s="236">
        <v>14575</v>
      </c>
      <c r="O156" s="103">
        <v>2500</v>
      </c>
      <c r="P156" s="234">
        <v>2500</v>
      </c>
      <c r="Q156" s="236">
        <v>7</v>
      </c>
      <c r="R156" s="236">
        <v>30</v>
      </c>
      <c r="S156" s="238">
        <v>360</v>
      </c>
      <c r="T156" s="238">
        <v>15</v>
      </c>
      <c r="U156" s="103">
        <v>4.25</v>
      </c>
      <c r="V156" s="234" t="s">
        <v>451</v>
      </c>
      <c r="W156" s="103">
        <v>60</v>
      </c>
      <c r="X156" s="234" t="s">
        <v>56</v>
      </c>
      <c r="Y156" s="234" t="s">
        <v>443</v>
      </c>
      <c r="Z156" s="280"/>
      <c r="AA156" s="280" t="s">
        <v>1170</v>
      </c>
      <c r="AB156" s="280" t="s">
        <v>1174</v>
      </c>
      <c r="AC156" s="280"/>
      <c r="AD156" s="280" t="s">
        <v>1175</v>
      </c>
      <c r="AE156" s="280"/>
      <c r="AF156" s="280"/>
      <c r="AG156" s="280"/>
      <c r="AH156" s="280"/>
      <c r="AI156" s="280"/>
      <c r="AJ156" s="280"/>
      <c r="AK156" s="234">
        <v>8.6</v>
      </c>
      <c r="AL156" s="234" t="s">
        <v>272</v>
      </c>
      <c r="AM156" s="234"/>
      <c r="AN156" s="234"/>
      <c r="AO156" s="234">
        <v>0</v>
      </c>
      <c r="AP156" s="234">
        <v>0</v>
      </c>
      <c r="AQ156" s="234"/>
      <c r="AR156" s="234" t="s">
        <v>447</v>
      </c>
      <c r="AS156" s="234">
        <v>0</v>
      </c>
      <c r="AT156" s="234"/>
      <c r="AU156" s="234" t="s">
        <v>552</v>
      </c>
      <c r="AV156" s="234"/>
      <c r="AW156" s="234"/>
      <c r="AX156" s="234"/>
      <c r="AY156" s="234" t="b">
        <v>0</v>
      </c>
      <c r="AZ156" s="234">
        <v>44558.563125000001</v>
      </c>
      <c r="BA156" s="234">
        <v>44308.349004629628</v>
      </c>
      <c r="BB156" s="234">
        <v>44435</v>
      </c>
    </row>
    <row r="157" spans="1:54" x14ac:dyDescent="0.25">
      <c r="A157" s="234" t="s">
        <v>1176</v>
      </c>
      <c r="B157" s="234" t="s">
        <v>482</v>
      </c>
      <c r="C157" s="235" t="s">
        <v>437</v>
      </c>
      <c r="D157" s="235" t="s">
        <v>1176</v>
      </c>
      <c r="E157" s="234" t="s">
        <v>1168</v>
      </c>
      <c r="F157" s="234" t="s">
        <v>1169</v>
      </c>
      <c r="G157" s="234" t="s">
        <v>534</v>
      </c>
      <c r="H157" s="234"/>
      <c r="I157" s="234" t="s">
        <v>486</v>
      </c>
      <c r="J157" s="236">
        <v>747</v>
      </c>
      <c r="K157" s="129">
        <v>0.02</v>
      </c>
      <c r="L157" s="103">
        <v>1</v>
      </c>
      <c r="M157" s="237">
        <v>5500</v>
      </c>
      <c r="N157" s="236">
        <v>14575</v>
      </c>
      <c r="O157" s="103">
        <v>3000</v>
      </c>
      <c r="P157" s="234">
        <v>3000</v>
      </c>
      <c r="Q157" s="236">
        <v>7</v>
      </c>
      <c r="R157" s="236">
        <v>30</v>
      </c>
      <c r="S157" s="238">
        <v>360</v>
      </c>
      <c r="T157" s="238">
        <v>15</v>
      </c>
      <c r="U157" s="103">
        <v>4.25</v>
      </c>
      <c r="V157" s="234" t="s">
        <v>451</v>
      </c>
      <c r="W157" s="103">
        <v>70</v>
      </c>
      <c r="X157" s="234" t="s">
        <v>56</v>
      </c>
      <c r="Y157" s="234" t="s">
        <v>443</v>
      </c>
      <c r="Z157" s="280"/>
      <c r="AA157" s="280" t="s">
        <v>1170</v>
      </c>
      <c r="AB157" s="280" t="s">
        <v>1174</v>
      </c>
      <c r="AC157" s="280"/>
      <c r="AD157" s="280" t="s">
        <v>1172</v>
      </c>
      <c r="AE157" s="280"/>
      <c r="AF157" s="280"/>
      <c r="AG157" s="280"/>
      <c r="AH157" s="280"/>
      <c r="AI157" s="280"/>
      <c r="AJ157" s="280"/>
      <c r="AK157" s="234">
        <v>8.5</v>
      </c>
      <c r="AL157" s="234" t="s">
        <v>272</v>
      </c>
      <c r="AM157" s="234"/>
      <c r="AN157" s="234"/>
      <c r="AO157" s="234">
        <v>0</v>
      </c>
      <c r="AP157" s="234">
        <v>0</v>
      </c>
      <c r="AQ157" s="234"/>
      <c r="AR157" s="234" t="s">
        <v>447</v>
      </c>
      <c r="AS157" s="234">
        <v>0</v>
      </c>
      <c r="AT157" s="234"/>
      <c r="AU157" s="234" t="s">
        <v>552</v>
      </c>
      <c r="AV157" s="234"/>
      <c r="AW157" s="234"/>
      <c r="AX157" s="234"/>
      <c r="AY157" s="234" t="b">
        <v>0</v>
      </c>
      <c r="AZ157" s="234">
        <v>44558.563125000001</v>
      </c>
      <c r="BA157" s="234">
        <v>44308.349618055552</v>
      </c>
      <c r="BB157" s="234">
        <v>44435</v>
      </c>
    </row>
    <row r="158" spans="1:54" x14ac:dyDescent="0.25">
      <c r="A158" s="234" t="s">
        <v>1177</v>
      </c>
      <c r="B158" s="234" t="s">
        <v>482</v>
      </c>
      <c r="C158" s="235" t="s">
        <v>437</v>
      </c>
      <c r="D158" s="235" t="s">
        <v>1177</v>
      </c>
      <c r="E158" s="234" t="s">
        <v>1168</v>
      </c>
      <c r="F158" s="234" t="s">
        <v>1178</v>
      </c>
      <c r="G158" s="234" t="s">
        <v>534</v>
      </c>
      <c r="H158" s="234"/>
      <c r="I158" s="234" t="s">
        <v>486</v>
      </c>
      <c r="J158" s="236">
        <v>797</v>
      </c>
      <c r="K158" s="129">
        <v>0.02</v>
      </c>
      <c r="L158" s="103">
        <v>1</v>
      </c>
      <c r="M158" s="237">
        <v>5500</v>
      </c>
      <c r="N158" s="236">
        <v>15588</v>
      </c>
      <c r="O158" s="103">
        <v>2800</v>
      </c>
      <c r="P158" s="234">
        <v>2800</v>
      </c>
      <c r="Q158" s="236">
        <v>6</v>
      </c>
      <c r="R158" s="236">
        <v>30</v>
      </c>
      <c r="S158" s="238">
        <v>385</v>
      </c>
      <c r="T158" s="238">
        <v>15</v>
      </c>
      <c r="U158" s="103">
        <v>4</v>
      </c>
      <c r="V158" s="234" t="s">
        <v>451</v>
      </c>
      <c r="W158" s="103">
        <v>70</v>
      </c>
      <c r="X158" s="234" t="s">
        <v>56</v>
      </c>
      <c r="Y158" s="234" t="s">
        <v>443</v>
      </c>
      <c r="Z158" s="280"/>
      <c r="AA158" s="280" t="s">
        <v>1170</v>
      </c>
      <c r="AB158" s="280" t="s">
        <v>1179</v>
      </c>
      <c r="AC158" s="280"/>
      <c r="AD158" s="280" t="s">
        <v>1180</v>
      </c>
      <c r="AE158" s="280"/>
      <c r="AF158" s="280"/>
      <c r="AG158" s="280"/>
      <c r="AH158" s="280"/>
      <c r="AI158" s="280"/>
      <c r="AJ158" s="280"/>
      <c r="AK158" s="234">
        <v>4.2</v>
      </c>
      <c r="AL158" s="234" t="s">
        <v>272</v>
      </c>
      <c r="AM158" s="234"/>
      <c r="AN158" s="234"/>
      <c r="AO158" s="234">
        <v>0</v>
      </c>
      <c r="AP158" s="234">
        <v>0</v>
      </c>
      <c r="AQ158" s="234"/>
      <c r="AR158" s="234" t="s">
        <v>447</v>
      </c>
      <c r="AS158" s="234">
        <v>0</v>
      </c>
      <c r="AT158" s="234"/>
      <c r="AU158" s="234" t="s">
        <v>552</v>
      </c>
      <c r="AV158" s="234"/>
      <c r="AW158" s="234"/>
      <c r="AX158" s="234"/>
      <c r="AY158" s="234" t="b">
        <v>0</v>
      </c>
      <c r="AZ158" s="234">
        <v>44558.563125000001</v>
      </c>
      <c r="BA158" s="234">
        <v>44308.350185185183</v>
      </c>
      <c r="BB158" s="234">
        <v>44435</v>
      </c>
    </row>
    <row r="159" spans="1:54" x14ac:dyDescent="0.25">
      <c r="A159" s="234" t="s">
        <v>1181</v>
      </c>
      <c r="B159" s="234" t="s">
        <v>482</v>
      </c>
      <c r="C159" s="235" t="s">
        <v>1182</v>
      </c>
      <c r="D159" s="235" t="s">
        <v>1181</v>
      </c>
      <c r="E159" s="234" t="s">
        <v>1183</v>
      </c>
      <c r="F159" s="234" t="s">
        <v>1184</v>
      </c>
      <c r="G159" s="234" t="s">
        <v>534</v>
      </c>
      <c r="H159" s="234" t="s">
        <v>1185</v>
      </c>
      <c r="I159" s="234" t="s">
        <v>722</v>
      </c>
      <c r="J159" s="236">
        <v>730</v>
      </c>
      <c r="K159" s="129">
        <v>0.03</v>
      </c>
      <c r="L159" s="103">
        <v>1</v>
      </c>
      <c r="M159" s="237">
        <v>5500</v>
      </c>
      <c r="N159" s="236">
        <v>7898</v>
      </c>
      <c r="O159" s="103">
        <v>1174.8</v>
      </c>
      <c r="P159" s="234">
        <v>6100</v>
      </c>
      <c r="Q159" s="236">
        <v>8</v>
      </c>
      <c r="R159" s="236">
        <v>40</v>
      </c>
      <c r="S159" s="238">
        <v>249.7</v>
      </c>
      <c r="T159" s="238">
        <v>114</v>
      </c>
      <c r="U159" s="103">
        <v>7.5</v>
      </c>
      <c r="V159" s="234" t="s">
        <v>451</v>
      </c>
      <c r="W159" s="103">
        <v>50</v>
      </c>
      <c r="X159" s="234" t="s">
        <v>56</v>
      </c>
      <c r="Y159" s="234" t="s">
        <v>443</v>
      </c>
      <c r="Z159" s="280" t="s">
        <v>1186</v>
      </c>
      <c r="AA159" s="280" t="s">
        <v>1187</v>
      </c>
      <c r="AB159" s="280"/>
      <c r="AC159" s="280"/>
      <c r="AD159" s="280" t="s">
        <v>1188</v>
      </c>
      <c r="AE159" s="280"/>
      <c r="AF159" s="280"/>
      <c r="AG159" s="280" t="s">
        <v>1189</v>
      </c>
      <c r="AH159" s="280" t="s">
        <v>1190</v>
      </c>
      <c r="AI159" s="280"/>
      <c r="AJ159" s="280"/>
      <c r="AK159" s="234">
        <v>3000000</v>
      </c>
      <c r="AL159" s="234" t="s">
        <v>480</v>
      </c>
      <c r="AM159" s="234">
        <v>0.1</v>
      </c>
      <c r="AN159" s="234">
        <v>0.32</v>
      </c>
      <c r="AO159" s="234">
        <v>0</v>
      </c>
      <c r="AP159" s="234">
        <v>0</v>
      </c>
      <c r="AQ159" s="234"/>
      <c r="AR159" s="234" t="s">
        <v>447</v>
      </c>
      <c r="AS159" s="234">
        <v>2</v>
      </c>
      <c r="AT159" s="234">
        <v>69.900000000000006</v>
      </c>
      <c r="AU159" s="234" t="s">
        <v>1086</v>
      </c>
      <c r="AV159" s="234">
        <v>1.05</v>
      </c>
      <c r="AW159" s="234"/>
      <c r="AX159" s="234"/>
      <c r="AY159" s="234" t="b">
        <v>0</v>
      </c>
      <c r="AZ159" s="234">
        <v>44558.563136574077</v>
      </c>
      <c r="BA159" s="234">
        <v>44308.404432870368</v>
      </c>
      <c r="BB159" s="234">
        <v>44435</v>
      </c>
    </row>
    <row r="160" spans="1:54" x14ac:dyDescent="0.25">
      <c r="A160" s="234" t="s">
        <v>1191</v>
      </c>
      <c r="B160" s="234" t="s">
        <v>482</v>
      </c>
      <c r="C160" s="235" t="s">
        <v>1182</v>
      </c>
      <c r="D160" s="235" t="s">
        <v>1191</v>
      </c>
      <c r="E160" s="234" t="s">
        <v>1183</v>
      </c>
      <c r="F160" s="234" t="s">
        <v>1192</v>
      </c>
      <c r="G160" s="234" t="s">
        <v>534</v>
      </c>
      <c r="H160" s="234" t="s">
        <v>1185</v>
      </c>
      <c r="I160" s="234" t="s">
        <v>722</v>
      </c>
      <c r="J160" s="236">
        <v>740</v>
      </c>
      <c r="K160" s="129">
        <v>0.03</v>
      </c>
      <c r="L160" s="103">
        <v>1</v>
      </c>
      <c r="M160" s="237">
        <v>5500</v>
      </c>
      <c r="N160" s="236">
        <v>8011</v>
      </c>
      <c r="O160" s="103">
        <v>1174.8</v>
      </c>
      <c r="P160" s="234">
        <v>6100</v>
      </c>
      <c r="Q160" s="236">
        <v>8</v>
      </c>
      <c r="R160" s="236">
        <v>40</v>
      </c>
      <c r="S160" s="238">
        <v>253.9</v>
      </c>
      <c r="T160" s="238">
        <v>114.5</v>
      </c>
      <c r="U160" s="103">
        <v>7.5</v>
      </c>
      <c r="V160" s="234" t="s">
        <v>451</v>
      </c>
      <c r="W160" s="103">
        <v>50</v>
      </c>
      <c r="X160" s="234" t="s">
        <v>56</v>
      </c>
      <c r="Y160" s="234" t="s">
        <v>443</v>
      </c>
      <c r="Z160" s="280" t="s">
        <v>1193</v>
      </c>
      <c r="AA160" s="280" t="s">
        <v>1194</v>
      </c>
      <c r="AB160" s="280"/>
      <c r="AC160" s="280"/>
      <c r="AD160" s="280" t="s">
        <v>1195</v>
      </c>
      <c r="AE160" s="280"/>
      <c r="AF160" s="280"/>
      <c r="AG160" s="280" t="s">
        <v>1189</v>
      </c>
      <c r="AH160" s="280" t="s">
        <v>1196</v>
      </c>
      <c r="AI160" s="280"/>
      <c r="AJ160" s="280"/>
      <c r="AK160" s="234">
        <v>3000000</v>
      </c>
      <c r="AL160" s="234" t="s">
        <v>480</v>
      </c>
      <c r="AM160" s="234">
        <v>0.1</v>
      </c>
      <c r="AN160" s="234">
        <v>0.3</v>
      </c>
      <c r="AO160" s="234">
        <v>0</v>
      </c>
      <c r="AP160" s="234">
        <v>0</v>
      </c>
      <c r="AQ160" s="234"/>
      <c r="AR160" s="234" t="s">
        <v>447</v>
      </c>
      <c r="AS160" s="234">
        <v>2</v>
      </c>
      <c r="AT160" s="234">
        <v>70.8</v>
      </c>
      <c r="AU160" s="234" t="s">
        <v>1086</v>
      </c>
      <c r="AV160" s="234">
        <v>1.03</v>
      </c>
      <c r="AW160" s="234"/>
      <c r="AX160" s="234"/>
      <c r="AY160" s="234" t="b">
        <v>0</v>
      </c>
      <c r="AZ160" s="234">
        <v>44558.563136574077</v>
      </c>
      <c r="BA160" s="234">
        <v>44308.406226851854</v>
      </c>
      <c r="BB160" s="234">
        <v>44435</v>
      </c>
    </row>
    <row r="161" spans="1:54" x14ac:dyDescent="0.25">
      <c r="A161" s="234" t="s">
        <v>1197</v>
      </c>
      <c r="B161" s="234" t="s">
        <v>482</v>
      </c>
      <c r="C161" s="235" t="s">
        <v>437</v>
      </c>
      <c r="D161" s="235" t="s">
        <v>1197</v>
      </c>
      <c r="E161" s="234" t="s">
        <v>1198</v>
      </c>
      <c r="F161" s="234" t="s">
        <v>1199</v>
      </c>
      <c r="G161" s="234" t="s">
        <v>534</v>
      </c>
      <c r="H161" s="234" t="s">
        <v>473</v>
      </c>
      <c r="I161" s="234" t="s">
        <v>574</v>
      </c>
      <c r="J161" s="236">
        <v>597</v>
      </c>
      <c r="K161" s="129">
        <v>0.02</v>
      </c>
      <c r="L161" s="103">
        <v>1</v>
      </c>
      <c r="M161" s="237">
        <v>5500</v>
      </c>
      <c r="N161" s="236">
        <v>21862</v>
      </c>
      <c r="O161" s="103">
        <v>5000</v>
      </c>
      <c r="P161" s="234">
        <v>5000</v>
      </c>
      <c r="Q161" s="236">
        <v>5.5</v>
      </c>
      <c r="R161" s="236">
        <v>35</v>
      </c>
      <c r="S161" s="238">
        <v>200</v>
      </c>
      <c r="T161" s="238">
        <v>100</v>
      </c>
      <c r="U161" s="103">
        <v>5.5</v>
      </c>
      <c r="V161" s="234" t="s">
        <v>451</v>
      </c>
      <c r="W161" s="103">
        <v>70</v>
      </c>
      <c r="X161" s="234" t="s">
        <v>56</v>
      </c>
      <c r="Y161" s="234" t="s">
        <v>443</v>
      </c>
      <c r="Z161" s="280"/>
      <c r="AA161" s="280"/>
      <c r="AB161" s="280"/>
      <c r="AC161" s="280" t="s">
        <v>1200</v>
      </c>
      <c r="AD161" s="280" t="s">
        <v>1201</v>
      </c>
      <c r="AE161" s="280"/>
      <c r="AF161" s="280" t="s">
        <v>1202</v>
      </c>
      <c r="AG161" s="280"/>
      <c r="AH161" s="280"/>
      <c r="AI161" s="280"/>
      <c r="AJ161" s="280"/>
      <c r="AK161" s="234">
        <v>70</v>
      </c>
      <c r="AL161" s="234" t="s">
        <v>272</v>
      </c>
      <c r="AM161" s="234">
        <v>0.06</v>
      </c>
      <c r="AN161" s="234"/>
      <c r="AO161" s="234">
        <v>0</v>
      </c>
      <c r="AP161" s="234">
        <v>0</v>
      </c>
      <c r="AQ161" s="234"/>
      <c r="AR161" s="234" t="s">
        <v>447</v>
      </c>
      <c r="AS161" s="234">
        <v>1</v>
      </c>
      <c r="AT161" s="234"/>
      <c r="AU161" s="234" t="s">
        <v>490</v>
      </c>
      <c r="AV161" s="234"/>
      <c r="AW161" s="234"/>
      <c r="AX161" s="234"/>
      <c r="AY161" s="234" t="b">
        <v>0</v>
      </c>
      <c r="AZ161" s="234">
        <v>44558.563148148147</v>
      </c>
      <c r="BA161" s="234">
        <v>44312.458587962959</v>
      </c>
      <c r="BB161" s="234">
        <v>44435</v>
      </c>
    </row>
    <row r="162" spans="1:54" x14ac:dyDescent="0.25">
      <c r="A162" s="234" t="s">
        <v>1203</v>
      </c>
      <c r="B162" s="234" t="s">
        <v>456</v>
      </c>
      <c r="C162" s="235" t="s">
        <v>437</v>
      </c>
      <c r="D162" s="235" t="s">
        <v>1203</v>
      </c>
      <c r="E162" s="234" t="s">
        <v>1204</v>
      </c>
      <c r="F162" s="234" t="s">
        <v>1205</v>
      </c>
      <c r="G162" s="234" t="s">
        <v>908</v>
      </c>
      <c r="H162" s="234"/>
      <c r="I162" s="234" t="s">
        <v>486</v>
      </c>
      <c r="J162" s="236">
        <v>989.6</v>
      </c>
      <c r="K162" s="129">
        <v>0.05</v>
      </c>
      <c r="L162" s="103">
        <v>1</v>
      </c>
      <c r="M162" s="237">
        <v>4000</v>
      </c>
      <c r="N162" s="236">
        <v>214441</v>
      </c>
      <c r="O162" s="103">
        <v>2800</v>
      </c>
      <c r="P162" s="234"/>
      <c r="Q162" s="236">
        <v>0.5</v>
      </c>
      <c r="R162" s="236">
        <v>60</v>
      </c>
      <c r="S162" s="238">
        <v>315</v>
      </c>
      <c r="T162" s="238">
        <v>315</v>
      </c>
      <c r="U162" s="103">
        <v>1</v>
      </c>
      <c r="V162" s="234" t="s">
        <v>451</v>
      </c>
      <c r="W162" s="103">
        <v>250</v>
      </c>
      <c r="X162" s="234" t="s">
        <v>56</v>
      </c>
      <c r="Y162" s="234" t="s">
        <v>443</v>
      </c>
      <c r="Z162" s="280"/>
      <c r="AA162" s="280"/>
      <c r="AB162" s="280"/>
      <c r="AC162" s="280"/>
      <c r="AD162" s="280" t="s">
        <v>1206</v>
      </c>
      <c r="AE162" s="280"/>
      <c r="AF162" s="280" t="s">
        <v>1207</v>
      </c>
      <c r="AG162" s="280"/>
      <c r="AH162" s="280" t="s">
        <v>1208</v>
      </c>
      <c r="AI162" s="280"/>
      <c r="AJ162" s="280"/>
      <c r="AK162" s="234">
        <v>12</v>
      </c>
      <c r="AL162" s="234" t="s">
        <v>272</v>
      </c>
      <c r="AM162" s="234">
        <v>0.1</v>
      </c>
      <c r="AN162" s="234">
        <v>0.2</v>
      </c>
      <c r="AO162" s="234">
        <v>0</v>
      </c>
      <c r="AP162" s="234">
        <v>0</v>
      </c>
      <c r="AQ162" s="234">
        <v>3.1088582251839299E-2</v>
      </c>
      <c r="AR162" s="234" t="s">
        <v>447</v>
      </c>
      <c r="AS162" s="234">
        <v>0</v>
      </c>
      <c r="AT162" s="234"/>
      <c r="AU162" s="234" t="s">
        <v>552</v>
      </c>
      <c r="AV162" s="234"/>
      <c r="AW162" s="234"/>
      <c r="AX162" s="234"/>
      <c r="AY162" s="234" t="b">
        <v>0</v>
      </c>
      <c r="AZ162" s="234">
        <v>44558.563148148147</v>
      </c>
      <c r="BA162" s="234">
        <v>44312.503530092596</v>
      </c>
      <c r="BB162" s="234">
        <v>44435</v>
      </c>
    </row>
    <row r="163" spans="1:54" x14ac:dyDescent="0.25">
      <c r="A163" s="234" t="s">
        <v>1209</v>
      </c>
      <c r="B163" s="234" t="s">
        <v>456</v>
      </c>
      <c r="C163" s="235" t="s">
        <v>437</v>
      </c>
      <c r="D163" s="235" t="s">
        <v>1209</v>
      </c>
      <c r="E163" s="234" t="s">
        <v>1204</v>
      </c>
      <c r="F163" s="234" t="s">
        <v>1210</v>
      </c>
      <c r="G163" s="234" t="s">
        <v>908</v>
      </c>
      <c r="H163" s="234"/>
      <c r="I163" s="234" t="s">
        <v>486</v>
      </c>
      <c r="J163" s="236">
        <v>1005</v>
      </c>
      <c r="K163" s="129">
        <v>0.05</v>
      </c>
      <c r="L163" s="103">
        <v>1</v>
      </c>
      <c r="M163" s="237">
        <v>4000</v>
      </c>
      <c r="N163" s="236">
        <v>217148</v>
      </c>
      <c r="O163" s="103">
        <v>2600</v>
      </c>
      <c r="P163" s="234"/>
      <c r="Q163" s="236">
        <v>0.5</v>
      </c>
      <c r="R163" s="236">
        <v>60</v>
      </c>
      <c r="S163" s="238">
        <v>320</v>
      </c>
      <c r="T163" s="238">
        <v>320</v>
      </c>
      <c r="U163" s="103">
        <v>1</v>
      </c>
      <c r="V163" s="234" t="s">
        <v>451</v>
      </c>
      <c r="W163" s="103">
        <v>250</v>
      </c>
      <c r="X163" s="234" t="s">
        <v>56</v>
      </c>
      <c r="Y163" s="234" t="s">
        <v>443</v>
      </c>
      <c r="Z163" s="280" t="s">
        <v>1211</v>
      </c>
      <c r="AA163" s="280"/>
      <c r="AB163" s="280"/>
      <c r="AC163" s="280"/>
      <c r="AD163" s="280" t="s">
        <v>1212</v>
      </c>
      <c r="AE163" s="280" t="s">
        <v>1213</v>
      </c>
      <c r="AF163" s="280" t="s">
        <v>1214</v>
      </c>
      <c r="AG163" s="280"/>
      <c r="AH163" s="280" t="s">
        <v>1212</v>
      </c>
      <c r="AI163" s="280"/>
      <c r="AJ163" s="280"/>
      <c r="AK163" s="234">
        <v>12</v>
      </c>
      <c r="AL163" s="234" t="s">
        <v>272</v>
      </c>
      <c r="AM163" s="234">
        <v>0.1</v>
      </c>
      <c r="AN163" s="234">
        <v>0.21</v>
      </c>
      <c r="AO163" s="234">
        <v>0</v>
      </c>
      <c r="AP163" s="234">
        <v>0</v>
      </c>
      <c r="AQ163" s="234">
        <v>3.0701027256371999E-2</v>
      </c>
      <c r="AR163" s="234" t="s">
        <v>447</v>
      </c>
      <c r="AS163" s="234">
        <v>0</v>
      </c>
      <c r="AT163" s="234"/>
      <c r="AU163" s="234" t="s">
        <v>552</v>
      </c>
      <c r="AV163" s="234"/>
      <c r="AW163" s="234"/>
      <c r="AX163" s="234"/>
      <c r="AY163" s="234" t="b">
        <v>0</v>
      </c>
      <c r="AZ163" s="234">
        <v>44558.563148148147</v>
      </c>
      <c r="BA163" s="234">
        <v>44312.505810185183</v>
      </c>
      <c r="BB163" s="234">
        <v>44435</v>
      </c>
    </row>
    <row r="164" spans="1:54" x14ac:dyDescent="0.25">
      <c r="A164" s="234" t="s">
        <v>1215</v>
      </c>
      <c r="B164" s="234" t="s">
        <v>482</v>
      </c>
      <c r="C164" s="235" t="s">
        <v>437</v>
      </c>
      <c r="D164" s="235" t="s">
        <v>1215</v>
      </c>
      <c r="E164" s="234" t="s">
        <v>1216</v>
      </c>
      <c r="F164" s="234" t="s">
        <v>1217</v>
      </c>
      <c r="G164" s="234"/>
      <c r="H164" s="234"/>
      <c r="I164" s="234" t="s">
        <v>678</v>
      </c>
      <c r="J164" s="236"/>
      <c r="K164" s="129"/>
      <c r="L164" s="103"/>
      <c r="M164" s="237"/>
      <c r="N164" s="236"/>
      <c r="O164" s="103">
        <v>7000</v>
      </c>
      <c r="P164" s="234"/>
      <c r="Q164" s="236"/>
      <c r="R164" s="236"/>
      <c r="S164" s="238"/>
      <c r="T164" s="238"/>
      <c r="U164" s="103"/>
      <c r="V164" s="234" t="s">
        <v>451</v>
      </c>
      <c r="W164" s="103"/>
      <c r="X164" s="234" t="s">
        <v>56</v>
      </c>
      <c r="Y164" s="234" t="s">
        <v>443</v>
      </c>
      <c r="Z164" s="280"/>
      <c r="AA164" s="280"/>
      <c r="AB164" s="280"/>
      <c r="AC164" s="280"/>
      <c r="AD164" s="280"/>
      <c r="AE164" s="280"/>
      <c r="AF164" s="280"/>
      <c r="AG164" s="280"/>
      <c r="AH164" s="280"/>
      <c r="AI164" s="280"/>
      <c r="AJ164" s="280"/>
      <c r="AK164" s="234">
        <v>62</v>
      </c>
      <c r="AL164" s="234" t="s">
        <v>272</v>
      </c>
      <c r="AM164" s="234">
        <v>0</v>
      </c>
      <c r="AN164" s="234"/>
      <c r="AO164" s="234">
        <v>0</v>
      </c>
      <c r="AP164" s="234">
        <v>0</v>
      </c>
      <c r="AQ164" s="234"/>
      <c r="AR164" s="234" t="s">
        <v>447</v>
      </c>
      <c r="AS164" s="234"/>
      <c r="AT164" s="234"/>
      <c r="AU164" s="234" t="s">
        <v>552</v>
      </c>
      <c r="AV164" s="234"/>
      <c r="AW164" s="234"/>
      <c r="AX164" s="234"/>
      <c r="AY164" s="234" t="b">
        <v>0</v>
      </c>
      <c r="AZ164" s="234">
        <v>44558.563148148147</v>
      </c>
      <c r="BA164" s="234">
        <v>44313.694490740738</v>
      </c>
      <c r="BB164" s="234">
        <v>44435</v>
      </c>
    </row>
    <row r="165" spans="1:54" x14ac:dyDescent="0.25">
      <c r="A165" s="234" t="s">
        <v>1218</v>
      </c>
      <c r="B165" s="234" t="s">
        <v>482</v>
      </c>
      <c r="C165" s="235" t="s">
        <v>1219</v>
      </c>
      <c r="D165" s="235" t="s">
        <v>1218</v>
      </c>
      <c r="E165" s="234" t="s">
        <v>1220</v>
      </c>
      <c r="F165" s="234" t="s">
        <v>1221</v>
      </c>
      <c r="G165" s="234" t="s">
        <v>836</v>
      </c>
      <c r="H165" s="234" t="s">
        <v>798</v>
      </c>
      <c r="I165" s="234" t="s">
        <v>678</v>
      </c>
      <c r="J165" s="236">
        <v>276</v>
      </c>
      <c r="K165" s="129">
        <v>0.03</v>
      </c>
      <c r="L165" s="103">
        <v>2</v>
      </c>
      <c r="M165" s="237">
        <v>2855</v>
      </c>
      <c r="N165" s="236">
        <v>1145</v>
      </c>
      <c r="O165" s="103">
        <v>4880</v>
      </c>
      <c r="P165" s="234">
        <v>4880</v>
      </c>
      <c r="Q165" s="236">
        <v>20</v>
      </c>
      <c r="R165" s="236">
        <v>30</v>
      </c>
      <c r="S165" s="238">
        <v>77.900000000000006</v>
      </c>
      <c r="T165" s="238">
        <v>54.4</v>
      </c>
      <c r="U165" s="103">
        <v>3</v>
      </c>
      <c r="V165" s="234" t="s">
        <v>547</v>
      </c>
      <c r="W165" s="103">
        <v>50</v>
      </c>
      <c r="X165" s="234" t="s">
        <v>56</v>
      </c>
      <c r="Y165" s="234" t="s">
        <v>443</v>
      </c>
      <c r="Z165" s="280" t="s">
        <v>1222</v>
      </c>
      <c r="AA165" s="280"/>
      <c r="AB165" s="280" t="s">
        <v>1223</v>
      </c>
      <c r="AC165" s="280"/>
      <c r="AD165" s="280"/>
      <c r="AE165" s="280"/>
      <c r="AF165" s="280"/>
      <c r="AG165" s="280"/>
      <c r="AH165" s="280" t="s">
        <v>1224</v>
      </c>
      <c r="AI165" s="280"/>
      <c r="AJ165" s="280" t="s">
        <v>1225</v>
      </c>
      <c r="AK165" s="234">
        <v>1</v>
      </c>
      <c r="AL165" s="234" t="s">
        <v>272</v>
      </c>
      <c r="AM165" s="234">
        <v>0.1</v>
      </c>
      <c r="AN165" s="234">
        <v>0</v>
      </c>
      <c r="AO165" s="234">
        <v>0</v>
      </c>
      <c r="AP165" s="234">
        <v>0</v>
      </c>
      <c r="AQ165" s="234">
        <v>0.108465281348093</v>
      </c>
      <c r="AR165" s="234" t="s">
        <v>447</v>
      </c>
      <c r="AS165" s="234">
        <v>2</v>
      </c>
      <c r="AT165" s="234">
        <v>86.7</v>
      </c>
      <c r="AU165" s="234" t="s">
        <v>490</v>
      </c>
      <c r="AV165" s="234">
        <v>0.76</v>
      </c>
      <c r="AW165" s="234"/>
      <c r="AX165" s="234"/>
      <c r="AY165" s="234" t="b">
        <v>0</v>
      </c>
      <c r="AZ165" s="234">
        <v>44558.563159722224</v>
      </c>
      <c r="BA165" s="234">
        <v>44314.287592592591</v>
      </c>
      <c r="BB165" s="234">
        <v>44435</v>
      </c>
    </row>
    <row r="166" spans="1:54" x14ac:dyDescent="0.25">
      <c r="A166" s="234" t="s">
        <v>1226</v>
      </c>
      <c r="B166" s="234" t="s">
        <v>482</v>
      </c>
      <c r="C166" s="235" t="s">
        <v>1227</v>
      </c>
      <c r="D166" s="235" t="s">
        <v>1226</v>
      </c>
      <c r="E166" s="234" t="s">
        <v>1220</v>
      </c>
      <c r="F166" s="234" t="s">
        <v>1228</v>
      </c>
      <c r="G166" s="234" t="s">
        <v>836</v>
      </c>
      <c r="H166" s="234" t="s">
        <v>798</v>
      </c>
      <c r="I166" s="234" t="s">
        <v>678</v>
      </c>
      <c r="J166" s="236">
        <v>451</v>
      </c>
      <c r="K166" s="129">
        <v>0.03</v>
      </c>
      <c r="L166" s="103">
        <v>1</v>
      </c>
      <c r="M166" s="237">
        <v>2749</v>
      </c>
      <c r="N166" s="236">
        <v>1696</v>
      </c>
      <c r="O166" s="103">
        <v>4880</v>
      </c>
      <c r="P166" s="234">
        <v>4880</v>
      </c>
      <c r="Q166" s="236">
        <v>21</v>
      </c>
      <c r="R166" s="236">
        <v>30</v>
      </c>
      <c r="S166" s="238">
        <v>77.900000000000006</v>
      </c>
      <c r="T166" s="238">
        <v>64.400000000000006</v>
      </c>
      <c r="U166" s="103">
        <v>3</v>
      </c>
      <c r="V166" s="234" t="s">
        <v>547</v>
      </c>
      <c r="W166" s="103">
        <v>50</v>
      </c>
      <c r="X166" s="234" t="s">
        <v>56</v>
      </c>
      <c r="Y166" s="234" t="s">
        <v>443</v>
      </c>
      <c r="Z166" s="280" t="s">
        <v>1222</v>
      </c>
      <c r="AA166" s="280" t="s">
        <v>1229</v>
      </c>
      <c r="AB166" s="280" t="s">
        <v>1223</v>
      </c>
      <c r="AC166" s="280"/>
      <c r="AD166" s="280"/>
      <c r="AE166" s="280"/>
      <c r="AF166" s="280"/>
      <c r="AG166" s="280"/>
      <c r="AH166" s="280" t="s">
        <v>1230</v>
      </c>
      <c r="AI166" s="280"/>
      <c r="AJ166" s="280" t="s">
        <v>1225</v>
      </c>
      <c r="AK166" s="234">
        <v>2</v>
      </c>
      <c r="AL166" s="234" t="s">
        <v>272</v>
      </c>
      <c r="AM166" s="234">
        <v>0.1</v>
      </c>
      <c r="AN166" s="234">
        <v>0</v>
      </c>
      <c r="AO166" s="234">
        <v>0</v>
      </c>
      <c r="AP166" s="234">
        <v>0</v>
      </c>
      <c r="AQ166" s="234">
        <v>9.9992533890802801E-2</v>
      </c>
      <c r="AR166" s="234" t="s">
        <v>447</v>
      </c>
      <c r="AS166" s="234">
        <v>2</v>
      </c>
      <c r="AT166" s="234">
        <v>89.89</v>
      </c>
      <c r="AU166" s="234" t="s">
        <v>490</v>
      </c>
      <c r="AV166" s="234">
        <v>0.86</v>
      </c>
      <c r="AW166" s="234"/>
      <c r="AX166" s="234"/>
      <c r="AY166" s="234" t="b">
        <v>0</v>
      </c>
      <c r="AZ166" s="234">
        <v>44558.563159722224</v>
      </c>
      <c r="BA166" s="234">
        <v>44314.289074074077</v>
      </c>
      <c r="BB166" s="234">
        <v>44435</v>
      </c>
    </row>
    <row r="167" spans="1:54" x14ac:dyDescent="0.25">
      <c r="A167" s="234" t="s">
        <v>1231</v>
      </c>
      <c r="B167" s="234" t="s">
        <v>482</v>
      </c>
      <c r="C167" s="235" t="s">
        <v>1232</v>
      </c>
      <c r="D167" s="235" t="s">
        <v>1231</v>
      </c>
      <c r="E167" s="234" t="s">
        <v>1220</v>
      </c>
      <c r="F167" s="234" t="s">
        <v>1233</v>
      </c>
      <c r="G167" s="234" t="s">
        <v>836</v>
      </c>
      <c r="H167" s="234" t="s">
        <v>798</v>
      </c>
      <c r="I167" s="234" t="s">
        <v>678</v>
      </c>
      <c r="J167" s="236">
        <v>293</v>
      </c>
      <c r="K167" s="129">
        <v>0.03</v>
      </c>
      <c r="L167" s="103">
        <v>2</v>
      </c>
      <c r="M167" s="237">
        <v>2855</v>
      </c>
      <c r="N167" s="236">
        <v>1239</v>
      </c>
      <c r="O167" s="103">
        <v>4880</v>
      </c>
      <c r="P167" s="234">
        <v>4880</v>
      </c>
      <c r="Q167" s="236">
        <v>18</v>
      </c>
      <c r="R167" s="236">
        <v>30</v>
      </c>
      <c r="S167" s="238">
        <v>64.400000000000006</v>
      </c>
      <c r="T167" s="238">
        <v>37.9</v>
      </c>
      <c r="U167" s="103">
        <v>3</v>
      </c>
      <c r="V167" s="234" t="s">
        <v>547</v>
      </c>
      <c r="W167" s="103">
        <v>50</v>
      </c>
      <c r="X167" s="234" t="s">
        <v>56</v>
      </c>
      <c r="Y167" s="234" t="s">
        <v>443</v>
      </c>
      <c r="Z167" s="280" t="s">
        <v>1222</v>
      </c>
      <c r="AA167" s="280"/>
      <c r="AB167" s="280"/>
      <c r="AC167" s="280"/>
      <c r="AD167" s="280"/>
      <c r="AE167" s="280"/>
      <c r="AF167" s="280"/>
      <c r="AG167" s="280"/>
      <c r="AH167" s="280" t="s">
        <v>1234</v>
      </c>
      <c r="AI167" s="280"/>
      <c r="AJ167" s="280" t="s">
        <v>1225</v>
      </c>
      <c r="AK167" s="234">
        <v>1</v>
      </c>
      <c r="AL167" s="234" t="s">
        <v>272</v>
      </c>
      <c r="AM167" s="234">
        <v>0.1</v>
      </c>
      <c r="AN167" s="234">
        <v>0</v>
      </c>
      <c r="AO167" s="234">
        <v>0</v>
      </c>
      <c r="AP167" s="234">
        <v>0</v>
      </c>
      <c r="AQ167" s="234">
        <v>0.12028353234243799</v>
      </c>
      <c r="AR167" s="234" t="s">
        <v>447</v>
      </c>
      <c r="AS167" s="234">
        <v>2</v>
      </c>
      <c r="AT167" s="234">
        <v>86.95</v>
      </c>
      <c r="AU167" s="234" t="s">
        <v>490</v>
      </c>
      <c r="AV167" s="234">
        <v>0.77</v>
      </c>
      <c r="AW167" s="234"/>
      <c r="AX167" s="234"/>
      <c r="AY167" s="234" t="b">
        <v>0</v>
      </c>
      <c r="AZ167" s="234">
        <v>44558.563159722224</v>
      </c>
      <c r="BA167" s="234">
        <v>44314.289849537039</v>
      </c>
      <c r="BB167" s="234">
        <v>44435</v>
      </c>
    </row>
    <row r="168" spans="1:54" x14ac:dyDescent="0.25">
      <c r="A168" s="234" t="s">
        <v>1235</v>
      </c>
      <c r="B168" s="234" t="s">
        <v>482</v>
      </c>
      <c r="C168" s="235" t="s">
        <v>1236</v>
      </c>
      <c r="D168" s="235" t="s">
        <v>1235</v>
      </c>
      <c r="E168" s="234" t="s">
        <v>1220</v>
      </c>
      <c r="F168" s="234" t="s">
        <v>1237</v>
      </c>
      <c r="G168" s="234" t="s">
        <v>836</v>
      </c>
      <c r="H168" s="234" t="s">
        <v>798</v>
      </c>
      <c r="I168" s="234" t="s">
        <v>678</v>
      </c>
      <c r="J168" s="236">
        <v>471</v>
      </c>
      <c r="K168" s="129">
        <v>0.03</v>
      </c>
      <c r="L168" s="103">
        <v>1</v>
      </c>
      <c r="M168" s="237">
        <v>2749</v>
      </c>
      <c r="N168" s="236">
        <v>1805</v>
      </c>
      <c r="O168" s="103">
        <v>4880</v>
      </c>
      <c r="P168" s="234">
        <v>4880</v>
      </c>
      <c r="Q168" s="236">
        <v>18</v>
      </c>
      <c r="R168" s="236">
        <v>30</v>
      </c>
      <c r="S168" s="238">
        <v>77</v>
      </c>
      <c r="T168" s="238">
        <v>64.400000000000006</v>
      </c>
      <c r="U168" s="103">
        <v>3</v>
      </c>
      <c r="V168" s="234" t="s">
        <v>547</v>
      </c>
      <c r="W168" s="103">
        <v>50</v>
      </c>
      <c r="X168" s="234" t="s">
        <v>56</v>
      </c>
      <c r="Y168" s="234" t="s">
        <v>443</v>
      </c>
      <c r="Z168" s="280" t="s">
        <v>1222</v>
      </c>
      <c r="AA168" s="280" t="s">
        <v>1229</v>
      </c>
      <c r="AB168" s="280" t="s">
        <v>1238</v>
      </c>
      <c r="AC168" s="280"/>
      <c r="AD168" s="280"/>
      <c r="AE168" s="280"/>
      <c r="AF168" s="280"/>
      <c r="AG168" s="280"/>
      <c r="AH168" s="280" t="s">
        <v>1239</v>
      </c>
      <c r="AI168" s="280"/>
      <c r="AJ168" s="280" t="s">
        <v>1240</v>
      </c>
      <c r="AK168" s="234">
        <v>2</v>
      </c>
      <c r="AL168" s="234" t="s">
        <v>272</v>
      </c>
      <c r="AM168" s="234">
        <v>0.1</v>
      </c>
      <c r="AN168" s="234">
        <v>0</v>
      </c>
      <c r="AO168" s="234">
        <v>0</v>
      </c>
      <c r="AP168" s="234">
        <v>0</v>
      </c>
      <c r="AQ168" s="234">
        <v>0.100913774225613</v>
      </c>
      <c r="AR168" s="234" t="s">
        <v>447</v>
      </c>
      <c r="AS168" s="234">
        <v>2</v>
      </c>
      <c r="AT168" s="234">
        <v>88.98</v>
      </c>
      <c r="AU168" s="234" t="s">
        <v>490</v>
      </c>
      <c r="AV168" s="234">
        <v>0.93</v>
      </c>
      <c r="AW168" s="234"/>
      <c r="AX168" s="234"/>
      <c r="AY168" s="234" t="b">
        <v>0</v>
      </c>
      <c r="AZ168" s="234">
        <v>44558.563171296293</v>
      </c>
      <c r="BA168" s="234">
        <v>44314.290543981479</v>
      </c>
      <c r="BB168" s="234">
        <v>44435</v>
      </c>
    </row>
    <row r="169" spans="1:54" x14ac:dyDescent="0.25">
      <c r="A169" s="234" t="s">
        <v>1241</v>
      </c>
      <c r="B169" s="234" t="s">
        <v>482</v>
      </c>
      <c r="C169" s="235" t="s">
        <v>437</v>
      </c>
      <c r="D169" s="235" t="s">
        <v>1241</v>
      </c>
      <c r="E169" s="234" t="s">
        <v>1242</v>
      </c>
      <c r="F169" s="234" t="s">
        <v>1243</v>
      </c>
      <c r="G169" s="234"/>
      <c r="H169" s="234"/>
      <c r="I169" s="234" t="s">
        <v>1013</v>
      </c>
      <c r="J169" s="236"/>
      <c r="K169" s="129"/>
      <c r="L169" s="103"/>
      <c r="M169" s="237"/>
      <c r="N169" s="236"/>
      <c r="O169" s="103">
        <v>22000</v>
      </c>
      <c r="P169" s="234"/>
      <c r="Q169" s="236"/>
      <c r="R169" s="236"/>
      <c r="S169" s="238"/>
      <c r="T169" s="238"/>
      <c r="U169" s="103"/>
      <c r="V169" s="234" t="s">
        <v>451</v>
      </c>
      <c r="W169" s="103"/>
      <c r="X169" s="234" t="s">
        <v>56</v>
      </c>
      <c r="Y169" s="234" t="s">
        <v>443</v>
      </c>
      <c r="Z169" s="280"/>
      <c r="AA169" s="280"/>
      <c r="AB169" s="280"/>
      <c r="AC169" s="280"/>
      <c r="AD169" s="280"/>
      <c r="AE169" s="280"/>
      <c r="AF169" s="280"/>
      <c r="AG169" s="280"/>
      <c r="AH169" s="280"/>
      <c r="AI169" s="280"/>
      <c r="AJ169" s="280"/>
      <c r="AK169" s="234">
        <v>6</v>
      </c>
      <c r="AL169" s="234" t="s">
        <v>272</v>
      </c>
      <c r="AM169" s="234"/>
      <c r="AN169" s="234"/>
      <c r="AO169" s="234">
        <v>0</v>
      </c>
      <c r="AP169" s="234">
        <v>0</v>
      </c>
      <c r="AQ169" s="234"/>
      <c r="AR169" s="234" t="s">
        <v>447</v>
      </c>
      <c r="AS169" s="234"/>
      <c r="AT169" s="234"/>
      <c r="AU169" s="234" t="s">
        <v>552</v>
      </c>
      <c r="AV169" s="234"/>
      <c r="AW169" s="234"/>
      <c r="AX169" s="234"/>
      <c r="AY169" s="234" t="b">
        <v>0</v>
      </c>
      <c r="AZ169" s="234">
        <v>44558.563171296293</v>
      </c>
      <c r="BA169" s="234">
        <v>44314.375486111108</v>
      </c>
      <c r="BB169" s="234">
        <v>44435</v>
      </c>
    </row>
    <row r="170" spans="1:54" x14ac:dyDescent="0.25">
      <c r="A170" s="234" t="s">
        <v>1244</v>
      </c>
      <c r="B170" s="234" t="s">
        <v>456</v>
      </c>
      <c r="C170" s="235" t="s">
        <v>1245</v>
      </c>
      <c r="D170" s="235" t="s">
        <v>1244</v>
      </c>
      <c r="E170" s="234" t="s">
        <v>1246</v>
      </c>
      <c r="F170" s="234" t="s">
        <v>1247</v>
      </c>
      <c r="G170" s="234" t="s">
        <v>534</v>
      </c>
      <c r="H170" s="234"/>
      <c r="I170" s="234" t="s">
        <v>1248</v>
      </c>
      <c r="J170" s="236">
        <v>1072</v>
      </c>
      <c r="K170" s="129">
        <v>0.03</v>
      </c>
      <c r="L170" s="103">
        <v>1</v>
      </c>
      <c r="M170" s="237">
        <v>11700</v>
      </c>
      <c r="N170" s="236">
        <v>13210</v>
      </c>
      <c r="O170" s="103">
        <v>61</v>
      </c>
      <c r="P170" s="234">
        <v>5200</v>
      </c>
      <c r="Q170" s="236">
        <v>5</v>
      </c>
      <c r="R170" s="236">
        <v>40</v>
      </c>
      <c r="S170" s="238">
        <v>360</v>
      </c>
      <c r="T170" s="238">
        <v>95</v>
      </c>
      <c r="U170" s="103">
        <v>7</v>
      </c>
      <c r="V170" s="234" t="s">
        <v>451</v>
      </c>
      <c r="W170" s="103">
        <v>30</v>
      </c>
      <c r="X170" s="234" t="s">
        <v>56</v>
      </c>
      <c r="Y170" s="234" t="s">
        <v>443</v>
      </c>
      <c r="Z170" s="280" t="s">
        <v>1249</v>
      </c>
      <c r="AA170" s="280" t="s">
        <v>1250</v>
      </c>
      <c r="AB170" s="280"/>
      <c r="AC170" s="280"/>
      <c r="AD170" s="280" t="s">
        <v>1251</v>
      </c>
      <c r="AE170" s="280" t="s">
        <v>1252</v>
      </c>
      <c r="AF170" s="280" t="s">
        <v>1253</v>
      </c>
      <c r="AG170" s="280" t="s">
        <v>1254</v>
      </c>
      <c r="AH170" s="280" t="s">
        <v>1255</v>
      </c>
      <c r="AI170" s="280"/>
      <c r="AJ170" s="280"/>
      <c r="AK170" s="234">
        <v>79</v>
      </c>
      <c r="AL170" s="234" t="s">
        <v>480</v>
      </c>
      <c r="AM170" s="234">
        <v>0.1</v>
      </c>
      <c r="AN170" s="234"/>
      <c r="AO170" s="234">
        <v>0</v>
      </c>
      <c r="AP170" s="234">
        <v>0</v>
      </c>
      <c r="AQ170" s="234"/>
      <c r="AR170" s="234" t="s">
        <v>786</v>
      </c>
      <c r="AS170" s="234">
        <v>2</v>
      </c>
      <c r="AT170" s="234">
        <v>67.094333955587004</v>
      </c>
      <c r="AU170" s="234" t="s">
        <v>942</v>
      </c>
      <c r="AV170" s="234">
        <v>2.43041136493287</v>
      </c>
      <c r="AW170" s="234">
        <v>17.782690641017499</v>
      </c>
      <c r="AX170" s="234">
        <v>59.6947874107709</v>
      </c>
      <c r="AY170" s="234" t="b">
        <v>1</v>
      </c>
      <c r="AZ170" s="234">
        <v>44558.563171296293</v>
      </c>
      <c r="BA170" s="234">
        <v>44314.502418981479</v>
      </c>
      <c r="BB170" s="234">
        <v>44547</v>
      </c>
    </row>
    <row r="171" spans="1:54" x14ac:dyDescent="0.25">
      <c r="A171" s="234" t="s">
        <v>1256</v>
      </c>
      <c r="B171" s="234" t="s">
        <v>456</v>
      </c>
      <c r="C171" s="235" t="s">
        <v>1257</v>
      </c>
      <c r="D171" s="235" t="s">
        <v>1256</v>
      </c>
      <c r="E171" s="234" t="s">
        <v>1246</v>
      </c>
      <c r="F171" s="234" t="s">
        <v>1247</v>
      </c>
      <c r="G171" s="234" t="s">
        <v>534</v>
      </c>
      <c r="H171" s="234" t="s">
        <v>473</v>
      </c>
      <c r="I171" s="234" t="s">
        <v>1258</v>
      </c>
      <c r="J171" s="236">
        <v>1072</v>
      </c>
      <c r="K171" s="129">
        <v>0.03</v>
      </c>
      <c r="L171" s="103">
        <v>1</v>
      </c>
      <c r="M171" s="237">
        <v>11700</v>
      </c>
      <c r="N171" s="236">
        <v>13211</v>
      </c>
      <c r="O171" s="103">
        <v>61</v>
      </c>
      <c r="P171" s="234">
        <v>4200</v>
      </c>
      <c r="Q171" s="236">
        <v>5</v>
      </c>
      <c r="R171" s="236">
        <v>40</v>
      </c>
      <c r="S171" s="238">
        <v>360</v>
      </c>
      <c r="T171" s="238">
        <v>95</v>
      </c>
      <c r="U171" s="103">
        <v>7</v>
      </c>
      <c r="V171" s="234" t="s">
        <v>451</v>
      </c>
      <c r="W171" s="103">
        <v>30</v>
      </c>
      <c r="X171" s="234" t="s">
        <v>56</v>
      </c>
      <c r="Y171" s="234" t="s">
        <v>443</v>
      </c>
      <c r="Z171" s="280" t="s">
        <v>1259</v>
      </c>
      <c r="AA171" s="280" t="s">
        <v>1250</v>
      </c>
      <c r="AB171" s="280" t="s">
        <v>1260</v>
      </c>
      <c r="AC171" s="280"/>
      <c r="AD171" s="280" t="s">
        <v>1261</v>
      </c>
      <c r="AE171" s="280" t="s">
        <v>1262</v>
      </c>
      <c r="AF171" s="280" t="s">
        <v>1263</v>
      </c>
      <c r="AG171" s="280" t="s">
        <v>1264</v>
      </c>
      <c r="AH171" s="280"/>
      <c r="AI171" s="280"/>
      <c r="AJ171" s="280"/>
      <c r="AK171" s="234">
        <v>1900</v>
      </c>
      <c r="AL171" s="234" t="s">
        <v>480</v>
      </c>
      <c r="AM171" s="234">
        <v>0.1</v>
      </c>
      <c r="AN171" s="234"/>
      <c r="AO171" s="234">
        <v>0</v>
      </c>
      <c r="AP171" s="234">
        <v>0</v>
      </c>
      <c r="AQ171" s="234"/>
      <c r="AR171" s="234" t="s">
        <v>786</v>
      </c>
      <c r="AS171" s="234">
        <v>2</v>
      </c>
      <c r="AT171" s="234">
        <v>62.229110144379597</v>
      </c>
      <c r="AU171" s="234" t="s">
        <v>942</v>
      </c>
      <c r="AV171" s="234">
        <v>2.4754070525521801</v>
      </c>
      <c r="AW171" s="234">
        <v>16.3913386615882</v>
      </c>
      <c r="AX171" s="234">
        <v>60.273338111270498</v>
      </c>
      <c r="AY171" s="234" t="b">
        <v>1</v>
      </c>
      <c r="AZ171" s="234">
        <v>44558.563935185186</v>
      </c>
      <c r="BA171" s="234">
        <v>44434.444351851853</v>
      </c>
      <c r="BB171" s="234">
        <v>44547</v>
      </c>
    </row>
    <row r="172" spans="1:54" x14ac:dyDescent="0.25">
      <c r="A172" s="234" t="s">
        <v>1265</v>
      </c>
      <c r="B172" s="234" t="s">
        <v>482</v>
      </c>
      <c r="C172" s="235" t="s">
        <v>1257</v>
      </c>
      <c r="D172" s="235" t="s">
        <v>1265</v>
      </c>
      <c r="E172" s="234" t="s">
        <v>1246</v>
      </c>
      <c r="F172" s="234" t="s">
        <v>1247</v>
      </c>
      <c r="G172" s="234" t="s">
        <v>440</v>
      </c>
      <c r="H172" s="234" t="s">
        <v>960</v>
      </c>
      <c r="I172" s="234" t="s">
        <v>1258</v>
      </c>
      <c r="J172" s="236">
        <v>1072</v>
      </c>
      <c r="K172" s="129">
        <v>0.05</v>
      </c>
      <c r="L172" s="103">
        <v>1</v>
      </c>
      <c r="M172" s="237">
        <v>15000</v>
      </c>
      <c r="N172" s="236">
        <v>13211</v>
      </c>
      <c r="O172" s="103">
        <v>61</v>
      </c>
      <c r="P172" s="234">
        <v>6000</v>
      </c>
      <c r="Q172" s="236">
        <v>2.5</v>
      </c>
      <c r="R172" s="236">
        <v>100</v>
      </c>
      <c r="S172" s="238">
        <v>360</v>
      </c>
      <c r="T172" s="238">
        <v>95</v>
      </c>
      <c r="U172" s="103">
        <v>5</v>
      </c>
      <c r="V172" s="234" t="s">
        <v>451</v>
      </c>
      <c r="W172" s="103">
        <v>80</v>
      </c>
      <c r="X172" s="234" t="s">
        <v>56</v>
      </c>
      <c r="Y172" s="234" t="s">
        <v>443</v>
      </c>
      <c r="Z172" s="280" t="s">
        <v>1266</v>
      </c>
      <c r="AA172" s="280"/>
      <c r="AB172" s="280"/>
      <c r="AC172" s="280"/>
      <c r="AD172" s="280"/>
      <c r="AE172" s="280" t="s">
        <v>1267</v>
      </c>
      <c r="AF172" s="280" t="s">
        <v>1268</v>
      </c>
      <c r="AG172" s="280"/>
      <c r="AH172" s="280"/>
      <c r="AI172" s="280"/>
      <c r="AJ172" s="280"/>
      <c r="AK172" s="234">
        <v>1900</v>
      </c>
      <c r="AL172" s="234" t="s">
        <v>480</v>
      </c>
      <c r="AM172" s="234">
        <v>0.1</v>
      </c>
      <c r="AN172" s="234">
        <v>0</v>
      </c>
      <c r="AO172" s="234">
        <v>0</v>
      </c>
      <c r="AP172" s="234">
        <v>0.151388994020135</v>
      </c>
      <c r="AQ172" s="234">
        <v>5.0462998006711599E-2</v>
      </c>
      <c r="AR172" s="234" t="s">
        <v>622</v>
      </c>
      <c r="AS172" s="234">
        <v>2</v>
      </c>
      <c r="AT172" s="234">
        <v>79.133189985907705</v>
      </c>
      <c r="AU172" s="234" t="s">
        <v>942</v>
      </c>
      <c r="AV172" s="234">
        <v>1.9849637334341601</v>
      </c>
      <c r="AW172" s="234">
        <v>11.2178973314921</v>
      </c>
      <c r="AX172" s="234">
        <v>69.241541237669196</v>
      </c>
      <c r="AY172" s="234" t="b">
        <v>0</v>
      </c>
      <c r="AZ172" s="234">
        <v>44558.563831018517</v>
      </c>
      <c r="BA172" s="234">
        <v>44456.508958333332</v>
      </c>
      <c r="BB172" s="234">
        <v>44547</v>
      </c>
    </row>
    <row r="173" spans="1:54" x14ac:dyDescent="0.25">
      <c r="A173" s="234" t="s">
        <v>1269</v>
      </c>
      <c r="B173" s="234" t="s">
        <v>482</v>
      </c>
      <c r="C173" s="235" t="s">
        <v>1270</v>
      </c>
      <c r="D173" s="235" t="s">
        <v>1269</v>
      </c>
      <c r="E173" s="234" t="s">
        <v>1246</v>
      </c>
      <c r="F173" s="234" t="s">
        <v>1247</v>
      </c>
      <c r="G173" s="234" t="s">
        <v>534</v>
      </c>
      <c r="H173" s="234" t="s">
        <v>473</v>
      </c>
      <c r="I173" s="234" t="s">
        <v>1258</v>
      </c>
      <c r="J173" s="236">
        <v>1073</v>
      </c>
      <c r="K173" s="129">
        <v>0.03</v>
      </c>
      <c r="L173" s="103">
        <v>1</v>
      </c>
      <c r="M173" s="237">
        <v>15000</v>
      </c>
      <c r="N173" s="236">
        <v>10668</v>
      </c>
      <c r="O173" s="103">
        <v>61</v>
      </c>
      <c r="P173" s="234">
        <v>6000</v>
      </c>
      <c r="Q173" s="236">
        <v>5</v>
      </c>
      <c r="R173" s="236">
        <v>40</v>
      </c>
      <c r="S173" s="238">
        <v>360</v>
      </c>
      <c r="T173" s="238">
        <v>95</v>
      </c>
      <c r="U173" s="103">
        <v>7.5</v>
      </c>
      <c r="V173" s="234" t="s">
        <v>451</v>
      </c>
      <c r="W173" s="103">
        <v>50</v>
      </c>
      <c r="X173" s="234" t="s">
        <v>56</v>
      </c>
      <c r="Y173" s="234" t="s">
        <v>443</v>
      </c>
      <c r="Z173" s="280" t="s">
        <v>1271</v>
      </c>
      <c r="AA173" s="280"/>
      <c r="AB173" s="280"/>
      <c r="AC173" s="280"/>
      <c r="AD173" s="280" t="s">
        <v>1272</v>
      </c>
      <c r="AE173" s="280"/>
      <c r="AF173" s="280"/>
      <c r="AG173" s="280"/>
      <c r="AH173" s="280"/>
      <c r="AI173" s="280"/>
      <c r="AJ173" s="280"/>
      <c r="AK173" s="234">
        <v>1900</v>
      </c>
      <c r="AL173" s="234" t="s">
        <v>480</v>
      </c>
      <c r="AM173" s="234">
        <v>0.1</v>
      </c>
      <c r="AN173" s="234"/>
      <c r="AO173" s="234">
        <v>0</v>
      </c>
      <c r="AP173" s="234">
        <v>0</v>
      </c>
      <c r="AQ173" s="234"/>
      <c r="AR173" s="234" t="s">
        <v>622</v>
      </c>
      <c r="AS173" s="234">
        <v>2</v>
      </c>
      <c r="AT173" s="234">
        <v>68.454650635938506</v>
      </c>
      <c r="AU173" s="234" t="s">
        <v>942</v>
      </c>
      <c r="AV173" s="234">
        <v>2.3684127188786799</v>
      </c>
      <c r="AW173" s="234">
        <v>14.8064690526236</v>
      </c>
      <c r="AX173" s="234">
        <v>55.624293259602602</v>
      </c>
      <c r="AY173" s="234" t="b">
        <v>1</v>
      </c>
      <c r="AZ173" s="234">
        <v>44558.564479166664</v>
      </c>
      <c r="BA173" s="234">
        <v>44540.528680555559</v>
      </c>
      <c r="BB173" s="234">
        <v>44547</v>
      </c>
    </row>
    <row r="174" spans="1:54" x14ac:dyDescent="0.25">
      <c r="A174" s="234" t="s">
        <v>1273</v>
      </c>
      <c r="B174" s="234" t="s">
        <v>482</v>
      </c>
      <c r="C174" s="235" t="s">
        <v>1270</v>
      </c>
      <c r="D174" s="235" t="s">
        <v>1273</v>
      </c>
      <c r="E174" s="234" t="s">
        <v>1246</v>
      </c>
      <c r="F174" s="234" t="s">
        <v>1247</v>
      </c>
      <c r="G174" s="234" t="s">
        <v>534</v>
      </c>
      <c r="H174" s="234" t="s">
        <v>473</v>
      </c>
      <c r="I174" s="234" t="s">
        <v>1258</v>
      </c>
      <c r="J174" s="236">
        <v>1073</v>
      </c>
      <c r="K174" s="129">
        <v>0.03</v>
      </c>
      <c r="L174" s="103">
        <v>1</v>
      </c>
      <c r="M174" s="237">
        <v>15000</v>
      </c>
      <c r="N174" s="236">
        <v>13211</v>
      </c>
      <c r="O174" s="103">
        <v>61</v>
      </c>
      <c r="P174" s="234">
        <v>6000</v>
      </c>
      <c r="Q174" s="236">
        <v>5</v>
      </c>
      <c r="R174" s="236">
        <v>40</v>
      </c>
      <c r="S174" s="238">
        <v>360</v>
      </c>
      <c r="T174" s="238">
        <v>95</v>
      </c>
      <c r="U174" s="103">
        <v>7</v>
      </c>
      <c r="V174" s="234" t="s">
        <v>451</v>
      </c>
      <c r="W174" s="103">
        <v>50</v>
      </c>
      <c r="X174" s="234" t="s">
        <v>56</v>
      </c>
      <c r="Y174" s="234" t="s">
        <v>443</v>
      </c>
      <c r="Z174" s="280" t="s">
        <v>1274</v>
      </c>
      <c r="AA174" s="280"/>
      <c r="AB174" s="280"/>
      <c r="AC174" s="280"/>
      <c r="AD174" s="280" t="s">
        <v>1272</v>
      </c>
      <c r="AE174" s="280"/>
      <c r="AF174" s="280"/>
      <c r="AG174" s="280"/>
      <c r="AH174" s="280"/>
      <c r="AI174" s="280"/>
      <c r="AJ174" s="280"/>
      <c r="AK174" s="234">
        <v>1900</v>
      </c>
      <c r="AL174" s="234" t="s">
        <v>480</v>
      </c>
      <c r="AM174" s="234">
        <v>0.1</v>
      </c>
      <c r="AN174" s="234"/>
      <c r="AO174" s="234">
        <v>0</v>
      </c>
      <c r="AP174" s="234">
        <v>0</v>
      </c>
      <c r="AQ174" s="234"/>
      <c r="AR174" s="234" t="s">
        <v>622</v>
      </c>
      <c r="AS174" s="234">
        <v>2</v>
      </c>
      <c r="AT174" s="234">
        <v>61.067211865522303</v>
      </c>
      <c r="AU174" s="234" t="s">
        <v>942</v>
      </c>
      <c r="AV174" s="234">
        <v>2.2304482912871002</v>
      </c>
      <c r="AW174" s="234">
        <v>16.061667957852102</v>
      </c>
      <c r="AX174" s="234">
        <v>57.403179153590997</v>
      </c>
      <c r="AY174" s="234" t="b">
        <v>1</v>
      </c>
      <c r="AZ174" s="234">
        <v>44558.564479166664</v>
      </c>
      <c r="BA174" s="234">
        <v>44540.529421296298</v>
      </c>
      <c r="BB174" s="234">
        <v>44547</v>
      </c>
    </row>
    <row r="175" spans="1:54" x14ac:dyDescent="0.25">
      <c r="A175" s="234" t="s">
        <v>1275</v>
      </c>
      <c r="B175" s="234" t="s">
        <v>482</v>
      </c>
      <c r="C175" s="235" t="s">
        <v>1276</v>
      </c>
      <c r="D175" s="235" t="s">
        <v>1275</v>
      </c>
      <c r="E175" s="234" t="s">
        <v>1277</v>
      </c>
      <c r="F175" s="234" t="s">
        <v>1278</v>
      </c>
      <c r="G175" s="234" t="s">
        <v>472</v>
      </c>
      <c r="H175" s="234" t="s">
        <v>473</v>
      </c>
      <c r="I175" s="234" t="s">
        <v>574</v>
      </c>
      <c r="J175" s="236"/>
      <c r="K175" s="129">
        <v>0.03</v>
      </c>
      <c r="L175" s="103">
        <v>1</v>
      </c>
      <c r="M175" s="237">
        <v>3200</v>
      </c>
      <c r="N175" s="236">
        <v>4868</v>
      </c>
      <c r="O175" s="103">
        <v>1456.4</v>
      </c>
      <c r="P175" s="234">
        <v>6000</v>
      </c>
      <c r="Q175" s="236">
        <v>12</v>
      </c>
      <c r="R175" s="236">
        <v>35</v>
      </c>
      <c r="S175" s="238">
        <v>91.4</v>
      </c>
      <c r="T175" s="238">
        <v>80</v>
      </c>
      <c r="U175" s="103">
        <v>6</v>
      </c>
      <c r="V175" s="234" t="s">
        <v>451</v>
      </c>
      <c r="W175" s="103">
        <v>40</v>
      </c>
      <c r="X175" s="234" t="s">
        <v>56</v>
      </c>
      <c r="Y175" s="234" t="s">
        <v>443</v>
      </c>
      <c r="Z175" s="280" t="s">
        <v>1279</v>
      </c>
      <c r="AA175" s="280"/>
      <c r="AB175" s="280"/>
      <c r="AC175" s="280"/>
      <c r="AD175" s="280"/>
      <c r="AE175" s="280" t="s">
        <v>1280</v>
      </c>
      <c r="AF175" s="280" t="s">
        <v>1281</v>
      </c>
      <c r="AG175" s="280" t="s">
        <v>1282</v>
      </c>
      <c r="AH175" s="280" t="s">
        <v>1283</v>
      </c>
      <c r="AI175" s="280"/>
      <c r="AJ175" s="280"/>
      <c r="AK175" s="234">
        <v>194790</v>
      </c>
      <c r="AL175" s="234" t="s">
        <v>480</v>
      </c>
      <c r="AM175" s="234">
        <v>0.1</v>
      </c>
      <c r="AN175" s="234">
        <v>0.28000000000000003</v>
      </c>
      <c r="AO175" s="234">
        <v>0</v>
      </c>
      <c r="AP175" s="234">
        <v>0</v>
      </c>
      <c r="AQ175" s="234"/>
      <c r="AR175" s="234" t="s">
        <v>447</v>
      </c>
      <c r="AS175" s="234">
        <v>5</v>
      </c>
      <c r="AT175" s="234"/>
      <c r="AU175" s="234" t="s">
        <v>552</v>
      </c>
      <c r="AV175" s="234">
        <v>0.97</v>
      </c>
      <c r="AW175" s="234"/>
      <c r="AX175" s="234"/>
      <c r="AY175" s="234" t="b">
        <v>0</v>
      </c>
      <c r="AZ175" s="234">
        <v>44558.56318287037</v>
      </c>
      <c r="BA175" s="234">
        <v>44315.717569444445</v>
      </c>
      <c r="BB175" s="234">
        <v>44435</v>
      </c>
    </row>
    <row r="176" spans="1:54" x14ac:dyDescent="0.25">
      <c r="A176" s="234" t="s">
        <v>1284</v>
      </c>
      <c r="B176" s="234" t="s">
        <v>482</v>
      </c>
      <c r="C176" s="235" t="s">
        <v>1276</v>
      </c>
      <c r="D176" s="235" t="s">
        <v>1284</v>
      </c>
      <c r="E176" s="234" t="s">
        <v>1277</v>
      </c>
      <c r="F176" s="234" t="s">
        <v>1285</v>
      </c>
      <c r="G176" s="234" t="s">
        <v>472</v>
      </c>
      <c r="H176" s="234" t="s">
        <v>473</v>
      </c>
      <c r="I176" s="234" t="s">
        <v>574</v>
      </c>
      <c r="J176" s="236"/>
      <c r="K176" s="129">
        <v>0.03</v>
      </c>
      <c r="L176" s="103">
        <v>1</v>
      </c>
      <c r="M176" s="237">
        <v>3200</v>
      </c>
      <c r="N176" s="236">
        <v>4242</v>
      </c>
      <c r="O176" s="103">
        <v>1456.4</v>
      </c>
      <c r="P176" s="234">
        <v>6000</v>
      </c>
      <c r="Q176" s="236">
        <v>14</v>
      </c>
      <c r="R176" s="236">
        <v>35</v>
      </c>
      <c r="S176" s="238">
        <v>91.4</v>
      </c>
      <c r="T176" s="238">
        <v>69</v>
      </c>
      <c r="U176" s="103">
        <v>6</v>
      </c>
      <c r="V176" s="234" t="s">
        <v>451</v>
      </c>
      <c r="W176" s="103">
        <v>30</v>
      </c>
      <c r="X176" s="234" t="s">
        <v>56</v>
      </c>
      <c r="Y176" s="234" t="s">
        <v>443</v>
      </c>
      <c r="Z176" s="280" t="s">
        <v>1279</v>
      </c>
      <c r="AA176" s="280"/>
      <c r="AB176" s="280"/>
      <c r="AC176" s="280"/>
      <c r="AD176" s="280"/>
      <c r="AE176" s="280" t="s">
        <v>1280</v>
      </c>
      <c r="AF176" s="280" t="s">
        <v>1281</v>
      </c>
      <c r="AG176" s="280" t="s">
        <v>1282</v>
      </c>
      <c r="AH176" s="280" t="s">
        <v>1286</v>
      </c>
      <c r="AI176" s="280"/>
      <c r="AJ176" s="280"/>
      <c r="AK176" s="234">
        <v>194790</v>
      </c>
      <c r="AL176" s="234" t="s">
        <v>480</v>
      </c>
      <c r="AM176" s="234">
        <v>0.1</v>
      </c>
      <c r="AN176" s="234">
        <v>0.33</v>
      </c>
      <c r="AO176" s="234">
        <v>0</v>
      </c>
      <c r="AP176" s="234">
        <v>0</v>
      </c>
      <c r="AQ176" s="234"/>
      <c r="AR176" s="234" t="s">
        <v>447</v>
      </c>
      <c r="AS176" s="234">
        <v>5</v>
      </c>
      <c r="AT176" s="234"/>
      <c r="AU176" s="234" t="s">
        <v>552</v>
      </c>
      <c r="AV176" s="234">
        <v>0.91</v>
      </c>
      <c r="AW176" s="234"/>
      <c r="AX176" s="234"/>
      <c r="AY176" s="234" t="b">
        <v>0</v>
      </c>
      <c r="AZ176" s="234">
        <v>44558.56318287037</v>
      </c>
      <c r="BA176" s="234">
        <v>44315.718958333331</v>
      </c>
      <c r="BB176" s="234">
        <v>44435</v>
      </c>
    </row>
    <row r="177" spans="1:54" x14ac:dyDescent="0.25">
      <c r="A177" s="234" t="s">
        <v>1287</v>
      </c>
      <c r="B177" s="234" t="s">
        <v>482</v>
      </c>
      <c r="C177" s="235" t="s">
        <v>1288</v>
      </c>
      <c r="D177" s="235" t="s">
        <v>1287</v>
      </c>
      <c r="E177" s="234" t="s">
        <v>1277</v>
      </c>
      <c r="F177" s="234" t="s">
        <v>1289</v>
      </c>
      <c r="G177" s="234" t="s">
        <v>472</v>
      </c>
      <c r="H177" s="234" t="s">
        <v>473</v>
      </c>
      <c r="I177" s="234" t="s">
        <v>574</v>
      </c>
      <c r="J177" s="236"/>
      <c r="K177" s="129">
        <v>0.03</v>
      </c>
      <c r="L177" s="103">
        <v>1</v>
      </c>
      <c r="M177" s="237">
        <v>5000</v>
      </c>
      <c r="N177" s="236">
        <v>4868</v>
      </c>
      <c r="O177" s="103">
        <v>1828</v>
      </c>
      <c r="P177" s="234">
        <v>6000</v>
      </c>
      <c r="Q177" s="236">
        <v>6</v>
      </c>
      <c r="R177" s="236">
        <v>35</v>
      </c>
      <c r="S177" s="238">
        <v>94.4</v>
      </c>
      <c r="T177" s="238">
        <v>86</v>
      </c>
      <c r="U177" s="103">
        <v>6</v>
      </c>
      <c r="V177" s="234" t="s">
        <v>451</v>
      </c>
      <c r="W177" s="103">
        <v>15</v>
      </c>
      <c r="X177" s="234" t="s">
        <v>56</v>
      </c>
      <c r="Y177" s="234" t="s">
        <v>443</v>
      </c>
      <c r="Z177" s="280" t="s">
        <v>1279</v>
      </c>
      <c r="AA177" s="280" t="s">
        <v>1290</v>
      </c>
      <c r="AB177" s="280" t="s">
        <v>1290</v>
      </c>
      <c r="AC177" s="280"/>
      <c r="AD177" s="280"/>
      <c r="AE177" s="280" t="s">
        <v>1280</v>
      </c>
      <c r="AF177" s="280" t="s">
        <v>1281</v>
      </c>
      <c r="AG177" s="280" t="s">
        <v>1282</v>
      </c>
      <c r="AH177" s="280" t="s">
        <v>1291</v>
      </c>
      <c r="AI177" s="280"/>
      <c r="AJ177" s="280"/>
      <c r="AK177" s="234">
        <v>389580</v>
      </c>
      <c r="AL177" s="234" t="s">
        <v>480</v>
      </c>
      <c r="AM177" s="234">
        <v>0.1</v>
      </c>
      <c r="AN177" s="234">
        <v>0.25</v>
      </c>
      <c r="AO177" s="234">
        <v>0</v>
      </c>
      <c r="AP177" s="234">
        <v>0</v>
      </c>
      <c r="AQ177" s="234"/>
      <c r="AR177" s="234" t="s">
        <v>447</v>
      </c>
      <c r="AS177" s="234">
        <v>6</v>
      </c>
      <c r="AT177" s="234"/>
      <c r="AU177" s="234" t="s">
        <v>552</v>
      </c>
      <c r="AV177" s="234">
        <v>1.9</v>
      </c>
      <c r="AW177" s="234"/>
      <c r="AX177" s="234"/>
      <c r="AY177" s="234" t="b">
        <v>0</v>
      </c>
      <c r="AZ177" s="234">
        <v>44558.56318287037</v>
      </c>
      <c r="BA177" s="234">
        <v>44315.720763888887</v>
      </c>
      <c r="BB177" s="234">
        <v>44435</v>
      </c>
    </row>
    <row r="178" spans="1:54" x14ac:dyDescent="0.25">
      <c r="A178" s="234" t="s">
        <v>1292</v>
      </c>
      <c r="B178" s="234" t="s">
        <v>482</v>
      </c>
      <c r="C178" s="235" t="s">
        <v>1293</v>
      </c>
      <c r="D178" s="235" t="s">
        <v>1292</v>
      </c>
      <c r="E178" s="234" t="s">
        <v>1277</v>
      </c>
      <c r="F178" s="234" t="s">
        <v>1294</v>
      </c>
      <c r="G178" s="234" t="s">
        <v>472</v>
      </c>
      <c r="H178" s="234" t="s">
        <v>473</v>
      </c>
      <c r="I178" s="234" t="s">
        <v>574</v>
      </c>
      <c r="J178" s="236"/>
      <c r="K178" s="129">
        <v>0.03</v>
      </c>
      <c r="L178" s="103">
        <v>1</v>
      </c>
      <c r="M178" s="237">
        <v>4400</v>
      </c>
      <c r="N178" s="236">
        <v>3213</v>
      </c>
      <c r="O178" s="103">
        <v>1420</v>
      </c>
      <c r="P178" s="234">
        <v>6000</v>
      </c>
      <c r="Q178" s="236">
        <v>16</v>
      </c>
      <c r="R178" s="236">
        <v>35</v>
      </c>
      <c r="S178" s="238">
        <v>104</v>
      </c>
      <c r="T178" s="238">
        <v>86.4</v>
      </c>
      <c r="U178" s="103">
        <v>6</v>
      </c>
      <c r="V178" s="234" t="s">
        <v>451</v>
      </c>
      <c r="W178" s="103">
        <v>40</v>
      </c>
      <c r="X178" s="234" t="s">
        <v>56</v>
      </c>
      <c r="Y178" s="234" t="s">
        <v>443</v>
      </c>
      <c r="Z178" s="280" t="s">
        <v>1279</v>
      </c>
      <c r="AA178" s="280"/>
      <c r="AB178" s="280"/>
      <c r="AC178" s="280" t="s">
        <v>1295</v>
      </c>
      <c r="AD178" s="280"/>
      <c r="AE178" s="280" t="s">
        <v>1280</v>
      </c>
      <c r="AF178" s="280" t="s">
        <v>1281</v>
      </c>
      <c r="AG178" s="280" t="s">
        <v>1282</v>
      </c>
      <c r="AH178" s="280" t="s">
        <v>1283</v>
      </c>
      <c r="AI178" s="280"/>
      <c r="AJ178" s="280"/>
      <c r="AK178" s="234">
        <v>779160</v>
      </c>
      <c r="AL178" s="234" t="s">
        <v>480</v>
      </c>
      <c r="AM178" s="234">
        <v>0.1</v>
      </c>
      <c r="AN178" s="234">
        <v>0.41</v>
      </c>
      <c r="AO178" s="234">
        <v>0</v>
      </c>
      <c r="AP178" s="234">
        <v>0</v>
      </c>
      <c r="AQ178" s="234"/>
      <c r="AR178" s="234" t="s">
        <v>447</v>
      </c>
      <c r="AS178" s="234">
        <v>5</v>
      </c>
      <c r="AT178" s="234"/>
      <c r="AU178" s="234" t="s">
        <v>552</v>
      </c>
      <c r="AV178" s="234">
        <v>0.95</v>
      </c>
      <c r="AW178" s="234"/>
      <c r="AX178" s="234"/>
      <c r="AY178" s="234" t="b">
        <v>0</v>
      </c>
      <c r="AZ178" s="234">
        <v>44558.563194444447</v>
      </c>
      <c r="BA178" s="234">
        <v>44315.722337962965</v>
      </c>
      <c r="BB178" s="234">
        <v>44435</v>
      </c>
    </row>
    <row r="179" spans="1:54" x14ac:dyDescent="0.25">
      <c r="A179" s="234" t="s">
        <v>1296</v>
      </c>
      <c r="B179" s="234" t="s">
        <v>436</v>
      </c>
      <c r="C179" s="235" t="s">
        <v>1297</v>
      </c>
      <c r="D179" s="235" t="s">
        <v>1296</v>
      </c>
      <c r="E179" s="234" t="s">
        <v>1277</v>
      </c>
      <c r="F179" s="234" t="s">
        <v>1298</v>
      </c>
      <c r="G179" s="234" t="s">
        <v>534</v>
      </c>
      <c r="H179" s="234" t="s">
        <v>507</v>
      </c>
      <c r="I179" s="234" t="s">
        <v>517</v>
      </c>
      <c r="J179" s="236"/>
      <c r="K179" s="129"/>
      <c r="L179" s="103">
        <v>1</v>
      </c>
      <c r="M179" s="237">
        <v>19000</v>
      </c>
      <c r="N179" s="236">
        <v>22586</v>
      </c>
      <c r="O179" s="103">
        <v>57.7</v>
      </c>
      <c r="P179" s="234"/>
      <c r="Q179" s="236">
        <v>1.5</v>
      </c>
      <c r="R179" s="236"/>
      <c r="S179" s="238">
        <v>268</v>
      </c>
      <c r="T179" s="238">
        <v>98.9</v>
      </c>
      <c r="U179" s="103"/>
      <c r="V179" s="234" t="s">
        <v>451</v>
      </c>
      <c r="W179" s="103">
        <v>15</v>
      </c>
      <c r="X179" s="234" t="s">
        <v>56</v>
      </c>
      <c r="Y179" s="234" t="s">
        <v>443</v>
      </c>
      <c r="Z179" s="280" t="s">
        <v>1279</v>
      </c>
      <c r="AA179" s="280"/>
      <c r="AB179" s="280" t="s">
        <v>1299</v>
      </c>
      <c r="AC179" s="280" t="s">
        <v>1300</v>
      </c>
      <c r="AD179" s="280" t="s">
        <v>1301</v>
      </c>
      <c r="AE179" s="280" t="s">
        <v>1280</v>
      </c>
      <c r="AF179" s="280" t="s">
        <v>1302</v>
      </c>
      <c r="AG179" s="280" t="s">
        <v>1303</v>
      </c>
      <c r="AH179" s="280" t="s">
        <v>1304</v>
      </c>
      <c r="AI179" s="280"/>
      <c r="AJ179" s="280"/>
      <c r="AK179" s="234">
        <v>194790</v>
      </c>
      <c r="AL179" s="234" t="s">
        <v>480</v>
      </c>
      <c r="AM179" s="234">
        <v>0.1</v>
      </c>
      <c r="AN179" s="234">
        <v>1.69</v>
      </c>
      <c r="AO179" s="234">
        <v>0</v>
      </c>
      <c r="AP179" s="234">
        <v>0</v>
      </c>
      <c r="AQ179" s="234"/>
      <c r="AR179" s="234" t="s">
        <v>447</v>
      </c>
      <c r="AS179" s="234">
        <v>11</v>
      </c>
      <c r="AT179" s="234"/>
      <c r="AU179" s="234" t="s">
        <v>1086</v>
      </c>
      <c r="AV179" s="234"/>
      <c r="AW179" s="234"/>
      <c r="AX179" s="234"/>
      <c r="AY179" s="234" t="b">
        <v>0</v>
      </c>
      <c r="AZ179" s="234">
        <v>44558.563194444447</v>
      </c>
      <c r="BA179" s="234">
        <v>44315.725775462961</v>
      </c>
      <c r="BB179" s="234">
        <v>44435</v>
      </c>
    </row>
    <row r="180" spans="1:54" x14ac:dyDescent="0.25">
      <c r="A180" s="234" t="s">
        <v>1305</v>
      </c>
      <c r="B180" s="234" t="s">
        <v>482</v>
      </c>
      <c r="C180" s="235" t="s">
        <v>437</v>
      </c>
      <c r="D180" s="235" t="s">
        <v>1305</v>
      </c>
      <c r="E180" s="234" t="s">
        <v>1306</v>
      </c>
      <c r="F180" s="234" t="s">
        <v>890</v>
      </c>
      <c r="G180" s="234"/>
      <c r="H180" s="234"/>
      <c r="I180" s="234" t="s">
        <v>574</v>
      </c>
      <c r="J180" s="236"/>
      <c r="K180" s="129"/>
      <c r="L180" s="103"/>
      <c r="M180" s="237"/>
      <c r="N180" s="236"/>
      <c r="O180" s="103">
        <v>350</v>
      </c>
      <c r="P180" s="234"/>
      <c r="Q180" s="236"/>
      <c r="R180" s="236"/>
      <c r="S180" s="238"/>
      <c r="T180" s="238"/>
      <c r="U180" s="103"/>
      <c r="V180" s="234" t="s">
        <v>451</v>
      </c>
      <c r="W180" s="103"/>
      <c r="X180" s="234" t="s">
        <v>56</v>
      </c>
      <c r="Y180" s="234" t="s">
        <v>443</v>
      </c>
      <c r="Z180" s="280" t="s">
        <v>1307</v>
      </c>
      <c r="AA180" s="280"/>
      <c r="AB180" s="280"/>
      <c r="AC180" s="280"/>
      <c r="AD180" s="280"/>
      <c r="AE180" s="280"/>
      <c r="AF180" s="280" t="s">
        <v>1308</v>
      </c>
      <c r="AG180" s="280"/>
      <c r="AH180" s="280"/>
      <c r="AI180" s="280"/>
      <c r="AJ180" s="280"/>
      <c r="AK180" s="234">
        <v>200</v>
      </c>
      <c r="AL180" s="234" t="s">
        <v>480</v>
      </c>
      <c r="AM180" s="234">
        <v>0</v>
      </c>
      <c r="AN180" s="234"/>
      <c r="AO180" s="234">
        <v>0</v>
      </c>
      <c r="AP180" s="234">
        <v>0</v>
      </c>
      <c r="AQ180" s="234"/>
      <c r="AR180" s="234" t="s">
        <v>447</v>
      </c>
      <c r="AS180" s="234"/>
      <c r="AT180" s="234"/>
      <c r="AU180" s="234" t="s">
        <v>552</v>
      </c>
      <c r="AV180" s="234"/>
      <c r="AW180" s="234"/>
      <c r="AX180" s="234"/>
      <c r="AY180" s="234" t="b">
        <v>0</v>
      </c>
      <c r="AZ180" s="234">
        <v>44558.563194444447</v>
      </c>
      <c r="BA180" s="234">
        <v>44316.432384259257</v>
      </c>
      <c r="BB180" s="234">
        <v>44435</v>
      </c>
    </row>
    <row r="181" spans="1:54" x14ac:dyDescent="0.25">
      <c r="A181" s="234" t="s">
        <v>1309</v>
      </c>
      <c r="B181" s="234" t="s">
        <v>482</v>
      </c>
      <c r="C181" s="235" t="s">
        <v>1310</v>
      </c>
      <c r="D181" s="235" t="s">
        <v>1309</v>
      </c>
      <c r="E181" s="234" t="s">
        <v>1311</v>
      </c>
      <c r="F181" s="234" t="s">
        <v>1312</v>
      </c>
      <c r="G181" s="234" t="s">
        <v>534</v>
      </c>
      <c r="H181" s="234"/>
      <c r="I181" s="234" t="s">
        <v>678</v>
      </c>
      <c r="J181" s="236">
        <v>996.32</v>
      </c>
      <c r="K181" s="129">
        <v>0.03</v>
      </c>
      <c r="L181" s="103">
        <v>1</v>
      </c>
      <c r="M181" s="237">
        <v>13500</v>
      </c>
      <c r="N181" s="236">
        <v>4040</v>
      </c>
      <c r="O181" s="103">
        <v>1085</v>
      </c>
      <c r="P181" s="234">
        <v>6000</v>
      </c>
      <c r="Q181" s="236">
        <v>14</v>
      </c>
      <c r="R181" s="236">
        <v>40</v>
      </c>
      <c r="S181" s="238">
        <v>418</v>
      </c>
      <c r="T181" s="238">
        <v>60</v>
      </c>
      <c r="U181" s="103">
        <v>5</v>
      </c>
      <c r="V181" s="234" t="s">
        <v>547</v>
      </c>
      <c r="W181" s="103">
        <v>35</v>
      </c>
      <c r="X181" s="234" t="s">
        <v>56</v>
      </c>
      <c r="Y181" s="234" t="s">
        <v>443</v>
      </c>
      <c r="Z181" s="280"/>
      <c r="AA181" s="280" t="s">
        <v>1313</v>
      </c>
      <c r="AB181" s="280" t="s">
        <v>1314</v>
      </c>
      <c r="AC181" s="280"/>
      <c r="AD181" s="280" t="s">
        <v>1315</v>
      </c>
      <c r="AE181" s="280"/>
      <c r="AF181" s="280"/>
      <c r="AG181" s="280"/>
      <c r="AH181" s="280"/>
      <c r="AI181" s="280"/>
      <c r="AJ181" s="280"/>
      <c r="AK181" s="234">
        <v>500</v>
      </c>
      <c r="AL181" s="234" t="s">
        <v>480</v>
      </c>
      <c r="AM181" s="234">
        <v>0.06</v>
      </c>
      <c r="AN181" s="234"/>
      <c r="AO181" s="234">
        <v>0</v>
      </c>
      <c r="AP181" s="234">
        <v>0.16501650165016499</v>
      </c>
      <c r="AQ181" s="234"/>
      <c r="AR181" s="234" t="s">
        <v>447</v>
      </c>
      <c r="AS181" s="234">
        <v>0</v>
      </c>
      <c r="AT181" s="234">
        <v>85.5</v>
      </c>
      <c r="AU181" s="234" t="s">
        <v>490</v>
      </c>
      <c r="AV181" s="234">
        <v>1.29</v>
      </c>
      <c r="AW181" s="234"/>
      <c r="AX181" s="234"/>
      <c r="AY181" s="234" t="b">
        <v>0</v>
      </c>
      <c r="AZ181" s="234">
        <v>44558.563194444447</v>
      </c>
      <c r="BA181" s="234">
        <v>44316.638310185182</v>
      </c>
      <c r="BB181" s="234">
        <v>44435</v>
      </c>
    </row>
    <row r="182" spans="1:54" x14ac:dyDescent="0.25">
      <c r="A182" s="234" t="s">
        <v>1316</v>
      </c>
      <c r="B182" s="234" t="s">
        <v>456</v>
      </c>
      <c r="C182" s="235" t="s">
        <v>1317</v>
      </c>
      <c r="D182" s="235" t="s">
        <v>1316</v>
      </c>
      <c r="E182" s="234" t="s">
        <v>1318</v>
      </c>
      <c r="F182" s="234" t="s">
        <v>1319</v>
      </c>
      <c r="G182" s="234" t="s">
        <v>472</v>
      </c>
      <c r="H182" s="234" t="s">
        <v>507</v>
      </c>
      <c r="I182" s="234" t="s">
        <v>1320</v>
      </c>
      <c r="J182" s="236">
        <v>315</v>
      </c>
      <c r="K182" s="129">
        <v>0.03</v>
      </c>
      <c r="L182" s="103">
        <v>1</v>
      </c>
      <c r="M182" s="237">
        <v>2600</v>
      </c>
      <c r="N182" s="236">
        <v>2578.7800000000002</v>
      </c>
      <c r="O182" s="103">
        <v>1565</v>
      </c>
      <c r="P182" s="234">
        <v>6000</v>
      </c>
      <c r="Q182" s="236">
        <v>16</v>
      </c>
      <c r="R182" s="236">
        <v>35</v>
      </c>
      <c r="S182" s="238">
        <v>140.80000000000001</v>
      </c>
      <c r="T182" s="238">
        <v>17.7</v>
      </c>
      <c r="U182" s="103">
        <v>6</v>
      </c>
      <c r="V182" s="234" t="s">
        <v>451</v>
      </c>
      <c r="W182" s="103">
        <v>60</v>
      </c>
      <c r="X182" s="234" t="s">
        <v>56</v>
      </c>
      <c r="Y182" s="234" t="s">
        <v>443</v>
      </c>
      <c r="Z182" s="280" t="s">
        <v>1321</v>
      </c>
      <c r="AA182" s="280"/>
      <c r="AB182" s="280"/>
      <c r="AC182" s="280" t="s">
        <v>1322</v>
      </c>
      <c r="AD182" s="280"/>
      <c r="AE182" s="280"/>
      <c r="AF182" s="280" t="s">
        <v>1323</v>
      </c>
      <c r="AG182" s="280"/>
      <c r="AH182" s="280" t="s">
        <v>1324</v>
      </c>
      <c r="AI182" s="280"/>
      <c r="AJ182" s="280"/>
      <c r="AK182" s="234">
        <v>529</v>
      </c>
      <c r="AL182" s="234" t="s">
        <v>272</v>
      </c>
      <c r="AM182" s="234">
        <v>0.1</v>
      </c>
      <c r="AN182" s="234">
        <v>0.64</v>
      </c>
      <c r="AO182" s="234">
        <v>0</v>
      </c>
      <c r="AP182" s="234">
        <v>0</v>
      </c>
      <c r="AQ182" s="234"/>
      <c r="AR182" s="234" t="s">
        <v>447</v>
      </c>
      <c r="AS182" s="234">
        <v>3</v>
      </c>
      <c r="AT182" s="234"/>
      <c r="AU182" s="234" t="s">
        <v>1086</v>
      </c>
      <c r="AV182" s="234">
        <v>1.08</v>
      </c>
      <c r="AW182" s="234">
        <v>0</v>
      </c>
      <c r="AX182" s="234"/>
      <c r="AY182" s="234" t="b">
        <v>0</v>
      </c>
      <c r="AZ182" s="234">
        <v>44558.563206018516</v>
      </c>
      <c r="BA182" s="234">
        <v>44319.595937500002</v>
      </c>
      <c r="BB182" s="234">
        <v>44435</v>
      </c>
    </row>
    <row r="183" spans="1:54" x14ac:dyDescent="0.25">
      <c r="A183" s="234" t="s">
        <v>1325</v>
      </c>
      <c r="B183" s="234" t="s">
        <v>456</v>
      </c>
      <c r="C183" s="235" t="s">
        <v>1326</v>
      </c>
      <c r="D183" s="235" t="s">
        <v>1325</v>
      </c>
      <c r="E183" s="234" t="s">
        <v>1318</v>
      </c>
      <c r="F183" s="234" t="s">
        <v>1327</v>
      </c>
      <c r="G183" s="234" t="s">
        <v>472</v>
      </c>
      <c r="H183" s="234" t="s">
        <v>987</v>
      </c>
      <c r="I183" s="234" t="s">
        <v>1320</v>
      </c>
      <c r="J183" s="236">
        <v>484.33</v>
      </c>
      <c r="K183" s="129">
        <v>0.03</v>
      </c>
      <c r="L183" s="103">
        <v>1</v>
      </c>
      <c r="M183" s="237">
        <v>3400</v>
      </c>
      <c r="N183" s="236">
        <v>3848.42</v>
      </c>
      <c r="O183" s="103">
        <v>385</v>
      </c>
      <c r="P183" s="234">
        <v>6000</v>
      </c>
      <c r="Q183" s="236">
        <v>14</v>
      </c>
      <c r="R183" s="236">
        <v>35</v>
      </c>
      <c r="S183" s="238">
        <v>169.6</v>
      </c>
      <c r="T183" s="238">
        <v>17.7</v>
      </c>
      <c r="U183" s="103">
        <v>6</v>
      </c>
      <c r="V183" s="234" t="s">
        <v>451</v>
      </c>
      <c r="W183" s="103">
        <v>30</v>
      </c>
      <c r="X183" s="234" t="s">
        <v>56</v>
      </c>
      <c r="Y183" s="234" t="s">
        <v>443</v>
      </c>
      <c r="Z183" s="280" t="s">
        <v>1328</v>
      </c>
      <c r="AA183" s="280" t="s">
        <v>1329</v>
      </c>
      <c r="AB183" s="280" t="s">
        <v>1329</v>
      </c>
      <c r="AC183" s="280" t="s">
        <v>1330</v>
      </c>
      <c r="AD183" s="280" t="s">
        <v>1331</v>
      </c>
      <c r="AE183" s="280"/>
      <c r="AF183" s="280" t="s">
        <v>1323</v>
      </c>
      <c r="AG183" s="280"/>
      <c r="AH183" s="280" t="s">
        <v>1332</v>
      </c>
      <c r="AI183" s="280"/>
      <c r="AJ183" s="280"/>
      <c r="AK183" s="234">
        <v>388</v>
      </c>
      <c r="AL183" s="234" t="s">
        <v>272</v>
      </c>
      <c r="AM183" s="234">
        <v>0.1</v>
      </c>
      <c r="AN183" s="234">
        <v>0.22</v>
      </c>
      <c r="AO183" s="234">
        <v>0</v>
      </c>
      <c r="AP183" s="234">
        <v>0</v>
      </c>
      <c r="AQ183" s="234"/>
      <c r="AR183" s="234" t="s">
        <v>447</v>
      </c>
      <c r="AS183" s="234">
        <v>2</v>
      </c>
      <c r="AT183" s="234"/>
      <c r="AU183" s="234" t="s">
        <v>1086</v>
      </c>
      <c r="AV183" s="234">
        <v>1.04</v>
      </c>
      <c r="AW183" s="234">
        <v>0</v>
      </c>
      <c r="AX183" s="234"/>
      <c r="AY183" s="234" t="b">
        <v>0</v>
      </c>
      <c r="AZ183" s="234">
        <v>44558.563206018516</v>
      </c>
      <c r="BA183" s="234">
        <v>44319.597766203704</v>
      </c>
      <c r="BB183" s="234">
        <v>44435</v>
      </c>
    </row>
    <row r="184" spans="1:54" x14ac:dyDescent="0.25">
      <c r="A184" s="234" t="s">
        <v>1333</v>
      </c>
      <c r="B184" s="234" t="s">
        <v>482</v>
      </c>
      <c r="C184" s="235" t="s">
        <v>437</v>
      </c>
      <c r="D184" s="235" t="s">
        <v>1333</v>
      </c>
      <c r="E184" s="234" t="s">
        <v>1334</v>
      </c>
      <c r="F184" s="234" t="s">
        <v>1335</v>
      </c>
      <c r="G184" s="234" t="s">
        <v>440</v>
      </c>
      <c r="H184" s="234"/>
      <c r="I184" s="234" t="s">
        <v>1320</v>
      </c>
      <c r="J184" s="236">
        <v>830</v>
      </c>
      <c r="K184" s="129">
        <v>0.05</v>
      </c>
      <c r="L184" s="103">
        <v>1</v>
      </c>
      <c r="M184" s="237">
        <v>14000</v>
      </c>
      <c r="N184" s="236">
        <v>16200</v>
      </c>
      <c r="O184" s="103">
        <v>6200</v>
      </c>
      <c r="P184" s="234">
        <v>6200</v>
      </c>
      <c r="Q184" s="236">
        <v>4</v>
      </c>
      <c r="R184" s="236">
        <v>80</v>
      </c>
      <c r="S184" s="238">
        <v>400</v>
      </c>
      <c r="T184" s="238">
        <v>15</v>
      </c>
      <c r="U184" s="103">
        <v>4</v>
      </c>
      <c r="V184" s="234" t="s">
        <v>451</v>
      </c>
      <c r="W184" s="103">
        <v>250</v>
      </c>
      <c r="X184" s="234" t="s">
        <v>56</v>
      </c>
      <c r="Y184" s="234" t="s">
        <v>443</v>
      </c>
      <c r="Z184" s="280" t="s">
        <v>1336</v>
      </c>
      <c r="AA184" s="280"/>
      <c r="AB184" s="280"/>
      <c r="AC184" s="280"/>
      <c r="AD184" s="280"/>
      <c r="AE184" s="280"/>
      <c r="AF184" s="280" t="s">
        <v>1337</v>
      </c>
      <c r="AG184" s="280"/>
      <c r="AH184" s="280"/>
      <c r="AI184" s="280"/>
      <c r="AJ184" s="280"/>
      <c r="AK184" s="234">
        <v>331.5</v>
      </c>
      <c r="AL184" s="234" t="s">
        <v>272</v>
      </c>
      <c r="AM184" s="234">
        <v>0.1</v>
      </c>
      <c r="AN184" s="234">
        <v>3.3187309172972301E-2</v>
      </c>
      <c r="AO184" s="234">
        <v>0</v>
      </c>
      <c r="AP184" s="234">
        <v>0.29868578255674999</v>
      </c>
      <c r="AQ184" s="234"/>
      <c r="AR184" s="234" t="s">
        <v>447</v>
      </c>
      <c r="AS184" s="234">
        <v>0</v>
      </c>
      <c r="AT184" s="234"/>
      <c r="AU184" s="234" t="s">
        <v>1338</v>
      </c>
      <c r="AV184" s="234">
        <v>0.85</v>
      </c>
      <c r="AW184" s="234"/>
      <c r="AX184" s="234"/>
      <c r="AY184" s="234" t="b">
        <v>0</v>
      </c>
      <c r="AZ184" s="234">
        <v>44558.56322916667</v>
      </c>
      <c r="BA184" s="234">
        <v>44322.287361111114</v>
      </c>
      <c r="BB184" s="234">
        <v>44435</v>
      </c>
    </row>
    <row r="185" spans="1:54" x14ac:dyDescent="0.25">
      <c r="A185" s="234" t="s">
        <v>1339</v>
      </c>
      <c r="B185" s="234" t="s">
        <v>456</v>
      </c>
      <c r="C185" s="235" t="s">
        <v>1340</v>
      </c>
      <c r="D185" s="235" t="s">
        <v>1339</v>
      </c>
      <c r="E185" s="234" t="s">
        <v>1341</v>
      </c>
      <c r="F185" s="234" t="s">
        <v>1342</v>
      </c>
      <c r="G185" s="234" t="s">
        <v>472</v>
      </c>
      <c r="H185" s="234"/>
      <c r="I185" s="234" t="s">
        <v>1343</v>
      </c>
      <c r="J185" s="236">
        <v>445.42</v>
      </c>
      <c r="K185" s="129">
        <v>0.03</v>
      </c>
      <c r="L185" s="103">
        <v>1</v>
      </c>
      <c r="M185" s="237">
        <v>3400</v>
      </c>
      <c r="N185" s="236">
        <v>3440</v>
      </c>
      <c r="O185" s="103">
        <v>422.28</v>
      </c>
      <c r="P185" s="234">
        <v>6000</v>
      </c>
      <c r="Q185" s="236">
        <v>14</v>
      </c>
      <c r="R185" s="236">
        <v>35</v>
      </c>
      <c r="S185" s="238">
        <v>113.5</v>
      </c>
      <c r="T185" s="238">
        <v>113.5</v>
      </c>
      <c r="U185" s="103">
        <v>6</v>
      </c>
      <c r="V185" s="234" t="s">
        <v>451</v>
      </c>
      <c r="W185" s="103">
        <v>40</v>
      </c>
      <c r="X185" s="234" t="s">
        <v>56</v>
      </c>
      <c r="Y185" s="234" t="s">
        <v>443</v>
      </c>
      <c r="Z185" s="280" t="s">
        <v>1344</v>
      </c>
      <c r="AA185" s="280" t="s">
        <v>1345</v>
      </c>
      <c r="AB185" s="280" t="s">
        <v>1346</v>
      </c>
      <c r="AC185" s="280" t="s">
        <v>1347</v>
      </c>
      <c r="AD185" s="280" t="s">
        <v>1348</v>
      </c>
      <c r="AE185" s="280"/>
      <c r="AF185" s="280" t="s">
        <v>1349</v>
      </c>
      <c r="AG185" s="280" t="s">
        <v>1350</v>
      </c>
      <c r="AH185" s="280" t="s">
        <v>1351</v>
      </c>
      <c r="AI185" s="280"/>
      <c r="AJ185" s="280"/>
      <c r="AK185" s="234">
        <v>3625</v>
      </c>
      <c r="AL185" s="234" t="s">
        <v>272</v>
      </c>
      <c r="AM185" s="234">
        <v>0.1</v>
      </c>
      <c r="AN185" s="234">
        <v>0</v>
      </c>
      <c r="AO185" s="234">
        <v>0</v>
      </c>
      <c r="AP185" s="234">
        <v>0</v>
      </c>
      <c r="AQ185" s="234"/>
      <c r="AR185" s="234" t="s">
        <v>447</v>
      </c>
      <c r="AS185" s="234">
        <v>4</v>
      </c>
      <c r="AT185" s="234">
        <v>72</v>
      </c>
      <c r="AU185" s="234" t="s">
        <v>1338</v>
      </c>
      <c r="AV185" s="234">
        <v>1.04</v>
      </c>
      <c r="AW185" s="234"/>
      <c r="AX185" s="234"/>
      <c r="AY185" s="234" t="b">
        <v>0</v>
      </c>
      <c r="AZ185" s="234">
        <v>44558.563206018516</v>
      </c>
      <c r="BA185" s="234">
        <v>44320.482557870368</v>
      </c>
      <c r="BB185" s="234">
        <v>44435</v>
      </c>
    </row>
    <row r="186" spans="1:54" x14ac:dyDescent="0.25">
      <c r="A186" s="234" t="s">
        <v>1352</v>
      </c>
      <c r="B186" s="234" t="s">
        <v>482</v>
      </c>
      <c r="C186" s="235" t="s">
        <v>1353</v>
      </c>
      <c r="D186" s="235" t="s">
        <v>1352</v>
      </c>
      <c r="E186" s="234" t="s">
        <v>1354</v>
      </c>
      <c r="F186" s="234" t="s">
        <v>1355</v>
      </c>
      <c r="G186" s="234" t="s">
        <v>544</v>
      </c>
      <c r="H186" s="234" t="s">
        <v>473</v>
      </c>
      <c r="I186" s="234" t="s">
        <v>678</v>
      </c>
      <c r="J186" s="236">
        <v>461</v>
      </c>
      <c r="K186" s="129">
        <v>0.03</v>
      </c>
      <c r="L186" s="103">
        <v>1</v>
      </c>
      <c r="M186" s="237">
        <v>5000</v>
      </c>
      <c r="N186" s="236">
        <v>9372</v>
      </c>
      <c r="O186" s="103">
        <v>8500</v>
      </c>
      <c r="P186" s="234">
        <v>8500</v>
      </c>
      <c r="Q186" s="236">
        <v>7</v>
      </c>
      <c r="R186" s="236">
        <v>50</v>
      </c>
      <c r="S186" s="238">
        <v>130</v>
      </c>
      <c r="T186" s="238">
        <v>75</v>
      </c>
      <c r="U186" s="103">
        <v>3</v>
      </c>
      <c r="V186" s="234" t="s">
        <v>451</v>
      </c>
      <c r="W186" s="103">
        <v>50</v>
      </c>
      <c r="X186" s="234" t="s">
        <v>56</v>
      </c>
      <c r="Y186" s="234" t="s">
        <v>443</v>
      </c>
      <c r="Z186" s="280" t="s">
        <v>1356</v>
      </c>
      <c r="AA186" s="280" t="s">
        <v>1357</v>
      </c>
      <c r="AB186" s="280"/>
      <c r="AC186" s="280"/>
      <c r="AD186" s="280"/>
      <c r="AE186" s="280"/>
      <c r="AF186" s="280"/>
      <c r="AG186" s="280"/>
      <c r="AH186" s="280"/>
      <c r="AI186" s="280"/>
      <c r="AJ186" s="280"/>
      <c r="AK186" s="234">
        <v>5</v>
      </c>
      <c r="AL186" s="234" t="s">
        <v>272</v>
      </c>
      <c r="AM186" s="234">
        <v>0.1</v>
      </c>
      <c r="AN186" s="234">
        <v>0</v>
      </c>
      <c r="AO186" s="234">
        <v>0</v>
      </c>
      <c r="AP186" s="234">
        <v>0</v>
      </c>
      <c r="AQ186" s="234">
        <v>6.5974052873390102E-2</v>
      </c>
      <c r="AR186" s="234" t="s">
        <v>447</v>
      </c>
      <c r="AS186" s="234">
        <v>6</v>
      </c>
      <c r="AT186" s="234">
        <v>78.02</v>
      </c>
      <c r="AU186" s="234" t="s">
        <v>490</v>
      </c>
      <c r="AV186" s="234">
        <v>0.66</v>
      </c>
      <c r="AW186" s="234"/>
      <c r="AX186" s="234"/>
      <c r="AY186" s="234" t="b">
        <v>0</v>
      </c>
      <c r="AZ186" s="234">
        <v>44558.563217592593</v>
      </c>
      <c r="BA186" s="234">
        <v>44321.42633101852</v>
      </c>
      <c r="BB186" s="234">
        <v>44435</v>
      </c>
    </row>
    <row r="187" spans="1:54" x14ac:dyDescent="0.25">
      <c r="A187" s="234" t="s">
        <v>1358</v>
      </c>
      <c r="B187" s="234" t="s">
        <v>482</v>
      </c>
      <c r="C187" s="235" t="s">
        <v>437</v>
      </c>
      <c r="D187" s="235" t="s">
        <v>1358</v>
      </c>
      <c r="E187" s="234" t="s">
        <v>1359</v>
      </c>
      <c r="F187" s="234" t="s">
        <v>1360</v>
      </c>
      <c r="G187" s="234" t="s">
        <v>544</v>
      </c>
      <c r="H187" s="234" t="s">
        <v>1361</v>
      </c>
      <c r="I187" s="234" t="s">
        <v>486</v>
      </c>
      <c r="J187" s="236">
        <v>423</v>
      </c>
      <c r="K187" s="129">
        <v>0.03</v>
      </c>
      <c r="L187" s="103">
        <v>1</v>
      </c>
      <c r="M187" s="237">
        <v>1481</v>
      </c>
      <c r="N187" s="236">
        <v>29481</v>
      </c>
      <c r="O187" s="103">
        <v>3250</v>
      </c>
      <c r="P187" s="234">
        <v>3250</v>
      </c>
      <c r="Q187" s="236">
        <v>2.5</v>
      </c>
      <c r="R187" s="236">
        <v>40</v>
      </c>
      <c r="S187" s="238">
        <v>127</v>
      </c>
      <c r="T187" s="238">
        <v>86</v>
      </c>
      <c r="U187" s="103">
        <v>1.5</v>
      </c>
      <c r="V187" s="234" t="s">
        <v>451</v>
      </c>
      <c r="W187" s="103">
        <v>90</v>
      </c>
      <c r="X187" s="234" t="s">
        <v>56</v>
      </c>
      <c r="Y187" s="234" t="s">
        <v>443</v>
      </c>
      <c r="Z187" s="280"/>
      <c r="AA187" s="280" t="s">
        <v>1362</v>
      </c>
      <c r="AB187" s="280"/>
      <c r="AC187" s="280"/>
      <c r="AD187" s="280"/>
      <c r="AE187" s="280"/>
      <c r="AF187" s="280"/>
      <c r="AG187" s="280"/>
      <c r="AH187" s="280"/>
      <c r="AI187" s="280"/>
      <c r="AJ187" s="280" t="s">
        <v>1363</v>
      </c>
      <c r="AK187" s="234">
        <v>5</v>
      </c>
      <c r="AL187" s="234" t="s">
        <v>272</v>
      </c>
      <c r="AM187" s="234"/>
      <c r="AN187" s="234">
        <v>0</v>
      </c>
      <c r="AO187" s="234">
        <v>0</v>
      </c>
      <c r="AP187" s="234">
        <v>0</v>
      </c>
      <c r="AQ187" s="234">
        <v>7.8277273759109506E-2</v>
      </c>
      <c r="AR187" s="234" t="s">
        <v>447</v>
      </c>
      <c r="AS187" s="234">
        <v>0</v>
      </c>
      <c r="AT187" s="234">
        <v>75.38</v>
      </c>
      <c r="AU187" s="234" t="s">
        <v>552</v>
      </c>
      <c r="AV187" s="234"/>
      <c r="AW187" s="234"/>
      <c r="AX187" s="234"/>
      <c r="AY187" s="234" t="b">
        <v>0</v>
      </c>
      <c r="AZ187" s="234">
        <v>44558.563217592593</v>
      </c>
      <c r="BA187" s="234">
        <v>44321.462384259263</v>
      </c>
      <c r="BB187" s="234">
        <v>44435</v>
      </c>
    </row>
    <row r="188" spans="1:54" x14ac:dyDescent="0.25">
      <c r="A188" s="234" t="s">
        <v>1364</v>
      </c>
      <c r="B188" s="234" t="s">
        <v>482</v>
      </c>
      <c r="C188" s="235" t="s">
        <v>437</v>
      </c>
      <c r="D188" s="235" t="s">
        <v>1364</v>
      </c>
      <c r="E188" s="234" t="s">
        <v>1359</v>
      </c>
      <c r="F188" s="234" t="s">
        <v>1365</v>
      </c>
      <c r="G188" s="234" t="s">
        <v>544</v>
      </c>
      <c r="H188" s="234" t="s">
        <v>1361</v>
      </c>
      <c r="I188" s="234" t="s">
        <v>486</v>
      </c>
      <c r="J188" s="236">
        <v>423</v>
      </c>
      <c r="K188" s="129">
        <v>0.03</v>
      </c>
      <c r="L188" s="103">
        <v>1</v>
      </c>
      <c r="M188" s="237">
        <v>1481</v>
      </c>
      <c r="N188" s="236">
        <v>29481</v>
      </c>
      <c r="O188" s="103">
        <v>5000</v>
      </c>
      <c r="P188" s="234">
        <v>5000</v>
      </c>
      <c r="Q188" s="236">
        <v>2.5</v>
      </c>
      <c r="R188" s="236">
        <v>40</v>
      </c>
      <c r="S188" s="238">
        <v>127</v>
      </c>
      <c r="T188" s="238">
        <v>86</v>
      </c>
      <c r="U188" s="103">
        <v>1.5</v>
      </c>
      <c r="V188" s="234" t="s">
        <v>451</v>
      </c>
      <c r="W188" s="103">
        <v>90</v>
      </c>
      <c r="X188" s="234" t="s">
        <v>56</v>
      </c>
      <c r="Y188" s="234" t="s">
        <v>443</v>
      </c>
      <c r="Z188" s="280"/>
      <c r="AA188" s="280" t="s">
        <v>1366</v>
      </c>
      <c r="AB188" s="280"/>
      <c r="AC188" s="280"/>
      <c r="AD188" s="280"/>
      <c r="AE188" s="280"/>
      <c r="AF188" s="280"/>
      <c r="AG188" s="280"/>
      <c r="AH188" s="280"/>
      <c r="AI188" s="280"/>
      <c r="AJ188" s="280" t="s">
        <v>1367</v>
      </c>
      <c r="AK188" s="234">
        <v>5</v>
      </c>
      <c r="AL188" s="234" t="s">
        <v>272</v>
      </c>
      <c r="AM188" s="234">
        <v>0.1</v>
      </c>
      <c r="AN188" s="234">
        <v>0</v>
      </c>
      <c r="AO188" s="234">
        <v>0</v>
      </c>
      <c r="AP188" s="234">
        <v>0</v>
      </c>
      <c r="AQ188" s="234">
        <v>6.2621819007287596E-2</v>
      </c>
      <c r="AR188" s="234" t="s">
        <v>447</v>
      </c>
      <c r="AS188" s="234">
        <v>0</v>
      </c>
      <c r="AT188" s="234">
        <v>70.489999999999995</v>
      </c>
      <c r="AU188" s="234" t="s">
        <v>552</v>
      </c>
      <c r="AV188" s="234"/>
      <c r="AW188" s="234"/>
      <c r="AX188" s="234"/>
      <c r="AY188" s="234" t="b">
        <v>0</v>
      </c>
      <c r="AZ188" s="234">
        <v>44558.563217592593</v>
      </c>
      <c r="BA188" s="234">
        <v>44321.466168981482</v>
      </c>
      <c r="BB188" s="234">
        <v>44435</v>
      </c>
    </row>
    <row r="189" spans="1:54" x14ac:dyDescent="0.25">
      <c r="A189" s="234" t="s">
        <v>1368</v>
      </c>
      <c r="B189" s="234" t="s">
        <v>482</v>
      </c>
      <c r="C189" s="235" t="s">
        <v>437</v>
      </c>
      <c r="D189" s="235" t="s">
        <v>1368</v>
      </c>
      <c r="E189" s="234" t="s">
        <v>1369</v>
      </c>
      <c r="F189" s="234" t="s">
        <v>1370</v>
      </c>
      <c r="G189" s="234"/>
      <c r="H189" s="234"/>
      <c r="I189" s="234" t="s">
        <v>1013</v>
      </c>
      <c r="J189" s="236"/>
      <c r="K189" s="129"/>
      <c r="L189" s="103"/>
      <c r="M189" s="237"/>
      <c r="N189" s="236"/>
      <c r="O189" s="103">
        <v>17750</v>
      </c>
      <c r="P189" s="234"/>
      <c r="Q189" s="236"/>
      <c r="R189" s="236"/>
      <c r="S189" s="238"/>
      <c r="T189" s="238"/>
      <c r="U189" s="103"/>
      <c r="V189" s="234" t="s">
        <v>451</v>
      </c>
      <c r="W189" s="103"/>
      <c r="X189" s="234" t="s">
        <v>56</v>
      </c>
      <c r="Y189" s="234" t="s">
        <v>443</v>
      </c>
      <c r="Z189" s="280"/>
      <c r="AA189" s="280"/>
      <c r="AB189" s="280"/>
      <c r="AC189" s="280"/>
      <c r="AD189" s="280"/>
      <c r="AE189" s="280"/>
      <c r="AF189" s="280"/>
      <c r="AG189" s="280"/>
      <c r="AH189" s="280"/>
      <c r="AI189" s="280"/>
      <c r="AJ189" s="280"/>
      <c r="AK189" s="234">
        <v>3</v>
      </c>
      <c r="AL189" s="234" t="s">
        <v>272</v>
      </c>
      <c r="AM189" s="234">
        <v>0</v>
      </c>
      <c r="AN189" s="234"/>
      <c r="AO189" s="234">
        <v>0</v>
      </c>
      <c r="AP189" s="234">
        <v>0</v>
      </c>
      <c r="AQ189" s="234"/>
      <c r="AR189" s="234" t="s">
        <v>447</v>
      </c>
      <c r="AS189" s="234"/>
      <c r="AT189" s="234"/>
      <c r="AU189" s="234" t="s">
        <v>552</v>
      </c>
      <c r="AV189" s="234"/>
      <c r="AW189" s="234"/>
      <c r="AX189" s="234"/>
      <c r="AY189" s="234" t="b">
        <v>0</v>
      </c>
      <c r="AZ189" s="234">
        <v>44558.56322916667</v>
      </c>
      <c r="BA189" s="234">
        <v>44321.546597222223</v>
      </c>
      <c r="BB189" s="234">
        <v>44435</v>
      </c>
    </row>
    <row r="190" spans="1:54" x14ac:dyDescent="0.25">
      <c r="A190" s="234" t="s">
        <v>1371</v>
      </c>
      <c r="B190" s="234" t="s">
        <v>482</v>
      </c>
      <c r="C190" s="235" t="s">
        <v>437</v>
      </c>
      <c r="D190" s="235" t="s">
        <v>1371</v>
      </c>
      <c r="E190" s="234" t="s">
        <v>1372</v>
      </c>
      <c r="F190" s="234" t="s">
        <v>1373</v>
      </c>
      <c r="G190" s="234" t="s">
        <v>534</v>
      </c>
      <c r="H190" s="234"/>
      <c r="I190" s="234" t="s">
        <v>678</v>
      </c>
      <c r="J190" s="236"/>
      <c r="K190" s="129">
        <v>0.02</v>
      </c>
      <c r="L190" s="103">
        <v>1</v>
      </c>
      <c r="M190" s="237">
        <v>1800</v>
      </c>
      <c r="N190" s="236">
        <v>8138</v>
      </c>
      <c r="O190" s="103">
        <v>5950</v>
      </c>
      <c r="P190" s="234">
        <v>5950</v>
      </c>
      <c r="Q190" s="236">
        <v>7</v>
      </c>
      <c r="R190" s="236">
        <v>35</v>
      </c>
      <c r="S190" s="238">
        <v>100</v>
      </c>
      <c r="T190" s="238">
        <v>48</v>
      </c>
      <c r="U190" s="103">
        <v>4.75</v>
      </c>
      <c r="V190" s="234" t="s">
        <v>547</v>
      </c>
      <c r="W190" s="103">
        <v>70</v>
      </c>
      <c r="X190" s="234" t="s">
        <v>56</v>
      </c>
      <c r="Y190" s="234" t="s">
        <v>443</v>
      </c>
      <c r="Z190" s="280"/>
      <c r="AA190" s="280"/>
      <c r="AB190" s="280"/>
      <c r="AC190" s="280"/>
      <c r="AD190" s="280" t="s">
        <v>1374</v>
      </c>
      <c r="AE190" s="280"/>
      <c r="AF190" s="280" t="s">
        <v>1375</v>
      </c>
      <c r="AG190" s="280"/>
      <c r="AH190" s="280"/>
      <c r="AI190" s="280"/>
      <c r="AJ190" s="280"/>
      <c r="AK190" s="234">
        <v>1</v>
      </c>
      <c r="AL190" s="234" t="s">
        <v>272</v>
      </c>
      <c r="AM190" s="234">
        <v>0.1</v>
      </c>
      <c r="AN190" s="234"/>
      <c r="AO190" s="234">
        <v>0</v>
      </c>
      <c r="AP190" s="234">
        <v>0</v>
      </c>
      <c r="AQ190" s="234"/>
      <c r="AR190" s="234" t="s">
        <v>447</v>
      </c>
      <c r="AS190" s="234">
        <v>0</v>
      </c>
      <c r="AT190" s="234"/>
      <c r="AU190" s="234" t="s">
        <v>490</v>
      </c>
      <c r="AV190" s="234"/>
      <c r="AW190" s="234"/>
      <c r="AX190" s="234"/>
      <c r="AY190" s="234" t="b">
        <v>0</v>
      </c>
      <c r="AZ190" s="234">
        <v>44558.56322916667</v>
      </c>
      <c r="BA190" s="234">
        <v>44321.753530092596</v>
      </c>
      <c r="BB190" s="234">
        <v>44435</v>
      </c>
    </row>
    <row r="191" spans="1:54" x14ac:dyDescent="0.25">
      <c r="A191" s="234" t="s">
        <v>1376</v>
      </c>
      <c r="B191" s="234" t="s">
        <v>482</v>
      </c>
      <c r="C191" s="235" t="s">
        <v>437</v>
      </c>
      <c r="D191" s="235" t="s">
        <v>1376</v>
      </c>
      <c r="E191" s="234" t="s">
        <v>1372</v>
      </c>
      <c r="F191" s="234" t="s">
        <v>1377</v>
      </c>
      <c r="G191" s="234" t="s">
        <v>534</v>
      </c>
      <c r="H191" s="234"/>
      <c r="I191" s="234" t="s">
        <v>678</v>
      </c>
      <c r="J191" s="236"/>
      <c r="K191" s="129">
        <v>0.02</v>
      </c>
      <c r="L191" s="103">
        <v>1</v>
      </c>
      <c r="M191" s="237">
        <v>1800</v>
      </c>
      <c r="N191" s="236">
        <v>13071</v>
      </c>
      <c r="O191" s="103">
        <v>5950</v>
      </c>
      <c r="P191" s="234">
        <v>5950</v>
      </c>
      <c r="Q191" s="236">
        <v>5</v>
      </c>
      <c r="R191" s="236">
        <v>35</v>
      </c>
      <c r="S191" s="238">
        <v>150</v>
      </c>
      <c r="T191" s="238">
        <v>48</v>
      </c>
      <c r="U191" s="103">
        <v>4.5</v>
      </c>
      <c r="V191" s="234" t="s">
        <v>547</v>
      </c>
      <c r="W191" s="103">
        <v>70</v>
      </c>
      <c r="X191" s="234" t="s">
        <v>56</v>
      </c>
      <c r="Y191" s="234" t="s">
        <v>443</v>
      </c>
      <c r="Z191" s="280"/>
      <c r="AA191" s="280"/>
      <c r="AB191" s="280"/>
      <c r="AC191" s="280"/>
      <c r="AD191" s="280" t="s">
        <v>1378</v>
      </c>
      <c r="AE191" s="280"/>
      <c r="AF191" s="280" t="s">
        <v>1379</v>
      </c>
      <c r="AG191" s="280"/>
      <c r="AH191" s="280"/>
      <c r="AI191" s="280"/>
      <c r="AJ191" s="280"/>
      <c r="AK191" s="234">
        <v>2</v>
      </c>
      <c r="AL191" s="234" t="s">
        <v>272</v>
      </c>
      <c r="AM191" s="234">
        <v>0.1</v>
      </c>
      <c r="AN191" s="234"/>
      <c r="AO191" s="234">
        <v>0</v>
      </c>
      <c r="AP191" s="234">
        <v>0</v>
      </c>
      <c r="AQ191" s="234"/>
      <c r="AR191" s="234" t="s">
        <v>447</v>
      </c>
      <c r="AS191" s="234">
        <v>0</v>
      </c>
      <c r="AT191" s="234"/>
      <c r="AU191" s="234" t="s">
        <v>490</v>
      </c>
      <c r="AV191" s="234"/>
      <c r="AW191" s="234"/>
      <c r="AX191" s="234"/>
      <c r="AY191" s="234" t="b">
        <v>0</v>
      </c>
      <c r="AZ191" s="234">
        <v>44558.563240740739</v>
      </c>
      <c r="BA191" s="234">
        <v>44322.473611111112</v>
      </c>
      <c r="BB191" s="234">
        <v>44435</v>
      </c>
    </row>
    <row r="192" spans="1:54" x14ac:dyDescent="0.25">
      <c r="A192" s="234" t="s">
        <v>1380</v>
      </c>
      <c r="B192" s="234" t="s">
        <v>482</v>
      </c>
      <c r="C192" s="235" t="s">
        <v>437</v>
      </c>
      <c r="D192" s="235" t="s">
        <v>1380</v>
      </c>
      <c r="E192" s="234" t="s">
        <v>1372</v>
      </c>
      <c r="F192" s="234" t="s">
        <v>1381</v>
      </c>
      <c r="G192" s="234" t="s">
        <v>534</v>
      </c>
      <c r="H192" s="234"/>
      <c r="I192" s="234" t="s">
        <v>678</v>
      </c>
      <c r="J192" s="236"/>
      <c r="K192" s="129">
        <v>0.02</v>
      </c>
      <c r="L192" s="103">
        <v>1</v>
      </c>
      <c r="M192" s="237">
        <v>1800</v>
      </c>
      <c r="N192" s="236">
        <v>13622</v>
      </c>
      <c r="O192" s="103">
        <v>5950</v>
      </c>
      <c r="P192" s="234">
        <v>5950</v>
      </c>
      <c r="Q192" s="236">
        <v>5</v>
      </c>
      <c r="R192" s="236">
        <v>35</v>
      </c>
      <c r="S192" s="238">
        <v>154</v>
      </c>
      <c r="T192" s="238">
        <v>50</v>
      </c>
      <c r="U192" s="103">
        <v>4.5</v>
      </c>
      <c r="V192" s="234" t="s">
        <v>547</v>
      </c>
      <c r="W192" s="103">
        <v>70</v>
      </c>
      <c r="X192" s="234" t="s">
        <v>56</v>
      </c>
      <c r="Y192" s="234" t="s">
        <v>443</v>
      </c>
      <c r="Z192" s="280"/>
      <c r="AA192" s="280"/>
      <c r="AB192" s="280"/>
      <c r="AC192" s="280"/>
      <c r="AD192" s="280" t="s">
        <v>1378</v>
      </c>
      <c r="AE192" s="280"/>
      <c r="AF192" s="280" t="s">
        <v>1379</v>
      </c>
      <c r="AG192" s="280"/>
      <c r="AH192" s="280"/>
      <c r="AI192" s="280"/>
      <c r="AJ192" s="280"/>
      <c r="AK192" s="234">
        <v>1</v>
      </c>
      <c r="AL192" s="234" t="s">
        <v>272</v>
      </c>
      <c r="AM192" s="234">
        <v>0.1</v>
      </c>
      <c r="AN192" s="234"/>
      <c r="AO192" s="234">
        <v>0</v>
      </c>
      <c r="AP192" s="234">
        <v>0</v>
      </c>
      <c r="AQ192" s="234"/>
      <c r="AR192" s="234" t="s">
        <v>447</v>
      </c>
      <c r="AS192" s="234">
        <v>0</v>
      </c>
      <c r="AT192" s="234"/>
      <c r="AU192" s="234" t="s">
        <v>490</v>
      </c>
      <c r="AV192" s="234"/>
      <c r="AW192" s="234"/>
      <c r="AX192" s="234"/>
      <c r="AY192" s="234" t="b">
        <v>0</v>
      </c>
      <c r="AZ192" s="234">
        <v>44558.563240740739</v>
      </c>
      <c r="BA192" s="234">
        <v>44322.487673611111</v>
      </c>
      <c r="BB192" s="234">
        <v>44435</v>
      </c>
    </row>
    <row r="193" spans="1:54" x14ac:dyDescent="0.25">
      <c r="A193" s="234" t="s">
        <v>1382</v>
      </c>
      <c r="B193" s="234" t="s">
        <v>456</v>
      </c>
      <c r="C193" s="235" t="s">
        <v>437</v>
      </c>
      <c r="D193" s="235" t="s">
        <v>1382</v>
      </c>
      <c r="E193" s="234" t="s">
        <v>1383</v>
      </c>
      <c r="F193" s="234" t="s">
        <v>1384</v>
      </c>
      <c r="G193" s="234" t="s">
        <v>472</v>
      </c>
      <c r="H193" s="234" t="s">
        <v>507</v>
      </c>
      <c r="I193" s="234" t="s">
        <v>1320</v>
      </c>
      <c r="J193" s="236">
        <v>330</v>
      </c>
      <c r="K193" s="129">
        <v>0.05</v>
      </c>
      <c r="L193" s="103">
        <v>2</v>
      </c>
      <c r="M193" s="237">
        <v>3600</v>
      </c>
      <c r="N193" s="236">
        <v>1258</v>
      </c>
      <c r="O193" s="103">
        <v>925</v>
      </c>
      <c r="P193" s="234">
        <v>6000</v>
      </c>
      <c r="Q193" s="236">
        <v>14</v>
      </c>
      <c r="R193" s="236">
        <v>35</v>
      </c>
      <c r="S193" s="238">
        <v>154</v>
      </c>
      <c r="T193" s="238">
        <v>13</v>
      </c>
      <c r="U193" s="103">
        <v>6</v>
      </c>
      <c r="V193" s="234" t="s">
        <v>451</v>
      </c>
      <c r="W193" s="103">
        <v>35</v>
      </c>
      <c r="X193" s="234" t="s">
        <v>56</v>
      </c>
      <c r="Y193" s="234" t="s">
        <v>443</v>
      </c>
      <c r="Z193" s="280" t="s">
        <v>1385</v>
      </c>
      <c r="AA193" s="280"/>
      <c r="AB193" s="280"/>
      <c r="AC193" s="280"/>
      <c r="AD193" s="280" t="s">
        <v>1386</v>
      </c>
      <c r="AE193" s="280"/>
      <c r="AF193" s="280" t="s">
        <v>1387</v>
      </c>
      <c r="AG193" s="280"/>
      <c r="AH193" s="280" t="s">
        <v>1388</v>
      </c>
      <c r="AI193" s="280"/>
      <c r="AJ193" s="280"/>
      <c r="AK193" s="234">
        <v>976762</v>
      </c>
      <c r="AL193" s="234" t="s">
        <v>480</v>
      </c>
      <c r="AM193" s="234">
        <v>0.1</v>
      </c>
      <c r="AN193" s="234">
        <v>1.76</v>
      </c>
      <c r="AO193" s="234">
        <v>0</v>
      </c>
      <c r="AP193" s="234">
        <v>0</v>
      </c>
      <c r="AQ193" s="234"/>
      <c r="AR193" s="234" t="s">
        <v>447</v>
      </c>
      <c r="AS193" s="234">
        <v>3</v>
      </c>
      <c r="AT193" s="234"/>
      <c r="AU193" s="234" t="s">
        <v>1086</v>
      </c>
      <c r="AV193" s="234">
        <v>1.3</v>
      </c>
      <c r="AW193" s="234">
        <v>0</v>
      </c>
      <c r="AX193" s="234"/>
      <c r="AY193" s="234" t="b">
        <v>0</v>
      </c>
      <c r="AZ193" s="234">
        <v>44558.563240740739</v>
      </c>
      <c r="BA193" s="234">
        <v>44322.409398148149</v>
      </c>
      <c r="BB193" s="234">
        <v>44435</v>
      </c>
    </row>
    <row r="194" spans="1:54" x14ac:dyDescent="0.25">
      <c r="A194" s="234" t="s">
        <v>1389</v>
      </c>
      <c r="B194" s="234" t="s">
        <v>482</v>
      </c>
      <c r="C194" s="235" t="s">
        <v>1390</v>
      </c>
      <c r="D194" s="235" t="s">
        <v>1389</v>
      </c>
      <c r="E194" s="234" t="s">
        <v>1391</v>
      </c>
      <c r="F194" s="234" t="s">
        <v>828</v>
      </c>
      <c r="G194" s="234" t="s">
        <v>544</v>
      </c>
      <c r="H194" s="234" t="s">
        <v>1392</v>
      </c>
      <c r="I194" s="234" t="s">
        <v>752</v>
      </c>
      <c r="J194" s="236">
        <v>627</v>
      </c>
      <c r="K194" s="129">
        <v>0.03</v>
      </c>
      <c r="L194" s="103">
        <v>1</v>
      </c>
      <c r="M194" s="237">
        <v>3992</v>
      </c>
      <c r="N194" s="236">
        <v>6488</v>
      </c>
      <c r="O194" s="103">
        <v>5500</v>
      </c>
      <c r="P194" s="234">
        <v>5500</v>
      </c>
      <c r="Q194" s="236">
        <v>7</v>
      </c>
      <c r="R194" s="236">
        <v>50</v>
      </c>
      <c r="S194" s="238">
        <v>200</v>
      </c>
      <c r="T194" s="238">
        <v>76</v>
      </c>
      <c r="U194" s="103">
        <v>3.5</v>
      </c>
      <c r="V194" s="234" t="s">
        <v>547</v>
      </c>
      <c r="W194" s="103">
        <v>60</v>
      </c>
      <c r="X194" s="234" t="s">
        <v>56</v>
      </c>
      <c r="Y194" s="234" t="s">
        <v>443</v>
      </c>
      <c r="Z194" s="280"/>
      <c r="AA194" s="280"/>
      <c r="AB194" s="280"/>
      <c r="AC194" s="280"/>
      <c r="AD194" s="280"/>
      <c r="AE194" s="280"/>
      <c r="AF194" s="280"/>
      <c r="AG194" s="280"/>
      <c r="AH194" s="280"/>
      <c r="AI194" s="280"/>
      <c r="AJ194" s="280" t="s">
        <v>1393</v>
      </c>
      <c r="AK194" s="234">
        <v>9</v>
      </c>
      <c r="AL194" s="234" t="s">
        <v>272</v>
      </c>
      <c r="AM194" s="234">
        <v>0.1</v>
      </c>
      <c r="AN194" s="234">
        <v>0</v>
      </c>
      <c r="AO194" s="234">
        <v>0</v>
      </c>
      <c r="AP194" s="234">
        <v>0</v>
      </c>
      <c r="AQ194" s="234">
        <v>0.1</v>
      </c>
      <c r="AR194" s="234" t="s">
        <v>447</v>
      </c>
      <c r="AS194" s="234">
        <v>2</v>
      </c>
      <c r="AT194" s="234">
        <v>81.7</v>
      </c>
      <c r="AU194" s="234" t="s">
        <v>552</v>
      </c>
      <c r="AV194" s="234">
        <v>0.93</v>
      </c>
      <c r="AW194" s="234"/>
      <c r="AX194" s="234"/>
      <c r="AY194" s="234" t="b">
        <v>0</v>
      </c>
      <c r="AZ194" s="234">
        <v>44558.563252314816</v>
      </c>
      <c r="BA194" s="234">
        <v>44326.370752314811</v>
      </c>
      <c r="BB194" s="234">
        <v>44435</v>
      </c>
    </row>
    <row r="195" spans="1:54" x14ac:dyDescent="0.25">
      <c r="A195" s="234" t="s">
        <v>1394</v>
      </c>
      <c r="B195" s="234" t="s">
        <v>482</v>
      </c>
      <c r="C195" s="235" t="s">
        <v>1390</v>
      </c>
      <c r="D195" s="235" t="s">
        <v>1394</v>
      </c>
      <c r="E195" s="234" t="s">
        <v>1391</v>
      </c>
      <c r="F195" s="234" t="s">
        <v>828</v>
      </c>
      <c r="G195" s="234" t="s">
        <v>544</v>
      </c>
      <c r="H195" s="234" t="s">
        <v>1392</v>
      </c>
      <c r="I195" s="234" t="s">
        <v>752</v>
      </c>
      <c r="J195" s="236">
        <v>627</v>
      </c>
      <c r="K195" s="129">
        <v>0.03</v>
      </c>
      <c r="L195" s="103">
        <v>1</v>
      </c>
      <c r="M195" s="237">
        <v>3992</v>
      </c>
      <c r="N195" s="236">
        <v>6488</v>
      </c>
      <c r="O195" s="103">
        <v>6700</v>
      </c>
      <c r="P195" s="234">
        <v>6700</v>
      </c>
      <c r="Q195" s="236">
        <v>7</v>
      </c>
      <c r="R195" s="236">
        <v>50</v>
      </c>
      <c r="S195" s="238">
        <v>200</v>
      </c>
      <c r="T195" s="238">
        <v>76</v>
      </c>
      <c r="U195" s="103">
        <v>3.5</v>
      </c>
      <c r="V195" s="234" t="s">
        <v>547</v>
      </c>
      <c r="W195" s="103">
        <v>60</v>
      </c>
      <c r="X195" s="234" t="s">
        <v>56</v>
      </c>
      <c r="Y195" s="234" t="s">
        <v>443</v>
      </c>
      <c r="Z195" s="280"/>
      <c r="AA195" s="280"/>
      <c r="AB195" s="280"/>
      <c r="AC195" s="280"/>
      <c r="AD195" s="280"/>
      <c r="AE195" s="280"/>
      <c r="AF195" s="280"/>
      <c r="AG195" s="280"/>
      <c r="AH195" s="280"/>
      <c r="AI195" s="280"/>
      <c r="AJ195" s="280" t="s">
        <v>1393</v>
      </c>
      <c r="AK195" s="234">
        <v>2</v>
      </c>
      <c r="AL195" s="234" t="s">
        <v>272</v>
      </c>
      <c r="AM195" s="234">
        <v>0.1</v>
      </c>
      <c r="AN195" s="234">
        <v>0</v>
      </c>
      <c r="AO195" s="234">
        <v>0</v>
      </c>
      <c r="AP195" s="234">
        <v>0</v>
      </c>
      <c r="AQ195" s="234">
        <v>7.3494163846962099E-2</v>
      </c>
      <c r="AR195" s="234" t="s">
        <v>447</v>
      </c>
      <c r="AS195" s="234">
        <v>2</v>
      </c>
      <c r="AT195" s="234">
        <v>81.7</v>
      </c>
      <c r="AU195" s="234" t="s">
        <v>552</v>
      </c>
      <c r="AV195" s="234">
        <v>0.95</v>
      </c>
      <c r="AW195" s="234"/>
      <c r="AX195" s="234"/>
      <c r="AY195" s="234" t="b">
        <v>0</v>
      </c>
      <c r="AZ195" s="234">
        <v>44558.563067129631</v>
      </c>
      <c r="BA195" s="234">
        <v>44326.372210648151</v>
      </c>
      <c r="BB195" s="234">
        <v>44435</v>
      </c>
    </row>
    <row r="196" spans="1:54" x14ac:dyDescent="0.25">
      <c r="A196" s="234" t="s">
        <v>1395</v>
      </c>
      <c r="B196" s="234" t="s">
        <v>888</v>
      </c>
      <c r="C196" s="235" t="s">
        <v>437</v>
      </c>
      <c r="D196" s="235" t="s">
        <v>1395</v>
      </c>
      <c r="E196" s="234" t="s">
        <v>1396</v>
      </c>
      <c r="F196" s="234" t="s">
        <v>1397</v>
      </c>
      <c r="G196" s="234" t="s">
        <v>440</v>
      </c>
      <c r="H196" s="234"/>
      <c r="I196" s="234" t="s">
        <v>486</v>
      </c>
      <c r="J196" s="236">
        <v>533</v>
      </c>
      <c r="K196" s="129">
        <v>0.03</v>
      </c>
      <c r="L196" s="103">
        <v>1</v>
      </c>
      <c r="M196" s="237">
        <v>4000</v>
      </c>
      <c r="N196" s="236">
        <v>61070</v>
      </c>
      <c r="O196" s="103">
        <v>3000</v>
      </c>
      <c r="P196" s="234">
        <v>3000</v>
      </c>
      <c r="Q196" s="236">
        <v>1.6</v>
      </c>
      <c r="R196" s="236">
        <v>100</v>
      </c>
      <c r="S196" s="238">
        <v>169.7</v>
      </c>
      <c r="T196" s="238">
        <v>169.7</v>
      </c>
      <c r="U196" s="103">
        <v>2</v>
      </c>
      <c r="V196" s="234" t="s">
        <v>451</v>
      </c>
      <c r="W196" s="103">
        <v>120</v>
      </c>
      <c r="X196" s="234" t="s">
        <v>56</v>
      </c>
      <c r="Y196" s="234" t="s">
        <v>443</v>
      </c>
      <c r="Z196" s="280" t="s">
        <v>1398</v>
      </c>
      <c r="AA196" s="280"/>
      <c r="AB196" s="280"/>
      <c r="AC196" s="280"/>
      <c r="AD196" s="280"/>
      <c r="AE196" s="280"/>
      <c r="AF196" s="280" t="s">
        <v>1399</v>
      </c>
      <c r="AG196" s="280"/>
      <c r="AH196" s="280"/>
      <c r="AI196" s="280"/>
      <c r="AJ196" s="280"/>
      <c r="AK196" s="234">
        <v>5</v>
      </c>
      <c r="AL196" s="234" t="s">
        <v>272</v>
      </c>
      <c r="AM196" s="234">
        <v>0.1</v>
      </c>
      <c r="AN196" s="234"/>
      <c r="AO196" s="234">
        <v>0</v>
      </c>
      <c r="AP196" s="234">
        <v>0</v>
      </c>
      <c r="AQ196" s="234"/>
      <c r="AR196" s="234" t="s">
        <v>447</v>
      </c>
      <c r="AS196" s="234">
        <v>0</v>
      </c>
      <c r="AT196" s="234">
        <v>74.7</v>
      </c>
      <c r="AU196" s="234" t="s">
        <v>1400</v>
      </c>
      <c r="AV196" s="234">
        <v>0.71</v>
      </c>
      <c r="AW196" s="234"/>
      <c r="AX196" s="234"/>
      <c r="AY196" s="234" t="b">
        <v>0</v>
      </c>
      <c r="AZ196" s="234">
        <v>44558.563078703701</v>
      </c>
      <c r="BA196" s="234">
        <v>44326.392731481479</v>
      </c>
      <c r="BB196" s="234">
        <v>44435</v>
      </c>
    </row>
    <row r="197" spans="1:54" x14ac:dyDescent="0.25">
      <c r="A197" s="234" t="s">
        <v>1401</v>
      </c>
      <c r="B197" s="234" t="s">
        <v>888</v>
      </c>
      <c r="C197" s="235" t="s">
        <v>437</v>
      </c>
      <c r="D197" s="235" t="s">
        <v>1401</v>
      </c>
      <c r="E197" s="234" t="s">
        <v>1396</v>
      </c>
      <c r="F197" s="234" t="s">
        <v>1397</v>
      </c>
      <c r="G197" s="234" t="s">
        <v>440</v>
      </c>
      <c r="H197" s="234"/>
      <c r="I197" s="234" t="s">
        <v>486</v>
      </c>
      <c r="J197" s="236">
        <v>533</v>
      </c>
      <c r="K197" s="129">
        <v>0.03</v>
      </c>
      <c r="L197" s="103">
        <v>1</v>
      </c>
      <c r="M197" s="237">
        <v>4000</v>
      </c>
      <c r="N197" s="236">
        <v>61070</v>
      </c>
      <c r="O197" s="103">
        <v>5000</v>
      </c>
      <c r="P197" s="234">
        <v>5000</v>
      </c>
      <c r="Q197" s="236">
        <v>1.6</v>
      </c>
      <c r="R197" s="236">
        <v>100</v>
      </c>
      <c r="S197" s="238">
        <v>169.7</v>
      </c>
      <c r="T197" s="238">
        <v>169.7</v>
      </c>
      <c r="U197" s="103">
        <v>2</v>
      </c>
      <c r="V197" s="234" t="s">
        <v>451</v>
      </c>
      <c r="W197" s="103">
        <v>120</v>
      </c>
      <c r="X197" s="234" t="s">
        <v>56</v>
      </c>
      <c r="Y197" s="234" t="s">
        <v>443</v>
      </c>
      <c r="Z197" s="280" t="s">
        <v>1398</v>
      </c>
      <c r="AA197" s="280"/>
      <c r="AB197" s="280"/>
      <c r="AC197" s="280"/>
      <c r="AD197" s="280"/>
      <c r="AE197" s="280"/>
      <c r="AF197" s="280" t="s">
        <v>1402</v>
      </c>
      <c r="AG197" s="280"/>
      <c r="AH197" s="280"/>
      <c r="AI197" s="280"/>
      <c r="AJ197" s="280"/>
      <c r="AK197" s="234">
        <v>5</v>
      </c>
      <c r="AL197" s="234" t="s">
        <v>272</v>
      </c>
      <c r="AM197" s="234">
        <v>0.1</v>
      </c>
      <c r="AN197" s="234"/>
      <c r="AO197" s="234">
        <v>0</v>
      </c>
      <c r="AP197" s="234">
        <v>0</v>
      </c>
      <c r="AQ197" s="234"/>
      <c r="AR197" s="234" t="s">
        <v>447</v>
      </c>
      <c r="AS197" s="234">
        <v>0</v>
      </c>
      <c r="AT197" s="234">
        <v>76.7</v>
      </c>
      <c r="AU197" s="234" t="s">
        <v>1400</v>
      </c>
      <c r="AV197" s="234">
        <v>0.69</v>
      </c>
      <c r="AW197" s="234"/>
      <c r="AX197" s="234"/>
      <c r="AY197" s="234" t="b">
        <v>0</v>
      </c>
      <c r="AZ197" s="234">
        <v>44558.563078703701</v>
      </c>
      <c r="BA197" s="234">
        <v>44326.394780092596</v>
      </c>
      <c r="BB197" s="234">
        <v>44435</v>
      </c>
    </row>
    <row r="198" spans="1:54" x14ac:dyDescent="0.25">
      <c r="A198" s="234" t="s">
        <v>1403</v>
      </c>
      <c r="B198" s="234" t="s">
        <v>456</v>
      </c>
      <c r="C198" s="235" t="s">
        <v>1404</v>
      </c>
      <c r="D198" s="235" t="s">
        <v>1403</v>
      </c>
      <c r="E198" s="234" t="s">
        <v>1405</v>
      </c>
      <c r="F198" s="234" t="s">
        <v>1406</v>
      </c>
      <c r="G198" s="234" t="s">
        <v>836</v>
      </c>
      <c r="H198" s="234" t="s">
        <v>473</v>
      </c>
      <c r="I198" s="234" t="s">
        <v>574</v>
      </c>
      <c r="J198" s="236">
        <v>554</v>
      </c>
      <c r="K198" s="129">
        <v>0.03</v>
      </c>
      <c r="L198" s="103">
        <v>1</v>
      </c>
      <c r="M198" s="237">
        <v>2759</v>
      </c>
      <c r="N198" s="236">
        <v>2462</v>
      </c>
      <c r="O198" s="103">
        <v>1999</v>
      </c>
      <c r="P198" s="234">
        <v>1999</v>
      </c>
      <c r="Q198" s="236">
        <v>18</v>
      </c>
      <c r="R198" s="236">
        <v>30</v>
      </c>
      <c r="S198" s="238">
        <v>179</v>
      </c>
      <c r="T198" s="238">
        <v>30</v>
      </c>
      <c r="U198" s="103">
        <v>2.4</v>
      </c>
      <c r="V198" s="234" t="s">
        <v>451</v>
      </c>
      <c r="W198" s="103">
        <v>35</v>
      </c>
      <c r="X198" s="234" t="s">
        <v>56</v>
      </c>
      <c r="Y198" s="234" t="s">
        <v>443</v>
      </c>
      <c r="Z198" s="280"/>
      <c r="AA198" s="280"/>
      <c r="AB198" s="280" t="s">
        <v>1407</v>
      </c>
      <c r="AC198" s="280" t="s">
        <v>1408</v>
      </c>
      <c r="AD198" s="280"/>
      <c r="AE198" s="280" t="s">
        <v>1409</v>
      </c>
      <c r="AF198" s="280" t="s">
        <v>1410</v>
      </c>
      <c r="AG198" s="280" t="s">
        <v>1411</v>
      </c>
      <c r="AH198" s="280"/>
      <c r="AI198" s="280"/>
      <c r="AJ198" s="280" t="s">
        <v>1412</v>
      </c>
      <c r="AK198" s="234">
        <v>28</v>
      </c>
      <c r="AL198" s="234" t="s">
        <v>272</v>
      </c>
      <c r="AM198" s="234">
        <v>0.1</v>
      </c>
      <c r="AN198" s="234">
        <v>0</v>
      </c>
      <c r="AO198" s="234">
        <v>0</v>
      </c>
      <c r="AP198" s="234">
        <v>0</v>
      </c>
      <c r="AQ198" s="234">
        <v>0.118939618805856</v>
      </c>
      <c r="AR198" s="234" t="s">
        <v>447</v>
      </c>
      <c r="AS198" s="234">
        <v>4</v>
      </c>
      <c r="AT198" s="234">
        <v>88.75</v>
      </c>
      <c r="AU198" s="234" t="s">
        <v>552</v>
      </c>
      <c r="AV198" s="234">
        <v>0.77</v>
      </c>
      <c r="AW198" s="234"/>
      <c r="AX198" s="234"/>
      <c r="AY198" s="234" t="b">
        <v>0</v>
      </c>
      <c r="AZ198" s="234">
        <v>44558.563078703701</v>
      </c>
      <c r="BA198" s="234">
        <v>44326.441296296296</v>
      </c>
      <c r="BB198" s="234">
        <v>44435</v>
      </c>
    </row>
    <row r="199" spans="1:54" x14ac:dyDescent="0.25">
      <c r="A199" s="234" t="s">
        <v>1413</v>
      </c>
      <c r="B199" s="234" t="s">
        <v>456</v>
      </c>
      <c r="C199" s="235" t="s">
        <v>1414</v>
      </c>
      <c r="D199" s="235" t="s">
        <v>1413</v>
      </c>
      <c r="E199" s="234" t="s">
        <v>1405</v>
      </c>
      <c r="F199" s="234" t="s">
        <v>1415</v>
      </c>
      <c r="G199" s="234" t="s">
        <v>836</v>
      </c>
      <c r="H199" s="234" t="s">
        <v>473</v>
      </c>
      <c r="I199" s="234" t="s">
        <v>574</v>
      </c>
      <c r="J199" s="236">
        <v>435</v>
      </c>
      <c r="K199" s="129">
        <v>0.03</v>
      </c>
      <c r="L199" s="103">
        <v>1</v>
      </c>
      <c r="M199" s="237">
        <v>2634</v>
      </c>
      <c r="N199" s="236">
        <v>1661</v>
      </c>
      <c r="O199" s="103">
        <v>1999</v>
      </c>
      <c r="P199" s="234">
        <v>1999</v>
      </c>
      <c r="Q199" s="236">
        <v>20</v>
      </c>
      <c r="R199" s="236">
        <v>30</v>
      </c>
      <c r="S199" s="238">
        <v>180</v>
      </c>
      <c r="T199" s="238">
        <v>16</v>
      </c>
      <c r="U199" s="103">
        <v>3</v>
      </c>
      <c r="V199" s="234" t="s">
        <v>451</v>
      </c>
      <c r="W199" s="103">
        <v>35</v>
      </c>
      <c r="X199" s="234" t="s">
        <v>56</v>
      </c>
      <c r="Y199" s="234" t="s">
        <v>443</v>
      </c>
      <c r="Z199" s="280"/>
      <c r="AA199" s="280"/>
      <c r="AB199" s="280" t="s">
        <v>1416</v>
      </c>
      <c r="AC199" s="280" t="s">
        <v>1417</v>
      </c>
      <c r="AD199" s="280"/>
      <c r="AE199" s="280"/>
      <c r="AF199" s="280" t="s">
        <v>1410</v>
      </c>
      <c r="AG199" s="280" t="s">
        <v>1418</v>
      </c>
      <c r="AH199" s="280"/>
      <c r="AI199" s="280"/>
      <c r="AJ199" s="280" t="s">
        <v>1419</v>
      </c>
      <c r="AK199" s="234">
        <v>20</v>
      </c>
      <c r="AL199" s="234" t="s">
        <v>272</v>
      </c>
      <c r="AM199" s="234">
        <v>0.1</v>
      </c>
      <c r="AN199" s="234">
        <v>0</v>
      </c>
      <c r="AO199" s="234">
        <v>0</v>
      </c>
      <c r="AP199" s="234">
        <v>0</v>
      </c>
      <c r="AQ199" s="234">
        <v>0.12907460008494001</v>
      </c>
      <c r="AR199" s="234" t="s">
        <v>447</v>
      </c>
      <c r="AS199" s="234">
        <v>4</v>
      </c>
      <c r="AT199" s="234">
        <v>91.6</v>
      </c>
      <c r="AU199" s="234" t="s">
        <v>552</v>
      </c>
      <c r="AV199" s="234">
        <v>0.92</v>
      </c>
      <c r="AW199" s="234"/>
      <c r="AX199" s="234"/>
      <c r="AY199" s="234" t="b">
        <v>0</v>
      </c>
      <c r="AZ199" s="234">
        <v>44558.563090277778</v>
      </c>
      <c r="BA199" s="234">
        <v>44326.444548611114</v>
      </c>
      <c r="BB199" s="234">
        <v>44435</v>
      </c>
    </row>
    <row r="200" spans="1:54" x14ac:dyDescent="0.25">
      <c r="A200" s="234" t="s">
        <v>1420</v>
      </c>
      <c r="B200" s="234" t="s">
        <v>456</v>
      </c>
      <c r="C200" s="235" t="s">
        <v>1421</v>
      </c>
      <c r="D200" s="235" t="s">
        <v>1420</v>
      </c>
      <c r="E200" s="234" t="s">
        <v>1405</v>
      </c>
      <c r="F200" s="234" t="s">
        <v>1422</v>
      </c>
      <c r="G200" s="234" t="s">
        <v>836</v>
      </c>
      <c r="H200" s="234" t="s">
        <v>473</v>
      </c>
      <c r="I200" s="234" t="s">
        <v>574</v>
      </c>
      <c r="J200" s="236">
        <v>256</v>
      </c>
      <c r="K200" s="129">
        <v>0.03</v>
      </c>
      <c r="L200" s="103">
        <v>2</v>
      </c>
      <c r="M200" s="237">
        <v>4591</v>
      </c>
      <c r="N200" s="236">
        <v>1188</v>
      </c>
      <c r="O200" s="103">
        <v>2380</v>
      </c>
      <c r="P200" s="234">
        <v>2380</v>
      </c>
      <c r="Q200" s="236">
        <v>17</v>
      </c>
      <c r="R200" s="236">
        <v>30</v>
      </c>
      <c r="S200" s="238">
        <v>85</v>
      </c>
      <c r="T200" s="238">
        <v>45</v>
      </c>
      <c r="U200" s="103">
        <v>2.5</v>
      </c>
      <c r="V200" s="234" t="s">
        <v>451</v>
      </c>
      <c r="W200" s="103">
        <v>45</v>
      </c>
      <c r="X200" s="234" t="s">
        <v>56</v>
      </c>
      <c r="Y200" s="234" t="s">
        <v>443</v>
      </c>
      <c r="Z200" s="280"/>
      <c r="AA200" s="280" t="s">
        <v>1423</v>
      </c>
      <c r="AB200" s="280"/>
      <c r="AC200" s="280" t="s">
        <v>1417</v>
      </c>
      <c r="AD200" s="280"/>
      <c r="AE200" s="280" t="s">
        <v>1424</v>
      </c>
      <c r="AF200" s="280" t="s">
        <v>1410</v>
      </c>
      <c r="AG200" s="280" t="s">
        <v>1425</v>
      </c>
      <c r="AH200" s="280"/>
      <c r="AI200" s="280"/>
      <c r="AJ200" s="280" t="s">
        <v>1412</v>
      </c>
      <c r="AK200" s="234">
        <v>67</v>
      </c>
      <c r="AL200" s="234" t="s">
        <v>272</v>
      </c>
      <c r="AM200" s="234">
        <v>0.1</v>
      </c>
      <c r="AN200" s="234">
        <v>0</v>
      </c>
      <c r="AO200" s="234">
        <v>0</v>
      </c>
      <c r="AP200" s="234">
        <v>0</v>
      </c>
      <c r="AQ200" s="234">
        <v>0.132628809099397</v>
      </c>
      <c r="AR200" s="234" t="s">
        <v>447</v>
      </c>
      <c r="AS200" s="234">
        <v>1</v>
      </c>
      <c r="AT200" s="234">
        <v>88.69</v>
      </c>
      <c r="AU200" s="234" t="s">
        <v>552</v>
      </c>
      <c r="AV200" s="234">
        <v>0.85</v>
      </c>
      <c r="AW200" s="234"/>
      <c r="AX200" s="234"/>
      <c r="AY200" s="234" t="b">
        <v>0</v>
      </c>
      <c r="AZ200" s="234">
        <v>44558.563090277778</v>
      </c>
      <c r="BA200" s="234">
        <v>44326.445729166669</v>
      </c>
      <c r="BB200" s="234">
        <v>44435</v>
      </c>
    </row>
    <row r="201" spans="1:54" x14ac:dyDescent="0.25">
      <c r="A201" s="234" t="s">
        <v>1426</v>
      </c>
      <c r="B201" s="234" t="s">
        <v>456</v>
      </c>
      <c r="C201" s="235" t="s">
        <v>1427</v>
      </c>
      <c r="D201" s="235" t="s">
        <v>1426</v>
      </c>
      <c r="E201" s="234" t="s">
        <v>1405</v>
      </c>
      <c r="F201" s="234" t="s">
        <v>1428</v>
      </c>
      <c r="G201" s="234" t="s">
        <v>836</v>
      </c>
      <c r="H201" s="234" t="s">
        <v>473</v>
      </c>
      <c r="I201" s="234" t="s">
        <v>574</v>
      </c>
      <c r="J201" s="236">
        <v>319</v>
      </c>
      <c r="K201" s="129">
        <v>0.03</v>
      </c>
      <c r="L201" s="103">
        <v>1</v>
      </c>
      <c r="M201" s="237">
        <v>2350</v>
      </c>
      <c r="N201" s="236">
        <v>1488</v>
      </c>
      <c r="O201" s="103">
        <v>2380</v>
      </c>
      <c r="P201" s="234">
        <v>2380</v>
      </c>
      <c r="Q201" s="236">
        <v>22</v>
      </c>
      <c r="R201" s="236">
        <v>30</v>
      </c>
      <c r="S201" s="238">
        <v>110</v>
      </c>
      <c r="T201" s="238">
        <v>50</v>
      </c>
      <c r="U201" s="103">
        <v>2.4</v>
      </c>
      <c r="V201" s="234" t="s">
        <v>451</v>
      </c>
      <c r="W201" s="103">
        <v>45</v>
      </c>
      <c r="X201" s="234" t="s">
        <v>56</v>
      </c>
      <c r="Y201" s="234" t="s">
        <v>443</v>
      </c>
      <c r="Z201" s="280"/>
      <c r="AA201" s="280"/>
      <c r="AB201" s="280"/>
      <c r="AC201" s="280" t="s">
        <v>1417</v>
      </c>
      <c r="AD201" s="280"/>
      <c r="AE201" s="280" t="s">
        <v>1424</v>
      </c>
      <c r="AF201" s="280" t="s">
        <v>1410</v>
      </c>
      <c r="AG201" s="280" t="s">
        <v>1429</v>
      </c>
      <c r="AH201" s="280"/>
      <c r="AI201" s="280"/>
      <c r="AJ201" s="280" t="s">
        <v>1430</v>
      </c>
      <c r="AK201" s="234">
        <v>42</v>
      </c>
      <c r="AL201" s="234" t="s">
        <v>272</v>
      </c>
      <c r="AM201" s="234">
        <v>0.1</v>
      </c>
      <c r="AN201" s="234">
        <v>0</v>
      </c>
      <c r="AO201" s="234">
        <v>0</v>
      </c>
      <c r="AP201" s="234">
        <v>0</v>
      </c>
      <c r="AQ201" s="234">
        <v>0.118893058072125</v>
      </c>
      <c r="AR201" s="234" t="s">
        <v>447</v>
      </c>
      <c r="AS201" s="234">
        <v>1</v>
      </c>
      <c r="AT201" s="234">
        <v>91.6</v>
      </c>
      <c r="AU201" s="234" t="s">
        <v>552</v>
      </c>
      <c r="AV201" s="234">
        <v>0.89</v>
      </c>
      <c r="AW201" s="234"/>
      <c r="AX201" s="234"/>
      <c r="AY201" s="234" t="b">
        <v>0</v>
      </c>
      <c r="AZ201" s="234">
        <v>44558.563090277778</v>
      </c>
      <c r="BA201" s="234">
        <v>44326.447164351855</v>
      </c>
      <c r="BB201" s="234">
        <v>44435</v>
      </c>
    </row>
    <row r="202" spans="1:54" x14ac:dyDescent="0.25">
      <c r="A202" s="234" t="s">
        <v>1431</v>
      </c>
      <c r="B202" s="234" t="s">
        <v>436</v>
      </c>
      <c r="C202" s="235" t="s">
        <v>1404</v>
      </c>
      <c r="D202" s="235" t="s">
        <v>1431</v>
      </c>
      <c r="E202" s="234" t="s">
        <v>1405</v>
      </c>
      <c r="F202" s="234" t="s">
        <v>1406</v>
      </c>
      <c r="G202" s="234" t="s">
        <v>472</v>
      </c>
      <c r="H202" s="234"/>
      <c r="I202" s="234" t="s">
        <v>574</v>
      </c>
      <c r="J202" s="236">
        <v>554</v>
      </c>
      <c r="K202" s="129"/>
      <c r="L202" s="103">
        <v>1</v>
      </c>
      <c r="M202" s="237">
        <v>1800</v>
      </c>
      <c r="N202" s="236">
        <v>2462</v>
      </c>
      <c r="O202" s="103">
        <v>1999</v>
      </c>
      <c r="P202" s="234"/>
      <c r="Q202" s="236">
        <v>18</v>
      </c>
      <c r="R202" s="236"/>
      <c r="S202" s="238">
        <v>179</v>
      </c>
      <c r="T202" s="238">
        <v>30</v>
      </c>
      <c r="U202" s="103"/>
      <c r="V202" s="234" t="s">
        <v>451</v>
      </c>
      <c r="W202" s="103">
        <v>25</v>
      </c>
      <c r="X202" s="234" t="s">
        <v>56</v>
      </c>
      <c r="Y202" s="234" t="s">
        <v>443</v>
      </c>
      <c r="Z202" s="280"/>
      <c r="AA202" s="280" t="s">
        <v>1432</v>
      </c>
      <c r="AB202" s="280"/>
      <c r="AC202" s="280"/>
      <c r="AD202" s="280"/>
      <c r="AE202" s="280"/>
      <c r="AF202" s="280" t="s">
        <v>1433</v>
      </c>
      <c r="AG202" s="280"/>
      <c r="AH202" s="280"/>
      <c r="AI202" s="280"/>
      <c r="AJ202" s="280"/>
      <c r="AK202" s="234">
        <v>28</v>
      </c>
      <c r="AL202" s="234" t="s">
        <v>272</v>
      </c>
      <c r="AM202" s="234">
        <v>0.1</v>
      </c>
      <c r="AN202" s="234"/>
      <c r="AO202" s="234">
        <v>0</v>
      </c>
      <c r="AP202" s="234">
        <v>0</v>
      </c>
      <c r="AQ202" s="234"/>
      <c r="AR202" s="234" t="s">
        <v>447</v>
      </c>
      <c r="AS202" s="234">
        <v>4</v>
      </c>
      <c r="AT202" s="234"/>
      <c r="AU202" s="234" t="s">
        <v>552</v>
      </c>
      <c r="AV202" s="234"/>
      <c r="AW202" s="234"/>
      <c r="AX202" s="234"/>
      <c r="AY202" s="234" t="b">
        <v>0</v>
      </c>
      <c r="AZ202" s="234">
        <v>44558.563240740739</v>
      </c>
      <c r="BA202" s="234">
        <v>44355.447442129633</v>
      </c>
      <c r="BB202" s="234">
        <v>44435</v>
      </c>
    </row>
    <row r="203" spans="1:54" x14ac:dyDescent="0.25">
      <c r="A203" s="234" t="s">
        <v>1434</v>
      </c>
      <c r="B203" s="234" t="s">
        <v>436</v>
      </c>
      <c r="C203" s="235" t="s">
        <v>1414</v>
      </c>
      <c r="D203" s="235" t="s">
        <v>1434</v>
      </c>
      <c r="E203" s="234" t="s">
        <v>1405</v>
      </c>
      <c r="F203" s="234" t="s">
        <v>1415</v>
      </c>
      <c r="G203" s="234" t="s">
        <v>472</v>
      </c>
      <c r="H203" s="234"/>
      <c r="I203" s="234" t="s">
        <v>574</v>
      </c>
      <c r="J203" s="236">
        <v>435</v>
      </c>
      <c r="K203" s="129"/>
      <c r="L203" s="103">
        <v>1</v>
      </c>
      <c r="M203" s="237">
        <v>1750</v>
      </c>
      <c r="N203" s="236">
        <v>1661</v>
      </c>
      <c r="O203" s="103">
        <v>1999</v>
      </c>
      <c r="P203" s="234"/>
      <c r="Q203" s="236">
        <v>25</v>
      </c>
      <c r="R203" s="236"/>
      <c r="S203" s="238">
        <v>180</v>
      </c>
      <c r="T203" s="238">
        <v>16</v>
      </c>
      <c r="U203" s="103"/>
      <c r="V203" s="234" t="s">
        <v>451</v>
      </c>
      <c r="W203" s="103">
        <v>25</v>
      </c>
      <c r="X203" s="234" t="s">
        <v>56</v>
      </c>
      <c r="Y203" s="234" t="s">
        <v>443</v>
      </c>
      <c r="Z203" s="280"/>
      <c r="AA203" s="280" t="s">
        <v>1435</v>
      </c>
      <c r="AB203" s="280"/>
      <c r="AC203" s="280"/>
      <c r="AD203" s="280"/>
      <c r="AE203" s="280"/>
      <c r="AF203" s="280" t="s">
        <v>1433</v>
      </c>
      <c r="AG203" s="280"/>
      <c r="AH203" s="280"/>
      <c r="AI203" s="280"/>
      <c r="AJ203" s="280"/>
      <c r="AK203" s="234">
        <v>20</v>
      </c>
      <c r="AL203" s="234" t="s">
        <v>272</v>
      </c>
      <c r="AM203" s="234">
        <v>0.1</v>
      </c>
      <c r="AN203" s="234"/>
      <c r="AO203" s="234">
        <v>0</v>
      </c>
      <c r="AP203" s="234">
        <v>0</v>
      </c>
      <c r="AQ203" s="234"/>
      <c r="AR203" s="234" t="s">
        <v>447</v>
      </c>
      <c r="AS203" s="234">
        <v>4</v>
      </c>
      <c r="AT203" s="234"/>
      <c r="AU203" s="234" t="s">
        <v>552</v>
      </c>
      <c r="AV203" s="234"/>
      <c r="AW203" s="234"/>
      <c r="AX203" s="234"/>
      <c r="AY203" s="234" t="b">
        <v>0</v>
      </c>
      <c r="AZ203" s="234">
        <v>44558.563067129631</v>
      </c>
      <c r="BA203" s="234">
        <v>44355.448518518519</v>
      </c>
      <c r="BB203" s="234">
        <v>44435</v>
      </c>
    </row>
    <row r="204" spans="1:54" x14ac:dyDescent="0.25">
      <c r="A204" s="234" t="s">
        <v>1436</v>
      </c>
      <c r="B204" s="234" t="s">
        <v>436</v>
      </c>
      <c r="C204" s="235" t="s">
        <v>1421</v>
      </c>
      <c r="D204" s="235" t="s">
        <v>1436</v>
      </c>
      <c r="E204" s="234" t="s">
        <v>1405</v>
      </c>
      <c r="F204" s="234" t="s">
        <v>1422</v>
      </c>
      <c r="G204" s="234" t="s">
        <v>472</v>
      </c>
      <c r="H204" s="234"/>
      <c r="I204" s="234" t="s">
        <v>574</v>
      </c>
      <c r="J204" s="236">
        <v>256</v>
      </c>
      <c r="K204" s="129"/>
      <c r="L204" s="103">
        <v>2</v>
      </c>
      <c r="M204" s="237">
        <v>2400</v>
      </c>
      <c r="N204" s="236">
        <v>1188</v>
      </c>
      <c r="O204" s="103">
        <v>2380</v>
      </c>
      <c r="P204" s="234"/>
      <c r="Q204" s="236">
        <v>18</v>
      </c>
      <c r="R204" s="236"/>
      <c r="S204" s="238">
        <v>85</v>
      </c>
      <c r="T204" s="238">
        <v>45</v>
      </c>
      <c r="U204" s="103"/>
      <c r="V204" s="234" t="s">
        <v>451</v>
      </c>
      <c r="W204" s="103">
        <v>30</v>
      </c>
      <c r="X204" s="234" t="s">
        <v>56</v>
      </c>
      <c r="Y204" s="234" t="s">
        <v>443</v>
      </c>
      <c r="Z204" s="280"/>
      <c r="AA204" s="280"/>
      <c r="AB204" s="280"/>
      <c r="AC204" s="280"/>
      <c r="AD204" s="280"/>
      <c r="AE204" s="280"/>
      <c r="AF204" s="280" t="s">
        <v>1433</v>
      </c>
      <c r="AG204" s="280"/>
      <c r="AH204" s="280"/>
      <c r="AI204" s="280"/>
      <c r="AJ204" s="280"/>
      <c r="AK204" s="234">
        <v>67</v>
      </c>
      <c r="AL204" s="234" t="s">
        <v>272</v>
      </c>
      <c r="AM204" s="234">
        <v>0.1</v>
      </c>
      <c r="AN204" s="234"/>
      <c r="AO204" s="234">
        <v>0</v>
      </c>
      <c r="AP204" s="234">
        <v>0</v>
      </c>
      <c r="AQ204" s="234"/>
      <c r="AR204" s="234" t="s">
        <v>447</v>
      </c>
      <c r="AS204" s="234">
        <v>1</v>
      </c>
      <c r="AT204" s="234">
        <v>88.69</v>
      </c>
      <c r="AU204" s="234" t="s">
        <v>552</v>
      </c>
      <c r="AV204" s="234">
        <v>0.85</v>
      </c>
      <c r="AW204" s="234"/>
      <c r="AX204" s="234"/>
      <c r="AY204" s="234" t="b">
        <v>0</v>
      </c>
      <c r="AZ204" s="234">
        <v>44558.563078703701</v>
      </c>
      <c r="BA204" s="234">
        <v>44355.45453703704</v>
      </c>
      <c r="BB204" s="234">
        <v>44435</v>
      </c>
    </row>
    <row r="205" spans="1:54" x14ac:dyDescent="0.25">
      <c r="A205" s="234" t="s">
        <v>1437</v>
      </c>
      <c r="B205" s="234" t="s">
        <v>436</v>
      </c>
      <c r="C205" s="235" t="s">
        <v>1427</v>
      </c>
      <c r="D205" s="235" t="s">
        <v>1437</v>
      </c>
      <c r="E205" s="234" t="s">
        <v>1405</v>
      </c>
      <c r="F205" s="234" t="s">
        <v>1428</v>
      </c>
      <c r="G205" s="234" t="s">
        <v>472</v>
      </c>
      <c r="H205" s="234"/>
      <c r="I205" s="234" t="s">
        <v>574</v>
      </c>
      <c r="J205" s="236">
        <v>319</v>
      </c>
      <c r="K205" s="129"/>
      <c r="L205" s="103">
        <v>2</v>
      </c>
      <c r="M205" s="237">
        <v>2400</v>
      </c>
      <c r="N205" s="236">
        <v>1488</v>
      </c>
      <c r="O205" s="103">
        <v>2380</v>
      </c>
      <c r="P205" s="234"/>
      <c r="Q205" s="236"/>
      <c r="R205" s="236"/>
      <c r="S205" s="238">
        <v>110</v>
      </c>
      <c r="T205" s="238">
        <v>50</v>
      </c>
      <c r="U205" s="103"/>
      <c r="V205" s="234" t="s">
        <v>451</v>
      </c>
      <c r="W205" s="103">
        <v>30</v>
      </c>
      <c r="X205" s="234" t="s">
        <v>56</v>
      </c>
      <c r="Y205" s="234" t="s">
        <v>443</v>
      </c>
      <c r="Z205" s="280"/>
      <c r="AA205" s="280"/>
      <c r="AB205" s="280"/>
      <c r="AC205" s="280"/>
      <c r="AD205" s="280"/>
      <c r="AE205" s="280"/>
      <c r="AF205" s="280" t="s">
        <v>1433</v>
      </c>
      <c r="AG205" s="280"/>
      <c r="AH205" s="280"/>
      <c r="AI205" s="280"/>
      <c r="AJ205" s="280"/>
      <c r="AK205" s="234">
        <v>42</v>
      </c>
      <c r="AL205" s="234" t="s">
        <v>272</v>
      </c>
      <c r="AM205" s="234">
        <v>0.1</v>
      </c>
      <c r="AN205" s="234"/>
      <c r="AO205" s="234">
        <v>0</v>
      </c>
      <c r="AP205" s="234">
        <v>0</v>
      </c>
      <c r="AQ205" s="234"/>
      <c r="AR205" s="234" t="s">
        <v>447</v>
      </c>
      <c r="AS205" s="234">
        <v>1</v>
      </c>
      <c r="AT205" s="234">
        <v>91.6</v>
      </c>
      <c r="AU205" s="234" t="s">
        <v>552</v>
      </c>
      <c r="AV205" s="234">
        <v>0.89</v>
      </c>
      <c r="AW205" s="234"/>
      <c r="AX205" s="234"/>
      <c r="AY205" s="234" t="b">
        <v>0</v>
      </c>
      <c r="AZ205" s="234">
        <v>44558.563078703701</v>
      </c>
      <c r="BA205" s="234">
        <v>44355.454745370371</v>
      </c>
      <c r="BB205" s="234">
        <v>44435</v>
      </c>
    </row>
    <row r="206" spans="1:54" x14ac:dyDescent="0.25">
      <c r="A206" s="234" t="s">
        <v>1438</v>
      </c>
      <c r="B206" s="234" t="s">
        <v>1139</v>
      </c>
      <c r="C206" s="235" t="s">
        <v>437</v>
      </c>
      <c r="D206" s="235" t="s">
        <v>1438</v>
      </c>
      <c r="E206" s="234" t="s">
        <v>1439</v>
      </c>
      <c r="F206" s="234" t="s">
        <v>1440</v>
      </c>
      <c r="G206" s="234"/>
      <c r="H206" s="234"/>
      <c r="I206" s="234" t="s">
        <v>678</v>
      </c>
      <c r="J206" s="236"/>
      <c r="K206" s="129"/>
      <c r="L206" s="103"/>
      <c r="M206" s="237"/>
      <c r="N206" s="236"/>
      <c r="O206" s="103">
        <v>6000</v>
      </c>
      <c r="P206" s="234"/>
      <c r="Q206" s="236"/>
      <c r="R206" s="236"/>
      <c r="S206" s="238"/>
      <c r="T206" s="238"/>
      <c r="U206" s="103"/>
      <c r="V206" s="234" t="s">
        <v>547</v>
      </c>
      <c r="W206" s="103"/>
      <c r="X206" s="234" t="s">
        <v>56</v>
      </c>
      <c r="Y206" s="234" t="s">
        <v>443</v>
      </c>
      <c r="Z206" s="280"/>
      <c r="AA206" s="280"/>
      <c r="AB206" s="280"/>
      <c r="AC206" s="280"/>
      <c r="AD206" s="280"/>
      <c r="AE206" s="280"/>
      <c r="AF206" s="280"/>
      <c r="AG206" s="280"/>
      <c r="AH206" s="280"/>
      <c r="AI206" s="280"/>
      <c r="AJ206" s="280"/>
      <c r="AK206" s="234">
        <v>1</v>
      </c>
      <c r="AL206" s="234" t="s">
        <v>272</v>
      </c>
      <c r="AM206" s="234">
        <v>0.1</v>
      </c>
      <c r="AN206" s="234"/>
      <c r="AO206" s="234">
        <v>0</v>
      </c>
      <c r="AP206" s="234">
        <v>0</v>
      </c>
      <c r="AQ206" s="234"/>
      <c r="AR206" s="234" t="s">
        <v>447</v>
      </c>
      <c r="AS206" s="234"/>
      <c r="AT206" s="234"/>
      <c r="AU206" s="234" t="s">
        <v>490</v>
      </c>
      <c r="AV206" s="234"/>
      <c r="AW206" s="234"/>
      <c r="AX206" s="234"/>
      <c r="AY206" s="234" t="b">
        <v>0</v>
      </c>
      <c r="AZ206" s="234">
        <v>44566.642430555556</v>
      </c>
      <c r="BA206" s="234">
        <v>44327.567696759259</v>
      </c>
      <c r="BB206" s="234"/>
    </row>
    <row r="207" spans="1:54" x14ac:dyDescent="0.25">
      <c r="A207" s="234" t="s">
        <v>1441</v>
      </c>
      <c r="B207" s="234" t="s">
        <v>482</v>
      </c>
      <c r="C207" s="235" t="s">
        <v>1442</v>
      </c>
      <c r="D207" s="235" t="s">
        <v>1441</v>
      </c>
      <c r="E207" s="234" t="s">
        <v>1443</v>
      </c>
      <c r="F207" s="234" t="s">
        <v>1444</v>
      </c>
      <c r="G207" s="234" t="s">
        <v>534</v>
      </c>
      <c r="H207" s="234"/>
      <c r="I207" s="234" t="s">
        <v>678</v>
      </c>
      <c r="J207" s="236">
        <v>817</v>
      </c>
      <c r="K207" s="129">
        <v>0.05</v>
      </c>
      <c r="L207" s="103">
        <v>1</v>
      </c>
      <c r="M207" s="237">
        <v>11500</v>
      </c>
      <c r="N207" s="236">
        <v>10689</v>
      </c>
      <c r="O207" s="103">
        <v>813.8</v>
      </c>
      <c r="P207" s="234">
        <v>6000</v>
      </c>
      <c r="Q207" s="236">
        <v>6</v>
      </c>
      <c r="R207" s="236">
        <v>40</v>
      </c>
      <c r="S207" s="238">
        <v>186</v>
      </c>
      <c r="T207" s="238">
        <v>176.4</v>
      </c>
      <c r="U207" s="103">
        <v>5</v>
      </c>
      <c r="V207" s="234" t="s">
        <v>451</v>
      </c>
      <c r="W207" s="103">
        <v>40</v>
      </c>
      <c r="X207" s="234" t="s">
        <v>56</v>
      </c>
      <c r="Y207" s="234" t="s">
        <v>443</v>
      </c>
      <c r="Z207" s="280"/>
      <c r="AA207" s="280" t="s">
        <v>1445</v>
      </c>
      <c r="AB207" s="280" t="s">
        <v>1446</v>
      </c>
      <c r="AC207" s="280"/>
      <c r="AD207" s="280" t="s">
        <v>1447</v>
      </c>
      <c r="AE207" s="280"/>
      <c r="AF207" s="280" t="s">
        <v>1448</v>
      </c>
      <c r="AG207" s="280"/>
      <c r="AH207" s="280"/>
      <c r="AI207" s="280"/>
      <c r="AJ207" s="280"/>
      <c r="AK207" s="234">
        <v>65</v>
      </c>
      <c r="AL207" s="234" t="s">
        <v>480</v>
      </c>
      <c r="AM207" s="234">
        <v>0.1</v>
      </c>
      <c r="AN207" s="234">
        <v>0.20968630721513301</v>
      </c>
      <c r="AO207" s="234">
        <v>0</v>
      </c>
      <c r="AP207" s="234">
        <v>0</v>
      </c>
      <c r="AQ207" s="234"/>
      <c r="AR207" s="234" t="s">
        <v>447</v>
      </c>
      <c r="AS207" s="234">
        <v>9</v>
      </c>
      <c r="AT207" s="234">
        <v>80.3</v>
      </c>
      <c r="AU207" s="234" t="s">
        <v>552</v>
      </c>
      <c r="AV207" s="234">
        <v>1.18</v>
      </c>
      <c r="AW207" s="234"/>
      <c r="AX207" s="234"/>
      <c r="AY207" s="234" t="b">
        <v>0</v>
      </c>
      <c r="AZ207" s="234">
        <v>44558.563101851854</v>
      </c>
      <c r="BA207" s="234">
        <v>44327.642418981479</v>
      </c>
      <c r="BB207" s="234">
        <v>44435</v>
      </c>
    </row>
    <row r="208" spans="1:54" x14ac:dyDescent="0.25">
      <c r="A208" s="234" t="s">
        <v>1449</v>
      </c>
      <c r="B208" s="234" t="s">
        <v>482</v>
      </c>
      <c r="C208" s="235" t="s">
        <v>1450</v>
      </c>
      <c r="D208" s="235" t="s">
        <v>1449</v>
      </c>
      <c r="E208" s="234" t="s">
        <v>1451</v>
      </c>
      <c r="F208" s="234" t="s">
        <v>1452</v>
      </c>
      <c r="G208" s="234" t="s">
        <v>472</v>
      </c>
      <c r="H208" s="234"/>
      <c r="I208" s="234" t="s">
        <v>678</v>
      </c>
      <c r="J208" s="236">
        <v>755</v>
      </c>
      <c r="K208" s="129">
        <v>0.06</v>
      </c>
      <c r="L208" s="103">
        <v>1</v>
      </c>
      <c r="M208" s="237">
        <v>3400</v>
      </c>
      <c r="N208" s="236">
        <v>6736</v>
      </c>
      <c r="O208" s="103">
        <v>6000</v>
      </c>
      <c r="P208" s="234">
        <v>6000</v>
      </c>
      <c r="Q208" s="236">
        <v>6</v>
      </c>
      <c r="R208" s="236">
        <v>35</v>
      </c>
      <c r="S208" s="238">
        <v>80</v>
      </c>
      <c r="T208" s="238">
        <v>80</v>
      </c>
      <c r="U208" s="103">
        <v>6</v>
      </c>
      <c r="V208" s="234" t="s">
        <v>547</v>
      </c>
      <c r="W208" s="103">
        <v>20</v>
      </c>
      <c r="X208" s="234" t="s">
        <v>56</v>
      </c>
      <c r="Y208" s="234" t="s">
        <v>443</v>
      </c>
      <c r="Z208" s="280"/>
      <c r="AA208" s="280" t="s">
        <v>1453</v>
      </c>
      <c r="AB208" s="280"/>
      <c r="AC208" s="280"/>
      <c r="AD208" s="280" t="s">
        <v>1454</v>
      </c>
      <c r="AE208" s="280"/>
      <c r="AF208" s="280" t="s">
        <v>705</v>
      </c>
      <c r="AG208" s="280" t="s">
        <v>1455</v>
      </c>
      <c r="AH208" s="280"/>
      <c r="AI208" s="280"/>
      <c r="AJ208" s="280"/>
      <c r="AK208" s="234">
        <v>1</v>
      </c>
      <c r="AL208" s="234" t="s">
        <v>272</v>
      </c>
      <c r="AM208" s="234">
        <v>0.1</v>
      </c>
      <c r="AN208" s="234"/>
      <c r="AO208" s="234">
        <v>0.299265142517815</v>
      </c>
      <c r="AP208" s="234">
        <v>0</v>
      </c>
      <c r="AQ208" s="234"/>
      <c r="AR208" s="234" t="s">
        <v>447</v>
      </c>
      <c r="AS208" s="234">
        <v>1</v>
      </c>
      <c r="AT208" s="234"/>
      <c r="AU208" s="234" t="s">
        <v>490</v>
      </c>
      <c r="AV208" s="234">
        <v>1.72</v>
      </c>
      <c r="AW208" s="234"/>
      <c r="AX208" s="234"/>
      <c r="AY208" s="234" t="b">
        <v>0</v>
      </c>
      <c r="AZ208" s="234">
        <v>44558.563101851854</v>
      </c>
      <c r="BA208" s="234">
        <v>44333.432662037034</v>
      </c>
      <c r="BB208" s="234">
        <v>44435</v>
      </c>
    </row>
    <row r="209" spans="1:54" x14ac:dyDescent="0.25">
      <c r="A209" s="234" t="s">
        <v>1456</v>
      </c>
      <c r="B209" s="234" t="s">
        <v>482</v>
      </c>
      <c r="C209" s="235" t="s">
        <v>1457</v>
      </c>
      <c r="D209" s="235" t="s">
        <v>1456</v>
      </c>
      <c r="E209" s="234" t="s">
        <v>1451</v>
      </c>
      <c r="F209" s="234" t="s">
        <v>1458</v>
      </c>
      <c r="G209" s="234" t="s">
        <v>472</v>
      </c>
      <c r="H209" s="234"/>
      <c r="I209" s="234" t="s">
        <v>678</v>
      </c>
      <c r="J209" s="236">
        <v>335</v>
      </c>
      <c r="K209" s="129">
        <v>0.06</v>
      </c>
      <c r="L209" s="103">
        <v>1</v>
      </c>
      <c r="M209" s="237">
        <v>3200</v>
      </c>
      <c r="N209" s="236">
        <v>5350</v>
      </c>
      <c r="O209" s="103">
        <v>6000</v>
      </c>
      <c r="P209" s="234">
        <v>6000</v>
      </c>
      <c r="Q209" s="236">
        <v>4</v>
      </c>
      <c r="R209" s="236">
        <v>35</v>
      </c>
      <c r="S209" s="238">
        <v>79</v>
      </c>
      <c r="T209" s="238">
        <v>37.700000000000003</v>
      </c>
      <c r="U209" s="103">
        <v>6</v>
      </c>
      <c r="V209" s="234" t="s">
        <v>547</v>
      </c>
      <c r="W209" s="103">
        <v>20</v>
      </c>
      <c r="X209" s="234" t="s">
        <v>56</v>
      </c>
      <c r="Y209" s="234" t="s">
        <v>443</v>
      </c>
      <c r="Z209" s="280"/>
      <c r="AA209" s="280" t="s">
        <v>1453</v>
      </c>
      <c r="AB209" s="280"/>
      <c r="AC209" s="280"/>
      <c r="AD209" s="280" t="s">
        <v>1454</v>
      </c>
      <c r="AE209" s="280"/>
      <c r="AF209" s="280" t="s">
        <v>1459</v>
      </c>
      <c r="AG209" s="280" t="s">
        <v>1460</v>
      </c>
      <c r="AH209" s="280"/>
      <c r="AI209" s="280"/>
      <c r="AJ209" s="280"/>
      <c r="AK209" s="234">
        <v>1</v>
      </c>
      <c r="AL209" s="234" t="s">
        <v>272</v>
      </c>
      <c r="AM209" s="234">
        <v>0.1</v>
      </c>
      <c r="AN209" s="234"/>
      <c r="AO209" s="234">
        <v>0.197242990654206</v>
      </c>
      <c r="AP209" s="234">
        <v>0</v>
      </c>
      <c r="AQ209" s="234"/>
      <c r="AR209" s="234" t="s">
        <v>447</v>
      </c>
      <c r="AS209" s="234">
        <v>1</v>
      </c>
      <c r="AT209" s="234"/>
      <c r="AU209" s="234" t="s">
        <v>490</v>
      </c>
      <c r="AV209" s="234">
        <v>2.15</v>
      </c>
      <c r="AW209" s="234"/>
      <c r="AX209" s="234"/>
      <c r="AY209" s="234" t="b">
        <v>0</v>
      </c>
      <c r="AZ209" s="234">
        <v>44558.563113425924</v>
      </c>
      <c r="BA209" s="234">
        <v>44333.434189814812</v>
      </c>
      <c r="BB209" s="234">
        <v>44435</v>
      </c>
    </row>
    <row r="210" spans="1:54" x14ac:dyDescent="0.25">
      <c r="A210" s="234" t="s">
        <v>1461</v>
      </c>
      <c r="B210" s="234" t="s">
        <v>482</v>
      </c>
      <c r="C210" s="235" t="s">
        <v>1461</v>
      </c>
      <c r="D210" s="235" t="s">
        <v>1461</v>
      </c>
      <c r="E210" s="234" t="s">
        <v>1462</v>
      </c>
      <c r="F210" s="234" t="s">
        <v>1463</v>
      </c>
      <c r="G210" s="234" t="s">
        <v>534</v>
      </c>
      <c r="H210" s="234"/>
      <c r="I210" s="234" t="s">
        <v>678</v>
      </c>
      <c r="J210" s="236">
        <v>952</v>
      </c>
      <c r="K210" s="129">
        <v>0.03</v>
      </c>
      <c r="L210" s="103">
        <v>1</v>
      </c>
      <c r="M210" s="237">
        <v>11500</v>
      </c>
      <c r="N210" s="236">
        <v>15530</v>
      </c>
      <c r="O210" s="103">
        <v>3000</v>
      </c>
      <c r="P210" s="234">
        <v>3000</v>
      </c>
      <c r="Q210" s="236">
        <v>5</v>
      </c>
      <c r="R210" s="236">
        <v>40</v>
      </c>
      <c r="S210" s="238">
        <v>296</v>
      </c>
      <c r="T210" s="238">
        <v>141</v>
      </c>
      <c r="U210" s="103">
        <v>6</v>
      </c>
      <c r="V210" s="234" t="s">
        <v>547</v>
      </c>
      <c r="W210" s="103">
        <v>45</v>
      </c>
      <c r="X210" s="234" t="s">
        <v>56</v>
      </c>
      <c r="Y210" s="234" t="s">
        <v>443</v>
      </c>
      <c r="Z210" s="280" t="s">
        <v>1464</v>
      </c>
      <c r="AA210" s="280" t="s">
        <v>1465</v>
      </c>
      <c r="AB210" s="280" t="s">
        <v>1466</v>
      </c>
      <c r="AC210" s="280"/>
      <c r="AD210" s="280" t="s">
        <v>1467</v>
      </c>
      <c r="AE210" s="280"/>
      <c r="AF210" s="280" t="s">
        <v>1468</v>
      </c>
      <c r="AG210" s="280"/>
      <c r="AH210" s="280"/>
      <c r="AI210" s="280"/>
      <c r="AJ210" s="280"/>
      <c r="AK210" s="234">
        <v>2</v>
      </c>
      <c r="AL210" s="234" t="s">
        <v>272</v>
      </c>
      <c r="AM210" s="234">
        <v>0.1</v>
      </c>
      <c r="AN210" s="234"/>
      <c r="AO210" s="234">
        <v>0</v>
      </c>
      <c r="AP210" s="234">
        <v>0</v>
      </c>
      <c r="AQ210" s="234"/>
      <c r="AR210" s="234" t="s">
        <v>447</v>
      </c>
      <c r="AS210" s="234">
        <v>3</v>
      </c>
      <c r="AT210" s="234">
        <v>69.400000000000006</v>
      </c>
      <c r="AU210" s="234" t="s">
        <v>490</v>
      </c>
      <c r="AV210" s="234">
        <v>1.35</v>
      </c>
      <c r="AW210" s="234"/>
      <c r="AX210" s="234"/>
      <c r="AY210" s="234" t="b">
        <v>0</v>
      </c>
      <c r="AZ210" s="234">
        <v>44558.563113425924</v>
      </c>
      <c r="BA210" s="234">
        <v>44333.609965277778</v>
      </c>
      <c r="BB210" s="234">
        <v>44435</v>
      </c>
    </row>
    <row r="211" spans="1:54" x14ac:dyDescent="0.25">
      <c r="A211" s="234" t="s">
        <v>1469</v>
      </c>
      <c r="B211" s="234" t="s">
        <v>482</v>
      </c>
      <c r="C211" s="235" t="s">
        <v>1470</v>
      </c>
      <c r="D211" s="235" t="s">
        <v>1469</v>
      </c>
      <c r="E211" s="234" t="s">
        <v>1471</v>
      </c>
      <c r="F211" s="234" t="s">
        <v>1472</v>
      </c>
      <c r="G211" s="234" t="s">
        <v>534</v>
      </c>
      <c r="H211" s="234"/>
      <c r="I211" s="234" t="s">
        <v>678</v>
      </c>
      <c r="J211" s="236"/>
      <c r="K211" s="129">
        <v>0.03</v>
      </c>
      <c r="L211" s="103">
        <v>1</v>
      </c>
      <c r="M211" s="237">
        <v>4000</v>
      </c>
      <c r="N211" s="236">
        <v>14496</v>
      </c>
      <c r="O211" s="103">
        <v>6000</v>
      </c>
      <c r="P211" s="234">
        <v>6000</v>
      </c>
      <c r="Q211" s="236">
        <v>5</v>
      </c>
      <c r="R211" s="236">
        <v>40</v>
      </c>
      <c r="S211" s="238">
        <v>169.7</v>
      </c>
      <c r="T211" s="238">
        <v>125</v>
      </c>
      <c r="U211" s="103">
        <v>4</v>
      </c>
      <c r="V211" s="234" t="s">
        <v>451</v>
      </c>
      <c r="W211" s="103">
        <v>80</v>
      </c>
      <c r="X211" s="234" t="s">
        <v>56</v>
      </c>
      <c r="Y211" s="234" t="s">
        <v>443</v>
      </c>
      <c r="Z211" s="280"/>
      <c r="AA211" s="280"/>
      <c r="AB211" s="280"/>
      <c r="AC211" s="280"/>
      <c r="AD211" s="280" t="s">
        <v>1473</v>
      </c>
      <c r="AE211" s="280"/>
      <c r="AF211" s="280"/>
      <c r="AG211" s="280"/>
      <c r="AH211" s="280"/>
      <c r="AI211" s="280"/>
      <c r="AJ211" s="280"/>
      <c r="AK211" s="234">
        <v>2</v>
      </c>
      <c r="AL211" s="234" t="s">
        <v>272</v>
      </c>
      <c r="AM211" s="234"/>
      <c r="AN211" s="234"/>
      <c r="AO211" s="234">
        <v>0</v>
      </c>
      <c r="AP211" s="234">
        <v>0</v>
      </c>
      <c r="AQ211" s="234"/>
      <c r="AR211" s="234" t="s">
        <v>447</v>
      </c>
      <c r="AS211" s="234">
        <v>0</v>
      </c>
      <c r="AT211" s="234"/>
      <c r="AU211" s="234" t="s">
        <v>552</v>
      </c>
      <c r="AV211" s="234">
        <v>0.91</v>
      </c>
      <c r="AW211" s="234"/>
      <c r="AX211" s="234"/>
      <c r="AY211" s="234" t="b">
        <v>0</v>
      </c>
      <c r="AZ211" s="234">
        <v>44558.563113425924</v>
      </c>
      <c r="BA211" s="234">
        <v>44335.371192129627</v>
      </c>
      <c r="BB211" s="234">
        <v>44435</v>
      </c>
    </row>
    <row r="212" spans="1:54" x14ac:dyDescent="0.25">
      <c r="A212" s="234" t="s">
        <v>1474</v>
      </c>
      <c r="B212" s="234" t="s">
        <v>456</v>
      </c>
      <c r="C212" s="235" t="s">
        <v>1475</v>
      </c>
      <c r="D212" s="235" t="s">
        <v>1474</v>
      </c>
      <c r="E212" s="234" t="s">
        <v>1476</v>
      </c>
      <c r="F212" s="234" t="s">
        <v>1477</v>
      </c>
      <c r="G212" s="234" t="s">
        <v>440</v>
      </c>
      <c r="H212" s="234"/>
      <c r="I212" s="234" t="s">
        <v>574</v>
      </c>
      <c r="J212" s="236">
        <v>1162</v>
      </c>
      <c r="K212" s="129"/>
      <c r="L212" s="103"/>
      <c r="M212" s="237"/>
      <c r="N212" s="236">
        <v>15470</v>
      </c>
      <c r="O212" s="103">
        <v>165.5</v>
      </c>
      <c r="P212" s="234"/>
      <c r="Q212" s="236"/>
      <c r="R212" s="236"/>
      <c r="S212" s="238">
        <v>392.5</v>
      </c>
      <c r="T212" s="238">
        <v>197.8</v>
      </c>
      <c r="U212" s="103"/>
      <c r="V212" s="234" t="s">
        <v>451</v>
      </c>
      <c r="W212" s="103"/>
      <c r="X212" s="234" t="s">
        <v>56</v>
      </c>
      <c r="Y212" s="234" t="s">
        <v>443</v>
      </c>
      <c r="Z212" s="280" t="s">
        <v>1478</v>
      </c>
      <c r="AA212" s="280"/>
      <c r="AB212" s="280" t="s">
        <v>1479</v>
      </c>
      <c r="AC212" s="280"/>
      <c r="AD212" s="280"/>
      <c r="AE212" s="280"/>
      <c r="AF212" s="280"/>
      <c r="AG212" s="280"/>
      <c r="AH212" s="280"/>
      <c r="AI212" s="280"/>
      <c r="AJ212" s="280"/>
      <c r="AK212" s="234">
        <v>131250</v>
      </c>
      <c r="AL212" s="234" t="s">
        <v>480</v>
      </c>
      <c r="AM212" s="234">
        <v>0.1</v>
      </c>
      <c r="AN212" s="234"/>
      <c r="AO212" s="234">
        <v>0</v>
      </c>
      <c r="AP212" s="234">
        <v>0</v>
      </c>
      <c r="AQ212" s="234"/>
      <c r="AR212" s="234" t="s">
        <v>447</v>
      </c>
      <c r="AS212" s="234">
        <v>1</v>
      </c>
      <c r="AT212" s="234"/>
      <c r="AU212" s="234" t="s">
        <v>552</v>
      </c>
      <c r="AV212" s="234"/>
      <c r="AW212" s="234"/>
      <c r="AX212" s="234"/>
      <c r="AY212" s="234" t="b">
        <v>0</v>
      </c>
      <c r="AZ212" s="234">
        <v>44558.563125000001</v>
      </c>
      <c r="BA212" s="234">
        <v>44335.406168981484</v>
      </c>
      <c r="BB212" s="234">
        <v>44435</v>
      </c>
    </row>
    <row r="213" spans="1:54" x14ac:dyDescent="0.25">
      <c r="A213" s="234" t="s">
        <v>1480</v>
      </c>
      <c r="B213" s="234" t="s">
        <v>482</v>
      </c>
      <c r="C213" s="235" t="s">
        <v>1480</v>
      </c>
      <c r="D213" s="235" t="s">
        <v>1480</v>
      </c>
      <c r="E213" s="234" t="s">
        <v>1481</v>
      </c>
      <c r="F213" s="234" t="s">
        <v>1482</v>
      </c>
      <c r="G213" s="234" t="s">
        <v>534</v>
      </c>
      <c r="H213" s="234" t="s">
        <v>473</v>
      </c>
      <c r="I213" s="234" t="s">
        <v>1483</v>
      </c>
      <c r="J213" s="236"/>
      <c r="K213" s="129">
        <v>0.02</v>
      </c>
      <c r="L213" s="103">
        <v>1</v>
      </c>
      <c r="M213" s="237">
        <v>4500</v>
      </c>
      <c r="N213" s="236">
        <v>7540</v>
      </c>
      <c r="O213" s="103">
        <v>250</v>
      </c>
      <c r="P213" s="234">
        <v>6000</v>
      </c>
      <c r="Q213" s="236">
        <v>12</v>
      </c>
      <c r="R213" s="236">
        <v>40</v>
      </c>
      <c r="S213" s="238">
        <v>200</v>
      </c>
      <c r="T213" s="238">
        <v>35</v>
      </c>
      <c r="U213" s="103">
        <v>7</v>
      </c>
      <c r="V213" s="234" t="s">
        <v>451</v>
      </c>
      <c r="W213" s="103">
        <v>60</v>
      </c>
      <c r="X213" s="234" t="s">
        <v>56</v>
      </c>
      <c r="Y213" s="234" t="s">
        <v>443</v>
      </c>
      <c r="Z213" s="280" t="s">
        <v>1484</v>
      </c>
      <c r="AA213" s="280"/>
      <c r="AB213" s="280"/>
      <c r="AC213" s="280" t="s">
        <v>1485</v>
      </c>
      <c r="AD213" s="280" t="s">
        <v>1486</v>
      </c>
      <c r="AE213" s="280"/>
      <c r="AF213" s="280"/>
      <c r="AG213" s="280"/>
      <c r="AH213" s="280"/>
      <c r="AI213" s="280"/>
      <c r="AJ213" s="280"/>
      <c r="AK213" s="234">
        <v>863742</v>
      </c>
      <c r="AL213" s="234" t="s">
        <v>480</v>
      </c>
      <c r="AM213" s="234">
        <v>0.1</v>
      </c>
      <c r="AN213" s="234">
        <v>1.2824049513704701</v>
      </c>
      <c r="AO213" s="234">
        <v>0</v>
      </c>
      <c r="AP213" s="234">
        <v>0</v>
      </c>
      <c r="AQ213" s="234"/>
      <c r="AR213" s="234" t="s">
        <v>447</v>
      </c>
      <c r="AS213" s="234">
        <v>5</v>
      </c>
      <c r="AT213" s="234"/>
      <c r="AU213" s="234" t="s">
        <v>448</v>
      </c>
      <c r="AV213" s="234">
        <v>0.84</v>
      </c>
      <c r="AW213" s="234"/>
      <c r="AX213" s="234"/>
      <c r="AY213" s="234" t="b">
        <v>0</v>
      </c>
      <c r="AZ213" s="234">
        <v>44558.563125000001</v>
      </c>
      <c r="BA213" s="234">
        <v>44335.70590277778</v>
      </c>
      <c r="BB213" s="234">
        <v>44435</v>
      </c>
    </row>
    <row r="214" spans="1:54" x14ac:dyDescent="0.25">
      <c r="A214" s="234" t="s">
        <v>1487</v>
      </c>
      <c r="B214" s="234" t="s">
        <v>482</v>
      </c>
      <c r="C214" s="235" t="s">
        <v>437</v>
      </c>
      <c r="D214" s="235" t="s">
        <v>1487</v>
      </c>
      <c r="E214" s="234" t="s">
        <v>1488</v>
      </c>
      <c r="F214" s="234" t="s">
        <v>1489</v>
      </c>
      <c r="G214" s="234" t="s">
        <v>544</v>
      </c>
      <c r="H214" s="234" t="s">
        <v>485</v>
      </c>
      <c r="I214" s="234" t="s">
        <v>486</v>
      </c>
      <c r="J214" s="236">
        <v>414</v>
      </c>
      <c r="K214" s="129">
        <v>0.03</v>
      </c>
      <c r="L214" s="103">
        <v>1</v>
      </c>
      <c r="M214" s="237">
        <v>1463</v>
      </c>
      <c r="N214" s="236">
        <v>7814</v>
      </c>
      <c r="O214" s="103">
        <v>6000</v>
      </c>
      <c r="P214" s="234">
        <v>6000</v>
      </c>
      <c r="Q214" s="236">
        <v>10</v>
      </c>
      <c r="R214" s="236">
        <v>40</v>
      </c>
      <c r="S214" s="238">
        <v>193</v>
      </c>
      <c r="T214" s="238">
        <v>15</v>
      </c>
      <c r="U214" s="103">
        <v>2.5</v>
      </c>
      <c r="V214" s="234" t="s">
        <v>451</v>
      </c>
      <c r="W214" s="103">
        <v>90</v>
      </c>
      <c r="X214" s="234" t="s">
        <v>56</v>
      </c>
      <c r="Y214" s="234" t="s">
        <v>443</v>
      </c>
      <c r="Z214" s="280" t="s">
        <v>1490</v>
      </c>
      <c r="AA214" s="280"/>
      <c r="AB214" s="280" t="s">
        <v>1491</v>
      </c>
      <c r="AC214" s="280"/>
      <c r="AD214" s="280"/>
      <c r="AE214" s="280"/>
      <c r="AF214" s="280" t="s">
        <v>1492</v>
      </c>
      <c r="AG214" s="280"/>
      <c r="AH214" s="280"/>
      <c r="AI214" s="280"/>
      <c r="AJ214" s="280" t="s">
        <v>1493</v>
      </c>
      <c r="AK214" s="234">
        <v>5</v>
      </c>
      <c r="AL214" s="234" t="s">
        <v>272</v>
      </c>
      <c r="AM214" s="234">
        <v>0.1</v>
      </c>
      <c r="AN214" s="234">
        <v>0</v>
      </c>
      <c r="AO214" s="234">
        <v>0</v>
      </c>
      <c r="AP214" s="234">
        <v>0</v>
      </c>
      <c r="AQ214" s="234">
        <v>7.3128816410106406E-2</v>
      </c>
      <c r="AR214" s="234" t="s">
        <v>447</v>
      </c>
      <c r="AS214" s="234">
        <v>0</v>
      </c>
      <c r="AT214" s="234">
        <v>81.28</v>
      </c>
      <c r="AU214" s="234" t="s">
        <v>552</v>
      </c>
      <c r="AV214" s="234">
        <v>0.5</v>
      </c>
      <c r="AW214" s="234"/>
      <c r="AX214" s="234"/>
      <c r="AY214" s="234" t="b">
        <v>0</v>
      </c>
      <c r="AZ214" s="234">
        <v>44558.563125000001</v>
      </c>
      <c r="BA214" s="234">
        <v>44336.387523148151</v>
      </c>
      <c r="BB214" s="234">
        <v>44435</v>
      </c>
    </row>
    <row r="215" spans="1:54" x14ac:dyDescent="0.25">
      <c r="A215" s="234" t="s">
        <v>1494</v>
      </c>
      <c r="B215" s="234" t="s">
        <v>482</v>
      </c>
      <c r="C215" s="235" t="s">
        <v>1495</v>
      </c>
      <c r="D215" s="235" t="s">
        <v>1494</v>
      </c>
      <c r="E215" s="234" t="s">
        <v>1496</v>
      </c>
      <c r="F215" s="234" t="s">
        <v>1497</v>
      </c>
      <c r="G215" s="234" t="s">
        <v>836</v>
      </c>
      <c r="H215" s="234" t="s">
        <v>473</v>
      </c>
      <c r="I215" s="234" t="s">
        <v>574</v>
      </c>
      <c r="J215" s="236">
        <v>360</v>
      </c>
      <c r="K215" s="129">
        <v>0.03</v>
      </c>
      <c r="L215" s="103">
        <v>1</v>
      </c>
      <c r="M215" s="237">
        <v>733</v>
      </c>
      <c r="N215" s="236">
        <v>2329</v>
      </c>
      <c r="O215" s="103">
        <v>3200</v>
      </c>
      <c r="P215" s="234">
        <v>3200</v>
      </c>
      <c r="Q215" s="236">
        <v>15</v>
      </c>
      <c r="R215" s="236">
        <v>20</v>
      </c>
      <c r="S215" s="238">
        <v>68</v>
      </c>
      <c r="T215" s="238">
        <v>43</v>
      </c>
      <c r="U215" s="103">
        <v>2.5</v>
      </c>
      <c r="V215" s="234" t="s">
        <v>547</v>
      </c>
      <c r="W215" s="103">
        <v>45</v>
      </c>
      <c r="X215" s="234" t="s">
        <v>56</v>
      </c>
      <c r="Y215" s="234" t="s">
        <v>443</v>
      </c>
      <c r="Z215" s="280"/>
      <c r="AA215" s="280" t="s">
        <v>1498</v>
      </c>
      <c r="AB215" s="280" t="s">
        <v>1499</v>
      </c>
      <c r="AC215" s="280"/>
      <c r="AD215" s="280"/>
      <c r="AE215" s="280"/>
      <c r="AF215" s="280" t="s">
        <v>1500</v>
      </c>
      <c r="AG215" s="280"/>
      <c r="AH215" s="280"/>
      <c r="AI215" s="280"/>
      <c r="AJ215" s="280"/>
      <c r="AK215" s="234">
        <v>1</v>
      </c>
      <c r="AL215" s="234" t="s">
        <v>272</v>
      </c>
      <c r="AM215" s="234">
        <v>0.1</v>
      </c>
      <c r="AN215" s="234">
        <v>0</v>
      </c>
      <c r="AO215" s="234">
        <v>0</v>
      </c>
      <c r="AP215" s="234">
        <v>0</v>
      </c>
      <c r="AQ215" s="234">
        <v>8.9577630778588796E-2</v>
      </c>
      <c r="AR215" s="234" t="s">
        <v>447</v>
      </c>
      <c r="AS215" s="234">
        <v>0</v>
      </c>
      <c r="AT215" s="234">
        <v>90.2</v>
      </c>
      <c r="AU215" s="234" t="s">
        <v>490</v>
      </c>
      <c r="AV215" s="234">
        <v>0.83</v>
      </c>
      <c r="AW215" s="234"/>
      <c r="AX215" s="234"/>
      <c r="AY215" s="234" t="b">
        <v>0</v>
      </c>
      <c r="AZ215" s="234">
        <v>44558.563125000001</v>
      </c>
      <c r="BA215" s="234">
        <v>44336.651331018518</v>
      </c>
      <c r="BB215" s="234">
        <v>44435</v>
      </c>
    </row>
    <row r="216" spans="1:54" x14ac:dyDescent="0.25">
      <c r="A216" s="234" t="s">
        <v>1501</v>
      </c>
      <c r="B216" s="234" t="s">
        <v>482</v>
      </c>
      <c r="C216" s="235" t="s">
        <v>437</v>
      </c>
      <c r="D216" s="235" t="s">
        <v>1501</v>
      </c>
      <c r="E216" s="234" t="s">
        <v>1502</v>
      </c>
      <c r="F216" s="234" t="s">
        <v>1503</v>
      </c>
      <c r="G216" s="234"/>
      <c r="H216" s="234"/>
      <c r="I216" s="234" t="s">
        <v>696</v>
      </c>
      <c r="J216" s="236"/>
      <c r="K216" s="129"/>
      <c r="L216" s="103"/>
      <c r="M216" s="237"/>
      <c r="N216" s="236"/>
      <c r="O216" s="103">
        <v>1</v>
      </c>
      <c r="P216" s="234"/>
      <c r="Q216" s="236"/>
      <c r="R216" s="236"/>
      <c r="S216" s="238"/>
      <c r="T216" s="238"/>
      <c r="U216" s="103"/>
      <c r="V216" s="234" t="s">
        <v>451</v>
      </c>
      <c r="W216" s="103"/>
      <c r="X216" s="234" t="s">
        <v>56</v>
      </c>
      <c r="Y216" s="234" t="s">
        <v>443</v>
      </c>
      <c r="Z216" s="280" t="s">
        <v>1504</v>
      </c>
      <c r="AA216" s="280"/>
      <c r="AB216" s="280"/>
      <c r="AC216" s="280"/>
      <c r="AD216" s="280"/>
      <c r="AE216" s="280"/>
      <c r="AF216" s="280" t="s">
        <v>1505</v>
      </c>
      <c r="AG216" s="280"/>
      <c r="AH216" s="280"/>
      <c r="AI216" s="280"/>
      <c r="AJ216" s="280"/>
      <c r="AK216" s="234">
        <v>28756</v>
      </c>
      <c r="AL216" s="234" t="s">
        <v>272</v>
      </c>
      <c r="AM216" s="234">
        <v>0.1</v>
      </c>
      <c r="AN216" s="234"/>
      <c r="AO216" s="234">
        <v>0</v>
      </c>
      <c r="AP216" s="234">
        <v>0</v>
      </c>
      <c r="AQ216" s="234"/>
      <c r="AR216" s="234" t="s">
        <v>447</v>
      </c>
      <c r="AS216" s="234"/>
      <c r="AT216" s="234"/>
      <c r="AU216" s="234" t="s">
        <v>448</v>
      </c>
      <c r="AV216" s="234"/>
      <c r="AW216" s="234"/>
      <c r="AX216" s="234"/>
      <c r="AY216" s="234" t="b">
        <v>0</v>
      </c>
      <c r="AZ216" s="234">
        <v>44558.563136574077</v>
      </c>
      <c r="BA216" s="234">
        <v>44337.588773148149</v>
      </c>
      <c r="BB216" s="234">
        <v>44435</v>
      </c>
    </row>
    <row r="217" spans="1:54" x14ac:dyDescent="0.25">
      <c r="A217" s="234" t="s">
        <v>1506</v>
      </c>
      <c r="B217" s="234" t="s">
        <v>482</v>
      </c>
      <c r="C217" s="235" t="s">
        <v>437</v>
      </c>
      <c r="D217" s="235" t="s">
        <v>1506</v>
      </c>
      <c r="E217" s="234" t="s">
        <v>1507</v>
      </c>
      <c r="F217" s="234" t="s">
        <v>1508</v>
      </c>
      <c r="G217" s="234"/>
      <c r="H217" s="234"/>
      <c r="I217" s="234" t="s">
        <v>1013</v>
      </c>
      <c r="J217" s="236"/>
      <c r="K217" s="129"/>
      <c r="L217" s="103"/>
      <c r="M217" s="237"/>
      <c r="N217" s="236">
        <v>242100</v>
      </c>
      <c r="O217" s="103">
        <v>21300</v>
      </c>
      <c r="P217" s="234"/>
      <c r="Q217" s="236"/>
      <c r="R217" s="236"/>
      <c r="S217" s="238"/>
      <c r="T217" s="238"/>
      <c r="U217" s="103"/>
      <c r="V217" s="234" t="s">
        <v>451</v>
      </c>
      <c r="W217" s="103"/>
      <c r="X217" s="234" t="s">
        <v>56</v>
      </c>
      <c r="Y217" s="234" t="s">
        <v>443</v>
      </c>
      <c r="Z217" s="280"/>
      <c r="AA217" s="280"/>
      <c r="AB217" s="280"/>
      <c r="AC217" s="280"/>
      <c r="AD217" s="280"/>
      <c r="AE217" s="280"/>
      <c r="AF217" s="280"/>
      <c r="AG217" s="280"/>
      <c r="AH217" s="280"/>
      <c r="AI217" s="280"/>
      <c r="AJ217" s="280"/>
      <c r="AK217" s="234">
        <v>38</v>
      </c>
      <c r="AL217" s="234" t="s">
        <v>272</v>
      </c>
      <c r="AM217" s="234">
        <v>0</v>
      </c>
      <c r="AN217" s="234"/>
      <c r="AO217" s="234">
        <v>0</v>
      </c>
      <c r="AP217" s="234">
        <v>0</v>
      </c>
      <c r="AQ217" s="234"/>
      <c r="AR217" s="234" t="s">
        <v>447</v>
      </c>
      <c r="AS217" s="234"/>
      <c r="AT217" s="234"/>
      <c r="AU217" s="234" t="s">
        <v>552</v>
      </c>
      <c r="AV217" s="234">
        <v>1.1399999999999999</v>
      </c>
      <c r="AW217" s="234"/>
      <c r="AX217" s="234"/>
      <c r="AY217" s="234" t="b">
        <v>0</v>
      </c>
      <c r="AZ217" s="234">
        <v>44558.563136574077</v>
      </c>
      <c r="BA217" s="234">
        <v>44337.640706018516</v>
      </c>
      <c r="BB217" s="234">
        <v>44380</v>
      </c>
    </row>
    <row r="218" spans="1:54" x14ac:dyDescent="0.25">
      <c r="A218" s="234" t="s">
        <v>1509</v>
      </c>
      <c r="B218" s="234" t="s">
        <v>888</v>
      </c>
      <c r="C218" s="235" t="s">
        <v>437</v>
      </c>
      <c r="D218" s="235" t="s">
        <v>1509</v>
      </c>
      <c r="E218" s="234" t="s">
        <v>1507</v>
      </c>
      <c r="F218" s="234" t="s">
        <v>1510</v>
      </c>
      <c r="G218" s="234"/>
      <c r="H218" s="234"/>
      <c r="I218" s="234" t="s">
        <v>1013</v>
      </c>
      <c r="J218" s="236"/>
      <c r="K218" s="129"/>
      <c r="L218" s="103"/>
      <c r="M218" s="237"/>
      <c r="N218" s="236">
        <v>783800</v>
      </c>
      <c r="O218" s="103">
        <v>15875</v>
      </c>
      <c r="P218" s="234"/>
      <c r="Q218" s="236"/>
      <c r="R218" s="236"/>
      <c r="S218" s="238"/>
      <c r="T218" s="238"/>
      <c r="U218" s="103"/>
      <c r="V218" s="234" t="s">
        <v>451</v>
      </c>
      <c r="W218" s="103"/>
      <c r="X218" s="234" t="s">
        <v>56</v>
      </c>
      <c r="Y218" s="234" t="s">
        <v>443</v>
      </c>
      <c r="Z218" s="280"/>
      <c r="AA218" s="280"/>
      <c r="AB218" s="280"/>
      <c r="AC218" s="280"/>
      <c r="AD218" s="280"/>
      <c r="AE218" s="280"/>
      <c r="AF218" s="280"/>
      <c r="AG218" s="280"/>
      <c r="AH218" s="280"/>
      <c r="AI218" s="280"/>
      <c r="AJ218" s="280"/>
      <c r="AK218" s="234">
        <v>7</v>
      </c>
      <c r="AL218" s="234" t="s">
        <v>272</v>
      </c>
      <c r="AM218" s="234">
        <v>0</v>
      </c>
      <c r="AN218" s="234"/>
      <c r="AO218" s="234">
        <v>0</v>
      </c>
      <c r="AP218" s="234">
        <v>0</v>
      </c>
      <c r="AQ218" s="234"/>
      <c r="AR218" s="234" t="s">
        <v>447</v>
      </c>
      <c r="AS218" s="234"/>
      <c r="AT218" s="234"/>
      <c r="AU218" s="234" t="s">
        <v>552</v>
      </c>
      <c r="AV218" s="234">
        <v>1.1399999999999999</v>
      </c>
      <c r="AW218" s="234"/>
      <c r="AX218" s="234"/>
      <c r="AY218" s="234" t="b">
        <v>0</v>
      </c>
      <c r="AZ218" s="234">
        <v>44566.642418981479</v>
      </c>
      <c r="BA218" s="234">
        <v>44337.642442129632</v>
      </c>
      <c r="BB218" s="234"/>
    </row>
    <row r="219" spans="1:54" x14ac:dyDescent="0.25">
      <c r="A219" s="234" t="s">
        <v>1511</v>
      </c>
      <c r="B219" s="234" t="s">
        <v>456</v>
      </c>
      <c r="C219" s="235" t="s">
        <v>1512</v>
      </c>
      <c r="D219" s="235" t="s">
        <v>1511</v>
      </c>
      <c r="E219" s="234" t="s">
        <v>1513</v>
      </c>
      <c r="F219" s="234" t="s">
        <v>1514</v>
      </c>
      <c r="G219" s="234" t="s">
        <v>836</v>
      </c>
      <c r="H219" s="234" t="s">
        <v>798</v>
      </c>
      <c r="I219" s="234" t="s">
        <v>678</v>
      </c>
      <c r="J219" s="236">
        <v>388</v>
      </c>
      <c r="K219" s="129">
        <v>0.03</v>
      </c>
      <c r="L219" s="103">
        <v>1</v>
      </c>
      <c r="M219" s="237">
        <v>2457</v>
      </c>
      <c r="N219" s="236">
        <v>2854</v>
      </c>
      <c r="O219" s="103">
        <v>130</v>
      </c>
      <c r="P219" s="234">
        <v>6000</v>
      </c>
      <c r="Q219" s="236">
        <v>14</v>
      </c>
      <c r="R219" s="236">
        <v>30</v>
      </c>
      <c r="S219" s="238">
        <v>107</v>
      </c>
      <c r="T219" s="238">
        <v>88</v>
      </c>
      <c r="U219" s="103">
        <v>2.2000000000000002</v>
      </c>
      <c r="V219" s="234" t="s">
        <v>451</v>
      </c>
      <c r="W219" s="103">
        <v>50</v>
      </c>
      <c r="X219" s="234" t="s">
        <v>56</v>
      </c>
      <c r="Y219" s="234" t="s">
        <v>443</v>
      </c>
      <c r="Z219" s="280" t="s">
        <v>1515</v>
      </c>
      <c r="AA219" s="280"/>
      <c r="AB219" s="280"/>
      <c r="AC219" s="280"/>
      <c r="AD219" s="280" t="s">
        <v>1516</v>
      </c>
      <c r="AE219" s="280" t="s">
        <v>1517</v>
      </c>
      <c r="AF219" s="280" t="s">
        <v>1518</v>
      </c>
      <c r="AG219" s="280" t="s">
        <v>1519</v>
      </c>
      <c r="AH219" s="280" t="s">
        <v>1520</v>
      </c>
      <c r="AI219" s="280"/>
      <c r="AJ219" s="280" t="s">
        <v>1521</v>
      </c>
      <c r="AK219" s="234">
        <v>1</v>
      </c>
      <c r="AL219" s="234" t="s">
        <v>272</v>
      </c>
      <c r="AM219" s="234">
        <v>0.1</v>
      </c>
      <c r="AN219" s="234">
        <v>1.75</v>
      </c>
      <c r="AO219" s="234">
        <v>0</v>
      </c>
      <c r="AP219" s="234">
        <v>0</v>
      </c>
      <c r="AQ219" s="234">
        <v>0.1</v>
      </c>
      <c r="AR219" s="234" t="s">
        <v>589</v>
      </c>
      <c r="AS219" s="234">
        <v>1</v>
      </c>
      <c r="AT219" s="234">
        <v>88.070375764865702</v>
      </c>
      <c r="AU219" s="234" t="s">
        <v>490</v>
      </c>
      <c r="AV219" s="234">
        <v>0.877891018169635</v>
      </c>
      <c r="AW219" s="234">
        <v>13.0097783702064</v>
      </c>
      <c r="AX219" s="234">
        <v>78.382634430730505</v>
      </c>
      <c r="AY219" s="234" t="b">
        <v>0</v>
      </c>
      <c r="AZ219" s="234">
        <v>44558.563148148147</v>
      </c>
      <c r="BA219" s="234">
        <v>44341.443692129629</v>
      </c>
      <c r="BB219" s="234">
        <v>44435</v>
      </c>
    </row>
    <row r="220" spans="1:54" x14ac:dyDescent="0.25">
      <c r="A220" s="234" t="s">
        <v>1522</v>
      </c>
      <c r="B220" s="234" t="s">
        <v>456</v>
      </c>
      <c r="C220" s="235" t="s">
        <v>1523</v>
      </c>
      <c r="D220" s="235" t="s">
        <v>1522</v>
      </c>
      <c r="E220" s="234" t="s">
        <v>1513</v>
      </c>
      <c r="F220" s="234" t="s">
        <v>1514</v>
      </c>
      <c r="G220" s="234" t="s">
        <v>836</v>
      </c>
      <c r="H220" s="234" t="s">
        <v>798</v>
      </c>
      <c r="I220" s="234" t="s">
        <v>678</v>
      </c>
      <c r="J220" s="236">
        <v>320</v>
      </c>
      <c r="K220" s="129">
        <v>0.03</v>
      </c>
      <c r="L220" s="103">
        <v>1</v>
      </c>
      <c r="M220" s="237">
        <v>1291</v>
      </c>
      <c r="N220" s="236">
        <v>1685</v>
      </c>
      <c r="O220" s="103">
        <v>130</v>
      </c>
      <c r="P220" s="234">
        <v>6000</v>
      </c>
      <c r="Q220" s="236">
        <v>20</v>
      </c>
      <c r="R220" s="236">
        <v>20</v>
      </c>
      <c r="S220" s="238">
        <v>111</v>
      </c>
      <c r="T220" s="238">
        <v>49</v>
      </c>
      <c r="U220" s="103">
        <v>3</v>
      </c>
      <c r="V220" s="234" t="s">
        <v>451</v>
      </c>
      <c r="W220" s="103">
        <v>60</v>
      </c>
      <c r="X220" s="234" t="s">
        <v>56</v>
      </c>
      <c r="Y220" s="234" t="s">
        <v>443</v>
      </c>
      <c r="Z220" s="280" t="s">
        <v>1524</v>
      </c>
      <c r="AA220" s="280"/>
      <c r="AB220" s="280"/>
      <c r="AC220" s="280"/>
      <c r="AD220" s="280" t="s">
        <v>1516</v>
      </c>
      <c r="AE220" s="280" t="s">
        <v>1525</v>
      </c>
      <c r="AF220" s="280" t="s">
        <v>1518</v>
      </c>
      <c r="AG220" s="280" t="s">
        <v>1519</v>
      </c>
      <c r="AH220" s="280" t="s">
        <v>1520</v>
      </c>
      <c r="AI220" s="280"/>
      <c r="AJ220" s="280"/>
      <c r="AK220" s="234">
        <v>1</v>
      </c>
      <c r="AL220" s="234" t="s">
        <v>272</v>
      </c>
      <c r="AM220" s="234">
        <v>0.1</v>
      </c>
      <c r="AN220" s="234">
        <v>2.78</v>
      </c>
      <c r="AO220" s="234">
        <v>0</v>
      </c>
      <c r="AP220" s="234">
        <v>0</v>
      </c>
      <c r="AQ220" s="234">
        <v>0.1</v>
      </c>
      <c r="AR220" s="234" t="s">
        <v>589</v>
      </c>
      <c r="AS220" s="234">
        <v>0</v>
      </c>
      <c r="AT220" s="234">
        <v>90.892099881323801</v>
      </c>
      <c r="AU220" s="234" t="s">
        <v>490</v>
      </c>
      <c r="AV220" s="234">
        <v>0.90333949489014498</v>
      </c>
      <c r="AW220" s="234">
        <v>11.4695097213291</v>
      </c>
      <c r="AX220" s="234">
        <v>80.984860994259506</v>
      </c>
      <c r="AY220" s="234" t="b">
        <v>0</v>
      </c>
      <c r="AZ220" s="234">
        <v>44558.563148148147</v>
      </c>
      <c r="BA220" s="234">
        <v>44341.446180555555</v>
      </c>
      <c r="BB220" s="234">
        <v>44435</v>
      </c>
    </row>
    <row r="221" spans="1:54" x14ac:dyDescent="0.25">
      <c r="A221" s="234" t="s">
        <v>1526</v>
      </c>
      <c r="B221" s="234" t="s">
        <v>482</v>
      </c>
      <c r="C221" s="235" t="s">
        <v>1526</v>
      </c>
      <c r="D221" s="235" t="s">
        <v>1526</v>
      </c>
      <c r="E221" s="234" t="s">
        <v>1527</v>
      </c>
      <c r="F221" s="234" t="s">
        <v>1528</v>
      </c>
      <c r="G221" s="234" t="s">
        <v>836</v>
      </c>
      <c r="H221" s="234" t="s">
        <v>1105</v>
      </c>
      <c r="I221" s="234" t="s">
        <v>574</v>
      </c>
      <c r="J221" s="236">
        <v>262</v>
      </c>
      <c r="K221" s="129">
        <v>0.03</v>
      </c>
      <c r="L221" s="103">
        <v>1</v>
      </c>
      <c r="M221" s="237">
        <v>2275</v>
      </c>
      <c r="N221" s="236">
        <v>1083</v>
      </c>
      <c r="O221" s="103">
        <v>6000</v>
      </c>
      <c r="P221" s="234">
        <v>6000</v>
      </c>
      <c r="Q221" s="236">
        <v>20</v>
      </c>
      <c r="R221" s="236">
        <v>30</v>
      </c>
      <c r="S221" s="238">
        <v>100</v>
      </c>
      <c r="T221" s="238">
        <v>10</v>
      </c>
      <c r="U221" s="103">
        <v>2.5</v>
      </c>
      <c r="V221" s="234" t="s">
        <v>547</v>
      </c>
      <c r="W221" s="103">
        <v>40</v>
      </c>
      <c r="X221" s="234" t="s">
        <v>56</v>
      </c>
      <c r="Y221" s="234" t="s">
        <v>443</v>
      </c>
      <c r="Z221" s="280"/>
      <c r="AA221" s="280"/>
      <c r="AB221" s="280" t="s">
        <v>1529</v>
      </c>
      <c r="AC221" s="280" t="s">
        <v>1530</v>
      </c>
      <c r="AD221" s="280"/>
      <c r="AE221" s="280" t="s">
        <v>1531</v>
      </c>
      <c r="AF221" s="280" t="s">
        <v>1532</v>
      </c>
      <c r="AG221" s="280"/>
      <c r="AH221" s="280"/>
      <c r="AI221" s="280"/>
      <c r="AJ221" s="280" t="s">
        <v>1412</v>
      </c>
      <c r="AK221" s="234">
        <v>1</v>
      </c>
      <c r="AL221" s="234" t="s">
        <v>272</v>
      </c>
      <c r="AM221" s="234">
        <v>0.1</v>
      </c>
      <c r="AN221" s="234">
        <v>0</v>
      </c>
      <c r="AO221" s="234">
        <v>0</v>
      </c>
      <c r="AP221" s="234">
        <v>0</v>
      </c>
      <c r="AQ221" s="234">
        <v>0.105988341282459</v>
      </c>
      <c r="AR221" s="234" t="s">
        <v>447</v>
      </c>
      <c r="AS221" s="234">
        <v>1</v>
      </c>
      <c r="AT221" s="234">
        <v>88.07</v>
      </c>
      <c r="AU221" s="234" t="s">
        <v>552</v>
      </c>
      <c r="AV221" s="234">
        <v>1.28</v>
      </c>
      <c r="AW221" s="234"/>
      <c r="AX221" s="234"/>
      <c r="AY221" s="234" t="b">
        <v>0</v>
      </c>
      <c r="AZ221" s="234">
        <v>44558.563148148147</v>
      </c>
      <c r="BA221" s="234">
        <v>44342.446643518517</v>
      </c>
      <c r="BB221" s="234">
        <v>44435</v>
      </c>
    </row>
    <row r="222" spans="1:54" x14ac:dyDescent="0.25">
      <c r="A222" s="234" t="s">
        <v>1533</v>
      </c>
      <c r="B222" s="234" t="s">
        <v>482</v>
      </c>
      <c r="C222" s="235" t="s">
        <v>437</v>
      </c>
      <c r="D222" s="235" t="s">
        <v>1533</v>
      </c>
      <c r="E222" s="234" t="s">
        <v>1534</v>
      </c>
      <c r="F222" s="234" t="s">
        <v>1535</v>
      </c>
      <c r="G222" s="234" t="s">
        <v>472</v>
      </c>
      <c r="H222" s="234"/>
      <c r="I222" s="234" t="s">
        <v>678</v>
      </c>
      <c r="J222" s="236">
        <v>180</v>
      </c>
      <c r="K222" s="129">
        <v>0.03</v>
      </c>
      <c r="L222" s="103">
        <v>2</v>
      </c>
      <c r="M222" s="237">
        <v>2200</v>
      </c>
      <c r="N222" s="236">
        <v>1409</v>
      </c>
      <c r="O222" s="103">
        <v>6830</v>
      </c>
      <c r="P222" s="234">
        <v>6830</v>
      </c>
      <c r="Q222" s="236">
        <v>18</v>
      </c>
      <c r="R222" s="236">
        <v>35</v>
      </c>
      <c r="S222" s="238">
        <v>60</v>
      </c>
      <c r="T222" s="238">
        <v>30</v>
      </c>
      <c r="U222" s="103">
        <v>3</v>
      </c>
      <c r="V222" s="234" t="s">
        <v>451</v>
      </c>
      <c r="W222" s="103">
        <v>50</v>
      </c>
      <c r="X222" s="234" t="s">
        <v>56</v>
      </c>
      <c r="Y222" s="234" t="s">
        <v>443</v>
      </c>
      <c r="Z222" s="280" t="s">
        <v>1536</v>
      </c>
      <c r="AA222" s="280" t="s">
        <v>1537</v>
      </c>
      <c r="AB222" s="280"/>
      <c r="AC222" s="280"/>
      <c r="AD222" s="280"/>
      <c r="AE222" s="280"/>
      <c r="AF222" s="280"/>
      <c r="AG222" s="280"/>
      <c r="AH222" s="280"/>
      <c r="AI222" s="280"/>
      <c r="AJ222" s="280"/>
      <c r="AK222" s="234">
        <v>1</v>
      </c>
      <c r="AL222" s="234" t="s">
        <v>272</v>
      </c>
      <c r="AM222" s="234">
        <v>0.1</v>
      </c>
      <c r="AN222" s="234"/>
      <c r="AO222" s="234">
        <v>0</v>
      </c>
      <c r="AP222" s="234">
        <v>0</v>
      </c>
      <c r="AQ222" s="234"/>
      <c r="AR222" s="234" t="s">
        <v>447</v>
      </c>
      <c r="AS222" s="234">
        <v>1</v>
      </c>
      <c r="AT222" s="234"/>
      <c r="AU222" s="234" t="s">
        <v>490</v>
      </c>
      <c r="AV222" s="234">
        <v>0.78</v>
      </c>
      <c r="AW222" s="234"/>
      <c r="AX222" s="234"/>
      <c r="AY222" s="234" t="b">
        <v>0</v>
      </c>
      <c r="AZ222" s="234">
        <v>44558.563159722224</v>
      </c>
      <c r="BA222" s="234">
        <v>44342.447581018518</v>
      </c>
      <c r="BB222" s="234">
        <v>44435</v>
      </c>
    </row>
    <row r="223" spans="1:54" x14ac:dyDescent="0.25">
      <c r="A223" s="234" t="s">
        <v>1538</v>
      </c>
      <c r="B223" s="234" t="s">
        <v>482</v>
      </c>
      <c r="C223" s="235" t="s">
        <v>437</v>
      </c>
      <c r="D223" s="235" t="s">
        <v>1538</v>
      </c>
      <c r="E223" s="234" t="s">
        <v>1534</v>
      </c>
      <c r="F223" s="234" t="s">
        <v>1539</v>
      </c>
      <c r="G223" s="234" t="s">
        <v>472</v>
      </c>
      <c r="H223" s="234"/>
      <c r="I223" s="234" t="s">
        <v>752</v>
      </c>
      <c r="J223" s="236">
        <v>188</v>
      </c>
      <c r="K223" s="129">
        <v>0.03</v>
      </c>
      <c r="L223" s="103">
        <v>2</v>
      </c>
      <c r="M223" s="237">
        <v>2200</v>
      </c>
      <c r="N223" s="236">
        <v>1474</v>
      </c>
      <c r="O223" s="103">
        <v>6060</v>
      </c>
      <c r="P223" s="234">
        <v>6060</v>
      </c>
      <c r="Q223" s="236">
        <v>18</v>
      </c>
      <c r="R223" s="236">
        <v>35</v>
      </c>
      <c r="S223" s="238">
        <v>60</v>
      </c>
      <c r="T223" s="238">
        <v>34</v>
      </c>
      <c r="U223" s="103">
        <v>3</v>
      </c>
      <c r="V223" s="234" t="s">
        <v>451</v>
      </c>
      <c r="W223" s="103">
        <v>30</v>
      </c>
      <c r="X223" s="234" t="s">
        <v>56</v>
      </c>
      <c r="Y223" s="234" t="s">
        <v>443</v>
      </c>
      <c r="Z223" s="280" t="s">
        <v>1540</v>
      </c>
      <c r="AA223" s="280" t="s">
        <v>1541</v>
      </c>
      <c r="AB223" s="280" t="s">
        <v>1542</v>
      </c>
      <c r="AC223" s="280"/>
      <c r="AD223" s="280"/>
      <c r="AE223" s="280"/>
      <c r="AF223" s="280"/>
      <c r="AG223" s="280"/>
      <c r="AH223" s="280"/>
      <c r="AI223" s="280"/>
      <c r="AJ223" s="280"/>
      <c r="AK223" s="234">
        <v>1</v>
      </c>
      <c r="AL223" s="234" t="s">
        <v>272</v>
      </c>
      <c r="AM223" s="234">
        <v>0.1</v>
      </c>
      <c r="AN223" s="234"/>
      <c r="AO223" s="234">
        <v>0</v>
      </c>
      <c r="AP223" s="234">
        <v>0</v>
      </c>
      <c r="AQ223" s="234"/>
      <c r="AR223" s="234" t="s">
        <v>447</v>
      </c>
      <c r="AS223" s="234">
        <v>1</v>
      </c>
      <c r="AT223" s="234"/>
      <c r="AU223" s="234" t="s">
        <v>552</v>
      </c>
      <c r="AV223" s="234">
        <v>0.78</v>
      </c>
      <c r="AW223" s="234"/>
      <c r="AX223" s="234"/>
      <c r="AY223" s="234" t="b">
        <v>0</v>
      </c>
      <c r="AZ223" s="234">
        <v>44558.563159722224</v>
      </c>
      <c r="BA223" s="234">
        <v>44342.449108796296</v>
      </c>
      <c r="BB223" s="234">
        <v>44435</v>
      </c>
    </row>
    <row r="224" spans="1:54" x14ac:dyDescent="0.25">
      <c r="A224" s="234" t="s">
        <v>1543</v>
      </c>
      <c r="B224" s="234" t="s">
        <v>482</v>
      </c>
      <c r="C224" s="235" t="s">
        <v>437</v>
      </c>
      <c r="D224" s="235" t="s">
        <v>1543</v>
      </c>
      <c r="E224" s="234" t="s">
        <v>1534</v>
      </c>
      <c r="F224" s="234" t="s">
        <v>1544</v>
      </c>
      <c r="G224" s="234" t="s">
        <v>472</v>
      </c>
      <c r="H224" s="234"/>
      <c r="I224" s="234" t="s">
        <v>678</v>
      </c>
      <c r="J224" s="236">
        <v>120</v>
      </c>
      <c r="K224" s="129">
        <v>0.03</v>
      </c>
      <c r="L224" s="103">
        <v>4</v>
      </c>
      <c r="M224" s="237">
        <v>2600</v>
      </c>
      <c r="N224" s="236">
        <v>1085</v>
      </c>
      <c r="O224" s="103">
        <v>6800</v>
      </c>
      <c r="P224" s="234">
        <v>6800</v>
      </c>
      <c r="Q224" s="236">
        <v>12</v>
      </c>
      <c r="R224" s="236">
        <v>35</v>
      </c>
      <c r="S224" s="238">
        <v>40</v>
      </c>
      <c r="T224" s="238">
        <v>30</v>
      </c>
      <c r="U224" s="103">
        <v>3</v>
      </c>
      <c r="V224" s="234" t="s">
        <v>451</v>
      </c>
      <c r="W224" s="103">
        <v>40</v>
      </c>
      <c r="X224" s="234" t="s">
        <v>56</v>
      </c>
      <c r="Y224" s="234" t="s">
        <v>443</v>
      </c>
      <c r="Z224" s="280" t="s">
        <v>1545</v>
      </c>
      <c r="AA224" s="280" t="s">
        <v>760</v>
      </c>
      <c r="AB224" s="280" t="s">
        <v>1546</v>
      </c>
      <c r="AC224" s="280"/>
      <c r="AD224" s="280"/>
      <c r="AE224" s="280"/>
      <c r="AF224" s="280"/>
      <c r="AG224" s="280"/>
      <c r="AH224" s="280"/>
      <c r="AI224" s="280"/>
      <c r="AJ224" s="280"/>
      <c r="AK224" s="234">
        <v>1</v>
      </c>
      <c r="AL224" s="234" t="s">
        <v>272</v>
      </c>
      <c r="AM224" s="234">
        <v>0.1</v>
      </c>
      <c r="AN224" s="234"/>
      <c r="AO224" s="234">
        <v>0</v>
      </c>
      <c r="AP224" s="234">
        <v>0</v>
      </c>
      <c r="AQ224" s="234"/>
      <c r="AR224" s="234" t="s">
        <v>447</v>
      </c>
      <c r="AS224" s="234">
        <v>1</v>
      </c>
      <c r="AT224" s="234"/>
      <c r="AU224" s="234" t="s">
        <v>490</v>
      </c>
      <c r="AV224" s="234">
        <v>0.85</v>
      </c>
      <c r="AW224" s="234"/>
      <c r="AX224" s="234"/>
      <c r="AY224" s="234" t="b">
        <v>0</v>
      </c>
      <c r="AZ224" s="234">
        <v>44558.563159722224</v>
      </c>
      <c r="BA224" s="234">
        <v>44342.461493055554</v>
      </c>
      <c r="BB224" s="234">
        <v>44435</v>
      </c>
    </row>
    <row r="225" spans="1:54" x14ac:dyDescent="0.25">
      <c r="A225" s="234" t="s">
        <v>1547</v>
      </c>
      <c r="B225" s="234" t="s">
        <v>482</v>
      </c>
      <c r="C225" s="235" t="s">
        <v>437</v>
      </c>
      <c r="D225" s="235" t="s">
        <v>1547</v>
      </c>
      <c r="E225" s="234" t="s">
        <v>1534</v>
      </c>
      <c r="F225" s="234" t="s">
        <v>1548</v>
      </c>
      <c r="G225" s="234" t="s">
        <v>472</v>
      </c>
      <c r="H225" s="234"/>
      <c r="I225" s="234" t="s">
        <v>678</v>
      </c>
      <c r="J225" s="236">
        <v>120</v>
      </c>
      <c r="K225" s="129">
        <v>0.03</v>
      </c>
      <c r="L225" s="103">
        <v>4</v>
      </c>
      <c r="M225" s="237">
        <v>2600</v>
      </c>
      <c r="N225" s="236">
        <v>626</v>
      </c>
      <c r="O225" s="103">
        <v>5400</v>
      </c>
      <c r="P225" s="234">
        <v>5400</v>
      </c>
      <c r="Q225" s="236">
        <v>18</v>
      </c>
      <c r="R225" s="236">
        <v>35</v>
      </c>
      <c r="S225" s="238">
        <v>40</v>
      </c>
      <c r="T225" s="238">
        <v>20</v>
      </c>
      <c r="U225" s="103">
        <v>3</v>
      </c>
      <c r="V225" s="234" t="s">
        <v>451</v>
      </c>
      <c r="W225" s="103">
        <v>40</v>
      </c>
      <c r="X225" s="234" t="s">
        <v>56</v>
      </c>
      <c r="Y225" s="234" t="s">
        <v>443</v>
      </c>
      <c r="Z225" s="280" t="s">
        <v>1549</v>
      </c>
      <c r="AA225" s="280" t="s">
        <v>760</v>
      </c>
      <c r="AB225" s="280" t="s">
        <v>1550</v>
      </c>
      <c r="AC225" s="280"/>
      <c r="AD225" s="280"/>
      <c r="AE225" s="280"/>
      <c r="AF225" s="280"/>
      <c r="AG225" s="280"/>
      <c r="AH225" s="280"/>
      <c r="AI225" s="280"/>
      <c r="AJ225" s="280"/>
      <c r="AK225" s="234">
        <v>1</v>
      </c>
      <c r="AL225" s="234" t="s">
        <v>272</v>
      </c>
      <c r="AM225" s="234">
        <v>0.1</v>
      </c>
      <c r="AN225" s="234"/>
      <c r="AO225" s="234">
        <v>0</v>
      </c>
      <c r="AP225" s="234">
        <v>0</v>
      </c>
      <c r="AQ225" s="234"/>
      <c r="AR225" s="234" t="s">
        <v>447</v>
      </c>
      <c r="AS225" s="234">
        <v>1</v>
      </c>
      <c r="AT225" s="234"/>
      <c r="AU225" s="234" t="s">
        <v>490</v>
      </c>
      <c r="AV225" s="234">
        <v>0.88</v>
      </c>
      <c r="AW225" s="234"/>
      <c r="AX225" s="234"/>
      <c r="AY225" s="234" t="b">
        <v>0</v>
      </c>
      <c r="AZ225" s="234">
        <v>44558.563159722224</v>
      </c>
      <c r="BA225" s="234">
        <v>44342.463206018518</v>
      </c>
      <c r="BB225" s="234">
        <v>44435</v>
      </c>
    </row>
    <row r="226" spans="1:54" x14ac:dyDescent="0.25">
      <c r="A226" s="234" t="s">
        <v>1551</v>
      </c>
      <c r="B226" s="234" t="s">
        <v>482</v>
      </c>
      <c r="C226" s="235" t="s">
        <v>437</v>
      </c>
      <c r="D226" s="235" t="s">
        <v>1551</v>
      </c>
      <c r="E226" s="234" t="s">
        <v>1534</v>
      </c>
      <c r="F226" s="234" t="s">
        <v>1552</v>
      </c>
      <c r="G226" s="234" t="s">
        <v>472</v>
      </c>
      <c r="H226" s="234"/>
      <c r="I226" s="234" t="s">
        <v>752</v>
      </c>
      <c r="J226" s="236">
        <v>140</v>
      </c>
      <c r="K226" s="129">
        <v>0.03</v>
      </c>
      <c r="L226" s="103">
        <v>4</v>
      </c>
      <c r="M226" s="237">
        <v>2600</v>
      </c>
      <c r="N226" s="236">
        <v>734</v>
      </c>
      <c r="O226" s="103">
        <v>6300</v>
      </c>
      <c r="P226" s="234">
        <v>6300</v>
      </c>
      <c r="Q226" s="236">
        <v>15</v>
      </c>
      <c r="R226" s="236">
        <v>35</v>
      </c>
      <c r="S226" s="238">
        <v>35</v>
      </c>
      <c r="T226" s="238">
        <v>35</v>
      </c>
      <c r="U226" s="103">
        <v>3</v>
      </c>
      <c r="V226" s="234" t="s">
        <v>451</v>
      </c>
      <c r="W226" s="103">
        <v>30</v>
      </c>
      <c r="X226" s="234" t="s">
        <v>56</v>
      </c>
      <c r="Y226" s="234" t="s">
        <v>443</v>
      </c>
      <c r="Z226" s="280" t="s">
        <v>1553</v>
      </c>
      <c r="AA226" s="280" t="s">
        <v>760</v>
      </c>
      <c r="AB226" s="280" t="s">
        <v>1550</v>
      </c>
      <c r="AC226" s="280"/>
      <c r="AD226" s="280"/>
      <c r="AE226" s="280"/>
      <c r="AF226" s="280"/>
      <c r="AG226" s="280"/>
      <c r="AH226" s="280"/>
      <c r="AI226" s="280"/>
      <c r="AJ226" s="280"/>
      <c r="AK226" s="234">
        <v>1</v>
      </c>
      <c r="AL226" s="234" t="s">
        <v>272</v>
      </c>
      <c r="AM226" s="234">
        <v>0.1</v>
      </c>
      <c r="AN226" s="234"/>
      <c r="AO226" s="234">
        <v>0</v>
      </c>
      <c r="AP226" s="234">
        <v>0</v>
      </c>
      <c r="AQ226" s="234"/>
      <c r="AR226" s="234" t="s">
        <v>447</v>
      </c>
      <c r="AS226" s="234">
        <v>1</v>
      </c>
      <c r="AT226" s="234"/>
      <c r="AU226" s="234" t="s">
        <v>552</v>
      </c>
      <c r="AV226" s="234">
        <v>0.93</v>
      </c>
      <c r="AW226" s="234"/>
      <c r="AX226" s="234"/>
      <c r="AY226" s="234" t="b">
        <v>0</v>
      </c>
      <c r="AZ226" s="234">
        <v>44558.563171296293</v>
      </c>
      <c r="BA226" s="234">
        <v>44342.464143518519</v>
      </c>
      <c r="BB226" s="234">
        <v>44435</v>
      </c>
    </row>
    <row r="227" spans="1:54" x14ac:dyDescent="0.25">
      <c r="A227" s="234" t="s">
        <v>1554</v>
      </c>
      <c r="B227" s="234" t="s">
        <v>482</v>
      </c>
      <c r="C227" s="235" t="s">
        <v>437</v>
      </c>
      <c r="D227" s="235" t="s">
        <v>1554</v>
      </c>
      <c r="E227" s="234" t="s">
        <v>1555</v>
      </c>
      <c r="F227" s="234" t="s">
        <v>1556</v>
      </c>
      <c r="G227" s="234"/>
      <c r="H227" s="234"/>
      <c r="I227" s="234" t="s">
        <v>1013</v>
      </c>
      <c r="J227" s="236"/>
      <c r="K227" s="129"/>
      <c r="L227" s="103"/>
      <c r="M227" s="237"/>
      <c r="N227" s="236"/>
      <c r="O227" s="103">
        <v>11500</v>
      </c>
      <c r="P227" s="234"/>
      <c r="Q227" s="236"/>
      <c r="R227" s="236"/>
      <c r="S227" s="238"/>
      <c r="T227" s="238"/>
      <c r="U227" s="103"/>
      <c r="V227" s="234" t="s">
        <v>451</v>
      </c>
      <c r="W227" s="103"/>
      <c r="X227" s="234" t="s">
        <v>56</v>
      </c>
      <c r="Y227" s="234" t="s">
        <v>443</v>
      </c>
      <c r="Z227" s="280"/>
      <c r="AA227" s="280"/>
      <c r="AB227" s="280"/>
      <c r="AC227" s="280"/>
      <c r="AD227" s="280"/>
      <c r="AE227" s="280"/>
      <c r="AF227" s="280"/>
      <c r="AG227" s="280"/>
      <c r="AH227" s="280"/>
      <c r="AI227" s="280"/>
      <c r="AJ227" s="280"/>
      <c r="AK227" s="234">
        <v>20</v>
      </c>
      <c r="AL227" s="234" t="s">
        <v>272</v>
      </c>
      <c r="AM227" s="234">
        <v>0.1</v>
      </c>
      <c r="AN227" s="234"/>
      <c r="AO227" s="234">
        <v>0</v>
      </c>
      <c r="AP227" s="234">
        <v>0</v>
      </c>
      <c r="AQ227" s="234"/>
      <c r="AR227" s="234" t="s">
        <v>447</v>
      </c>
      <c r="AS227" s="234"/>
      <c r="AT227" s="234"/>
      <c r="AU227" s="234" t="s">
        <v>552</v>
      </c>
      <c r="AV227" s="234">
        <v>1.45</v>
      </c>
      <c r="AW227" s="234"/>
      <c r="AX227" s="234"/>
      <c r="AY227" s="234" t="b">
        <v>0</v>
      </c>
      <c r="AZ227" s="234">
        <v>44558.563171296293</v>
      </c>
      <c r="BA227" s="234">
        <v>44342.492418981485</v>
      </c>
      <c r="BB227" s="234">
        <v>44379</v>
      </c>
    </row>
    <row r="228" spans="1:54" x14ac:dyDescent="0.25">
      <c r="A228" s="234" t="s">
        <v>1557</v>
      </c>
      <c r="B228" s="234" t="s">
        <v>482</v>
      </c>
      <c r="C228" s="235" t="s">
        <v>1558</v>
      </c>
      <c r="D228" s="235" t="s">
        <v>1557</v>
      </c>
      <c r="E228" s="234" t="s">
        <v>1559</v>
      </c>
      <c r="F228" s="234" t="s">
        <v>1560</v>
      </c>
      <c r="G228" s="234" t="s">
        <v>836</v>
      </c>
      <c r="H228" s="234" t="s">
        <v>473</v>
      </c>
      <c r="I228" s="234" t="s">
        <v>574</v>
      </c>
      <c r="J228" s="236">
        <v>643</v>
      </c>
      <c r="K228" s="129">
        <v>0.03</v>
      </c>
      <c r="L228" s="103">
        <v>1</v>
      </c>
      <c r="M228" s="237">
        <v>1446</v>
      </c>
      <c r="N228" s="236">
        <v>1566</v>
      </c>
      <c r="O228" s="103">
        <v>6500</v>
      </c>
      <c r="P228" s="234">
        <v>6500</v>
      </c>
      <c r="Q228" s="236">
        <v>15</v>
      </c>
      <c r="R228" s="236">
        <v>20</v>
      </c>
      <c r="S228" s="238">
        <v>134.5</v>
      </c>
      <c r="T228" s="238">
        <v>37</v>
      </c>
      <c r="U228" s="103">
        <v>3</v>
      </c>
      <c r="V228" s="234" t="s">
        <v>451</v>
      </c>
      <c r="W228" s="103">
        <v>30</v>
      </c>
      <c r="X228" s="234" t="s">
        <v>56</v>
      </c>
      <c r="Y228" s="234" t="s">
        <v>443</v>
      </c>
      <c r="Z228" s="280"/>
      <c r="AA228" s="280" t="s">
        <v>1561</v>
      </c>
      <c r="AB228" s="280" t="s">
        <v>1562</v>
      </c>
      <c r="AC228" s="280"/>
      <c r="AD228" s="280"/>
      <c r="AE228" s="280" t="s">
        <v>1563</v>
      </c>
      <c r="AF228" s="280" t="s">
        <v>1564</v>
      </c>
      <c r="AG228" s="280"/>
      <c r="AH228" s="280" t="s">
        <v>1565</v>
      </c>
      <c r="AI228" s="280"/>
      <c r="AJ228" s="280"/>
      <c r="AK228" s="234">
        <v>717318</v>
      </c>
      <c r="AL228" s="234" t="s">
        <v>480</v>
      </c>
      <c r="AM228" s="234">
        <v>0.1</v>
      </c>
      <c r="AN228" s="234">
        <v>0</v>
      </c>
      <c r="AO228" s="234">
        <v>0</v>
      </c>
      <c r="AP228" s="234">
        <v>0</v>
      </c>
      <c r="AQ228" s="234">
        <v>0.53708564207251897</v>
      </c>
      <c r="AR228" s="234" t="s">
        <v>447</v>
      </c>
      <c r="AS228" s="234">
        <v>0</v>
      </c>
      <c r="AT228" s="234">
        <v>91.08</v>
      </c>
      <c r="AU228" s="234" t="s">
        <v>942</v>
      </c>
      <c r="AV228" s="234">
        <v>1.1499999999999999</v>
      </c>
      <c r="AW228" s="234"/>
      <c r="AX228" s="234"/>
      <c r="AY228" s="234" t="b">
        <v>0</v>
      </c>
      <c r="AZ228" s="234">
        <v>44558.563171296293</v>
      </c>
      <c r="BA228" s="234">
        <v>44343.414386574077</v>
      </c>
      <c r="BB228" s="234">
        <v>44435</v>
      </c>
    </row>
    <row r="229" spans="1:54" x14ac:dyDescent="0.25">
      <c r="A229" s="234" t="s">
        <v>1566</v>
      </c>
      <c r="B229" s="234" t="s">
        <v>482</v>
      </c>
      <c r="C229" s="235" t="s">
        <v>437</v>
      </c>
      <c r="D229" s="235" t="s">
        <v>1566</v>
      </c>
      <c r="E229" s="234" t="s">
        <v>1567</v>
      </c>
      <c r="F229" s="234" t="s">
        <v>1568</v>
      </c>
      <c r="G229" s="234"/>
      <c r="H229" s="234"/>
      <c r="I229" s="234" t="s">
        <v>752</v>
      </c>
      <c r="J229" s="236"/>
      <c r="K229" s="129"/>
      <c r="L229" s="103"/>
      <c r="M229" s="237"/>
      <c r="N229" s="236"/>
      <c r="O229" s="103">
        <v>4500</v>
      </c>
      <c r="P229" s="234"/>
      <c r="Q229" s="236"/>
      <c r="R229" s="236"/>
      <c r="S229" s="238"/>
      <c r="T229" s="238"/>
      <c r="U229" s="103"/>
      <c r="V229" s="234" t="s">
        <v>547</v>
      </c>
      <c r="W229" s="103"/>
      <c r="X229" s="234" t="s">
        <v>56</v>
      </c>
      <c r="Y229" s="234" t="s">
        <v>443</v>
      </c>
      <c r="Z229" s="280" t="s">
        <v>1569</v>
      </c>
      <c r="AA229" s="280"/>
      <c r="AB229" s="280"/>
      <c r="AC229" s="280"/>
      <c r="AD229" s="280"/>
      <c r="AE229" s="280"/>
      <c r="AF229" s="280"/>
      <c r="AG229" s="280"/>
      <c r="AH229" s="280"/>
      <c r="AI229" s="280"/>
      <c r="AJ229" s="280"/>
      <c r="AK229" s="234">
        <v>2</v>
      </c>
      <c r="AL229" s="234" t="s">
        <v>272</v>
      </c>
      <c r="AM229" s="234">
        <v>0.1</v>
      </c>
      <c r="AN229" s="234"/>
      <c r="AO229" s="234">
        <v>0</v>
      </c>
      <c r="AP229" s="234">
        <v>0</v>
      </c>
      <c r="AQ229" s="234"/>
      <c r="AR229" s="234" t="s">
        <v>447</v>
      </c>
      <c r="AS229" s="234"/>
      <c r="AT229" s="234"/>
      <c r="AU229" s="234" t="s">
        <v>552</v>
      </c>
      <c r="AV229" s="234">
        <v>0.79</v>
      </c>
      <c r="AW229" s="234"/>
      <c r="AX229" s="234"/>
      <c r="AY229" s="234" t="b">
        <v>0</v>
      </c>
      <c r="AZ229" s="234">
        <v>44558.563194444447</v>
      </c>
      <c r="BA229" s="234">
        <v>44347.590543981481</v>
      </c>
      <c r="BB229" s="234">
        <v>44435</v>
      </c>
    </row>
    <row r="230" spans="1:54" x14ac:dyDescent="0.25">
      <c r="A230" s="234" t="s">
        <v>1570</v>
      </c>
      <c r="B230" s="234" t="s">
        <v>456</v>
      </c>
      <c r="C230" s="235" t="s">
        <v>1571</v>
      </c>
      <c r="D230" s="235" t="s">
        <v>1570</v>
      </c>
      <c r="E230" s="234" t="s">
        <v>1572</v>
      </c>
      <c r="F230" s="234" t="s">
        <v>1064</v>
      </c>
      <c r="G230" s="234" t="s">
        <v>440</v>
      </c>
      <c r="H230" s="234"/>
      <c r="I230" s="234" t="s">
        <v>486</v>
      </c>
      <c r="J230" s="236"/>
      <c r="K230" s="129">
        <v>0.1</v>
      </c>
      <c r="L230" s="103">
        <v>1</v>
      </c>
      <c r="M230" s="237">
        <v>5000</v>
      </c>
      <c r="N230" s="236">
        <v>49000</v>
      </c>
      <c r="O230" s="103">
        <v>64</v>
      </c>
      <c r="P230" s="234">
        <v>6550</v>
      </c>
      <c r="Q230" s="236">
        <v>1.2</v>
      </c>
      <c r="R230" s="236">
        <v>100</v>
      </c>
      <c r="S230" s="238">
        <v>153.80000000000001</v>
      </c>
      <c r="T230" s="238">
        <v>152</v>
      </c>
      <c r="U230" s="103">
        <v>5</v>
      </c>
      <c r="V230" s="234" t="s">
        <v>451</v>
      </c>
      <c r="W230" s="103">
        <v>200</v>
      </c>
      <c r="X230" s="234" t="s">
        <v>56</v>
      </c>
      <c r="Y230" s="234" t="s">
        <v>443</v>
      </c>
      <c r="Z230" s="280" t="s">
        <v>1573</v>
      </c>
      <c r="AA230" s="280"/>
      <c r="AB230" s="280"/>
      <c r="AC230" s="280"/>
      <c r="AD230" s="280"/>
      <c r="AE230" s="280"/>
      <c r="AF230" s="280" t="s">
        <v>1574</v>
      </c>
      <c r="AG230" s="280" t="s">
        <v>1575</v>
      </c>
      <c r="AH230" s="280" t="s">
        <v>1576</v>
      </c>
      <c r="AI230" s="280"/>
      <c r="AJ230" s="280"/>
      <c r="AK230" s="234">
        <v>584748</v>
      </c>
      <c r="AL230" s="234" t="s">
        <v>480</v>
      </c>
      <c r="AM230" s="234">
        <v>0.1</v>
      </c>
      <c r="AN230" s="234">
        <v>0.63775510204081598</v>
      </c>
      <c r="AO230" s="234">
        <v>0</v>
      </c>
      <c r="AP230" s="234">
        <v>3.7389001402087597E-2</v>
      </c>
      <c r="AQ230" s="234"/>
      <c r="AR230" s="234" t="s">
        <v>447</v>
      </c>
      <c r="AS230" s="234">
        <v>0</v>
      </c>
      <c r="AT230" s="234">
        <v>51.3</v>
      </c>
      <c r="AU230" s="234" t="s">
        <v>552</v>
      </c>
      <c r="AV230" s="234">
        <v>1.7</v>
      </c>
      <c r="AW230" s="234"/>
      <c r="AX230" s="234"/>
      <c r="AY230" s="234" t="b">
        <v>0</v>
      </c>
      <c r="AZ230" s="234">
        <v>44558.56318287037</v>
      </c>
      <c r="BA230" s="234">
        <v>44343.729108796295</v>
      </c>
      <c r="BB230" s="234">
        <v>44435</v>
      </c>
    </row>
    <row r="231" spans="1:54" x14ac:dyDescent="0.25">
      <c r="A231" s="234" t="s">
        <v>1577</v>
      </c>
      <c r="B231" s="234" t="s">
        <v>456</v>
      </c>
      <c r="C231" s="235" t="s">
        <v>1578</v>
      </c>
      <c r="D231" s="235" t="s">
        <v>1577</v>
      </c>
      <c r="E231" s="234" t="s">
        <v>1572</v>
      </c>
      <c r="F231" s="234" t="s">
        <v>1579</v>
      </c>
      <c r="G231" s="234" t="s">
        <v>440</v>
      </c>
      <c r="H231" s="234"/>
      <c r="I231" s="234" t="s">
        <v>486</v>
      </c>
      <c r="J231" s="236"/>
      <c r="K231" s="129">
        <v>0.1</v>
      </c>
      <c r="L231" s="103">
        <v>1</v>
      </c>
      <c r="M231" s="237">
        <v>4000</v>
      </c>
      <c r="N231" s="236">
        <v>20120</v>
      </c>
      <c r="O231" s="103">
        <v>140</v>
      </c>
      <c r="P231" s="234">
        <v>8550</v>
      </c>
      <c r="Q231" s="236">
        <v>1.5</v>
      </c>
      <c r="R231" s="236">
        <v>100</v>
      </c>
      <c r="S231" s="238">
        <v>139.5</v>
      </c>
      <c r="T231" s="238">
        <v>65</v>
      </c>
      <c r="U231" s="103">
        <v>4</v>
      </c>
      <c r="V231" s="234" t="s">
        <v>451</v>
      </c>
      <c r="W231" s="103">
        <v>200</v>
      </c>
      <c r="X231" s="234" t="s">
        <v>56</v>
      </c>
      <c r="Y231" s="234" t="s">
        <v>443</v>
      </c>
      <c r="Z231" s="280" t="s">
        <v>1573</v>
      </c>
      <c r="AA231" s="280"/>
      <c r="AB231" s="280"/>
      <c r="AC231" s="280"/>
      <c r="AD231" s="280"/>
      <c r="AE231" s="280"/>
      <c r="AF231" s="280" t="s">
        <v>1580</v>
      </c>
      <c r="AG231" s="280" t="s">
        <v>1575</v>
      </c>
      <c r="AH231" s="280"/>
      <c r="AI231" s="280"/>
      <c r="AJ231" s="280"/>
      <c r="AK231" s="234">
        <v>584748</v>
      </c>
      <c r="AL231" s="234" t="s">
        <v>480</v>
      </c>
      <c r="AM231" s="234">
        <v>0.1</v>
      </c>
      <c r="AN231" s="234">
        <v>0.71002556092019298</v>
      </c>
      <c r="AO231" s="234">
        <v>0</v>
      </c>
      <c r="AP231" s="234">
        <v>6.9756897213211905E-2</v>
      </c>
      <c r="AQ231" s="234"/>
      <c r="AR231" s="234" t="s">
        <v>447</v>
      </c>
      <c r="AS231" s="234">
        <v>0</v>
      </c>
      <c r="AT231" s="234">
        <v>83.7</v>
      </c>
      <c r="AU231" s="234" t="s">
        <v>552</v>
      </c>
      <c r="AV231" s="234">
        <v>1.6</v>
      </c>
      <c r="AW231" s="234"/>
      <c r="AX231" s="234"/>
      <c r="AY231" s="234" t="b">
        <v>0</v>
      </c>
      <c r="AZ231" s="234">
        <v>44558.56318287037</v>
      </c>
      <c r="BA231" s="234">
        <v>44343.73238425926</v>
      </c>
      <c r="BB231" s="234">
        <v>44435</v>
      </c>
    </row>
    <row r="232" spans="1:54" x14ac:dyDescent="0.25">
      <c r="A232" s="234" t="s">
        <v>1581</v>
      </c>
      <c r="B232" s="234" t="s">
        <v>482</v>
      </c>
      <c r="C232" s="235" t="s">
        <v>437</v>
      </c>
      <c r="D232" s="235" t="s">
        <v>1581</v>
      </c>
      <c r="E232" s="234" t="s">
        <v>1582</v>
      </c>
      <c r="F232" s="234" t="s">
        <v>1583</v>
      </c>
      <c r="G232" s="234" t="s">
        <v>836</v>
      </c>
      <c r="H232" s="234" t="s">
        <v>473</v>
      </c>
      <c r="I232" s="234" t="s">
        <v>574</v>
      </c>
      <c r="J232" s="236">
        <v>486</v>
      </c>
      <c r="K232" s="129">
        <v>0.03</v>
      </c>
      <c r="L232" s="103">
        <v>1</v>
      </c>
      <c r="M232" s="237">
        <v>2951</v>
      </c>
      <c r="N232" s="236">
        <v>2932</v>
      </c>
      <c r="O232" s="103">
        <v>6000</v>
      </c>
      <c r="P232" s="234">
        <v>6000</v>
      </c>
      <c r="Q232" s="236">
        <v>14</v>
      </c>
      <c r="R232" s="236">
        <v>30</v>
      </c>
      <c r="S232" s="238">
        <v>145</v>
      </c>
      <c r="T232" s="238">
        <v>90</v>
      </c>
      <c r="U232" s="103">
        <v>2.2000000000000002</v>
      </c>
      <c r="V232" s="234" t="s">
        <v>451</v>
      </c>
      <c r="W232" s="103">
        <v>45</v>
      </c>
      <c r="X232" s="234" t="s">
        <v>56</v>
      </c>
      <c r="Y232" s="234" t="s">
        <v>443</v>
      </c>
      <c r="Z232" s="280"/>
      <c r="AA232" s="280"/>
      <c r="AB232" s="280" t="s">
        <v>1584</v>
      </c>
      <c r="AC232" s="280"/>
      <c r="AD232" s="280"/>
      <c r="AE232" s="280" t="s">
        <v>1585</v>
      </c>
      <c r="AF232" s="280" t="s">
        <v>1586</v>
      </c>
      <c r="AG232" s="280"/>
      <c r="AH232" s="280"/>
      <c r="AI232" s="280"/>
      <c r="AJ232" s="280" t="s">
        <v>1587</v>
      </c>
      <c r="AK232" s="234">
        <v>1</v>
      </c>
      <c r="AL232" s="234" t="s">
        <v>272</v>
      </c>
      <c r="AM232" s="234">
        <v>0.1</v>
      </c>
      <c r="AN232" s="234">
        <v>0</v>
      </c>
      <c r="AO232" s="234">
        <v>0</v>
      </c>
      <c r="AP232" s="234">
        <v>0</v>
      </c>
      <c r="AQ232" s="234">
        <v>0.10031297648663801</v>
      </c>
      <c r="AR232" s="234" t="s">
        <v>447</v>
      </c>
      <c r="AS232" s="234">
        <v>1</v>
      </c>
      <c r="AT232" s="234">
        <v>88.64</v>
      </c>
      <c r="AU232" s="234" t="s">
        <v>490</v>
      </c>
      <c r="AV232" s="234">
        <v>0.81</v>
      </c>
      <c r="AW232" s="234"/>
      <c r="AX232" s="234"/>
      <c r="AY232" s="234" t="b">
        <v>0</v>
      </c>
      <c r="AZ232" s="234">
        <v>44558.56318287037</v>
      </c>
      <c r="BA232" s="234">
        <v>44344.645636574074</v>
      </c>
      <c r="BB232" s="234">
        <v>44435</v>
      </c>
    </row>
    <row r="233" spans="1:54" x14ac:dyDescent="0.25">
      <c r="A233" s="234" t="s">
        <v>1588</v>
      </c>
      <c r="B233" s="234" t="s">
        <v>482</v>
      </c>
      <c r="C233" s="235" t="s">
        <v>437</v>
      </c>
      <c r="D233" s="235" t="s">
        <v>1588</v>
      </c>
      <c r="E233" s="234" t="s">
        <v>1589</v>
      </c>
      <c r="F233" s="234" t="s">
        <v>1590</v>
      </c>
      <c r="G233" s="234" t="s">
        <v>544</v>
      </c>
      <c r="H233" s="234" t="s">
        <v>473</v>
      </c>
      <c r="I233" s="234" t="s">
        <v>678</v>
      </c>
      <c r="J233" s="236">
        <v>158</v>
      </c>
      <c r="K233" s="129">
        <v>0.03</v>
      </c>
      <c r="L233" s="103">
        <v>2</v>
      </c>
      <c r="M233" s="237">
        <v>1000</v>
      </c>
      <c r="N233" s="236">
        <v>4047</v>
      </c>
      <c r="O233" s="103">
        <v>3100</v>
      </c>
      <c r="P233" s="234">
        <v>3100</v>
      </c>
      <c r="Q233" s="236">
        <v>9</v>
      </c>
      <c r="R233" s="236">
        <v>40</v>
      </c>
      <c r="S233" s="238">
        <v>50</v>
      </c>
      <c r="T233" s="238">
        <v>30</v>
      </c>
      <c r="U233" s="103">
        <v>4</v>
      </c>
      <c r="V233" s="234" t="s">
        <v>451</v>
      </c>
      <c r="W233" s="103">
        <v>80</v>
      </c>
      <c r="X233" s="234" t="s">
        <v>56</v>
      </c>
      <c r="Y233" s="234" t="s">
        <v>443</v>
      </c>
      <c r="Z233" s="280"/>
      <c r="AA233" s="280"/>
      <c r="AB233" s="280" t="s">
        <v>1491</v>
      </c>
      <c r="AC233" s="280"/>
      <c r="AD233" s="280"/>
      <c r="AE233" s="280" t="s">
        <v>1591</v>
      </c>
      <c r="AF233" s="280" t="s">
        <v>1592</v>
      </c>
      <c r="AG233" s="280"/>
      <c r="AH233" s="280"/>
      <c r="AI233" s="280"/>
      <c r="AJ233" s="280" t="s">
        <v>1593</v>
      </c>
      <c r="AK233" s="234">
        <v>4</v>
      </c>
      <c r="AL233" s="234" t="s">
        <v>272</v>
      </c>
      <c r="AM233" s="234">
        <v>0.1</v>
      </c>
      <c r="AN233" s="234">
        <v>0</v>
      </c>
      <c r="AO233" s="234">
        <v>0</v>
      </c>
      <c r="AP233" s="234">
        <v>0</v>
      </c>
      <c r="AQ233" s="234">
        <v>7.97085854117347E-2</v>
      </c>
      <c r="AR233" s="234" t="s">
        <v>447</v>
      </c>
      <c r="AS233" s="234">
        <v>0</v>
      </c>
      <c r="AT233" s="234">
        <v>80.430000000000007</v>
      </c>
      <c r="AU233" s="234" t="s">
        <v>490</v>
      </c>
      <c r="AV233" s="234">
        <v>0.59</v>
      </c>
      <c r="AW233" s="234"/>
      <c r="AX233" s="234"/>
      <c r="AY233" s="234" t="b">
        <v>0</v>
      </c>
      <c r="AZ233" s="234">
        <v>44558.563194444447</v>
      </c>
      <c r="BA233" s="234">
        <v>44347.451064814813</v>
      </c>
      <c r="BB233" s="234">
        <v>44435</v>
      </c>
    </row>
    <row r="234" spans="1:54" x14ac:dyDescent="0.25">
      <c r="A234" s="234" t="s">
        <v>1594</v>
      </c>
      <c r="B234" s="234" t="s">
        <v>482</v>
      </c>
      <c r="C234" s="235" t="s">
        <v>437</v>
      </c>
      <c r="D234" s="235" t="s">
        <v>1594</v>
      </c>
      <c r="E234" s="234" t="s">
        <v>1589</v>
      </c>
      <c r="F234" s="234" t="s">
        <v>1595</v>
      </c>
      <c r="G234" s="234" t="s">
        <v>440</v>
      </c>
      <c r="H234" s="234"/>
      <c r="I234" s="234" t="s">
        <v>678</v>
      </c>
      <c r="J234" s="236">
        <v>974</v>
      </c>
      <c r="K234" s="129">
        <v>0.05</v>
      </c>
      <c r="L234" s="103">
        <v>1</v>
      </c>
      <c r="M234" s="237">
        <v>15000</v>
      </c>
      <c r="N234" s="236">
        <v>21573</v>
      </c>
      <c r="O234" s="103">
        <v>2800</v>
      </c>
      <c r="P234" s="234">
        <v>2800</v>
      </c>
      <c r="Q234" s="236">
        <v>4</v>
      </c>
      <c r="R234" s="236">
        <v>100</v>
      </c>
      <c r="S234" s="238">
        <v>470</v>
      </c>
      <c r="T234" s="238">
        <v>17</v>
      </c>
      <c r="U234" s="103">
        <v>4</v>
      </c>
      <c r="V234" s="234" t="s">
        <v>451</v>
      </c>
      <c r="W234" s="103">
        <v>200</v>
      </c>
      <c r="X234" s="234" t="s">
        <v>56</v>
      </c>
      <c r="Y234" s="234" t="s">
        <v>443</v>
      </c>
      <c r="Z234" s="280"/>
      <c r="AA234" s="280"/>
      <c r="AB234" s="280"/>
      <c r="AC234" s="280"/>
      <c r="AD234" s="280"/>
      <c r="AE234" s="280"/>
      <c r="AF234" s="280" t="s">
        <v>1596</v>
      </c>
      <c r="AG234" s="280"/>
      <c r="AH234" s="280"/>
      <c r="AI234" s="280"/>
      <c r="AJ234" s="280"/>
      <c r="AK234" s="234">
        <v>4</v>
      </c>
      <c r="AL234" s="234" t="s">
        <v>272</v>
      </c>
      <c r="AM234" s="234">
        <v>0.1</v>
      </c>
      <c r="AN234" s="234">
        <v>0</v>
      </c>
      <c r="AO234" s="234">
        <v>0</v>
      </c>
      <c r="AP234" s="234">
        <v>0.24832628086695699</v>
      </c>
      <c r="AQ234" s="234"/>
      <c r="AR234" s="234" t="s">
        <v>447</v>
      </c>
      <c r="AS234" s="234">
        <v>0</v>
      </c>
      <c r="AT234" s="234"/>
      <c r="AU234" s="234" t="s">
        <v>490</v>
      </c>
      <c r="AV234" s="234">
        <v>0.72</v>
      </c>
      <c r="AW234" s="234"/>
      <c r="AX234" s="234"/>
      <c r="AY234" s="234" t="b">
        <v>0</v>
      </c>
      <c r="AZ234" s="234">
        <v>44558.563194444447</v>
      </c>
      <c r="BA234" s="234">
        <v>44347.452037037037</v>
      </c>
      <c r="BB234" s="234">
        <v>44435</v>
      </c>
    </row>
    <row r="235" spans="1:54" x14ac:dyDescent="0.25">
      <c r="A235" s="234" t="s">
        <v>1597</v>
      </c>
      <c r="B235" s="234" t="s">
        <v>1139</v>
      </c>
      <c r="C235" s="235" t="s">
        <v>437</v>
      </c>
      <c r="D235" s="235" t="s">
        <v>1597</v>
      </c>
      <c r="E235" s="234" t="s">
        <v>1598</v>
      </c>
      <c r="F235" s="234" t="s">
        <v>1599</v>
      </c>
      <c r="G235" s="234"/>
      <c r="H235" s="234"/>
      <c r="I235" s="234" t="s">
        <v>678</v>
      </c>
      <c r="J235" s="236"/>
      <c r="K235" s="129"/>
      <c r="L235" s="103"/>
      <c r="M235" s="237"/>
      <c r="N235" s="236"/>
      <c r="O235" s="103">
        <v>3900</v>
      </c>
      <c r="P235" s="234"/>
      <c r="Q235" s="236"/>
      <c r="R235" s="236"/>
      <c r="S235" s="238"/>
      <c r="T235" s="238"/>
      <c r="U235" s="103"/>
      <c r="V235" s="234" t="s">
        <v>547</v>
      </c>
      <c r="W235" s="103"/>
      <c r="X235" s="234" t="s">
        <v>56</v>
      </c>
      <c r="Y235" s="234" t="s">
        <v>443</v>
      </c>
      <c r="Z235" s="280"/>
      <c r="AA235" s="280"/>
      <c r="AB235" s="280"/>
      <c r="AC235" s="280"/>
      <c r="AD235" s="280"/>
      <c r="AE235" s="280"/>
      <c r="AF235" s="280"/>
      <c r="AG235" s="280"/>
      <c r="AH235" s="280"/>
      <c r="AI235" s="280"/>
      <c r="AJ235" s="280"/>
      <c r="AK235" s="234">
        <v>1</v>
      </c>
      <c r="AL235" s="234" t="s">
        <v>272</v>
      </c>
      <c r="AM235" s="234">
        <v>0.1</v>
      </c>
      <c r="AN235" s="234"/>
      <c r="AO235" s="234">
        <v>0</v>
      </c>
      <c r="AP235" s="234">
        <v>0</v>
      </c>
      <c r="AQ235" s="234"/>
      <c r="AR235" s="234" t="s">
        <v>447</v>
      </c>
      <c r="AS235" s="234"/>
      <c r="AT235" s="234"/>
      <c r="AU235" s="234" t="s">
        <v>490</v>
      </c>
      <c r="AV235" s="234"/>
      <c r="AW235" s="234"/>
      <c r="AX235" s="234"/>
      <c r="AY235" s="234" t="b">
        <v>0</v>
      </c>
      <c r="AZ235" s="234">
        <v>44566.642430555556</v>
      </c>
      <c r="BA235" s="234">
        <v>44347.609224537038</v>
      </c>
      <c r="BB235" s="234"/>
    </row>
    <row r="236" spans="1:54" x14ac:dyDescent="0.25">
      <c r="A236" s="234" t="s">
        <v>1600</v>
      </c>
      <c r="B236" s="234" t="s">
        <v>482</v>
      </c>
      <c r="C236" s="235" t="s">
        <v>1601</v>
      </c>
      <c r="D236" s="235" t="s">
        <v>1600</v>
      </c>
      <c r="E236" s="234" t="s">
        <v>1602</v>
      </c>
      <c r="F236" s="234" t="s">
        <v>1603</v>
      </c>
      <c r="G236" s="234" t="s">
        <v>544</v>
      </c>
      <c r="H236" s="234" t="s">
        <v>473</v>
      </c>
      <c r="I236" s="234" t="s">
        <v>678</v>
      </c>
      <c r="J236" s="236">
        <v>655</v>
      </c>
      <c r="K236" s="129">
        <v>0.03</v>
      </c>
      <c r="L236" s="103">
        <v>1</v>
      </c>
      <c r="M236" s="237">
        <v>3200</v>
      </c>
      <c r="N236" s="236">
        <v>7787</v>
      </c>
      <c r="O236" s="103">
        <v>5000</v>
      </c>
      <c r="P236" s="234">
        <v>5000</v>
      </c>
      <c r="Q236" s="236">
        <v>9</v>
      </c>
      <c r="R236" s="236">
        <v>50</v>
      </c>
      <c r="S236" s="238">
        <v>165</v>
      </c>
      <c r="T236" s="238">
        <v>150</v>
      </c>
      <c r="U236" s="103">
        <v>3</v>
      </c>
      <c r="V236" s="234" t="s">
        <v>547</v>
      </c>
      <c r="W236" s="103">
        <v>70</v>
      </c>
      <c r="X236" s="234" t="s">
        <v>56</v>
      </c>
      <c r="Y236" s="234" t="s">
        <v>443</v>
      </c>
      <c r="Z236" s="280" t="s">
        <v>1604</v>
      </c>
      <c r="AA236" s="280" t="s">
        <v>1605</v>
      </c>
      <c r="AB236" s="280"/>
      <c r="AC236" s="280"/>
      <c r="AD236" s="280" t="s">
        <v>1606</v>
      </c>
      <c r="AE236" s="280"/>
      <c r="AF236" s="280"/>
      <c r="AG236" s="280"/>
      <c r="AH236" s="280"/>
      <c r="AI236" s="280"/>
      <c r="AJ236" s="280"/>
      <c r="AK236" s="234">
        <v>1</v>
      </c>
      <c r="AL236" s="234" t="s">
        <v>272</v>
      </c>
      <c r="AM236" s="234">
        <v>0.1</v>
      </c>
      <c r="AN236" s="234">
        <v>0</v>
      </c>
      <c r="AO236" s="234">
        <v>0</v>
      </c>
      <c r="AP236" s="234">
        <v>0</v>
      </c>
      <c r="AQ236" s="234">
        <v>9.72846482028452E-2</v>
      </c>
      <c r="AR236" s="234" t="s">
        <v>447</v>
      </c>
      <c r="AS236" s="234">
        <v>1</v>
      </c>
      <c r="AT236" s="234">
        <v>82.5</v>
      </c>
      <c r="AU236" s="234" t="s">
        <v>552</v>
      </c>
      <c r="AV236" s="234">
        <v>0.62</v>
      </c>
      <c r="AW236" s="234"/>
      <c r="AX236" s="234"/>
      <c r="AY236" s="234" t="b">
        <v>0</v>
      </c>
      <c r="AZ236" s="234">
        <v>44558.563206018516</v>
      </c>
      <c r="BA236" s="234">
        <v>44347.669421296298</v>
      </c>
      <c r="BB236" s="234">
        <v>44435</v>
      </c>
    </row>
    <row r="237" spans="1:54" x14ac:dyDescent="0.25">
      <c r="A237" s="234" t="s">
        <v>1607</v>
      </c>
      <c r="B237" s="234" t="s">
        <v>482</v>
      </c>
      <c r="C237" s="235" t="s">
        <v>1608</v>
      </c>
      <c r="D237" s="235" t="s">
        <v>1607</v>
      </c>
      <c r="E237" s="234" t="s">
        <v>1609</v>
      </c>
      <c r="F237" s="234" t="s">
        <v>1610</v>
      </c>
      <c r="G237" s="234" t="s">
        <v>544</v>
      </c>
      <c r="H237" s="234" t="s">
        <v>485</v>
      </c>
      <c r="I237" s="234" t="s">
        <v>486</v>
      </c>
      <c r="J237" s="236">
        <v>460</v>
      </c>
      <c r="K237" s="129">
        <v>0.03</v>
      </c>
      <c r="L237" s="103">
        <v>1</v>
      </c>
      <c r="M237" s="237">
        <v>2819</v>
      </c>
      <c r="N237" s="236">
        <v>26225</v>
      </c>
      <c r="O237" s="103">
        <v>3000</v>
      </c>
      <c r="P237" s="234">
        <v>3000</v>
      </c>
      <c r="Q237" s="236">
        <v>4</v>
      </c>
      <c r="R237" s="236">
        <v>50</v>
      </c>
      <c r="S237" s="238">
        <v>133</v>
      </c>
      <c r="T237" s="238">
        <v>118</v>
      </c>
      <c r="U237" s="103">
        <v>2.4</v>
      </c>
      <c r="V237" s="234" t="s">
        <v>451</v>
      </c>
      <c r="W237" s="103">
        <v>70</v>
      </c>
      <c r="X237" s="234" t="s">
        <v>56</v>
      </c>
      <c r="Y237" s="234" t="s">
        <v>443</v>
      </c>
      <c r="Z237" s="280" t="s">
        <v>1611</v>
      </c>
      <c r="AA237" s="280" t="s">
        <v>1612</v>
      </c>
      <c r="AB237" s="280"/>
      <c r="AC237" s="280"/>
      <c r="AD237" s="280"/>
      <c r="AE237" s="280"/>
      <c r="AF237" s="280"/>
      <c r="AG237" s="280"/>
      <c r="AH237" s="280"/>
      <c r="AI237" s="280"/>
      <c r="AJ237" s="280"/>
      <c r="AK237" s="234">
        <v>1</v>
      </c>
      <c r="AL237" s="234" t="s">
        <v>272</v>
      </c>
      <c r="AM237" s="234">
        <v>0.1</v>
      </c>
      <c r="AN237" s="234">
        <v>0</v>
      </c>
      <c r="AO237" s="234">
        <v>0</v>
      </c>
      <c r="AP237" s="234">
        <v>0</v>
      </c>
      <c r="AQ237" s="234">
        <v>7.8862408643152193E-2</v>
      </c>
      <c r="AR237" s="234" t="s">
        <v>447</v>
      </c>
      <c r="AS237" s="234">
        <v>1</v>
      </c>
      <c r="AT237" s="234">
        <v>65.28</v>
      </c>
      <c r="AU237" s="234" t="s">
        <v>552</v>
      </c>
      <c r="AV237" s="234">
        <v>0.69</v>
      </c>
      <c r="AW237" s="234"/>
      <c r="AX237" s="234"/>
      <c r="AY237" s="234" t="b">
        <v>0</v>
      </c>
      <c r="AZ237" s="234">
        <v>44558.563217592593</v>
      </c>
      <c r="BA237" s="234">
        <v>44348.561284722222</v>
      </c>
      <c r="BB237" s="234">
        <v>44407</v>
      </c>
    </row>
    <row r="238" spans="1:54" x14ac:dyDescent="0.25">
      <c r="A238" s="234" t="s">
        <v>1613</v>
      </c>
      <c r="B238" s="234" t="s">
        <v>482</v>
      </c>
      <c r="C238" s="235" t="s">
        <v>1613</v>
      </c>
      <c r="D238" s="235" t="s">
        <v>1613</v>
      </c>
      <c r="E238" s="234" t="s">
        <v>1609</v>
      </c>
      <c r="F238" s="234" t="s">
        <v>1614</v>
      </c>
      <c r="G238" s="234" t="s">
        <v>544</v>
      </c>
      <c r="H238" s="234" t="s">
        <v>485</v>
      </c>
      <c r="I238" s="234" t="s">
        <v>486</v>
      </c>
      <c r="J238" s="236">
        <v>483</v>
      </c>
      <c r="K238" s="129">
        <v>0.03</v>
      </c>
      <c r="L238" s="103">
        <v>1</v>
      </c>
      <c r="M238" s="237">
        <v>3300</v>
      </c>
      <c r="N238" s="236">
        <v>27807</v>
      </c>
      <c r="O238" s="103">
        <v>6000</v>
      </c>
      <c r="P238" s="234">
        <v>6000</v>
      </c>
      <c r="Q238" s="236">
        <v>4</v>
      </c>
      <c r="R238" s="236">
        <v>50</v>
      </c>
      <c r="S238" s="238">
        <v>135</v>
      </c>
      <c r="T238" s="238">
        <v>118</v>
      </c>
      <c r="U238" s="103">
        <v>2.6</v>
      </c>
      <c r="V238" s="234" t="s">
        <v>451</v>
      </c>
      <c r="W238" s="103">
        <v>70</v>
      </c>
      <c r="X238" s="234" t="s">
        <v>56</v>
      </c>
      <c r="Y238" s="234" t="s">
        <v>443</v>
      </c>
      <c r="Z238" s="280" t="s">
        <v>1615</v>
      </c>
      <c r="AA238" s="280"/>
      <c r="AB238" s="280"/>
      <c r="AC238" s="280"/>
      <c r="AD238" s="280"/>
      <c r="AE238" s="280"/>
      <c r="AF238" s="280" t="s">
        <v>1616</v>
      </c>
      <c r="AG238" s="280"/>
      <c r="AH238" s="280"/>
      <c r="AI238" s="280"/>
      <c r="AJ238" s="280"/>
      <c r="AK238" s="234">
        <v>1</v>
      </c>
      <c r="AL238" s="234" t="s">
        <v>272</v>
      </c>
      <c r="AM238" s="234">
        <v>0.1</v>
      </c>
      <c r="AN238" s="234">
        <v>0</v>
      </c>
      <c r="AO238" s="234">
        <v>0</v>
      </c>
      <c r="AP238" s="234">
        <v>0</v>
      </c>
      <c r="AQ238" s="234">
        <v>8.2639729671052695E-2</v>
      </c>
      <c r="AR238" s="234" t="s">
        <v>706</v>
      </c>
      <c r="AS238" s="234">
        <v>1</v>
      </c>
      <c r="AT238" s="234">
        <v>66.806500704791802</v>
      </c>
      <c r="AU238" s="234" t="s">
        <v>552</v>
      </c>
      <c r="AV238" s="234">
        <v>1.03502882605338</v>
      </c>
      <c r="AW238" s="234">
        <v>26.375437838281901</v>
      </c>
      <c r="AX238" s="234">
        <v>60.412164208761801</v>
      </c>
      <c r="AY238" s="234" t="b">
        <v>0</v>
      </c>
      <c r="AZ238" s="234">
        <v>44558.563379629632</v>
      </c>
      <c r="BA238" s="234">
        <v>44405.566157407404</v>
      </c>
      <c r="BB238" s="234">
        <v>44407</v>
      </c>
    </row>
    <row r="239" spans="1:54" x14ac:dyDescent="0.25">
      <c r="A239" s="234" t="s">
        <v>1617</v>
      </c>
      <c r="B239" s="234" t="s">
        <v>482</v>
      </c>
      <c r="C239" s="235" t="s">
        <v>437</v>
      </c>
      <c r="D239" s="235" t="s">
        <v>1617</v>
      </c>
      <c r="E239" s="234" t="s">
        <v>1618</v>
      </c>
      <c r="F239" s="234" t="s">
        <v>1619</v>
      </c>
      <c r="G239" s="234" t="s">
        <v>544</v>
      </c>
      <c r="H239" s="234" t="s">
        <v>485</v>
      </c>
      <c r="I239" s="234" t="s">
        <v>486</v>
      </c>
      <c r="J239" s="236">
        <v>357</v>
      </c>
      <c r="K239" s="129">
        <v>0.03</v>
      </c>
      <c r="L239" s="103">
        <v>1</v>
      </c>
      <c r="M239" s="237">
        <v>1150</v>
      </c>
      <c r="N239" s="236">
        <v>20174</v>
      </c>
      <c r="O239" s="103">
        <v>3000</v>
      </c>
      <c r="P239" s="234">
        <v>3000</v>
      </c>
      <c r="Q239" s="236">
        <v>5</v>
      </c>
      <c r="R239" s="236">
        <v>40</v>
      </c>
      <c r="S239" s="238">
        <v>115</v>
      </c>
      <c r="T239" s="238">
        <v>65</v>
      </c>
      <c r="U239" s="103">
        <v>2</v>
      </c>
      <c r="V239" s="234" t="s">
        <v>451</v>
      </c>
      <c r="W239" s="103">
        <v>80</v>
      </c>
      <c r="X239" s="234" t="s">
        <v>56</v>
      </c>
      <c r="Y239" s="234" t="s">
        <v>443</v>
      </c>
      <c r="Z239" s="280"/>
      <c r="AA239" s="280"/>
      <c r="AB239" s="280" t="s">
        <v>1620</v>
      </c>
      <c r="AC239" s="280" t="s">
        <v>1621</v>
      </c>
      <c r="AD239" s="280"/>
      <c r="AE239" s="280"/>
      <c r="AF239" s="280"/>
      <c r="AG239" s="280"/>
      <c r="AH239" s="280"/>
      <c r="AI239" s="280"/>
      <c r="AJ239" s="280" t="s">
        <v>1593</v>
      </c>
      <c r="AK239" s="234">
        <v>1.5</v>
      </c>
      <c r="AL239" s="234" t="s">
        <v>272</v>
      </c>
      <c r="AM239" s="234">
        <v>0.1</v>
      </c>
      <c r="AN239" s="234">
        <v>0</v>
      </c>
      <c r="AO239" s="234">
        <v>0</v>
      </c>
      <c r="AP239" s="234">
        <v>0</v>
      </c>
      <c r="AQ239" s="234">
        <v>7.9310002974125104E-2</v>
      </c>
      <c r="AR239" s="234" t="s">
        <v>447</v>
      </c>
      <c r="AS239" s="234">
        <v>0</v>
      </c>
      <c r="AT239" s="234">
        <v>76.010000000000005</v>
      </c>
      <c r="AU239" s="234" t="s">
        <v>552</v>
      </c>
      <c r="AV239" s="234">
        <v>0.53</v>
      </c>
      <c r="AW239" s="234"/>
      <c r="AX239" s="234"/>
      <c r="AY239" s="234" t="b">
        <v>0</v>
      </c>
      <c r="AZ239" s="234">
        <v>44558.563217592593</v>
      </c>
      <c r="BA239" s="234">
        <v>44349.41642361111</v>
      </c>
      <c r="BB239" s="234">
        <v>44435</v>
      </c>
    </row>
    <row r="240" spans="1:54" x14ac:dyDescent="0.25">
      <c r="A240" s="234" t="s">
        <v>1622</v>
      </c>
      <c r="B240" s="234" t="s">
        <v>1139</v>
      </c>
      <c r="C240" s="235" t="s">
        <v>437</v>
      </c>
      <c r="D240" s="235" t="s">
        <v>1622</v>
      </c>
      <c r="E240" s="234" t="s">
        <v>1623</v>
      </c>
      <c r="F240" s="234" t="s">
        <v>1624</v>
      </c>
      <c r="G240" s="234"/>
      <c r="H240" s="234"/>
      <c r="I240" s="234" t="s">
        <v>678</v>
      </c>
      <c r="J240" s="236"/>
      <c r="K240" s="129"/>
      <c r="L240" s="103"/>
      <c r="M240" s="237"/>
      <c r="N240" s="236"/>
      <c r="O240" s="103">
        <v>8500</v>
      </c>
      <c r="P240" s="234"/>
      <c r="Q240" s="236"/>
      <c r="R240" s="236"/>
      <c r="S240" s="238"/>
      <c r="T240" s="238"/>
      <c r="U240" s="103"/>
      <c r="V240" s="234" t="s">
        <v>547</v>
      </c>
      <c r="W240" s="103"/>
      <c r="X240" s="234" t="s">
        <v>56</v>
      </c>
      <c r="Y240" s="234" t="s">
        <v>443</v>
      </c>
      <c r="Z240" s="280"/>
      <c r="AA240" s="280"/>
      <c r="AB240" s="280"/>
      <c r="AC240" s="280"/>
      <c r="AD240" s="280"/>
      <c r="AE240" s="280"/>
      <c r="AF240" s="280"/>
      <c r="AG240" s="280"/>
      <c r="AH240" s="280"/>
      <c r="AI240" s="280"/>
      <c r="AJ240" s="280"/>
      <c r="AK240" s="234">
        <v>5</v>
      </c>
      <c r="AL240" s="234" t="s">
        <v>272</v>
      </c>
      <c r="AM240" s="234">
        <v>0.1</v>
      </c>
      <c r="AN240" s="234"/>
      <c r="AO240" s="234">
        <v>0</v>
      </c>
      <c r="AP240" s="234">
        <v>0</v>
      </c>
      <c r="AQ240" s="234"/>
      <c r="AR240" s="234" t="s">
        <v>447</v>
      </c>
      <c r="AS240" s="234"/>
      <c r="AT240" s="234"/>
      <c r="AU240" s="234" t="s">
        <v>490</v>
      </c>
      <c r="AV240" s="234"/>
      <c r="AW240" s="234"/>
      <c r="AX240" s="234"/>
      <c r="AY240" s="234" t="b">
        <v>0</v>
      </c>
      <c r="AZ240" s="234">
        <v>44566.642442129632</v>
      </c>
      <c r="BA240" s="234">
        <v>44349.612002314818</v>
      </c>
      <c r="BB240" s="234"/>
    </row>
    <row r="241" spans="1:54" x14ac:dyDescent="0.25">
      <c r="A241" s="234" t="s">
        <v>1625</v>
      </c>
      <c r="B241" s="234" t="s">
        <v>482</v>
      </c>
      <c r="C241" s="235" t="s">
        <v>437</v>
      </c>
      <c r="D241" s="235" t="s">
        <v>1625</v>
      </c>
      <c r="E241" s="234" t="s">
        <v>1626</v>
      </c>
      <c r="F241" s="234" t="s">
        <v>1627</v>
      </c>
      <c r="G241" s="234"/>
      <c r="H241" s="234"/>
      <c r="I241" s="234" t="s">
        <v>486</v>
      </c>
      <c r="J241" s="236"/>
      <c r="K241" s="129"/>
      <c r="L241" s="103"/>
      <c r="M241" s="237"/>
      <c r="N241" s="236"/>
      <c r="O241" s="103">
        <v>12000</v>
      </c>
      <c r="P241" s="234"/>
      <c r="Q241" s="236"/>
      <c r="R241" s="236"/>
      <c r="S241" s="238"/>
      <c r="T241" s="238"/>
      <c r="U241" s="103"/>
      <c r="V241" s="234" t="s">
        <v>451</v>
      </c>
      <c r="W241" s="103"/>
      <c r="X241" s="234" t="s">
        <v>56</v>
      </c>
      <c r="Y241" s="234" t="s">
        <v>443</v>
      </c>
      <c r="Z241" s="280" t="s">
        <v>1628</v>
      </c>
      <c r="AA241" s="280"/>
      <c r="AB241" s="280"/>
      <c r="AC241" s="280"/>
      <c r="AD241" s="280"/>
      <c r="AE241" s="280"/>
      <c r="AF241" s="280"/>
      <c r="AG241" s="280"/>
      <c r="AH241" s="280"/>
      <c r="AI241" s="280"/>
      <c r="AJ241" s="280"/>
      <c r="AK241" s="234">
        <v>5</v>
      </c>
      <c r="AL241" s="234" t="s">
        <v>272</v>
      </c>
      <c r="AM241" s="234">
        <v>0.1</v>
      </c>
      <c r="AN241" s="234"/>
      <c r="AO241" s="234">
        <v>0</v>
      </c>
      <c r="AP241" s="234">
        <v>0</v>
      </c>
      <c r="AQ241" s="234"/>
      <c r="AR241" s="234" t="s">
        <v>447</v>
      </c>
      <c r="AS241" s="234"/>
      <c r="AT241" s="234"/>
      <c r="AU241" s="234" t="s">
        <v>552</v>
      </c>
      <c r="AV241" s="234">
        <v>1.35</v>
      </c>
      <c r="AW241" s="234"/>
      <c r="AX241" s="234"/>
      <c r="AY241" s="234" t="b">
        <v>0</v>
      </c>
      <c r="AZ241" s="234">
        <v>44558.56322916667</v>
      </c>
      <c r="BA241" s="234">
        <v>44349.676458333335</v>
      </c>
      <c r="BB241" s="234">
        <v>44435</v>
      </c>
    </row>
    <row r="242" spans="1:54" x14ac:dyDescent="0.25">
      <c r="A242" s="234" t="s">
        <v>1629</v>
      </c>
      <c r="B242" s="234" t="s">
        <v>482</v>
      </c>
      <c r="C242" s="235" t="s">
        <v>1630</v>
      </c>
      <c r="D242" s="235" t="s">
        <v>1629</v>
      </c>
      <c r="E242" s="234" t="s">
        <v>1631</v>
      </c>
      <c r="F242" s="234" t="s">
        <v>1632</v>
      </c>
      <c r="G242" s="234" t="s">
        <v>836</v>
      </c>
      <c r="H242" s="234" t="s">
        <v>473</v>
      </c>
      <c r="I242" s="234" t="s">
        <v>574</v>
      </c>
      <c r="J242" s="236">
        <v>238</v>
      </c>
      <c r="K242" s="129">
        <v>0.03</v>
      </c>
      <c r="L242" s="103">
        <v>2</v>
      </c>
      <c r="M242" s="237">
        <v>1255</v>
      </c>
      <c r="N242" s="236">
        <v>1622</v>
      </c>
      <c r="O242" s="103">
        <v>2700</v>
      </c>
      <c r="P242" s="234">
        <v>2700</v>
      </c>
      <c r="Q242" s="236">
        <v>10</v>
      </c>
      <c r="R242" s="236">
        <v>20</v>
      </c>
      <c r="S242" s="238">
        <v>79</v>
      </c>
      <c r="T242" s="238">
        <v>17.2</v>
      </c>
      <c r="U242" s="103">
        <v>2</v>
      </c>
      <c r="V242" s="234" t="s">
        <v>547</v>
      </c>
      <c r="W242" s="103">
        <v>50</v>
      </c>
      <c r="X242" s="234" t="s">
        <v>56</v>
      </c>
      <c r="Y242" s="234" t="s">
        <v>443</v>
      </c>
      <c r="Z242" s="280"/>
      <c r="AA242" s="280"/>
      <c r="AB242" s="280" t="s">
        <v>1633</v>
      </c>
      <c r="AC242" s="280"/>
      <c r="AD242" s="280"/>
      <c r="AE242" s="280"/>
      <c r="AF242" s="280" t="s">
        <v>1634</v>
      </c>
      <c r="AG242" s="280"/>
      <c r="AH242" s="280"/>
      <c r="AI242" s="280"/>
      <c r="AJ242" s="280" t="s">
        <v>1412</v>
      </c>
      <c r="AK242" s="234">
        <v>1</v>
      </c>
      <c r="AL242" s="234" t="s">
        <v>272</v>
      </c>
      <c r="AM242" s="234">
        <v>0.1</v>
      </c>
      <c r="AN242" s="234">
        <v>0</v>
      </c>
      <c r="AO242" s="234">
        <v>0</v>
      </c>
      <c r="AP242" s="234">
        <v>0</v>
      </c>
      <c r="AQ242" s="234">
        <v>0.119134842771791</v>
      </c>
      <c r="AR242" s="234" t="s">
        <v>447</v>
      </c>
      <c r="AS242" s="234">
        <v>0</v>
      </c>
      <c r="AT242" s="234">
        <v>87.76</v>
      </c>
      <c r="AU242" s="234" t="s">
        <v>490</v>
      </c>
      <c r="AV242" s="234">
        <v>0.88</v>
      </c>
      <c r="AW242" s="234"/>
      <c r="AX242" s="234"/>
      <c r="AY242" s="234" t="b">
        <v>0</v>
      </c>
      <c r="AZ242" s="234">
        <v>44558.56322916667</v>
      </c>
      <c r="BA242" s="234">
        <v>44349.678831018522</v>
      </c>
      <c r="BB242" s="234">
        <v>44435</v>
      </c>
    </row>
    <row r="243" spans="1:54" x14ac:dyDescent="0.25">
      <c r="A243" s="234" t="s">
        <v>1635</v>
      </c>
      <c r="B243" s="234" t="s">
        <v>482</v>
      </c>
      <c r="C243" s="235" t="s">
        <v>1636</v>
      </c>
      <c r="D243" s="235" t="s">
        <v>1635</v>
      </c>
      <c r="E243" s="234" t="s">
        <v>1637</v>
      </c>
      <c r="F243" s="234" t="s">
        <v>1638</v>
      </c>
      <c r="G243" s="234" t="s">
        <v>836</v>
      </c>
      <c r="H243" s="234" t="s">
        <v>939</v>
      </c>
      <c r="I243" s="234" t="s">
        <v>940</v>
      </c>
      <c r="J243" s="236">
        <v>132</v>
      </c>
      <c r="K243" s="129">
        <v>0.03</v>
      </c>
      <c r="L243" s="103">
        <v>2</v>
      </c>
      <c r="M243" s="237">
        <v>2094</v>
      </c>
      <c r="N243" s="236">
        <v>1690</v>
      </c>
      <c r="O243" s="103">
        <v>326</v>
      </c>
      <c r="P243" s="234">
        <v>6200</v>
      </c>
      <c r="Q243" s="236">
        <v>7</v>
      </c>
      <c r="R243" s="236"/>
      <c r="S243" s="238">
        <v>35</v>
      </c>
      <c r="T243" s="238">
        <v>35</v>
      </c>
      <c r="U243" s="103">
        <v>2.2000000000000002</v>
      </c>
      <c r="V243" s="234" t="s">
        <v>451</v>
      </c>
      <c r="W243" s="103">
        <v>30</v>
      </c>
      <c r="X243" s="234" t="s">
        <v>56</v>
      </c>
      <c r="Y243" s="234" t="s">
        <v>443</v>
      </c>
      <c r="Z243" s="280"/>
      <c r="AA243" s="280"/>
      <c r="AB243" s="280" t="s">
        <v>1639</v>
      </c>
      <c r="AC243" s="280" t="s">
        <v>1640</v>
      </c>
      <c r="AD243" s="280" t="s">
        <v>1641</v>
      </c>
      <c r="AE243" s="280"/>
      <c r="AF243" s="280" t="s">
        <v>1642</v>
      </c>
      <c r="AG243" s="280" t="s">
        <v>1643</v>
      </c>
      <c r="AH243" s="280" t="s">
        <v>1644</v>
      </c>
      <c r="AI243" s="280"/>
      <c r="AJ243" s="280" t="s">
        <v>1412</v>
      </c>
      <c r="AK243" s="234">
        <v>1</v>
      </c>
      <c r="AL243" s="234" t="s">
        <v>272</v>
      </c>
      <c r="AM243" s="234">
        <v>0.1</v>
      </c>
      <c r="AN243" s="234">
        <v>0</v>
      </c>
      <c r="AO243" s="234">
        <v>0</v>
      </c>
      <c r="AP243" s="234">
        <v>0</v>
      </c>
      <c r="AQ243" s="234">
        <v>9.9587541598546006E-2</v>
      </c>
      <c r="AR243" s="234" t="s">
        <v>447</v>
      </c>
      <c r="AS243" s="234">
        <v>1</v>
      </c>
      <c r="AT243" s="234">
        <v>85.41</v>
      </c>
      <c r="AU243" s="234" t="s">
        <v>552</v>
      </c>
      <c r="AV243" s="234">
        <v>1.25</v>
      </c>
      <c r="AW243" s="234"/>
      <c r="AX243" s="234"/>
      <c r="AY243" s="234" t="b">
        <v>0</v>
      </c>
      <c r="AZ243" s="234">
        <v>44558.56322916667</v>
      </c>
      <c r="BA243" s="234">
        <v>44350.419085648151</v>
      </c>
      <c r="BB243" s="234">
        <v>44435</v>
      </c>
    </row>
    <row r="244" spans="1:54" x14ac:dyDescent="0.25">
      <c r="A244" s="234" t="s">
        <v>1645</v>
      </c>
      <c r="B244" s="234" t="s">
        <v>482</v>
      </c>
      <c r="C244" s="235" t="s">
        <v>1646</v>
      </c>
      <c r="D244" s="235" t="s">
        <v>1645</v>
      </c>
      <c r="E244" s="234" t="s">
        <v>1647</v>
      </c>
      <c r="F244" s="234" t="s">
        <v>1648</v>
      </c>
      <c r="G244" s="234" t="s">
        <v>836</v>
      </c>
      <c r="H244" s="234" t="s">
        <v>798</v>
      </c>
      <c r="I244" s="234" t="s">
        <v>678</v>
      </c>
      <c r="J244" s="236">
        <v>247</v>
      </c>
      <c r="K244" s="129">
        <v>0.03</v>
      </c>
      <c r="L244" s="103">
        <v>1</v>
      </c>
      <c r="M244" s="237">
        <v>707</v>
      </c>
      <c r="N244" s="236">
        <v>2198</v>
      </c>
      <c r="O244" s="103">
        <v>6000</v>
      </c>
      <c r="P244" s="234">
        <v>6000</v>
      </c>
      <c r="Q244" s="236">
        <v>20</v>
      </c>
      <c r="R244" s="236">
        <v>20</v>
      </c>
      <c r="S244" s="238">
        <v>111</v>
      </c>
      <c r="T244" s="238">
        <v>12</v>
      </c>
      <c r="U244" s="103">
        <v>2</v>
      </c>
      <c r="V244" s="234" t="s">
        <v>547</v>
      </c>
      <c r="W244" s="103">
        <v>55</v>
      </c>
      <c r="X244" s="234" t="s">
        <v>56</v>
      </c>
      <c r="Y244" s="234" t="s">
        <v>443</v>
      </c>
      <c r="Z244" s="280"/>
      <c r="AA244" s="280" t="s">
        <v>1649</v>
      </c>
      <c r="AB244" s="280"/>
      <c r="AC244" s="280"/>
      <c r="AD244" s="280"/>
      <c r="AE244" s="280"/>
      <c r="AF244" s="280"/>
      <c r="AG244" s="280"/>
      <c r="AH244" s="280"/>
      <c r="AI244" s="280"/>
      <c r="AJ244" s="280"/>
      <c r="AK244" s="234">
        <v>1</v>
      </c>
      <c r="AL244" s="234" t="s">
        <v>272</v>
      </c>
      <c r="AM244" s="234">
        <v>0.1</v>
      </c>
      <c r="AN244" s="234">
        <v>0</v>
      </c>
      <c r="AO244" s="234">
        <v>0</v>
      </c>
      <c r="AP244" s="234">
        <v>0</v>
      </c>
      <c r="AQ244" s="234">
        <v>7.9703139217470395E-2</v>
      </c>
      <c r="AR244" s="234" t="s">
        <v>447</v>
      </c>
      <c r="AS244" s="234">
        <v>0</v>
      </c>
      <c r="AT244" s="234">
        <v>90.64</v>
      </c>
      <c r="AU244" s="234" t="s">
        <v>490</v>
      </c>
      <c r="AV244" s="234">
        <v>0.66</v>
      </c>
      <c r="AW244" s="234"/>
      <c r="AX244" s="234"/>
      <c r="AY244" s="234" t="b">
        <v>0</v>
      </c>
      <c r="AZ244" s="234">
        <v>44558.563240740739</v>
      </c>
      <c r="BA244" s="234">
        <v>44350.510393518518</v>
      </c>
      <c r="BB244" s="234">
        <v>44435</v>
      </c>
    </row>
    <row r="245" spans="1:54" x14ac:dyDescent="0.25">
      <c r="A245" s="234" t="s">
        <v>1650</v>
      </c>
      <c r="B245" s="234" t="s">
        <v>482</v>
      </c>
      <c r="C245" s="235" t="s">
        <v>1650</v>
      </c>
      <c r="D245" s="235" t="s">
        <v>1650</v>
      </c>
      <c r="E245" s="234" t="s">
        <v>1651</v>
      </c>
      <c r="F245" s="234" t="s">
        <v>1652</v>
      </c>
      <c r="G245" s="234" t="s">
        <v>836</v>
      </c>
      <c r="H245" s="234" t="s">
        <v>798</v>
      </c>
      <c r="I245" s="234" t="s">
        <v>678</v>
      </c>
      <c r="J245" s="236">
        <v>435</v>
      </c>
      <c r="K245" s="129">
        <v>0.03</v>
      </c>
      <c r="L245" s="103">
        <v>1</v>
      </c>
      <c r="M245" s="237">
        <v>2291</v>
      </c>
      <c r="N245" s="236">
        <v>2403</v>
      </c>
      <c r="O245" s="103">
        <v>6000</v>
      </c>
      <c r="P245" s="234">
        <v>6000</v>
      </c>
      <c r="Q245" s="236">
        <v>17</v>
      </c>
      <c r="R245" s="236">
        <v>30</v>
      </c>
      <c r="S245" s="238">
        <v>200</v>
      </c>
      <c r="T245" s="238">
        <v>20</v>
      </c>
      <c r="U245" s="103">
        <v>2.2000000000000002</v>
      </c>
      <c r="V245" s="234" t="s">
        <v>451</v>
      </c>
      <c r="W245" s="103">
        <v>45</v>
      </c>
      <c r="X245" s="234" t="s">
        <v>56</v>
      </c>
      <c r="Y245" s="234" t="s">
        <v>443</v>
      </c>
      <c r="Z245" s="280"/>
      <c r="AA245" s="280"/>
      <c r="AB245" s="280"/>
      <c r="AC245" s="280"/>
      <c r="AD245" s="280"/>
      <c r="AE245" s="280" t="s">
        <v>1653</v>
      </c>
      <c r="AF245" s="280" t="s">
        <v>1654</v>
      </c>
      <c r="AG245" s="280"/>
      <c r="AH245" s="280"/>
      <c r="AI245" s="280"/>
      <c r="AJ245" s="280" t="s">
        <v>1593</v>
      </c>
      <c r="AK245" s="234">
        <v>1</v>
      </c>
      <c r="AL245" s="234" t="s">
        <v>272</v>
      </c>
      <c r="AM245" s="234">
        <v>0.1</v>
      </c>
      <c r="AN245" s="234">
        <v>0</v>
      </c>
      <c r="AO245" s="234">
        <v>0</v>
      </c>
      <c r="AP245" s="234">
        <v>0</v>
      </c>
      <c r="AQ245" s="234">
        <v>9.9082496086241395E-2</v>
      </c>
      <c r="AR245" s="234" t="s">
        <v>447</v>
      </c>
      <c r="AS245" s="234">
        <v>2</v>
      </c>
      <c r="AT245" s="234">
        <v>89.2</v>
      </c>
      <c r="AU245" s="234" t="s">
        <v>552</v>
      </c>
      <c r="AV245" s="234">
        <v>0.78</v>
      </c>
      <c r="AW245" s="234"/>
      <c r="AX245" s="234"/>
      <c r="AY245" s="234" t="b">
        <v>0</v>
      </c>
      <c r="AZ245" s="234">
        <v>44558.563240740739</v>
      </c>
      <c r="BA245" s="234">
        <v>44351.360208333332</v>
      </c>
      <c r="BB245" s="234">
        <v>44435</v>
      </c>
    </row>
    <row r="246" spans="1:54" x14ac:dyDescent="0.25">
      <c r="A246" s="234" t="s">
        <v>1655</v>
      </c>
      <c r="B246" s="234" t="s">
        <v>482</v>
      </c>
      <c r="C246" s="235" t="s">
        <v>1655</v>
      </c>
      <c r="D246" s="235" t="s">
        <v>1655</v>
      </c>
      <c r="E246" s="234" t="s">
        <v>1651</v>
      </c>
      <c r="F246" s="234" t="s">
        <v>1656</v>
      </c>
      <c r="G246" s="234" t="s">
        <v>836</v>
      </c>
      <c r="H246" s="234" t="s">
        <v>485</v>
      </c>
      <c r="I246" s="234" t="s">
        <v>486</v>
      </c>
      <c r="J246" s="236">
        <v>180</v>
      </c>
      <c r="K246" s="129">
        <v>0.03</v>
      </c>
      <c r="L246" s="103">
        <v>1</v>
      </c>
      <c r="M246" s="237">
        <v>1918</v>
      </c>
      <c r="N246" s="236">
        <v>2449</v>
      </c>
      <c r="O246" s="103">
        <v>6000</v>
      </c>
      <c r="P246" s="234">
        <v>6000</v>
      </c>
      <c r="Q246" s="236">
        <v>10</v>
      </c>
      <c r="R246" s="236">
        <v>40</v>
      </c>
      <c r="S246" s="238">
        <v>66.5</v>
      </c>
      <c r="T246" s="238">
        <v>35.5</v>
      </c>
      <c r="U246" s="103">
        <v>3</v>
      </c>
      <c r="V246" s="234" t="s">
        <v>451</v>
      </c>
      <c r="W246" s="103">
        <v>40</v>
      </c>
      <c r="X246" s="234" t="s">
        <v>56</v>
      </c>
      <c r="Y246" s="234" t="s">
        <v>443</v>
      </c>
      <c r="Z246" s="280"/>
      <c r="AA246" s="280"/>
      <c r="AB246" s="280" t="s">
        <v>1657</v>
      </c>
      <c r="AC246" s="280" t="s">
        <v>1658</v>
      </c>
      <c r="AD246" s="280"/>
      <c r="AE246" s="280" t="s">
        <v>1653</v>
      </c>
      <c r="AF246" s="280" t="s">
        <v>1654</v>
      </c>
      <c r="AG246" s="280"/>
      <c r="AH246" s="280"/>
      <c r="AI246" s="280"/>
      <c r="AJ246" s="280" t="s">
        <v>1412</v>
      </c>
      <c r="AK246" s="234">
        <v>1</v>
      </c>
      <c r="AL246" s="234" t="s">
        <v>272</v>
      </c>
      <c r="AM246" s="234">
        <v>0.1</v>
      </c>
      <c r="AN246" s="234">
        <v>0</v>
      </c>
      <c r="AO246" s="234">
        <v>0</v>
      </c>
      <c r="AP246" s="234">
        <v>0</v>
      </c>
      <c r="AQ246" s="234">
        <v>9.9592665996075996E-2</v>
      </c>
      <c r="AR246" s="234" t="s">
        <v>447</v>
      </c>
      <c r="AS246" s="234">
        <v>1</v>
      </c>
      <c r="AT246" s="234">
        <v>85.790383583039102</v>
      </c>
      <c r="AU246" s="234" t="s">
        <v>552</v>
      </c>
      <c r="AV246" s="234">
        <v>1.18</v>
      </c>
      <c r="AW246" s="234">
        <v>8.3885067698736098</v>
      </c>
      <c r="AX246" s="234">
        <v>84.074575911378304</v>
      </c>
      <c r="AY246" s="234" t="b">
        <v>0</v>
      </c>
      <c r="AZ246" s="234">
        <v>44565.410370370373</v>
      </c>
      <c r="BA246" s="234">
        <v>44351.425694444442</v>
      </c>
      <c r="BB246" s="234">
        <v>44565.410370370373</v>
      </c>
    </row>
    <row r="247" spans="1:54" x14ac:dyDescent="0.25">
      <c r="A247" s="234" t="s">
        <v>1659</v>
      </c>
      <c r="B247" s="234" t="s">
        <v>456</v>
      </c>
      <c r="C247" s="235" t="s">
        <v>1660</v>
      </c>
      <c r="D247" s="235" t="s">
        <v>1659</v>
      </c>
      <c r="E247" s="234" t="s">
        <v>1661</v>
      </c>
      <c r="F247" s="234" t="s">
        <v>1662</v>
      </c>
      <c r="G247" s="234" t="s">
        <v>472</v>
      </c>
      <c r="H247" s="234" t="s">
        <v>695</v>
      </c>
      <c r="I247" s="234" t="s">
        <v>722</v>
      </c>
      <c r="J247" s="236">
        <v>350</v>
      </c>
      <c r="K247" s="129">
        <v>0.03</v>
      </c>
      <c r="L247" s="103">
        <v>2</v>
      </c>
      <c r="M247" s="237">
        <v>4400</v>
      </c>
      <c r="N247" s="236">
        <v>1588</v>
      </c>
      <c r="O247" s="103">
        <v>6000</v>
      </c>
      <c r="P247" s="234">
        <v>6000</v>
      </c>
      <c r="Q247" s="236">
        <v>8</v>
      </c>
      <c r="R247" s="236">
        <v>35</v>
      </c>
      <c r="S247" s="238">
        <v>109</v>
      </c>
      <c r="T247" s="238">
        <v>85.6</v>
      </c>
      <c r="U247" s="103">
        <v>6</v>
      </c>
      <c r="V247" s="234" t="s">
        <v>451</v>
      </c>
      <c r="W247" s="103">
        <v>30</v>
      </c>
      <c r="X247" s="234" t="s">
        <v>56</v>
      </c>
      <c r="Y247" s="234" t="s">
        <v>443</v>
      </c>
      <c r="Z247" s="280" t="s">
        <v>1663</v>
      </c>
      <c r="AA247" s="280"/>
      <c r="AB247" s="280" t="s">
        <v>1664</v>
      </c>
      <c r="AC247" s="280"/>
      <c r="AD247" s="280" t="s">
        <v>1665</v>
      </c>
      <c r="AE247" s="280"/>
      <c r="AF247" s="280" t="s">
        <v>1666</v>
      </c>
      <c r="AG247" s="280"/>
      <c r="AH247" s="280"/>
      <c r="AI247" s="280"/>
      <c r="AJ247" s="280"/>
      <c r="AK247" s="234">
        <v>457550</v>
      </c>
      <c r="AL247" s="234" t="s">
        <v>480</v>
      </c>
      <c r="AM247" s="234">
        <v>0.1</v>
      </c>
      <c r="AN247" s="234"/>
      <c r="AO247" s="234">
        <v>0</v>
      </c>
      <c r="AP247" s="234">
        <v>0</v>
      </c>
      <c r="AQ247" s="234"/>
      <c r="AR247" s="234" t="s">
        <v>447</v>
      </c>
      <c r="AS247" s="234">
        <v>1</v>
      </c>
      <c r="AT247" s="234">
        <v>83.6</v>
      </c>
      <c r="AU247" s="234" t="s">
        <v>448</v>
      </c>
      <c r="AV247" s="234">
        <v>1.62</v>
      </c>
      <c r="AW247" s="234"/>
      <c r="AX247" s="234"/>
      <c r="AY247" s="234" t="b">
        <v>0</v>
      </c>
      <c r="AZ247" s="234">
        <v>44558.563090277778</v>
      </c>
      <c r="BA247" s="234">
        <v>44355.618206018517</v>
      </c>
      <c r="BB247" s="234">
        <v>44435</v>
      </c>
    </row>
    <row r="248" spans="1:54" x14ac:dyDescent="0.25">
      <c r="A248" s="234" t="s">
        <v>1667</v>
      </c>
      <c r="B248" s="234" t="s">
        <v>482</v>
      </c>
      <c r="C248" s="235" t="s">
        <v>1668</v>
      </c>
      <c r="D248" s="235" t="s">
        <v>1667</v>
      </c>
      <c r="E248" s="234" t="s">
        <v>1661</v>
      </c>
      <c r="F248" s="234" t="s">
        <v>1669</v>
      </c>
      <c r="G248" s="234" t="s">
        <v>472</v>
      </c>
      <c r="H248" s="234" t="s">
        <v>695</v>
      </c>
      <c r="I248" s="234" t="s">
        <v>722</v>
      </c>
      <c r="J248" s="236">
        <v>400</v>
      </c>
      <c r="K248" s="129">
        <v>0.03</v>
      </c>
      <c r="L248" s="103">
        <v>1</v>
      </c>
      <c r="M248" s="237">
        <v>2800</v>
      </c>
      <c r="N248" s="236">
        <v>3645</v>
      </c>
      <c r="O248" s="103">
        <v>6000</v>
      </c>
      <c r="P248" s="234">
        <v>6000</v>
      </c>
      <c r="Q248" s="236">
        <v>8</v>
      </c>
      <c r="R248" s="236">
        <v>35</v>
      </c>
      <c r="S248" s="238">
        <v>163.1</v>
      </c>
      <c r="T248" s="238">
        <v>47.6</v>
      </c>
      <c r="U248" s="103">
        <v>6</v>
      </c>
      <c r="V248" s="234" t="s">
        <v>451</v>
      </c>
      <c r="W248" s="103">
        <v>45</v>
      </c>
      <c r="X248" s="234" t="s">
        <v>56</v>
      </c>
      <c r="Y248" s="234" t="s">
        <v>443</v>
      </c>
      <c r="Z248" s="280" t="s">
        <v>1663</v>
      </c>
      <c r="AA248" s="280"/>
      <c r="AB248" s="280"/>
      <c r="AC248" s="280"/>
      <c r="AD248" s="280" t="s">
        <v>1670</v>
      </c>
      <c r="AE248" s="280"/>
      <c r="AF248" s="280" t="s">
        <v>1671</v>
      </c>
      <c r="AG248" s="280"/>
      <c r="AH248" s="280"/>
      <c r="AI248" s="280"/>
      <c r="AJ248" s="280"/>
      <c r="AK248" s="234">
        <v>457550</v>
      </c>
      <c r="AL248" s="234" t="s">
        <v>480</v>
      </c>
      <c r="AM248" s="234">
        <v>0.1</v>
      </c>
      <c r="AN248" s="234"/>
      <c r="AO248" s="234">
        <v>0</v>
      </c>
      <c r="AP248" s="234">
        <v>0</v>
      </c>
      <c r="AQ248" s="234"/>
      <c r="AR248" s="234" t="s">
        <v>447</v>
      </c>
      <c r="AS248" s="234">
        <v>5</v>
      </c>
      <c r="AT248" s="234">
        <v>82.2</v>
      </c>
      <c r="AU248" s="234" t="s">
        <v>448</v>
      </c>
      <c r="AV248" s="234">
        <v>1.39</v>
      </c>
      <c r="AW248" s="234"/>
      <c r="AX248" s="234"/>
      <c r="AY248" s="234" t="b">
        <v>0</v>
      </c>
      <c r="AZ248" s="234">
        <v>44558.563101851854</v>
      </c>
      <c r="BA248" s="234">
        <v>44355.620358796295</v>
      </c>
      <c r="BB248" s="234">
        <v>44435</v>
      </c>
    </row>
    <row r="249" spans="1:54" x14ac:dyDescent="0.25">
      <c r="A249" s="234" t="s">
        <v>1672</v>
      </c>
      <c r="B249" s="234" t="s">
        <v>482</v>
      </c>
      <c r="C249" s="235" t="s">
        <v>1668</v>
      </c>
      <c r="D249" s="235" t="s">
        <v>1672</v>
      </c>
      <c r="E249" s="234" t="s">
        <v>1661</v>
      </c>
      <c r="F249" s="234" t="s">
        <v>1673</v>
      </c>
      <c r="G249" s="234" t="s">
        <v>472</v>
      </c>
      <c r="H249" s="234" t="s">
        <v>695</v>
      </c>
      <c r="I249" s="234" t="s">
        <v>722</v>
      </c>
      <c r="J249" s="236">
        <v>400</v>
      </c>
      <c r="K249" s="129">
        <v>0.03</v>
      </c>
      <c r="L249" s="103">
        <v>1</v>
      </c>
      <c r="M249" s="237">
        <v>2800</v>
      </c>
      <c r="N249" s="236">
        <v>3645</v>
      </c>
      <c r="O249" s="103">
        <v>6000</v>
      </c>
      <c r="P249" s="234">
        <v>6000</v>
      </c>
      <c r="Q249" s="236">
        <v>8</v>
      </c>
      <c r="R249" s="236">
        <v>35</v>
      </c>
      <c r="S249" s="238">
        <v>163.1</v>
      </c>
      <c r="T249" s="238">
        <v>47.6</v>
      </c>
      <c r="U249" s="103">
        <v>6</v>
      </c>
      <c r="V249" s="234" t="s">
        <v>451</v>
      </c>
      <c r="W249" s="103">
        <v>45</v>
      </c>
      <c r="X249" s="234" t="s">
        <v>56</v>
      </c>
      <c r="Y249" s="234" t="s">
        <v>443</v>
      </c>
      <c r="Z249" s="280" t="s">
        <v>1663</v>
      </c>
      <c r="AA249" s="280"/>
      <c r="AB249" s="280"/>
      <c r="AC249" s="280"/>
      <c r="AD249" s="280" t="s">
        <v>1670</v>
      </c>
      <c r="AE249" s="280"/>
      <c r="AF249" s="280" t="s">
        <v>1671</v>
      </c>
      <c r="AG249" s="280"/>
      <c r="AH249" s="280"/>
      <c r="AI249" s="280"/>
      <c r="AJ249" s="280"/>
      <c r="AK249" s="234">
        <v>457550</v>
      </c>
      <c r="AL249" s="234" t="s">
        <v>480</v>
      </c>
      <c r="AM249" s="234">
        <v>0.1</v>
      </c>
      <c r="AN249" s="234"/>
      <c r="AO249" s="234">
        <v>0</v>
      </c>
      <c r="AP249" s="234">
        <v>0</v>
      </c>
      <c r="AQ249" s="234"/>
      <c r="AR249" s="234" t="s">
        <v>447</v>
      </c>
      <c r="AS249" s="234">
        <v>5</v>
      </c>
      <c r="AT249" s="234">
        <v>82.2</v>
      </c>
      <c r="AU249" s="234" t="s">
        <v>448</v>
      </c>
      <c r="AV249" s="234">
        <v>1.39</v>
      </c>
      <c r="AW249" s="234"/>
      <c r="AX249" s="234"/>
      <c r="AY249" s="234" t="b">
        <v>0</v>
      </c>
      <c r="AZ249" s="234">
        <v>44558.563101851854</v>
      </c>
      <c r="BA249" s="234">
        <v>44355.621388888889</v>
      </c>
      <c r="BB249" s="234">
        <v>44435</v>
      </c>
    </row>
    <row r="250" spans="1:54" x14ac:dyDescent="0.25">
      <c r="A250" s="234" t="s">
        <v>1674</v>
      </c>
      <c r="B250" s="234" t="s">
        <v>482</v>
      </c>
      <c r="C250" s="235" t="s">
        <v>1675</v>
      </c>
      <c r="D250" s="235" t="s">
        <v>1674</v>
      </c>
      <c r="E250" s="234" t="s">
        <v>1661</v>
      </c>
      <c r="F250" s="234" t="s">
        <v>1676</v>
      </c>
      <c r="G250" s="234" t="s">
        <v>534</v>
      </c>
      <c r="H250" s="234"/>
      <c r="I250" s="234" t="s">
        <v>722</v>
      </c>
      <c r="J250" s="236">
        <v>784</v>
      </c>
      <c r="K250" s="129">
        <v>0.03</v>
      </c>
      <c r="L250" s="103">
        <v>1</v>
      </c>
      <c r="M250" s="237">
        <v>8000</v>
      </c>
      <c r="N250" s="236">
        <v>8953</v>
      </c>
      <c r="O250" s="103">
        <v>6000</v>
      </c>
      <c r="P250" s="234">
        <v>6000</v>
      </c>
      <c r="Q250" s="236">
        <v>6</v>
      </c>
      <c r="R250" s="236">
        <v>40</v>
      </c>
      <c r="S250" s="238">
        <v>278.89999999999998</v>
      </c>
      <c r="T250" s="238">
        <v>114.5</v>
      </c>
      <c r="U250" s="103">
        <v>7</v>
      </c>
      <c r="V250" s="234" t="s">
        <v>451</v>
      </c>
      <c r="W250" s="103">
        <v>35</v>
      </c>
      <c r="X250" s="234" t="s">
        <v>56</v>
      </c>
      <c r="Y250" s="234" t="s">
        <v>443</v>
      </c>
      <c r="Z250" s="280" t="s">
        <v>1677</v>
      </c>
      <c r="AA250" s="280"/>
      <c r="AB250" s="280"/>
      <c r="AC250" s="280"/>
      <c r="AD250" s="280" t="s">
        <v>1678</v>
      </c>
      <c r="AE250" s="280"/>
      <c r="AF250" s="280" t="s">
        <v>1671</v>
      </c>
      <c r="AG250" s="280"/>
      <c r="AH250" s="280"/>
      <c r="AI250" s="280"/>
      <c r="AJ250" s="280"/>
      <c r="AK250" s="234">
        <v>3202850</v>
      </c>
      <c r="AL250" s="234" t="s">
        <v>480</v>
      </c>
      <c r="AM250" s="234">
        <v>0.1</v>
      </c>
      <c r="AN250" s="234"/>
      <c r="AO250" s="234">
        <v>0</v>
      </c>
      <c r="AP250" s="234">
        <v>0</v>
      </c>
      <c r="AQ250" s="234"/>
      <c r="AR250" s="234" t="s">
        <v>447</v>
      </c>
      <c r="AS250" s="234">
        <v>2</v>
      </c>
      <c r="AT250" s="234">
        <v>62.2</v>
      </c>
      <c r="AU250" s="234" t="s">
        <v>448</v>
      </c>
      <c r="AV250" s="234">
        <v>1.49</v>
      </c>
      <c r="AW250" s="234"/>
      <c r="AX250" s="234"/>
      <c r="AY250" s="234" t="b">
        <v>0</v>
      </c>
      <c r="AZ250" s="234">
        <v>44558.563101851854</v>
      </c>
      <c r="BA250" s="234">
        <v>44355.625520833331</v>
      </c>
      <c r="BB250" s="234">
        <v>44435</v>
      </c>
    </row>
    <row r="251" spans="1:54" x14ac:dyDescent="0.25">
      <c r="A251" s="234" t="s">
        <v>1679</v>
      </c>
      <c r="B251" s="234" t="s">
        <v>456</v>
      </c>
      <c r="C251" s="235" t="s">
        <v>19531</v>
      </c>
      <c r="D251" s="235" t="s">
        <v>1679</v>
      </c>
      <c r="E251" s="234" t="s">
        <v>1661</v>
      </c>
      <c r="F251" s="234" t="s">
        <v>1676</v>
      </c>
      <c r="G251" s="234" t="s">
        <v>534</v>
      </c>
      <c r="H251" s="234" t="s">
        <v>6290</v>
      </c>
      <c r="I251" s="234" t="s">
        <v>722</v>
      </c>
      <c r="J251" s="236">
        <v>793</v>
      </c>
      <c r="K251" s="129">
        <v>0.02</v>
      </c>
      <c r="L251" s="103">
        <v>1</v>
      </c>
      <c r="M251" s="237">
        <v>8000</v>
      </c>
      <c r="N251" s="236">
        <v>9018</v>
      </c>
      <c r="O251" s="103">
        <v>6000</v>
      </c>
      <c r="P251" s="234">
        <v>6000</v>
      </c>
      <c r="Q251" s="236">
        <v>6</v>
      </c>
      <c r="R251" s="236">
        <v>40</v>
      </c>
      <c r="S251" s="238">
        <v>282</v>
      </c>
      <c r="T251" s="238">
        <v>115</v>
      </c>
      <c r="U251" s="103">
        <v>7</v>
      </c>
      <c r="V251" s="234" t="s">
        <v>451</v>
      </c>
      <c r="W251" s="103">
        <v>35</v>
      </c>
      <c r="X251" s="234" t="s">
        <v>56</v>
      </c>
      <c r="Y251" s="234" t="s">
        <v>443</v>
      </c>
      <c r="Z251" s="280" t="s">
        <v>1681</v>
      </c>
      <c r="AA251" s="280" t="s">
        <v>760</v>
      </c>
      <c r="AB251" s="280" t="s">
        <v>1682</v>
      </c>
      <c r="AC251" s="280"/>
      <c r="AD251" s="280" t="s">
        <v>19076</v>
      </c>
      <c r="AE251" s="280" t="s">
        <v>19077</v>
      </c>
      <c r="AF251" s="280" t="s">
        <v>19078</v>
      </c>
      <c r="AG251" s="280"/>
      <c r="AH251" s="280"/>
      <c r="AI251" s="280"/>
      <c r="AJ251" s="280"/>
      <c r="AK251" s="234">
        <v>3202850</v>
      </c>
      <c r="AL251" s="234" t="s">
        <v>480</v>
      </c>
      <c r="AM251" s="234">
        <v>0.1</v>
      </c>
      <c r="AN251" s="234"/>
      <c r="AO251" s="234">
        <v>0</v>
      </c>
      <c r="AP251" s="234">
        <v>0</v>
      </c>
      <c r="AQ251" s="234"/>
      <c r="AR251" s="234" t="s">
        <v>463</v>
      </c>
      <c r="AS251" s="234">
        <v>2</v>
      </c>
      <c r="AT251" s="234">
        <v>75.147694215998598</v>
      </c>
      <c r="AU251" s="234" t="s">
        <v>448</v>
      </c>
      <c r="AV251" s="234">
        <v>2.17605961020449</v>
      </c>
      <c r="AW251" s="234">
        <v>16.6578359090581</v>
      </c>
      <c r="AX251" s="234">
        <v>62.6946477459188</v>
      </c>
      <c r="AY251" s="234" t="b">
        <v>1</v>
      </c>
      <c r="AZ251" s="234">
        <v>44806.494699074072</v>
      </c>
      <c r="BA251" s="234">
        <v>44783.416122685187</v>
      </c>
      <c r="BB251" s="234">
        <v>44806.494675925926</v>
      </c>
    </row>
    <row r="252" spans="1:54" x14ac:dyDescent="0.25">
      <c r="A252" s="234" t="s">
        <v>1683</v>
      </c>
      <c r="B252" s="234" t="s">
        <v>482</v>
      </c>
      <c r="C252" s="235" t="s">
        <v>1684</v>
      </c>
      <c r="D252" s="235" t="s">
        <v>1683</v>
      </c>
      <c r="E252" s="234" t="s">
        <v>1685</v>
      </c>
      <c r="F252" s="234" t="s">
        <v>1686</v>
      </c>
      <c r="G252" s="234" t="s">
        <v>472</v>
      </c>
      <c r="H252" s="234" t="s">
        <v>473</v>
      </c>
      <c r="I252" s="234" t="s">
        <v>574</v>
      </c>
      <c r="J252" s="236">
        <v>310</v>
      </c>
      <c r="K252" s="129">
        <v>0.03</v>
      </c>
      <c r="L252" s="103">
        <v>1</v>
      </c>
      <c r="M252" s="237">
        <v>2100</v>
      </c>
      <c r="N252" s="236">
        <v>3988</v>
      </c>
      <c r="O252" s="103">
        <v>9000</v>
      </c>
      <c r="P252" s="234">
        <v>9000</v>
      </c>
      <c r="Q252" s="236">
        <v>20</v>
      </c>
      <c r="R252" s="236">
        <v>35</v>
      </c>
      <c r="S252" s="238">
        <v>116</v>
      </c>
      <c r="T252" s="238">
        <v>40</v>
      </c>
      <c r="U252" s="103">
        <v>4</v>
      </c>
      <c r="V252" s="234" t="s">
        <v>451</v>
      </c>
      <c r="W252" s="103">
        <v>60</v>
      </c>
      <c r="X252" s="234" t="s">
        <v>56</v>
      </c>
      <c r="Y252" s="234" t="s">
        <v>443</v>
      </c>
      <c r="Z252" s="280"/>
      <c r="AA252" s="280"/>
      <c r="AB252" s="280"/>
      <c r="AC252" s="280"/>
      <c r="AD252" s="280"/>
      <c r="AE252" s="280" t="s">
        <v>1687</v>
      </c>
      <c r="AF252" s="280"/>
      <c r="AG252" s="280"/>
      <c r="AH252" s="280"/>
      <c r="AI252" s="280"/>
      <c r="AJ252" s="280"/>
      <c r="AK252" s="234">
        <v>207</v>
      </c>
      <c r="AL252" s="234" t="s">
        <v>272</v>
      </c>
      <c r="AM252" s="234">
        <v>0.1</v>
      </c>
      <c r="AN252" s="234"/>
      <c r="AO252" s="234">
        <v>0</v>
      </c>
      <c r="AP252" s="234">
        <v>0</v>
      </c>
      <c r="AQ252" s="234"/>
      <c r="AR252" s="234" t="s">
        <v>447</v>
      </c>
      <c r="AS252" s="234">
        <v>1</v>
      </c>
      <c r="AT252" s="234"/>
      <c r="AU252" s="234" t="s">
        <v>552</v>
      </c>
      <c r="AV252" s="234">
        <v>0.63</v>
      </c>
      <c r="AW252" s="234"/>
      <c r="AX252" s="234"/>
      <c r="AY252" s="234" t="b">
        <v>0</v>
      </c>
      <c r="AZ252" s="234">
        <v>44558.563113425924</v>
      </c>
      <c r="BA252" s="234">
        <v>44356.587118055555</v>
      </c>
      <c r="BB252" s="234">
        <v>44435</v>
      </c>
    </row>
    <row r="253" spans="1:54" x14ac:dyDescent="0.25">
      <c r="A253" s="234" t="s">
        <v>1688</v>
      </c>
      <c r="B253" s="234" t="s">
        <v>482</v>
      </c>
      <c r="C253" s="235" t="s">
        <v>1689</v>
      </c>
      <c r="D253" s="235" t="s">
        <v>1688</v>
      </c>
      <c r="E253" s="234" t="s">
        <v>1685</v>
      </c>
      <c r="F253" s="234" t="s">
        <v>1690</v>
      </c>
      <c r="G253" s="234" t="s">
        <v>440</v>
      </c>
      <c r="H253" s="234" t="s">
        <v>473</v>
      </c>
      <c r="I253" s="234" t="s">
        <v>574</v>
      </c>
      <c r="J253" s="236">
        <v>1445</v>
      </c>
      <c r="K253" s="129">
        <v>0.05</v>
      </c>
      <c r="L253" s="103">
        <v>1</v>
      </c>
      <c r="M253" s="237">
        <v>26450</v>
      </c>
      <c r="N253" s="236">
        <v>24389</v>
      </c>
      <c r="O253" s="103">
        <v>9000</v>
      </c>
      <c r="P253" s="234">
        <v>9000</v>
      </c>
      <c r="Q253" s="236">
        <v>3.5</v>
      </c>
      <c r="R253" s="236">
        <v>80</v>
      </c>
      <c r="S253" s="238">
        <v>500</v>
      </c>
      <c r="T253" s="238">
        <v>132</v>
      </c>
      <c r="U253" s="103">
        <v>5</v>
      </c>
      <c r="V253" s="234" t="s">
        <v>451</v>
      </c>
      <c r="W253" s="103">
        <v>70</v>
      </c>
      <c r="X253" s="234" t="s">
        <v>56</v>
      </c>
      <c r="Y253" s="234" t="s">
        <v>443</v>
      </c>
      <c r="Z253" s="280"/>
      <c r="AA253" s="280" t="s">
        <v>1691</v>
      </c>
      <c r="AB253" s="280"/>
      <c r="AC253" s="280" t="s">
        <v>1692</v>
      </c>
      <c r="AD253" s="280"/>
      <c r="AE253" s="280"/>
      <c r="AF253" s="280"/>
      <c r="AG253" s="280"/>
      <c r="AH253" s="280"/>
      <c r="AI253" s="280"/>
      <c r="AJ253" s="280"/>
      <c r="AK253" s="234">
        <v>632</v>
      </c>
      <c r="AL253" s="234" t="s">
        <v>272</v>
      </c>
      <c r="AM253" s="234">
        <v>0.1</v>
      </c>
      <c r="AN253" s="234">
        <v>0</v>
      </c>
      <c r="AO253" s="234">
        <v>0</v>
      </c>
      <c r="AP253" s="234">
        <v>0.13667363702215499</v>
      </c>
      <c r="AQ253" s="234">
        <v>0.05</v>
      </c>
      <c r="AR253" s="234" t="s">
        <v>447</v>
      </c>
      <c r="AS253" s="234">
        <v>16</v>
      </c>
      <c r="AT253" s="234"/>
      <c r="AU253" s="234" t="s">
        <v>552</v>
      </c>
      <c r="AV253" s="234">
        <v>1.27</v>
      </c>
      <c r="AW253" s="234"/>
      <c r="AX253" s="234"/>
      <c r="AY253" s="234" t="b">
        <v>0</v>
      </c>
      <c r="AZ253" s="234">
        <v>44558.563113425924</v>
      </c>
      <c r="BA253" s="234">
        <v>44356.588449074072</v>
      </c>
      <c r="BB253" s="234">
        <v>44435</v>
      </c>
    </row>
    <row r="254" spans="1:54" x14ac:dyDescent="0.25">
      <c r="A254" s="234" t="s">
        <v>1693</v>
      </c>
      <c r="B254" s="234" t="s">
        <v>482</v>
      </c>
      <c r="C254" s="235" t="s">
        <v>1694</v>
      </c>
      <c r="D254" s="235" t="s">
        <v>1693</v>
      </c>
      <c r="E254" s="234" t="s">
        <v>1695</v>
      </c>
      <c r="F254" s="234" t="s">
        <v>1696</v>
      </c>
      <c r="G254" s="234" t="s">
        <v>534</v>
      </c>
      <c r="H254" s="234"/>
      <c r="I254" s="234" t="s">
        <v>1697</v>
      </c>
      <c r="J254" s="236"/>
      <c r="K254" s="129">
        <v>0.02</v>
      </c>
      <c r="L254" s="103">
        <v>1</v>
      </c>
      <c r="M254" s="237">
        <v>5000</v>
      </c>
      <c r="N254" s="236">
        <v>10290</v>
      </c>
      <c r="O254" s="103">
        <v>4846</v>
      </c>
      <c r="P254" s="234">
        <v>4846</v>
      </c>
      <c r="Q254" s="236">
        <v>5</v>
      </c>
      <c r="R254" s="236">
        <v>35</v>
      </c>
      <c r="S254" s="238">
        <v>150.58000000000001</v>
      </c>
      <c r="T254" s="238">
        <v>119.33</v>
      </c>
      <c r="U254" s="103">
        <v>5.25</v>
      </c>
      <c r="V254" s="234" t="s">
        <v>451</v>
      </c>
      <c r="W254" s="103">
        <v>50</v>
      </c>
      <c r="X254" s="234" t="s">
        <v>56</v>
      </c>
      <c r="Y254" s="234" t="s">
        <v>443</v>
      </c>
      <c r="Z254" s="280"/>
      <c r="AA254" s="280"/>
      <c r="AB254" s="280"/>
      <c r="AC254" s="280"/>
      <c r="AD254" s="280" t="s">
        <v>1698</v>
      </c>
      <c r="AE254" s="280"/>
      <c r="AF254" s="280"/>
      <c r="AG254" s="280"/>
      <c r="AH254" s="280"/>
      <c r="AI254" s="280"/>
      <c r="AJ254" s="280"/>
      <c r="AK254" s="234">
        <v>100</v>
      </c>
      <c r="AL254" s="234" t="s">
        <v>272</v>
      </c>
      <c r="AM254" s="234">
        <v>0.1</v>
      </c>
      <c r="AN254" s="234"/>
      <c r="AO254" s="234">
        <v>0</v>
      </c>
      <c r="AP254" s="234">
        <v>0</v>
      </c>
      <c r="AQ254" s="234"/>
      <c r="AR254" s="234" t="s">
        <v>447</v>
      </c>
      <c r="AS254" s="234">
        <v>4</v>
      </c>
      <c r="AT254" s="234">
        <v>72.2</v>
      </c>
      <c r="AU254" s="234" t="s">
        <v>448</v>
      </c>
      <c r="AV254" s="234">
        <v>1.1299999999999999</v>
      </c>
      <c r="AW254" s="234"/>
      <c r="AX254" s="234"/>
      <c r="AY254" s="234" t="b">
        <v>0</v>
      </c>
      <c r="AZ254" s="234">
        <v>44558.563125000001</v>
      </c>
      <c r="BA254" s="234">
        <v>44357.31517361111</v>
      </c>
      <c r="BB254" s="234">
        <v>44435</v>
      </c>
    </row>
    <row r="255" spans="1:54" x14ac:dyDescent="0.25">
      <c r="A255" s="234" t="s">
        <v>1699</v>
      </c>
      <c r="B255" s="234" t="s">
        <v>456</v>
      </c>
      <c r="C255" s="235" t="s">
        <v>1700</v>
      </c>
      <c r="D255" s="235" t="s">
        <v>1699</v>
      </c>
      <c r="E255" s="234" t="s">
        <v>1701</v>
      </c>
      <c r="F255" s="234" t="s">
        <v>1702</v>
      </c>
      <c r="G255" s="234" t="s">
        <v>440</v>
      </c>
      <c r="H255" s="234" t="s">
        <v>473</v>
      </c>
      <c r="I255" s="234" t="s">
        <v>441</v>
      </c>
      <c r="J255" s="236">
        <v>1160</v>
      </c>
      <c r="K255" s="129">
        <v>0.05</v>
      </c>
      <c r="L255" s="103">
        <v>1</v>
      </c>
      <c r="M255" s="237">
        <v>25000</v>
      </c>
      <c r="N255" s="236">
        <v>13980</v>
      </c>
      <c r="O255" s="103">
        <v>61</v>
      </c>
      <c r="P255" s="234">
        <v>5200</v>
      </c>
      <c r="Q255" s="236">
        <v>2.5</v>
      </c>
      <c r="R255" s="236">
        <v>100</v>
      </c>
      <c r="S255" s="238">
        <v>359</v>
      </c>
      <c r="T255" s="238">
        <v>235.9</v>
      </c>
      <c r="U255" s="103">
        <v>5</v>
      </c>
      <c r="V255" s="234" t="s">
        <v>451</v>
      </c>
      <c r="W255" s="103">
        <v>30</v>
      </c>
      <c r="X255" s="234" t="s">
        <v>56</v>
      </c>
      <c r="Y255" s="234" t="s">
        <v>443</v>
      </c>
      <c r="Z255" s="280" t="s">
        <v>1703</v>
      </c>
      <c r="AA255" s="280" t="s">
        <v>1704</v>
      </c>
      <c r="AB255" s="280"/>
      <c r="AC255" s="280" t="s">
        <v>1705</v>
      </c>
      <c r="AD255" s="280"/>
      <c r="AE255" s="280" t="s">
        <v>1706</v>
      </c>
      <c r="AF255" s="280" t="s">
        <v>1707</v>
      </c>
      <c r="AG255" s="280"/>
      <c r="AH255" s="280" t="s">
        <v>1708</v>
      </c>
      <c r="AI255" s="280"/>
      <c r="AJ255" s="280"/>
      <c r="AK255" s="234">
        <v>50</v>
      </c>
      <c r="AL255" s="234" t="s">
        <v>272</v>
      </c>
      <c r="AM255" s="234">
        <v>0.1</v>
      </c>
      <c r="AN255" s="234">
        <v>0</v>
      </c>
      <c r="AO255" s="234">
        <v>0</v>
      </c>
      <c r="AP255" s="234">
        <v>0.41267745130406103</v>
      </c>
      <c r="AQ255" s="234"/>
      <c r="AR255" s="234" t="s">
        <v>447</v>
      </c>
      <c r="AS255" s="234">
        <v>9</v>
      </c>
      <c r="AT255" s="234">
        <v>79.785095885799095</v>
      </c>
      <c r="AU255" s="234" t="s">
        <v>448</v>
      </c>
      <c r="AV255" s="234">
        <v>2.4900000000000002</v>
      </c>
      <c r="AW255" s="234"/>
      <c r="AX255" s="234"/>
      <c r="AY255" s="234" t="b">
        <v>0</v>
      </c>
      <c r="AZ255" s="234">
        <v>44558.563125000001</v>
      </c>
      <c r="BA255" s="234">
        <v>44357.423368055555</v>
      </c>
      <c r="BB255" s="234">
        <v>44435</v>
      </c>
    </row>
    <row r="256" spans="1:54" x14ac:dyDescent="0.25">
      <c r="A256" s="234" t="s">
        <v>1709</v>
      </c>
      <c r="B256" s="234" t="s">
        <v>482</v>
      </c>
      <c r="C256" s="235" t="s">
        <v>1710</v>
      </c>
      <c r="D256" s="235" t="s">
        <v>1709</v>
      </c>
      <c r="E256" s="234" t="s">
        <v>1711</v>
      </c>
      <c r="F256" s="234" t="s">
        <v>1712</v>
      </c>
      <c r="G256" s="234" t="s">
        <v>836</v>
      </c>
      <c r="H256" s="234" t="s">
        <v>798</v>
      </c>
      <c r="I256" s="234" t="s">
        <v>678</v>
      </c>
      <c r="J256" s="236">
        <v>288</v>
      </c>
      <c r="K256" s="129">
        <v>0.03</v>
      </c>
      <c r="L256" s="103">
        <v>2</v>
      </c>
      <c r="M256" s="237">
        <v>912</v>
      </c>
      <c r="N256" s="236">
        <v>813</v>
      </c>
      <c r="O256" s="103">
        <v>6000</v>
      </c>
      <c r="P256" s="234">
        <v>6000</v>
      </c>
      <c r="Q256" s="236">
        <v>25</v>
      </c>
      <c r="R256" s="236">
        <v>20</v>
      </c>
      <c r="S256" s="238">
        <v>90.5</v>
      </c>
      <c r="T256" s="238">
        <v>30</v>
      </c>
      <c r="U256" s="103">
        <v>3</v>
      </c>
      <c r="V256" s="234" t="s">
        <v>451</v>
      </c>
      <c r="W256" s="103">
        <v>1</v>
      </c>
      <c r="X256" s="234" t="s">
        <v>56</v>
      </c>
      <c r="Y256" s="234" t="s">
        <v>443</v>
      </c>
      <c r="Z256" s="280"/>
      <c r="AA256" s="280"/>
      <c r="AB256" s="280" t="s">
        <v>1713</v>
      </c>
      <c r="AC256" s="280" t="s">
        <v>1714</v>
      </c>
      <c r="AD256" s="280"/>
      <c r="AE256" s="280"/>
      <c r="AF256" s="280"/>
      <c r="AG256" s="280"/>
      <c r="AH256" s="280" t="s">
        <v>1715</v>
      </c>
      <c r="AI256" s="280"/>
      <c r="AJ256" s="280" t="s">
        <v>1412</v>
      </c>
      <c r="AK256" s="234">
        <v>1</v>
      </c>
      <c r="AL256" s="234" t="s">
        <v>272</v>
      </c>
      <c r="AM256" s="234">
        <v>0.1</v>
      </c>
      <c r="AN256" s="234">
        <v>0</v>
      </c>
      <c r="AO256" s="234">
        <v>0</v>
      </c>
      <c r="AP256" s="234">
        <v>0</v>
      </c>
      <c r="AQ256" s="234">
        <v>9.8400984009840098E-2</v>
      </c>
      <c r="AR256" s="234" t="s">
        <v>447</v>
      </c>
      <c r="AS256" s="234">
        <v>0</v>
      </c>
      <c r="AT256" s="234">
        <v>91.57</v>
      </c>
      <c r="AU256" s="234" t="s">
        <v>490</v>
      </c>
      <c r="AV256" s="234">
        <v>1.76</v>
      </c>
      <c r="AW256" s="234"/>
      <c r="AX256" s="234"/>
      <c r="AY256" s="234" t="b">
        <v>0</v>
      </c>
      <c r="AZ256" s="234">
        <v>44558.563125000001</v>
      </c>
      <c r="BA256" s="234">
        <v>44357.383599537039</v>
      </c>
      <c r="BB256" s="234">
        <v>44435</v>
      </c>
    </row>
    <row r="257" spans="1:54" x14ac:dyDescent="0.25">
      <c r="A257" s="234" t="s">
        <v>1716</v>
      </c>
      <c r="B257" s="234" t="s">
        <v>482</v>
      </c>
      <c r="C257" s="235" t="s">
        <v>1717</v>
      </c>
      <c r="D257" s="235" t="s">
        <v>1716</v>
      </c>
      <c r="E257" s="234" t="s">
        <v>1718</v>
      </c>
      <c r="F257" s="234" t="s">
        <v>1131</v>
      </c>
      <c r="G257" s="234" t="s">
        <v>472</v>
      </c>
      <c r="H257" s="234" t="s">
        <v>798</v>
      </c>
      <c r="I257" s="234" t="s">
        <v>678</v>
      </c>
      <c r="J257" s="236">
        <v>1230</v>
      </c>
      <c r="K257" s="129">
        <v>0.04</v>
      </c>
      <c r="L257" s="103">
        <v>1</v>
      </c>
      <c r="M257" s="237">
        <v>3600</v>
      </c>
      <c r="N257" s="236">
        <v>4406</v>
      </c>
      <c r="O257" s="103">
        <v>2500</v>
      </c>
      <c r="P257" s="234">
        <v>2500</v>
      </c>
      <c r="Q257" s="236">
        <v>10</v>
      </c>
      <c r="R257" s="236">
        <v>35</v>
      </c>
      <c r="S257" s="238">
        <v>159</v>
      </c>
      <c r="T257" s="238">
        <v>116</v>
      </c>
      <c r="U257" s="103">
        <v>5</v>
      </c>
      <c r="V257" s="234" t="s">
        <v>547</v>
      </c>
      <c r="W257" s="103">
        <v>25</v>
      </c>
      <c r="X257" s="234" t="s">
        <v>56</v>
      </c>
      <c r="Y257" s="234" t="s">
        <v>443</v>
      </c>
      <c r="Z257" s="280"/>
      <c r="AA257" s="280"/>
      <c r="AB257" s="280"/>
      <c r="AC257" s="280"/>
      <c r="AD257" s="280"/>
      <c r="AE257" s="280"/>
      <c r="AF257" s="280" t="s">
        <v>1719</v>
      </c>
      <c r="AG257" s="280"/>
      <c r="AH257" s="280"/>
      <c r="AI257" s="280"/>
      <c r="AJ257" s="280"/>
      <c r="AK257" s="234">
        <v>1</v>
      </c>
      <c r="AL257" s="234" t="s">
        <v>272</v>
      </c>
      <c r="AM257" s="234">
        <v>0.1</v>
      </c>
      <c r="AN257" s="234"/>
      <c r="AO257" s="234">
        <v>0</v>
      </c>
      <c r="AP257" s="234">
        <v>0.363141171130277</v>
      </c>
      <c r="AQ257" s="234"/>
      <c r="AR257" s="234" t="s">
        <v>447</v>
      </c>
      <c r="AS257" s="234">
        <v>0</v>
      </c>
      <c r="AT257" s="234">
        <v>82.9</v>
      </c>
      <c r="AU257" s="234" t="s">
        <v>490</v>
      </c>
      <c r="AV257" s="234">
        <v>1.1200000000000001</v>
      </c>
      <c r="AW257" s="234"/>
      <c r="AX257" s="234"/>
      <c r="AY257" s="234" t="b">
        <v>0</v>
      </c>
      <c r="AZ257" s="234">
        <v>44558.563125000001</v>
      </c>
      <c r="BA257" s="234">
        <v>44357.41615740741</v>
      </c>
      <c r="BB257" s="234">
        <v>44435</v>
      </c>
    </row>
    <row r="258" spans="1:54" x14ac:dyDescent="0.25">
      <c r="A258" s="234" t="s">
        <v>1720</v>
      </c>
      <c r="B258" s="234" t="s">
        <v>482</v>
      </c>
      <c r="C258" s="235" t="s">
        <v>1721</v>
      </c>
      <c r="D258" s="235" t="s">
        <v>1720</v>
      </c>
      <c r="E258" s="234" t="s">
        <v>1722</v>
      </c>
      <c r="F258" s="234" t="s">
        <v>1723</v>
      </c>
      <c r="G258" s="234" t="s">
        <v>534</v>
      </c>
      <c r="H258" s="234"/>
      <c r="I258" s="234" t="s">
        <v>486</v>
      </c>
      <c r="J258" s="236">
        <v>297</v>
      </c>
      <c r="K258" s="129">
        <v>0.02</v>
      </c>
      <c r="L258" s="103">
        <v>1</v>
      </c>
      <c r="M258" s="237">
        <v>2200</v>
      </c>
      <c r="N258" s="236">
        <v>11146</v>
      </c>
      <c r="O258" s="103">
        <v>3000</v>
      </c>
      <c r="P258" s="234">
        <v>3000</v>
      </c>
      <c r="Q258" s="236">
        <v>7</v>
      </c>
      <c r="R258" s="236">
        <v>40</v>
      </c>
      <c r="S258" s="238">
        <v>118.3</v>
      </c>
      <c r="T258" s="238">
        <v>34.799999999999997</v>
      </c>
      <c r="U258" s="103">
        <v>4</v>
      </c>
      <c r="V258" s="234" t="s">
        <v>451</v>
      </c>
      <c r="W258" s="103">
        <v>75</v>
      </c>
      <c r="X258" s="234" t="s">
        <v>56</v>
      </c>
      <c r="Y258" s="234" t="s">
        <v>443</v>
      </c>
      <c r="Z258" s="280" t="s">
        <v>1724</v>
      </c>
      <c r="AA258" s="280"/>
      <c r="AB258" s="280"/>
      <c r="AC258" s="280"/>
      <c r="AD258" s="280" t="s">
        <v>1725</v>
      </c>
      <c r="AE258" s="280"/>
      <c r="AF258" s="280" t="s">
        <v>1726</v>
      </c>
      <c r="AG258" s="280"/>
      <c r="AH258" s="280"/>
      <c r="AI258" s="280"/>
      <c r="AJ258" s="280"/>
      <c r="AK258" s="234">
        <v>2</v>
      </c>
      <c r="AL258" s="234" t="s">
        <v>272</v>
      </c>
      <c r="AM258" s="234">
        <v>0.1</v>
      </c>
      <c r="AN258" s="234"/>
      <c r="AO258" s="234">
        <v>0</v>
      </c>
      <c r="AP258" s="234">
        <v>0</v>
      </c>
      <c r="AQ258" s="234"/>
      <c r="AR258" s="234" t="s">
        <v>447</v>
      </c>
      <c r="AS258" s="234">
        <v>0</v>
      </c>
      <c r="AT258" s="234">
        <v>81.5</v>
      </c>
      <c r="AU258" s="234" t="s">
        <v>552</v>
      </c>
      <c r="AV258" s="234">
        <v>0.7</v>
      </c>
      <c r="AW258" s="234"/>
      <c r="AX258" s="234"/>
      <c r="AY258" s="234" t="b">
        <v>0</v>
      </c>
      <c r="AZ258" s="234">
        <v>44558.563136574077</v>
      </c>
      <c r="BA258" s="234">
        <v>44357.431423611109</v>
      </c>
      <c r="BB258" s="234">
        <v>44435</v>
      </c>
    </row>
    <row r="259" spans="1:54" x14ac:dyDescent="0.25">
      <c r="A259" s="234" t="s">
        <v>1727</v>
      </c>
      <c r="B259" s="234" t="s">
        <v>482</v>
      </c>
      <c r="C259" s="235" t="s">
        <v>1728</v>
      </c>
      <c r="D259" s="235" t="s">
        <v>1727</v>
      </c>
      <c r="E259" s="234" t="s">
        <v>1729</v>
      </c>
      <c r="F259" s="234" t="s">
        <v>1730</v>
      </c>
      <c r="G259" s="234" t="s">
        <v>544</v>
      </c>
      <c r="H259" s="234" t="s">
        <v>485</v>
      </c>
      <c r="I259" s="234" t="s">
        <v>486</v>
      </c>
      <c r="J259" s="236">
        <v>226</v>
      </c>
      <c r="K259" s="129">
        <v>0.03</v>
      </c>
      <c r="L259" s="103">
        <v>1</v>
      </c>
      <c r="M259" s="237">
        <v>1800</v>
      </c>
      <c r="N259" s="236">
        <v>8807</v>
      </c>
      <c r="O259" s="103">
        <v>6000</v>
      </c>
      <c r="P259" s="234">
        <v>6000</v>
      </c>
      <c r="Q259" s="236">
        <v>8</v>
      </c>
      <c r="R259" s="236">
        <v>50</v>
      </c>
      <c r="S259" s="238">
        <v>60</v>
      </c>
      <c r="T259" s="238">
        <v>60</v>
      </c>
      <c r="U259" s="103">
        <v>3</v>
      </c>
      <c r="V259" s="234" t="s">
        <v>451</v>
      </c>
      <c r="W259" s="103">
        <v>45</v>
      </c>
      <c r="X259" s="234" t="s">
        <v>56</v>
      </c>
      <c r="Y259" s="234" t="s">
        <v>443</v>
      </c>
      <c r="Z259" s="280"/>
      <c r="AA259" s="280" t="s">
        <v>1731</v>
      </c>
      <c r="AB259" s="280"/>
      <c r="AC259" s="280"/>
      <c r="AD259" s="280"/>
      <c r="AE259" s="280"/>
      <c r="AF259" s="280" t="s">
        <v>1732</v>
      </c>
      <c r="AG259" s="280"/>
      <c r="AH259" s="280"/>
      <c r="AI259" s="280"/>
      <c r="AJ259" s="280"/>
      <c r="AK259" s="234">
        <v>1</v>
      </c>
      <c r="AL259" s="234" t="s">
        <v>272</v>
      </c>
      <c r="AM259" s="234">
        <v>0.1</v>
      </c>
      <c r="AN259" s="234">
        <v>0</v>
      </c>
      <c r="AO259" s="234">
        <v>0</v>
      </c>
      <c r="AP259" s="234">
        <v>0</v>
      </c>
      <c r="AQ259" s="234">
        <v>0.1</v>
      </c>
      <c r="AR259" s="234" t="s">
        <v>447</v>
      </c>
      <c r="AS259" s="234">
        <v>1</v>
      </c>
      <c r="AT259" s="234">
        <v>82.41</v>
      </c>
      <c r="AU259" s="234" t="s">
        <v>552</v>
      </c>
      <c r="AV259" s="234">
        <v>0.61</v>
      </c>
      <c r="AW259" s="234"/>
      <c r="AX259" s="234"/>
      <c r="AY259" s="234" t="b">
        <v>0</v>
      </c>
      <c r="AZ259" s="234">
        <v>44558.563136574077</v>
      </c>
      <c r="BA259" s="234">
        <v>44357.566296296296</v>
      </c>
      <c r="BB259" s="234">
        <v>44435</v>
      </c>
    </row>
    <row r="260" spans="1:54" x14ac:dyDescent="0.25">
      <c r="A260" s="234" t="s">
        <v>1733</v>
      </c>
      <c r="B260" s="234" t="s">
        <v>482</v>
      </c>
      <c r="C260" s="235" t="s">
        <v>1734</v>
      </c>
      <c r="D260" s="235" t="s">
        <v>1733</v>
      </c>
      <c r="E260" s="234" t="s">
        <v>1735</v>
      </c>
      <c r="F260" s="234" t="s">
        <v>1736</v>
      </c>
      <c r="G260" s="234" t="s">
        <v>836</v>
      </c>
      <c r="H260" s="234" t="s">
        <v>798</v>
      </c>
      <c r="I260" s="234" t="s">
        <v>574</v>
      </c>
      <c r="J260" s="236">
        <v>349</v>
      </c>
      <c r="K260" s="129">
        <v>0.03</v>
      </c>
      <c r="L260" s="103">
        <v>1</v>
      </c>
      <c r="M260" s="237">
        <v>733</v>
      </c>
      <c r="N260" s="236">
        <v>1755</v>
      </c>
      <c r="O260" s="103">
        <v>3000</v>
      </c>
      <c r="P260" s="234">
        <v>3000</v>
      </c>
      <c r="Q260" s="236">
        <v>25</v>
      </c>
      <c r="R260" s="236">
        <v>20</v>
      </c>
      <c r="S260" s="238">
        <v>100</v>
      </c>
      <c r="T260" s="238">
        <v>50</v>
      </c>
      <c r="U260" s="103">
        <v>2.5</v>
      </c>
      <c r="V260" s="234" t="s">
        <v>451</v>
      </c>
      <c r="W260" s="103">
        <v>60</v>
      </c>
      <c r="X260" s="234" t="s">
        <v>56</v>
      </c>
      <c r="Y260" s="234" t="s">
        <v>443</v>
      </c>
      <c r="Z260" s="280"/>
      <c r="AA260" s="280" t="s">
        <v>1737</v>
      </c>
      <c r="AB260" s="280"/>
      <c r="AC260" s="280"/>
      <c r="AD260" s="280"/>
      <c r="AE260" s="280"/>
      <c r="AF260" s="280"/>
      <c r="AG260" s="280"/>
      <c r="AH260" s="280"/>
      <c r="AI260" s="280"/>
      <c r="AJ260" s="280"/>
      <c r="AK260" s="234">
        <v>3</v>
      </c>
      <c r="AL260" s="234" t="s">
        <v>272</v>
      </c>
      <c r="AM260" s="234">
        <v>0.1</v>
      </c>
      <c r="AN260" s="234">
        <v>0</v>
      </c>
      <c r="AO260" s="234">
        <v>0</v>
      </c>
      <c r="AP260" s="234">
        <v>0</v>
      </c>
      <c r="AQ260" s="234">
        <v>0.1</v>
      </c>
      <c r="AR260" s="234" t="s">
        <v>447</v>
      </c>
      <c r="AS260" s="234">
        <v>0</v>
      </c>
      <c r="AT260" s="234">
        <v>91.66</v>
      </c>
      <c r="AU260" s="234" t="s">
        <v>552</v>
      </c>
      <c r="AV260" s="234">
        <v>0.66</v>
      </c>
      <c r="AW260" s="234"/>
      <c r="AX260" s="234"/>
      <c r="AY260" s="234" t="b">
        <v>0</v>
      </c>
      <c r="AZ260" s="234">
        <v>44558.563136574077</v>
      </c>
      <c r="BA260" s="234">
        <v>44358.339722222219</v>
      </c>
      <c r="BB260" s="234">
        <v>44435</v>
      </c>
    </row>
    <row r="261" spans="1:54" x14ac:dyDescent="0.25">
      <c r="A261" s="234" t="s">
        <v>1738</v>
      </c>
      <c r="B261" s="234" t="s">
        <v>482</v>
      </c>
      <c r="C261" s="235" t="s">
        <v>1739</v>
      </c>
      <c r="D261" s="235" t="s">
        <v>1738</v>
      </c>
      <c r="E261" s="234" t="s">
        <v>1740</v>
      </c>
      <c r="F261" s="234" t="s">
        <v>1741</v>
      </c>
      <c r="G261" s="234" t="s">
        <v>836</v>
      </c>
      <c r="H261" s="234" t="s">
        <v>1392</v>
      </c>
      <c r="I261" s="234" t="s">
        <v>752</v>
      </c>
      <c r="J261" s="236"/>
      <c r="K261" s="129">
        <v>0.03</v>
      </c>
      <c r="L261" s="103">
        <v>1</v>
      </c>
      <c r="M261" s="237">
        <v>2567</v>
      </c>
      <c r="N261" s="236">
        <v>2422</v>
      </c>
      <c r="O261" s="103">
        <v>6025</v>
      </c>
      <c r="P261" s="234">
        <v>6025</v>
      </c>
      <c r="Q261" s="236">
        <v>12</v>
      </c>
      <c r="R261" s="236">
        <v>30</v>
      </c>
      <c r="S261" s="238">
        <v>164</v>
      </c>
      <c r="T261" s="238">
        <v>17.7</v>
      </c>
      <c r="U261" s="103">
        <v>2</v>
      </c>
      <c r="V261" s="234" t="s">
        <v>451</v>
      </c>
      <c r="W261" s="103">
        <v>60</v>
      </c>
      <c r="X261" s="234" t="s">
        <v>56</v>
      </c>
      <c r="Y261" s="234" t="s">
        <v>443</v>
      </c>
      <c r="Z261" s="280" t="s">
        <v>1742</v>
      </c>
      <c r="AA261" s="280" t="s">
        <v>1743</v>
      </c>
      <c r="AB261" s="280"/>
      <c r="AC261" s="280"/>
      <c r="AD261" s="280"/>
      <c r="AE261" s="280"/>
      <c r="AF261" s="280" t="s">
        <v>1744</v>
      </c>
      <c r="AG261" s="280"/>
      <c r="AH261" s="280"/>
      <c r="AI261" s="280"/>
      <c r="AJ261" s="280"/>
      <c r="AK261" s="234">
        <v>5</v>
      </c>
      <c r="AL261" s="234" t="s">
        <v>272</v>
      </c>
      <c r="AM261" s="234">
        <v>0.1</v>
      </c>
      <c r="AN261" s="234">
        <v>0</v>
      </c>
      <c r="AO261" s="234">
        <v>0</v>
      </c>
      <c r="AP261" s="234">
        <v>0</v>
      </c>
      <c r="AQ261" s="234">
        <v>0.1</v>
      </c>
      <c r="AR261" s="234" t="s">
        <v>447</v>
      </c>
      <c r="AS261" s="234">
        <v>1</v>
      </c>
      <c r="AT261" s="234">
        <v>89.8</v>
      </c>
      <c r="AU261" s="234" t="s">
        <v>1745</v>
      </c>
      <c r="AV261" s="234">
        <v>0.98</v>
      </c>
      <c r="AW261" s="234"/>
      <c r="AX261" s="234"/>
      <c r="AY261" s="234" t="b">
        <v>0</v>
      </c>
      <c r="AZ261" s="234">
        <v>44558.563148148147</v>
      </c>
      <c r="BA261" s="234">
        <v>44358.400960648149</v>
      </c>
      <c r="BB261" s="234">
        <v>44435</v>
      </c>
    </row>
    <row r="262" spans="1:54" x14ac:dyDescent="0.25">
      <c r="A262" s="234" t="s">
        <v>1746</v>
      </c>
      <c r="B262" s="234" t="s">
        <v>482</v>
      </c>
      <c r="C262" s="235" t="s">
        <v>1747</v>
      </c>
      <c r="D262" s="235" t="s">
        <v>1746</v>
      </c>
      <c r="E262" s="234" t="s">
        <v>1740</v>
      </c>
      <c r="F262" s="234" t="s">
        <v>1748</v>
      </c>
      <c r="G262" s="234" t="s">
        <v>836</v>
      </c>
      <c r="H262" s="234" t="s">
        <v>1392</v>
      </c>
      <c r="I262" s="234" t="s">
        <v>752</v>
      </c>
      <c r="J262" s="236"/>
      <c r="K262" s="129">
        <v>0.03</v>
      </c>
      <c r="L262" s="103">
        <v>1</v>
      </c>
      <c r="M262" s="237">
        <v>1544</v>
      </c>
      <c r="N262" s="236">
        <v>1682</v>
      </c>
      <c r="O262" s="103">
        <v>5170</v>
      </c>
      <c r="P262" s="234">
        <v>5170</v>
      </c>
      <c r="Q262" s="236">
        <v>14</v>
      </c>
      <c r="R262" s="236">
        <v>30</v>
      </c>
      <c r="S262" s="238">
        <v>81</v>
      </c>
      <c r="T262" s="238">
        <v>74</v>
      </c>
      <c r="U262" s="103">
        <v>3</v>
      </c>
      <c r="V262" s="234" t="s">
        <v>451</v>
      </c>
      <c r="W262" s="103">
        <v>55</v>
      </c>
      <c r="X262" s="234" t="s">
        <v>56</v>
      </c>
      <c r="Y262" s="234" t="s">
        <v>443</v>
      </c>
      <c r="Z262" s="280" t="s">
        <v>1742</v>
      </c>
      <c r="AA262" s="280"/>
      <c r="AB262" s="280"/>
      <c r="AC262" s="280"/>
      <c r="AD262" s="280"/>
      <c r="AE262" s="280"/>
      <c r="AF262" s="280" t="s">
        <v>1744</v>
      </c>
      <c r="AG262" s="280"/>
      <c r="AH262" s="280"/>
      <c r="AI262" s="280"/>
      <c r="AJ262" s="280"/>
      <c r="AK262" s="234">
        <v>5</v>
      </c>
      <c r="AL262" s="234" t="s">
        <v>272</v>
      </c>
      <c r="AM262" s="234">
        <v>0.1</v>
      </c>
      <c r="AN262" s="234">
        <v>0</v>
      </c>
      <c r="AO262" s="234">
        <v>0</v>
      </c>
      <c r="AP262" s="234">
        <v>0</v>
      </c>
      <c r="AQ262" s="234">
        <v>0.1</v>
      </c>
      <c r="AR262" s="234" t="s">
        <v>447</v>
      </c>
      <c r="AS262" s="234">
        <v>1</v>
      </c>
      <c r="AT262" s="234">
        <v>89.3</v>
      </c>
      <c r="AU262" s="234" t="s">
        <v>1745</v>
      </c>
      <c r="AV262" s="234">
        <v>1.1299999999999999</v>
      </c>
      <c r="AW262" s="234"/>
      <c r="AX262" s="234"/>
      <c r="AY262" s="234" t="b">
        <v>0</v>
      </c>
      <c r="AZ262" s="234">
        <v>44558.563148148147</v>
      </c>
      <c r="BA262" s="234">
        <v>44358.408900462964</v>
      </c>
      <c r="BB262" s="234">
        <v>44435</v>
      </c>
    </row>
    <row r="263" spans="1:54" x14ac:dyDescent="0.25">
      <c r="A263" s="234" t="s">
        <v>1749</v>
      </c>
      <c r="B263" s="234" t="s">
        <v>482</v>
      </c>
      <c r="C263" s="235" t="s">
        <v>1749</v>
      </c>
      <c r="D263" s="235" t="s">
        <v>1749</v>
      </c>
      <c r="E263" s="234" t="s">
        <v>1740</v>
      </c>
      <c r="F263" s="234" t="s">
        <v>1750</v>
      </c>
      <c r="G263" s="234" t="s">
        <v>472</v>
      </c>
      <c r="H263" s="234"/>
      <c r="I263" s="234" t="s">
        <v>752</v>
      </c>
      <c r="J263" s="236"/>
      <c r="K263" s="129">
        <v>0.03</v>
      </c>
      <c r="L263" s="103">
        <v>1</v>
      </c>
      <c r="M263" s="237">
        <v>3200</v>
      </c>
      <c r="N263" s="236">
        <v>3929</v>
      </c>
      <c r="O263" s="103">
        <v>3130</v>
      </c>
      <c r="P263" s="234">
        <v>6300</v>
      </c>
      <c r="Q263" s="236">
        <v>10</v>
      </c>
      <c r="R263" s="236">
        <v>35</v>
      </c>
      <c r="S263" s="238">
        <v>247.3</v>
      </c>
      <c r="T263" s="238">
        <v>17.7</v>
      </c>
      <c r="U263" s="103">
        <v>5</v>
      </c>
      <c r="V263" s="234" t="s">
        <v>451</v>
      </c>
      <c r="W263" s="103">
        <v>50</v>
      </c>
      <c r="X263" s="234" t="s">
        <v>56</v>
      </c>
      <c r="Y263" s="234" t="s">
        <v>443</v>
      </c>
      <c r="Z263" s="280" t="s">
        <v>1742</v>
      </c>
      <c r="AA263" s="280"/>
      <c r="AB263" s="280"/>
      <c r="AC263" s="280"/>
      <c r="AD263" s="280"/>
      <c r="AE263" s="280"/>
      <c r="AF263" s="280" t="s">
        <v>1744</v>
      </c>
      <c r="AG263" s="280"/>
      <c r="AH263" s="280"/>
      <c r="AI263" s="280"/>
      <c r="AJ263" s="280"/>
      <c r="AK263" s="234">
        <v>5</v>
      </c>
      <c r="AL263" s="234" t="s">
        <v>272</v>
      </c>
      <c r="AM263" s="234">
        <v>0.1</v>
      </c>
      <c r="AN263" s="234"/>
      <c r="AO263" s="234">
        <v>0</v>
      </c>
      <c r="AP263" s="234">
        <v>0</v>
      </c>
      <c r="AQ263" s="234"/>
      <c r="AR263" s="234" t="s">
        <v>447</v>
      </c>
      <c r="AS263" s="234">
        <v>2</v>
      </c>
      <c r="AT263" s="234"/>
      <c r="AU263" s="234" t="s">
        <v>1745</v>
      </c>
      <c r="AV263" s="234">
        <v>1.0900000000000001</v>
      </c>
      <c r="AW263" s="234"/>
      <c r="AX263" s="234"/>
      <c r="AY263" s="234" t="b">
        <v>0</v>
      </c>
      <c r="AZ263" s="234">
        <v>44558.563148148147</v>
      </c>
      <c r="BA263" s="234">
        <v>44358.418287037035</v>
      </c>
      <c r="BB263" s="234">
        <v>44435</v>
      </c>
    </row>
    <row r="264" spans="1:54" x14ac:dyDescent="0.25">
      <c r="A264" s="234" t="s">
        <v>1751</v>
      </c>
      <c r="B264" s="234" t="s">
        <v>482</v>
      </c>
      <c r="C264" s="235" t="s">
        <v>1752</v>
      </c>
      <c r="D264" s="235" t="s">
        <v>1751</v>
      </c>
      <c r="E264" s="234" t="s">
        <v>1740</v>
      </c>
      <c r="F264" s="234" t="s">
        <v>1753</v>
      </c>
      <c r="G264" s="234" t="s">
        <v>836</v>
      </c>
      <c r="H264" s="234" t="s">
        <v>1392</v>
      </c>
      <c r="I264" s="234" t="s">
        <v>752</v>
      </c>
      <c r="J264" s="236"/>
      <c r="K264" s="129">
        <v>0.03</v>
      </c>
      <c r="L264" s="103">
        <v>1</v>
      </c>
      <c r="M264" s="237">
        <v>1544</v>
      </c>
      <c r="N264" s="236">
        <v>1850</v>
      </c>
      <c r="O264" s="103">
        <v>6500</v>
      </c>
      <c r="P264" s="234">
        <v>6500</v>
      </c>
      <c r="Q264" s="236">
        <v>14</v>
      </c>
      <c r="R264" s="236">
        <v>30</v>
      </c>
      <c r="S264" s="238">
        <v>70.5</v>
      </c>
      <c r="T264" s="238">
        <v>68</v>
      </c>
      <c r="U264" s="103">
        <v>3</v>
      </c>
      <c r="V264" s="234" t="s">
        <v>451</v>
      </c>
      <c r="W264" s="103">
        <v>55</v>
      </c>
      <c r="X264" s="234" t="s">
        <v>56</v>
      </c>
      <c r="Y264" s="234" t="s">
        <v>443</v>
      </c>
      <c r="Z264" s="280" t="s">
        <v>1742</v>
      </c>
      <c r="AA264" s="280" t="s">
        <v>1754</v>
      </c>
      <c r="AB264" s="280"/>
      <c r="AC264" s="280"/>
      <c r="AD264" s="280"/>
      <c r="AE264" s="280"/>
      <c r="AF264" s="280" t="s">
        <v>1744</v>
      </c>
      <c r="AG264" s="280"/>
      <c r="AH264" s="280"/>
      <c r="AI264" s="280"/>
      <c r="AJ264" s="280"/>
      <c r="AK264" s="234">
        <v>2</v>
      </c>
      <c r="AL264" s="234" t="s">
        <v>272</v>
      </c>
      <c r="AM264" s="234">
        <v>0.1</v>
      </c>
      <c r="AN264" s="234">
        <v>0</v>
      </c>
      <c r="AO264" s="234">
        <v>0</v>
      </c>
      <c r="AP264" s="234">
        <v>0</v>
      </c>
      <c r="AQ264" s="234">
        <v>0.1</v>
      </c>
      <c r="AR264" s="234" t="s">
        <v>447</v>
      </c>
      <c r="AS264" s="234">
        <v>1</v>
      </c>
      <c r="AT264" s="234">
        <v>89.05</v>
      </c>
      <c r="AU264" s="234" t="s">
        <v>1745</v>
      </c>
      <c r="AV264" s="234">
        <v>1.07</v>
      </c>
      <c r="AW264" s="234"/>
      <c r="AX264" s="234"/>
      <c r="AY264" s="234" t="b">
        <v>0</v>
      </c>
      <c r="AZ264" s="234">
        <v>44558.563159722224</v>
      </c>
      <c r="BA264" s="234">
        <v>44358.419537037036</v>
      </c>
      <c r="BB264" s="234">
        <v>44435</v>
      </c>
    </row>
    <row r="265" spans="1:54" x14ac:dyDescent="0.25">
      <c r="A265" s="234" t="s">
        <v>1755</v>
      </c>
      <c r="B265" s="234" t="s">
        <v>482</v>
      </c>
      <c r="C265" s="235" t="s">
        <v>1756</v>
      </c>
      <c r="D265" s="235" t="s">
        <v>1755</v>
      </c>
      <c r="E265" s="234" t="s">
        <v>1740</v>
      </c>
      <c r="F265" s="234" t="s">
        <v>1757</v>
      </c>
      <c r="G265" s="234" t="s">
        <v>836</v>
      </c>
      <c r="H265" s="234" t="s">
        <v>1392</v>
      </c>
      <c r="I265" s="234" t="s">
        <v>752</v>
      </c>
      <c r="J265" s="236"/>
      <c r="K265" s="129">
        <v>0.03</v>
      </c>
      <c r="L265" s="103">
        <v>1</v>
      </c>
      <c r="M265" s="237">
        <v>1544</v>
      </c>
      <c r="N265" s="236">
        <v>2517</v>
      </c>
      <c r="O265" s="103">
        <v>6550</v>
      </c>
      <c r="P265" s="234">
        <v>6550</v>
      </c>
      <c r="Q265" s="236">
        <v>14</v>
      </c>
      <c r="R265" s="236">
        <v>30</v>
      </c>
      <c r="S265" s="238">
        <v>85.2</v>
      </c>
      <c r="T265" s="238">
        <v>64</v>
      </c>
      <c r="U265" s="103">
        <v>2.5</v>
      </c>
      <c r="V265" s="234" t="s">
        <v>451</v>
      </c>
      <c r="W265" s="103">
        <v>55</v>
      </c>
      <c r="X265" s="234" t="s">
        <v>56</v>
      </c>
      <c r="Y265" s="234" t="s">
        <v>443</v>
      </c>
      <c r="Z265" s="280" t="s">
        <v>1742</v>
      </c>
      <c r="AA265" s="280" t="s">
        <v>1758</v>
      </c>
      <c r="AB265" s="280"/>
      <c r="AC265" s="280"/>
      <c r="AD265" s="280"/>
      <c r="AE265" s="280"/>
      <c r="AF265" s="280" t="s">
        <v>1744</v>
      </c>
      <c r="AG265" s="280"/>
      <c r="AH265" s="280"/>
      <c r="AI265" s="280"/>
      <c r="AJ265" s="280"/>
      <c r="AK265" s="234">
        <v>2</v>
      </c>
      <c r="AL265" s="234" t="s">
        <v>272</v>
      </c>
      <c r="AM265" s="234">
        <v>0.1</v>
      </c>
      <c r="AN265" s="234">
        <v>0</v>
      </c>
      <c r="AO265" s="234">
        <v>0</v>
      </c>
      <c r="AP265" s="234">
        <v>0</v>
      </c>
      <c r="AQ265" s="234">
        <v>0.1</v>
      </c>
      <c r="AR265" s="234" t="s">
        <v>447</v>
      </c>
      <c r="AS265" s="234">
        <v>1</v>
      </c>
      <c r="AT265" s="234">
        <v>88.95</v>
      </c>
      <c r="AU265" s="234" t="s">
        <v>1745</v>
      </c>
      <c r="AV265" s="234">
        <v>0.87</v>
      </c>
      <c r="AW265" s="234"/>
      <c r="AX265" s="234"/>
      <c r="AY265" s="234" t="b">
        <v>0</v>
      </c>
      <c r="AZ265" s="234">
        <v>44558.563159722224</v>
      </c>
      <c r="BA265" s="234">
        <v>44358.421099537038</v>
      </c>
      <c r="BB265" s="234">
        <v>44435</v>
      </c>
    </row>
    <row r="266" spans="1:54" x14ac:dyDescent="0.25">
      <c r="A266" s="234" t="s">
        <v>1759</v>
      </c>
      <c r="B266" s="234" t="s">
        <v>482</v>
      </c>
      <c r="C266" s="235" t="s">
        <v>1760</v>
      </c>
      <c r="D266" s="235" t="s">
        <v>1759</v>
      </c>
      <c r="E266" s="234" t="s">
        <v>1740</v>
      </c>
      <c r="F266" s="234" t="s">
        <v>1761</v>
      </c>
      <c r="G266" s="234" t="s">
        <v>836</v>
      </c>
      <c r="H266" s="234" t="s">
        <v>1392</v>
      </c>
      <c r="I266" s="234" t="s">
        <v>752</v>
      </c>
      <c r="J266" s="236"/>
      <c r="K266" s="129">
        <v>0.03</v>
      </c>
      <c r="L266" s="103">
        <v>1</v>
      </c>
      <c r="M266" s="237">
        <v>1815</v>
      </c>
      <c r="N266" s="236">
        <v>3451</v>
      </c>
      <c r="O266" s="103">
        <v>4860</v>
      </c>
      <c r="P266" s="234">
        <v>4860</v>
      </c>
      <c r="Q266" s="236">
        <v>9</v>
      </c>
      <c r="R266" s="236">
        <v>30</v>
      </c>
      <c r="S266" s="238">
        <v>123.6</v>
      </c>
      <c r="T266" s="238">
        <v>62.7</v>
      </c>
      <c r="U266" s="103">
        <v>2.5</v>
      </c>
      <c r="V266" s="234" t="s">
        <v>451</v>
      </c>
      <c r="W266" s="103">
        <v>60</v>
      </c>
      <c r="X266" s="234" t="s">
        <v>56</v>
      </c>
      <c r="Y266" s="234" t="s">
        <v>443</v>
      </c>
      <c r="Z266" s="280" t="s">
        <v>1742</v>
      </c>
      <c r="AA266" s="280" t="s">
        <v>1762</v>
      </c>
      <c r="AB266" s="280"/>
      <c r="AC266" s="280"/>
      <c r="AD266" s="280"/>
      <c r="AE266" s="280"/>
      <c r="AF266" s="280" t="s">
        <v>1744</v>
      </c>
      <c r="AG266" s="280"/>
      <c r="AH266" s="280"/>
      <c r="AI266" s="280"/>
      <c r="AJ266" s="280"/>
      <c r="AK266" s="234">
        <v>2</v>
      </c>
      <c r="AL266" s="234" t="s">
        <v>272</v>
      </c>
      <c r="AM266" s="234">
        <v>0.1</v>
      </c>
      <c r="AN266" s="234">
        <v>0</v>
      </c>
      <c r="AO266" s="234">
        <v>0</v>
      </c>
      <c r="AP266" s="234">
        <v>0</v>
      </c>
      <c r="AQ266" s="234">
        <v>0.1</v>
      </c>
      <c r="AR266" s="234" t="s">
        <v>447</v>
      </c>
      <c r="AS266" s="234">
        <v>2</v>
      </c>
      <c r="AT266" s="234">
        <v>84.98</v>
      </c>
      <c r="AU266" s="234" t="s">
        <v>1745</v>
      </c>
      <c r="AV266" s="234">
        <v>0.99</v>
      </c>
      <c r="AW266" s="234"/>
      <c r="AX266" s="234"/>
      <c r="AY266" s="234" t="b">
        <v>0</v>
      </c>
      <c r="AZ266" s="234">
        <v>44558.563159722224</v>
      </c>
      <c r="BA266" s="234">
        <v>44358.422175925924</v>
      </c>
      <c r="BB266" s="234">
        <v>44435</v>
      </c>
    </row>
    <row r="267" spans="1:54" x14ac:dyDescent="0.25">
      <c r="A267" s="234" t="s">
        <v>1763</v>
      </c>
      <c r="B267" s="234" t="s">
        <v>482</v>
      </c>
      <c r="C267" s="235" t="s">
        <v>1764</v>
      </c>
      <c r="D267" s="235" t="s">
        <v>1763</v>
      </c>
      <c r="E267" s="234" t="s">
        <v>1740</v>
      </c>
      <c r="F267" s="234" t="s">
        <v>1765</v>
      </c>
      <c r="G267" s="234" t="s">
        <v>836</v>
      </c>
      <c r="H267" s="234" t="s">
        <v>1392</v>
      </c>
      <c r="I267" s="234" t="s">
        <v>752</v>
      </c>
      <c r="J267" s="236"/>
      <c r="K267" s="129">
        <v>0.03</v>
      </c>
      <c r="L267" s="103">
        <v>1</v>
      </c>
      <c r="M267" s="237">
        <v>1726</v>
      </c>
      <c r="N267" s="236">
        <v>4040</v>
      </c>
      <c r="O267" s="103">
        <v>5400</v>
      </c>
      <c r="P267" s="234">
        <v>5400</v>
      </c>
      <c r="Q267" s="236">
        <v>8</v>
      </c>
      <c r="R267" s="236">
        <v>30</v>
      </c>
      <c r="S267" s="238">
        <v>110</v>
      </c>
      <c r="T267" s="238">
        <v>85.9</v>
      </c>
      <c r="U267" s="103">
        <v>2.5</v>
      </c>
      <c r="V267" s="234" t="s">
        <v>451</v>
      </c>
      <c r="W267" s="103">
        <v>60</v>
      </c>
      <c r="X267" s="234" t="s">
        <v>56</v>
      </c>
      <c r="Y267" s="234" t="s">
        <v>443</v>
      </c>
      <c r="Z267" s="280" t="s">
        <v>1742</v>
      </c>
      <c r="AA267" s="280" t="s">
        <v>1766</v>
      </c>
      <c r="AB267" s="280"/>
      <c r="AC267" s="280"/>
      <c r="AD267" s="280"/>
      <c r="AE267" s="280"/>
      <c r="AF267" s="280" t="s">
        <v>1744</v>
      </c>
      <c r="AG267" s="280"/>
      <c r="AH267" s="280"/>
      <c r="AI267" s="280"/>
      <c r="AJ267" s="280"/>
      <c r="AK267" s="234">
        <v>2</v>
      </c>
      <c r="AL267" s="234" t="s">
        <v>272</v>
      </c>
      <c r="AM267" s="234">
        <v>0.1</v>
      </c>
      <c r="AN267" s="234">
        <v>0</v>
      </c>
      <c r="AO267" s="234">
        <v>0</v>
      </c>
      <c r="AP267" s="234">
        <v>0</v>
      </c>
      <c r="AQ267" s="234">
        <v>0.1</v>
      </c>
      <c r="AR267" s="234" t="s">
        <v>447</v>
      </c>
      <c r="AS267" s="234">
        <v>2</v>
      </c>
      <c r="AT267" s="234">
        <v>82.93</v>
      </c>
      <c r="AU267" s="234" t="s">
        <v>1745</v>
      </c>
      <c r="AV267" s="234">
        <v>0.99</v>
      </c>
      <c r="AW267" s="234"/>
      <c r="AX267" s="234"/>
      <c r="AY267" s="234" t="b">
        <v>0</v>
      </c>
      <c r="AZ267" s="234">
        <v>44558.563171296293</v>
      </c>
      <c r="BA267" s="234">
        <v>44358.423611111109</v>
      </c>
      <c r="BB267" s="234">
        <v>44435</v>
      </c>
    </row>
    <row r="268" spans="1:54" x14ac:dyDescent="0.25">
      <c r="A268" s="234" t="s">
        <v>1767</v>
      </c>
      <c r="B268" s="234" t="s">
        <v>482</v>
      </c>
      <c r="C268" s="235" t="s">
        <v>1768</v>
      </c>
      <c r="D268" s="235" t="s">
        <v>1767</v>
      </c>
      <c r="E268" s="234" t="s">
        <v>1740</v>
      </c>
      <c r="F268" s="234" t="s">
        <v>1769</v>
      </c>
      <c r="G268" s="234" t="s">
        <v>836</v>
      </c>
      <c r="H268" s="234" t="s">
        <v>1392</v>
      </c>
      <c r="I268" s="234" t="s">
        <v>752</v>
      </c>
      <c r="J268" s="236"/>
      <c r="K268" s="129">
        <v>0.03</v>
      </c>
      <c r="L268" s="103">
        <v>1</v>
      </c>
      <c r="M268" s="237">
        <v>2882</v>
      </c>
      <c r="N268" s="236">
        <v>2826</v>
      </c>
      <c r="O268" s="103">
        <v>5320</v>
      </c>
      <c r="P268" s="234">
        <v>5320</v>
      </c>
      <c r="Q268" s="236">
        <v>7</v>
      </c>
      <c r="R268" s="236">
        <v>30</v>
      </c>
      <c r="S268" s="238">
        <v>95.2</v>
      </c>
      <c r="T268" s="238">
        <v>47.3</v>
      </c>
      <c r="U268" s="103">
        <v>2.5</v>
      </c>
      <c r="V268" s="234" t="s">
        <v>451</v>
      </c>
      <c r="W268" s="103">
        <v>60</v>
      </c>
      <c r="X268" s="234" t="s">
        <v>56</v>
      </c>
      <c r="Y268" s="234" t="s">
        <v>443</v>
      </c>
      <c r="Z268" s="280" t="s">
        <v>1770</v>
      </c>
      <c r="AA268" s="280" t="s">
        <v>1771</v>
      </c>
      <c r="AB268" s="280"/>
      <c r="AC268" s="280"/>
      <c r="AD268" s="280"/>
      <c r="AE268" s="280"/>
      <c r="AF268" s="280" t="s">
        <v>1744</v>
      </c>
      <c r="AG268" s="280"/>
      <c r="AH268" s="280"/>
      <c r="AI268" s="280"/>
      <c r="AJ268" s="280"/>
      <c r="AK268" s="234">
        <v>2</v>
      </c>
      <c r="AL268" s="234" t="s">
        <v>272</v>
      </c>
      <c r="AM268" s="234">
        <v>0.1</v>
      </c>
      <c r="AN268" s="234">
        <v>0</v>
      </c>
      <c r="AO268" s="234">
        <v>0</v>
      </c>
      <c r="AP268" s="234">
        <v>0</v>
      </c>
      <c r="AQ268" s="234">
        <v>0.1</v>
      </c>
      <c r="AR268" s="234" t="s">
        <v>447</v>
      </c>
      <c r="AS268" s="234">
        <v>5</v>
      </c>
      <c r="AT268" s="234">
        <v>85.37</v>
      </c>
      <c r="AU268" s="234" t="s">
        <v>1745</v>
      </c>
      <c r="AV268" s="234">
        <v>1.38</v>
      </c>
      <c r="AW268" s="234"/>
      <c r="AX268" s="234"/>
      <c r="AY268" s="234" t="b">
        <v>0</v>
      </c>
      <c r="AZ268" s="234">
        <v>44558.563171296293</v>
      </c>
      <c r="BA268" s="234">
        <v>44358.428067129629</v>
      </c>
      <c r="BB268" s="234">
        <v>44435</v>
      </c>
    </row>
    <row r="269" spans="1:54" x14ac:dyDescent="0.25">
      <c r="A269" s="234" t="s">
        <v>1772</v>
      </c>
      <c r="B269" s="234" t="s">
        <v>482</v>
      </c>
      <c r="C269" s="235" t="s">
        <v>1773</v>
      </c>
      <c r="D269" s="235" t="s">
        <v>1772</v>
      </c>
      <c r="E269" s="234" t="s">
        <v>1740</v>
      </c>
      <c r="F269" s="234" t="s">
        <v>1774</v>
      </c>
      <c r="G269" s="234" t="s">
        <v>836</v>
      </c>
      <c r="H269" s="234" t="s">
        <v>1392</v>
      </c>
      <c r="I269" s="234" t="s">
        <v>752</v>
      </c>
      <c r="J269" s="236"/>
      <c r="K269" s="129">
        <v>0.03</v>
      </c>
      <c r="L269" s="103">
        <v>2</v>
      </c>
      <c r="M269" s="237">
        <v>2615</v>
      </c>
      <c r="N269" s="236">
        <v>1561</v>
      </c>
      <c r="O269" s="103">
        <v>5600</v>
      </c>
      <c r="P269" s="234">
        <v>5600</v>
      </c>
      <c r="Q269" s="236">
        <v>9</v>
      </c>
      <c r="R269" s="236">
        <v>30</v>
      </c>
      <c r="S269" s="238">
        <v>60</v>
      </c>
      <c r="T269" s="238">
        <v>52</v>
      </c>
      <c r="U269" s="103">
        <v>2.2000000000000002</v>
      </c>
      <c r="V269" s="234" t="s">
        <v>451</v>
      </c>
      <c r="W269" s="103">
        <v>60</v>
      </c>
      <c r="X269" s="234" t="s">
        <v>56</v>
      </c>
      <c r="Y269" s="234" t="s">
        <v>443</v>
      </c>
      <c r="Z269" s="280" t="s">
        <v>1775</v>
      </c>
      <c r="AA269" s="280" t="s">
        <v>1776</v>
      </c>
      <c r="AB269" s="280"/>
      <c r="AC269" s="280"/>
      <c r="AD269" s="280"/>
      <c r="AE269" s="280"/>
      <c r="AF269" s="280" t="s">
        <v>1744</v>
      </c>
      <c r="AG269" s="280"/>
      <c r="AH269" s="280"/>
      <c r="AI269" s="280"/>
      <c r="AJ269" s="280"/>
      <c r="AK269" s="234">
        <v>2</v>
      </c>
      <c r="AL269" s="234" t="s">
        <v>272</v>
      </c>
      <c r="AM269" s="234">
        <v>0.1</v>
      </c>
      <c r="AN269" s="234">
        <v>0</v>
      </c>
      <c r="AO269" s="234">
        <v>0</v>
      </c>
      <c r="AP269" s="234">
        <v>0</v>
      </c>
      <c r="AQ269" s="234">
        <v>0.1</v>
      </c>
      <c r="AR269" s="234" t="s">
        <v>447</v>
      </c>
      <c r="AS269" s="234">
        <v>2</v>
      </c>
      <c r="AT269" s="234">
        <v>87.33</v>
      </c>
      <c r="AU269" s="234" t="s">
        <v>1745</v>
      </c>
      <c r="AV269" s="234">
        <v>1.05</v>
      </c>
      <c r="AW269" s="234"/>
      <c r="AX269" s="234"/>
      <c r="AY269" s="234" t="b">
        <v>0</v>
      </c>
      <c r="AZ269" s="234">
        <v>44558.563171296293</v>
      </c>
      <c r="BA269" s="234">
        <v>44358.429768518516</v>
      </c>
      <c r="BB269" s="234">
        <v>44435</v>
      </c>
    </row>
    <row r="270" spans="1:54" x14ac:dyDescent="0.25">
      <c r="A270" s="234" t="s">
        <v>1777</v>
      </c>
      <c r="B270" s="234" t="s">
        <v>482</v>
      </c>
      <c r="C270" s="235" t="s">
        <v>1778</v>
      </c>
      <c r="D270" s="235" t="s">
        <v>1777</v>
      </c>
      <c r="E270" s="234" t="s">
        <v>1779</v>
      </c>
      <c r="F270" s="234" t="s">
        <v>1780</v>
      </c>
      <c r="G270" s="234" t="s">
        <v>836</v>
      </c>
      <c r="H270" s="234" t="s">
        <v>798</v>
      </c>
      <c r="I270" s="234" t="s">
        <v>678</v>
      </c>
      <c r="J270" s="236">
        <v>112</v>
      </c>
      <c r="K270" s="129">
        <v>0.03</v>
      </c>
      <c r="L270" s="103">
        <v>6</v>
      </c>
      <c r="M270" s="237">
        <v>1173</v>
      </c>
      <c r="N270" s="236">
        <v>246</v>
      </c>
      <c r="O270" s="103">
        <v>6000</v>
      </c>
      <c r="P270" s="234">
        <v>6000</v>
      </c>
      <c r="Q270" s="236">
        <v>20</v>
      </c>
      <c r="R270" s="236">
        <v>20</v>
      </c>
      <c r="S270" s="238">
        <v>21</v>
      </c>
      <c r="T270" s="238">
        <v>21</v>
      </c>
      <c r="U270" s="103">
        <v>2.5</v>
      </c>
      <c r="V270" s="234" t="s">
        <v>547</v>
      </c>
      <c r="W270" s="103">
        <v>60</v>
      </c>
      <c r="X270" s="234" t="s">
        <v>56</v>
      </c>
      <c r="Y270" s="234" t="s">
        <v>443</v>
      </c>
      <c r="Z270" s="280" t="s">
        <v>1781</v>
      </c>
      <c r="AA270" s="280" t="s">
        <v>1782</v>
      </c>
      <c r="AB270" s="280"/>
      <c r="AC270" s="280"/>
      <c r="AD270" s="280"/>
      <c r="AE270" s="280"/>
      <c r="AF270" s="280"/>
      <c r="AG270" s="280"/>
      <c r="AH270" s="280"/>
      <c r="AI270" s="280"/>
      <c r="AJ270" s="280"/>
      <c r="AK270" s="234">
        <v>1</v>
      </c>
      <c r="AL270" s="234" t="s">
        <v>272</v>
      </c>
      <c r="AM270" s="234">
        <v>0.1</v>
      </c>
      <c r="AN270" s="234">
        <v>0</v>
      </c>
      <c r="AO270" s="234">
        <v>0</v>
      </c>
      <c r="AP270" s="234">
        <v>0</v>
      </c>
      <c r="AQ270" s="234">
        <v>0.27582184517497299</v>
      </c>
      <c r="AR270" s="234" t="s">
        <v>447</v>
      </c>
      <c r="AS270" s="234">
        <v>0</v>
      </c>
      <c r="AT270" s="234">
        <v>92.32</v>
      </c>
      <c r="AU270" s="234" t="s">
        <v>490</v>
      </c>
      <c r="AV270" s="234">
        <v>0.92</v>
      </c>
      <c r="AW270" s="234"/>
      <c r="AX270" s="234"/>
      <c r="AY270" s="234" t="b">
        <v>0</v>
      </c>
      <c r="AZ270" s="234">
        <v>44558.563171296293</v>
      </c>
      <c r="BA270" s="234">
        <v>44358.669965277775</v>
      </c>
      <c r="BB270" s="234">
        <v>44435</v>
      </c>
    </row>
    <row r="271" spans="1:54" x14ac:dyDescent="0.25">
      <c r="A271" s="234" t="s">
        <v>1783</v>
      </c>
      <c r="B271" s="234" t="s">
        <v>482</v>
      </c>
      <c r="C271" s="235" t="s">
        <v>1783</v>
      </c>
      <c r="D271" s="235" t="s">
        <v>1783</v>
      </c>
      <c r="E271" s="234" t="s">
        <v>1784</v>
      </c>
      <c r="F271" s="234" t="s">
        <v>1785</v>
      </c>
      <c r="G271" s="234" t="s">
        <v>472</v>
      </c>
      <c r="H271" s="234" t="s">
        <v>473</v>
      </c>
      <c r="I271" s="234" t="s">
        <v>1786</v>
      </c>
      <c r="J271" s="236"/>
      <c r="K271" s="129">
        <v>0.03</v>
      </c>
      <c r="L271" s="103">
        <v>1</v>
      </c>
      <c r="M271" s="237">
        <v>2200</v>
      </c>
      <c r="N271" s="236">
        <v>3440</v>
      </c>
      <c r="O271" s="103">
        <v>6000</v>
      </c>
      <c r="P271" s="234">
        <v>6000</v>
      </c>
      <c r="Q271" s="236">
        <v>16</v>
      </c>
      <c r="R271" s="236">
        <v>35</v>
      </c>
      <c r="S271" s="238">
        <v>86</v>
      </c>
      <c r="T271" s="238">
        <v>26</v>
      </c>
      <c r="U271" s="103">
        <v>0</v>
      </c>
      <c r="V271" s="234" t="s">
        <v>451</v>
      </c>
      <c r="W271" s="103">
        <v>70</v>
      </c>
      <c r="X271" s="234" t="s">
        <v>56</v>
      </c>
      <c r="Y271" s="234" t="s">
        <v>443</v>
      </c>
      <c r="Z271" s="280" t="s">
        <v>1787</v>
      </c>
      <c r="AA271" s="280"/>
      <c r="AB271" s="280"/>
      <c r="AC271" s="280"/>
      <c r="AD271" s="280"/>
      <c r="AE271" s="280"/>
      <c r="AF271" s="280"/>
      <c r="AG271" s="280" t="s">
        <v>1788</v>
      </c>
      <c r="AH271" s="280"/>
      <c r="AI271" s="280"/>
      <c r="AJ271" s="280"/>
      <c r="AK271" s="234">
        <v>665</v>
      </c>
      <c r="AL271" s="234" t="s">
        <v>480</v>
      </c>
      <c r="AM271" s="234">
        <v>0.1</v>
      </c>
      <c r="AN271" s="234"/>
      <c r="AO271" s="234">
        <v>0</v>
      </c>
      <c r="AP271" s="234">
        <v>0</v>
      </c>
      <c r="AQ271" s="234"/>
      <c r="AR271" s="234" t="s">
        <v>447</v>
      </c>
      <c r="AS271" s="234">
        <v>3</v>
      </c>
      <c r="AT271" s="234">
        <v>88.372901819122305</v>
      </c>
      <c r="AU271" s="234" t="s">
        <v>448</v>
      </c>
      <c r="AV271" s="234">
        <v>0.82</v>
      </c>
      <c r="AW271" s="234">
        <v>18.8582005546732</v>
      </c>
      <c r="AX271" s="234">
        <v>75.432584052750798</v>
      </c>
      <c r="AY271" s="234" t="b">
        <v>0</v>
      </c>
      <c r="AZ271" s="234">
        <v>44558.56318287037</v>
      </c>
      <c r="BA271" s="234">
        <v>44361.361331018517</v>
      </c>
      <c r="BB271" s="234">
        <v>44469</v>
      </c>
    </row>
    <row r="272" spans="1:54" x14ac:dyDescent="0.25">
      <c r="A272" s="234" t="s">
        <v>1789</v>
      </c>
      <c r="B272" s="234" t="s">
        <v>482</v>
      </c>
      <c r="C272" s="235" t="s">
        <v>1789</v>
      </c>
      <c r="D272" s="235" t="s">
        <v>1789</v>
      </c>
      <c r="E272" s="234" t="s">
        <v>1784</v>
      </c>
      <c r="F272" s="234" t="s">
        <v>1790</v>
      </c>
      <c r="G272" s="234" t="s">
        <v>472</v>
      </c>
      <c r="H272" s="234" t="s">
        <v>473</v>
      </c>
      <c r="I272" s="234" t="s">
        <v>1786</v>
      </c>
      <c r="J272" s="236"/>
      <c r="K272" s="129">
        <v>0.03</v>
      </c>
      <c r="L272" s="103">
        <v>1</v>
      </c>
      <c r="M272" s="237">
        <v>2600</v>
      </c>
      <c r="N272" s="236">
        <v>6440</v>
      </c>
      <c r="O272" s="103">
        <v>6000</v>
      </c>
      <c r="P272" s="234">
        <v>6000</v>
      </c>
      <c r="Q272" s="236">
        <v>10</v>
      </c>
      <c r="R272" s="236">
        <v>35</v>
      </c>
      <c r="S272" s="238">
        <v>85.9</v>
      </c>
      <c r="T272" s="238">
        <v>71.5</v>
      </c>
      <c r="U272" s="103">
        <v>5</v>
      </c>
      <c r="V272" s="234" t="s">
        <v>451</v>
      </c>
      <c r="W272" s="103">
        <v>40</v>
      </c>
      <c r="X272" s="234" t="s">
        <v>56</v>
      </c>
      <c r="Y272" s="234" t="s">
        <v>443</v>
      </c>
      <c r="Z272" s="280"/>
      <c r="AA272" s="280"/>
      <c r="AB272" s="280"/>
      <c r="AC272" s="280"/>
      <c r="AD272" s="280"/>
      <c r="AE272" s="280"/>
      <c r="AF272" s="280"/>
      <c r="AG272" s="280" t="s">
        <v>1788</v>
      </c>
      <c r="AH272" s="280"/>
      <c r="AI272" s="280"/>
      <c r="AJ272" s="280"/>
      <c r="AK272" s="234">
        <v>133</v>
      </c>
      <c r="AL272" s="234" t="s">
        <v>480</v>
      </c>
      <c r="AM272" s="234">
        <v>0.1</v>
      </c>
      <c r="AN272" s="234"/>
      <c r="AO272" s="234">
        <v>0</v>
      </c>
      <c r="AP272" s="234">
        <v>0</v>
      </c>
      <c r="AQ272" s="234"/>
      <c r="AR272" s="234" t="s">
        <v>447</v>
      </c>
      <c r="AS272" s="234">
        <v>6</v>
      </c>
      <c r="AT272" s="234">
        <v>75.584378767874696</v>
      </c>
      <c r="AU272" s="234" t="s">
        <v>448</v>
      </c>
      <c r="AV272" s="234">
        <v>0.83</v>
      </c>
      <c r="AW272" s="234">
        <v>18.43414900654</v>
      </c>
      <c r="AX272" s="234">
        <v>72.625790227532207</v>
      </c>
      <c r="AY272" s="234" t="b">
        <v>0</v>
      </c>
      <c r="AZ272" s="234">
        <v>44558.56318287037</v>
      </c>
      <c r="BA272" s="234">
        <v>44361.362233796295</v>
      </c>
      <c r="BB272" s="234">
        <v>44469</v>
      </c>
    </row>
    <row r="273" spans="1:54" x14ac:dyDescent="0.25">
      <c r="A273" s="234" t="s">
        <v>1791</v>
      </c>
      <c r="B273" s="234" t="s">
        <v>456</v>
      </c>
      <c r="C273" s="235" t="s">
        <v>1791</v>
      </c>
      <c r="D273" s="235" t="s">
        <v>1791</v>
      </c>
      <c r="E273" s="234" t="s">
        <v>1784</v>
      </c>
      <c r="F273" s="234" t="s">
        <v>1792</v>
      </c>
      <c r="G273" s="234" t="s">
        <v>534</v>
      </c>
      <c r="H273" s="234"/>
      <c r="I273" s="234" t="s">
        <v>1793</v>
      </c>
      <c r="J273" s="236"/>
      <c r="K273" s="129">
        <v>0.03</v>
      </c>
      <c r="L273" s="103">
        <v>1</v>
      </c>
      <c r="M273" s="237">
        <v>5200</v>
      </c>
      <c r="N273" s="236">
        <v>10590</v>
      </c>
      <c r="O273" s="103">
        <v>6000</v>
      </c>
      <c r="P273" s="234">
        <v>6000</v>
      </c>
      <c r="Q273" s="236">
        <v>8</v>
      </c>
      <c r="R273" s="236">
        <v>40</v>
      </c>
      <c r="S273" s="238">
        <v>188.97</v>
      </c>
      <c r="T273" s="238">
        <v>76.5</v>
      </c>
      <c r="U273" s="103">
        <v>0</v>
      </c>
      <c r="V273" s="234" t="s">
        <v>451</v>
      </c>
      <c r="W273" s="103">
        <v>40</v>
      </c>
      <c r="X273" s="234" t="s">
        <v>56</v>
      </c>
      <c r="Y273" s="234" t="s">
        <v>443</v>
      </c>
      <c r="Z273" s="280"/>
      <c r="AA273" s="280"/>
      <c r="AB273" s="280"/>
      <c r="AC273" s="280" t="s">
        <v>1794</v>
      </c>
      <c r="AD273" s="280" t="s">
        <v>1795</v>
      </c>
      <c r="AE273" s="280" t="s">
        <v>1796</v>
      </c>
      <c r="AF273" s="280" t="s">
        <v>1797</v>
      </c>
      <c r="AG273" s="280" t="s">
        <v>1798</v>
      </c>
      <c r="AH273" s="280"/>
      <c r="AI273" s="280"/>
      <c r="AJ273" s="280"/>
      <c r="AK273" s="234">
        <v>266</v>
      </c>
      <c r="AL273" s="234" t="s">
        <v>480</v>
      </c>
      <c r="AM273" s="234">
        <v>0.1</v>
      </c>
      <c r="AN273" s="234"/>
      <c r="AO273" s="234">
        <v>0</v>
      </c>
      <c r="AP273" s="234">
        <v>0</v>
      </c>
      <c r="AQ273" s="234"/>
      <c r="AR273" s="234" t="s">
        <v>447</v>
      </c>
      <c r="AS273" s="234">
        <v>7</v>
      </c>
      <c r="AT273" s="234">
        <v>69.769519886294802</v>
      </c>
      <c r="AU273" s="234" t="s">
        <v>448</v>
      </c>
      <c r="AV273" s="234">
        <v>1</v>
      </c>
      <c r="AW273" s="234">
        <v>4192.6076804480299</v>
      </c>
      <c r="AX273" s="234">
        <v>69.0219893160845</v>
      </c>
      <c r="AY273" s="234" t="b">
        <v>0</v>
      </c>
      <c r="AZ273" s="234">
        <v>44558.56318287037</v>
      </c>
      <c r="BA273" s="234">
        <v>44361.363159722219</v>
      </c>
      <c r="BB273" s="234">
        <v>44469</v>
      </c>
    </row>
    <row r="274" spans="1:54" x14ac:dyDescent="0.25">
      <c r="A274" s="234" t="s">
        <v>1799</v>
      </c>
      <c r="B274" s="234" t="s">
        <v>482</v>
      </c>
      <c r="C274" s="235" t="s">
        <v>1800</v>
      </c>
      <c r="D274" s="235" t="s">
        <v>1799</v>
      </c>
      <c r="E274" s="234" t="s">
        <v>1784</v>
      </c>
      <c r="F274" s="234" t="s">
        <v>1801</v>
      </c>
      <c r="G274" s="234" t="s">
        <v>534</v>
      </c>
      <c r="H274" s="234" t="s">
        <v>473</v>
      </c>
      <c r="I274" s="234" t="s">
        <v>1786</v>
      </c>
      <c r="J274" s="236"/>
      <c r="K274" s="129">
        <v>0.03</v>
      </c>
      <c r="L274" s="103">
        <v>1</v>
      </c>
      <c r="M274" s="237">
        <v>2800</v>
      </c>
      <c r="N274" s="236">
        <v>6530</v>
      </c>
      <c r="O274" s="103">
        <v>6000</v>
      </c>
      <c r="P274" s="234">
        <v>6000</v>
      </c>
      <c r="Q274" s="236">
        <v>12</v>
      </c>
      <c r="R274" s="236">
        <v>40</v>
      </c>
      <c r="S274" s="238">
        <v>91</v>
      </c>
      <c r="T274" s="238">
        <v>90.5</v>
      </c>
      <c r="U274" s="103">
        <v>0</v>
      </c>
      <c r="V274" s="234" t="s">
        <v>451</v>
      </c>
      <c r="W274" s="103">
        <v>60</v>
      </c>
      <c r="X274" s="234" t="s">
        <v>56</v>
      </c>
      <c r="Y274" s="234" t="s">
        <v>443</v>
      </c>
      <c r="Z274" s="280"/>
      <c r="AA274" s="280"/>
      <c r="AB274" s="280"/>
      <c r="AC274" s="280"/>
      <c r="AD274" s="280" t="s">
        <v>1802</v>
      </c>
      <c r="AE274" s="280"/>
      <c r="AF274" s="280"/>
      <c r="AG274" s="280" t="s">
        <v>1798</v>
      </c>
      <c r="AH274" s="280"/>
      <c r="AI274" s="280"/>
      <c r="AJ274" s="280"/>
      <c r="AK274" s="234">
        <v>133</v>
      </c>
      <c r="AL274" s="234" t="s">
        <v>480</v>
      </c>
      <c r="AM274" s="234">
        <v>0.1</v>
      </c>
      <c r="AN274" s="234"/>
      <c r="AO274" s="234">
        <v>0</v>
      </c>
      <c r="AP274" s="234">
        <v>0</v>
      </c>
      <c r="AQ274" s="234"/>
      <c r="AR274" s="234" t="s">
        <v>447</v>
      </c>
      <c r="AS274" s="234">
        <v>3</v>
      </c>
      <c r="AT274" s="234">
        <v>82.185409309712398</v>
      </c>
      <c r="AU274" s="234" t="s">
        <v>448</v>
      </c>
      <c r="AV274" s="234">
        <v>0.81810562171888701</v>
      </c>
      <c r="AW274" s="234">
        <v>25.4134804830869</v>
      </c>
      <c r="AX274" s="234">
        <v>68.096481999475998</v>
      </c>
      <c r="AY274" s="234" t="b">
        <v>0</v>
      </c>
      <c r="AZ274" s="234">
        <v>44558.563194444447</v>
      </c>
      <c r="BA274" s="234">
        <v>44361.365104166667</v>
      </c>
      <c r="BB274" s="234">
        <v>44469</v>
      </c>
    </row>
    <row r="275" spans="1:54" x14ac:dyDescent="0.25">
      <c r="A275" s="234" t="s">
        <v>1803</v>
      </c>
      <c r="B275" s="234" t="s">
        <v>482</v>
      </c>
      <c r="C275" s="235" t="s">
        <v>1803</v>
      </c>
      <c r="D275" s="235" t="s">
        <v>1803</v>
      </c>
      <c r="E275" s="234" t="s">
        <v>1784</v>
      </c>
      <c r="F275" s="234" t="s">
        <v>1804</v>
      </c>
      <c r="G275" s="234" t="s">
        <v>534</v>
      </c>
      <c r="H275" s="234" t="s">
        <v>473</v>
      </c>
      <c r="I275" s="234" t="s">
        <v>1786</v>
      </c>
      <c r="J275" s="236"/>
      <c r="K275" s="129">
        <v>0.03</v>
      </c>
      <c r="L275" s="103">
        <v>1</v>
      </c>
      <c r="M275" s="237">
        <v>4200</v>
      </c>
      <c r="N275" s="236">
        <v>9680</v>
      </c>
      <c r="O275" s="103">
        <v>6000</v>
      </c>
      <c r="P275" s="234">
        <v>6000</v>
      </c>
      <c r="Q275" s="236">
        <v>8</v>
      </c>
      <c r="R275" s="236">
        <v>40</v>
      </c>
      <c r="S275" s="238">
        <v>140</v>
      </c>
      <c r="T275" s="238">
        <v>76.5</v>
      </c>
      <c r="U275" s="103">
        <v>0</v>
      </c>
      <c r="V275" s="234" t="s">
        <v>451</v>
      </c>
      <c r="W275" s="103">
        <v>40</v>
      </c>
      <c r="X275" s="234" t="s">
        <v>56</v>
      </c>
      <c r="Y275" s="234" t="s">
        <v>443</v>
      </c>
      <c r="Z275" s="280"/>
      <c r="AA275" s="280"/>
      <c r="AB275" s="280"/>
      <c r="AC275" s="280"/>
      <c r="AD275" s="280" t="s">
        <v>1805</v>
      </c>
      <c r="AE275" s="280"/>
      <c r="AF275" s="280"/>
      <c r="AG275" s="280" t="s">
        <v>1788</v>
      </c>
      <c r="AH275" s="280"/>
      <c r="AI275" s="280"/>
      <c r="AJ275" s="280"/>
      <c r="AK275" s="234">
        <v>133</v>
      </c>
      <c r="AL275" s="234" t="s">
        <v>480</v>
      </c>
      <c r="AM275" s="234">
        <v>0.1</v>
      </c>
      <c r="AN275" s="234"/>
      <c r="AO275" s="234">
        <v>0</v>
      </c>
      <c r="AP275" s="234">
        <v>0</v>
      </c>
      <c r="AQ275" s="234"/>
      <c r="AR275" s="234" t="s">
        <v>447</v>
      </c>
      <c r="AS275" s="234">
        <v>8</v>
      </c>
      <c r="AT275" s="234">
        <v>75.882551393194703</v>
      </c>
      <c r="AU275" s="234" t="s">
        <v>448</v>
      </c>
      <c r="AV275" s="234">
        <v>1.04086675645317</v>
      </c>
      <c r="AW275" s="234">
        <v>23.3002453515568</v>
      </c>
      <c r="AX275" s="234">
        <v>67.296982721278994</v>
      </c>
      <c r="AY275" s="234" t="b">
        <v>0</v>
      </c>
      <c r="AZ275" s="234">
        <v>44558.563194444447</v>
      </c>
      <c r="BA275" s="234">
        <v>44361.367418981485</v>
      </c>
      <c r="BB275" s="234">
        <v>44469</v>
      </c>
    </row>
    <row r="276" spans="1:54" x14ac:dyDescent="0.25">
      <c r="A276" s="234" t="s">
        <v>1806</v>
      </c>
      <c r="B276" s="234" t="s">
        <v>482</v>
      </c>
      <c r="C276" s="235" t="s">
        <v>1806</v>
      </c>
      <c r="D276" s="235" t="s">
        <v>1806</v>
      </c>
      <c r="E276" s="234" t="s">
        <v>1784</v>
      </c>
      <c r="F276" s="234" t="s">
        <v>1807</v>
      </c>
      <c r="G276" s="234" t="s">
        <v>472</v>
      </c>
      <c r="H276" s="234" t="s">
        <v>473</v>
      </c>
      <c r="I276" s="234" t="s">
        <v>1786</v>
      </c>
      <c r="J276" s="236"/>
      <c r="K276" s="129">
        <v>0.03</v>
      </c>
      <c r="L276" s="103">
        <v>2</v>
      </c>
      <c r="M276" s="237">
        <v>3200</v>
      </c>
      <c r="N276" s="236">
        <v>2750</v>
      </c>
      <c r="O276" s="103">
        <v>6000</v>
      </c>
      <c r="P276" s="234">
        <v>6000</v>
      </c>
      <c r="Q276" s="236">
        <v>14</v>
      </c>
      <c r="R276" s="236">
        <v>35</v>
      </c>
      <c r="S276" s="238">
        <v>74</v>
      </c>
      <c r="T276" s="238">
        <v>27</v>
      </c>
      <c r="U276" s="103">
        <v>0</v>
      </c>
      <c r="V276" s="234" t="s">
        <v>451</v>
      </c>
      <c r="W276" s="103">
        <v>60</v>
      </c>
      <c r="X276" s="234" t="s">
        <v>56</v>
      </c>
      <c r="Y276" s="234" t="s">
        <v>443</v>
      </c>
      <c r="Z276" s="280"/>
      <c r="AA276" s="280"/>
      <c r="AB276" s="280"/>
      <c r="AC276" s="280"/>
      <c r="AD276" s="280"/>
      <c r="AE276" s="280"/>
      <c r="AF276" s="280"/>
      <c r="AG276" s="280" t="s">
        <v>1788</v>
      </c>
      <c r="AH276" s="280"/>
      <c r="AI276" s="280"/>
      <c r="AJ276" s="280"/>
      <c r="AK276" s="234">
        <v>266</v>
      </c>
      <c r="AL276" s="234" t="s">
        <v>480</v>
      </c>
      <c r="AM276" s="234">
        <v>0.1</v>
      </c>
      <c r="AN276" s="234"/>
      <c r="AO276" s="234">
        <v>0</v>
      </c>
      <c r="AP276" s="234">
        <v>0</v>
      </c>
      <c r="AQ276" s="234"/>
      <c r="AR276" s="234" t="s">
        <v>463</v>
      </c>
      <c r="AS276" s="234">
        <v>3</v>
      </c>
      <c r="AT276" s="234">
        <v>75.142942166581506</v>
      </c>
      <c r="AU276" s="234" t="s">
        <v>448</v>
      </c>
      <c r="AV276" s="234">
        <v>1.2470580836365399</v>
      </c>
      <c r="AW276" s="234">
        <v>20.976512576154601</v>
      </c>
      <c r="AX276" s="234">
        <v>72.362653306417997</v>
      </c>
      <c r="AY276" s="234" t="b">
        <v>1</v>
      </c>
      <c r="AZ276" s="234">
        <v>44558.563194444447</v>
      </c>
      <c r="BA276" s="234">
        <v>44361.369317129633</v>
      </c>
      <c r="BB276" s="234">
        <v>44469</v>
      </c>
    </row>
    <row r="277" spans="1:54" x14ac:dyDescent="0.25">
      <c r="A277" s="234" t="s">
        <v>1808</v>
      </c>
      <c r="B277" s="234" t="s">
        <v>436</v>
      </c>
      <c r="C277" s="235" t="s">
        <v>1806</v>
      </c>
      <c r="D277" s="235" t="s">
        <v>1808</v>
      </c>
      <c r="E277" s="234" t="s">
        <v>1784</v>
      </c>
      <c r="F277" s="234" t="s">
        <v>1807</v>
      </c>
      <c r="G277" s="234" t="s">
        <v>534</v>
      </c>
      <c r="H277" s="234" t="s">
        <v>473</v>
      </c>
      <c r="I277" s="234" t="s">
        <v>1786</v>
      </c>
      <c r="J277" s="236"/>
      <c r="K277" s="129">
        <v>0.03</v>
      </c>
      <c r="L277" s="103">
        <v>2</v>
      </c>
      <c r="M277" s="237">
        <v>3200</v>
      </c>
      <c r="N277" s="236">
        <v>2750</v>
      </c>
      <c r="O277" s="103">
        <v>6000</v>
      </c>
      <c r="P277" s="234">
        <v>6000</v>
      </c>
      <c r="Q277" s="236">
        <v>14</v>
      </c>
      <c r="R277" s="236">
        <v>40</v>
      </c>
      <c r="S277" s="238">
        <v>74</v>
      </c>
      <c r="T277" s="238">
        <v>27</v>
      </c>
      <c r="U277" s="103">
        <v>0</v>
      </c>
      <c r="V277" s="234" t="s">
        <v>451</v>
      </c>
      <c r="W277" s="103">
        <v>50</v>
      </c>
      <c r="X277" s="234" t="s">
        <v>56</v>
      </c>
      <c r="Y277" s="234" t="s">
        <v>443</v>
      </c>
      <c r="Z277" s="280"/>
      <c r="AA277" s="280"/>
      <c r="AB277" s="280"/>
      <c r="AC277" s="280"/>
      <c r="AD277" s="280" t="s">
        <v>1809</v>
      </c>
      <c r="AE277" s="280"/>
      <c r="AF277" s="280" t="s">
        <v>1810</v>
      </c>
      <c r="AG277" s="280" t="s">
        <v>1788</v>
      </c>
      <c r="AH277" s="280"/>
      <c r="AI277" s="280"/>
      <c r="AJ277" s="280"/>
      <c r="AK277" s="234">
        <v>266</v>
      </c>
      <c r="AL277" s="234" t="s">
        <v>480</v>
      </c>
      <c r="AM277" s="234">
        <v>0.1</v>
      </c>
      <c r="AN277" s="234"/>
      <c r="AO277" s="234">
        <v>0</v>
      </c>
      <c r="AP277" s="234">
        <v>0</v>
      </c>
      <c r="AQ277" s="234"/>
      <c r="AR277" s="234" t="s">
        <v>463</v>
      </c>
      <c r="AS277" s="234">
        <v>3</v>
      </c>
      <c r="AT277" s="234">
        <v>83.108994767370802</v>
      </c>
      <c r="AU277" s="234" t="s">
        <v>448</v>
      </c>
      <c r="AV277" s="234">
        <v>1.35089862703587</v>
      </c>
      <c r="AW277" s="234">
        <v>25.249003208717099</v>
      </c>
      <c r="AX277" s="234">
        <v>66.914613501271702</v>
      </c>
      <c r="AY277" s="234" t="b">
        <v>1</v>
      </c>
      <c r="AZ277" s="234">
        <v>44558.563148148147</v>
      </c>
      <c r="BA277" s="234">
        <v>44375.425567129627</v>
      </c>
      <c r="BB277" s="234">
        <v>44469</v>
      </c>
    </row>
    <row r="278" spans="1:54" x14ac:dyDescent="0.25">
      <c r="A278" s="234" t="s">
        <v>1811</v>
      </c>
      <c r="B278" s="234" t="s">
        <v>456</v>
      </c>
      <c r="C278" s="235" t="s">
        <v>1812</v>
      </c>
      <c r="D278" s="235" t="s">
        <v>1811</v>
      </c>
      <c r="E278" s="234" t="s">
        <v>1784</v>
      </c>
      <c r="F278" s="234" t="s">
        <v>1813</v>
      </c>
      <c r="G278" s="234" t="s">
        <v>534</v>
      </c>
      <c r="H278" s="234" t="s">
        <v>1814</v>
      </c>
      <c r="I278" s="234" t="s">
        <v>1793</v>
      </c>
      <c r="J278" s="236"/>
      <c r="K278" s="129">
        <v>0.03</v>
      </c>
      <c r="L278" s="103">
        <v>1</v>
      </c>
      <c r="M278" s="237">
        <v>7000</v>
      </c>
      <c r="N278" s="236">
        <v>9730</v>
      </c>
      <c r="O278" s="103">
        <v>6000</v>
      </c>
      <c r="P278" s="234">
        <v>6000</v>
      </c>
      <c r="Q278" s="236">
        <v>10</v>
      </c>
      <c r="R278" s="236">
        <v>40</v>
      </c>
      <c r="S278" s="238">
        <v>168</v>
      </c>
      <c r="T278" s="238">
        <v>76.5</v>
      </c>
      <c r="U278" s="103">
        <v>7</v>
      </c>
      <c r="V278" s="234" t="s">
        <v>451</v>
      </c>
      <c r="W278" s="103">
        <v>35</v>
      </c>
      <c r="X278" s="234" t="s">
        <v>56</v>
      </c>
      <c r="Y278" s="234" t="s">
        <v>443</v>
      </c>
      <c r="Z278" s="280"/>
      <c r="AA278" s="280"/>
      <c r="AB278" s="280"/>
      <c r="AC278" s="280" t="s">
        <v>1794</v>
      </c>
      <c r="AD278" s="280" t="s">
        <v>1795</v>
      </c>
      <c r="AE278" s="280" t="s">
        <v>1796</v>
      </c>
      <c r="AF278" s="280" t="s">
        <v>1815</v>
      </c>
      <c r="AG278" s="280" t="s">
        <v>1788</v>
      </c>
      <c r="AH278" s="280"/>
      <c r="AI278" s="280"/>
      <c r="AJ278" s="280"/>
      <c r="AK278" s="234">
        <v>266</v>
      </c>
      <c r="AL278" s="234" t="s">
        <v>480</v>
      </c>
      <c r="AM278" s="234">
        <v>0.1</v>
      </c>
      <c r="AN278" s="234"/>
      <c r="AO278" s="234">
        <v>0</v>
      </c>
      <c r="AP278" s="234">
        <v>0</v>
      </c>
      <c r="AQ278" s="234"/>
      <c r="AR278" s="234" t="s">
        <v>447</v>
      </c>
      <c r="AS278" s="234">
        <v>7</v>
      </c>
      <c r="AT278" s="234">
        <v>75.3040931491295</v>
      </c>
      <c r="AU278" s="234" t="s">
        <v>448</v>
      </c>
      <c r="AV278" s="234">
        <v>1.23920911465851</v>
      </c>
      <c r="AW278" s="234">
        <v>28.496443021671698</v>
      </c>
      <c r="AX278" s="234">
        <v>67.644591103103807</v>
      </c>
      <c r="AY278" s="234" t="b">
        <v>1</v>
      </c>
      <c r="AZ278" s="234">
        <v>44558.563206018516</v>
      </c>
      <c r="BA278" s="234">
        <v>44378.442465277774</v>
      </c>
      <c r="BB278" s="234">
        <v>44469</v>
      </c>
    </row>
    <row r="279" spans="1:54" x14ac:dyDescent="0.25">
      <c r="A279" s="234" t="s">
        <v>1816</v>
      </c>
      <c r="B279" s="234" t="s">
        <v>456</v>
      </c>
      <c r="C279" s="235" t="s">
        <v>1817</v>
      </c>
      <c r="D279" s="235" t="s">
        <v>1816</v>
      </c>
      <c r="E279" s="234" t="s">
        <v>1784</v>
      </c>
      <c r="F279" s="234" t="s">
        <v>1818</v>
      </c>
      <c r="G279" s="234" t="s">
        <v>534</v>
      </c>
      <c r="H279" s="234" t="s">
        <v>1814</v>
      </c>
      <c r="I279" s="234" t="s">
        <v>1793</v>
      </c>
      <c r="J279" s="236"/>
      <c r="K279" s="129">
        <v>0.03</v>
      </c>
      <c r="L279" s="103">
        <v>1</v>
      </c>
      <c r="M279" s="237">
        <v>7000</v>
      </c>
      <c r="N279" s="236">
        <v>11090</v>
      </c>
      <c r="O279" s="103">
        <v>6000</v>
      </c>
      <c r="P279" s="234">
        <v>6000</v>
      </c>
      <c r="Q279" s="236">
        <v>8</v>
      </c>
      <c r="R279" s="236">
        <v>40</v>
      </c>
      <c r="S279" s="238">
        <v>206</v>
      </c>
      <c r="T279" s="238">
        <v>76.5</v>
      </c>
      <c r="U279" s="103">
        <v>7</v>
      </c>
      <c r="V279" s="234" t="s">
        <v>451</v>
      </c>
      <c r="W279" s="103">
        <v>40</v>
      </c>
      <c r="X279" s="234" t="s">
        <v>56</v>
      </c>
      <c r="Y279" s="234" t="s">
        <v>443</v>
      </c>
      <c r="Z279" s="280"/>
      <c r="AA279" s="280"/>
      <c r="AB279" s="280"/>
      <c r="AC279" s="280" t="s">
        <v>1794</v>
      </c>
      <c r="AD279" s="280" t="s">
        <v>1795</v>
      </c>
      <c r="AE279" s="280" t="s">
        <v>1796</v>
      </c>
      <c r="AF279" s="280" t="s">
        <v>1815</v>
      </c>
      <c r="AG279" s="280" t="s">
        <v>1788</v>
      </c>
      <c r="AH279" s="280"/>
      <c r="AI279" s="280"/>
      <c r="AJ279" s="280"/>
      <c r="AK279" s="234">
        <v>266</v>
      </c>
      <c r="AL279" s="234" t="s">
        <v>480</v>
      </c>
      <c r="AM279" s="234">
        <v>0.1</v>
      </c>
      <c r="AN279" s="234"/>
      <c r="AO279" s="234">
        <v>0</v>
      </c>
      <c r="AP279" s="234">
        <v>0</v>
      </c>
      <c r="AQ279" s="234"/>
      <c r="AR279" s="234" t="s">
        <v>447</v>
      </c>
      <c r="AS279" s="234">
        <v>8</v>
      </c>
      <c r="AT279" s="234">
        <v>69.836539029654006</v>
      </c>
      <c r="AU279" s="234" t="s">
        <v>448</v>
      </c>
      <c r="AV279" s="234">
        <v>1.54763442067188</v>
      </c>
      <c r="AW279" s="234">
        <v>24.174015362179102</v>
      </c>
      <c r="AX279" s="234">
        <v>57.824654316553499</v>
      </c>
      <c r="AY279" s="234" t="b">
        <v>1</v>
      </c>
      <c r="AZ279" s="234">
        <v>44558.563217592593</v>
      </c>
      <c r="BA279" s="234">
        <v>44378.443877314814</v>
      </c>
      <c r="BB279" s="234">
        <v>44469</v>
      </c>
    </row>
    <row r="280" spans="1:54" x14ac:dyDescent="0.25">
      <c r="A280" s="234" t="s">
        <v>1819</v>
      </c>
      <c r="B280" s="234" t="s">
        <v>482</v>
      </c>
      <c r="C280" s="235" t="s">
        <v>1820</v>
      </c>
      <c r="D280" s="235" t="s">
        <v>1819</v>
      </c>
      <c r="E280" s="234" t="s">
        <v>1784</v>
      </c>
      <c r="F280" s="234" t="s">
        <v>1821</v>
      </c>
      <c r="G280" s="234" t="s">
        <v>472</v>
      </c>
      <c r="H280" s="234" t="s">
        <v>473</v>
      </c>
      <c r="I280" s="234" t="s">
        <v>1786</v>
      </c>
      <c r="J280" s="236"/>
      <c r="K280" s="129">
        <v>0.03</v>
      </c>
      <c r="L280" s="103">
        <v>1</v>
      </c>
      <c r="M280" s="237">
        <v>2800</v>
      </c>
      <c r="N280" s="236">
        <v>4410</v>
      </c>
      <c r="O280" s="103">
        <v>6000</v>
      </c>
      <c r="P280" s="234">
        <v>6000</v>
      </c>
      <c r="Q280" s="236">
        <v>14</v>
      </c>
      <c r="R280" s="236">
        <v>35</v>
      </c>
      <c r="S280" s="238">
        <v>100</v>
      </c>
      <c r="T280" s="238">
        <v>26</v>
      </c>
      <c r="U280" s="103">
        <v>0</v>
      </c>
      <c r="V280" s="234" t="s">
        <v>451</v>
      </c>
      <c r="W280" s="103">
        <v>50</v>
      </c>
      <c r="X280" s="234" t="s">
        <v>56</v>
      </c>
      <c r="Y280" s="234" t="s">
        <v>443</v>
      </c>
      <c r="Z280" s="280"/>
      <c r="AA280" s="280"/>
      <c r="AB280" s="280"/>
      <c r="AC280" s="280"/>
      <c r="AD280" s="280" t="s">
        <v>1822</v>
      </c>
      <c r="AE280" s="280"/>
      <c r="AF280" s="280"/>
      <c r="AG280" s="280" t="s">
        <v>1788</v>
      </c>
      <c r="AH280" s="280"/>
      <c r="AI280" s="280"/>
      <c r="AJ280" s="280"/>
      <c r="AK280" s="234">
        <v>665</v>
      </c>
      <c r="AL280" s="234" t="s">
        <v>480</v>
      </c>
      <c r="AM280" s="234">
        <v>0.1</v>
      </c>
      <c r="AN280" s="234"/>
      <c r="AO280" s="234">
        <v>0</v>
      </c>
      <c r="AP280" s="234">
        <v>0</v>
      </c>
      <c r="AQ280" s="234"/>
      <c r="AR280" s="234" t="s">
        <v>447</v>
      </c>
      <c r="AS280" s="234">
        <v>3</v>
      </c>
      <c r="AT280" s="234">
        <v>81.812875219531193</v>
      </c>
      <c r="AU280" s="234" t="s">
        <v>448</v>
      </c>
      <c r="AV280" s="234">
        <v>1.1091937156109399</v>
      </c>
      <c r="AW280" s="234">
        <v>19.320760622309098</v>
      </c>
      <c r="AX280" s="234">
        <v>69.073441792489902</v>
      </c>
      <c r="AY280" s="234" t="b">
        <v>1</v>
      </c>
      <c r="AZ280" s="234">
        <v>44558.563217592593</v>
      </c>
      <c r="BA280" s="234">
        <v>44378.445972222224</v>
      </c>
      <c r="BB280" s="234">
        <v>44469</v>
      </c>
    </row>
    <row r="281" spans="1:54" x14ac:dyDescent="0.25">
      <c r="A281" s="234" t="s">
        <v>1823</v>
      </c>
      <c r="B281" s="234" t="s">
        <v>482</v>
      </c>
      <c r="C281" s="235" t="s">
        <v>1824</v>
      </c>
      <c r="D281" s="235" t="s">
        <v>1823</v>
      </c>
      <c r="E281" s="234" t="s">
        <v>1784</v>
      </c>
      <c r="F281" s="234" t="s">
        <v>1825</v>
      </c>
      <c r="G281" s="234" t="s">
        <v>534</v>
      </c>
      <c r="H281" s="234" t="s">
        <v>473</v>
      </c>
      <c r="I281" s="234" t="s">
        <v>1786</v>
      </c>
      <c r="J281" s="236"/>
      <c r="K281" s="129">
        <v>0.03</v>
      </c>
      <c r="L281" s="103">
        <v>1</v>
      </c>
      <c r="M281" s="237">
        <v>3800</v>
      </c>
      <c r="N281" s="236">
        <v>6920</v>
      </c>
      <c r="O281" s="103">
        <v>6000</v>
      </c>
      <c r="P281" s="234">
        <v>6000</v>
      </c>
      <c r="Q281" s="236">
        <v>10</v>
      </c>
      <c r="R281" s="236">
        <v>40</v>
      </c>
      <c r="S281" s="238">
        <v>85.9</v>
      </c>
      <c r="T281" s="238">
        <v>71.5</v>
      </c>
      <c r="U281" s="103">
        <v>0</v>
      </c>
      <c r="V281" s="234" t="s">
        <v>451</v>
      </c>
      <c r="W281" s="103">
        <v>35</v>
      </c>
      <c r="X281" s="234" t="s">
        <v>56</v>
      </c>
      <c r="Y281" s="234" t="s">
        <v>443</v>
      </c>
      <c r="Z281" s="280"/>
      <c r="AA281" s="280"/>
      <c r="AB281" s="280"/>
      <c r="AC281" s="280"/>
      <c r="AD281" s="280" t="s">
        <v>1826</v>
      </c>
      <c r="AE281" s="280"/>
      <c r="AF281" s="280"/>
      <c r="AG281" s="280" t="s">
        <v>1788</v>
      </c>
      <c r="AH281" s="280"/>
      <c r="AI281" s="280"/>
      <c r="AJ281" s="280"/>
      <c r="AK281" s="234">
        <v>133</v>
      </c>
      <c r="AL281" s="234" t="s">
        <v>480</v>
      </c>
      <c r="AM281" s="234">
        <v>0.1</v>
      </c>
      <c r="AN281" s="234"/>
      <c r="AO281" s="234">
        <v>0</v>
      </c>
      <c r="AP281" s="234">
        <v>0</v>
      </c>
      <c r="AQ281" s="234"/>
      <c r="AR281" s="234" t="s">
        <v>463</v>
      </c>
      <c r="AS281" s="234">
        <v>6</v>
      </c>
      <c r="AT281" s="234">
        <v>82.324723022780603</v>
      </c>
      <c r="AU281" s="234" t="s">
        <v>448</v>
      </c>
      <c r="AV281" s="234">
        <v>1.37564171147321</v>
      </c>
      <c r="AW281" s="234">
        <v>22.769811110770899</v>
      </c>
      <c r="AX281" s="234">
        <v>72.163500066826003</v>
      </c>
      <c r="AY281" s="234" t="b">
        <v>1</v>
      </c>
      <c r="AZ281" s="234">
        <v>44558.563217592593</v>
      </c>
      <c r="BA281" s="234">
        <v>44378.447812500002</v>
      </c>
      <c r="BB281" s="234">
        <v>44469</v>
      </c>
    </row>
    <row r="282" spans="1:54" x14ac:dyDescent="0.25">
      <c r="A282" s="234" t="s">
        <v>1827</v>
      </c>
      <c r="B282" s="234" t="s">
        <v>482</v>
      </c>
      <c r="C282" s="235" t="s">
        <v>1828</v>
      </c>
      <c r="D282" s="235" t="s">
        <v>1827</v>
      </c>
      <c r="E282" s="234" t="s">
        <v>1784</v>
      </c>
      <c r="F282" s="234" t="s">
        <v>1829</v>
      </c>
      <c r="G282" s="234" t="s">
        <v>534</v>
      </c>
      <c r="H282" s="234" t="s">
        <v>473</v>
      </c>
      <c r="I282" s="234" t="s">
        <v>1786</v>
      </c>
      <c r="J282" s="236"/>
      <c r="K282" s="129">
        <v>0.03</v>
      </c>
      <c r="L282" s="103">
        <v>1</v>
      </c>
      <c r="M282" s="237">
        <v>3000</v>
      </c>
      <c r="N282" s="236">
        <v>7050</v>
      </c>
      <c r="O282" s="103">
        <v>6000</v>
      </c>
      <c r="P282" s="234">
        <v>6000</v>
      </c>
      <c r="Q282" s="236">
        <v>14</v>
      </c>
      <c r="R282" s="236">
        <v>40</v>
      </c>
      <c r="S282" s="238">
        <v>86.5</v>
      </c>
      <c r="T282" s="238">
        <v>74.5</v>
      </c>
      <c r="U282" s="103">
        <v>0</v>
      </c>
      <c r="V282" s="234" t="s">
        <v>451</v>
      </c>
      <c r="W282" s="103">
        <v>30</v>
      </c>
      <c r="X282" s="234" t="s">
        <v>56</v>
      </c>
      <c r="Y282" s="234" t="s">
        <v>443</v>
      </c>
      <c r="Z282" s="280"/>
      <c r="AA282" s="280"/>
      <c r="AB282" s="280"/>
      <c r="AC282" s="280"/>
      <c r="AD282" s="280" t="s">
        <v>1826</v>
      </c>
      <c r="AE282" s="280"/>
      <c r="AF282" s="280"/>
      <c r="AG282" s="280" t="s">
        <v>1788</v>
      </c>
      <c r="AH282" s="280"/>
      <c r="AI282" s="280"/>
      <c r="AJ282" s="280"/>
      <c r="AK282" s="234">
        <v>133</v>
      </c>
      <c r="AL282" s="234" t="s">
        <v>480</v>
      </c>
      <c r="AM282" s="234">
        <v>0.1</v>
      </c>
      <c r="AN282" s="234"/>
      <c r="AO282" s="234">
        <v>0</v>
      </c>
      <c r="AP282" s="234">
        <v>0</v>
      </c>
      <c r="AQ282" s="234"/>
      <c r="AR282" s="234" t="s">
        <v>447</v>
      </c>
      <c r="AS282" s="234">
        <v>4</v>
      </c>
      <c r="AT282" s="234">
        <v>82.367831192637396</v>
      </c>
      <c r="AU282" s="234" t="s">
        <v>448</v>
      </c>
      <c r="AV282" s="234">
        <v>0.92056582820347899</v>
      </c>
      <c r="AW282" s="234">
        <v>31.559088306644998</v>
      </c>
      <c r="AX282" s="234">
        <v>73.519172755942705</v>
      </c>
      <c r="AY282" s="234" t="b">
        <v>1</v>
      </c>
      <c r="AZ282" s="234">
        <v>44558.56322916667</v>
      </c>
      <c r="BA282" s="234">
        <v>44378.448935185188</v>
      </c>
      <c r="BB282" s="234">
        <v>44469</v>
      </c>
    </row>
    <row r="283" spans="1:54" x14ac:dyDescent="0.25">
      <c r="A283" s="234" t="s">
        <v>1830</v>
      </c>
      <c r="B283" s="234" t="s">
        <v>456</v>
      </c>
      <c r="C283" s="235" t="s">
        <v>1831</v>
      </c>
      <c r="D283" s="235" t="s">
        <v>1830</v>
      </c>
      <c r="E283" s="234" t="s">
        <v>1784</v>
      </c>
      <c r="F283" s="234" t="s">
        <v>1832</v>
      </c>
      <c r="G283" s="234" t="s">
        <v>534</v>
      </c>
      <c r="H283" s="234" t="s">
        <v>1814</v>
      </c>
      <c r="I283" s="234" t="s">
        <v>1793</v>
      </c>
      <c r="J283" s="236"/>
      <c r="K283" s="129">
        <v>0.03</v>
      </c>
      <c r="L283" s="103">
        <v>1</v>
      </c>
      <c r="M283" s="237">
        <v>2800</v>
      </c>
      <c r="N283" s="236">
        <v>4450</v>
      </c>
      <c r="O283" s="103">
        <v>320</v>
      </c>
      <c r="P283" s="234">
        <v>6000</v>
      </c>
      <c r="Q283" s="236">
        <v>12</v>
      </c>
      <c r="R283" s="236">
        <v>40</v>
      </c>
      <c r="S283" s="238">
        <v>109</v>
      </c>
      <c r="T283" s="238">
        <v>50</v>
      </c>
      <c r="U283" s="103">
        <v>6.5</v>
      </c>
      <c r="V283" s="234" t="s">
        <v>451</v>
      </c>
      <c r="W283" s="103">
        <v>50</v>
      </c>
      <c r="X283" s="234" t="s">
        <v>56</v>
      </c>
      <c r="Y283" s="234" t="s">
        <v>443</v>
      </c>
      <c r="Z283" s="280" t="s">
        <v>1833</v>
      </c>
      <c r="AA283" s="280" t="s">
        <v>498</v>
      </c>
      <c r="AB283" s="280" t="s">
        <v>1834</v>
      </c>
      <c r="AC283" s="280" t="s">
        <v>1794</v>
      </c>
      <c r="AD283" s="280" t="s">
        <v>1835</v>
      </c>
      <c r="AE283" s="280" t="s">
        <v>1796</v>
      </c>
      <c r="AF283" s="280" t="s">
        <v>1836</v>
      </c>
      <c r="AG283" s="280" t="s">
        <v>1837</v>
      </c>
      <c r="AH283" s="280"/>
      <c r="AI283" s="280"/>
      <c r="AJ283" s="280"/>
      <c r="AK283" s="234">
        <v>15</v>
      </c>
      <c r="AL283" s="234" t="s">
        <v>272</v>
      </c>
      <c r="AM283" s="234">
        <v>0.1</v>
      </c>
      <c r="AN283" s="234"/>
      <c r="AO283" s="234">
        <v>0</v>
      </c>
      <c r="AP283" s="234">
        <v>0</v>
      </c>
      <c r="AQ283" s="234"/>
      <c r="AR283" s="234" t="s">
        <v>622</v>
      </c>
      <c r="AS283" s="234">
        <v>2</v>
      </c>
      <c r="AT283" s="234">
        <v>56.679235206460199</v>
      </c>
      <c r="AU283" s="234" t="s">
        <v>448</v>
      </c>
      <c r="AV283" s="234">
        <v>2.3453821343439198</v>
      </c>
      <c r="AW283" s="234">
        <v>12.1970484325347</v>
      </c>
      <c r="AX283" s="234">
        <v>48.339290597509603</v>
      </c>
      <c r="AY283" s="234" t="b">
        <v>1</v>
      </c>
      <c r="AZ283" s="234">
        <v>44558.563796296294</v>
      </c>
      <c r="BA283" s="234">
        <v>44439.362187500003</v>
      </c>
      <c r="BB283" s="234">
        <v>44469</v>
      </c>
    </row>
    <row r="284" spans="1:54" x14ac:dyDescent="0.25">
      <c r="A284" s="234" t="s">
        <v>1838</v>
      </c>
      <c r="B284" s="234" t="s">
        <v>456</v>
      </c>
      <c r="C284" s="235" t="s">
        <v>1839</v>
      </c>
      <c r="D284" s="235" t="s">
        <v>1838</v>
      </c>
      <c r="E284" s="234" t="s">
        <v>1784</v>
      </c>
      <c r="F284" s="234" t="s">
        <v>1840</v>
      </c>
      <c r="G284" s="234" t="s">
        <v>534</v>
      </c>
      <c r="H284" s="234" t="s">
        <v>473</v>
      </c>
      <c r="I284" s="234" t="s">
        <v>1786</v>
      </c>
      <c r="J284" s="236"/>
      <c r="K284" s="129">
        <v>0.03</v>
      </c>
      <c r="L284" s="103">
        <v>1</v>
      </c>
      <c r="M284" s="237">
        <v>8500</v>
      </c>
      <c r="N284" s="236">
        <v>10535</v>
      </c>
      <c r="O284" s="103">
        <v>1440</v>
      </c>
      <c r="P284" s="234">
        <v>6000</v>
      </c>
      <c r="Q284" s="236">
        <v>5</v>
      </c>
      <c r="R284" s="236">
        <v>40</v>
      </c>
      <c r="S284" s="238">
        <v>140</v>
      </c>
      <c r="T284" s="238">
        <v>85</v>
      </c>
      <c r="U284" s="103">
        <v>7</v>
      </c>
      <c r="V284" s="234" t="s">
        <v>451</v>
      </c>
      <c r="W284" s="103">
        <v>30</v>
      </c>
      <c r="X284" s="234" t="s">
        <v>56</v>
      </c>
      <c r="Y284" s="234" t="s">
        <v>443</v>
      </c>
      <c r="Z284" s="280" t="s">
        <v>1841</v>
      </c>
      <c r="AA284" s="280" t="s">
        <v>498</v>
      </c>
      <c r="AB284" s="280" t="s">
        <v>1834</v>
      </c>
      <c r="AC284" s="280"/>
      <c r="AD284" s="280" t="s">
        <v>1842</v>
      </c>
      <c r="AE284" s="280"/>
      <c r="AF284" s="280" t="s">
        <v>1843</v>
      </c>
      <c r="AG284" s="280" t="s">
        <v>1837</v>
      </c>
      <c r="AH284" s="280"/>
      <c r="AI284" s="280"/>
      <c r="AJ284" s="280"/>
      <c r="AK284" s="234">
        <v>15</v>
      </c>
      <c r="AL284" s="234" t="s">
        <v>272</v>
      </c>
      <c r="AM284" s="234">
        <v>0.1</v>
      </c>
      <c r="AN284" s="234"/>
      <c r="AO284" s="234">
        <v>0</v>
      </c>
      <c r="AP284" s="234">
        <v>0</v>
      </c>
      <c r="AQ284" s="234"/>
      <c r="AR284" s="234" t="s">
        <v>622</v>
      </c>
      <c r="AS284" s="234">
        <v>8</v>
      </c>
      <c r="AT284" s="234">
        <v>69.759742700478</v>
      </c>
      <c r="AU284" s="234" t="s">
        <v>448</v>
      </c>
      <c r="AV284" s="234">
        <v>1.934983603961</v>
      </c>
      <c r="AW284" s="234">
        <v>14.8970315156618</v>
      </c>
      <c r="AX284" s="234">
        <v>68.663518172327699</v>
      </c>
      <c r="AY284" s="234" t="b">
        <v>1</v>
      </c>
      <c r="AZ284" s="234">
        <v>44558.563796296294</v>
      </c>
      <c r="BA284" s="234">
        <v>44439.363240740742</v>
      </c>
      <c r="BB284" s="234">
        <v>44469</v>
      </c>
    </row>
    <row r="285" spans="1:54" x14ac:dyDescent="0.25">
      <c r="A285" s="234" t="s">
        <v>1844</v>
      </c>
      <c r="B285" s="234" t="s">
        <v>456</v>
      </c>
      <c r="C285" s="235" t="s">
        <v>1845</v>
      </c>
      <c r="D285" s="235" t="s">
        <v>1844</v>
      </c>
      <c r="E285" s="234" t="s">
        <v>1784</v>
      </c>
      <c r="F285" s="234" t="s">
        <v>1846</v>
      </c>
      <c r="G285" s="234" t="s">
        <v>472</v>
      </c>
      <c r="H285" s="234" t="s">
        <v>473</v>
      </c>
      <c r="I285" s="234" t="s">
        <v>1786</v>
      </c>
      <c r="J285" s="236"/>
      <c r="K285" s="129">
        <v>0.03</v>
      </c>
      <c r="L285" s="103">
        <v>1</v>
      </c>
      <c r="M285" s="237">
        <v>2200</v>
      </c>
      <c r="N285" s="236">
        <v>3326</v>
      </c>
      <c r="O285" s="103">
        <v>1340</v>
      </c>
      <c r="P285" s="234">
        <v>6000</v>
      </c>
      <c r="Q285" s="236">
        <v>12</v>
      </c>
      <c r="R285" s="236">
        <v>35</v>
      </c>
      <c r="S285" s="238">
        <v>70</v>
      </c>
      <c r="T285" s="238">
        <v>22</v>
      </c>
      <c r="U285" s="103">
        <v>5</v>
      </c>
      <c r="V285" s="234" t="s">
        <v>451</v>
      </c>
      <c r="W285" s="103">
        <v>60</v>
      </c>
      <c r="X285" s="234" t="s">
        <v>56</v>
      </c>
      <c r="Y285" s="234" t="s">
        <v>443</v>
      </c>
      <c r="Z285" s="280" t="s">
        <v>1841</v>
      </c>
      <c r="AA285" s="280" t="s">
        <v>498</v>
      </c>
      <c r="AB285" s="280" t="s">
        <v>1834</v>
      </c>
      <c r="AC285" s="280"/>
      <c r="AD285" s="280" t="s">
        <v>1847</v>
      </c>
      <c r="AE285" s="280"/>
      <c r="AF285" s="280" t="s">
        <v>1848</v>
      </c>
      <c r="AG285" s="280" t="s">
        <v>1837</v>
      </c>
      <c r="AH285" s="280"/>
      <c r="AI285" s="280"/>
      <c r="AJ285" s="280"/>
      <c r="AK285" s="234">
        <v>15</v>
      </c>
      <c r="AL285" s="234" t="s">
        <v>272</v>
      </c>
      <c r="AM285" s="234">
        <v>0.1</v>
      </c>
      <c r="AN285" s="234"/>
      <c r="AO285" s="234">
        <v>0</v>
      </c>
      <c r="AP285" s="234">
        <v>0</v>
      </c>
      <c r="AQ285" s="234"/>
      <c r="AR285" s="234" t="s">
        <v>622</v>
      </c>
      <c r="AS285" s="234">
        <v>2</v>
      </c>
      <c r="AT285" s="234">
        <v>80.440569818564896</v>
      </c>
      <c r="AU285" s="234" t="s">
        <v>448</v>
      </c>
      <c r="AV285" s="234">
        <v>1.43918094072259</v>
      </c>
      <c r="AW285" s="234">
        <v>12.7534376371802</v>
      </c>
      <c r="AX285" s="234">
        <v>75.016577110798806</v>
      </c>
      <c r="AY285" s="234" t="b">
        <v>1</v>
      </c>
      <c r="AZ285" s="234">
        <v>44558.563796296294</v>
      </c>
      <c r="BA285" s="234">
        <v>44439.365185185183</v>
      </c>
      <c r="BB285" s="234">
        <v>44469</v>
      </c>
    </row>
    <row r="286" spans="1:54" x14ac:dyDescent="0.25">
      <c r="A286" s="234" t="s">
        <v>1849</v>
      </c>
      <c r="B286" s="234" t="s">
        <v>456</v>
      </c>
      <c r="C286" s="235" t="s">
        <v>1850</v>
      </c>
      <c r="D286" s="235" t="s">
        <v>1849</v>
      </c>
      <c r="E286" s="234" t="s">
        <v>1784</v>
      </c>
      <c r="F286" s="234" t="s">
        <v>1851</v>
      </c>
      <c r="G286" s="234" t="s">
        <v>472</v>
      </c>
      <c r="H286" s="234" t="s">
        <v>473</v>
      </c>
      <c r="I286" s="234" t="s">
        <v>1786</v>
      </c>
      <c r="J286" s="236"/>
      <c r="K286" s="129">
        <v>0.03</v>
      </c>
      <c r="L286" s="103">
        <v>1</v>
      </c>
      <c r="M286" s="237">
        <v>2200</v>
      </c>
      <c r="N286" s="236">
        <v>3051</v>
      </c>
      <c r="O286" s="103">
        <v>320</v>
      </c>
      <c r="P286" s="234">
        <v>6000</v>
      </c>
      <c r="Q286" s="236">
        <v>14</v>
      </c>
      <c r="R286" s="236">
        <v>35</v>
      </c>
      <c r="S286" s="238">
        <v>83</v>
      </c>
      <c r="T286" s="238">
        <v>27</v>
      </c>
      <c r="U286" s="103">
        <v>5</v>
      </c>
      <c r="V286" s="234" t="s">
        <v>451</v>
      </c>
      <c r="W286" s="103">
        <v>60</v>
      </c>
      <c r="X286" s="234" t="s">
        <v>56</v>
      </c>
      <c r="Y286" s="234" t="s">
        <v>443</v>
      </c>
      <c r="Z286" s="280" t="s">
        <v>1841</v>
      </c>
      <c r="AA286" s="280" t="s">
        <v>498</v>
      </c>
      <c r="AB286" s="280" t="s">
        <v>1852</v>
      </c>
      <c r="AC286" s="280"/>
      <c r="AD286" s="280" t="s">
        <v>1853</v>
      </c>
      <c r="AE286" s="280"/>
      <c r="AF286" s="280" t="s">
        <v>1848</v>
      </c>
      <c r="AG286" s="280" t="s">
        <v>1837</v>
      </c>
      <c r="AH286" s="280"/>
      <c r="AI286" s="280"/>
      <c r="AJ286" s="280"/>
      <c r="AK286" s="234">
        <v>15</v>
      </c>
      <c r="AL286" s="234" t="s">
        <v>272</v>
      </c>
      <c r="AM286" s="234">
        <v>0.1</v>
      </c>
      <c r="AN286" s="234"/>
      <c r="AO286" s="234">
        <v>0</v>
      </c>
      <c r="AP286" s="234">
        <v>0</v>
      </c>
      <c r="AQ286" s="234"/>
      <c r="AR286" s="234" t="s">
        <v>622</v>
      </c>
      <c r="AS286" s="234">
        <v>3</v>
      </c>
      <c r="AT286" s="234">
        <v>80.674924264096703</v>
      </c>
      <c r="AU286" s="234" t="s">
        <v>448</v>
      </c>
      <c r="AV286" s="234">
        <v>1.3000413469880501</v>
      </c>
      <c r="AW286" s="234">
        <v>13.6571033321723</v>
      </c>
      <c r="AX286" s="234">
        <v>80.283074631956794</v>
      </c>
      <c r="AY286" s="234" t="b">
        <v>1</v>
      </c>
      <c r="AZ286" s="234">
        <v>44558.563807870371</v>
      </c>
      <c r="BA286" s="234">
        <v>44439.365937499999</v>
      </c>
      <c r="BB286" s="234">
        <v>44469</v>
      </c>
    </row>
    <row r="287" spans="1:54" x14ac:dyDescent="0.25">
      <c r="A287" s="234" t="s">
        <v>1854</v>
      </c>
      <c r="B287" s="234" t="s">
        <v>456</v>
      </c>
      <c r="C287" s="235" t="s">
        <v>1855</v>
      </c>
      <c r="D287" s="235" t="s">
        <v>1854</v>
      </c>
      <c r="E287" s="234" t="s">
        <v>1784</v>
      </c>
      <c r="F287" s="234" t="s">
        <v>1856</v>
      </c>
      <c r="G287" s="234" t="s">
        <v>534</v>
      </c>
      <c r="H287" s="234" t="s">
        <v>473</v>
      </c>
      <c r="I287" s="234" t="s">
        <v>1786</v>
      </c>
      <c r="J287" s="236"/>
      <c r="K287" s="129">
        <v>0.02</v>
      </c>
      <c r="L287" s="103">
        <v>1</v>
      </c>
      <c r="M287" s="237">
        <v>2400</v>
      </c>
      <c r="N287" s="236">
        <v>6834</v>
      </c>
      <c r="O287" s="103">
        <v>750</v>
      </c>
      <c r="P287" s="234">
        <v>5500</v>
      </c>
      <c r="Q287" s="236">
        <v>12</v>
      </c>
      <c r="R287" s="236">
        <v>40</v>
      </c>
      <c r="S287" s="238">
        <v>87.5</v>
      </c>
      <c r="T287" s="238">
        <v>85.2</v>
      </c>
      <c r="U287" s="103">
        <v>7</v>
      </c>
      <c r="V287" s="234" t="s">
        <v>451</v>
      </c>
      <c r="W287" s="103">
        <v>40</v>
      </c>
      <c r="X287" s="234" t="s">
        <v>56</v>
      </c>
      <c r="Y287" s="234" t="s">
        <v>443</v>
      </c>
      <c r="Z287" s="280" t="s">
        <v>1841</v>
      </c>
      <c r="AA287" s="280" t="s">
        <v>498</v>
      </c>
      <c r="AB287" s="280" t="s">
        <v>1834</v>
      </c>
      <c r="AC287" s="280"/>
      <c r="AD287" s="280" t="s">
        <v>1857</v>
      </c>
      <c r="AE287" s="280"/>
      <c r="AF287" s="280" t="s">
        <v>1858</v>
      </c>
      <c r="AG287" s="280" t="s">
        <v>1837</v>
      </c>
      <c r="AH287" s="280"/>
      <c r="AI287" s="280"/>
      <c r="AJ287" s="280"/>
      <c r="AK287" s="234">
        <v>15</v>
      </c>
      <c r="AL287" s="234" t="s">
        <v>272</v>
      </c>
      <c r="AM287" s="234">
        <v>0.1</v>
      </c>
      <c r="AN287" s="234"/>
      <c r="AO287" s="234">
        <v>0</v>
      </c>
      <c r="AP287" s="234">
        <v>0</v>
      </c>
      <c r="AQ287" s="234"/>
      <c r="AR287" s="234" t="s">
        <v>622</v>
      </c>
      <c r="AS287" s="234">
        <v>3</v>
      </c>
      <c r="AT287" s="234">
        <v>72.864000743736597</v>
      </c>
      <c r="AU287" s="234" t="s">
        <v>448</v>
      </c>
      <c r="AV287" s="234">
        <v>1.3100043221678801</v>
      </c>
      <c r="AW287" s="234">
        <v>23.8403005171408</v>
      </c>
      <c r="AX287" s="234">
        <v>65.327781238241599</v>
      </c>
      <c r="AY287" s="234" t="b">
        <v>1</v>
      </c>
      <c r="AZ287" s="234">
        <v>44558.563807870371</v>
      </c>
      <c r="BA287" s="234">
        <v>44439.366840277777</v>
      </c>
      <c r="BB287" s="234">
        <v>44469</v>
      </c>
    </row>
    <row r="288" spans="1:54" x14ac:dyDescent="0.25">
      <c r="A288" s="234" t="s">
        <v>1859</v>
      </c>
      <c r="B288" s="234" t="s">
        <v>456</v>
      </c>
      <c r="C288" s="235" t="s">
        <v>1860</v>
      </c>
      <c r="D288" s="235" t="s">
        <v>1859</v>
      </c>
      <c r="E288" s="234" t="s">
        <v>1784</v>
      </c>
      <c r="F288" s="234" t="s">
        <v>1861</v>
      </c>
      <c r="G288" s="234" t="s">
        <v>534</v>
      </c>
      <c r="H288" s="234" t="s">
        <v>1814</v>
      </c>
      <c r="I288" s="234" t="s">
        <v>1793</v>
      </c>
      <c r="J288" s="236"/>
      <c r="K288" s="129">
        <v>0.03</v>
      </c>
      <c r="L288" s="103">
        <v>1</v>
      </c>
      <c r="M288" s="237">
        <v>9700</v>
      </c>
      <c r="N288" s="236">
        <v>11016</v>
      </c>
      <c r="O288" s="103">
        <v>1830</v>
      </c>
      <c r="P288" s="234">
        <v>6000</v>
      </c>
      <c r="Q288" s="236">
        <v>4</v>
      </c>
      <c r="R288" s="236">
        <v>40</v>
      </c>
      <c r="S288" s="238">
        <v>189</v>
      </c>
      <c r="T288" s="238">
        <v>85.6</v>
      </c>
      <c r="U288" s="103">
        <v>7.5</v>
      </c>
      <c r="V288" s="234" t="s">
        <v>451</v>
      </c>
      <c r="W288" s="103">
        <v>45</v>
      </c>
      <c r="X288" s="234" t="s">
        <v>56</v>
      </c>
      <c r="Y288" s="234" t="s">
        <v>443</v>
      </c>
      <c r="Z288" s="280" t="s">
        <v>1862</v>
      </c>
      <c r="AA288" s="280" t="s">
        <v>498</v>
      </c>
      <c r="AB288" s="280" t="s">
        <v>1834</v>
      </c>
      <c r="AC288" s="280" t="s">
        <v>1794</v>
      </c>
      <c r="AD288" s="280" t="s">
        <v>1863</v>
      </c>
      <c r="AE288" s="280" t="s">
        <v>1796</v>
      </c>
      <c r="AF288" s="280" t="s">
        <v>1858</v>
      </c>
      <c r="AG288" s="280" t="s">
        <v>1837</v>
      </c>
      <c r="AH288" s="280"/>
      <c r="AI288" s="280"/>
      <c r="AJ288" s="280"/>
      <c r="AK288" s="234">
        <v>15</v>
      </c>
      <c r="AL288" s="234" t="s">
        <v>272</v>
      </c>
      <c r="AM288" s="234">
        <v>0.1</v>
      </c>
      <c r="AN288" s="234"/>
      <c r="AO288" s="234">
        <v>0</v>
      </c>
      <c r="AP288" s="234">
        <v>0</v>
      </c>
      <c r="AQ288" s="234"/>
      <c r="AR288" s="234" t="s">
        <v>622</v>
      </c>
      <c r="AS288" s="234">
        <v>7</v>
      </c>
      <c r="AT288" s="234">
        <v>66.922713563431401</v>
      </c>
      <c r="AU288" s="234" t="s">
        <v>448</v>
      </c>
      <c r="AV288" s="234">
        <v>2.3513764512666602</v>
      </c>
      <c r="AW288" s="234">
        <v>12.100866586754201</v>
      </c>
      <c r="AX288" s="234">
        <v>57.438809012728001</v>
      </c>
      <c r="AY288" s="234" t="b">
        <v>1</v>
      </c>
      <c r="AZ288" s="234">
        <v>44558.563807870371</v>
      </c>
      <c r="BA288" s="234">
        <v>44439.371574074074</v>
      </c>
      <c r="BB288" s="234">
        <v>44469</v>
      </c>
    </row>
    <row r="289" spans="1:54" x14ac:dyDescent="0.25">
      <c r="A289" s="234" t="s">
        <v>1864</v>
      </c>
      <c r="B289" s="234" t="s">
        <v>456</v>
      </c>
      <c r="C289" s="235" t="s">
        <v>1865</v>
      </c>
      <c r="D289" s="235" t="s">
        <v>1864</v>
      </c>
      <c r="E289" s="234" t="s">
        <v>1784</v>
      </c>
      <c r="F289" s="234" t="s">
        <v>1866</v>
      </c>
      <c r="G289" s="234" t="s">
        <v>534</v>
      </c>
      <c r="H289" s="234" t="s">
        <v>473</v>
      </c>
      <c r="I289" s="234" t="s">
        <v>1786</v>
      </c>
      <c r="J289" s="236"/>
      <c r="K289" s="129">
        <v>0.03</v>
      </c>
      <c r="L289" s="103">
        <v>1</v>
      </c>
      <c r="M289" s="237">
        <v>3800</v>
      </c>
      <c r="N289" s="236">
        <v>6575</v>
      </c>
      <c r="O289" s="103">
        <v>1340</v>
      </c>
      <c r="P289" s="234">
        <v>6000</v>
      </c>
      <c r="Q289" s="236">
        <v>7</v>
      </c>
      <c r="R289" s="236">
        <v>40</v>
      </c>
      <c r="S289" s="238">
        <v>85.6</v>
      </c>
      <c r="T289" s="238">
        <v>64.5</v>
      </c>
      <c r="U289" s="103">
        <v>7</v>
      </c>
      <c r="V289" s="234" t="s">
        <v>451</v>
      </c>
      <c r="W289" s="103">
        <v>40</v>
      </c>
      <c r="X289" s="234" t="s">
        <v>56</v>
      </c>
      <c r="Y289" s="234" t="s">
        <v>443</v>
      </c>
      <c r="Z289" s="280" t="s">
        <v>1841</v>
      </c>
      <c r="AA289" s="280" t="s">
        <v>498</v>
      </c>
      <c r="AB289" s="280" t="s">
        <v>1834</v>
      </c>
      <c r="AC289" s="280"/>
      <c r="AD289" s="280" t="s">
        <v>1867</v>
      </c>
      <c r="AE289" s="280"/>
      <c r="AF289" s="280" t="s">
        <v>1858</v>
      </c>
      <c r="AG289" s="280" t="s">
        <v>1837</v>
      </c>
      <c r="AH289" s="280"/>
      <c r="AI289" s="280"/>
      <c r="AJ289" s="280"/>
      <c r="AK289" s="234">
        <v>15</v>
      </c>
      <c r="AL289" s="234" t="s">
        <v>272</v>
      </c>
      <c r="AM289" s="234">
        <v>0.1</v>
      </c>
      <c r="AN289" s="234"/>
      <c r="AO289" s="234">
        <v>0</v>
      </c>
      <c r="AP289" s="234">
        <v>0</v>
      </c>
      <c r="AQ289" s="234"/>
      <c r="AR289" s="234" t="s">
        <v>622</v>
      </c>
      <c r="AS289" s="234">
        <v>5</v>
      </c>
      <c r="AT289" s="234">
        <v>75.465451761725802</v>
      </c>
      <c r="AU289" s="234" t="s">
        <v>448</v>
      </c>
      <c r="AV289" s="234">
        <v>1.6859620661061201</v>
      </c>
      <c r="AW289" s="234">
        <v>14.240100288703299</v>
      </c>
      <c r="AX289" s="234">
        <v>68.565753314939499</v>
      </c>
      <c r="AY289" s="234" t="b">
        <v>1</v>
      </c>
      <c r="AZ289" s="234">
        <v>44558.563819444447</v>
      </c>
      <c r="BA289" s="234">
        <v>44439.373032407406</v>
      </c>
      <c r="BB289" s="234">
        <v>44469</v>
      </c>
    </row>
    <row r="290" spans="1:54" x14ac:dyDescent="0.25">
      <c r="A290" s="234" t="s">
        <v>1868</v>
      </c>
      <c r="B290" s="234" t="s">
        <v>482</v>
      </c>
      <c r="C290" s="235" t="s">
        <v>1868</v>
      </c>
      <c r="D290" s="235" t="s">
        <v>1868</v>
      </c>
      <c r="E290" s="234" t="s">
        <v>1869</v>
      </c>
      <c r="F290" s="234" t="s">
        <v>1870</v>
      </c>
      <c r="G290" s="234" t="s">
        <v>440</v>
      </c>
      <c r="H290" s="234"/>
      <c r="I290" s="234" t="s">
        <v>752</v>
      </c>
      <c r="J290" s="236"/>
      <c r="K290" s="129">
        <v>0.03</v>
      </c>
      <c r="L290" s="103">
        <v>1</v>
      </c>
      <c r="M290" s="237">
        <v>23000</v>
      </c>
      <c r="N290" s="236">
        <v>20560</v>
      </c>
      <c r="O290" s="103">
        <v>10846</v>
      </c>
      <c r="P290" s="234">
        <v>10846</v>
      </c>
      <c r="Q290" s="236">
        <v>2.5</v>
      </c>
      <c r="R290" s="236">
        <v>100</v>
      </c>
      <c r="S290" s="238">
        <v>584.65</v>
      </c>
      <c r="T290" s="238">
        <v>109.47</v>
      </c>
      <c r="U290" s="103">
        <v>5</v>
      </c>
      <c r="V290" s="234" t="s">
        <v>547</v>
      </c>
      <c r="W290" s="103">
        <v>80</v>
      </c>
      <c r="X290" s="234" t="s">
        <v>56</v>
      </c>
      <c r="Y290" s="234" t="s">
        <v>443</v>
      </c>
      <c r="Z290" s="280" t="s">
        <v>1871</v>
      </c>
      <c r="AA290" s="280" t="s">
        <v>1872</v>
      </c>
      <c r="AB290" s="280"/>
      <c r="AC290" s="280"/>
      <c r="AD290" s="280"/>
      <c r="AE290" s="280"/>
      <c r="AF290" s="280"/>
      <c r="AG290" s="280"/>
      <c r="AH290" s="280"/>
      <c r="AI290" s="280"/>
      <c r="AJ290" s="280"/>
      <c r="AK290" s="234">
        <v>3</v>
      </c>
      <c r="AL290" s="234" t="s">
        <v>272</v>
      </c>
      <c r="AM290" s="234">
        <v>0.1</v>
      </c>
      <c r="AN290" s="234"/>
      <c r="AO290" s="234">
        <v>0</v>
      </c>
      <c r="AP290" s="234">
        <v>0.13453291249046601</v>
      </c>
      <c r="AQ290" s="234"/>
      <c r="AR290" s="234" t="s">
        <v>447</v>
      </c>
      <c r="AS290" s="234">
        <v>10</v>
      </c>
      <c r="AT290" s="234">
        <v>80.2</v>
      </c>
      <c r="AU290" s="234" t="s">
        <v>552</v>
      </c>
      <c r="AV290" s="234">
        <v>1.37</v>
      </c>
      <c r="AW290" s="234"/>
      <c r="AX290" s="234"/>
      <c r="AY290" s="234" t="b">
        <v>0</v>
      </c>
      <c r="AZ290" s="234">
        <v>44558.563206018516</v>
      </c>
      <c r="BA290" s="234">
        <v>44361.392187500001</v>
      </c>
      <c r="BB290" s="234">
        <v>44435</v>
      </c>
    </row>
    <row r="291" spans="1:54" x14ac:dyDescent="0.25">
      <c r="A291" s="234" t="s">
        <v>1873</v>
      </c>
      <c r="B291" s="234" t="s">
        <v>482</v>
      </c>
      <c r="C291" s="235" t="s">
        <v>1873</v>
      </c>
      <c r="D291" s="235" t="s">
        <v>1873</v>
      </c>
      <c r="E291" s="234" t="s">
        <v>1869</v>
      </c>
      <c r="F291" s="234" t="s">
        <v>1874</v>
      </c>
      <c r="G291" s="234" t="s">
        <v>440</v>
      </c>
      <c r="H291" s="234"/>
      <c r="I291" s="234" t="s">
        <v>752</v>
      </c>
      <c r="J291" s="236"/>
      <c r="K291" s="129">
        <v>0.03</v>
      </c>
      <c r="L291" s="103">
        <v>1</v>
      </c>
      <c r="M291" s="237">
        <v>23000</v>
      </c>
      <c r="N291" s="236">
        <v>18610</v>
      </c>
      <c r="O291" s="103">
        <v>10846</v>
      </c>
      <c r="P291" s="234">
        <v>10846</v>
      </c>
      <c r="Q291" s="236">
        <v>2.5</v>
      </c>
      <c r="R291" s="236">
        <v>100</v>
      </c>
      <c r="S291" s="238">
        <v>576</v>
      </c>
      <c r="T291" s="238">
        <v>50</v>
      </c>
      <c r="U291" s="103">
        <v>5</v>
      </c>
      <c r="V291" s="234" t="s">
        <v>547</v>
      </c>
      <c r="W291" s="103">
        <v>80</v>
      </c>
      <c r="X291" s="234" t="s">
        <v>56</v>
      </c>
      <c r="Y291" s="234" t="s">
        <v>443</v>
      </c>
      <c r="Z291" s="280" t="s">
        <v>1875</v>
      </c>
      <c r="AA291" s="280"/>
      <c r="AB291" s="280"/>
      <c r="AC291" s="280"/>
      <c r="AD291" s="280"/>
      <c r="AE291" s="280"/>
      <c r="AF291" s="280"/>
      <c r="AG291" s="280"/>
      <c r="AH291" s="280"/>
      <c r="AI291" s="280"/>
      <c r="AJ291" s="280"/>
      <c r="AK291" s="234">
        <v>3</v>
      </c>
      <c r="AL291" s="234" t="s">
        <v>272</v>
      </c>
      <c r="AM291" s="234">
        <v>0.1</v>
      </c>
      <c r="AN291" s="234"/>
      <c r="AO291" s="234">
        <v>0</v>
      </c>
      <c r="AP291" s="234">
        <v>0</v>
      </c>
      <c r="AQ291" s="234"/>
      <c r="AR291" s="234" t="s">
        <v>447</v>
      </c>
      <c r="AS291" s="234">
        <v>12</v>
      </c>
      <c r="AT291" s="234">
        <v>79.599999999999994</v>
      </c>
      <c r="AU291" s="234" t="s">
        <v>552</v>
      </c>
      <c r="AV291" s="234">
        <v>1.45</v>
      </c>
      <c r="AW291" s="234"/>
      <c r="AX291" s="234"/>
      <c r="AY291" s="234" t="b">
        <v>0</v>
      </c>
      <c r="AZ291" s="234">
        <v>44558.563206018516</v>
      </c>
      <c r="BA291" s="234">
        <v>44361.395601851851</v>
      </c>
      <c r="BB291" s="234">
        <v>44435</v>
      </c>
    </row>
    <row r="292" spans="1:54" x14ac:dyDescent="0.25">
      <c r="A292" s="234" t="s">
        <v>1876</v>
      </c>
      <c r="B292" s="234" t="s">
        <v>482</v>
      </c>
      <c r="C292" s="235" t="s">
        <v>1876</v>
      </c>
      <c r="D292" s="235" t="s">
        <v>1876</v>
      </c>
      <c r="E292" s="234" t="s">
        <v>1869</v>
      </c>
      <c r="F292" s="234" t="s">
        <v>1877</v>
      </c>
      <c r="G292" s="234" t="s">
        <v>440</v>
      </c>
      <c r="H292" s="234"/>
      <c r="I292" s="234" t="s">
        <v>752</v>
      </c>
      <c r="J292" s="236"/>
      <c r="K292" s="129">
        <v>0.03</v>
      </c>
      <c r="L292" s="103">
        <v>1</v>
      </c>
      <c r="M292" s="237">
        <v>23000</v>
      </c>
      <c r="N292" s="236">
        <v>16070</v>
      </c>
      <c r="O292" s="103">
        <v>10846</v>
      </c>
      <c r="P292" s="234">
        <v>10846</v>
      </c>
      <c r="Q292" s="236">
        <v>2.5</v>
      </c>
      <c r="R292" s="236">
        <v>100</v>
      </c>
      <c r="S292" s="238">
        <v>494.7</v>
      </c>
      <c r="T292" s="238">
        <v>50</v>
      </c>
      <c r="U292" s="103">
        <v>5</v>
      </c>
      <c r="V292" s="234" t="s">
        <v>547</v>
      </c>
      <c r="W292" s="103">
        <v>80</v>
      </c>
      <c r="X292" s="234" t="s">
        <v>56</v>
      </c>
      <c r="Y292" s="234" t="s">
        <v>443</v>
      </c>
      <c r="Z292" s="280" t="s">
        <v>1875</v>
      </c>
      <c r="AA292" s="280"/>
      <c r="AB292" s="280"/>
      <c r="AC292" s="280"/>
      <c r="AD292" s="280"/>
      <c r="AE292" s="280"/>
      <c r="AF292" s="280"/>
      <c r="AG292" s="280"/>
      <c r="AH292" s="280"/>
      <c r="AI292" s="280"/>
      <c r="AJ292" s="280"/>
      <c r="AK292" s="234">
        <v>3</v>
      </c>
      <c r="AL292" s="234" t="s">
        <v>272</v>
      </c>
      <c r="AM292" s="234">
        <v>0.1</v>
      </c>
      <c r="AN292" s="234"/>
      <c r="AO292" s="234">
        <v>0</v>
      </c>
      <c r="AP292" s="234">
        <v>0</v>
      </c>
      <c r="AQ292" s="234"/>
      <c r="AR292" s="234" t="s">
        <v>447</v>
      </c>
      <c r="AS292" s="234">
        <v>11</v>
      </c>
      <c r="AT292" s="234">
        <v>78.900000000000006</v>
      </c>
      <c r="AU292" s="234" t="s">
        <v>552</v>
      </c>
      <c r="AV292" s="234">
        <v>1.61</v>
      </c>
      <c r="AW292" s="234"/>
      <c r="AX292" s="234"/>
      <c r="AY292" s="234" t="b">
        <v>0</v>
      </c>
      <c r="AZ292" s="234">
        <v>44558.563206018516</v>
      </c>
      <c r="BA292" s="234">
        <v>44361.39806712963</v>
      </c>
      <c r="BB292" s="234">
        <v>44435</v>
      </c>
    </row>
    <row r="293" spans="1:54" x14ac:dyDescent="0.25">
      <c r="A293" s="234" t="s">
        <v>1878</v>
      </c>
      <c r="B293" s="234" t="s">
        <v>482</v>
      </c>
      <c r="C293" s="235" t="s">
        <v>1878</v>
      </c>
      <c r="D293" s="235" t="s">
        <v>1878</v>
      </c>
      <c r="E293" s="234" t="s">
        <v>1869</v>
      </c>
      <c r="F293" s="234" t="s">
        <v>1879</v>
      </c>
      <c r="G293" s="234" t="s">
        <v>440</v>
      </c>
      <c r="H293" s="234"/>
      <c r="I293" s="234" t="s">
        <v>752</v>
      </c>
      <c r="J293" s="236"/>
      <c r="K293" s="129">
        <v>0.03</v>
      </c>
      <c r="L293" s="103">
        <v>1</v>
      </c>
      <c r="M293" s="237">
        <v>15000</v>
      </c>
      <c r="N293" s="236">
        <v>11120</v>
      </c>
      <c r="O293" s="103">
        <v>10846</v>
      </c>
      <c r="P293" s="234">
        <v>10846</v>
      </c>
      <c r="Q293" s="236">
        <v>2.5</v>
      </c>
      <c r="R293" s="236">
        <v>100</v>
      </c>
      <c r="S293" s="238">
        <v>371</v>
      </c>
      <c r="T293" s="238">
        <v>50</v>
      </c>
      <c r="U293" s="103">
        <v>5</v>
      </c>
      <c r="V293" s="234" t="s">
        <v>547</v>
      </c>
      <c r="W293" s="103">
        <v>80</v>
      </c>
      <c r="X293" s="234" t="s">
        <v>56</v>
      </c>
      <c r="Y293" s="234" t="s">
        <v>443</v>
      </c>
      <c r="Z293" s="280" t="s">
        <v>1875</v>
      </c>
      <c r="AA293" s="280"/>
      <c r="AB293" s="280"/>
      <c r="AC293" s="280"/>
      <c r="AD293" s="280"/>
      <c r="AE293" s="280"/>
      <c r="AF293" s="280"/>
      <c r="AG293" s="280"/>
      <c r="AH293" s="280"/>
      <c r="AI293" s="280"/>
      <c r="AJ293" s="280"/>
      <c r="AK293" s="234">
        <v>3</v>
      </c>
      <c r="AL293" s="234" t="s">
        <v>272</v>
      </c>
      <c r="AM293" s="234">
        <v>0.1</v>
      </c>
      <c r="AN293" s="234"/>
      <c r="AO293" s="234">
        <v>0</v>
      </c>
      <c r="AP293" s="234">
        <v>0</v>
      </c>
      <c r="AQ293" s="234"/>
      <c r="AR293" s="234" t="s">
        <v>447</v>
      </c>
      <c r="AS293" s="234">
        <v>9</v>
      </c>
      <c r="AT293" s="234"/>
      <c r="AU293" s="234" t="s">
        <v>552</v>
      </c>
      <c r="AV293" s="234">
        <v>1.99</v>
      </c>
      <c r="AW293" s="234"/>
      <c r="AX293" s="234"/>
      <c r="AY293" s="234" t="b">
        <v>0</v>
      </c>
      <c r="AZ293" s="234">
        <v>44558.563217592593</v>
      </c>
      <c r="BA293" s="234">
        <v>44361.399074074077</v>
      </c>
      <c r="BB293" s="234">
        <v>44435</v>
      </c>
    </row>
    <row r="294" spans="1:54" x14ac:dyDescent="0.25">
      <c r="A294" s="234" t="s">
        <v>1880</v>
      </c>
      <c r="B294" s="234" t="s">
        <v>482</v>
      </c>
      <c r="C294" s="235" t="s">
        <v>1880</v>
      </c>
      <c r="D294" s="235" t="s">
        <v>1880</v>
      </c>
      <c r="E294" s="234" t="s">
        <v>1869</v>
      </c>
      <c r="F294" s="234" t="s">
        <v>1881</v>
      </c>
      <c r="G294" s="234" t="s">
        <v>440</v>
      </c>
      <c r="H294" s="234"/>
      <c r="I294" s="234" t="s">
        <v>752</v>
      </c>
      <c r="J294" s="236"/>
      <c r="K294" s="129">
        <v>0.05</v>
      </c>
      <c r="L294" s="103">
        <v>1</v>
      </c>
      <c r="M294" s="237">
        <v>23000</v>
      </c>
      <c r="N294" s="236">
        <v>23890</v>
      </c>
      <c r="O294" s="103">
        <v>10846</v>
      </c>
      <c r="P294" s="234">
        <v>10846</v>
      </c>
      <c r="Q294" s="236">
        <v>2.5</v>
      </c>
      <c r="R294" s="236">
        <v>100</v>
      </c>
      <c r="S294" s="238">
        <v>549.79999999999995</v>
      </c>
      <c r="T294" s="238">
        <v>102.35</v>
      </c>
      <c r="U294" s="103">
        <v>5</v>
      </c>
      <c r="V294" s="234" t="s">
        <v>547</v>
      </c>
      <c r="W294" s="103">
        <v>80</v>
      </c>
      <c r="X294" s="234" t="s">
        <v>56</v>
      </c>
      <c r="Y294" s="234" t="s">
        <v>443</v>
      </c>
      <c r="Z294" s="280" t="s">
        <v>1875</v>
      </c>
      <c r="AA294" s="280"/>
      <c r="AB294" s="280"/>
      <c r="AC294" s="280"/>
      <c r="AD294" s="280"/>
      <c r="AE294" s="280"/>
      <c r="AF294" s="280"/>
      <c r="AG294" s="280"/>
      <c r="AH294" s="280"/>
      <c r="AI294" s="280"/>
      <c r="AJ294" s="280"/>
      <c r="AK294" s="234">
        <v>3</v>
      </c>
      <c r="AL294" s="234" t="s">
        <v>272</v>
      </c>
      <c r="AM294" s="234">
        <v>0.1</v>
      </c>
      <c r="AN294" s="234"/>
      <c r="AO294" s="234">
        <v>0</v>
      </c>
      <c r="AP294" s="234">
        <v>0.115780522427961</v>
      </c>
      <c r="AQ294" s="234"/>
      <c r="AR294" s="234" t="s">
        <v>447</v>
      </c>
      <c r="AS294" s="234">
        <v>9</v>
      </c>
      <c r="AT294" s="234">
        <v>74.099999999999994</v>
      </c>
      <c r="AU294" s="234" t="s">
        <v>552</v>
      </c>
      <c r="AV294" s="234">
        <v>1.39</v>
      </c>
      <c r="AW294" s="234"/>
      <c r="AX294" s="234"/>
      <c r="AY294" s="234" t="b">
        <v>0</v>
      </c>
      <c r="AZ294" s="234">
        <v>44558.563217592593</v>
      </c>
      <c r="BA294" s="234">
        <v>44361.400833333333</v>
      </c>
      <c r="BB294" s="234">
        <v>44435</v>
      </c>
    </row>
    <row r="295" spans="1:54" x14ac:dyDescent="0.25">
      <c r="A295" s="234" t="s">
        <v>1882</v>
      </c>
      <c r="B295" s="234" t="s">
        <v>482</v>
      </c>
      <c r="C295" s="235" t="s">
        <v>1882</v>
      </c>
      <c r="D295" s="235" t="s">
        <v>1882</v>
      </c>
      <c r="E295" s="234" t="s">
        <v>1869</v>
      </c>
      <c r="F295" s="234" t="s">
        <v>1883</v>
      </c>
      <c r="G295" s="234" t="s">
        <v>951</v>
      </c>
      <c r="H295" s="234"/>
      <c r="I295" s="234" t="s">
        <v>752</v>
      </c>
      <c r="J295" s="236"/>
      <c r="K295" s="129">
        <v>0.03</v>
      </c>
      <c r="L295" s="103">
        <v>1</v>
      </c>
      <c r="M295" s="237">
        <v>3000</v>
      </c>
      <c r="N295" s="236">
        <v>4970</v>
      </c>
      <c r="O295" s="103">
        <v>2185</v>
      </c>
      <c r="P295" s="234">
        <v>2185</v>
      </c>
      <c r="Q295" s="236">
        <v>9</v>
      </c>
      <c r="R295" s="236">
        <v>50</v>
      </c>
      <c r="S295" s="238">
        <v>105</v>
      </c>
      <c r="T295" s="238">
        <v>103</v>
      </c>
      <c r="U295" s="103">
        <v>4</v>
      </c>
      <c r="V295" s="234" t="s">
        <v>547</v>
      </c>
      <c r="W295" s="103">
        <v>30</v>
      </c>
      <c r="X295" s="234" t="s">
        <v>56</v>
      </c>
      <c r="Y295" s="234" t="s">
        <v>443</v>
      </c>
      <c r="Z295" s="280" t="s">
        <v>1875</v>
      </c>
      <c r="AA295" s="280" t="s">
        <v>1884</v>
      </c>
      <c r="AB295" s="280"/>
      <c r="AC295" s="280"/>
      <c r="AD295" s="280"/>
      <c r="AE295" s="280"/>
      <c r="AF295" s="280"/>
      <c r="AG295" s="280"/>
      <c r="AH295" s="280"/>
      <c r="AI295" s="280"/>
      <c r="AJ295" s="280"/>
      <c r="AK295" s="234">
        <v>1</v>
      </c>
      <c r="AL295" s="234" t="s">
        <v>272</v>
      </c>
      <c r="AM295" s="234">
        <v>0.1</v>
      </c>
      <c r="AN295" s="234"/>
      <c r="AO295" s="234">
        <v>0</v>
      </c>
      <c r="AP295" s="234">
        <v>0</v>
      </c>
      <c r="AQ295" s="234"/>
      <c r="AR295" s="234" t="s">
        <v>447</v>
      </c>
      <c r="AS295" s="234">
        <v>2</v>
      </c>
      <c r="AT295" s="234">
        <v>71.5</v>
      </c>
      <c r="AU295" s="234" t="s">
        <v>552</v>
      </c>
      <c r="AV295" s="234">
        <v>1.32</v>
      </c>
      <c r="AW295" s="234"/>
      <c r="AX295" s="234"/>
      <c r="AY295" s="234" t="b">
        <v>0</v>
      </c>
      <c r="AZ295" s="234">
        <v>44558.563217592593</v>
      </c>
      <c r="BA295" s="234">
        <v>44361.402256944442</v>
      </c>
      <c r="BB295" s="234">
        <v>44435</v>
      </c>
    </row>
    <row r="296" spans="1:54" x14ac:dyDescent="0.25">
      <c r="A296" s="234" t="s">
        <v>1885</v>
      </c>
      <c r="B296" s="234" t="s">
        <v>482</v>
      </c>
      <c r="C296" s="235" t="s">
        <v>1886</v>
      </c>
      <c r="D296" s="235" t="s">
        <v>1885</v>
      </c>
      <c r="E296" s="234" t="s">
        <v>1887</v>
      </c>
      <c r="F296" s="234" t="s">
        <v>1888</v>
      </c>
      <c r="G296" s="234" t="s">
        <v>836</v>
      </c>
      <c r="H296" s="234" t="s">
        <v>473</v>
      </c>
      <c r="I296" s="234" t="s">
        <v>574</v>
      </c>
      <c r="J296" s="236">
        <v>520</v>
      </c>
      <c r="K296" s="129">
        <v>0.03</v>
      </c>
      <c r="L296" s="103">
        <v>1</v>
      </c>
      <c r="M296" s="237">
        <v>1000</v>
      </c>
      <c r="N296" s="236">
        <v>4571</v>
      </c>
      <c r="O296" s="103">
        <v>3850</v>
      </c>
      <c r="P296" s="234">
        <v>3850</v>
      </c>
      <c r="Q296" s="236">
        <v>9</v>
      </c>
      <c r="R296" s="236">
        <v>20</v>
      </c>
      <c r="S296" s="238">
        <v>165</v>
      </c>
      <c r="T296" s="238">
        <v>38</v>
      </c>
      <c r="U296" s="103">
        <v>2</v>
      </c>
      <c r="V296" s="234" t="s">
        <v>451</v>
      </c>
      <c r="W296" s="103">
        <v>65</v>
      </c>
      <c r="X296" s="234" t="s">
        <v>56</v>
      </c>
      <c r="Y296" s="234" t="s">
        <v>443</v>
      </c>
      <c r="Z296" s="280"/>
      <c r="AA296" s="280" t="s">
        <v>1889</v>
      </c>
      <c r="AB296" s="280" t="s">
        <v>1890</v>
      </c>
      <c r="AC296" s="280"/>
      <c r="AD296" s="280"/>
      <c r="AE296" s="280"/>
      <c r="AF296" s="280"/>
      <c r="AG296" s="280"/>
      <c r="AH296" s="280"/>
      <c r="AI296" s="280"/>
      <c r="AJ296" s="280"/>
      <c r="AK296" s="234">
        <v>1</v>
      </c>
      <c r="AL296" s="234" t="s">
        <v>272</v>
      </c>
      <c r="AM296" s="234">
        <v>0.1</v>
      </c>
      <c r="AN296" s="234">
        <v>0</v>
      </c>
      <c r="AO296" s="234">
        <v>0</v>
      </c>
      <c r="AP296" s="234">
        <v>0</v>
      </c>
      <c r="AQ296" s="234">
        <v>0.1</v>
      </c>
      <c r="AR296" s="234" t="s">
        <v>447</v>
      </c>
      <c r="AS296" s="234">
        <v>0</v>
      </c>
      <c r="AT296" s="234">
        <v>85.86</v>
      </c>
      <c r="AU296" s="234" t="s">
        <v>490</v>
      </c>
      <c r="AV296" s="234">
        <v>0.78</v>
      </c>
      <c r="AW296" s="234"/>
      <c r="AX296" s="234"/>
      <c r="AY296" s="234" t="b">
        <v>0</v>
      </c>
      <c r="AZ296" s="234">
        <v>44558.563217592593</v>
      </c>
      <c r="BA296" s="234">
        <v>44361.641851851855</v>
      </c>
      <c r="BB296" s="234">
        <v>44435</v>
      </c>
    </row>
    <row r="297" spans="1:54" x14ac:dyDescent="0.25">
      <c r="A297" s="234" t="s">
        <v>1891</v>
      </c>
      <c r="B297" s="234" t="s">
        <v>436</v>
      </c>
      <c r="C297" s="235" t="s">
        <v>437</v>
      </c>
      <c r="D297" s="235" t="s">
        <v>1891</v>
      </c>
      <c r="E297" s="234" t="s">
        <v>1892</v>
      </c>
      <c r="F297" s="234" t="s">
        <v>1893</v>
      </c>
      <c r="G297" s="234"/>
      <c r="H297" s="234"/>
      <c r="I297" s="234" t="s">
        <v>536</v>
      </c>
      <c r="J297" s="236"/>
      <c r="K297" s="129"/>
      <c r="L297" s="103"/>
      <c r="M297" s="237"/>
      <c r="N297" s="236"/>
      <c r="O297" s="103">
        <v>1130</v>
      </c>
      <c r="P297" s="234"/>
      <c r="Q297" s="236"/>
      <c r="R297" s="236"/>
      <c r="S297" s="238"/>
      <c r="T297" s="238"/>
      <c r="U297" s="103"/>
      <c r="V297" s="234" t="s">
        <v>451</v>
      </c>
      <c r="W297" s="103"/>
      <c r="X297" s="234" t="s">
        <v>56</v>
      </c>
      <c r="Y297" s="234" t="s">
        <v>443</v>
      </c>
      <c r="Z297" s="280" t="s">
        <v>1894</v>
      </c>
      <c r="AA297" s="280"/>
      <c r="AB297" s="280"/>
      <c r="AC297" s="280"/>
      <c r="AD297" s="280"/>
      <c r="AE297" s="280"/>
      <c r="AF297" s="280" t="s">
        <v>1895</v>
      </c>
      <c r="AG297" s="280"/>
      <c r="AH297" s="280"/>
      <c r="AI297" s="280"/>
      <c r="AJ297" s="280"/>
      <c r="AK297" s="234">
        <v>5</v>
      </c>
      <c r="AL297" s="234" t="s">
        <v>272</v>
      </c>
      <c r="AM297" s="234">
        <v>0.1</v>
      </c>
      <c r="AN297" s="234"/>
      <c r="AO297" s="234">
        <v>0</v>
      </c>
      <c r="AP297" s="234">
        <v>0</v>
      </c>
      <c r="AQ297" s="234"/>
      <c r="AR297" s="234" t="s">
        <v>447</v>
      </c>
      <c r="AS297" s="234"/>
      <c r="AT297" s="234"/>
      <c r="AU297" s="234" t="s">
        <v>552</v>
      </c>
      <c r="AV297" s="234"/>
      <c r="AW297" s="234"/>
      <c r="AX297" s="234"/>
      <c r="AY297" s="234" t="b">
        <v>0</v>
      </c>
      <c r="AZ297" s="234">
        <v>44558.56322916667</v>
      </c>
      <c r="BA297" s="234">
        <v>44361.724398148152</v>
      </c>
      <c r="BB297" s="234">
        <v>44435</v>
      </c>
    </row>
    <row r="298" spans="1:54" x14ac:dyDescent="0.25">
      <c r="A298" s="234" t="s">
        <v>1896</v>
      </c>
      <c r="B298" s="234" t="s">
        <v>1139</v>
      </c>
      <c r="C298" s="235" t="s">
        <v>437</v>
      </c>
      <c r="D298" s="235" t="s">
        <v>1896</v>
      </c>
      <c r="E298" s="234" t="s">
        <v>1897</v>
      </c>
      <c r="F298" s="234" t="s">
        <v>1898</v>
      </c>
      <c r="G298" s="234"/>
      <c r="H298" s="234"/>
      <c r="I298" s="234" t="s">
        <v>678</v>
      </c>
      <c r="J298" s="236"/>
      <c r="K298" s="129"/>
      <c r="L298" s="103"/>
      <c r="M298" s="237"/>
      <c r="N298" s="236"/>
      <c r="O298" s="103">
        <v>1564.11</v>
      </c>
      <c r="P298" s="234"/>
      <c r="Q298" s="236"/>
      <c r="R298" s="236"/>
      <c r="S298" s="238"/>
      <c r="T298" s="238"/>
      <c r="U298" s="103"/>
      <c r="V298" s="234" t="s">
        <v>451</v>
      </c>
      <c r="W298" s="103"/>
      <c r="X298" s="234" t="s">
        <v>56</v>
      </c>
      <c r="Y298" s="234" t="s">
        <v>443</v>
      </c>
      <c r="Z298" s="280"/>
      <c r="AA298" s="280"/>
      <c r="AB298" s="280"/>
      <c r="AC298" s="280"/>
      <c r="AD298" s="280"/>
      <c r="AE298" s="280"/>
      <c r="AF298" s="280"/>
      <c r="AG298" s="280"/>
      <c r="AH298" s="280"/>
      <c r="AI298" s="280"/>
      <c r="AJ298" s="280"/>
      <c r="AK298" s="234">
        <v>257010</v>
      </c>
      <c r="AL298" s="234" t="s">
        <v>480</v>
      </c>
      <c r="AM298" s="234">
        <v>0.1</v>
      </c>
      <c r="AN298" s="234"/>
      <c r="AO298" s="234">
        <v>0</v>
      </c>
      <c r="AP298" s="234">
        <v>0</v>
      </c>
      <c r="AQ298" s="234"/>
      <c r="AR298" s="234" t="s">
        <v>447</v>
      </c>
      <c r="AS298" s="234"/>
      <c r="AT298" s="234"/>
      <c r="AU298" s="234" t="s">
        <v>552</v>
      </c>
      <c r="AV298" s="234"/>
      <c r="AW298" s="234"/>
      <c r="AX298" s="234"/>
      <c r="AY298" s="234" t="b">
        <v>0</v>
      </c>
      <c r="AZ298" s="234">
        <v>44566.642442129632</v>
      </c>
      <c r="BA298" s="234">
        <v>44362.453009259261</v>
      </c>
      <c r="BB298" s="234"/>
    </row>
    <row r="299" spans="1:54" x14ac:dyDescent="0.25">
      <c r="A299" s="234" t="s">
        <v>1899</v>
      </c>
      <c r="B299" s="234" t="s">
        <v>1139</v>
      </c>
      <c r="C299" s="235" t="s">
        <v>437</v>
      </c>
      <c r="D299" s="235" t="s">
        <v>1899</v>
      </c>
      <c r="E299" s="234" t="s">
        <v>1897</v>
      </c>
      <c r="F299" s="234" t="s">
        <v>1900</v>
      </c>
      <c r="G299" s="234"/>
      <c r="H299" s="234"/>
      <c r="I299" s="234" t="s">
        <v>678</v>
      </c>
      <c r="J299" s="236"/>
      <c r="K299" s="129"/>
      <c r="L299" s="103"/>
      <c r="M299" s="237"/>
      <c r="N299" s="236"/>
      <c r="O299" s="103">
        <v>1564.11</v>
      </c>
      <c r="P299" s="234"/>
      <c r="Q299" s="236"/>
      <c r="R299" s="236"/>
      <c r="S299" s="238"/>
      <c r="T299" s="238"/>
      <c r="U299" s="103"/>
      <c r="V299" s="234" t="s">
        <v>451</v>
      </c>
      <c r="W299" s="103"/>
      <c r="X299" s="234" t="s">
        <v>56</v>
      </c>
      <c r="Y299" s="234" t="s">
        <v>443</v>
      </c>
      <c r="Z299" s="280"/>
      <c r="AA299" s="280"/>
      <c r="AB299" s="280"/>
      <c r="AC299" s="280"/>
      <c r="AD299" s="280"/>
      <c r="AE299" s="280"/>
      <c r="AF299" s="280"/>
      <c r="AG299" s="280"/>
      <c r="AH299" s="280"/>
      <c r="AI299" s="280"/>
      <c r="AJ299" s="280"/>
      <c r="AK299" s="234">
        <v>257010</v>
      </c>
      <c r="AL299" s="234" t="s">
        <v>480</v>
      </c>
      <c r="AM299" s="234">
        <v>0.1</v>
      </c>
      <c r="AN299" s="234"/>
      <c r="AO299" s="234">
        <v>0</v>
      </c>
      <c r="AP299" s="234">
        <v>0</v>
      </c>
      <c r="AQ299" s="234"/>
      <c r="AR299" s="234" t="s">
        <v>447</v>
      </c>
      <c r="AS299" s="234"/>
      <c r="AT299" s="234"/>
      <c r="AU299" s="234" t="s">
        <v>552</v>
      </c>
      <c r="AV299" s="234"/>
      <c r="AW299" s="234"/>
      <c r="AX299" s="234"/>
      <c r="AY299" s="234" t="b">
        <v>0</v>
      </c>
      <c r="AZ299" s="234">
        <v>44566.642500000002</v>
      </c>
      <c r="BA299" s="234">
        <v>44362.456504629627</v>
      </c>
      <c r="BB299" s="234"/>
    </row>
    <row r="300" spans="1:54" x14ac:dyDescent="0.25">
      <c r="A300" s="234" t="s">
        <v>1901</v>
      </c>
      <c r="B300" s="234" t="s">
        <v>1139</v>
      </c>
      <c r="C300" s="235" t="s">
        <v>437</v>
      </c>
      <c r="D300" s="235" t="s">
        <v>1901</v>
      </c>
      <c r="E300" s="234" t="s">
        <v>1897</v>
      </c>
      <c r="F300" s="234" t="s">
        <v>1902</v>
      </c>
      <c r="G300" s="234"/>
      <c r="H300" s="234"/>
      <c r="I300" s="234" t="s">
        <v>678</v>
      </c>
      <c r="J300" s="236"/>
      <c r="K300" s="129"/>
      <c r="L300" s="103"/>
      <c r="M300" s="237"/>
      <c r="N300" s="236"/>
      <c r="O300" s="103">
        <v>905</v>
      </c>
      <c r="P300" s="234"/>
      <c r="Q300" s="236"/>
      <c r="R300" s="236"/>
      <c r="S300" s="238"/>
      <c r="T300" s="238"/>
      <c r="U300" s="103"/>
      <c r="V300" s="234" t="s">
        <v>451</v>
      </c>
      <c r="W300" s="103"/>
      <c r="X300" s="234" t="s">
        <v>56</v>
      </c>
      <c r="Y300" s="234" t="s">
        <v>443</v>
      </c>
      <c r="Z300" s="280"/>
      <c r="AA300" s="280"/>
      <c r="AB300" s="280"/>
      <c r="AC300" s="280"/>
      <c r="AD300" s="280"/>
      <c r="AE300" s="280"/>
      <c r="AF300" s="280"/>
      <c r="AG300" s="280"/>
      <c r="AH300" s="280"/>
      <c r="AI300" s="280"/>
      <c r="AJ300" s="280"/>
      <c r="AK300" s="234">
        <v>257010</v>
      </c>
      <c r="AL300" s="234" t="s">
        <v>480</v>
      </c>
      <c r="AM300" s="234">
        <v>0.1</v>
      </c>
      <c r="AN300" s="234"/>
      <c r="AO300" s="234">
        <v>0</v>
      </c>
      <c r="AP300" s="234">
        <v>0</v>
      </c>
      <c r="AQ300" s="234"/>
      <c r="AR300" s="234" t="s">
        <v>447</v>
      </c>
      <c r="AS300" s="234"/>
      <c r="AT300" s="234"/>
      <c r="AU300" s="234" t="s">
        <v>552</v>
      </c>
      <c r="AV300" s="234"/>
      <c r="AW300" s="234"/>
      <c r="AX300" s="234"/>
      <c r="AY300" s="234" t="b">
        <v>0</v>
      </c>
      <c r="AZ300" s="234">
        <v>44566.642511574071</v>
      </c>
      <c r="BA300" s="234">
        <v>44362.457754629628</v>
      </c>
      <c r="BB300" s="234"/>
    </row>
    <row r="301" spans="1:54" x14ac:dyDescent="0.25">
      <c r="A301" s="234" t="s">
        <v>1903</v>
      </c>
      <c r="B301" s="234" t="s">
        <v>1139</v>
      </c>
      <c r="C301" s="235" t="s">
        <v>437</v>
      </c>
      <c r="D301" s="235" t="s">
        <v>1903</v>
      </c>
      <c r="E301" s="234" t="s">
        <v>1897</v>
      </c>
      <c r="F301" s="234" t="s">
        <v>1904</v>
      </c>
      <c r="G301" s="234"/>
      <c r="H301" s="234"/>
      <c r="I301" s="234" t="s">
        <v>678</v>
      </c>
      <c r="J301" s="236"/>
      <c r="K301" s="129"/>
      <c r="L301" s="103"/>
      <c r="M301" s="237"/>
      <c r="N301" s="236"/>
      <c r="O301" s="103">
        <v>905</v>
      </c>
      <c r="P301" s="234"/>
      <c r="Q301" s="236"/>
      <c r="R301" s="236"/>
      <c r="S301" s="238"/>
      <c r="T301" s="238"/>
      <c r="U301" s="103"/>
      <c r="V301" s="234" t="s">
        <v>451</v>
      </c>
      <c r="W301" s="103"/>
      <c r="X301" s="234" t="s">
        <v>56</v>
      </c>
      <c r="Y301" s="234" t="s">
        <v>443</v>
      </c>
      <c r="Z301" s="280"/>
      <c r="AA301" s="280"/>
      <c r="AB301" s="280"/>
      <c r="AC301" s="280"/>
      <c r="AD301" s="280"/>
      <c r="AE301" s="280"/>
      <c r="AF301" s="280"/>
      <c r="AG301" s="280"/>
      <c r="AH301" s="280"/>
      <c r="AI301" s="280"/>
      <c r="AJ301" s="280"/>
      <c r="AK301" s="234">
        <v>257010</v>
      </c>
      <c r="AL301" s="234" t="s">
        <v>480</v>
      </c>
      <c r="AM301" s="234">
        <v>0.1</v>
      </c>
      <c r="AN301" s="234"/>
      <c r="AO301" s="234">
        <v>0</v>
      </c>
      <c r="AP301" s="234">
        <v>0</v>
      </c>
      <c r="AQ301" s="234"/>
      <c r="AR301" s="234" t="s">
        <v>447</v>
      </c>
      <c r="AS301" s="234"/>
      <c r="AT301" s="234"/>
      <c r="AU301" s="234" t="s">
        <v>552</v>
      </c>
      <c r="AV301" s="234"/>
      <c r="AW301" s="234"/>
      <c r="AX301" s="234"/>
      <c r="AY301" s="234" t="b">
        <v>0</v>
      </c>
      <c r="AZ301" s="234">
        <v>44566.642511574071</v>
      </c>
      <c r="BA301" s="234">
        <v>44362.459189814814</v>
      </c>
      <c r="BB301" s="234"/>
    </row>
    <row r="302" spans="1:54" x14ac:dyDescent="0.25">
      <c r="A302" s="234" t="s">
        <v>1905</v>
      </c>
      <c r="B302" s="234" t="s">
        <v>1139</v>
      </c>
      <c r="C302" s="235" t="s">
        <v>437</v>
      </c>
      <c r="D302" s="235" t="s">
        <v>1905</v>
      </c>
      <c r="E302" s="234" t="s">
        <v>1897</v>
      </c>
      <c r="F302" s="234" t="s">
        <v>1906</v>
      </c>
      <c r="G302" s="234"/>
      <c r="H302" s="234"/>
      <c r="I302" s="234" t="s">
        <v>678</v>
      </c>
      <c r="J302" s="236"/>
      <c r="K302" s="129"/>
      <c r="L302" s="103"/>
      <c r="M302" s="237"/>
      <c r="N302" s="236"/>
      <c r="O302" s="103">
        <v>1564.11</v>
      </c>
      <c r="P302" s="234"/>
      <c r="Q302" s="236"/>
      <c r="R302" s="236"/>
      <c r="S302" s="238"/>
      <c r="T302" s="238"/>
      <c r="U302" s="103"/>
      <c r="V302" s="234" t="s">
        <v>451</v>
      </c>
      <c r="W302" s="103"/>
      <c r="X302" s="234" t="s">
        <v>56</v>
      </c>
      <c r="Y302" s="234" t="s">
        <v>443</v>
      </c>
      <c r="Z302" s="280"/>
      <c r="AA302" s="280"/>
      <c r="AB302" s="280"/>
      <c r="AC302" s="280"/>
      <c r="AD302" s="280"/>
      <c r="AE302" s="280"/>
      <c r="AF302" s="280"/>
      <c r="AG302" s="280"/>
      <c r="AH302" s="280"/>
      <c r="AI302" s="280"/>
      <c r="AJ302" s="280"/>
      <c r="AK302" s="234">
        <v>257010</v>
      </c>
      <c r="AL302" s="234" t="s">
        <v>480</v>
      </c>
      <c r="AM302" s="234">
        <v>0.1</v>
      </c>
      <c r="AN302" s="234"/>
      <c r="AO302" s="234">
        <v>0</v>
      </c>
      <c r="AP302" s="234">
        <v>0</v>
      </c>
      <c r="AQ302" s="234"/>
      <c r="AR302" s="234" t="s">
        <v>447</v>
      </c>
      <c r="AS302" s="234"/>
      <c r="AT302" s="234"/>
      <c r="AU302" s="234" t="s">
        <v>552</v>
      </c>
      <c r="AV302" s="234"/>
      <c r="AW302" s="234"/>
      <c r="AX302" s="234"/>
      <c r="AY302" s="234" t="b">
        <v>0</v>
      </c>
      <c r="AZ302" s="234">
        <v>44566.642511574071</v>
      </c>
      <c r="BA302" s="234">
        <v>44362.460150462961</v>
      </c>
      <c r="BB302" s="234"/>
    </row>
    <row r="303" spans="1:54" x14ac:dyDescent="0.25">
      <c r="A303" s="234" t="s">
        <v>1907</v>
      </c>
      <c r="B303" s="234" t="s">
        <v>1139</v>
      </c>
      <c r="C303" s="235" t="s">
        <v>437</v>
      </c>
      <c r="D303" s="235" t="s">
        <v>1907</v>
      </c>
      <c r="E303" s="234" t="s">
        <v>1897</v>
      </c>
      <c r="F303" s="234" t="s">
        <v>1908</v>
      </c>
      <c r="G303" s="234"/>
      <c r="H303" s="234"/>
      <c r="I303" s="234" t="s">
        <v>678</v>
      </c>
      <c r="J303" s="236"/>
      <c r="K303" s="129"/>
      <c r="L303" s="103"/>
      <c r="M303" s="237"/>
      <c r="N303" s="236"/>
      <c r="O303" s="103">
        <v>1564.11</v>
      </c>
      <c r="P303" s="234"/>
      <c r="Q303" s="236"/>
      <c r="R303" s="236"/>
      <c r="S303" s="238"/>
      <c r="T303" s="238"/>
      <c r="U303" s="103"/>
      <c r="V303" s="234" t="s">
        <v>451</v>
      </c>
      <c r="W303" s="103"/>
      <c r="X303" s="234" t="s">
        <v>56</v>
      </c>
      <c r="Y303" s="234" t="s">
        <v>443</v>
      </c>
      <c r="Z303" s="280"/>
      <c r="AA303" s="280"/>
      <c r="AB303" s="280"/>
      <c r="AC303" s="280"/>
      <c r="AD303" s="280"/>
      <c r="AE303" s="280"/>
      <c r="AF303" s="280"/>
      <c r="AG303" s="280"/>
      <c r="AH303" s="280"/>
      <c r="AI303" s="280"/>
      <c r="AJ303" s="280"/>
      <c r="AK303" s="234">
        <v>257010</v>
      </c>
      <c r="AL303" s="234" t="s">
        <v>480</v>
      </c>
      <c r="AM303" s="234">
        <v>0.1</v>
      </c>
      <c r="AN303" s="234"/>
      <c r="AO303" s="234">
        <v>0</v>
      </c>
      <c r="AP303" s="234">
        <v>0</v>
      </c>
      <c r="AQ303" s="234"/>
      <c r="AR303" s="234" t="s">
        <v>447</v>
      </c>
      <c r="AS303" s="234"/>
      <c r="AT303" s="234"/>
      <c r="AU303" s="234" t="s">
        <v>552</v>
      </c>
      <c r="AV303" s="234"/>
      <c r="AW303" s="234"/>
      <c r="AX303" s="234"/>
      <c r="AY303" s="234" t="b">
        <v>0</v>
      </c>
      <c r="AZ303" s="234">
        <v>44566.642523148148</v>
      </c>
      <c r="BA303" s="234">
        <v>44362.461134259262</v>
      </c>
      <c r="BB303" s="234"/>
    </row>
    <row r="304" spans="1:54" x14ac:dyDescent="0.25">
      <c r="A304" s="234" t="s">
        <v>1909</v>
      </c>
      <c r="B304" s="234" t="s">
        <v>1139</v>
      </c>
      <c r="C304" s="235" t="s">
        <v>437</v>
      </c>
      <c r="D304" s="235" t="s">
        <v>1909</v>
      </c>
      <c r="E304" s="234" t="s">
        <v>1897</v>
      </c>
      <c r="F304" s="234" t="s">
        <v>1910</v>
      </c>
      <c r="G304" s="234"/>
      <c r="H304" s="234"/>
      <c r="I304" s="234" t="s">
        <v>678</v>
      </c>
      <c r="J304" s="236"/>
      <c r="K304" s="129"/>
      <c r="L304" s="103"/>
      <c r="M304" s="237"/>
      <c r="N304" s="236"/>
      <c r="O304" s="103">
        <v>235</v>
      </c>
      <c r="P304" s="234"/>
      <c r="Q304" s="236"/>
      <c r="R304" s="236"/>
      <c r="S304" s="238"/>
      <c r="T304" s="238"/>
      <c r="U304" s="103"/>
      <c r="V304" s="234" t="s">
        <v>451</v>
      </c>
      <c r="W304" s="103"/>
      <c r="X304" s="234" t="s">
        <v>56</v>
      </c>
      <c r="Y304" s="234" t="s">
        <v>443</v>
      </c>
      <c r="Z304" s="280"/>
      <c r="AA304" s="280"/>
      <c r="AB304" s="280"/>
      <c r="AC304" s="280"/>
      <c r="AD304" s="280"/>
      <c r="AE304" s="280"/>
      <c r="AF304" s="280"/>
      <c r="AG304" s="280"/>
      <c r="AH304" s="280"/>
      <c r="AI304" s="280"/>
      <c r="AJ304" s="280"/>
      <c r="AK304" s="234">
        <v>771030</v>
      </c>
      <c r="AL304" s="234" t="s">
        <v>480</v>
      </c>
      <c r="AM304" s="234">
        <v>0.1</v>
      </c>
      <c r="AN304" s="234"/>
      <c r="AO304" s="234">
        <v>0</v>
      </c>
      <c r="AP304" s="234">
        <v>0</v>
      </c>
      <c r="AQ304" s="234"/>
      <c r="AR304" s="234" t="s">
        <v>447</v>
      </c>
      <c r="AS304" s="234"/>
      <c r="AT304" s="234"/>
      <c r="AU304" s="234" t="s">
        <v>552</v>
      </c>
      <c r="AV304" s="234"/>
      <c r="AW304" s="234"/>
      <c r="AX304" s="234"/>
      <c r="AY304" s="234" t="b">
        <v>0</v>
      </c>
      <c r="AZ304" s="234">
        <v>44566.642523148148</v>
      </c>
      <c r="BA304" s="234">
        <v>44362.462442129632</v>
      </c>
      <c r="BB304" s="234"/>
    </row>
    <row r="305" spans="1:54" x14ac:dyDescent="0.25">
      <c r="A305" s="234" t="s">
        <v>1911</v>
      </c>
      <c r="B305" s="234" t="s">
        <v>1139</v>
      </c>
      <c r="C305" s="235" t="s">
        <v>437</v>
      </c>
      <c r="D305" s="235" t="s">
        <v>1911</v>
      </c>
      <c r="E305" s="234" t="s">
        <v>1897</v>
      </c>
      <c r="F305" s="234" t="s">
        <v>1912</v>
      </c>
      <c r="G305" s="234"/>
      <c r="H305" s="234"/>
      <c r="I305" s="234" t="s">
        <v>678</v>
      </c>
      <c r="J305" s="236"/>
      <c r="K305" s="129"/>
      <c r="L305" s="103"/>
      <c r="M305" s="237"/>
      <c r="N305" s="236"/>
      <c r="O305" s="103">
        <v>600</v>
      </c>
      <c r="P305" s="234"/>
      <c r="Q305" s="236"/>
      <c r="R305" s="236"/>
      <c r="S305" s="238"/>
      <c r="T305" s="238"/>
      <c r="U305" s="103"/>
      <c r="V305" s="234" t="s">
        <v>451</v>
      </c>
      <c r="W305" s="103"/>
      <c r="X305" s="234" t="s">
        <v>56</v>
      </c>
      <c r="Y305" s="234" t="s">
        <v>443</v>
      </c>
      <c r="Z305" s="280"/>
      <c r="AA305" s="280"/>
      <c r="AB305" s="280"/>
      <c r="AC305" s="280"/>
      <c r="AD305" s="280"/>
      <c r="AE305" s="280"/>
      <c r="AF305" s="280"/>
      <c r="AG305" s="280"/>
      <c r="AH305" s="280"/>
      <c r="AI305" s="280"/>
      <c r="AJ305" s="280"/>
      <c r="AK305" s="234">
        <v>1285050</v>
      </c>
      <c r="AL305" s="234" t="s">
        <v>480</v>
      </c>
      <c r="AM305" s="234">
        <v>0.1</v>
      </c>
      <c r="AN305" s="234"/>
      <c r="AO305" s="234">
        <v>0</v>
      </c>
      <c r="AP305" s="234">
        <v>0</v>
      </c>
      <c r="AQ305" s="234"/>
      <c r="AR305" s="234" t="s">
        <v>447</v>
      </c>
      <c r="AS305" s="234"/>
      <c r="AT305" s="234"/>
      <c r="AU305" s="234" t="s">
        <v>552</v>
      </c>
      <c r="AV305" s="234"/>
      <c r="AW305" s="234"/>
      <c r="AX305" s="234"/>
      <c r="AY305" s="234" t="b">
        <v>0</v>
      </c>
      <c r="AZ305" s="234">
        <v>44566.642523148148</v>
      </c>
      <c r="BA305" s="234">
        <v>44362.463530092595</v>
      </c>
      <c r="BB305" s="234"/>
    </row>
    <row r="306" spans="1:54" x14ac:dyDescent="0.25">
      <c r="A306" s="234" t="s">
        <v>1913</v>
      </c>
      <c r="B306" s="234" t="s">
        <v>1139</v>
      </c>
      <c r="C306" s="235" t="s">
        <v>437</v>
      </c>
      <c r="D306" s="235" t="s">
        <v>1913</v>
      </c>
      <c r="E306" s="234" t="s">
        <v>1897</v>
      </c>
      <c r="F306" s="234" t="s">
        <v>1914</v>
      </c>
      <c r="G306" s="234"/>
      <c r="H306" s="234"/>
      <c r="I306" s="234" t="s">
        <v>678</v>
      </c>
      <c r="J306" s="236"/>
      <c r="K306" s="129"/>
      <c r="L306" s="103"/>
      <c r="M306" s="237"/>
      <c r="N306" s="236"/>
      <c r="O306" s="103">
        <v>1536.11</v>
      </c>
      <c r="P306" s="234"/>
      <c r="Q306" s="236"/>
      <c r="R306" s="236"/>
      <c r="S306" s="238"/>
      <c r="T306" s="238"/>
      <c r="U306" s="103"/>
      <c r="V306" s="234" t="s">
        <v>451</v>
      </c>
      <c r="W306" s="103"/>
      <c r="X306" s="234" t="s">
        <v>56</v>
      </c>
      <c r="Y306" s="234" t="s">
        <v>443</v>
      </c>
      <c r="Z306" s="280"/>
      <c r="AA306" s="280"/>
      <c r="AB306" s="280"/>
      <c r="AC306" s="280"/>
      <c r="AD306" s="280"/>
      <c r="AE306" s="280"/>
      <c r="AF306" s="280"/>
      <c r="AG306" s="280"/>
      <c r="AH306" s="280"/>
      <c r="AI306" s="280"/>
      <c r="AJ306" s="280"/>
      <c r="AK306" s="234">
        <v>257010</v>
      </c>
      <c r="AL306" s="234" t="s">
        <v>480</v>
      </c>
      <c r="AM306" s="234">
        <v>0.1</v>
      </c>
      <c r="AN306" s="234"/>
      <c r="AO306" s="234">
        <v>0</v>
      </c>
      <c r="AP306" s="234">
        <v>0</v>
      </c>
      <c r="AQ306" s="234"/>
      <c r="AR306" s="234" t="s">
        <v>447</v>
      </c>
      <c r="AS306" s="234"/>
      <c r="AT306" s="234"/>
      <c r="AU306" s="234" t="s">
        <v>552</v>
      </c>
      <c r="AV306" s="234"/>
      <c r="AW306" s="234"/>
      <c r="AX306" s="234"/>
      <c r="AY306" s="234" t="b">
        <v>0</v>
      </c>
      <c r="AZ306" s="234">
        <v>44566.642534722225</v>
      </c>
      <c r="BA306" s="234">
        <v>44362.464479166665</v>
      </c>
      <c r="BB306" s="234"/>
    </row>
    <row r="307" spans="1:54" x14ac:dyDescent="0.25">
      <c r="A307" s="234" t="s">
        <v>1915</v>
      </c>
      <c r="B307" s="234" t="s">
        <v>638</v>
      </c>
      <c r="C307" s="235" t="s">
        <v>437</v>
      </c>
      <c r="D307" s="235" t="s">
        <v>1915</v>
      </c>
      <c r="E307" s="234" t="s">
        <v>1916</v>
      </c>
      <c r="F307" s="234" t="s">
        <v>1917</v>
      </c>
      <c r="G307" s="234"/>
      <c r="H307" s="234"/>
      <c r="I307" s="234" t="s">
        <v>486</v>
      </c>
      <c r="J307" s="236"/>
      <c r="K307" s="129"/>
      <c r="L307" s="103"/>
      <c r="M307" s="237"/>
      <c r="N307" s="236"/>
      <c r="O307" s="103">
        <v>1</v>
      </c>
      <c r="P307" s="234"/>
      <c r="Q307" s="236"/>
      <c r="R307" s="236"/>
      <c r="S307" s="238"/>
      <c r="T307" s="238"/>
      <c r="U307" s="103"/>
      <c r="V307" s="234" t="s">
        <v>451</v>
      </c>
      <c r="W307" s="103"/>
      <c r="X307" s="234" t="s">
        <v>56</v>
      </c>
      <c r="Y307" s="234" t="s">
        <v>443</v>
      </c>
      <c r="Z307" s="280"/>
      <c r="AA307" s="280"/>
      <c r="AB307" s="280"/>
      <c r="AC307" s="280"/>
      <c r="AD307" s="280"/>
      <c r="AE307" s="280"/>
      <c r="AF307" s="280"/>
      <c r="AG307" s="280"/>
      <c r="AH307" s="280"/>
      <c r="AI307" s="280"/>
      <c r="AJ307" s="280"/>
      <c r="AK307" s="234">
        <v>1</v>
      </c>
      <c r="AL307" s="234" t="s">
        <v>480</v>
      </c>
      <c r="AM307" s="234">
        <v>0.1</v>
      </c>
      <c r="AN307" s="234"/>
      <c r="AO307" s="234">
        <v>0</v>
      </c>
      <c r="AP307" s="234">
        <v>0</v>
      </c>
      <c r="AQ307" s="234"/>
      <c r="AR307" s="234" t="s">
        <v>447</v>
      </c>
      <c r="AS307" s="234"/>
      <c r="AT307" s="234"/>
      <c r="AU307" s="234" t="s">
        <v>552</v>
      </c>
      <c r="AV307" s="234"/>
      <c r="AW307" s="234"/>
      <c r="AX307" s="234"/>
      <c r="AY307" s="234" t="b">
        <v>0</v>
      </c>
      <c r="AZ307" s="234">
        <v>44566.642546296294</v>
      </c>
      <c r="BA307" s="234">
        <v>44362.546226851853</v>
      </c>
      <c r="BB307" s="234"/>
    </row>
    <row r="308" spans="1:54" x14ac:dyDescent="0.25">
      <c r="A308" s="234" t="s">
        <v>1918</v>
      </c>
      <c r="B308" s="234" t="s">
        <v>482</v>
      </c>
      <c r="C308" s="235" t="s">
        <v>1919</v>
      </c>
      <c r="D308" s="235" t="s">
        <v>1918</v>
      </c>
      <c r="E308" s="234" t="s">
        <v>1920</v>
      </c>
      <c r="F308" s="234" t="s">
        <v>1921</v>
      </c>
      <c r="G308" s="234" t="s">
        <v>534</v>
      </c>
      <c r="H308" s="234" t="s">
        <v>798</v>
      </c>
      <c r="I308" s="234" t="s">
        <v>678</v>
      </c>
      <c r="J308" s="236"/>
      <c r="K308" s="129">
        <v>0.03</v>
      </c>
      <c r="L308" s="103">
        <v>1</v>
      </c>
      <c r="M308" s="237">
        <v>5000</v>
      </c>
      <c r="N308" s="236">
        <v>10620</v>
      </c>
      <c r="O308" s="103">
        <v>6000</v>
      </c>
      <c r="P308" s="234">
        <v>6000</v>
      </c>
      <c r="Q308" s="236">
        <v>6</v>
      </c>
      <c r="R308" s="236">
        <v>40</v>
      </c>
      <c r="S308" s="238">
        <v>173</v>
      </c>
      <c r="T308" s="238">
        <v>68</v>
      </c>
      <c r="U308" s="103">
        <v>4</v>
      </c>
      <c r="V308" s="234" t="s">
        <v>547</v>
      </c>
      <c r="W308" s="103">
        <v>40</v>
      </c>
      <c r="X308" s="234" t="s">
        <v>56</v>
      </c>
      <c r="Y308" s="234" t="s">
        <v>443</v>
      </c>
      <c r="Z308" s="280"/>
      <c r="AA308" s="280" t="s">
        <v>1922</v>
      </c>
      <c r="AB308" s="280"/>
      <c r="AC308" s="280"/>
      <c r="AD308" s="280" t="s">
        <v>1923</v>
      </c>
      <c r="AE308" s="280"/>
      <c r="AF308" s="280"/>
      <c r="AG308" s="280"/>
      <c r="AH308" s="280"/>
      <c r="AI308" s="280"/>
      <c r="AJ308" s="280"/>
      <c r="AK308" s="234">
        <v>3</v>
      </c>
      <c r="AL308" s="234" t="s">
        <v>272</v>
      </c>
      <c r="AM308" s="234">
        <v>0.1</v>
      </c>
      <c r="AN308" s="234"/>
      <c r="AO308" s="234">
        <v>0</v>
      </c>
      <c r="AP308" s="234">
        <v>3.1387319522912703E-2</v>
      </c>
      <c r="AQ308" s="234"/>
      <c r="AR308" s="234" t="s">
        <v>447</v>
      </c>
      <c r="AS308" s="234">
        <v>0</v>
      </c>
      <c r="AT308" s="234"/>
      <c r="AU308" s="234" t="s">
        <v>490</v>
      </c>
      <c r="AV308" s="234">
        <v>0.91</v>
      </c>
      <c r="AW308" s="234"/>
      <c r="AX308" s="234"/>
      <c r="AY308" s="234" t="b">
        <v>0</v>
      </c>
      <c r="AZ308" s="234">
        <v>44558.563078703701</v>
      </c>
      <c r="BA308" s="234">
        <v>44362.553842592592</v>
      </c>
      <c r="BB308" s="234">
        <v>44435</v>
      </c>
    </row>
    <row r="309" spans="1:54" x14ac:dyDescent="0.25">
      <c r="A309" s="234" t="s">
        <v>1924</v>
      </c>
      <c r="B309" s="234" t="s">
        <v>482</v>
      </c>
      <c r="C309" s="235" t="s">
        <v>1925</v>
      </c>
      <c r="D309" s="235" t="s">
        <v>1924</v>
      </c>
      <c r="E309" s="234" t="s">
        <v>1926</v>
      </c>
      <c r="F309" s="234" t="s">
        <v>1927</v>
      </c>
      <c r="G309" s="234" t="s">
        <v>472</v>
      </c>
      <c r="H309" s="234" t="s">
        <v>564</v>
      </c>
      <c r="I309" s="234" t="s">
        <v>1343</v>
      </c>
      <c r="J309" s="236">
        <v>514</v>
      </c>
      <c r="K309" s="129">
        <v>0.03</v>
      </c>
      <c r="L309" s="103">
        <v>1</v>
      </c>
      <c r="M309" s="237">
        <v>4700</v>
      </c>
      <c r="N309" s="236">
        <v>4104</v>
      </c>
      <c r="O309" s="103">
        <v>860.9</v>
      </c>
      <c r="P309" s="234">
        <v>6000</v>
      </c>
      <c r="Q309" s="236">
        <v>12</v>
      </c>
      <c r="R309" s="236">
        <v>35</v>
      </c>
      <c r="S309" s="238">
        <v>194</v>
      </c>
      <c r="T309" s="238">
        <v>72.8</v>
      </c>
      <c r="U309" s="103">
        <v>7</v>
      </c>
      <c r="V309" s="234" t="s">
        <v>451</v>
      </c>
      <c r="W309" s="103">
        <v>50</v>
      </c>
      <c r="X309" s="234" t="s">
        <v>56</v>
      </c>
      <c r="Y309" s="234" t="s">
        <v>443</v>
      </c>
      <c r="Z309" s="280"/>
      <c r="AA309" s="280"/>
      <c r="AB309" s="280"/>
      <c r="AC309" s="280" t="s">
        <v>1928</v>
      </c>
      <c r="AD309" s="280" t="s">
        <v>1929</v>
      </c>
      <c r="AE309" s="280" t="s">
        <v>1930</v>
      </c>
      <c r="AF309" s="280"/>
      <c r="AG309" s="280"/>
      <c r="AH309" s="280"/>
      <c r="AI309" s="280"/>
      <c r="AJ309" s="280"/>
      <c r="AK309" s="234">
        <v>1330000</v>
      </c>
      <c r="AL309" s="234" t="s">
        <v>480</v>
      </c>
      <c r="AM309" s="234">
        <v>0.1</v>
      </c>
      <c r="AN309" s="234"/>
      <c r="AO309" s="234">
        <v>0</v>
      </c>
      <c r="AP309" s="234">
        <v>0</v>
      </c>
      <c r="AQ309" s="234"/>
      <c r="AR309" s="234" t="s">
        <v>447</v>
      </c>
      <c r="AS309" s="234">
        <v>3</v>
      </c>
      <c r="AT309" s="234"/>
      <c r="AU309" s="234" t="s">
        <v>1931</v>
      </c>
      <c r="AV309" s="234">
        <v>0.96</v>
      </c>
      <c r="AW309" s="234">
        <v>0</v>
      </c>
      <c r="AX309" s="234"/>
      <c r="AY309" s="234" t="b">
        <v>0</v>
      </c>
      <c r="AZ309" s="234">
        <v>44558.563090277778</v>
      </c>
      <c r="BA309" s="234">
        <v>44362.564131944448</v>
      </c>
      <c r="BB309" s="234">
        <v>44448</v>
      </c>
    </row>
    <row r="310" spans="1:54" x14ac:dyDescent="0.25">
      <c r="A310" s="234" t="s">
        <v>1932</v>
      </c>
      <c r="B310" s="234" t="s">
        <v>482</v>
      </c>
      <c r="C310" s="235" t="s">
        <v>1932</v>
      </c>
      <c r="D310" s="235" t="s">
        <v>1932</v>
      </c>
      <c r="E310" s="234" t="s">
        <v>1933</v>
      </c>
      <c r="F310" s="234" t="s">
        <v>1934</v>
      </c>
      <c r="G310" s="234" t="s">
        <v>440</v>
      </c>
      <c r="H310" s="234" t="s">
        <v>564</v>
      </c>
      <c r="I310" s="234" t="s">
        <v>486</v>
      </c>
      <c r="J310" s="236">
        <v>880</v>
      </c>
      <c r="K310" s="129">
        <v>0.03</v>
      </c>
      <c r="L310" s="103">
        <v>1</v>
      </c>
      <c r="M310" s="237">
        <v>14000</v>
      </c>
      <c r="N310" s="236">
        <v>23460</v>
      </c>
      <c r="O310" s="103">
        <v>14000</v>
      </c>
      <c r="P310" s="234">
        <v>14000</v>
      </c>
      <c r="Q310" s="236">
        <v>1.5</v>
      </c>
      <c r="R310" s="236">
        <v>120</v>
      </c>
      <c r="S310" s="238">
        <v>300</v>
      </c>
      <c r="T310" s="238">
        <v>140</v>
      </c>
      <c r="U310" s="103">
        <v>5</v>
      </c>
      <c r="V310" s="234" t="s">
        <v>451</v>
      </c>
      <c r="W310" s="103">
        <v>100</v>
      </c>
      <c r="X310" s="234" t="s">
        <v>56</v>
      </c>
      <c r="Y310" s="234" t="s">
        <v>443</v>
      </c>
      <c r="Z310" s="280" t="s">
        <v>1935</v>
      </c>
      <c r="AA310" s="280"/>
      <c r="AB310" s="280"/>
      <c r="AC310" s="280"/>
      <c r="AD310" s="280"/>
      <c r="AE310" s="280"/>
      <c r="AF310" s="280"/>
      <c r="AG310" s="280"/>
      <c r="AH310" s="280"/>
      <c r="AI310" s="280"/>
      <c r="AJ310" s="280"/>
      <c r="AK310" s="234">
        <v>6</v>
      </c>
      <c r="AL310" s="234" t="s">
        <v>272</v>
      </c>
      <c r="AM310" s="234">
        <v>0.1</v>
      </c>
      <c r="AN310" s="234"/>
      <c r="AO310" s="234">
        <v>0</v>
      </c>
      <c r="AP310" s="234">
        <v>9.1340884179758899E-2</v>
      </c>
      <c r="AQ310" s="234">
        <v>6.0893922786505898E-2</v>
      </c>
      <c r="AR310" s="234" t="s">
        <v>447</v>
      </c>
      <c r="AS310" s="234">
        <v>2</v>
      </c>
      <c r="AT310" s="234">
        <v>0</v>
      </c>
      <c r="AU310" s="234" t="s">
        <v>552</v>
      </c>
      <c r="AV310" s="234">
        <v>1.57</v>
      </c>
      <c r="AW310" s="234">
        <v>0</v>
      </c>
      <c r="AX310" s="234">
        <v>0</v>
      </c>
      <c r="AY310" s="234" t="b">
        <v>0</v>
      </c>
      <c r="AZ310" s="234">
        <v>44656.32136574074</v>
      </c>
      <c r="BA310" s="234">
        <v>44362.645462962966</v>
      </c>
      <c r="BB310" s="234">
        <v>44656.32135416667</v>
      </c>
    </row>
    <row r="311" spans="1:54" x14ac:dyDescent="0.25">
      <c r="A311" s="234" t="s">
        <v>1936</v>
      </c>
      <c r="B311" s="234" t="s">
        <v>482</v>
      </c>
      <c r="C311" s="235" t="s">
        <v>1932</v>
      </c>
      <c r="D311" s="235" t="s">
        <v>1936</v>
      </c>
      <c r="E311" s="234" t="s">
        <v>1933</v>
      </c>
      <c r="F311" s="234" t="s">
        <v>1937</v>
      </c>
      <c r="G311" s="234" t="s">
        <v>440</v>
      </c>
      <c r="H311" s="234" t="s">
        <v>564</v>
      </c>
      <c r="I311" s="234" t="s">
        <v>486</v>
      </c>
      <c r="J311" s="236">
        <v>880</v>
      </c>
      <c r="K311" s="129">
        <v>0.03</v>
      </c>
      <c r="L311" s="103">
        <v>1</v>
      </c>
      <c r="M311" s="237">
        <v>14000</v>
      </c>
      <c r="N311" s="236">
        <v>23460</v>
      </c>
      <c r="O311" s="103">
        <v>14000</v>
      </c>
      <c r="P311" s="234">
        <v>14000</v>
      </c>
      <c r="Q311" s="236">
        <v>1.5</v>
      </c>
      <c r="R311" s="236">
        <v>120</v>
      </c>
      <c r="S311" s="238">
        <v>300</v>
      </c>
      <c r="T311" s="238">
        <v>140</v>
      </c>
      <c r="U311" s="103">
        <v>5</v>
      </c>
      <c r="V311" s="234" t="s">
        <v>451</v>
      </c>
      <c r="W311" s="103">
        <v>100</v>
      </c>
      <c r="X311" s="234" t="s">
        <v>56</v>
      </c>
      <c r="Y311" s="234" t="s">
        <v>443</v>
      </c>
      <c r="Z311" s="280" t="s">
        <v>1938</v>
      </c>
      <c r="AA311" s="280"/>
      <c r="AB311" s="280"/>
      <c r="AC311" s="280"/>
      <c r="AD311" s="280"/>
      <c r="AE311" s="280" t="s">
        <v>1939</v>
      </c>
      <c r="AF311" s="280"/>
      <c r="AG311" s="280"/>
      <c r="AH311" s="280"/>
      <c r="AI311" s="280"/>
      <c r="AJ311" s="280"/>
      <c r="AK311" s="234">
        <v>10</v>
      </c>
      <c r="AL311" s="234" t="s">
        <v>272</v>
      </c>
      <c r="AM311" s="234">
        <v>0.1</v>
      </c>
      <c r="AN311" s="234"/>
      <c r="AO311" s="234">
        <v>0</v>
      </c>
      <c r="AP311" s="234">
        <v>9.1340884179758899E-2</v>
      </c>
      <c r="AQ311" s="234"/>
      <c r="AR311" s="234" t="s">
        <v>463</v>
      </c>
      <c r="AS311" s="234">
        <v>2</v>
      </c>
      <c r="AT311" s="234">
        <v>77.616402292336801</v>
      </c>
      <c r="AU311" s="234" t="s">
        <v>552</v>
      </c>
      <c r="AV311" s="234">
        <v>2.1119939890561401</v>
      </c>
      <c r="AW311" s="234">
        <v>11.975086586458801</v>
      </c>
      <c r="AX311" s="234">
        <v>76.5075965453034</v>
      </c>
      <c r="AY311" s="234" t="b">
        <v>0</v>
      </c>
      <c r="AZ311" s="234">
        <v>44670.577673611115</v>
      </c>
      <c r="BA311" s="234">
        <v>44655.364479166667</v>
      </c>
      <c r="BB311" s="234">
        <v>44670.577673611115</v>
      </c>
    </row>
    <row r="312" spans="1:54" x14ac:dyDescent="0.25">
      <c r="A312" s="234" t="s">
        <v>1940</v>
      </c>
      <c r="B312" s="234" t="s">
        <v>482</v>
      </c>
      <c r="C312" s="235" t="s">
        <v>1941</v>
      </c>
      <c r="D312" s="235" t="s">
        <v>1940</v>
      </c>
      <c r="E312" s="234" t="s">
        <v>1942</v>
      </c>
      <c r="F312" s="234" t="s">
        <v>1943</v>
      </c>
      <c r="G312" s="234" t="s">
        <v>534</v>
      </c>
      <c r="H312" s="234"/>
      <c r="I312" s="234" t="s">
        <v>486</v>
      </c>
      <c r="J312" s="236">
        <v>1140</v>
      </c>
      <c r="K312" s="129">
        <v>0.03</v>
      </c>
      <c r="L312" s="103">
        <v>1</v>
      </c>
      <c r="M312" s="237">
        <v>15000</v>
      </c>
      <c r="N312" s="236">
        <v>6134</v>
      </c>
      <c r="O312" s="103">
        <v>8000</v>
      </c>
      <c r="P312" s="234">
        <v>8000</v>
      </c>
      <c r="Q312" s="236">
        <v>10</v>
      </c>
      <c r="R312" s="236">
        <v>40</v>
      </c>
      <c r="S312" s="238">
        <v>380</v>
      </c>
      <c r="T312" s="238">
        <v>50</v>
      </c>
      <c r="U312" s="103">
        <v>7</v>
      </c>
      <c r="V312" s="234" t="s">
        <v>451</v>
      </c>
      <c r="W312" s="103">
        <v>40</v>
      </c>
      <c r="X312" s="234" t="s">
        <v>56</v>
      </c>
      <c r="Y312" s="234" t="s">
        <v>443</v>
      </c>
      <c r="Z312" s="280" t="s">
        <v>1944</v>
      </c>
      <c r="AA312" s="280" t="s">
        <v>791</v>
      </c>
      <c r="AB312" s="280" t="s">
        <v>1945</v>
      </c>
      <c r="AC312" s="280"/>
      <c r="AD312" s="280" t="s">
        <v>1946</v>
      </c>
      <c r="AE312" s="280"/>
      <c r="AF312" s="280"/>
      <c r="AG312" s="280"/>
      <c r="AH312" s="280"/>
      <c r="AI312" s="280"/>
      <c r="AJ312" s="280"/>
      <c r="AK312" s="234">
        <v>10</v>
      </c>
      <c r="AL312" s="234" t="s">
        <v>272</v>
      </c>
      <c r="AM312" s="234">
        <v>0.1</v>
      </c>
      <c r="AN312" s="234"/>
      <c r="AO312" s="234">
        <v>0</v>
      </c>
      <c r="AP312" s="234">
        <v>3.6680795565699399E-2</v>
      </c>
      <c r="AQ312" s="234"/>
      <c r="AR312" s="234" t="s">
        <v>447</v>
      </c>
      <c r="AS312" s="234">
        <v>0</v>
      </c>
      <c r="AT312" s="234">
        <v>82.6</v>
      </c>
      <c r="AU312" s="234" t="s">
        <v>552</v>
      </c>
      <c r="AV312" s="234">
        <v>1.27</v>
      </c>
      <c r="AW312" s="234"/>
      <c r="AX312" s="234"/>
      <c r="AY312" s="234" t="b">
        <v>0</v>
      </c>
      <c r="AZ312" s="234">
        <v>44558.563090277778</v>
      </c>
      <c r="BA312" s="234">
        <v>44363.613634259258</v>
      </c>
      <c r="BB312" s="234">
        <v>44435</v>
      </c>
    </row>
    <row r="313" spans="1:54" x14ac:dyDescent="0.25">
      <c r="A313" s="234" t="s">
        <v>1947</v>
      </c>
      <c r="B313" s="234" t="s">
        <v>436</v>
      </c>
      <c r="C313" s="235" t="s">
        <v>1948</v>
      </c>
      <c r="D313" s="235" t="s">
        <v>1947</v>
      </c>
      <c r="E313" s="234" t="s">
        <v>1942</v>
      </c>
      <c r="F313" s="234" t="s">
        <v>1943</v>
      </c>
      <c r="G313" s="234" t="s">
        <v>440</v>
      </c>
      <c r="H313" s="234"/>
      <c r="I313" s="234" t="s">
        <v>1142</v>
      </c>
      <c r="J313" s="236">
        <v>1413</v>
      </c>
      <c r="K313" s="129"/>
      <c r="L313" s="103"/>
      <c r="M313" s="237"/>
      <c r="N313" s="236">
        <v>9130</v>
      </c>
      <c r="O313" s="103">
        <v>8000</v>
      </c>
      <c r="P313" s="234"/>
      <c r="Q313" s="236"/>
      <c r="R313" s="236"/>
      <c r="S313" s="238">
        <v>450</v>
      </c>
      <c r="T313" s="238">
        <v>75</v>
      </c>
      <c r="U313" s="103"/>
      <c r="V313" s="234" t="s">
        <v>451</v>
      </c>
      <c r="W313" s="103"/>
      <c r="X313" s="234" t="s">
        <v>56</v>
      </c>
      <c r="Y313" s="234" t="s">
        <v>443</v>
      </c>
      <c r="Z313" s="280" t="s">
        <v>1949</v>
      </c>
      <c r="AA313" s="280"/>
      <c r="AB313" s="280"/>
      <c r="AC313" s="280"/>
      <c r="AD313" s="280"/>
      <c r="AE313" s="280"/>
      <c r="AF313" s="280" t="s">
        <v>1950</v>
      </c>
      <c r="AG313" s="280"/>
      <c r="AH313" s="280"/>
      <c r="AI313" s="280"/>
      <c r="AJ313" s="280"/>
      <c r="AK313" s="234">
        <v>10</v>
      </c>
      <c r="AL313" s="234" t="s">
        <v>272</v>
      </c>
      <c r="AM313" s="234">
        <v>0.1</v>
      </c>
      <c r="AN313" s="234"/>
      <c r="AO313" s="234">
        <v>0</v>
      </c>
      <c r="AP313" s="234">
        <v>0</v>
      </c>
      <c r="AQ313" s="234"/>
      <c r="AR313" s="234" t="s">
        <v>447</v>
      </c>
      <c r="AS313" s="234">
        <v>0</v>
      </c>
      <c r="AT313" s="234"/>
      <c r="AU313" s="234" t="s">
        <v>552</v>
      </c>
      <c r="AV313" s="234"/>
      <c r="AW313" s="234"/>
      <c r="AX313" s="234"/>
      <c r="AY313" s="234" t="b">
        <v>0</v>
      </c>
      <c r="AZ313" s="234">
        <v>44558.563101851854</v>
      </c>
      <c r="BA313" s="234">
        <v>44363.624803240738</v>
      </c>
      <c r="BB313" s="234">
        <v>44435</v>
      </c>
    </row>
    <row r="314" spans="1:54" x14ac:dyDescent="0.25">
      <c r="A314" s="234" t="s">
        <v>19610</v>
      </c>
      <c r="B314" s="234" t="s">
        <v>1139</v>
      </c>
      <c r="C314" s="235" t="s">
        <v>1680</v>
      </c>
      <c r="D314" s="235" t="s">
        <v>19610</v>
      </c>
      <c r="E314" s="234" t="s">
        <v>1942</v>
      </c>
      <c r="F314" s="234" t="s">
        <v>19612</v>
      </c>
      <c r="G314" s="234"/>
      <c r="H314" s="234"/>
      <c r="I314" s="234" t="s">
        <v>486</v>
      </c>
      <c r="J314" s="236"/>
      <c r="K314" s="129"/>
      <c r="L314" s="103"/>
      <c r="M314" s="237"/>
      <c r="N314" s="236"/>
      <c r="O314" s="103">
        <v>8000</v>
      </c>
      <c r="P314" s="234"/>
      <c r="Q314" s="236"/>
      <c r="R314" s="236"/>
      <c r="S314" s="238"/>
      <c r="T314" s="238"/>
      <c r="U314" s="103">
        <v>0</v>
      </c>
      <c r="V314" s="234" t="s">
        <v>451</v>
      </c>
      <c r="W314" s="103"/>
      <c r="X314" s="234" t="s">
        <v>56</v>
      </c>
      <c r="Y314" s="234" t="s">
        <v>443</v>
      </c>
      <c r="Z314" s="280" t="s">
        <v>19611</v>
      </c>
      <c r="AA314" s="280"/>
      <c r="AB314" s="280"/>
      <c r="AC314" s="280"/>
      <c r="AD314" s="280"/>
      <c r="AE314" s="280"/>
      <c r="AF314" s="280"/>
      <c r="AG314" s="280"/>
      <c r="AH314" s="280"/>
      <c r="AI314" s="280"/>
      <c r="AJ314" s="280"/>
      <c r="AK314" s="234">
        <v>5</v>
      </c>
      <c r="AL314" s="234" t="s">
        <v>272</v>
      </c>
      <c r="AM314" s="234">
        <v>0.1</v>
      </c>
      <c r="AN314" s="234"/>
      <c r="AO314" s="234">
        <v>0</v>
      </c>
      <c r="AP314" s="234">
        <v>0</v>
      </c>
      <c r="AQ314" s="234"/>
      <c r="AR314" s="234" t="s">
        <v>447</v>
      </c>
      <c r="AS314" s="234"/>
      <c r="AT314" s="234"/>
      <c r="AU314" s="234" t="s">
        <v>552</v>
      </c>
      <c r="AV314" s="234"/>
      <c r="AW314" s="234"/>
      <c r="AX314" s="234"/>
      <c r="AY314" s="234" t="b">
        <v>0</v>
      </c>
      <c r="AZ314" s="234">
        <v>44854.623993055553</v>
      </c>
      <c r="BA314" s="234">
        <v>44854.623981481483</v>
      </c>
      <c r="BB314" s="234"/>
    </row>
    <row r="315" spans="1:54" x14ac:dyDescent="0.25">
      <c r="A315" s="234" t="s">
        <v>19613</v>
      </c>
      <c r="B315" s="234" t="s">
        <v>888</v>
      </c>
      <c r="C315" s="235" t="s">
        <v>1680</v>
      </c>
      <c r="D315" s="235" t="s">
        <v>19613</v>
      </c>
      <c r="E315" s="234" t="s">
        <v>1942</v>
      </c>
      <c r="F315" s="234" t="s">
        <v>19612</v>
      </c>
      <c r="G315" s="234"/>
      <c r="H315" s="234"/>
      <c r="I315" s="234" t="s">
        <v>1142</v>
      </c>
      <c r="J315" s="236"/>
      <c r="K315" s="129"/>
      <c r="L315" s="103"/>
      <c r="M315" s="237"/>
      <c r="N315" s="236"/>
      <c r="O315" s="103">
        <v>8000</v>
      </c>
      <c r="P315" s="234"/>
      <c r="Q315" s="236"/>
      <c r="R315" s="236"/>
      <c r="S315" s="238"/>
      <c r="T315" s="238"/>
      <c r="U315" s="103">
        <v>0</v>
      </c>
      <c r="V315" s="234" t="s">
        <v>451</v>
      </c>
      <c r="W315" s="103"/>
      <c r="X315" s="234" t="s">
        <v>56</v>
      </c>
      <c r="Y315" s="234" t="s">
        <v>443</v>
      </c>
      <c r="Z315" s="280" t="s">
        <v>19614</v>
      </c>
      <c r="AA315" s="280"/>
      <c r="AB315" s="280"/>
      <c r="AC315" s="280"/>
      <c r="AD315" s="280"/>
      <c r="AE315" s="280"/>
      <c r="AF315" s="280"/>
      <c r="AG315" s="280"/>
      <c r="AH315" s="280"/>
      <c r="AI315" s="280"/>
      <c r="AJ315" s="280"/>
      <c r="AK315" s="234">
        <v>5</v>
      </c>
      <c r="AL315" s="234" t="s">
        <v>272</v>
      </c>
      <c r="AM315" s="234">
        <v>0.1</v>
      </c>
      <c r="AN315" s="234"/>
      <c r="AO315" s="234">
        <v>0</v>
      </c>
      <c r="AP315" s="234">
        <v>0</v>
      </c>
      <c r="AQ315" s="234"/>
      <c r="AR315" s="234" t="s">
        <v>447</v>
      </c>
      <c r="AS315" s="234"/>
      <c r="AT315" s="234"/>
      <c r="AU315" s="234" t="s">
        <v>552</v>
      </c>
      <c r="AV315" s="234"/>
      <c r="AW315" s="234"/>
      <c r="AX315" s="234"/>
      <c r="AY315" s="234" t="b">
        <v>0</v>
      </c>
      <c r="AZ315" s="234">
        <v>44854.624814814815</v>
      </c>
      <c r="BA315" s="234">
        <v>44854.624814814815</v>
      </c>
      <c r="BB315" s="234"/>
    </row>
    <row r="316" spans="1:54" x14ac:dyDescent="0.25">
      <c r="A316" s="234" t="s">
        <v>1951</v>
      </c>
      <c r="B316" s="234" t="s">
        <v>482</v>
      </c>
      <c r="C316" s="235" t="s">
        <v>1952</v>
      </c>
      <c r="D316" s="235" t="s">
        <v>1951</v>
      </c>
      <c r="E316" s="234" t="s">
        <v>1953</v>
      </c>
      <c r="F316" s="234" t="s">
        <v>1954</v>
      </c>
      <c r="G316" s="234" t="s">
        <v>836</v>
      </c>
      <c r="H316" s="234" t="s">
        <v>798</v>
      </c>
      <c r="I316" s="234" t="s">
        <v>678</v>
      </c>
      <c r="J316" s="236">
        <v>86</v>
      </c>
      <c r="K316" s="129">
        <v>0.03</v>
      </c>
      <c r="L316" s="103">
        <v>6</v>
      </c>
      <c r="M316" s="237">
        <v>1022</v>
      </c>
      <c r="N316" s="236">
        <v>321</v>
      </c>
      <c r="O316" s="103">
        <v>6000</v>
      </c>
      <c r="P316" s="234">
        <v>6000</v>
      </c>
      <c r="Q316" s="236">
        <v>16</v>
      </c>
      <c r="R316" s="236">
        <v>20</v>
      </c>
      <c r="S316" s="238">
        <v>27.5</v>
      </c>
      <c r="T316" s="238">
        <v>16.399999999999999</v>
      </c>
      <c r="U316" s="103">
        <v>2.5</v>
      </c>
      <c r="V316" s="234" t="s">
        <v>547</v>
      </c>
      <c r="W316" s="103">
        <v>60</v>
      </c>
      <c r="X316" s="234" t="s">
        <v>56</v>
      </c>
      <c r="Y316" s="234" t="s">
        <v>443</v>
      </c>
      <c r="Z316" s="280"/>
      <c r="AA316" s="280"/>
      <c r="AB316" s="280"/>
      <c r="AC316" s="280"/>
      <c r="AD316" s="280"/>
      <c r="AE316" s="280"/>
      <c r="AF316" s="280"/>
      <c r="AG316" s="280"/>
      <c r="AH316" s="280"/>
      <c r="AI316" s="280"/>
      <c r="AJ316" s="280"/>
      <c r="AK316" s="234">
        <v>5</v>
      </c>
      <c r="AL316" s="234" t="s">
        <v>272</v>
      </c>
      <c r="AM316" s="234">
        <v>0.1</v>
      </c>
      <c r="AN316" s="234">
        <v>0</v>
      </c>
      <c r="AO316" s="234">
        <v>0</v>
      </c>
      <c r="AP316" s="234">
        <v>0</v>
      </c>
      <c r="AQ316" s="234">
        <v>0.12453692609455901</v>
      </c>
      <c r="AR316" s="234" t="s">
        <v>447</v>
      </c>
      <c r="AS316" s="234">
        <v>0</v>
      </c>
      <c r="AT316" s="234">
        <v>91.0951539283719</v>
      </c>
      <c r="AU316" s="234" t="s">
        <v>490</v>
      </c>
      <c r="AV316" s="234">
        <v>0.91080163882464904</v>
      </c>
      <c r="AW316" s="234">
        <v>9.9423476526807306</v>
      </c>
      <c r="AX316" s="234"/>
      <c r="AY316" s="234" t="b">
        <v>0</v>
      </c>
      <c r="AZ316" s="234">
        <v>44558.563101851854</v>
      </c>
      <c r="BA316" s="234">
        <v>44365.449490740742</v>
      </c>
      <c r="BB316" s="234">
        <v>44435</v>
      </c>
    </row>
    <row r="317" spans="1:54" x14ac:dyDescent="0.25">
      <c r="A317" s="234" t="s">
        <v>1955</v>
      </c>
      <c r="B317" s="234" t="s">
        <v>482</v>
      </c>
      <c r="C317" s="235" t="s">
        <v>1956</v>
      </c>
      <c r="D317" s="235" t="s">
        <v>1955</v>
      </c>
      <c r="E317" s="234" t="s">
        <v>1953</v>
      </c>
      <c r="F317" s="234" t="s">
        <v>1957</v>
      </c>
      <c r="G317" s="234" t="s">
        <v>836</v>
      </c>
      <c r="H317" s="234" t="s">
        <v>798</v>
      </c>
      <c r="I317" s="234" t="s">
        <v>678</v>
      </c>
      <c r="J317" s="236">
        <v>275</v>
      </c>
      <c r="K317" s="129">
        <v>0.03</v>
      </c>
      <c r="L317" s="103">
        <v>4</v>
      </c>
      <c r="M317" s="237">
        <v>1638</v>
      </c>
      <c r="N317" s="236">
        <v>629</v>
      </c>
      <c r="O317" s="103">
        <v>6000</v>
      </c>
      <c r="P317" s="234">
        <v>6000</v>
      </c>
      <c r="Q317" s="236">
        <v>12</v>
      </c>
      <c r="R317" s="236">
        <v>20</v>
      </c>
      <c r="S317" s="238">
        <v>40</v>
      </c>
      <c r="T317" s="238">
        <v>37</v>
      </c>
      <c r="U317" s="103">
        <v>3.5</v>
      </c>
      <c r="V317" s="234" t="s">
        <v>547</v>
      </c>
      <c r="W317" s="103">
        <v>40</v>
      </c>
      <c r="X317" s="234" t="s">
        <v>56</v>
      </c>
      <c r="Y317" s="234" t="s">
        <v>443</v>
      </c>
      <c r="Z317" s="280"/>
      <c r="AA317" s="280" t="s">
        <v>1958</v>
      </c>
      <c r="AB317" s="280"/>
      <c r="AC317" s="280"/>
      <c r="AD317" s="280"/>
      <c r="AE317" s="280"/>
      <c r="AF317" s="280"/>
      <c r="AG317" s="280"/>
      <c r="AH317" s="280" t="s">
        <v>1959</v>
      </c>
      <c r="AI317" s="280"/>
      <c r="AJ317" s="280"/>
      <c r="AK317" s="234">
        <v>5</v>
      </c>
      <c r="AL317" s="234" t="s">
        <v>272</v>
      </c>
      <c r="AM317" s="234">
        <v>0.1</v>
      </c>
      <c r="AN317" s="234">
        <v>0</v>
      </c>
      <c r="AO317" s="234">
        <v>0</v>
      </c>
      <c r="AP317" s="234">
        <v>0.105988341282459</v>
      </c>
      <c r="AQ317" s="234">
        <v>0.10538479656126699</v>
      </c>
      <c r="AR317" s="234" t="s">
        <v>447</v>
      </c>
      <c r="AS317" s="234">
        <v>0</v>
      </c>
      <c r="AT317" s="234">
        <v>87.5123576660026</v>
      </c>
      <c r="AU317" s="234" t="s">
        <v>490</v>
      </c>
      <c r="AV317" s="234">
        <v>0.99703217195316396</v>
      </c>
      <c r="AW317" s="234">
        <v>9.4883187881607807</v>
      </c>
      <c r="AX317" s="234"/>
      <c r="AY317" s="234" t="b">
        <v>0</v>
      </c>
      <c r="AZ317" s="234">
        <v>44558.563113425924</v>
      </c>
      <c r="BA317" s="234">
        <v>44369.537488425929</v>
      </c>
      <c r="BB317" s="234">
        <v>44435</v>
      </c>
    </row>
    <row r="318" spans="1:54" x14ac:dyDescent="0.25">
      <c r="A318" s="234" t="s">
        <v>1960</v>
      </c>
      <c r="B318" s="234" t="s">
        <v>436</v>
      </c>
      <c r="C318" s="235" t="s">
        <v>1961</v>
      </c>
      <c r="D318" s="235" t="s">
        <v>1960</v>
      </c>
      <c r="E318" s="234" t="s">
        <v>1953</v>
      </c>
      <c r="F318" s="234" t="s">
        <v>1962</v>
      </c>
      <c r="G318" s="234" t="s">
        <v>836</v>
      </c>
      <c r="H318" s="234"/>
      <c r="I318" s="234" t="s">
        <v>678</v>
      </c>
      <c r="J318" s="236">
        <v>158.30000000000001</v>
      </c>
      <c r="K318" s="129">
        <v>0.01</v>
      </c>
      <c r="L318" s="103">
        <v>1</v>
      </c>
      <c r="M318" s="237"/>
      <c r="N318" s="236">
        <v>1910</v>
      </c>
      <c r="O318" s="103">
        <v>6000</v>
      </c>
      <c r="P318" s="234">
        <v>6000</v>
      </c>
      <c r="Q318" s="236">
        <v>1</v>
      </c>
      <c r="R318" s="236"/>
      <c r="S318" s="238">
        <v>40</v>
      </c>
      <c r="T318" s="238">
        <v>40</v>
      </c>
      <c r="U318" s="103">
        <v>1</v>
      </c>
      <c r="V318" s="234" t="s">
        <v>547</v>
      </c>
      <c r="W318" s="103">
        <v>1</v>
      </c>
      <c r="X318" s="234" t="s">
        <v>56</v>
      </c>
      <c r="Y318" s="234" t="s">
        <v>443</v>
      </c>
      <c r="Z318" s="280"/>
      <c r="AA318" s="280"/>
      <c r="AB318" s="280" t="s">
        <v>1963</v>
      </c>
      <c r="AC318" s="280"/>
      <c r="AD318" s="280"/>
      <c r="AE318" s="280"/>
      <c r="AF318" s="280" t="s">
        <v>1964</v>
      </c>
      <c r="AG318" s="280"/>
      <c r="AH318" s="280"/>
      <c r="AI318" s="280"/>
      <c r="AJ318" s="280"/>
      <c r="AK318" s="234">
        <v>5</v>
      </c>
      <c r="AL318" s="234" t="s">
        <v>272</v>
      </c>
      <c r="AM318" s="234">
        <v>0.1</v>
      </c>
      <c r="AN318" s="234">
        <v>0</v>
      </c>
      <c r="AO318" s="234">
        <v>0</v>
      </c>
      <c r="AP318" s="234">
        <v>0.104712041884817</v>
      </c>
      <c r="AQ318" s="234"/>
      <c r="AR318" s="234" t="s">
        <v>447</v>
      </c>
      <c r="AS318" s="234">
        <v>9</v>
      </c>
      <c r="AT318" s="234"/>
      <c r="AU318" s="234" t="s">
        <v>490</v>
      </c>
      <c r="AV318" s="234"/>
      <c r="AW318" s="234"/>
      <c r="AX318" s="234"/>
      <c r="AY318" s="234" t="b">
        <v>0</v>
      </c>
      <c r="AZ318" s="234">
        <v>44558.563113425924</v>
      </c>
      <c r="BA318" s="234">
        <v>44369.568935185183</v>
      </c>
      <c r="BB318" s="234">
        <v>44435</v>
      </c>
    </row>
    <row r="319" spans="1:54" x14ac:dyDescent="0.25">
      <c r="A319" s="234" t="s">
        <v>1965</v>
      </c>
      <c r="B319" s="234" t="s">
        <v>436</v>
      </c>
      <c r="C319" s="235" t="s">
        <v>1966</v>
      </c>
      <c r="D319" s="235" t="s">
        <v>1965</v>
      </c>
      <c r="E319" s="234" t="s">
        <v>1953</v>
      </c>
      <c r="F319" s="234" t="s">
        <v>1967</v>
      </c>
      <c r="G319" s="234" t="s">
        <v>836</v>
      </c>
      <c r="H319" s="234"/>
      <c r="I319" s="234" t="s">
        <v>678</v>
      </c>
      <c r="J319" s="236">
        <v>301.8</v>
      </c>
      <c r="K319" s="129">
        <v>0.01</v>
      </c>
      <c r="L319" s="103">
        <v>1</v>
      </c>
      <c r="M319" s="237"/>
      <c r="N319" s="236">
        <v>1830</v>
      </c>
      <c r="O319" s="103">
        <v>6000</v>
      </c>
      <c r="P319" s="234">
        <v>6000</v>
      </c>
      <c r="Q319" s="236">
        <v>1</v>
      </c>
      <c r="R319" s="236"/>
      <c r="S319" s="238">
        <v>40</v>
      </c>
      <c r="T319" s="238">
        <v>40</v>
      </c>
      <c r="U319" s="103">
        <v>1</v>
      </c>
      <c r="V319" s="234" t="s">
        <v>547</v>
      </c>
      <c r="W319" s="103">
        <v>1</v>
      </c>
      <c r="X319" s="234" t="s">
        <v>56</v>
      </c>
      <c r="Y319" s="234" t="s">
        <v>443</v>
      </c>
      <c r="Z319" s="280"/>
      <c r="AA319" s="280"/>
      <c r="AB319" s="280" t="s">
        <v>1963</v>
      </c>
      <c r="AC319" s="280"/>
      <c r="AD319" s="280"/>
      <c r="AE319" s="280"/>
      <c r="AF319" s="280" t="s">
        <v>1964</v>
      </c>
      <c r="AG319" s="280"/>
      <c r="AH319" s="280"/>
      <c r="AI319" s="280"/>
      <c r="AJ319" s="280"/>
      <c r="AK319" s="234">
        <v>5</v>
      </c>
      <c r="AL319" s="234" t="s">
        <v>272</v>
      </c>
      <c r="AM319" s="234">
        <v>0.1</v>
      </c>
      <c r="AN319" s="234">
        <v>0</v>
      </c>
      <c r="AO319" s="234">
        <v>0</v>
      </c>
      <c r="AP319" s="234">
        <v>0.109289617486339</v>
      </c>
      <c r="AQ319" s="234"/>
      <c r="AR319" s="234" t="s">
        <v>447</v>
      </c>
      <c r="AS319" s="234">
        <v>6</v>
      </c>
      <c r="AT319" s="234"/>
      <c r="AU319" s="234" t="s">
        <v>490</v>
      </c>
      <c r="AV319" s="234"/>
      <c r="AW319" s="234"/>
      <c r="AX319" s="234"/>
      <c r="AY319" s="234" t="b">
        <v>0</v>
      </c>
      <c r="AZ319" s="234">
        <v>44558.563113425924</v>
      </c>
      <c r="BA319" s="234">
        <v>44369.5778125</v>
      </c>
      <c r="BB319" s="234">
        <v>44435</v>
      </c>
    </row>
    <row r="320" spans="1:54" x14ac:dyDescent="0.25">
      <c r="A320" s="234" t="s">
        <v>1968</v>
      </c>
      <c r="B320" s="234" t="s">
        <v>436</v>
      </c>
      <c r="C320" s="235" t="s">
        <v>1969</v>
      </c>
      <c r="D320" s="235" t="s">
        <v>1968</v>
      </c>
      <c r="E320" s="234" t="s">
        <v>1953</v>
      </c>
      <c r="F320" s="234" t="s">
        <v>1970</v>
      </c>
      <c r="G320" s="234" t="s">
        <v>836</v>
      </c>
      <c r="H320" s="234"/>
      <c r="I320" s="234" t="s">
        <v>678</v>
      </c>
      <c r="J320" s="236">
        <v>157.69999999999999</v>
      </c>
      <c r="K320" s="129">
        <v>0.01</v>
      </c>
      <c r="L320" s="103">
        <v>1</v>
      </c>
      <c r="M320" s="237"/>
      <c r="N320" s="236">
        <v>830</v>
      </c>
      <c r="O320" s="103">
        <v>6000</v>
      </c>
      <c r="P320" s="234">
        <v>6000</v>
      </c>
      <c r="Q320" s="236">
        <v>1</v>
      </c>
      <c r="R320" s="236"/>
      <c r="S320" s="238">
        <v>40</v>
      </c>
      <c r="T320" s="238">
        <v>16</v>
      </c>
      <c r="U320" s="103">
        <v>1</v>
      </c>
      <c r="V320" s="234" t="s">
        <v>547</v>
      </c>
      <c r="W320" s="103">
        <v>1</v>
      </c>
      <c r="X320" s="234" t="s">
        <v>56</v>
      </c>
      <c r="Y320" s="234" t="s">
        <v>443</v>
      </c>
      <c r="Z320" s="280"/>
      <c r="AA320" s="280"/>
      <c r="AB320" s="280" t="s">
        <v>1963</v>
      </c>
      <c r="AC320" s="280"/>
      <c r="AD320" s="280"/>
      <c r="AE320" s="280"/>
      <c r="AF320" s="280" t="s">
        <v>1964</v>
      </c>
      <c r="AG320" s="280"/>
      <c r="AH320" s="280"/>
      <c r="AI320" s="280"/>
      <c r="AJ320" s="280"/>
      <c r="AK320" s="234">
        <v>5</v>
      </c>
      <c r="AL320" s="234" t="s">
        <v>272</v>
      </c>
      <c r="AM320" s="234">
        <v>0.1</v>
      </c>
      <c r="AN320" s="234">
        <v>0</v>
      </c>
      <c r="AO320" s="234">
        <v>0</v>
      </c>
      <c r="AP320" s="234">
        <v>0</v>
      </c>
      <c r="AQ320" s="234"/>
      <c r="AR320" s="234" t="s">
        <v>447</v>
      </c>
      <c r="AS320" s="234">
        <v>2</v>
      </c>
      <c r="AT320" s="234"/>
      <c r="AU320" s="234" t="s">
        <v>490</v>
      </c>
      <c r="AV320" s="234"/>
      <c r="AW320" s="234"/>
      <c r="AX320" s="234"/>
      <c r="AY320" s="234" t="b">
        <v>0</v>
      </c>
      <c r="AZ320" s="234">
        <v>44558.563113425924</v>
      </c>
      <c r="BA320" s="234">
        <v>44369.586574074077</v>
      </c>
      <c r="BB320" s="234">
        <v>44435</v>
      </c>
    </row>
    <row r="321" spans="1:54" x14ac:dyDescent="0.25">
      <c r="A321" s="234" t="s">
        <v>1971</v>
      </c>
      <c r="B321" s="234" t="s">
        <v>436</v>
      </c>
      <c r="C321" s="235" t="s">
        <v>1972</v>
      </c>
      <c r="D321" s="235" t="s">
        <v>1971</v>
      </c>
      <c r="E321" s="234" t="s">
        <v>1953</v>
      </c>
      <c r="F321" s="234" t="s">
        <v>1973</v>
      </c>
      <c r="G321" s="234" t="s">
        <v>836</v>
      </c>
      <c r="H321" s="234"/>
      <c r="I321" s="234" t="s">
        <v>678</v>
      </c>
      <c r="J321" s="236">
        <v>333.1</v>
      </c>
      <c r="K321" s="129">
        <v>0.01</v>
      </c>
      <c r="L321" s="103">
        <v>1</v>
      </c>
      <c r="M321" s="237"/>
      <c r="N321" s="236">
        <v>3320</v>
      </c>
      <c r="O321" s="103">
        <v>6000</v>
      </c>
      <c r="P321" s="234">
        <v>6000</v>
      </c>
      <c r="Q321" s="236">
        <v>1</v>
      </c>
      <c r="R321" s="236"/>
      <c r="S321" s="238">
        <v>80</v>
      </c>
      <c r="T321" s="238">
        <v>40</v>
      </c>
      <c r="U321" s="103">
        <v>1</v>
      </c>
      <c r="V321" s="234" t="s">
        <v>547</v>
      </c>
      <c r="W321" s="103">
        <v>1</v>
      </c>
      <c r="X321" s="234" t="s">
        <v>56</v>
      </c>
      <c r="Y321" s="234" t="s">
        <v>443</v>
      </c>
      <c r="Z321" s="280"/>
      <c r="AA321" s="280"/>
      <c r="AB321" s="280" t="s">
        <v>1963</v>
      </c>
      <c r="AC321" s="280"/>
      <c r="AD321" s="280"/>
      <c r="AE321" s="280"/>
      <c r="AF321" s="280" t="s">
        <v>1964</v>
      </c>
      <c r="AG321" s="280"/>
      <c r="AH321" s="280"/>
      <c r="AI321" s="280"/>
      <c r="AJ321" s="280"/>
      <c r="AK321" s="234">
        <v>5</v>
      </c>
      <c r="AL321" s="234" t="s">
        <v>272</v>
      </c>
      <c r="AM321" s="234">
        <v>0.1</v>
      </c>
      <c r="AN321" s="234">
        <v>0</v>
      </c>
      <c r="AO321" s="234">
        <v>0</v>
      </c>
      <c r="AP321" s="234">
        <v>0</v>
      </c>
      <c r="AQ321" s="234"/>
      <c r="AR321" s="234" t="s">
        <v>447</v>
      </c>
      <c r="AS321" s="234">
        <v>11</v>
      </c>
      <c r="AT321" s="234"/>
      <c r="AU321" s="234" t="s">
        <v>490</v>
      </c>
      <c r="AV321" s="234"/>
      <c r="AW321" s="234"/>
      <c r="AX321" s="234"/>
      <c r="AY321" s="234" t="b">
        <v>0</v>
      </c>
      <c r="AZ321" s="234">
        <v>44558.563125000001</v>
      </c>
      <c r="BA321" s="234">
        <v>44370.479791666665</v>
      </c>
      <c r="BB321" s="234">
        <v>44435</v>
      </c>
    </row>
    <row r="322" spans="1:54" x14ac:dyDescent="0.25">
      <c r="A322" s="234" t="s">
        <v>1974</v>
      </c>
      <c r="B322" s="234" t="s">
        <v>436</v>
      </c>
      <c r="C322" s="235" t="s">
        <v>1975</v>
      </c>
      <c r="D322" s="235" t="s">
        <v>1974</v>
      </c>
      <c r="E322" s="234" t="s">
        <v>1953</v>
      </c>
      <c r="F322" s="234" t="s">
        <v>1976</v>
      </c>
      <c r="G322" s="234" t="s">
        <v>836</v>
      </c>
      <c r="H322" s="234"/>
      <c r="I322" s="234" t="s">
        <v>678</v>
      </c>
      <c r="J322" s="236">
        <v>238.3</v>
      </c>
      <c r="K322" s="129">
        <v>0.01</v>
      </c>
      <c r="L322" s="103">
        <v>1</v>
      </c>
      <c r="M322" s="237"/>
      <c r="N322" s="236">
        <v>3190</v>
      </c>
      <c r="O322" s="103">
        <v>6000</v>
      </c>
      <c r="P322" s="234">
        <v>6000</v>
      </c>
      <c r="Q322" s="236">
        <v>1</v>
      </c>
      <c r="R322" s="236"/>
      <c r="S322" s="238">
        <v>80</v>
      </c>
      <c r="T322" s="238">
        <v>40</v>
      </c>
      <c r="U322" s="103">
        <v>1</v>
      </c>
      <c r="V322" s="234" t="s">
        <v>547</v>
      </c>
      <c r="W322" s="103">
        <v>1</v>
      </c>
      <c r="X322" s="234" t="s">
        <v>56</v>
      </c>
      <c r="Y322" s="234" t="s">
        <v>443</v>
      </c>
      <c r="Z322" s="280"/>
      <c r="AA322" s="280"/>
      <c r="AB322" s="280" t="s">
        <v>1963</v>
      </c>
      <c r="AC322" s="280"/>
      <c r="AD322" s="280"/>
      <c r="AE322" s="280"/>
      <c r="AF322" s="280" t="s">
        <v>1964</v>
      </c>
      <c r="AG322" s="280"/>
      <c r="AH322" s="280"/>
      <c r="AI322" s="280"/>
      <c r="AJ322" s="280"/>
      <c r="AK322" s="234">
        <v>5</v>
      </c>
      <c r="AL322" s="234" t="s">
        <v>272</v>
      </c>
      <c r="AM322" s="234">
        <v>0.1</v>
      </c>
      <c r="AN322" s="234">
        <v>0</v>
      </c>
      <c r="AO322" s="234">
        <v>0</v>
      </c>
      <c r="AP322" s="234">
        <v>0</v>
      </c>
      <c r="AQ322" s="234"/>
      <c r="AR322" s="234" t="s">
        <v>447</v>
      </c>
      <c r="AS322" s="234">
        <v>13</v>
      </c>
      <c r="AT322" s="234"/>
      <c r="AU322" s="234" t="s">
        <v>490</v>
      </c>
      <c r="AV322" s="234"/>
      <c r="AW322" s="234"/>
      <c r="AX322" s="234"/>
      <c r="AY322" s="234" t="b">
        <v>0</v>
      </c>
      <c r="AZ322" s="234">
        <v>44558.563125000001</v>
      </c>
      <c r="BA322" s="234">
        <v>44370.48296296296</v>
      </c>
      <c r="BB322" s="234">
        <v>44435</v>
      </c>
    </row>
    <row r="323" spans="1:54" x14ac:dyDescent="0.25">
      <c r="A323" s="234" t="s">
        <v>1977</v>
      </c>
      <c r="B323" s="234" t="s">
        <v>482</v>
      </c>
      <c r="C323" s="235" t="s">
        <v>1978</v>
      </c>
      <c r="D323" s="235" t="s">
        <v>1977</v>
      </c>
      <c r="E323" s="234" t="s">
        <v>1953</v>
      </c>
      <c r="F323" s="234" t="s">
        <v>1979</v>
      </c>
      <c r="G323" s="234" t="s">
        <v>836</v>
      </c>
      <c r="H323" s="234" t="s">
        <v>798</v>
      </c>
      <c r="I323" s="234" t="s">
        <v>678</v>
      </c>
      <c r="J323" s="236">
        <v>150</v>
      </c>
      <c r="K323" s="129">
        <v>0.03</v>
      </c>
      <c r="L323" s="103">
        <v>4</v>
      </c>
      <c r="M323" s="237">
        <v>957</v>
      </c>
      <c r="N323" s="236">
        <v>332</v>
      </c>
      <c r="O323" s="103">
        <v>6000</v>
      </c>
      <c r="P323" s="234">
        <v>6000</v>
      </c>
      <c r="Q323" s="236">
        <v>16</v>
      </c>
      <c r="R323" s="236">
        <v>20</v>
      </c>
      <c r="S323" s="238">
        <v>40</v>
      </c>
      <c r="T323" s="238">
        <v>9.5</v>
      </c>
      <c r="U323" s="103">
        <v>2.5</v>
      </c>
      <c r="V323" s="234" t="s">
        <v>547</v>
      </c>
      <c r="W323" s="103">
        <v>50</v>
      </c>
      <c r="X323" s="234" t="s">
        <v>56</v>
      </c>
      <c r="Y323" s="234" t="s">
        <v>443</v>
      </c>
      <c r="Z323" s="280"/>
      <c r="AA323" s="280"/>
      <c r="AB323" s="280" t="s">
        <v>1980</v>
      </c>
      <c r="AC323" s="280"/>
      <c r="AD323" s="280"/>
      <c r="AE323" s="280"/>
      <c r="AF323" s="280"/>
      <c r="AG323" s="280"/>
      <c r="AH323" s="280"/>
      <c r="AI323" s="280"/>
      <c r="AJ323" s="280"/>
      <c r="AK323" s="234">
        <v>5</v>
      </c>
      <c r="AL323" s="234" t="s">
        <v>272</v>
      </c>
      <c r="AM323" s="234">
        <v>0.1</v>
      </c>
      <c r="AN323" s="234">
        <v>0</v>
      </c>
      <c r="AO323" s="234">
        <v>0</v>
      </c>
      <c r="AP323" s="234">
        <v>0</v>
      </c>
      <c r="AQ323" s="234">
        <v>0.115359586494125</v>
      </c>
      <c r="AR323" s="234" t="s">
        <v>447</v>
      </c>
      <c r="AS323" s="234">
        <v>0</v>
      </c>
      <c r="AT323" s="234">
        <v>92.3351090843055</v>
      </c>
      <c r="AU323" s="234" t="s">
        <v>490</v>
      </c>
      <c r="AV323" s="234">
        <v>1.2245104848411601</v>
      </c>
      <c r="AW323" s="234">
        <v>7.1750994019921803</v>
      </c>
      <c r="AX323" s="234"/>
      <c r="AY323" s="234" t="b">
        <v>0</v>
      </c>
      <c r="AZ323" s="234">
        <v>44558.563125000001</v>
      </c>
      <c r="BA323" s="234">
        <v>44370.488923611112</v>
      </c>
      <c r="BB323" s="234">
        <v>44435</v>
      </c>
    </row>
    <row r="324" spans="1:54" x14ac:dyDescent="0.25">
      <c r="A324" s="234" t="s">
        <v>1981</v>
      </c>
      <c r="B324" s="234" t="s">
        <v>482</v>
      </c>
      <c r="C324" s="235" t="s">
        <v>1982</v>
      </c>
      <c r="D324" s="235" t="s">
        <v>1981</v>
      </c>
      <c r="E324" s="234" t="s">
        <v>1953</v>
      </c>
      <c r="F324" s="234" t="s">
        <v>1983</v>
      </c>
      <c r="G324" s="234" t="s">
        <v>836</v>
      </c>
      <c r="H324" s="234" t="s">
        <v>798</v>
      </c>
      <c r="I324" s="234" t="s">
        <v>678</v>
      </c>
      <c r="J324" s="236">
        <v>430.5</v>
      </c>
      <c r="K324" s="129">
        <v>0.03</v>
      </c>
      <c r="L324" s="103">
        <v>2</v>
      </c>
      <c r="M324" s="237">
        <v>1484</v>
      </c>
      <c r="N324" s="236">
        <v>1360</v>
      </c>
      <c r="O324" s="103">
        <v>6000</v>
      </c>
      <c r="P324" s="234">
        <v>6000</v>
      </c>
      <c r="Q324" s="236">
        <v>10</v>
      </c>
      <c r="R324" s="236">
        <v>20</v>
      </c>
      <c r="S324" s="238">
        <v>80</v>
      </c>
      <c r="T324" s="238">
        <v>40</v>
      </c>
      <c r="U324" s="103">
        <v>3</v>
      </c>
      <c r="V324" s="234" t="s">
        <v>547</v>
      </c>
      <c r="W324" s="103">
        <v>40</v>
      </c>
      <c r="X324" s="234" t="s">
        <v>56</v>
      </c>
      <c r="Y324" s="234" t="s">
        <v>443</v>
      </c>
      <c r="Z324" s="280"/>
      <c r="AA324" s="280" t="s">
        <v>1958</v>
      </c>
      <c r="AB324" s="280"/>
      <c r="AC324" s="280"/>
      <c r="AD324" s="280"/>
      <c r="AE324" s="280"/>
      <c r="AF324" s="280"/>
      <c r="AG324" s="280"/>
      <c r="AH324" s="280" t="s">
        <v>1959</v>
      </c>
      <c r="AI324" s="280"/>
      <c r="AJ324" s="280"/>
      <c r="AK324" s="234">
        <v>5</v>
      </c>
      <c r="AL324" s="234" t="s">
        <v>272</v>
      </c>
      <c r="AM324" s="234">
        <v>0.1</v>
      </c>
      <c r="AN324" s="234">
        <v>0</v>
      </c>
      <c r="AO324" s="234">
        <v>0</v>
      </c>
      <c r="AP324" s="234">
        <v>0.11764705882352899</v>
      </c>
      <c r="AQ324" s="234">
        <v>0.10360838779956399</v>
      </c>
      <c r="AR324" s="234" t="s">
        <v>447</v>
      </c>
      <c r="AS324" s="234">
        <v>0</v>
      </c>
      <c r="AT324" s="234">
        <v>86.561344916320394</v>
      </c>
      <c r="AU324" s="234" t="s">
        <v>490</v>
      </c>
      <c r="AV324" s="234">
        <v>1.10302955800776</v>
      </c>
      <c r="AW324" s="234">
        <v>8.4530169253025704</v>
      </c>
      <c r="AX324" s="234"/>
      <c r="AY324" s="234" t="b">
        <v>0</v>
      </c>
      <c r="AZ324" s="234">
        <v>44558.563136574077</v>
      </c>
      <c r="BA324" s="234">
        <v>44370.492638888885</v>
      </c>
      <c r="BB324" s="234">
        <v>44435</v>
      </c>
    </row>
    <row r="325" spans="1:54" x14ac:dyDescent="0.25">
      <c r="A325" s="234" t="s">
        <v>1984</v>
      </c>
      <c r="B325" s="234" t="s">
        <v>482</v>
      </c>
      <c r="C325" s="235" t="s">
        <v>1985</v>
      </c>
      <c r="D325" s="235" t="s">
        <v>1984</v>
      </c>
      <c r="E325" s="234" t="s">
        <v>1986</v>
      </c>
      <c r="F325" s="234" t="s">
        <v>1987</v>
      </c>
      <c r="G325" s="234" t="s">
        <v>836</v>
      </c>
      <c r="H325" s="234" t="s">
        <v>798</v>
      </c>
      <c r="I325" s="234" t="s">
        <v>536</v>
      </c>
      <c r="J325" s="236">
        <v>196</v>
      </c>
      <c r="K325" s="129">
        <v>0.03</v>
      </c>
      <c r="L325" s="103">
        <v>2</v>
      </c>
      <c r="M325" s="237">
        <v>1950</v>
      </c>
      <c r="N325" s="236">
        <v>540</v>
      </c>
      <c r="O325" s="103">
        <v>6000</v>
      </c>
      <c r="P325" s="234">
        <v>6000</v>
      </c>
      <c r="Q325" s="236">
        <v>25</v>
      </c>
      <c r="R325" s="236">
        <v>30</v>
      </c>
      <c r="S325" s="238">
        <v>64</v>
      </c>
      <c r="T325" s="238">
        <v>24</v>
      </c>
      <c r="U325" s="103">
        <v>2.5</v>
      </c>
      <c r="V325" s="234" t="s">
        <v>547</v>
      </c>
      <c r="W325" s="103">
        <v>60</v>
      </c>
      <c r="X325" s="234" t="s">
        <v>56</v>
      </c>
      <c r="Y325" s="234" t="s">
        <v>443</v>
      </c>
      <c r="Z325" s="280"/>
      <c r="AA325" s="280" t="s">
        <v>1988</v>
      </c>
      <c r="AB325" s="280" t="s">
        <v>1989</v>
      </c>
      <c r="AC325" s="280" t="s">
        <v>1990</v>
      </c>
      <c r="AD325" s="280"/>
      <c r="AE325" s="280"/>
      <c r="AF325" s="280"/>
      <c r="AG325" s="280"/>
      <c r="AH325" s="280"/>
      <c r="AI325" s="280"/>
      <c r="AJ325" s="280" t="s">
        <v>1991</v>
      </c>
      <c r="AK325" s="234">
        <v>1</v>
      </c>
      <c r="AL325" s="234" t="s">
        <v>272</v>
      </c>
      <c r="AM325" s="234">
        <v>0.1</v>
      </c>
      <c r="AN325" s="234">
        <v>0</v>
      </c>
      <c r="AO325" s="234">
        <v>0</v>
      </c>
      <c r="AP325" s="234">
        <v>0</v>
      </c>
      <c r="AQ325" s="234">
        <v>0.192977442463039</v>
      </c>
      <c r="AR325" s="234" t="s">
        <v>447</v>
      </c>
      <c r="AS325" s="234">
        <v>2</v>
      </c>
      <c r="AT325" s="234">
        <v>90.155815210762597</v>
      </c>
      <c r="AU325" s="234" t="s">
        <v>552</v>
      </c>
      <c r="AV325" s="234">
        <v>1.0563484541902</v>
      </c>
      <c r="AW325" s="234">
        <v>8.6511404711079294</v>
      </c>
      <c r="AX325" s="234"/>
      <c r="AY325" s="234" t="b">
        <v>0</v>
      </c>
      <c r="AZ325" s="234">
        <v>44558.563101851854</v>
      </c>
      <c r="BA325" s="234">
        <v>44368.445520833331</v>
      </c>
      <c r="BB325" s="234">
        <v>44435</v>
      </c>
    </row>
    <row r="326" spans="1:54" x14ac:dyDescent="0.25">
      <c r="A326" s="234" t="s">
        <v>1992</v>
      </c>
      <c r="B326" s="234" t="s">
        <v>456</v>
      </c>
      <c r="C326" s="235" t="s">
        <v>1993</v>
      </c>
      <c r="D326" s="235" t="s">
        <v>1992</v>
      </c>
      <c r="E326" s="234" t="s">
        <v>1994</v>
      </c>
      <c r="F326" s="234" t="s">
        <v>1995</v>
      </c>
      <c r="G326" s="234" t="s">
        <v>951</v>
      </c>
      <c r="H326" s="234" t="s">
        <v>695</v>
      </c>
      <c r="I326" s="234" t="s">
        <v>722</v>
      </c>
      <c r="J326" s="236">
        <v>234</v>
      </c>
      <c r="K326" s="129">
        <v>0.02</v>
      </c>
      <c r="L326" s="103">
        <v>2</v>
      </c>
      <c r="M326" s="237">
        <v>3000</v>
      </c>
      <c r="N326" s="236">
        <v>1514</v>
      </c>
      <c r="O326" s="103">
        <v>1265</v>
      </c>
      <c r="P326" s="234">
        <v>5150</v>
      </c>
      <c r="Q326" s="236">
        <v>14</v>
      </c>
      <c r="R326" s="236">
        <v>35</v>
      </c>
      <c r="S326" s="238">
        <v>82</v>
      </c>
      <c r="T326" s="238">
        <v>35</v>
      </c>
      <c r="U326" s="103">
        <v>5.5</v>
      </c>
      <c r="V326" s="234" t="s">
        <v>451</v>
      </c>
      <c r="W326" s="103">
        <v>40</v>
      </c>
      <c r="X326" s="234" t="s">
        <v>56</v>
      </c>
      <c r="Y326" s="234" t="s">
        <v>443</v>
      </c>
      <c r="Z326" s="280" t="s">
        <v>1996</v>
      </c>
      <c r="AA326" s="280"/>
      <c r="AB326" s="280"/>
      <c r="AC326" s="280"/>
      <c r="AD326" s="280"/>
      <c r="AE326" s="280" t="s">
        <v>1997</v>
      </c>
      <c r="AF326" s="280" t="s">
        <v>1998</v>
      </c>
      <c r="AG326" s="280" t="s">
        <v>1999</v>
      </c>
      <c r="AH326" s="280"/>
      <c r="AI326" s="280"/>
      <c r="AJ326" s="280"/>
      <c r="AK326" s="234">
        <v>20800</v>
      </c>
      <c r="AL326" s="234" t="s">
        <v>480</v>
      </c>
      <c r="AM326" s="234">
        <v>0.1</v>
      </c>
      <c r="AN326" s="234">
        <v>0</v>
      </c>
      <c r="AO326" s="234">
        <v>0</v>
      </c>
      <c r="AP326" s="234">
        <v>0</v>
      </c>
      <c r="AQ326" s="234">
        <v>0.20885438150385599</v>
      </c>
      <c r="AR326" s="234" t="s">
        <v>706</v>
      </c>
      <c r="AS326" s="234">
        <v>1</v>
      </c>
      <c r="AT326" s="234">
        <v>106.41348757510301</v>
      </c>
      <c r="AU326" s="234" t="s">
        <v>448</v>
      </c>
      <c r="AV326" s="234">
        <v>1.3512921095333299</v>
      </c>
      <c r="AW326" s="234">
        <v>14.816137695395399</v>
      </c>
      <c r="AX326" s="234">
        <v>90.147425902909106</v>
      </c>
      <c r="AY326" s="234" t="b">
        <v>1</v>
      </c>
      <c r="AZ326" s="234">
        <v>44558.563923611109</v>
      </c>
      <c r="BA326" s="234">
        <v>44461.456597222219</v>
      </c>
      <c r="BB326" s="234">
        <v>44484</v>
      </c>
    </row>
    <row r="327" spans="1:54" x14ac:dyDescent="0.25">
      <c r="A327" s="234" t="s">
        <v>2000</v>
      </c>
      <c r="B327" s="234" t="s">
        <v>456</v>
      </c>
      <c r="C327" s="235" t="s">
        <v>1993</v>
      </c>
      <c r="D327" s="235" t="s">
        <v>2000</v>
      </c>
      <c r="E327" s="234" t="s">
        <v>1994</v>
      </c>
      <c r="F327" s="234" t="s">
        <v>1995</v>
      </c>
      <c r="G327" s="234" t="s">
        <v>472</v>
      </c>
      <c r="H327" s="234" t="s">
        <v>695</v>
      </c>
      <c r="I327" s="234" t="s">
        <v>722</v>
      </c>
      <c r="J327" s="236">
        <v>234</v>
      </c>
      <c r="K327" s="129">
        <v>0.02</v>
      </c>
      <c r="L327" s="103">
        <v>2</v>
      </c>
      <c r="M327" s="237">
        <v>3000</v>
      </c>
      <c r="N327" s="236">
        <v>1514</v>
      </c>
      <c r="O327" s="103">
        <v>1640</v>
      </c>
      <c r="P327" s="234">
        <v>5150</v>
      </c>
      <c r="Q327" s="236">
        <v>14</v>
      </c>
      <c r="R327" s="236">
        <v>35</v>
      </c>
      <c r="S327" s="238">
        <v>82</v>
      </c>
      <c r="T327" s="238">
        <v>35</v>
      </c>
      <c r="U327" s="103">
        <v>5.5</v>
      </c>
      <c r="V327" s="234" t="s">
        <v>451</v>
      </c>
      <c r="W327" s="103">
        <v>40</v>
      </c>
      <c r="X327" s="234" t="s">
        <v>56</v>
      </c>
      <c r="Y327" s="234" t="s">
        <v>443</v>
      </c>
      <c r="Z327" s="280" t="s">
        <v>2001</v>
      </c>
      <c r="AA327" s="280" t="s">
        <v>2002</v>
      </c>
      <c r="AB327" s="280"/>
      <c r="AC327" s="280"/>
      <c r="AD327" s="280"/>
      <c r="AE327" s="280" t="s">
        <v>1997</v>
      </c>
      <c r="AF327" s="280" t="s">
        <v>1998</v>
      </c>
      <c r="AG327" s="280" t="s">
        <v>1999</v>
      </c>
      <c r="AH327" s="280"/>
      <c r="AI327" s="280"/>
      <c r="AJ327" s="280"/>
      <c r="AK327" s="234">
        <v>62400</v>
      </c>
      <c r="AL327" s="234" t="s">
        <v>480</v>
      </c>
      <c r="AM327" s="234">
        <v>0.1</v>
      </c>
      <c r="AN327" s="234"/>
      <c r="AO327" s="234">
        <v>0</v>
      </c>
      <c r="AP327" s="234">
        <v>0</v>
      </c>
      <c r="AQ327" s="234"/>
      <c r="AR327" s="234" t="s">
        <v>706</v>
      </c>
      <c r="AS327" s="234">
        <v>1</v>
      </c>
      <c r="AT327" s="234">
        <v>86.496833373520104</v>
      </c>
      <c r="AU327" s="234" t="s">
        <v>448</v>
      </c>
      <c r="AV327" s="234">
        <v>1.3512921095333299</v>
      </c>
      <c r="AW327" s="234">
        <v>14.7081114681587</v>
      </c>
      <c r="AX327" s="234">
        <v>73.275174557853404</v>
      </c>
      <c r="AY327" s="234" t="b">
        <v>1</v>
      </c>
      <c r="AZ327" s="234">
        <v>44558.563923611109</v>
      </c>
      <c r="BA327" s="234">
        <v>44461.457453703704</v>
      </c>
      <c r="BB327" s="234">
        <v>44484</v>
      </c>
    </row>
    <row r="328" spans="1:54" x14ac:dyDescent="0.25">
      <c r="A328" s="234" t="s">
        <v>2003</v>
      </c>
      <c r="B328" s="234" t="s">
        <v>456</v>
      </c>
      <c r="C328" s="235" t="s">
        <v>2004</v>
      </c>
      <c r="D328" s="235" t="s">
        <v>2003</v>
      </c>
      <c r="E328" s="234" t="s">
        <v>2005</v>
      </c>
      <c r="F328" s="234" t="s">
        <v>2006</v>
      </c>
      <c r="G328" s="234" t="s">
        <v>472</v>
      </c>
      <c r="H328" s="234" t="s">
        <v>473</v>
      </c>
      <c r="I328" s="234" t="s">
        <v>1786</v>
      </c>
      <c r="J328" s="236"/>
      <c r="K328" s="129">
        <v>0.03</v>
      </c>
      <c r="L328" s="103">
        <v>2</v>
      </c>
      <c r="M328" s="237">
        <v>1800</v>
      </c>
      <c r="N328" s="236">
        <v>2190</v>
      </c>
      <c r="O328" s="103">
        <v>6000</v>
      </c>
      <c r="P328" s="234">
        <v>6000</v>
      </c>
      <c r="Q328" s="236">
        <v>15</v>
      </c>
      <c r="R328" s="236">
        <v>35</v>
      </c>
      <c r="S328" s="238">
        <v>66</v>
      </c>
      <c r="T328" s="238">
        <v>15</v>
      </c>
      <c r="U328" s="103">
        <v>4.5</v>
      </c>
      <c r="V328" s="234" t="s">
        <v>451</v>
      </c>
      <c r="W328" s="103">
        <v>50</v>
      </c>
      <c r="X328" s="234" t="s">
        <v>56</v>
      </c>
      <c r="Y328" s="234" t="s">
        <v>443</v>
      </c>
      <c r="Z328" s="280" t="s">
        <v>2007</v>
      </c>
      <c r="AA328" s="280"/>
      <c r="AB328" s="280"/>
      <c r="AC328" s="280" t="s">
        <v>2008</v>
      </c>
      <c r="AD328" s="280" t="s">
        <v>2009</v>
      </c>
      <c r="AE328" s="280" t="s">
        <v>2010</v>
      </c>
      <c r="AF328" s="280" t="s">
        <v>2011</v>
      </c>
      <c r="AG328" s="280"/>
      <c r="AH328" s="280"/>
      <c r="AI328" s="280"/>
      <c r="AJ328" s="280"/>
      <c r="AK328" s="234">
        <v>944</v>
      </c>
      <c r="AL328" s="234" t="s">
        <v>480</v>
      </c>
      <c r="AM328" s="234">
        <v>0.1</v>
      </c>
      <c r="AN328" s="234"/>
      <c r="AO328" s="234">
        <v>0</v>
      </c>
      <c r="AP328" s="234">
        <v>0</v>
      </c>
      <c r="AQ328" s="234"/>
      <c r="AR328" s="234" t="s">
        <v>447</v>
      </c>
      <c r="AS328" s="234">
        <v>0</v>
      </c>
      <c r="AT328" s="234">
        <v>84.028850574540897</v>
      </c>
      <c r="AU328" s="234" t="s">
        <v>448</v>
      </c>
      <c r="AV328" s="234">
        <v>0.72067986571186304</v>
      </c>
      <c r="AW328" s="234">
        <v>19.587870809422</v>
      </c>
      <c r="AX328" s="234">
        <v>82.3242653200288</v>
      </c>
      <c r="AY328" s="234" t="b">
        <v>1</v>
      </c>
      <c r="AZ328" s="234">
        <v>44558.563240740739</v>
      </c>
      <c r="BA328" s="234">
        <v>44378.672465277778</v>
      </c>
      <c r="BB328" s="234">
        <v>44435</v>
      </c>
    </row>
    <row r="329" spans="1:54" x14ac:dyDescent="0.25">
      <c r="A329" s="234" t="s">
        <v>2012</v>
      </c>
      <c r="B329" s="234" t="s">
        <v>456</v>
      </c>
      <c r="C329" s="235" t="s">
        <v>2013</v>
      </c>
      <c r="D329" s="235" t="s">
        <v>2012</v>
      </c>
      <c r="E329" s="234" t="s">
        <v>2005</v>
      </c>
      <c r="F329" s="234" t="s">
        <v>2014</v>
      </c>
      <c r="G329" s="234" t="s">
        <v>472</v>
      </c>
      <c r="H329" s="234" t="s">
        <v>473</v>
      </c>
      <c r="I329" s="234" t="s">
        <v>1786</v>
      </c>
      <c r="J329" s="236"/>
      <c r="K329" s="129">
        <v>0.05</v>
      </c>
      <c r="L329" s="103">
        <v>2</v>
      </c>
      <c r="M329" s="237">
        <v>2800</v>
      </c>
      <c r="N329" s="236">
        <v>2790</v>
      </c>
      <c r="O329" s="103">
        <v>6000</v>
      </c>
      <c r="P329" s="234">
        <v>6000</v>
      </c>
      <c r="Q329" s="236">
        <v>12</v>
      </c>
      <c r="R329" s="236">
        <v>35</v>
      </c>
      <c r="S329" s="238">
        <v>74</v>
      </c>
      <c r="T329" s="238">
        <v>33.15</v>
      </c>
      <c r="U329" s="103">
        <v>5</v>
      </c>
      <c r="V329" s="234" t="s">
        <v>451</v>
      </c>
      <c r="W329" s="103">
        <v>40</v>
      </c>
      <c r="X329" s="234" t="s">
        <v>56</v>
      </c>
      <c r="Y329" s="234" t="s">
        <v>443</v>
      </c>
      <c r="Z329" s="280" t="s">
        <v>2015</v>
      </c>
      <c r="AA329" s="280"/>
      <c r="AB329" s="280"/>
      <c r="AC329" s="280" t="s">
        <v>2008</v>
      </c>
      <c r="AD329" s="280" t="s">
        <v>2016</v>
      </c>
      <c r="AE329" s="280" t="s">
        <v>2010</v>
      </c>
      <c r="AF329" s="280" t="s">
        <v>2011</v>
      </c>
      <c r="AG329" s="280"/>
      <c r="AH329" s="280"/>
      <c r="AI329" s="280"/>
      <c r="AJ329" s="280"/>
      <c r="AK329" s="234">
        <v>236</v>
      </c>
      <c r="AL329" s="234" t="s">
        <v>480</v>
      </c>
      <c r="AM329" s="234">
        <v>0.1</v>
      </c>
      <c r="AN329" s="234"/>
      <c r="AO329" s="234">
        <v>0</v>
      </c>
      <c r="AP329" s="234">
        <v>0</v>
      </c>
      <c r="AQ329" s="234"/>
      <c r="AR329" s="234" t="s">
        <v>447</v>
      </c>
      <c r="AS329" s="234">
        <v>3</v>
      </c>
      <c r="AT329" s="234">
        <v>75.220492818519403</v>
      </c>
      <c r="AU329" s="234" t="s">
        <v>448</v>
      </c>
      <c r="AV329" s="234">
        <v>0.91020194164810098</v>
      </c>
      <c r="AW329" s="234">
        <v>17.169118727541701</v>
      </c>
      <c r="AX329" s="234">
        <v>73.415200990874993</v>
      </c>
      <c r="AY329" s="234" t="b">
        <v>1</v>
      </c>
      <c r="AZ329" s="234">
        <v>44558.563240740739</v>
      </c>
      <c r="BA329" s="234">
        <v>44378.674560185187</v>
      </c>
      <c r="BB329" s="234">
        <v>44435</v>
      </c>
    </row>
    <row r="330" spans="1:54" x14ac:dyDescent="0.25">
      <c r="A330" s="234" t="s">
        <v>2017</v>
      </c>
      <c r="B330" s="234" t="s">
        <v>456</v>
      </c>
      <c r="C330" s="235" t="s">
        <v>2018</v>
      </c>
      <c r="D330" s="235" t="s">
        <v>2017</v>
      </c>
      <c r="E330" s="234" t="s">
        <v>2005</v>
      </c>
      <c r="F330" s="234" t="s">
        <v>2019</v>
      </c>
      <c r="G330" s="234" t="s">
        <v>472</v>
      </c>
      <c r="H330" s="234" t="s">
        <v>441</v>
      </c>
      <c r="I330" s="234" t="s">
        <v>1793</v>
      </c>
      <c r="J330" s="236"/>
      <c r="K330" s="129">
        <v>0.05</v>
      </c>
      <c r="L330" s="103">
        <v>1</v>
      </c>
      <c r="M330" s="237">
        <v>2400</v>
      </c>
      <c r="N330" s="236">
        <v>4240</v>
      </c>
      <c r="O330" s="103">
        <v>6000</v>
      </c>
      <c r="P330" s="234">
        <v>6000</v>
      </c>
      <c r="Q330" s="236">
        <v>14</v>
      </c>
      <c r="R330" s="236">
        <v>35</v>
      </c>
      <c r="S330" s="238">
        <v>109</v>
      </c>
      <c r="T330" s="238">
        <v>48.5</v>
      </c>
      <c r="U330" s="103">
        <v>5</v>
      </c>
      <c r="V330" s="234" t="s">
        <v>451</v>
      </c>
      <c r="W330" s="103">
        <v>45</v>
      </c>
      <c r="X330" s="234" t="s">
        <v>56</v>
      </c>
      <c r="Y330" s="234" t="s">
        <v>443</v>
      </c>
      <c r="Z330" s="280" t="s">
        <v>2020</v>
      </c>
      <c r="AA330" s="280"/>
      <c r="AB330" s="280"/>
      <c r="AC330" s="280" t="s">
        <v>2021</v>
      </c>
      <c r="AD330" s="280" t="s">
        <v>2022</v>
      </c>
      <c r="AE330" s="280" t="s">
        <v>2023</v>
      </c>
      <c r="AF330" s="280" t="s">
        <v>2011</v>
      </c>
      <c r="AG330" s="280"/>
      <c r="AH330" s="280"/>
      <c r="AI330" s="280"/>
      <c r="AJ330" s="280"/>
      <c r="AK330" s="234">
        <v>236</v>
      </c>
      <c r="AL330" s="234" t="s">
        <v>480</v>
      </c>
      <c r="AM330" s="234">
        <v>0.1</v>
      </c>
      <c r="AN330" s="234"/>
      <c r="AO330" s="234">
        <v>0</v>
      </c>
      <c r="AP330" s="234">
        <v>0</v>
      </c>
      <c r="AQ330" s="234"/>
      <c r="AR330" s="234" t="s">
        <v>447</v>
      </c>
      <c r="AS330" s="234">
        <v>2</v>
      </c>
      <c r="AT330" s="234">
        <v>82.791670044850704</v>
      </c>
      <c r="AU330" s="234" t="s">
        <v>448</v>
      </c>
      <c r="AV330" s="234">
        <v>0.83614919190809101</v>
      </c>
      <c r="AW330" s="234">
        <v>17.2622433174629</v>
      </c>
      <c r="AX330" s="234">
        <v>79.692896108886302</v>
      </c>
      <c r="AY330" s="234" t="b">
        <v>1</v>
      </c>
      <c r="AZ330" s="234">
        <v>44558.563067129631</v>
      </c>
      <c r="BA330" s="234">
        <v>44378.678495370368</v>
      </c>
      <c r="BB330" s="234">
        <v>44435</v>
      </c>
    </row>
    <row r="331" spans="1:54" x14ac:dyDescent="0.25">
      <c r="A331" s="234" t="s">
        <v>2024</v>
      </c>
      <c r="B331" s="234" t="s">
        <v>482</v>
      </c>
      <c r="C331" s="235" t="s">
        <v>2025</v>
      </c>
      <c r="D331" s="235" t="s">
        <v>2024</v>
      </c>
      <c r="E331" s="234" t="s">
        <v>2026</v>
      </c>
      <c r="F331" s="234" t="s">
        <v>2027</v>
      </c>
      <c r="G331" s="234" t="s">
        <v>544</v>
      </c>
      <c r="H331" s="234" t="s">
        <v>2028</v>
      </c>
      <c r="I331" s="234" t="s">
        <v>1320</v>
      </c>
      <c r="J331" s="236">
        <v>559</v>
      </c>
      <c r="K331" s="129">
        <v>0.03</v>
      </c>
      <c r="L331" s="103">
        <v>1</v>
      </c>
      <c r="M331" s="237">
        <v>1396</v>
      </c>
      <c r="N331" s="236">
        <v>7299</v>
      </c>
      <c r="O331" s="103">
        <v>3850</v>
      </c>
      <c r="P331" s="234">
        <v>3850</v>
      </c>
      <c r="Q331" s="236">
        <v>4</v>
      </c>
      <c r="R331" s="236">
        <v>40</v>
      </c>
      <c r="S331" s="238">
        <v>98.55</v>
      </c>
      <c r="T331" s="238">
        <v>95.5</v>
      </c>
      <c r="U331" s="103">
        <v>4</v>
      </c>
      <c r="V331" s="234" t="s">
        <v>451</v>
      </c>
      <c r="W331" s="103">
        <v>80</v>
      </c>
      <c r="X331" s="234" t="s">
        <v>56</v>
      </c>
      <c r="Y331" s="234" t="s">
        <v>443</v>
      </c>
      <c r="Z331" s="280" t="s">
        <v>2029</v>
      </c>
      <c r="AA331" s="280" t="s">
        <v>2030</v>
      </c>
      <c r="AB331" s="280"/>
      <c r="AC331" s="280"/>
      <c r="AD331" s="280" t="s">
        <v>2031</v>
      </c>
      <c r="AE331" s="280"/>
      <c r="AF331" s="280"/>
      <c r="AG331" s="280"/>
      <c r="AH331" s="280"/>
      <c r="AI331" s="280"/>
      <c r="AJ331" s="280"/>
      <c r="AK331" s="234">
        <v>1</v>
      </c>
      <c r="AL331" s="234" t="s">
        <v>272</v>
      </c>
      <c r="AM331" s="234">
        <v>0.1</v>
      </c>
      <c r="AN331" s="234">
        <v>0</v>
      </c>
      <c r="AO331" s="234">
        <v>0</v>
      </c>
      <c r="AP331" s="234">
        <v>0.42702878707810898</v>
      </c>
      <c r="AQ331" s="234">
        <v>0.1</v>
      </c>
      <c r="AR331" s="234" t="s">
        <v>447</v>
      </c>
      <c r="AS331" s="234">
        <v>0</v>
      </c>
      <c r="AT331" s="234">
        <v>85.621546396706094</v>
      </c>
      <c r="AU331" s="234" t="s">
        <v>448</v>
      </c>
      <c r="AV331" s="234">
        <v>1.1531057374584099</v>
      </c>
      <c r="AW331" s="234">
        <v>9.5946061527973896</v>
      </c>
      <c r="AX331" s="234"/>
      <c r="AY331" s="234" t="b">
        <v>0</v>
      </c>
      <c r="AZ331" s="234">
        <v>44558.563136574077</v>
      </c>
      <c r="BA331" s="234">
        <v>44371.499780092592</v>
      </c>
      <c r="BB331" s="234">
        <v>44435</v>
      </c>
    </row>
    <row r="332" spans="1:54" x14ac:dyDescent="0.25">
      <c r="A332" s="234" t="s">
        <v>2032</v>
      </c>
      <c r="B332" s="234" t="s">
        <v>482</v>
      </c>
      <c r="C332" s="235" t="s">
        <v>2033</v>
      </c>
      <c r="D332" s="235" t="s">
        <v>2032</v>
      </c>
      <c r="E332" s="234" t="s">
        <v>2034</v>
      </c>
      <c r="F332" s="234" t="s">
        <v>2035</v>
      </c>
      <c r="G332" s="234" t="s">
        <v>836</v>
      </c>
      <c r="H332" s="234" t="s">
        <v>473</v>
      </c>
      <c r="I332" s="234" t="s">
        <v>574</v>
      </c>
      <c r="J332" s="236">
        <v>162</v>
      </c>
      <c r="K332" s="129">
        <v>0.03</v>
      </c>
      <c r="L332" s="103">
        <v>1</v>
      </c>
      <c r="M332" s="237">
        <v>866</v>
      </c>
      <c r="N332" s="236">
        <v>2970</v>
      </c>
      <c r="O332" s="103">
        <v>2300</v>
      </c>
      <c r="P332" s="234">
        <v>2300</v>
      </c>
      <c r="Q332" s="236">
        <v>12</v>
      </c>
      <c r="R332" s="236">
        <v>20</v>
      </c>
      <c r="S332" s="238">
        <v>55</v>
      </c>
      <c r="T332" s="238">
        <v>30</v>
      </c>
      <c r="U332" s="103">
        <v>2</v>
      </c>
      <c r="V332" s="234" t="s">
        <v>547</v>
      </c>
      <c r="W332" s="103">
        <v>60</v>
      </c>
      <c r="X332" s="234" t="s">
        <v>56</v>
      </c>
      <c r="Y332" s="234" t="s">
        <v>443</v>
      </c>
      <c r="Z332" s="280"/>
      <c r="AA332" s="280" t="s">
        <v>2036</v>
      </c>
      <c r="AB332" s="280" t="s">
        <v>2037</v>
      </c>
      <c r="AC332" s="280"/>
      <c r="AD332" s="280"/>
      <c r="AE332" s="280"/>
      <c r="AF332" s="280"/>
      <c r="AG332" s="280"/>
      <c r="AH332" s="280"/>
      <c r="AI332" s="280"/>
      <c r="AJ332" s="280"/>
      <c r="AK332" s="234">
        <v>1</v>
      </c>
      <c r="AL332" s="234" t="s">
        <v>272</v>
      </c>
      <c r="AM332" s="234">
        <v>0.1</v>
      </c>
      <c r="AN332" s="234">
        <v>0</v>
      </c>
      <c r="AO332" s="234">
        <v>0</v>
      </c>
      <c r="AP332" s="234">
        <v>0</v>
      </c>
      <c r="AQ332" s="234">
        <v>0.1</v>
      </c>
      <c r="AR332" s="234" t="s">
        <v>447</v>
      </c>
      <c r="AS332" s="234">
        <v>0</v>
      </c>
      <c r="AT332" s="234">
        <v>89.83</v>
      </c>
      <c r="AU332" s="234" t="s">
        <v>490</v>
      </c>
      <c r="AV332" s="234">
        <v>0.81</v>
      </c>
      <c r="AW332" s="234">
        <v>11.090752794134801</v>
      </c>
      <c r="AX332" s="234"/>
      <c r="AY332" s="234" t="b">
        <v>0</v>
      </c>
      <c r="AZ332" s="234">
        <v>44558.563136574077</v>
      </c>
      <c r="BA332" s="234">
        <v>44371.60355324074</v>
      </c>
      <c r="BB332" s="234">
        <v>44435</v>
      </c>
    </row>
    <row r="333" spans="1:54" x14ac:dyDescent="0.25">
      <c r="A333" s="234" t="s">
        <v>2038</v>
      </c>
      <c r="B333" s="234" t="s">
        <v>482</v>
      </c>
      <c r="C333" s="235" t="s">
        <v>2039</v>
      </c>
      <c r="D333" s="235" t="s">
        <v>2038</v>
      </c>
      <c r="E333" s="234" t="s">
        <v>2040</v>
      </c>
      <c r="F333" s="234" t="s">
        <v>2041</v>
      </c>
      <c r="G333" s="234" t="s">
        <v>534</v>
      </c>
      <c r="H333" s="234"/>
      <c r="I333" s="234" t="s">
        <v>486</v>
      </c>
      <c r="J333" s="236">
        <v>329</v>
      </c>
      <c r="K333" s="129">
        <v>0.03</v>
      </c>
      <c r="L333" s="103">
        <v>1</v>
      </c>
      <c r="M333" s="237">
        <v>2200</v>
      </c>
      <c r="N333" s="236">
        <v>16400</v>
      </c>
      <c r="O333" s="103">
        <v>3000</v>
      </c>
      <c r="P333" s="234">
        <v>3000</v>
      </c>
      <c r="Q333" s="236">
        <v>7</v>
      </c>
      <c r="R333" s="236">
        <v>40</v>
      </c>
      <c r="S333" s="238">
        <v>116</v>
      </c>
      <c r="T333" s="238">
        <v>71</v>
      </c>
      <c r="U333" s="103">
        <v>5</v>
      </c>
      <c r="V333" s="234" t="s">
        <v>442</v>
      </c>
      <c r="W333" s="103">
        <v>60</v>
      </c>
      <c r="X333" s="234" t="s">
        <v>56</v>
      </c>
      <c r="Y333" s="234" t="s">
        <v>443</v>
      </c>
      <c r="Z333" s="280" t="s">
        <v>2042</v>
      </c>
      <c r="AA333" s="280"/>
      <c r="AB333" s="280"/>
      <c r="AC333" s="280"/>
      <c r="AD333" s="280" t="s">
        <v>2043</v>
      </c>
      <c r="AE333" s="280"/>
      <c r="AF333" s="280"/>
      <c r="AG333" s="280"/>
      <c r="AH333" s="280"/>
      <c r="AI333" s="280"/>
      <c r="AJ333" s="280"/>
      <c r="AK333" s="234">
        <v>1</v>
      </c>
      <c r="AL333" s="234" t="s">
        <v>272</v>
      </c>
      <c r="AM333" s="234">
        <v>0.1</v>
      </c>
      <c r="AN333" s="234"/>
      <c r="AO333" s="234">
        <v>0</v>
      </c>
      <c r="AP333" s="234">
        <v>0</v>
      </c>
      <c r="AQ333" s="234"/>
      <c r="AR333" s="234" t="s">
        <v>447</v>
      </c>
      <c r="AS333" s="234">
        <v>0</v>
      </c>
      <c r="AT333" s="234">
        <v>68.518959878924605</v>
      </c>
      <c r="AU333" s="234" t="s">
        <v>552</v>
      </c>
      <c r="AV333" s="234">
        <v>0.72077991282306397</v>
      </c>
      <c r="AW333" s="234">
        <v>27.9923105332822</v>
      </c>
      <c r="AX333" s="234">
        <v>57.007774619265298</v>
      </c>
      <c r="AY333" s="234" t="b">
        <v>0</v>
      </c>
      <c r="AZ333" s="234">
        <v>44558.563148148147</v>
      </c>
      <c r="BA333" s="234">
        <v>44372.560590277775</v>
      </c>
      <c r="BB333" s="234">
        <v>44435</v>
      </c>
    </row>
    <row r="334" spans="1:54" x14ac:dyDescent="0.25">
      <c r="A334" s="234" t="s">
        <v>2044</v>
      </c>
      <c r="B334" s="234" t="s">
        <v>456</v>
      </c>
      <c r="C334" s="235" t="s">
        <v>2045</v>
      </c>
      <c r="D334" s="235" t="s">
        <v>2044</v>
      </c>
      <c r="E334" s="234" t="s">
        <v>2046</v>
      </c>
      <c r="F334" s="234" t="s">
        <v>907</v>
      </c>
      <c r="G334" s="234" t="s">
        <v>472</v>
      </c>
      <c r="H334" s="234" t="s">
        <v>507</v>
      </c>
      <c r="I334" s="234" t="s">
        <v>678</v>
      </c>
      <c r="J334" s="236">
        <v>285</v>
      </c>
      <c r="K334" s="129">
        <v>0.03</v>
      </c>
      <c r="L334" s="103">
        <v>2</v>
      </c>
      <c r="M334" s="237">
        <v>3200</v>
      </c>
      <c r="N334" s="236">
        <v>1399</v>
      </c>
      <c r="O334" s="103">
        <v>480</v>
      </c>
      <c r="P334" s="234">
        <v>6000</v>
      </c>
      <c r="Q334" s="236">
        <v>18</v>
      </c>
      <c r="R334" s="236">
        <v>35</v>
      </c>
      <c r="S334" s="238">
        <v>82.51</v>
      </c>
      <c r="T334" s="238">
        <v>48</v>
      </c>
      <c r="U334" s="103">
        <v>4</v>
      </c>
      <c r="V334" s="234" t="s">
        <v>547</v>
      </c>
      <c r="W334" s="103">
        <v>35</v>
      </c>
      <c r="X334" s="234" t="s">
        <v>56</v>
      </c>
      <c r="Y334" s="234" t="s">
        <v>443</v>
      </c>
      <c r="Z334" s="280"/>
      <c r="AA334" s="280" t="s">
        <v>760</v>
      </c>
      <c r="AB334" s="280" t="s">
        <v>2047</v>
      </c>
      <c r="AC334" s="280"/>
      <c r="AD334" s="280" t="s">
        <v>2048</v>
      </c>
      <c r="AE334" s="280"/>
      <c r="AF334" s="280" t="s">
        <v>2049</v>
      </c>
      <c r="AG334" s="280" t="s">
        <v>2050</v>
      </c>
      <c r="AH334" s="280"/>
      <c r="AI334" s="280"/>
      <c r="AJ334" s="280"/>
      <c r="AK334" s="234">
        <v>3</v>
      </c>
      <c r="AL334" s="234" t="s">
        <v>272</v>
      </c>
      <c r="AM334" s="234">
        <v>0.1</v>
      </c>
      <c r="AN334" s="234"/>
      <c r="AO334" s="234">
        <v>0</v>
      </c>
      <c r="AP334" s="234">
        <v>0</v>
      </c>
      <c r="AQ334" s="234"/>
      <c r="AR334" s="234" t="s">
        <v>447</v>
      </c>
      <c r="AS334" s="234">
        <v>1</v>
      </c>
      <c r="AT334" s="234">
        <v>89.081319452832901</v>
      </c>
      <c r="AU334" s="234" t="s">
        <v>490</v>
      </c>
      <c r="AV334" s="234">
        <v>0.89105788285075005</v>
      </c>
      <c r="AW334" s="234">
        <v>17.4512056395521</v>
      </c>
      <c r="AX334" s="234">
        <v>84.143669174590102</v>
      </c>
      <c r="AY334" s="234" t="b">
        <v>1</v>
      </c>
      <c r="AZ334" s="234">
        <v>44558.563148148147</v>
      </c>
      <c r="BA334" s="234">
        <v>44371.674039351848</v>
      </c>
      <c r="BB334" s="234">
        <v>44435</v>
      </c>
    </row>
    <row r="335" spans="1:54" x14ac:dyDescent="0.25">
      <c r="A335" s="234" t="s">
        <v>2051</v>
      </c>
      <c r="B335" s="234" t="s">
        <v>482</v>
      </c>
      <c r="C335" s="235" t="s">
        <v>2045</v>
      </c>
      <c r="D335" s="235" t="s">
        <v>2051</v>
      </c>
      <c r="E335" s="234" t="s">
        <v>2046</v>
      </c>
      <c r="F335" s="234" t="s">
        <v>907</v>
      </c>
      <c r="G335" s="234" t="s">
        <v>836</v>
      </c>
      <c r="H335" s="234" t="s">
        <v>798</v>
      </c>
      <c r="I335" s="234" t="s">
        <v>678</v>
      </c>
      <c r="J335" s="236">
        <v>285</v>
      </c>
      <c r="K335" s="129">
        <v>0.03</v>
      </c>
      <c r="L335" s="103">
        <v>1</v>
      </c>
      <c r="M335" s="237">
        <v>1950</v>
      </c>
      <c r="N335" s="236">
        <v>1283</v>
      </c>
      <c r="O335" s="103">
        <v>6000</v>
      </c>
      <c r="P335" s="234">
        <v>6000</v>
      </c>
      <c r="Q335" s="236">
        <v>22</v>
      </c>
      <c r="R335" s="236">
        <v>30</v>
      </c>
      <c r="S335" s="238">
        <v>82.51</v>
      </c>
      <c r="T335" s="238">
        <v>48</v>
      </c>
      <c r="U335" s="103">
        <v>2.5</v>
      </c>
      <c r="V335" s="234" t="s">
        <v>547</v>
      </c>
      <c r="W335" s="103">
        <v>60</v>
      </c>
      <c r="X335" s="234" t="s">
        <v>56</v>
      </c>
      <c r="Y335" s="234" t="s">
        <v>443</v>
      </c>
      <c r="Z335" s="280"/>
      <c r="AA335" s="280" t="s">
        <v>2052</v>
      </c>
      <c r="AB335" s="280" t="s">
        <v>2053</v>
      </c>
      <c r="AC335" s="280"/>
      <c r="AD335" s="280" t="s">
        <v>2054</v>
      </c>
      <c r="AE335" s="280"/>
      <c r="AF335" s="280" t="s">
        <v>2055</v>
      </c>
      <c r="AG335" s="280" t="s">
        <v>2050</v>
      </c>
      <c r="AH335" s="280"/>
      <c r="AI335" s="280"/>
      <c r="AJ335" s="280" t="s">
        <v>2056</v>
      </c>
      <c r="AK335" s="234">
        <v>3</v>
      </c>
      <c r="AL335" s="234" t="s">
        <v>272</v>
      </c>
      <c r="AM335" s="234">
        <v>0.1</v>
      </c>
      <c r="AN335" s="234">
        <v>0</v>
      </c>
      <c r="AO335" s="234">
        <v>0</v>
      </c>
      <c r="AP335" s="234">
        <v>0</v>
      </c>
      <c r="AQ335" s="234">
        <v>0.1</v>
      </c>
      <c r="AR335" s="234" t="s">
        <v>447</v>
      </c>
      <c r="AS335" s="234">
        <v>1</v>
      </c>
      <c r="AT335" s="234">
        <v>90.815675570755502</v>
      </c>
      <c r="AU335" s="234" t="s">
        <v>490</v>
      </c>
      <c r="AV335" s="234">
        <v>1.0608796080077101</v>
      </c>
      <c r="AW335" s="234">
        <v>9.9799982692215199</v>
      </c>
      <c r="AX335" s="234">
        <v>88.091205303632805</v>
      </c>
      <c r="AY335" s="234" t="b">
        <v>1</v>
      </c>
      <c r="AZ335" s="234">
        <v>44558.56322916667</v>
      </c>
      <c r="BA335" s="234">
        <v>44378.466747685183</v>
      </c>
      <c r="BB335" s="234">
        <v>44435</v>
      </c>
    </row>
    <row r="336" spans="1:54" x14ac:dyDescent="0.25">
      <c r="A336" s="234" t="s">
        <v>2057</v>
      </c>
      <c r="B336" s="234" t="s">
        <v>482</v>
      </c>
      <c r="C336" s="235" t="s">
        <v>2058</v>
      </c>
      <c r="D336" s="235" t="s">
        <v>2057</v>
      </c>
      <c r="E336" s="234" t="s">
        <v>2059</v>
      </c>
      <c r="F336" s="234" t="s">
        <v>2060</v>
      </c>
      <c r="G336" s="234" t="s">
        <v>836</v>
      </c>
      <c r="H336" s="234" t="s">
        <v>798</v>
      </c>
      <c r="I336" s="234" t="s">
        <v>678</v>
      </c>
      <c r="J336" s="236">
        <v>522</v>
      </c>
      <c r="K336" s="129">
        <v>0.03</v>
      </c>
      <c r="L336" s="103">
        <v>1</v>
      </c>
      <c r="M336" s="237">
        <v>3736</v>
      </c>
      <c r="N336" s="236">
        <v>1974</v>
      </c>
      <c r="O336" s="103">
        <v>6000</v>
      </c>
      <c r="P336" s="234">
        <v>6000</v>
      </c>
      <c r="Q336" s="236">
        <v>20</v>
      </c>
      <c r="R336" s="236">
        <v>20</v>
      </c>
      <c r="S336" s="238">
        <v>194.5</v>
      </c>
      <c r="T336" s="238">
        <v>13.5</v>
      </c>
      <c r="U336" s="103">
        <v>2</v>
      </c>
      <c r="V336" s="234" t="s">
        <v>547</v>
      </c>
      <c r="W336" s="103">
        <v>40</v>
      </c>
      <c r="X336" s="234" t="s">
        <v>56</v>
      </c>
      <c r="Y336" s="234" t="s">
        <v>443</v>
      </c>
      <c r="Z336" s="280" t="s">
        <v>2061</v>
      </c>
      <c r="AA336" s="280" t="s">
        <v>2062</v>
      </c>
      <c r="AB336" s="280"/>
      <c r="AC336" s="280"/>
      <c r="AD336" s="280"/>
      <c r="AE336" s="280"/>
      <c r="AF336" s="280"/>
      <c r="AG336" s="280"/>
      <c r="AH336" s="280"/>
      <c r="AI336" s="280"/>
      <c r="AJ336" s="280"/>
      <c r="AK336" s="234">
        <v>1</v>
      </c>
      <c r="AL336" s="234" t="s">
        <v>272</v>
      </c>
      <c r="AM336" s="234">
        <v>0.1</v>
      </c>
      <c r="AN336" s="234">
        <v>0</v>
      </c>
      <c r="AO336" s="234">
        <v>0</v>
      </c>
      <c r="AP336" s="234">
        <v>0</v>
      </c>
      <c r="AQ336" s="234">
        <v>0.103934812695764</v>
      </c>
      <c r="AR336" s="234" t="s">
        <v>447</v>
      </c>
      <c r="AS336" s="234">
        <v>0</v>
      </c>
      <c r="AT336" s="234">
        <v>92.305671530724098</v>
      </c>
      <c r="AU336" s="234" t="s">
        <v>490</v>
      </c>
      <c r="AV336" s="234">
        <v>0.82555624504214398</v>
      </c>
      <c r="AW336" s="234">
        <v>12.4982129737636</v>
      </c>
      <c r="AX336" s="234"/>
      <c r="AY336" s="234" t="b">
        <v>0</v>
      </c>
      <c r="AZ336" s="234">
        <v>44558.563194444447</v>
      </c>
      <c r="BA336" s="234">
        <v>44375.619398148148</v>
      </c>
      <c r="BB336" s="234">
        <v>44435</v>
      </c>
    </row>
    <row r="337" spans="1:54" x14ac:dyDescent="0.25">
      <c r="A337" s="234" t="s">
        <v>2063</v>
      </c>
      <c r="B337" s="234" t="s">
        <v>482</v>
      </c>
      <c r="C337" s="235" t="s">
        <v>2064</v>
      </c>
      <c r="D337" s="235" t="s">
        <v>2063</v>
      </c>
      <c r="E337" s="234" t="s">
        <v>2059</v>
      </c>
      <c r="F337" s="234" t="s">
        <v>2065</v>
      </c>
      <c r="G337" s="234" t="s">
        <v>836</v>
      </c>
      <c r="H337" s="234" t="s">
        <v>798</v>
      </c>
      <c r="I337" s="234" t="s">
        <v>678</v>
      </c>
      <c r="J337" s="236">
        <v>191</v>
      </c>
      <c r="K337" s="129">
        <v>0.03</v>
      </c>
      <c r="L337" s="103">
        <v>4</v>
      </c>
      <c r="M337" s="237">
        <v>1499</v>
      </c>
      <c r="N337" s="236">
        <v>751</v>
      </c>
      <c r="O337" s="103">
        <v>6000</v>
      </c>
      <c r="P337" s="234">
        <v>6000</v>
      </c>
      <c r="Q337" s="236">
        <v>16</v>
      </c>
      <c r="R337" s="236">
        <v>20</v>
      </c>
      <c r="S337" s="238">
        <v>38</v>
      </c>
      <c r="T337" s="238">
        <v>23.5</v>
      </c>
      <c r="U337" s="103">
        <v>2</v>
      </c>
      <c r="V337" s="234" t="s">
        <v>547</v>
      </c>
      <c r="W337" s="103">
        <v>40</v>
      </c>
      <c r="X337" s="234" t="s">
        <v>56</v>
      </c>
      <c r="Y337" s="234" t="s">
        <v>443</v>
      </c>
      <c r="Z337" s="280"/>
      <c r="AA337" s="280"/>
      <c r="AB337" s="280"/>
      <c r="AC337" s="280"/>
      <c r="AD337" s="280"/>
      <c r="AE337" s="280"/>
      <c r="AF337" s="280"/>
      <c r="AG337" s="280"/>
      <c r="AH337" s="280"/>
      <c r="AI337" s="280"/>
      <c r="AJ337" s="280"/>
      <c r="AK337" s="234">
        <v>1</v>
      </c>
      <c r="AL337" s="234" t="s">
        <v>272</v>
      </c>
      <c r="AM337" s="234">
        <v>0.1</v>
      </c>
      <c r="AN337" s="234">
        <v>0</v>
      </c>
      <c r="AO337" s="234">
        <v>0</v>
      </c>
      <c r="AP337" s="234">
        <v>0</v>
      </c>
      <c r="AQ337" s="234">
        <v>7.0941735805251094E-2</v>
      </c>
      <c r="AR337" s="234" t="s">
        <v>447</v>
      </c>
      <c r="AS337" s="234">
        <v>0</v>
      </c>
      <c r="AT337" s="234">
        <v>89.969742988246793</v>
      </c>
      <c r="AU337" s="234" t="s">
        <v>490</v>
      </c>
      <c r="AV337" s="234">
        <v>0.68397307784238204</v>
      </c>
      <c r="AW337" s="234">
        <v>14.4521490303264</v>
      </c>
      <c r="AX337" s="234"/>
      <c r="AY337" s="234" t="b">
        <v>0</v>
      </c>
      <c r="AZ337" s="234">
        <v>44558.563194444447</v>
      </c>
      <c r="BA337" s="234">
        <v>44375.621249999997</v>
      </c>
      <c r="BB337" s="234">
        <v>44435</v>
      </c>
    </row>
    <row r="338" spans="1:54" x14ac:dyDescent="0.25">
      <c r="A338" s="234" t="s">
        <v>2066</v>
      </c>
      <c r="B338" s="234" t="s">
        <v>482</v>
      </c>
      <c r="C338" s="235" t="s">
        <v>2067</v>
      </c>
      <c r="D338" s="235" t="s">
        <v>2066</v>
      </c>
      <c r="E338" s="234" t="s">
        <v>2068</v>
      </c>
      <c r="F338" s="234" t="s">
        <v>2069</v>
      </c>
      <c r="G338" s="234" t="s">
        <v>544</v>
      </c>
      <c r="H338" s="234" t="s">
        <v>473</v>
      </c>
      <c r="I338" s="234" t="s">
        <v>574</v>
      </c>
      <c r="J338" s="236">
        <v>821</v>
      </c>
      <c r="K338" s="129">
        <v>0.03</v>
      </c>
      <c r="L338" s="103">
        <v>1</v>
      </c>
      <c r="M338" s="237">
        <v>3780</v>
      </c>
      <c r="N338" s="236">
        <v>22393</v>
      </c>
      <c r="O338" s="103">
        <v>4300</v>
      </c>
      <c r="P338" s="234">
        <v>4300</v>
      </c>
      <c r="Q338" s="236">
        <v>4.5</v>
      </c>
      <c r="R338" s="236">
        <v>50</v>
      </c>
      <c r="S338" s="238">
        <v>148.30000000000001</v>
      </c>
      <c r="T338" s="238">
        <v>148.30000000000001</v>
      </c>
      <c r="U338" s="103">
        <v>2.2000000000000002</v>
      </c>
      <c r="V338" s="234" t="s">
        <v>451</v>
      </c>
      <c r="W338" s="103">
        <v>50</v>
      </c>
      <c r="X338" s="234" t="s">
        <v>56</v>
      </c>
      <c r="Y338" s="234" t="s">
        <v>443</v>
      </c>
      <c r="Z338" s="280"/>
      <c r="AA338" s="280"/>
      <c r="AB338" s="280" t="s">
        <v>2070</v>
      </c>
      <c r="AC338" s="280"/>
      <c r="AD338" s="280"/>
      <c r="AE338" s="280"/>
      <c r="AF338" s="280"/>
      <c r="AG338" s="280"/>
      <c r="AH338" s="280"/>
      <c r="AI338" s="280"/>
      <c r="AJ338" s="280"/>
      <c r="AK338" s="234">
        <v>1.5</v>
      </c>
      <c r="AL338" s="234" t="s">
        <v>272</v>
      </c>
      <c r="AM338" s="234">
        <v>0.1</v>
      </c>
      <c r="AN338" s="234">
        <v>0</v>
      </c>
      <c r="AO338" s="234">
        <v>0</v>
      </c>
      <c r="AP338" s="234">
        <v>0</v>
      </c>
      <c r="AQ338" s="234">
        <v>8.8508763639800203E-2</v>
      </c>
      <c r="AR338" s="234" t="s">
        <v>447</v>
      </c>
      <c r="AS338" s="234">
        <v>1</v>
      </c>
      <c r="AT338" s="234">
        <v>76.268956469887598</v>
      </c>
      <c r="AU338" s="234" t="s">
        <v>552</v>
      </c>
      <c r="AV338" s="234">
        <v>0.63599735404766899</v>
      </c>
      <c r="AW338" s="234">
        <v>26.075804315038301</v>
      </c>
      <c r="AX338" s="234"/>
      <c r="AY338" s="234" t="b">
        <v>0</v>
      </c>
      <c r="AZ338" s="234">
        <v>44558.563206018516</v>
      </c>
      <c r="BA338" s="234">
        <v>44376.62127314815</v>
      </c>
      <c r="BB338" s="234">
        <v>44435</v>
      </c>
    </row>
    <row r="339" spans="1:54" x14ac:dyDescent="0.25">
      <c r="A339" s="234" t="s">
        <v>2071</v>
      </c>
      <c r="B339" s="234" t="s">
        <v>436</v>
      </c>
      <c r="C339" s="235" t="s">
        <v>2072</v>
      </c>
      <c r="D339" s="235" t="s">
        <v>2071</v>
      </c>
      <c r="E339" s="234" t="s">
        <v>2073</v>
      </c>
      <c r="F339" s="234" t="s">
        <v>2074</v>
      </c>
      <c r="G339" s="234" t="s">
        <v>544</v>
      </c>
      <c r="H339" s="234"/>
      <c r="I339" s="234" t="s">
        <v>678</v>
      </c>
      <c r="J339" s="236"/>
      <c r="K339" s="129">
        <v>0</v>
      </c>
      <c r="L339" s="103"/>
      <c r="M339" s="237"/>
      <c r="N339" s="236">
        <v>4630</v>
      </c>
      <c r="O339" s="103">
        <v>6000</v>
      </c>
      <c r="P339" s="234"/>
      <c r="Q339" s="236"/>
      <c r="R339" s="236"/>
      <c r="S339" s="238">
        <v>260</v>
      </c>
      <c r="T339" s="238">
        <v>130</v>
      </c>
      <c r="U339" s="103"/>
      <c r="V339" s="234" t="s">
        <v>547</v>
      </c>
      <c r="W339" s="103"/>
      <c r="X339" s="234" t="s">
        <v>56</v>
      </c>
      <c r="Y339" s="234" t="s">
        <v>443</v>
      </c>
      <c r="Z339" s="280"/>
      <c r="AA339" s="280"/>
      <c r="AB339" s="280"/>
      <c r="AC339" s="280"/>
      <c r="AD339" s="280"/>
      <c r="AE339" s="280"/>
      <c r="AF339" s="280" t="s">
        <v>2075</v>
      </c>
      <c r="AG339" s="280"/>
      <c r="AH339" s="280"/>
      <c r="AI339" s="280"/>
      <c r="AJ339" s="280"/>
      <c r="AK339" s="234">
        <v>1</v>
      </c>
      <c r="AL339" s="234" t="s">
        <v>272</v>
      </c>
      <c r="AM339" s="234">
        <v>0.1</v>
      </c>
      <c r="AN339" s="234"/>
      <c r="AO339" s="234">
        <v>0</v>
      </c>
      <c r="AP339" s="234">
        <v>0</v>
      </c>
      <c r="AQ339" s="234"/>
      <c r="AR339" s="234" t="s">
        <v>447</v>
      </c>
      <c r="AS339" s="234">
        <v>0</v>
      </c>
      <c r="AT339" s="234"/>
      <c r="AU339" s="234" t="s">
        <v>490</v>
      </c>
      <c r="AV339" s="234"/>
      <c r="AW339" s="234">
        <v>0</v>
      </c>
      <c r="AX339" s="234"/>
      <c r="AY339" s="234" t="b">
        <v>0</v>
      </c>
      <c r="AZ339" s="234">
        <v>44558.56322916667</v>
      </c>
      <c r="BA339" s="234">
        <v>44378.51666666667</v>
      </c>
      <c r="BB339" s="234">
        <v>44435</v>
      </c>
    </row>
    <row r="340" spans="1:54" x14ac:dyDescent="0.25">
      <c r="A340" s="234" t="s">
        <v>2076</v>
      </c>
      <c r="B340" s="234" t="s">
        <v>482</v>
      </c>
      <c r="C340" s="235" t="s">
        <v>2077</v>
      </c>
      <c r="D340" s="235" t="s">
        <v>2076</v>
      </c>
      <c r="E340" s="234" t="s">
        <v>2078</v>
      </c>
      <c r="F340" s="234" t="s">
        <v>2079</v>
      </c>
      <c r="G340" s="234" t="s">
        <v>836</v>
      </c>
      <c r="H340" s="234" t="s">
        <v>798</v>
      </c>
      <c r="I340" s="234" t="s">
        <v>678</v>
      </c>
      <c r="J340" s="236">
        <v>715</v>
      </c>
      <c r="K340" s="129">
        <v>0.03</v>
      </c>
      <c r="L340" s="103">
        <v>1</v>
      </c>
      <c r="M340" s="237">
        <v>1515</v>
      </c>
      <c r="N340" s="236">
        <v>2446</v>
      </c>
      <c r="O340" s="103">
        <v>3950</v>
      </c>
      <c r="P340" s="234">
        <v>3950</v>
      </c>
      <c r="Q340" s="236">
        <v>12</v>
      </c>
      <c r="R340" s="236">
        <v>20</v>
      </c>
      <c r="S340" s="238">
        <v>104</v>
      </c>
      <c r="T340" s="238">
        <v>95.5</v>
      </c>
      <c r="U340" s="103">
        <v>2.2000000000000002</v>
      </c>
      <c r="V340" s="234" t="s">
        <v>547</v>
      </c>
      <c r="W340" s="103">
        <v>25</v>
      </c>
      <c r="X340" s="234" t="s">
        <v>56</v>
      </c>
      <c r="Y340" s="234" t="s">
        <v>443</v>
      </c>
      <c r="Z340" s="280"/>
      <c r="AA340" s="280" t="s">
        <v>2080</v>
      </c>
      <c r="AB340" s="280" t="s">
        <v>2081</v>
      </c>
      <c r="AC340" s="280"/>
      <c r="AD340" s="280"/>
      <c r="AE340" s="280" t="s">
        <v>2082</v>
      </c>
      <c r="AF340" s="280"/>
      <c r="AG340" s="280"/>
      <c r="AH340" s="280" t="s">
        <v>1959</v>
      </c>
      <c r="AI340" s="280"/>
      <c r="AJ340" s="280"/>
      <c r="AK340" s="234">
        <v>1</v>
      </c>
      <c r="AL340" s="234" t="s">
        <v>272</v>
      </c>
      <c r="AM340" s="234">
        <v>0.1</v>
      </c>
      <c r="AN340" s="234">
        <v>0</v>
      </c>
      <c r="AO340" s="234">
        <v>0.61678250204415397</v>
      </c>
      <c r="AP340" s="234">
        <v>0.20700290839086299</v>
      </c>
      <c r="AQ340" s="234">
        <v>0.14113458294089001</v>
      </c>
      <c r="AR340" s="234" t="s">
        <v>447</v>
      </c>
      <c r="AS340" s="234">
        <v>0</v>
      </c>
      <c r="AT340" s="234">
        <v>91.279741970652097</v>
      </c>
      <c r="AU340" s="234" t="s">
        <v>552</v>
      </c>
      <c r="AV340" s="234">
        <v>0.99</v>
      </c>
      <c r="AW340" s="234">
        <v>9.6351928619682692</v>
      </c>
      <c r="AX340" s="234">
        <v>88.450069969561895</v>
      </c>
      <c r="AY340" s="234" t="b">
        <v>1</v>
      </c>
      <c r="AZ340" s="234">
        <v>44558.563240740739</v>
      </c>
      <c r="BA340" s="234">
        <v>44378.632118055553</v>
      </c>
      <c r="BB340" s="234">
        <v>44435</v>
      </c>
    </row>
    <row r="341" spans="1:54" x14ac:dyDescent="0.25">
      <c r="A341" s="234" t="s">
        <v>2083</v>
      </c>
      <c r="B341" s="234" t="s">
        <v>482</v>
      </c>
      <c r="C341" s="235" t="s">
        <v>437</v>
      </c>
      <c r="D341" s="235" t="s">
        <v>2083</v>
      </c>
      <c r="E341" s="234" t="s">
        <v>2084</v>
      </c>
      <c r="F341" s="234" t="s">
        <v>2085</v>
      </c>
      <c r="G341" s="234" t="s">
        <v>836</v>
      </c>
      <c r="H341" s="234" t="s">
        <v>798</v>
      </c>
      <c r="I341" s="234" t="s">
        <v>678</v>
      </c>
      <c r="J341" s="236">
        <v>115</v>
      </c>
      <c r="K341" s="129">
        <v>0.03</v>
      </c>
      <c r="L341" s="103">
        <v>4</v>
      </c>
      <c r="M341" s="237">
        <v>1377</v>
      </c>
      <c r="N341" s="236">
        <v>856</v>
      </c>
      <c r="O341" s="103">
        <v>3000</v>
      </c>
      <c r="P341" s="234">
        <v>3000</v>
      </c>
      <c r="Q341" s="236">
        <v>12</v>
      </c>
      <c r="R341" s="236">
        <v>30</v>
      </c>
      <c r="S341" s="238">
        <v>30</v>
      </c>
      <c r="T341" s="238">
        <v>30</v>
      </c>
      <c r="U341" s="103">
        <v>2</v>
      </c>
      <c r="V341" s="234" t="s">
        <v>442</v>
      </c>
      <c r="W341" s="103">
        <v>40</v>
      </c>
      <c r="X341" s="234" t="s">
        <v>56</v>
      </c>
      <c r="Y341" s="234" t="s">
        <v>443</v>
      </c>
      <c r="Z341" s="280" t="s">
        <v>2086</v>
      </c>
      <c r="AA341" s="280"/>
      <c r="AB341" s="280"/>
      <c r="AC341" s="280"/>
      <c r="AD341" s="280"/>
      <c r="AE341" s="280"/>
      <c r="AF341" s="280"/>
      <c r="AG341" s="280"/>
      <c r="AH341" s="280"/>
      <c r="AI341" s="280"/>
      <c r="AJ341" s="280"/>
      <c r="AK341" s="234">
        <v>1.5</v>
      </c>
      <c r="AL341" s="234" t="s">
        <v>272</v>
      </c>
      <c r="AM341" s="234">
        <v>0.1</v>
      </c>
      <c r="AN341" s="234">
        <v>0</v>
      </c>
      <c r="AO341" s="234">
        <v>0</v>
      </c>
      <c r="AP341" s="234">
        <v>0</v>
      </c>
      <c r="AQ341" s="234">
        <v>0.121013690768979</v>
      </c>
      <c r="AR341" s="234" t="s">
        <v>447</v>
      </c>
      <c r="AS341" s="234">
        <v>1</v>
      </c>
      <c r="AT341" s="234">
        <v>88.002717924544797</v>
      </c>
      <c r="AU341" s="234" t="s">
        <v>490</v>
      </c>
      <c r="AV341" s="234">
        <v>0.77615070519040497</v>
      </c>
      <c r="AW341" s="234">
        <v>12.552556167507699</v>
      </c>
      <c r="AX341" s="234">
        <v>82.282541259449403</v>
      </c>
      <c r="AY341" s="234" t="b">
        <v>0</v>
      </c>
      <c r="AZ341" s="234">
        <v>44558.563078703701</v>
      </c>
      <c r="BA341" s="234">
        <v>44383.375567129631</v>
      </c>
      <c r="BB341" s="234">
        <v>44435</v>
      </c>
    </row>
    <row r="342" spans="1:54" x14ac:dyDescent="0.25">
      <c r="A342" s="234" t="s">
        <v>2087</v>
      </c>
      <c r="B342" s="234" t="s">
        <v>482</v>
      </c>
      <c r="C342" s="235" t="s">
        <v>2087</v>
      </c>
      <c r="D342" s="235" t="s">
        <v>2087</v>
      </c>
      <c r="E342" s="234" t="s">
        <v>2088</v>
      </c>
      <c r="F342" s="234" t="s">
        <v>2089</v>
      </c>
      <c r="G342" s="234" t="s">
        <v>440</v>
      </c>
      <c r="H342" s="234" t="s">
        <v>2090</v>
      </c>
      <c r="I342" s="234" t="s">
        <v>752</v>
      </c>
      <c r="J342" s="236">
        <v>1845</v>
      </c>
      <c r="K342" s="129">
        <v>0.05</v>
      </c>
      <c r="L342" s="103">
        <v>1</v>
      </c>
      <c r="M342" s="237">
        <v>28000</v>
      </c>
      <c r="N342" s="236">
        <v>45800</v>
      </c>
      <c r="O342" s="103">
        <v>11254</v>
      </c>
      <c r="P342" s="234">
        <v>11254</v>
      </c>
      <c r="Q342" s="236">
        <v>2</v>
      </c>
      <c r="R342" s="236">
        <v>100</v>
      </c>
      <c r="S342" s="238">
        <v>502</v>
      </c>
      <c r="T342" s="238">
        <v>250</v>
      </c>
      <c r="U342" s="103">
        <v>5.5</v>
      </c>
      <c r="V342" s="234" t="s">
        <v>451</v>
      </c>
      <c r="W342" s="103">
        <v>80</v>
      </c>
      <c r="X342" s="234" t="s">
        <v>56</v>
      </c>
      <c r="Y342" s="234" t="s">
        <v>443</v>
      </c>
      <c r="Z342" s="280" t="s">
        <v>2091</v>
      </c>
      <c r="AA342" s="280"/>
      <c r="AB342" s="280"/>
      <c r="AC342" s="280" t="s">
        <v>2092</v>
      </c>
      <c r="AD342" s="280" t="s">
        <v>2093</v>
      </c>
      <c r="AE342" s="280"/>
      <c r="AF342" s="280" t="s">
        <v>2094</v>
      </c>
      <c r="AG342" s="280"/>
      <c r="AH342" s="280"/>
      <c r="AI342" s="280"/>
      <c r="AJ342" s="280"/>
      <c r="AK342" s="234">
        <v>5</v>
      </c>
      <c r="AL342" s="234" t="s">
        <v>272</v>
      </c>
      <c r="AM342" s="234">
        <v>0.1</v>
      </c>
      <c r="AN342" s="234">
        <v>0</v>
      </c>
      <c r="AO342" s="234">
        <v>0</v>
      </c>
      <c r="AP342" s="234">
        <v>5.8203468461092499E-2</v>
      </c>
      <c r="AQ342" s="234">
        <v>3.8802312307394997E-2</v>
      </c>
      <c r="AR342" s="234" t="s">
        <v>447</v>
      </c>
      <c r="AS342" s="234">
        <v>5</v>
      </c>
      <c r="AT342" s="234">
        <v>62.721169268196498</v>
      </c>
      <c r="AU342" s="234" t="s">
        <v>552</v>
      </c>
      <c r="AV342" s="234">
        <v>1.5110748402268399</v>
      </c>
      <c r="AW342" s="234">
        <v>22.521099370802201</v>
      </c>
      <c r="AX342" s="234">
        <v>60.033119156702398</v>
      </c>
      <c r="AY342" s="234" t="b">
        <v>0</v>
      </c>
      <c r="AZ342" s="234">
        <v>44838.261967592596</v>
      </c>
      <c r="BA342" s="234">
        <v>44383.656736111108</v>
      </c>
      <c r="BB342" s="234">
        <v>44838.261944444443</v>
      </c>
    </row>
    <row r="343" spans="1:54" x14ac:dyDescent="0.25">
      <c r="A343" s="234" t="s">
        <v>2095</v>
      </c>
      <c r="B343" s="234" t="s">
        <v>482</v>
      </c>
      <c r="C343" s="235" t="s">
        <v>2095</v>
      </c>
      <c r="D343" s="235" t="s">
        <v>2095</v>
      </c>
      <c r="E343" s="234" t="s">
        <v>2088</v>
      </c>
      <c r="F343" s="234" t="s">
        <v>2089</v>
      </c>
      <c r="G343" s="234" t="s">
        <v>440</v>
      </c>
      <c r="H343" s="234" t="s">
        <v>2090</v>
      </c>
      <c r="I343" s="234" t="s">
        <v>752</v>
      </c>
      <c r="J343" s="236"/>
      <c r="K343" s="129">
        <v>0.05</v>
      </c>
      <c r="L343" s="103">
        <v>1</v>
      </c>
      <c r="M343" s="237">
        <v>33000</v>
      </c>
      <c r="N343" s="236">
        <v>50000</v>
      </c>
      <c r="O343" s="103">
        <v>11254</v>
      </c>
      <c r="P343" s="234">
        <v>11254</v>
      </c>
      <c r="Q343" s="236">
        <v>1.5</v>
      </c>
      <c r="R343" s="236">
        <v>90</v>
      </c>
      <c r="S343" s="238">
        <v>502</v>
      </c>
      <c r="T343" s="238">
        <v>250</v>
      </c>
      <c r="U343" s="103">
        <v>5.2</v>
      </c>
      <c r="V343" s="234" t="s">
        <v>451</v>
      </c>
      <c r="W343" s="103">
        <v>80</v>
      </c>
      <c r="X343" s="234" t="s">
        <v>56</v>
      </c>
      <c r="Y343" s="234" t="s">
        <v>443</v>
      </c>
      <c r="Z343" s="280" t="s">
        <v>2096</v>
      </c>
      <c r="AA343" s="280"/>
      <c r="AB343" s="280"/>
      <c r="AC343" s="280"/>
      <c r="AD343" s="280" t="s">
        <v>2097</v>
      </c>
      <c r="AE343" s="280"/>
      <c r="AF343" s="280" t="s">
        <v>2098</v>
      </c>
      <c r="AG343" s="280"/>
      <c r="AH343" s="280"/>
      <c r="AI343" s="280"/>
      <c r="AJ343" s="280"/>
      <c r="AK343" s="234">
        <v>5</v>
      </c>
      <c r="AL343" s="234" t="s">
        <v>272</v>
      </c>
      <c r="AM343" s="234">
        <v>0.1</v>
      </c>
      <c r="AN343" s="234"/>
      <c r="AO343" s="234">
        <v>0</v>
      </c>
      <c r="AP343" s="234">
        <v>5.8203468461092499E-2</v>
      </c>
      <c r="AQ343" s="234"/>
      <c r="AR343" s="234" t="s">
        <v>463</v>
      </c>
      <c r="AS343" s="234">
        <v>6</v>
      </c>
      <c r="AT343" s="234">
        <v>64.6152644838116</v>
      </c>
      <c r="AU343" s="234" t="s">
        <v>552</v>
      </c>
      <c r="AV343" s="234">
        <v>2.29712254442346</v>
      </c>
      <c r="AW343" s="234">
        <v>19.284323709010799</v>
      </c>
      <c r="AX343" s="234">
        <v>49.153754768042397</v>
      </c>
      <c r="AY343" s="234" t="b">
        <v>0</v>
      </c>
      <c r="AZ343" s="234">
        <v>44838.256967592592</v>
      </c>
      <c r="BA343" s="234">
        <v>44651.416435185187</v>
      </c>
      <c r="BB343" s="234">
        <v>44838.256967592592</v>
      </c>
    </row>
    <row r="344" spans="1:54" x14ac:dyDescent="0.25">
      <c r="A344" s="234" t="s">
        <v>2099</v>
      </c>
      <c r="B344" s="234" t="s">
        <v>482</v>
      </c>
      <c r="C344" s="235" t="s">
        <v>2100</v>
      </c>
      <c r="D344" s="235" t="s">
        <v>2099</v>
      </c>
      <c r="E344" s="234" t="s">
        <v>2088</v>
      </c>
      <c r="F344" s="234" t="s">
        <v>2089</v>
      </c>
      <c r="G344" s="234" t="s">
        <v>440</v>
      </c>
      <c r="H344" s="234" t="s">
        <v>2090</v>
      </c>
      <c r="I344" s="234" t="s">
        <v>752</v>
      </c>
      <c r="J344" s="236"/>
      <c r="K344" s="129">
        <v>0.05</v>
      </c>
      <c r="L344" s="103">
        <v>1</v>
      </c>
      <c r="M344" s="237">
        <v>33000</v>
      </c>
      <c r="N344" s="236">
        <v>50066</v>
      </c>
      <c r="O344" s="103">
        <v>11254</v>
      </c>
      <c r="P344" s="234">
        <v>11254</v>
      </c>
      <c r="Q344" s="236">
        <v>1.5</v>
      </c>
      <c r="R344" s="236">
        <v>90</v>
      </c>
      <c r="S344" s="238">
        <v>502</v>
      </c>
      <c r="T344" s="238">
        <v>250</v>
      </c>
      <c r="U344" s="103">
        <v>5.15</v>
      </c>
      <c r="V344" s="234" t="s">
        <v>451</v>
      </c>
      <c r="W344" s="103">
        <v>80</v>
      </c>
      <c r="X344" s="234" t="s">
        <v>56</v>
      </c>
      <c r="Y344" s="234" t="s">
        <v>443</v>
      </c>
      <c r="Z344" s="280" t="s">
        <v>2101</v>
      </c>
      <c r="AA344" s="280" t="s">
        <v>2102</v>
      </c>
      <c r="AB344" s="280" t="s">
        <v>2103</v>
      </c>
      <c r="AC344" s="280"/>
      <c r="AD344" s="280" t="s">
        <v>2104</v>
      </c>
      <c r="AE344" s="280" t="s">
        <v>2105</v>
      </c>
      <c r="AF344" s="280" t="s">
        <v>2106</v>
      </c>
      <c r="AG344" s="280"/>
      <c r="AH344" s="280"/>
      <c r="AI344" s="280"/>
      <c r="AJ344" s="280"/>
      <c r="AK344" s="234">
        <v>5</v>
      </c>
      <c r="AL344" s="234" t="s">
        <v>272</v>
      </c>
      <c r="AM344" s="234">
        <v>0.1</v>
      </c>
      <c r="AN344" s="234"/>
      <c r="AO344" s="234">
        <v>0</v>
      </c>
      <c r="AP344" s="234">
        <v>5.8203468461092499E-2</v>
      </c>
      <c r="AQ344" s="234"/>
      <c r="AR344" s="234" t="s">
        <v>463</v>
      </c>
      <c r="AS344" s="234">
        <v>6</v>
      </c>
      <c r="AT344" s="234">
        <v>64.700556632930201</v>
      </c>
      <c r="AU344" s="234" t="s">
        <v>552</v>
      </c>
      <c r="AV344" s="234">
        <v>2.35</v>
      </c>
      <c r="AW344" s="234">
        <v>19.367429233598902</v>
      </c>
      <c r="AX344" s="234">
        <v>49.218637724336197</v>
      </c>
      <c r="AY344" s="234" t="b">
        <v>0</v>
      </c>
      <c r="AZ344" s="234">
        <v>44733.543182870373</v>
      </c>
      <c r="BA344" s="234">
        <v>44732.556990740741</v>
      </c>
      <c r="BB344" s="234">
        <v>44733.54315972222</v>
      </c>
    </row>
    <row r="345" spans="1:54" x14ac:dyDescent="0.25">
      <c r="A345" s="234" t="s">
        <v>19079</v>
      </c>
      <c r="B345" s="234" t="s">
        <v>436</v>
      </c>
      <c r="C345" s="235" t="s">
        <v>19079</v>
      </c>
      <c r="D345" s="235" t="s">
        <v>19079</v>
      </c>
      <c r="E345" s="234" t="s">
        <v>2088</v>
      </c>
      <c r="F345" s="234" t="s">
        <v>2089</v>
      </c>
      <c r="G345" s="234" t="s">
        <v>440</v>
      </c>
      <c r="H345" s="234"/>
      <c r="I345" s="234" t="s">
        <v>752</v>
      </c>
      <c r="J345" s="236"/>
      <c r="K345" s="129"/>
      <c r="L345" s="103">
        <v>1</v>
      </c>
      <c r="M345" s="237"/>
      <c r="N345" s="236">
        <v>45718</v>
      </c>
      <c r="O345" s="103">
        <v>11254</v>
      </c>
      <c r="P345" s="234"/>
      <c r="Q345" s="236"/>
      <c r="R345" s="236"/>
      <c r="S345" s="238">
        <v>502</v>
      </c>
      <c r="T345" s="238">
        <v>250</v>
      </c>
      <c r="U345" s="103">
        <v>0</v>
      </c>
      <c r="V345" s="234" t="s">
        <v>451</v>
      </c>
      <c r="W345" s="103"/>
      <c r="X345" s="234" t="s">
        <v>56</v>
      </c>
      <c r="Y345" s="234" t="s">
        <v>443</v>
      </c>
      <c r="Z345" s="280" t="s">
        <v>19080</v>
      </c>
      <c r="AA345" s="280"/>
      <c r="AB345" s="280"/>
      <c r="AC345" s="280"/>
      <c r="AD345" s="280"/>
      <c r="AE345" s="280"/>
      <c r="AF345" s="280" t="s">
        <v>19081</v>
      </c>
      <c r="AG345" s="280"/>
      <c r="AH345" s="280"/>
      <c r="AI345" s="280"/>
      <c r="AJ345" s="280"/>
      <c r="AK345" s="234">
        <v>5</v>
      </c>
      <c r="AL345" s="234" t="s">
        <v>272</v>
      </c>
      <c r="AM345" s="234">
        <v>0.1</v>
      </c>
      <c r="AN345" s="234"/>
      <c r="AO345" s="234">
        <v>0</v>
      </c>
      <c r="AP345" s="234">
        <v>0</v>
      </c>
      <c r="AQ345" s="234"/>
      <c r="AR345" s="234" t="s">
        <v>463</v>
      </c>
      <c r="AS345" s="234">
        <v>7</v>
      </c>
      <c r="AT345" s="234"/>
      <c r="AU345" s="234" t="s">
        <v>552</v>
      </c>
      <c r="AV345" s="234"/>
      <c r="AW345" s="234"/>
      <c r="AX345" s="234"/>
      <c r="AY345" s="234" t="b">
        <v>0</v>
      </c>
      <c r="AZ345" s="234">
        <v>44827.699826388889</v>
      </c>
      <c r="BA345" s="234">
        <v>44823.395983796298</v>
      </c>
      <c r="BB345" s="234">
        <v>44827.699803240743</v>
      </c>
    </row>
    <row r="346" spans="1:54" x14ac:dyDescent="0.25">
      <c r="A346" s="234" t="s">
        <v>2107</v>
      </c>
      <c r="B346" s="234" t="s">
        <v>456</v>
      </c>
      <c r="C346" s="235" t="s">
        <v>2108</v>
      </c>
      <c r="D346" s="235" t="s">
        <v>2107</v>
      </c>
      <c r="E346" s="234" t="s">
        <v>2109</v>
      </c>
      <c r="F346" s="234" t="s">
        <v>2110</v>
      </c>
      <c r="G346" s="234" t="s">
        <v>534</v>
      </c>
      <c r="H346" s="234" t="s">
        <v>2111</v>
      </c>
      <c r="I346" s="234" t="s">
        <v>2112</v>
      </c>
      <c r="J346" s="236"/>
      <c r="K346" s="129">
        <v>0.02</v>
      </c>
      <c r="L346" s="103">
        <v>2</v>
      </c>
      <c r="M346" s="237">
        <v>2400</v>
      </c>
      <c r="N346" s="236">
        <v>4487</v>
      </c>
      <c r="O346" s="103">
        <v>6300</v>
      </c>
      <c r="P346" s="234">
        <v>6300</v>
      </c>
      <c r="Q346" s="236">
        <v>12.5</v>
      </c>
      <c r="R346" s="236">
        <v>35</v>
      </c>
      <c r="S346" s="238">
        <v>46</v>
      </c>
      <c r="T346" s="238">
        <v>46</v>
      </c>
      <c r="U346" s="103">
        <v>4.0999999999999996</v>
      </c>
      <c r="V346" s="234" t="s">
        <v>451</v>
      </c>
      <c r="W346" s="103">
        <v>100</v>
      </c>
      <c r="X346" s="234" t="s">
        <v>56</v>
      </c>
      <c r="Y346" s="234" t="s">
        <v>443</v>
      </c>
      <c r="Z346" s="280" t="s">
        <v>2113</v>
      </c>
      <c r="AA346" s="280"/>
      <c r="AB346" s="280"/>
      <c r="AC346" s="280"/>
      <c r="AD346" s="280" t="s">
        <v>2114</v>
      </c>
      <c r="AE346" s="280" t="s">
        <v>2115</v>
      </c>
      <c r="AF346" s="280" t="s">
        <v>1815</v>
      </c>
      <c r="AG346" s="280"/>
      <c r="AH346" s="280"/>
      <c r="AI346" s="280"/>
      <c r="AJ346" s="280"/>
      <c r="AK346" s="234">
        <v>15</v>
      </c>
      <c r="AL346" s="234" t="s">
        <v>272</v>
      </c>
      <c r="AM346" s="234">
        <v>0.1</v>
      </c>
      <c r="AN346" s="234"/>
      <c r="AO346" s="234">
        <v>0</v>
      </c>
      <c r="AP346" s="234">
        <v>0</v>
      </c>
      <c r="AQ346" s="234"/>
      <c r="AR346" s="234" t="s">
        <v>706</v>
      </c>
      <c r="AS346" s="234">
        <v>0</v>
      </c>
      <c r="AT346" s="234">
        <v>83.617310342607695</v>
      </c>
      <c r="AU346" s="234" t="s">
        <v>2116</v>
      </c>
      <c r="AV346" s="234">
        <v>0.73656873380027299</v>
      </c>
      <c r="AW346" s="234">
        <v>35.741923978854302</v>
      </c>
      <c r="AX346" s="234">
        <v>81.8852374855108</v>
      </c>
      <c r="AY346" s="234" t="b">
        <v>1</v>
      </c>
      <c r="AZ346" s="234">
        <v>44558.563078703701</v>
      </c>
      <c r="BA346" s="234">
        <v>44384.470995370371</v>
      </c>
      <c r="BB346" s="234">
        <v>44435</v>
      </c>
    </row>
    <row r="347" spans="1:54" x14ac:dyDescent="0.25">
      <c r="A347" s="234" t="s">
        <v>2117</v>
      </c>
      <c r="B347" s="234" t="s">
        <v>456</v>
      </c>
      <c r="C347" s="235" t="s">
        <v>2108</v>
      </c>
      <c r="D347" s="235" t="s">
        <v>2117</v>
      </c>
      <c r="E347" s="234" t="s">
        <v>2109</v>
      </c>
      <c r="F347" s="234" t="s">
        <v>2118</v>
      </c>
      <c r="G347" s="234" t="s">
        <v>534</v>
      </c>
      <c r="H347" s="234" t="s">
        <v>2111</v>
      </c>
      <c r="I347" s="234" t="s">
        <v>2112</v>
      </c>
      <c r="J347" s="236"/>
      <c r="K347" s="129">
        <v>0.02</v>
      </c>
      <c r="L347" s="103">
        <v>1</v>
      </c>
      <c r="M347" s="237">
        <v>2200</v>
      </c>
      <c r="N347" s="236">
        <v>14259</v>
      </c>
      <c r="O347" s="103">
        <v>4950</v>
      </c>
      <c r="P347" s="234">
        <v>4950</v>
      </c>
      <c r="Q347" s="236">
        <v>7.7</v>
      </c>
      <c r="R347" s="236">
        <v>35</v>
      </c>
      <c r="S347" s="238">
        <v>82</v>
      </c>
      <c r="T347" s="238">
        <v>82</v>
      </c>
      <c r="U347" s="103">
        <v>3.35</v>
      </c>
      <c r="V347" s="234" t="s">
        <v>451</v>
      </c>
      <c r="W347" s="103">
        <v>100</v>
      </c>
      <c r="X347" s="234" t="s">
        <v>56</v>
      </c>
      <c r="Y347" s="234" t="s">
        <v>443</v>
      </c>
      <c r="Z347" s="280" t="s">
        <v>2119</v>
      </c>
      <c r="AA347" s="280"/>
      <c r="AB347" s="280"/>
      <c r="AC347" s="280"/>
      <c r="AD347" s="280" t="s">
        <v>2120</v>
      </c>
      <c r="AE347" s="280" t="s">
        <v>2115</v>
      </c>
      <c r="AF347" s="280" t="s">
        <v>1815</v>
      </c>
      <c r="AG347" s="280"/>
      <c r="AH347" s="280"/>
      <c r="AI347" s="280"/>
      <c r="AJ347" s="280"/>
      <c r="AK347" s="234">
        <v>15</v>
      </c>
      <c r="AL347" s="234" t="s">
        <v>272</v>
      </c>
      <c r="AM347" s="234">
        <v>0.1</v>
      </c>
      <c r="AN347" s="234"/>
      <c r="AO347" s="234">
        <v>0</v>
      </c>
      <c r="AP347" s="234">
        <v>0</v>
      </c>
      <c r="AQ347" s="234"/>
      <c r="AR347" s="234" t="s">
        <v>706</v>
      </c>
      <c r="AS347" s="234">
        <v>0</v>
      </c>
      <c r="AT347" s="234">
        <v>79.334989516183498</v>
      </c>
      <c r="AU347" s="234" t="s">
        <v>2116</v>
      </c>
      <c r="AV347" s="234">
        <v>0.83592153174519701</v>
      </c>
      <c r="AW347" s="234">
        <v>33.236514052613302</v>
      </c>
      <c r="AX347" s="234">
        <v>76.671600582425896</v>
      </c>
      <c r="AY347" s="234" t="b">
        <v>1</v>
      </c>
      <c r="AZ347" s="234">
        <v>44558.563090277778</v>
      </c>
      <c r="BA347" s="234">
        <v>44384.574942129628</v>
      </c>
      <c r="BB347" s="234">
        <v>44435</v>
      </c>
    </row>
    <row r="348" spans="1:54" x14ac:dyDescent="0.25">
      <c r="A348" s="234" t="s">
        <v>2121</v>
      </c>
      <c r="B348" s="234" t="s">
        <v>456</v>
      </c>
      <c r="C348" s="235" t="s">
        <v>2108</v>
      </c>
      <c r="D348" s="235" t="s">
        <v>2121</v>
      </c>
      <c r="E348" s="234" t="s">
        <v>2109</v>
      </c>
      <c r="F348" s="234" t="s">
        <v>2122</v>
      </c>
      <c r="G348" s="234" t="s">
        <v>534</v>
      </c>
      <c r="H348" s="234" t="s">
        <v>2111</v>
      </c>
      <c r="I348" s="234" t="s">
        <v>2112</v>
      </c>
      <c r="J348" s="236"/>
      <c r="K348" s="129">
        <v>0.02</v>
      </c>
      <c r="L348" s="103">
        <v>1</v>
      </c>
      <c r="M348" s="237">
        <v>2200</v>
      </c>
      <c r="N348" s="236">
        <v>14963</v>
      </c>
      <c r="O348" s="103">
        <v>4750</v>
      </c>
      <c r="P348" s="234">
        <v>4750</v>
      </c>
      <c r="Q348" s="236">
        <v>7.7</v>
      </c>
      <c r="R348" s="236">
        <v>35</v>
      </c>
      <c r="S348" s="238">
        <v>84</v>
      </c>
      <c r="T348" s="238">
        <v>84</v>
      </c>
      <c r="U348" s="103">
        <v>3.3</v>
      </c>
      <c r="V348" s="234" t="s">
        <v>451</v>
      </c>
      <c r="W348" s="103">
        <v>100</v>
      </c>
      <c r="X348" s="234" t="s">
        <v>56</v>
      </c>
      <c r="Y348" s="234" t="s">
        <v>443</v>
      </c>
      <c r="Z348" s="280" t="s">
        <v>2123</v>
      </c>
      <c r="AA348" s="280"/>
      <c r="AB348" s="280"/>
      <c r="AC348" s="280"/>
      <c r="AD348" s="280" t="s">
        <v>2124</v>
      </c>
      <c r="AE348" s="280" t="s">
        <v>2115</v>
      </c>
      <c r="AF348" s="280" t="s">
        <v>1815</v>
      </c>
      <c r="AG348" s="280"/>
      <c r="AH348" s="280"/>
      <c r="AI348" s="280"/>
      <c r="AJ348" s="280"/>
      <c r="AK348" s="234">
        <v>15</v>
      </c>
      <c r="AL348" s="234" t="s">
        <v>272</v>
      </c>
      <c r="AM348" s="234">
        <v>0.1</v>
      </c>
      <c r="AN348" s="234"/>
      <c r="AO348" s="234">
        <v>0</v>
      </c>
      <c r="AP348" s="234">
        <v>0</v>
      </c>
      <c r="AQ348" s="234"/>
      <c r="AR348" s="234" t="s">
        <v>706</v>
      </c>
      <c r="AS348" s="234">
        <v>0</v>
      </c>
      <c r="AT348" s="234">
        <v>78.9545449339724</v>
      </c>
      <c r="AU348" s="234" t="s">
        <v>2116</v>
      </c>
      <c r="AV348" s="234">
        <v>0.81238339942018001</v>
      </c>
      <c r="AW348" s="234">
        <v>34.541777216112997</v>
      </c>
      <c r="AX348" s="234">
        <v>77.206265724720097</v>
      </c>
      <c r="AY348" s="234" t="b">
        <v>1</v>
      </c>
      <c r="AZ348" s="234">
        <v>44558.563090277778</v>
      </c>
      <c r="BA348" s="234">
        <v>44384.580266203702</v>
      </c>
      <c r="BB348" s="234">
        <v>44435</v>
      </c>
    </row>
    <row r="349" spans="1:54" x14ac:dyDescent="0.25">
      <c r="A349" s="234" t="s">
        <v>2125</v>
      </c>
      <c r="B349" s="234" t="s">
        <v>456</v>
      </c>
      <c r="C349" s="235" t="s">
        <v>2108</v>
      </c>
      <c r="D349" s="235" t="s">
        <v>2125</v>
      </c>
      <c r="E349" s="234" t="s">
        <v>2109</v>
      </c>
      <c r="F349" s="234" t="s">
        <v>2126</v>
      </c>
      <c r="G349" s="234" t="s">
        <v>534</v>
      </c>
      <c r="H349" s="234" t="s">
        <v>2111</v>
      </c>
      <c r="I349" s="234" t="s">
        <v>2112</v>
      </c>
      <c r="J349" s="236"/>
      <c r="K349" s="129">
        <v>0.02</v>
      </c>
      <c r="L349" s="103">
        <v>1</v>
      </c>
      <c r="M349" s="237">
        <v>2200</v>
      </c>
      <c r="N349" s="236">
        <v>21206</v>
      </c>
      <c r="O349" s="103">
        <v>4800</v>
      </c>
      <c r="P349" s="234">
        <v>4800</v>
      </c>
      <c r="Q349" s="236">
        <v>6</v>
      </c>
      <c r="R349" s="236">
        <v>35</v>
      </c>
      <c r="S349" s="238">
        <v>100</v>
      </c>
      <c r="T349" s="238">
        <v>100</v>
      </c>
      <c r="U349" s="103">
        <v>2.85</v>
      </c>
      <c r="V349" s="234" t="s">
        <v>451</v>
      </c>
      <c r="W349" s="103">
        <v>100</v>
      </c>
      <c r="X349" s="234" t="s">
        <v>56</v>
      </c>
      <c r="Y349" s="234" t="s">
        <v>443</v>
      </c>
      <c r="Z349" s="280" t="s">
        <v>2127</v>
      </c>
      <c r="AA349" s="280"/>
      <c r="AB349" s="280"/>
      <c r="AC349" s="280"/>
      <c r="AD349" s="280" t="s">
        <v>2124</v>
      </c>
      <c r="AE349" s="280" t="s">
        <v>2115</v>
      </c>
      <c r="AF349" s="280" t="s">
        <v>1815</v>
      </c>
      <c r="AG349" s="280"/>
      <c r="AH349" s="280"/>
      <c r="AI349" s="280"/>
      <c r="AJ349" s="280"/>
      <c r="AK349" s="234">
        <v>15</v>
      </c>
      <c r="AL349" s="234" t="s">
        <v>272</v>
      </c>
      <c r="AM349" s="234">
        <v>0.1</v>
      </c>
      <c r="AN349" s="234"/>
      <c r="AO349" s="234">
        <v>0</v>
      </c>
      <c r="AP349" s="234">
        <v>0</v>
      </c>
      <c r="AQ349" s="234"/>
      <c r="AR349" s="234" t="s">
        <v>706</v>
      </c>
      <c r="AS349" s="234">
        <v>0</v>
      </c>
      <c r="AT349" s="234">
        <v>74.999539847144206</v>
      </c>
      <c r="AU349" s="234" t="s">
        <v>2116</v>
      </c>
      <c r="AV349" s="234">
        <v>0.85261666470490305</v>
      </c>
      <c r="AW349" s="234">
        <v>35.779907042310001</v>
      </c>
      <c r="AX349" s="234">
        <v>73.713833449764607</v>
      </c>
      <c r="AY349" s="234" t="b">
        <v>1</v>
      </c>
      <c r="AZ349" s="234">
        <v>44558.563101851854</v>
      </c>
      <c r="BA349" s="234">
        <v>44384.582939814813</v>
      </c>
      <c r="BB349" s="234">
        <v>44435</v>
      </c>
    </row>
    <row r="350" spans="1:54" x14ac:dyDescent="0.25">
      <c r="A350" s="234" t="s">
        <v>2128</v>
      </c>
      <c r="B350" s="234" t="s">
        <v>456</v>
      </c>
      <c r="C350" s="235" t="s">
        <v>2108</v>
      </c>
      <c r="D350" s="235" t="s">
        <v>2128</v>
      </c>
      <c r="E350" s="234" t="s">
        <v>2109</v>
      </c>
      <c r="F350" s="234" t="s">
        <v>2129</v>
      </c>
      <c r="G350" s="234" t="s">
        <v>534</v>
      </c>
      <c r="H350" s="234" t="s">
        <v>2111</v>
      </c>
      <c r="I350" s="234" t="s">
        <v>2112</v>
      </c>
      <c r="J350" s="236"/>
      <c r="K350" s="129">
        <v>0.02</v>
      </c>
      <c r="L350" s="103">
        <v>1</v>
      </c>
      <c r="M350" s="237">
        <v>2200</v>
      </c>
      <c r="N350" s="236">
        <v>22937</v>
      </c>
      <c r="O350" s="103">
        <v>4400</v>
      </c>
      <c r="P350" s="234">
        <v>4400</v>
      </c>
      <c r="Q350" s="236">
        <v>5.8</v>
      </c>
      <c r="R350" s="236">
        <v>35</v>
      </c>
      <c r="S350" s="238">
        <v>104</v>
      </c>
      <c r="T350" s="238">
        <v>104</v>
      </c>
      <c r="U350" s="103">
        <v>2.7</v>
      </c>
      <c r="V350" s="234" t="s">
        <v>451</v>
      </c>
      <c r="W350" s="103">
        <v>100</v>
      </c>
      <c r="X350" s="234" t="s">
        <v>56</v>
      </c>
      <c r="Y350" s="234" t="s">
        <v>443</v>
      </c>
      <c r="Z350" s="280" t="s">
        <v>2130</v>
      </c>
      <c r="AA350" s="280"/>
      <c r="AB350" s="280"/>
      <c r="AC350" s="280"/>
      <c r="AD350" s="280" t="s">
        <v>2131</v>
      </c>
      <c r="AE350" s="280" t="s">
        <v>2115</v>
      </c>
      <c r="AF350" s="280" t="s">
        <v>1815</v>
      </c>
      <c r="AG350" s="280"/>
      <c r="AH350" s="280"/>
      <c r="AI350" s="280"/>
      <c r="AJ350" s="280"/>
      <c r="AK350" s="234">
        <v>15</v>
      </c>
      <c r="AL350" s="234" t="s">
        <v>272</v>
      </c>
      <c r="AM350" s="234">
        <v>0.1</v>
      </c>
      <c r="AN350" s="234"/>
      <c r="AO350" s="234">
        <v>0</v>
      </c>
      <c r="AP350" s="234">
        <v>0</v>
      </c>
      <c r="AQ350" s="234"/>
      <c r="AR350" s="234" t="s">
        <v>706</v>
      </c>
      <c r="AS350" s="234">
        <v>0</v>
      </c>
      <c r="AT350" s="234">
        <v>74.415538903208201</v>
      </c>
      <c r="AU350" s="234" t="s">
        <v>2116</v>
      </c>
      <c r="AV350" s="234">
        <v>0.85138659769537395</v>
      </c>
      <c r="AW350" s="234">
        <v>36.883376783013297</v>
      </c>
      <c r="AX350" s="234">
        <v>73.086689994222297</v>
      </c>
      <c r="AY350" s="234" t="b">
        <v>1</v>
      </c>
      <c r="AZ350" s="234">
        <v>44558.563101851854</v>
      </c>
      <c r="BA350" s="234">
        <v>44384.58766203704</v>
      </c>
      <c r="BB350" s="234">
        <v>44435</v>
      </c>
    </row>
    <row r="351" spans="1:54" x14ac:dyDescent="0.25">
      <c r="A351" s="234" t="s">
        <v>2132</v>
      </c>
      <c r="B351" s="234" t="s">
        <v>456</v>
      </c>
      <c r="C351" s="235" t="s">
        <v>2108</v>
      </c>
      <c r="D351" s="235" t="s">
        <v>2132</v>
      </c>
      <c r="E351" s="234" t="s">
        <v>2109</v>
      </c>
      <c r="F351" s="234" t="s">
        <v>2133</v>
      </c>
      <c r="G351" s="234" t="s">
        <v>534</v>
      </c>
      <c r="H351" s="234" t="s">
        <v>2111</v>
      </c>
      <c r="I351" s="234" t="s">
        <v>2112</v>
      </c>
      <c r="J351" s="236"/>
      <c r="K351" s="129">
        <v>0.02</v>
      </c>
      <c r="L351" s="103">
        <v>1</v>
      </c>
      <c r="M351" s="237">
        <v>2200</v>
      </c>
      <c r="N351" s="236">
        <v>24734</v>
      </c>
      <c r="O351" s="103">
        <v>4000</v>
      </c>
      <c r="P351" s="234">
        <v>4000</v>
      </c>
      <c r="Q351" s="236">
        <v>5.5</v>
      </c>
      <c r="R351" s="236">
        <v>35</v>
      </c>
      <c r="S351" s="238">
        <v>108</v>
      </c>
      <c r="T351" s="238">
        <v>108</v>
      </c>
      <c r="U351" s="103">
        <v>1.6</v>
      </c>
      <c r="V351" s="234" t="s">
        <v>451</v>
      </c>
      <c r="W351" s="103">
        <v>100</v>
      </c>
      <c r="X351" s="234" t="s">
        <v>56</v>
      </c>
      <c r="Y351" s="234" t="s">
        <v>443</v>
      </c>
      <c r="Z351" s="280" t="s">
        <v>2134</v>
      </c>
      <c r="AA351" s="280"/>
      <c r="AB351" s="280"/>
      <c r="AC351" s="280"/>
      <c r="AD351" s="280" t="s">
        <v>2120</v>
      </c>
      <c r="AE351" s="280" t="s">
        <v>2115</v>
      </c>
      <c r="AF351" s="280" t="s">
        <v>1815</v>
      </c>
      <c r="AG351" s="280"/>
      <c r="AH351" s="280"/>
      <c r="AI351" s="280"/>
      <c r="AJ351" s="280"/>
      <c r="AK351" s="234">
        <v>15</v>
      </c>
      <c r="AL351" s="234" t="s">
        <v>272</v>
      </c>
      <c r="AM351" s="234">
        <v>0.1</v>
      </c>
      <c r="AN351" s="234"/>
      <c r="AO351" s="234">
        <v>0</v>
      </c>
      <c r="AP351" s="234">
        <v>0</v>
      </c>
      <c r="AQ351" s="234"/>
      <c r="AR351" s="234" t="s">
        <v>706</v>
      </c>
      <c r="AS351" s="234">
        <v>0</v>
      </c>
      <c r="AT351" s="234">
        <v>80.762506726221403</v>
      </c>
      <c r="AU351" s="234" t="s">
        <v>2116</v>
      </c>
      <c r="AV351" s="234">
        <v>0.84427641222777305</v>
      </c>
      <c r="AW351" s="234">
        <v>40.270435401337402</v>
      </c>
      <c r="AX351" s="234">
        <v>71.647880967119306</v>
      </c>
      <c r="AY351" s="234" t="b">
        <v>1</v>
      </c>
      <c r="AZ351" s="234">
        <v>44558.563101851854</v>
      </c>
      <c r="BA351" s="234">
        <v>44384.590011574073</v>
      </c>
      <c r="BB351" s="234">
        <v>44435</v>
      </c>
    </row>
    <row r="352" spans="1:54" x14ac:dyDescent="0.25">
      <c r="A352" s="234" t="s">
        <v>2135</v>
      </c>
      <c r="B352" s="234" t="s">
        <v>456</v>
      </c>
      <c r="C352" s="235" t="s">
        <v>2108</v>
      </c>
      <c r="D352" s="235" t="s">
        <v>2135</v>
      </c>
      <c r="E352" s="234" t="s">
        <v>2109</v>
      </c>
      <c r="F352" s="234" t="s">
        <v>2136</v>
      </c>
      <c r="G352" s="234" t="s">
        <v>534</v>
      </c>
      <c r="H352" s="234" t="s">
        <v>2111</v>
      </c>
      <c r="I352" s="234" t="s">
        <v>2112</v>
      </c>
      <c r="J352" s="236"/>
      <c r="K352" s="129">
        <v>0.02</v>
      </c>
      <c r="L352" s="103">
        <v>1</v>
      </c>
      <c r="M352" s="237">
        <v>2200</v>
      </c>
      <c r="N352" s="236">
        <v>23379</v>
      </c>
      <c r="O352" s="103">
        <v>4300</v>
      </c>
      <c r="P352" s="234">
        <v>4300</v>
      </c>
      <c r="Q352" s="236">
        <v>5.8</v>
      </c>
      <c r="R352" s="236">
        <v>35</v>
      </c>
      <c r="S352" s="238">
        <v>105</v>
      </c>
      <c r="T352" s="238">
        <v>105</v>
      </c>
      <c r="U352" s="103">
        <v>2.6</v>
      </c>
      <c r="V352" s="234" t="s">
        <v>451</v>
      </c>
      <c r="W352" s="103">
        <v>100</v>
      </c>
      <c r="X352" s="234" t="s">
        <v>56</v>
      </c>
      <c r="Y352" s="234" t="s">
        <v>443</v>
      </c>
      <c r="Z352" s="280" t="s">
        <v>2137</v>
      </c>
      <c r="AA352" s="280"/>
      <c r="AB352" s="280"/>
      <c r="AC352" s="280"/>
      <c r="AD352" s="280" t="s">
        <v>2138</v>
      </c>
      <c r="AE352" s="280" t="s">
        <v>2115</v>
      </c>
      <c r="AF352" s="280" t="s">
        <v>1815</v>
      </c>
      <c r="AG352" s="280"/>
      <c r="AH352" s="280"/>
      <c r="AI352" s="280"/>
      <c r="AJ352" s="280"/>
      <c r="AK352" s="234">
        <v>15</v>
      </c>
      <c r="AL352" s="234" t="s">
        <v>272</v>
      </c>
      <c r="AM352" s="234">
        <v>0.1</v>
      </c>
      <c r="AN352" s="234"/>
      <c r="AO352" s="234">
        <v>0</v>
      </c>
      <c r="AP352" s="234">
        <v>0</v>
      </c>
      <c r="AQ352" s="234"/>
      <c r="AR352" s="234" t="s">
        <v>706</v>
      </c>
      <c r="AS352" s="234">
        <v>0</v>
      </c>
      <c r="AT352" s="234">
        <v>74.668731500708105</v>
      </c>
      <c r="AU352" s="234" t="s">
        <v>2116</v>
      </c>
      <c r="AV352" s="234">
        <v>0.84915979331629499</v>
      </c>
      <c r="AW352" s="234">
        <v>37.584037603818302</v>
      </c>
      <c r="AX352" s="234">
        <v>72.802013213190406</v>
      </c>
      <c r="AY352" s="234" t="b">
        <v>1</v>
      </c>
      <c r="AZ352" s="234">
        <v>44558.563113425924</v>
      </c>
      <c r="BA352" s="234">
        <v>44384.597442129627</v>
      </c>
      <c r="BB352" s="234">
        <v>44435</v>
      </c>
    </row>
    <row r="353" spans="1:54" x14ac:dyDescent="0.25">
      <c r="A353" s="234" t="s">
        <v>2139</v>
      </c>
      <c r="B353" s="234" t="s">
        <v>436</v>
      </c>
      <c r="C353" s="235" t="s">
        <v>2108</v>
      </c>
      <c r="D353" s="235" t="s">
        <v>2139</v>
      </c>
      <c r="E353" s="234" t="s">
        <v>2109</v>
      </c>
      <c r="F353" s="234" t="s">
        <v>2140</v>
      </c>
      <c r="G353" s="234" t="s">
        <v>440</v>
      </c>
      <c r="H353" s="234"/>
      <c r="I353" s="234" t="s">
        <v>2112</v>
      </c>
      <c r="J353" s="236"/>
      <c r="K353" s="129">
        <v>0.03</v>
      </c>
      <c r="L353" s="103">
        <v>1</v>
      </c>
      <c r="M353" s="237">
        <v>2800</v>
      </c>
      <c r="N353" s="236">
        <v>25658</v>
      </c>
      <c r="O353" s="103">
        <v>6000</v>
      </c>
      <c r="P353" s="234">
        <v>6000</v>
      </c>
      <c r="Q353" s="236">
        <v>1.5</v>
      </c>
      <c r="R353" s="236">
        <v>100</v>
      </c>
      <c r="S353" s="238">
        <v>110</v>
      </c>
      <c r="T353" s="238">
        <v>110</v>
      </c>
      <c r="U353" s="103">
        <v>5</v>
      </c>
      <c r="V353" s="234" t="s">
        <v>451</v>
      </c>
      <c r="W353" s="103">
        <v>150</v>
      </c>
      <c r="X353" s="234" t="s">
        <v>56</v>
      </c>
      <c r="Y353" s="234" t="s">
        <v>443</v>
      </c>
      <c r="Z353" s="280" t="s">
        <v>2141</v>
      </c>
      <c r="AA353" s="280"/>
      <c r="AB353" s="280"/>
      <c r="AC353" s="280"/>
      <c r="AD353" s="280"/>
      <c r="AE353" s="280"/>
      <c r="AF353" s="280" t="s">
        <v>2142</v>
      </c>
      <c r="AG353" s="280"/>
      <c r="AH353" s="280"/>
      <c r="AI353" s="280"/>
      <c r="AJ353" s="280"/>
      <c r="AK353" s="234">
        <v>15</v>
      </c>
      <c r="AL353" s="234" t="s">
        <v>272</v>
      </c>
      <c r="AM353" s="234">
        <v>0.1</v>
      </c>
      <c r="AN353" s="234"/>
      <c r="AO353" s="234">
        <v>0</v>
      </c>
      <c r="AP353" s="234">
        <v>0</v>
      </c>
      <c r="AQ353" s="234"/>
      <c r="AR353" s="234" t="s">
        <v>706</v>
      </c>
      <c r="AS353" s="234">
        <v>0</v>
      </c>
      <c r="AT353" s="234">
        <v>77.239107305110906</v>
      </c>
      <c r="AU353" s="234" t="s">
        <v>2116</v>
      </c>
      <c r="AV353" s="234">
        <v>1.58045893190969</v>
      </c>
      <c r="AW353" s="234">
        <v>12.6880055725759</v>
      </c>
      <c r="AX353" s="234">
        <v>71.722028211888798</v>
      </c>
      <c r="AY353" s="234" t="b">
        <v>0</v>
      </c>
      <c r="AZ353" s="234">
        <v>44558.563113425924</v>
      </c>
      <c r="BA353" s="234">
        <v>44384.621018518519</v>
      </c>
      <c r="BB353" s="234">
        <v>44435</v>
      </c>
    </row>
    <row r="354" spans="1:54" x14ac:dyDescent="0.25">
      <c r="A354" s="234" t="s">
        <v>2143</v>
      </c>
      <c r="B354" s="234" t="s">
        <v>482</v>
      </c>
      <c r="C354" s="235" t="s">
        <v>2144</v>
      </c>
      <c r="D354" s="235" t="s">
        <v>2143</v>
      </c>
      <c r="E354" s="234" t="s">
        <v>2145</v>
      </c>
      <c r="F354" s="234" t="s">
        <v>2146</v>
      </c>
      <c r="G354" s="234" t="s">
        <v>544</v>
      </c>
      <c r="H354" s="234" t="s">
        <v>2147</v>
      </c>
      <c r="I354" s="234" t="s">
        <v>486</v>
      </c>
      <c r="J354" s="236">
        <v>439</v>
      </c>
      <c r="K354" s="129">
        <v>0.03</v>
      </c>
      <c r="L354" s="103">
        <v>1</v>
      </c>
      <c r="M354" s="237">
        <v>2805</v>
      </c>
      <c r="N354" s="236">
        <v>34903</v>
      </c>
      <c r="O354" s="103">
        <v>69.5</v>
      </c>
      <c r="P354" s="234">
        <v>5300</v>
      </c>
      <c r="Q354" s="236">
        <v>2.6</v>
      </c>
      <c r="R354" s="236">
        <v>40</v>
      </c>
      <c r="S354" s="238">
        <v>139.38999999999999</v>
      </c>
      <c r="T354" s="238">
        <v>122.8</v>
      </c>
      <c r="U354" s="103">
        <v>1.4</v>
      </c>
      <c r="V354" s="234" t="s">
        <v>451</v>
      </c>
      <c r="W354" s="103">
        <v>60</v>
      </c>
      <c r="X354" s="234" t="s">
        <v>56</v>
      </c>
      <c r="Y354" s="234" t="s">
        <v>443</v>
      </c>
      <c r="Z354" s="280" t="s">
        <v>2148</v>
      </c>
      <c r="AA354" s="280"/>
      <c r="AB354" s="280"/>
      <c r="AC354" s="280" t="s">
        <v>2149</v>
      </c>
      <c r="AD354" s="280" t="s">
        <v>2150</v>
      </c>
      <c r="AE354" s="280" t="s">
        <v>2151</v>
      </c>
      <c r="AF354" s="280"/>
      <c r="AG354" s="280"/>
      <c r="AH354" s="280"/>
      <c r="AI354" s="280"/>
      <c r="AJ354" s="280"/>
      <c r="AK354" s="234">
        <v>20000</v>
      </c>
      <c r="AL354" s="234" t="s">
        <v>480</v>
      </c>
      <c r="AM354" s="234">
        <v>0.1</v>
      </c>
      <c r="AN354" s="234">
        <v>0</v>
      </c>
      <c r="AO354" s="234">
        <v>0</v>
      </c>
      <c r="AP354" s="234">
        <v>0</v>
      </c>
      <c r="AQ354" s="234">
        <v>6.7633533150364397E-2</v>
      </c>
      <c r="AR354" s="234" t="s">
        <v>447</v>
      </c>
      <c r="AS354" s="234">
        <v>0</v>
      </c>
      <c r="AT354" s="234">
        <v>76.301624884020598</v>
      </c>
      <c r="AU354" s="234" t="s">
        <v>2116</v>
      </c>
      <c r="AV354" s="234">
        <v>0.71263441630103097</v>
      </c>
      <c r="AW354" s="234">
        <v>23.603626012522898</v>
      </c>
      <c r="AX354" s="234">
        <v>66.981926416043805</v>
      </c>
      <c r="AY354" s="234" t="b">
        <v>1</v>
      </c>
      <c r="AZ354" s="234">
        <v>44558.563090277778</v>
      </c>
      <c r="BA354" s="234">
        <v>44384.558668981481</v>
      </c>
      <c r="BB354" s="234">
        <v>44435</v>
      </c>
    </row>
    <row r="355" spans="1:54" x14ac:dyDescent="0.25">
      <c r="A355" s="234" t="s">
        <v>2152</v>
      </c>
      <c r="B355" s="234" t="s">
        <v>482</v>
      </c>
      <c r="C355" s="235" t="s">
        <v>2153</v>
      </c>
      <c r="D355" s="235" t="s">
        <v>2152</v>
      </c>
      <c r="E355" s="234" t="s">
        <v>2145</v>
      </c>
      <c r="F355" s="234" t="s">
        <v>2154</v>
      </c>
      <c r="G355" s="234" t="s">
        <v>544</v>
      </c>
      <c r="H355" s="234" t="s">
        <v>2147</v>
      </c>
      <c r="I355" s="234" t="s">
        <v>486</v>
      </c>
      <c r="J355" s="236">
        <v>471</v>
      </c>
      <c r="K355" s="129">
        <v>0.03</v>
      </c>
      <c r="L355" s="103">
        <v>1</v>
      </c>
      <c r="M355" s="237">
        <v>2805</v>
      </c>
      <c r="N355" s="236">
        <v>36420</v>
      </c>
      <c r="O355" s="103">
        <v>21.8</v>
      </c>
      <c r="P355" s="234">
        <v>5100</v>
      </c>
      <c r="Q355" s="236">
        <v>2.5</v>
      </c>
      <c r="R355" s="236">
        <v>40</v>
      </c>
      <c r="S355" s="238">
        <v>138.4</v>
      </c>
      <c r="T355" s="238">
        <v>136.30000000000001</v>
      </c>
      <c r="U355" s="103">
        <v>1.3</v>
      </c>
      <c r="V355" s="234" t="s">
        <v>451</v>
      </c>
      <c r="W355" s="103">
        <v>60</v>
      </c>
      <c r="X355" s="234" t="s">
        <v>56</v>
      </c>
      <c r="Y355" s="234" t="s">
        <v>443</v>
      </c>
      <c r="Z355" s="280" t="s">
        <v>2148</v>
      </c>
      <c r="AA355" s="280"/>
      <c r="AB355" s="280"/>
      <c r="AC355" s="280" t="s">
        <v>2155</v>
      </c>
      <c r="AD355" s="280" t="s">
        <v>2150</v>
      </c>
      <c r="AE355" s="280" t="s">
        <v>2156</v>
      </c>
      <c r="AF355" s="280"/>
      <c r="AG355" s="280"/>
      <c r="AH355" s="280"/>
      <c r="AI355" s="280"/>
      <c r="AJ355" s="280"/>
      <c r="AK355" s="234">
        <v>20000</v>
      </c>
      <c r="AL355" s="234" t="s">
        <v>480</v>
      </c>
      <c r="AM355" s="234">
        <v>0.1</v>
      </c>
      <c r="AN355" s="234">
        <v>0</v>
      </c>
      <c r="AO355" s="234">
        <v>0</v>
      </c>
      <c r="AP355" s="234">
        <v>0</v>
      </c>
      <c r="AQ355" s="234">
        <v>6.7358217312185706E-2</v>
      </c>
      <c r="AR355" s="234" t="s">
        <v>447</v>
      </c>
      <c r="AS355" s="234">
        <v>0</v>
      </c>
      <c r="AT355" s="234">
        <v>76.863661972499798</v>
      </c>
      <c r="AU355" s="234" t="s">
        <v>2116</v>
      </c>
      <c r="AV355" s="234">
        <v>0.70599246895607104</v>
      </c>
      <c r="AW355" s="234">
        <v>23.833446255278702</v>
      </c>
      <c r="AX355" s="234">
        <v>67.255704225937293</v>
      </c>
      <c r="AY355" s="234" t="b">
        <v>1</v>
      </c>
      <c r="AZ355" s="234">
        <v>44558.563113425924</v>
      </c>
      <c r="BA355" s="234">
        <v>44384.653287037036</v>
      </c>
      <c r="BB355" s="234">
        <v>44435</v>
      </c>
    </row>
    <row r="356" spans="1:54" x14ac:dyDescent="0.25">
      <c r="A356" s="234" t="s">
        <v>2157</v>
      </c>
      <c r="B356" s="234" t="s">
        <v>482</v>
      </c>
      <c r="C356" s="235" t="s">
        <v>2158</v>
      </c>
      <c r="D356" s="235" t="s">
        <v>2157</v>
      </c>
      <c r="E356" s="234" t="s">
        <v>2145</v>
      </c>
      <c r="F356" s="234" t="s">
        <v>2159</v>
      </c>
      <c r="G356" s="234" t="s">
        <v>544</v>
      </c>
      <c r="H356" s="234" t="s">
        <v>2160</v>
      </c>
      <c r="I356" s="234" t="s">
        <v>678</v>
      </c>
      <c r="J356" s="236">
        <v>365</v>
      </c>
      <c r="K356" s="129">
        <v>0.03</v>
      </c>
      <c r="L356" s="103">
        <v>1</v>
      </c>
      <c r="M356" s="237">
        <v>2300</v>
      </c>
      <c r="N356" s="236">
        <v>20374</v>
      </c>
      <c r="O356" s="103">
        <v>43.4</v>
      </c>
      <c r="P356" s="234">
        <v>5100</v>
      </c>
      <c r="Q356" s="236">
        <v>4.5</v>
      </c>
      <c r="R356" s="236">
        <v>40</v>
      </c>
      <c r="S356" s="238">
        <v>113.3</v>
      </c>
      <c r="T356" s="238">
        <v>105.7</v>
      </c>
      <c r="U356" s="103">
        <v>1.8</v>
      </c>
      <c r="V356" s="234" t="s">
        <v>442</v>
      </c>
      <c r="W356" s="103">
        <v>60</v>
      </c>
      <c r="X356" s="234" t="s">
        <v>56</v>
      </c>
      <c r="Y356" s="234" t="s">
        <v>443</v>
      </c>
      <c r="Z356" s="280"/>
      <c r="AA356" s="280"/>
      <c r="AB356" s="280"/>
      <c r="AC356" s="280" t="s">
        <v>2161</v>
      </c>
      <c r="AD356" s="280" t="s">
        <v>2150</v>
      </c>
      <c r="AE356" s="280" t="s">
        <v>2162</v>
      </c>
      <c r="AF356" s="280"/>
      <c r="AG356" s="280"/>
      <c r="AH356" s="280"/>
      <c r="AI356" s="280"/>
      <c r="AJ356" s="280"/>
      <c r="AK356" s="234">
        <v>400000</v>
      </c>
      <c r="AL356" s="234" t="s">
        <v>480</v>
      </c>
      <c r="AM356" s="234">
        <v>0.1</v>
      </c>
      <c r="AN356" s="234">
        <v>0</v>
      </c>
      <c r="AO356" s="234">
        <v>0</v>
      </c>
      <c r="AP356" s="234">
        <v>0</v>
      </c>
      <c r="AQ356" s="234">
        <v>7.9615760443112499E-2</v>
      </c>
      <c r="AR356" s="234" t="s">
        <v>447</v>
      </c>
      <c r="AS356" s="234">
        <v>0</v>
      </c>
      <c r="AT356" s="234">
        <v>82.110152706984593</v>
      </c>
      <c r="AU356" s="234" t="s">
        <v>2116</v>
      </c>
      <c r="AV356" s="234">
        <v>0.59571521088406898</v>
      </c>
      <c r="AW356" s="234">
        <v>25.764370538175299</v>
      </c>
      <c r="AX356" s="234">
        <v>75.248089945043702</v>
      </c>
      <c r="AY356" s="234" t="b">
        <v>1</v>
      </c>
      <c r="AZ356" s="234">
        <v>44558.563113425924</v>
      </c>
      <c r="BA356" s="234">
        <v>44385.335428240738</v>
      </c>
      <c r="BB356" s="234">
        <v>44435</v>
      </c>
    </row>
    <row r="357" spans="1:54" x14ac:dyDescent="0.25">
      <c r="A357" s="234" t="s">
        <v>2163</v>
      </c>
      <c r="B357" s="234" t="s">
        <v>482</v>
      </c>
      <c r="C357" s="235" t="s">
        <v>2164</v>
      </c>
      <c r="D357" s="235" t="s">
        <v>2163</v>
      </c>
      <c r="E357" s="234" t="s">
        <v>2165</v>
      </c>
      <c r="F357" s="234" t="s">
        <v>2166</v>
      </c>
      <c r="G357" s="234" t="s">
        <v>472</v>
      </c>
      <c r="H357" s="234" t="s">
        <v>485</v>
      </c>
      <c r="I357" s="234" t="s">
        <v>486</v>
      </c>
      <c r="J357" s="236">
        <v>307</v>
      </c>
      <c r="K357" s="129">
        <v>0.03</v>
      </c>
      <c r="L357" s="103">
        <v>2</v>
      </c>
      <c r="M357" s="237">
        <v>5700</v>
      </c>
      <c r="N357" s="236">
        <v>2114</v>
      </c>
      <c r="O357" s="103">
        <v>6000</v>
      </c>
      <c r="P357" s="234">
        <v>6000</v>
      </c>
      <c r="Q357" s="236">
        <v>10</v>
      </c>
      <c r="R357" s="236">
        <v>35</v>
      </c>
      <c r="S357" s="238">
        <v>97.2</v>
      </c>
      <c r="T357" s="238">
        <v>60</v>
      </c>
      <c r="U357" s="103">
        <v>6</v>
      </c>
      <c r="V357" s="234" t="s">
        <v>451</v>
      </c>
      <c r="W357" s="103">
        <v>30</v>
      </c>
      <c r="X357" s="234" t="s">
        <v>56</v>
      </c>
      <c r="Y357" s="234" t="s">
        <v>443</v>
      </c>
      <c r="Z357" s="280" t="s">
        <v>2167</v>
      </c>
      <c r="AA357" s="280"/>
      <c r="AB357" s="280"/>
      <c r="AC357" s="280"/>
      <c r="AD357" s="280"/>
      <c r="AE357" s="280"/>
      <c r="AF357" s="280"/>
      <c r="AG357" s="280"/>
      <c r="AH357" s="280"/>
      <c r="AI357" s="280"/>
      <c r="AJ357" s="280"/>
      <c r="AK357" s="234">
        <v>8.6</v>
      </c>
      <c r="AL357" s="234" t="s">
        <v>272</v>
      </c>
      <c r="AM357" s="234">
        <v>0.1</v>
      </c>
      <c r="AN357" s="234"/>
      <c r="AO357" s="234">
        <v>0</v>
      </c>
      <c r="AP357" s="234">
        <v>0</v>
      </c>
      <c r="AQ357" s="234"/>
      <c r="AR357" s="234" t="s">
        <v>622</v>
      </c>
      <c r="AS357" s="234">
        <v>3</v>
      </c>
      <c r="AT357" s="234">
        <v>80.5490082877959</v>
      </c>
      <c r="AU357" s="234" t="s">
        <v>552</v>
      </c>
      <c r="AV357" s="234">
        <v>1.5277721759226299</v>
      </c>
      <c r="AW357" s="234">
        <v>13.5026124926053</v>
      </c>
      <c r="AX357" s="234">
        <v>79.467350176502606</v>
      </c>
      <c r="AY357" s="234" t="b">
        <v>1</v>
      </c>
      <c r="AZ357" s="234">
        <v>44558.563125000001</v>
      </c>
      <c r="BA357" s="234">
        <v>44385.607581018521</v>
      </c>
      <c r="BB357" s="234">
        <v>44435</v>
      </c>
    </row>
    <row r="358" spans="1:54" x14ac:dyDescent="0.25">
      <c r="A358" s="234" t="s">
        <v>2168</v>
      </c>
      <c r="B358" s="234" t="s">
        <v>482</v>
      </c>
      <c r="C358" s="235" t="s">
        <v>2169</v>
      </c>
      <c r="D358" s="235" t="s">
        <v>2168</v>
      </c>
      <c r="E358" s="234" t="s">
        <v>2165</v>
      </c>
      <c r="F358" s="234" t="s">
        <v>2170</v>
      </c>
      <c r="G358" s="234" t="s">
        <v>472</v>
      </c>
      <c r="H358" s="234" t="s">
        <v>485</v>
      </c>
      <c r="I358" s="234" t="s">
        <v>486</v>
      </c>
      <c r="J358" s="236">
        <v>274</v>
      </c>
      <c r="K358" s="129">
        <v>0.03</v>
      </c>
      <c r="L358" s="103">
        <v>2</v>
      </c>
      <c r="M358" s="237">
        <v>5700</v>
      </c>
      <c r="N358" s="236">
        <v>2012</v>
      </c>
      <c r="O358" s="103">
        <v>6100</v>
      </c>
      <c r="P358" s="234">
        <v>6100</v>
      </c>
      <c r="Q358" s="236">
        <v>10</v>
      </c>
      <c r="R358" s="236">
        <v>35</v>
      </c>
      <c r="S358" s="238">
        <v>97.2</v>
      </c>
      <c r="T358" s="238">
        <v>44</v>
      </c>
      <c r="U358" s="103">
        <v>6</v>
      </c>
      <c r="V358" s="234" t="s">
        <v>451</v>
      </c>
      <c r="W358" s="103">
        <v>30</v>
      </c>
      <c r="X358" s="234" t="s">
        <v>56</v>
      </c>
      <c r="Y358" s="234" t="s">
        <v>443</v>
      </c>
      <c r="Z358" s="280" t="s">
        <v>2167</v>
      </c>
      <c r="AA358" s="280"/>
      <c r="AB358" s="280"/>
      <c r="AC358" s="280"/>
      <c r="AD358" s="280"/>
      <c r="AE358" s="280"/>
      <c r="AF358" s="280"/>
      <c r="AG358" s="280"/>
      <c r="AH358" s="280"/>
      <c r="AI358" s="280"/>
      <c r="AJ358" s="280"/>
      <c r="AK358" s="234">
        <v>18.649999999999999</v>
      </c>
      <c r="AL358" s="234" t="s">
        <v>272</v>
      </c>
      <c r="AM358" s="234">
        <v>0.1</v>
      </c>
      <c r="AN358" s="234"/>
      <c r="AO358" s="234">
        <v>0</v>
      </c>
      <c r="AP358" s="234">
        <v>0</v>
      </c>
      <c r="AQ358" s="234"/>
      <c r="AR358" s="234" t="s">
        <v>622</v>
      </c>
      <c r="AS358" s="234">
        <v>3</v>
      </c>
      <c r="AT358" s="234">
        <v>80.673762495488106</v>
      </c>
      <c r="AU358" s="234" t="s">
        <v>552</v>
      </c>
      <c r="AV358" s="234">
        <v>1.6128826596446799</v>
      </c>
      <c r="AW358" s="234">
        <v>12.9012207991937</v>
      </c>
      <c r="AX358" s="234">
        <v>76.893620481413805</v>
      </c>
      <c r="AY358" s="234" t="b">
        <v>1</v>
      </c>
      <c r="AZ358" s="234">
        <v>44558.563125000001</v>
      </c>
      <c r="BA358" s="234">
        <v>44385.609016203707</v>
      </c>
      <c r="BB358" s="234">
        <v>44435</v>
      </c>
    </row>
    <row r="359" spans="1:54" x14ac:dyDescent="0.25">
      <c r="A359" s="234" t="s">
        <v>2171</v>
      </c>
      <c r="B359" s="234" t="s">
        <v>482</v>
      </c>
      <c r="C359" s="235" t="s">
        <v>2172</v>
      </c>
      <c r="D359" s="235" t="s">
        <v>2171</v>
      </c>
      <c r="E359" s="234" t="s">
        <v>2165</v>
      </c>
      <c r="F359" s="234" t="s">
        <v>2173</v>
      </c>
      <c r="G359" s="234" t="s">
        <v>472</v>
      </c>
      <c r="H359" s="234" t="s">
        <v>485</v>
      </c>
      <c r="I359" s="234" t="s">
        <v>486</v>
      </c>
      <c r="J359" s="236">
        <v>285</v>
      </c>
      <c r="K359" s="129">
        <v>0.03</v>
      </c>
      <c r="L359" s="103">
        <v>2</v>
      </c>
      <c r="M359" s="237">
        <v>5700</v>
      </c>
      <c r="N359" s="236">
        <v>2195</v>
      </c>
      <c r="O359" s="103">
        <v>4590</v>
      </c>
      <c r="P359" s="234">
        <v>4590</v>
      </c>
      <c r="Q359" s="236">
        <v>10</v>
      </c>
      <c r="R359" s="236">
        <v>35</v>
      </c>
      <c r="S359" s="238">
        <v>102.8</v>
      </c>
      <c r="T359" s="238">
        <v>44</v>
      </c>
      <c r="U359" s="103">
        <v>6</v>
      </c>
      <c r="V359" s="234" t="s">
        <v>451</v>
      </c>
      <c r="W359" s="103">
        <v>30</v>
      </c>
      <c r="X359" s="234" t="s">
        <v>56</v>
      </c>
      <c r="Y359" s="234" t="s">
        <v>443</v>
      </c>
      <c r="Z359" s="280" t="s">
        <v>2167</v>
      </c>
      <c r="AA359" s="280"/>
      <c r="AB359" s="280"/>
      <c r="AC359" s="280"/>
      <c r="AD359" s="280"/>
      <c r="AE359" s="280"/>
      <c r="AF359" s="280"/>
      <c r="AG359" s="280"/>
      <c r="AH359" s="280"/>
      <c r="AI359" s="280"/>
      <c r="AJ359" s="280"/>
      <c r="AK359" s="234">
        <v>20.46</v>
      </c>
      <c r="AL359" s="234" t="s">
        <v>272</v>
      </c>
      <c r="AM359" s="234">
        <v>0.1</v>
      </c>
      <c r="AN359" s="234"/>
      <c r="AO359" s="234">
        <v>0</v>
      </c>
      <c r="AP359" s="234">
        <v>0</v>
      </c>
      <c r="AQ359" s="234"/>
      <c r="AR359" s="234" t="s">
        <v>622</v>
      </c>
      <c r="AS359" s="234">
        <v>4</v>
      </c>
      <c r="AT359" s="234">
        <v>79.327278188871801</v>
      </c>
      <c r="AU359" s="234" t="s">
        <v>552</v>
      </c>
      <c r="AV359" s="234">
        <v>1.57845342162294</v>
      </c>
      <c r="AW359" s="234">
        <v>13.736717247529301</v>
      </c>
      <c r="AX359" s="234">
        <v>75.746218202059893</v>
      </c>
      <c r="AY359" s="234" t="b">
        <v>1</v>
      </c>
      <c r="AZ359" s="234">
        <v>44558.563125000001</v>
      </c>
      <c r="BA359" s="234">
        <v>44385.610208333332</v>
      </c>
      <c r="BB359" s="234">
        <v>44435</v>
      </c>
    </row>
    <row r="360" spans="1:54" x14ac:dyDescent="0.25">
      <c r="A360" s="234" t="s">
        <v>2174</v>
      </c>
      <c r="B360" s="234" t="s">
        <v>482</v>
      </c>
      <c r="C360" s="235" t="s">
        <v>2175</v>
      </c>
      <c r="D360" s="235" t="s">
        <v>2174</v>
      </c>
      <c r="E360" s="234" t="s">
        <v>2165</v>
      </c>
      <c r="F360" s="234" t="s">
        <v>2176</v>
      </c>
      <c r="G360" s="234" t="s">
        <v>472</v>
      </c>
      <c r="H360" s="234" t="s">
        <v>485</v>
      </c>
      <c r="I360" s="234" t="s">
        <v>486</v>
      </c>
      <c r="J360" s="236">
        <v>279</v>
      </c>
      <c r="K360" s="129">
        <v>0.03</v>
      </c>
      <c r="L360" s="103">
        <v>2</v>
      </c>
      <c r="M360" s="237">
        <v>5700</v>
      </c>
      <c r="N360" s="236">
        <v>2157</v>
      </c>
      <c r="O360" s="103">
        <v>4590</v>
      </c>
      <c r="P360" s="234">
        <v>4590</v>
      </c>
      <c r="Q360" s="236">
        <v>10</v>
      </c>
      <c r="R360" s="236">
        <v>35</v>
      </c>
      <c r="S360" s="238">
        <v>100</v>
      </c>
      <c r="T360" s="238">
        <v>44</v>
      </c>
      <c r="U360" s="103">
        <v>6</v>
      </c>
      <c r="V360" s="234" t="s">
        <v>451</v>
      </c>
      <c r="W360" s="103">
        <v>30</v>
      </c>
      <c r="X360" s="234" t="s">
        <v>56</v>
      </c>
      <c r="Y360" s="234" t="s">
        <v>443</v>
      </c>
      <c r="Z360" s="280" t="s">
        <v>2167</v>
      </c>
      <c r="AA360" s="280"/>
      <c r="AB360" s="280"/>
      <c r="AC360" s="280"/>
      <c r="AD360" s="280"/>
      <c r="AE360" s="280"/>
      <c r="AF360" s="280"/>
      <c r="AG360" s="280"/>
      <c r="AH360" s="280"/>
      <c r="AI360" s="280"/>
      <c r="AJ360" s="280"/>
      <c r="AK360" s="234">
        <v>10.039999999999999</v>
      </c>
      <c r="AL360" s="234" t="s">
        <v>272</v>
      </c>
      <c r="AM360" s="234">
        <v>0.1</v>
      </c>
      <c r="AN360" s="234"/>
      <c r="AO360" s="234">
        <v>0</v>
      </c>
      <c r="AP360" s="234">
        <v>0</v>
      </c>
      <c r="AQ360" s="234"/>
      <c r="AR360" s="234" t="s">
        <v>622</v>
      </c>
      <c r="AS360" s="234">
        <v>3</v>
      </c>
      <c r="AT360" s="234">
        <v>79.234224309347596</v>
      </c>
      <c r="AU360" s="234" t="s">
        <v>552</v>
      </c>
      <c r="AV360" s="234">
        <v>1.6186084832852901</v>
      </c>
      <c r="AW360" s="234">
        <v>13.491527563668299</v>
      </c>
      <c r="AX360" s="234">
        <v>74.434894151181396</v>
      </c>
      <c r="AY360" s="234" t="b">
        <v>1</v>
      </c>
      <c r="AZ360" s="234">
        <v>44558.563136574077</v>
      </c>
      <c r="BA360" s="234">
        <v>44385.611273148148</v>
      </c>
      <c r="BB360" s="234">
        <v>44435</v>
      </c>
    </row>
    <row r="361" spans="1:54" x14ac:dyDescent="0.25">
      <c r="A361" s="234" t="s">
        <v>2177</v>
      </c>
      <c r="B361" s="234" t="s">
        <v>482</v>
      </c>
      <c r="C361" s="235" t="s">
        <v>2178</v>
      </c>
      <c r="D361" s="235" t="s">
        <v>2177</v>
      </c>
      <c r="E361" s="234" t="s">
        <v>2165</v>
      </c>
      <c r="F361" s="234" t="s">
        <v>2179</v>
      </c>
      <c r="G361" s="234" t="s">
        <v>472</v>
      </c>
      <c r="H361" s="234" t="s">
        <v>485</v>
      </c>
      <c r="I361" s="234" t="s">
        <v>486</v>
      </c>
      <c r="J361" s="236">
        <v>526</v>
      </c>
      <c r="K361" s="129">
        <v>0.04</v>
      </c>
      <c r="L361" s="103">
        <v>1</v>
      </c>
      <c r="M361" s="237">
        <v>5000</v>
      </c>
      <c r="N361" s="236">
        <v>4304</v>
      </c>
      <c r="O361" s="103">
        <v>6750</v>
      </c>
      <c r="P361" s="234">
        <v>6750</v>
      </c>
      <c r="Q361" s="236">
        <v>8</v>
      </c>
      <c r="R361" s="236">
        <v>35</v>
      </c>
      <c r="S361" s="238">
        <v>112.43</v>
      </c>
      <c r="T361" s="238">
        <v>103</v>
      </c>
      <c r="U361" s="103">
        <v>6</v>
      </c>
      <c r="V361" s="234" t="s">
        <v>451</v>
      </c>
      <c r="W361" s="103">
        <v>25</v>
      </c>
      <c r="X361" s="234" t="s">
        <v>56</v>
      </c>
      <c r="Y361" s="234" t="s">
        <v>443</v>
      </c>
      <c r="Z361" s="280" t="s">
        <v>2167</v>
      </c>
      <c r="AA361" s="280"/>
      <c r="AB361" s="280"/>
      <c r="AC361" s="280"/>
      <c r="AD361" s="280" t="s">
        <v>2180</v>
      </c>
      <c r="AE361" s="280"/>
      <c r="AF361" s="280"/>
      <c r="AG361" s="280"/>
      <c r="AH361" s="280"/>
      <c r="AI361" s="280"/>
      <c r="AJ361" s="280"/>
      <c r="AK361" s="234">
        <v>59</v>
      </c>
      <c r="AL361" s="234" t="s">
        <v>272</v>
      </c>
      <c r="AM361" s="234">
        <v>0.1</v>
      </c>
      <c r="AN361" s="234"/>
      <c r="AO361" s="234">
        <v>0</v>
      </c>
      <c r="AP361" s="234">
        <v>0</v>
      </c>
      <c r="AQ361" s="234"/>
      <c r="AR361" s="234" t="s">
        <v>622</v>
      </c>
      <c r="AS361" s="234">
        <v>2</v>
      </c>
      <c r="AT361" s="234">
        <v>78.9410763342742</v>
      </c>
      <c r="AU361" s="234" t="s">
        <v>552</v>
      </c>
      <c r="AV361" s="234">
        <v>1.8811204491351801</v>
      </c>
      <c r="AW361" s="234">
        <v>10.806806812950001</v>
      </c>
      <c r="AX361" s="234">
        <v>72.806226973439095</v>
      </c>
      <c r="AY361" s="234" t="b">
        <v>1</v>
      </c>
      <c r="AZ361" s="234">
        <v>44558.563136574077</v>
      </c>
      <c r="BA361" s="234">
        <v>44385.615972222222</v>
      </c>
      <c r="BB361" s="234">
        <v>44435</v>
      </c>
    </row>
    <row r="362" spans="1:54" x14ac:dyDescent="0.25">
      <c r="A362" s="234" t="s">
        <v>2181</v>
      </c>
      <c r="B362" s="234" t="s">
        <v>482</v>
      </c>
      <c r="C362" s="235" t="s">
        <v>437</v>
      </c>
      <c r="D362" s="235" t="s">
        <v>2181</v>
      </c>
      <c r="E362" s="234" t="s">
        <v>2182</v>
      </c>
      <c r="F362" s="234" t="s">
        <v>2183</v>
      </c>
      <c r="G362" s="234" t="s">
        <v>544</v>
      </c>
      <c r="H362" s="234" t="s">
        <v>485</v>
      </c>
      <c r="I362" s="234" t="s">
        <v>486</v>
      </c>
      <c r="J362" s="236">
        <v>3070</v>
      </c>
      <c r="K362" s="129">
        <v>0.03</v>
      </c>
      <c r="L362" s="103">
        <v>1</v>
      </c>
      <c r="M362" s="237">
        <v>1054</v>
      </c>
      <c r="N362" s="236">
        <v>15787</v>
      </c>
      <c r="O362" s="103">
        <v>3000</v>
      </c>
      <c r="P362" s="234">
        <v>3000</v>
      </c>
      <c r="Q362" s="236">
        <v>6</v>
      </c>
      <c r="R362" s="236">
        <v>40</v>
      </c>
      <c r="S362" s="238">
        <v>90</v>
      </c>
      <c r="T362" s="238">
        <v>65</v>
      </c>
      <c r="U362" s="103">
        <v>2</v>
      </c>
      <c r="V362" s="234" t="s">
        <v>451</v>
      </c>
      <c r="W362" s="103">
        <v>180</v>
      </c>
      <c r="X362" s="234" t="s">
        <v>56</v>
      </c>
      <c r="Y362" s="234" t="s">
        <v>443</v>
      </c>
      <c r="Z362" s="280" t="s">
        <v>2184</v>
      </c>
      <c r="AA362" s="280" t="s">
        <v>2185</v>
      </c>
      <c r="AB362" s="280"/>
      <c r="AC362" s="280"/>
      <c r="AD362" s="280"/>
      <c r="AE362" s="280"/>
      <c r="AF362" s="280"/>
      <c r="AG362" s="280"/>
      <c r="AH362" s="280"/>
      <c r="AI362" s="280"/>
      <c r="AJ362" s="280"/>
      <c r="AK362" s="234">
        <v>2</v>
      </c>
      <c r="AL362" s="234" t="s">
        <v>272</v>
      </c>
      <c r="AM362" s="234">
        <v>0.1</v>
      </c>
      <c r="AN362" s="234">
        <v>0</v>
      </c>
      <c r="AO362" s="234">
        <v>0</v>
      </c>
      <c r="AP362" s="234">
        <v>0</v>
      </c>
      <c r="AQ362" s="234">
        <v>0.1</v>
      </c>
      <c r="AR362" s="234" t="s">
        <v>706</v>
      </c>
      <c r="AS362" s="234">
        <v>0</v>
      </c>
      <c r="AT362" s="234">
        <v>82.503983391485207</v>
      </c>
      <c r="AU362" s="234" t="s">
        <v>552</v>
      </c>
      <c r="AV362" s="234">
        <v>0.70001383706376796</v>
      </c>
      <c r="AW362" s="234">
        <v>27.998960446840101</v>
      </c>
      <c r="AX362" s="234">
        <v>82.315402858018999</v>
      </c>
      <c r="AY362" s="234" t="b">
        <v>0</v>
      </c>
      <c r="AZ362" s="234">
        <v>44558.563136574077</v>
      </c>
      <c r="BA362" s="234">
        <v>44385.622847222221</v>
      </c>
      <c r="BB362" s="234">
        <v>44435</v>
      </c>
    </row>
    <row r="363" spans="1:54" x14ac:dyDescent="0.25">
      <c r="A363" s="234" t="s">
        <v>2186</v>
      </c>
      <c r="B363" s="234" t="s">
        <v>482</v>
      </c>
      <c r="C363" s="235" t="s">
        <v>437</v>
      </c>
      <c r="D363" s="235" t="s">
        <v>2186</v>
      </c>
      <c r="E363" s="234" t="s">
        <v>2182</v>
      </c>
      <c r="F363" s="234" t="s">
        <v>2187</v>
      </c>
      <c r="G363" s="234" t="s">
        <v>544</v>
      </c>
      <c r="H363" s="234" t="s">
        <v>1361</v>
      </c>
      <c r="I363" s="234" t="s">
        <v>486</v>
      </c>
      <c r="J363" s="236">
        <v>480</v>
      </c>
      <c r="K363" s="129">
        <v>0.03</v>
      </c>
      <c r="L363" s="103">
        <v>1</v>
      </c>
      <c r="M363" s="237">
        <v>3587</v>
      </c>
      <c r="N363" s="236">
        <v>13217</v>
      </c>
      <c r="O363" s="103">
        <v>3000</v>
      </c>
      <c r="P363" s="234">
        <v>3000</v>
      </c>
      <c r="Q363" s="236">
        <v>6</v>
      </c>
      <c r="R363" s="236">
        <v>50</v>
      </c>
      <c r="S363" s="238">
        <v>152</v>
      </c>
      <c r="T363" s="238">
        <v>152</v>
      </c>
      <c r="U363" s="103">
        <v>2.5</v>
      </c>
      <c r="V363" s="234" t="s">
        <v>451</v>
      </c>
      <c r="W363" s="103">
        <v>90</v>
      </c>
      <c r="X363" s="234" t="s">
        <v>56</v>
      </c>
      <c r="Y363" s="234" t="s">
        <v>443</v>
      </c>
      <c r="Z363" s="280" t="s">
        <v>2188</v>
      </c>
      <c r="AA363" s="280" t="s">
        <v>2189</v>
      </c>
      <c r="AB363" s="280"/>
      <c r="AC363" s="280"/>
      <c r="AD363" s="280"/>
      <c r="AE363" s="280"/>
      <c r="AF363" s="280"/>
      <c r="AG363" s="280"/>
      <c r="AH363" s="280"/>
      <c r="AI363" s="280"/>
      <c r="AJ363" s="280"/>
      <c r="AK363" s="234">
        <v>2</v>
      </c>
      <c r="AL363" s="234" t="s">
        <v>272</v>
      </c>
      <c r="AM363" s="234">
        <v>0.1</v>
      </c>
      <c r="AN363" s="234">
        <v>0</v>
      </c>
      <c r="AO363" s="234">
        <v>0</v>
      </c>
      <c r="AP363" s="234">
        <v>0</v>
      </c>
      <c r="AQ363" s="234">
        <v>0.1</v>
      </c>
      <c r="AR363" s="234" t="s">
        <v>706</v>
      </c>
      <c r="AS363" s="234">
        <v>1</v>
      </c>
      <c r="AT363" s="234">
        <v>81.974867144289306</v>
      </c>
      <c r="AU363" s="234" t="s">
        <v>552</v>
      </c>
      <c r="AV363" s="234">
        <v>0.80857620319541801</v>
      </c>
      <c r="AW363" s="234">
        <v>24.3124328673597</v>
      </c>
      <c r="AX363" s="234">
        <v>71.786562227784799</v>
      </c>
      <c r="AY363" s="234" t="b">
        <v>0</v>
      </c>
      <c r="AZ363" s="234">
        <v>44558.563148148147</v>
      </c>
      <c r="BA363" s="234">
        <v>44385.626030092593</v>
      </c>
      <c r="BB363" s="234">
        <v>44435</v>
      </c>
    </row>
    <row r="364" spans="1:54" x14ac:dyDescent="0.25">
      <c r="A364" s="234" t="s">
        <v>2190</v>
      </c>
      <c r="B364" s="234" t="s">
        <v>436</v>
      </c>
      <c r="C364" s="235" t="s">
        <v>437</v>
      </c>
      <c r="D364" s="235" t="s">
        <v>2190</v>
      </c>
      <c r="E364" s="234" t="s">
        <v>2182</v>
      </c>
      <c r="F364" s="234" t="s">
        <v>2191</v>
      </c>
      <c r="G364" s="234" t="s">
        <v>544</v>
      </c>
      <c r="H364" s="234" t="s">
        <v>1361</v>
      </c>
      <c r="I364" s="234" t="s">
        <v>486</v>
      </c>
      <c r="J364" s="236">
        <v>628</v>
      </c>
      <c r="K364" s="129">
        <v>0.01</v>
      </c>
      <c r="L364" s="103">
        <v>1</v>
      </c>
      <c r="M364" s="237"/>
      <c r="N364" s="236">
        <v>54286</v>
      </c>
      <c r="O364" s="103">
        <v>3000</v>
      </c>
      <c r="P364" s="234">
        <v>3000</v>
      </c>
      <c r="Q364" s="236">
        <v>0.1</v>
      </c>
      <c r="R364" s="236">
        <v>1</v>
      </c>
      <c r="S364" s="238">
        <v>200</v>
      </c>
      <c r="T364" s="238">
        <v>200</v>
      </c>
      <c r="U364" s="103">
        <v>1</v>
      </c>
      <c r="V364" s="234" t="s">
        <v>451</v>
      </c>
      <c r="W364" s="103">
        <v>1</v>
      </c>
      <c r="X364" s="234" t="s">
        <v>56</v>
      </c>
      <c r="Y364" s="234" t="s">
        <v>443</v>
      </c>
      <c r="Z364" s="280" t="s">
        <v>2188</v>
      </c>
      <c r="AA364" s="280" t="s">
        <v>2192</v>
      </c>
      <c r="AB364" s="280"/>
      <c r="AC364" s="280"/>
      <c r="AD364" s="280"/>
      <c r="AE364" s="280"/>
      <c r="AF364" s="280" t="s">
        <v>2193</v>
      </c>
      <c r="AG364" s="280"/>
      <c r="AH364" s="280"/>
      <c r="AI364" s="280"/>
      <c r="AJ364" s="280"/>
      <c r="AK364" s="234">
        <v>3</v>
      </c>
      <c r="AL364" s="234" t="s">
        <v>272</v>
      </c>
      <c r="AM364" s="234">
        <v>0.1</v>
      </c>
      <c r="AN364" s="234">
        <v>1</v>
      </c>
      <c r="AO364" s="234">
        <v>0</v>
      </c>
      <c r="AP364" s="234">
        <v>0</v>
      </c>
      <c r="AQ364" s="234"/>
      <c r="AR364" s="234" t="s">
        <v>589</v>
      </c>
      <c r="AS364" s="234">
        <v>1</v>
      </c>
      <c r="AT364" s="234"/>
      <c r="AU364" s="234" t="s">
        <v>552</v>
      </c>
      <c r="AV364" s="234"/>
      <c r="AW364" s="234">
        <v>0</v>
      </c>
      <c r="AX364" s="234"/>
      <c r="AY364" s="234" t="b">
        <v>0</v>
      </c>
      <c r="AZ364" s="234">
        <v>44558.563148148147</v>
      </c>
      <c r="BA364" s="234">
        <v>44385.626817129632</v>
      </c>
      <c r="BB364" s="234">
        <v>44435</v>
      </c>
    </row>
    <row r="365" spans="1:54" x14ac:dyDescent="0.25">
      <c r="A365" s="234" t="s">
        <v>2194</v>
      </c>
      <c r="B365" s="234" t="s">
        <v>436</v>
      </c>
      <c r="C365" s="235" t="s">
        <v>2195</v>
      </c>
      <c r="D365" s="235" t="s">
        <v>2194</v>
      </c>
      <c r="E365" s="234" t="s">
        <v>2196</v>
      </c>
      <c r="F365" s="234" t="s">
        <v>2197</v>
      </c>
      <c r="G365" s="234" t="s">
        <v>440</v>
      </c>
      <c r="H365" s="234" t="s">
        <v>473</v>
      </c>
      <c r="I365" s="234" t="s">
        <v>574</v>
      </c>
      <c r="J365" s="236">
        <v>909</v>
      </c>
      <c r="K365" s="129"/>
      <c r="L365" s="103">
        <v>1</v>
      </c>
      <c r="M365" s="237"/>
      <c r="N365" s="236">
        <v>8621</v>
      </c>
      <c r="O365" s="103">
        <v>1382</v>
      </c>
      <c r="P365" s="234"/>
      <c r="Q365" s="236"/>
      <c r="R365" s="236"/>
      <c r="S365" s="238">
        <v>419</v>
      </c>
      <c r="T365" s="238">
        <v>30</v>
      </c>
      <c r="U365" s="103"/>
      <c r="V365" s="234" t="s">
        <v>442</v>
      </c>
      <c r="W365" s="103">
        <v>1</v>
      </c>
      <c r="X365" s="234" t="s">
        <v>56</v>
      </c>
      <c r="Y365" s="234" t="s">
        <v>443</v>
      </c>
      <c r="Z365" s="280"/>
      <c r="AA365" s="280"/>
      <c r="AB365" s="280" t="s">
        <v>2198</v>
      </c>
      <c r="AC365" s="280"/>
      <c r="AD365" s="280"/>
      <c r="AE365" s="280"/>
      <c r="AF365" s="280" t="s">
        <v>2199</v>
      </c>
      <c r="AG365" s="280"/>
      <c r="AH365" s="280"/>
      <c r="AI365" s="280"/>
      <c r="AJ365" s="280"/>
      <c r="AK365" s="234">
        <v>41937</v>
      </c>
      <c r="AL365" s="234" t="s">
        <v>480</v>
      </c>
      <c r="AM365" s="234">
        <v>0.1</v>
      </c>
      <c r="AN365" s="234"/>
      <c r="AO365" s="234">
        <v>0</v>
      </c>
      <c r="AP365" s="234">
        <v>0</v>
      </c>
      <c r="AQ365" s="234"/>
      <c r="AR365" s="234" t="s">
        <v>447</v>
      </c>
      <c r="AS365" s="234">
        <v>12</v>
      </c>
      <c r="AT365" s="234"/>
      <c r="AU365" s="234" t="s">
        <v>552</v>
      </c>
      <c r="AV365" s="234"/>
      <c r="AW365" s="234"/>
      <c r="AX365" s="234"/>
      <c r="AY365" s="234" t="b">
        <v>0</v>
      </c>
      <c r="AZ365" s="234">
        <v>44558.563148148147</v>
      </c>
      <c r="BA365" s="234">
        <v>44385.650219907409</v>
      </c>
      <c r="BB365" s="234">
        <v>44435</v>
      </c>
    </row>
    <row r="366" spans="1:54" x14ac:dyDescent="0.25">
      <c r="A366" s="234" t="s">
        <v>2200</v>
      </c>
      <c r="B366" s="234" t="s">
        <v>436</v>
      </c>
      <c r="C366" s="235" t="s">
        <v>2201</v>
      </c>
      <c r="D366" s="235" t="s">
        <v>2200</v>
      </c>
      <c r="E366" s="234" t="s">
        <v>2196</v>
      </c>
      <c r="F366" s="234" t="s">
        <v>2197</v>
      </c>
      <c r="G366" s="234" t="s">
        <v>440</v>
      </c>
      <c r="H366" s="234" t="s">
        <v>473</v>
      </c>
      <c r="I366" s="234" t="s">
        <v>574</v>
      </c>
      <c r="J366" s="236">
        <v>909</v>
      </c>
      <c r="K366" s="129"/>
      <c r="L366" s="103">
        <v>1</v>
      </c>
      <c r="M366" s="237"/>
      <c r="N366" s="236">
        <v>8621</v>
      </c>
      <c r="O366" s="103">
        <v>2282</v>
      </c>
      <c r="P366" s="234"/>
      <c r="Q366" s="236"/>
      <c r="R366" s="236"/>
      <c r="S366" s="238">
        <v>419</v>
      </c>
      <c r="T366" s="238">
        <v>30</v>
      </c>
      <c r="U366" s="103"/>
      <c r="V366" s="234" t="s">
        <v>442</v>
      </c>
      <c r="W366" s="103">
        <v>1</v>
      </c>
      <c r="X366" s="234" t="s">
        <v>56</v>
      </c>
      <c r="Y366" s="234" t="s">
        <v>443</v>
      </c>
      <c r="Z366" s="280"/>
      <c r="AA366" s="280"/>
      <c r="AB366" s="280"/>
      <c r="AC366" s="280"/>
      <c r="AD366" s="280"/>
      <c r="AE366" s="280"/>
      <c r="AF366" s="280" t="s">
        <v>2199</v>
      </c>
      <c r="AG366" s="280"/>
      <c r="AH366" s="280"/>
      <c r="AI366" s="280"/>
      <c r="AJ366" s="280"/>
      <c r="AK366" s="234">
        <v>116935</v>
      </c>
      <c r="AL366" s="234" t="s">
        <v>480</v>
      </c>
      <c r="AM366" s="234">
        <v>0.1</v>
      </c>
      <c r="AN366" s="234"/>
      <c r="AO366" s="234">
        <v>0</v>
      </c>
      <c r="AP366" s="234">
        <v>0</v>
      </c>
      <c r="AQ366" s="234"/>
      <c r="AR366" s="234" t="s">
        <v>447</v>
      </c>
      <c r="AS366" s="234">
        <v>12</v>
      </c>
      <c r="AT366" s="234"/>
      <c r="AU366" s="234" t="s">
        <v>552</v>
      </c>
      <c r="AV366" s="234"/>
      <c r="AW366" s="234"/>
      <c r="AX366" s="234"/>
      <c r="AY366" s="234" t="b">
        <v>0</v>
      </c>
      <c r="AZ366" s="234">
        <v>44558.563148148147</v>
      </c>
      <c r="BA366" s="234">
        <v>44385.650995370372</v>
      </c>
      <c r="BB366" s="234">
        <v>44435</v>
      </c>
    </row>
    <row r="367" spans="1:54" x14ac:dyDescent="0.25">
      <c r="A367" s="234" t="s">
        <v>2202</v>
      </c>
      <c r="B367" s="234" t="s">
        <v>482</v>
      </c>
      <c r="C367" s="235" t="s">
        <v>2203</v>
      </c>
      <c r="D367" s="235" t="s">
        <v>2202</v>
      </c>
      <c r="E367" s="234" t="s">
        <v>2196</v>
      </c>
      <c r="F367" s="234" t="s">
        <v>2197</v>
      </c>
      <c r="G367" s="234" t="s">
        <v>534</v>
      </c>
      <c r="H367" s="234" t="s">
        <v>473</v>
      </c>
      <c r="I367" s="234" t="s">
        <v>574</v>
      </c>
      <c r="J367" s="236">
        <v>784</v>
      </c>
      <c r="K367" s="129">
        <v>0.03</v>
      </c>
      <c r="L367" s="103">
        <v>1</v>
      </c>
      <c r="M367" s="237">
        <v>9500</v>
      </c>
      <c r="N367" s="236">
        <v>7066</v>
      </c>
      <c r="O367" s="103">
        <v>1382</v>
      </c>
      <c r="P367" s="234">
        <v>6000</v>
      </c>
      <c r="Q367" s="236">
        <v>14</v>
      </c>
      <c r="R367" s="236">
        <v>40</v>
      </c>
      <c r="S367" s="238">
        <v>365</v>
      </c>
      <c r="T367" s="238">
        <v>28.6</v>
      </c>
      <c r="U367" s="103">
        <v>7</v>
      </c>
      <c r="V367" s="234" t="s">
        <v>442</v>
      </c>
      <c r="W367" s="103">
        <v>30</v>
      </c>
      <c r="X367" s="234" t="s">
        <v>56</v>
      </c>
      <c r="Y367" s="234" t="s">
        <v>443</v>
      </c>
      <c r="Z367" s="280"/>
      <c r="AA367" s="280"/>
      <c r="AB367" s="280"/>
      <c r="AC367" s="280"/>
      <c r="AD367" s="280" t="s">
        <v>2204</v>
      </c>
      <c r="AE367" s="280"/>
      <c r="AF367" s="280"/>
      <c r="AG367" s="280"/>
      <c r="AH367" s="280"/>
      <c r="AI367" s="280"/>
      <c r="AJ367" s="280"/>
      <c r="AK367" s="234">
        <v>41937</v>
      </c>
      <c r="AL367" s="234" t="s">
        <v>480</v>
      </c>
      <c r="AM367" s="234">
        <v>0.1</v>
      </c>
      <c r="AN367" s="234"/>
      <c r="AO367" s="234">
        <v>0</v>
      </c>
      <c r="AP367" s="234">
        <v>0</v>
      </c>
      <c r="AQ367" s="234"/>
      <c r="AR367" s="234" t="s">
        <v>786</v>
      </c>
      <c r="AS367" s="234">
        <v>6</v>
      </c>
      <c r="AT367" s="234">
        <v>81.459597829205606</v>
      </c>
      <c r="AU367" s="234" t="s">
        <v>552</v>
      </c>
      <c r="AV367" s="234">
        <v>1.5857425351560399</v>
      </c>
      <c r="AW367" s="234">
        <v>31.305569419506501</v>
      </c>
      <c r="AX367" s="234">
        <v>73.686024779218599</v>
      </c>
      <c r="AY367" s="234" t="b">
        <v>1</v>
      </c>
      <c r="AZ367" s="234">
        <v>44558.563159722224</v>
      </c>
      <c r="BA367" s="234">
        <v>44385.65179398148</v>
      </c>
      <c r="BB367" s="234">
        <v>44435</v>
      </c>
    </row>
    <row r="368" spans="1:54" x14ac:dyDescent="0.25">
      <c r="A368" s="234" t="s">
        <v>2205</v>
      </c>
      <c r="B368" s="234" t="s">
        <v>482</v>
      </c>
      <c r="C368" s="235" t="s">
        <v>2206</v>
      </c>
      <c r="D368" s="235" t="s">
        <v>2205</v>
      </c>
      <c r="E368" s="234" t="s">
        <v>2196</v>
      </c>
      <c r="F368" s="234" t="s">
        <v>2197</v>
      </c>
      <c r="G368" s="234" t="s">
        <v>534</v>
      </c>
      <c r="H368" s="234" t="s">
        <v>473</v>
      </c>
      <c r="I368" s="234" t="s">
        <v>574</v>
      </c>
      <c r="J368" s="236">
        <v>784</v>
      </c>
      <c r="K368" s="129">
        <v>0.03</v>
      </c>
      <c r="L368" s="103">
        <v>1</v>
      </c>
      <c r="M368" s="237">
        <v>9500</v>
      </c>
      <c r="N368" s="236">
        <v>7066</v>
      </c>
      <c r="O368" s="103">
        <v>2282</v>
      </c>
      <c r="P368" s="234">
        <v>7000</v>
      </c>
      <c r="Q368" s="236">
        <v>14</v>
      </c>
      <c r="R368" s="236">
        <v>40</v>
      </c>
      <c r="S368" s="238">
        <v>365</v>
      </c>
      <c r="T368" s="238">
        <v>28.6</v>
      </c>
      <c r="U368" s="103">
        <v>7</v>
      </c>
      <c r="V368" s="234" t="s">
        <v>442</v>
      </c>
      <c r="W368" s="103">
        <v>30</v>
      </c>
      <c r="X368" s="234" t="s">
        <v>56</v>
      </c>
      <c r="Y368" s="234" t="s">
        <v>443</v>
      </c>
      <c r="Z368" s="280"/>
      <c r="AA368" s="280"/>
      <c r="AB368" s="280"/>
      <c r="AC368" s="280"/>
      <c r="AD368" s="280" t="s">
        <v>2204</v>
      </c>
      <c r="AE368" s="280"/>
      <c r="AF368" s="280"/>
      <c r="AG368" s="280"/>
      <c r="AH368" s="280"/>
      <c r="AI368" s="280"/>
      <c r="AJ368" s="280"/>
      <c r="AK368" s="234">
        <v>116935</v>
      </c>
      <c r="AL368" s="234" t="s">
        <v>480</v>
      </c>
      <c r="AM368" s="234">
        <v>0.1</v>
      </c>
      <c r="AN368" s="234"/>
      <c r="AO368" s="234">
        <v>0</v>
      </c>
      <c r="AP368" s="234">
        <v>0</v>
      </c>
      <c r="AQ368" s="234"/>
      <c r="AR368" s="234" t="s">
        <v>786</v>
      </c>
      <c r="AS368" s="234">
        <v>6</v>
      </c>
      <c r="AT368" s="234">
        <v>80.987457251779006</v>
      </c>
      <c r="AU368" s="234" t="s">
        <v>552</v>
      </c>
      <c r="AV368" s="234">
        <v>1.63535227696382</v>
      </c>
      <c r="AW368" s="234">
        <v>31.072899388140002</v>
      </c>
      <c r="AX368" s="234">
        <v>71.639190757573601</v>
      </c>
      <c r="AY368" s="234" t="b">
        <v>1</v>
      </c>
      <c r="AZ368" s="234">
        <v>44558.563159722224</v>
      </c>
      <c r="BA368" s="234">
        <v>44385.652754629627</v>
      </c>
      <c r="BB368" s="234">
        <v>44435</v>
      </c>
    </row>
    <row r="369" spans="1:54" x14ac:dyDescent="0.25">
      <c r="A369" s="234" t="s">
        <v>2207</v>
      </c>
      <c r="B369" s="234" t="s">
        <v>456</v>
      </c>
      <c r="C369" s="235" t="s">
        <v>2208</v>
      </c>
      <c r="D369" s="235" t="s">
        <v>2207</v>
      </c>
      <c r="E369" s="234" t="s">
        <v>2209</v>
      </c>
      <c r="F369" s="234" t="s">
        <v>2210</v>
      </c>
      <c r="G369" s="234" t="s">
        <v>534</v>
      </c>
      <c r="H369" s="234" t="s">
        <v>473</v>
      </c>
      <c r="I369" s="234" t="s">
        <v>1483</v>
      </c>
      <c r="J369" s="236"/>
      <c r="K369" s="129">
        <v>0.03</v>
      </c>
      <c r="L369" s="103">
        <v>1</v>
      </c>
      <c r="M369" s="237">
        <v>6500</v>
      </c>
      <c r="N369" s="236">
        <v>5360</v>
      </c>
      <c r="O369" s="103">
        <v>6000</v>
      </c>
      <c r="P369" s="234">
        <v>6000</v>
      </c>
      <c r="Q369" s="236">
        <v>15</v>
      </c>
      <c r="R369" s="236">
        <v>40</v>
      </c>
      <c r="S369" s="238">
        <v>296.5</v>
      </c>
      <c r="T369" s="238">
        <v>30</v>
      </c>
      <c r="U369" s="103">
        <v>7</v>
      </c>
      <c r="V369" s="234" t="s">
        <v>451</v>
      </c>
      <c r="W369" s="103">
        <v>40</v>
      </c>
      <c r="X369" s="234" t="s">
        <v>56</v>
      </c>
      <c r="Y369" s="234" t="s">
        <v>443</v>
      </c>
      <c r="Z369" s="280"/>
      <c r="AA369" s="280"/>
      <c r="AB369" s="280"/>
      <c r="AC369" s="280"/>
      <c r="AD369" s="280" t="s">
        <v>2211</v>
      </c>
      <c r="AE369" s="280"/>
      <c r="AF369" s="280" t="s">
        <v>2212</v>
      </c>
      <c r="AG369" s="280"/>
      <c r="AH369" s="280"/>
      <c r="AI369" s="280"/>
      <c r="AJ369" s="280"/>
      <c r="AK369" s="234">
        <v>248</v>
      </c>
      <c r="AL369" s="234" t="s">
        <v>272</v>
      </c>
      <c r="AM369" s="234">
        <v>0.1</v>
      </c>
      <c r="AN369" s="234"/>
      <c r="AO369" s="234">
        <v>0</v>
      </c>
      <c r="AP369" s="234">
        <v>0</v>
      </c>
      <c r="AQ369" s="234"/>
      <c r="AR369" s="234" t="s">
        <v>622</v>
      </c>
      <c r="AS369" s="234">
        <v>6</v>
      </c>
      <c r="AT369" s="234">
        <v>82.996241274965797</v>
      </c>
      <c r="AU369" s="234" t="s">
        <v>448</v>
      </c>
      <c r="AV369" s="234">
        <v>1.1132848872402501</v>
      </c>
      <c r="AW369" s="234">
        <v>26.187262236684901</v>
      </c>
      <c r="AX369" s="234">
        <v>81.514165537912803</v>
      </c>
      <c r="AY369" s="234" t="b">
        <v>1</v>
      </c>
      <c r="AZ369" s="234">
        <v>44558.563159722224</v>
      </c>
      <c r="BA369" s="234">
        <v>44385.695416666669</v>
      </c>
      <c r="BB369" s="234">
        <v>44435</v>
      </c>
    </row>
    <row r="370" spans="1:54" x14ac:dyDescent="0.25">
      <c r="A370" s="234" t="s">
        <v>2213</v>
      </c>
      <c r="B370" s="234" t="s">
        <v>1139</v>
      </c>
      <c r="C370" s="235" t="s">
        <v>437</v>
      </c>
      <c r="D370" s="235" t="s">
        <v>2213</v>
      </c>
      <c r="E370" s="234" t="s">
        <v>2214</v>
      </c>
      <c r="F370" s="234" t="s">
        <v>907</v>
      </c>
      <c r="G370" s="234"/>
      <c r="H370" s="234"/>
      <c r="I370" s="234" t="s">
        <v>536</v>
      </c>
      <c r="J370" s="236"/>
      <c r="K370" s="129"/>
      <c r="L370" s="103"/>
      <c r="M370" s="237"/>
      <c r="N370" s="236"/>
      <c r="O370" s="103">
        <v>162</v>
      </c>
      <c r="P370" s="234"/>
      <c r="Q370" s="236"/>
      <c r="R370" s="236"/>
      <c r="S370" s="238"/>
      <c r="T370" s="238"/>
      <c r="U370" s="103"/>
      <c r="V370" s="234" t="s">
        <v>451</v>
      </c>
      <c r="W370" s="103"/>
      <c r="X370" s="234" t="s">
        <v>56</v>
      </c>
      <c r="Y370" s="234" t="s">
        <v>443</v>
      </c>
      <c r="Z370" s="280" t="s">
        <v>2215</v>
      </c>
      <c r="AA370" s="280"/>
      <c r="AB370" s="280"/>
      <c r="AC370" s="280"/>
      <c r="AD370" s="280"/>
      <c r="AE370" s="280"/>
      <c r="AF370" s="280"/>
      <c r="AG370" s="280"/>
      <c r="AH370" s="280"/>
      <c r="AI370" s="280"/>
      <c r="AJ370" s="280"/>
      <c r="AK370" s="234">
        <v>2800000</v>
      </c>
      <c r="AL370" s="234" t="s">
        <v>480</v>
      </c>
      <c r="AM370" s="234">
        <v>0.1</v>
      </c>
      <c r="AN370" s="234"/>
      <c r="AO370" s="234">
        <v>0</v>
      </c>
      <c r="AP370" s="234">
        <v>0</v>
      </c>
      <c r="AQ370" s="234"/>
      <c r="AR370" s="234" t="s">
        <v>447</v>
      </c>
      <c r="AS370" s="234"/>
      <c r="AT370" s="234"/>
      <c r="AU370" s="234" t="s">
        <v>552</v>
      </c>
      <c r="AV370" s="234"/>
      <c r="AW370" s="234"/>
      <c r="AX370" s="234"/>
      <c r="AY370" s="234" t="b">
        <v>0</v>
      </c>
      <c r="AZ370" s="234">
        <v>44566.642546296294</v>
      </c>
      <c r="BA370" s="234">
        <v>44386.415520833332</v>
      </c>
      <c r="BB370" s="234"/>
    </row>
    <row r="371" spans="1:54" x14ac:dyDescent="0.25">
      <c r="A371" s="234" t="s">
        <v>2216</v>
      </c>
      <c r="B371" s="234" t="s">
        <v>482</v>
      </c>
      <c r="C371" s="235" t="s">
        <v>2217</v>
      </c>
      <c r="D371" s="235" t="s">
        <v>2216</v>
      </c>
      <c r="E371" s="234" t="s">
        <v>2218</v>
      </c>
      <c r="F371" s="234" t="s">
        <v>2219</v>
      </c>
      <c r="G371" s="234" t="s">
        <v>440</v>
      </c>
      <c r="H371" s="234" t="s">
        <v>458</v>
      </c>
      <c r="I371" s="234" t="s">
        <v>678</v>
      </c>
      <c r="J371" s="236"/>
      <c r="K371" s="129">
        <v>0.03</v>
      </c>
      <c r="L371" s="103">
        <v>1</v>
      </c>
      <c r="M371" s="237">
        <v>24000</v>
      </c>
      <c r="N371" s="236">
        <v>20350</v>
      </c>
      <c r="O371" s="103">
        <v>6000</v>
      </c>
      <c r="P371" s="234">
        <v>6000</v>
      </c>
      <c r="Q371" s="236">
        <v>3</v>
      </c>
      <c r="R371" s="236">
        <v>120</v>
      </c>
      <c r="S371" s="238">
        <v>359</v>
      </c>
      <c r="T371" s="238">
        <v>180</v>
      </c>
      <c r="U371" s="103">
        <v>4</v>
      </c>
      <c r="V371" s="234" t="s">
        <v>451</v>
      </c>
      <c r="W371" s="103">
        <v>150</v>
      </c>
      <c r="X371" s="234" t="s">
        <v>56</v>
      </c>
      <c r="Y371" s="234" t="s">
        <v>443</v>
      </c>
      <c r="Z371" s="280" t="s">
        <v>2220</v>
      </c>
      <c r="AA371" s="280"/>
      <c r="AB371" s="280"/>
      <c r="AC371" s="280"/>
      <c r="AD371" s="280"/>
      <c r="AE371" s="280"/>
      <c r="AF371" s="280"/>
      <c r="AG371" s="280"/>
      <c r="AH371" s="280"/>
      <c r="AI371" s="280"/>
      <c r="AJ371" s="280"/>
      <c r="AK371" s="234">
        <v>3</v>
      </c>
      <c r="AL371" s="234" t="s">
        <v>272</v>
      </c>
      <c r="AM371" s="234">
        <v>0.1</v>
      </c>
      <c r="AN371" s="234"/>
      <c r="AO371" s="234">
        <v>0</v>
      </c>
      <c r="AP371" s="234">
        <v>0</v>
      </c>
      <c r="AQ371" s="234"/>
      <c r="AR371" s="234" t="s">
        <v>622</v>
      </c>
      <c r="AS371" s="234">
        <v>3</v>
      </c>
      <c r="AT371" s="234">
        <v>80.280586879018003</v>
      </c>
      <c r="AU371" s="234" t="s">
        <v>552</v>
      </c>
      <c r="AV371" s="234">
        <v>1.32</v>
      </c>
      <c r="AW371" s="234">
        <v>20.6072616212669</v>
      </c>
      <c r="AX371" s="234">
        <v>71.105662664273098</v>
      </c>
      <c r="AY371" s="234" t="b">
        <v>0</v>
      </c>
      <c r="AZ371" s="234">
        <v>44558.563171296293</v>
      </c>
      <c r="BA371" s="234">
        <v>44386.442928240744</v>
      </c>
      <c r="BB371" s="234">
        <v>44435</v>
      </c>
    </row>
    <row r="372" spans="1:54" x14ac:dyDescent="0.25">
      <c r="A372" s="234" t="s">
        <v>2221</v>
      </c>
      <c r="B372" s="234" t="s">
        <v>482</v>
      </c>
      <c r="C372" s="235" t="s">
        <v>2222</v>
      </c>
      <c r="D372" s="235" t="s">
        <v>2221</v>
      </c>
      <c r="E372" s="234" t="s">
        <v>2218</v>
      </c>
      <c r="F372" s="234" t="s">
        <v>2223</v>
      </c>
      <c r="G372" s="234" t="s">
        <v>534</v>
      </c>
      <c r="H372" s="234" t="s">
        <v>507</v>
      </c>
      <c r="I372" s="234" t="s">
        <v>678</v>
      </c>
      <c r="J372" s="236"/>
      <c r="K372" s="129">
        <v>0.03</v>
      </c>
      <c r="L372" s="103">
        <v>1</v>
      </c>
      <c r="M372" s="237">
        <v>11300</v>
      </c>
      <c r="N372" s="236">
        <v>11271</v>
      </c>
      <c r="O372" s="103">
        <v>6000</v>
      </c>
      <c r="P372" s="234">
        <v>6000</v>
      </c>
      <c r="Q372" s="236">
        <v>7</v>
      </c>
      <c r="R372" s="236">
        <v>40</v>
      </c>
      <c r="S372" s="238">
        <v>289</v>
      </c>
      <c r="T372" s="238">
        <v>110</v>
      </c>
      <c r="U372" s="103">
        <v>5</v>
      </c>
      <c r="V372" s="234" t="s">
        <v>451</v>
      </c>
      <c r="W372" s="103">
        <v>50</v>
      </c>
      <c r="X372" s="234" t="s">
        <v>56</v>
      </c>
      <c r="Y372" s="234" t="s">
        <v>443</v>
      </c>
      <c r="Z372" s="280" t="s">
        <v>2224</v>
      </c>
      <c r="AA372" s="280"/>
      <c r="AB372" s="280"/>
      <c r="AC372" s="280"/>
      <c r="AD372" s="280" t="s">
        <v>2225</v>
      </c>
      <c r="AE372" s="280"/>
      <c r="AF372" s="280"/>
      <c r="AG372" s="280"/>
      <c r="AH372" s="280"/>
      <c r="AI372" s="280"/>
      <c r="AJ372" s="280"/>
      <c r="AK372" s="234">
        <v>3</v>
      </c>
      <c r="AL372" s="234" t="s">
        <v>272</v>
      </c>
      <c r="AM372" s="234">
        <v>0.1</v>
      </c>
      <c r="AN372" s="234"/>
      <c r="AO372" s="234">
        <v>0</v>
      </c>
      <c r="AP372" s="234">
        <v>0</v>
      </c>
      <c r="AQ372" s="234"/>
      <c r="AR372" s="234" t="s">
        <v>622</v>
      </c>
      <c r="AS372" s="234">
        <v>2</v>
      </c>
      <c r="AT372" s="234">
        <v>75.788297257268695</v>
      </c>
      <c r="AU372" s="234" t="s">
        <v>552</v>
      </c>
      <c r="AV372" s="234">
        <v>1.3585956399753201</v>
      </c>
      <c r="AW372" s="234">
        <v>23.487349487706901</v>
      </c>
      <c r="AX372" s="234">
        <v>73.460513841509794</v>
      </c>
      <c r="AY372" s="234" t="b">
        <v>0</v>
      </c>
      <c r="AZ372" s="234">
        <v>44558.563171296293</v>
      </c>
      <c r="BA372" s="234">
        <v>44386.444479166668</v>
      </c>
      <c r="BB372" s="234">
        <v>44435</v>
      </c>
    </row>
    <row r="373" spans="1:54" x14ac:dyDescent="0.25">
      <c r="A373" s="234" t="s">
        <v>2226</v>
      </c>
      <c r="B373" s="234" t="s">
        <v>482</v>
      </c>
      <c r="C373" s="235" t="s">
        <v>2227</v>
      </c>
      <c r="D373" s="235" t="s">
        <v>2226</v>
      </c>
      <c r="E373" s="234" t="s">
        <v>2228</v>
      </c>
      <c r="F373" s="234" t="s">
        <v>2229</v>
      </c>
      <c r="G373" s="234" t="s">
        <v>836</v>
      </c>
      <c r="H373" s="234" t="s">
        <v>485</v>
      </c>
      <c r="I373" s="234" t="s">
        <v>486</v>
      </c>
      <c r="J373" s="236">
        <v>151</v>
      </c>
      <c r="K373" s="129">
        <v>0.03</v>
      </c>
      <c r="L373" s="103">
        <v>1</v>
      </c>
      <c r="M373" s="237">
        <v>908</v>
      </c>
      <c r="N373" s="236">
        <v>3883</v>
      </c>
      <c r="O373" s="103">
        <v>3000</v>
      </c>
      <c r="P373" s="234">
        <v>3000</v>
      </c>
      <c r="Q373" s="236">
        <v>12</v>
      </c>
      <c r="R373" s="236">
        <v>20</v>
      </c>
      <c r="S373" s="238">
        <v>45</v>
      </c>
      <c r="T373" s="238">
        <v>32</v>
      </c>
      <c r="U373" s="103">
        <v>3.4</v>
      </c>
      <c r="V373" s="234" t="s">
        <v>451</v>
      </c>
      <c r="W373" s="103">
        <v>70</v>
      </c>
      <c r="X373" s="234" t="s">
        <v>56</v>
      </c>
      <c r="Y373" s="234" t="s">
        <v>443</v>
      </c>
      <c r="Z373" s="280" t="s">
        <v>2230</v>
      </c>
      <c r="AA373" s="280" t="s">
        <v>760</v>
      </c>
      <c r="AB373" s="280" t="s">
        <v>1179</v>
      </c>
      <c r="AC373" s="280"/>
      <c r="AD373" s="280"/>
      <c r="AE373" s="280"/>
      <c r="AF373" s="280"/>
      <c r="AG373" s="280"/>
      <c r="AH373" s="280"/>
      <c r="AI373" s="280"/>
      <c r="AJ373" s="280"/>
      <c r="AK373" s="234">
        <v>1</v>
      </c>
      <c r="AL373" s="234" t="s">
        <v>272</v>
      </c>
      <c r="AM373" s="234">
        <v>0.1</v>
      </c>
      <c r="AN373" s="234">
        <v>0</v>
      </c>
      <c r="AO373" s="234">
        <v>0</v>
      </c>
      <c r="AP373" s="234">
        <v>0</v>
      </c>
      <c r="AQ373" s="234">
        <v>0.10700294211754401</v>
      </c>
      <c r="AR373" s="234" t="s">
        <v>447</v>
      </c>
      <c r="AS373" s="234">
        <v>0</v>
      </c>
      <c r="AT373" s="234">
        <v>82.117474491255805</v>
      </c>
      <c r="AU373" s="234" t="s">
        <v>552</v>
      </c>
      <c r="AV373" s="234">
        <v>0.76100075929510602</v>
      </c>
      <c r="AW373" s="234">
        <v>12.9645950642245</v>
      </c>
      <c r="AX373" s="234">
        <v>79.982420154483194</v>
      </c>
      <c r="AY373" s="234" t="b">
        <v>0</v>
      </c>
      <c r="AZ373" s="234">
        <v>44558.56318287037</v>
      </c>
      <c r="BA373" s="234">
        <v>44386.532476851855</v>
      </c>
      <c r="BB373" s="234">
        <v>44435</v>
      </c>
    </row>
    <row r="374" spans="1:54" x14ac:dyDescent="0.25">
      <c r="A374" s="234" t="s">
        <v>2231</v>
      </c>
      <c r="B374" s="234" t="s">
        <v>482</v>
      </c>
      <c r="C374" s="235" t="s">
        <v>2232</v>
      </c>
      <c r="D374" s="235" t="s">
        <v>2231</v>
      </c>
      <c r="E374" s="234" t="s">
        <v>2233</v>
      </c>
      <c r="F374" s="234" t="s">
        <v>2234</v>
      </c>
      <c r="G374" s="234" t="s">
        <v>440</v>
      </c>
      <c r="H374" s="234" t="s">
        <v>2090</v>
      </c>
      <c r="I374" s="234" t="s">
        <v>752</v>
      </c>
      <c r="J374" s="236"/>
      <c r="K374" s="129">
        <v>0.05</v>
      </c>
      <c r="L374" s="103">
        <v>1</v>
      </c>
      <c r="M374" s="237">
        <v>26000</v>
      </c>
      <c r="N374" s="236">
        <v>42311</v>
      </c>
      <c r="O374" s="103">
        <v>6850</v>
      </c>
      <c r="P374" s="234">
        <v>6850</v>
      </c>
      <c r="Q374" s="236">
        <v>2</v>
      </c>
      <c r="R374" s="236">
        <v>100</v>
      </c>
      <c r="S374" s="238">
        <v>547</v>
      </c>
      <c r="T374" s="238">
        <v>164.6</v>
      </c>
      <c r="U374" s="103">
        <v>5.5</v>
      </c>
      <c r="V374" s="234" t="s">
        <v>451</v>
      </c>
      <c r="W374" s="103">
        <v>100</v>
      </c>
      <c r="X374" s="234" t="s">
        <v>56</v>
      </c>
      <c r="Y374" s="234" t="s">
        <v>443</v>
      </c>
      <c r="Z374" s="280"/>
      <c r="AA374" s="280"/>
      <c r="AB374" s="280"/>
      <c r="AC374" s="280"/>
      <c r="AD374" s="280"/>
      <c r="AE374" s="280"/>
      <c r="AF374" s="280"/>
      <c r="AG374" s="280"/>
      <c r="AH374" s="280"/>
      <c r="AI374" s="280"/>
      <c r="AJ374" s="280"/>
      <c r="AK374" s="234">
        <v>2</v>
      </c>
      <c r="AL374" s="234" t="s">
        <v>272</v>
      </c>
      <c r="AM374" s="234">
        <v>0.1</v>
      </c>
      <c r="AN374" s="234">
        <v>0</v>
      </c>
      <c r="AO374" s="234">
        <v>0</v>
      </c>
      <c r="AP374" s="234">
        <v>0.103508828526757</v>
      </c>
      <c r="AQ374" s="234"/>
      <c r="AR374" s="234" t="s">
        <v>622</v>
      </c>
      <c r="AS374" s="234">
        <v>3</v>
      </c>
      <c r="AT374" s="234">
        <v>66.562874429307499</v>
      </c>
      <c r="AU374" s="234" t="s">
        <v>552</v>
      </c>
      <c r="AV374" s="234">
        <v>1.69568446874929</v>
      </c>
      <c r="AW374" s="234">
        <v>22.306897268443301</v>
      </c>
      <c r="AX374" s="234">
        <v>50.635329476580402</v>
      </c>
      <c r="AY374" s="234" t="b">
        <v>0</v>
      </c>
      <c r="AZ374" s="234">
        <v>44558.56318287037</v>
      </c>
      <c r="BA374" s="234">
        <v>44389.517337962963</v>
      </c>
      <c r="BB374" s="234">
        <v>44435</v>
      </c>
    </row>
    <row r="375" spans="1:54" x14ac:dyDescent="0.25">
      <c r="A375" s="234" t="s">
        <v>2235</v>
      </c>
      <c r="B375" s="234" t="s">
        <v>482</v>
      </c>
      <c r="C375" s="235" t="s">
        <v>2236</v>
      </c>
      <c r="D375" s="235" t="s">
        <v>2235</v>
      </c>
      <c r="E375" s="234" t="s">
        <v>2233</v>
      </c>
      <c r="F375" s="234" t="s">
        <v>2237</v>
      </c>
      <c r="G375" s="234" t="s">
        <v>440</v>
      </c>
      <c r="H375" s="234" t="s">
        <v>952</v>
      </c>
      <c r="I375" s="234" t="s">
        <v>486</v>
      </c>
      <c r="J375" s="236"/>
      <c r="K375" s="129">
        <v>0.05</v>
      </c>
      <c r="L375" s="103">
        <v>1</v>
      </c>
      <c r="M375" s="237">
        <v>26000</v>
      </c>
      <c r="N375" s="236">
        <v>37948</v>
      </c>
      <c r="O375" s="103">
        <v>4000</v>
      </c>
      <c r="P375" s="234">
        <v>4000</v>
      </c>
      <c r="Q375" s="236">
        <v>2.2000000000000002</v>
      </c>
      <c r="R375" s="236">
        <v>100</v>
      </c>
      <c r="S375" s="238">
        <v>473</v>
      </c>
      <c r="T375" s="238">
        <v>164.6</v>
      </c>
      <c r="U375" s="103">
        <v>5.5</v>
      </c>
      <c r="V375" s="234" t="s">
        <v>451</v>
      </c>
      <c r="W375" s="103">
        <v>80</v>
      </c>
      <c r="X375" s="234" t="s">
        <v>56</v>
      </c>
      <c r="Y375" s="234" t="s">
        <v>443</v>
      </c>
      <c r="Z375" s="280"/>
      <c r="AA375" s="280"/>
      <c r="AB375" s="280"/>
      <c r="AC375" s="280"/>
      <c r="AD375" s="280"/>
      <c r="AE375" s="280"/>
      <c r="AF375" s="280"/>
      <c r="AG375" s="280"/>
      <c r="AH375" s="280"/>
      <c r="AI375" s="280"/>
      <c r="AJ375" s="280"/>
      <c r="AK375" s="234">
        <v>2</v>
      </c>
      <c r="AL375" s="234" t="s">
        <v>272</v>
      </c>
      <c r="AM375" s="234">
        <v>0.1</v>
      </c>
      <c r="AN375" s="234">
        <v>0</v>
      </c>
      <c r="AO375" s="234">
        <v>0</v>
      </c>
      <c r="AP375" s="234">
        <v>0.197638874248972</v>
      </c>
      <c r="AQ375" s="234"/>
      <c r="AR375" s="234" t="s">
        <v>622</v>
      </c>
      <c r="AS375" s="234">
        <v>3</v>
      </c>
      <c r="AT375" s="234">
        <v>69.721558390095794</v>
      </c>
      <c r="AU375" s="234" t="s">
        <v>552</v>
      </c>
      <c r="AV375" s="234">
        <v>1.6959250688928</v>
      </c>
      <c r="AW375" s="234">
        <v>23.0807381723742</v>
      </c>
      <c r="AX375" s="234">
        <v>53.038185489608601</v>
      </c>
      <c r="AY375" s="234" t="b">
        <v>0</v>
      </c>
      <c r="AZ375" s="234">
        <v>44558.56318287037</v>
      </c>
      <c r="BA375" s="234">
        <v>44389.542708333334</v>
      </c>
      <c r="BB375" s="234">
        <v>44435</v>
      </c>
    </row>
    <row r="376" spans="1:54" x14ac:dyDescent="0.25">
      <c r="A376" s="234" t="s">
        <v>2238</v>
      </c>
      <c r="B376" s="234" t="s">
        <v>482</v>
      </c>
      <c r="C376" s="235" t="s">
        <v>2239</v>
      </c>
      <c r="D376" s="235" t="s">
        <v>2238</v>
      </c>
      <c r="E376" s="234" t="s">
        <v>2233</v>
      </c>
      <c r="F376" s="234" t="s">
        <v>2240</v>
      </c>
      <c r="G376" s="234" t="s">
        <v>440</v>
      </c>
      <c r="H376" s="234" t="s">
        <v>952</v>
      </c>
      <c r="I376" s="234" t="s">
        <v>486</v>
      </c>
      <c r="J376" s="236"/>
      <c r="K376" s="129">
        <v>0.05</v>
      </c>
      <c r="L376" s="103">
        <v>1</v>
      </c>
      <c r="M376" s="237">
        <v>26000</v>
      </c>
      <c r="N376" s="236">
        <v>28621</v>
      </c>
      <c r="O376" s="103">
        <v>4000</v>
      </c>
      <c r="P376" s="234">
        <v>4000</v>
      </c>
      <c r="Q376" s="236">
        <v>2.8</v>
      </c>
      <c r="R376" s="236">
        <v>100</v>
      </c>
      <c r="S376" s="238">
        <v>393.5</v>
      </c>
      <c r="T376" s="238">
        <v>164.6</v>
      </c>
      <c r="U376" s="103">
        <v>5.5</v>
      </c>
      <c r="V376" s="234" t="s">
        <v>451</v>
      </c>
      <c r="W376" s="103">
        <v>80</v>
      </c>
      <c r="X376" s="234" t="s">
        <v>56</v>
      </c>
      <c r="Y376" s="234" t="s">
        <v>443</v>
      </c>
      <c r="Z376" s="280"/>
      <c r="AA376" s="280"/>
      <c r="AB376" s="280"/>
      <c r="AC376" s="280"/>
      <c r="AD376" s="280"/>
      <c r="AE376" s="280"/>
      <c r="AF376" s="280"/>
      <c r="AG376" s="280"/>
      <c r="AH376" s="280"/>
      <c r="AI376" s="280"/>
      <c r="AJ376" s="280"/>
      <c r="AK376" s="234">
        <v>2</v>
      </c>
      <c r="AL376" s="234" t="s">
        <v>272</v>
      </c>
      <c r="AM376" s="234">
        <v>0.1</v>
      </c>
      <c r="AN376" s="234">
        <v>0</v>
      </c>
      <c r="AO376" s="234">
        <v>0</v>
      </c>
      <c r="AP376" s="234">
        <v>0.26204535131546802</v>
      </c>
      <c r="AQ376" s="234"/>
      <c r="AR376" s="234" t="s">
        <v>622</v>
      </c>
      <c r="AS376" s="234">
        <v>3</v>
      </c>
      <c r="AT376" s="234">
        <v>72.920793395777693</v>
      </c>
      <c r="AU376" s="234" t="s">
        <v>552</v>
      </c>
      <c r="AV376" s="234">
        <v>1.61737189953546</v>
      </c>
      <c r="AW376" s="234">
        <v>23.181867804234699</v>
      </c>
      <c r="AX376" s="234">
        <v>66.670439676139594</v>
      </c>
      <c r="AY376" s="234" t="b">
        <v>0</v>
      </c>
      <c r="AZ376" s="234">
        <v>44558.563194444447</v>
      </c>
      <c r="BA376" s="234">
        <v>44389.547175925924</v>
      </c>
      <c r="BB376" s="234">
        <v>44435</v>
      </c>
    </row>
    <row r="377" spans="1:54" x14ac:dyDescent="0.25">
      <c r="A377" s="234" t="s">
        <v>2241</v>
      </c>
      <c r="B377" s="234" t="s">
        <v>482</v>
      </c>
      <c r="C377" s="235" t="s">
        <v>2242</v>
      </c>
      <c r="D377" s="235" t="s">
        <v>2241</v>
      </c>
      <c r="E377" s="234" t="s">
        <v>2233</v>
      </c>
      <c r="F377" s="234" t="s">
        <v>2243</v>
      </c>
      <c r="G377" s="234" t="s">
        <v>440</v>
      </c>
      <c r="H377" s="234" t="s">
        <v>2090</v>
      </c>
      <c r="I377" s="234" t="s">
        <v>752</v>
      </c>
      <c r="J377" s="236"/>
      <c r="K377" s="129">
        <v>0.1</v>
      </c>
      <c r="L377" s="103">
        <v>1</v>
      </c>
      <c r="M377" s="237">
        <v>15000</v>
      </c>
      <c r="N377" s="236">
        <v>21740</v>
      </c>
      <c r="O377" s="103">
        <v>5100</v>
      </c>
      <c r="P377" s="234">
        <v>5100</v>
      </c>
      <c r="Q377" s="236">
        <v>1.5</v>
      </c>
      <c r="R377" s="236">
        <v>100</v>
      </c>
      <c r="S377" s="238">
        <v>264.60000000000002</v>
      </c>
      <c r="T377" s="238">
        <v>164.6</v>
      </c>
      <c r="U377" s="103">
        <v>5.5</v>
      </c>
      <c r="V377" s="234" t="s">
        <v>451</v>
      </c>
      <c r="W377" s="103">
        <v>80</v>
      </c>
      <c r="X377" s="234" t="s">
        <v>56</v>
      </c>
      <c r="Y377" s="234" t="s">
        <v>443</v>
      </c>
      <c r="Z377" s="280"/>
      <c r="AA377" s="280"/>
      <c r="AB377" s="280"/>
      <c r="AC377" s="280"/>
      <c r="AD377" s="280"/>
      <c r="AE377" s="280"/>
      <c r="AF377" s="280"/>
      <c r="AG377" s="280"/>
      <c r="AH377" s="280"/>
      <c r="AI377" s="280"/>
      <c r="AJ377" s="280"/>
      <c r="AK377" s="234">
        <v>2</v>
      </c>
      <c r="AL377" s="234" t="s">
        <v>272</v>
      </c>
      <c r="AM377" s="234">
        <v>0.1</v>
      </c>
      <c r="AN377" s="234">
        <v>0</v>
      </c>
      <c r="AO377" s="234">
        <v>0</v>
      </c>
      <c r="AP377" s="234">
        <v>0.27057741219762999</v>
      </c>
      <c r="AQ377" s="234"/>
      <c r="AR377" s="234" t="s">
        <v>622</v>
      </c>
      <c r="AS377" s="234">
        <v>3</v>
      </c>
      <c r="AT377" s="234">
        <v>78.604685675562195</v>
      </c>
      <c r="AU377" s="234" t="s">
        <v>552</v>
      </c>
      <c r="AV377" s="234">
        <v>2.1242737841245201</v>
      </c>
      <c r="AW377" s="234">
        <v>10.2123206020207</v>
      </c>
      <c r="AX377" s="234">
        <v>77.481761594482705</v>
      </c>
      <c r="AY377" s="234" t="b">
        <v>0</v>
      </c>
      <c r="AZ377" s="234">
        <v>44558.563194444447</v>
      </c>
      <c r="BA377" s="234">
        <v>44389.548321759263</v>
      </c>
      <c r="BB377" s="234">
        <v>44435</v>
      </c>
    </row>
    <row r="378" spans="1:54" x14ac:dyDescent="0.25">
      <c r="A378" s="234" t="s">
        <v>2244</v>
      </c>
      <c r="B378" s="234" t="s">
        <v>482</v>
      </c>
      <c r="C378" s="235" t="s">
        <v>2245</v>
      </c>
      <c r="D378" s="235" t="s">
        <v>2244</v>
      </c>
      <c r="E378" s="234" t="s">
        <v>2233</v>
      </c>
      <c r="F378" s="234" t="s">
        <v>2246</v>
      </c>
      <c r="G378" s="234" t="s">
        <v>440</v>
      </c>
      <c r="H378" s="234" t="s">
        <v>2090</v>
      </c>
      <c r="I378" s="234" t="s">
        <v>752</v>
      </c>
      <c r="J378" s="236"/>
      <c r="K378" s="129">
        <v>0.05</v>
      </c>
      <c r="L378" s="103">
        <v>1</v>
      </c>
      <c r="M378" s="237">
        <v>48000</v>
      </c>
      <c r="N378" s="236">
        <v>16040</v>
      </c>
      <c r="O378" s="103">
        <v>11500</v>
      </c>
      <c r="P378" s="234">
        <v>11500</v>
      </c>
      <c r="Q378" s="236">
        <v>3</v>
      </c>
      <c r="R378" s="236">
        <v>80</v>
      </c>
      <c r="S378" s="238">
        <v>657.5</v>
      </c>
      <c r="T378" s="238">
        <v>50</v>
      </c>
      <c r="U378" s="103">
        <v>5</v>
      </c>
      <c r="V378" s="234" t="s">
        <v>451</v>
      </c>
      <c r="W378" s="103">
        <v>80</v>
      </c>
      <c r="X378" s="234" t="s">
        <v>56</v>
      </c>
      <c r="Y378" s="234" t="s">
        <v>443</v>
      </c>
      <c r="Z378" s="280"/>
      <c r="AA378" s="280"/>
      <c r="AB378" s="280"/>
      <c r="AC378" s="280"/>
      <c r="AD378" s="280"/>
      <c r="AE378" s="280"/>
      <c r="AF378" s="280"/>
      <c r="AG378" s="280"/>
      <c r="AH378" s="280"/>
      <c r="AI378" s="280"/>
      <c r="AJ378" s="280"/>
      <c r="AK378" s="234">
        <v>2</v>
      </c>
      <c r="AL378" s="234" t="s">
        <v>272</v>
      </c>
      <c r="AM378" s="234">
        <v>0.1</v>
      </c>
      <c r="AN378" s="234">
        <v>0</v>
      </c>
      <c r="AO378" s="234">
        <v>0</v>
      </c>
      <c r="AP378" s="234">
        <v>0.16263688604575499</v>
      </c>
      <c r="AQ378" s="234"/>
      <c r="AR378" s="234" t="s">
        <v>622</v>
      </c>
      <c r="AS378" s="234">
        <v>9</v>
      </c>
      <c r="AT378" s="234">
        <v>80.566035227591001</v>
      </c>
      <c r="AU378" s="234" t="s">
        <v>552</v>
      </c>
      <c r="AV378" s="234">
        <v>2.1264292074239601</v>
      </c>
      <c r="AW378" s="234">
        <v>15.779399011942999</v>
      </c>
      <c r="AX378" s="234">
        <v>80.566035227591001</v>
      </c>
      <c r="AY378" s="234" t="b">
        <v>0</v>
      </c>
      <c r="AZ378" s="234">
        <v>44558.563194444447</v>
      </c>
      <c r="BA378" s="234">
        <v>44389.549456018518</v>
      </c>
      <c r="BB378" s="234">
        <v>44435</v>
      </c>
    </row>
    <row r="379" spans="1:54" x14ac:dyDescent="0.25">
      <c r="A379" s="234" t="s">
        <v>2247</v>
      </c>
      <c r="B379" s="234" t="s">
        <v>482</v>
      </c>
      <c r="C379" s="235" t="s">
        <v>2248</v>
      </c>
      <c r="D379" s="235" t="s">
        <v>2247</v>
      </c>
      <c r="E379" s="234" t="s">
        <v>2233</v>
      </c>
      <c r="F379" s="234" t="s">
        <v>2249</v>
      </c>
      <c r="G379" s="234" t="s">
        <v>440</v>
      </c>
      <c r="H379" s="234" t="s">
        <v>2090</v>
      </c>
      <c r="I379" s="234" t="s">
        <v>752</v>
      </c>
      <c r="J379" s="236"/>
      <c r="K379" s="129">
        <v>0.05</v>
      </c>
      <c r="L379" s="103">
        <v>1</v>
      </c>
      <c r="M379" s="237">
        <v>10000</v>
      </c>
      <c r="N379" s="236">
        <v>78885</v>
      </c>
      <c r="O379" s="103">
        <v>5500</v>
      </c>
      <c r="P379" s="234">
        <v>5500</v>
      </c>
      <c r="Q379" s="236">
        <v>1</v>
      </c>
      <c r="R379" s="236">
        <v>120</v>
      </c>
      <c r="S379" s="238">
        <v>318.5</v>
      </c>
      <c r="T379" s="238">
        <v>212.7</v>
      </c>
      <c r="U379" s="103">
        <v>4</v>
      </c>
      <c r="V379" s="234" t="s">
        <v>451</v>
      </c>
      <c r="W379" s="103">
        <v>200</v>
      </c>
      <c r="X379" s="234" t="s">
        <v>56</v>
      </c>
      <c r="Y379" s="234" t="s">
        <v>443</v>
      </c>
      <c r="Z379" s="280"/>
      <c r="AA379" s="280"/>
      <c r="AB379" s="280"/>
      <c r="AC379" s="280"/>
      <c r="AD379" s="280"/>
      <c r="AE379" s="280"/>
      <c r="AF379" s="280"/>
      <c r="AG379" s="280"/>
      <c r="AH379" s="280"/>
      <c r="AI379" s="280"/>
      <c r="AJ379" s="280"/>
      <c r="AK379" s="234">
        <v>2</v>
      </c>
      <c r="AL379" s="234" t="s">
        <v>272</v>
      </c>
      <c r="AM379" s="234">
        <v>0.1</v>
      </c>
      <c r="AN379" s="234">
        <v>0</v>
      </c>
      <c r="AO379" s="234">
        <v>0</v>
      </c>
      <c r="AP379" s="234">
        <v>2.7658213625127499E-2</v>
      </c>
      <c r="AQ379" s="234"/>
      <c r="AR379" s="234" t="s">
        <v>706</v>
      </c>
      <c r="AS379" s="234">
        <v>0</v>
      </c>
      <c r="AT379" s="234">
        <v>52.795739404193</v>
      </c>
      <c r="AU379" s="234" t="s">
        <v>552</v>
      </c>
      <c r="AV379" s="234">
        <v>1.8836216656314499</v>
      </c>
      <c r="AW379" s="234">
        <v>16.780543161249099</v>
      </c>
      <c r="AX379" s="234">
        <v>50.533064858298999</v>
      </c>
      <c r="AY379" s="234" t="b">
        <v>0</v>
      </c>
      <c r="AZ379" s="234">
        <v>44558.563206018516</v>
      </c>
      <c r="BA379" s="234">
        <v>44389.550416666665</v>
      </c>
      <c r="BB379" s="234">
        <v>44435</v>
      </c>
    </row>
    <row r="380" spans="1:54" x14ac:dyDescent="0.25">
      <c r="A380" s="234" t="s">
        <v>2250</v>
      </c>
      <c r="B380" s="234" t="s">
        <v>482</v>
      </c>
      <c r="C380" s="235" t="s">
        <v>2251</v>
      </c>
      <c r="D380" s="235" t="s">
        <v>2250</v>
      </c>
      <c r="E380" s="234" t="s">
        <v>2233</v>
      </c>
      <c r="F380" s="234" t="s">
        <v>2252</v>
      </c>
      <c r="G380" s="234" t="s">
        <v>440</v>
      </c>
      <c r="H380" s="234" t="s">
        <v>2090</v>
      </c>
      <c r="I380" s="234" t="s">
        <v>752</v>
      </c>
      <c r="J380" s="236"/>
      <c r="K380" s="129">
        <v>0.1</v>
      </c>
      <c r="L380" s="103">
        <v>1</v>
      </c>
      <c r="M380" s="237">
        <v>15000</v>
      </c>
      <c r="N380" s="236">
        <v>44664</v>
      </c>
      <c r="O380" s="103">
        <v>3700</v>
      </c>
      <c r="P380" s="234">
        <v>3700</v>
      </c>
      <c r="Q380" s="236">
        <v>1.2</v>
      </c>
      <c r="R380" s="236">
        <v>100</v>
      </c>
      <c r="S380" s="238">
        <v>328.5</v>
      </c>
      <c r="T380" s="238">
        <v>282.8</v>
      </c>
      <c r="U380" s="103">
        <v>5.5</v>
      </c>
      <c r="V380" s="234" t="s">
        <v>451</v>
      </c>
      <c r="W380" s="103">
        <v>100</v>
      </c>
      <c r="X380" s="234" t="s">
        <v>56</v>
      </c>
      <c r="Y380" s="234" t="s">
        <v>443</v>
      </c>
      <c r="Z380" s="280"/>
      <c r="AA380" s="280"/>
      <c r="AB380" s="280"/>
      <c r="AC380" s="280"/>
      <c r="AD380" s="280"/>
      <c r="AE380" s="280"/>
      <c r="AF380" s="280"/>
      <c r="AG380" s="280"/>
      <c r="AH380" s="280"/>
      <c r="AI380" s="280"/>
      <c r="AJ380" s="280"/>
      <c r="AK380" s="234">
        <v>2</v>
      </c>
      <c r="AL380" s="234" t="s">
        <v>272</v>
      </c>
      <c r="AM380" s="234">
        <v>0.1</v>
      </c>
      <c r="AN380" s="234">
        <v>0</v>
      </c>
      <c r="AO380" s="234">
        <v>0</v>
      </c>
      <c r="AP380" s="234">
        <v>0.18153564633951499</v>
      </c>
      <c r="AQ380" s="234"/>
      <c r="AR380" s="234" t="s">
        <v>622</v>
      </c>
      <c r="AS380" s="234">
        <v>6</v>
      </c>
      <c r="AT380" s="234">
        <v>62.184736281565499</v>
      </c>
      <c r="AU380" s="234" t="s">
        <v>552</v>
      </c>
      <c r="AV380" s="234">
        <v>2.1074232185589299</v>
      </c>
      <c r="AW380" s="234">
        <v>12.9488660143281</v>
      </c>
      <c r="AX380" s="234">
        <v>57.742969404310799</v>
      </c>
      <c r="AY380" s="234" t="b">
        <v>0</v>
      </c>
      <c r="AZ380" s="234">
        <v>44558.563206018516</v>
      </c>
      <c r="BA380" s="234">
        <v>44389.551342592589</v>
      </c>
      <c r="BB380" s="234">
        <v>44435</v>
      </c>
    </row>
    <row r="381" spans="1:54" x14ac:dyDescent="0.25">
      <c r="A381" s="234" t="s">
        <v>2253</v>
      </c>
      <c r="B381" s="234" t="s">
        <v>482</v>
      </c>
      <c r="C381" s="235" t="s">
        <v>2254</v>
      </c>
      <c r="D381" s="235" t="s">
        <v>2253</v>
      </c>
      <c r="E381" s="234" t="s">
        <v>2255</v>
      </c>
      <c r="F381" s="234" t="s">
        <v>2256</v>
      </c>
      <c r="G381" s="234" t="s">
        <v>472</v>
      </c>
      <c r="H381" s="234"/>
      <c r="I381" s="234" t="s">
        <v>752</v>
      </c>
      <c r="J381" s="236"/>
      <c r="K381" s="129">
        <v>0.03</v>
      </c>
      <c r="L381" s="103">
        <v>1</v>
      </c>
      <c r="M381" s="237">
        <v>2800</v>
      </c>
      <c r="N381" s="236">
        <v>4469</v>
      </c>
      <c r="O381" s="103">
        <v>6000</v>
      </c>
      <c r="P381" s="234">
        <v>6000</v>
      </c>
      <c r="Q381" s="236">
        <v>12</v>
      </c>
      <c r="R381" s="236">
        <v>35</v>
      </c>
      <c r="S381" s="238">
        <v>171</v>
      </c>
      <c r="T381" s="238">
        <v>76.5</v>
      </c>
      <c r="U381" s="103">
        <v>6</v>
      </c>
      <c r="V381" s="234" t="s">
        <v>442</v>
      </c>
      <c r="W381" s="103">
        <v>40</v>
      </c>
      <c r="X381" s="234" t="s">
        <v>56</v>
      </c>
      <c r="Y381" s="234" t="s">
        <v>443</v>
      </c>
      <c r="Z381" s="280"/>
      <c r="AA381" s="280"/>
      <c r="AB381" s="280"/>
      <c r="AC381" s="280"/>
      <c r="AD381" s="280"/>
      <c r="AE381" s="280"/>
      <c r="AF381" s="280"/>
      <c r="AG381" s="280"/>
      <c r="AH381" s="280"/>
      <c r="AI381" s="280"/>
      <c r="AJ381" s="280"/>
      <c r="AK381" s="234">
        <v>3</v>
      </c>
      <c r="AL381" s="234" t="s">
        <v>272</v>
      </c>
      <c r="AM381" s="234">
        <v>0.1</v>
      </c>
      <c r="AN381" s="234"/>
      <c r="AO381" s="234">
        <v>0</v>
      </c>
      <c r="AP381" s="234">
        <v>0</v>
      </c>
      <c r="AQ381" s="234"/>
      <c r="AR381" s="234" t="s">
        <v>706</v>
      </c>
      <c r="AS381" s="234">
        <v>1</v>
      </c>
      <c r="AT381" s="234">
        <v>77.0110609338291</v>
      </c>
      <c r="AU381" s="234" t="s">
        <v>942</v>
      </c>
      <c r="AV381" s="234">
        <v>1.2246520033073101</v>
      </c>
      <c r="AW381" s="234">
        <v>15.855503120020501</v>
      </c>
      <c r="AX381" s="234">
        <v>67.197651454832595</v>
      </c>
      <c r="AY381" s="234" t="b">
        <v>0</v>
      </c>
      <c r="AZ381" s="234">
        <v>44558.563206018516</v>
      </c>
      <c r="BA381" s="234">
        <v>44390.373460648145</v>
      </c>
      <c r="BB381" s="234">
        <v>44435</v>
      </c>
    </row>
    <row r="382" spans="1:54" x14ac:dyDescent="0.25">
      <c r="A382" s="234" t="s">
        <v>2257</v>
      </c>
      <c r="B382" s="234" t="s">
        <v>482</v>
      </c>
      <c r="C382" s="235" t="s">
        <v>2258</v>
      </c>
      <c r="D382" s="235" t="s">
        <v>2257</v>
      </c>
      <c r="E382" s="234" t="s">
        <v>2255</v>
      </c>
      <c r="F382" s="234" t="s">
        <v>2259</v>
      </c>
      <c r="G382" s="234" t="s">
        <v>472</v>
      </c>
      <c r="H382" s="234"/>
      <c r="I382" s="234" t="s">
        <v>752</v>
      </c>
      <c r="J382" s="236"/>
      <c r="K382" s="129">
        <v>0.03</v>
      </c>
      <c r="L382" s="103">
        <v>1</v>
      </c>
      <c r="M382" s="237">
        <v>3400</v>
      </c>
      <c r="N382" s="236">
        <v>4025</v>
      </c>
      <c r="O382" s="103">
        <v>6000</v>
      </c>
      <c r="P382" s="234">
        <v>6000</v>
      </c>
      <c r="Q382" s="236">
        <v>10</v>
      </c>
      <c r="R382" s="236">
        <v>35</v>
      </c>
      <c r="S382" s="238">
        <v>75</v>
      </c>
      <c r="T382" s="238">
        <v>60.5</v>
      </c>
      <c r="U382" s="103">
        <v>6</v>
      </c>
      <c r="V382" s="234" t="s">
        <v>442</v>
      </c>
      <c r="W382" s="103">
        <v>30</v>
      </c>
      <c r="X382" s="234" t="s">
        <v>56</v>
      </c>
      <c r="Y382" s="234" t="s">
        <v>443</v>
      </c>
      <c r="Z382" s="280"/>
      <c r="AA382" s="280"/>
      <c r="AB382" s="280"/>
      <c r="AC382" s="280"/>
      <c r="AD382" s="280"/>
      <c r="AE382" s="280"/>
      <c r="AF382" s="280"/>
      <c r="AG382" s="280"/>
      <c r="AH382" s="280"/>
      <c r="AI382" s="280"/>
      <c r="AJ382" s="280"/>
      <c r="AK382" s="234">
        <v>2</v>
      </c>
      <c r="AL382" s="234" t="s">
        <v>272</v>
      </c>
      <c r="AM382" s="234">
        <v>0.1</v>
      </c>
      <c r="AN382" s="234"/>
      <c r="AO382" s="234">
        <v>0</v>
      </c>
      <c r="AP382" s="234">
        <v>0</v>
      </c>
      <c r="AQ382" s="234"/>
      <c r="AR382" s="234" t="s">
        <v>706</v>
      </c>
      <c r="AS382" s="234">
        <v>4</v>
      </c>
      <c r="AT382" s="234">
        <v>80.456252467703194</v>
      </c>
      <c r="AU382" s="234" t="s">
        <v>942</v>
      </c>
      <c r="AV382" s="234">
        <v>1.40281490314209</v>
      </c>
      <c r="AW382" s="234">
        <v>12.860287267815201</v>
      </c>
      <c r="AX382" s="234">
        <v>75.651864820346006</v>
      </c>
      <c r="AY382" s="234" t="b">
        <v>0</v>
      </c>
      <c r="AZ382" s="234">
        <v>44558.563206018516</v>
      </c>
      <c r="BA382" s="234">
        <v>44390.374791666669</v>
      </c>
      <c r="BB382" s="234">
        <v>44435</v>
      </c>
    </row>
    <row r="383" spans="1:54" x14ac:dyDescent="0.25">
      <c r="A383" s="234" t="s">
        <v>2260</v>
      </c>
      <c r="B383" s="234" t="s">
        <v>482</v>
      </c>
      <c r="C383" s="235" t="s">
        <v>2261</v>
      </c>
      <c r="D383" s="235" t="s">
        <v>2260</v>
      </c>
      <c r="E383" s="234" t="s">
        <v>2255</v>
      </c>
      <c r="F383" s="234" t="s">
        <v>2262</v>
      </c>
      <c r="G383" s="234" t="s">
        <v>472</v>
      </c>
      <c r="H383" s="234"/>
      <c r="I383" s="234" t="s">
        <v>752</v>
      </c>
      <c r="J383" s="236"/>
      <c r="K383" s="129">
        <v>0.03</v>
      </c>
      <c r="L383" s="103">
        <v>1</v>
      </c>
      <c r="M383" s="237">
        <v>3400</v>
      </c>
      <c r="N383" s="236">
        <v>5066</v>
      </c>
      <c r="O383" s="103">
        <v>6000</v>
      </c>
      <c r="P383" s="234">
        <v>6000</v>
      </c>
      <c r="Q383" s="236">
        <v>10</v>
      </c>
      <c r="R383" s="236">
        <v>35</v>
      </c>
      <c r="S383" s="238">
        <v>165</v>
      </c>
      <c r="T383" s="238">
        <v>61.32</v>
      </c>
      <c r="U383" s="103">
        <v>6</v>
      </c>
      <c r="V383" s="234" t="s">
        <v>442</v>
      </c>
      <c r="W383" s="103">
        <v>25</v>
      </c>
      <c r="X383" s="234" t="s">
        <v>56</v>
      </c>
      <c r="Y383" s="234" t="s">
        <v>443</v>
      </c>
      <c r="Z383" s="280"/>
      <c r="AA383" s="280"/>
      <c r="AB383" s="280"/>
      <c r="AC383" s="280"/>
      <c r="AD383" s="280"/>
      <c r="AE383" s="280"/>
      <c r="AF383" s="280"/>
      <c r="AG383" s="280"/>
      <c r="AH383" s="280"/>
      <c r="AI383" s="280"/>
      <c r="AJ383" s="280"/>
      <c r="AK383" s="234">
        <v>3</v>
      </c>
      <c r="AL383" s="234" t="s">
        <v>272</v>
      </c>
      <c r="AM383" s="234">
        <v>0.1</v>
      </c>
      <c r="AN383" s="234"/>
      <c r="AO383" s="234">
        <v>0</v>
      </c>
      <c r="AP383" s="234">
        <v>0</v>
      </c>
      <c r="AQ383" s="234"/>
      <c r="AR383" s="234" t="s">
        <v>622</v>
      </c>
      <c r="AS383" s="234">
        <v>3</v>
      </c>
      <c r="AT383" s="234">
        <v>77.345613134016602</v>
      </c>
      <c r="AU383" s="234" t="s">
        <v>942</v>
      </c>
      <c r="AV383" s="234">
        <v>1.3887335554768001</v>
      </c>
      <c r="AW383" s="234">
        <v>15.2771492948774</v>
      </c>
      <c r="AX383" s="234">
        <v>76.174379563701507</v>
      </c>
      <c r="AY383" s="234" t="b">
        <v>0</v>
      </c>
      <c r="AZ383" s="234">
        <v>44558.563217592593</v>
      </c>
      <c r="BA383" s="234">
        <v>44390.375787037039</v>
      </c>
      <c r="BB383" s="234">
        <v>44435</v>
      </c>
    </row>
    <row r="384" spans="1:54" x14ac:dyDescent="0.25">
      <c r="A384" s="234" t="s">
        <v>2263</v>
      </c>
      <c r="B384" s="234" t="s">
        <v>482</v>
      </c>
      <c r="C384" s="235" t="s">
        <v>2264</v>
      </c>
      <c r="D384" s="235" t="s">
        <v>2263</v>
      </c>
      <c r="E384" s="234" t="s">
        <v>2255</v>
      </c>
      <c r="F384" s="234" t="s">
        <v>2265</v>
      </c>
      <c r="G384" s="234" t="s">
        <v>534</v>
      </c>
      <c r="H384" s="234"/>
      <c r="I384" s="234" t="s">
        <v>752</v>
      </c>
      <c r="J384" s="236"/>
      <c r="K384" s="129">
        <v>0.03</v>
      </c>
      <c r="L384" s="103">
        <v>1</v>
      </c>
      <c r="M384" s="237">
        <v>3800</v>
      </c>
      <c r="N384" s="236">
        <v>5765</v>
      </c>
      <c r="O384" s="103">
        <v>6000</v>
      </c>
      <c r="P384" s="234">
        <v>6000</v>
      </c>
      <c r="Q384" s="236">
        <v>12</v>
      </c>
      <c r="R384" s="236">
        <v>40</v>
      </c>
      <c r="S384" s="238">
        <v>162.19</v>
      </c>
      <c r="T384" s="238">
        <v>64</v>
      </c>
      <c r="U384" s="103">
        <v>6</v>
      </c>
      <c r="V384" s="234" t="s">
        <v>442</v>
      </c>
      <c r="W384" s="103">
        <v>35</v>
      </c>
      <c r="X384" s="234" t="s">
        <v>56</v>
      </c>
      <c r="Y384" s="234" t="s">
        <v>443</v>
      </c>
      <c r="Z384" s="280"/>
      <c r="AA384" s="280"/>
      <c r="AB384" s="280"/>
      <c r="AC384" s="280"/>
      <c r="AD384" s="280"/>
      <c r="AE384" s="280"/>
      <c r="AF384" s="280"/>
      <c r="AG384" s="280"/>
      <c r="AH384" s="280"/>
      <c r="AI384" s="280"/>
      <c r="AJ384" s="280"/>
      <c r="AK384" s="234">
        <v>3</v>
      </c>
      <c r="AL384" s="234" t="s">
        <v>272</v>
      </c>
      <c r="AM384" s="234">
        <v>0.1</v>
      </c>
      <c r="AN384" s="234"/>
      <c r="AO384" s="234">
        <v>0</v>
      </c>
      <c r="AP384" s="234">
        <v>0</v>
      </c>
      <c r="AQ384" s="234"/>
      <c r="AR384" s="234" t="s">
        <v>622</v>
      </c>
      <c r="AS384" s="234">
        <v>3</v>
      </c>
      <c r="AT384" s="234">
        <v>84.884296109764193</v>
      </c>
      <c r="AU384" s="234" t="s">
        <v>942</v>
      </c>
      <c r="AV384" s="234">
        <v>1.0573875576499701</v>
      </c>
      <c r="AW384" s="234">
        <v>23.405711938403702</v>
      </c>
      <c r="AX384" s="234">
        <v>70.138681242696606</v>
      </c>
      <c r="AY384" s="234" t="b">
        <v>0</v>
      </c>
      <c r="AZ384" s="234">
        <v>44558.563217592593</v>
      </c>
      <c r="BA384" s="234">
        <v>44390.376655092594</v>
      </c>
      <c r="BB384" s="234">
        <v>44435</v>
      </c>
    </row>
    <row r="385" spans="1:54" x14ac:dyDescent="0.25">
      <c r="A385" s="234" t="s">
        <v>2266</v>
      </c>
      <c r="B385" s="234" t="s">
        <v>482</v>
      </c>
      <c r="C385" s="235" t="s">
        <v>2267</v>
      </c>
      <c r="D385" s="235" t="s">
        <v>2266</v>
      </c>
      <c r="E385" s="234" t="s">
        <v>2255</v>
      </c>
      <c r="F385" s="234" t="s">
        <v>2268</v>
      </c>
      <c r="G385" s="234" t="s">
        <v>472</v>
      </c>
      <c r="H385" s="234"/>
      <c r="I385" s="234" t="s">
        <v>752</v>
      </c>
      <c r="J385" s="236"/>
      <c r="K385" s="129">
        <v>0.03</v>
      </c>
      <c r="L385" s="103">
        <v>1</v>
      </c>
      <c r="M385" s="237">
        <v>2800</v>
      </c>
      <c r="N385" s="236">
        <v>2653</v>
      </c>
      <c r="O385" s="103">
        <v>6000</v>
      </c>
      <c r="P385" s="234">
        <v>6000</v>
      </c>
      <c r="Q385" s="236">
        <v>12</v>
      </c>
      <c r="R385" s="236">
        <v>35</v>
      </c>
      <c r="S385" s="238">
        <v>159.88999999999999</v>
      </c>
      <c r="T385" s="238">
        <v>49.6</v>
      </c>
      <c r="U385" s="103">
        <v>6</v>
      </c>
      <c r="V385" s="234" t="s">
        <v>442</v>
      </c>
      <c r="W385" s="103">
        <v>35</v>
      </c>
      <c r="X385" s="234" t="s">
        <v>56</v>
      </c>
      <c r="Y385" s="234" t="s">
        <v>443</v>
      </c>
      <c r="Z385" s="280"/>
      <c r="AA385" s="280"/>
      <c r="AB385" s="280"/>
      <c r="AC385" s="280"/>
      <c r="AD385" s="280"/>
      <c r="AE385" s="280"/>
      <c r="AF385" s="280"/>
      <c r="AG385" s="280"/>
      <c r="AH385" s="280"/>
      <c r="AI385" s="280"/>
      <c r="AJ385" s="280"/>
      <c r="AK385" s="234">
        <v>2</v>
      </c>
      <c r="AL385" s="234" t="s">
        <v>272</v>
      </c>
      <c r="AM385" s="234">
        <v>0.1</v>
      </c>
      <c r="AN385" s="234"/>
      <c r="AO385" s="234">
        <v>0</v>
      </c>
      <c r="AP385" s="234">
        <v>0</v>
      </c>
      <c r="AQ385" s="234"/>
      <c r="AR385" s="234" t="s">
        <v>622</v>
      </c>
      <c r="AS385" s="234">
        <v>2</v>
      </c>
      <c r="AT385" s="234">
        <v>84.050838699908596</v>
      </c>
      <c r="AU385" s="234" t="s">
        <v>942</v>
      </c>
      <c r="AV385" s="234">
        <v>1.53566381492023</v>
      </c>
      <c r="AW385" s="234">
        <v>10.767881766389401</v>
      </c>
      <c r="AX385" s="234">
        <v>81.445262700211401</v>
      </c>
      <c r="AY385" s="234" t="b">
        <v>0</v>
      </c>
      <c r="AZ385" s="234">
        <v>44558.563217592593</v>
      </c>
      <c r="BA385" s="234">
        <v>44390.377453703702</v>
      </c>
      <c r="BB385" s="234">
        <v>44435</v>
      </c>
    </row>
    <row r="386" spans="1:54" x14ac:dyDescent="0.25">
      <c r="A386" s="234" t="s">
        <v>2269</v>
      </c>
      <c r="B386" s="234" t="s">
        <v>482</v>
      </c>
      <c r="C386" s="235" t="s">
        <v>2270</v>
      </c>
      <c r="D386" s="235" t="s">
        <v>2269</v>
      </c>
      <c r="E386" s="234" t="s">
        <v>2255</v>
      </c>
      <c r="F386" s="234" t="s">
        <v>1748</v>
      </c>
      <c r="G386" s="234" t="s">
        <v>472</v>
      </c>
      <c r="H386" s="234"/>
      <c r="I386" s="234" t="s">
        <v>752</v>
      </c>
      <c r="J386" s="236"/>
      <c r="K386" s="129">
        <v>0.03</v>
      </c>
      <c r="L386" s="103">
        <v>2</v>
      </c>
      <c r="M386" s="237">
        <v>4200</v>
      </c>
      <c r="N386" s="236">
        <v>1682</v>
      </c>
      <c r="O386" s="103">
        <v>6000</v>
      </c>
      <c r="P386" s="234">
        <v>6000</v>
      </c>
      <c r="Q386" s="236">
        <v>12</v>
      </c>
      <c r="R386" s="236">
        <v>35</v>
      </c>
      <c r="S386" s="238">
        <v>81</v>
      </c>
      <c r="T386" s="238">
        <v>74</v>
      </c>
      <c r="U386" s="103">
        <v>6</v>
      </c>
      <c r="V386" s="234" t="s">
        <v>442</v>
      </c>
      <c r="W386" s="103">
        <v>30</v>
      </c>
      <c r="X386" s="234" t="s">
        <v>56</v>
      </c>
      <c r="Y386" s="234" t="s">
        <v>443</v>
      </c>
      <c r="Z386" s="280"/>
      <c r="AA386" s="280" t="s">
        <v>2271</v>
      </c>
      <c r="AB386" s="280"/>
      <c r="AC386" s="280"/>
      <c r="AD386" s="280" t="s">
        <v>2272</v>
      </c>
      <c r="AE386" s="280"/>
      <c r="AF386" s="280"/>
      <c r="AG386" s="280"/>
      <c r="AH386" s="280"/>
      <c r="AI386" s="280"/>
      <c r="AJ386" s="280"/>
      <c r="AK386" s="234">
        <v>2</v>
      </c>
      <c r="AL386" s="234" t="s">
        <v>272</v>
      </c>
      <c r="AM386" s="234">
        <v>0.1</v>
      </c>
      <c r="AN386" s="234"/>
      <c r="AO386" s="234">
        <v>0</v>
      </c>
      <c r="AP386" s="234">
        <v>0</v>
      </c>
      <c r="AQ386" s="234"/>
      <c r="AR386" s="234" t="s">
        <v>706</v>
      </c>
      <c r="AS386" s="234">
        <v>1</v>
      </c>
      <c r="AT386" s="234">
        <v>82.651036659974494</v>
      </c>
      <c r="AU386" s="234" t="s">
        <v>942</v>
      </c>
      <c r="AV386" s="234">
        <v>1.37961698422461</v>
      </c>
      <c r="AW386" s="234">
        <v>13.2296728993696</v>
      </c>
      <c r="AX386" s="234">
        <v>75.873651653856598</v>
      </c>
      <c r="AY386" s="234" t="b">
        <v>0</v>
      </c>
      <c r="AZ386" s="234">
        <v>44558.56322916667</v>
      </c>
      <c r="BA386" s="234">
        <v>44390.379618055558</v>
      </c>
      <c r="BB386" s="234">
        <v>44435</v>
      </c>
    </row>
    <row r="387" spans="1:54" x14ac:dyDescent="0.25">
      <c r="A387" s="234" t="s">
        <v>2273</v>
      </c>
      <c r="B387" s="234" t="s">
        <v>482</v>
      </c>
      <c r="C387" s="235" t="s">
        <v>2274</v>
      </c>
      <c r="D387" s="235" t="s">
        <v>2273</v>
      </c>
      <c r="E387" s="234" t="s">
        <v>2255</v>
      </c>
      <c r="F387" s="234" t="s">
        <v>2275</v>
      </c>
      <c r="G387" s="234" t="s">
        <v>472</v>
      </c>
      <c r="H387" s="234"/>
      <c r="I387" s="234" t="s">
        <v>752</v>
      </c>
      <c r="J387" s="236"/>
      <c r="K387" s="129">
        <v>0.03</v>
      </c>
      <c r="L387" s="103">
        <v>1</v>
      </c>
      <c r="M387" s="237">
        <v>2800</v>
      </c>
      <c r="N387" s="236">
        <v>2990</v>
      </c>
      <c r="O387" s="103">
        <v>6000</v>
      </c>
      <c r="P387" s="234">
        <v>6000</v>
      </c>
      <c r="Q387" s="236">
        <v>14</v>
      </c>
      <c r="R387" s="236">
        <v>35</v>
      </c>
      <c r="S387" s="238">
        <v>174.29</v>
      </c>
      <c r="T387" s="238">
        <v>17.7</v>
      </c>
      <c r="U387" s="103">
        <v>6</v>
      </c>
      <c r="V387" s="234" t="s">
        <v>442</v>
      </c>
      <c r="W387" s="103">
        <v>40</v>
      </c>
      <c r="X387" s="234" t="s">
        <v>56</v>
      </c>
      <c r="Y387" s="234" t="s">
        <v>443</v>
      </c>
      <c r="Z387" s="280"/>
      <c r="AA387" s="280"/>
      <c r="AB387" s="280"/>
      <c r="AC387" s="280"/>
      <c r="AD387" s="280"/>
      <c r="AE387" s="280"/>
      <c r="AF387" s="280"/>
      <c r="AG387" s="280"/>
      <c r="AH387" s="280"/>
      <c r="AI387" s="280"/>
      <c r="AJ387" s="280"/>
      <c r="AK387" s="234">
        <v>3</v>
      </c>
      <c r="AL387" s="234" t="s">
        <v>272</v>
      </c>
      <c r="AM387" s="234">
        <v>0.1</v>
      </c>
      <c r="AN387" s="234"/>
      <c r="AO387" s="234">
        <v>0</v>
      </c>
      <c r="AP387" s="234">
        <v>0</v>
      </c>
      <c r="AQ387" s="234"/>
      <c r="AR387" s="234" t="s">
        <v>706</v>
      </c>
      <c r="AS387" s="234">
        <v>2</v>
      </c>
      <c r="AT387" s="234">
        <v>84.444277199037003</v>
      </c>
      <c r="AU387" s="234" t="s">
        <v>942</v>
      </c>
      <c r="AV387" s="234">
        <v>1.2173063094754699</v>
      </c>
      <c r="AW387" s="234">
        <v>13.983100524582101</v>
      </c>
      <c r="AX387" s="234">
        <v>78.677939413159905</v>
      </c>
      <c r="AY387" s="234" t="b">
        <v>0</v>
      </c>
      <c r="AZ387" s="234">
        <v>44558.56322916667</v>
      </c>
      <c r="BA387" s="234">
        <v>44390.381921296299</v>
      </c>
      <c r="BB387" s="234">
        <v>44435</v>
      </c>
    </row>
    <row r="388" spans="1:54" x14ac:dyDescent="0.25">
      <c r="A388" s="234" t="s">
        <v>2276</v>
      </c>
      <c r="B388" s="234" t="s">
        <v>482</v>
      </c>
      <c r="C388" s="235" t="s">
        <v>2277</v>
      </c>
      <c r="D388" s="235" t="s">
        <v>2276</v>
      </c>
      <c r="E388" s="234" t="s">
        <v>2278</v>
      </c>
      <c r="F388" s="234" t="s">
        <v>2279</v>
      </c>
      <c r="G388" s="234" t="s">
        <v>534</v>
      </c>
      <c r="H388" s="234"/>
      <c r="I388" s="234" t="s">
        <v>678</v>
      </c>
      <c r="J388" s="236">
        <v>642</v>
      </c>
      <c r="K388" s="129">
        <v>0.03</v>
      </c>
      <c r="L388" s="103">
        <v>1</v>
      </c>
      <c r="M388" s="237">
        <v>6500</v>
      </c>
      <c r="N388" s="236">
        <v>4442</v>
      </c>
      <c r="O388" s="103">
        <v>12000</v>
      </c>
      <c r="P388" s="234">
        <v>12000</v>
      </c>
      <c r="Q388" s="236">
        <v>16</v>
      </c>
      <c r="R388" s="236">
        <v>40</v>
      </c>
      <c r="S388" s="238">
        <v>239.9</v>
      </c>
      <c r="T388" s="238">
        <v>40</v>
      </c>
      <c r="U388" s="103">
        <v>4</v>
      </c>
      <c r="V388" s="234" t="s">
        <v>547</v>
      </c>
      <c r="W388" s="103">
        <v>40</v>
      </c>
      <c r="X388" s="234" t="s">
        <v>56</v>
      </c>
      <c r="Y388" s="234" t="s">
        <v>443</v>
      </c>
      <c r="Z388" s="280"/>
      <c r="AA388" s="280"/>
      <c r="AB388" s="280"/>
      <c r="AC388" s="280"/>
      <c r="AD388" s="280" t="s">
        <v>2280</v>
      </c>
      <c r="AE388" s="280"/>
      <c r="AF388" s="280"/>
      <c r="AG388" s="280" t="s">
        <v>2281</v>
      </c>
      <c r="AH388" s="280"/>
      <c r="AI388" s="280"/>
      <c r="AJ388" s="280"/>
      <c r="AK388" s="234">
        <v>2</v>
      </c>
      <c r="AL388" s="234" t="s">
        <v>272</v>
      </c>
      <c r="AM388" s="234">
        <v>0.1</v>
      </c>
      <c r="AN388" s="234"/>
      <c r="AO388" s="234">
        <v>0.62292210715893703</v>
      </c>
      <c r="AP388" s="234">
        <v>0</v>
      </c>
      <c r="AQ388" s="234"/>
      <c r="AR388" s="234" t="s">
        <v>622</v>
      </c>
      <c r="AS388" s="234">
        <v>6</v>
      </c>
      <c r="AT388" s="234">
        <v>85.872894791790003</v>
      </c>
      <c r="AU388" s="234" t="s">
        <v>490</v>
      </c>
      <c r="AV388" s="234">
        <v>1.10568963416889</v>
      </c>
      <c r="AW388" s="234">
        <v>23.635999984900401</v>
      </c>
      <c r="AX388" s="234">
        <v>81.064012683449704</v>
      </c>
      <c r="AY388" s="234" t="b">
        <v>0</v>
      </c>
      <c r="AZ388" s="234">
        <v>44558.56322916667</v>
      </c>
      <c r="BA388" s="234">
        <v>44390.600173611114</v>
      </c>
      <c r="BB388" s="234">
        <v>44435</v>
      </c>
    </row>
    <row r="389" spans="1:54" x14ac:dyDescent="0.25">
      <c r="A389" s="234" t="s">
        <v>2282</v>
      </c>
      <c r="B389" s="234" t="s">
        <v>1139</v>
      </c>
      <c r="C389" s="235" t="s">
        <v>437</v>
      </c>
      <c r="D389" s="235" t="s">
        <v>2282</v>
      </c>
      <c r="E389" s="234" t="s">
        <v>2283</v>
      </c>
      <c r="F389" s="234" t="s">
        <v>2284</v>
      </c>
      <c r="G389" s="234"/>
      <c r="H389" s="234"/>
      <c r="I389" s="234" t="s">
        <v>2285</v>
      </c>
      <c r="J389" s="236"/>
      <c r="K389" s="129"/>
      <c r="L389" s="103"/>
      <c r="M389" s="237"/>
      <c r="N389" s="236"/>
      <c r="O389" s="103">
        <v>3000</v>
      </c>
      <c r="P389" s="234"/>
      <c r="Q389" s="236"/>
      <c r="R389" s="236"/>
      <c r="S389" s="238"/>
      <c r="T389" s="238"/>
      <c r="U389" s="103"/>
      <c r="V389" s="234" t="s">
        <v>442</v>
      </c>
      <c r="W389" s="103"/>
      <c r="X389" s="234" t="s">
        <v>56</v>
      </c>
      <c r="Y389" s="234" t="s">
        <v>443</v>
      </c>
      <c r="Z389" s="280" t="s">
        <v>2286</v>
      </c>
      <c r="AA389" s="280"/>
      <c r="AB389" s="280"/>
      <c r="AC389" s="280"/>
      <c r="AD389" s="280"/>
      <c r="AE389" s="280"/>
      <c r="AF389" s="280"/>
      <c r="AG389" s="280"/>
      <c r="AH389" s="280"/>
      <c r="AI389" s="280"/>
      <c r="AJ389" s="280"/>
      <c r="AK389" s="234">
        <v>1</v>
      </c>
      <c r="AL389" s="234" t="s">
        <v>272</v>
      </c>
      <c r="AM389" s="234">
        <v>0.1</v>
      </c>
      <c r="AN389" s="234"/>
      <c r="AO389" s="234">
        <v>0</v>
      </c>
      <c r="AP389" s="234">
        <v>0</v>
      </c>
      <c r="AQ389" s="234"/>
      <c r="AR389" s="234" t="s">
        <v>447</v>
      </c>
      <c r="AS389" s="234"/>
      <c r="AT389" s="234"/>
      <c r="AU389" s="234" t="s">
        <v>1931</v>
      </c>
      <c r="AV389" s="234"/>
      <c r="AW389" s="234"/>
      <c r="AX389" s="234"/>
      <c r="AY389" s="234" t="b">
        <v>0</v>
      </c>
      <c r="AZ389" s="234">
        <v>44566.642592592594</v>
      </c>
      <c r="BA389" s="234">
        <v>44391.386400462965</v>
      </c>
      <c r="BB389" s="234"/>
    </row>
    <row r="390" spans="1:54" x14ac:dyDescent="0.25">
      <c r="A390" s="234" t="s">
        <v>2287</v>
      </c>
      <c r="B390" s="234" t="s">
        <v>482</v>
      </c>
      <c r="C390" s="235" t="s">
        <v>2288</v>
      </c>
      <c r="D390" s="235" t="s">
        <v>2287</v>
      </c>
      <c r="E390" s="234" t="s">
        <v>2289</v>
      </c>
      <c r="F390" s="234" t="s">
        <v>2290</v>
      </c>
      <c r="G390" s="234" t="s">
        <v>544</v>
      </c>
      <c r="H390" s="234" t="s">
        <v>473</v>
      </c>
      <c r="I390" s="234" t="s">
        <v>574</v>
      </c>
      <c r="J390" s="236">
        <v>971.96</v>
      </c>
      <c r="K390" s="129">
        <v>0.03</v>
      </c>
      <c r="L390" s="103">
        <v>1</v>
      </c>
      <c r="M390" s="237">
        <v>5298</v>
      </c>
      <c r="N390" s="236">
        <v>13114</v>
      </c>
      <c r="O390" s="103">
        <v>4000</v>
      </c>
      <c r="P390" s="234">
        <v>4000</v>
      </c>
      <c r="Q390" s="236">
        <v>5.5</v>
      </c>
      <c r="R390" s="236">
        <v>50</v>
      </c>
      <c r="S390" s="238">
        <v>190.5</v>
      </c>
      <c r="T390" s="238">
        <v>151</v>
      </c>
      <c r="U390" s="103">
        <v>2.5</v>
      </c>
      <c r="V390" s="234" t="s">
        <v>442</v>
      </c>
      <c r="W390" s="103">
        <v>40</v>
      </c>
      <c r="X390" s="234" t="s">
        <v>56</v>
      </c>
      <c r="Y390" s="234" t="s">
        <v>443</v>
      </c>
      <c r="Z390" s="280" t="s">
        <v>2291</v>
      </c>
      <c r="AA390" s="280" t="s">
        <v>2292</v>
      </c>
      <c r="AB390" s="280"/>
      <c r="AC390" s="280"/>
      <c r="AD390" s="280"/>
      <c r="AE390" s="280"/>
      <c r="AF390" s="280"/>
      <c r="AG390" s="280" t="s">
        <v>2293</v>
      </c>
      <c r="AH390" s="280"/>
      <c r="AI390" s="280"/>
      <c r="AJ390" s="280"/>
      <c r="AK390" s="234">
        <v>1.5</v>
      </c>
      <c r="AL390" s="234" t="s">
        <v>272</v>
      </c>
      <c r="AM390" s="234">
        <v>0.2</v>
      </c>
      <c r="AN390" s="234">
        <v>0</v>
      </c>
      <c r="AO390" s="234">
        <v>0.84492481317675705</v>
      </c>
      <c r="AP390" s="234">
        <v>0</v>
      </c>
      <c r="AQ390" s="234">
        <v>9.8002770575974799E-2</v>
      </c>
      <c r="AR390" s="234" t="s">
        <v>504</v>
      </c>
      <c r="AS390" s="234">
        <v>2</v>
      </c>
      <c r="AT390" s="234">
        <v>82.839445053873106</v>
      </c>
      <c r="AU390" s="234" t="s">
        <v>552</v>
      </c>
      <c r="AV390" s="234">
        <v>1.04681994980707</v>
      </c>
      <c r="AW390" s="234">
        <v>22.743887569601299</v>
      </c>
      <c r="AX390" s="234">
        <v>75.9756053208379</v>
      </c>
      <c r="AY390" s="234" t="b">
        <v>0</v>
      </c>
      <c r="AZ390" s="234">
        <v>44558.563240740739</v>
      </c>
      <c r="BA390" s="234">
        <v>44391.469780092593</v>
      </c>
      <c r="BB390" s="234">
        <v>44435</v>
      </c>
    </row>
    <row r="391" spans="1:54" x14ac:dyDescent="0.25">
      <c r="A391" s="234" t="s">
        <v>2294</v>
      </c>
      <c r="B391" s="234" t="s">
        <v>482</v>
      </c>
      <c r="C391" s="235" t="s">
        <v>2288</v>
      </c>
      <c r="D391" s="235" t="s">
        <v>2294</v>
      </c>
      <c r="E391" s="234" t="s">
        <v>2289</v>
      </c>
      <c r="F391" s="234" t="s">
        <v>2290</v>
      </c>
      <c r="G391" s="234" t="s">
        <v>544</v>
      </c>
      <c r="H391" s="234" t="s">
        <v>473</v>
      </c>
      <c r="I391" s="234" t="s">
        <v>574</v>
      </c>
      <c r="J391" s="236">
        <v>972</v>
      </c>
      <c r="K391" s="129">
        <v>0.03</v>
      </c>
      <c r="L391" s="103">
        <v>1</v>
      </c>
      <c r="M391" s="237">
        <v>5298</v>
      </c>
      <c r="N391" s="236">
        <v>13114</v>
      </c>
      <c r="O391" s="103">
        <v>4000</v>
      </c>
      <c r="P391" s="234">
        <v>4000</v>
      </c>
      <c r="Q391" s="236">
        <v>5.5</v>
      </c>
      <c r="R391" s="236">
        <v>50</v>
      </c>
      <c r="S391" s="238">
        <v>190.25</v>
      </c>
      <c r="T391" s="238">
        <v>151</v>
      </c>
      <c r="U391" s="103">
        <v>2.5</v>
      </c>
      <c r="V391" s="234" t="s">
        <v>442</v>
      </c>
      <c r="W391" s="103">
        <v>40</v>
      </c>
      <c r="X391" s="234" t="s">
        <v>56</v>
      </c>
      <c r="Y391" s="234" t="s">
        <v>443</v>
      </c>
      <c r="Z391" s="280" t="s">
        <v>2295</v>
      </c>
      <c r="AA391" s="280" t="s">
        <v>2292</v>
      </c>
      <c r="AB391" s="280"/>
      <c r="AC391" s="280"/>
      <c r="AD391" s="280"/>
      <c r="AE391" s="280"/>
      <c r="AF391" s="280"/>
      <c r="AG391" s="280" t="s">
        <v>2296</v>
      </c>
      <c r="AH391" s="280"/>
      <c r="AI391" s="280"/>
      <c r="AJ391" s="280"/>
      <c r="AK391" s="234">
        <v>1.5</v>
      </c>
      <c r="AL391" s="234" t="s">
        <v>272</v>
      </c>
      <c r="AM391" s="234">
        <v>0.1</v>
      </c>
      <c r="AN391" s="234">
        <v>0</v>
      </c>
      <c r="AO391" s="234">
        <v>0.844959585176148</v>
      </c>
      <c r="AP391" s="234">
        <v>0</v>
      </c>
      <c r="AQ391" s="234">
        <v>9.8002770575974799E-2</v>
      </c>
      <c r="AR391" s="234" t="s">
        <v>504</v>
      </c>
      <c r="AS391" s="234">
        <v>2</v>
      </c>
      <c r="AT391" s="234">
        <v>82.839445053873106</v>
      </c>
      <c r="AU391" s="234" t="s">
        <v>552</v>
      </c>
      <c r="AV391" s="234">
        <v>1.04681994980708</v>
      </c>
      <c r="AW391" s="234">
        <v>22.743887569601299</v>
      </c>
      <c r="AX391" s="234">
        <v>75.9756053208379</v>
      </c>
      <c r="AY391" s="234" t="b">
        <v>0</v>
      </c>
      <c r="AZ391" s="234">
        <v>44558.563252314816</v>
      </c>
      <c r="BA391" s="234">
        <v>44392.644189814811</v>
      </c>
      <c r="BB391" s="234">
        <v>44435</v>
      </c>
    </row>
    <row r="392" spans="1:54" x14ac:dyDescent="0.25">
      <c r="A392" s="234" t="s">
        <v>2297</v>
      </c>
      <c r="B392" s="234" t="s">
        <v>482</v>
      </c>
      <c r="C392" s="235" t="s">
        <v>2298</v>
      </c>
      <c r="D392" s="235" t="s">
        <v>2297</v>
      </c>
      <c r="E392" s="234" t="s">
        <v>2299</v>
      </c>
      <c r="F392" s="234" t="s">
        <v>2300</v>
      </c>
      <c r="G392" s="234" t="s">
        <v>472</v>
      </c>
      <c r="H392" s="234" t="s">
        <v>798</v>
      </c>
      <c r="I392" s="234" t="s">
        <v>678</v>
      </c>
      <c r="J392" s="236">
        <v>392</v>
      </c>
      <c r="K392" s="129">
        <v>0.03</v>
      </c>
      <c r="L392" s="103">
        <v>1</v>
      </c>
      <c r="M392" s="237">
        <v>1800</v>
      </c>
      <c r="N392" s="236">
        <v>2679</v>
      </c>
      <c r="O392" s="103">
        <v>6000</v>
      </c>
      <c r="P392" s="234">
        <v>6000</v>
      </c>
      <c r="Q392" s="236">
        <v>25</v>
      </c>
      <c r="R392" s="236">
        <v>35</v>
      </c>
      <c r="S392" s="238">
        <v>91.5</v>
      </c>
      <c r="T392" s="238">
        <v>50.1</v>
      </c>
      <c r="U392" s="103">
        <v>4</v>
      </c>
      <c r="V392" s="234" t="s">
        <v>547</v>
      </c>
      <c r="W392" s="103">
        <v>50</v>
      </c>
      <c r="X392" s="234" t="s">
        <v>56</v>
      </c>
      <c r="Y392" s="234" t="s">
        <v>443</v>
      </c>
      <c r="Z392" s="280" t="s">
        <v>2301</v>
      </c>
      <c r="AA392" s="280"/>
      <c r="AB392" s="280"/>
      <c r="AC392" s="280"/>
      <c r="AD392" s="280"/>
      <c r="AE392" s="280" t="s">
        <v>2302</v>
      </c>
      <c r="AF392" s="280" t="s">
        <v>2303</v>
      </c>
      <c r="AG392" s="280"/>
      <c r="AH392" s="280"/>
      <c r="AI392" s="280"/>
      <c r="AJ392" s="280"/>
      <c r="AK392" s="234">
        <v>10</v>
      </c>
      <c r="AL392" s="234" t="s">
        <v>480</v>
      </c>
      <c r="AM392" s="234">
        <v>0.1</v>
      </c>
      <c r="AN392" s="234"/>
      <c r="AO392" s="234">
        <v>0</v>
      </c>
      <c r="AP392" s="234">
        <v>0</v>
      </c>
      <c r="AQ392" s="234"/>
      <c r="AR392" s="234" t="s">
        <v>706</v>
      </c>
      <c r="AS392" s="234">
        <v>0</v>
      </c>
      <c r="AT392" s="234">
        <v>89.008057028417696</v>
      </c>
      <c r="AU392" s="234" t="s">
        <v>490</v>
      </c>
      <c r="AV392" s="234">
        <v>0.80650408005969199</v>
      </c>
      <c r="AW392" s="234">
        <v>22.323893609906701</v>
      </c>
      <c r="AX392" s="234">
        <v>80.565007047436296</v>
      </c>
      <c r="AY392" s="234" t="b">
        <v>0</v>
      </c>
      <c r="AZ392" s="234">
        <v>44558.563298611109</v>
      </c>
      <c r="BA392" s="234">
        <v>44397.43409722222</v>
      </c>
      <c r="BB392" s="234">
        <v>44435</v>
      </c>
    </row>
    <row r="393" spans="1:54" x14ac:dyDescent="0.25">
      <c r="A393" s="234" t="s">
        <v>2304</v>
      </c>
      <c r="B393" s="234" t="s">
        <v>482</v>
      </c>
      <c r="C393" s="235" t="s">
        <v>437</v>
      </c>
      <c r="D393" s="235" t="s">
        <v>2304</v>
      </c>
      <c r="E393" s="234" t="s">
        <v>2305</v>
      </c>
      <c r="F393" s="234" t="s">
        <v>2306</v>
      </c>
      <c r="G393" s="234" t="s">
        <v>544</v>
      </c>
      <c r="H393" s="234" t="s">
        <v>2147</v>
      </c>
      <c r="I393" s="234" t="s">
        <v>486</v>
      </c>
      <c r="J393" s="236">
        <v>518</v>
      </c>
      <c r="K393" s="129">
        <v>0.03</v>
      </c>
      <c r="L393" s="103">
        <v>1</v>
      </c>
      <c r="M393" s="237">
        <v>1300</v>
      </c>
      <c r="N393" s="236">
        <v>57733</v>
      </c>
      <c r="O393" s="103">
        <v>3000</v>
      </c>
      <c r="P393" s="234">
        <v>3000</v>
      </c>
      <c r="Q393" s="236">
        <v>2</v>
      </c>
      <c r="R393" s="236">
        <v>40</v>
      </c>
      <c r="S393" s="238">
        <v>165</v>
      </c>
      <c r="T393" s="238">
        <v>165</v>
      </c>
      <c r="U393" s="103">
        <v>1</v>
      </c>
      <c r="V393" s="234" t="s">
        <v>451</v>
      </c>
      <c r="W393" s="103">
        <v>300</v>
      </c>
      <c r="X393" s="234" t="s">
        <v>56</v>
      </c>
      <c r="Y393" s="234" t="s">
        <v>443</v>
      </c>
      <c r="Z393" s="280" t="s">
        <v>2307</v>
      </c>
      <c r="AA393" s="280" t="s">
        <v>2308</v>
      </c>
      <c r="AB393" s="280" t="s">
        <v>2309</v>
      </c>
      <c r="AC393" s="280"/>
      <c r="AD393" s="280"/>
      <c r="AE393" s="280" t="s">
        <v>2310</v>
      </c>
      <c r="AF393" s="280"/>
      <c r="AG393" s="280"/>
      <c r="AH393" s="280"/>
      <c r="AI393" s="280"/>
      <c r="AJ393" s="280" t="s">
        <v>1367</v>
      </c>
      <c r="AK393" s="234">
        <v>7.8</v>
      </c>
      <c r="AL393" s="234" t="s">
        <v>272</v>
      </c>
      <c r="AM393" s="234">
        <v>0.1</v>
      </c>
      <c r="AN393" s="234">
        <v>0</v>
      </c>
      <c r="AO393" s="234">
        <v>0</v>
      </c>
      <c r="AP393" s="234">
        <v>0</v>
      </c>
      <c r="AQ393" s="234">
        <v>7.6982738545449597E-2</v>
      </c>
      <c r="AR393" s="234" t="s">
        <v>706</v>
      </c>
      <c r="AS393" s="234">
        <v>0</v>
      </c>
      <c r="AT393" s="234">
        <v>72.322550944827796</v>
      </c>
      <c r="AU393" s="234" t="s">
        <v>552</v>
      </c>
      <c r="AV393" s="234">
        <v>0.831594748229737</v>
      </c>
      <c r="AW393" s="234">
        <v>29.017577575089199</v>
      </c>
      <c r="AX393" s="234">
        <v>62.713983462157799</v>
      </c>
      <c r="AY393" s="234" t="b">
        <v>0</v>
      </c>
      <c r="AZ393" s="234">
        <v>44558.563240740739</v>
      </c>
      <c r="BA393" s="234">
        <v>44391.677499999998</v>
      </c>
      <c r="BB393" s="234">
        <v>44435</v>
      </c>
    </row>
    <row r="394" spans="1:54" x14ac:dyDescent="0.25">
      <c r="A394" s="234" t="s">
        <v>2311</v>
      </c>
      <c r="B394" s="234" t="s">
        <v>482</v>
      </c>
      <c r="C394" s="235" t="s">
        <v>437</v>
      </c>
      <c r="D394" s="235" t="s">
        <v>2311</v>
      </c>
      <c r="E394" s="234" t="s">
        <v>2305</v>
      </c>
      <c r="F394" s="234" t="s">
        <v>2312</v>
      </c>
      <c r="G394" s="234" t="s">
        <v>440</v>
      </c>
      <c r="H394" s="234" t="s">
        <v>2313</v>
      </c>
      <c r="I394" s="234" t="s">
        <v>486</v>
      </c>
      <c r="J394" s="236">
        <v>550</v>
      </c>
      <c r="K394" s="129">
        <v>0.05</v>
      </c>
      <c r="L394" s="103">
        <v>1</v>
      </c>
      <c r="M394" s="237">
        <v>4000</v>
      </c>
      <c r="N394" s="236">
        <v>64943</v>
      </c>
      <c r="O394" s="103">
        <v>3200</v>
      </c>
      <c r="P394" s="234">
        <v>3200</v>
      </c>
      <c r="Q394" s="236">
        <v>1.5</v>
      </c>
      <c r="R394" s="236">
        <v>100</v>
      </c>
      <c r="S394" s="238">
        <v>175</v>
      </c>
      <c r="T394" s="238">
        <v>175</v>
      </c>
      <c r="U394" s="103">
        <v>4</v>
      </c>
      <c r="V394" s="234" t="s">
        <v>451</v>
      </c>
      <c r="W394" s="103">
        <v>300</v>
      </c>
      <c r="X394" s="234" t="s">
        <v>56</v>
      </c>
      <c r="Y394" s="234" t="s">
        <v>443</v>
      </c>
      <c r="Z394" s="280" t="s">
        <v>2307</v>
      </c>
      <c r="AA394" s="280"/>
      <c r="AB394" s="280"/>
      <c r="AC394" s="280"/>
      <c r="AD394" s="280"/>
      <c r="AE394" s="280"/>
      <c r="AF394" s="280" t="s">
        <v>2314</v>
      </c>
      <c r="AG394" s="280"/>
      <c r="AH394" s="280"/>
      <c r="AI394" s="280"/>
      <c r="AJ394" s="280"/>
      <c r="AK394" s="234">
        <v>12.5</v>
      </c>
      <c r="AL394" s="234" t="s">
        <v>272</v>
      </c>
      <c r="AM394" s="234">
        <v>0.1</v>
      </c>
      <c r="AN394" s="234">
        <v>0</v>
      </c>
      <c r="AO394" s="234">
        <v>0</v>
      </c>
      <c r="AP394" s="234">
        <v>9.6238239687110205E-2</v>
      </c>
      <c r="AQ394" s="234">
        <v>0.1</v>
      </c>
      <c r="AR394" s="234" t="s">
        <v>706</v>
      </c>
      <c r="AS394" s="234">
        <v>0</v>
      </c>
      <c r="AT394" s="234">
        <v>56.477781670265898</v>
      </c>
      <c r="AU394" s="234" t="s">
        <v>552</v>
      </c>
      <c r="AV394" s="234">
        <v>1.51427981904107</v>
      </c>
      <c r="AW394" s="234">
        <v>21.294458173901699</v>
      </c>
      <c r="AX394" s="234">
        <v>48.409527145942199</v>
      </c>
      <c r="AY394" s="234" t="b">
        <v>0</v>
      </c>
      <c r="AZ394" s="234">
        <v>44558.563240740739</v>
      </c>
      <c r="BA394" s="234">
        <v>44391.678530092591</v>
      </c>
      <c r="BB394" s="234">
        <v>44435</v>
      </c>
    </row>
    <row r="395" spans="1:54" x14ac:dyDescent="0.25">
      <c r="A395" s="234" t="s">
        <v>2315</v>
      </c>
      <c r="B395" s="234" t="s">
        <v>456</v>
      </c>
      <c r="C395" s="235" t="s">
        <v>2316</v>
      </c>
      <c r="D395" s="235" t="s">
        <v>2315</v>
      </c>
      <c r="E395" s="234" t="s">
        <v>2317</v>
      </c>
      <c r="F395" s="234" t="s">
        <v>2318</v>
      </c>
      <c r="G395" s="234" t="s">
        <v>534</v>
      </c>
      <c r="H395" s="234" t="s">
        <v>507</v>
      </c>
      <c r="I395" s="234" t="s">
        <v>678</v>
      </c>
      <c r="J395" s="236">
        <v>940</v>
      </c>
      <c r="K395" s="129">
        <v>0.04</v>
      </c>
      <c r="L395" s="103">
        <v>1</v>
      </c>
      <c r="M395" s="237">
        <v>9300</v>
      </c>
      <c r="N395" s="236">
        <v>13730</v>
      </c>
      <c r="O395" s="103">
        <v>6000</v>
      </c>
      <c r="P395" s="234">
        <v>6000</v>
      </c>
      <c r="Q395" s="236">
        <v>6</v>
      </c>
      <c r="R395" s="236">
        <v>40</v>
      </c>
      <c r="S395" s="238">
        <v>232</v>
      </c>
      <c r="T395" s="238">
        <v>221.45</v>
      </c>
      <c r="U395" s="103">
        <v>5</v>
      </c>
      <c r="V395" s="234" t="s">
        <v>451</v>
      </c>
      <c r="W395" s="103">
        <v>40</v>
      </c>
      <c r="X395" s="234" t="s">
        <v>56</v>
      </c>
      <c r="Y395" s="234" t="s">
        <v>443</v>
      </c>
      <c r="Z395" s="280"/>
      <c r="AA395" s="280" t="s">
        <v>760</v>
      </c>
      <c r="AB395" s="280" t="s">
        <v>2319</v>
      </c>
      <c r="AC395" s="280"/>
      <c r="AD395" s="280" t="s">
        <v>2320</v>
      </c>
      <c r="AE395" s="280"/>
      <c r="AF395" s="280" t="s">
        <v>2321</v>
      </c>
      <c r="AG395" s="280"/>
      <c r="AH395" s="280"/>
      <c r="AI395" s="280"/>
      <c r="AJ395" s="280"/>
      <c r="AK395" s="234">
        <v>2</v>
      </c>
      <c r="AL395" s="234" t="s">
        <v>272</v>
      </c>
      <c r="AM395" s="234">
        <v>0.1</v>
      </c>
      <c r="AN395" s="234"/>
      <c r="AO395" s="234">
        <v>0</v>
      </c>
      <c r="AP395" s="234">
        <v>0</v>
      </c>
      <c r="AQ395" s="234"/>
      <c r="AR395" s="234" t="s">
        <v>622</v>
      </c>
      <c r="AS395" s="234">
        <v>7</v>
      </c>
      <c r="AT395" s="234">
        <v>68.125288697349902</v>
      </c>
      <c r="AU395" s="234" t="s">
        <v>490</v>
      </c>
      <c r="AV395" s="234">
        <v>1.58347758945348</v>
      </c>
      <c r="AW395" s="234">
        <v>21.5758469786565</v>
      </c>
      <c r="AX395" s="234">
        <v>59.6582885306793</v>
      </c>
      <c r="AY395" s="234" t="b">
        <v>0</v>
      </c>
      <c r="AZ395" s="234">
        <v>44558.563252314816</v>
      </c>
      <c r="BA395" s="234">
        <v>44392.619074074071</v>
      </c>
      <c r="BB395" s="234">
        <v>44435</v>
      </c>
    </row>
    <row r="396" spans="1:54" x14ac:dyDescent="0.25">
      <c r="A396" s="234" t="s">
        <v>2322</v>
      </c>
      <c r="B396" s="234" t="s">
        <v>482</v>
      </c>
      <c r="C396" s="235" t="s">
        <v>2322</v>
      </c>
      <c r="D396" s="235" t="s">
        <v>2322</v>
      </c>
      <c r="E396" s="234" t="s">
        <v>2323</v>
      </c>
      <c r="F396" s="234" t="s">
        <v>2324</v>
      </c>
      <c r="G396" s="234" t="s">
        <v>440</v>
      </c>
      <c r="H396" s="234" t="s">
        <v>458</v>
      </c>
      <c r="I396" s="234" t="s">
        <v>574</v>
      </c>
      <c r="J396" s="236"/>
      <c r="K396" s="129">
        <v>0.08</v>
      </c>
      <c r="L396" s="103">
        <v>1</v>
      </c>
      <c r="M396" s="237">
        <v>15000</v>
      </c>
      <c r="N396" s="236">
        <v>33933</v>
      </c>
      <c r="O396" s="103">
        <v>358</v>
      </c>
      <c r="P396" s="234">
        <v>6600</v>
      </c>
      <c r="Q396" s="236">
        <v>2.5</v>
      </c>
      <c r="R396" s="236">
        <v>100</v>
      </c>
      <c r="S396" s="238">
        <v>240</v>
      </c>
      <c r="T396" s="238">
        <v>170</v>
      </c>
      <c r="U396" s="103">
        <v>5</v>
      </c>
      <c r="V396" s="234" t="s">
        <v>451</v>
      </c>
      <c r="W396" s="103">
        <v>80</v>
      </c>
      <c r="X396" s="234" t="s">
        <v>56</v>
      </c>
      <c r="Y396" s="234" t="s">
        <v>443</v>
      </c>
      <c r="Z396" s="280" t="s">
        <v>2325</v>
      </c>
      <c r="AA396" s="280"/>
      <c r="AB396" s="280"/>
      <c r="AC396" s="280"/>
      <c r="AD396" s="280"/>
      <c r="AE396" s="280"/>
      <c r="AF396" s="280" t="s">
        <v>2326</v>
      </c>
      <c r="AG396" s="280"/>
      <c r="AH396" s="280"/>
      <c r="AI396" s="280"/>
      <c r="AJ396" s="280"/>
      <c r="AK396" s="234">
        <v>6</v>
      </c>
      <c r="AL396" s="234" t="s">
        <v>272</v>
      </c>
      <c r="AM396" s="234">
        <v>0.1</v>
      </c>
      <c r="AN396" s="234">
        <v>0.24695394654632399</v>
      </c>
      <c r="AO396" s="234">
        <v>0</v>
      </c>
      <c r="AP396" s="234">
        <v>0.26790761473813401</v>
      </c>
      <c r="AQ396" s="234"/>
      <c r="AR396" s="234" t="s">
        <v>447</v>
      </c>
      <c r="AS396" s="234">
        <v>1</v>
      </c>
      <c r="AT396" s="234">
        <v>66.397244848383096</v>
      </c>
      <c r="AU396" s="234" t="s">
        <v>552</v>
      </c>
      <c r="AV396" s="234">
        <v>1.4620207017745901</v>
      </c>
      <c r="AW396" s="234">
        <v>21.378063640741502</v>
      </c>
      <c r="AX396" s="234">
        <v>65.211579761804899</v>
      </c>
      <c r="AY396" s="234" t="b">
        <v>0</v>
      </c>
      <c r="AZ396" s="234">
        <v>44558.563263888886</v>
      </c>
      <c r="BA396" s="234">
        <v>44392.674884259257</v>
      </c>
      <c r="BB396" s="234">
        <v>44435</v>
      </c>
    </row>
    <row r="397" spans="1:54" x14ac:dyDescent="0.25">
      <c r="A397" s="234" t="s">
        <v>2327</v>
      </c>
      <c r="B397" s="234" t="s">
        <v>482</v>
      </c>
      <c r="C397" s="235" t="s">
        <v>2322</v>
      </c>
      <c r="D397" s="235" t="s">
        <v>2327</v>
      </c>
      <c r="E397" s="234" t="s">
        <v>2323</v>
      </c>
      <c r="F397" s="234" t="s">
        <v>2324</v>
      </c>
      <c r="G397" s="234" t="s">
        <v>440</v>
      </c>
      <c r="H397" s="234" t="s">
        <v>458</v>
      </c>
      <c r="I397" s="234" t="s">
        <v>574</v>
      </c>
      <c r="J397" s="236"/>
      <c r="K397" s="129">
        <v>0.08</v>
      </c>
      <c r="L397" s="103">
        <v>1</v>
      </c>
      <c r="M397" s="237">
        <v>15000</v>
      </c>
      <c r="N397" s="236">
        <v>33933</v>
      </c>
      <c r="O397" s="103">
        <v>450</v>
      </c>
      <c r="P397" s="234">
        <v>6450</v>
      </c>
      <c r="Q397" s="236">
        <v>2.5</v>
      </c>
      <c r="R397" s="236">
        <v>100</v>
      </c>
      <c r="S397" s="238">
        <v>240</v>
      </c>
      <c r="T397" s="238">
        <v>170</v>
      </c>
      <c r="U397" s="103">
        <v>5</v>
      </c>
      <c r="V397" s="234" t="s">
        <v>451</v>
      </c>
      <c r="W397" s="103">
        <v>80</v>
      </c>
      <c r="X397" s="234" t="s">
        <v>56</v>
      </c>
      <c r="Y397" s="234" t="s">
        <v>443</v>
      </c>
      <c r="Z397" s="280" t="s">
        <v>2325</v>
      </c>
      <c r="AA397" s="280" t="s">
        <v>2328</v>
      </c>
      <c r="AB397" s="280"/>
      <c r="AC397" s="280"/>
      <c r="AD397" s="280"/>
      <c r="AE397" s="280"/>
      <c r="AF397" s="280" t="s">
        <v>2326</v>
      </c>
      <c r="AG397" s="280"/>
      <c r="AH397" s="280"/>
      <c r="AI397" s="280"/>
      <c r="AJ397" s="280"/>
      <c r="AK397" s="234">
        <v>6</v>
      </c>
      <c r="AL397" s="234" t="s">
        <v>272</v>
      </c>
      <c r="AM397" s="234">
        <v>0.1</v>
      </c>
      <c r="AN397" s="234">
        <v>0.196465584141298</v>
      </c>
      <c r="AO397" s="234">
        <v>0</v>
      </c>
      <c r="AP397" s="234">
        <v>0.274138024383207</v>
      </c>
      <c r="AQ397" s="234"/>
      <c r="AR397" s="234" t="s">
        <v>447</v>
      </c>
      <c r="AS397" s="234">
        <v>1</v>
      </c>
      <c r="AT397" s="234">
        <v>66.089850196307296</v>
      </c>
      <c r="AU397" s="234" t="s">
        <v>552</v>
      </c>
      <c r="AV397" s="234">
        <v>1.47323491360749</v>
      </c>
      <c r="AW397" s="234">
        <v>21.2613569591947</v>
      </c>
      <c r="AX397" s="234">
        <v>63.729498403581999</v>
      </c>
      <c r="AY397" s="234" t="b">
        <v>0</v>
      </c>
      <c r="AZ397" s="234">
        <v>44558.563263888886</v>
      </c>
      <c r="BA397" s="234">
        <v>44392.676076388889</v>
      </c>
      <c r="BB397" s="234">
        <v>44435</v>
      </c>
    </row>
    <row r="398" spans="1:54" x14ac:dyDescent="0.25">
      <c r="A398" s="234" t="s">
        <v>2329</v>
      </c>
      <c r="B398" s="234" t="s">
        <v>482</v>
      </c>
      <c r="C398" s="235" t="s">
        <v>2322</v>
      </c>
      <c r="D398" s="235" t="s">
        <v>2329</v>
      </c>
      <c r="E398" s="234" t="s">
        <v>2323</v>
      </c>
      <c r="F398" s="234" t="s">
        <v>2324</v>
      </c>
      <c r="G398" s="234" t="s">
        <v>440</v>
      </c>
      <c r="H398" s="234" t="s">
        <v>458</v>
      </c>
      <c r="I398" s="234" t="s">
        <v>574</v>
      </c>
      <c r="J398" s="236"/>
      <c r="K398" s="129">
        <v>0.08</v>
      </c>
      <c r="L398" s="103">
        <v>1</v>
      </c>
      <c r="M398" s="237">
        <v>15000</v>
      </c>
      <c r="N398" s="236">
        <v>33933</v>
      </c>
      <c r="O398" s="103">
        <v>603</v>
      </c>
      <c r="P398" s="234">
        <v>6180</v>
      </c>
      <c r="Q398" s="236">
        <v>2.5</v>
      </c>
      <c r="R398" s="236">
        <v>100</v>
      </c>
      <c r="S398" s="238">
        <v>240</v>
      </c>
      <c r="T398" s="238">
        <v>170</v>
      </c>
      <c r="U398" s="103">
        <v>5</v>
      </c>
      <c r="V398" s="234" t="s">
        <v>451</v>
      </c>
      <c r="W398" s="103">
        <v>80</v>
      </c>
      <c r="X398" s="234" t="s">
        <v>56</v>
      </c>
      <c r="Y398" s="234" t="s">
        <v>443</v>
      </c>
      <c r="Z398" s="280" t="s">
        <v>2325</v>
      </c>
      <c r="AA398" s="280" t="s">
        <v>2328</v>
      </c>
      <c r="AB398" s="280"/>
      <c r="AC398" s="280"/>
      <c r="AD398" s="280"/>
      <c r="AE398" s="280"/>
      <c r="AF398" s="280" t="s">
        <v>2326</v>
      </c>
      <c r="AG398" s="280"/>
      <c r="AH398" s="280"/>
      <c r="AI398" s="280"/>
      <c r="AJ398" s="280"/>
      <c r="AK398" s="234">
        <v>8</v>
      </c>
      <c r="AL398" s="234" t="s">
        <v>272</v>
      </c>
      <c r="AM398" s="234">
        <v>0.1</v>
      </c>
      <c r="AN398" s="234">
        <v>0.14661610756813301</v>
      </c>
      <c r="AO398" s="234">
        <v>0</v>
      </c>
      <c r="AP398" s="234">
        <v>0.28611492836111402</v>
      </c>
      <c r="AQ398" s="234"/>
      <c r="AR398" s="234" t="s">
        <v>622</v>
      </c>
      <c r="AS398" s="234">
        <v>1</v>
      </c>
      <c r="AT398" s="234">
        <v>73.274102350537106</v>
      </c>
      <c r="AU398" s="234" t="s">
        <v>552</v>
      </c>
      <c r="AV398" s="234">
        <v>1.3914099477747801</v>
      </c>
      <c r="AW398" s="234">
        <v>23.822145985892099</v>
      </c>
      <c r="AX398" s="234">
        <v>73.274102350537106</v>
      </c>
      <c r="AY398" s="234" t="b">
        <v>0</v>
      </c>
      <c r="AZ398" s="234">
        <v>44558.563263888886</v>
      </c>
      <c r="BA398" s="234">
        <v>44392.676898148151</v>
      </c>
      <c r="BB398" s="234">
        <v>44435</v>
      </c>
    </row>
    <row r="399" spans="1:54" x14ac:dyDescent="0.25">
      <c r="A399" s="234" t="s">
        <v>2330</v>
      </c>
      <c r="B399" s="234" t="s">
        <v>482</v>
      </c>
      <c r="C399" s="235" t="s">
        <v>2331</v>
      </c>
      <c r="D399" s="235" t="s">
        <v>2330</v>
      </c>
      <c r="E399" s="234" t="s">
        <v>2332</v>
      </c>
      <c r="F399" s="234" t="s">
        <v>2333</v>
      </c>
      <c r="G399" s="234" t="s">
        <v>472</v>
      </c>
      <c r="H399" s="234" t="s">
        <v>798</v>
      </c>
      <c r="I399" s="234" t="s">
        <v>2334</v>
      </c>
      <c r="J399" s="236"/>
      <c r="K399" s="129">
        <v>0.03</v>
      </c>
      <c r="L399" s="103">
        <v>2</v>
      </c>
      <c r="M399" s="237">
        <v>2600</v>
      </c>
      <c r="N399" s="236">
        <v>1110</v>
      </c>
      <c r="O399" s="103">
        <v>215</v>
      </c>
      <c r="P399" s="234">
        <v>5800</v>
      </c>
      <c r="Q399" s="236">
        <v>16</v>
      </c>
      <c r="R399" s="236">
        <v>35</v>
      </c>
      <c r="S399" s="238">
        <v>60</v>
      </c>
      <c r="T399" s="238">
        <v>50</v>
      </c>
      <c r="U399" s="103">
        <v>5</v>
      </c>
      <c r="V399" s="234" t="s">
        <v>451</v>
      </c>
      <c r="W399" s="103">
        <v>35</v>
      </c>
      <c r="X399" s="234" t="s">
        <v>56</v>
      </c>
      <c r="Y399" s="234" t="s">
        <v>443</v>
      </c>
      <c r="Z399" s="280" t="s">
        <v>2335</v>
      </c>
      <c r="AA399" s="280" t="s">
        <v>2336</v>
      </c>
      <c r="AB399" s="280" t="s">
        <v>2337</v>
      </c>
      <c r="AC399" s="280" t="s">
        <v>2338</v>
      </c>
      <c r="AD399" s="280"/>
      <c r="AE399" s="280"/>
      <c r="AF399" s="280"/>
      <c r="AG399" s="280"/>
      <c r="AH399" s="280" t="s">
        <v>2339</v>
      </c>
      <c r="AI399" s="280"/>
      <c r="AJ399" s="280"/>
      <c r="AK399" s="234">
        <v>14</v>
      </c>
      <c r="AL399" s="234" t="s">
        <v>272</v>
      </c>
      <c r="AM399" s="234">
        <v>0.1</v>
      </c>
      <c r="AN399" s="234">
        <v>3.79</v>
      </c>
      <c r="AO399" s="234">
        <v>0</v>
      </c>
      <c r="AP399" s="234">
        <v>0</v>
      </c>
      <c r="AQ399" s="234"/>
      <c r="AR399" s="234" t="s">
        <v>706</v>
      </c>
      <c r="AS399" s="234">
        <v>1</v>
      </c>
      <c r="AT399" s="234">
        <v>86.3443169283141</v>
      </c>
      <c r="AU399" s="234" t="s">
        <v>448</v>
      </c>
      <c r="AV399" s="234">
        <v>1.32350580254904</v>
      </c>
      <c r="AW399" s="234">
        <v>12.167750698116301</v>
      </c>
      <c r="AX399" s="234">
        <v>86.048279270274193</v>
      </c>
      <c r="AY399" s="234" t="b">
        <v>0</v>
      </c>
      <c r="AZ399" s="234">
        <v>44558.563263888886</v>
      </c>
      <c r="BA399" s="234">
        <v>44396.384768518517</v>
      </c>
      <c r="BB399" s="234">
        <v>44435</v>
      </c>
    </row>
    <row r="400" spans="1:54" x14ac:dyDescent="0.25">
      <c r="A400" s="234" t="s">
        <v>2340</v>
      </c>
      <c r="B400" s="234" t="s">
        <v>436</v>
      </c>
      <c r="C400" s="235" t="s">
        <v>2341</v>
      </c>
      <c r="D400" s="235" t="s">
        <v>2340</v>
      </c>
      <c r="E400" s="234" t="s">
        <v>2332</v>
      </c>
      <c r="F400" s="234" t="s">
        <v>2342</v>
      </c>
      <c r="G400" s="234" t="s">
        <v>2343</v>
      </c>
      <c r="H400" s="234"/>
      <c r="I400" s="234" t="s">
        <v>2334</v>
      </c>
      <c r="J400" s="236"/>
      <c r="K400" s="129"/>
      <c r="L400" s="103">
        <v>6</v>
      </c>
      <c r="M400" s="237"/>
      <c r="N400" s="236">
        <v>190</v>
      </c>
      <c r="O400" s="103">
        <v>55.4</v>
      </c>
      <c r="P400" s="234"/>
      <c r="Q400" s="236"/>
      <c r="R400" s="236"/>
      <c r="S400" s="238">
        <v>13.4</v>
      </c>
      <c r="T400" s="238">
        <v>13.4</v>
      </c>
      <c r="U400" s="103"/>
      <c r="V400" s="234" t="s">
        <v>451</v>
      </c>
      <c r="W400" s="103">
        <v>30</v>
      </c>
      <c r="X400" s="234" t="s">
        <v>56</v>
      </c>
      <c r="Y400" s="234" t="s">
        <v>443</v>
      </c>
      <c r="Z400" s="280" t="s">
        <v>2335</v>
      </c>
      <c r="AA400" s="280"/>
      <c r="AB400" s="280" t="s">
        <v>2344</v>
      </c>
      <c r="AC400" s="280"/>
      <c r="AD400" s="280"/>
      <c r="AE400" s="280"/>
      <c r="AF400" s="280" t="s">
        <v>2345</v>
      </c>
      <c r="AG400" s="280"/>
      <c r="AH400" s="280"/>
      <c r="AI400" s="280"/>
      <c r="AJ400" s="280"/>
      <c r="AK400" s="234">
        <v>0.65</v>
      </c>
      <c r="AL400" s="234" t="s">
        <v>272</v>
      </c>
      <c r="AM400" s="234">
        <v>0.1</v>
      </c>
      <c r="AN400" s="234"/>
      <c r="AO400" s="234">
        <v>0</v>
      </c>
      <c r="AP400" s="234">
        <v>0</v>
      </c>
      <c r="AQ400" s="234"/>
      <c r="AR400" s="234" t="s">
        <v>447</v>
      </c>
      <c r="AS400" s="234">
        <v>1</v>
      </c>
      <c r="AT400" s="234"/>
      <c r="AU400" s="234" t="s">
        <v>448</v>
      </c>
      <c r="AV400" s="234"/>
      <c r="AW400" s="234"/>
      <c r="AX400" s="234"/>
      <c r="AY400" s="234" t="b">
        <v>0</v>
      </c>
      <c r="AZ400" s="234">
        <v>44558.563275462962</v>
      </c>
      <c r="BA400" s="234">
        <v>44396.38616898148</v>
      </c>
      <c r="BB400" s="234">
        <v>44435</v>
      </c>
    </row>
    <row r="401" spans="1:54" x14ac:dyDescent="0.25">
      <c r="A401" s="234" t="s">
        <v>2346</v>
      </c>
      <c r="B401" s="234" t="s">
        <v>482</v>
      </c>
      <c r="C401" s="235" t="s">
        <v>2347</v>
      </c>
      <c r="D401" s="235" t="s">
        <v>2346</v>
      </c>
      <c r="E401" s="234" t="s">
        <v>2332</v>
      </c>
      <c r="F401" s="234" t="s">
        <v>2348</v>
      </c>
      <c r="G401" s="234" t="s">
        <v>472</v>
      </c>
      <c r="H401" s="234" t="s">
        <v>798</v>
      </c>
      <c r="I401" s="234" t="s">
        <v>2334</v>
      </c>
      <c r="J401" s="236"/>
      <c r="K401" s="129">
        <v>0.03</v>
      </c>
      <c r="L401" s="103">
        <v>4</v>
      </c>
      <c r="M401" s="237">
        <v>3200</v>
      </c>
      <c r="N401" s="236">
        <v>640</v>
      </c>
      <c r="O401" s="103">
        <v>55.4</v>
      </c>
      <c r="P401" s="234">
        <v>5600</v>
      </c>
      <c r="Q401" s="236">
        <v>16</v>
      </c>
      <c r="R401" s="236">
        <v>35</v>
      </c>
      <c r="S401" s="238">
        <v>45</v>
      </c>
      <c r="T401" s="238">
        <v>15</v>
      </c>
      <c r="U401" s="103">
        <v>6</v>
      </c>
      <c r="V401" s="234" t="s">
        <v>451</v>
      </c>
      <c r="W401" s="103">
        <v>40</v>
      </c>
      <c r="X401" s="234" t="s">
        <v>56</v>
      </c>
      <c r="Y401" s="234" t="s">
        <v>443</v>
      </c>
      <c r="Z401" s="280" t="s">
        <v>2335</v>
      </c>
      <c r="AA401" s="280" t="s">
        <v>2336</v>
      </c>
      <c r="AB401" s="280" t="s">
        <v>2336</v>
      </c>
      <c r="AC401" s="280"/>
      <c r="AD401" s="280"/>
      <c r="AE401" s="280"/>
      <c r="AF401" s="280"/>
      <c r="AG401" s="280"/>
      <c r="AH401" s="280" t="s">
        <v>2349</v>
      </c>
      <c r="AI401" s="280"/>
      <c r="AJ401" s="280"/>
      <c r="AK401" s="234">
        <v>2.1800000000000002</v>
      </c>
      <c r="AL401" s="234" t="s">
        <v>272</v>
      </c>
      <c r="AM401" s="234">
        <v>0.1</v>
      </c>
      <c r="AN401" s="234">
        <v>17.25</v>
      </c>
      <c r="AO401" s="234">
        <v>0</v>
      </c>
      <c r="AP401" s="234">
        <v>0</v>
      </c>
      <c r="AQ401" s="234"/>
      <c r="AR401" s="234" t="s">
        <v>706</v>
      </c>
      <c r="AS401" s="234">
        <v>2</v>
      </c>
      <c r="AT401" s="234">
        <v>84.761957108051902</v>
      </c>
      <c r="AU401" s="234" t="s">
        <v>448</v>
      </c>
      <c r="AV401" s="234">
        <v>1.2563223986250101</v>
      </c>
      <c r="AW401" s="234">
        <v>13.6866526424607</v>
      </c>
      <c r="AX401" s="234">
        <v>83.829575579863302</v>
      </c>
      <c r="AY401" s="234" t="b">
        <v>1</v>
      </c>
      <c r="AZ401" s="234">
        <v>44558.563275462962</v>
      </c>
      <c r="BA401" s="234">
        <v>44396.387349537035</v>
      </c>
      <c r="BB401" s="234">
        <v>44435</v>
      </c>
    </row>
    <row r="402" spans="1:54" x14ac:dyDescent="0.25">
      <c r="A402" s="234" t="s">
        <v>2350</v>
      </c>
      <c r="B402" s="234" t="s">
        <v>482</v>
      </c>
      <c r="C402" s="235" t="s">
        <v>2351</v>
      </c>
      <c r="D402" s="235" t="s">
        <v>2350</v>
      </c>
      <c r="E402" s="234" t="s">
        <v>2332</v>
      </c>
      <c r="F402" s="234" t="s">
        <v>2352</v>
      </c>
      <c r="G402" s="234" t="s">
        <v>472</v>
      </c>
      <c r="H402" s="234" t="s">
        <v>798</v>
      </c>
      <c r="I402" s="234" t="s">
        <v>2334</v>
      </c>
      <c r="J402" s="236"/>
      <c r="K402" s="129">
        <v>0.04</v>
      </c>
      <c r="L402" s="103">
        <v>1</v>
      </c>
      <c r="M402" s="237">
        <v>3250</v>
      </c>
      <c r="N402" s="236">
        <v>2970</v>
      </c>
      <c r="O402" s="103">
        <v>191.5</v>
      </c>
      <c r="P402" s="234">
        <v>5600</v>
      </c>
      <c r="Q402" s="236">
        <v>14</v>
      </c>
      <c r="R402" s="236">
        <v>35</v>
      </c>
      <c r="S402" s="238">
        <v>124</v>
      </c>
      <c r="T402" s="238">
        <v>91</v>
      </c>
      <c r="U402" s="103">
        <v>6</v>
      </c>
      <c r="V402" s="234" t="s">
        <v>451</v>
      </c>
      <c r="W402" s="103">
        <v>35</v>
      </c>
      <c r="X402" s="234" t="s">
        <v>56</v>
      </c>
      <c r="Y402" s="234" t="s">
        <v>443</v>
      </c>
      <c r="Z402" s="280" t="s">
        <v>2335</v>
      </c>
      <c r="AA402" s="280" t="s">
        <v>2336</v>
      </c>
      <c r="AB402" s="280" t="s">
        <v>2336</v>
      </c>
      <c r="AC402" s="280"/>
      <c r="AD402" s="280"/>
      <c r="AE402" s="280"/>
      <c r="AF402" s="280"/>
      <c r="AG402" s="280"/>
      <c r="AH402" s="280" t="s">
        <v>2353</v>
      </c>
      <c r="AI402" s="280"/>
      <c r="AJ402" s="280"/>
      <c r="AK402" s="234">
        <v>34.89</v>
      </c>
      <c r="AL402" s="234" t="s">
        <v>272</v>
      </c>
      <c r="AM402" s="234">
        <v>0.1</v>
      </c>
      <c r="AN402" s="234">
        <v>3.03</v>
      </c>
      <c r="AO402" s="234">
        <v>0</v>
      </c>
      <c r="AP402" s="234">
        <v>0</v>
      </c>
      <c r="AQ402" s="234"/>
      <c r="AR402" s="234" t="s">
        <v>706</v>
      </c>
      <c r="AS402" s="234">
        <v>3</v>
      </c>
      <c r="AT402" s="234">
        <v>85.236990397743895</v>
      </c>
      <c r="AU402" s="234" t="s">
        <v>448</v>
      </c>
      <c r="AV402" s="234">
        <v>1.2647527340915701</v>
      </c>
      <c r="AW402" s="234">
        <v>13.9201597919941</v>
      </c>
      <c r="AX402" s="234">
        <v>83.361776608993495</v>
      </c>
      <c r="AY402" s="234" t="b">
        <v>1</v>
      </c>
      <c r="AZ402" s="234">
        <v>44558.563275462962</v>
      </c>
      <c r="BA402" s="234">
        <v>44396.389236111114</v>
      </c>
      <c r="BB402" s="234">
        <v>44435</v>
      </c>
    </row>
    <row r="403" spans="1:54" x14ac:dyDescent="0.25">
      <c r="A403" s="234" t="s">
        <v>2354</v>
      </c>
      <c r="B403" s="234" t="s">
        <v>482</v>
      </c>
      <c r="C403" s="235" t="s">
        <v>2355</v>
      </c>
      <c r="D403" s="235" t="s">
        <v>2354</v>
      </c>
      <c r="E403" s="234" t="s">
        <v>2332</v>
      </c>
      <c r="F403" s="234" t="s">
        <v>2356</v>
      </c>
      <c r="G403" s="234" t="s">
        <v>472</v>
      </c>
      <c r="H403" s="234" t="s">
        <v>798</v>
      </c>
      <c r="I403" s="234" t="s">
        <v>2334</v>
      </c>
      <c r="J403" s="236"/>
      <c r="K403" s="129">
        <v>0.03</v>
      </c>
      <c r="L403" s="103">
        <v>1</v>
      </c>
      <c r="M403" s="237">
        <v>4200</v>
      </c>
      <c r="N403" s="236">
        <v>4140</v>
      </c>
      <c r="O403" s="103">
        <v>158</v>
      </c>
      <c r="P403" s="234">
        <v>6400</v>
      </c>
      <c r="Q403" s="236">
        <v>14</v>
      </c>
      <c r="R403" s="236">
        <v>35</v>
      </c>
      <c r="S403" s="238">
        <v>190.5</v>
      </c>
      <c r="T403" s="238">
        <v>25</v>
      </c>
      <c r="U403" s="103">
        <v>5</v>
      </c>
      <c r="V403" s="234" t="s">
        <v>451</v>
      </c>
      <c r="W403" s="103">
        <v>40</v>
      </c>
      <c r="X403" s="234" t="s">
        <v>56</v>
      </c>
      <c r="Y403" s="234" t="s">
        <v>443</v>
      </c>
      <c r="Z403" s="280" t="s">
        <v>2335</v>
      </c>
      <c r="AA403" s="280" t="s">
        <v>2336</v>
      </c>
      <c r="AB403" s="280" t="s">
        <v>2336</v>
      </c>
      <c r="AC403" s="280"/>
      <c r="AD403" s="280"/>
      <c r="AE403" s="280"/>
      <c r="AF403" s="280"/>
      <c r="AG403" s="280"/>
      <c r="AH403" s="280" t="s">
        <v>2349</v>
      </c>
      <c r="AI403" s="280"/>
      <c r="AJ403" s="280"/>
      <c r="AK403" s="234">
        <v>40.119999999999997</v>
      </c>
      <c r="AL403" s="234" t="s">
        <v>272</v>
      </c>
      <c r="AM403" s="234">
        <v>0.1</v>
      </c>
      <c r="AN403" s="234">
        <v>3.59</v>
      </c>
      <c r="AO403" s="234">
        <v>0</v>
      </c>
      <c r="AP403" s="234">
        <v>0</v>
      </c>
      <c r="AQ403" s="234"/>
      <c r="AR403" s="234" t="s">
        <v>706</v>
      </c>
      <c r="AS403" s="234">
        <v>6</v>
      </c>
      <c r="AT403" s="234">
        <v>83.622095829052697</v>
      </c>
      <c r="AU403" s="234" t="s">
        <v>448</v>
      </c>
      <c r="AV403" s="234">
        <v>1.0720101820257699</v>
      </c>
      <c r="AW403" s="234">
        <v>18.640601595210899</v>
      </c>
      <c r="AX403" s="234">
        <v>83.000903117179703</v>
      </c>
      <c r="AY403" s="234" t="b">
        <v>1</v>
      </c>
      <c r="AZ403" s="234">
        <v>44558.563287037039</v>
      </c>
      <c r="BA403" s="234">
        <v>44396.390613425923</v>
      </c>
      <c r="BB403" s="234">
        <v>44435</v>
      </c>
    </row>
    <row r="404" spans="1:54" x14ac:dyDescent="0.25">
      <c r="A404" s="234" t="s">
        <v>2357</v>
      </c>
      <c r="B404" s="234" t="s">
        <v>482</v>
      </c>
      <c r="C404" s="235" t="s">
        <v>2357</v>
      </c>
      <c r="D404" s="235" t="s">
        <v>2357</v>
      </c>
      <c r="E404" s="234" t="s">
        <v>2332</v>
      </c>
      <c r="F404" s="234" t="s">
        <v>2358</v>
      </c>
      <c r="G404" s="234" t="s">
        <v>472</v>
      </c>
      <c r="H404" s="234" t="s">
        <v>798</v>
      </c>
      <c r="I404" s="234" t="s">
        <v>2334</v>
      </c>
      <c r="J404" s="236"/>
      <c r="K404" s="129">
        <v>0.03</v>
      </c>
      <c r="L404" s="103">
        <v>4</v>
      </c>
      <c r="M404" s="237">
        <v>2600</v>
      </c>
      <c r="N404" s="236">
        <v>720</v>
      </c>
      <c r="O404" s="103">
        <v>449.87</v>
      </c>
      <c r="P404" s="234">
        <v>6400</v>
      </c>
      <c r="Q404" s="236">
        <v>16</v>
      </c>
      <c r="R404" s="236">
        <v>35</v>
      </c>
      <c r="S404" s="238">
        <v>30</v>
      </c>
      <c r="T404" s="238">
        <v>30</v>
      </c>
      <c r="U404" s="103">
        <v>5</v>
      </c>
      <c r="V404" s="234" t="s">
        <v>451</v>
      </c>
      <c r="W404" s="103">
        <v>35</v>
      </c>
      <c r="X404" s="234" t="s">
        <v>56</v>
      </c>
      <c r="Y404" s="234" t="s">
        <v>443</v>
      </c>
      <c r="Z404" s="280" t="s">
        <v>2335</v>
      </c>
      <c r="AA404" s="280" t="s">
        <v>2336</v>
      </c>
      <c r="AB404" s="280" t="s">
        <v>2336</v>
      </c>
      <c r="AC404" s="280"/>
      <c r="AD404" s="280"/>
      <c r="AE404" s="280"/>
      <c r="AF404" s="280"/>
      <c r="AG404" s="280"/>
      <c r="AH404" s="280" t="s">
        <v>2353</v>
      </c>
      <c r="AI404" s="280"/>
      <c r="AJ404" s="280"/>
      <c r="AK404" s="234">
        <v>9.93</v>
      </c>
      <c r="AL404" s="234" t="s">
        <v>272</v>
      </c>
      <c r="AM404" s="234">
        <v>0.1</v>
      </c>
      <c r="AN404" s="234">
        <v>1.32313356133571</v>
      </c>
      <c r="AO404" s="234">
        <v>0</v>
      </c>
      <c r="AP404" s="234">
        <v>0</v>
      </c>
      <c r="AQ404" s="234"/>
      <c r="AR404" s="234" t="s">
        <v>706</v>
      </c>
      <c r="AS404" s="234">
        <v>1</v>
      </c>
      <c r="AT404" s="234">
        <v>86.840029951515803</v>
      </c>
      <c r="AU404" s="234" t="s">
        <v>448</v>
      </c>
      <c r="AV404" s="234">
        <v>1.1810103990616401</v>
      </c>
      <c r="AW404" s="234">
        <v>15.688448126033499</v>
      </c>
      <c r="AX404" s="234">
        <v>80.8356621662967</v>
      </c>
      <c r="AY404" s="234" t="b">
        <v>1</v>
      </c>
      <c r="AZ404" s="234">
        <v>44558.563287037039</v>
      </c>
      <c r="BA404" s="234">
        <v>44396.391631944447</v>
      </c>
      <c r="BB404" s="234">
        <v>44435</v>
      </c>
    </row>
    <row r="405" spans="1:54" x14ac:dyDescent="0.25">
      <c r="A405" s="234" t="s">
        <v>2359</v>
      </c>
      <c r="B405" s="234" t="s">
        <v>1139</v>
      </c>
      <c r="C405" s="235" t="s">
        <v>437</v>
      </c>
      <c r="D405" s="235" t="s">
        <v>2359</v>
      </c>
      <c r="E405" s="234" t="s">
        <v>2360</v>
      </c>
      <c r="F405" s="234" t="s">
        <v>2361</v>
      </c>
      <c r="G405" s="234"/>
      <c r="H405" s="234"/>
      <c r="I405" s="234" t="s">
        <v>678</v>
      </c>
      <c r="J405" s="236"/>
      <c r="K405" s="129"/>
      <c r="L405" s="103"/>
      <c r="M405" s="237"/>
      <c r="N405" s="236"/>
      <c r="O405" s="103">
        <v>4000</v>
      </c>
      <c r="P405" s="234"/>
      <c r="Q405" s="236"/>
      <c r="R405" s="236"/>
      <c r="S405" s="238"/>
      <c r="T405" s="238"/>
      <c r="U405" s="103"/>
      <c r="V405" s="234" t="s">
        <v>451</v>
      </c>
      <c r="W405" s="103"/>
      <c r="X405" s="234" t="s">
        <v>56</v>
      </c>
      <c r="Y405" s="234" t="s">
        <v>443</v>
      </c>
      <c r="Z405" s="280"/>
      <c r="AA405" s="280"/>
      <c r="AB405" s="280"/>
      <c r="AC405" s="280"/>
      <c r="AD405" s="280"/>
      <c r="AE405" s="280"/>
      <c r="AF405" s="280"/>
      <c r="AG405" s="280"/>
      <c r="AH405" s="280"/>
      <c r="AI405" s="280"/>
      <c r="AJ405" s="280"/>
      <c r="AK405" s="234">
        <v>1</v>
      </c>
      <c r="AL405" s="234" t="s">
        <v>272</v>
      </c>
      <c r="AM405" s="234">
        <v>0.1</v>
      </c>
      <c r="AN405" s="234"/>
      <c r="AO405" s="234">
        <v>0</v>
      </c>
      <c r="AP405" s="234">
        <v>0</v>
      </c>
      <c r="AQ405" s="234"/>
      <c r="AR405" s="234" t="s">
        <v>447</v>
      </c>
      <c r="AS405" s="234"/>
      <c r="AT405" s="234"/>
      <c r="AU405" s="234" t="s">
        <v>942</v>
      </c>
      <c r="AV405" s="234"/>
      <c r="AW405" s="234"/>
      <c r="AX405" s="234"/>
      <c r="AY405" s="234" t="b">
        <v>0</v>
      </c>
      <c r="AZ405" s="234">
        <v>44566.642557870371</v>
      </c>
      <c r="BA405" s="234">
        <v>44396.574733796297</v>
      </c>
      <c r="BB405" s="234"/>
    </row>
    <row r="406" spans="1:54" x14ac:dyDescent="0.25">
      <c r="A406" s="234" t="s">
        <v>2362</v>
      </c>
      <c r="B406" s="234" t="s">
        <v>1139</v>
      </c>
      <c r="C406" s="235" t="s">
        <v>437</v>
      </c>
      <c r="D406" s="235" t="s">
        <v>2362</v>
      </c>
      <c r="E406" s="234" t="s">
        <v>2360</v>
      </c>
      <c r="F406" s="234" t="s">
        <v>898</v>
      </c>
      <c r="G406" s="234"/>
      <c r="H406" s="234"/>
      <c r="I406" s="234" t="s">
        <v>2363</v>
      </c>
      <c r="J406" s="236"/>
      <c r="K406" s="129"/>
      <c r="L406" s="103"/>
      <c r="M406" s="237"/>
      <c r="N406" s="236"/>
      <c r="O406" s="103">
        <v>3657.6</v>
      </c>
      <c r="P406" s="234"/>
      <c r="Q406" s="236"/>
      <c r="R406" s="236"/>
      <c r="S406" s="238"/>
      <c r="T406" s="238"/>
      <c r="U406" s="103"/>
      <c r="V406" s="234" t="s">
        <v>451</v>
      </c>
      <c r="W406" s="103"/>
      <c r="X406" s="234" t="s">
        <v>56</v>
      </c>
      <c r="Y406" s="234" t="s">
        <v>443</v>
      </c>
      <c r="Z406" s="280"/>
      <c r="AA406" s="280"/>
      <c r="AB406" s="280"/>
      <c r="AC406" s="280"/>
      <c r="AD406" s="280"/>
      <c r="AE406" s="280"/>
      <c r="AF406" s="280"/>
      <c r="AG406" s="280"/>
      <c r="AH406" s="280"/>
      <c r="AI406" s="280"/>
      <c r="AJ406" s="280"/>
      <c r="AK406" s="234">
        <v>2</v>
      </c>
      <c r="AL406" s="234" t="s">
        <v>272</v>
      </c>
      <c r="AM406" s="234">
        <v>0.1</v>
      </c>
      <c r="AN406" s="234"/>
      <c r="AO406" s="234">
        <v>0</v>
      </c>
      <c r="AP406" s="234">
        <v>0</v>
      </c>
      <c r="AQ406" s="234"/>
      <c r="AR406" s="234" t="s">
        <v>447</v>
      </c>
      <c r="AS406" s="234"/>
      <c r="AT406" s="234"/>
      <c r="AU406" s="234" t="s">
        <v>2364</v>
      </c>
      <c r="AV406" s="234"/>
      <c r="AW406" s="234"/>
      <c r="AX406" s="234"/>
      <c r="AY406" s="234" t="b">
        <v>0</v>
      </c>
      <c r="AZ406" s="234">
        <v>44566.642557870371</v>
      </c>
      <c r="BA406" s="234">
        <v>44405.873680555553</v>
      </c>
      <c r="BB406" s="234"/>
    </row>
    <row r="407" spans="1:54" x14ac:dyDescent="0.25">
      <c r="A407" s="234" t="s">
        <v>2365</v>
      </c>
      <c r="B407" s="234" t="s">
        <v>456</v>
      </c>
      <c r="C407" s="235" t="s">
        <v>2366</v>
      </c>
      <c r="D407" s="235" t="s">
        <v>2365</v>
      </c>
      <c r="E407" s="234" t="s">
        <v>2367</v>
      </c>
      <c r="F407" s="234" t="s">
        <v>907</v>
      </c>
      <c r="G407" s="234" t="s">
        <v>534</v>
      </c>
      <c r="H407" s="234" t="s">
        <v>2368</v>
      </c>
      <c r="I407" s="234" t="s">
        <v>536</v>
      </c>
      <c r="J407" s="236">
        <v>343</v>
      </c>
      <c r="K407" s="129">
        <v>0.03</v>
      </c>
      <c r="L407" s="103">
        <v>1</v>
      </c>
      <c r="M407" s="237">
        <v>3200</v>
      </c>
      <c r="N407" s="236">
        <v>15821</v>
      </c>
      <c r="O407" s="103">
        <v>89</v>
      </c>
      <c r="P407" s="234">
        <v>6000</v>
      </c>
      <c r="Q407" s="236">
        <v>6</v>
      </c>
      <c r="R407" s="236">
        <v>45</v>
      </c>
      <c r="S407" s="238">
        <v>107</v>
      </c>
      <c r="T407" s="238">
        <v>63.7</v>
      </c>
      <c r="U407" s="103">
        <v>4.5</v>
      </c>
      <c r="V407" s="234" t="s">
        <v>451</v>
      </c>
      <c r="W407" s="103">
        <v>80</v>
      </c>
      <c r="X407" s="234" t="s">
        <v>56</v>
      </c>
      <c r="Y407" s="234" t="s">
        <v>443</v>
      </c>
      <c r="Z407" s="280" t="s">
        <v>2369</v>
      </c>
      <c r="AA407" s="280"/>
      <c r="AB407" s="280"/>
      <c r="AC407" s="280" t="s">
        <v>2370</v>
      </c>
      <c r="AD407" s="280" t="s">
        <v>2371</v>
      </c>
      <c r="AE407" s="280"/>
      <c r="AF407" s="280" t="s">
        <v>2372</v>
      </c>
      <c r="AG407" s="280"/>
      <c r="AH407" s="280" t="s">
        <v>2373</v>
      </c>
      <c r="AI407" s="280"/>
      <c r="AJ407" s="280"/>
      <c r="AK407" s="234">
        <v>15</v>
      </c>
      <c r="AL407" s="234" t="s">
        <v>272</v>
      </c>
      <c r="AM407" s="234">
        <v>0.1</v>
      </c>
      <c r="AN407" s="234">
        <v>0.21</v>
      </c>
      <c r="AO407" s="234">
        <v>0</v>
      </c>
      <c r="AP407" s="234">
        <v>0</v>
      </c>
      <c r="AQ407" s="234"/>
      <c r="AR407" s="234" t="s">
        <v>706</v>
      </c>
      <c r="AS407" s="234">
        <v>0</v>
      </c>
      <c r="AT407" s="234">
        <v>70.146839398596597</v>
      </c>
      <c r="AU407" s="234" t="s">
        <v>448</v>
      </c>
      <c r="AV407" s="234">
        <v>1.1153837950685299</v>
      </c>
      <c r="AW407" s="234">
        <v>25.7899788473317</v>
      </c>
      <c r="AX407" s="234">
        <v>68.743902610624701</v>
      </c>
      <c r="AY407" s="234" t="b">
        <v>1</v>
      </c>
      <c r="AZ407" s="234">
        <v>44558.563298611109</v>
      </c>
      <c r="BA407" s="234">
        <v>44398.682662037034</v>
      </c>
      <c r="BB407" s="234">
        <v>44427</v>
      </c>
    </row>
    <row r="408" spans="1:54" x14ac:dyDescent="0.25">
      <c r="A408" s="234" t="s">
        <v>2374</v>
      </c>
      <c r="B408" s="234" t="s">
        <v>456</v>
      </c>
      <c r="C408" s="235" t="s">
        <v>2374</v>
      </c>
      <c r="D408" s="235" t="s">
        <v>2374</v>
      </c>
      <c r="E408" s="234" t="s">
        <v>2375</v>
      </c>
      <c r="F408" s="234" t="s">
        <v>2376</v>
      </c>
      <c r="G408" s="234" t="s">
        <v>544</v>
      </c>
      <c r="H408" s="234" t="s">
        <v>485</v>
      </c>
      <c r="I408" s="234" t="s">
        <v>486</v>
      </c>
      <c r="J408" s="236">
        <v>638</v>
      </c>
      <c r="K408" s="129">
        <v>0.03</v>
      </c>
      <c r="L408" s="103">
        <v>1</v>
      </c>
      <c r="M408" s="237">
        <v>4560</v>
      </c>
      <c r="N408" s="236">
        <v>51937</v>
      </c>
      <c r="O408" s="103">
        <v>320</v>
      </c>
      <c r="P408" s="234">
        <v>2900</v>
      </c>
      <c r="Q408" s="236">
        <v>2</v>
      </c>
      <c r="R408" s="236">
        <v>50</v>
      </c>
      <c r="S408" s="238">
        <v>160</v>
      </c>
      <c r="T408" s="238">
        <v>160</v>
      </c>
      <c r="U408" s="103">
        <v>1.7</v>
      </c>
      <c r="V408" s="234" t="s">
        <v>442</v>
      </c>
      <c r="W408" s="103">
        <v>100</v>
      </c>
      <c r="X408" s="234" t="s">
        <v>56</v>
      </c>
      <c r="Y408" s="234" t="s">
        <v>443</v>
      </c>
      <c r="Z408" s="280" t="s">
        <v>2377</v>
      </c>
      <c r="AA408" s="280" t="s">
        <v>2378</v>
      </c>
      <c r="AB408" s="280"/>
      <c r="AC408" s="280" t="s">
        <v>2379</v>
      </c>
      <c r="AD408" s="280"/>
      <c r="AE408" s="280"/>
      <c r="AF408" s="280" t="s">
        <v>2380</v>
      </c>
      <c r="AG408" s="280"/>
      <c r="AH408" s="280"/>
      <c r="AI408" s="280"/>
      <c r="AJ408" s="280"/>
      <c r="AK408" s="234">
        <v>4</v>
      </c>
      <c r="AL408" s="234" t="s">
        <v>272</v>
      </c>
      <c r="AM408" s="234">
        <v>0.1</v>
      </c>
      <c r="AN408" s="234">
        <v>7.2202861158711495E-2</v>
      </c>
      <c r="AO408" s="234">
        <v>0</v>
      </c>
      <c r="AP408" s="234">
        <v>0</v>
      </c>
      <c r="AQ408" s="234"/>
      <c r="AR408" s="234" t="s">
        <v>706</v>
      </c>
      <c r="AS408" s="234">
        <v>1</v>
      </c>
      <c r="AT408" s="234">
        <v>60.357518362109801</v>
      </c>
      <c r="AU408" s="234" t="s">
        <v>552</v>
      </c>
      <c r="AV408" s="234">
        <v>1.24584815668766</v>
      </c>
      <c r="AW408" s="234">
        <v>22.532354747624801</v>
      </c>
      <c r="AX408" s="234">
        <v>54.537329091477801</v>
      </c>
      <c r="AY408" s="234" t="b">
        <v>0</v>
      </c>
      <c r="AZ408" s="234">
        <v>44558.563298611109</v>
      </c>
      <c r="BA408" s="234">
        <v>44400.403506944444</v>
      </c>
      <c r="BB408" s="234">
        <v>44418</v>
      </c>
    </row>
    <row r="409" spans="1:54" x14ac:dyDescent="0.25">
      <c r="A409" s="234" t="s">
        <v>2381</v>
      </c>
      <c r="B409" s="234" t="s">
        <v>436</v>
      </c>
      <c r="C409" s="235" t="s">
        <v>437</v>
      </c>
      <c r="D409" s="235" t="s">
        <v>2381</v>
      </c>
      <c r="E409" s="234" t="s">
        <v>2382</v>
      </c>
      <c r="F409" s="234" t="s">
        <v>2383</v>
      </c>
      <c r="G409" s="234" t="s">
        <v>440</v>
      </c>
      <c r="H409" s="234"/>
      <c r="I409" s="234" t="s">
        <v>486</v>
      </c>
      <c r="J409" s="236">
        <v>1005</v>
      </c>
      <c r="K409" s="129">
        <v>0.999</v>
      </c>
      <c r="L409" s="103">
        <v>1</v>
      </c>
      <c r="M409" s="237">
        <v>1</v>
      </c>
      <c r="N409" s="236">
        <v>62556</v>
      </c>
      <c r="O409" s="103">
        <v>1000</v>
      </c>
      <c r="P409" s="234">
        <v>1000</v>
      </c>
      <c r="Q409" s="236">
        <v>1</v>
      </c>
      <c r="R409" s="236">
        <v>80</v>
      </c>
      <c r="S409" s="238">
        <v>320</v>
      </c>
      <c r="T409" s="238">
        <v>320</v>
      </c>
      <c r="U409" s="103">
        <v>5</v>
      </c>
      <c r="V409" s="234" t="s">
        <v>451</v>
      </c>
      <c r="W409" s="103">
        <v>1</v>
      </c>
      <c r="X409" s="234" t="s">
        <v>56</v>
      </c>
      <c r="Y409" s="234" t="s">
        <v>443</v>
      </c>
      <c r="Z409" s="280" t="s">
        <v>2384</v>
      </c>
      <c r="AA409" s="280"/>
      <c r="AB409" s="280"/>
      <c r="AC409" s="280"/>
      <c r="AD409" s="280"/>
      <c r="AE409" s="280"/>
      <c r="AF409" s="280" t="s">
        <v>2385</v>
      </c>
      <c r="AG409" s="280"/>
      <c r="AH409" s="280"/>
      <c r="AI409" s="280"/>
      <c r="AJ409" s="280"/>
      <c r="AK409" s="234">
        <v>100</v>
      </c>
      <c r="AL409" s="234" t="s">
        <v>480</v>
      </c>
      <c r="AM409" s="234">
        <v>0.1</v>
      </c>
      <c r="AN409" s="234">
        <v>0</v>
      </c>
      <c r="AO409" s="234">
        <v>0</v>
      </c>
      <c r="AP409" s="234">
        <v>0.95914061001342799</v>
      </c>
      <c r="AQ409" s="234">
        <v>1</v>
      </c>
      <c r="AR409" s="234" t="s">
        <v>447</v>
      </c>
      <c r="AS409" s="234">
        <v>1</v>
      </c>
      <c r="AT409" s="234">
        <v>58.2877750516137</v>
      </c>
      <c r="AU409" s="234" t="s">
        <v>552</v>
      </c>
      <c r="AV409" s="234">
        <v>965.39671653328298</v>
      </c>
      <c r="AW409" s="234">
        <v>1.53906948333785E-2</v>
      </c>
      <c r="AX409" s="234">
        <v>58.2877750516137</v>
      </c>
      <c r="AY409" s="234" t="b">
        <v>0</v>
      </c>
      <c r="AZ409" s="234">
        <v>44558.563298611109</v>
      </c>
      <c r="BA409" s="234">
        <v>44400.515057870369</v>
      </c>
      <c r="BB409" s="234">
        <v>44403</v>
      </c>
    </row>
    <row r="410" spans="1:54" x14ac:dyDescent="0.25">
      <c r="A410" s="234" t="s">
        <v>2386</v>
      </c>
      <c r="B410" s="234" t="s">
        <v>456</v>
      </c>
      <c r="C410" s="235" t="s">
        <v>2386</v>
      </c>
      <c r="D410" s="235" t="s">
        <v>2386</v>
      </c>
      <c r="E410" s="234" t="s">
        <v>2387</v>
      </c>
      <c r="F410" s="234" t="s">
        <v>2388</v>
      </c>
      <c r="G410" s="234" t="s">
        <v>534</v>
      </c>
      <c r="H410" s="234" t="s">
        <v>2368</v>
      </c>
      <c r="I410" s="234" t="s">
        <v>536</v>
      </c>
      <c r="J410" s="236">
        <v>250</v>
      </c>
      <c r="K410" s="129">
        <v>0.03</v>
      </c>
      <c r="L410" s="103">
        <v>1</v>
      </c>
      <c r="M410" s="237">
        <v>2900</v>
      </c>
      <c r="N410" s="236">
        <v>8118</v>
      </c>
      <c r="O410" s="103">
        <v>87</v>
      </c>
      <c r="P410" s="234">
        <v>5900</v>
      </c>
      <c r="Q410" s="236">
        <v>9</v>
      </c>
      <c r="R410" s="236">
        <v>45</v>
      </c>
      <c r="S410" s="238">
        <v>87</v>
      </c>
      <c r="T410" s="238">
        <v>38.549999999999997</v>
      </c>
      <c r="U410" s="103">
        <v>3</v>
      </c>
      <c r="V410" s="234" t="s">
        <v>451</v>
      </c>
      <c r="W410" s="103">
        <v>90</v>
      </c>
      <c r="X410" s="234" t="s">
        <v>56</v>
      </c>
      <c r="Y410" s="234" t="s">
        <v>443</v>
      </c>
      <c r="Z410" s="280" t="s">
        <v>2389</v>
      </c>
      <c r="AA410" s="280" t="s">
        <v>791</v>
      </c>
      <c r="AB410" s="280" t="s">
        <v>2390</v>
      </c>
      <c r="AC410" s="280" t="s">
        <v>2391</v>
      </c>
      <c r="AD410" s="280" t="s">
        <v>2392</v>
      </c>
      <c r="AE410" s="280"/>
      <c r="AF410" s="280" t="s">
        <v>2393</v>
      </c>
      <c r="AG410" s="280"/>
      <c r="AH410" s="280" t="s">
        <v>2394</v>
      </c>
      <c r="AI410" s="280"/>
      <c r="AJ410" s="280"/>
      <c r="AK410" s="234">
        <v>15</v>
      </c>
      <c r="AL410" s="234" t="s">
        <v>272</v>
      </c>
      <c r="AM410" s="234">
        <v>0.1</v>
      </c>
      <c r="AN410" s="234">
        <v>0.23</v>
      </c>
      <c r="AO410" s="234">
        <v>0</v>
      </c>
      <c r="AP410" s="234">
        <v>0</v>
      </c>
      <c r="AQ410" s="234"/>
      <c r="AR410" s="234" t="s">
        <v>706</v>
      </c>
      <c r="AS410" s="234">
        <v>0</v>
      </c>
      <c r="AT410" s="234">
        <v>87.590070378558593</v>
      </c>
      <c r="AU410" s="234" t="s">
        <v>448</v>
      </c>
      <c r="AV410" s="234">
        <v>0.84232199326870305</v>
      </c>
      <c r="AW410" s="234">
        <v>25.431895152739902</v>
      </c>
      <c r="AX410" s="234">
        <v>86.714169674773004</v>
      </c>
      <c r="AY410" s="234" t="b">
        <v>1</v>
      </c>
      <c r="AZ410" s="234">
        <v>44558.563310185185</v>
      </c>
      <c r="BA410" s="234">
        <v>44403.57712962963</v>
      </c>
      <c r="BB410" s="234">
        <v>44427</v>
      </c>
    </row>
    <row r="411" spans="1:54" x14ac:dyDescent="0.25">
      <c r="A411" s="234" t="s">
        <v>2395</v>
      </c>
      <c r="B411" s="234" t="s">
        <v>482</v>
      </c>
      <c r="C411" s="235" t="s">
        <v>437</v>
      </c>
      <c r="D411" s="235" t="s">
        <v>2395</v>
      </c>
      <c r="E411" s="234" t="s">
        <v>2396</v>
      </c>
      <c r="F411" s="234" t="s">
        <v>2397</v>
      </c>
      <c r="G411" s="234" t="s">
        <v>836</v>
      </c>
      <c r="H411" s="234" t="s">
        <v>473</v>
      </c>
      <c r="I411" s="234" t="s">
        <v>574</v>
      </c>
      <c r="J411" s="236">
        <v>130</v>
      </c>
      <c r="K411" s="129">
        <v>0.03</v>
      </c>
      <c r="L411" s="103">
        <v>2</v>
      </c>
      <c r="M411" s="237">
        <v>850</v>
      </c>
      <c r="N411" s="236">
        <v>2025</v>
      </c>
      <c r="O411" s="103">
        <v>6800</v>
      </c>
      <c r="P411" s="234">
        <v>6800</v>
      </c>
      <c r="Q411" s="236">
        <v>13</v>
      </c>
      <c r="R411" s="236">
        <v>20</v>
      </c>
      <c r="S411" s="238">
        <v>50</v>
      </c>
      <c r="T411" s="238">
        <v>15</v>
      </c>
      <c r="U411" s="103">
        <v>1</v>
      </c>
      <c r="V411" s="234" t="s">
        <v>547</v>
      </c>
      <c r="W411" s="103">
        <v>40</v>
      </c>
      <c r="X411" s="234" t="s">
        <v>56</v>
      </c>
      <c r="Y411" s="234" t="s">
        <v>443</v>
      </c>
      <c r="Z411" s="280" t="s">
        <v>2398</v>
      </c>
      <c r="AA411" s="280"/>
      <c r="AB411" s="280"/>
      <c r="AC411" s="280"/>
      <c r="AD411" s="280"/>
      <c r="AE411" s="280" t="s">
        <v>2399</v>
      </c>
      <c r="AF411" s="280"/>
      <c r="AG411" s="280"/>
      <c r="AH411" s="280"/>
      <c r="AI411" s="280"/>
      <c r="AJ411" s="280" t="s">
        <v>2400</v>
      </c>
      <c r="AK411" s="234">
        <v>1</v>
      </c>
      <c r="AL411" s="234" t="s">
        <v>272</v>
      </c>
      <c r="AM411" s="234">
        <v>0.1</v>
      </c>
      <c r="AN411" s="234">
        <v>0</v>
      </c>
      <c r="AO411" s="234">
        <v>0</v>
      </c>
      <c r="AP411" s="234">
        <v>0</v>
      </c>
      <c r="AQ411" s="234">
        <v>0.10095416767530099</v>
      </c>
      <c r="AR411" s="234" t="s">
        <v>706</v>
      </c>
      <c r="AS411" s="234">
        <v>0</v>
      </c>
      <c r="AT411" s="234">
        <v>90.043120441749195</v>
      </c>
      <c r="AU411" s="234" t="s">
        <v>552</v>
      </c>
      <c r="AV411" s="234">
        <v>0.80271776982378096</v>
      </c>
      <c r="AW411" s="234">
        <v>15.8311172388144</v>
      </c>
      <c r="AX411" s="234">
        <v>90.043120441749195</v>
      </c>
      <c r="AY411" s="234" t="b">
        <v>0</v>
      </c>
      <c r="AZ411" s="234">
        <v>44558.563333333332</v>
      </c>
      <c r="BA411" s="234">
        <v>44404.415462962963</v>
      </c>
      <c r="BB411" s="234">
        <v>44407</v>
      </c>
    </row>
    <row r="412" spans="1:54" x14ac:dyDescent="0.25">
      <c r="A412" s="234" t="s">
        <v>2401</v>
      </c>
      <c r="B412" s="234" t="s">
        <v>482</v>
      </c>
      <c r="C412" s="235" t="s">
        <v>437</v>
      </c>
      <c r="D412" s="235" t="s">
        <v>2401</v>
      </c>
      <c r="E412" s="234" t="s">
        <v>2396</v>
      </c>
      <c r="F412" s="234" t="s">
        <v>2402</v>
      </c>
      <c r="G412" s="234" t="s">
        <v>836</v>
      </c>
      <c r="H412" s="234" t="s">
        <v>473</v>
      </c>
      <c r="I412" s="234" t="s">
        <v>574</v>
      </c>
      <c r="J412" s="236">
        <v>124</v>
      </c>
      <c r="K412" s="129">
        <v>0.03</v>
      </c>
      <c r="L412" s="103">
        <v>3</v>
      </c>
      <c r="M412" s="237">
        <v>1000</v>
      </c>
      <c r="N412" s="236">
        <v>1661</v>
      </c>
      <c r="O412" s="103">
        <v>6800</v>
      </c>
      <c r="P412" s="234">
        <v>6800</v>
      </c>
      <c r="Q412" s="236">
        <v>10</v>
      </c>
      <c r="R412" s="236">
        <v>20</v>
      </c>
      <c r="S412" s="238">
        <v>50</v>
      </c>
      <c r="T412" s="238">
        <v>12.3</v>
      </c>
      <c r="U412" s="103">
        <v>1</v>
      </c>
      <c r="V412" s="234" t="s">
        <v>547</v>
      </c>
      <c r="W412" s="103">
        <v>40</v>
      </c>
      <c r="X412" s="234" t="s">
        <v>56</v>
      </c>
      <c r="Y412" s="234" t="s">
        <v>443</v>
      </c>
      <c r="Z412" s="280" t="s">
        <v>2403</v>
      </c>
      <c r="AA412" s="280"/>
      <c r="AB412" s="280"/>
      <c r="AC412" s="280"/>
      <c r="AD412" s="280"/>
      <c r="AE412" s="280" t="s">
        <v>2399</v>
      </c>
      <c r="AF412" s="280"/>
      <c r="AG412" s="280"/>
      <c r="AH412" s="280"/>
      <c r="AI412" s="280"/>
      <c r="AJ412" s="280" t="s">
        <v>2400</v>
      </c>
      <c r="AK412" s="234">
        <v>1</v>
      </c>
      <c r="AL412" s="234" t="s">
        <v>272</v>
      </c>
      <c r="AM412" s="234">
        <v>0.1</v>
      </c>
      <c r="AN412" s="234">
        <v>0</v>
      </c>
      <c r="AO412" s="234">
        <v>0</v>
      </c>
      <c r="AP412" s="234">
        <v>0</v>
      </c>
      <c r="AQ412" s="234">
        <v>0.100608557509078</v>
      </c>
      <c r="AR412" s="234" t="s">
        <v>706</v>
      </c>
      <c r="AS412" s="234">
        <v>0</v>
      </c>
      <c r="AT412" s="234">
        <v>90.702305512342903</v>
      </c>
      <c r="AU412" s="234" t="s">
        <v>552</v>
      </c>
      <c r="AV412" s="234">
        <v>0.79992693872921905</v>
      </c>
      <c r="AW412" s="234">
        <v>15.8346300392808</v>
      </c>
      <c r="AX412" s="234">
        <v>88.629109957775</v>
      </c>
      <c r="AY412" s="234" t="b">
        <v>0</v>
      </c>
      <c r="AZ412" s="234">
        <v>44558.563333333332</v>
      </c>
      <c r="BA412" s="234">
        <v>44404.417361111111</v>
      </c>
      <c r="BB412" s="234">
        <v>44407</v>
      </c>
    </row>
    <row r="413" spans="1:54" x14ac:dyDescent="0.25">
      <c r="A413" s="234" t="s">
        <v>2404</v>
      </c>
      <c r="B413" s="234" t="s">
        <v>482</v>
      </c>
      <c r="C413" s="235" t="s">
        <v>437</v>
      </c>
      <c r="D413" s="235" t="s">
        <v>2404</v>
      </c>
      <c r="E413" s="234" t="s">
        <v>2396</v>
      </c>
      <c r="F413" s="234" t="s">
        <v>2405</v>
      </c>
      <c r="G413" s="234" t="s">
        <v>836</v>
      </c>
      <c r="H413" s="234" t="s">
        <v>473</v>
      </c>
      <c r="I413" s="234" t="s">
        <v>574</v>
      </c>
      <c r="J413" s="236">
        <v>130</v>
      </c>
      <c r="K413" s="129">
        <v>0.03</v>
      </c>
      <c r="L413" s="103">
        <v>3</v>
      </c>
      <c r="M413" s="237">
        <v>1000</v>
      </c>
      <c r="N413" s="236">
        <v>1121</v>
      </c>
      <c r="O413" s="103">
        <v>6800</v>
      </c>
      <c r="P413" s="234">
        <v>6800</v>
      </c>
      <c r="Q413" s="236">
        <v>14</v>
      </c>
      <c r="R413" s="236">
        <v>20</v>
      </c>
      <c r="S413" s="238">
        <v>50</v>
      </c>
      <c r="T413" s="238">
        <v>8.3000000000000007</v>
      </c>
      <c r="U413" s="103">
        <v>1</v>
      </c>
      <c r="V413" s="234" t="s">
        <v>547</v>
      </c>
      <c r="W413" s="103">
        <v>40</v>
      </c>
      <c r="X413" s="234" t="s">
        <v>56</v>
      </c>
      <c r="Y413" s="234" t="s">
        <v>443</v>
      </c>
      <c r="Z413" s="280" t="s">
        <v>2406</v>
      </c>
      <c r="AA413" s="280"/>
      <c r="AB413" s="280"/>
      <c r="AC413" s="280"/>
      <c r="AD413" s="280"/>
      <c r="AE413" s="280" t="s">
        <v>2399</v>
      </c>
      <c r="AF413" s="280"/>
      <c r="AG413" s="280"/>
      <c r="AH413" s="280"/>
      <c r="AI413" s="280"/>
      <c r="AJ413" s="280" t="s">
        <v>2400</v>
      </c>
      <c r="AK413" s="234">
        <v>1</v>
      </c>
      <c r="AL413" s="234" t="s">
        <v>272</v>
      </c>
      <c r="AM413" s="234">
        <v>0.1</v>
      </c>
      <c r="AN413" s="234">
        <v>0</v>
      </c>
      <c r="AO413" s="234">
        <v>0</v>
      </c>
      <c r="AP413" s="234">
        <v>0</v>
      </c>
      <c r="AQ413" s="234">
        <v>0.103266754759645</v>
      </c>
      <c r="AR413" s="234" t="s">
        <v>706</v>
      </c>
      <c r="AS413" s="234">
        <v>0</v>
      </c>
      <c r="AT413" s="234">
        <v>92.798577108800302</v>
      </c>
      <c r="AU413" s="234" t="s">
        <v>552</v>
      </c>
      <c r="AV413" s="234">
        <v>0.79200744280430602</v>
      </c>
      <c r="AW413" s="234">
        <v>15.4401910964261</v>
      </c>
      <c r="AX413" s="234">
        <v>89.722967124622997</v>
      </c>
      <c r="AY413" s="234" t="b">
        <v>0</v>
      </c>
      <c r="AZ413" s="234">
        <v>44558.563344907408</v>
      </c>
      <c r="BA413" s="234">
        <v>44404.419386574074</v>
      </c>
      <c r="BB413" s="234">
        <v>44407</v>
      </c>
    </row>
    <row r="414" spans="1:54" x14ac:dyDescent="0.25">
      <c r="A414" s="234" t="s">
        <v>2407</v>
      </c>
      <c r="B414" s="234" t="s">
        <v>482</v>
      </c>
      <c r="C414" s="235" t="s">
        <v>437</v>
      </c>
      <c r="D414" s="235" t="s">
        <v>2407</v>
      </c>
      <c r="E414" s="234" t="s">
        <v>2396</v>
      </c>
      <c r="F414" s="234" t="s">
        <v>2408</v>
      </c>
      <c r="G414" s="234" t="s">
        <v>836</v>
      </c>
      <c r="H414" s="234" t="s">
        <v>473</v>
      </c>
      <c r="I414" s="234" t="s">
        <v>574</v>
      </c>
      <c r="J414" s="236">
        <v>120</v>
      </c>
      <c r="K414" s="129">
        <v>0.03</v>
      </c>
      <c r="L414" s="103">
        <v>3</v>
      </c>
      <c r="M414" s="237">
        <v>1000</v>
      </c>
      <c r="N414" s="236">
        <v>1391</v>
      </c>
      <c r="O414" s="103">
        <v>6800</v>
      </c>
      <c r="P414" s="234">
        <v>6800</v>
      </c>
      <c r="Q414" s="236">
        <v>13</v>
      </c>
      <c r="R414" s="236">
        <v>20</v>
      </c>
      <c r="S414" s="238">
        <v>50</v>
      </c>
      <c r="T414" s="238">
        <v>10.3</v>
      </c>
      <c r="U414" s="103">
        <v>3.1</v>
      </c>
      <c r="V414" s="234" t="s">
        <v>547</v>
      </c>
      <c r="W414" s="103">
        <v>40</v>
      </c>
      <c r="X414" s="234" t="s">
        <v>56</v>
      </c>
      <c r="Y414" s="234" t="s">
        <v>443</v>
      </c>
      <c r="Z414" s="280" t="s">
        <v>2409</v>
      </c>
      <c r="AA414" s="280"/>
      <c r="AB414" s="280"/>
      <c r="AC414" s="280"/>
      <c r="AD414" s="280"/>
      <c r="AE414" s="280" t="s">
        <v>2399</v>
      </c>
      <c r="AF414" s="280"/>
      <c r="AG414" s="280"/>
      <c r="AH414" s="280"/>
      <c r="AI414" s="280"/>
      <c r="AJ414" s="280" t="s">
        <v>2400</v>
      </c>
      <c r="AK414" s="234">
        <v>1</v>
      </c>
      <c r="AL414" s="234" t="s">
        <v>272</v>
      </c>
      <c r="AM414" s="234">
        <v>0.1</v>
      </c>
      <c r="AN414" s="234">
        <v>0</v>
      </c>
      <c r="AO414" s="234">
        <v>0</v>
      </c>
      <c r="AP414" s="234">
        <v>0</v>
      </c>
      <c r="AQ414" s="234">
        <v>0.10152014433741501</v>
      </c>
      <c r="AR414" s="234" t="s">
        <v>706</v>
      </c>
      <c r="AS414" s="234">
        <v>0</v>
      </c>
      <c r="AT414" s="234">
        <v>79.200529696595495</v>
      </c>
      <c r="AU414" s="234" t="s">
        <v>552</v>
      </c>
      <c r="AV414" s="234">
        <v>0.98386614467646205</v>
      </c>
      <c r="AW414" s="234">
        <v>14.6974090839869</v>
      </c>
      <c r="AX414" s="234">
        <v>74.222210687095199</v>
      </c>
      <c r="AY414" s="234" t="b">
        <v>0</v>
      </c>
      <c r="AZ414" s="234">
        <v>44558.563344907408</v>
      </c>
      <c r="BA414" s="234">
        <v>44404.420520833337</v>
      </c>
      <c r="BB414" s="234">
        <v>44407</v>
      </c>
    </row>
    <row r="415" spans="1:54" x14ac:dyDescent="0.25">
      <c r="A415" s="234" t="s">
        <v>2410</v>
      </c>
      <c r="B415" s="234" t="s">
        <v>482</v>
      </c>
      <c r="C415" s="235" t="s">
        <v>437</v>
      </c>
      <c r="D415" s="235" t="s">
        <v>2410</v>
      </c>
      <c r="E415" s="234" t="s">
        <v>2396</v>
      </c>
      <c r="F415" s="234" t="s">
        <v>2411</v>
      </c>
      <c r="G415" s="234" t="s">
        <v>836</v>
      </c>
      <c r="H415" s="234" t="s">
        <v>473</v>
      </c>
      <c r="I415" s="234" t="s">
        <v>574</v>
      </c>
      <c r="J415" s="236">
        <v>120</v>
      </c>
      <c r="K415" s="129">
        <v>0.03</v>
      </c>
      <c r="L415" s="103">
        <v>2</v>
      </c>
      <c r="M415" s="237">
        <v>850</v>
      </c>
      <c r="N415" s="236">
        <v>1823</v>
      </c>
      <c r="O415" s="103">
        <v>6800</v>
      </c>
      <c r="P415" s="234">
        <v>6800</v>
      </c>
      <c r="Q415" s="236">
        <v>16</v>
      </c>
      <c r="R415" s="236">
        <v>20</v>
      </c>
      <c r="S415" s="238">
        <v>45</v>
      </c>
      <c r="T415" s="238">
        <v>15</v>
      </c>
      <c r="U415" s="103">
        <v>3.1</v>
      </c>
      <c r="V415" s="234" t="s">
        <v>547</v>
      </c>
      <c r="W415" s="103">
        <v>40</v>
      </c>
      <c r="X415" s="234" t="s">
        <v>56</v>
      </c>
      <c r="Y415" s="234" t="s">
        <v>443</v>
      </c>
      <c r="Z415" s="280" t="s">
        <v>2412</v>
      </c>
      <c r="AA415" s="280"/>
      <c r="AB415" s="280"/>
      <c r="AC415" s="280"/>
      <c r="AD415" s="280"/>
      <c r="AE415" s="280" t="s">
        <v>2399</v>
      </c>
      <c r="AF415" s="280"/>
      <c r="AG415" s="280"/>
      <c r="AH415" s="280"/>
      <c r="AI415" s="280"/>
      <c r="AJ415" s="280" t="s">
        <v>2400</v>
      </c>
      <c r="AK415" s="234">
        <v>1</v>
      </c>
      <c r="AL415" s="234" t="s">
        <v>272</v>
      </c>
      <c r="AM415" s="234">
        <v>0.1</v>
      </c>
      <c r="AN415" s="234">
        <v>0</v>
      </c>
      <c r="AO415" s="234">
        <v>0</v>
      </c>
      <c r="AP415" s="234">
        <v>0</v>
      </c>
      <c r="AQ415" s="234">
        <v>0.10092647865509299</v>
      </c>
      <c r="AR415" s="234" t="s">
        <v>706</v>
      </c>
      <c r="AS415" s="234">
        <v>0</v>
      </c>
      <c r="AT415" s="234">
        <v>78.809345676074201</v>
      </c>
      <c r="AU415" s="234" t="s">
        <v>552</v>
      </c>
      <c r="AV415" s="234">
        <v>0.96942715399965695</v>
      </c>
      <c r="AW415" s="234">
        <v>15.0755749157791</v>
      </c>
      <c r="AX415" s="234">
        <v>72.954937140137204</v>
      </c>
      <c r="AY415" s="234" t="b">
        <v>0</v>
      </c>
      <c r="AZ415" s="234">
        <v>44558.563344907408</v>
      </c>
      <c r="BA415" s="234">
        <v>44404.429050925923</v>
      </c>
      <c r="BB415" s="234">
        <v>44407</v>
      </c>
    </row>
    <row r="416" spans="1:54" x14ac:dyDescent="0.25">
      <c r="A416" s="234" t="s">
        <v>2413</v>
      </c>
      <c r="B416" s="234" t="s">
        <v>482</v>
      </c>
      <c r="C416" s="235" t="s">
        <v>437</v>
      </c>
      <c r="D416" s="235" t="s">
        <v>2413</v>
      </c>
      <c r="E416" s="234" t="s">
        <v>2396</v>
      </c>
      <c r="F416" s="234" t="s">
        <v>2414</v>
      </c>
      <c r="G416" s="234" t="s">
        <v>836</v>
      </c>
      <c r="H416" s="234" t="s">
        <v>473</v>
      </c>
      <c r="I416" s="234" t="s">
        <v>574</v>
      </c>
      <c r="J416" s="236">
        <v>114</v>
      </c>
      <c r="K416" s="129">
        <v>0.03</v>
      </c>
      <c r="L416" s="103">
        <v>3</v>
      </c>
      <c r="M416" s="237">
        <v>1000</v>
      </c>
      <c r="N416" s="236">
        <v>1493</v>
      </c>
      <c r="O416" s="103">
        <v>6800</v>
      </c>
      <c r="P416" s="234">
        <v>6800</v>
      </c>
      <c r="Q416" s="236">
        <v>12</v>
      </c>
      <c r="R416" s="236">
        <v>20</v>
      </c>
      <c r="S416" s="238">
        <v>45</v>
      </c>
      <c r="T416" s="238">
        <v>12.3</v>
      </c>
      <c r="U416" s="103">
        <v>3.4</v>
      </c>
      <c r="V416" s="234" t="s">
        <v>547</v>
      </c>
      <c r="W416" s="103">
        <v>60</v>
      </c>
      <c r="X416" s="234" t="s">
        <v>56</v>
      </c>
      <c r="Y416" s="234" t="s">
        <v>443</v>
      </c>
      <c r="Z416" s="280" t="s">
        <v>2415</v>
      </c>
      <c r="AA416" s="280"/>
      <c r="AB416" s="280"/>
      <c r="AC416" s="280"/>
      <c r="AD416" s="280"/>
      <c r="AE416" s="280" t="s">
        <v>2399</v>
      </c>
      <c r="AF416" s="280"/>
      <c r="AG416" s="280"/>
      <c r="AH416" s="280"/>
      <c r="AI416" s="280"/>
      <c r="AJ416" s="280" t="s">
        <v>2400</v>
      </c>
      <c r="AK416" s="234">
        <v>1</v>
      </c>
      <c r="AL416" s="234" t="s">
        <v>272</v>
      </c>
      <c r="AM416" s="234">
        <v>0.1</v>
      </c>
      <c r="AN416" s="234">
        <v>0</v>
      </c>
      <c r="AO416" s="234">
        <v>0</v>
      </c>
      <c r="AP416" s="234">
        <v>0</v>
      </c>
      <c r="AQ416" s="234">
        <v>0.102527481186714</v>
      </c>
      <c r="AR416" s="234" t="s">
        <v>706</v>
      </c>
      <c r="AS416" s="234">
        <v>0</v>
      </c>
      <c r="AT416" s="234">
        <v>77.971716938994206</v>
      </c>
      <c r="AU416" s="234" t="s">
        <v>552</v>
      </c>
      <c r="AV416" s="234">
        <v>0.99465361203393299</v>
      </c>
      <c r="AW416" s="234">
        <v>14.5829016944597</v>
      </c>
      <c r="AX416" s="234">
        <v>69.706714943460796</v>
      </c>
      <c r="AY416" s="234" t="b">
        <v>0</v>
      </c>
      <c r="AZ416" s="234">
        <v>44558.563344907408</v>
      </c>
      <c r="BA416" s="234">
        <v>44404.429895833331</v>
      </c>
      <c r="BB416" s="234">
        <v>44407</v>
      </c>
    </row>
    <row r="417" spans="1:54" x14ac:dyDescent="0.25">
      <c r="A417" s="234" t="s">
        <v>2416</v>
      </c>
      <c r="B417" s="234" t="s">
        <v>482</v>
      </c>
      <c r="C417" s="235" t="s">
        <v>437</v>
      </c>
      <c r="D417" s="235" t="s">
        <v>2416</v>
      </c>
      <c r="E417" s="234" t="s">
        <v>2396</v>
      </c>
      <c r="F417" s="234" t="s">
        <v>2417</v>
      </c>
      <c r="G417" s="234" t="s">
        <v>836</v>
      </c>
      <c r="H417" s="234" t="s">
        <v>473</v>
      </c>
      <c r="I417" s="234" t="s">
        <v>574</v>
      </c>
      <c r="J417" s="236">
        <v>106</v>
      </c>
      <c r="K417" s="129">
        <v>0.03</v>
      </c>
      <c r="L417" s="103">
        <v>4</v>
      </c>
      <c r="M417" s="237">
        <v>1000</v>
      </c>
      <c r="N417" s="236">
        <v>1007</v>
      </c>
      <c r="O417" s="103">
        <v>6800</v>
      </c>
      <c r="P417" s="234">
        <v>6800</v>
      </c>
      <c r="Q417" s="236">
        <v>14</v>
      </c>
      <c r="R417" s="236">
        <v>20</v>
      </c>
      <c r="S417" s="238">
        <v>45</v>
      </c>
      <c r="T417" s="238">
        <v>8.3000000000000007</v>
      </c>
      <c r="U417" s="103">
        <v>2.9</v>
      </c>
      <c r="V417" s="234" t="s">
        <v>547</v>
      </c>
      <c r="W417" s="103">
        <v>40</v>
      </c>
      <c r="X417" s="234" t="s">
        <v>56</v>
      </c>
      <c r="Y417" s="234" t="s">
        <v>443</v>
      </c>
      <c r="Z417" s="280" t="s">
        <v>2418</v>
      </c>
      <c r="AA417" s="280"/>
      <c r="AB417" s="280"/>
      <c r="AC417" s="280"/>
      <c r="AD417" s="280"/>
      <c r="AE417" s="280" t="s">
        <v>2399</v>
      </c>
      <c r="AF417" s="280"/>
      <c r="AG417" s="280"/>
      <c r="AH417" s="280"/>
      <c r="AI417" s="280"/>
      <c r="AJ417" s="280" t="s">
        <v>2400</v>
      </c>
      <c r="AK417" s="234">
        <v>1</v>
      </c>
      <c r="AL417" s="234" t="s">
        <v>272</v>
      </c>
      <c r="AM417" s="234">
        <v>0.1</v>
      </c>
      <c r="AN417" s="234">
        <v>0</v>
      </c>
      <c r="AO417" s="234">
        <v>0</v>
      </c>
      <c r="AP417" s="234">
        <v>0</v>
      </c>
      <c r="AQ417" s="234">
        <v>0.10133964211305201</v>
      </c>
      <c r="AR417" s="234" t="s">
        <v>706</v>
      </c>
      <c r="AS417" s="234">
        <v>0</v>
      </c>
      <c r="AT417" s="234">
        <v>80.061044856773094</v>
      </c>
      <c r="AU417" s="234" t="s">
        <v>552</v>
      </c>
      <c r="AV417" s="234">
        <v>0.95292115406363398</v>
      </c>
      <c r="AW417" s="234">
        <v>15.1828289810942</v>
      </c>
      <c r="AX417" s="234">
        <v>71.643197854689504</v>
      </c>
      <c r="AY417" s="234" t="b">
        <v>0</v>
      </c>
      <c r="AZ417" s="234">
        <v>44558.563356481478</v>
      </c>
      <c r="BA417" s="234">
        <v>44404.430428240739</v>
      </c>
      <c r="BB417" s="234">
        <v>44407</v>
      </c>
    </row>
    <row r="418" spans="1:54" x14ac:dyDescent="0.25">
      <c r="A418" s="234" t="s">
        <v>2419</v>
      </c>
      <c r="B418" s="234" t="s">
        <v>482</v>
      </c>
      <c r="C418" s="235" t="s">
        <v>437</v>
      </c>
      <c r="D418" s="235" t="s">
        <v>2419</v>
      </c>
      <c r="E418" s="234" t="s">
        <v>2396</v>
      </c>
      <c r="F418" s="234" t="s">
        <v>2420</v>
      </c>
      <c r="G418" s="234" t="s">
        <v>836</v>
      </c>
      <c r="H418" s="234" t="s">
        <v>473</v>
      </c>
      <c r="I418" s="234" t="s">
        <v>574</v>
      </c>
      <c r="J418" s="236">
        <v>150</v>
      </c>
      <c r="K418" s="129">
        <v>0.03</v>
      </c>
      <c r="L418" s="103">
        <v>2</v>
      </c>
      <c r="M418" s="237">
        <v>850</v>
      </c>
      <c r="N418" s="236">
        <v>1501</v>
      </c>
      <c r="O418" s="103">
        <v>6800</v>
      </c>
      <c r="P418" s="234">
        <v>6800</v>
      </c>
      <c r="Q418" s="236">
        <v>17</v>
      </c>
      <c r="R418" s="236">
        <v>20</v>
      </c>
      <c r="S418" s="238">
        <v>67</v>
      </c>
      <c r="T418" s="238">
        <v>8.3000000000000007</v>
      </c>
      <c r="U418" s="103">
        <v>4.0999999999999996</v>
      </c>
      <c r="V418" s="234" t="s">
        <v>547</v>
      </c>
      <c r="W418" s="103">
        <v>40</v>
      </c>
      <c r="X418" s="234" t="s">
        <v>56</v>
      </c>
      <c r="Y418" s="234" t="s">
        <v>443</v>
      </c>
      <c r="Z418" s="280" t="s">
        <v>2421</v>
      </c>
      <c r="AA418" s="280"/>
      <c r="AB418" s="280"/>
      <c r="AC418" s="280"/>
      <c r="AD418" s="280"/>
      <c r="AE418" s="280" t="s">
        <v>2399</v>
      </c>
      <c r="AF418" s="280"/>
      <c r="AG418" s="280"/>
      <c r="AH418" s="280"/>
      <c r="AI418" s="280"/>
      <c r="AJ418" s="280" t="s">
        <v>2400</v>
      </c>
      <c r="AK418" s="234">
        <v>1</v>
      </c>
      <c r="AL418" s="234" t="s">
        <v>272</v>
      </c>
      <c r="AM418" s="234">
        <v>0.1</v>
      </c>
      <c r="AN418" s="234">
        <v>0</v>
      </c>
      <c r="AO418" s="234">
        <v>0</v>
      </c>
      <c r="AP418" s="234">
        <v>0</v>
      </c>
      <c r="AQ418" s="234">
        <v>0.102062810467292</v>
      </c>
      <c r="AR418" s="234" t="s">
        <v>706</v>
      </c>
      <c r="AS418" s="234">
        <v>0</v>
      </c>
      <c r="AT418" s="234">
        <v>81.017603637889806</v>
      </c>
      <c r="AU418" s="234" t="s">
        <v>552</v>
      </c>
      <c r="AV418" s="234">
        <v>0.96411868764522402</v>
      </c>
      <c r="AW418" s="234">
        <v>14.448884407994999</v>
      </c>
      <c r="AX418" s="234">
        <v>80.091688167742504</v>
      </c>
      <c r="AY418" s="234" t="b">
        <v>0</v>
      </c>
      <c r="AZ418" s="234">
        <v>44558.563356481478</v>
      </c>
      <c r="BA418" s="234">
        <v>44404.431851851848</v>
      </c>
      <c r="BB418" s="234">
        <v>44407</v>
      </c>
    </row>
    <row r="419" spans="1:54" x14ac:dyDescent="0.25">
      <c r="A419" s="234" t="s">
        <v>2422</v>
      </c>
      <c r="B419" s="234" t="s">
        <v>482</v>
      </c>
      <c r="C419" s="235" t="s">
        <v>437</v>
      </c>
      <c r="D419" s="235" t="s">
        <v>2422</v>
      </c>
      <c r="E419" s="234" t="s">
        <v>2396</v>
      </c>
      <c r="F419" s="234" t="s">
        <v>2423</v>
      </c>
      <c r="G419" s="234" t="s">
        <v>836</v>
      </c>
      <c r="H419" s="234" t="s">
        <v>473</v>
      </c>
      <c r="I419" s="234" t="s">
        <v>574</v>
      </c>
      <c r="J419" s="236">
        <v>104</v>
      </c>
      <c r="K419" s="129">
        <v>0.03</v>
      </c>
      <c r="L419" s="103">
        <v>3</v>
      </c>
      <c r="M419" s="237">
        <v>850</v>
      </c>
      <c r="N419" s="236">
        <v>1499</v>
      </c>
      <c r="O419" s="103">
        <v>6800</v>
      </c>
      <c r="P419" s="234">
        <v>6800</v>
      </c>
      <c r="Q419" s="236">
        <v>12</v>
      </c>
      <c r="R419" s="236">
        <v>20</v>
      </c>
      <c r="S419" s="238">
        <v>37</v>
      </c>
      <c r="T419" s="238">
        <v>15</v>
      </c>
      <c r="U419" s="103">
        <v>3</v>
      </c>
      <c r="V419" s="234" t="s">
        <v>547</v>
      </c>
      <c r="W419" s="103">
        <v>40</v>
      </c>
      <c r="X419" s="234" t="s">
        <v>56</v>
      </c>
      <c r="Y419" s="234" t="s">
        <v>443</v>
      </c>
      <c r="Z419" s="280" t="s">
        <v>2424</v>
      </c>
      <c r="AA419" s="280"/>
      <c r="AB419" s="280"/>
      <c r="AC419" s="280"/>
      <c r="AD419" s="280"/>
      <c r="AE419" s="280" t="s">
        <v>2399</v>
      </c>
      <c r="AF419" s="280"/>
      <c r="AG419" s="280"/>
      <c r="AH419" s="280"/>
      <c r="AI419" s="280"/>
      <c r="AJ419" s="280" t="s">
        <v>2400</v>
      </c>
      <c r="AK419" s="234">
        <v>1</v>
      </c>
      <c r="AL419" s="234" t="s">
        <v>272</v>
      </c>
      <c r="AM419" s="234">
        <v>0.1</v>
      </c>
      <c r="AN419" s="234">
        <v>0</v>
      </c>
      <c r="AO419" s="234">
        <v>0</v>
      </c>
      <c r="AP419" s="234">
        <v>0</v>
      </c>
      <c r="AQ419" s="234">
        <v>0.102117097672958</v>
      </c>
      <c r="AR419" s="234" t="s">
        <v>706</v>
      </c>
      <c r="AS419" s="234">
        <v>0</v>
      </c>
      <c r="AT419" s="234">
        <v>79.802564533576103</v>
      </c>
      <c r="AU419" s="234" t="s">
        <v>552</v>
      </c>
      <c r="AV419" s="234">
        <v>0.96140001039766998</v>
      </c>
      <c r="AW419" s="234">
        <v>14.9245947320656</v>
      </c>
      <c r="AX419" s="234">
        <v>69.986849095946198</v>
      </c>
      <c r="AY419" s="234" t="b">
        <v>0</v>
      </c>
      <c r="AZ419" s="234">
        <v>44558.563356481478</v>
      </c>
      <c r="BA419" s="234">
        <v>44404.432928240742</v>
      </c>
      <c r="BB419" s="234">
        <v>44407</v>
      </c>
    </row>
    <row r="420" spans="1:54" x14ac:dyDescent="0.25">
      <c r="A420" s="234" t="s">
        <v>2425</v>
      </c>
      <c r="B420" s="234" t="s">
        <v>482</v>
      </c>
      <c r="C420" s="235" t="s">
        <v>437</v>
      </c>
      <c r="D420" s="235" t="s">
        <v>2425</v>
      </c>
      <c r="E420" s="234" t="s">
        <v>2396</v>
      </c>
      <c r="F420" s="234" t="s">
        <v>2426</v>
      </c>
      <c r="G420" s="234" t="s">
        <v>836</v>
      </c>
      <c r="H420" s="234" t="s">
        <v>473</v>
      </c>
      <c r="I420" s="234" t="s">
        <v>574</v>
      </c>
      <c r="J420" s="236">
        <v>100</v>
      </c>
      <c r="K420" s="129">
        <v>0.03</v>
      </c>
      <c r="L420" s="103">
        <v>3</v>
      </c>
      <c r="M420" s="237">
        <v>850</v>
      </c>
      <c r="N420" s="236">
        <v>1418</v>
      </c>
      <c r="O420" s="103">
        <v>6800</v>
      </c>
      <c r="P420" s="234">
        <v>6800</v>
      </c>
      <c r="Q420" s="236">
        <v>13</v>
      </c>
      <c r="R420" s="236">
        <v>20</v>
      </c>
      <c r="S420" s="238">
        <v>35</v>
      </c>
      <c r="T420" s="238">
        <v>15</v>
      </c>
      <c r="U420" s="103">
        <v>3.3</v>
      </c>
      <c r="V420" s="234" t="s">
        <v>547</v>
      </c>
      <c r="W420" s="103">
        <v>40</v>
      </c>
      <c r="X420" s="234" t="s">
        <v>56</v>
      </c>
      <c r="Y420" s="234" t="s">
        <v>443</v>
      </c>
      <c r="Z420" s="280" t="s">
        <v>2427</v>
      </c>
      <c r="AA420" s="280"/>
      <c r="AB420" s="280"/>
      <c r="AC420" s="280"/>
      <c r="AD420" s="280"/>
      <c r="AE420" s="280" t="s">
        <v>2399</v>
      </c>
      <c r="AF420" s="280"/>
      <c r="AG420" s="280"/>
      <c r="AH420" s="280"/>
      <c r="AI420" s="280"/>
      <c r="AJ420" s="280" t="s">
        <v>2400</v>
      </c>
      <c r="AK420" s="234">
        <v>1</v>
      </c>
      <c r="AL420" s="234" t="s">
        <v>272</v>
      </c>
      <c r="AM420" s="234">
        <v>0.1</v>
      </c>
      <c r="AN420" s="234">
        <v>0</v>
      </c>
      <c r="AO420" s="234">
        <v>0</v>
      </c>
      <c r="AP420" s="234">
        <v>0</v>
      </c>
      <c r="AQ420" s="234">
        <v>9.9658517946496106E-2</v>
      </c>
      <c r="AR420" s="234" t="s">
        <v>706</v>
      </c>
      <c r="AS420" s="234">
        <v>0</v>
      </c>
      <c r="AT420" s="234">
        <v>78.256546143490297</v>
      </c>
      <c r="AU420" s="234" t="s">
        <v>552</v>
      </c>
      <c r="AV420" s="234">
        <v>0.98686612063280499</v>
      </c>
      <c r="AW420" s="234">
        <v>14.8303501012326</v>
      </c>
      <c r="AX420" s="234">
        <v>75.662900614163206</v>
      </c>
      <c r="AY420" s="234" t="b">
        <v>0</v>
      </c>
      <c r="AZ420" s="234">
        <v>44558.563368055555</v>
      </c>
      <c r="BA420" s="234">
        <v>44404.433749999997</v>
      </c>
      <c r="BB420" s="234">
        <v>44407</v>
      </c>
    </row>
    <row r="421" spans="1:54" x14ac:dyDescent="0.25">
      <c r="A421" s="234" t="s">
        <v>2428</v>
      </c>
      <c r="B421" s="234" t="s">
        <v>482</v>
      </c>
      <c r="C421" s="235" t="s">
        <v>437</v>
      </c>
      <c r="D421" s="235" t="s">
        <v>2428</v>
      </c>
      <c r="E421" s="234" t="s">
        <v>2396</v>
      </c>
      <c r="F421" s="234" t="s">
        <v>2429</v>
      </c>
      <c r="G421" s="234" t="s">
        <v>836</v>
      </c>
      <c r="H421" s="234" t="s">
        <v>473</v>
      </c>
      <c r="I421" s="234" t="s">
        <v>574</v>
      </c>
      <c r="J421" s="236">
        <v>88</v>
      </c>
      <c r="K421" s="129">
        <v>0.03</v>
      </c>
      <c r="L421" s="103">
        <v>4</v>
      </c>
      <c r="M421" s="237">
        <v>900</v>
      </c>
      <c r="N421" s="236">
        <v>1064</v>
      </c>
      <c r="O421" s="103">
        <v>6800</v>
      </c>
      <c r="P421" s="234">
        <v>6800</v>
      </c>
      <c r="Q421" s="236">
        <v>12</v>
      </c>
      <c r="R421" s="236">
        <v>20</v>
      </c>
      <c r="S421" s="238">
        <v>32</v>
      </c>
      <c r="T421" s="238">
        <v>12.3</v>
      </c>
      <c r="U421" s="103">
        <v>3.1</v>
      </c>
      <c r="V421" s="234" t="s">
        <v>547</v>
      </c>
      <c r="W421" s="103">
        <v>40</v>
      </c>
      <c r="X421" s="234" t="s">
        <v>56</v>
      </c>
      <c r="Y421" s="234" t="s">
        <v>443</v>
      </c>
      <c r="Z421" s="280" t="s">
        <v>2430</v>
      </c>
      <c r="AA421" s="280"/>
      <c r="AB421" s="280"/>
      <c r="AC421" s="280"/>
      <c r="AD421" s="280"/>
      <c r="AE421" s="280" t="s">
        <v>2399</v>
      </c>
      <c r="AF421" s="280"/>
      <c r="AG421" s="280"/>
      <c r="AH421" s="280"/>
      <c r="AI421" s="280"/>
      <c r="AJ421" s="280" t="s">
        <v>2400</v>
      </c>
      <c r="AK421" s="234">
        <v>1</v>
      </c>
      <c r="AL421" s="234" t="s">
        <v>272</v>
      </c>
      <c r="AM421" s="234">
        <v>0.1</v>
      </c>
      <c r="AN421" s="234">
        <v>0</v>
      </c>
      <c r="AO421" s="234">
        <v>0</v>
      </c>
      <c r="AP421" s="234">
        <v>0</v>
      </c>
      <c r="AQ421" s="234">
        <v>0.101600044042385</v>
      </c>
      <c r="AR421" s="234" t="s">
        <v>706</v>
      </c>
      <c r="AS421" s="234">
        <v>0</v>
      </c>
      <c r="AT421" s="234">
        <v>79.229861309013899</v>
      </c>
      <c r="AU421" s="234" t="s">
        <v>552</v>
      </c>
      <c r="AV421" s="234">
        <v>1.00707672475064</v>
      </c>
      <c r="AW421" s="234">
        <v>14.0575692570409</v>
      </c>
      <c r="AX421" s="234">
        <v>75.698473204954993</v>
      </c>
      <c r="AY421" s="234" t="b">
        <v>0</v>
      </c>
      <c r="AZ421" s="234">
        <v>44558.563368055555</v>
      </c>
      <c r="BA421" s="234">
        <v>44404.438078703701</v>
      </c>
      <c r="BB421" s="234">
        <v>44407</v>
      </c>
    </row>
    <row r="422" spans="1:54" x14ac:dyDescent="0.25">
      <c r="A422" s="234" t="s">
        <v>2431</v>
      </c>
      <c r="B422" s="234" t="s">
        <v>482</v>
      </c>
      <c r="C422" s="235" t="s">
        <v>437</v>
      </c>
      <c r="D422" s="235" t="s">
        <v>2431</v>
      </c>
      <c r="E422" s="234" t="s">
        <v>2396</v>
      </c>
      <c r="F422" s="234" t="s">
        <v>2432</v>
      </c>
      <c r="G422" s="234" t="s">
        <v>836</v>
      </c>
      <c r="H422" s="234" t="s">
        <v>473</v>
      </c>
      <c r="I422" s="234" t="s">
        <v>574</v>
      </c>
      <c r="J422" s="236">
        <v>80</v>
      </c>
      <c r="K422" s="129">
        <v>0.03</v>
      </c>
      <c r="L422" s="103">
        <v>4</v>
      </c>
      <c r="M422" s="237">
        <v>900</v>
      </c>
      <c r="N422" s="236">
        <v>718</v>
      </c>
      <c r="O422" s="103">
        <v>6800</v>
      </c>
      <c r="P422" s="234">
        <v>6800</v>
      </c>
      <c r="Q422" s="236">
        <v>17</v>
      </c>
      <c r="R422" s="236">
        <v>20</v>
      </c>
      <c r="S422" s="238">
        <v>32</v>
      </c>
      <c r="T422" s="238">
        <v>8.3000000000000007</v>
      </c>
      <c r="U422" s="103">
        <v>3.2</v>
      </c>
      <c r="V422" s="234" t="s">
        <v>547</v>
      </c>
      <c r="W422" s="103">
        <v>40</v>
      </c>
      <c r="X422" s="234" t="s">
        <v>56</v>
      </c>
      <c r="Y422" s="234" t="s">
        <v>443</v>
      </c>
      <c r="Z422" s="280" t="s">
        <v>2433</v>
      </c>
      <c r="AA422" s="280"/>
      <c r="AB422" s="280"/>
      <c r="AC422" s="280"/>
      <c r="AD422" s="280"/>
      <c r="AE422" s="280" t="s">
        <v>2399</v>
      </c>
      <c r="AF422" s="280"/>
      <c r="AG422" s="280"/>
      <c r="AH422" s="280"/>
      <c r="AI422" s="280"/>
      <c r="AJ422" s="280" t="s">
        <v>2400</v>
      </c>
      <c r="AK422" s="234">
        <v>1</v>
      </c>
      <c r="AL422" s="234" t="s">
        <v>272</v>
      </c>
      <c r="AM422" s="234">
        <v>0.1</v>
      </c>
      <c r="AN422" s="234">
        <v>0</v>
      </c>
      <c r="AO422" s="234">
        <v>0</v>
      </c>
      <c r="AP422" s="234">
        <v>0</v>
      </c>
      <c r="AQ422" s="234">
        <v>0.10233972258284101</v>
      </c>
      <c r="AR422" s="234" t="s">
        <v>706</v>
      </c>
      <c r="AS422" s="234">
        <v>0</v>
      </c>
      <c r="AT422" s="234">
        <v>83.911690231350505</v>
      </c>
      <c r="AU422" s="234" t="s">
        <v>552</v>
      </c>
      <c r="AV422" s="234">
        <v>0.936858375236022</v>
      </c>
      <c r="AW422" s="234">
        <v>14.2469103018772</v>
      </c>
      <c r="AX422" s="234">
        <v>76.623360565541802</v>
      </c>
      <c r="AY422" s="234" t="b">
        <v>0</v>
      </c>
      <c r="AZ422" s="234">
        <v>44558.563368055555</v>
      </c>
      <c r="BA422" s="234">
        <v>44404.439166666663</v>
      </c>
      <c r="BB422" s="234">
        <v>44407</v>
      </c>
    </row>
    <row r="423" spans="1:54" x14ac:dyDescent="0.25">
      <c r="A423" s="234" t="s">
        <v>2434</v>
      </c>
      <c r="B423" s="234" t="s">
        <v>482</v>
      </c>
      <c r="C423" s="235" t="s">
        <v>2434</v>
      </c>
      <c r="D423" s="235" t="s">
        <v>2434</v>
      </c>
      <c r="E423" s="234" t="s">
        <v>2435</v>
      </c>
      <c r="F423" s="234" t="s">
        <v>2436</v>
      </c>
      <c r="G423" s="234" t="s">
        <v>534</v>
      </c>
      <c r="H423" s="234" t="s">
        <v>2437</v>
      </c>
      <c r="I423" s="234" t="s">
        <v>574</v>
      </c>
      <c r="J423" s="236">
        <v>205</v>
      </c>
      <c r="K423" s="129">
        <v>0.03</v>
      </c>
      <c r="L423" s="103">
        <v>2</v>
      </c>
      <c r="M423" s="237">
        <v>2000</v>
      </c>
      <c r="N423" s="236">
        <v>5621</v>
      </c>
      <c r="O423" s="103">
        <v>6000</v>
      </c>
      <c r="P423" s="234">
        <v>6000</v>
      </c>
      <c r="Q423" s="236">
        <v>11</v>
      </c>
      <c r="R423" s="236">
        <v>30</v>
      </c>
      <c r="S423" s="238">
        <v>74.5</v>
      </c>
      <c r="T423" s="238">
        <v>28</v>
      </c>
      <c r="U423" s="103">
        <v>5</v>
      </c>
      <c r="V423" s="234" t="s">
        <v>451</v>
      </c>
      <c r="W423" s="103">
        <v>70</v>
      </c>
      <c r="X423" s="234" t="s">
        <v>56</v>
      </c>
      <c r="Y423" s="234" t="s">
        <v>443</v>
      </c>
      <c r="Z423" s="280"/>
      <c r="AA423" s="280"/>
      <c r="AB423" s="280" t="s">
        <v>2438</v>
      </c>
      <c r="AC423" s="280"/>
      <c r="AD423" s="280" t="s">
        <v>2439</v>
      </c>
      <c r="AE423" s="280"/>
      <c r="AF423" s="280" t="s">
        <v>2438</v>
      </c>
      <c r="AG423" s="280"/>
      <c r="AH423" s="280"/>
      <c r="AI423" s="280"/>
      <c r="AJ423" s="280"/>
      <c r="AK423" s="234">
        <v>15</v>
      </c>
      <c r="AL423" s="234" t="s">
        <v>272</v>
      </c>
      <c r="AM423" s="234">
        <v>0.1</v>
      </c>
      <c r="AN423" s="234"/>
      <c r="AO423" s="234">
        <v>0</v>
      </c>
      <c r="AP423" s="234">
        <v>0</v>
      </c>
      <c r="AQ423" s="234"/>
      <c r="AR423" s="234" t="s">
        <v>706</v>
      </c>
      <c r="AS423" s="234">
        <v>0</v>
      </c>
      <c r="AT423" s="234">
        <v>76.666743271636406</v>
      </c>
      <c r="AU423" s="234" t="s">
        <v>552</v>
      </c>
      <c r="AV423" s="234">
        <v>0.89366903697258304</v>
      </c>
      <c r="AW423" s="234">
        <v>35.087603613742097</v>
      </c>
      <c r="AX423" s="234">
        <v>73.271501783892504</v>
      </c>
      <c r="AY423" s="234" t="b">
        <v>1</v>
      </c>
      <c r="AZ423" s="234">
        <v>44587.434803240743</v>
      </c>
      <c r="BA423" s="234">
        <v>44405.370185185187</v>
      </c>
      <c r="BB423" s="234">
        <v>44587.434791666667</v>
      </c>
    </row>
    <row r="424" spans="1:54" x14ac:dyDescent="0.25">
      <c r="A424" s="234" t="s">
        <v>2440</v>
      </c>
      <c r="B424" s="234" t="s">
        <v>482</v>
      </c>
      <c r="C424" s="235" t="s">
        <v>2434</v>
      </c>
      <c r="D424" s="235" t="s">
        <v>2440</v>
      </c>
      <c r="E424" s="234" t="s">
        <v>2435</v>
      </c>
      <c r="F424" s="234" t="s">
        <v>2436</v>
      </c>
      <c r="G424" s="234" t="s">
        <v>534</v>
      </c>
      <c r="H424" s="234" t="s">
        <v>2437</v>
      </c>
      <c r="I424" s="234" t="s">
        <v>574</v>
      </c>
      <c r="J424" s="236">
        <v>205</v>
      </c>
      <c r="K424" s="129">
        <v>0.03</v>
      </c>
      <c r="L424" s="103">
        <v>2</v>
      </c>
      <c r="M424" s="237">
        <v>2000</v>
      </c>
      <c r="N424" s="236">
        <v>5621</v>
      </c>
      <c r="O424" s="103">
        <v>4350</v>
      </c>
      <c r="P424" s="234">
        <v>4350</v>
      </c>
      <c r="Q424" s="236">
        <v>11</v>
      </c>
      <c r="R424" s="236">
        <v>30</v>
      </c>
      <c r="S424" s="238">
        <v>74.5</v>
      </c>
      <c r="T424" s="238">
        <v>28</v>
      </c>
      <c r="U424" s="103">
        <v>5</v>
      </c>
      <c r="V424" s="234" t="s">
        <v>451</v>
      </c>
      <c r="W424" s="103">
        <v>70</v>
      </c>
      <c r="X424" s="234" t="s">
        <v>56</v>
      </c>
      <c r="Y424" s="234" t="s">
        <v>443</v>
      </c>
      <c r="Z424" s="280" t="s">
        <v>2441</v>
      </c>
      <c r="AA424" s="280"/>
      <c r="AB424" s="280"/>
      <c r="AC424" s="280"/>
      <c r="AD424" s="280" t="s">
        <v>2442</v>
      </c>
      <c r="AE424" s="280"/>
      <c r="AF424" s="280"/>
      <c r="AG424" s="280"/>
      <c r="AH424" s="280"/>
      <c r="AI424" s="280"/>
      <c r="AJ424" s="280"/>
      <c r="AK424" s="234">
        <v>15</v>
      </c>
      <c r="AL424" s="234" t="s">
        <v>272</v>
      </c>
      <c r="AM424" s="234">
        <v>0.1</v>
      </c>
      <c r="AN424" s="234"/>
      <c r="AO424" s="234">
        <v>0</v>
      </c>
      <c r="AP424" s="234">
        <v>0</v>
      </c>
      <c r="AQ424" s="234"/>
      <c r="AR424" s="234" t="s">
        <v>706</v>
      </c>
      <c r="AS424" s="234">
        <v>0</v>
      </c>
      <c r="AT424" s="234">
        <v>79.608835699690502</v>
      </c>
      <c r="AU424" s="234" t="s">
        <v>552</v>
      </c>
      <c r="AV424" s="234">
        <v>0.89807176391341303</v>
      </c>
      <c r="AW424" s="234">
        <v>37.042693311398502</v>
      </c>
      <c r="AX424" s="234">
        <v>70.829118391096102</v>
      </c>
      <c r="AY424" s="234" t="b">
        <v>1</v>
      </c>
      <c r="AZ424" s="234">
        <v>44588.595324074071</v>
      </c>
      <c r="BA424" s="234">
        <v>44587.37427083333</v>
      </c>
      <c r="BB424" s="234">
        <v>44588.595324074071</v>
      </c>
    </row>
    <row r="425" spans="1:54" x14ac:dyDescent="0.25">
      <c r="A425" s="234" t="s">
        <v>2443</v>
      </c>
      <c r="B425" s="234" t="s">
        <v>482</v>
      </c>
      <c r="C425" s="235" t="s">
        <v>437</v>
      </c>
      <c r="D425" s="235" t="s">
        <v>2443</v>
      </c>
      <c r="E425" s="234" t="s">
        <v>2444</v>
      </c>
      <c r="F425" s="234" t="s">
        <v>2445</v>
      </c>
      <c r="G425" s="234" t="s">
        <v>836</v>
      </c>
      <c r="H425" s="234" t="s">
        <v>473</v>
      </c>
      <c r="I425" s="234" t="s">
        <v>574</v>
      </c>
      <c r="J425" s="236">
        <v>191</v>
      </c>
      <c r="K425" s="129">
        <v>0.03</v>
      </c>
      <c r="L425" s="103">
        <v>2</v>
      </c>
      <c r="M425" s="237">
        <v>2571</v>
      </c>
      <c r="N425" s="236">
        <v>756</v>
      </c>
      <c r="O425" s="103">
        <v>6000</v>
      </c>
      <c r="P425" s="234">
        <v>6000</v>
      </c>
      <c r="Q425" s="236">
        <v>22</v>
      </c>
      <c r="R425" s="236">
        <v>30</v>
      </c>
      <c r="S425" s="238">
        <v>70</v>
      </c>
      <c r="T425" s="238">
        <v>25</v>
      </c>
      <c r="U425" s="103">
        <v>1.6</v>
      </c>
      <c r="V425" s="234" t="s">
        <v>547</v>
      </c>
      <c r="W425" s="103">
        <v>40</v>
      </c>
      <c r="X425" s="234" t="s">
        <v>56</v>
      </c>
      <c r="Y425" s="234" t="s">
        <v>443</v>
      </c>
      <c r="Z425" s="280"/>
      <c r="AA425" s="280"/>
      <c r="AB425" s="280" t="s">
        <v>2446</v>
      </c>
      <c r="AC425" s="280"/>
      <c r="AD425" s="280"/>
      <c r="AE425" s="280"/>
      <c r="AF425" s="280" t="s">
        <v>2447</v>
      </c>
      <c r="AG425" s="280"/>
      <c r="AH425" s="280"/>
      <c r="AI425" s="280"/>
      <c r="AJ425" s="280" t="s">
        <v>2448</v>
      </c>
      <c r="AK425" s="234">
        <v>1</v>
      </c>
      <c r="AL425" s="234" t="s">
        <v>272</v>
      </c>
      <c r="AM425" s="234">
        <v>0.1</v>
      </c>
      <c r="AN425" s="234">
        <v>0</v>
      </c>
      <c r="AO425" s="234">
        <v>0</v>
      </c>
      <c r="AP425" s="234">
        <v>0</v>
      </c>
      <c r="AQ425" s="234">
        <v>0.106873257914925</v>
      </c>
      <c r="AR425" s="234" t="s">
        <v>706</v>
      </c>
      <c r="AS425" s="234">
        <v>1</v>
      </c>
      <c r="AT425" s="234">
        <v>93.107104228872799</v>
      </c>
      <c r="AU425" s="234" t="s">
        <v>490</v>
      </c>
      <c r="AV425" s="234">
        <v>1.0113234907922199</v>
      </c>
      <c r="AW425" s="234">
        <v>11.7500259475832</v>
      </c>
      <c r="AX425" s="234">
        <v>83.051536972154494</v>
      </c>
      <c r="AY425" s="234" t="b">
        <v>0</v>
      </c>
      <c r="AZ425" s="234">
        <v>44558.563379629632</v>
      </c>
      <c r="BA425" s="234">
        <v>44405.582256944443</v>
      </c>
      <c r="BB425" s="234">
        <v>44413</v>
      </c>
    </row>
    <row r="426" spans="1:54" x14ac:dyDescent="0.25">
      <c r="A426" s="234" t="s">
        <v>2449</v>
      </c>
      <c r="B426" s="234" t="s">
        <v>436</v>
      </c>
      <c r="C426" s="235" t="s">
        <v>437</v>
      </c>
      <c r="D426" s="235" t="s">
        <v>2449</v>
      </c>
      <c r="E426" s="234" t="s">
        <v>2444</v>
      </c>
      <c r="F426" s="234" t="s">
        <v>2450</v>
      </c>
      <c r="G426" s="234" t="s">
        <v>836</v>
      </c>
      <c r="H426" s="234" t="s">
        <v>473</v>
      </c>
      <c r="I426" s="234" t="s">
        <v>678</v>
      </c>
      <c r="J426" s="236">
        <v>1</v>
      </c>
      <c r="K426" s="129">
        <v>0.01</v>
      </c>
      <c r="L426" s="103">
        <v>1</v>
      </c>
      <c r="M426" s="237">
        <v>1</v>
      </c>
      <c r="N426" s="236">
        <v>942</v>
      </c>
      <c r="O426" s="103">
        <v>5000</v>
      </c>
      <c r="P426" s="234">
        <v>5000</v>
      </c>
      <c r="Q426" s="236">
        <v>1</v>
      </c>
      <c r="R426" s="236">
        <v>1</v>
      </c>
      <c r="S426" s="238">
        <v>1</v>
      </c>
      <c r="T426" s="238">
        <v>1</v>
      </c>
      <c r="U426" s="103">
        <v>1</v>
      </c>
      <c r="V426" s="234" t="s">
        <v>547</v>
      </c>
      <c r="W426" s="103">
        <v>1</v>
      </c>
      <c r="X426" s="234" t="s">
        <v>56</v>
      </c>
      <c r="Y426" s="234" t="s">
        <v>443</v>
      </c>
      <c r="Z426" s="280"/>
      <c r="AA426" s="280"/>
      <c r="AB426" s="280"/>
      <c r="AC426" s="280"/>
      <c r="AD426" s="280"/>
      <c r="AE426" s="280"/>
      <c r="AF426" s="280" t="s">
        <v>2451</v>
      </c>
      <c r="AG426" s="280"/>
      <c r="AH426" s="280"/>
      <c r="AI426" s="280"/>
      <c r="AJ426" s="280"/>
      <c r="AK426" s="234">
        <v>1</v>
      </c>
      <c r="AL426" s="234" t="s">
        <v>272</v>
      </c>
      <c r="AM426" s="234">
        <v>0.1</v>
      </c>
      <c r="AN426" s="234">
        <v>0</v>
      </c>
      <c r="AO426" s="234">
        <v>0</v>
      </c>
      <c r="AP426" s="234">
        <v>0</v>
      </c>
      <c r="AQ426" s="234"/>
      <c r="AR426" s="234" t="s">
        <v>447</v>
      </c>
      <c r="AS426" s="234">
        <v>1</v>
      </c>
      <c r="AT426" s="234"/>
      <c r="AU426" s="234" t="s">
        <v>942</v>
      </c>
      <c r="AV426" s="234"/>
      <c r="AW426" s="234">
        <v>0</v>
      </c>
      <c r="AX426" s="234"/>
      <c r="AY426" s="234" t="b">
        <v>0</v>
      </c>
      <c r="AZ426" s="234">
        <v>44558.563391203701</v>
      </c>
      <c r="BA426" s="234">
        <v>44405.583356481482</v>
      </c>
      <c r="BB426" s="234">
        <v>44413</v>
      </c>
    </row>
    <row r="427" spans="1:54" x14ac:dyDescent="0.25">
      <c r="A427" s="234" t="s">
        <v>2452</v>
      </c>
      <c r="B427" s="234" t="s">
        <v>482</v>
      </c>
      <c r="C427" s="235" t="s">
        <v>2453</v>
      </c>
      <c r="D427" s="235" t="s">
        <v>2452</v>
      </c>
      <c r="E427" s="234" t="s">
        <v>2454</v>
      </c>
      <c r="F427" s="234" t="s">
        <v>2455</v>
      </c>
      <c r="G427" s="234" t="s">
        <v>836</v>
      </c>
      <c r="H427" s="234" t="s">
        <v>473</v>
      </c>
      <c r="I427" s="234" t="s">
        <v>574</v>
      </c>
      <c r="J427" s="236">
        <v>195</v>
      </c>
      <c r="K427" s="129">
        <v>0.03</v>
      </c>
      <c r="L427" s="103">
        <v>2</v>
      </c>
      <c r="M427" s="237">
        <v>2755</v>
      </c>
      <c r="N427" s="236">
        <v>1463</v>
      </c>
      <c r="O427" s="103">
        <v>6000</v>
      </c>
      <c r="P427" s="234">
        <v>6000</v>
      </c>
      <c r="Q427" s="236">
        <v>15</v>
      </c>
      <c r="R427" s="236">
        <v>30</v>
      </c>
      <c r="S427" s="238">
        <v>60</v>
      </c>
      <c r="T427" s="238">
        <v>42.1</v>
      </c>
      <c r="U427" s="103">
        <v>2</v>
      </c>
      <c r="V427" s="234" t="s">
        <v>442</v>
      </c>
      <c r="W427" s="103">
        <v>35</v>
      </c>
      <c r="X427" s="234" t="s">
        <v>56</v>
      </c>
      <c r="Y427" s="234" t="s">
        <v>443</v>
      </c>
      <c r="Z427" s="280"/>
      <c r="AA427" s="280"/>
      <c r="AB427" s="280"/>
      <c r="AC427" s="280"/>
      <c r="AD427" s="280"/>
      <c r="AE427" s="280" t="s">
        <v>2456</v>
      </c>
      <c r="AF427" s="280" t="s">
        <v>2457</v>
      </c>
      <c r="AG427" s="280"/>
      <c r="AH427" s="280"/>
      <c r="AI427" s="280"/>
      <c r="AJ427" s="280" t="s">
        <v>559</v>
      </c>
      <c r="AK427" s="234">
        <v>2</v>
      </c>
      <c r="AL427" s="234" t="s">
        <v>272</v>
      </c>
      <c r="AM427" s="234">
        <v>0.1</v>
      </c>
      <c r="AN427" s="234">
        <v>0</v>
      </c>
      <c r="AO427" s="234">
        <v>0</v>
      </c>
      <c r="AP427" s="234">
        <v>0</v>
      </c>
      <c r="AQ427" s="234">
        <v>0.102126883141921</v>
      </c>
      <c r="AR427" s="234" t="s">
        <v>706</v>
      </c>
      <c r="AS427" s="234">
        <v>3</v>
      </c>
      <c r="AT427" s="234">
        <v>88.795637544405096</v>
      </c>
      <c r="AU427" s="234" t="s">
        <v>1931</v>
      </c>
      <c r="AV427" s="234">
        <v>0.94772384040770596</v>
      </c>
      <c r="AW427" s="234">
        <v>14.228001488485701</v>
      </c>
      <c r="AX427" s="234">
        <v>80.360051977686595</v>
      </c>
      <c r="AY427" s="234" t="b">
        <v>0</v>
      </c>
      <c r="AZ427" s="234">
        <v>44558.563391203701</v>
      </c>
      <c r="BA427" s="234">
        <v>44406.438587962963</v>
      </c>
      <c r="BB427" s="234">
        <v>44411</v>
      </c>
    </row>
    <row r="428" spans="1:54" x14ac:dyDescent="0.25">
      <c r="A428" s="234" t="s">
        <v>2458</v>
      </c>
      <c r="B428" s="234" t="s">
        <v>482</v>
      </c>
      <c r="C428" s="235" t="s">
        <v>437</v>
      </c>
      <c r="D428" s="235" t="s">
        <v>2458</v>
      </c>
      <c r="E428" s="234" t="s">
        <v>2459</v>
      </c>
      <c r="F428" s="234" t="s">
        <v>2460</v>
      </c>
      <c r="G428" s="234" t="s">
        <v>544</v>
      </c>
      <c r="H428" s="234" t="s">
        <v>1361</v>
      </c>
      <c r="I428" s="234" t="s">
        <v>486</v>
      </c>
      <c r="J428" s="236">
        <v>314</v>
      </c>
      <c r="K428" s="129">
        <v>0.03</v>
      </c>
      <c r="L428" s="103">
        <v>1</v>
      </c>
      <c r="M428" s="237">
        <v>3315</v>
      </c>
      <c r="N428" s="236">
        <v>11399</v>
      </c>
      <c r="O428" s="103">
        <v>5000</v>
      </c>
      <c r="P428" s="234">
        <v>5000</v>
      </c>
      <c r="Q428" s="236">
        <v>7</v>
      </c>
      <c r="R428" s="236">
        <v>50</v>
      </c>
      <c r="S428" s="238">
        <v>100</v>
      </c>
      <c r="T428" s="238">
        <v>100</v>
      </c>
      <c r="U428" s="103">
        <v>2</v>
      </c>
      <c r="V428" s="234" t="s">
        <v>451</v>
      </c>
      <c r="W428" s="103">
        <v>60</v>
      </c>
      <c r="X428" s="234" t="s">
        <v>56</v>
      </c>
      <c r="Y428" s="234" t="s">
        <v>443</v>
      </c>
      <c r="Z428" s="280" t="s">
        <v>2461</v>
      </c>
      <c r="AA428" s="280"/>
      <c r="AB428" s="280"/>
      <c r="AC428" s="280"/>
      <c r="AD428" s="280" t="s">
        <v>2462</v>
      </c>
      <c r="AE428" s="280"/>
      <c r="AF428" s="280" t="s">
        <v>2463</v>
      </c>
      <c r="AG428" s="280"/>
      <c r="AH428" s="280"/>
      <c r="AI428" s="280"/>
      <c r="AJ428" s="280" t="s">
        <v>2464</v>
      </c>
      <c r="AK428" s="234">
        <v>1</v>
      </c>
      <c r="AL428" s="234" t="s">
        <v>272</v>
      </c>
      <c r="AM428" s="234">
        <v>0.1</v>
      </c>
      <c r="AN428" s="234">
        <v>0</v>
      </c>
      <c r="AO428" s="234">
        <v>0</v>
      </c>
      <c r="AP428" s="234">
        <v>0</v>
      </c>
      <c r="AQ428" s="234">
        <v>9.1948210111310102E-2</v>
      </c>
      <c r="AR428" s="234" t="s">
        <v>706</v>
      </c>
      <c r="AS428" s="234">
        <v>1</v>
      </c>
      <c r="AT428" s="234">
        <v>87.222376135048194</v>
      </c>
      <c r="AU428" s="234" t="s">
        <v>552</v>
      </c>
      <c r="AV428" s="234">
        <v>0.72980981918191401</v>
      </c>
      <c r="AW428" s="234">
        <v>26.217531043195098</v>
      </c>
      <c r="AX428" s="234">
        <v>82.549748842099206</v>
      </c>
      <c r="AY428" s="234" t="b">
        <v>0</v>
      </c>
      <c r="AZ428" s="234">
        <v>44558.563402777778</v>
      </c>
      <c r="BA428" s="234">
        <v>44406.617893518516</v>
      </c>
      <c r="BB428" s="234">
        <v>44414</v>
      </c>
    </row>
    <row r="429" spans="1:54" x14ac:dyDescent="0.25">
      <c r="A429" s="234" t="s">
        <v>2465</v>
      </c>
      <c r="B429" s="234" t="s">
        <v>482</v>
      </c>
      <c r="C429" s="235" t="s">
        <v>437</v>
      </c>
      <c r="D429" s="235" t="s">
        <v>2465</v>
      </c>
      <c r="E429" s="234" t="s">
        <v>2459</v>
      </c>
      <c r="F429" s="234" t="s">
        <v>2460</v>
      </c>
      <c r="G429" s="234" t="s">
        <v>544</v>
      </c>
      <c r="H429" s="234" t="s">
        <v>1361</v>
      </c>
      <c r="I429" s="234" t="s">
        <v>486</v>
      </c>
      <c r="J429" s="236">
        <v>377</v>
      </c>
      <c r="K429" s="129">
        <v>0.03</v>
      </c>
      <c r="L429" s="103">
        <v>1</v>
      </c>
      <c r="M429" s="237">
        <v>3410</v>
      </c>
      <c r="N429" s="236">
        <v>13360</v>
      </c>
      <c r="O429" s="103">
        <v>5000</v>
      </c>
      <c r="P429" s="234">
        <v>5000</v>
      </c>
      <c r="Q429" s="236">
        <v>6</v>
      </c>
      <c r="R429" s="236">
        <v>50</v>
      </c>
      <c r="S429" s="238">
        <v>120</v>
      </c>
      <c r="T429" s="238">
        <v>120</v>
      </c>
      <c r="U429" s="103">
        <v>2</v>
      </c>
      <c r="V429" s="234" t="s">
        <v>451</v>
      </c>
      <c r="W429" s="103">
        <v>60</v>
      </c>
      <c r="X429" s="234" t="s">
        <v>56</v>
      </c>
      <c r="Y429" s="234" t="s">
        <v>443</v>
      </c>
      <c r="Z429" s="280" t="s">
        <v>2466</v>
      </c>
      <c r="AA429" s="280" t="s">
        <v>2467</v>
      </c>
      <c r="AB429" s="280"/>
      <c r="AC429" s="280"/>
      <c r="AD429" s="280" t="s">
        <v>2468</v>
      </c>
      <c r="AE429" s="280"/>
      <c r="AF429" s="280" t="s">
        <v>2469</v>
      </c>
      <c r="AG429" s="280"/>
      <c r="AH429" s="280"/>
      <c r="AI429" s="280"/>
      <c r="AJ429" s="280" t="s">
        <v>2470</v>
      </c>
      <c r="AK429" s="234">
        <v>1</v>
      </c>
      <c r="AL429" s="234" t="s">
        <v>272</v>
      </c>
      <c r="AM429" s="234">
        <v>0.1</v>
      </c>
      <c r="AN429" s="234">
        <v>0</v>
      </c>
      <c r="AO429" s="234">
        <v>0</v>
      </c>
      <c r="AP429" s="234">
        <v>0</v>
      </c>
      <c r="AQ429" s="234">
        <v>9.4193755346449998E-2</v>
      </c>
      <c r="AR429" s="234" t="s">
        <v>706</v>
      </c>
      <c r="AS429" s="234">
        <v>1</v>
      </c>
      <c r="AT429" s="234">
        <v>84.305850280742206</v>
      </c>
      <c r="AU429" s="234" t="s">
        <v>552</v>
      </c>
      <c r="AV429" s="234">
        <v>0.78467450045317699</v>
      </c>
      <c r="AW429" s="234">
        <v>25.186536203412299</v>
      </c>
      <c r="AX429" s="234">
        <v>72.563249705924505</v>
      </c>
      <c r="AY429" s="234" t="b">
        <v>0</v>
      </c>
      <c r="AZ429" s="234">
        <v>44558.563402777778</v>
      </c>
      <c r="BA429" s="234">
        <v>44407.393888888888</v>
      </c>
      <c r="BB429" s="234">
        <v>44414</v>
      </c>
    </row>
    <row r="430" spans="1:54" x14ac:dyDescent="0.25">
      <c r="A430" s="234" t="s">
        <v>2471</v>
      </c>
      <c r="B430" s="234" t="s">
        <v>482</v>
      </c>
      <c r="C430" s="235" t="s">
        <v>437</v>
      </c>
      <c r="D430" s="235" t="s">
        <v>2471</v>
      </c>
      <c r="E430" s="234" t="s">
        <v>2459</v>
      </c>
      <c r="F430" s="234" t="s">
        <v>2460</v>
      </c>
      <c r="G430" s="234" t="s">
        <v>544</v>
      </c>
      <c r="H430" s="234" t="s">
        <v>1361</v>
      </c>
      <c r="I430" s="234" t="s">
        <v>486</v>
      </c>
      <c r="J430" s="236">
        <v>471</v>
      </c>
      <c r="K430" s="129">
        <v>0.03</v>
      </c>
      <c r="L430" s="103">
        <v>1</v>
      </c>
      <c r="M430" s="237">
        <v>4740</v>
      </c>
      <c r="N430" s="236">
        <v>17177</v>
      </c>
      <c r="O430" s="103">
        <v>5000</v>
      </c>
      <c r="P430" s="234">
        <v>5000</v>
      </c>
      <c r="Q430" s="236">
        <v>5</v>
      </c>
      <c r="R430" s="236">
        <v>50</v>
      </c>
      <c r="S430" s="238">
        <v>150</v>
      </c>
      <c r="T430" s="238">
        <v>150</v>
      </c>
      <c r="U430" s="103">
        <v>2.1</v>
      </c>
      <c r="V430" s="234" t="s">
        <v>451</v>
      </c>
      <c r="W430" s="103">
        <v>60</v>
      </c>
      <c r="X430" s="234" t="s">
        <v>56</v>
      </c>
      <c r="Y430" s="234" t="s">
        <v>443</v>
      </c>
      <c r="Z430" s="280" t="s">
        <v>2472</v>
      </c>
      <c r="AA430" s="280" t="s">
        <v>2473</v>
      </c>
      <c r="AB430" s="280"/>
      <c r="AC430" s="280"/>
      <c r="AD430" s="280" t="s">
        <v>2474</v>
      </c>
      <c r="AE430" s="280"/>
      <c r="AF430" s="280" t="s">
        <v>2469</v>
      </c>
      <c r="AG430" s="280"/>
      <c r="AH430" s="280"/>
      <c r="AI430" s="280"/>
      <c r="AJ430" s="280" t="s">
        <v>2475</v>
      </c>
      <c r="AK430" s="234">
        <v>1</v>
      </c>
      <c r="AL430" s="234" t="s">
        <v>272</v>
      </c>
      <c r="AM430" s="234">
        <v>0.1</v>
      </c>
      <c r="AN430" s="234">
        <v>0</v>
      </c>
      <c r="AO430" s="234">
        <v>0</v>
      </c>
      <c r="AP430" s="234">
        <v>0</v>
      </c>
      <c r="AQ430" s="234">
        <v>8.6518503943994296E-2</v>
      </c>
      <c r="AR430" s="234" t="s">
        <v>706</v>
      </c>
      <c r="AS430" s="234">
        <v>1</v>
      </c>
      <c r="AT430" s="234">
        <v>78.658695088510001</v>
      </c>
      <c r="AU430" s="234" t="s">
        <v>552</v>
      </c>
      <c r="AV430" s="234">
        <v>0.90208396476278097</v>
      </c>
      <c r="AW430" s="234">
        <v>24.6490481265825</v>
      </c>
      <c r="AX430" s="234">
        <v>74.635864682554796</v>
      </c>
      <c r="AY430" s="234" t="b">
        <v>0</v>
      </c>
      <c r="AZ430" s="234">
        <v>44558.563414351855</v>
      </c>
      <c r="BA430" s="234">
        <v>44407.395937499998</v>
      </c>
      <c r="BB430" s="234">
        <v>44414</v>
      </c>
    </row>
    <row r="431" spans="1:54" x14ac:dyDescent="0.25">
      <c r="A431" s="234" t="s">
        <v>2476</v>
      </c>
      <c r="B431" s="234" t="s">
        <v>482</v>
      </c>
      <c r="C431" s="235" t="s">
        <v>437</v>
      </c>
      <c r="D431" s="235" t="s">
        <v>2476</v>
      </c>
      <c r="E431" s="234" t="s">
        <v>2459</v>
      </c>
      <c r="F431" s="234" t="s">
        <v>2477</v>
      </c>
      <c r="G431" s="234" t="s">
        <v>544</v>
      </c>
      <c r="H431" s="234" t="s">
        <v>1361</v>
      </c>
      <c r="I431" s="234" t="s">
        <v>486</v>
      </c>
      <c r="J431" s="236">
        <v>503</v>
      </c>
      <c r="K431" s="129">
        <v>0.03</v>
      </c>
      <c r="L431" s="103">
        <v>1</v>
      </c>
      <c r="M431" s="237">
        <v>2536</v>
      </c>
      <c r="N431" s="236">
        <v>54286</v>
      </c>
      <c r="O431" s="103">
        <v>3200</v>
      </c>
      <c r="P431" s="234">
        <v>3200</v>
      </c>
      <c r="Q431" s="236">
        <v>1.8</v>
      </c>
      <c r="R431" s="236">
        <v>40</v>
      </c>
      <c r="S431" s="238">
        <v>160</v>
      </c>
      <c r="T431" s="238">
        <v>160</v>
      </c>
      <c r="U431" s="103">
        <v>1.1000000000000001</v>
      </c>
      <c r="V431" s="234" t="s">
        <v>451</v>
      </c>
      <c r="W431" s="103">
        <v>90</v>
      </c>
      <c r="X431" s="234" t="s">
        <v>56</v>
      </c>
      <c r="Y431" s="234" t="s">
        <v>443</v>
      </c>
      <c r="Z431" s="280"/>
      <c r="AA431" s="280" t="s">
        <v>2478</v>
      </c>
      <c r="AB431" s="280"/>
      <c r="AC431" s="280"/>
      <c r="AD431" s="280" t="s">
        <v>2479</v>
      </c>
      <c r="AE431" s="280"/>
      <c r="AF431" s="280" t="s">
        <v>2469</v>
      </c>
      <c r="AG431" s="280"/>
      <c r="AH431" s="280"/>
      <c r="AI431" s="280"/>
      <c r="AJ431" s="280" t="s">
        <v>1367</v>
      </c>
      <c r="AK431" s="234">
        <v>1</v>
      </c>
      <c r="AL431" s="234" t="s">
        <v>272</v>
      </c>
      <c r="AM431" s="234">
        <v>0.1</v>
      </c>
      <c r="AN431" s="234">
        <v>0</v>
      </c>
      <c r="AO431" s="234">
        <v>0</v>
      </c>
      <c r="AP431" s="234">
        <v>0</v>
      </c>
      <c r="AQ431" s="234">
        <v>9.1057086541649804E-2</v>
      </c>
      <c r="AR431" s="234" t="s">
        <v>706</v>
      </c>
      <c r="AS431" s="234">
        <v>0</v>
      </c>
      <c r="AT431" s="234">
        <v>71.828102398141993</v>
      </c>
      <c r="AU431" s="234" t="s">
        <v>552</v>
      </c>
      <c r="AV431" s="234">
        <v>0.93071642912244501</v>
      </c>
      <c r="AW431" s="234">
        <v>25.197597731228999</v>
      </c>
      <c r="AX431" s="234">
        <v>62.900895385801498</v>
      </c>
      <c r="AY431" s="234" t="b">
        <v>0</v>
      </c>
      <c r="AZ431" s="234">
        <v>44558.563784722224</v>
      </c>
      <c r="BA431" s="234">
        <v>44410.539502314816</v>
      </c>
      <c r="BB431" s="234">
        <v>44414</v>
      </c>
    </row>
    <row r="432" spans="1:54" x14ac:dyDescent="0.25">
      <c r="A432" s="234" t="s">
        <v>2480</v>
      </c>
      <c r="B432" s="234" t="s">
        <v>638</v>
      </c>
      <c r="C432" s="235" t="s">
        <v>437</v>
      </c>
      <c r="D432" s="235" t="s">
        <v>2480</v>
      </c>
      <c r="E432" s="234" t="s">
        <v>2481</v>
      </c>
      <c r="F432" s="234" t="s">
        <v>2482</v>
      </c>
      <c r="G432" s="234"/>
      <c r="H432" s="234"/>
      <c r="I432" s="234" t="s">
        <v>2363</v>
      </c>
      <c r="J432" s="236"/>
      <c r="K432" s="129"/>
      <c r="L432" s="103"/>
      <c r="M432" s="237"/>
      <c r="N432" s="236"/>
      <c r="O432" s="103">
        <v>3657.6</v>
      </c>
      <c r="P432" s="234"/>
      <c r="Q432" s="236"/>
      <c r="R432" s="236"/>
      <c r="S432" s="238"/>
      <c r="T432" s="238"/>
      <c r="U432" s="103"/>
      <c r="V432" s="234" t="s">
        <v>451</v>
      </c>
      <c r="W432" s="103"/>
      <c r="X432" s="234" t="s">
        <v>56</v>
      </c>
      <c r="Y432" s="234" t="s">
        <v>443</v>
      </c>
      <c r="Z432" s="280"/>
      <c r="AA432" s="280"/>
      <c r="AB432" s="280"/>
      <c r="AC432" s="280"/>
      <c r="AD432" s="280"/>
      <c r="AE432" s="280"/>
      <c r="AF432" s="280"/>
      <c r="AG432" s="280"/>
      <c r="AH432" s="280"/>
      <c r="AI432" s="280"/>
      <c r="AJ432" s="280"/>
      <c r="AK432" s="234">
        <v>2</v>
      </c>
      <c r="AL432" s="234" t="s">
        <v>272</v>
      </c>
      <c r="AM432" s="234">
        <v>0.1</v>
      </c>
      <c r="AN432" s="234"/>
      <c r="AO432" s="234">
        <v>0</v>
      </c>
      <c r="AP432" s="234">
        <v>0</v>
      </c>
      <c r="AQ432" s="234"/>
      <c r="AR432" s="234" t="s">
        <v>447</v>
      </c>
      <c r="AS432" s="234"/>
      <c r="AT432" s="234"/>
      <c r="AU432" s="234" t="s">
        <v>552</v>
      </c>
      <c r="AV432" s="234"/>
      <c r="AW432" s="234"/>
      <c r="AX432" s="234"/>
      <c r="AY432" s="234" t="b">
        <v>0</v>
      </c>
      <c r="AZ432" s="234">
        <v>44566.642592592594</v>
      </c>
      <c r="BA432" s="234">
        <v>44406.623298611114</v>
      </c>
      <c r="BB432" s="234"/>
    </row>
    <row r="433" spans="1:54" x14ac:dyDescent="0.25">
      <c r="A433" s="234" t="s">
        <v>2483</v>
      </c>
      <c r="B433" s="234" t="s">
        <v>482</v>
      </c>
      <c r="C433" s="235" t="s">
        <v>2484</v>
      </c>
      <c r="D433" s="235" t="s">
        <v>2483</v>
      </c>
      <c r="E433" s="234" t="s">
        <v>2485</v>
      </c>
      <c r="F433" s="234" t="s">
        <v>2486</v>
      </c>
      <c r="G433" s="234" t="s">
        <v>472</v>
      </c>
      <c r="H433" s="234" t="s">
        <v>473</v>
      </c>
      <c r="I433" s="234" t="s">
        <v>574</v>
      </c>
      <c r="J433" s="236">
        <v>296</v>
      </c>
      <c r="K433" s="129">
        <v>0.03</v>
      </c>
      <c r="L433" s="103">
        <v>1</v>
      </c>
      <c r="M433" s="237">
        <v>4000</v>
      </c>
      <c r="N433" s="236">
        <v>3278</v>
      </c>
      <c r="O433" s="103">
        <v>50</v>
      </c>
      <c r="P433" s="234">
        <v>6000</v>
      </c>
      <c r="Q433" s="236">
        <v>12</v>
      </c>
      <c r="R433" s="236">
        <v>40</v>
      </c>
      <c r="S433" s="238">
        <v>110</v>
      </c>
      <c r="T433" s="238">
        <v>53</v>
      </c>
      <c r="U433" s="103">
        <v>7</v>
      </c>
      <c r="V433" s="234" t="s">
        <v>451</v>
      </c>
      <c r="W433" s="103">
        <v>30</v>
      </c>
      <c r="X433" s="234" t="s">
        <v>56</v>
      </c>
      <c r="Y433" s="234" t="s">
        <v>443</v>
      </c>
      <c r="Z433" s="280" t="s">
        <v>2487</v>
      </c>
      <c r="AA433" s="280"/>
      <c r="AB433" s="280"/>
      <c r="AC433" s="280"/>
      <c r="AD433" s="280"/>
      <c r="AE433" s="280"/>
      <c r="AF433" s="280"/>
      <c r="AG433" s="280"/>
      <c r="AH433" s="280"/>
      <c r="AI433" s="280"/>
      <c r="AJ433" s="280"/>
      <c r="AK433" s="234">
        <v>15</v>
      </c>
      <c r="AL433" s="234" t="s">
        <v>272</v>
      </c>
      <c r="AM433" s="234">
        <v>0.1</v>
      </c>
      <c r="AN433" s="234"/>
      <c r="AO433" s="234">
        <v>0</v>
      </c>
      <c r="AP433" s="234">
        <v>0</v>
      </c>
      <c r="AQ433" s="234"/>
      <c r="AR433" s="234" t="s">
        <v>706</v>
      </c>
      <c r="AS433" s="234">
        <v>6</v>
      </c>
      <c r="AT433" s="234">
        <v>80.313112422020694</v>
      </c>
      <c r="AU433" s="234" t="s">
        <v>552</v>
      </c>
      <c r="AV433" s="234">
        <v>1.55655737537578</v>
      </c>
      <c r="AW433" s="234">
        <v>12.6162320072587</v>
      </c>
      <c r="AX433" s="234">
        <v>73.933956635357305</v>
      </c>
      <c r="AY433" s="234" t="b">
        <v>1</v>
      </c>
      <c r="AZ433" s="234">
        <v>44558.563414351855</v>
      </c>
      <c r="BA433" s="234">
        <v>44410.392071759263</v>
      </c>
      <c r="BB433" s="234">
        <v>44421</v>
      </c>
    </row>
    <row r="434" spans="1:54" x14ac:dyDescent="0.25">
      <c r="A434" s="234" t="s">
        <v>2488</v>
      </c>
      <c r="B434" s="234" t="s">
        <v>482</v>
      </c>
      <c r="C434" s="235" t="s">
        <v>2488</v>
      </c>
      <c r="D434" s="235" t="s">
        <v>2488</v>
      </c>
      <c r="E434" s="234" t="s">
        <v>2489</v>
      </c>
      <c r="F434" s="234" t="s">
        <v>2490</v>
      </c>
      <c r="G434" s="234" t="s">
        <v>440</v>
      </c>
      <c r="H434" s="234" t="s">
        <v>2090</v>
      </c>
      <c r="I434" s="234" t="s">
        <v>752</v>
      </c>
      <c r="J434" s="236">
        <v>1500</v>
      </c>
      <c r="K434" s="129">
        <v>0.05</v>
      </c>
      <c r="L434" s="103">
        <v>1</v>
      </c>
      <c r="M434" s="237">
        <v>23000</v>
      </c>
      <c r="N434" s="236">
        <v>16000</v>
      </c>
      <c r="O434" s="103">
        <v>10980</v>
      </c>
      <c r="P434" s="234">
        <v>10980</v>
      </c>
      <c r="Q434" s="236">
        <v>3.5</v>
      </c>
      <c r="R434" s="236">
        <v>80</v>
      </c>
      <c r="S434" s="238">
        <v>610</v>
      </c>
      <c r="T434" s="238">
        <v>50</v>
      </c>
      <c r="U434" s="103">
        <v>5.5</v>
      </c>
      <c r="V434" s="234" t="s">
        <v>451</v>
      </c>
      <c r="W434" s="103">
        <v>80</v>
      </c>
      <c r="X434" s="234" t="s">
        <v>56</v>
      </c>
      <c r="Y434" s="234" t="s">
        <v>443</v>
      </c>
      <c r="Z434" s="280"/>
      <c r="AA434" s="280"/>
      <c r="AB434" s="280"/>
      <c r="AC434" s="280"/>
      <c r="AD434" s="280"/>
      <c r="AE434" s="280"/>
      <c r="AF434" s="280"/>
      <c r="AG434" s="280"/>
      <c r="AH434" s="280" t="s">
        <v>2491</v>
      </c>
      <c r="AI434" s="280"/>
      <c r="AJ434" s="280"/>
      <c r="AK434" s="234">
        <v>5</v>
      </c>
      <c r="AL434" s="234" t="s">
        <v>272</v>
      </c>
      <c r="AM434" s="234">
        <v>0.1</v>
      </c>
      <c r="AN434" s="234">
        <v>0</v>
      </c>
      <c r="AO434" s="234">
        <v>0</v>
      </c>
      <c r="AP434" s="234">
        <v>0.17076502732240401</v>
      </c>
      <c r="AQ434" s="234">
        <v>0.05</v>
      </c>
      <c r="AR434" s="234" t="s">
        <v>622</v>
      </c>
      <c r="AS434" s="234">
        <v>11</v>
      </c>
      <c r="AT434" s="234">
        <v>79.573118316513302</v>
      </c>
      <c r="AU434" s="234" t="s">
        <v>552</v>
      </c>
      <c r="AV434" s="234">
        <v>1.6170081478759399</v>
      </c>
      <c r="AW434" s="234">
        <v>17.920160015626902</v>
      </c>
      <c r="AX434" s="234">
        <v>76.731221233780701</v>
      </c>
      <c r="AY434" s="234" t="b">
        <v>0</v>
      </c>
      <c r="AZ434" s="234">
        <v>44558.563414351855</v>
      </c>
      <c r="BA434" s="234">
        <v>44410.50340277778</v>
      </c>
      <c r="BB434" s="234">
        <v>44427</v>
      </c>
    </row>
    <row r="435" spans="1:54" x14ac:dyDescent="0.25">
      <c r="A435" s="234" t="s">
        <v>2492</v>
      </c>
      <c r="B435" s="234" t="s">
        <v>482</v>
      </c>
      <c r="C435" s="235" t="s">
        <v>2492</v>
      </c>
      <c r="D435" s="235" t="s">
        <v>2492</v>
      </c>
      <c r="E435" s="234" t="s">
        <v>2489</v>
      </c>
      <c r="F435" s="234" t="s">
        <v>2493</v>
      </c>
      <c r="G435" s="234" t="s">
        <v>440</v>
      </c>
      <c r="H435" s="234" t="s">
        <v>2090</v>
      </c>
      <c r="I435" s="234" t="s">
        <v>752</v>
      </c>
      <c r="J435" s="236">
        <v>1500</v>
      </c>
      <c r="K435" s="129">
        <v>0.08</v>
      </c>
      <c r="L435" s="103">
        <v>1</v>
      </c>
      <c r="M435" s="237">
        <v>30000</v>
      </c>
      <c r="N435" s="236">
        <v>29300</v>
      </c>
      <c r="O435" s="103">
        <v>10980</v>
      </c>
      <c r="P435" s="234">
        <v>10980</v>
      </c>
      <c r="Q435" s="236">
        <v>2.5</v>
      </c>
      <c r="R435" s="236">
        <v>100</v>
      </c>
      <c r="S435" s="238">
        <v>350</v>
      </c>
      <c r="T435" s="238">
        <v>80</v>
      </c>
      <c r="U435" s="103">
        <v>5.5</v>
      </c>
      <c r="V435" s="234" t="s">
        <v>451</v>
      </c>
      <c r="W435" s="103">
        <v>80</v>
      </c>
      <c r="X435" s="234" t="s">
        <v>56</v>
      </c>
      <c r="Y435" s="234" t="s">
        <v>443</v>
      </c>
      <c r="Z435" s="280"/>
      <c r="AA435" s="280"/>
      <c r="AB435" s="280"/>
      <c r="AC435" s="280"/>
      <c r="AD435" s="280"/>
      <c r="AE435" s="280"/>
      <c r="AF435" s="280"/>
      <c r="AG435" s="280"/>
      <c r="AH435" s="280"/>
      <c r="AI435" s="280"/>
      <c r="AJ435" s="280"/>
      <c r="AK435" s="234">
        <v>5</v>
      </c>
      <c r="AL435" s="234" t="s">
        <v>272</v>
      </c>
      <c r="AM435" s="234">
        <v>0.1</v>
      </c>
      <c r="AN435" s="234">
        <v>0</v>
      </c>
      <c r="AO435" s="234">
        <v>0</v>
      </c>
      <c r="AP435" s="234">
        <v>9.3250526865476802E-2</v>
      </c>
      <c r="AQ435" s="234"/>
      <c r="AR435" s="234" t="s">
        <v>622</v>
      </c>
      <c r="AS435" s="234">
        <v>12</v>
      </c>
      <c r="AT435" s="234">
        <v>74.940826071659203</v>
      </c>
      <c r="AU435" s="234" t="s">
        <v>552</v>
      </c>
      <c r="AV435" s="234">
        <v>1.7003713603164201</v>
      </c>
      <c r="AW435" s="234">
        <v>21.3147710338541</v>
      </c>
      <c r="AX435" s="234">
        <v>74.940826071659203</v>
      </c>
      <c r="AY435" s="234" t="b">
        <v>0</v>
      </c>
      <c r="AZ435" s="234">
        <v>44558.563425925924</v>
      </c>
      <c r="BA435" s="234">
        <v>44410.504467592589</v>
      </c>
      <c r="BB435" s="234">
        <v>44427</v>
      </c>
    </row>
    <row r="436" spans="1:54" x14ac:dyDescent="0.25">
      <c r="A436" s="234" t="s">
        <v>2494</v>
      </c>
      <c r="B436" s="234" t="s">
        <v>482</v>
      </c>
      <c r="C436" s="235" t="s">
        <v>2494</v>
      </c>
      <c r="D436" s="235" t="s">
        <v>2494</v>
      </c>
      <c r="E436" s="234" t="s">
        <v>2489</v>
      </c>
      <c r="F436" s="234" t="s">
        <v>2495</v>
      </c>
      <c r="G436" s="234" t="s">
        <v>440</v>
      </c>
      <c r="H436" s="234"/>
      <c r="I436" s="234" t="s">
        <v>752</v>
      </c>
      <c r="J436" s="236">
        <v>1500</v>
      </c>
      <c r="K436" s="129">
        <v>0.05</v>
      </c>
      <c r="L436" s="103">
        <v>1</v>
      </c>
      <c r="M436" s="237">
        <v>30000</v>
      </c>
      <c r="N436" s="236">
        <v>16200</v>
      </c>
      <c r="O436" s="103">
        <v>11840</v>
      </c>
      <c r="P436" s="234">
        <v>11840</v>
      </c>
      <c r="Q436" s="236">
        <v>3.5</v>
      </c>
      <c r="R436" s="236">
        <v>80</v>
      </c>
      <c r="S436" s="238">
        <v>635</v>
      </c>
      <c r="T436" s="238">
        <v>67</v>
      </c>
      <c r="U436" s="103">
        <v>5.5</v>
      </c>
      <c r="V436" s="234" t="s">
        <v>451</v>
      </c>
      <c r="W436" s="103">
        <v>80</v>
      </c>
      <c r="X436" s="234" t="s">
        <v>56</v>
      </c>
      <c r="Y436" s="234" t="s">
        <v>443</v>
      </c>
      <c r="Z436" s="280"/>
      <c r="AA436" s="280"/>
      <c r="AB436" s="280"/>
      <c r="AC436" s="280"/>
      <c r="AD436" s="280"/>
      <c r="AE436" s="280"/>
      <c r="AF436" s="280"/>
      <c r="AG436" s="280"/>
      <c r="AH436" s="280"/>
      <c r="AI436" s="280"/>
      <c r="AJ436" s="280"/>
      <c r="AK436" s="234">
        <v>5</v>
      </c>
      <c r="AL436" s="234" t="s">
        <v>272</v>
      </c>
      <c r="AM436" s="234">
        <v>0.1</v>
      </c>
      <c r="AN436" s="234">
        <v>0</v>
      </c>
      <c r="AO436" s="234">
        <v>0</v>
      </c>
      <c r="AP436" s="234">
        <v>0.15640640640640599</v>
      </c>
      <c r="AQ436" s="234"/>
      <c r="AR436" s="234" t="s">
        <v>622</v>
      </c>
      <c r="AS436" s="234">
        <v>11</v>
      </c>
      <c r="AT436" s="234">
        <v>80.886592061477799</v>
      </c>
      <c r="AU436" s="234" t="s">
        <v>552</v>
      </c>
      <c r="AV436" s="234">
        <v>1.6851526621839099</v>
      </c>
      <c r="AW436" s="234">
        <v>18.451449979737099</v>
      </c>
      <c r="AX436" s="234">
        <v>67.0203191366531</v>
      </c>
      <c r="AY436" s="234" t="b">
        <v>0</v>
      </c>
      <c r="AZ436" s="234">
        <v>44558.563425925924</v>
      </c>
      <c r="BA436" s="234">
        <v>44410.505601851852</v>
      </c>
      <c r="BB436" s="234">
        <v>44427</v>
      </c>
    </row>
    <row r="437" spans="1:54" x14ac:dyDescent="0.25">
      <c r="A437" s="234" t="s">
        <v>2496</v>
      </c>
      <c r="B437" s="234" t="s">
        <v>482</v>
      </c>
      <c r="C437" s="235" t="s">
        <v>2496</v>
      </c>
      <c r="D437" s="235" t="s">
        <v>2496</v>
      </c>
      <c r="E437" s="234" t="s">
        <v>2489</v>
      </c>
      <c r="F437" s="234" t="s">
        <v>2497</v>
      </c>
      <c r="G437" s="234" t="s">
        <v>440</v>
      </c>
      <c r="H437" s="234" t="s">
        <v>2090</v>
      </c>
      <c r="I437" s="234" t="s">
        <v>752</v>
      </c>
      <c r="J437" s="236">
        <v>1000</v>
      </c>
      <c r="K437" s="129">
        <v>0.05</v>
      </c>
      <c r="L437" s="103">
        <v>1</v>
      </c>
      <c r="M437" s="237">
        <v>20000</v>
      </c>
      <c r="N437" s="236">
        <v>11400</v>
      </c>
      <c r="O437" s="103">
        <v>11840</v>
      </c>
      <c r="P437" s="234">
        <v>11840</v>
      </c>
      <c r="Q437" s="236">
        <v>3</v>
      </c>
      <c r="R437" s="236">
        <v>100</v>
      </c>
      <c r="S437" s="238">
        <v>381</v>
      </c>
      <c r="T437" s="238">
        <v>67</v>
      </c>
      <c r="U437" s="103">
        <v>5.5</v>
      </c>
      <c r="V437" s="234" t="s">
        <v>451</v>
      </c>
      <c r="W437" s="103">
        <v>80</v>
      </c>
      <c r="X437" s="234" t="s">
        <v>56</v>
      </c>
      <c r="Y437" s="234" t="s">
        <v>443</v>
      </c>
      <c r="Z437" s="280"/>
      <c r="AA437" s="280"/>
      <c r="AB437" s="280"/>
      <c r="AC437" s="280"/>
      <c r="AD437" s="280"/>
      <c r="AE437" s="280"/>
      <c r="AF437" s="280"/>
      <c r="AG437" s="280"/>
      <c r="AH437" s="280"/>
      <c r="AI437" s="280"/>
      <c r="AJ437" s="280"/>
      <c r="AK437" s="234">
        <v>5</v>
      </c>
      <c r="AL437" s="234" t="s">
        <v>272</v>
      </c>
      <c r="AM437" s="234">
        <v>0.1</v>
      </c>
      <c r="AN437" s="234">
        <v>0</v>
      </c>
      <c r="AO437" s="234">
        <v>0</v>
      </c>
      <c r="AP437" s="234">
        <v>0.22226173541963001</v>
      </c>
      <c r="AQ437" s="234"/>
      <c r="AR437" s="234" t="s">
        <v>622</v>
      </c>
      <c r="AS437" s="234">
        <v>10</v>
      </c>
      <c r="AT437" s="234">
        <v>76.776076185829993</v>
      </c>
      <c r="AU437" s="234" t="s">
        <v>552</v>
      </c>
      <c r="AV437" s="234">
        <v>2.1181808239543498</v>
      </c>
      <c r="AW437" s="234">
        <v>11.174676071301899</v>
      </c>
      <c r="AX437" s="234">
        <v>70.743670199800505</v>
      </c>
      <c r="AY437" s="234" t="b">
        <v>0</v>
      </c>
      <c r="AZ437" s="234">
        <v>44558.563425925924</v>
      </c>
      <c r="BA437" s="234">
        <v>44410.506435185183</v>
      </c>
      <c r="BB437" s="234">
        <v>44427</v>
      </c>
    </row>
    <row r="438" spans="1:54" x14ac:dyDescent="0.25">
      <c r="A438" s="234" t="s">
        <v>2498</v>
      </c>
      <c r="B438" s="234" t="s">
        <v>482</v>
      </c>
      <c r="C438" s="235" t="s">
        <v>2498</v>
      </c>
      <c r="D438" s="235" t="s">
        <v>2498</v>
      </c>
      <c r="E438" s="234" t="s">
        <v>2489</v>
      </c>
      <c r="F438" s="234" t="s">
        <v>2499</v>
      </c>
      <c r="G438" s="234" t="s">
        <v>440</v>
      </c>
      <c r="H438" s="234" t="s">
        <v>2090</v>
      </c>
      <c r="I438" s="234" t="s">
        <v>752</v>
      </c>
      <c r="J438" s="236">
        <v>1500</v>
      </c>
      <c r="K438" s="129">
        <v>0.05</v>
      </c>
      <c r="L438" s="103">
        <v>1</v>
      </c>
      <c r="M438" s="237">
        <v>23000</v>
      </c>
      <c r="N438" s="236">
        <v>15600</v>
      </c>
      <c r="O438" s="103">
        <v>11840</v>
      </c>
      <c r="P438" s="234">
        <v>11840</v>
      </c>
      <c r="Q438" s="236">
        <v>3.5</v>
      </c>
      <c r="R438" s="236">
        <v>80</v>
      </c>
      <c r="S438" s="238">
        <v>610</v>
      </c>
      <c r="T438" s="238">
        <v>50</v>
      </c>
      <c r="U438" s="103">
        <v>5.5</v>
      </c>
      <c r="V438" s="234" t="s">
        <v>451</v>
      </c>
      <c r="W438" s="103">
        <v>80</v>
      </c>
      <c r="X438" s="234" t="s">
        <v>56</v>
      </c>
      <c r="Y438" s="234" t="s">
        <v>443</v>
      </c>
      <c r="Z438" s="280"/>
      <c r="AA438" s="280"/>
      <c r="AB438" s="280"/>
      <c r="AC438" s="280"/>
      <c r="AD438" s="280"/>
      <c r="AE438" s="280"/>
      <c r="AF438" s="280"/>
      <c r="AG438" s="280"/>
      <c r="AH438" s="280"/>
      <c r="AI438" s="280"/>
      <c r="AJ438" s="280"/>
      <c r="AK438" s="234">
        <v>5</v>
      </c>
      <c r="AL438" s="234" t="s">
        <v>272</v>
      </c>
      <c r="AM438" s="234">
        <v>0.1</v>
      </c>
      <c r="AN438" s="234">
        <v>0</v>
      </c>
      <c r="AO438" s="234">
        <v>0</v>
      </c>
      <c r="AP438" s="234">
        <v>0.16242203742203701</v>
      </c>
      <c r="AQ438" s="234"/>
      <c r="AR438" s="234" t="s">
        <v>622</v>
      </c>
      <c r="AS438" s="234">
        <v>13</v>
      </c>
      <c r="AT438" s="234">
        <v>80.672606368193499</v>
      </c>
      <c r="AU438" s="234" t="s">
        <v>552</v>
      </c>
      <c r="AV438" s="234">
        <v>1.6044652276434399</v>
      </c>
      <c r="AW438" s="234">
        <v>17.761802443937999</v>
      </c>
      <c r="AX438" s="234">
        <v>80.672606368193499</v>
      </c>
      <c r="AY438" s="234" t="b">
        <v>0</v>
      </c>
      <c r="AZ438" s="234">
        <v>44558.563437500001</v>
      </c>
      <c r="BA438" s="234">
        <v>44410.506874999999</v>
      </c>
      <c r="BB438" s="234">
        <v>44427</v>
      </c>
    </row>
    <row r="439" spans="1:54" x14ac:dyDescent="0.25">
      <c r="A439" s="234" t="s">
        <v>2500</v>
      </c>
      <c r="B439" s="234" t="s">
        <v>1139</v>
      </c>
      <c r="C439" s="235" t="s">
        <v>437</v>
      </c>
      <c r="D439" s="235" t="s">
        <v>2500</v>
      </c>
      <c r="E439" s="234" t="s">
        <v>2501</v>
      </c>
      <c r="F439" s="234" t="s">
        <v>2502</v>
      </c>
      <c r="G439" s="234"/>
      <c r="H439" s="234"/>
      <c r="I439" s="234" t="s">
        <v>486</v>
      </c>
      <c r="J439" s="236"/>
      <c r="K439" s="129"/>
      <c r="L439" s="103"/>
      <c r="M439" s="237"/>
      <c r="N439" s="236"/>
      <c r="O439" s="103">
        <v>3000</v>
      </c>
      <c r="P439" s="234"/>
      <c r="Q439" s="236"/>
      <c r="R439" s="236"/>
      <c r="S439" s="238"/>
      <c r="T439" s="238"/>
      <c r="U439" s="103"/>
      <c r="V439" s="234" t="s">
        <v>442</v>
      </c>
      <c r="W439" s="103"/>
      <c r="X439" s="234" t="s">
        <v>56</v>
      </c>
      <c r="Y439" s="234" t="s">
        <v>443</v>
      </c>
      <c r="Z439" s="280"/>
      <c r="AA439" s="280"/>
      <c r="AB439" s="280"/>
      <c r="AC439" s="280"/>
      <c r="AD439" s="280"/>
      <c r="AE439" s="280"/>
      <c r="AF439" s="280"/>
      <c r="AG439" s="280"/>
      <c r="AH439" s="280"/>
      <c r="AI439" s="280"/>
      <c r="AJ439" s="280"/>
      <c r="AK439" s="234">
        <v>335</v>
      </c>
      <c r="AL439" s="234" t="s">
        <v>480</v>
      </c>
      <c r="AM439" s="234">
        <v>0.1</v>
      </c>
      <c r="AN439" s="234"/>
      <c r="AO439" s="234">
        <v>0</v>
      </c>
      <c r="AP439" s="234">
        <v>0</v>
      </c>
      <c r="AQ439" s="234"/>
      <c r="AR439" s="234" t="s">
        <v>447</v>
      </c>
      <c r="AS439" s="234"/>
      <c r="AT439" s="234"/>
      <c r="AU439" s="234" t="s">
        <v>942</v>
      </c>
      <c r="AV439" s="234"/>
      <c r="AW439" s="234"/>
      <c r="AX439" s="234"/>
      <c r="AY439" s="234" t="b">
        <v>0</v>
      </c>
      <c r="AZ439" s="234">
        <v>44566.642604166664</v>
      </c>
      <c r="BA439" s="234">
        <v>44410.570196759261</v>
      </c>
      <c r="BB439" s="234"/>
    </row>
    <row r="440" spans="1:54" x14ac:dyDescent="0.25">
      <c r="A440" s="234" t="s">
        <v>2503</v>
      </c>
      <c r="B440" s="234" t="s">
        <v>456</v>
      </c>
      <c r="C440" s="235" t="s">
        <v>2503</v>
      </c>
      <c r="D440" s="235" t="s">
        <v>2503</v>
      </c>
      <c r="E440" s="234" t="s">
        <v>2504</v>
      </c>
      <c r="F440" s="234" t="s">
        <v>2505</v>
      </c>
      <c r="G440" s="234" t="s">
        <v>836</v>
      </c>
      <c r="H440" s="234" t="s">
        <v>798</v>
      </c>
      <c r="I440" s="234" t="s">
        <v>678</v>
      </c>
      <c r="J440" s="236">
        <v>260.60000000000002</v>
      </c>
      <c r="K440" s="129">
        <v>0.03</v>
      </c>
      <c r="L440" s="103">
        <v>2</v>
      </c>
      <c r="M440" s="237">
        <v>2572</v>
      </c>
      <c r="N440" s="236">
        <v>1156</v>
      </c>
      <c r="O440" s="103">
        <v>5000</v>
      </c>
      <c r="P440" s="234">
        <v>5000</v>
      </c>
      <c r="Q440" s="236">
        <v>16</v>
      </c>
      <c r="R440" s="236">
        <v>30</v>
      </c>
      <c r="S440" s="238">
        <v>40</v>
      </c>
      <c r="T440" s="238">
        <v>36.299999999999997</v>
      </c>
      <c r="U440" s="103">
        <v>2.8</v>
      </c>
      <c r="V440" s="234" t="s">
        <v>547</v>
      </c>
      <c r="W440" s="103">
        <v>30</v>
      </c>
      <c r="X440" s="234" t="s">
        <v>56</v>
      </c>
      <c r="Y440" s="234" t="s">
        <v>443</v>
      </c>
      <c r="Z440" s="280" t="s">
        <v>2506</v>
      </c>
      <c r="AA440" s="280"/>
      <c r="AB440" s="280" t="s">
        <v>2507</v>
      </c>
      <c r="AC440" s="280"/>
      <c r="AD440" s="280"/>
      <c r="AE440" s="280"/>
      <c r="AF440" s="280" t="s">
        <v>2508</v>
      </c>
      <c r="AG440" s="280" t="s">
        <v>2509</v>
      </c>
      <c r="AH440" s="280"/>
      <c r="AI440" s="280"/>
      <c r="AJ440" s="280" t="s">
        <v>2510</v>
      </c>
      <c r="AK440" s="234">
        <v>2</v>
      </c>
      <c r="AL440" s="234" t="s">
        <v>272</v>
      </c>
      <c r="AM440" s="234">
        <v>0.1</v>
      </c>
      <c r="AN440" s="234">
        <v>0</v>
      </c>
      <c r="AO440" s="234">
        <v>0.66502595155709399</v>
      </c>
      <c r="AP440" s="234">
        <v>0</v>
      </c>
      <c r="AQ440" s="234">
        <v>0.102794254956885</v>
      </c>
      <c r="AR440" s="234" t="s">
        <v>786</v>
      </c>
      <c r="AS440" s="234">
        <v>1</v>
      </c>
      <c r="AT440" s="234">
        <v>90.710106519095504</v>
      </c>
      <c r="AU440" s="234" t="s">
        <v>490</v>
      </c>
      <c r="AV440" s="234">
        <v>1.3453019916576801</v>
      </c>
      <c r="AW440" s="234">
        <v>12.523198050017999</v>
      </c>
      <c r="AX440" s="234">
        <v>90.710106519095504</v>
      </c>
      <c r="AY440" s="234" t="b">
        <v>1</v>
      </c>
      <c r="AZ440" s="234">
        <v>44671.474733796298</v>
      </c>
      <c r="BA440" s="234">
        <v>44412.627951388888</v>
      </c>
      <c r="BB440" s="234">
        <v>44671.474733796298</v>
      </c>
    </row>
    <row r="441" spans="1:54" x14ac:dyDescent="0.25">
      <c r="A441" s="234" t="s">
        <v>2511</v>
      </c>
      <c r="B441" s="234" t="s">
        <v>482</v>
      </c>
      <c r="C441" s="235" t="s">
        <v>2511</v>
      </c>
      <c r="D441" s="235" t="s">
        <v>2511</v>
      </c>
      <c r="E441" s="234" t="s">
        <v>2512</v>
      </c>
      <c r="F441" s="234" t="s">
        <v>2513</v>
      </c>
      <c r="G441" s="234" t="s">
        <v>836</v>
      </c>
      <c r="H441" s="234" t="s">
        <v>798</v>
      </c>
      <c r="I441" s="234" t="s">
        <v>678</v>
      </c>
      <c r="J441" s="236">
        <v>578</v>
      </c>
      <c r="K441" s="129">
        <v>0.03</v>
      </c>
      <c r="L441" s="103">
        <v>1</v>
      </c>
      <c r="M441" s="237">
        <v>2651</v>
      </c>
      <c r="N441" s="236">
        <v>3459</v>
      </c>
      <c r="O441" s="103">
        <v>5250</v>
      </c>
      <c r="P441" s="234">
        <v>5250</v>
      </c>
      <c r="Q441" s="236">
        <v>12</v>
      </c>
      <c r="R441" s="236">
        <v>30</v>
      </c>
      <c r="S441" s="238">
        <v>138.5</v>
      </c>
      <c r="T441" s="238">
        <v>41</v>
      </c>
      <c r="U441" s="103">
        <v>2.5</v>
      </c>
      <c r="V441" s="234" t="s">
        <v>451</v>
      </c>
      <c r="W441" s="103">
        <v>40</v>
      </c>
      <c r="X441" s="234" t="s">
        <v>56</v>
      </c>
      <c r="Y441" s="234" t="s">
        <v>443</v>
      </c>
      <c r="Z441" s="280"/>
      <c r="AA441" s="280"/>
      <c r="AB441" s="280" t="s">
        <v>2514</v>
      </c>
      <c r="AC441" s="280"/>
      <c r="AD441" s="280"/>
      <c r="AE441" s="280"/>
      <c r="AF441" s="280" t="s">
        <v>2515</v>
      </c>
      <c r="AG441" s="280"/>
      <c r="AH441" s="280"/>
      <c r="AI441" s="280"/>
      <c r="AJ441" s="280" t="s">
        <v>559</v>
      </c>
      <c r="AK441" s="234">
        <v>1</v>
      </c>
      <c r="AL441" s="234" t="s">
        <v>272</v>
      </c>
      <c r="AM441" s="234">
        <v>0.1</v>
      </c>
      <c r="AN441" s="234">
        <v>0</v>
      </c>
      <c r="AO441" s="234">
        <v>0</v>
      </c>
      <c r="AP441" s="234">
        <v>0</v>
      </c>
      <c r="AQ441" s="234">
        <v>0.10729243773476201</v>
      </c>
      <c r="AR441" s="234" t="s">
        <v>706</v>
      </c>
      <c r="AS441" s="234">
        <v>2</v>
      </c>
      <c r="AT441" s="234">
        <v>86.227832282386601</v>
      </c>
      <c r="AU441" s="234" t="s">
        <v>490</v>
      </c>
      <c r="AV441" s="234">
        <v>1.0075415733024999</v>
      </c>
      <c r="AW441" s="234">
        <v>13.2804229896848</v>
      </c>
      <c r="AX441" s="234">
        <v>83.123630320220599</v>
      </c>
      <c r="AY441" s="234" t="b">
        <v>0</v>
      </c>
      <c r="AZ441" s="234">
        <v>44558.563784722224</v>
      </c>
      <c r="BA441" s="234">
        <v>44412.699444444443</v>
      </c>
      <c r="BB441" s="234">
        <v>44414</v>
      </c>
    </row>
    <row r="442" spans="1:54" x14ac:dyDescent="0.25">
      <c r="A442" s="234" t="s">
        <v>2516</v>
      </c>
      <c r="B442" s="234" t="s">
        <v>482</v>
      </c>
      <c r="C442" s="235" t="s">
        <v>2516</v>
      </c>
      <c r="D442" s="235" t="s">
        <v>2516</v>
      </c>
      <c r="E442" s="234" t="s">
        <v>2517</v>
      </c>
      <c r="F442" s="234" t="s">
        <v>2518</v>
      </c>
      <c r="G442" s="234" t="s">
        <v>544</v>
      </c>
      <c r="H442" s="234" t="s">
        <v>473</v>
      </c>
      <c r="I442" s="234" t="s">
        <v>678</v>
      </c>
      <c r="J442" s="236">
        <v>666</v>
      </c>
      <c r="K442" s="129">
        <v>0.03</v>
      </c>
      <c r="L442" s="103">
        <v>1</v>
      </c>
      <c r="M442" s="237">
        <v>1545</v>
      </c>
      <c r="N442" s="236">
        <v>7271</v>
      </c>
      <c r="O442" s="103">
        <v>5000</v>
      </c>
      <c r="P442" s="234">
        <v>5000</v>
      </c>
      <c r="Q442" s="236">
        <v>10</v>
      </c>
      <c r="R442" s="236">
        <v>40</v>
      </c>
      <c r="S442" s="238">
        <v>159</v>
      </c>
      <c r="T442" s="238">
        <v>22</v>
      </c>
      <c r="U442" s="103">
        <v>3.3</v>
      </c>
      <c r="V442" s="234" t="s">
        <v>451</v>
      </c>
      <c r="W442" s="103">
        <v>50</v>
      </c>
      <c r="X442" s="234" t="s">
        <v>56</v>
      </c>
      <c r="Y442" s="234" t="s">
        <v>443</v>
      </c>
      <c r="Z442" s="280" t="s">
        <v>2519</v>
      </c>
      <c r="AA442" s="280"/>
      <c r="AB442" s="280"/>
      <c r="AC442" s="280"/>
      <c r="AD442" s="280" t="s">
        <v>2520</v>
      </c>
      <c r="AE442" s="280"/>
      <c r="AF442" s="280"/>
      <c r="AG442" s="280"/>
      <c r="AH442" s="280"/>
      <c r="AI442" s="280"/>
      <c r="AJ442" s="280" t="s">
        <v>1367</v>
      </c>
      <c r="AK442" s="234">
        <v>4</v>
      </c>
      <c r="AL442" s="234" t="s">
        <v>272</v>
      </c>
      <c r="AM442" s="234">
        <v>0.1</v>
      </c>
      <c r="AN442" s="234">
        <v>0</v>
      </c>
      <c r="AO442" s="234">
        <v>0</v>
      </c>
      <c r="AP442" s="234">
        <v>0</v>
      </c>
      <c r="AQ442" s="234">
        <v>8.1402636697644304E-2</v>
      </c>
      <c r="AR442" s="234" t="s">
        <v>504</v>
      </c>
      <c r="AS442" s="234">
        <v>0</v>
      </c>
      <c r="AT442" s="234">
        <v>86.999526995162498</v>
      </c>
      <c r="AU442" s="234" t="s">
        <v>490</v>
      </c>
      <c r="AV442" s="234">
        <v>0.84271059822825101</v>
      </c>
      <c r="AW442" s="234">
        <v>23.849772609040102</v>
      </c>
      <c r="AX442" s="234">
        <v>78.983142007751098</v>
      </c>
      <c r="AY442" s="234" t="b">
        <v>0</v>
      </c>
      <c r="AZ442" s="234">
        <v>44558.563796296294</v>
      </c>
      <c r="BA442" s="234">
        <v>44414.326990740738</v>
      </c>
      <c r="BB442" s="234">
        <v>44417</v>
      </c>
    </row>
    <row r="443" spans="1:54" x14ac:dyDescent="0.25">
      <c r="A443" s="234" t="s">
        <v>2521</v>
      </c>
      <c r="B443" s="234" t="s">
        <v>482</v>
      </c>
      <c r="C443" s="235" t="s">
        <v>2516</v>
      </c>
      <c r="D443" s="235" t="s">
        <v>2521</v>
      </c>
      <c r="E443" s="234" t="s">
        <v>2517</v>
      </c>
      <c r="F443" s="234" t="s">
        <v>2518</v>
      </c>
      <c r="G443" s="234" t="s">
        <v>544</v>
      </c>
      <c r="H443" s="234" t="s">
        <v>473</v>
      </c>
      <c r="I443" s="234" t="s">
        <v>678</v>
      </c>
      <c r="J443" s="236">
        <v>666</v>
      </c>
      <c r="K443" s="129">
        <v>0.03</v>
      </c>
      <c r="L443" s="103">
        <v>1</v>
      </c>
      <c r="M443" s="237">
        <v>1545</v>
      </c>
      <c r="N443" s="236">
        <v>7271</v>
      </c>
      <c r="O443" s="103">
        <v>5450</v>
      </c>
      <c r="P443" s="234">
        <v>5450</v>
      </c>
      <c r="Q443" s="236">
        <v>10</v>
      </c>
      <c r="R443" s="236">
        <v>40</v>
      </c>
      <c r="S443" s="238">
        <v>159</v>
      </c>
      <c r="T443" s="238">
        <v>22</v>
      </c>
      <c r="U443" s="103">
        <v>3.3</v>
      </c>
      <c r="V443" s="234" t="s">
        <v>451</v>
      </c>
      <c r="W443" s="103">
        <v>50</v>
      </c>
      <c r="X443" s="234" t="s">
        <v>56</v>
      </c>
      <c r="Y443" s="234" t="s">
        <v>443</v>
      </c>
      <c r="Z443" s="280" t="s">
        <v>2519</v>
      </c>
      <c r="AA443" s="280"/>
      <c r="AB443" s="280"/>
      <c r="AC443" s="280"/>
      <c r="AD443" s="280" t="s">
        <v>2520</v>
      </c>
      <c r="AE443" s="280"/>
      <c r="AF443" s="280"/>
      <c r="AG443" s="280"/>
      <c r="AH443" s="280"/>
      <c r="AI443" s="280"/>
      <c r="AJ443" s="280" t="s">
        <v>1367</v>
      </c>
      <c r="AK443" s="234">
        <v>2</v>
      </c>
      <c r="AL443" s="234" t="s">
        <v>272</v>
      </c>
      <c r="AM443" s="234">
        <v>0.1</v>
      </c>
      <c r="AN443" s="234">
        <v>0</v>
      </c>
      <c r="AO443" s="234">
        <v>0</v>
      </c>
      <c r="AP443" s="234">
        <v>0</v>
      </c>
      <c r="AQ443" s="234">
        <v>7.8422174276530698E-2</v>
      </c>
      <c r="AR443" s="234" t="s">
        <v>504</v>
      </c>
      <c r="AS443" s="234">
        <v>0</v>
      </c>
      <c r="AT443" s="234">
        <v>85.919785218012606</v>
      </c>
      <c r="AU443" s="234" t="s">
        <v>490</v>
      </c>
      <c r="AV443" s="234">
        <v>0.86508033733600598</v>
      </c>
      <c r="AW443" s="234">
        <v>23.349514874006001</v>
      </c>
      <c r="AX443" s="234">
        <v>71.743020657040603</v>
      </c>
      <c r="AY443" s="234" t="b">
        <v>0</v>
      </c>
      <c r="AZ443" s="234">
        <v>44558.563796296294</v>
      </c>
      <c r="BA443" s="234">
        <v>44414.328425925924</v>
      </c>
      <c r="BB443" s="234">
        <v>44417</v>
      </c>
    </row>
    <row r="444" spans="1:54" x14ac:dyDescent="0.25">
      <c r="A444" s="234" t="s">
        <v>2522</v>
      </c>
      <c r="B444" s="234" t="s">
        <v>482</v>
      </c>
      <c r="C444" s="235" t="s">
        <v>2516</v>
      </c>
      <c r="D444" s="235" t="s">
        <v>2522</v>
      </c>
      <c r="E444" s="234" t="s">
        <v>2517</v>
      </c>
      <c r="F444" s="234" t="s">
        <v>2518</v>
      </c>
      <c r="G444" s="234" t="s">
        <v>544</v>
      </c>
      <c r="H444" s="234" t="s">
        <v>473</v>
      </c>
      <c r="I444" s="234" t="s">
        <v>678</v>
      </c>
      <c r="J444" s="236">
        <v>666</v>
      </c>
      <c r="K444" s="129">
        <v>0.03</v>
      </c>
      <c r="L444" s="103">
        <v>1</v>
      </c>
      <c r="M444" s="237">
        <v>1545</v>
      </c>
      <c r="N444" s="236">
        <v>7271</v>
      </c>
      <c r="O444" s="103">
        <v>4800</v>
      </c>
      <c r="P444" s="234">
        <v>4800</v>
      </c>
      <c r="Q444" s="236">
        <v>10</v>
      </c>
      <c r="R444" s="236">
        <v>40</v>
      </c>
      <c r="S444" s="238">
        <v>159</v>
      </c>
      <c r="T444" s="238">
        <v>22</v>
      </c>
      <c r="U444" s="103">
        <v>3.3</v>
      </c>
      <c r="V444" s="234" t="s">
        <v>451</v>
      </c>
      <c r="W444" s="103">
        <v>50</v>
      </c>
      <c r="X444" s="234" t="s">
        <v>56</v>
      </c>
      <c r="Y444" s="234" t="s">
        <v>443</v>
      </c>
      <c r="Z444" s="280" t="s">
        <v>2519</v>
      </c>
      <c r="AA444" s="280"/>
      <c r="AB444" s="280"/>
      <c r="AC444" s="280"/>
      <c r="AD444" s="280" t="s">
        <v>2520</v>
      </c>
      <c r="AE444" s="280"/>
      <c r="AF444" s="280"/>
      <c r="AG444" s="280"/>
      <c r="AH444" s="280"/>
      <c r="AI444" s="280"/>
      <c r="AJ444" s="280" t="s">
        <v>1367</v>
      </c>
      <c r="AK444" s="234">
        <v>1</v>
      </c>
      <c r="AL444" s="234" t="s">
        <v>272</v>
      </c>
      <c r="AM444" s="234">
        <v>0.1</v>
      </c>
      <c r="AN444" s="234">
        <v>0</v>
      </c>
      <c r="AO444" s="234">
        <v>0</v>
      </c>
      <c r="AP444" s="234">
        <v>0</v>
      </c>
      <c r="AQ444" s="234">
        <v>8.3867160860264994E-2</v>
      </c>
      <c r="AR444" s="234" t="s">
        <v>504</v>
      </c>
      <c r="AS444" s="234">
        <v>0</v>
      </c>
      <c r="AT444" s="234">
        <v>86.585108367387804</v>
      </c>
      <c r="AU444" s="234" t="s">
        <v>490</v>
      </c>
      <c r="AV444" s="234">
        <v>0.85137446270036399</v>
      </c>
      <c r="AW444" s="234">
        <v>23.649137252054</v>
      </c>
      <c r="AX444" s="234">
        <v>75.823816327441094</v>
      </c>
      <c r="AY444" s="234" t="b">
        <v>0</v>
      </c>
      <c r="AZ444" s="234">
        <v>44558.563796296294</v>
      </c>
      <c r="BA444" s="234">
        <v>44414.332129629627</v>
      </c>
      <c r="BB444" s="234">
        <v>44417</v>
      </c>
    </row>
    <row r="445" spans="1:54" x14ac:dyDescent="0.25">
      <c r="A445" s="234" t="s">
        <v>2523</v>
      </c>
      <c r="B445" s="234" t="s">
        <v>482</v>
      </c>
      <c r="C445" s="235" t="s">
        <v>2523</v>
      </c>
      <c r="D445" s="235" t="s">
        <v>2523</v>
      </c>
      <c r="E445" s="234" t="s">
        <v>2524</v>
      </c>
      <c r="F445" s="234" t="s">
        <v>2525</v>
      </c>
      <c r="G445" s="234" t="s">
        <v>544</v>
      </c>
      <c r="H445" s="234" t="s">
        <v>916</v>
      </c>
      <c r="I445" s="234" t="s">
        <v>917</v>
      </c>
      <c r="J445" s="236">
        <v>304</v>
      </c>
      <c r="K445" s="129">
        <v>0.03</v>
      </c>
      <c r="L445" s="103">
        <v>2</v>
      </c>
      <c r="M445" s="237">
        <v>1755</v>
      </c>
      <c r="N445" s="236">
        <v>5487</v>
      </c>
      <c r="O445" s="103">
        <v>6000</v>
      </c>
      <c r="P445" s="234">
        <v>6000</v>
      </c>
      <c r="Q445" s="236">
        <v>4</v>
      </c>
      <c r="R445" s="236">
        <v>40</v>
      </c>
      <c r="S445" s="238">
        <v>70.34</v>
      </c>
      <c r="T445" s="238">
        <v>56</v>
      </c>
      <c r="U445" s="103">
        <v>4</v>
      </c>
      <c r="V445" s="234" t="s">
        <v>442</v>
      </c>
      <c r="W445" s="103">
        <v>50</v>
      </c>
      <c r="X445" s="234" t="s">
        <v>56</v>
      </c>
      <c r="Y445" s="234" t="s">
        <v>443</v>
      </c>
      <c r="Z445" s="280"/>
      <c r="AA445" s="280"/>
      <c r="AB445" s="280"/>
      <c r="AC445" s="280"/>
      <c r="AD445" s="280"/>
      <c r="AE445" s="280"/>
      <c r="AF445" s="280" t="s">
        <v>2526</v>
      </c>
      <c r="AG445" s="280"/>
      <c r="AH445" s="280"/>
      <c r="AI445" s="280"/>
      <c r="AJ445" s="280" t="s">
        <v>559</v>
      </c>
      <c r="AK445" s="234">
        <v>1</v>
      </c>
      <c r="AL445" s="234" t="s">
        <v>272</v>
      </c>
      <c r="AM445" s="234">
        <v>0.1</v>
      </c>
      <c r="AN445" s="234">
        <v>0</v>
      </c>
      <c r="AO445" s="234">
        <v>0</v>
      </c>
      <c r="AP445" s="234">
        <v>0</v>
      </c>
      <c r="AQ445" s="234">
        <v>8.3120957176778906E-2</v>
      </c>
      <c r="AR445" s="234" t="s">
        <v>706</v>
      </c>
      <c r="AS445" s="234">
        <v>0</v>
      </c>
      <c r="AT445" s="234">
        <v>79.032894657704901</v>
      </c>
      <c r="AU445" s="234" t="s">
        <v>552</v>
      </c>
      <c r="AV445" s="234">
        <v>1.1757645372875001</v>
      </c>
      <c r="AW445" s="234">
        <v>13.7908238551927</v>
      </c>
      <c r="AX445" s="234">
        <v>71.524769665223005</v>
      </c>
      <c r="AY445" s="234" t="b">
        <v>0</v>
      </c>
      <c r="AZ445" s="234">
        <v>44558.563807870371</v>
      </c>
      <c r="BA445" s="234">
        <v>44418.383298611108</v>
      </c>
      <c r="BB445" s="234">
        <v>44419</v>
      </c>
    </row>
    <row r="446" spans="1:54" x14ac:dyDescent="0.25">
      <c r="A446" s="234" t="s">
        <v>2527</v>
      </c>
      <c r="B446" s="234" t="s">
        <v>482</v>
      </c>
      <c r="C446" s="235" t="s">
        <v>437</v>
      </c>
      <c r="D446" s="235" t="s">
        <v>2527</v>
      </c>
      <c r="E446" s="234" t="s">
        <v>2528</v>
      </c>
      <c r="F446" s="234" t="s">
        <v>2460</v>
      </c>
      <c r="G446" s="234" t="s">
        <v>836</v>
      </c>
      <c r="H446" s="234" t="s">
        <v>798</v>
      </c>
      <c r="I446" s="234" t="s">
        <v>678</v>
      </c>
      <c r="J446" s="236">
        <v>422</v>
      </c>
      <c r="K446" s="129">
        <v>0.03</v>
      </c>
      <c r="L446" s="103">
        <v>1</v>
      </c>
      <c r="M446" s="237">
        <v>2477</v>
      </c>
      <c r="N446" s="236">
        <v>4242</v>
      </c>
      <c r="O446" s="103">
        <v>5000</v>
      </c>
      <c r="P446" s="234">
        <v>5000</v>
      </c>
      <c r="Q446" s="236">
        <v>11</v>
      </c>
      <c r="R446" s="236">
        <v>30</v>
      </c>
      <c r="S446" s="238">
        <v>154</v>
      </c>
      <c r="T446" s="238">
        <v>40</v>
      </c>
      <c r="U446" s="103">
        <v>1.8</v>
      </c>
      <c r="V446" s="234" t="s">
        <v>451</v>
      </c>
      <c r="W446" s="103">
        <v>85</v>
      </c>
      <c r="X446" s="234" t="s">
        <v>56</v>
      </c>
      <c r="Y446" s="234" t="s">
        <v>443</v>
      </c>
      <c r="Z446" s="280" t="s">
        <v>2529</v>
      </c>
      <c r="AA446" s="280"/>
      <c r="AB446" s="280"/>
      <c r="AC446" s="280"/>
      <c r="AD446" s="280"/>
      <c r="AE446" s="280"/>
      <c r="AF446" s="280" t="s">
        <v>2530</v>
      </c>
      <c r="AG446" s="280"/>
      <c r="AH446" s="280"/>
      <c r="AI446" s="280"/>
      <c r="AJ446" s="280" t="s">
        <v>2531</v>
      </c>
      <c r="AK446" s="234">
        <v>0.5</v>
      </c>
      <c r="AL446" s="234" t="s">
        <v>272</v>
      </c>
      <c r="AM446" s="234">
        <v>0.1</v>
      </c>
      <c r="AN446" s="234">
        <v>0</v>
      </c>
      <c r="AO446" s="234">
        <v>0</v>
      </c>
      <c r="AP446" s="234">
        <v>0</v>
      </c>
      <c r="AQ446" s="234">
        <v>8.2596652522395106E-2</v>
      </c>
      <c r="AR446" s="234" t="s">
        <v>706</v>
      </c>
      <c r="AS446" s="234">
        <v>1</v>
      </c>
      <c r="AT446" s="234">
        <v>85.663860643255802</v>
      </c>
      <c r="AU446" s="234" t="s">
        <v>552</v>
      </c>
      <c r="AV446" s="234">
        <v>0.92063676926819205</v>
      </c>
      <c r="AW446" s="234">
        <v>14.3186145049321</v>
      </c>
      <c r="AX446" s="234">
        <v>83.2163217677342</v>
      </c>
      <c r="AY446" s="234" t="b">
        <v>0</v>
      </c>
      <c r="AZ446" s="234">
        <v>44558.563807870371</v>
      </c>
      <c r="BA446" s="234">
        <v>44419.431817129633</v>
      </c>
      <c r="BB446" s="234">
        <v>44420</v>
      </c>
    </row>
    <row r="447" spans="1:54" x14ac:dyDescent="0.25">
      <c r="A447" s="234" t="s">
        <v>2532</v>
      </c>
      <c r="B447" s="234" t="s">
        <v>456</v>
      </c>
      <c r="C447" s="235" t="s">
        <v>2532</v>
      </c>
      <c r="D447" s="235" t="s">
        <v>2532</v>
      </c>
      <c r="E447" s="234" t="s">
        <v>2533</v>
      </c>
      <c r="F447" s="234" t="s">
        <v>2534</v>
      </c>
      <c r="G447" s="234" t="s">
        <v>472</v>
      </c>
      <c r="H447" s="234" t="s">
        <v>473</v>
      </c>
      <c r="I447" s="234" t="s">
        <v>1483</v>
      </c>
      <c r="J447" s="236"/>
      <c r="K447" s="129">
        <v>0.03</v>
      </c>
      <c r="L447" s="103">
        <v>1</v>
      </c>
      <c r="M447" s="237">
        <v>7000</v>
      </c>
      <c r="N447" s="236">
        <v>5002</v>
      </c>
      <c r="O447" s="103">
        <v>6000</v>
      </c>
      <c r="P447" s="234">
        <v>6000</v>
      </c>
      <c r="Q447" s="236">
        <v>10</v>
      </c>
      <c r="R447" s="236">
        <v>35</v>
      </c>
      <c r="S447" s="238">
        <v>174.7</v>
      </c>
      <c r="T447" s="238">
        <v>110</v>
      </c>
      <c r="U447" s="103">
        <v>7</v>
      </c>
      <c r="V447" s="234" t="s">
        <v>451</v>
      </c>
      <c r="W447" s="103">
        <v>25</v>
      </c>
      <c r="X447" s="234" t="s">
        <v>56</v>
      </c>
      <c r="Y447" s="234" t="s">
        <v>443</v>
      </c>
      <c r="Z447" s="280" t="s">
        <v>2535</v>
      </c>
      <c r="AA447" s="280" t="s">
        <v>498</v>
      </c>
      <c r="AB447" s="280" t="s">
        <v>2536</v>
      </c>
      <c r="AC447" s="280"/>
      <c r="AD447" s="280" t="s">
        <v>2537</v>
      </c>
      <c r="AE447" s="280" t="s">
        <v>2538</v>
      </c>
      <c r="AF447" s="280" t="s">
        <v>2539</v>
      </c>
      <c r="AG447" s="280"/>
      <c r="AH447" s="280"/>
      <c r="AI447" s="280"/>
      <c r="AJ447" s="280"/>
      <c r="AK447" s="234">
        <v>15</v>
      </c>
      <c r="AL447" s="234" t="s">
        <v>272</v>
      </c>
      <c r="AM447" s="234">
        <v>0.1</v>
      </c>
      <c r="AN447" s="234"/>
      <c r="AO447" s="234">
        <v>0</v>
      </c>
      <c r="AP447" s="234">
        <v>0</v>
      </c>
      <c r="AQ447" s="234"/>
      <c r="AR447" s="234" t="s">
        <v>622</v>
      </c>
      <c r="AS447" s="234">
        <v>7</v>
      </c>
      <c r="AT447" s="234">
        <v>74.933724987957007</v>
      </c>
      <c r="AU447" s="234" t="s">
        <v>448</v>
      </c>
      <c r="AV447" s="234">
        <v>1.9704257862484</v>
      </c>
      <c r="AW447" s="234">
        <v>14.651077141523601</v>
      </c>
      <c r="AX447" s="234">
        <v>62.6767085434983</v>
      </c>
      <c r="AY447" s="234" t="b">
        <v>1</v>
      </c>
      <c r="AZ447" s="234">
        <v>44558.563819444447</v>
      </c>
      <c r="BA447" s="234">
        <v>44420.346273148149</v>
      </c>
      <c r="BB447" s="234">
        <v>44434</v>
      </c>
    </row>
    <row r="448" spans="1:54" x14ac:dyDescent="0.25">
      <c r="A448" s="234" t="s">
        <v>2540</v>
      </c>
      <c r="B448" s="234" t="s">
        <v>482</v>
      </c>
      <c r="C448" s="235" t="s">
        <v>2541</v>
      </c>
      <c r="D448" s="235" t="s">
        <v>2540</v>
      </c>
      <c r="E448" s="234" t="s">
        <v>2533</v>
      </c>
      <c r="F448" s="234" t="s">
        <v>2542</v>
      </c>
      <c r="G448" s="234" t="s">
        <v>472</v>
      </c>
      <c r="H448" s="234" t="s">
        <v>473</v>
      </c>
      <c r="I448" s="234" t="s">
        <v>459</v>
      </c>
      <c r="J448" s="236"/>
      <c r="K448" s="129">
        <v>0.03</v>
      </c>
      <c r="L448" s="103">
        <v>2</v>
      </c>
      <c r="M448" s="237">
        <v>3600</v>
      </c>
      <c r="N448" s="236">
        <v>2540</v>
      </c>
      <c r="O448" s="103">
        <v>6000</v>
      </c>
      <c r="P448" s="234">
        <v>6000</v>
      </c>
      <c r="Q448" s="236">
        <v>10</v>
      </c>
      <c r="R448" s="236">
        <v>35</v>
      </c>
      <c r="S448" s="238">
        <v>65.959999999999994</v>
      </c>
      <c r="T448" s="238">
        <v>29</v>
      </c>
      <c r="U448" s="103">
        <v>7</v>
      </c>
      <c r="V448" s="234" t="s">
        <v>451</v>
      </c>
      <c r="W448" s="103">
        <v>40</v>
      </c>
      <c r="X448" s="234" t="s">
        <v>56</v>
      </c>
      <c r="Y448" s="234" t="s">
        <v>443</v>
      </c>
      <c r="Z448" s="280" t="s">
        <v>2543</v>
      </c>
      <c r="AA448" s="280" t="s">
        <v>498</v>
      </c>
      <c r="AB448" s="280" t="s">
        <v>2544</v>
      </c>
      <c r="AC448" s="280"/>
      <c r="AD448" s="280"/>
      <c r="AE448" s="280" t="s">
        <v>498</v>
      </c>
      <c r="AF448" s="280" t="s">
        <v>2545</v>
      </c>
      <c r="AG448" s="280"/>
      <c r="AH448" s="280"/>
      <c r="AI448" s="280"/>
      <c r="AJ448" s="280"/>
      <c r="AK448" s="234">
        <v>15</v>
      </c>
      <c r="AL448" s="234" t="s">
        <v>272</v>
      </c>
      <c r="AM448" s="234">
        <v>0.1</v>
      </c>
      <c r="AN448" s="234"/>
      <c r="AO448" s="234">
        <v>0</v>
      </c>
      <c r="AP448" s="234">
        <v>0</v>
      </c>
      <c r="AQ448" s="234"/>
      <c r="AR448" s="234" t="s">
        <v>706</v>
      </c>
      <c r="AS448" s="234">
        <v>3</v>
      </c>
      <c r="AT448" s="234">
        <v>74.9501294791352</v>
      </c>
      <c r="AU448" s="234" t="s">
        <v>448</v>
      </c>
      <c r="AV448" s="234">
        <v>1.5606422465243699</v>
      </c>
      <c r="AW448" s="234">
        <v>14.87575223841</v>
      </c>
      <c r="AX448" s="234">
        <v>63.654074250494098</v>
      </c>
      <c r="AY448" s="234" t="b">
        <v>1</v>
      </c>
      <c r="AZ448" s="234">
        <v>44558.563819444447</v>
      </c>
      <c r="BA448" s="234">
        <v>44420.360497685186</v>
      </c>
      <c r="BB448" s="234">
        <v>44434</v>
      </c>
    </row>
    <row r="449" spans="1:54" x14ac:dyDescent="0.25">
      <c r="A449" s="234" t="s">
        <v>2546</v>
      </c>
      <c r="B449" s="234" t="s">
        <v>482</v>
      </c>
      <c r="C449" s="235" t="s">
        <v>2546</v>
      </c>
      <c r="D449" s="235" t="s">
        <v>2546</v>
      </c>
      <c r="E449" s="234" t="s">
        <v>2547</v>
      </c>
      <c r="F449" s="234" t="s">
        <v>2548</v>
      </c>
      <c r="G449" s="234" t="s">
        <v>836</v>
      </c>
      <c r="H449" s="234" t="s">
        <v>473</v>
      </c>
      <c r="I449" s="234" t="s">
        <v>574</v>
      </c>
      <c r="J449" s="236">
        <v>186</v>
      </c>
      <c r="K449" s="129">
        <v>0.03</v>
      </c>
      <c r="L449" s="103">
        <v>2</v>
      </c>
      <c r="M449" s="237">
        <v>2235</v>
      </c>
      <c r="N449" s="236">
        <v>1790</v>
      </c>
      <c r="O449" s="103">
        <v>2400</v>
      </c>
      <c r="P449" s="234">
        <v>2400</v>
      </c>
      <c r="Q449" s="236">
        <v>10</v>
      </c>
      <c r="R449" s="236">
        <v>30</v>
      </c>
      <c r="S449" s="238">
        <v>64.400000000000006</v>
      </c>
      <c r="T449" s="238">
        <v>31.5</v>
      </c>
      <c r="U449" s="103">
        <v>1.8</v>
      </c>
      <c r="V449" s="234" t="s">
        <v>547</v>
      </c>
      <c r="W449" s="103">
        <v>40</v>
      </c>
      <c r="X449" s="234" t="s">
        <v>56</v>
      </c>
      <c r="Y449" s="234" t="s">
        <v>443</v>
      </c>
      <c r="Z449" s="280"/>
      <c r="AA449" s="280"/>
      <c r="AB449" s="280" t="s">
        <v>2549</v>
      </c>
      <c r="AC449" s="280"/>
      <c r="AD449" s="280"/>
      <c r="AE449" s="280"/>
      <c r="AF449" s="280" t="s">
        <v>2550</v>
      </c>
      <c r="AG449" s="280"/>
      <c r="AH449" s="280"/>
      <c r="AI449" s="280"/>
      <c r="AJ449" s="280"/>
      <c r="AK449" s="234">
        <v>1</v>
      </c>
      <c r="AL449" s="234" t="s">
        <v>272</v>
      </c>
      <c r="AM449" s="234">
        <v>0.1</v>
      </c>
      <c r="AN449" s="234">
        <v>0</v>
      </c>
      <c r="AO449" s="234">
        <v>0</v>
      </c>
      <c r="AP449" s="234">
        <v>0</v>
      </c>
      <c r="AQ449" s="234">
        <v>0.107316514439419</v>
      </c>
      <c r="AR449" s="234" t="s">
        <v>706</v>
      </c>
      <c r="AS449" s="234">
        <v>1</v>
      </c>
      <c r="AT449" s="234">
        <v>89.113227821030904</v>
      </c>
      <c r="AU449" s="234" t="s">
        <v>490</v>
      </c>
      <c r="AV449" s="234">
        <v>1.02351018368647</v>
      </c>
      <c r="AW449" s="234">
        <v>12.113135364377101</v>
      </c>
      <c r="AX449" s="234">
        <v>88.489435226283703</v>
      </c>
      <c r="AY449" s="234" t="b">
        <v>0</v>
      </c>
      <c r="AZ449" s="234">
        <v>44558.563831018517</v>
      </c>
      <c r="BA449" s="234">
        <v>44421.371192129627</v>
      </c>
      <c r="BB449" s="234">
        <v>44433</v>
      </c>
    </row>
    <row r="450" spans="1:54" x14ac:dyDescent="0.25">
      <c r="A450" s="234" t="s">
        <v>2551</v>
      </c>
      <c r="B450" s="234" t="s">
        <v>482</v>
      </c>
      <c r="C450" s="235" t="s">
        <v>2551</v>
      </c>
      <c r="D450" s="235" t="s">
        <v>2551</v>
      </c>
      <c r="E450" s="234" t="s">
        <v>2547</v>
      </c>
      <c r="F450" s="234" t="s">
        <v>2552</v>
      </c>
      <c r="G450" s="234" t="s">
        <v>836</v>
      </c>
      <c r="H450" s="234" t="s">
        <v>798</v>
      </c>
      <c r="I450" s="234" t="s">
        <v>678</v>
      </c>
      <c r="J450" s="236">
        <v>223</v>
      </c>
      <c r="K450" s="129">
        <v>0.03</v>
      </c>
      <c r="L450" s="103">
        <v>2</v>
      </c>
      <c r="M450" s="237">
        <v>2235</v>
      </c>
      <c r="N450" s="236">
        <v>1844</v>
      </c>
      <c r="O450" s="103">
        <v>2300</v>
      </c>
      <c r="P450" s="234">
        <v>2300</v>
      </c>
      <c r="Q450" s="236">
        <v>10</v>
      </c>
      <c r="R450" s="236">
        <v>30</v>
      </c>
      <c r="S450" s="238">
        <v>60.3</v>
      </c>
      <c r="T450" s="238">
        <v>31.5</v>
      </c>
      <c r="U450" s="103">
        <v>1.8</v>
      </c>
      <c r="V450" s="234" t="s">
        <v>547</v>
      </c>
      <c r="W450" s="103">
        <v>40</v>
      </c>
      <c r="X450" s="234" t="s">
        <v>56</v>
      </c>
      <c r="Y450" s="234" t="s">
        <v>443</v>
      </c>
      <c r="Z450" s="280"/>
      <c r="AA450" s="280"/>
      <c r="AB450" s="280" t="s">
        <v>2549</v>
      </c>
      <c r="AC450" s="280"/>
      <c r="AD450" s="280"/>
      <c r="AE450" s="280"/>
      <c r="AF450" s="280" t="s">
        <v>2553</v>
      </c>
      <c r="AG450" s="280"/>
      <c r="AH450" s="280"/>
      <c r="AI450" s="280"/>
      <c r="AJ450" s="280"/>
      <c r="AK450" s="234">
        <v>1</v>
      </c>
      <c r="AL450" s="234" t="s">
        <v>272</v>
      </c>
      <c r="AM450" s="234">
        <v>0.1</v>
      </c>
      <c r="AN450" s="234">
        <v>0</v>
      </c>
      <c r="AO450" s="234">
        <v>0</v>
      </c>
      <c r="AP450" s="234">
        <v>0</v>
      </c>
      <c r="AQ450" s="234">
        <v>0.107937780412552</v>
      </c>
      <c r="AR450" s="234" t="s">
        <v>706</v>
      </c>
      <c r="AS450" s="234">
        <v>1</v>
      </c>
      <c r="AT450" s="234">
        <v>88.781157903011106</v>
      </c>
      <c r="AU450" s="234" t="s">
        <v>2554</v>
      </c>
      <c r="AV450" s="234">
        <v>1.01215269697562</v>
      </c>
      <c r="AW450" s="234">
        <v>12.3744895062209</v>
      </c>
      <c r="AX450" s="234">
        <v>87.360659376562893</v>
      </c>
      <c r="AY450" s="234" t="b">
        <v>0</v>
      </c>
      <c r="AZ450" s="234">
        <v>44558.563831018517</v>
      </c>
      <c r="BA450" s="234">
        <v>44421.373888888891</v>
      </c>
      <c r="BB450" s="234">
        <v>44433</v>
      </c>
    </row>
    <row r="451" spans="1:54" x14ac:dyDescent="0.25">
      <c r="A451" s="234" t="s">
        <v>2555</v>
      </c>
      <c r="B451" s="234" t="s">
        <v>482</v>
      </c>
      <c r="C451" s="235" t="s">
        <v>2555</v>
      </c>
      <c r="D451" s="235" t="s">
        <v>2555</v>
      </c>
      <c r="E451" s="234" t="s">
        <v>2547</v>
      </c>
      <c r="F451" s="234" t="s">
        <v>2556</v>
      </c>
      <c r="G451" s="234" t="s">
        <v>836</v>
      </c>
      <c r="H451" s="234" t="s">
        <v>798</v>
      </c>
      <c r="I451" s="234" t="s">
        <v>678</v>
      </c>
      <c r="J451" s="236">
        <v>196.52</v>
      </c>
      <c r="K451" s="129">
        <v>0.03</v>
      </c>
      <c r="L451" s="103">
        <v>2</v>
      </c>
      <c r="M451" s="237">
        <v>1909</v>
      </c>
      <c r="N451" s="236">
        <v>1540</v>
      </c>
      <c r="O451" s="103">
        <v>2300</v>
      </c>
      <c r="P451" s="234">
        <v>2300</v>
      </c>
      <c r="Q451" s="236">
        <v>12</v>
      </c>
      <c r="R451" s="236">
        <v>30</v>
      </c>
      <c r="S451" s="238">
        <v>45</v>
      </c>
      <c r="T451" s="238">
        <v>31.5</v>
      </c>
      <c r="U451" s="103">
        <v>1.8</v>
      </c>
      <c r="V451" s="234" t="s">
        <v>547</v>
      </c>
      <c r="W451" s="103">
        <v>40</v>
      </c>
      <c r="X451" s="234" t="s">
        <v>56</v>
      </c>
      <c r="Y451" s="234" t="s">
        <v>443</v>
      </c>
      <c r="Z451" s="280"/>
      <c r="AA451" s="280"/>
      <c r="AB451" s="280" t="s">
        <v>2549</v>
      </c>
      <c r="AC451" s="280"/>
      <c r="AD451" s="280"/>
      <c r="AE451" s="280"/>
      <c r="AF451" s="280" t="s">
        <v>2553</v>
      </c>
      <c r="AG451" s="280"/>
      <c r="AH451" s="280"/>
      <c r="AI451" s="280"/>
      <c r="AJ451" s="280"/>
      <c r="AK451" s="234">
        <v>1</v>
      </c>
      <c r="AL451" s="234" t="s">
        <v>272</v>
      </c>
      <c r="AM451" s="234">
        <v>0.1</v>
      </c>
      <c r="AN451" s="234">
        <v>0</v>
      </c>
      <c r="AO451" s="234">
        <v>0</v>
      </c>
      <c r="AP451" s="234">
        <v>0</v>
      </c>
      <c r="AQ451" s="234">
        <v>0.12734160249688201</v>
      </c>
      <c r="AR451" s="234" t="s">
        <v>706</v>
      </c>
      <c r="AS451" s="234">
        <v>1</v>
      </c>
      <c r="AT451" s="234">
        <v>90.163257012908204</v>
      </c>
      <c r="AU451" s="234" t="s">
        <v>2554</v>
      </c>
      <c r="AV451" s="234">
        <v>0.97421682642700502</v>
      </c>
      <c r="AW451" s="234">
        <v>12.5971315567216</v>
      </c>
      <c r="AX451" s="234">
        <v>89.171461185766205</v>
      </c>
      <c r="AY451" s="234" t="b">
        <v>0</v>
      </c>
      <c r="AZ451" s="234">
        <v>44558.563831018517</v>
      </c>
      <c r="BA451" s="234">
        <v>44421.375185185185</v>
      </c>
      <c r="BB451" s="234">
        <v>44433</v>
      </c>
    </row>
    <row r="452" spans="1:54" x14ac:dyDescent="0.25">
      <c r="A452" s="234" t="s">
        <v>2557</v>
      </c>
      <c r="B452" s="234" t="s">
        <v>482</v>
      </c>
      <c r="C452" s="235" t="s">
        <v>2558</v>
      </c>
      <c r="D452" s="235" t="s">
        <v>2557</v>
      </c>
      <c r="E452" s="234" t="s">
        <v>2547</v>
      </c>
      <c r="F452" s="234" t="s">
        <v>2559</v>
      </c>
      <c r="G452" s="234" t="s">
        <v>836</v>
      </c>
      <c r="H452" s="234" t="s">
        <v>473</v>
      </c>
      <c r="I452" s="234" t="s">
        <v>574</v>
      </c>
      <c r="J452" s="236">
        <v>551.39</v>
      </c>
      <c r="K452" s="129">
        <v>0.03</v>
      </c>
      <c r="L452" s="103">
        <v>1</v>
      </c>
      <c r="M452" s="237">
        <v>4328</v>
      </c>
      <c r="N452" s="236">
        <v>4440</v>
      </c>
      <c r="O452" s="103">
        <v>2400</v>
      </c>
      <c r="P452" s="234">
        <v>2400</v>
      </c>
      <c r="Q452" s="236">
        <v>8</v>
      </c>
      <c r="R452" s="236">
        <v>30</v>
      </c>
      <c r="S452" s="238">
        <v>200</v>
      </c>
      <c r="T452" s="238">
        <v>31.5</v>
      </c>
      <c r="U452" s="103">
        <v>2.2000000000000002</v>
      </c>
      <c r="V452" s="234" t="s">
        <v>547</v>
      </c>
      <c r="W452" s="103">
        <v>40</v>
      </c>
      <c r="X452" s="234" t="s">
        <v>56</v>
      </c>
      <c r="Y452" s="234" t="s">
        <v>443</v>
      </c>
      <c r="Z452" s="280"/>
      <c r="AA452" s="280"/>
      <c r="AB452" s="280" t="s">
        <v>2560</v>
      </c>
      <c r="AC452" s="280"/>
      <c r="AD452" s="280"/>
      <c r="AE452" s="280"/>
      <c r="AF452" s="280" t="s">
        <v>2561</v>
      </c>
      <c r="AG452" s="280"/>
      <c r="AH452" s="280"/>
      <c r="AI452" s="280"/>
      <c r="AJ452" s="280"/>
      <c r="AK452" s="234">
        <v>1</v>
      </c>
      <c r="AL452" s="234" t="s">
        <v>272</v>
      </c>
      <c r="AM452" s="234">
        <v>0.1</v>
      </c>
      <c r="AN452" s="234">
        <v>0</v>
      </c>
      <c r="AO452" s="234">
        <v>0</v>
      </c>
      <c r="AP452" s="234">
        <v>0</v>
      </c>
      <c r="AQ452" s="234">
        <v>0.11151370526370501</v>
      </c>
      <c r="AR452" s="234" t="s">
        <v>622</v>
      </c>
      <c r="AS452" s="234">
        <v>3</v>
      </c>
      <c r="AT452" s="234">
        <v>85.358524110269997</v>
      </c>
      <c r="AU452" s="234" t="s">
        <v>490</v>
      </c>
      <c r="AV452" s="234">
        <v>1.22065810689551</v>
      </c>
      <c r="AW452" s="234">
        <v>11.530749923421199</v>
      </c>
      <c r="AX452" s="234">
        <v>85.358524110269997</v>
      </c>
      <c r="AY452" s="234" t="b">
        <v>0</v>
      </c>
      <c r="AZ452" s="234">
        <v>44558.563842592594</v>
      </c>
      <c r="BA452" s="234">
        <v>44421.376238425924</v>
      </c>
      <c r="BB452" s="234">
        <v>44433</v>
      </c>
    </row>
    <row r="453" spans="1:54" x14ac:dyDescent="0.25">
      <c r="A453" s="234" t="s">
        <v>2562</v>
      </c>
      <c r="B453" s="234" t="s">
        <v>482</v>
      </c>
      <c r="C453" s="235" t="s">
        <v>2563</v>
      </c>
      <c r="D453" s="235" t="s">
        <v>2562</v>
      </c>
      <c r="E453" s="234" t="s">
        <v>2547</v>
      </c>
      <c r="F453" s="234" t="s">
        <v>2564</v>
      </c>
      <c r="G453" s="234" t="s">
        <v>836</v>
      </c>
      <c r="H453" s="234" t="s">
        <v>473</v>
      </c>
      <c r="I453" s="234" t="s">
        <v>574</v>
      </c>
      <c r="J453" s="236">
        <v>341</v>
      </c>
      <c r="K453" s="129">
        <v>0.03</v>
      </c>
      <c r="L453" s="103">
        <v>1</v>
      </c>
      <c r="M453" s="237">
        <v>2132</v>
      </c>
      <c r="N453" s="236">
        <v>4647</v>
      </c>
      <c r="O453" s="103">
        <v>2400</v>
      </c>
      <c r="P453" s="234">
        <v>2400</v>
      </c>
      <c r="Q453" s="236">
        <v>7</v>
      </c>
      <c r="R453" s="236">
        <v>30</v>
      </c>
      <c r="S453" s="238">
        <v>116.7</v>
      </c>
      <c r="T453" s="238">
        <v>31.5</v>
      </c>
      <c r="U453" s="103">
        <v>2.5</v>
      </c>
      <c r="V453" s="234" t="s">
        <v>547</v>
      </c>
      <c r="W453" s="103">
        <v>40</v>
      </c>
      <c r="X453" s="234" t="s">
        <v>56</v>
      </c>
      <c r="Y453" s="234" t="s">
        <v>443</v>
      </c>
      <c r="Z453" s="280"/>
      <c r="AA453" s="280"/>
      <c r="AB453" s="280" t="s">
        <v>2565</v>
      </c>
      <c r="AC453" s="280"/>
      <c r="AD453" s="280"/>
      <c r="AE453" s="280"/>
      <c r="AF453" s="280" t="s">
        <v>2566</v>
      </c>
      <c r="AG453" s="280"/>
      <c r="AH453" s="280"/>
      <c r="AI453" s="280"/>
      <c r="AJ453" s="280"/>
      <c r="AK453" s="234">
        <v>1</v>
      </c>
      <c r="AL453" s="234" t="s">
        <v>272</v>
      </c>
      <c r="AM453" s="234">
        <v>0.1</v>
      </c>
      <c r="AN453" s="234">
        <v>0</v>
      </c>
      <c r="AO453" s="234">
        <v>0</v>
      </c>
      <c r="AP453" s="234">
        <v>0</v>
      </c>
      <c r="AQ453" s="234">
        <v>0.107711580435919</v>
      </c>
      <c r="AR453" s="234" t="s">
        <v>622</v>
      </c>
      <c r="AS453" s="234">
        <v>1</v>
      </c>
      <c r="AT453" s="234">
        <v>82.074485000936207</v>
      </c>
      <c r="AU453" s="234" t="s">
        <v>490</v>
      </c>
      <c r="AV453" s="234">
        <v>1.2933655949388301</v>
      </c>
      <c r="AW453" s="234">
        <v>10.199015942365</v>
      </c>
      <c r="AX453" s="234">
        <v>76.575494505873394</v>
      </c>
      <c r="AY453" s="234" t="b">
        <v>0</v>
      </c>
      <c r="AZ453" s="234">
        <v>44558.563842592594</v>
      </c>
      <c r="BA453" s="234">
        <v>44421.377291666664</v>
      </c>
      <c r="BB453" s="234">
        <v>44433</v>
      </c>
    </row>
    <row r="454" spans="1:54" x14ac:dyDescent="0.25">
      <c r="A454" s="234" t="s">
        <v>2567</v>
      </c>
      <c r="B454" s="234" t="s">
        <v>482</v>
      </c>
      <c r="C454" s="235" t="s">
        <v>437</v>
      </c>
      <c r="D454" s="235" t="s">
        <v>2567</v>
      </c>
      <c r="E454" s="234" t="s">
        <v>2568</v>
      </c>
      <c r="F454" s="234" t="s">
        <v>2569</v>
      </c>
      <c r="G454" s="234" t="s">
        <v>544</v>
      </c>
      <c r="H454" s="234" t="s">
        <v>1361</v>
      </c>
      <c r="I454" s="234" t="s">
        <v>486</v>
      </c>
      <c r="J454" s="236">
        <v>330</v>
      </c>
      <c r="K454" s="129">
        <v>0.03</v>
      </c>
      <c r="L454" s="103">
        <v>1</v>
      </c>
      <c r="M454" s="237">
        <v>1045</v>
      </c>
      <c r="N454" s="236">
        <v>23379</v>
      </c>
      <c r="O454" s="103">
        <v>2600</v>
      </c>
      <c r="P454" s="234">
        <v>2600</v>
      </c>
      <c r="Q454" s="236">
        <v>4</v>
      </c>
      <c r="R454" s="236">
        <v>40</v>
      </c>
      <c r="S454" s="238">
        <v>105</v>
      </c>
      <c r="T454" s="238">
        <v>105</v>
      </c>
      <c r="U454" s="103">
        <v>1.7</v>
      </c>
      <c r="V454" s="234" t="s">
        <v>451</v>
      </c>
      <c r="W454" s="103">
        <v>90</v>
      </c>
      <c r="X454" s="234" t="s">
        <v>56</v>
      </c>
      <c r="Y454" s="234" t="s">
        <v>443</v>
      </c>
      <c r="Z454" s="280"/>
      <c r="AA454" s="280"/>
      <c r="AB454" s="280"/>
      <c r="AC454" s="280"/>
      <c r="AD454" s="280"/>
      <c r="AE454" s="280"/>
      <c r="AF454" s="280"/>
      <c r="AG454" s="280"/>
      <c r="AH454" s="280"/>
      <c r="AI454" s="280"/>
      <c r="AJ454" s="280" t="s">
        <v>1367</v>
      </c>
      <c r="AK454" s="234">
        <v>60</v>
      </c>
      <c r="AL454" s="234" t="s">
        <v>272</v>
      </c>
      <c r="AM454" s="234">
        <v>0.1</v>
      </c>
      <c r="AN454" s="234">
        <v>0</v>
      </c>
      <c r="AO454" s="234">
        <v>0</v>
      </c>
      <c r="AP454" s="234">
        <v>0</v>
      </c>
      <c r="AQ454" s="234">
        <v>8.1891804396393195E-2</v>
      </c>
      <c r="AR454" s="234" t="s">
        <v>706</v>
      </c>
      <c r="AS454" s="234">
        <v>0</v>
      </c>
      <c r="AT454" s="234">
        <v>79.077524448250301</v>
      </c>
      <c r="AU454" s="234" t="s">
        <v>902</v>
      </c>
      <c r="AV454" s="234">
        <v>0.77345385025333302</v>
      </c>
      <c r="AW454" s="234">
        <v>26.5703455161124</v>
      </c>
      <c r="AX454" s="234">
        <v>66.029732914288999</v>
      </c>
      <c r="AY454" s="234" t="b">
        <v>0</v>
      </c>
      <c r="AZ454" s="234">
        <v>44558.563854166663</v>
      </c>
      <c r="BA454" s="234">
        <v>44424.588113425925</v>
      </c>
      <c r="BB454" s="234">
        <v>44425</v>
      </c>
    </row>
    <row r="455" spans="1:54" x14ac:dyDescent="0.25">
      <c r="A455" s="234" t="s">
        <v>2570</v>
      </c>
      <c r="B455" s="234" t="s">
        <v>482</v>
      </c>
      <c r="C455" s="235" t="s">
        <v>437</v>
      </c>
      <c r="D455" s="235" t="s">
        <v>2570</v>
      </c>
      <c r="E455" s="234" t="s">
        <v>2568</v>
      </c>
      <c r="F455" s="234" t="s">
        <v>2571</v>
      </c>
      <c r="G455" s="234" t="s">
        <v>544</v>
      </c>
      <c r="H455" s="234" t="s">
        <v>1361</v>
      </c>
      <c r="I455" s="234" t="s">
        <v>486</v>
      </c>
      <c r="J455" s="236">
        <v>330</v>
      </c>
      <c r="K455" s="129">
        <v>0.03</v>
      </c>
      <c r="L455" s="103">
        <v>1</v>
      </c>
      <c r="M455" s="237">
        <v>1045</v>
      </c>
      <c r="N455" s="236">
        <v>23379</v>
      </c>
      <c r="O455" s="103">
        <v>2700</v>
      </c>
      <c r="P455" s="234">
        <v>2700</v>
      </c>
      <c r="Q455" s="236">
        <v>4</v>
      </c>
      <c r="R455" s="236">
        <v>40</v>
      </c>
      <c r="S455" s="238">
        <v>105</v>
      </c>
      <c r="T455" s="238">
        <v>105</v>
      </c>
      <c r="U455" s="103">
        <v>1.7</v>
      </c>
      <c r="V455" s="234" t="s">
        <v>451</v>
      </c>
      <c r="W455" s="103">
        <v>90</v>
      </c>
      <c r="X455" s="234" t="s">
        <v>56</v>
      </c>
      <c r="Y455" s="234" t="s">
        <v>443</v>
      </c>
      <c r="Z455" s="280"/>
      <c r="AA455" s="280"/>
      <c r="AB455" s="280"/>
      <c r="AC455" s="280"/>
      <c r="AD455" s="280"/>
      <c r="AE455" s="280"/>
      <c r="AF455" s="280"/>
      <c r="AG455" s="280"/>
      <c r="AH455" s="280"/>
      <c r="AI455" s="280"/>
      <c r="AJ455" s="280" t="s">
        <v>1367</v>
      </c>
      <c r="AK455" s="234">
        <v>10</v>
      </c>
      <c r="AL455" s="234" t="s">
        <v>272</v>
      </c>
      <c r="AM455" s="234">
        <v>0.1</v>
      </c>
      <c r="AN455" s="234">
        <v>0</v>
      </c>
      <c r="AO455" s="234">
        <v>0</v>
      </c>
      <c r="AP455" s="234">
        <v>0</v>
      </c>
      <c r="AQ455" s="234">
        <v>8.1891804396393195E-2</v>
      </c>
      <c r="AR455" s="234" t="s">
        <v>706</v>
      </c>
      <c r="AS455" s="234">
        <v>0</v>
      </c>
      <c r="AT455" s="234">
        <v>79.6656209435086</v>
      </c>
      <c r="AU455" s="234" t="s">
        <v>902</v>
      </c>
      <c r="AV455" s="234">
        <v>0.76071277140000704</v>
      </c>
      <c r="AW455" s="234">
        <v>26.882443522107799</v>
      </c>
      <c r="AX455" s="234">
        <v>68.569338026376997</v>
      </c>
      <c r="AY455" s="234" t="b">
        <v>0</v>
      </c>
      <c r="AZ455" s="234">
        <v>44558.563854166663</v>
      </c>
      <c r="BA455" s="234">
        <v>44424.588900462964</v>
      </c>
      <c r="BB455" s="234">
        <v>44425</v>
      </c>
    </row>
    <row r="456" spans="1:54" x14ac:dyDescent="0.25">
      <c r="A456" s="234" t="s">
        <v>2572</v>
      </c>
      <c r="B456" s="234" t="s">
        <v>482</v>
      </c>
      <c r="C456" s="235" t="s">
        <v>437</v>
      </c>
      <c r="D456" s="235" t="s">
        <v>2572</v>
      </c>
      <c r="E456" s="234" t="s">
        <v>2568</v>
      </c>
      <c r="F456" s="234" t="s">
        <v>2571</v>
      </c>
      <c r="G456" s="234" t="s">
        <v>544</v>
      </c>
      <c r="H456" s="234" t="s">
        <v>1361</v>
      </c>
      <c r="I456" s="234" t="s">
        <v>486</v>
      </c>
      <c r="J456" s="236">
        <v>330</v>
      </c>
      <c r="K456" s="129">
        <v>0.03</v>
      </c>
      <c r="L456" s="103">
        <v>1</v>
      </c>
      <c r="M456" s="237">
        <v>1045</v>
      </c>
      <c r="N456" s="236">
        <v>23379</v>
      </c>
      <c r="O456" s="103">
        <v>2900</v>
      </c>
      <c r="P456" s="234">
        <v>2900</v>
      </c>
      <c r="Q456" s="236">
        <v>4</v>
      </c>
      <c r="R456" s="236">
        <v>40</v>
      </c>
      <c r="S456" s="238">
        <v>105</v>
      </c>
      <c r="T456" s="238">
        <v>105</v>
      </c>
      <c r="U456" s="103">
        <v>1.7</v>
      </c>
      <c r="V456" s="234" t="s">
        <v>451</v>
      </c>
      <c r="W456" s="103">
        <v>90</v>
      </c>
      <c r="X456" s="234" t="s">
        <v>56</v>
      </c>
      <c r="Y456" s="234" t="s">
        <v>443</v>
      </c>
      <c r="Z456" s="280"/>
      <c r="AA456" s="280"/>
      <c r="AB456" s="280"/>
      <c r="AC456" s="280"/>
      <c r="AD456" s="280"/>
      <c r="AE456" s="280"/>
      <c r="AF456" s="280"/>
      <c r="AG456" s="280"/>
      <c r="AH456" s="280"/>
      <c r="AI456" s="280"/>
      <c r="AJ456" s="280" t="s">
        <v>1367</v>
      </c>
      <c r="AK456" s="234">
        <v>16</v>
      </c>
      <c r="AL456" s="234" t="s">
        <v>272</v>
      </c>
      <c r="AM456" s="234">
        <v>0.1</v>
      </c>
      <c r="AN456" s="234">
        <v>0</v>
      </c>
      <c r="AO456" s="234">
        <v>0</v>
      </c>
      <c r="AP456" s="234">
        <v>0</v>
      </c>
      <c r="AQ456" s="234">
        <v>8.1891804396393195E-2</v>
      </c>
      <c r="AR456" s="234" t="s">
        <v>706</v>
      </c>
      <c r="AS456" s="234">
        <v>0</v>
      </c>
      <c r="AT456" s="234">
        <v>80.805617202801201</v>
      </c>
      <c r="AU456" s="234" t="s">
        <v>902</v>
      </c>
      <c r="AV456" s="234">
        <v>0.73676196265035299</v>
      </c>
      <c r="AW456" s="234">
        <v>27.479498952889902</v>
      </c>
      <c r="AX456" s="234">
        <v>73.648548250553105</v>
      </c>
      <c r="AY456" s="234" t="b">
        <v>0</v>
      </c>
      <c r="AZ456" s="234">
        <v>44558.563854166663</v>
      </c>
      <c r="BA456" s="234">
        <v>44424.592129629629</v>
      </c>
      <c r="BB456" s="234">
        <v>44425</v>
      </c>
    </row>
    <row r="457" spans="1:54" x14ac:dyDescent="0.25">
      <c r="A457" s="234" t="s">
        <v>2573</v>
      </c>
      <c r="B457" s="234" t="s">
        <v>482</v>
      </c>
      <c r="C457" s="235" t="s">
        <v>2573</v>
      </c>
      <c r="D457" s="235" t="s">
        <v>2573</v>
      </c>
      <c r="E457" s="234" t="s">
        <v>2574</v>
      </c>
      <c r="F457" s="234" t="s">
        <v>2575</v>
      </c>
      <c r="G457" s="234" t="s">
        <v>544</v>
      </c>
      <c r="H457" s="234" t="s">
        <v>916</v>
      </c>
      <c r="I457" s="234" t="s">
        <v>917</v>
      </c>
      <c r="J457" s="236">
        <v>697</v>
      </c>
      <c r="K457" s="129">
        <v>0.03</v>
      </c>
      <c r="L457" s="103">
        <v>1</v>
      </c>
      <c r="M457" s="237">
        <v>4828</v>
      </c>
      <c r="N457" s="236">
        <v>11814</v>
      </c>
      <c r="O457" s="103">
        <v>6000</v>
      </c>
      <c r="P457" s="234">
        <v>6000</v>
      </c>
      <c r="Q457" s="236">
        <v>4.5</v>
      </c>
      <c r="R457" s="236">
        <v>40</v>
      </c>
      <c r="S457" s="238">
        <v>237.4</v>
      </c>
      <c r="T457" s="238">
        <v>82.43</v>
      </c>
      <c r="U457" s="103">
        <v>2.8</v>
      </c>
      <c r="V457" s="234" t="s">
        <v>442</v>
      </c>
      <c r="W457" s="103">
        <v>60</v>
      </c>
      <c r="X457" s="234" t="s">
        <v>56</v>
      </c>
      <c r="Y457" s="234" t="s">
        <v>443</v>
      </c>
      <c r="Z457" s="280"/>
      <c r="AA457" s="280" t="s">
        <v>2576</v>
      </c>
      <c r="AB457" s="280" t="s">
        <v>2577</v>
      </c>
      <c r="AC457" s="280"/>
      <c r="AD457" s="280"/>
      <c r="AE457" s="280" t="s">
        <v>2578</v>
      </c>
      <c r="AF457" s="280" t="s">
        <v>2579</v>
      </c>
      <c r="AG457" s="280"/>
      <c r="AH457" s="280"/>
      <c r="AI457" s="280"/>
      <c r="AJ457" s="280" t="s">
        <v>559</v>
      </c>
      <c r="AK457" s="234">
        <v>1</v>
      </c>
      <c r="AL457" s="234" t="s">
        <v>272</v>
      </c>
      <c r="AM457" s="234">
        <v>0.1</v>
      </c>
      <c r="AN457" s="234">
        <v>0</v>
      </c>
      <c r="AO457" s="234">
        <v>0</v>
      </c>
      <c r="AP457" s="234">
        <v>0</v>
      </c>
      <c r="AQ457" s="234">
        <v>8.6384596161132504E-2</v>
      </c>
      <c r="AR457" s="234" t="s">
        <v>622</v>
      </c>
      <c r="AS457" s="234">
        <v>0</v>
      </c>
      <c r="AT457" s="234">
        <v>83.630288867764705</v>
      </c>
      <c r="AU457" s="234" t="s">
        <v>552</v>
      </c>
      <c r="AV457" s="234">
        <v>1.0625398400828601</v>
      </c>
      <c r="AW457" s="234">
        <v>17.388478598176601</v>
      </c>
      <c r="AX457" s="234">
        <v>76.999601678963401</v>
      </c>
      <c r="AY457" s="234" t="b">
        <v>0</v>
      </c>
      <c r="AZ457" s="234">
        <v>44558.56386574074</v>
      </c>
      <c r="BA457" s="234">
        <v>44428.478148148148</v>
      </c>
      <c r="BB457" s="234">
        <v>44434</v>
      </c>
    </row>
    <row r="458" spans="1:54" x14ac:dyDescent="0.25">
      <c r="A458" s="234" t="s">
        <v>2580</v>
      </c>
      <c r="B458" s="234" t="s">
        <v>482</v>
      </c>
      <c r="C458" s="235" t="s">
        <v>2581</v>
      </c>
      <c r="D458" s="235" t="s">
        <v>2580</v>
      </c>
      <c r="E458" s="234" t="s">
        <v>2582</v>
      </c>
      <c r="F458" s="234" t="s">
        <v>1987</v>
      </c>
      <c r="G458" s="234" t="s">
        <v>836</v>
      </c>
      <c r="H458" s="234" t="s">
        <v>798</v>
      </c>
      <c r="I458" s="234" t="s">
        <v>678</v>
      </c>
      <c r="J458" s="236">
        <v>197</v>
      </c>
      <c r="K458" s="129">
        <v>0.03</v>
      </c>
      <c r="L458" s="103">
        <v>2</v>
      </c>
      <c r="M458" s="237">
        <v>1823</v>
      </c>
      <c r="N458" s="236">
        <v>489</v>
      </c>
      <c r="O458" s="103">
        <v>6000</v>
      </c>
      <c r="P458" s="234">
        <v>6000</v>
      </c>
      <c r="Q458" s="236">
        <v>28</v>
      </c>
      <c r="R458" s="236">
        <v>30</v>
      </c>
      <c r="S458" s="238">
        <v>64</v>
      </c>
      <c r="T458" s="238">
        <v>24</v>
      </c>
      <c r="U458" s="103">
        <v>2.5</v>
      </c>
      <c r="V458" s="234" t="s">
        <v>442</v>
      </c>
      <c r="W458" s="103">
        <v>35</v>
      </c>
      <c r="X458" s="234" t="s">
        <v>56</v>
      </c>
      <c r="Y458" s="234" t="s">
        <v>443</v>
      </c>
      <c r="Z458" s="280"/>
      <c r="AA458" s="280"/>
      <c r="AB458" s="280" t="s">
        <v>2583</v>
      </c>
      <c r="AC458" s="280" t="s">
        <v>2584</v>
      </c>
      <c r="AD458" s="280"/>
      <c r="AE458" s="280"/>
      <c r="AF458" s="280"/>
      <c r="AG458" s="280"/>
      <c r="AH458" s="280"/>
      <c r="AI458" s="280"/>
      <c r="AJ458" s="280" t="s">
        <v>559</v>
      </c>
      <c r="AK458" s="234">
        <v>1</v>
      </c>
      <c r="AL458" s="234" t="s">
        <v>272</v>
      </c>
      <c r="AM458" s="234">
        <v>0.1</v>
      </c>
      <c r="AN458" s="234">
        <v>0</v>
      </c>
      <c r="AO458" s="234">
        <v>0</v>
      </c>
      <c r="AP458" s="234">
        <v>0</v>
      </c>
      <c r="AQ458" s="234">
        <v>0.109993940771037</v>
      </c>
      <c r="AR458" s="234" t="s">
        <v>622</v>
      </c>
      <c r="AS458" s="234">
        <v>2</v>
      </c>
      <c r="AT458" s="234">
        <v>89.682543170238702</v>
      </c>
      <c r="AU458" s="234" t="s">
        <v>552</v>
      </c>
      <c r="AV458" s="234">
        <v>1.2900378445103</v>
      </c>
      <c r="AW458" s="234">
        <v>9.2032159671682994</v>
      </c>
      <c r="AX458" s="234">
        <v>84.416896706957502</v>
      </c>
      <c r="AY458" s="234" t="b">
        <v>0</v>
      </c>
      <c r="AZ458" s="234">
        <v>44558.56386574074</v>
      </c>
      <c r="BA458" s="234">
        <v>44428.496400462966</v>
      </c>
      <c r="BB458" s="234">
        <v>44431</v>
      </c>
    </row>
    <row r="459" spans="1:54" x14ac:dyDescent="0.25">
      <c r="A459" s="234" t="s">
        <v>2585</v>
      </c>
      <c r="B459" s="234" t="s">
        <v>482</v>
      </c>
      <c r="C459" s="235" t="s">
        <v>2586</v>
      </c>
      <c r="D459" s="235" t="s">
        <v>2585</v>
      </c>
      <c r="E459" s="234" t="s">
        <v>2587</v>
      </c>
      <c r="F459" s="234" t="s">
        <v>2588</v>
      </c>
      <c r="G459" s="234" t="s">
        <v>534</v>
      </c>
      <c r="H459" s="234"/>
      <c r="I459" s="234" t="s">
        <v>678</v>
      </c>
      <c r="J459" s="236">
        <v>797</v>
      </c>
      <c r="K459" s="129">
        <v>0.05</v>
      </c>
      <c r="L459" s="103">
        <v>1</v>
      </c>
      <c r="M459" s="237">
        <v>11500</v>
      </c>
      <c r="N459" s="236">
        <v>10522</v>
      </c>
      <c r="O459" s="103">
        <v>6000</v>
      </c>
      <c r="P459" s="234">
        <v>6000</v>
      </c>
      <c r="Q459" s="236">
        <v>10</v>
      </c>
      <c r="R459" s="236">
        <v>40</v>
      </c>
      <c r="S459" s="238">
        <v>300</v>
      </c>
      <c r="T459" s="238">
        <v>100</v>
      </c>
      <c r="U459" s="103">
        <v>5.5</v>
      </c>
      <c r="V459" s="234" t="s">
        <v>442</v>
      </c>
      <c r="W459" s="103">
        <v>50</v>
      </c>
      <c r="X459" s="234" t="s">
        <v>56</v>
      </c>
      <c r="Y459" s="234" t="s">
        <v>443</v>
      </c>
      <c r="Z459" s="280" t="s">
        <v>2589</v>
      </c>
      <c r="AA459" s="280" t="s">
        <v>2590</v>
      </c>
      <c r="AB459" s="280" t="s">
        <v>2590</v>
      </c>
      <c r="AC459" s="280"/>
      <c r="AD459" s="280" t="s">
        <v>2591</v>
      </c>
      <c r="AE459" s="280"/>
      <c r="AF459" s="280" t="s">
        <v>2592</v>
      </c>
      <c r="AG459" s="280"/>
      <c r="AH459" s="280"/>
      <c r="AI459" s="280"/>
      <c r="AJ459" s="280"/>
      <c r="AK459" s="234">
        <v>4</v>
      </c>
      <c r="AL459" s="234" t="s">
        <v>272</v>
      </c>
      <c r="AM459" s="234">
        <v>0.1</v>
      </c>
      <c r="AN459" s="234"/>
      <c r="AO459" s="234">
        <v>0</v>
      </c>
      <c r="AP459" s="234">
        <v>0</v>
      </c>
      <c r="AQ459" s="234"/>
      <c r="AR459" s="234" t="s">
        <v>706</v>
      </c>
      <c r="AS459" s="234">
        <v>1</v>
      </c>
      <c r="AT459" s="234">
        <v>74.024906770209</v>
      </c>
      <c r="AU459" s="234" t="s">
        <v>490</v>
      </c>
      <c r="AV459" s="234">
        <v>1.2387033252034101</v>
      </c>
      <c r="AW459" s="234">
        <v>28.949480627723499</v>
      </c>
      <c r="AX459" s="234">
        <v>68.5787886292579</v>
      </c>
      <c r="AY459" s="234" t="b">
        <v>0</v>
      </c>
      <c r="AZ459" s="234">
        <v>44558.56386574074</v>
      </c>
      <c r="BA459" s="234">
        <v>44428.696666666663</v>
      </c>
      <c r="BB459" s="234">
        <v>44431</v>
      </c>
    </row>
    <row r="460" spans="1:54" x14ac:dyDescent="0.25">
      <c r="A460" s="234" t="s">
        <v>2593</v>
      </c>
      <c r="B460" s="234" t="s">
        <v>482</v>
      </c>
      <c r="C460" s="235" t="s">
        <v>2594</v>
      </c>
      <c r="D460" s="235" t="s">
        <v>2593</v>
      </c>
      <c r="E460" s="234" t="s">
        <v>2595</v>
      </c>
      <c r="F460" s="234" t="s">
        <v>2596</v>
      </c>
      <c r="G460" s="234" t="s">
        <v>440</v>
      </c>
      <c r="H460" s="234" t="s">
        <v>458</v>
      </c>
      <c r="I460" s="234" t="s">
        <v>678</v>
      </c>
      <c r="J460" s="236">
        <v>1613.4</v>
      </c>
      <c r="K460" s="129">
        <v>0.05</v>
      </c>
      <c r="L460" s="103">
        <v>1</v>
      </c>
      <c r="M460" s="237">
        <v>17000</v>
      </c>
      <c r="N460" s="236">
        <v>24280</v>
      </c>
      <c r="O460" s="103">
        <v>4150</v>
      </c>
      <c r="P460" s="234">
        <v>4150</v>
      </c>
      <c r="Q460" s="236">
        <v>3.5</v>
      </c>
      <c r="R460" s="236">
        <v>80</v>
      </c>
      <c r="S460" s="238">
        <v>340</v>
      </c>
      <c r="T460" s="238">
        <v>150</v>
      </c>
      <c r="U460" s="103">
        <v>5</v>
      </c>
      <c r="V460" s="234" t="s">
        <v>442</v>
      </c>
      <c r="W460" s="103">
        <v>80</v>
      </c>
      <c r="X460" s="234" t="s">
        <v>56</v>
      </c>
      <c r="Y460" s="234" t="s">
        <v>443</v>
      </c>
      <c r="Z460" s="280" t="s">
        <v>2597</v>
      </c>
      <c r="AA460" s="280"/>
      <c r="AB460" s="280"/>
      <c r="AC460" s="280"/>
      <c r="AD460" s="280"/>
      <c r="AE460" s="280"/>
      <c r="AF460" s="280" t="s">
        <v>2598</v>
      </c>
      <c r="AG460" s="280"/>
      <c r="AH460" s="280"/>
      <c r="AI460" s="280"/>
      <c r="AJ460" s="280"/>
      <c r="AK460" s="234">
        <v>12</v>
      </c>
      <c r="AL460" s="234" t="s">
        <v>272</v>
      </c>
      <c r="AM460" s="234">
        <v>0.1</v>
      </c>
      <c r="AN460" s="234">
        <v>3.3081254176508298E-2</v>
      </c>
      <c r="AO460" s="234">
        <v>0.39205354200988501</v>
      </c>
      <c r="AP460" s="234">
        <v>0.29773128758857498</v>
      </c>
      <c r="AQ460" s="234"/>
      <c r="AR460" s="234" t="s">
        <v>786</v>
      </c>
      <c r="AS460" s="234">
        <v>6</v>
      </c>
      <c r="AT460" s="234">
        <v>80.994034049093202</v>
      </c>
      <c r="AU460" s="234" t="s">
        <v>490</v>
      </c>
      <c r="AV460" s="234">
        <v>1.41504236896447</v>
      </c>
      <c r="AW460" s="234">
        <v>26.9308817059432</v>
      </c>
      <c r="AX460" s="234">
        <v>61.613318758774497</v>
      </c>
      <c r="AY460" s="234" t="b">
        <v>0</v>
      </c>
      <c r="AZ460" s="234">
        <v>44558.56386574074</v>
      </c>
      <c r="BA460" s="234">
        <v>44431.539652777778</v>
      </c>
      <c r="BB460" s="234">
        <v>44435</v>
      </c>
    </row>
    <row r="461" spans="1:54" x14ac:dyDescent="0.25">
      <c r="A461" s="234" t="s">
        <v>2599</v>
      </c>
      <c r="B461" s="234" t="s">
        <v>482</v>
      </c>
      <c r="C461" s="235" t="s">
        <v>2600</v>
      </c>
      <c r="D461" s="235" t="s">
        <v>2599</v>
      </c>
      <c r="E461" s="234" t="s">
        <v>2601</v>
      </c>
      <c r="F461" s="234" t="s">
        <v>2602</v>
      </c>
      <c r="G461" s="234" t="s">
        <v>534</v>
      </c>
      <c r="H461" s="234" t="s">
        <v>507</v>
      </c>
      <c r="I461" s="234" t="s">
        <v>678</v>
      </c>
      <c r="J461" s="236">
        <v>733</v>
      </c>
      <c r="K461" s="129">
        <v>0.03</v>
      </c>
      <c r="L461" s="103">
        <v>1</v>
      </c>
      <c r="M461" s="237">
        <v>8500</v>
      </c>
      <c r="N461" s="236">
        <v>4938</v>
      </c>
      <c r="O461" s="103">
        <v>6000</v>
      </c>
      <c r="P461" s="234">
        <v>6000</v>
      </c>
      <c r="Q461" s="236">
        <v>14</v>
      </c>
      <c r="R461" s="236">
        <v>40</v>
      </c>
      <c r="S461" s="238">
        <v>214</v>
      </c>
      <c r="T461" s="238">
        <v>194</v>
      </c>
      <c r="U461" s="103">
        <v>7</v>
      </c>
      <c r="V461" s="234" t="s">
        <v>451</v>
      </c>
      <c r="W461" s="103">
        <v>35</v>
      </c>
      <c r="X461" s="234" t="s">
        <v>56</v>
      </c>
      <c r="Y461" s="234" t="s">
        <v>443</v>
      </c>
      <c r="Z461" s="280" t="s">
        <v>2603</v>
      </c>
      <c r="AA461" s="280" t="s">
        <v>2604</v>
      </c>
      <c r="AB461" s="280"/>
      <c r="AC461" s="280"/>
      <c r="AD461" s="280" t="s">
        <v>2605</v>
      </c>
      <c r="AE461" s="280"/>
      <c r="AF461" s="280"/>
      <c r="AG461" s="280"/>
      <c r="AH461" s="280"/>
      <c r="AI461" s="280"/>
      <c r="AJ461" s="280"/>
      <c r="AK461" s="234">
        <v>4</v>
      </c>
      <c r="AL461" s="234" t="s">
        <v>272</v>
      </c>
      <c r="AM461" s="234">
        <v>0.1</v>
      </c>
      <c r="AN461" s="234"/>
      <c r="AO461" s="234">
        <v>0</v>
      </c>
      <c r="AP461" s="234">
        <v>0</v>
      </c>
      <c r="AQ461" s="234"/>
      <c r="AR461" s="234" t="s">
        <v>622</v>
      </c>
      <c r="AS461" s="234">
        <v>5</v>
      </c>
      <c r="AT461" s="234">
        <v>82.783483546347796</v>
      </c>
      <c r="AU461" s="234" t="s">
        <v>490</v>
      </c>
      <c r="AV461" s="234">
        <v>1.2793403802946901</v>
      </c>
      <c r="AW461" s="234">
        <v>22.6586506940093</v>
      </c>
      <c r="AX461" s="234">
        <v>75.096445788472707</v>
      </c>
      <c r="AY461" s="234" t="b">
        <v>0</v>
      </c>
      <c r="AZ461" s="234">
        <v>44558.563877314817</v>
      </c>
      <c r="BA461" s="234">
        <v>44431.613530092596</v>
      </c>
      <c r="BB461" s="234">
        <v>44452</v>
      </c>
    </row>
    <row r="462" spans="1:54" x14ac:dyDescent="0.25">
      <c r="A462" s="234" t="s">
        <v>2606</v>
      </c>
      <c r="B462" s="234" t="s">
        <v>482</v>
      </c>
      <c r="C462" s="235" t="s">
        <v>2607</v>
      </c>
      <c r="D462" s="235" t="s">
        <v>2606</v>
      </c>
      <c r="E462" s="234" t="s">
        <v>2608</v>
      </c>
      <c r="F462" s="234" t="s">
        <v>2609</v>
      </c>
      <c r="G462" s="234" t="s">
        <v>836</v>
      </c>
      <c r="H462" s="234" t="s">
        <v>485</v>
      </c>
      <c r="I462" s="234" t="s">
        <v>486</v>
      </c>
      <c r="J462" s="236">
        <v>385</v>
      </c>
      <c r="K462" s="129">
        <v>0.03</v>
      </c>
      <c r="L462" s="103">
        <v>1</v>
      </c>
      <c r="M462" s="237">
        <v>632</v>
      </c>
      <c r="N462" s="236">
        <v>3756</v>
      </c>
      <c r="O462" s="103">
        <v>6000</v>
      </c>
      <c r="P462" s="234">
        <v>6000</v>
      </c>
      <c r="Q462" s="236">
        <v>12</v>
      </c>
      <c r="R462" s="236">
        <v>20</v>
      </c>
      <c r="S462" s="238">
        <v>100</v>
      </c>
      <c r="T462" s="238">
        <v>50</v>
      </c>
      <c r="U462" s="103">
        <v>2.6</v>
      </c>
      <c r="V462" s="234" t="s">
        <v>451</v>
      </c>
      <c r="W462" s="103">
        <v>70</v>
      </c>
      <c r="X462" s="234" t="s">
        <v>56</v>
      </c>
      <c r="Y462" s="234" t="s">
        <v>443</v>
      </c>
      <c r="Z462" s="280" t="s">
        <v>2610</v>
      </c>
      <c r="AA462" s="280" t="s">
        <v>2611</v>
      </c>
      <c r="AB462" s="280" t="s">
        <v>2612</v>
      </c>
      <c r="AC462" s="280"/>
      <c r="AD462" s="280" t="s">
        <v>2613</v>
      </c>
      <c r="AE462" s="280" t="s">
        <v>2614</v>
      </c>
      <c r="AF462" s="280" t="s">
        <v>2615</v>
      </c>
      <c r="AG462" s="280"/>
      <c r="AH462" s="280"/>
      <c r="AI462" s="280"/>
      <c r="AJ462" s="280"/>
      <c r="AK462" s="234">
        <v>30</v>
      </c>
      <c r="AL462" s="234" t="s">
        <v>480</v>
      </c>
      <c r="AM462" s="234">
        <v>0.1</v>
      </c>
      <c r="AN462" s="234">
        <v>8.8746893858714995E-2</v>
      </c>
      <c r="AO462" s="234">
        <v>0</v>
      </c>
      <c r="AP462" s="234">
        <v>0</v>
      </c>
      <c r="AQ462" s="234"/>
      <c r="AR462" s="234" t="s">
        <v>706</v>
      </c>
      <c r="AS462" s="234">
        <v>0</v>
      </c>
      <c r="AT462" s="234">
        <v>85.205354102043898</v>
      </c>
      <c r="AU462" s="234" t="s">
        <v>552</v>
      </c>
      <c r="AV462" s="234">
        <v>0.92302188174658295</v>
      </c>
      <c r="AW462" s="234">
        <v>13.817782243802901</v>
      </c>
      <c r="AX462" s="234">
        <v>77.366461524655904</v>
      </c>
      <c r="AY462" s="234" t="b">
        <v>0</v>
      </c>
      <c r="AZ462" s="234">
        <v>44558.563877314817</v>
      </c>
      <c r="BA462" s="234">
        <v>44432.360798611109</v>
      </c>
      <c r="BB462" s="234">
        <v>44434</v>
      </c>
    </row>
    <row r="463" spans="1:54" x14ac:dyDescent="0.25">
      <c r="A463" s="234" t="s">
        <v>2616</v>
      </c>
      <c r="B463" s="234" t="s">
        <v>482</v>
      </c>
      <c r="C463" s="235" t="s">
        <v>2617</v>
      </c>
      <c r="D463" s="235" t="s">
        <v>2616</v>
      </c>
      <c r="E463" s="234" t="s">
        <v>2618</v>
      </c>
      <c r="F463" s="234" t="s">
        <v>2619</v>
      </c>
      <c r="G463" s="234" t="s">
        <v>544</v>
      </c>
      <c r="H463" s="234" t="s">
        <v>473</v>
      </c>
      <c r="I463" s="234" t="s">
        <v>574</v>
      </c>
      <c r="J463" s="236">
        <v>364</v>
      </c>
      <c r="K463" s="129">
        <v>0.03</v>
      </c>
      <c r="L463" s="103">
        <v>1</v>
      </c>
      <c r="M463" s="237">
        <v>6785</v>
      </c>
      <c r="N463" s="236">
        <v>12733</v>
      </c>
      <c r="O463" s="103">
        <v>5450</v>
      </c>
      <c r="P463" s="234">
        <v>5450</v>
      </c>
      <c r="Q463" s="236">
        <v>6</v>
      </c>
      <c r="R463" s="236">
        <v>50</v>
      </c>
      <c r="S463" s="238">
        <v>116</v>
      </c>
      <c r="T463" s="238">
        <v>116</v>
      </c>
      <c r="U463" s="103">
        <v>2.2000000000000002</v>
      </c>
      <c r="V463" s="234" t="s">
        <v>451</v>
      </c>
      <c r="W463" s="103">
        <v>60</v>
      </c>
      <c r="X463" s="234" t="s">
        <v>56</v>
      </c>
      <c r="Y463" s="234" t="s">
        <v>443</v>
      </c>
      <c r="Z463" s="280"/>
      <c r="AA463" s="280"/>
      <c r="AB463" s="280"/>
      <c r="AC463" s="280"/>
      <c r="AD463" s="280"/>
      <c r="AE463" s="280"/>
      <c r="AF463" s="280"/>
      <c r="AG463" s="280"/>
      <c r="AH463" s="280"/>
      <c r="AI463" s="280"/>
      <c r="AJ463" s="280" t="s">
        <v>2620</v>
      </c>
      <c r="AK463" s="234">
        <v>464</v>
      </c>
      <c r="AL463" s="234" t="s">
        <v>480</v>
      </c>
      <c r="AM463" s="234">
        <v>0.1</v>
      </c>
      <c r="AN463" s="234">
        <v>0</v>
      </c>
      <c r="AO463" s="234">
        <v>0</v>
      </c>
      <c r="AP463" s="234">
        <v>0</v>
      </c>
      <c r="AQ463" s="234">
        <v>7.74818607614709E-2</v>
      </c>
      <c r="AR463" s="234" t="s">
        <v>622</v>
      </c>
      <c r="AS463" s="234">
        <v>7</v>
      </c>
      <c r="AT463" s="234">
        <v>84.360322046521404</v>
      </c>
      <c r="AU463" s="234" t="s">
        <v>490</v>
      </c>
      <c r="AV463" s="234">
        <v>0.92097926852577805</v>
      </c>
      <c r="AW463" s="234">
        <v>24.283389840651999</v>
      </c>
      <c r="AX463" s="234">
        <v>75.381973485855994</v>
      </c>
      <c r="AY463" s="234" t="b">
        <v>0</v>
      </c>
      <c r="AZ463" s="234">
        <v>44558.563877314817</v>
      </c>
      <c r="BA463" s="234">
        <v>44433.570185185185</v>
      </c>
      <c r="BB463" s="234">
        <v>44435</v>
      </c>
    </row>
    <row r="464" spans="1:54" x14ac:dyDescent="0.25">
      <c r="A464" s="234" t="s">
        <v>2621</v>
      </c>
      <c r="B464" s="234" t="s">
        <v>482</v>
      </c>
      <c r="C464" s="235" t="s">
        <v>2617</v>
      </c>
      <c r="D464" s="235" t="s">
        <v>2621</v>
      </c>
      <c r="E464" s="234" t="s">
        <v>2618</v>
      </c>
      <c r="F464" s="234" t="s">
        <v>2622</v>
      </c>
      <c r="G464" s="234" t="s">
        <v>544</v>
      </c>
      <c r="H464" s="234" t="s">
        <v>473</v>
      </c>
      <c r="I464" s="234" t="s">
        <v>574</v>
      </c>
      <c r="J464" s="236">
        <v>364</v>
      </c>
      <c r="K464" s="129">
        <v>0.03</v>
      </c>
      <c r="L464" s="103">
        <v>1</v>
      </c>
      <c r="M464" s="237">
        <v>6785</v>
      </c>
      <c r="N464" s="236">
        <v>12733</v>
      </c>
      <c r="O464" s="103">
        <v>1318</v>
      </c>
      <c r="P464" s="234">
        <v>1318</v>
      </c>
      <c r="Q464" s="236">
        <v>6</v>
      </c>
      <c r="R464" s="236">
        <v>50</v>
      </c>
      <c r="S464" s="238">
        <v>116</v>
      </c>
      <c r="T464" s="238">
        <v>116</v>
      </c>
      <c r="U464" s="103">
        <v>2.2000000000000002</v>
      </c>
      <c r="V464" s="234" t="s">
        <v>451</v>
      </c>
      <c r="W464" s="103">
        <v>60</v>
      </c>
      <c r="X464" s="234" t="s">
        <v>56</v>
      </c>
      <c r="Y464" s="234" t="s">
        <v>443</v>
      </c>
      <c r="Z464" s="280"/>
      <c r="AA464" s="280"/>
      <c r="AB464" s="280"/>
      <c r="AC464" s="280"/>
      <c r="AD464" s="280"/>
      <c r="AE464" s="280"/>
      <c r="AF464" s="280" t="s">
        <v>2623</v>
      </c>
      <c r="AG464" s="280"/>
      <c r="AH464" s="280" t="s">
        <v>2624</v>
      </c>
      <c r="AI464" s="280"/>
      <c r="AJ464" s="280" t="s">
        <v>2625</v>
      </c>
      <c r="AK464" s="234">
        <v>464</v>
      </c>
      <c r="AL464" s="234" t="s">
        <v>480</v>
      </c>
      <c r="AM464" s="234">
        <v>0.1</v>
      </c>
      <c r="AN464" s="234">
        <v>7.9449759567151307E-2</v>
      </c>
      <c r="AO464" s="234">
        <v>0</v>
      </c>
      <c r="AP464" s="234">
        <v>0</v>
      </c>
      <c r="AQ464" s="234">
        <v>0.121302757910561</v>
      </c>
      <c r="AR464" s="234" t="s">
        <v>622</v>
      </c>
      <c r="AS464" s="234">
        <v>7</v>
      </c>
      <c r="AT464" s="234">
        <v>84.942601933948595</v>
      </c>
      <c r="AU464" s="234" t="s">
        <v>490</v>
      </c>
      <c r="AV464" s="234">
        <v>0.90833295590469798</v>
      </c>
      <c r="AW464" s="234">
        <v>24.5479710334644</v>
      </c>
      <c r="AX464" s="234">
        <v>78.996619798572198</v>
      </c>
      <c r="AY464" s="234" t="b">
        <v>0</v>
      </c>
      <c r="AZ464" s="234">
        <v>44558.563888888886</v>
      </c>
      <c r="BA464" s="234">
        <v>44433.57135416667</v>
      </c>
      <c r="BB464" s="234">
        <v>44435</v>
      </c>
    </row>
    <row r="465" spans="1:54" x14ac:dyDescent="0.25">
      <c r="A465" s="234" t="s">
        <v>2626</v>
      </c>
      <c r="B465" s="234" t="s">
        <v>482</v>
      </c>
      <c r="C465" s="235" t="s">
        <v>2627</v>
      </c>
      <c r="D465" s="235" t="s">
        <v>2626</v>
      </c>
      <c r="E465" s="234" t="s">
        <v>2628</v>
      </c>
      <c r="F465" s="234" t="s">
        <v>2518</v>
      </c>
      <c r="G465" s="234" t="s">
        <v>544</v>
      </c>
      <c r="H465" s="234" t="s">
        <v>507</v>
      </c>
      <c r="I465" s="234" t="s">
        <v>678</v>
      </c>
      <c r="J465" s="236">
        <v>500</v>
      </c>
      <c r="K465" s="129">
        <v>0.03</v>
      </c>
      <c r="L465" s="103">
        <v>1</v>
      </c>
      <c r="M465" s="237">
        <v>3103</v>
      </c>
      <c r="N465" s="236">
        <v>5227</v>
      </c>
      <c r="O465" s="103">
        <v>6500</v>
      </c>
      <c r="P465" s="234">
        <v>6500</v>
      </c>
      <c r="Q465" s="236">
        <v>12</v>
      </c>
      <c r="R465" s="236">
        <v>5</v>
      </c>
      <c r="S465" s="238">
        <v>200</v>
      </c>
      <c r="T465" s="238">
        <v>50</v>
      </c>
      <c r="U465" s="103">
        <v>3</v>
      </c>
      <c r="V465" s="234" t="s">
        <v>442</v>
      </c>
      <c r="W465" s="103">
        <v>100</v>
      </c>
      <c r="X465" s="234" t="s">
        <v>56</v>
      </c>
      <c r="Y465" s="234" t="s">
        <v>443</v>
      </c>
      <c r="Z465" s="280"/>
      <c r="AA465" s="280" t="s">
        <v>2629</v>
      </c>
      <c r="AB465" s="280"/>
      <c r="AC465" s="280"/>
      <c r="AD465" s="280" t="s">
        <v>2630</v>
      </c>
      <c r="AE465" s="280"/>
      <c r="AF465" s="280"/>
      <c r="AG465" s="280"/>
      <c r="AH465" s="280"/>
      <c r="AI465" s="280"/>
      <c r="AJ465" s="280"/>
      <c r="AK465" s="234">
        <v>15</v>
      </c>
      <c r="AL465" s="234" t="s">
        <v>272</v>
      </c>
      <c r="AM465" s="234">
        <v>0.1</v>
      </c>
      <c r="AN465" s="234">
        <v>0</v>
      </c>
      <c r="AO465" s="234">
        <v>0</v>
      </c>
      <c r="AP465" s="234">
        <v>0</v>
      </c>
      <c r="AQ465" s="234"/>
      <c r="AR465" s="234" t="s">
        <v>463</v>
      </c>
      <c r="AS465" s="234">
        <v>1</v>
      </c>
      <c r="AT465" s="234">
        <v>89.008591770905099</v>
      </c>
      <c r="AU465" s="234" t="s">
        <v>552</v>
      </c>
      <c r="AV465" s="234">
        <v>0.973317200021796</v>
      </c>
      <c r="AW465" s="234">
        <v>19.519921422190301</v>
      </c>
      <c r="AX465" s="234">
        <v>88.576264325160693</v>
      </c>
      <c r="AY465" s="234" t="b">
        <v>1</v>
      </c>
      <c r="AZ465" s="234">
        <v>44558.563888888886</v>
      </c>
      <c r="BA465" s="234">
        <v>44433.594340277778</v>
      </c>
      <c r="BB465" s="234">
        <v>44442</v>
      </c>
    </row>
    <row r="466" spans="1:54" x14ac:dyDescent="0.25">
      <c r="A466" s="234" t="s">
        <v>2631</v>
      </c>
      <c r="B466" s="234" t="s">
        <v>482</v>
      </c>
      <c r="C466" s="235" t="s">
        <v>2631</v>
      </c>
      <c r="D466" s="235" t="s">
        <v>2631</v>
      </c>
      <c r="E466" s="234" t="s">
        <v>2628</v>
      </c>
      <c r="F466" s="234" t="s">
        <v>2632</v>
      </c>
      <c r="G466" s="234" t="s">
        <v>836</v>
      </c>
      <c r="H466" s="234" t="s">
        <v>798</v>
      </c>
      <c r="I466" s="234" t="s">
        <v>678</v>
      </c>
      <c r="J466" s="236">
        <v>194</v>
      </c>
      <c r="K466" s="129">
        <v>0.03</v>
      </c>
      <c r="L466" s="103">
        <v>2</v>
      </c>
      <c r="M466" s="237">
        <v>864</v>
      </c>
      <c r="N466" s="236">
        <v>763</v>
      </c>
      <c r="O466" s="103">
        <v>5700</v>
      </c>
      <c r="P466" s="234">
        <v>5700</v>
      </c>
      <c r="Q466" s="236">
        <v>28</v>
      </c>
      <c r="R466" s="236">
        <v>20</v>
      </c>
      <c r="S466" s="238">
        <v>61</v>
      </c>
      <c r="T466" s="238">
        <v>38</v>
      </c>
      <c r="U466" s="103">
        <v>2.5</v>
      </c>
      <c r="V466" s="234" t="s">
        <v>442</v>
      </c>
      <c r="W466" s="103">
        <v>70</v>
      </c>
      <c r="X466" s="234" t="s">
        <v>56</v>
      </c>
      <c r="Y466" s="234" t="s">
        <v>443</v>
      </c>
      <c r="Z466" s="280" t="s">
        <v>2633</v>
      </c>
      <c r="AA466" s="280"/>
      <c r="AB466" s="280"/>
      <c r="AC466" s="280"/>
      <c r="AD466" s="280"/>
      <c r="AE466" s="280"/>
      <c r="AF466" s="280"/>
      <c r="AG466" s="280"/>
      <c r="AH466" s="280"/>
      <c r="AI466" s="280"/>
      <c r="AJ466" s="280"/>
      <c r="AK466" s="234">
        <v>2</v>
      </c>
      <c r="AL466" s="234" t="s">
        <v>272</v>
      </c>
      <c r="AM466" s="234">
        <v>0.1</v>
      </c>
      <c r="AN466" s="234">
        <v>0</v>
      </c>
      <c r="AO466" s="234">
        <v>0</v>
      </c>
      <c r="AP466" s="234">
        <v>0</v>
      </c>
      <c r="AQ466" s="234">
        <v>0.122984224242986</v>
      </c>
      <c r="AR466" s="234" t="s">
        <v>463</v>
      </c>
      <c r="AS466" s="234">
        <v>0</v>
      </c>
      <c r="AT466" s="234">
        <v>93.121823603891698</v>
      </c>
      <c r="AU466" s="234" t="s">
        <v>552</v>
      </c>
      <c r="AV466" s="234">
        <v>0.95880033003306198</v>
      </c>
      <c r="AW466" s="234">
        <v>14.5477663263925</v>
      </c>
      <c r="AX466" s="234">
        <v>89.583194306943795</v>
      </c>
      <c r="AY466" s="234" t="b">
        <v>0</v>
      </c>
      <c r="AZ466" s="234">
        <v>44558.563888888886</v>
      </c>
      <c r="BA466" s="234">
        <v>44433.595682870371</v>
      </c>
      <c r="BB466" s="234">
        <v>44442</v>
      </c>
    </row>
    <row r="467" spans="1:54" x14ac:dyDescent="0.25">
      <c r="A467" s="234" t="s">
        <v>2634</v>
      </c>
      <c r="B467" s="234" t="s">
        <v>482</v>
      </c>
      <c r="C467" s="235" t="s">
        <v>2634</v>
      </c>
      <c r="D467" s="235" t="s">
        <v>2634</v>
      </c>
      <c r="E467" s="234" t="s">
        <v>2628</v>
      </c>
      <c r="F467" s="234" t="s">
        <v>2635</v>
      </c>
      <c r="G467" s="234" t="s">
        <v>836</v>
      </c>
      <c r="H467" s="234" t="s">
        <v>798</v>
      </c>
      <c r="I467" s="234" t="s">
        <v>678</v>
      </c>
      <c r="J467" s="236">
        <v>160</v>
      </c>
      <c r="K467" s="129">
        <v>0.03</v>
      </c>
      <c r="L467" s="103">
        <v>2</v>
      </c>
      <c r="M467" s="237">
        <v>688</v>
      </c>
      <c r="N467" s="236">
        <v>421</v>
      </c>
      <c r="O467" s="103">
        <v>6500</v>
      </c>
      <c r="P467" s="234">
        <v>6500</v>
      </c>
      <c r="Q467" s="236">
        <v>30</v>
      </c>
      <c r="R467" s="236">
        <v>20</v>
      </c>
      <c r="S467" s="238">
        <v>70</v>
      </c>
      <c r="T467" s="238">
        <v>10</v>
      </c>
      <c r="U467" s="103">
        <v>3</v>
      </c>
      <c r="V467" s="234" t="s">
        <v>442</v>
      </c>
      <c r="W467" s="103">
        <v>55</v>
      </c>
      <c r="X467" s="234" t="s">
        <v>56</v>
      </c>
      <c r="Y467" s="234" t="s">
        <v>443</v>
      </c>
      <c r="Z467" s="280" t="s">
        <v>2636</v>
      </c>
      <c r="AA467" s="280"/>
      <c r="AB467" s="280"/>
      <c r="AC467" s="280"/>
      <c r="AD467" s="280"/>
      <c r="AE467" s="280"/>
      <c r="AF467" s="280"/>
      <c r="AG467" s="280"/>
      <c r="AH467" s="280"/>
      <c r="AI467" s="280"/>
      <c r="AJ467" s="280"/>
      <c r="AK467" s="234">
        <v>2</v>
      </c>
      <c r="AL467" s="234" t="s">
        <v>272</v>
      </c>
      <c r="AM467" s="234">
        <v>0.1</v>
      </c>
      <c r="AN467" s="234">
        <v>0</v>
      </c>
      <c r="AO467" s="234">
        <v>0</v>
      </c>
      <c r="AP467" s="234">
        <v>0</v>
      </c>
      <c r="AQ467" s="234"/>
      <c r="AR467" s="234" t="s">
        <v>463</v>
      </c>
      <c r="AS467" s="234">
        <v>0</v>
      </c>
      <c r="AT467" s="234">
        <v>89.470951012653103</v>
      </c>
      <c r="AU467" s="234" t="s">
        <v>552</v>
      </c>
      <c r="AV467" s="234">
        <v>1.45725480123387</v>
      </c>
      <c r="AW467" s="234">
        <v>8.2290613691636096</v>
      </c>
      <c r="AX467" s="234">
        <v>87.681531992399997</v>
      </c>
      <c r="AY467" s="234" t="b">
        <v>0</v>
      </c>
      <c r="AZ467" s="234">
        <v>44558.563900462963</v>
      </c>
      <c r="BA467" s="234">
        <v>44433.597893518519</v>
      </c>
      <c r="BB467" s="234">
        <v>44442</v>
      </c>
    </row>
    <row r="468" spans="1:54" x14ac:dyDescent="0.25">
      <c r="A468" s="234" t="s">
        <v>2637</v>
      </c>
      <c r="B468" s="234" t="s">
        <v>482</v>
      </c>
      <c r="C468" s="235" t="s">
        <v>2637</v>
      </c>
      <c r="D468" s="235" t="s">
        <v>2637</v>
      </c>
      <c r="E468" s="234" t="s">
        <v>2628</v>
      </c>
      <c r="F468" s="234" t="s">
        <v>2638</v>
      </c>
      <c r="G468" s="234" t="s">
        <v>836</v>
      </c>
      <c r="H468" s="234" t="s">
        <v>798</v>
      </c>
      <c r="I468" s="234" t="s">
        <v>678</v>
      </c>
      <c r="J468" s="236">
        <v>140</v>
      </c>
      <c r="K468" s="129">
        <v>0.03</v>
      </c>
      <c r="L468" s="103">
        <v>4</v>
      </c>
      <c r="M468" s="237">
        <v>1039</v>
      </c>
      <c r="N468" s="236">
        <v>364</v>
      </c>
      <c r="O468" s="103">
        <v>5000</v>
      </c>
      <c r="P468" s="234">
        <v>5000</v>
      </c>
      <c r="Q468" s="236">
        <v>22</v>
      </c>
      <c r="R468" s="236">
        <v>20</v>
      </c>
      <c r="S468" s="238">
        <v>44</v>
      </c>
      <c r="T468" s="238">
        <v>15</v>
      </c>
      <c r="U468" s="103">
        <v>3</v>
      </c>
      <c r="V468" s="234" t="s">
        <v>442</v>
      </c>
      <c r="W468" s="103">
        <v>80</v>
      </c>
      <c r="X468" s="234" t="s">
        <v>56</v>
      </c>
      <c r="Y468" s="234" t="s">
        <v>443</v>
      </c>
      <c r="Z468" s="280"/>
      <c r="AA468" s="280"/>
      <c r="AB468" s="280"/>
      <c r="AC468" s="280"/>
      <c r="AD468" s="280"/>
      <c r="AE468" s="280"/>
      <c r="AF468" s="280"/>
      <c r="AG468" s="280"/>
      <c r="AH468" s="280"/>
      <c r="AI468" s="280"/>
      <c r="AJ468" s="280"/>
      <c r="AK468" s="234">
        <v>1</v>
      </c>
      <c r="AL468" s="234" t="s">
        <v>272</v>
      </c>
      <c r="AM468" s="234">
        <v>0.1</v>
      </c>
      <c r="AN468" s="234">
        <v>0</v>
      </c>
      <c r="AO468" s="234">
        <v>0</v>
      </c>
      <c r="AP468" s="234">
        <v>0</v>
      </c>
      <c r="AQ468" s="234"/>
      <c r="AR468" s="234" t="s">
        <v>463</v>
      </c>
      <c r="AS468" s="234">
        <v>0</v>
      </c>
      <c r="AT468" s="234">
        <v>91.951290150540402</v>
      </c>
      <c r="AU468" s="234" t="s">
        <v>552</v>
      </c>
      <c r="AV468" s="234">
        <v>1.1562912863032899</v>
      </c>
      <c r="AW468" s="234">
        <v>11.1182215558172</v>
      </c>
      <c r="AX468" s="234">
        <v>83.307868876389605</v>
      </c>
      <c r="AY468" s="234" t="b">
        <v>0</v>
      </c>
      <c r="AZ468" s="234">
        <v>44558.563900462963</v>
      </c>
      <c r="BA468" s="234">
        <v>44433.598807870374</v>
      </c>
      <c r="BB468" s="234">
        <v>44442</v>
      </c>
    </row>
    <row r="469" spans="1:54" x14ac:dyDescent="0.25">
      <c r="A469" s="234" t="s">
        <v>2639</v>
      </c>
      <c r="B469" s="234" t="s">
        <v>456</v>
      </c>
      <c r="C469" s="235" t="s">
        <v>2639</v>
      </c>
      <c r="D469" s="235" t="s">
        <v>2639</v>
      </c>
      <c r="E469" s="234" t="s">
        <v>2628</v>
      </c>
      <c r="F469" s="234" t="s">
        <v>2640</v>
      </c>
      <c r="G469" s="234" t="s">
        <v>472</v>
      </c>
      <c r="H469" s="234"/>
      <c r="I469" s="234" t="s">
        <v>678</v>
      </c>
      <c r="J469" s="236">
        <v>599</v>
      </c>
      <c r="K469" s="129">
        <v>0.03</v>
      </c>
      <c r="L469" s="103">
        <v>1</v>
      </c>
      <c r="M469" s="237">
        <v>5000</v>
      </c>
      <c r="N469" s="236">
        <v>3078</v>
      </c>
      <c r="O469" s="103">
        <v>5000</v>
      </c>
      <c r="P469" s="234">
        <v>6000</v>
      </c>
      <c r="Q469" s="236">
        <v>16</v>
      </c>
      <c r="R469" s="236">
        <v>35</v>
      </c>
      <c r="S469" s="238">
        <v>205</v>
      </c>
      <c r="T469" s="238">
        <v>98</v>
      </c>
      <c r="U469" s="103">
        <v>4</v>
      </c>
      <c r="V469" s="234" t="s">
        <v>442</v>
      </c>
      <c r="W469" s="103">
        <v>40</v>
      </c>
      <c r="X469" s="234" t="s">
        <v>56</v>
      </c>
      <c r="Y469" s="234" t="s">
        <v>443</v>
      </c>
      <c r="Z469" s="280" t="s">
        <v>2641</v>
      </c>
      <c r="AA469" s="280" t="s">
        <v>2642</v>
      </c>
      <c r="AB469" s="280" t="s">
        <v>2643</v>
      </c>
      <c r="AC469" s="280"/>
      <c r="AD469" s="280"/>
      <c r="AE469" s="280"/>
      <c r="AF469" s="280" t="s">
        <v>705</v>
      </c>
      <c r="AG469" s="280"/>
      <c r="AH469" s="280"/>
      <c r="AI469" s="280"/>
      <c r="AJ469" s="280"/>
      <c r="AK469" s="234">
        <v>7</v>
      </c>
      <c r="AL469" s="234" t="s">
        <v>272</v>
      </c>
      <c r="AM469" s="234">
        <v>0.1</v>
      </c>
      <c r="AN469" s="234"/>
      <c r="AO469" s="234">
        <v>0</v>
      </c>
      <c r="AP469" s="234">
        <v>0</v>
      </c>
      <c r="AQ469" s="234"/>
      <c r="AR469" s="234" t="s">
        <v>463</v>
      </c>
      <c r="AS469" s="234">
        <v>2</v>
      </c>
      <c r="AT469" s="234">
        <v>88.063810225653398</v>
      </c>
      <c r="AU469" s="234" t="s">
        <v>552</v>
      </c>
      <c r="AV469" s="234">
        <v>1.24500852847591</v>
      </c>
      <c r="AW469" s="234">
        <v>16.876564182007002</v>
      </c>
      <c r="AX469" s="234">
        <v>80.993544318965206</v>
      </c>
      <c r="AY469" s="234" t="b">
        <v>0</v>
      </c>
      <c r="AZ469" s="234">
        <v>44558.563900462963</v>
      </c>
      <c r="BA469" s="234">
        <v>44433.60328703704</v>
      </c>
      <c r="BB469" s="234">
        <v>44442</v>
      </c>
    </row>
    <row r="470" spans="1:54" x14ac:dyDescent="0.25">
      <c r="A470" s="234" t="s">
        <v>2644</v>
      </c>
      <c r="B470" s="234" t="s">
        <v>482</v>
      </c>
      <c r="C470" s="235" t="s">
        <v>2645</v>
      </c>
      <c r="D470" s="235" t="s">
        <v>2644</v>
      </c>
      <c r="E470" s="234" t="s">
        <v>2628</v>
      </c>
      <c r="F470" s="234" t="s">
        <v>2646</v>
      </c>
      <c r="G470" s="234" t="s">
        <v>836</v>
      </c>
      <c r="H470" s="234" t="s">
        <v>798</v>
      </c>
      <c r="I470" s="234" t="s">
        <v>678</v>
      </c>
      <c r="J470" s="236">
        <v>405</v>
      </c>
      <c r="K470" s="129">
        <v>0.05</v>
      </c>
      <c r="L470" s="103">
        <v>1</v>
      </c>
      <c r="M470" s="237">
        <v>2654</v>
      </c>
      <c r="N470" s="236">
        <v>2200</v>
      </c>
      <c r="O470" s="103">
        <v>6500</v>
      </c>
      <c r="P470" s="234">
        <v>6500</v>
      </c>
      <c r="Q470" s="236">
        <v>15</v>
      </c>
      <c r="R470" s="236">
        <v>30</v>
      </c>
      <c r="S470" s="238">
        <v>130</v>
      </c>
      <c r="T470" s="238">
        <v>26</v>
      </c>
      <c r="U470" s="103">
        <v>2.2000000000000002</v>
      </c>
      <c r="V470" s="234" t="s">
        <v>442</v>
      </c>
      <c r="W470" s="103">
        <v>60</v>
      </c>
      <c r="X470" s="234" t="s">
        <v>56</v>
      </c>
      <c r="Y470" s="234" t="s">
        <v>443</v>
      </c>
      <c r="Z470" s="280"/>
      <c r="AA470" s="280" t="s">
        <v>2647</v>
      </c>
      <c r="AB470" s="280"/>
      <c r="AC470" s="280"/>
      <c r="AD470" s="280"/>
      <c r="AE470" s="280"/>
      <c r="AF470" s="280"/>
      <c r="AG470" s="280"/>
      <c r="AH470" s="280"/>
      <c r="AI470" s="280"/>
      <c r="AJ470" s="280"/>
      <c r="AK470" s="234">
        <v>9</v>
      </c>
      <c r="AL470" s="234" t="s">
        <v>272</v>
      </c>
      <c r="AM470" s="234">
        <v>0.1</v>
      </c>
      <c r="AN470" s="234">
        <v>0</v>
      </c>
      <c r="AO470" s="234">
        <v>0</v>
      </c>
      <c r="AP470" s="234">
        <v>0</v>
      </c>
      <c r="AQ470" s="234"/>
      <c r="AR470" s="234" t="s">
        <v>463</v>
      </c>
      <c r="AS470" s="234">
        <v>4</v>
      </c>
      <c r="AT470" s="234">
        <v>90.110383657202405</v>
      </c>
      <c r="AU470" s="234" t="s">
        <v>552</v>
      </c>
      <c r="AV470" s="234">
        <v>1.2155267548364901</v>
      </c>
      <c r="AW470" s="234">
        <v>11.078577342844801</v>
      </c>
      <c r="AX470" s="234">
        <v>81.820228360739804</v>
      </c>
      <c r="AY470" s="234" t="b">
        <v>0</v>
      </c>
      <c r="AZ470" s="234">
        <v>44558.56391203704</v>
      </c>
      <c r="BA470" s="234">
        <v>44433.60460648148</v>
      </c>
      <c r="BB470" s="234">
        <v>44442</v>
      </c>
    </row>
    <row r="471" spans="1:54" x14ac:dyDescent="0.25">
      <c r="A471" s="234" t="s">
        <v>2645</v>
      </c>
      <c r="B471" s="234" t="s">
        <v>482</v>
      </c>
      <c r="C471" s="235" t="s">
        <v>2648</v>
      </c>
      <c r="D471" s="235" t="s">
        <v>2645</v>
      </c>
      <c r="E471" s="234" t="s">
        <v>2628</v>
      </c>
      <c r="F471" s="234" t="s">
        <v>2649</v>
      </c>
      <c r="G471" s="234" t="s">
        <v>836</v>
      </c>
      <c r="H471" s="234" t="s">
        <v>798</v>
      </c>
      <c r="I471" s="234" t="s">
        <v>678</v>
      </c>
      <c r="J471" s="236">
        <v>160</v>
      </c>
      <c r="K471" s="129">
        <v>0.03</v>
      </c>
      <c r="L471" s="103">
        <v>2</v>
      </c>
      <c r="M471" s="237">
        <v>768</v>
      </c>
      <c r="N471" s="236">
        <v>1012</v>
      </c>
      <c r="O471" s="103">
        <v>6500</v>
      </c>
      <c r="P471" s="234">
        <v>6500</v>
      </c>
      <c r="Q471" s="236">
        <v>20</v>
      </c>
      <c r="R471" s="236">
        <v>20</v>
      </c>
      <c r="S471" s="238">
        <v>50</v>
      </c>
      <c r="T471" s="238">
        <v>30</v>
      </c>
      <c r="U471" s="103">
        <v>2.2000000000000002</v>
      </c>
      <c r="V471" s="234" t="s">
        <v>442</v>
      </c>
      <c r="W471" s="103">
        <v>70</v>
      </c>
      <c r="X471" s="234" t="s">
        <v>56</v>
      </c>
      <c r="Y471" s="234" t="s">
        <v>443</v>
      </c>
      <c r="Z471" s="280"/>
      <c r="AA471" s="280"/>
      <c r="AB471" s="280"/>
      <c r="AC471" s="280"/>
      <c r="AD471" s="280"/>
      <c r="AE471" s="280"/>
      <c r="AF471" s="280"/>
      <c r="AG471" s="280"/>
      <c r="AH471" s="280"/>
      <c r="AI471" s="280"/>
      <c r="AJ471" s="280"/>
      <c r="AK471" s="234">
        <v>5</v>
      </c>
      <c r="AL471" s="234" t="s">
        <v>272</v>
      </c>
      <c r="AM471" s="234">
        <v>0.1</v>
      </c>
      <c r="AN471" s="234">
        <v>0</v>
      </c>
      <c r="AO471" s="234">
        <v>0</v>
      </c>
      <c r="AP471" s="234">
        <v>0</v>
      </c>
      <c r="AQ471" s="234"/>
      <c r="AR471" s="234" t="s">
        <v>463</v>
      </c>
      <c r="AS471" s="234">
        <v>0</v>
      </c>
      <c r="AT471" s="234">
        <v>92.456020583681394</v>
      </c>
      <c r="AU471" s="234" t="s">
        <v>552</v>
      </c>
      <c r="AV471" s="234">
        <v>0.99564503902456802</v>
      </c>
      <c r="AW471" s="234">
        <v>13.8166887821183</v>
      </c>
      <c r="AX471" s="234">
        <v>90.329532110256693</v>
      </c>
      <c r="AY471" s="234" t="b">
        <v>0</v>
      </c>
      <c r="AZ471" s="234">
        <v>44558.56391203704</v>
      </c>
      <c r="BA471" s="234">
        <v>44433.605196759258</v>
      </c>
      <c r="BB471" s="234">
        <v>44442</v>
      </c>
    </row>
    <row r="472" spans="1:54" x14ac:dyDescent="0.25">
      <c r="A472" s="234" t="s">
        <v>2648</v>
      </c>
      <c r="B472" s="234" t="s">
        <v>482</v>
      </c>
      <c r="C472" s="235" t="s">
        <v>2650</v>
      </c>
      <c r="D472" s="235" t="s">
        <v>2648</v>
      </c>
      <c r="E472" s="234" t="s">
        <v>2628</v>
      </c>
      <c r="F472" s="234" t="s">
        <v>2651</v>
      </c>
      <c r="G472" s="234" t="s">
        <v>836</v>
      </c>
      <c r="H472" s="234" t="s">
        <v>798</v>
      </c>
      <c r="I472" s="234" t="s">
        <v>678</v>
      </c>
      <c r="J472" s="236">
        <v>180</v>
      </c>
      <c r="K472" s="129">
        <v>0.03</v>
      </c>
      <c r="L472" s="103">
        <v>1</v>
      </c>
      <c r="M472" s="237">
        <v>1216</v>
      </c>
      <c r="N472" s="236">
        <v>1360</v>
      </c>
      <c r="O472" s="103">
        <v>6500</v>
      </c>
      <c r="P472" s="234">
        <v>6500</v>
      </c>
      <c r="Q472" s="236">
        <v>28</v>
      </c>
      <c r="R472" s="236">
        <v>30</v>
      </c>
      <c r="S472" s="238">
        <v>60</v>
      </c>
      <c r="T472" s="238">
        <v>30</v>
      </c>
      <c r="U472" s="103">
        <v>1.5</v>
      </c>
      <c r="V472" s="234" t="s">
        <v>442</v>
      </c>
      <c r="W472" s="103">
        <v>45</v>
      </c>
      <c r="X472" s="234" t="s">
        <v>56</v>
      </c>
      <c r="Y472" s="234" t="s">
        <v>443</v>
      </c>
      <c r="Z472" s="280"/>
      <c r="AA472" s="280" t="s">
        <v>2652</v>
      </c>
      <c r="AB472" s="280"/>
      <c r="AC472" s="280"/>
      <c r="AD472" s="280"/>
      <c r="AE472" s="280"/>
      <c r="AF472" s="280"/>
      <c r="AG472" s="280"/>
      <c r="AH472" s="280"/>
      <c r="AI472" s="280"/>
      <c r="AJ472" s="280"/>
      <c r="AK472" s="234">
        <v>1</v>
      </c>
      <c r="AL472" s="234" t="s">
        <v>272</v>
      </c>
      <c r="AM472" s="234">
        <v>0.1</v>
      </c>
      <c r="AN472" s="234">
        <v>0</v>
      </c>
      <c r="AO472" s="234">
        <v>0</v>
      </c>
      <c r="AP472" s="234">
        <v>0</v>
      </c>
      <c r="AQ472" s="234"/>
      <c r="AR472" s="234" t="s">
        <v>463</v>
      </c>
      <c r="AS472" s="234">
        <v>1</v>
      </c>
      <c r="AT472" s="234">
        <v>93.342150001557002</v>
      </c>
      <c r="AU472" s="234" t="s">
        <v>552</v>
      </c>
      <c r="AV472" s="234">
        <v>1.0348137399916</v>
      </c>
      <c r="AW472" s="234">
        <v>13.1960126713085</v>
      </c>
      <c r="AX472" s="234">
        <v>92.488736058685603</v>
      </c>
      <c r="AY472" s="234" t="b">
        <v>0</v>
      </c>
      <c r="AZ472" s="234">
        <v>44558.56391203704</v>
      </c>
      <c r="BA472" s="234">
        <v>44433.60597222222</v>
      </c>
      <c r="BB472" s="234">
        <v>44442</v>
      </c>
    </row>
    <row r="473" spans="1:54" x14ac:dyDescent="0.25">
      <c r="A473" s="234" t="s">
        <v>2650</v>
      </c>
      <c r="B473" s="234" t="s">
        <v>482</v>
      </c>
      <c r="C473" s="235" t="s">
        <v>2653</v>
      </c>
      <c r="D473" s="235" t="s">
        <v>2650</v>
      </c>
      <c r="E473" s="234" t="s">
        <v>2628</v>
      </c>
      <c r="F473" s="234" t="s">
        <v>2654</v>
      </c>
      <c r="G473" s="234" t="s">
        <v>836</v>
      </c>
      <c r="H473" s="234" t="s">
        <v>798</v>
      </c>
      <c r="I473" s="234" t="s">
        <v>678</v>
      </c>
      <c r="J473" s="236">
        <v>140</v>
      </c>
      <c r="K473" s="129">
        <v>0.03</v>
      </c>
      <c r="L473" s="103">
        <v>4</v>
      </c>
      <c r="M473" s="237">
        <v>1753</v>
      </c>
      <c r="N473" s="236">
        <v>712</v>
      </c>
      <c r="O473" s="103">
        <v>5000</v>
      </c>
      <c r="P473" s="234">
        <v>5000</v>
      </c>
      <c r="Q473" s="236">
        <v>16</v>
      </c>
      <c r="R473" s="236">
        <v>30</v>
      </c>
      <c r="S473" s="238">
        <v>45</v>
      </c>
      <c r="T473" s="238">
        <v>25</v>
      </c>
      <c r="U473" s="103">
        <v>2.2000000000000002</v>
      </c>
      <c r="V473" s="234" t="s">
        <v>442</v>
      </c>
      <c r="W473" s="103">
        <v>60</v>
      </c>
      <c r="X473" s="234" t="s">
        <v>56</v>
      </c>
      <c r="Y473" s="234" t="s">
        <v>443</v>
      </c>
      <c r="Z473" s="280" t="s">
        <v>2655</v>
      </c>
      <c r="AA473" s="280"/>
      <c r="AB473" s="280"/>
      <c r="AC473" s="280"/>
      <c r="AD473" s="280"/>
      <c r="AE473" s="280"/>
      <c r="AF473" s="280"/>
      <c r="AG473" s="280"/>
      <c r="AH473" s="280"/>
      <c r="AI473" s="280"/>
      <c r="AJ473" s="280"/>
      <c r="AK473" s="234">
        <v>2</v>
      </c>
      <c r="AL473" s="234" t="s">
        <v>272</v>
      </c>
      <c r="AM473" s="234">
        <v>0.1</v>
      </c>
      <c r="AN473" s="234">
        <v>0</v>
      </c>
      <c r="AO473" s="234">
        <v>0</v>
      </c>
      <c r="AP473" s="234">
        <v>0</v>
      </c>
      <c r="AQ473" s="234"/>
      <c r="AR473" s="234" t="s">
        <v>463</v>
      </c>
      <c r="AS473" s="234">
        <v>1</v>
      </c>
      <c r="AT473" s="234">
        <v>88.465718461761199</v>
      </c>
      <c r="AU473" s="234" t="s">
        <v>552</v>
      </c>
      <c r="AV473" s="234">
        <v>1.0237031978683699</v>
      </c>
      <c r="AW473" s="234">
        <v>14.661109495145199</v>
      </c>
      <c r="AX473" s="234">
        <v>81.476926703282103</v>
      </c>
      <c r="AY473" s="234" t="b">
        <v>0</v>
      </c>
      <c r="AZ473" s="234">
        <v>44558.56391203704</v>
      </c>
      <c r="BA473" s="234">
        <v>44433.609861111108</v>
      </c>
      <c r="BB473" s="234">
        <v>44442</v>
      </c>
    </row>
    <row r="474" spans="1:54" x14ac:dyDescent="0.25">
      <c r="A474" s="234" t="s">
        <v>2653</v>
      </c>
      <c r="B474" s="234" t="s">
        <v>482</v>
      </c>
      <c r="C474" s="235" t="s">
        <v>2656</v>
      </c>
      <c r="D474" s="235" t="s">
        <v>2653</v>
      </c>
      <c r="E474" s="234" t="s">
        <v>2628</v>
      </c>
      <c r="F474" s="234" t="s">
        <v>2657</v>
      </c>
      <c r="G474" s="234" t="s">
        <v>836</v>
      </c>
      <c r="H474" s="234" t="s">
        <v>798</v>
      </c>
      <c r="I474" s="234" t="s">
        <v>678</v>
      </c>
      <c r="J474" s="236">
        <v>130</v>
      </c>
      <c r="K474" s="129">
        <v>0.03</v>
      </c>
      <c r="L474" s="103">
        <v>4</v>
      </c>
      <c r="M474" s="237">
        <v>1753</v>
      </c>
      <c r="N474" s="236">
        <v>658</v>
      </c>
      <c r="O474" s="103">
        <v>6000</v>
      </c>
      <c r="P474" s="234">
        <v>6000</v>
      </c>
      <c r="Q474" s="236">
        <v>16</v>
      </c>
      <c r="R474" s="236">
        <v>30</v>
      </c>
      <c r="S474" s="238">
        <v>40</v>
      </c>
      <c r="T474" s="238">
        <v>25</v>
      </c>
      <c r="U474" s="103">
        <v>2.2000000000000002</v>
      </c>
      <c r="V474" s="234" t="s">
        <v>442</v>
      </c>
      <c r="W474" s="103">
        <v>60</v>
      </c>
      <c r="X474" s="234" t="s">
        <v>56</v>
      </c>
      <c r="Y474" s="234" t="s">
        <v>443</v>
      </c>
      <c r="Z474" s="280"/>
      <c r="AA474" s="280"/>
      <c r="AB474" s="280"/>
      <c r="AC474" s="280"/>
      <c r="AD474" s="280"/>
      <c r="AE474" s="280"/>
      <c r="AF474" s="280"/>
      <c r="AG474" s="280"/>
      <c r="AH474" s="280"/>
      <c r="AI474" s="280"/>
      <c r="AJ474" s="280"/>
      <c r="AK474" s="234">
        <v>1</v>
      </c>
      <c r="AL474" s="234" t="s">
        <v>272</v>
      </c>
      <c r="AM474" s="234">
        <v>0.1</v>
      </c>
      <c r="AN474" s="234">
        <v>0</v>
      </c>
      <c r="AO474" s="234">
        <v>0</v>
      </c>
      <c r="AP474" s="234">
        <v>0</v>
      </c>
      <c r="AQ474" s="234"/>
      <c r="AR474" s="234" t="s">
        <v>463</v>
      </c>
      <c r="AS474" s="234">
        <v>1</v>
      </c>
      <c r="AT474" s="234">
        <v>87.831831098763899</v>
      </c>
      <c r="AU474" s="234" t="s">
        <v>552</v>
      </c>
      <c r="AV474" s="234">
        <v>1.0855707743426899</v>
      </c>
      <c r="AW474" s="234">
        <v>13.427565304899201</v>
      </c>
      <c r="AX474" s="234">
        <v>82.612110850608701</v>
      </c>
      <c r="AY474" s="234" t="b">
        <v>0</v>
      </c>
      <c r="AZ474" s="234">
        <v>44558.563923611109</v>
      </c>
      <c r="BA474" s="234">
        <v>44433.610659722224</v>
      </c>
      <c r="BB474" s="234">
        <v>44442</v>
      </c>
    </row>
    <row r="475" spans="1:54" x14ac:dyDescent="0.25">
      <c r="A475" s="234" t="s">
        <v>2656</v>
      </c>
      <c r="B475" s="234" t="s">
        <v>482</v>
      </c>
      <c r="C475" s="235" t="s">
        <v>2658</v>
      </c>
      <c r="D475" s="235" t="s">
        <v>2656</v>
      </c>
      <c r="E475" s="234" t="s">
        <v>2628</v>
      </c>
      <c r="F475" s="234" t="s">
        <v>2659</v>
      </c>
      <c r="G475" s="234" t="s">
        <v>544</v>
      </c>
      <c r="H475" s="234" t="s">
        <v>473</v>
      </c>
      <c r="I475" s="234" t="s">
        <v>678</v>
      </c>
      <c r="J475" s="236">
        <v>600</v>
      </c>
      <c r="K475" s="129">
        <v>0.03</v>
      </c>
      <c r="L475" s="103">
        <v>1</v>
      </c>
      <c r="M475" s="237">
        <v>2015</v>
      </c>
      <c r="N475" s="236">
        <v>7830</v>
      </c>
      <c r="O475" s="103">
        <v>5000</v>
      </c>
      <c r="P475" s="234">
        <v>5000</v>
      </c>
      <c r="Q475" s="236">
        <v>10</v>
      </c>
      <c r="R475" s="236">
        <v>40</v>
      </c>
      <c r="S475" s="238">
        <v>200</v>
      </c>
      <c r="T475" s="238">
        <v>100</v>
      </c>
      <c r="U475" s="103">
        <v>3.4</v>
      </c>
      <c r="V475" s="234" t="s">
        <v>442</v>
      </c>
      <c r="W475" s="103">
        <v>50</v>
      </c>
      <c r="X475" s="234" t="s">
        <v>56</v>
      </c>
      <c r="Y475" s="234" t="s">
        <v>443</v>
      </c>
      <c r="Z475" s="280" t="s">
        <v>2660</v>
      </c>
      <c r="AA475" s="280" t="s">
        <v>2661</v>
      </c>
      <c r="AB475" s="280"/>
      <c r="AC475" s="280"/>
      <c r="AD475" s="280"/>
      <c r="AE475" s="280"/>
      <c r="AF475" s="280"/>
      <c r="AG475" s="280"/>
      <c r="AH475" s="280"/>
      <c r="AI475" s="280"/>
      <c r="AJ475" s="280"/>
      <c r="AK475" s="234">
        <v>17</v>
      </c>
      <c r="AL475" s="234" t="s">
        <v>272</v>
      </c>
      <c r="AM475" s="234">
        <v>0.1</v>
      </c>
      <c r="AN475" s="234">
        <v>0</v>
      </c>
      <c r="AO475" s="234">
        <v>0</v>
      </c>
      <c r="AP475" s="234">
        <v>0</v>
      </c>
      <c r="AQ475" s="234"/>
      <c r="AR475" s="234" t="s">
        <v>463</v>
      </c>
      <c r="AS475" s="234">
        <v>0</v>
      </c>
      <c r="AT475" s="234">
        <v>84.8131027769615</v>
      </c>
      <c r="AU475" s="234" t="s">
        <v>552</v>
      </c>
      <c r="AV475" s="234">
        <v>0.91809329355521696</v>
      </c>
      <c r="AW475" s="234">
        <v>24.557780843699099</v>
      </c>
      <c r="AX475" s="234">
        <v>70.879521606460699</v>
      </c>
      <c r="AY475" s="234" t="b">
        <v>0</v>
      </c>
      <c r="AZ475" s="234">
        <v>44558.563923611109</v>
      </c>
      <c r="BA475" s="234">
        <v>44433.612997685188</v>
      </c>
      <c r="BB475" s="234">
        <v>44442</v>
      </c>
    </row>
    <row r="476" spans="1:54" x14ac:dyDescent="0.25">
      <c r="A476" s="234" t="s">
        <v>2658</v>
      </c>
      <c r="B476" s="234" t="s">
        <v>482</v>
      </c>
      <c r="C476" s="235" t="s">
        <v>2662</v>
      </c>
      <c r="D476" s="235" t="s">
        <v>2658</v>
      </c>
      <c r="E476" s="234" t="s">
        <v>2628</v>
      </c>
      <c r="F476" s="234" t="s">
        <v>2663</v>
      </c>
      <c r="G476" s="234" t="s">
        <v>836</v>
      </c>
      <c r="H476" s="234" t="s">
        <v>798</v>
      </c>
      <c r="I476" s="234" t="s">
        <v>678</v>
      </c>
      <c r="J476" s="236">
        <v>561</v>
      </c>
      <c r="K476" s="129">
        <v>0.03</v>
      </c>
      <c r="L476" s="103">
        <v>1</v>
      </c>
      <c r="M476" s="237">
        <v>916</v>
      </c>
      <c r="N476" s="236">
        <v>3720</v>
      </c>
      <c r="O476" s="103">
        <v>6300</v>
      </c>
      <c r="P476" s="234">
        <v>6300</v>
      </c>
      <c r="Q476" s="236">
        <v>10</v>
      </c>
      <c r="R476" s="236">
        <v>40</v>
      </c>
      <c r="S476" s="238">
        <v>135</v>
      </c>
      <c r="T476" s="238">
        <v>60</v>
      </c>
      <c r="U476" s="103">
        <v>2.5</v>
      </c>
      <c r="V476" s="234" t="s">
        <v>442</v>
      </c>
      <c r="W476" s="103">
        <v>65</v>
      </c>
      <c r="X476" s="234" t="s">
        <v>56</v>
      </c>
      <c r="Y476" s="234" t="s">
        <v>443</v>
      </c>
      <c r="Z476" s="280"/>
      <c r="AA476" s="280" t="s">
        <v>2664</v>
      </c>
      <c r="AB476" s="280"/>
      <c r="AC476" s="280"/>
      <c r="AD476" s="280"/>
      <c r="AE476" s="280"/>
      <c r="AF476" s="280"/>
      <c r="AG476" s="280"/>
      <c r="AH476" s="280"/>
      <c r="AI476" s="280"/>
      <c r="AJ476" s="280"/>
      <c r="AK476" s="234">
        <v>9</v>
      </c>
      <c r="AL476" s="234" t="s">
        <v>272</v>
      </c>
      <c r="AM476" s="234">
        <v>0.1</v>
      </c>
      <c r="AN476" s="234">
        <v>0</v>
      </c>
      <c r="AO476" s="234">
        <v>0</v>
      </c>
      <c r="AP476" s="234">
        <v>0</v>
      </c>
      <c r="AQ476" s="234"/>
      <c r="AR476" s="234" t="s">
        <v>463</v>
      </c>
      <c r="AS476" s="234">
        <v>0</v>
      </c>
      <c r="AT476" s="234">
        <v>84.159180378425404</v>
      </c>
      <c r="AU476" s="234" t="s">
        <v>552</v>
      </c>
      <c r="AV476" s="234">
        <v>1.19314777360526</v>
      </c>
      <c r="AW476" s="234">
        <v>11.9101547674437</v>
      </c>
      <c r="AX476" s="234">
        <v>80.456176441774701</v>
      </c>
      <c r="AY476" s="234" t="b">
        <v>0</v>
      </c>
      <c r="AZ476" s="234">
        <v>44558.563923611109</v>
      </c>
      <c r="BA476" s="234">
        <v>44433.616736111115</v>
      </c>
      <c r="BB476" s="234">
        <v>44442</v>
      </c>
    </row>
    <row r="477" spans="1:54" x14ac:dyDescent="0.25">
      <c r="A477" s="234" t="s">
        <v>2665</v>
      </c>
      <c r="B477" s="234" t="s">
        <v>482</v>
      </c>
      <c r="C477" s="235" t="s">
        <v>437</v>
      </c>
      <c r="D477" s="235" t="s">
        <v>2665</v>
      </c>
      <c r="E477" s="234" t="s">
        <v>2666</v>
      </c>
      <c r="F477" s="234" t="s">
        <v>2667</v>
      </c>
      <c r="G477" s="234" t="s">
        <v>440</v>
      </c>
      <c r="H477" s="234" t="s">
        <v>458</v>
      </c>
      <c r="I477" s="234" t="s">
        <v>678</v>
      </c>
      <c r="J477" s="236">
        <v>414</v>
      </c>
      <c r="K477" s="129">
        <v>0.05</v>
      </c>
      <c r="L477" s="103">
        <v>1</v>
      </c>
      <c r="M477" s="237">
        <v>25000</v>
      </c>
      <c r="N477" s="236">
        <v>22470</v>
      </c>
      <c r="O477" s="103">
        <v>6455</v>
      </c>
      <c r="P477" s="234">
        <v>6455</v>
      </c>
      <c r="Q477" s="236">
        <v>2.8</v>
      </c>
      <c r="R477" s="236">
        <v>80</v>
      </c>
      <c r="S477" s="238">
        <v>414</v>
      </c>
      <c r="T477" s="238">
        <v>414</v>
      </c>
      <c r="U477" s="103">
        <v>5</v>
      </c>
      <c r="V477" s="234" t="s">
        <v>442</v>
      </c>
      <c r="W477" s="103">
        <v>150</v>
      </c>
      <c r="X477" s="234" t="s">
        <v>56</v>
      </c>
      <c r="Y477" s="234" t="s">
        <v>443</v>
      </c>
      <c r="Z477" s="280" t="s">
        <v>2668</v>
      </c>
      <c r="AA477" s="280"/>
      <c r="AB477" s="280"/>
      <c r="AC477" s="280"/>
      <c r="AD477" s="280"/>
      <c r="AE477" s="280"/>
      <c r="AF477" s="280"/>
      <c r="AG477" s="280"/>
      <c r="AH477" s="280"/>
      <c r="AI477" s="280"/>
      <c r="AJ477" s="280"/>
      <c r="AK477" s="234">
        <v>6</v>
      </c>
      <c r="AL477" s="234" t="s">
        <v>272</v>
      </c>
      <c r="AM477" s="234">
        <v>0.1</v>
      </c>
      <c r="AN477" s="234">
        <v>0</v>
      </c>
      <c r="AO477" s="234">
        <v>0</v>
      </c>
      <c r="AP477" s="234">
        <v>0.206834002268969</v>
      </c>
      <c r="AQ477" s="234"/>
      <c r="AR477" s="234" t="s">
        <v>706</v>
      </c>
      <c r="AS477" s="234">
        <v>1</v>
      </c>
      <c r="AT477" s="234">
        <v>78.836007084239199</v>
      </c>
      <c r="AU477" s="234" t="s">
        <v>552</v>
      </c>
      <c r="AV477" s="234">
        <v>1.3378535601956201</v>
      </c>
      <c r="AW477" s="234">
        <v>19.804240209596401</v>
      </c>
      <c r="AX477" s="234">
        <v>67.573720357919299</v>
      </c>
      <c r="AY477" s="234" t="b">
        <v>0</v>
      </c>
      <c r="AZ477" s="234">
        <v>44558.563935185186</v>
      </c>
      <c r="BA477" s="234">
        <v>44434.486840277779</v>
      </c>
      <c r="BB477" s="234">
        <v>44467</v>
      </c>
    </row>
    <row r="478" spans="1:54" x14ac:dyDescent="0.25">
      <c r="A478" s="234" t="s">
        <v>2669</v>
      </c>
      <c r="B478" s="234" t="s">
        <v>456</v>
      </c>
      <c r="C478" s="235" t="s">
        <v>2670</v>
      </c>
      <c r="D478" s="235" t="s">
        <v>2669</v>
      </c>
      <c r="E478" s="234" t="s">
        <v>2671</v>
      </c>
      <c r="F478" s="234" t="s">
        <v>1131</v>
      </c>
      <c r="G478" s="234" t="s">
        <v>534</v>
      </c>
      <c r="H478" s="234" t="s">
        <v>507</v>
      </c>
      <c r="I478" s="234" t="s">
        <v>678</v>
      </c>
      <c r="J478" s="236">
        <v>910</v>
      </c>
      <c r="K478" s="129">
        <v>0.03</v>
      </c>
      <c r="L478" s="103">
        <v>1</v>
      </c>
      <c r="M478" s="237">
        <v>18000</v>
      </c>
      <c r="N478" s="236">
        <v>17326</v>
      </c>
      <c r="O478" s="103">
        <v>6000</v>
      </c>
      <c r="P478" s="234">
        <v>6000</v>
      </c>
      <c r="Q478" s="236">
        <v>5</v>
      </c>
      <c r="R478" s="236">
        <v>40</v>
      </c>
      <c r="S478" s="238">
        <v>190</v>
      </c>
      <c r="T478" s="238">
        <v>190</v>
      </c>
      <c r="U478" s="103">
        <v>5</v>
      </c>
      <c r="V478" s="234" t="s">
        <v>442</v>
      </c>
      <c r="W478" s="103">
        <v>35</v>
      </c>
      <c r="X478" s="234" t="s">
        <v>56</v>
      </c>
      <c r="Y478" s="234" t="s">
        <v>443</v>
      </c>
      <c r="Z478" s="280"/>
      <c r="AA478" s="280" t="s">
        <v>2672</v>
      </c>
      <c r="AB478" s="280" t="s">
        <v>2673</v>
      </c>
      <c r="AC478" s="280"/>
      <c r="AD478" s="280" t="s">
        <v>2674</v>
      </c>
      <c r="AE478" s="280"/>
      <c r="AF478" s="280" t="s">
        <v>2675</v>
      </c>
      <c r="AG478" s="280"/>
      <c r="AH478" s="280"/>
      <c r="AI478" s="280"/>
      <c r="AJ478" s="280"/>
      <c r="AK478" s="234">
        <v>3</v>
      </c>
      <c r="AL478" s="234" t="s">
        <v>272</v>
      </c>
      <c r="AM478" s="234">
        <v>0.1</v>
      </c>
      <c r="AN478" s="234"/>
      <c r="AO478" s="234">
        <v>0</v>
      </c>
      <c r="AP478" s="234">
        <v>0</v>
      </c>
      <c r="AQ478" s="234">
        <v>0.1</v>
      </c>
      <c r="AR478" s="234" t="s">
        <v>622</v>
      </c>
      <c r="AS478" s="234">
        <v>9</v>
      </c>
      <c r="AT478" s="234">
        <v>68.617577741656802</v>
      </c>
      <c r="AU478" s="234" t="s">
        <v>552</v>
      </c>
      <c r="AV478" s="234">
        <v>1.96336329433185</v>
      </c>
      <c r="AW478" s="234">
        <v>23.333569066171101</v>
      </c>
      <c r="AX478" s="234">
        <v>60.226628234962803</v>
      </c>
      <c r="AY478" s="234" t="b">
        <v>0</v>
      </c>
      <c r="AZ478" s="234">
        <v>44558.563935185186</v>
      </c>
      <c r="BA478" s="234">
        <v>44434.582951388889</v>
      </c>
      <c r="BB478" s="234">
        <v>44467</v>
      </c>
    </row>
    <row r="479" spans="1:54" x14ac:dyDescent="0.25">
      <c r="A479" s="234" t="s">
        <v>2676</v>
      </c>
      <c r="B479" s="234" t="s">
        <v>482</v>
      </c>
      <c r="C479" s="235" t="s">
        <v>2676</v>
      </c>
      <c r="D479" s="235" t="s">
        <v>2676</v>
      </c>
      <c r="E479" s="234" t="s">
        <v>2677</v>
      </c>
      <c r="F479" s="234" t="s">
        <v>2678</v>
      </c>
      <c r="G479" s="234" t="s">
        <v>836</v>
      </c>
      <c r="H479" s="234" t="s">
        <v>798</v>
      </c>
      <c r="I479" s="234" t="s">
        <v>678</v>
      </c>
      <c r="J479" s="236">
        <v>307</v>
      </c>
      <c r="K479" s="129">
        <v>0.03</v>
      </c>
      <c r="L479" s="103">
        <v>2</v>
      </c>
      <c r="M479" s="237">
        <v>3630</v>
      </c>
      <c r="N479" s="236">
        <v>861</v>
      </c>
      <c r="O479" s="103">
        <v>5400</v>
      </c>
      <c r="P479" s="234">
        <v>5400</v>
      </c>
      <c r="Q479" s="236">
        <v>22</v>
      </c>
      <c r="R479" s="236">
        <v>30</v>
      </c>
      <c r="S479" s="238">
        <v>52.6</v>
      </c>
      <c r="T479" s="238">
        <v>47.5</v>
      </c>
      <c r="U479" s="103">
        <v>0</v>
      </c>
      <c r="V479" s="234" t="s">
        <v>442</v>
      </c>
      <c r="W479" s="103">
        <v>60</v>
      </c>
      <c r="X479" s="234" t="s">
        <v>56</v>
      </c>
      <c r="Y479" s="234" t="s">
        <v>443</v>
      </c>
      <c r="Z479" s="280" t="s">
        <v>2679</v>
      </c>
      <c r="AA479" s="280"/>
      <c r="AB479" s="280" t="s">
        <v>2680</v>
      </c>
      <c r="AC479" s="280" t="s">
        <v>2681</v>
      </c>
      <c r="AD479" s="280"/>
      <c r="AE479" s="280"/>
      <c r="AF479" s="280"/>
      <c r="AG479" s="280" t="s">
        <v>2682</v>
      </c>
      <c r="AH479" s="280" t="s">
        <v>2683</v>
      </c>
      <c r="AI479" s="280"/>
      <c r="AJ479" s="280" t="s">
        <v>2684</v>
      </c>
      <c r="AK479" s="234">
        <v>13</v>
      </c>
      <c r="AL479" s="234" t="s">
        <v>272</v>
      </c>
      <c r="AM479" s="234">
        <v>0.1</v>
      </c>
      <c r="AN479" s="234">
        <v>0</v>
      </c>
      <c r="AO479" s="234">
        <v>0</v>
      </c>
      <c r="AP479" s="234">
        <v>0</v>
      </c>
      <c r="AQ479" s="234">
        <v>0</v>
      </c>
      <c r="AR479" s="234" t="s">
        <v>463</v>
      </c>
      <c r="AS479" s="234">
        <v>2</v>
      </c>
      <c r="AT479" s="234">
        <v>91.240970414210494</v>
      </c>
      <c r="AU479" s="234" t="s">
        <v>490</v>
      </c>
      <c r="AV479" s="234">
        <v>1.1086543074144799</v>
      </c>
      <c r="AW479" s="234">
        <v>12.9462047799773</v>
      </c>
      <c r="AX479" s="234">
        <v>85.127825396458405</v>
      </c>
      <c r="AY479" s="234" t="b">
        <v>0</v>
      </c>
      <c r="AZ479" s="234">
        <v>44558.563946759263</v>
      </c>
      <c r="BA479" s="234">
        <v>44434.688067129631</v>
      </c>
      <c r="BB479" s="234">
        <v>44468</v>
      </c>
    </row>
    <row r="480" spans="1:54" x14ac:dyDescent="0.25">
      <c r="A480" s="234" t="s">
        <v>2685</v>
      </c>
      <c r="B480" s="234" t="s">
        <v>482</v>
      </c>
      <c r="C480" s="235" t="s">
        <v>2686</v>
      </c>
      <c r="D480" s="235" t="s">
        <v>2685</v>
      </c>
      <c r="E480" s="234" t="s">
        <v>2677</v>
      </c>
      <c r="F480" s="234" t="s">
        <v>2687</v>
      </c>
      <c r="G480" s="234" t="s">
        <v>836</v>
      </c>
      <c r="H480" s="234" t="s">
        <v>798</v>
      </c>
      <c r="I480" s="234" t="s">
        <v>678</v>
      </c>
      <c r="J480" s="236">
        <v>361</v>
      </c>
      <c r="K480" s="129">
        <v>0.03</v>
      </c>
      <c r="L480" s="103">
        <v>1</v>
      </c>
      <c r="M480" s="237">
        <v>1973</v>
      </c>
      <c r="N480" s="236">
        <v>975</v>
      </c>
      <c r="O480" s="103">
        <v>6000</v>
      </c>
      <c r="P480" s="234">
        <v>6000</v>
      </c>
      <c r="Q480" s="236">
        <v>35</v>
      </c>
      <c r="R480" s="236">
        <v>20</v>
      </c>
      <c r="S480" s="238">
        <v>150</v>
      </c>
      <c r="T480" s="238">
        <v>30</v>
      </c>
      <c r="U480" s="103">
        <v>0</v>
      </c>
      <c r="V480" s="234" t="s">
        <v>442</v>
      </c>
      <c r="W480" s="103">
        <v>50</v>
      </c>
      <c r="X480" s="234" t="s">
        <v>56</v>
      </c>
      <c r="Y480" s="234" t="s">
        <v>443</v>
      </c>
      <c r="Z480" s="280" t="s">
        <v>2688</v>
      </c>
      <c r="AA480" s="280"/>
      <c r="AB480" s="280" t="s">
        <v>2680</v>
      </c>
      <c r="AC480" s="280" t="s">
        <v>2681</v>
      </c>
      <c r="AD480" s="280"/>
      <c r="AE480" s="280"/>
      <c r="AF480" s="280"/>
      <c r="AG480" s="280" t="s">
        <v>2689</v>
      </c>
      <c r="AH480" s="280" t="s">
        <v>2683</v>
      </c>
      <c r="AI480" s="280"/>
      <c r="AJ480" s="280" t="s">
        <v>2684</v>
      </c>
      <c r="AK480" s="234">
        <v>23</v>
      </c>
      <c r="AL480" s="234" t="s">
        <v>272</v>
      </c>
      <c r="AM480" s="234">
        <v>0.1</v>
      </c>
      <c r="AN480" s="234">
        <v>0</v>
      </c>
      <c r="AO480" s="234">
        <v>0</v>
      </c>
      <c r="AP480" s="234">
        <v>0</v>
      </c>
      <c r="AQ480" s="234">
        <v>0</v>
      </c>
      <c r="AR480" s="234" t="s">
        <v>706</v>
      </c>
      <c r="AS480" s="234">
        <v>0</v>
      </c>
      <c r="AT480" s="234">
        <v>90.464625951677903</v>
      </c>
      <c r="AU480" s="234" t="s">
        <v>490</v>
      </c>
      <c r="AV480" s="234">
        <v>1.0655968182986899</v>
      </c>
      <c r="AW480" s="234">
        <v>10.9444914187184</v>
      </c>
      <c r="AX480" s="234">
        <v>84.157949171046596</v>
      </c>
      <c r="AY480" s="234" t="b">
        <v>0</v>
      </c>
      <c r="AZ480" s="234">
        <v>44558.563946759263</v>
      </c>
      <c r="BA480" s="234">
        <v>44434.691250000003</v>
      </c>
      <c r="BB480" s="234">
        <v>44468</v>
      </c>
    </row>
    <row r="481" spans="1:54" x14ac:dyDescent="0.25">
      <c r="A481" s="234" t="s">
        <v>2690</v>
      </c>
      <c r="B481" s="234" t="s">
        <v>482</v>
      </c>
      <c r="C481" s="235" t="s">
        <v>2690</v>
      </c>
      <c r="D481" s="235" t="s">
        <v>2690</v>
      </c>
      <c r="E481" s="234" t="s">
        <v>2691</v>
      </c>
      <c r="F481" s="234" t="s">
        <v>2692</v>
      </c>
      <c r="G481" s="234" t="s">
        <v>440</v>
      </c>
      <c r="H481" s="234" t="s">
        <v>2090</v>
      </c>
      <c r="I481" s="234" t="s">
        <v>752</v>
      </c>
      <c r="J481" s="236"/>
      <c r="K481" s="129">
        <v>0.05</v>
      </c>
      <c r="L481" s="103">
        <v>1</v>
      </c>
      <c r="M481" s="237">
        <v>22000</v>
      </c>
      <c r="N481" s="236">
        <v>16780</v>
      </c>
      <c r="O481" s="103">
        <v>2500</v>
      </c>
      <c r="P481" s="234">
        <v>2500</v>
      </c>
      <c r="Q481" s="236">
        <v>3.5</v>
      </c>
      <c r="R481" s="236">
        <v>100</v>
      </c>
      <c r="S481" s="238">
        <v>550</v>
      </c>
      <c r="T481" s="238">
        <v>60</v>
      </c>
      <c r="U481" s="103">
        <v>4</v>
      </c>
      <c r="V481" s="234" t="s">
        <v>451</v>
      </c>
      <c r="W481" s="103">
        <v>80</v>
      </c>
      <c r="X481" s="234" t="s">
        <v>56</v>
      </c>
      <c r="Y481" s="234" t="s">
        <v>443</v>
      </c>
      <c r="Z481" s="280"/>
      <c r="AA481" s="280"/>
      <c r="AB481" s="280" t="s">
        <v>2693</v>
      </c>
      <c r="AC481" s="280"/>
      <c r="AD481" s="280"/>
      <c r="AE481" s="280"/>
      <c r="AF481" s="280"/>
      <c r="AG481" s="280"/>
      <c r="AH481" s="280"/>
      <c r="AI481" s="280"/>
      <c r="AJ481" s="280"/>
      <c r="AK481" s="234">
        <v>3</v>
      </c>
      <c r="AL481" s="234" t="s">
        <v>272</v>
      </c>
      <c r="AM481" s="234">
        <v>0.1</v>
      </c>
      <c r="AN481" s="234">
        <v>0</v>
      </c>
      <c r="AO481" s="234">
        <v>0</v>
      </c>
      <c r="AP481" s="234">
        <v>0.47675804529201399</v>
      </c>
      <c r="AQ481" s="234">
        <v>9.5351609058402897E-2</v>
      </c>
      <c r="AR481" s="234" t="s">
        <v>622</v>
      </c>
      <c r="AS481" s="234">
        <v>6</v>
      </c>
      <c r="AT481" s="234">
        <v>84.188961245340096</v>
      </c>
      <c r="AU481" s="234" t="s">
        <v>552</v>
      </c>
      <c r="AV481" s="234">
        <v>1.4293472322210701</v>
      </c>
      <c r="AW481" s="234">
        <v>20.147449269440401</v>
      </c>
      <c r="AX481" s="234">
        <v>78.175464013530103</v>
      </c>
      <c r="AY481" s="234" t="b">
        <v>0</v>
      </c>
      <c r="AZ481" s="234">
        <v>44558.563946759263</v>
      </c>
      <c r="BA481" s="234">
        <v>44435.413483796299</v>
      </c>
      <c r="BB481" s="234">
        <v>44452</v>
      </c>
    </row>
    <row r="482" spans="1:54" x14ac:dyDescent="0.25">
      <c r="A482" s="234" t="s">
        <v>2694</v>
      </c>
      <c r="B482" s="234" t="s">
        <v>456</v>
      </c>
      <c r="C482" s="235" t="s">
        <v>2694</v>
      </c>
      <c r="D482" s="235" t="s">
        <v>2694</v>
      </c>
      <c r="E482" s="234" t="s">
        <v>2691</v>
      </c>
      <c r="F482" s="234" t="s">
        <v>2695</v>
      </c>
      <c r="G482" s="234" t="s">
        <v>472</v>
      </c>
      <c r="H482" s="234" t="s">
        <v>1392</v>
      </c>
      <c r="I482" s="234" t="s">
        <v>752</v>
      </c>
      <c r="J482" s="236"/>
      <c r="K482" s="129">
        <v>0.03</v>
      </c>
      <c r="L482" s="103">
        <v>1</v>
      </c>
      <c r="M482" s="237">
        <v>3800</v>
      </c>
      <c r="N482" s="236">
        <v>3770</v>
      </c>
      <c r="O482" s="103">
        <v>2500</v>
      </c>
      <c r="P482" s="234">
        <v>2500</v>
      </c>
      <c r="Q482" s="236">
        <v>10</v>
      </c>
      <c r="R482" s="236">
        <v>35</v>
      </c>
      <c r="S482" s="238">
        <v>100</v>
      </c>
      <c r="T482" s="238">
        <v>60</v>
      </c>
      <c r="U482" s="103">
        <v>6</v>
      </c>
      <c r="V482" s="234" t="s">
        <v>451</v>
      </c>
      <c r="W482" s="103">
        <v>35</v>
      </c>
      <c r="X482" s="234" t="s">
        <v>56</v>
      </c>
      <c r="Y482" s="234" t="s">
        <v>443</v>
      </c>
      <c r="Z482" s="280"/>
      <c r="AA482" s="280" t="s">
        <v>2696</v>
      </c>
      <c r="AB482" s="280" t="s">
        <v>2693</v>
      </c>
      <c r="AC482" s="280"/>
      <c r="AD482" s="280" t="s">
        <v>2697</v>
      </c>
      <c r="AE482" s="280"/>
      <c r="AF482" s="280" t="s">
        <v>760</v>
      </c>
      <c r="AG482" s="280"/>
      <c r="AH482" s="280"/>
      <c r="AI482" s="280"/>
      <c r="AJ482" s="280"/>
      <c r="AK482" s="234">
        <v>2</v>
      </c>
      <c r="AL482" s="234" t="s">
        <v>272</v>
      </c>
      <c r="AM482" s="234">
        <v>0.1</v>
      </c>
      <c r="AN482" s="234"/>
      <c r="AO482" s="234">
        <v>0</v>
      </c>
      <c r="AP482" s="234">
        <v>0</v>
      </c>
      <c r="AQ482" s="234">
        <v>0.1</v>
      </c>
      <c r="AR482" s="234" t="s">
        <v>622</v>
      </c>
      <c r="AS482" s="234">
        <v>2</v>
      </c>
      <c r="AT482" s="234">
        <v>82.574478550763203</v>
      </c>
      <c r="AU482" s="234" t="s">
        <v>552</v>
      </c>
      <c r="AV482" s="234">
        <v>1.67825098007725</v>
      </c>
      <c r="AW482" s="234">
        <v>12.4651364263416</v>
      </c>
      <c r="AX482" s="234">
        <v>68.890707819493798</v>
      </c>
      <c r="AY482" s="234" t="b">
        <v>1</v>
      </c>
      <c r="AZ482" s="234">
        <v>44558.563958333332</v>
      </c>
      <c r="BA482" s="234">
        <v>44435.414027777777</v>
      </c>
      <c r="BB482" s="234">
        <v>44452</v>
      </c>
    </row>
    <row r="483" spans="1:54" x14ac:dyDescent="0.25">
      <c r="A483" s="234" t="s">
        <v>2698</v>
      </c>
      <c r="B483" s="234" t="s">
        <v>456</v>
      </c>
      <c r="C483" s="235" t="s">
        <v>2698</v>
      </c>
      <c r="D483" s="235" t="s">
        <v>2698</v>
      </c>
      <c r="E483" s="234" t="s">
        <v>2691</v>
      </c>
      <c r="F483" s="234" t="s">
        <v>2699</v>
      </c>
      <c r="G483" s="234" t="s">
        <v>534</v>
      </c>
      <c r="H483" s="234"/>
      <c r="I483" s="234" t="s">
        <v>752</v>
      </c>
      <c r="J483" s="236"/>
      <c r="K483" s="129">
        <v>0.03</v>
      </c>
      <c r="L483" s="103">
        <v>1</v>
      </c>
      <c r="M483" s="237">
        <v>4600</v>
      </c>
      <c r="N483" s="236">
        <v>5940</v>
      </c>
      <c r="O483" s="103">
        <v>7500</v>
      </c>
      <c r="P483" s="234">
        <v>7500</v>
      </c>
      <c r="Q483" s="236">
        <v>12</v>
      </c>
      <c r="R483" s="236">
        <v>40</v>
      </c>
      <c r="S483" s="238">
        <v>164</v>
      </c>
      <c r="T483" s="238">
        <v>60</v>
      </c>
      <c r="U483" s="103">
        <v>7</v>
      </c>
      <c r="V483" s="234" t="s">
        <v>451</v>
      </c>
      <c r="W483" s="103">
        <v>40</v>
      </c>
      <c r="X483" s="234" t="s">
        <v>56</v>
      </c>
      <c r="Y483" s="234" t="s">
        <v>443</v>
      </c>
      <c r="Z483" s="280"/>
      <c r="AA483" s="280" t="s">
        <v>2696</v>
      </c>
      <c r="AB483" s="280" t="s">
        <v>2693</v>
      </c>
      <c r="AC483" s="280"/>
      <c r="AD483" s="280" t="s">
        <v>2700</v>
      </c>
      <c r="AE483" s="280"/>
      <c r="AF483" s="280" t="s">
        <v>2701</v>
      </c>
      <c r="AG483" s="280"/>
      <c r="AH483" s="280"/>
      <c r="AI483" s="280"/>
      <c r="AJ483" s="280"/>
      <c r="AK483" s="234">
        <v>2</v>
      </c>
      <c r="AL483" s="234" t="s">
        <v>272</v>
      </c>
      <c r="AM483" s="234">
        <v>0.1</v>
      </c>
      <c r="AN483" s="234"/>
      <c r="AO483" s="234">
        <v>0</v>
      </c>
      <c r="AP483" s="234">
        <v>0</v>
      </c>
      <c r="AQ483" s="234">
        <v>0.1</v>
      </c>
      <c r="AR483" s="234" t="s">
        <v>622</v>
      </c>
      <c r="AS483" s="234">
        <v>1</v>
      </c>
      <c r="AT483" s="234">
        <v>81.647440551985596</v>
      </c>
      <c r="AU483" s="234" t="s">
        <v>552</v>
      </c>
      <c r="AV483" s="234">
        <v>1.1339972422375499</v>
      </c>
      <c r="AW483" s="234">
        <v>23.088887514704801</v>
      </c>
      <c r="AX483" s="234">
        <v>80.656007345282902</v>
      </c>
      <c r="AY483" s="234" t="b">
        <v>1</v>
      </c>
      <c r="AZ483" s="234">
        <v>44558.563784722224</v>
      </c>
      <c r="BA483" s="234">
        <v>44435.415034722224</v>
      </c>
      <c r="BB483" s="234">
        <v>44452</v>
      </c>
    </row>
    <row r="484" spans="1:54" x14ac:dyDescent="0.25">
      <c r="A484" s="234" t="s">
        <v>2702</v>
      </c>
      <c r="B484" s="234" t="s">
        <v>1139</v>
      </c>
      <c r="C484" s="235" t="s">
        <v>437</v>
      </c>
      <c r="D484" s="235" t="s">
        <v>2702</v>
      </c>
      <c r="E484" s="234" t="s">
        <v>2703</v>
      </c>
      <c r="F484" s="234" t="s">
        <v>2704</v>
      </c>
      <c r="G484" s="234"/>
      <c r="H484" s="234"/>
      <c r="I484" s="234" t="s">
        <v>2705</v>
      </c>
      <c r="J484" s="236"/>
      <c r="K484" s="129"/>
      <c r="L484" s="103"/>
      <c r="M484" s="237"/>
      <c r="N484" s="236"/>
      <c r="O484" s="103">
        <v>131</v>
      </c>
      <c r="P484" s="234"/>
      <c r="Q484" s="236"/>
      <c r="R484" s="236"/>
      <c r="S484" s="238"/>
      <c r="T484" s="238"/>
      <c r="U484" s="103"/>
      <c r="V484" s="234" t="s">
        <v>442</v>
      </c>
      <c r="W484" s="103"/>
      <c r="X484" s="234" t="s">
        <v>56</v>
      </c>
      <c r="Y484" s="234" t="s">
        <v>443</v>
      </c>
      <c r="Z484" s="280"/>
      <c r="AA484" s="280"/>
      <c r="AB484" s="280"/>
      <c r="AC484" s="280"/>
      <c r="AD484" s="280"/>
      <c r="AE484" s="280"/>
      <c r="AF484" s="280"/>
      <c r="AG484" s="280"/>
      <c r="AH484" s="280"/>
      <c r="AI484" s="280"/>
      <c r="AJ484" s="280"/>
      <c r="AK484" s="234">
        <v>1</v>
      </c>
      <c r="AL484" s="234" t="s">
        <v>272</v>
      </c>
      <c r="AM484" s="234">
        <v>0.1</v>
      </c>
      <c r="AN484" s="234"/>
      <c r="AO484" s="234">
        <v>0</v>
      </c>
      <c r="AP484" s="234">
        <v>0</v>
      </c>
      <c r="AQ484" s="234"/>
      <c r="AR484" s="234" t="s">
        <v>447</v>
      </c>
      <c r="AS484" s="234"/>
      <c r="AT484" s="234"/>
      <c r="AU484" s="234" t="s">
        <v>1931</v>
      </c>
      <c r="AV484" s="234"/>
      <c r="AW484" s="234"/>
      <c r="AX484" s="234"/>
      <c r="AY484" s="234" t="b">
        <v>0</v>
      </c>
      <c r="AZ484" s="234">
        <v>44566.642604166664</v>
      </c>
      <c r="BA484" s="234">
        <v>44435.425208333334</v>
      </c>
      <c r="BB484" s="234"/>
    </row>
    <row r="485" spans="1:54" x14ac:dyDescent="0.25">
      <c r="A485" s="234" t="s">
        <v>2706</v>
      </c>
      <c r="B485" s="234" t="s">
        <v>482</v>
      </c>
      <c r="C485" s="235" t="s">
        <v>437</v>
      </c>
      <c r="D485" s="235" t="s">
        <v>2706</v>
      </c>
      <c r="E485" s="234" t="s">
        <v>2707</v>
      </c>
      <c r="F485" s="234" t="s">
        <v>2708</v>
      </c>
      <c r="G485" s="234" t="s">
        <v>544</v>
      </c>
      <c r="H485" s="234" t="s">
        <v>2147</v>
      </c>
      <c r="I485" s="234" t="s">
        <v>486</v>
      </c>
      <c r="J485" s="236">
        <v>126</v>
      </c>
      <c r="K485" s="129">
        <v>0.03</v>
      </c>
      <c r="L485" s="103">
        <v>3</v>
      </c>
      <c r="M485" s="237">
        <v>1635</v>
      </c>
      <c r="N485" s="236">
        <v>3394</v>
      </c>
      <c r="O485" s="103">
        <v>5300</v>
      </c>
      <c r="P485" s="234">
        <v>5300</v>
      </c>
      <c r="Q485" s="236">
        <v>9</v>
      </c>
      <c r="R485" s="236">
        <v>40</v>
      </c>
      <c r="S485" s="238">
        <v>40</v>
      </c>
      <c r="T485" s="238">
        <v>40</v>
      </c>
      <c r="U485" s="103">
        <v>3</v>
      </c>
      <c r="V485" s="234" t="s">
        <v>451</v>
      </c>
      <c r="W485" s="103">
        <v>100</v>
      </c>
      <c r="X485" s="234" t="s">
        <v>56</v>
      </c>
      <c r="Y485" s="234" t="s">
        <v>443</v>
      </c>
      <c r="Z485" s="280" t="s">
        <v>2709</v>
      </c>
      <c r="AA485" s="280"/>
      <c r="AB485" s="280"/>
      <c r="AC485" s="280" t="s">
        <v>2710</v>
      </c>
      <c r="AD485" s="280" t="s">
        <v>2711</v>
      </c>
      <c r="AE485" s="280" t="s">
        <v>2712</v>
      </c>
      <c r="AF485" s="280"/>
      <c r="AG485" s="280"/>
      <c r="AH485" s="280"/>
      <c r="AI485" s="280"/>
      <c r="AJ485" s="280" t="s">
        <v>2713</v>
      </c>
      <c r="AK485" s="234">
        <v>10</v>
      </c>
      <c r="AL485" s="234" t="s">
        <v>272</v>
      </c>
      <c r="AM485" s="234">
        <v>0.1</v>
      </c>
      <c r="AN485" s="234">
        <v>0</v>
      </c>
      <c r="AO485" s="234">
        <v>0</v>
      </c>
      <c r="AP485" s="234">
        <v>0</v>
      </c>
      <c r="AQ485" s="234">
        <v>7.7237340622942102E-2</v>
      </c>
      <c r="AR485" s="234" t="s">
        <v>706</v>
      </c>
      <c r="AS485" s="234">
        <v>0</v>
      </c>
      <c r="AT485" s="234">
        <v>84.694163424118798</v>
      </c>
      <c r="AU485" s="234" t="s">
        <v>2116</v>
      </c>
      <c r="AV485" s="234">
        <v>0.76762775227852997</v>
      </c>
      <c r="AW485" s="234">
        <v>28.360572716520299</v>
      </c>
      <c r="AX485" s="234">
        <v>78.160613674258201</v>
      </c>
      <c r="AY485" s="234" t="b">
        <v>1</v>
      </c>
      <c r="AZ485" s="234">
        <v>44558.563784722224</v>
      </c>
      <c r="BA485" s="234">
        <v>44435.768252314818</v>
      </c>
      <c r="BB485" s="234">
        <v>44440</v>
      </c>
    </row>
    <row r="486" spans="1:54" x14ac:dyDescent="0.25">
      <c r="A486" s="234" t="s">
        <v>2714</v>
      </c>
      <c r="B486" s="234" t="s">
        <v>482</v>
      </c>
      <c r="C486" s="235" t="s">
        <v>2714</v>
      </c>
      <c r="D486" s="235" t="s">
        <v>2714</v>
      </c>
      <c r="E486" s="234" t="s">
        <v>2715</v>
      </c>
      <c r="F486" s="234" t="s">
        <v>2716</v>
      </c>
      <c r="G486" s="234" t="s">
        <v>440</v>
      </c>
      <c r="H486" s="234" t="s">
        <v>2090</v>
      </c>
      <c r="I486" s="234" t="s">
        <v>752</v>
      </c>
      <c r="J486" s="236"/>
      <c r="K486" s="129">
        <v>0.05</v>
      </c>
      <c r="L486" s="103">
        <v>1</v>
      </c>
      <c r="M486" s="237">
        <v>23000</v>
      </c>
      <c r="N486" s="236">
        <v>31250</v>
      </c>
      <c r="O486" s="103">
        <v>14560</v>
      </c>
      <c r="P486" s="234">
        <v>14560</v>
      </c>
      <c r="Q486" s="236">
        <v>2.5</v>
      </c>
      <c r="R486" s="236">
        <v>100</v>
      </c>
      <c r="S486" s="238">
        <v>476.67</v>
      </c>
      <c r="T486" s="238">
        <v>110</v>
      </c>
      <c r="U486" s="103">
        <v>5.5</v>
      </c>
      <c r="V486" s="234" t="s">
        <v>451</v>
      </c>
      <c r="W486" s="103">
        <v>80</v>
      </c>
      <c r="X486" s="234" t="s">
        <v>56</v>
      </c>
      <c r="Y486" s="234" t="s">
        <v>443</v>
      </c>
      <c r="Z486" s="280"/>
      <c r="AA486" s="280" t="s">
        <v>2717</v>
      </c>
      <c r="AB486" s="280"/>
      <c r="AC486" s="280"/>
      <c r="AD486" s="280"/>
      <c r="AE486" s="280"/>
      <c r="AF486" s="280"/>
      <c r="AG486" s="280"/>
      <c r="AH486" s="280"/>
      <c r="AI486" s="280"/>
      <c r="AJ486" s="280"/>
      <c r="AK486" s="234">
        <v>15</v>
      </c>
      <c r="AL486" s="234" t="s">
        <v>480</v>
      </c>
      <c r="AM486" s="234">
        <v>0.1</v>
      </c>
      <c r="AN486" s="234">
        <v>0</v>
      </c>
      <c r="AO486" s="234">
        <v>0</v>
      </c>
      <c r="AP486" s="234">
        <v>6.5934065934065894E-2</v>
      </c>
      <c r="AQ486" s="234">
        <v>0.1</v>
      </c>
      <c r="AR486" s="234" t="s">
        <v>622</v>
      </c>
      <c r="AS486" s="234">
        <v>9</v>
      </c>
      <c r="AT486" s="234">
        <v>66.242990401810502</v>
      </c>
      <c r="AU486" s="234" t="s">
        <v>552</v>
      </c>
      <c r="AV486" s="234">
        <v>1.8073530553480099</v>
      </c>
      <c r="AW486" s="234">
        <v>20.490075072473299</v>
      </c>
      <c r="AX486" s="234">
        <v>66.242990401810502</v>
      </c>
      <c r="AY486" s="234" t="b">
        <v>0</v>
      </c>
      <c r="AZ486" s="234">
        <v>44558.563784722224</v>
      </c>
      <c r="BA486" s="234">
        <v>44438.390347222223</v>
      </c>
      <c r="BB486" s="234">
        <v>44446</v>
      </c>
    </row>
    <row r="487" spans="1:54" x14ac:dyDescent="0.25">
      <c r="A487" s="234" t="s">
        <v>2718</v>
      </c>
      <c r="B487" s="234" t="s">
        <v>482</v>
      </c>
      <c r="C487" s="235" t="s">
        <v>437</v>
      </c>
      <c r="D487" s="235" t="s">
        <v>2718</v>
      </c>
      <c r="E487" s="234" t="s">
        <v>2719</v>
      </c>
      <c r="F487" s="234" t="s">
        <v>2720</v>
      </c>
      <c r="G487" s="234" t="s">
        <v>544</v>
      </c>
      <c r="H487" s="234" t="s">
        <v>545</v>
      </c>
      <c r="I487" s="234" t="s">
        <v>546</v>
      </c>
      <c r="J487" s="236">
        <v>251</v>
      </c>
      <c r="K487" s="129">
        <v>0.03</v>
      </c>
      <c r="L487" s="103">
        <v>1</v>
      </c>
      <c r="M487" s="237">
        <v>1037</v>
      </c>
      <c r="N487" s="236">
        <v>13925</v>
      </c>
      <c r="O487" s="103">
        <v>3000</v>
      </c>
      <c r="P487" s="234">
        <v>3000</v>
      </c>
      <c r="Q487" s="236">
        <v>4</v>
      </c>
      <c r="R487" s="236">
        <v>40</v>
      </c>
      <c r="S487" s="238">
        <v>80</v>
      </c>
      <c r="T487" s="238">
        <v>80</v>
      </c>
      <c r="U487" s="103">
        <v>2.8</v>
      </c>
      <c r="V487" s="234" t="s">
        <v>451</v>
      </c>
      <c r="W487" s="103">
        <v>200</v>
      </c>
      <c r="X487" s="234" t="s">
        <v>56</v>
      </c>
      <c r="Y487" s="234" t="s">
        <v>443</v>
      </c>
      <c r="Z487" s="280" t="s">
        <v>2721</v>
      </c>
      <c r="AA487" s="280" t="s">
        <v>2722</v>
      </c>
      <c r="AB487" s="280"/>
      <c r="AC487" s="280"/>
      <c r="AD487" s="280"/>
      <c r="AE487" s="280" t="s">
        <v>2723</v>
      </c>
      <c r="AF487" s="280"/>
      <c r="AG487" s="280"/>
      <c r="AH487" s="280"/>
      <c r="AI487" s="280"/>
      <c r="AJ487" s="280"/>
      <c r="AK487" s="234">
        <v>5</v>
      </c>
      <c r="AL487" s="234" t="s">
        <v>272</v>
      </c>
      <c r="AM487" s="234">
        <v>0.1</v>
      </c>
      <c r="AN487" s="234">
        <v>0</v>
      </c>
      <c r="AO487" s="234">
        <v>0</v>
      </c>
      <c r="AP487" s="234">
        <v>0</v>
      </c>
      <c r="AQ487" s="234">
        <v>6.0417460058393602E-2</v>
      </c>
      <c r="AR487" s="234" t="s">
        <v>706</v>
      </c>
      <c r="AS487" s="234">
        <v>0</v>
      </c>
      <c r="AT487" s="234">
        <v>81.449824563392397</v>
      </c>
      <c r="AU487" s="234" t="s">
        <v>2724</v>
      </c>
      <c r="AV487" s="234">
        <v>0.93402606584270698</v>
      </c>
      <c r="AW487" s="234">
        <v>17.6716638739784</v>
      </c>
      <c r="AX487" s="234">
        <v>75.631979951721505</v>
      </c>
      <c r="AY487" s="234" t="b">
        <v>0</v>
      </c>
      <c r="AZ487" s="234">
        <v>44558.563819444447</v>
      </c>
      <c r="BA487" s="234">
        <v>44439.663611111115</v>
      </c>
      <c r="BB487" s="234">
        <v>44449</v>
      </c>
    </row>
    <row r="488" spans="1:54" x14ac:dyDescent="0.25">
      <c r="A488" s="234" t="s">
        <v>2725</v>
      </c>
      <c r="B488" s="234" t="s">
        <v>482</v>
      </c>
      <c r="C488" s="235" t="s">
        <v>437</v>
      </c>
      <c r="D488" s="235" t="s">
        <v>2725</v>
      </c>
      <c r="E488" s="234" t="s">
        <v>2719</v>
      </c>
      <c r="F488" s="234" t="s">
        <v>2726</v>
      </c>
      <c r="G488" s="234" t="s">
        <v>544</v>
      </c>
      <c r="H488" s="234" t="s">
        <v>2147</v>
      </c>
      <c r="I488" s="234" t="s">
        <v>486</v>
      </c>
      <c r="J488" s="236">
        <v>361</v>
      </c>
      <c r="K488" s="129">
        <v>0.03</v>
      </c>
      <c r="L488" s="103">
        <v>1</v>
      </c>
      <c r="M488" s="237">
        <v>1070</v>
      </c>
      <c r="N488" s="236">
        <v>28044</v>
      </c>
      <c r="O488" s="103">
        <v>2600</v>
      </c>
      <c r="P488" s="234">
        <v>2600</v>
      </c>
      <c r="Q488" s="236">
        <v>3</v>
      </c>
      <c r="R488" s="236">
        <v>40</v>
      </c>
      <c r="S488" s="238">
        <v>115</v>
      </c>
      <c r="T488" s="238">
        <v>115</v>
      </c>
      <c r="U488" s="103">
        <v>1.6</v>
      </c>
      <c r="V488" s="234" t="s">
        <v>451</v>
      </c>
      <c r="W488" s="103">
        <v>200</v>
      </c>
      <c r="X488" s="234" t="s">
        <v>56</v>
      </c>
      <c r="Y488" s="234" t="s">
        <v>443</v>
      </c>
      <c r="Z488" s="280" t="s">
        <v>2727</v>
      </c>
      <c r="AA488" s="280" t="s">
        <v>2728</v>
      </c>
      <c r="AB488" s="280"/>
      <c r="AC488" s="280"/>
      <c r="AD488" s="280"/>
      <c r="AE488" s="280" t="s">
        <v>2723</v>
      </c>
      <c r="AF488" s="280"/>
      <c r="AG488" s="280"/>
      <c r="AH488" s="280"/>
      <c r="AI488" s="280"/>
      <c r="AJ488" s="280"/>
      <c r="AK488" s="234">
        <v>5</v>
      </c>
      <c r="AL488" s="234" t="s">
        <v>272</v>
      </c>
      <c r="AM488" s="234">
        <v>0.1</v>
      </c>
      <c r="AN488" s="234">
        <v>0</v>
      </c>
      <c r="AO488" s="234">
        <v>0</v>
      </c>
      <c r="AP488" s="234">
        <v>0</v>
      </c>
      <c r="AQ488" s="234"/>
      <c r="AR488" s="234" t="s">
        <v>706</v>
      </c>
      <c r="AS488" s="234">
        <v>0</v>
      </c>
      <c r="AT488" s="234">
        <v>73.192902710427902</v>
      </c>
      <c r="AU488" s="234" t="s">
        <v>2724</v>
      </c>
      <c r="AV488" s="234">
        <v>0.93386659711943698</v>
      </c>
      <c r="AW488" s="234">
        <v>22.075577549617101</v>
      </c>
      <c r="AX488" s="234">
        <v>63.364141489313297</v>
      </c>
      <c r="AY488" s="234" t="b">
        <v>0</v>
      </c>
      <c r="AZ488" s="234">
        <v>44558.563819444447</v>
      </c>
      <c r="BA488" s="234">
        <v>44439.670532407406</v>
      </c>
      <c r="BB488" s="234">
        <v>44449</v>
      </c>
    </row>
    <row r="489" spans="1:54" x14ac:dyDescent="0.25">
      <c r="A489" s="234" t="s">
        <v>2729</v>
      </c>
      <c r="B489" s="234" t="s">
        <v>482</v>
      </c>
      <c r="C489" s="235" t="s">
        <v>437</v>
      </c>
      <c r="D489" s="235" t="s">
        <v>2729</v>
      </c>
      <c r="E489" s="234" t="s">
        <v>2719</v>
      </c>
      <c r="F489" s="234" t="s">
        <v>2730</v>
      </c>
      <c r="G489" s="234" t="s">
        <v>440</v>
      </c>
      <c r="H489" s="234" t="s">
        <v>2313</v>
      </c>
      <c r="I489" s="234" t="s">
        <v>486</v>
      </c>
      <c r="J489" s="236">
        <v>477.5</v>
      </c>
      <c r="K489" s="129">
        <v>0.05</v>
      </c>
      <c r="L489" s="103">
        <v>1</v>
      </c>
      <c r="M489" s="237">
        <v>3000</v>
      </c>
      <c r="N489" s="236">
        <v>48994</v>
      </c>
      <c r="O489" s="103">
        <v>1000</v>
      </c>
      <c r="P489" s="234">
        <v>3000</v>
      </c>
      <c r="Q489" s="236">
        <v>1.8</v>
      </c>
      <c r="R489" s="236">
        <v>120</v>
      </c>
      <c r="S489" s="238">
        <v>152</v>
      </c>
      <c r="T489" s="238">
        <v>152</v>
      </c>
      <c r="U489" s="103">
        <v>2.5</v>
      </c>
      <c r="V489" s="234" t="s">
        <v>451</v>
      </c>
      <c r="W489" s="103">
        <v>300</v>
      </c>
      <c r="X489" s="234" t="s">
        <v>56</v>
      </c>
      <c r="Y489" s="234" t="s">
        <v>443</v>
      </c>
      <c r="Z489" s="280" t="s">
        <v>2731</v>
      </c>
      <c r="AA489" s="280"/>
      <c r="AB489" s="280"/>
      <c r="AC489" s="280"/>
      <c r="AD489" s="280"/>
      <c r="AE489" s="280"/>
      <c r="AF489" s="280"/>
      <c r="AG489" s="280"/>
      <c r="AH489" s="280"/>
      <c r="AI489" s="280"/>
      <c r="AJ489" s="280"/>
      <c r="AK489" s="234">
        <v>20</v>
      </c>
      <c r="AL489" s="234" t="s">
        <v>272</v>
      </c>
      <c r="AM489" s="234">
        <v>0.1</v>
      </c>
      <c r="AN489" s="234">
        <v>9.7971180144507494E-2</v>
      </c>
      <c r="AO489" s="234">
        <v>0</v>
      </c>
      <c r="AP489" s="234">
        <v>8.1642650120422905E-2</v>
      </c>
      <c r="AQ489" s="234">
        <v>9.7971180144507494E-2</v>
      </c>
      <c r="AR489" s="234" t="s">
        <v>706</v>
      </c>
      <c r="AS489" s="234">
        <v>0</v>
      </c>
      <c r="AT489" s="234">
        <v>74.896363194145493</v>
      </c>
      <c r="AU489" s="234" t="s">
        <v>448</v>
      </c>
      <c r="AV489" s="234">
        <v>0.99820432697095496</v>
      </c>
      <c r="AW489" s="234">
        <v>26.284363922827701</v>
      </c>
      <c r="AX489" s="234">
        <v>68.476674920361603</v>
      </c>
      <c r="AY489" s="234" t="b">
        <v>0</v>
      </c>
      <c r="AZ489" s="234">
        <v>44558.563831018517</v>
      </c>
      <c r="BA489" s="234">
        <v>44439.673773148148</v>
      </c>
      <c r="BB489" s="234">
        <v>44449</v>
      </c>
    </row>
    <row r="490" spans="1:54" x14ac:dyDescent="0.25">
      <c r="A490" s="234" t="s">
        <v>2732</v>
      </c>
      <c r="B490" s="234" t="s">
        <v>482</v>
      </c>
      <c r="C490" s="235" t="s">
        <v>2732</v>
      </c>
      <c r="D490" s="235" t="s">
        <v>2732</v>
      </c>
      <c r="E490" s="234" t="s">
        <v>2733</v>
      </c>
      <c r="F490" s="234" t="s">
        <v>2734</v>
      </c>
      <c r="G490" s="234" t="s">
        <v>440</v>
      </c>
      <c r="H490" s="234" t="s">
        <v>564</v>
      </c>
      <c r="I490" s="234" t="s">
        <v>486</v>
      </c>
      <c r="J490" s="236"/>
      <c r="K490" s="129">
        <v>0.03</v>
      </c>
      <c r="L490" s="103">
        <v>1</v>
      </c>
      <c r="M490" s="237">
        <v>6000</v>
      </c>
      <c r="N490" s="236">
        <v>83300</v>
      </c>
      <c r="O490" s="103">
        <v>5870</v>
      </c>
      <c r="P490" s="234">
        <v>5870</v>
      </c>
      <c r="Q490" s="236">
        <v>1.2</v>
      </c>
      <c r="R490" s="236">
        <v>80</v>
      </c>
      <c r="S490" s="238">
        <v>278.3</v>
      </c>
      <c r="T490" s="238">
        <v>125</v>
      </c>
      <c r="U490" s="103">
        <v>3</v>
      </c>
      <c r="V490" s="234" t="s">
        <v>451</v>
      </c>
      <c r="W490" s="103">
        <v>120</v>
      </c>
      <c r="X490" s="234" t="s">
        <v>56</v>
      </c>
      <c r="Y490" s="234" t="s">
        <v>443</v>
      </c>
      <c r="Z490" s="280"/>
      <c r="AA490" s="280"/>
      <c r="AB490" s="280"/>
      <c r="AC490" s="280"/>
      <c r="AD490" s="280"/>
      <c r="AE490" s="280"/>
      <c r="AF490" s="280" t="s">
        <v>2735</v>
      </c>
      <c r="AG490" s="280"/>
      <c r="AH490" s="280"/>
      <c r="AI490" s="280"/>
      <c r="AJ490" s="280"/>
      <c r="AK490" s="234">
        <v>2</v>
      </c>
      <c r="AL490" s="234" t="s">
        <v>272</v>
      </c>
      <c r="AM490" s="234">
        <v>0.1</v>
      </c>
      <c r="AN490" s="234"/>
      <c r="AO490" s="234">
        <v>0</v>
      </c>
      <c r="AP490" s="234">
        <v>0</v>
      </c>
      <c r="AQ490" s="234"/>
      <c r="AR490" s="234" t="s">
        <v>622</v>
      </c>
      <c r="AS490" s="234">
        <v>0</v>
      </c>
      <c r="AT490" s="234">
        <v>62.290194730314802</v>
      </c>
      <c r="AU490" s="234" t="s">
        <v>552</v>
      </c>
      <c r="AV490" s="234">
        <v>1.78</v>
      </c>
      <c r="AW490" s="234">
        <v>24.309482833976102</v>
      </c>
      <c r="AX490" s="234">
        <v>56.951035182002101</v>
      </c>
      <c r="AY490" s="234" t="b">
        <v>0</v>
      </c>
      <c r="AZ490" s="234">
        <v>44558.563831018517</v>
      </c>
      <c r="BA490" s="234">
        <v>44439.736006944448</v>
      </c>
      <c r="BB490" s="234">
        <v>44440</v>
      </c>
    </row>
    <row r="491" spans="1:54" x14ac:dyDescent="0.25">
      <c r="A491" s="234" t="s">
        <v>2736</v>
      </c>
      <c r="B491" s="234" t="s">
        <v>436</v>
      </c>
      <c r="C491" s="235" t="s">
        <v>2737</v>
      </c>
      <c r="D491" s="235" t="s">
        <v>2736</v>
      </c>
      <c r="E491" s="234" t="s">
        <v>2738</v>
      </c>
      <c r="F491" s="234" t="s">
        <v>2739</v>
      </c>
      <c r="G491" s="234" t="s">
        <v>440</v>
      </c>
      <c r="H491" s="234"/>
      <c r="I491" s="234" t="s">
        <v>486</v>
      </c>
      <c r="J491" s="236">
        <v>970</v>
      </c>
      <c r="K491" s="129"/>
      <c r="L491" s="103"/>
      <c r="M491" s="237"/>
      <c r="N491" s="236">
        <v>32480</v>
      </c>
      <c r="O491" s="103">
        <v>1200</v>
      </c>
      <c r="P491" s="234"/>
      <c r="Q491" s="236"/>
      <c r="R491" s="236"/>
      <c r="S491" s="238">
        <v>400.5</v>
      </c>
      <c r="T491" s="238">
        <v>50</v>
      </c>
      <c r="U491" s="103"/>
      <c r="V491" s="234" t="s">
        <v>451</v>
      </c>
      <c r="W491" s="103"/>
      <c r="X491" s="234" t="s">
        <v>56</v>
      </c>
      <c r="Y491" s="234" t="s">
        <v>443</v>
      </c>
      <c r="Z491" s="280" t="s">
        <v>2740</v>
      </c>
      <c r="AA491" s="280"/>
      <c r="AB491" s="280"/>
      <c r="AC491" s="280"/>
      <c r="AD491" s="280"/>
      <c r="AE491" s="280"/>
      <c r="AF491" s="280" t="s">
        <v>2741</v>
      </c>
      <c r="AG491" s="280"/>
      <c r="AH491" s="280"/>
      <c r="AI491" s="280"/>
      <c r="AJ491" s="280"/>
      <c r="AK491" s="234">
        <v>5</v>
      </c>
      <c r="AL491" s="234" t="s">
        <v>272</v>
      </c>
      <c r="AM491" s="234">
        <v>0.1</v>
      </c>
      <c r="AN491" s="234"/>
      <c r="AO491" s="234">
        <v>0</v>
      </c>
      <c r="AP491" s="234">
        <v>0</v>
      </c>
      <c r="AQ491" s="234"/>
      <c r="AR491" s="234" t="s">
        <v>447</v>
      </c>
      <c r="AS491" s="234">
        <v>10</v>
      </c>
      <c r="AT491" s="234"/>
      <c r="AU491" s="234" t="s">
        <v>552</v>
      </c>
      <c r="AV491" s="234"/>
      <c r="AW491" s="234"/>
      <c r="AX491" s="234"/>
      <c r="AY491" s="234" t="b">
        <v>0</v>
      </c>
      <c r="AZ491" s="234">
        <v>44558.563831018517</v>
      </c>
      <c r="BA491" s="234">
        <v>44440.416898148149</v>
      </c>
      <c r="BB491" s="234">
        <v>44460</v>
      </c>
    </row>
    <row r="492" spans="1:54" x14ac:dyDescent="0.25">
      <c r="A492" s="234" t="s">
        <v>2742</v>
      </c>
      <c r="B492" s="234" t="s">
        <v>436</v>
      </c>
      <c r="C492" s="235" t="s">
        <v>2737</v>
      </c>
      <c r="D492" s="235" t="s">
        <v>2742</v>
      </c>
      <c r="E492" s="234" t="s">
        <v>2738</v>
      </c>
      <c r="F492" s="234" t="s">
        <v>2739</v>
      </c>
      <c r="G492" s="234" t="s">
        <v>440</v>
      </c>
      <c r="H492" s="234"/>
      <c r="I492" s="234" t="s">
        <v>574</v>
      </c>
      <c r="J492" s="236">
        <v>970</v>
      </c>
      <c r="K492" s="129"/>
      <c r="L492" s="103">
        <v>1</v>
      </c>
      <c r="M492" s="237">
        <v>19000</v>
      </c>
      <c r="N492" s="236">
        <v>32480</v>
      </c>
      <c r="O492" s="103">
        <v>1200</v>
      </c>
      <c r="P492" s="234"/>
      <c r="Q492" s="236"/>
      <c r="R492" s="236"/>
      <c r="S492" s="238">
        <v>400.5</v>
      </c>
      <c r="T492" s="238">
        <v>50</v>
      </c>
      <c r="U492" s="103"/>
      <c r="V492" s="234" t="s">
        <v>451</v>
      </c>
      <c r="W492" s="103">
        <v>80</v>
      </c>
      <c r="X492" s="234" t="s">
        <v>56</v>
      </c>
      <c r="Y492" s="234" t="s">
        <v>443</v>
      </c>
      <c r="Z492" s="280" t="s">
        <v>2740</v>
      </c>
      <c r="AA492" s="280" t="s">
        <v>2743</v>
      </c>
      <c r="AB492" s="280"/>
      <c r="AC492" s="280"/>
      <c r="AD492" s="280"/>
      <c r="AE492" s="280"/>
      <c r="AF492" s="280" t="s">
        <v>2744</v>
      </c>
      <c r="AG492" s="280"/>
      <c r="AH492" s="280"/>
      <c r="AI492" s="280"/>
      <c r="AJ492" s="280"/>
      <c r="AK492" s="234">
        <v>5</v>
      </c>
      <c r="AL492" s="234" t="s">
        <v>272</v>
      </c>
      <c r="AM492" s="234">
        <v>0.1</v>
      </c>
      <c r="AN492" s="234"/>
      <c r="AO492" s="234">
        <v>0</v>
      </c>
      <c r="AP492" s="234">
        <v>0</v>
      </c>
      <c r="AQ492" s="234"/>
      <c r="AR492" s="234" t="s">
        <v>447</v>
      </c>
      <c r="AS492" s="234">
        <v>10</v>
      </c>
      <c r="AT492" s="234"/>
      <c r="AU492" s="234" t="s">
        <v>552</v>
      </c>
      <c r="AV492" s="234"/>
      <c r="AW492" s="234"/>
      <c r="AX492" s="234"/>
      <c r="AY492" s="234" t="b">
        <v>0</v>
      </c>
      <c r="AZ492" s="234">
        <v>44558.563831018517</v>
      </c>
      <c r="BA492" s="234">
        <v>44440.417280092595</v>
      </c>
      <c r="BB492" s="234">
        <v>44460</v>
      </c>
    </row>
    <row r="493" spans="1:54" x14ac:dyDescent="0.25">
      <c r="A493" s="234" t="s">
        <v>2745</v>
      </c>
      <c r="B493" s="234" t="s">
        <v>436</v>
      </c>
      <c r="C493" s="235" t="s">
        <v>2746</v>
      </c>
      <c r="D493" s="235" t="s">
        <v>2745</v>
      </c>
      <c r="E493" s="234" t="s">
        <v>2738</v>
      </c>
      <c r="F493" s="234" t="s">
        <v>2747</v>
      </c>
      <c r="G493" s="234" t="s">
        <v>440</v>
      </c>
      <c r="H493" s="234"/>
      <c r="I493" s="234" t="s">
        <v>486</v>
      </c>
      <c r="J493" s="236">
        <v>970</v>
      </c>
      <c r="K493" s="129"/>
      <c r="L493" s="103"/>
      <c r="M493" s="237"/>
      <c r="N493" s="236">
        <v>29210</v>
      </c>
      <c r="O493" s="103">
        <v>1200</v>
      </c>
      <c r="P493" s="234"/>
      <c r="Q493" s="236"/>
      <c r="R493" s="236"/>
      <c r="S493" s="238">
        <v>400.5</v>
      </c>
      <c r="T493" s="238">
        <v>50</v>
      </c>
      <c r="U493" s="103"/>
      <c r="V493" s="234" t="s">
        <v>451</v>
      </c>
      <c r="W493" s="103"/>
      <c r="X493" s="234" t="s">
        <v>56</v>
      </c>
      <c r="Y493" s="234" t="s">
        <v>443</v>
      </c>
      <c r="Z493" s="280" t="s">
        <v>2740</v>
      </c>
      <c r="AA493" s="280"/>
      <c r="AB493" s="280"/>
      <c r="AC493" s="280"/>
      <c r="AD493" s="280"/>
      <c r="AE493" s="280"/>
      <c r="AF493" s="280" t="s">
        <v>2748</v>
      </c>
      <c r="AG493" s="280"/>
      <c r="AH493" s="280"/>
      <c r="AI493" s="280"/>
      <c r="AJ493" s="280"/>
      <c r="AK493" s="234">
        <v>5</v>
      </c>
      <c r="AL493" s="234" t="s">
        <v>272</v>
      </c>
      <c r="AM493" s="234">
        <v>0.1</v>
      </c>
      <c r="AN493" s="234"/>
      <c r="AO493" s="234">
        <v>0</v>
      </c>
      <c r="AP493" s="234">
        <v>0</v>
      </c>
      <c r="AQ493" s="234"/>
      <c r="AR493" s="234" t="s">
        <v>447</v>
      </c>
      <c r="AS493" s="234">
        <v>16</v>
      </c>
      <c r="AT493" s="234"/>
      <c r="AU493" s="234" t="s">
        <v>552</v>
      </c>
      <c r="AV493" s="234"/>
      <c r="AW493" s="234"/>
      <c r="AX493" s="234"/>
      <c r="AY493" s="234" t="b">
        <v>0</v>
      </c>
      <c r="AZ493" s="234">
        <v>44558.563842592594</v>
      </c>
      <c r="BA493" s="234">
        <v>44440.417708333334</v>
      </c>
      <c r="BB493" s="234">
        <v>44460</v>
      </c>
    </row>
    <row r="494" spans="1:54" x14ac:dyDescent="0.25">
      <c r="A494" s="234" t="s">
        <v>2749</v>
      </c>
      <c r="B494" s="234" t="s">
        <v>436</v>
      </c>
      <c r="C494" s="235" t="s">
        <v>2746</v>
      </c>
      <c r="D494" s="235" t="s">
        <v>2749</v>
      </c>
      <c r="E494" s="234" t="s">
        <v>2738</v>
      </c>
      <c r="F494" s="234" t="s">
        <v>2747</v>
      </c>
      <c r="G494" s="234" t="s">
        <v>440</v>
      </c>
      <c r="H494" s="234"/>
      <c r="I494" s="234" t="s">
        <v>574</v>
      </c>
      <c r="J494" s="236">
        <v>970</v>
      </c>
      <c r="K494" s="129"/>
      <c r="L494" s="103"/>
      <c r="M494" s="237"/>
      <c r="N494" s="236">
        <v>29210</v>
      </c>
      <c r="O494" s="103">
        <v>1200</v>
      </c>
      <c r="P494" s="234"/>
      <c r="Q494" s="236"/>
      <c r="R494" s="236"/>
      <c r="S494" s="238">
        <v>400.5</v>
      </c>
      <c r="T494" s="238">
        <v>50</v>
      </c>
      <c r="U494" s="103"/>
      <c r="V494" s="234" t="s">
        <v>451</v>
      </c>
      <c r="W494" s="103"/>
      <c r="X494" s="234" t="s">
        <v>56</v>
      </c>
      <c r="Y494" s="234" t="s">
        <v>443</v>
      </c>
      <c r="Z494" s="280" t="s">
        <v>2740</v>
      </c>
      <c r="AA494" s="280"/>
      <c r="AB494" s="280"/>
      <c r="AC494" s="280"/>
      <c r="AD494" s="280"/>
      <c r="AE494" s="280"/>
      <c r="AF494" s="280" t="s">
        <v>2750</v>
      </c>
      <c r="AG494" s="280"/>
      <c r="AH494" s="280"/>
      <c r="AI494" s="280"/>
      <c r="AJ494" s="280"/>
      <c r="AK494" s="234">
        <v>5</v>
      </c>
      <c r="AL494" s="234" t="s">
        <v>272</v>
      </c>
      <c r="AM494" s="234">
        <v>0.1</v>
      </c>
      <c r="AN494" s="234"/>
      <c r="AO494" s="234">
        <v>0</v>
      </c>
      <c r="AP494" s="234">
        <v>0</v>
      </c>
      <c r="AQ494" s="234"/>
      <c r="AR494" s="234" t="s">
        <v>447</v>
      </c>
      <c r="AS494" s="234">
        <v>16</v>
      </c>
      <c r="AT494" s="234"/>
      <c r="AU494" s="234" t="s">
        <v>552</v>
      </c>
      <c r="AV494" s="234"/>
      <c r="AW494" s="234"/>
      <c r="AX494" s="234"/>
      <c r="AY494" s="234" t="b">
        <v>0</v>
      </c>
      <c r="AZ494" s="234">
        <v>44558.563842592594</v>
      </c>
      <c r="BA494" s="234">
        <v>44440.418043981481</v>
      </c>
      <c r="BB494" s="234">
        <v>44460</v>
      </c>
    </row>
    <row r="495" spans="1:54" x14ac:dyDescent="0.25">
      <c r="A495" s="234" t="s">
        <v>2751</v>
      </c>
      <c r="B495" s="234" t="s">
        <v>456</v>
      </c>
      <c r="C495" s="235" t="s">
        <v>2737</v>
      </c>
      <c r="D495" s="235" t="s">
        <v>2751</v>
      </c>
      <c r="E495" s="234" t="s">
        <v>2738</v>
      </c>
      <c r="F495" s="234" t="s">
        <v>2739</v>
      </c>
      <c r="G495" s="234" t="s">
        <v>440</v>
      </c>
      <c r="H495" s="234" t="s">
        <v>458</v>
      </c>
      <c r="I495" s="234" t="s">
        <v>574</v>
      </c>
      <c r="J495" s="236">
        <v>970</v>
      </c>
      <c r="K495" s="129">
        <v>0.05</v>
      </c>
      <c r="L495" s="103">
        <v>1</v>
      </c>
      <c r="M495" s="237">
        <v>19000</v>
      </c>
      <c r="N495" s="236">
        <v>32880</v>
      </c>
      <c r="O495" s="103">
        <v>1200</v>
      </c>
      <c r="P495" s="234">
        <v>6150</v>
      </c>
      <c r="Q495" s="236">
        <v>2.5</v>
      </c>
      <c r="R495" s="236">
        <v>100</v>
      </c>
      <c r="S495" s="238">
        <v>400.5</v>
      </c>
      <c r="T495" s="238">
        <v>50</v>
      </c>
      <c r="U495" s="103">
        <v>4</v>
      </c>
      <c r="V495" s="234" t="s">
        <v>451</v>
      </c>
      <c r="W495" s="103">
        <v>80</v>
      </c>
      <c r="X495" s="234" t="s">
        <v>56</v>
      </c>
      <c r="Y495" s="234" t="s">
        <v>443</v>
      </c>
      <c r="Z495" s="280" t="s">
        <v>2752</v>
      </c>
      <c r="AA495" s="280" t="s">
        <v>2743</v>
      </c>
      <c r="AB495" s="280"/>
      <c r="AC495" s="280"/>
      <c r="AD495" s="280"/>
      <c r="AE495" s="280" t="s">
        <v>2753</v>
      </c>
      <c r="AF495" s="280" t="s">
        <v>2754</v>
      </c>
      <c r="AG495" s="280"/>
      <c r="AH495" s="280"/>
      <c r="AI495" s="280"/>
      <c r="AJ495" s="280"/>
      <c r="AK495" s="234">
        <v>5</v>
      </c>
      <c r="AL495" s="234" t="s">
        <v>272</v>
      </c>
      <c r="AM495" s="234">
        <v>0.1</v>
      </c>
      <c r="AN495" s="234">
        <v>9.5042579075425807E-2</v>
      </c>
      <c r="AO495" s="234">
        <v>0</v>
      </c>
      <c r="AP495" s="234">
        <v>0.14835914782505499</v>
      </c>
      <c r="AQ495" s="234">
        <v>9.5042579075425807E-2</v>
      </c>
      <c r="AR495" s="234" t="s">
        <v>463</v>
      </c>
      <c r="AS495" s="234">
        <v>10</v>
      </c>
      <c r="AT495" s="234">
        <v>76.0906655155366</v>
      </c>
      <c r="AU495" s="234" t="s">
        <v>552</v>
      </c>
      <c r="AV495" s="234">
        <v>1.4846715373108501</v>
      </c>
      <c r="AW495" s="234">
        <v>24.762592300013299</v>
      </c>
      <c r="AX495" s="234">
        <v>70.655617978712499</v>
      </c>
      <c r="AY495" s="234" t="b">
        <v>0</v>
      </c>
      <c r="AZ495" s="234">
        <v>44558.56391203704</v>
      </c>
      <c r="BA495" s="234">
        <v>44449.484976851854</v>
      </c>
      <c r="BB495" s="234">
        <v>44460</v>
      </c>
    </row>
    <row r="496" spans="1:54" x14ac:dyDescent="0.25">
      <c r="A496" s="234" t="s">
        <v>2755</v>
      </c>
      <c r="B496" s="234" t="s">
        <v>482</v>
      </c>
      <c r="C496" s="235" t="s">
        <v>2756</v>
      </c>
      <c r="D496" s="235" t="s">
        <v>2755</v>
      </c>
      <c r="E496" s="234" t="s">
        <v>2757</v>
      </c>
      <c r="F496" s="234" t="s">
        <v>2758</v>
      </c>
      <c r="G496" s="234" t="s">
        <v>534</v>
      </c>
      <c r="H496" s="234" t="s">
        <v>473</v>
      </c>
      <c r="I496" s="234" t="s">
        <v>574</v>
      </c>
      <c r="J496" s="236"/>
      <c r="K496" s="129">
        <v>0.03</v>
      </c>
      <c r="L496" s="103">
        <v>1</v>
      </c>
      <c r="M496" s="237">
        <v>8500</v>
      </c>
      <c r="N496" s="236">
        <v>7480</v>
      </c>
      <c r="O496" s="103">
        <v>4100</v>
      </c>
      <c r="P496" s="234">
        <v>4100</v>
      </c>
      <c r="Q496" s="236">
        <v>10</v>
      </c>
      <c r="R496" s="236">
        <v>35</v>
      </c>
      <c r="S496" s="238">
        <v>241</v>
      </c>
      <c r="T496" s="238">
        <v>148</v>
      </c>
      <c r="U496" s="103">
        <v>8</v>
      </c>
      <c r="V496" s="234" t="s">
        <v>547</v>
      </c>
      <c r="W496" s="103">
        <v>45</v>
      </c>
      <c r="X496" s="234" t="s">
        <v>56</v>
      </c>
      <c r="Y496" s="234" t="s">
        <v>443</v>
      </c>
      <c r="Z496" s="280" t="s">
        <v>2759</v>
      </c>
      <c r="AA496" s="280"/>
      <c r="AB496" s="280"/>
      <c r="AC496" s="280"/>
      <c r="AD496" s="280"/>
      <c r="AE496" s="280"/>
      <c r="AF496" s="280"/>
      <c r="AG496" s="280"/>
      <c r="AH496" s="280"/>
      <c r="AI496" s="280"/>
      <c r="AJ496" s="280"/>
      <c r="AK496" s="234">
        <v>15</v>
      </c>
      <c r="AL496" s="234" t="s">
        <v>272</v>
      </c>
      <c r="AM496" s="234">
        <v>0.1</v>
      </c>
      <c r="AN496" s="234"/>
      <c r="AO496" s="234">
        <v>0</v>
      </c>
      <c r="AP496" s="234">
        <v>0</v>
      </c>
      <c r="AQ496" s="234"/>
      <c r="AR496" s="234" t="s">
        <v>622</v>
      </c>
      <c r="AS496" s="234">
        <v>4</v>
      </c>
      <c r="AT496" s="234">
        <v>78.468114591606906</v>
      </c>
      <c r="AU496" s="234" t="s">
        <v>552</v>
      </c>
      <c r="AV496" s="234">
        <v>1.4039280102201399</v>
      </c>
      <c r="AW496" s="234">
        <v>23.286710173870802</v>
      </c>
      <c r="AX496" s="234">
        <v>71.069692358683994</v>
      </c>
      <c r="AY496" s="234" t="b">
        <v>1</v>
      </c>
      <c r="AZ496" s="234">
        <v>44558.563842592594</v>
      </c>
      <c r="BA496" s="234">
        <v>44440.424780092595</v>
      </c>
      <c r="BB496" s="234">
        <v>44454</v>
      </c>
    </row>
    <row r="497" spans="1:54" x14ac:dyDescent="0.25">
      <c r="A497" s="234" t="s">
        <v>2760</v>
      </c>
      <c r="B497" s="234" t="s">
        <v>482</v>
      </c>
      <c r="C497" s="235" t="s">
        <v>2761</v>
      </c>
      <c r="D497" s="235" t="s">
        <v>2760</v>
      </c>
      <c r="E497" s="234" t="s">
        <v>2757</v>
      </c>
      <c r="F497" s="234" t="s">
        <v>2762</v>
      </c>
      <c r="G497" s="234" t="s">
        <v>534</v>
      </c>
      <c r="H497" s="234" t="s">
        <v>473</v>
      </c>
      <c r="I497" s="234" t="s">
        <v>574</v>
      </c>
      <c r="J497" s="236"/>
      <c r="K497" s="129">
        <v>0.03</v>
      </c>
      <c r="L497" s="103">
        <v>1</v>
      </c>
      <c r="M497" s="237">
        <v>8500</v>
      </c>
      <c r="N497" s="236">
        <v>7230</v>
      </c>
      <c r="O497" s="103">
        <v>4100</v>
      </c>
      <c r="P497" s="234">
        <v>4100</v>
      </c>
      <c r="Q497" s="236">
        <v>10</v>
      </c>
      <c r="R497" s="236">
        <v>35</v>
      </c>
      <c r="S497" s="238">
        <v>241</v>
      </c>
      <c r="T497" s="238">
        <v>148</v>
      </c>
      <c r="U497" s="103">
        <v>7</v>
      </c>
      <c r="V497" s="234" t="s">
        <v>547</v>
      </c>
      <c r="W497" s="103">
        <v>35</v>
      </c>
      <c r="X497" s="234" t="s">
        <v>56</v>
      </c>
      <c r="Y497" s="234" t="s">
        <v>443</v>
      </c>
      <c r="Z497" s="280" t="s">
        <v>2763</v>
      </c>
      <c r="AA497" s="280"/>
      <c r="AB497" s="280"/>
      <c r="AC497" s="280"/>
      <c r="AD497" s="280"/>
      <c r="AE497" s="280"/>
      <c r="AF497" s="280"/>
      <c r="AG497" s="280"/>
      <c r="AH497" s="280"/>
      <c r="AI497" s="280"/>
      <c r="AJ497" s="280"/>
      <c r="AK497" s="234">
        <v>15</v>
      </c>
      <c r="AL497" s="234" t="s">
        <v>272</v>
      </c>
      <c r="AM497" s="234">
        <v>0.1</v>
      </c>
      <c r="AN497" s="234"/>
      <c r="AO497" s="234">
        <v>0</v>
      </c>
      <c r="AP497" s="234">
        <v>0</v>
      </c>
      <c r="AQ497" s="234"/>
      <c r="AR497" s="234" t="s">
        <v>622</v>
      </c>
      <c r="AS497" s="234">
        <v>4</v>
      </c>
      <c r="AT497" s="234">
        <v>80.304037894706497</v>
      </c>
      <c r="AU497" s="234" t="s">
        <v>552</v>
      </c>
      <c r="AV497" s="234">
        <v>1.54617772601978</v>
      </c>
      <c r="AW497" s="234">
        <v>23.024552038285801</v>
      </c>
      <c r="AX497" s="234">
        <v>68.694368416214601</v>
      </c>
      <c r="AY497" s="234" t="b">
        <v>1</v>
      </c>
      <c r="AZ497" s="234">
        <v>44558.563854166663</v>
      </c>
      <c r="BA497" s="234">
        <v>44440.425219907411</v>
      </c>
      <c r="BB497" s="234">
        <v>44454</v>
      </c>
    </row>
    <row r="498" spans="1:54" x14ac:dyDescent="0.25">
      <c r="A498" s="234" t="s">
        <v>2764</v>
      </c>
      <c r="B498" s="234" t="s">
        <v>482</v>
      </c>
      <c r="C498" s="235" t="s">
        <v>2765</v>
      </c>
      <c r="D498" s="235" t="s">
        <v>2764</v>
      </c>
      <c r="E498" s="234" t="s">
        <v>2757</v>
      </c>
      <c r="F498" s="234" t="s">
        <v>2766</v>
      </c>
      <c r="G498" s="234" t="s">
        <v>534</v>
      </c>
      <c r="H498" s="234" t="s">
        <v>473</v>
      </c>
      <c r="I498" s="234" t="s">
        <v>574</v>
      </c>
      <c r="J498" s="236"/>
      <c r="K498" s="129">
        <v>0.03</v>
      </c>
      <c r="L498" s="103">
        <v>1</v>
      </c>
      <c r="M498" s="237">
        <v>8500</v>
      </c>
      <c r="N498" s="236">
        <v>7350</v>
      </c>
      <c r="O498" s="103">
        <v>4100</v>
      </c>
      <c r="P498" s="234">
        <v>4100</v>
      </c>
      <c r="Q498" s="236">
        <v>10</v>
      </c>
      <c r="R498" s="236">
        <v>35</v>
      </c>
      <c r="S498" s="238">
        <v>241</v>
      </c>
      <c r="T498" s="238">
        <v>148</v>
      </c>
      <c r="U498" s="103">
        <v>7</v>
      </c>
      <c r="V498" s="234" t="s">
        <v>547</v>
      </c>
      <c r="W498" s="103">
        <v>35</v>
      </c>
      <c r="X498" s="234" t="s">
        <v>56</v>
      </c>
      <c r="Y498" s="234" t="s">
        <v>443</v>
      </c>
      <c r="Z498" s="280" t="s">
        <v>2767</v>
      </c>
      <c r="AA498" s="280"/>
      <c r="AB498" s="280"/>
      <c r="AC498" s="280"/>
      <c r="AD498" s="280"/>
      <c r="AE498" s="280"/>
      <c r="AF498" s="280" t="s">
        <v>2768</v>
      </c>
      <c r="AG498" s="280"/>
      <c r="AH498" s="280"/>
      <c r="AI498" s="280"/>
      <c r="AJ498" s="280"/>
      <c r="AK498" s="234">
        <v>15</v>
      </c>
      <c r="AL498" s="234" t="s">
        <v>272</v>
      </c>
      <c r="AM498" s="234">
        <v>0.1</v>
      </c>
      <c r="AN498" s="234"/>
      <c r="AO498" s="234">
        <v>0</v>
      </c>
      <c r="AP498" s="234">
        <v>0</v>
      </c>
      <c r="AQ498" s="234"/>
      <c r="AR498" s="234" t="s">
        <v>622</v>
      </c>
      <c r="AS498" s="234">
        <v>4</v>
      </c>
      <c r="AT498" s="234">
        <v>80.348729020414098</v>
      </c>
      <c r="AU498" s="234" t="s">
        <v>552</v>
      </c>
      <c r="AV498" s="234">
        <v>1.5098488997061601</v>
      </c>
      <c r="AW498" s="234">
        <v>23.410004576823699</v>
      </c>
      <c r="AX498" s="234">
        <v>69.834523908599905</v>
      </c>
      <c r="AY498" s="234" t="b">
        <v>1</v>
      </c>
      <c r="AZ498" s="234">
        <v>44558.563888888886</v>
      </c>
      <c r="BA498" s="234">
        <v>44448.685763888891</v>
      </c>
      <c r="BB498" s="234">
        <v>44454</v>
      </c>
    </row>
    <row r="499" spans="1:54" x14ac:dyDescent="0.25">
      <c r="A499" s="234" t="s">
        <v>2769</v>
      </c>
      <c r="B499" s="234" t="s">
        <v>482</v>
      </c>
      <c r="C499" s="235" t="s">
        <v>2770</v>
      </c>
      <c r="D499" s="235" t="s">
        <v>2769</v>
      </c>
      <c r="E499" s="234" t="s">
        <v>2757</v>
      </c>
      <c r="F499" s="234" t="s">
        <v>2771</v>
      </c>
      <c r="G499" s="234" t="s">
        <v>534</v>
      </c>
      <c r="H499" s="234" t="s">
        <v>473</v>
      </c>
      <c r="I499" s="234" t="s">
        <v>574</v>
      </c>
      <c r="J499" s="236"/>
      <c r="K499" s="129">
        <v>0.03</v>
      </c>
      <c r="L499" s="103">
        <v>1</v>
      </c>
      <c r="M499" s="237">
        <v>8500</v>
      </c>
      <c r="N499" s="236">
        <v>7590</v>
      </c>
      <c r="O499" s="103">
        <v>4100</v>
      </c>
      <c r="P499" s="234">
        <v>4100</v>
      </c>
      <c r="Q499" s="236">
        <v>10</v>
      </c>
      <c r="R499" s="236">
        <v>35</v>
      </c>
      <c r="S499" s="238">
        <v>241</v>
      </c>
      <c r="T499" s="238">
        <v>148</v>
      </c>
      <c r="U499" s="103">
        <v>8</v>
      </c>
      <c r="V499" s="234" t="s">
        <v>547</v>
      </c>
      <c r="W499" s="103">
        <v>35</v>
      </c>
      <c r="X499" s="234" t="s">
        <v>56</v>
      </c>
      <c r="Y499" s="234" t="s">
        <v>443</v>
      </c>
      <c r="Z499" s="280" t="s">
        <v>2772</v>
      </c>
      <c r="AA499" s="280"/>
      <c r="AB499" s="280"/>
      <c r="AC499" s="280"/>
      <c r="AD499" s="280"/>
      <c r="AE499" s="280"/>
      <c r="AF499" s="280" t="s">
        <v>2773</v>
      </c>
      <c r="AG499" s="280"/>
      <c r="AH499" s="280"/>
      <c r="AI499" s="280"/>
      <c r="AJ499" s="280"/>
      <c r="AK499" s="234">
        <v>15</v>
      </c>
      <c r="AL499" s="234" t="s">
        <v>272</v>
      </c>
      <c r="AM499" s="234">
        <v>0.1</v>
      </c>
      <c r="AN499" s="234"/>
      <c r="AO499" s="234">
        <v>0</v>
      </c>
      <c r="AP499" s="234">
        <v>0</v>
      </c>
      <c r="AQ499" s="234"/>
      <c r="AR499" s="234" t="s">
        <v>622</v>
      </c>
      <c r="AS499" s="234">
        <v>4</v>
      </c>
      <c r="AT499" s="234">
        <v>76.155752365843895</v>
      </c>
      <c r="AU499" s="234" t="s">
        <v>552</v>
      </c>
      <c r="AV499" s="234">
        <v>1.6962503589410201</v>
      </c>
      <c r="AW499" s="234">
        <v>22.7922812230237</v>
      </c>
      <c r="AX499" s="234">
        <v>63.100480531699198</v>
      </c>
      <c r="AY499" s="234" t="b">
        <v>1</v>
      </c>
      <c r="AZ499" s="234">
        <v>44558.563900462963</v>
      </c>
      <c r="BA499" s="234">
        <v>44448.686990740738</v>
      </c>
      <c r="BB499" s="234">
        <v>44454</v>
      </c>
    </row>
    <row r="500" spans="1:54" x14ac:dyDescent="0.25">
      <c r="A500" s="234" t="s">
        <v>2774</v>
      </c>
      <c r="B500" s="234" t="s">
        <v>456</v>
      </c>
      <c r="C500" s="235" t="s">
        <v>2775</v>
      </c>
      <c r="D500" s="235" t="s">
        <v>2774</v>
      </c>
      <c r="E500" s="234" t="s">
        <v>2776</v>
      </c>
      <c r="F500" s="234" t="s">
        <v>2777</v>
      </c>
      <c r="G500" s="234" t="s">
        <v>472</v>
      </c>
      <c r="H500" s="234" t="s">
        <v>798</v>
      </c>
      <c r="I500" s="234" t="s">
        <v>1320</v>
      </c>
      <c r="J500" s="236">
        <v>284</v>
      </c>
      <c r="K500" s="129">
        <v>0.03</v>
      </c>
      <c r="L500" s="103">
        <v>2</v>
      </c>
      <c r="M500" s="237">
        <v>1800</v>
      </c>
      <c r="N500" s="236">
        <v>2622</v>
      </c>
      <c r="O500" s="103">
        <v>1707</v>
      </c>
      <c r="P500" s="234">
        <v>6000</v>
      </c>
      <c r="Q500" s="236">
        <v>14</v>
      </c>
      <c r="R500" s="236">
        <v>35</v>
      </c>
      <c r="S500" s="238">
        <v>66</v>
      </c>
      <c r="T500" s="238">
        <v>59.1</v>
      </c>
      <c r="U500" s="103">
        <v>5</v>
      </c>
      <c r="V500" s="234" t="s">
        <v>451</v>
      </c>
      <c r="W500" s="103">
        <v>70</v>
      </c>
      <c r="X500" s="234" t="s">
        <v>56</v>
      </c>
      <c r="Y500" s="234" t="s">
        <v>443</v>
      </c>
      <c r="Z500" s="280" t="s">
        <v>2778</v>
      </c>
      <c r="AA500" s="280"/>
      <c r="AB500" s="280"/>
      <c r="AC500" s="280" t="s">
        <v>2779</v>
      </c>
      <c r="AD500" s="280"/>
      <c r="AE500" s="280"/>
      <c r="AF500" s="280" t="s">
        <v>2780</v>
      </c>
      <c r="AG500" s="280"/>
      <c r="AH500" s="280"/>
      <c r="AI500" s="280"/>
      <c r="AJ500" s="280"/>
      <c r="AK500" s="234">
        <v>15</v>
      </c>
      <c r="AL500" s="234" t="s">
        <v>272</v>
      </c>
      <c r="AM500" s="234">
        <v>0.1</v>
      </c>
      <c r="AN500" s="234">
        <v>0.56000000000000005</v>
      </c>
      <c r="AO500" s="234">
        <v>0</v>
      </c>
      <c r="AP500" s="234">
        <v>0</v>
      </c>
      <c r="AQ500" s="234"/>
      <c r="AR500" s="234" t="s">
        <v>463</v>
      </c>
      <c r="AS500" s="234">
        <v>0</v>
      </c>
      <c r="AT500" s="234">
        <v>79.993624018731097</v>
      </c>
      <c r="AU500" s="234" t="s">
        <v>448</v>
      </c>
      <c r="AV500" s="234">
        <v>1.0657835344422699</v>
      </c>
      <c r="AW500" s="234">
        <v>21.9156986433869</v>
      </c>
      <c r="AX500" s="234">
        <v>78.850857961320699</v>
      </c>
      <c r="AY500" s="234" t="b">
        <v>0</v>
      </c>
      <c r="AZ500" s="234">
        <v>44558.563854166663</v>
      </c>
      <c r="BA500" s="234">
        <v>44442.418796296297</v>
      </c>
      <c r="BB500" s="234">
        <v>44474</v>
      </c>
    </row>
    <row r="501" spans="1:54" x14ac:dyDescent="0.25">
      <c r="A501" s="234" t="s">
        <v>2781</v>
      </c>
      <c r="B501" s="234" t="s">
        <v>482</v>
      </c>
      <c r="C501" s="235" t="s">
        <v>2782</v>
      </c>
      <c r="D501" s="235" t="s">
        <v>2781</v>
      </c>
      <c r="E501" s="234" t="s">
        <v>2783</v>
      </c>
      <c r="F501" s="234" t="s">
        <v>2784</v>
      </c>
      <c r="G501" s="234" t="s">
        <v>472</v>
      </c>
      <c r="H501" s="234" t="s">
        <v>473</v>
      </c>
      <c r="I501" s="234" t="s">
        <v>1786</v>
      </c>
      <c r="J501" s="236">
        <v>91</v>
      </c>
      <c r="K501" s="129">
        <v>0.03</v>
      </c>
      <c r="L501" s="103">
        <v>4</v>
      </c>
      <c r="M501" s="237">
        <v>2800</v>
      </c>
      <c r="N501" s="236">
        <v>977</v>
      </c>
      <c r="O501" s="103">
        <v>1165.95</v>
      </c>
      <c r="P501" s="234">
        <v>6000</v>
      </c>
      <c r="Q501" s="236">
        <v>12</v>
      </c>
      <c r="R501" s="236">
        <v>35</v>
      </c>
      <c r="S501" s="238">
        <v>23</v>
      </c>
      <c r="T501" s="238">
        <v>21</v>
      </c>
      <c r="U501" s="103">
        <v>4</v>
      </c>
      <c r="V501" s="234" t="s">
        <v>451</v>
      </c>
      <c r="W501" s="103">
        <v>40</v>
      </c>
      <c r="X501" s="234" t="s">
        <v>56</v>
      </c>
      <c r="Y501" s="234" t="s">
        <v>443</v>
      </c>
      <c r="Z501" s="280" t="s">
        <v>2785</v>
      </c>
      <c r="AA501" s="280"/>
      <c r="AB501" s="280"/>
      <c r="AC501" s="280"/>
      <c r="AD501" s="280"/>
      <c r="AE501" s="280"/>
      <c r="AF501" s="280"/>
      <c r="AG501" s="280"/>
      <c r="AH501" s="280" t="s">
        <v>2786</v>
      </c>
      <c r="AI501" s="280"/>
      <c r="AJ501" s="280" t="s">
        <v>2787</v>
      </c>
      <c r="AK501" s="234">
        <v>15</v>
      </c>
      <c r="AL501" s="234" t="s">
        <v>272</v>
      </c>
      <c r="AM501" s="234">
        <v>0</v>
      </c>
      <c r="AN501" s="234">
        <v>1.19</v>
      </c>
      <c r="AO501" s="234">
        <v>0</v>
      </c>
      <c r="AP501" s="234">
        <v>0</v>
      </c>
      <c r="AQ501" s="234"/>
      <c r="AR501" s="234" t="s">
        <v>463</v>
      </c>
      <c r="AS501" s="234">
        <v>2</v>
      </c>
      <c r="AT501" s="234">
        <v>87.073589137550996</v>
      </c>
      <c r="AU501" s="234" t="s">
        <v>448</v>
      </c>
      <c r="AV501" s="234">
        <v>1.4234655493068</v>
      </c>
      <c r="AW501" s="234">
        <v>16.067128170442501</v>
      </c>
      <c r="AX501" s="234">
        <v>73.452791979605493</v>
      </c>
      <c r="AY501" s="234" t="b">
        <v>1</v>
      </c>
      <c r="AZ501" s="234">
        <v>44558.563854166663</v>
      </c>
      <c r="BA501" s="234">
        <v>44445.48847222222</v>
      </c>
      <c r="BB501" s="234">
        <v>44517</v>
      </c>
    </row>
    <row r="502" spans="1:54" x14ac:dyDescent="0.25">
      <c r="A502" s="234" t="s">
        <v>2788</v>
      </c>
      <c r="B502" s="234" t="s">
        <v>482</v>
      </c>
      <c r="C502" s="235" t="s">
        <v>2789</v>
      </c>
      <c r="D502" s="235" t="s">
        <v>2788</v>
      </c>
      <c r="E502" s="234" t="s">
        <v>2783</v>
      </c>
      <c r="F502" s="234" t="s">
        <v>2790</v>
      </c>
      <c r="G502" s="234" t="s">
        <v>472</v>
      </c>
      <c r="H502" s="234" t="s">
        <v>473</v>
      </c>
      <c r="I502" s="234" t="s">
        <v>1786</v>
      </c>
      <c r="J502" s="236">
        <v>143</v>
      </c>
      <c r="K502" s="129">
        <v>0.03</v>
      </c>
      <c r="L502" s="103">
        <v>2</v>
      </c>
      <c r="M502" s="237">
        <v>1800</v>
      </c>
      <c r="N502" s="236">
        <v>1739</v>
      </c>
      <c r="O502" s="103">
        <v>1245.56</v>
      </c>
      <c r="P502" s="234">
        <v>6000</v>
      </c>
      <c r="Q502" s="236">
        <v>14</v>
      </c>
      <c r="R502" s="236">
        <v>35</v>
      </c>
      <c r="S502" s="238">
        <v>33.4</v>
      </c>
      <c r="T502" s="238">
        <v>24.5</v>
      </c>
      <c r="U502" s="103">
        <v>5</v>
      </c>
      <c r="V502" s="234" t="s">
        <v>451</v>
      </c>
      <c r="W502" s="103">
        <v>40</v>
      </c>
      <c r="X502" s="234" t="s">
        <v>56</v>
      </c>
      <c r="Y502" s="234" t="s">
        <v>443</v>
      </c>
      <c r="Z502" s="280" t="s">
        <v>2785</v>
      </c>
      <c r="AA502" s="280"/>
      <c r="AB502" s="280"/>
      <c r="AC502" s="280"/>
      <c r="AD502" s="280"/>
      <c r="AE502" s="280"/>
      <c r="AF502" s="280" t="s">
        <v>2791</v>
      </c>
      <c r="AG502" s="280"/>
      <c r="AH502" s="280" t="s">
        <v>2786</v>
      </c>
      <c r="AI502" s="280"/>
      <c r="AJ502" s="280" t="s">
        <v>2787</v>
      </c>
      <c r="AK502" s="234">
        <v>15</v>
      </c>
      <c r="AL502" s="234" t="s">
        <v>272</v>
      </c>
      <c r="AM502" s="234">
        <v>0</v>
      </c>
      <c r="AN502" s="234">
        <v>1.19</v>
      </c>
      <c r="AO502" s="234">
        <v>0</v>
      </c>
      <c r="AP502" s="234">
        <v>0</v>
      </c>
      <c r="AQ502" s="234"/>
      <c r="AR502" s="234" t="s">
        <v>463</v>
      </c>
      <c r="AS502" s="234">
        <v>1</v>
      </c>
      <c r="AT502" s="234">
        <v>84.7398344106807</v>
      </c>
      <c r="AU502" s="234" t="s">
        <v>448</v>
      </c>
      <c r="AV502" s="234">
        <v>1.3080210848351701</v>
      </c>
      <c r="AW502" s="234">
        <v>16.0823878108746</v>
      </c>
      <c r="AX502" s="234">
        <v>78.4448752830301</v>
      </c>
      <c r="AY502" s="234" t="b">
        <v>1</v>
      </c>
      <c r="AZ502" s="234">
        <v>44558.56386574074</v>
      </c>
      <c r="BA502" s="234">
        <v>44445.489282407405</v>
      </c>
      <c r="BB502" s="234">
        <v>44517</v>
      </c>
    </row>
    <row r="503" spans="1:54" x14ac:dyDescent="0.25">
      <c r="A503" s="234" t="s">
        <v>2792</v>
      </c>
      <c r="B503" s="234" t="s">
        <v>482</v>
      </c>
      <c r="C503" s="235" t="s">
        <v>2782</v>
      </c>
      <c r="D503" s="235" t="s">
        <v>2792</v>
      </c>
      <c r="E503" s="234" t="s">
        <v>2783</v>
      </c>
      <c r="F503" s="234" t="s">
        <v>2793</v>
      </c>
      <c r="G503" s="234" t="s">
        <v>472</v>
      </c>
      <c r="H503" s="234" t="s">
        <v>473</v>
      </c>
      <c r="I503" s="234" t="s">
        <v>1786</v>
      </c>
      <c r="J503" s="236">
        <v>91</v>
      </c>
      <c r="K503" s="129">
        <v>0.03</v>
      </c>
      <c r="L503" s="103">
        <v>4</v>
      </c>
      <c r="M503" s="237">
        <v>2800</v>
      </c>
      <c r="N503" s="236">
        <v>977</v>
      </c>
      <c r="O503" s="103">
        <v>1154.5</v>
      </c>
      <c r="P503" s="234">
        <v>6000</v>
      </c>
      <c r="Q503" s="236">
        <v>12</v>
      </c>
      <c r="R503" s="236">
        <v>35</v>
      </c>
      <c r="S503" s="238">
        <v>23</v>
      </c>
      <c r="T503" s="238">
        <v>21</v>
      </c>
      <c r="U503" s="103">
        <v>4</v>
      </c>
      <c r="V503" s="234" t="s">
        <v>451</v>
      </c>
      <c r="W503" s="103">
        <v>40</v>
      </c>
      <c r="X503" s="234" t="s">
        <v>56</v>
      </c>
      <c r="Y503" s="234" t="s">
        <v>443</v>
      </c>
      <c r="Z503" s="280" t="s">
        <v>2785</v>
      </c>
      <c r="AA503" s="280"/>
      <c r="AB503" s="280"/>
      <c r="AC503" s="280"/>
      <c r="AD503" s="280"/>
      <c r="AE503" s="280"/>
      <c r="AF503" s="280"/>
      <c r="AG503" s="280"/>
      <c r="AH503" s="280" t="s">
        <v>2786</v>
      </c>
      <c r="AI503" s="280"/>
      <c r="AJ503" s="280" t="s">
        <v>2787</v>
      </c>
      <c r="AK503" s="234">
        <v>15</v>
      </c>
      <c r="AL503" s="234" t="s">
        <v>272</v>
      </c>
      <c r="AM503" s="234">
        <v>0</v>
      </c>
      <c r="AN503" s="234">
        <v>1.26</v>
      </c>
      <c r="AO503" s="234">
        <v>0</v>
      </c>
      <c r="AP503" s="234">
        <v>0</v>
      </c>
      <c r="AQ503" s="234"/>
      <c r="AR503" s="234" t="s">
        <v>463</v>
      </c>
      <c r="AS503" s="234">
        <v>2</v>
      </c>
      <c r="AT503" s="234">
        <v>87.073589137550996</v>
      </c>
      <c r="AU503" s="234" t="s">
        <v>448</v>
      </c>
      <c r="AV503" s="234">
        <v>1.4234655493068</v>
      </c>
      <c r="AW503" s="234">
        <v>16.067128170442501</v>
      </c>
      <c r="AX503" s="234">
        <v>73.452791979605493</v>
      </c>
      <c r="AY503" s="234" t="b">
        <v>1</v>
      </c>
      <c r="AZ503" s="234">
        <v>44558.56386574074</v>
      </c>
      <c r="BA503" s="234">
        <v>44445.490115740744</v>
      </c>
      <c r="BB503" s="234">
        <v>44517</v>
      </c>
    </row>
    <row r="504" spans="1:54" x14ac:dyDescent="0.25">
      <c r="A504" s="234" t="s">
        <v>2794</v>
      </c>
      <c r="B504" s="234" t="s">
        <v>482</v>
      </c>
      <c r="C504" s="235" t="s">
        <v>2782</v>
      </c>
      <c r="D504" s="235" t="s">
        <v>2794</v>
      </c>
      <c r="E504" s="234" t="s">
        <v>2783</v>
      </c>
      <c r="F504" s="234" t="s">
        <v>2795</v>
      </c>
      <c r="G504" s="234" t="s">
        <v>472</v>
      </c>
      <c r="H504" s="234" t="s">
        <v>473</v>
      </c>
      <c r="I504" s="234" t="s">
        <v>1786</v>
      </c>
      <c r="J504" s="236">
        <v>91</v>
      </c>
      <c r="K504" s="129">
        <v>0.03</v>
      </c>
      <c r="L504" s="103">
        <v>4</v>
      </c>
      <c r="M504" s="237">
        <v>2800</v>
      </c>
      <c r="N504" s="236">
        <v>977</v>
      </c>
      <c r="O504" s="103">
        <v>699.4</v>
      </c>
      <c r="P504" s="234">
        <v>6000</v>
      </c>
      <c r="Q504" s="236">
        <v>12</v>
      </c>
      <c r="R504" s="236">
        <v>35</v>
      </c>
      <c r="S504" s="238">
        <v>23</v>
      </c>
      <c r="T504" s="238">
        <v>21</v>
      </c>
      <c r="U504" s="103">
        <v>5</v>
      </c>
      <c r="V504" s="234" t="s">
        <v>451</v>
      </c>
      <c r="W504" s="103">
        <v>40</v>
      </c>
      <c r="X504" s="234" t="s">
        <v>56</v>
      </c>
      <c r="Y504" s="234" t="s">
        <v>443</v>
      </c>
      <c r="Z504" s="280" t="s">
        <v>2785</v>
      </c>
      <c r="AA504" s="280"/>
      <c r="AB504" s="280"/>
      <c r="AC504" s="280"/>
      <c r="AD504" s="280"/>
      <c r="AE504" s="280"/>
      <c r="AF504" s="280"/>
      <c r="AG504" s="280"/>
      <c r="AH504" s="280" t="s">
        <v>2786</v>
      </c>
      <c r="AI504" s="280"/>
      <c r="AJ504" s="280" t="s">
        <v>2787</v>
      </c>
      <c r="AK504" s="234">
        <v>15</v>
      </c>
      <c r="AL504" s="234" t="s">
        <v>272</v>
      </c>
      <c r="AM504" s="234">
        <v>0</v>
      </c>
      <c r="AN504" s="234">
        <v>1.8</v>
      </c>
      <c r="AO504" s="234">
        <v>0</v>
      </c>
      <c r="AP504" s="234">
        <v>0</v>
      </c>
      <c r="AQ504" s="234"/>
      <c r="AR504" s="234" t="s">
        <v>463</v>
      </c>
      <c r="AS504" s="234">
        <v>2</v>
      </c>
      <c r="AT504" s="234">
        <v>82.557730227559205</v>
      </c>
      <c r="AU504" s="234" t="s">
        <v>448</v>
      </c>
      <c r="AV504" s="234">
        <v>1.4698688440332399</v>
      </c>
      <c r="AW504" s="234">
        <v>15.106870039439899</v>
      </c>
      <c r="AX504" s="234">
        <v>73.452791979605493</v>
      </c>
      <c r="AY504" s="234" t="b">
        <v>1</v>
      </c>
      <c r="AZ504" s="234">
        <v>44558.56386574074</v>
      </c>
      <c r="BA504" s="234">
        <v>44445.490902777776</v>
      </c>
      <c r="BB504" s="234">
        <v>44517</v>
      </c>
    </row>
    <row r="505" spans="1:54" x14ac:dyDescent="0.25">
      <c r="A505" s="234" t="s">
        <v>2796</v>
      </c>
      <c r="B505" s="234" t="s">
        <v>482</v>
      </c>
      <c r="C505" s="235" t="s">
        <v>2782</v>
      </c>
      <c r="D505" s="235" t="s">
        <v>2796</v>
      </c>
      <c r="E505" s="234" t="s">
        <v>2783</v>
      </c>
      <c r="F505" s="234" t="s">
        <v>2797</v>
      </c>
      <c r="G505" s="234" t="s">
        <v>472</v>
      </c>
      <c r="H505" s="234" t="s">
        <v>473</v>
      </c>
      <c r="I505" s="234" t="s">
        <v>1786</v>
      </c>
      <c r="J505" s="236">
        <v>91</v>
      </c>
      <c r="K505" s="129">
        <v>0.03</v>
      </c>
      <c r="L505" s="103">
        <v>4</v>
      </c>
      <c r="M505" s="237">
        <v>2800</v>
      </c>
      <c r="N505" s="236">
        <v>977</v>
      </c>
      <c r="O505" s="103">
        <v>599.5</v>
      </c>
      <c r="P505" s="234">
        <v>6000</v>
      </c>
      <c r="Q505" s="236">
        <v>12</v>
      </c>
      <c r="R505" s="236">
        <v>35</v>
      </c>
      <c r="S505" s="238">
        <v>23</v>
      </c>
      <c r="T505" s="238">
        <v>21</v>
      </c>
      <c r="U505" s="103">
        <v>4</v>
      </c>
      <c r="V505" s="234" t="s">
        <v>451</v>
      </c>
      <c r="W505" s="103">
        <v>40</v>
      </c>
      <c r="X505" s="234" t="s">
        <v>56</v>
      </c>
      <c r="Y505" s="234" t="s">
        <v>443</v>
      </c>
      <c r="Z505" s="280" t="s">
        <v>2785</v>
      </c>
      <c r="AA505" s="280"/>
      <c r="AB505" s="280"/>
      <c r="AC505" s="280"/>
      <c r="AD505" s="280"/>
      <c r="AE505" s="280"/>
      <c r="AF505" s="280"/>
      <c r="AG505" s="280"/>
      <c r="AH505" s="280" t="s">
        <v>2786</v>
      </c>
      <c r="AI505" s="280"/>
      <c r="AJ505" s="280" t="s">
        <v>2787</v>
      </c>
      <c r="AK505" s="234">
        <v>15</v>
      </c>
      <c r="AL505" s="234" t="s">
        <v>272</v>
      </c>
      <c r="AM505" s="234">
        <v>0</v>
      </c>
      <c r="AN505" s="234">
        <v>2.21</v>
      </c>
      <c r="AO505" s="234">
        <v>0</v>
      </c>
      <c r="AP505" s="234">
        <v>0</v>
      </c>
      <c r="AQ505" s="234"/>
      <c r="AR505" s="234" t="s">
        <v>463</v>
      </c>
      <c r="AS505" s="234">
        <v>2</v>
      </c>
      <c r="AT505" s="234">
        <v>87.073589137551096</v>
      </c>
      <c r="AU505" s="234" t="s">
        <v>448</v>
      </c>
      <c r="AV505" s="234">
        <v>1.42346554930679</v>
      </c>
      <c r="AW505" s="234">
        <v>16.067128170442501</v>
      </c>
      <c r="AX505" s="234">
        <v>73.452791979605607</v>
      </c>
      <c r="AY505" s="234" t="b">
        <v>1</v>
      </c>
      <c r="AZ505" s="234">
        <v>44558.56386574074</v>
      </c>
      <c r="BA505" s="234">
        <v>44445.491666666669</v>
      </c>
      <c r="BB505" s="234">
        <v>44517</v>
      </c>
    </row>
    <row r="506" spans="1:54" x14ac:dyDescent="0.25">
      <c r="A506" s="234" t="s">
        <v>2798</v>
      </c>
      <c r="B506" s="234" t="s">
        <v>482</v>
      </c>
      <c r="C506" s="235" t="s">
        <v>2782</v>
      </c>
      <c r="D506" s="235" t="s">
        <v>2798</v>
      </c>
      <c r="E506" s="234" t="s">
        <v>2783</v>
      </c>
      <c r="F506" s="234" t="s">
        <v>2799</v>
      </c>
      <c r="G506" s="234" t="s">
        <v>472</v>
      </c>
      <c r="H506" s="234" t="s">
        <v>473</v>
      </c>
      <c r="I506" s="234" t="s">
        <v>1786</v>
      </c>
      <c r="J506" s="236">
        <v>91</v>
      </c>
      <c r="K506" s="129">
        <v>0.03</v>
      </c>
      <c r="L506" s="103">
        <v>4</v>
      </c>
      <c r="M506" s="237">
        <v>2800</v>
      </c>
      <c r="N506" s="236">
        <v>977</v>
      </c>
      <c r="O506" s="103">
        <v>648.20000000000005</v>
      </c>
      <c r="P506" s="234">
        <v>6000</v>
      </c>
      <c r="Q506" s="236">
        <v>12</v>
      </c>
      <c r="R506" s="236">
        <v>35</v>
      </c>
      <c r="S506" s="238">
        <v>23</v>
      </c>
      <c r="T506" s="238">
        <v>21</v>
      </c>
      <c r="U506" s="103">
        <v>4</v>
      </c>
      <c r="V506" s="234" t="s">
        <v>451</v>
      </c>
      <c r="W506" s="103">
        <v>40</v>
      </c>
      <c r="X506" s="234" t="s">
        <v>56</v>
      </c>
      <c r="Y506" s="234" t="s">
        <v>443</v>
      </c>
      <c r="Z506" s="280" t="s">
        <v>2785</v>
      </c>
      <c r="AA506" s="280"/>
      <c r="AB506" s="280"/>
      <c r="AC506" s="280"/>
      <c r="AD506" s="280"/>
      <c r="AE506" s="280"/>
      <c r="AF506" s="280"/>
      <c r="AG506" s="280"/>
      <c r="AH506" s="280" t="s">
        <v>2786</v>
      </c>
      <c r="AI506" s="280"/>
      <c r="AJ506" s="280" t="s">
        <v>2787</v>
      </c>
      <c r="AK506" s="234">
        <v>15</v>
      </c>
      <c r="AL506" s="234" t="s">
        <v>272</v>
      </c>
      <c r="AM506" s="234">
        <v>0</v>
      </c>
      <c r="AN506" s="234">
        <v>2.21</v>
      </c>
      <c r="AO506" s="234">
        <v>0</v>
      </c>
      <c r="AP506" s="234">
        <v>0</v>
      </c>
      <c r="AQ506" s="234"/>
      <c r="AR506" s="234" t="s">
        <v>463</v>
      </c>
      <c r="AS506" s="234">
        <v>2</v>
      </c>
      <c r="AT506" s="234">
        <v>87.073589137550996</v>
      </c>
      <c r="AU506" s="234" t="s">
        <v>448</v>
      </c>
      <c r="AV506" s="234">
        <v>1.4234655493068</v>
      </c>
      <c r="AW506" s="234">
        <v>16.067128170442501</v>
      </c>
      <c r="AX506" s="234">
        <v>73.452791979605493</v>
      </c>
      <c r="AY506" s="234" t="b">
        <v>1</v>
      </c>
      <c r="AZ506" s="234">
        <v>44558.563877314817</v>
      </c>
      <c r="BA506" s="234">
        <v>44445.4922337963</v>
      </c>
      <c r="BB506" s="234">
        <v>44517</v>
      </c>
    </row>
    <row r="507" spans="1:54" x14ac:dyDescent="0.25">
      <c r="A507" s="234" t="s">
        <v>2800</v>
      </c>
      <c r="B507" s="234" t="s">
        <v>456</v>
      </c>
      <c r="C507" s="235" t="s">
        <v>2782</v>
      </c>
      <c r="D507" s="235" t="s">
        <v>2800</v>
      </c>
      <c r="E507" s="234" t="s">
        <v>2783</v>
      </c>
      <c r="F507" s="234" t="s">
        <v>2784</v>
      </c>
      <c r="G507" s="234" t="s">
        <v>472</v>
      </c>
      <c r="H507" s="234" t="s">
        <v>473</v>
      </c>
      <c r="I507" s="234" t="s">
        <v>1786</v>
      </c>
      <c r="J507" s="236">
        <v>91</v>
      </c>
      <c r="K507" s="129">
        <v>0.03</v>
      </c>
      <c r="L507" s="103">
        <v>4</v>
      </c>
      <c r="M507" s="237">
        <v>2800</v>
      </c>
      <c r="N507" s="236">
        <v>977</v>
      </c>
      <c r="O507" s="103">
        <v>1165.95</v>
      </c>
      <c r="P507" s="234">
        <v>6000</v>
      </c>
      <c r="Q507" s="236">
        <v>12</v>
      </c>
      <c r="R507" s="236">
        <v>35</v>
      </c>
      <c r="S507" s="238">
        <v>23</v>
      </c>
      <c r="T507" s="238">
        <v>21</v>
      </c>
      <c r="U507" s="103">
        <v>4.5</v>
      </c>
      <c r="V507" s="234" t="s">
        <v>451</v>
      </c>
      <c r="W507" s="103">
        <v>40</v>
      </c>
      <c r="X507" s="234" t="s">
        <v>56</v>
      </c>
      <c r="Y507" s="234" t="s">
        <v>443</v>
      </c>
      <c r="Z507" s="280"/>
      <c r="AA507" s="280"/>
      <c r="AB507" s="280"/>
      <c r="AC507" s="280"/>
      <c r="AD507" s="280"/>
      <c r="AE507" s="280"/>
      <c r="AF507" s="280" t="s">
        <v>2801</v>
      </c>
      <c r="AG507" s="280"/>
      <c r="AH507" s="280" t="s">
        <v>2802</v>
      </c>
      <c r="AI507" s="280"/>
      <c r="AJ507" s="280"/>
      <c r="AK507" s="234">
        <v>15</v>
      </c>
      <c r="AL507" s="234" t="s">
        <v>272</v>
      </c>
      <c r="AM507" s="234">
        <v>0.1</v>
      </c>
      <c r="AN507" s="234"/>
      <c r="AO507" s="234">
        <v>0</v>
      </c>
      <c r="AP507" s="234">
        <v>0</v>
      </c>
      <c r="AQ507" s="234"/>
      <c r="AR507" s="234" t="s">
        <v>463</v>
      </c>
      <c r="AS507" s="234">
        <v>2</v>
      </c>
      <c r="AT507" s="234">
        <v>86.053480143471006</v>
      </c>
      <c r="AU507" s="234" t="s">
        <v>448</v>
      </c>
      <c r="AV507" s="234">
        <v>1.33719555899439</v>
      </c>
      <c r="AW507" s="234">
        <v>15.890251949379699</v>
      </c>
      <c r="AX507" s="234">
        <v>73.452791979605607</v>
      </c>
      <c r="AY507" s="234" t="b">
        <v>0</v>
      </c>
      <c r="AZ507" s="234">
        <v>44609.715925925928</v>
      </c>
      <c r="BA507" s="234">
        <v>44592.49728009259</v>
      </c>
      <c r="BB507" s="234">
        <v>44609.715925925928</v>
      </c>
    </row>
    <row r="508" spans="1:54" x14ac:dyDescent="0.25">
      <c r="A508" s="234" t="s">
        <v>2803</v>
      </c>
      <c r="B508" s="234" t="s">
        <v>456</v>
      </c>
      <c r="C508" s="235" t="s">
        <v>2789</v>
      </c>
      <c r="D508" s="235" t="s">
        <v>2803</v>
      </c>
      <c r="E508" s="234" t="s">
        <v>2783</v>
      </c>
      <c r="F508" s="234" t="s">
        <v>2790</v>
      </c>
      <c r="G508" s="234" t="s">
        <v>472</v>
      </c>
      <c r="H508" s="234" t="s">
        <v>473</v>
      </c>
      <c r="I508" s="234" t="s">
        <v>1786</v>
      </c>
      <c r="J508" s="236">
        <v>143</v>
      </c>
      <c r="K508" s="129">
        <v>0.03</v>
      </c>
      <c r="L508" s="103">
        <v>2</v>
      </c>
      <c r="M508" s="237">
        <v>1800</v>
      </c>
      <c r="N508" s="236">
        <v>1739</v>
      </c>
      <c r="O508" s="103">
        <v>1245.56</v>
      </c>
      <c r="P508" s="234">
        <v>6000</v>
      </c>
      <c r="Q508" s="236">
        <v>14</v>
      </c>
      <c r="R508" s="236">
        <v>35</v>
      </c>
      <c r="S508" s="238">
        <v>33.4</v>
      </c>
      <c r="T508" s="238">
        <v>24.5</v>
      </c>
      <c r="U508" s="103">
        <v>5</v>
      </c>
      <c r="V508" s="234" t="s">
        <v>451</v>
      </c>
      <c r="W508" s="103">
        <v>40</v>
      </c>
      <c r="X508" s="234" t="s">
        <v>56</v>
      </c>
      <c r="Y508" s="234" t="s">
        <v>443</v>
      </c>
      <c r="Z508" s="280"/>
      <c r="AA508" s="280"/>
      <c r="AB508" s="280"/>
      <c r="AC508" s="280"/>
      <c r="AD508" s="280"/>
      <c r="AE508" s="280"/>
      <c r="AF508" s="280" t="s">
        <v>2801</v>
      </c>
      <c r="AG508" s="280"/>
      <c r="AH508" s="280" t="s">
        <v>2802</v>
      </c>
      <c r="AI508" s="280"/>
      <c r="AJ508" s="280"/>
      <c r="AK508" s="234">
        <v>15</v>
      </c>
      <c r="AL508" s="234" t="s">
        <v>272</v>
      </c>
      <c r="AM508" s="234">
        <v>0.1</v>
      </c>
      <c r="AN508" s="234">
        <v>0</v>
      </c>
      <c r="AO508" s="234">
        <v>0</v>
      </c>
      <c r="AP508" s="234">
        <v>0</v>
      </c>
      <c r="AQ508" s="234"/>
      <c r="AR508" s="234" t="s">
        <v>463</v>
      </c>
      <c r="AS508" s="234">
        <v>1</v>
      </c>
      <c r="AT508" s="234">
        <v>84.7398344106807</v>
      </c>
      <c r="AU508" s="234" t="s">
        <v>448</v>
      </c>
      <c r="AV508" s="234">
        <v>1.3124901080185301</v>
      </c>
      <c r="AW508" s="234">
        <v>16.0823878108746</v>
      </c>
      <c r="AX508" s="234">
        <v>78.4448752830301</v>
      </c>
      <c r="AY508" s="234" t="b">
        <v>0</v>
      </c>
      <c r="AZ508" s="234">
        <v>44609.718182870369</v>
      </c>
      <c r="BA508" s="234">
        <v>44592.497847222221</v>
      </c>
      <c r="BB508" s="234">
        <v>44609.718171296299</v>
      </c>
    </row>
    <row r="509" spans="1:54" x14ac:dyDescent="0.25">
      <c r="A509" s="234" t="s">
        <v>2804</v>
      </c>
      <c r="B509" s="234" t="s">
        <v>456</v>
      </c>
      <c r="C509" s="235" t="s">
        <v>2782</v>
      </c>
      <c r="D509" s="235" t="s">
        <v>2804</v>
      </c>
      <c r="E509" s="234" t="s">
        <v>2783</v>
      </c>
      <c r="F509" s="234" t="s">
        <v>2793</v>
      </c>
      <c r="G509" s="234" t="s">
        <v>472</v>
      </c>
      <c r="H509" s="234" t="s">
        <v>473</v>
      </c>
      <c r="I509" s="234" t="s">
        <v>1786</v>
      </c>
      <c r="J509" s="236">
        <v>91</v>
      </c>
      <c r="K509" s="129">
        <v>0.03</v>
      </c>
      <c r="L509" s="103">
        <v>4</v>
      </c>
      <c r="M509" s="237">
        <v>2800</v>
      </c>
      <c r="N509" s="236">
        <v>977</v>
      </c>
      <c r="O509" s="103">
        <v>1154.5</v>
      </c>
      <c r="P509" s="234">
        <v>6000</v>
      </c>
      <c r="Q509" s="236">
        <v>12</v>
      </c>
      <c r="R509" s="236">
        <v>35</v>
      </c>
      <c r="S509" s="238">
        <v>23</v>
      </c>
      <c r="T509" s="238">
        <v>21</v>
      </c>
      <c r="U509" s="103">
        <v>4.5</v>
      </c>
      <c r="V509" s="234" t="s">
        <v>451</v>
      </c>
      <c r="W509" s="103">
        <v>2800</v>
      </c>
      <c r="X509" s="234" t="s">
        <v>56</v>
      </c>
      <c r="Y509" s="234" t="s">
        <v>443</v>
      </c>
      <c r="Z509" s="280"/>
      <c r="AA509" s="280"/>
      <c r="AB509" s="280"/>
      <c r="AC509" s="280"/>
      <c r="AD509" s="280"/>
      <c r="AE509" s="280"/>
      <c r="AF509" s="280" t="s">
        <v>2801</v>
      </c>
      <c r="AG509" s="280"/>
      <c r="AH509" s="280" t="s">
        <v>2802</v>
      </c>
      <c r="AI509" s="280"/>
      <c r="AJ509" s="280"/>
      <c r="AK509" s="234">
        <v>15</v>
      </c>
      <c r="AL509" s="234" t="s">
        <v>272</v>
      </c>
      <c r="AM509" s="234">
        <v>0.1</v>
      </c>
      <c r="AN509" s="234">
        <v>0</v>
      </c>
      <c r="AO509" s="234">
        <v>0</v>
      </c>
      <c r="AP509" s="234">
        <v>0</v>
      </c>
      <c r="AQ509" s="234"/>
      <c r="AR509" s="234" t="s">
        <v>463</v>
      </c>
      <c r="AS509" s="234">
        <v>2</v>
      </c>
      <c r="AT509" s="234">
        <v>86.053480143470907</v>
      </c>
      <c r="AU509" s="234" t="s">
        <v>448</v>
      </c>
      <c r="AV509" s="234">
        <v>1.2514000747479499</v>
      </c>
      <c r="AW509" s="234">
        <v>15.890251949379699</v>
      </c>
      <c r="AX509" s="234">
        <v>73.452791979605493</v>
      </c>
      <c r="AY509" s="234" t="b">
        <v>0</v>
      </c>
      <c r="AZ509" s="234">
        <v>44609.720393518517</v>
      </c>
      <c r="BA509" s="234">
        <v>44592.498391203706</v>
      </c>
      <c r="BB509" s="234">
        <v>44609.720370370371</v>
      </c>
    </row>
    <row r="510" spans="1:54" x14ac:dyDescent="0.25">
      <c r="A510" s="234" t="s">
        <v>2805</v>
      </c>
      <c r="B510" s="234" t="s">
        <v>456</v>
      </c>
      <c r="C510" s="235" t="s">
        <v>2782</v>
      </c>
      <c r="D510" s="235" t="s">
        <v>2805</v>
      </c>
      <c r="E510" s="234" t="s">
        <v>2783</v>
      </c>
      <c r="F510" s="234" t="s">
        <v>2795</v>
      </c>
      <c r="G510" s="234" t="s">
        <v>472</v>
      </c>
      <c r="H510" s="234" t="s">
        <v>473</v>
      </c>
      <c r="I510" s="234" t="s">
        <v>1786</v>
      </c>
      <c r="J510" s="236">
        <v>31</v>
      </c>
      <c r="K510" s="129">
        <v>0.03</v>
      </c>
      <c r="L510" s="103">
        <v>4</v>
      </c>
      <c r="M510" s="237">
        <v>2800</v>
      </c>
      <c r="N510" s="236">
        <v>977</v>
      </c>
      <c r="O510" s="103">
        <v>699.4</v>
      </c>
      <c r="P510" s="234">
        <v>6000</v>
      </c>
      <c r="Q510" s="236">
        <v>12</v>
      </c>
      <c r="R510" s="236">
        <v>35</v>
      </c>
      <c r="S510" s="238">
        <v>23</v>
      </c>
      <c r="T510" s="238">
        <v>21</v>
      </c>
      <c r="U510" s="103">
        <v>4.5</v>
      </c>
      <c r="V510" s="234" t="s">
        <v>451</v>
      </c>
      <c r="W510" s="103">
        <v>40</v>
      </c>
      <c r="X510" s="234" t="s">
        <v>56</v>
      </c>
      <c r="Y510" s="234" t="s">
        <v>443</v>
      </c>
      <c r="Z510" s="280"/>
      <c r="AA510" s="280"/>
      <c r="AB510" s="280"/>
      <c r="AC510" s="280"/>
      <c r="AD510" s="280"/>
      <c r="AE510" s="280"/>
      <c r="AF510" s="280" t="s">
        <v>2801</v>
      </c>
      <c r="AG510" s="280"/>
      <c r="AH510" s="280" t="s">
        <v>2802</v>
      </c>
      <c r="AI510" s="280"/>
      <c r="AJ510" s="280"/>
      <c r="AK510" s="234">
        <v>15</v>
      </c>
      <c r="AL510" s="234" t="s">
        <v>272</v>
      </c>
      <c r="AM510" s="234">
        <v>0.1</v>
      </c>
      <c r="AN510" s="234">
        <v>0</v>
      </c>
      <c r="AO510" s="234">
        <v>0</v>
      </c>
      <c r="AP510" s="234">
        <v>0</v>
      </c>
      <c r="AQ510" s="234"/>
      <c r="AR510" s="234" t="s">
        <v>463</v>
      </c>
      <c r="AS510" s="234">
        <v>2</v>
      </c>
      <c r="AT510" s="234">
        <v>86.053480143470907</v>
      </c>
      <c r="AU510" s="234" t="s">
        <v>448</v>
      </c>
      <c r="AV510" s="234">
        <v>1.33719555899439</v>
      </c>
      <c r="AW510" s="234">
        <v>15.890251949379699</v>
      </c>
      <c r="AX510" s="234">
        <v>73.452791979605493</v>
      </c>
      <c r="AY510" s="234" t="b">
        <v>0</v>
      </c>
      <c r="AZ510" s="234">
        <v>44609.721805555557</v>
      </c>
      <c r="BA510" s="234">
        <v>44592.499027777776</v>
      </c>
      <c r="BB510" s="234">
        <v>44609.721805555557</v>
      </c>
    </row>
    <row r="511" spans="1:54" x14ac:dyDescent="0.25">
      <c r="A511" s="234" t="s">
        <v>2806</v>
      </c>
      <c r="B511" s="234" t="s">
        <v>456</v>
      </c>
      <c r="C511" s="235" t="s">
        <v>2782</v>
      </c>
      <c r="D511" s="235" t="s">
        <v>2806</v>
      </c>
      <c r="E511" s="234" t="s">
        <v>2783</v>
      </c>
      <c r="F511" s="234" t="s">
        <v>2797</v>
      </c>
      <c r="G511" s="234" t="s">
        <v>472</v>
      </c>
      <c r="H511" s="234" t="s">
        <v>473</v>
      </c>
      <c r="I511" s="234" t="s">
        <v>1786</v>
      </c>
      <c r="J511" s="236">
        <v>91</v>
      </c>
      <c r="K511" s="129">
        <v>0.03</v>
      </c>
      <c r="L511" s="103">
        <v>4</v>
      </c>
      <c r="M511" s="237">
        <v>2800</v>
      </c>
      <c r="N511" s="236">
        <v>977</v>
      </c>
      <c r="O511" s="103">
        <v>485</v>
      </c>
      <c r="P511" s="234">
        <v>6000</v>
      </c>
      <c r="Q511" s="236">
        <v>12</v>
      </c>
      <c r="R511" s="236">
        <v>35</v>
      </c>
      <c r="S511" s="238">
        <v>23</v>
      </c>
      <c r="T511" s="238">
        <v>21</v>
      </c>
      <c r="U511" s="103">
        <v>4.5</v>
      </c>
      <c r="V511" s="234" t="s">
        <v>451</v>
      </c>
      <c r="W511" s="103">
        <v>40</v>
      </c>
      <c r="X511" s="234" t="s">
        <v>56</v>
      </c>
      <c r="Y511" s="234" t="s">
        <v>443</v>
      </c>
      <c r="Z511" s="280"/>
      <c r="AA511" s="280"/>
      <c r="AB511" s="280"/>
      <c r="AC511" s="280"/>
      <c r="AD511" s="280"/>
      <c r="AE511" s="280"/>
      <c r="AF511" s="280" t="s">
        <v>2801</v>
      </c>
      <c r="AG511" s="280"/>
      <c r="AH511" s="280" t="s">
        <v>2802</v>
      </c>
      <c r="AI511" s="280"/>
      <c r="AJ511" s="280"/>
      <c r="AK511" s="234">
        <v>15</v>
      </c>
      <c r="AL511" s="234" t="s">
        <v>272</v>
      </c>
      <c r="AM511" s="234">
        <v>0.1</v>
      </c>
      <c r="AN511" s="234">
        <v>0</v>
      </c>
      <c r="AO511" s="234">
        <v>0</v>
      </c>
      <c r="AP511" s="234">
        <v>0</v>
      </c>
      <c r="AQ511" s="234"/>
      <c r="AR511" s="234" t="s">
        <v>463</v>
      </c>
      <c r="AS511" s="234">
        <v>2</v>
      </c>
      <c r="AT511" s="234">
        <v>86.053480143470907</v>
      </c>
      <c r="AU511" s="234" t="s">
        <v>448</v>
      </c>
      <c r="AV511" s="234">
        <v>1.33719555899439</v>
      </c>
      <c r="AW511" s="234">
        <v>15.890251949379699</v>
      </c>
      <c r="AX511" s="234">
        <v>73.452791979605493</v>
      </c>
      <c r="AY511" s="234" t="b">
        <v>0</v>
      </c>
      <c r="AZ511" s="234">
        <v>44609.725277777776</v>
      </c>
      <c r="BA511" s="234">
        <v>44592.499525462961</v>
      </c>
      <c r="BB511" s="234">
        <v>44609.725266203706</v>
      </c>
    </row>
    <row r="512" spans="1:54" x14ac:dyDescent="0.25">
      <c r="A512" s="234" t="s">
        <v>2807</v>
      </c>
      <c r="B512" s="234" t="s">
        <v>456</v>
      </c>
      <c r="C512" s="235" t="s">
        <v>2782</v>
      </c>
      <c r="D512" s="235" t="s">
        <v>2807</v>
      </c>
      <c r="E512" s="234" t="s">
        <v>2783</v>
      </c>
      <c r="F512" s="234" t="s">
        <v>2799</v>
      </c>
      <c r="G512" s="234" t="s">
        <v>472</v>
      </c>
      <c r="H512" s="234" t="s">
        <v>473</v>
      </c>
      <c r="I512" s="234" t="s">
        <v>1786</v>
      </c>
      <c r="J512" s="236">
        <v>91</v>
      </c>
      <c r="K512" s="129">
        <v>0.03</v>
      </c>
      <c r="L512" s="103">
        <v>4</v>
      </c>
      <c r="M512" s="237">
        <v>2800</v>
      </c>
      <c r="N512" s="236">
        <v>977</v>
      </c>
      <c r="O512" s="103">
        <v>648.20000000000005</v>
      </c>
      <c r="P512" s="234">
        <v>6000</v>
      </c>
      <c r="Q512" s="236">
        <v>12</v>
      </c>
      <c r="R512" s="236">
        <v>35</v>
      </c>
      <c r="S512" s="238">
        <v>23</v>
      </c>
      <c r="T512" s="238">
        <v>21</v>
      </c>
      <c r="U512" s="103">
        <v>4.5</v>
      </c>
      <c r="V512" s="234" t="s">
        <v>451</v>
      </c>
      <c r="W512" s="103">
        <v>40</v>
      </c>
      <c r="X512" s="234" t="s">
        <v>56</v>
      </c>
      <c r="Y512" s="234" t="s">
        <v>443</v>
      </c>
      <c r="Z512" s="280"/>
      <c r="AA512" s="280"/>
      <c r="AB512" s="280"/>
      <c r="AC512" s="280"/>
      <c r="AD512" s="280"/>
      <c r="AE512" s="280"/>
      <c r="AF512" s="280" t="s">
        <v>2801</v>
      </c>
      <c r="AG512" s="280"/>
      <c r="AH512" s="280" t="s">
        <v>2802</v>
      </c>
      <c r="AI512" s="280"/>
      <c r="AJ512" s="280"/>
      <c r="AK512" s="234">
        <v>15</v>
      </c>
      <c r="AL512" s="234" t="s">
        <v>272</v>
      </c>
      <c r="AM512" s="234">
        <v>0.1</v>
      </c>
      <c r="AN512" s="234">
        <v>0</v>
      </c>
      <c r="AO512" s="234">
        <v>0</v>
      </c>
      <c r="AP512" s="234">
        <v>0</v>
      </c>
      <c r="AQ512" s="234"/>
      <c r="AR512" s="234" t="s">
        <v>463</v>
      </c>
      <c r="AS512" s="234">
        <v>2</v>
      </c>
      <c r="AT512" s="234">
        <v>86.053480143470907</v>
      </c>
      <c r="AU512" s="234" t="s">
        <v>448</v>
      </c>
      <c r="AV512" s="234">
        <v>1.33719555899439</v>
      </c>
      <c r="AW512" s="234">
        <v>15.890251949379699</v>
      </c>
      <c r="AX512" s="234">
        <v>73.452791979605493</v>
      </c>
      <c r="AY512" s="234" t="b">
        <v>0</v>
      </c>
      <c r="AZ512" s="234">
        <v>44609.726412037038</v>
      </c>
      <c r="BA512" s="234">
        <v>44592.499976851854</v>
      </c>
      <c r="BB512" s="234">
        <v>44609.726412037038</v>
      </c>
    </row>
    <row r="513" spans="1:54" x14ac:dyDescent="0.25">
      <c r="A513" s="234" t="s">
        <v>2808</v>
      </c>
      <c r="B513" s="234" t="s">
        <v>482</v>
      </c>
      <c r="C513" s="235" t="s">
        <v>437</v>
      </c>
      <c r="D513" s="235" t="s">
        <v>2808</v>
      </c>
      <c r="E513" s="234" t="s">
        <v>2809</v>
      </c>
      <c r="F513" s="234" t="s">
        <v>2810</v>
      </c>
      <c r="G513" s="234" t="s">
        <v>836</v>
      </c>
      <c r="H513" s="234" t="s">
        <v>798</v>
      </c>
      <c r="I513" s="234" t="s">
        <v>574</v>
      </c>
      <c r="J513" s="236">
        <v>283</v>
      </c>
      <c r="K513" s="129">
        <v>0.03</v>
      </c>
      <c r="L513" s="103">
        <v>1</v>
      </c>
      <c r="M513" s="237">
        <v>1590</v>
      </c>
      <c r="N513" s="236">
        <v>2214</v>
      </c>
      <c r="O513" s="103">
        <v>7000</v>
      </c>
      <c r="P513" s="234">
        <v>7000</v>
      </c>
      <c r="Q513" s="236">
        <v>20</v>
      </c>
      <c r="R513" s="236">
        <v>30</v>
      </c>
      <c r="S513" s="238">
        <v>90</v>
      </c>
      <c r="T513" s="238">
        <v>90</v>
      </c>
      <c r="U513" s="103">
        <v>2</v>
      </c>
      <c r="V513" s="234" t="s">
        <v>547</v>
      </c>
      <c r="W513" s="103">
        <v>55</v>
      </c>
      <c r="X513" s="234" t="s">
        <v>56</v>
      </c>
      <c r="Y513" s="234" t="s">
        <v>443</v>
      </c>
      <c r="Z513" s="280"/>
      <c r="AA513" s="280" t="s">
        <v>2811</v>
      </c>
      <c r="AB513" s="280"/>
      <c r="AC513" s="280"/>
      <c r="AD513" s="280" t="s">
        <v>2812</v>
      </c>
      <c r="AE513" s="280"/>
      <c r="AF513" s="280" t="s">
        <v>2813</v>
      </c>
      <c r="AG513" s="280"/>
      <c r="AH513" s="280"/>
      <c r="AI513" s="280"/>
      <c r="AJ513" s="280"/>
      <c r="AK513" s="234">
        <v>3</v>
      </c>
      <c r="AL513" s="234" t="s">
        <v>272</v>
      </c>
      <c r="AM513" s="234">
        <v>0.1</v>
      </c>
      <c r="AN513" s="234">
        <v>0</v>
      </c>
      <c r="AO513" s="234">
        <v>0.31444444444444403</v>
      </c>
      <c r="AP513" s="234">
        <v>0</v>
      </c>
      <c r="AQ513" s="234">
        <v>0.10603518733599999</v>
      </c>
      <c r="AR513" s="234" t="s">
        <v>706</v>
      </c>
      <c r="AS513" s="234">
        <v>1</v>
      </c>
      <c r="AT513" s="234">
        <v>91.229236750319799</v>
      </c>
      <c r="AU513" s="234" t="s">
        <v>490</v>
      </c>
      <c r="AV513" s="234">
        <v>0.83500511419662204</v>
      </c>
      <c r="AW513" s="234">
        <v>14.8599250165065</v>
      </c>
      <c r="AX513" s="234">
        <v>88.674818121310807</v>
      </c>
      <c r="AY513" s="234" t="b">
        <v>0</v>
      </c>
      <c r="AZ513" s="234">
        <v>44558.563877314817</v>
      </c>
      <c r="BA513" s="234">
        <v>44448.307314814818</v>
      </c>
      <c r="BB513" s="234">
        <v>44448</v>
      </c>
    </row>
    <row r="514" spans="1:54" x14ac:dyDescent="0.25">
      <c r="A514" s="234" t="s">
        <v>2814</v>
      </c>
      <c r="B514" s="234" t="s">
        <v>482</v>
      </c>
      <c r="C514" s="235" t="s">
        <v>2815</v>
      </c>
      <c r="D514" s="235" t="s">
        <v>2814</v>
      </c>
      <c r="E514" s="234" t="s">
        <v>2816</v>
      </c>
      <c r="F514" s="234" t="s">
        <v>2817</v>
      </c>
      <c r="G514" s="234" t="s">
        <v>836</v>
      </c>
      <c r="H514" s="234" t="s">
        <v>798</v>
      </c>
      <c r="I514" s="234" t="s">
        <v>678</v>
      </c>
      <c r="J514" s="236">
        <v>441</v>
      </c>
      <c r="K514" s="129">
        <v>0.03</v>
      </c>
      <c r="L514" s="103">
        <v>1</v>
      </c>
      <c r="M514" s="237">
        <v>1787</v>
      </c>
      <c r="N514" s="236">
        <v>2014</v>
      </c>
      <c r="O514" s="103">
        <v>6000</v>
      </c>
      <c r="P514" s="234">
        <v>6000</v>
      </c>
      <c r="Q514" s="236">
        <v>20</v>
      </c>
      <c r="R514" s="236">
        <v>20</v>
      </c>
      <c r="S514" s="238">
        <v>108.3</v>
      </c>
      <c r="T514" s="238">
        <v>82</v>
      </c>
      <c r="U514" s="103">
        <v>3</v>
      </c>
      <c r="V514" s="234" t="s">
        <v>442</v>
      </c>
      <c r="W514" s="103">
        <v>50</v>
      </c>
      <c r="X514" s="234" t="s">
        <v>56</v>
      </c>
      <c r="Y514" s="234" t="s">
        <v>443</v>
      </c>
      <c r="Z514" s="280"/>
      <c r="AA514" s="280" t="s">
        <v>2818</v>
      </c>
      <c r="AB514" s="280" t="s">
        <v>2819</v>
      </c>
      <c r="AC514" s="280"/>
      <c r="AD514" s="280"/>
      <c r="AE514" s="280"/>
      <c r="AF514" s="280" t="s">
        <v>2820</v>
      </c>
      <c r="AG514" s="280"/>
      <c r="AH514" s="280"/>
      <c r="AI514" s="280"/>
      <c r="AJ514" s="280" t="s">
        <v>2821</v>
      </c>
      <c r="AK514" s="234">
        <v>1</v>
      </c>
      <c r="AL514" s="234" t="s">
        <v>272</v>
      </c>
      <c r="AM514" s="234">
        <v>0.1</v>
      </c>
      <c r="AN514" s="234">
        <v>0</v>
      </c>
      <c r="AO514" s="234">
        <v>0</v>
      </c>
      <c r="AP514" s="234">
        <v>0</v>
      </c>
      <c r="AQ514" s="234">
        <v>0.110587002096436</v>
      </c>
      <c r="AR514" s="234" t="s">
        <v>463</v>
      </c>
      <c r="AS514" s="234">
        <v>2</v>
      </c>
      <c r="AT514" s="234">
        <v>89.988226219484503</v>
      </c>
      <c r="AU514" s="234" t="s">
        <v>490</v>
      </c>
      <c r="AV514" s="234">
        <v>1.0755077182658099</v>
      </c>
      <c r="AW514" s="234">
        <v>13.2967559336607</v>
      </c>
      <c r="AX514" s="234">
        <v>82.969144574364705</v>
      </c>
      <c r="AY514" s="234" t="b">
        <v>0</v>
      </c>
      <c r="AZ514" s="234">
        <v>44558.56453703704</v>
      </c>
      <c r="BA514" s="234">
        <v>44505.413460648146</v>
      </c>
      <c r="BB514" s="234">
        <v>44509</v>
      </c>
    </row>
    <row r="515" spans="1:54" x14ac:dyDescent="0.25">
      <c r="A515" s="234" t="s">
        <v>2822</v>
      </c>
      <c r="B515" s="234" t="s">
        <v>482</v>
      </c>
      <c r="C515" s="235" t="s">
        <v>2823</v>
      </c>
      <c r="D515" s="235" t="s">
        <v>2822</v>
      </c>
      <c r="E515" s="234" t="s">
        <v>2824</v>
      </c>
      <c r="F515" s="234" t="s">
        <v>2825</v>
      </c>
      <c r="G515" s="234" t="s">
        <v>440</v>
      </c>
      <c r="H515" s="234" t="s">
        <v>2090</v>
      </c>
      <c r="I515" s="234" t="s">
        <v>752</v>
      </c>
      <c r="J515" s="236"/>
      <c r="K515" s="129">
        <v>0.05</v>
      </c>
      <c r="L515" s="103">
        <v>1</v>
      </c>
      <c r="M515" s="237">
        <v>10000</v>
      </c>
      <c r="N515" s="236">
        <v>15040</v>
      </c>
      <c r="O515" s="103">
        <v>3452</v>
      </c>
      <c r="P515" s="234">
        <v>3452</v>
      </c>
      <c r="Q515" s="236">
        <v>3</v>
      </c>
      <c r="R515" s="236">
        <v>100</v>
      </c>
      <c r="S515" s="238">
        <v>292.3</v>
      </c>
      <c r="T515" s="238">
        <v>80</v>
      </c>
      <c r="U515" s="103">
        <v>4.5</v>
      </c>
      <c r="V515" s="234" t="s">
        <v>451</v>
      </c>
      <c r="W515" s="103">
        <v>80</v>
      </c>
      <c r="X515" s="234" t="s">
        <v>56</v>
      </c>
      <c r="Y515" s="234" t="s">
        <v>443</v>
      </c>
      <c r="Z515" s="280"/>
      <c r="AA515" s="280" t="s">
        <v>529</v>
      </c>
      <c r="AB515" s="280"/>
      <c r="AC515" s="280"/>
      <c r="AD515" s="280"/>
      <c r="AE515" s="280"/>
      <c r="AF515" s="280"/>
      <c r="AG515" s="280"/>
      <c r="AH515" s="280"/>
      <c r="AI515" s="280"/>
      <c r="AJ515" s="280"/>
      <c r="AK515" s="234">
        <v>2.5</v>
      </c>
      <c r="AL515" s="234" t="s">
        <v>272</v>
      </c>
      <c r="AM515" s="234">
        <v>0.1</v>
      </c>
      <c r="AN515" s="234">
        <v>0</v>
      </c>
      <c r="AO515" s="234">
        <v>0</v>
      </c>
      <c r="AP515" s="234">
        <v>0.57783338675081997</v>
      </c>
      <c r="AQ515" s="234">
        <v>6.4203709638980005E-2</v>
      </c>
      <c r="AR515" s="234" t="s">
        <v>622</v>
      </c>
      <c r="AS515" s="234">
        <v>1</v>
      </c>
      <c r="AT515" s="234">
        <v>81.687012418514996</v>
      </c>
      <c r="AU515" s="234" t="s">
        <v>552</v>
      </c>
      <c r="AV515" s="234">
        <v>1.5082733826665999</v>
      </c>
      <c r="AW515" s="234">
        <v>15.298936770198299</v>
      </c>
      <c r="AX515" s="234">
        <v>66.516567255076495</v>
      </c>
      <c r="AY515" s="234" t="b">
        <v>0</v>
      </c>
      <c r="AZ515" s="234">
        <v>44558.563888888886</v>
      </c>
      <c r="BA515" s="234">
        <v>44448.490034722221</v>
      </c>
      <c r="BB515" s="234">
        <v>44456</v>
      </c>
    </row>
    <row r="516" spans="1:54" x14ac:dyDescent="0.25">
      <c r="A516" s="234" t="s">
        <v>2826</v>
      </c>
      <c r="B516" s="234" t="s">
        <v>482</v>
      </c>
      <c r="C516" s="235" t="s">
        <v>2823</v>
      </c>
      <c r="D516" s="235" t="s">
        <v>2826</v>
      </c>
      <c r="E516" s="234" t="s">
        <v>2824</v>
      </c>
      <c r="F516" s="234" t="s">
        <v>2825</v>
      </c>
      <c r="G516" s="234" t="s">
        <v>440</v>
      </c>
      <c r="H516" s="234" t="s">
        <v>2090</v>
      </c>
      <c r="I516" s="234" t="s">
        <v>752</v>
      </c>
      <c r="J516" s="236"/>
      <c r="K516" s="129">
        <v>0.05</v>
      </c>
      <c r="L516" s="103">
        <v>1</v>
      </c>
      <c r="M516" s="237">
        <v>10000</v>
      </c>
      <c r="N516" s="236">
        <v>15040</v>
      </c>
      <c r="O516" s="103">
        <v>4869</v>
      </c>
      <c r="P516" s="234">
        <v>4869</v>
      </c>
      <c r="Q516" s="236">
        <v>3.5</v>
      </c>
      <c r="R516" s="236">
        <v>100</v>
      </c>
      <c r="S516" s="238">
        <v>292.3</v>
      </c>
      <c r="T516" s="238">
        <v>80</v>
      </c>
      <c r="U516" s="103">
        <v>4.5</v>
      </c>
      <c r="V516" s="234" t="s">
        <v>451</v>
      </c>
      <c r="W516" s="103">
        <v>80</v>
      </c>
      <c r="X516" s="234" t="s">
        <v>56</v>
      </c>
      <c r="Y516" s="234" t="s">
        <v>443</v>
      </c>
      <c r="Z516" s="280"/>
      <c r="AA516" s="280" t="s">
        <v>2827</v>
      </c>
      <c r="AB516" s="280"/>
      <c r="AC516" s="280"/>
      <c r="AD516" s="280"/>
      <c r="AE516" s="280"/>
      <c r="AF516" s="280"/>
      <c r="AG516" s="280"/>
      <c r="AH516" s="280"/>
      <c r="AI516" s="280"/>
      <c r="AJ516" s="280"/>
      <c r="AK516" s="234">
        <v>2.5</v>
      </c>
      <c r="AL516" s="234" t="s">
        <v>272</v>
      </c>
      <c r="AM516" s="234">
        <v>0.1</v>
      </c>
      <c r="AN516" s="234">
        <v>0</v>
      </c>
      <c r="AO516" s="234">
        <v>0</v>
      </c>
      <c r="AP516" s="234">
        <v>0.40966951141175401</v>
      </c>
      <c r="AQ516" s="234">
        <v>4.8196413107265197E-2</v>
      </c>
      <c r="AR516" s="234" t="s">
        <v>622</v>
      </c>
      <c r="AS516" s="234">
        <v>1</v>
      </c>
      <c r="AT516" s="234">
        <v>82.350485539427297</v>
      </c>
      <c r="AU516" s="234" t="s">
        <v>552</v>
      </c>
      <c r="AV516" s="234">
        <v>1.3621462001361</v>
      </c>
      <c r="AW516" s="234">
        <v>17.79991709211</v>
      </c>
      <c r="AX516" s="234">
        <v>68.233259446954094</v>
      </c>
      <c r="AY516" s="234" t="b">
        <v>0</v>
      </c>
      <c r="AZ516" s="234">
        <v>44558.563888888886</v>
      </c>
      <c r="BA516" s="234">
        <v>44448.49145833333</v>
      </c>
      <c r="BB516" s="234">
        <v>44456</v>
      </c>
    </row>
    <row r="517" spans="1:54" x14ac:dyDescent="0.25">
      <c r="A517" s="234" t="s">
        <v>2828</v>
      </c>
      <c r="B517" s="234" t="s">
        <v>456</v>
      </c>
      <c r="C517" s="235" t="s">
        <v>2829</v>
      </c>
      <c r="D517" s="235" t="s">
        <v>2828</v>
      </c>
      <c r="E517" s="234" t="s">
        <v>2830</v>
      </c>
      <c r="F517" s="234" t="s">
        <v>2831</v>
      </c>
      <c r="G517" s="234" t="s">
        <v>534</v>
      </c>
      <c r="H517" s="234" t="s">
        <v>473</v>
      </c>
      <c r="I517" s="234" t="s">
        <v>678</v>
      </c>
      <c r="J517" s="236">
        <v>376</v>
      </c>
      <c r="K517" s="129">
        <v>0.02</v>
      </c>
      <c r="L517" s="103">
        <v>1</v>
      </c>
      <c r="M517" s="237">
        <v>2200</v>
      </c>
      <c r="N517" s="236">
        <v>13743</v>
      </c>
      <c r="O517" s="103">
        <v>80</v>
      </c>
      <c r="P517" s="234">
        <v>4900</v>
      </c>
      <c r="Q517" s="236">
        <v>8</v>
      </c>
      <c r="R517" s="236">
        <v>40</v>
      </c>
      <c r="S517" s="238">
        <v>132.5</v>
      </c>
      <c r="T517" s="238">
        <v>55.2</v>
      </c>
      <c r="U517" s="103">
        <v>4.5</v>
      </c>
      <c r="V517" s="234" t="s">
        <v>451</v>
      </c>
      <c r="W517" s="103">
        <v>80</v>
      </c>
      <c r="X517" s="234" t="s">
        <v>56</v>
      </c>
      <c r="Y517" s="234" t="s">
        <v>443</v>
      </c>
      <c r="Z517" s="280" t="s">
        <v>2832</v>
      </c>
      <c r="AA517" s="280" t="s">
        <v>498</v>
      </c>
      <c r="AB517" s="280" t="s">
        <v>2833</v>
      </c>
      <c r="AC517" s="280"/>
      <c r="AD517" s="280" t="s">
        <v>2834</v>
      </c>
      <c r="AE517" s="280" t="s">
        <v>2835</v>
      </c>
      <c r="AF517" s="280" t="s">
        <v>2836</v>
      </c>
      <c r="AG517" s="280" t="s">
        <v>2837</v>
      </c>
      <c r="AH517" s="280"/>
      <c r="AI517" s="280"/>
      <c r="AJ517" s="280"/>
      <c r="AK517" s="234">
        <v>15</v>
      </c>
      <c r="AL517" s="234" t="s">
        <v>272</v>
      </c>
      <c r="AM517" s="234">
        <v>0.1</v>
      </c>
      <c r="AN517" s="234"/>
      <c r="AO517" s="234">
        <v>0</v>
      </c>
      <c r="AP517" s="234">
        <v>0</v>
      </c>
      <c r="AQ517" s="234"/>
      <c r="AR517" s="234" t="s">
        <v>463</v>
      </c>
      <c r="AS517" s="234">
        <v>0</v>
      </c>
      <c r="AT517" s="234">
        <v>74.157015887780403</v>
      </c>
      <c r="AU517" s="234" t="s">
        <v>552</v>
      </c>
      <c r="AV517" s="234">
        <v>1.0750522274535701</v>
      </c>
      <c r="AW517" s="234">
        <v>31.275914181044602</v>
      </c>
      <c r="AX517" s="234">
        <v>73.150599243589099</v>
      </c>
      <c r="AY517" s="234" t="b">
        <v>1</v>
      </c>
      <c r="AZ517" s="234">
        <v>44558.563900462963</v>
      </c>
      <c r="BA517" s="234">
        <v>44448.741990740738</v>
      </c>
      <c r="BB517" s="234">
        <v>44469</v>
      </c>
    </row>
    <row r="518" spans="1:54" x14ac:dyDescent="0.25">
      <c r="A518" s="234" t="s">
        <v>2838</v>
      </c>
      <c r="B518" s="234" t="s">
        <v>888</v>
      </c>
      <c r="C518" s="235" t="s">
        <v>437</v>
      </c>
      <c r="D518" s="235" t="s">
        <v>2838</v>
      </c>
      <c r="E518" s="234" t="s">
        <v>2839</v>
      </c>
      <c r="F518" s="234" t="s">
        <v>2840</v>
      </c>
      <c r="G518" s="234"/>
      <c r="H518" s="234"/>
      <c r="I518" s="234" t="s">
        <v>678</v>
      </c>
      <c r="J518" s="236"/>
      <c r="K518" s="129"/>
      <c r="L518" s="103"/>
      <c r="M518" s="237"/>
      <c r="N518" s="236"/>
      <c r="O518" s="103">
        <v>800</v>
      </c>
      <c r="P518" s="234"/>
      <c r="Q518" s="236"/>
      <c r="R518" s="236"/>
      <c r="S518" s="238"/>
      <c r="T518" s="238"/>
      <c r="U518" s="103"/>
      <c r="V518" s="234" t="s">
        <v>451</v>
      </c>
      <c r="W518" s="103"/>
      <c r="X518" s="234" t="s">
        <v>56</v>
      </c>
      <c r="Y518" s="234" t="s">
        <v>443</v>
      </c>
      <c r="Z518" s="280"/>
      <c r="AA518" s="280"/>
      <c r="AB518" s="280"/>
      <c r="AC518" s="280"/>
      <c r="AD518" s="280"/>
      <c r="AE518" s="280"/>
      <c r="AF518" s="280"/>
      <c r="AG518" s="280"/>
      <c r="AH518" s="280"/>
      <c r="AI518" s="280"/>
      <c r="AJ518" s="280"/>
      <c r="AK518" s="234">
        <v>4</v>
      </c>
      <c r="AL518" s="234" t="s">
        <v>272</v>
      </c>
      <c r="AM518" s="234">
        <v>0.1</v>
      </c>
      <c r="AN518" s="234"/>
      <c r="AO518" s="234">
        <v>0</v>
      </c>
      <c r="AP518" s="234">
        <v>0</v>
      </c>
      <c r="AQ518" s="234"/>
      <c r="AR518" s="234" t="s">
        <v>447</v>
      </c>
      <c r="AS518" s="234"/>
      <c r="AT518" s="234"/>
      <c r="AU518" s="234" t="s">
        <v>552</v>
      </c>
      <c r="AV518" s="234"/>
      <c r="AW518" s="234"/>
      <c r="AX518" s="234"/>
      <c r="AY518" s="234" t="b">
        <v>0</v>
      </c>
      <c r="AZ518" s="234">
        <v>44566.642627314817</v>
      </c>
      <c r="BA518" s="234">
        <v>44449.401585648149</v>
      </c>
      <c r="BB518" s="234"/>
    </row>
    <row r="519" spans="1:54" x14ac:dyDescent="0.25">
      <c r="A519" s="234" t="s">
        <v>2841</v>
      </c>
      <c r="B519" s="234" t="s">
        <v>888</v>
      </c>
      <c r="C519" s="235" t="s">
        <v>437</v>
      </c>
      <c r="D519" s="235" t="s">
        <v>2841</v>
      </c>
      <c r="E519" s="234" t="s">
        <v>2839</v>
      </c>
      <c r="F519" s="234" t="s">
        <v>2842</v>
      </c>
      <c r="G519" s="234"/>
      <c r="H519" s="234"/>
      <c r="I519" s="234" t="s">
        <v>678</v>
      </c>
      <c r="J519" s="236"/>
      <c r="K519" s="129"/>
      <c r="L519" s="103"/>
      <c r="M519" s="237"/>
      <c r="N519" s="236"/>
      <c r="O519" s="103">
        <v>800</v>
      </c>
      <c r="P519" s="234"/>
      <c r="Q519" s="236"/>
      <c r="R519" s="236"/>
      <c r="S519" s="238"/>
      <c r="T519" s="238"/>
      <c r="U519" s="103"/>
      <c r="V519" s="234" t="s">
        <v>451</v>
      </c>
      <c r="W519" s="103"/>
      <c r="X519" s="234" t="s">
        <v>56</v>
      </c>
      <c r="Y519" s="234" t="s">
        <v>443</v>
      </c>
      <c r="Z519" s="280"/>
      <c r="AA519" s="280"/>
      <c r="AB519" s="280"/>
      <c r="AC519" s="280"/>
      <c r="AD519" s="280"/>
      <c r="AE519" s="280"/>
      <c r="AF519" s="280"/>
      <c r="AG519" s="280"/>
      <c r="AH519" s="280"/>
      <c r="AI519" s="280"/>
      <c r="AJ519" s="280"/>
      <c r="AK519" s="234">
        <v>6</v>
      </c>
      <c r="AL519" s="234" t="s">
        <v>272</v>
      </c>
      <c r="AM519" s="234">
        <v>0.1</v>
      </c>
      <c r="AN519" s="234"/>
      <c r="AO519" s="234">
        <v>0</v>
      </c>
      <c r="AP519" s="234">
        <v>0</v>
      </c>
      <c r="AQ519" s="234"/>
      <c r="AR519" s="234" t="s">
        <v>447</v>
      </c>
      <c r="AS519" s="234"/>
      <c r="AT519" s="234"/>
      <c r="AU519" s="234" t="s">
        <v>552</v>
      </c>
      <c r="AV519" s="234"/>
      <c r="AW519" s="234"/>
      <c r="AX519" s="234"/>
      <c r="AY519" s="234" t="b">
        <v>0</v>
      </c>
      <c r="AZ519" s="234">
        <v>44566.642604166664</v>
      </c>
      <c r="BA519" s="234">
        <v>44449.406180555554</v>
      </c>
      <c r="BB519" s="234"/>
    </row>
    <row r="520" spans="1:54" x14ac:dyDescent="0.25">
      <c r="A520" s="234" t="s">
        <v>2843</v>
      </c>
      <c r="B520" s="234" t="s">
        <v>1139</v>
      </c>
      <c r="C520" s="235" t="s">
        <v>437</v>
      </c>
      <c r="D520" s="235" t="s">
        <v>2843</v>
      </c>
      <c r="E520" s="234" t="s">
        <v>2839</v>
      </c>
      <c r="F520" s="234" t="s">
        <v>2844</v>
      </c>
      <c r="G520" s="234"/>
      <c r="H520" s="234"/>
      <c r="I520" s="234" t="s">
        <v>678</v>
      </c>
      <c r="J520" s="236"/>
      <c r="K520" s="129"/>
      <c r="L520" s="103"/>
      <c r="M520" s="237"/>
      <c r="N520" s="236"/>
      <c r="O520" s="103">
        <v>800</v>
      </c>
      <c r="P520" s="234"/>
      <c r="Q520" s="236"/>
      <c r="R520" s="236"/>
      <c r="S520" s="238"/>
      <c r="T520" s="238"/>
      <c r="U520" s="103"/>
      <c r="V520" s="234" t="s">
        <v>451</v>
      </c>
      <c r="W520" s="103"/>
      <c r="X520" s="234" t="s">
        <v>56</v>
      </c>
      <c r="Y520" s="234" t="s">
        <v>443</v>
      </c>
      <c r="Z520" s="280"/>
      <c r="AA520" s="280"/>
      <c r="AB520" s="280"/>
      <c r="AC520" s="280"/>
      <c r="AD520" s="280"/>
      <c r="AE520" s="280"/>
      <c r="AF520" s="280"/>
      <c r="AG520" s="280"/>
      <c r="AH520" s="280"/>
      <c r="AI520" s="280"/>
      <c r="AJ520" s="280"/>
      <c r="AK520" s="234">
        <v>1</v>
      </c>
      <c r="AL520" s="234" t="s">
        <v>272</v>
      </c>
      <c r="AM520" s="234">
        <v>0.1</v>
      </c>
      <c r="AN520" s="234"/>
      <c r="AO520" s="234">
        <v>0</v>
      </c>
      <c r="AP520" s="234">
        <v>0</v>
      </c>
      <c r="AQ520" s="234"/>
      <c r="AR520" s="234" t="s">
        <v>447</v>
      </c>
      <c r="AS520" s="234"/>
      <c r="AT520" s="234"/>
      <c r="AU520" s="234" t="s">
        <v>552</v>
      </c>
      <c r="AV520" s="234"/>
      <c r="AW520" s="234"/>
      <c r="AX520" s="234"/>
      <c r="AY520" s="234" t="b">
        <v>0</v>
      </c>
      <c r="AZ520" s="234">
        <v>44566.642650462964</v>
      </c>
      <c r="BA520" s="234">
        <v>44449.455138888887</v>
      </c>
      <c r="BB520" s="234"/>
    </row>
    <row r="521" spans="1:54" x14ac:dyDescent="0.25">
      <c r="A521" s="234" t="s">
        <v>2845</v>
      </c>
      <c r="B521" s="234" t="s">
        <v>482</v>
      </c>
      <c r="C521" s="235" t="s">
        <v>2846</v>
      </c>
      <c r="D521" s="235" t="s">
        <v>2845</v>
      </c>
      <c r="E521" s="234" t="s">
        <v>2847</v>
      </c>
      <c r="F521" s="234" t="s">
        <v>2848</v>
      </c>
      <c r="G521" s="234" t="s">
        <v>534</v>
      </c>
      <c r="H521" s="234" t="s">
        <v>579</v>
      </c>
      <c r="I521" s="234" t="s">
        <v>580</v>
      </c>
      <c r="J521" s="236">
        <v>336</v>
      </c>
      <c r="K521" s="129">
        <v>0.03</v>
      </c>
      <c r="L521" s="103">
        <v>1</v>
      </c>
      <c r="M521" s="237">
        <v>2400</v>
      </c>
      <c r="N521" s="236">
        <v>15171</v>
      </c>
      <c r="O521" s="103">
        <v>88</v>
      </c>
      <c r="P521" s="234">
        <v>4550</v>
      </c>
      <c r="Q521" s="236">
        <v>6</v>
      </c>
      <c r="R521" s="236">
        <v>30</v>
      </c>
      <c r="S521" s="238">
        <v>115.35</v>
      </c>
      <c r="T521" s="238">
        <v>55.6</v>
      </c>
      <c r="U521" s="103">
        <v>3.6</v>
      </c>
      <c r="V521" s="234" t="s">
        <v>451</v>
      </c>
      <c r="W521" s="103">
        <v>90</v>
      </c>
      <c r="X521" s="234" t="s">
        <v>56</v>
      </c>
      <c r="Y521" s="234" t="s">
        <v>443</v>
      </c>
      <c r="Z521" s="280" t="s">
        <v>2849</v>
      </c>
      <c r="AA521" s="280"/>
      <c r="AB521" s="280"/>
      <c r="AC521" s="280"/>
      <c r="AD521" s="280" t="s">
        <v>2850</v>
      </c>
      <c r="AE521" s="280"/>
      <c r="AF521" s="280"/>
      <c r="AG521" s="280" t="s">
        <v>2851</v>
      </c>
      <c r="AH521" s="280"/>
      <c r="AI521" s="280"/>
      <c r="AJ521" s="280"/>
      <c r="AK521" s="234">
        <v>15</v>
      </c>
      <c r="AL521" s="234" t="s">
        <v>272</v>
      </c>
      <c r="AM521" s="234">
        <v>0.1</v>
      </c>
      <c r="AN521" s="234"/>
      <c r="AO521" s="234">
        <v>0</v>
      </c>
      <c r="AP521" s="234">
        <v>0</v>
      </c>
      <c r="AQ521" s="234"/>
      <c r="AR521" s="234" t="s">
        <v>706</v>
      </c>
      <c r="AS521" s="234">
        <v>0</v>
      </c>
      <c r="AT521" s="234">
        <v>77.245723568406902</v>
      </c>
      <c r="AU521" s="234" t="s">
        <v>448</v>
      </c>
      <c r="AV521" s="234">
        <v>0.96296454635507001</v>
      </c>
      <c r="AW521" s="234">
        <v>27.040495946053401</v>
      </c>
      <c r="AX521" s="234">
        <v>74.983527378189294</v>
      </c>
      <c r="AY521" s="234" t="b">
        <v>1</v>
      </c>
      <c r="AZ521" s="234">
        <v>44558.56391203704</v>
      </c>
      <c r="BA521" s="234">
        <v>44449.454004629632</v>
      </c>
      <c r="BB521" s="234">
        <v>44456</v>
      </c>
    </row>
    <row r="522" spans="1:54" x14ac:dyDescent="0.25">
      <c r="A522" s="234" t="s">
        <v>2852</v>
      </c>
      <c r="B522" s="234" t="s">
        <v>482</v>
      </c>
      <c r="C522" s="235" t="s">
        <v>2852</v>
      </c>
      <c r="D522" s="235" t="s">
        <v>2852</v>
      </c>
      <c r="E522" s="234" t="s">
        <v>2853</v>
      </c>
      <c r="F522" s="234" t="s">
        <v>2854</v>
      </c>
      <c r="G522" s="234" t="s">
        <v>836</v>
      </c>
      <c r="H522" s="234" t="s">
        <v>798</v>
      </c>
      <c r="I522" s="234" t="s">
        <v>678</v>
      </c>
      <c r="J522" s="236">
        <v>263</v>
      </c>
      <c r="K522" s="129">
        <v>0.03</v>
      </c>
      <c r="L522" s="103">
        <v>2</v>
      </c>
      <c r="M522" s="237">
        <v>2042</v>
      </c>
      <c r="N522" s="236">
        <v>959</v>
      </c>
      <c r="O522" s="103">
        <v>5500</v>
      </c>
      <c r="P522" s="234">
        <v>5500</v>
      </c>
      <c r="Q522" s="236">
        <v>18</v>
      </c>
      <c r="R522" s="236">
        <v>30</v>
      </c>
      <c r="S522" s="238">
        <v>45</v>
      </c>
      <c r="T522" s="238">
        <v>35</v>
      </c>
      <c r="U522" s="103">
        <v>2.2000000000000002</v>
      </c>
      <c r="V522" s="234" t="s">
        <v>547</v>
      </c>
      <c r="W522" s="103">
        <v>65</v>
      </c>
      <c r="X522" s="234" t="s">
        <v>56</v>
      </c>
      <c r="Y522" s="234" t="s">
        <v>443</v>
      </c>
      <c r="Z522" s="280" t="s">
        <v>2855</v>
      </c>
      <c r="AA522" s="280" t="s">
        <v>2856</v>
      </c>
      <c r="AB522" s="280" t="s">
        <v>2857</v>
      </c>
      <c r="AC522" s="280"/>
      <c r="AD522" s="280"/>
      <c r="AE522" s="280"/>
      <c r="AF522" s="280" t="s">
        <v>2858</v>
      </c>
      <c r="AG522" s="280" t="s">
        <v>2859</v>
      </c>
      <c r="AH522" s="280"/>
      <c r="AI522" s="280"/>
      <c r="AJ522" s="280"/>
      <c r="AK522" s="234">
        <v>1</v>
      </c>
      <c r="AL522" s="234" t="s">
        <v>272</v>
      </c>
      <c r="AM522" s="234">
        <v>0.1</v>
      </c>
      <c r="AN522" s="234">
        <v>0</v>
      </c>
      <c r="AO522" s="234">
        <v>0.73223149113660102</v>
      </c>
      <c r="AP522" s="234">
        <v>0</v>
      </c>
      <c r="AQ522" s="234"/>
      <c r="AR522" s="234" t="s">
        <v>622</v>
      </c>
      <c r="AS522" s="234">
        <v>1</v>
      </c>
      <c r="AT522" s="234">
        <v>91.155786737307494</v>
      </c>
      <c r="AU522" s="234" t="s">
        <v>490</v>
      </c>
      <c r="AV522" s="234">
        <v>1.01499783438158</v>
      </c>
      <c r="AW522" s="234">
        <v>11.9261488527344</v>
      </c>
      <c r="AX522" s="234">
        <v>84.501414305484005</v>
      </c>
      <c r="AY522" s="234" t="b">
        <v>0</v>
      </c>
      <c r="AZ522" s="234">
        <v>44558.563923611109</v>
      </c>
      <c r="BA522" s="234">
        <v>44449.5309837963</v>
      </c>
      <c r="BB522" s="234">
        <v>44466</v>
      </c>
    </row>
    <row r="523" spans="1:54" x14ac:dyDescent="0.25">
      <c r="A523" s="234" t="s">
        <v>2860</v>
      </c>
      <c r="B523" s="234" t="s">
        <v>482</v>
      </c>
      <c r="C523" s="235" t="s">
        <v>2852</v>
      </c>
      <c r="D523" s="235" t="s">
        <v>2860</v>
      </c>
      <c r="E523" s="234" t="s">
        <v>2853</v>
      </c>
      <c r="F523" s="234" t="s">
        <v>2854</v>
      </c>
      <c r="G523" s="234" t="s">
        <v>836</v>
      </c>
      <c r="H523" s="234" t="s">
        <v>798</v>
      </c>
      <c r="I523" s="234" t="s">
        <v>678</v>
      </c>
      <c r="J523" s="236">
        <v>263</v>
      </c>
      <c r="K523" s="129">
        <v>0.03</v>
      </c>
      <c r="L523" s="103">
        <v>2</v>
      </c>
      <c r="M523" s="237">
        <v>2042</v>
      </c>
      <c r="N523" s="236">
        <v>959</v>
      </c>
      <c r="O523" s="103">
        <v>5500</v>
      </c>
      <c r="P523" s="234">
        <v>5500</v>
      </c>
      <c r="Q523" s="236">
        <v>18</v>
      </c>
      <c r="R523" s="236">
        <v>30</v>
      </c>
      <c r="S523" s="238">
        <v>45</v>
      </c>
      <c r="T523" s="238">
        <v>35</v>
      </c>
      <c r="U523" s="103">
        <v>2.2000000000000002</v>
      </c>
      <c r="V523" s="234" t="s">
        <v>547</v>
      </c>
      <c r="W523" s="103">
        <v>65</v>
      </c>
      <c r="X523" s="234" t="s">
        <v>56</v>
      </c>
      <c r="Y523" s="234" t="s">
        <v>443</v>
      </c>
      <c r="Z523" s="280"/>
      <c r="AA523" s="280"/>
      <c r="AB523" s="280"/>
      <c r="AC523" s="280"/>
      <c r="AD523" s="280"/>
      <c r="AE523" s="280"/>
      <c r="AF523" s="280" t="s">
        <v>2861</v>
      </c>
      <c r="AG523" s="280"/>
      <c r="AH523" s="280"/>
      <c r="AI523" s="280"/>
      <c r="AJ523" s="280"/>
      <c r="AK523" s="234">
        <v>1</v>
      </c>
      <c r="AL523" s="234" t="s">
        <v>272</v>
      </c>
      <c r="AM523" s="234">
        <v>0.1</v>
      </c>
      <c r="AN523" s="234">
        <v>0</v>
      </c>
      <c r="AO523" s="234">
        <v>0.73223149113660102</v>
      </c>
      <c r="AP523" s="234">
        <v>0</v>
      </c>
      <c r="AQ523" s="234">
        <v>0.10120293331972199</v>
      </c>
      <c r="AR523" s="234" t="s">
        <v>463</v>
      </c>
      <c r="AS523" s="234">
        <v>1</v>
      </c>
      <c r="AT523" s="234">
        <v>91.155786737307494</v>
      </c>
      <c r="AU523" s="234" t="s">
        <v>490</v>
      </c>
      <c r="AV523" s="234">
        <v>1.2152030730805199</v>
      </c>
      <c r="AW523" s="234">
        <v>11.9261488527344</v>
      </c>
      <c r="AX523" s="234">
        <v>84.501414305484005</v>
      </c>
      <c r="AY523" s="234" t="b">
        <v>0</v>
      </c>
      <c r="AZ523" s="234">
        <v>44621.592951388891</v>
      </c>
      <c r="BA523" s="234">
        <v>44621.591736111113</v>
      </c>
      <c r="BB523" s="234">
        <v>44621.592951388891</v>
      </c>
    </row>
    <row r="524" spans="1:54" x14ac:dyDescent="0.25">
      <c r="A524" s="234" t="s">
        <v>2862</v>
      </c>
      <c r="B524" s="234" t="s">
        <v>482</v>
      </c>
      <c r="C524" s="235" t="s">
        <v>2863</v>
      </c>
      <c r="D524" s="235" t="s">
        <v>2862</v>
      </c>
      <c r="E524" s="234" t="s">
        <v>2864</v>
      </c>
      <c r="F524" s="234" t="s">
        <v>2865</v>
      </c>
      <c r="G524" s="234" t="s">
        <v>472</v>
      </c>
      <c r="H524" s="234" t="s">
        <v>473</v>
      </c>
      <c r="I524" s="234" t="s">
        <v>1786</v>
      </c>
      <c r="J524" s="236"/>
      <c r="K524" s="129">
        <v>0.03</v>
      </c>
      <c r="L524" s="103">
        <v>1</v>
      </c>
      <c r="M524" s="237">
        <v>3400</v>
      </c>
      <c r="N524" s="236">
        <v>4015</v>
      </c>
      <c r="O524" s="103">
        <v>6000</v>
      </c>
      <c r="P524" s="234">
        <v>6000</v>
      </c>
      <c r="Q524" s="236">
        <v>15</v>
      </c>
      <c r="R524" s="236">
        <v>35</v>
      </c>
      <c r="S524" s="238">
        <v>122</v>
      </c>
      <c r="T524" s="238">
        <v>30.1</v>
      </c>
      <c r="U524" s="103">
        <v>5</v>
      </c>
      <c r="V524" s="234" t="s">
        <v>442</v>
      </c>
      <c r="W524" s="103">
        <v>50</v>
      </c>
      <c r="X524" s="234" t="s">
        <v>56</v>
      </c>
      <c r="Y524" s="234" t="s">
        <v>443</v>
      </c>
      <c r="Z524" s="280" t="s">
        <v>2866</v>
      </c>
      <c r="AA524" s="280"/>
      <c r="AB524" s="280"/>
      <c r="AC524" s="280"/>
      <c r="AD524" s="280" t="s">
        <v>2867</v>
      </c>
      <c r="AE524" s="280"/>
      <c r="AF524" s="280"/>
      <c r="AG524" s="280"/>
      <c r="AH524" s="280"/>
      <c r="AI524" s="280"/>
      <c r="AJ524" s="280"/>
      <c r="AK524" s="234">
        <v>15</v>
      </c>
      <c r="AL524" s="234" t="s">
        <v>272</v>
      </c>
      <c r="AM524" s="234">
        <v>0.1</v>
      </c>
      <c r="AN524" s="234"/>
      <c r="AO524" s="234">
        <v>0</v>
      </c>
      <c r="AP524" s="234">
        <v>0</v>
      </c>
      <c r="AQ524" s="234"/>
      <c r="AR524" s="234" t="s">
        <v>622</v>
      </c>
      <c r="AS524" s="234">
        <v>4</v>
      </c>
      <c r="AT524" s="234">
        <v>82.667819896220905</v>
      </c>
      <c r="AU524" s="234" t="s">
        <v>942</v>
      </c>
      <c r="AV524" s="234">
        <v>1.17670509641563</v>
      </c>
      <c r="AW524" s="234">
        <v>18.922224561741299</v>
      </c>
      <c r="AX524" s="234">
        <v>75.463909876693094</v>
      </c>
      <c r="AY524" s="234" t="b">
        <v>1</v>
      </c>
      <c r="AZ524" s="234">
        <v>44558.563923611109</v>
      </c>
      <c r="BA524" s="234">
        <v>44449.520995370367</v>
      </c>
      <c r="BB524" s="234">
        <v>44456</v>
      </c>
    </row>
    <row r="525" spans="1:54" x14ac:dyDescent="0.25">
      <c r="A525" s="234" t="s">
        <v>2868</v>
      </c>
      <c r="B525" s="234" t="s">
        <v>482</v>
      </c>
      <c r="C525" s="235" t="s">
        <v>2869</v>
      </c>
      <c r="D525" s="235" t="s">
        <v>2868</v>
      </c>
      <c r="E525" s="234" t="s">
        <v>2870</v>
      </c>
      <c r="F525" s="234" t="s">
        <v>2871</v>
      </c>
      <c r="G525" s="234" t="s">
        <v>836</v>
      </c>
      <c r="H525" s="234" t="s">
        <v>473</v>
      </c>
      <c r="I525" s="234" t="s">
        <v>574</v>
      </c>
      <c r="J525" s="236">
        <v>267</v>
      </c>
      <c r="K525" s="129">
        <v>0.03</v>
      </c>
      <c r="L525" s="103">
        <v>1</v>
      </c>
      <c r="M525" s="237">
        <v>816</v>
      </c>
      <c r="N525" s="236">
        <v>2464</v>
      </c>
      <c r="O525" s="103">
        <v>2800</v>
      </c>
      <c r="P525" s="234">
        <v>2800</v>
      </c>
      <c r="Q525" s="236">
        <v>15</v>
      </c>
      <c r="R525" s="236">
        <v>20</v>
      </c>
      <c r="S525" s="238">
        <v>76</v>
      </c>
      <c r="T525" s="238">
        <v>30</v>
      </c>
      <c r="U525" s="103">
        <v>2.2000000000000002</v>
      </c>
      <c r="V525" s="234" t="s">
        <v>547</v>
      </c>
      <c r="W525" s="103">
        <v>65</v>
      </c>
      <c r="X525" s="234" t="s">
        <v>56</v>
      </c>
      <c r="Y525" s="234" t="s">
        <v>443</v>
      </c>
      <c r="Z525" s="280"/>
      <c r="AA525" s="280" t="s">
        <v>2872</v>
      </c>
      <c r="AB525" s="280"/>
      <c r="AC525" s="280"/>
      <c r="AD525" s="280"/>
      <c r="AE525" s="280"/>
      <c r="AF525" s="280"/>
      <c r="AG525" s="280"/>
      <c r="AH525" s="280"/>
      <c r="AI525" s="280"/>
      <c r="AJ525" s="280"/>
      <c r="AK525" s="234">
        <v>250</v>
      </c>
      <c r="AL525" s="234" t="s">
        <v>480</v>
      </c>
      <c r="AM525" s="234">
        <v>0.1</v>
      </c>
      <c r="AN525" s="234">
        <v>0</v>
      </c>
      <c r="AO525" s="234">
        <v>0</v>
      </c>
      <c r="AP525" s="234">
        <v>0</v>
      </c>
      <c r="AQ525" s="234">
        <v>9.1671544158789003E-2</v>
      </c>
      <c r="AR525" s="234" t="s">
        <v>622</v>
      </c>
      <c r="AS525" s="234">
        <v>0</v>
      </c>
      <c r="AT525" s="234">
        <v>91.128278231724295</v>
      </c>
      <c r="AU525" s="234" t="s">
        <v>490</v>
      </c>
      <c r="AV525" s="234">
        <v>0.97474066425663297</v>
      </c>
      <c r="AW525" s="234">
        <v>12.5522571367888</v>
      </c>
      <c r="AX525" s="234">
        <v>86.845249154833198</v>
      </c>
      <c r="AY525" s="234" t="b">
        <v>0</v>
      </c>
      <c r="AZ525" s="234">
        <v>44558.563923611109</v>
      </c>
      <c r="BA525" s="234">
        <v>44452.666562500002</v>
      </c>
      <c r="BB525" s="234">
        <v>44455</v>
      </c>
    </row>
    <row r="526" spans="1:54" x14ac:dyDescent="0.25">
      <c r="A526" s="234" t="s">
        <v>2873</v>
      </c>
      <c r="B526" s="234" t="s">
        <v>482</v>
      </c>
      <c r="C526" s="235" t="s">
        <v>2874</v>
      </c>
      <c r="D526" s="235" t="s">
        <v>2873</v>
      </c>
      <c r="E526" s="234" t="s">
        <v>2875</v>
      </c>
      <c r="F526" s="234" t="s">
        <v>2825</v>
      </c>
      <c r="G526" s="234" t="s">
        <v>440</v>
      </c>
      <c r="H526" s="234" t="s">
        <v>2090</v>
      </c>
      <c r="I526" s="234" t="s">
        <v>752</v>
      </c>
      <c r="J526" s="236"/>
      <c r="K526" s="129">
        <v>0.05</v>
      </c>
      <c r="L526" s="103">
        <v>1</v>
      </c>
      <c r="M526" s="237">
        <v>5000</v>
      </c>
      <c r="N526" s="236">
        <v>8230</v>
      </c>
      <c r="O526" s="103">
        <v>3452</v>
      </c>
      <c r="P526" s="234">
        <v>3452</v>
      </c>
      <c r="Q526" s="236">
        <v>4</v>
      </c>
      <c r="R526" s="236">
        <v>80</v>
      </c>
      <c r="S526" s="238">
        <v>302.85000000000002</v>
      </c>
      <c r="T526" s="238">
        <v>13</v>
      </c>
      <c r="U526" s="103">
        <v>4</v>
      </c>
      <c r="V526" s="234" t="s">
        <v>451</v>
      </c>
      <c r="W526" s="103">
        <v>200</v>
      </c>
      <c r="X526" s="234" t="s">
        <v>56</v>
      </c>
      <c r="Y526" s="234" t="s">
        <v>443</v>
      </c>
      <c r="Z526" s="280"/>
      <c r="AA526" s="280" t="s">
        <v>2876</v>
      </c>
      <c r="AB526" s="280"/>
      <c r="AC526" s="280"/>
      <c r="AD526" s="280"/>
      <c r="AE526" s="280"/>
      <c r="AF526" s="280"/>
      <c r="AG526" s="280"/>
      <c r="AH526" s="280"/>
      <c r="AI526" s="280"/>
      <c r="AJ526" s="280"/>
      <c r="AK526" s="234">
        <v>3</v>
      </c>
      <c r="AL526" s="234" t="s">
        <v>272</v>
      </c>
      <c r="AM526" s="234">
        <v>0.1</v>
      </c>
      <c r="AN526" s="234">
        <v>0</v>
      </c>
      <c r="AO526" s="234">
        <v>0</v>
      </c>
      <c r="AP526" s="234">
        <v>0.70397846389083296</v>
      </c>
      <c r="AQ526" s="234">
        <v>0.140795692778167</v>
      </c>
      <c r="AR526" s="234" t="s">
        <v>463</v>
      </c>
      <c r="AS526" s="234">
        <v>0</v>
      </c>
      <c r="AT526" s="234">
        <v>77.208644414187603</v>
      </c>
      <c r="AU526" s="234" t="s">
        <v>552</v>
      </c>
      <c r="AV526" s="234">
        <v>1.92</v>
      </c>
      <c r="AW526" s="234">
        <v>10.7073640059631</v>
      </c>
      <c r="AX526" s="234">
        <v>74.451192827966594</v>
      </c>
      <c r="AY526" s="234" t="b">
        <v>0</v>
      </c>
      <c r="AZ526" s="234">
        <v>44558.563935185186</v>
      </c>
      <c r="BA526" s="234">
        <v>44453.552719907406</v>
      </c>
      <c r="BB526" s="234">
        <v>44470</v>
      </c>
    </row>
    <row r="527" spans="1:54" x14ac:dyDescent="0.25">
      <c r="A527" s="234" t="s">
        <v>2877</v>
      </c>
      <c r="B527" s="234" t="s">
        <v>482</v>
      </c>
      <c r="C527" s="235" t="s">
        <v>2878</v>
      </c>
      <c r="D527" s="235" t="s">
        <v>2877</v>
      </c>
      <c r="E527" s="234" t="s">
        <v>2875</v>
      </c>
      <c r="F527" s="234" t="s">
        <v>2825</v>
      </c>
      <c r="G527" s="234" t="s">
        <v>440</v>
      </c>
      <c r="H527" s="234" t="s">
        <v>2090</v>
      </c>
      <c r="I527" s="234" t="s">
        <v>752</v>
      </c>
      <c r="J527" s="236"/>
      <c r="K527" s="129">
        <v>0.05</v>
      </c>
      <c r="L527" s="103">
        <v>1</v>
      </c>
      <c r="M527" s="237">
        <v>8000</v>
      </c>
      <c r="N527" s="236">
        <v>11240</v>
      </c>
      <c r="O527" s="103">
        <v>3452</v>
      </c>
      <c r="P527" s="234">
        <v>3452</v>
      </c>
      <c r="Q527" s="236">
        <v>4</v>
      </c>
      <c r="R527" s="236">
        <v>80</v>
      </c>
      <c r="S527" s="238">
        <v>375.2</v>
      </c>
      <c r="T527" s="238">
        <v>30</v>
      </c>
      <c r="U527" s="103">
        <v>4</v>
      </c>
      <c r="V527" s="234" t="s">
        <v>451</v>
      </c>
      <c r="W527" s="103">
        <v>200</v>
      </c>
      <c r="X527" s="234" t="s">
        <v>56</v>
      </c>
      <c r="Y527" s="234" t="s">
        <v>443</v>
      </c>
      <c r="Z527" s="280"/>
      <c r="AA527" s="280" t="s">
        <v>2876</v>
      </c>
      <c r="AB527" s="280"/>
      <c r="AC527" s="280"/>
      <c r="AD527" s="280"/>
      <c r="AE527" s="280"/>
      <c r="AF527" s="280"/>
      <c r="AG527" s="280"/>
      <c r="AH527" s="280"/>
      <c r="AI527" s="280"/>
      <c r="AJ527" s="280"/>
      <c r="AK527" s="234">
        <v>3</v>
      </c>
      <c r="AL527" s="234" t="s">
        <v>272</v>
      </c>
      <c r="AM527" s="234">
        <v>0.1</v>
      </c>
      <c r="AN527" s="234">
        <v>0</v>
      </c>
      <c r="AO527" s="234">
        <v>0</v>
      </c>
      <c r="AP527" s="234">
        <v>0.515457540731455</v>
      </c>
      <c r="AQ527" s="234">
        <v>0.10309150814629101</v>
      </c>
      <c r="AR527" s="234" t="s">
        <v>463</v>
      </c>
      <c r="AS527" s="234">
        <v>0</v>
      </c>
      <c r="AT527" s="234">
        <v>81.112736070237204</v>
      </c>
      <c r="AU527" s="234" t="s">
        <v>552</v>
      </c>
      <c r="AV527" s="234">
        <v>1.53156144045612</v>
      </c>
      <c r="AW527" s="234">
        <v>14.887269216371701</v>
      </c>
      <c r="AX527" s="234">
        <v>79.084917668481296</v>
      </c>
      <c r="AY527" s="234" t="b">
        <v>0</v>
      </c>
      <c r="AZ527" s="234">
        <v>44558.563935185186</v>
      </c>
      <c r="BA527" s="234">
        <v>44453.553923611114</v>
      </c>
      <c r="BB527" s="234">
        <v>44470</v>
      </c>
    </row>
    <row r="528" spans="1:54" x14ac:dyDescent="0.25">
      <c r="A528" s="234" t="s">
        <v>2879</v>
      </c>
      <c r="B528" s="234" t="s">
        <v>482</v>
      </c>
      <c r="C528" s="235" t="s">
        <v>2880</v>
      </c>
      <c r="D528" s="235" t="s">
        <v>2879</v>
      </c>
      <c r="E528" s="234" t="s">
        <v>2875</v>
      </c>
      <c r="F528" s="234" t="s">
        <v>2825</v>
      </c>
      <c r="G528" s="234" t="s">
        <v>440</v>
      </c>
      <c r="H528" s="234" t="s">
        <v>2090</v>
      </c>
      <c r="I528" s="234" t="s">
        <v>752</v>
      </c>
      <c r="J528" s="236"/>
      <c r="K528" s="129">
        <v>0.05</v>
      </c>
      <c r="L528" s="103">
        <v>1</v>
      </c>
      <c r="M528" s="237">
        <v>7000</v>
      </c>
      <c r="N528" s="236">
        <v>10300</v>
      </c>
      <c r="O528" s="103">
        <v>3452</v>
      </c>
      <c r="P528" s="234">
        <v>3452</v>
      </c>
      <c r="Q528" s="236">
        <v>4</v>
      </c>
      <c r="R528" s="236">
        <v>80</v>
      </c>
      <c r="S528" s="238">
        <v>319.64999999999998</v>
      </c>
      <c r="T528" s="238">
        <v>20</v>
      </c>
      <c r="U528" s="103">
        <v>4</v>
      </c>
      <c r="V528" s="234" t="s">
        <v>451</v>
      </c>
      <c r="W528" s="103">
        <v>200</v>
      </c>
      <c r="X528" s="234" t="s">
        <v>56</v>
      </c>
      <c r="Y528" s="234" t="s">
        <v>443</v>
      </c>
      <c r="Z528" s="280"/>
      <c r="AA528" s="280" t="s">
        <v>2876</v>
      </c>
      <c r="AB528" s="280"/>
      <c r="AC528" s="280"/>
      <c r="AD528" s="280"/>
      <c r="AE528" s="280"/>
      <c r="AF528" s="280"/>
      <c r="AG528" s="280"/>
      <c r="AH528" s="280"/>
      <c r="AI528" s="280"/>
      <c r="AJ528" s="280"/>
      <c r="AK528" s="234">
        <v>3</v>
      </c>
      <c r="AL528" s="234" t="s">
        <v>272</v>
      </c>
      <c r="AM528" s="234">
        <v>0.1</v>
      </c>
      <c r="AN528" s="234">
        <v>0</v>
      </c>
      <c r="AO528" s="234">
        <v>0</v>
      </c>
      <c r="AP528" s="234">
        <v>0.56249929687587896</v>
      </c>
      <c r="AQ528" s="234">
        <v>0.112499859375176</v>
      </c>
      <c r="AR528" s="234" t="s">
        <v>463</v>
      </c>
      <c r="AS528" s="234">
        <v>0</v>
      </c>
      <c r="AT528" s="234">
        <v>80.5233938301065</v>
      </c>
      <c r="AU528" s="234" t="s">
        <v>552</v>
      </c>
      <c r="AV528" s="234">
        <v>1.62321348922146</v>
      </c>
      <c r="AW528" s="234">
        <v>13.652739955202099</v>
      </c>
      <c r="AX528" s="234">
        <v>72.471054447095895</v>
      </c>
      <c r="AY528" s="234" t="b">
        <v>0</v>
      </c>
      <c r="AZ528" s="234">
        <v>44558.563935185186</v>
      </c>
      <c r="BA528" s="234">
        <v>44453.554918981485</v>
      </c>
      <c r="BB528" s="234">
        <v>44470</v>
      </c>
    </row>
    <row r="529" spans="1:54" x14ac:dyDescent="0.25">
      <c r="A529" s="234" t="s">
        <v>2881</v>
      </c>
      <c r="B529" s="234" t="s">
        <v>482</v>
      </c>
      <c r="C529" s="235" t="s">
        <v>2882</v>
      </c>
      <c r="D529" s="235" t="s">
        <v>2881</v>
      </c>
      <c r="E529" s="234" t="s">
        <v>2883</v>
      </c>
      <c r="F529" s="234" t="s">
        <v>2884</v>
      </c>
      <c r="G529" s="234" t="s">
        <v>440</v>
      </c>
      <c r="H529" s="234" t="s">
        <v>2090</v>
      </c>
      <c r="I529" s="234" t="s">
        <v>752</v>
      </c>
      <c r="J529" s="236">
        <v>1640</v>
      </c>
      <c r="K529" s="129">
        <v>0.05</v>
      </c>
      <c r="L529" s="103">
        <v>1</v>
      </c>
      <c r="M529" s="237">
        <v>23000</v>
      </c>
      <c r="N529" s="236">
        <v>18995</v>
      </c>
      <c r="O529" s="103">
        <v>11000</v>
      </c>
      <c r="P529" s="234">
        <v>11000</v>
      </c>
      <c r="Q529" s="236">
        <v>2.5</v>
      </c>
      <c r="R529" s="236">
        <v>80</v>
      </c>
      <c r="S529" s="238">
        <v>503</v>
      </c>
      <c r="T529" s="238">
        <v>87</v>
      </c>
      <c r="U529" s="103">
        <v>5.5</v>
      </c>
      <c r="V529" s="234" t="s">
        <v>451</v>
      </c>
      <c r="W529" s="103">
        <v>80</v>
      </c>
      <c r="X529" s="234" t="s">
        <v>56</v>
      </c>
      <c r="Y529" s="234" t="s">
        <v>443</v>
      </c>
      <c r="Z529" s="280"/>
      <c r="AA529" s="280"/>
      <c r="AB529" s="280"/>
      <c r="AC529" s="280"/>
      <c r="AD529" s="280"/>
      <c r="AE529" s="280" t="s">
        <v>2885</v>
      </c>
      <c r="AF529" s="280"/>
      <c r="AG529" s="280"/>
      <c r="AH529" s="280"/>
      <c r="AI529" s="280"/>
      <c r="AJ529" s="280"/>
      <c r="AK529" s="234">
        <v>3</v>
      </c>
      <c r="AL529" s="234" t="s">
        <v>272</v>
      </c>
      <c r="AM529" s="234">
        <v>0.1</v>
      </c>
      <c r="AN529" s="234">
        <v>0</v>
      </c>
      <c r="AO529" s="234">
        <v>0</v>
      </c>
      <c r="AP529" s="234">
        <v>0.14357845366005401</v>
      </c>
      <c r="AQ529" s="234">
        <v>0.06</v>
      </c>
      <c r="AR529" s="234" t="s">
        <v>706</v>
      </c>
      <c r="AS529" s="234">
        <v>8</v>
      </c>
      <c r="AT529" s="234">
        <v>79.852740170228699</v>
      </c>
      <c r="AU529" s="234" t="s">
        <v>552</v>
      </c>
      <c r="AV529" s="234">
        <v>1.68</v>
      </c>
      <c r="AW529" s="234">
        <v>15.462410905190501</v>
      </c>
      <c r="AX529" s="234">
        <v>73.008219584209101</v>
      </c>
      <c r="AY529" s="234" t="b">
        <v>0</v>
      </c>
      <c r="AZ529" s="234">
        <v>44558.563946759263</v>
      </c>
      <c r="BA529" s="234">
        <v>44453.607083333336</v>
      </c>
      <c r="BB529" s="234">
        <v>44466</v>
      </c>
    </row>
    <row r="530" spans="1:54" x14ac:dyDescent="0.25">
      <c r="A530" s="234" t="s">
        <v>2886</v>
      </c>
      <c r="B530" s="234" t="s">
        <v>456</v>
      </c>
      <c r="C530" s="235" t="s">
        <v>2887</v>
      </c>
      <c r="D530" s="235" t="s">
        <v>2886</v>
      </c>
      <c r="E530" s="234" t="s">
        <v>2883</v>
      </c>
      <c r="F530" s="234" t="s">
        <v>2888</v>
      </c>
      <c r="G530" s="234" t="s">
        <v>440</v>
      </c>
      <c r="H530" s="234" t="s">
        <v>2090</v>
      </c>
      <c r="I530" s="234" t="s">
        <v>752</v>
      </c>
      <c r="J530" s="236">
        <v>1300</v>
      </c>
      <c r="K530" s="129">
        <v>0.05</v>
      </c>
      <c r="L530" s="103">
        <v>1</v>
      </c>
      <c r="M530" s="237">
        <v>27000</v>
      </c>
      <c r="N530" s="236">
        <v>29065</v>
      </c>
      <c r="O530" s="103">
        <v>15200</v>
      </c>
      <c r="P530" s="234">
        <v>15200</v>
      </c>
      <c r="Q530" s="236">
        <v>2.5</v>
      </c>
      <c r="R530" s="236">
        <v>100</v>
      </c>
      <c r="S530" s="238">
        <v>459.5</v>
      </c>
      <c r="T530" s="238">
        <v>172.5</v>
      </c>
      <c r="U530" s="103">
        <v>5.5</v>
      </c>
      <c r="V530" s="234" t="s">
        <v>451</v>
      </c>
      <c r="W530" s="103">
        <v>80</v>
      </c>
      <c r="X530" s="234" t="s">
        <v>56</v>
      </c>
      <c r="Y530" s="234" t="s">
        <v>443</v>
      </c>
      <c r="Z530" s="280"/>
      <c r="AA530" s="280" t="s">
        <v>2889</v>
      </c>
      <c r="AB530" s="280"/>
      <c r="AC530" s="280"/>
      <c r="AD530" s="280"/>
      <c r="AE530" s="280" t="s">
        <v>2890</v>
      </c>
      <c r="AF530" s="280" t="s">
        <v>2889</v>
      </c>
      <c r="AG530" s="280"/>
      <c r="AH530" s="280"/>
      <c r="AI530" s="280"/>
      <c r="AJ530" s="280"/>
      <c r="AK530" s="234">
        <v>3</v>
      </c>
      <c r="AL530" s="234" t="s">
        <v>272</v>
      </c>
      <c r="AM530" s="234">
        <v>0.1</v>
      </c>
      <c r="AN530" s="234">
        <v>0</v>
      </c>
      <c r="AO530" s="234">
        <v>0</v>
      </c>
      <c r="AP530" s="234">
        <v>6.7905873405343695E-2</v>
      </c>
      <c r="AQ530" s="234">
        <v>0.03</v>
      </c>
      <c r="AR530" s="234" t="s">
        <v>622</v>
      </c>
      <c r="AS530" s="234">
        <v>12</v>
      </c>
      <c r="AT530" s="234">
        <v>66.701671210564299</v>
      </c>
      <c r="AU530" s="234" t="s">
        <v>552</v>
      </c>
      <c r="AV530" s="234">
        <v>1.91</v>
      </c>
      <c r="AW530" s="234">
        <v>19.317834345476701</v>
      </c>
      <c r="AX530" s="234">
        <v>64.319468667329801</v>
      </c>
      <c r="AY530" s="234" t="b">
        <v>0</v>
      </c>
      <c r="AZ530" s="234">
        <v>44558.563946759263</v>
      </c>
      <c r="BA530" s="234">
        <v>44453.608564814815</v>
      </c>
      <c r="BB530" s="234">
        <v>44466</v>
      </c>
    </row>
    <row r="531" spans="1:54" x14ac:dyDescent="0.25">
      <c r="A531" s="234" t="s">
        <v>2891</v>
      </c>
      <c r="B531" s="234" t="s">
        <v>456</v>
      </c>
      <c r="C531" s="235" t="s">
        <v>2892</v>
      </c>
      <c r="D531" s="235" t="s">
        <v>2891</v>
      </c>
      <c r="E531" s="234" t="s">
        <v>2883</v>
      </c>
      <c r="F531" s="234" t="s">
        <v>2893</v>
      </c>
      <c r="G531" s="234" t="s">
        <v>440</v>
      </c>
      <c r="H531" s="234" t="s">
        <v>2090</v>
      </c>
      <c r="I531" s="234" t="s">
        <v>752</v>
      </c>
      <c r="J531" s="236">
        <v>1602</v>
      </c>
      <c r="K531" s="129">
        <v>0.05</v>
      </c>
      <c r="L531" s="103">
        <v>1</v>
      </c>
      <c r="M531" s="237">
        <v>23000</v>
      </c>
      <c r="N531" s="236">
        <v>13940</v>
      </c>
      <c r="O531" s="103">
        <v>15100</v>
      </c>
      <c r="P531" s="234">
        <v>15100</v>
      </c>
      <c r="Q531" s="236">
        <v>3</v>
      </c>
      <c r="R531" s="236">
        <v>100</v>
      </c>
      <c r="S531" s="238">
        <v>546</v>
      </c>
      <c r="T531" s="238">
        <v>92.5</v>
      </c>
      <c r="U531" s="103">
        <v>5.5</v>
      </c>
      <c r="V531" s="234" t="s">
        <v>451</v>
      </c>
      <c r="W531" s="103">
        <v>80</v>
      </c>
      <c r="X531" s="234" t="s">
        <v>56</v>
      </c>
      <c r="Y531" s="234" t="s">
        <v>443</v>
      </c>
      <c r="Z531" s="280"/>
      <c r="AA531" s="280" t="s">
        <v>2894</v>
      </c>
      <c r="AB531" s="280"/>
      <c r="AC531" s="280"/>
      <c r="AD531" s="280"/>
      <c r="AE531" s="280" t="s">
        <v>2885</v>
      </c>
      <c r="AF531" s="280" t="s">
        <v>2894</v>
      </c>
      <c r="AG531" s="280"/>
      <c r="AH531" s="280"/>
      <c r="AI531" s="280"/>
      <c r="AJ531" s="280"/>
      <c r="AK531" s="234">
        <v>3</v>
      </c>
      <c r="AL531" s="234" t="s">
        <v>272</v>
      </c>
      <c r="AM531" s="234">
        <v>0.1</v>
      </c>
      <c r="AN531" s="234">
        <v>0</v>
      </c>
      <c r="AO531" s="234">
        <v>0</v>
      </c>
      <c r="AP531" s="234">
        <v>0.14252187710813599</v>
      </c>
      <c r="AQ531" s="234">
        <v>4.7507292369378701E-2</v>
      </c>
      <c r="AR531" s="234" t="s">
        <v>622</v>
      </c>
      <c r="AS531" s="234">
        <v>7</v>
      </c>
      <c r="AT531" s="234">
        <v>76.273515332040802</v>
      </c>
      <c r="AU531" s="234" t="s">
        <v>552</v>
      </c>
      <c r="AV531" s="234">
        <v>1.9629385695094199</v>
      </c>
      <c r="AW531" s="234">
        <v>13.361766515053899</v>
      </c>
      <c r="AX531" s="234">
        <v>73.549461213039294</v>
      </c>
      <c r="AY531" s="234" t="b">
        <v>0</v>
      </c>
      <c r="AZ531" s="234">
        <v>44558.563946759263</v>
      </c>
      <c r="BA531" s="234">
        <v>44453.609282407408</v>
      </c>
      <c r="BB531" s="234">
        <v>44466</v>
      </c>
    </row>
    <row r="532" spans="1:54" x14ac:dyDescent="0.25">
      <c r="A532" s="234" t="s">
        <v>2895</v>
      </c>
      <c r="B532" s="234" t="s">
        <v>482</v>
      </c>
      <c r="C532" s="235" t="s">
        <v>2896</v>
      </c>
      <c r="D532" s="235" t="s">
        <v>2895</v>
      </c>
      <c r="E532" s="234" t="s">
        <v>2883</v>
      </c>
      <c r="F532" s="234" t="s">
        <v>2897</v>
      </c>
      <c r="G532" s="234" t="s">
        <v>440</v>
      </c>
      <c r="H532" s="234" t="s">
        <v>2090</v>
      </c>
      <c r="I532" s="234" t="s">
        <v>752</v>
      </c>
      <c r="J532" s="236">
        <v>1719</v>
      </c>
      <c r="K532" s="129">
        <v>0.05</v>
      </c>
      <c r="L532" s="103">
        <v>1</v>
      </c>
      <c r="M532" s="237">
        <v>27000</v>
      </c>
      <c r="N532" s="236">
        <v>90417</v>
      </c>
      <c r="O532" s="103">
        <v>400</v>
      </c>
      <c r="P532" s="234">
        <v>3350</v>
      </c>
      <c r="Q532" s="236">
        <v>1.2</v>
      </c>
      <c r="R532" s="236">
        <v>100</v>
      </c>
      <c r="S532" s="238">
        <v>422.5</v>
      </c>
      <c r="T532" s="238">
        <v>371.5</v>
      </c>
      <c r="U532" s="103">
        <v>5.5</v>
      </c>
      <c r="V532" s="234" t="s">
        <v>451</v>
      </c>
      <c r="W532" s="103">
        <v>120</v>
      </c>
      <c r="X532" s="234" t="s">
        <v>56</v>
      </c>
      <c r="Y532" s="234" t="s">
        <v>443</v>
      </c>
      <c r="Z532" s="280"/>
      <c r="AA532" s="280"/>
      <c r="AB532" s="280"/>
      <c r="AC532" s="280"/>
      <c r="AD532" s="280"/>
      <c r="AE532" s="280" t="s">
        <v>2885</v>
      </c>
      <c r="AF532" s="280"/>
      <c r="AG532" s="280"/>
      <c r="AH532" s="280"/>
      <c r="AI532" s="280"/>
      <c r="AJ532" s="280"/>
      <c r="AK532" s="234">
        <v>3</v>
      </c>
      <c r="AL532" s="234" t="s">
        <v>272</v>
      </c>
      <c r="AM532" s="234">
        <v>0.1</v>
      </c>
      <c r="AN532" s="234">
        <v>9.2165558836649397E-2</v>
      </c>
      <c r="AO532" s="234">
        <v>0</v>
      </c>
      <c r="AP532" s="234">
        <v>9.9043585615503901E-2</v>
      </c>
      <c r="AQ532" s="234">
        <v>0.04</v>
      </c>
      <c r="AR532" s="234" t="s">
        <v>622</v>
      </c>
      <c r="AS532" s="234">
        <v>3</v>
      </c>
      <c r="AT532" s="234">
        <v>35.2787687940003</v>
      </c>
      <c r="AU532" s="234" t="s">
        <v>552</v>
      </c>
      <c r="AV532" s="234">
        <v>3.61</v>
      </c>
      <c r="AW532" s="234">
        <v>14.755547711930699</v>
      </c>
      <c r="AX532" s="234">
        <v>35.2787687940003</v>
      </c>
      <c r="AY532" s="234" t="b">
        <v>0</v>
      </c>
      <c r="AZ532" s="234">
        <v>44558.563946759263</v>
      </c>
      <c r="BA532" s="234">
        <v>44453.610034722224</v>
      </c>
      <c r="BB532" s="234">
        <v>44466</v>
      </c>
    </row>
    <row r="533" spans="1:54" x14ac:dyDescent="0.25">
      <c r="A533" s="234" t="s">
        <v>2898</v>
      </c>
      <c r="B533" s="234" t="s">
        <v>482</v>
      </c>
      <c r="C533" s="235" t="s">
        <v>2899</v>
      </c>
      <c r="D533" s="235" t="s">
        <v>2898</v>
      </c>
      <c r="E533" s="234" t="s">
        <v>2883</v>
      </c>
      <c r="F533" s="234" t="s">
        <v>2900</v>
      </c>
      <c r="G533" s="234" t="s">
        <v>440</v>
      </c>
      <c r="H533" s="234" t="s">
        <v>2090</v>
      </c>
      <c r="I533" s="234" t="s">
        <v>752</v>
      </c>
      <c r="J533" s="236">
        <v>774</v>
      </c>
      <c r="K533" s="129">
        <v>0.05</v>
      </c>
      <c r="L533" s="103">
        <v>1</v>
      </c>
      <c r="M533" s="237">
        <v>8000</v>
      </c>
      <c r="N533" s="236">
        <v>20824</v>
      </c>
      <c r="O533" s="103">
        <v>2800</v>
      </c>
      <c r="P533" s="234">
        <v>2800</v>
      </c>
      <c r="Q533" s="236">
        <v>3</v>
      </c>
      <c r="R533" s="236">
        <v>100</v>
      </c>
      <c r="S533" s="238">
        <v>272</v>
      </c>
      <c r="T533" s="238">
        <v>86</v>
      </c>
      <c r="U533" s="103">
        <v>5.5</v>
      </c>
      <c r="V533" s="234" t="s">
        <v>451</v>
      </c>
      <c r="W533" s="103">
        <v>120</v>
      </c>
      <c r="X533" s="234" t="s">
        <v>56</v>
      </c>
      <c r="Y533" s="234" t="s">
        <v>443</v>
      </c>
      <c r="Z533" s="280"/>
      <c r="AA533" s="280"/>
      <c r="AB533" s="280"/>
      <c r="AC533" s="280"/>
      <c r="AD533" s="280"/>
      <c r="AE533" s="280" t="s">
        <v>2885</v>
      </c>
      <c r="AF533" s="280"/>
      <c r="AG533" s="280"/>
      <c r="AH533" s="280"/>
      <c r="AI533" s="280"/>
      <c r="AJ533" s="280"/>
      <c r="AK533" s="234">
        <v>3</v>
      </c>
      <c r="AL533" s="234" t="s">
        <v>272</v>
      </c>
      <c r="AM533" s="234">
        <v>0.1</v>
      </c>
      <c r="AN533" s="234">
        <v>0</v>
      </c>
      <c r="AO533" s="234">
        <v>0</v>
      </c>
      <c r="AP533" s="234">
        <v>0.17150540585039201</v>
      </c>
      <c r="AQ533" s="234">
        <v>0.21</v>
      </c>
      <c r="AR533" s="234" t="s">
        <v>622</v>
      </c>
      <c r="AS533" s="234">
        <v>3</v>
      </c>
      <c r="AT533" s="234">
        <v>80.345515890751699</v>
      </c>
      <c r="AU533" s="234" t="s">
        <v>552</v>
      </c>
      <c r="AV533" s="234">
        <v>1.20891650978285</v>
      </c>
      <c r="AW533" s="234">
        <v>20.378079852750499</v>
      </c>
      <c r="AX533" s="234">
        <v>61.119981731179003</v>
      </c>
      <c r="AY533" s="234" t="b">
        <v>0</v>
      </c>
      <c r="AZ533" s="234">
        <v>44558.563958333332</v>
      </c>
      <c r="BA533" s="234">
        <v>44453.610763888886</v>
      </c>
      <c r="BB533" s="234">
        <v>44466</v>
      </c>
    </row>
    <row r="534" spans="1:54" x14ac:dyDescent="0.25">
      <c r="A534" s="234" t="s">
        <v>2901</v>
      </c>
      <c r="B534" s="234" t="s">
        <v>482</v>
      </c>
      <c r="C534" s="235" t="s">
        <v>2902</v>
      </c>
      <c r="D534" s="235" t="s">
        <v>2901</v>
      </c>
      <c r="E534" s="234" t="s">
        <v>2903</v>
      </c>
      <c r="F534" s="234" t="s">
        <v>543</v>
      </c>
      <c r="G534" s="234" t="s">
        <v>440</v>
      </c>
      <c r="H534" s="234" t="s">
        <v>2904</v>
      </c>
      <c r="I534" s="234" t="s">
        <v>917</v>
      </c>
      <c r="J534" s="236">
        <v>1116.8</v>
      </c>
      <c r="K534" s="129">
        <v>0.05</v>
      </c>
      <c r="L534" s="103">
        <v>1</v>
      </c>
      <c r="M534" s="237">
        <v>12000</v>
      </c>
      <c r="N534" s="236">
        <v>28410</v>
      </c>
      <c r="O534" s="103">
        <v>3800</v>
      </c>
      <c r="P534" s="234">
        <v>3800</v>
      </c>
      <c r="Q534" s="236">
        <v>1.6</v>
      </c>
      <c r="R534" s="236">
        <v>100</v>
      </c>
      <c r="S534" s="238">
        <v>197</v>
      </c>
      <c r="T534" s="238">
        <v>193</v>
      </c>
      <c r="U534" s="103">
        <v>0</v>
      </c>
      <c r="V534" s="234" t="s">
        <v>451</v>
      </c>
      <c r="W534" s="103">
        <v>80</v>
      </c>
      <c r="X534" s="234" t="s">
        <v>56</v>
      </c>
      <c r="Y534" s="234" t="s">
        <v>443</v>
      </c>
      <c r="Z534" s="280" t="s">
        <v>2905</v>
      </c>
      <c r="AA534" s="280" t="s">
        <v>2906</v>
      </c>
      <c r="AB534" s="280"/>
      <c r="AC534" s="280"/>
      <c r="AD534" s="280"/>
      <c r="AE534" s="280" t="s">
        <v>2907</v>
      </c>
      <c r="AF534" s="280" t="s">
        <v>2908</v>
      </c>
      <c r="AG534" s="280"/>
      <c r="AH534" s="280"/>
      <c r="AI534" s="280"/>
      <c r="AJ534" s="280"/>
      <c r="AK534" s="234">
        <v>3</v>
      </c>
      <c r="AL534" s="234" t="s">
        <v>272</v>
      </c>
      <c r="AM534" s="234">
        <v>0.1</v>
      </c>
      <c r="AN534" s="234">
        <v>0</v>
      </c>
      <c r="AO534" s="234">
        <v>0</v>
      </c>
      <c r="AP534" s="234">
        <v>0.27788584449508102</v>
      </c>
      <c r="AQ534" s="234">
        <v>5.0524698999105701E-2</v>
      </c>
      <c r="AR534" s="234" t="s">
        <v>463</v>
      </c>
      <c r="AS534" s="234">
        <v>1</v>
      </c>
      <c r="AT534" s="234">
        <v>75.443981620733098</v>
      </c>
      <c r="AU534" s="234" t="s">
        <v>552</v>
      </c>
      <c r="AV534" s="234">
        <v>1.81916377691744</v>
      </c>
      <c r="AW534" s="234">
        <v>14.1991815532026</v>
      </c>
      <c r="AX534" s="234">
        <v>75.443981620733098</v>
      </c>
      <c r="AY534" s="234" t="b">
        <v>0</v>
      </c>
      <c r="AZ534" s="234">
        <v>44558.563773148147</v>
      </c>
      <c r="BA534" s="234">
        <v>44454.388993055552</v>
      </c>
      <c r="BB534" s="234">
        <v>44468</v>
      </c>
    </row>
    <row r="535" spans="1:54" x14ac:dyDescent="0.25">
      <c r="A535" s="234" t="s">
        <v>2909</v>
      </c>
      <c r="B535" s="234" t="s">
        <v>482</v>
      </c>
      <c r="C535" s="235" t="s">
        <v>2910</v>
      </c>
      <c r="D535" s="235" t="s">
        <v>2909</v>
      </c>
      <c r="E535" s="234" t="s">
        <v>2903</v>
      </c>
      <c r="F535" s="234" t="s">
        <v>543</v>
      </c>
      <c r="G535" s="234" t="s">
        <v>440</v>
      </c>
      <c r="H535" s="234" t="s">
        <v>2904</v>
      </c>
      <c r="I535" s="234" t="s">
        <v>917</v>
      </c>
      <c r="J535" s="236">
        <v>1040.5</v>
      </c>
      <c r="K535" s="129">
        <v>0.05</v>
      </c>
      <c r="L535" s="103">
        <v>1</v>
      </c>
      <c r="M535" s="237">
        <v>6000</v>
      </c>
      <c r="N535" s="236">
        <v>27700</v>
      </c>
      <c r="O535" s="103">
        <v>3800</v>
      </c>
      <c r="P535" s="234">
        <v>3800</v>
      </c>
      <c r="Q535" s="236">
        <v>1.6</v>
      </c>
      <c r="R535" s="236">
        <v>100</v>
      </c>
      <c r="S535" s="238">
        <v>280</v>
      </c>
      <c r="T535" s="238">
        <v>125</v>
      </c>
      <c r="U535" s="103">
        <v>0</v>
      </c>
      <c r="V535" s="234" t="s">
        <v>451</v>
      </c>
      <c r="W535" s="103">
        <v>100</v>
      </c>
      <c r="X535" s="234" t="s">
        <v>56</v>
      </c>
      <c r="Y535" s="234" t="s">
        <v>443</v>
      </c>
      <c r="Z535" s="280" t="s">
        <v>2905</v>
      </c>
      <c r="AA535" s="280" t="s">
        <v>2911</v>
      </c>
      <c r="AB535" s="280"/>
      <c r="AC535" s="280"/>
      <c r="AD535" s="280"/>
      <c r="AE535" s="280" t="s">
        <v>2912</v>
      </c>
      <c r="AF535" s="280" t="s">
        <v>2913</v>
      </c>
      <c r="AG535" s="280"/>
      <c r="AH535" s="280"/>
      <c r="AI535" s="280"/>
      <c r="AJ535" s="280"/>
      <c r="AK535" s="234">
        <v>3</v>
      </c>
      <c r="AL535" s="234" t="s">
        <v>272</v>
      </c>
      <c r="AM535" s="234">
        <v>0.1</v>
      </c>
      <c r="AN535" s="234">
        <v>0</v>
      </c>
      <c r="AO535" s="234">
        <v>0</v>
      </c>
      <c r="AP535" s="234">
        <v>0.28500855025650801</v>
      </c>
      <c r="AQ535" s="234">
        <v>4.3847469270231899E-2</v>
      </c>
      <c r="AR535" s="234" t="s">
        <v>463</v>
      </c>
      <c r="AS535" s="234">
        <v>0</v>
      </c>
      <c r="AT535" s="234">
        <v>78.016639660918401</v>
      </c>
      <c r="AU535" s="234" t="s">
        <v>552</v>
      </c>
      <c r="AV535" s="234">
        <v>1.64070830551136</v>
      </c>
      <c r="AW535" s="234">
        <v>14.3444514296853</v>
      </c>
      <c r="AX535" s="234">
        <v>73.558545966008694</v>
      </c>
      <c r="AY535" s="234" t="b">
        <v>0</v>
      </c>
      <c r="AZ535" s="234">
        <v>44558.563773148147</v>
      </c>
      <c r="BA535" s="234">
        <v>44454.394861111112</v>
      </c>
      <c r="BB535" s="234">
        <v>44468</v>
      </c>
    </row>
    <row r="536" spans="1:54" x14ac:dyDescent="0.25">
      <c r="A536" s="234" t="s">
        <v>2914</v>
      </c>
      <c r="B536" s="234" t="s">
        <v>482</v>
      </c>
      <c r="C536" s="235" t="s">
        <v>2915</v>
      </c>
      <c r="D536" s="235" t="s">
        <v>2914</v>
      </c>
      <c r="E536" s="234" t="s">
        <v>2916</v>
      </c>
      <c r="F536" s="234" t="s">
        <v>2917</v>
      </c>
      <c r="G536" s="234" t="s">
        <v>836</v>
      </c>
      <c r="H536" s="234" t="s">
        <v>798</v>
      </c>
      <c r="I536" s="234" t="s">
        <v>678</v>
      </c>
      <c r="J536" s="236">
        <v>622</v>
      </c>
      <c r="K536" s="129">
        <v>0.03</v>
      </c>
      <c r="L536" s="103">
        <v>1</v>
      </c>
      <c r="M536" s="237">
        <v>3669</v>
      </c>
      <c r="N536" s="236">
        <v>4630</v>
      </c>
      <c r="O536" s="103">
        <v>3000</v>
      </c>
      <c r="P536" s="234">
        <v>3000</v>
      </c>
      <c r="Q536" s="236">
        <v>8</v>
      </c>
      <c r="R536" s="236">
        <v>30</v>
      </c>
      <c r="S536" s="238">
        <v>155</v>
      </c>
      <c r="T536" s="238">
        <v>57</v>
      </c>
      <c r="U536" s="103">
        <v>2.2000000000000002</v>
      </c>
      <c r="V536" s="234" t="s">
        <v>547</v>
      </c>
      <c r="W536" s="103">
        <v>50</v>
      </c>
      <c r="X536" s="234" t="s">
        <v>56</v>
      </c>
      <c r="Y536" s="234" t="s">
        <v>443</v>
      </c>
      <c r="Z536" s="280" t="s">
        <v>2918</v>
      </c>
      <c r="AA536" s="280" t="s">
        <v>2919</v>
      </c>
      <c r="AB536" s="280"/>
      <c r="AC536" s="280"/>
      <c r="AD536" s="280"/>
      <c r="AE536" s="280"/>
      <c r="AF536" s="280"/>
      <c r="AG536" s="280"/>
      <c r="AH536" s="280"/>
      <c r="AI536" s="280"/>
      <c r="AJ536" s="280"/>
      <c r="AK536" s="234">
        <v>10</v>
      </c>
      <c r="AL536" s="234" t="s">
        <v>272</v>
      </c>
      <c r="AM536" s="234">
        <v>0.1</v>
      </c>
      <c r="AN536" s="234">
        <v>0</v>
      </c>
      <c r="AO536" s="234">
        <v>0</v>
      </c>
      <c r="AP536" s="234">
        <v>0</v>
      </c>
      <c r="AQ536" s="234"/>
      <c r="AR536" s="234" t="s">
        <v>463</v>
      </c>
      <c r="AS536" s="234">
        <v>5</v>
      </c>
      <c r="AT536" s="234">
        <v>82.271566978722404</v>
      </c>
      <c r="AU536" s="234" t="s">
        <v>490</v>
      </c>
      <c r="AV536" s="234">
        <v>1.28</v>
      </c>
      <c r="AW536" s="234">
        <v>11.489371149719799</v>
      </c>
      <c r="AX536" s="234">
        <v>79.474333701445801</v>
      </c>
      <c r="AY536" s="234" t="b">
        <v>0</v>
      </c>
      <c r="AZ536" s="234">
        <v>44558.563773148147</v>
      </c>
      <c r="BA536" s="234">
        <v>44454.565370370372</v>
      </c>
      <c r="BB536" s="234">
        <v>44498</v>
      </c>
    </row>
    <row r="537" spans="1:54" x14ac:dyDescent="0.25">
      <c r="A537" s="234" t="s">
        <v>2920</v>
      </c>
      <c r="B537" s="234" t="s">
        <v>482</v>
      </c>
      <c r="C537" s="235" t="s">
        <v>2915</v>
      </c>
      <c r="D537" s="235" t="s">
        <v>2920</v>
      </c>
      <c r="E537" s="234" t="s">
        <v>2916</v>
      </c>
      <c r="F537" s="234" t="s">
        <v>2917</v>
      </c>
      <c r="G537" s="234" t="s">
        <v>836</v>
      </c>
      <c r="H537" s="234" t="s">
        <v>798</v>
      </c>
      <c r="I537" s="234" t="s">
        <v>678</v>
      </c>
      <c r="J537" s="236">
        <v>622</v>
      </c>
      <c r="K537" s="129">
        <v>0.03</v>
      </c>
      <c r="L537" s="103">
        <v>1</v>
      </c>
      <c r="M537" s="237">
        <v>3669</v>
      </c>
      <c r="N537" s="236">
        <v>4630</v>
      </c>
      <c r="O537" s="103">
        <v>6000</v>
      </c>
      <c r="P537" s="234">
        <v>6000</v>
      </c>
      <c r="Q537" s="236">
        <v>8</v>
      </c>
      <c r="R537" s="236">
        <v>30</v>
      </c>
      <c r="S537" s="238">
        <v>155</v>
      </c>
      <c r="T537" s="238">
        <v>57</v>
      </c>
      <c r="U537" s="103">
        <v>2.2000000000000002</v>
      </c>
      <c r="V537" s="234" t="s">
        <v>547</v>
      </c>
      <c r="W537" s="103">
        <v>50</v>
      </c>
      <c r="X537" s="234" t="s">
        <v>56</v>
      </c>
      <c r="Y537" s="234" t="s">
        <v>443</v>
      </c>
      <c r="Z537" s="280" t="s">
        <v>2918</v>
      </c>
      <c r="AA537" s="280" t="s">
        <v>2921</v>
      </c>
      <c r="AB537" s="280"/>
      <c r="AC537" s="280"/>
      <c r="AD537" s="280"/>
      <c r="AE537" s="280"/>
      <c r="AF537" s="280"/>
      <c r="AG537" s="280"/>
      <c r="AH537" s="280"/>
      <c r="AI537" s="280"/>
      <c r="AJ537" s="280"/>
      <c r="AK537" s="234">
        <v>10</v>
      </c>
      <c r="AL537" s="234" t="s">
        <v>272</v>
      </c>
      <c r="AM537" s="234">
        <v>0.1</v>
      </c>
      <c r="AN537" s="234">
        <v>0</v>
      </c>
      <c r="AO537" s="234">
        <v>0</v>
      </c>
      <c r="AP537" s="234">
        <v>0</v>
      </c>
      <c r="AQ537" s="234"/>
      <c r="AR537" s="234" t="s">
        <v>463</v>
      </c>
      <c r="AS537" s="234">
        <v>5</v>
      </c>
      <c r="AT537" s="234">
        <v>80.787124474150801</v>
      </c>
      <c r="AU537" s="234" t="s">
        <v>490</v>
      </c>
      <c r="AV537" s="234">
        <v>1.37324777693829</v>
      </c>
      <c r="AW537" s="234">
        <v>11.0305440975882</v>
      </c>
      <c r="AX537" s="234">
        <v>72.662247955607597</v>
      </c>
      <c r="AY537" s="234" t="b">
        <v>0</v>
      </c>
      <c r="AZ537" s="234">
        <v>44558.563784722224</v>
      </c>
      <c r="BA537" s="234">
        <v>44454.56585648148</v>
      </c>
      <c r="BB537" s="234">
        <v>44498</v>
      </c>
    </row>
    <row r="538" spans="1:54" x14ac:dyDescent="0.25">
      <c r="A538" s="234" t="s">
        <v>2922</v>
      </c>
      <c r="B538" s="234" t="s">
        <v>482</v>
      </c>
      <c r="C538" s="235" t="s">
        <v>2923</v>
      </c>
      <c r="D538" s="235" t="s">
        <v>2922</v>
      </c>
      <c r="E538" s="234" t="s">
        <v>2916</v>
      </c>
      <c r="F538" s="234" t="s">
        <v>2924</v>
      </c>
      <c r="G538" s="234" t="s">
        <v>836</v>
      </c>
      <c r="H538" s="234" t="s">
        <v>798</v>
      </c>
      <c r="I538" s="234" t="s">
        <v>678</v>
      </c>
      <c r="J538" s="236">
        <v>654</v>
      </c>
      <c r="K538" s="129">
        <v>0.03</v>
      </c>
      <c r="L538" s="103">
        <v>1</v>
      </c>
      <c r="M538" s="237">
        <v>3669</v>
      </c>
      <c r="N538" s="236">
        <v>4479</v>
      </c>
      <c r="O538" s="103">
        <v>3000</v>
      </c>
      <c r="P538" s="234">
        <v>3000</v>
      </c>
      <c r="Q538" s="236">
        <v>8</v>
      </c>
      <c r="R538" s="236">
        <v>30</v>
      </c>
      <c r="S538" s="238">
        <v>155</v>
      </c>
      <c r="T538" s="238">
        <v>57</v>
      </c>
      <c r="U538" s="103">
        <v>2.2000000000000002</v>
      </c>
      <c r="V538" s="234" t="s">
        <v>547</v>
      </c>
      <c r="W538" s="103">
        <v>50</v>
      </c>
      <c r="X538" s="234" t="s">
        <v>56</v>
      </c>
      <c r="Y538" s="234" t="s">
        <v>443</v>
      </c>
      <c r="Z538" s="280" t="s">
        <v>2918</v>
      </c>
      <c r="AA538" s="280" t="s">
        <v>2921</v>
      </c>
      <c r="AB538" s="280"/>
      <c r="AC538" s="280"/>
      <c r="AD538" s="280"/>
      <c r="AE538" s="280"/>
      <c r="AF538" s="280"/>
      <c r="AG538" s="280"/>
      <c r="AH538" s="280"/>
      <c r="AI538" s="280"/>
      <c r="AJ538" s="280"/>
      <c r="AK538" s="234">
        <v>10</v>
      </c>
      <c r="AL538" s="234" t="s">
        <v>272</v>
      </c>
      <c r="AM538" s="234">
        <v>0.1</v>
      </c>
      <c r="AN538" s="234">
        <v>0</v>
      </c>
      <c r="AO538" s="234">
        <v>0</v>
      </c>
      <c r="AP538" s="234">
        <v>0</v>
      </c>
      <c r="AQ538" s="234"/>
      <c r="AR538" s="234" t="s">
        <v>463</v>
      </c>
      <c r="AS538" s="234">
        <v>5</v>
      </c>
      <c r="AT538" s="234">
        <v>83.932757846769206</v>
      </c>
      <c r="AU538" s="234" t="s">
        <v>490</v>
      </c>
      <c r="AV538" s="234">
        <v>1.3091153833715901</v>
      </c>
      <c r="AW538" s="234">
        <v>11.3283665593788</v>
      </c>
      <c r="AX538" s="234">
        <v>76.882406187640598</v>
      </c>
      <c r="AY538" s="234" t="b">
        <v>0</v>
      </c>
      <c r="AZ538" s="234">
        <v>44558.563784722224</v>
      </c>
      <c r="BA538" s="234">
        <v>44454.566203703704</v>
      </c>
      <c r="BB538" s="234">
        <v>44498</v>
      </c>
    </row>
    <row r="539" spans="1:54" x14ac:dyDescent="0.25">
      <c r="A539" s="234" t="s">
        <v>2925</v>
      </c>
      <c r="B539" s="234" t="s">
        <v>482</v>
      </c>
      <c r="C539" s="235" t="s">
        <v>2923</v>
      </c>
      <c r="D539" s="235" t="s">
        <v>2925</v>
      </c>
      <c r="E539" s="234" t="s">
        <v>2916</v>
      </c>
      <c r="F539" s="234" t="s">
        <v>2924</v>
      </c>
      <c r="G539" s="234" t="s">
        <v>836</v>
      </c>
      <c r="H539" s="234" t="s">
        <v>798</v>
      </c>
      <c r="I539" s="234" t="s">
        <v>678</v>
      </c>
      <c r="J539" s="236">
        <v>656</v>
      </c>
      <c r="K539" s="129">
        <v>0.03</v>
      </c>
      <c r="L539" s="103">
        <v>1</v>
      </c>
      <c r="M539" s="237">
        <v>3669</v>
      </c>
      <c r="N539" s="236">
        <v>4479</v>
      </c>
      <c r="O539" s="103">
        <v>6000</v>
      </c>
      <c r="P539" s="234">
        <v>6000</v>
      </c>
      <c r="Q539" s="236">
        <v>8</v>
      </c>
      <c r="R539" s="236">
        <v>30</v>
      </c>
      <c r="S539" s="238">
        <v>155</v>
      </c>
      <c r="T539" s="238">
        <v>57</v>
      </c>
      <c r="U539" s="103">
        <v>2.2000000000000002</v>
      </c>
      <c r="V539" s="234" t="s">
        <v>547</v>
      </c>
      <c r="W539" s="103">
        <v>50</v>
      </c>
      <c r="X539" s="234" t="s">
        <v>56</v>
      </c>
      <c r="Y539" s="234" t="s">
        <v>443</v>
      </c>
      <c r="Z539" s="280" t="s">
        <v>2918</v>
      </c>
      <c r="AA539" s="280" t="s">
        <v>2921</v>
      </c>
      <c r="AB539" s="280"/>
      <c r="AC539" s="280"/>
      <c r="AD539" s="280"/>
      <c r="AE539" s="280"/>
      <c r="AF539" s="280"/>
      <c r="AG539" s="280"/>
      <c r="AH539" s="280"/>
      <c r="AI539" s="280"/>
      <c r="AJ539" s="280"/>
      <c r="AK539" s="234">
        <v>10</v>
      </c>
      <c r="AL539" s="234" t="s">
        <v>272</v>
      </c>
      <c r="AM539" s="234">
        <v>0.1</v>
      </c>
      <c r="AN539" s="234">
        <v>0</v>
      </c>
      <c r="AO539" s="234">
        <v>0</v>
      </c>
      <c r="AP539" s="234">
        <v>0</v>
      </c>
      <c r="AQ539" s="234"/>
      <c r="AR539" s="234" t="s">
        <v>463</v>
      </c>
      <c r="AS539" s="234">
        <v>5</v>
      </c>
      <c r="AT539" s="234">
        <v>80.716436942404798</v>
      </c>
      <c r="AU539" s="234" t="s">
        <v>490</v>
      </c>
      <c r="AV539" s="234">
        <v>1.4005002697564499</v>
      </c>
      <c r="AW539" s="234">
        <v>10.676114352279701</v>
      </c>
      <c r="AX539" s="234">
        <v>79.079046364430297</v>
      </c>
      <c r="AY539" s="234" t="b">
        <v>0</v>
      </c>
      <c r="AZ539" s="234">
        <v>44558.563784722224</v>
      </c>
      <c r="BA539" s="234">
        <v>44454.566747685189</v>
      </c>
      <c r="BB539" s="234">
        <v>44498</v>
      </c>
    </row>
    <row r="540" spans="1:54" x14ac:dyDescent="0.25">
      <c r="A540" s="234" t="s">
        <v>2926</v>
      </c>
      <c r="B540" s="234" t="s">
        <v>436</v>
      </c>
      <c r="C540" s="235" t="s">
        <v>437</v>
      </c>
      <c r="D540" s="235" t="s">
        <v>2926</v>
      </c>
      <c r="E540" s="234" t="s">
        <v>2916</v>
      </c>
      <c r="F540" s="234" t="s">
        <v>2924</v>
      </c>
      <c r="G540" s="234"/>
      <c r="H540" s="234"/>
      <c r="I540" s="234" t="s">
        <v>678</v>
      </c>
      <c r="J540" s="236"/>
      <c r="K540" s="129"/>
      <c r="L540" s="103"/>
      <c r="M540" s="237"/>
      <c r="N540" s="236"/>
      <c r="O540" s="103">
        <v>3000</v>
      </c>
      <c r="P540" s="234"/>
      <c r="Q540" s="236"/>
      <c r="R540" s="236"/>
      <c r="S540" s="238"/>
      <c r="T540" s="238"/>
      <c r="U540" s="103">
        <v>0</v>
      </c>
      <c r="V540" s="234" t="s">
        <v>547</v>
      </c>
      <c r="W540" s="103"/>
      <c r="X540" s="234" t="s">
        <v>56</v>
      </c>
      <c r="Y540" s="234" t="s">
        <v>443</v>
      </c>
      <c r="Z540" s="280" t="s">
        <v>2927</v>
      </c>
      <c r="AA540" s="280"/>
      <c r="AB540" s="280"/>
      <c r="AC540" s="280"/>
      <c r="AD540" s="280"/>
      <c r="AE540" s="280"/>
      <c r="AF540" s="280" t="s">
        <v>2928</v>
      </c>
      <c r="AG540" s="280"/>
      <c r="AH540" s="280"/>
      <c r="AI540" s="280"/>
      <c r="AJ540" s="280"/>
      <c r="AK540" s="234">
        <v>10</v>
      </c>
      <c r="AL540" s="234" t="s">
        <v>272</v>
      </c>
      <c r="AM540" s="234">
        <v>0.1</v>
      </c>
      <c r="AN540" s="234"/>
      <c r="AO540" s="234">
        <v>0</v>
      </c>
      <c r="AP540" s="234">
        <v>0</v>
      </c>
      <c r="AQ540" s="234"/>
      <c r="AR540" s="234" t="s">
        <v>447</v>
      </c>
      <c r="AS540" s="234"/>
      <c r="AT540" s="234"/>
      <c r="AU540" s="234" t="s">
        <v>490</v>
      </c>
      <c r="AV540" s="234"/>
      <c r="AW540" s="234"/>
      <c r="AX540" s="234"/>
      <c r="AY540" s="234" t="b">
        <v>0</v>
      </c>
      <c r="AZ540" s="234">
        <v>44558.563888888886</v>
      </c>
      <c r="BA540" s="234">
        <v>44497.352685185186</v>
      </c>
      <c r="BB540" s="234">
        <v>44498</v>
      </c>
    </row>
    <row r="541" spans="1:54" x14ac:dyDescent="0.25">
      <c r="A541" s="234" t="s">
        <v>2929</v>
      </c>
      <c r="B541" s="234" t="s">
        <v>436</v>
      </c>
      <c r="C541" s="235" t="s">
        <v>437</v>
      </c>
      <c r="D541" s="235" t="s">
        <v>2929</v>
      </c>
      <c r="E541" s="234" t="s">
        <v>2916</v>
      </c>
      <c r="F541" s="234" t="s">
        <v>2917</v>
      </c>
      <c r="G541" s="234"/>
      <c r="H541" s="234"/>
      <c r="I541" s="234" t="s">
        <v>678</v>
      </c>
      <c r="J541" s="236"/>
      <c r="K541" s="129"/>
      <c r="L541" s="103"/>
      <c r="M541" s="237"/>
      <c r="N541" s="236"/>
      <c r="O541" s="103">
        <v>3000</v>
      </c>
      <c r="P541" s="234"/>
      <c r="Q541" s="236"/>
      <c r="R541" s="236"/>
      <c r="S541" s="238"/>
      <c r="T541" s="238"/>
      <c r="U541" s="103">
        <v>0</v>
      </c>
      <c r="V541" s="234" t="s">
        <v>547</v>
      </c>
      <c r="W541" s="103"/>
      <c r="X541" s="234" t="s">
        <v>56</v>
      </c>
      <c r="Y541" s="234" t="s">
        <v>443</v>
      </c>
      <c r="Z541" s="280" t="s">
        <v>2927</v>
      </c>
      <c r="AA541" s="280"/>
      <c r="AB541" s="280"/>
      <c r="AC541" s="280"/>
      <c r="AD541" s="280"/>
      <c r="AE541" s="280"/>
      <c r="AF541" s="280" t="s">
        <v>2928</v>
      </c>
      <c r="AG541" s="280"/>
      <c r="AH541" s="280"/>
      <c r="AI541" s="280"/>
      <c r="AJ541" s="280"/>
      <c r="AK541" s="234">
        <v>10</v>
      </c>
      <c r="AL541" s="234" t="s">
        <v>272</v>
      </c>
      <c r="AM541" s="234">
        <v>0.1</v>
      </c>
      <c r="AN541" s="234"/>
      <c r="AO541" s="234">
        <v>0</v>
      </c>
      <c r="AP541" s="234">
        <v>0</v>
      </c>
      <c r="AQ541" s="234"/>
      <c r="AR541" s="234" t="s">
        <v>447</v>
      </c>
      <c r="AS541" s="234"/>
      <c r="AT541" s="234"/>
      <c r="AU541" s="234" t="s">
        <v>490</v>
      </c>
      <c r="AV541" s="234"/>
      <c r="AW541" s="234"/>
      <c r="AX541" s="234"/>
      <c r="AY541" s="234" t="b">
        <v>0</v>
      </c>
      <c r="AZ541" s="234">
        <v>44558.563888888886</v>
      </c>
      <c r="BA541" s="234">
        <v>44497.355011574073</v>
      </c>
      <c r="BB541" s="234">
        <v>44498</v>
      </c>
    </row>
    <row r="542" spans="1:54" x14ac:dyDescent="0.25">
      <c r="A542" s="234" t="s">
        <v>2930</v>
      </c>
      <c r="B542" s="234" t="s">
        <v>436</v>
      </c>
      <c r="C542" s="235" t="s">
        <v>2930</v>
      </c>
      <c r="D542" s="235" t="s">
        <v>2930</v>
      </c>
      <c r="E542" s="234" t="s">
        <v>2931</v>
      </c>
      <c r="F542" s="234" t="s">
        <v>2932</v>
      </c>
      <c r="G542" s="234" t="s">
        <v>534</v>
      </c>
      <c r="H542" s="234" t="s">
        <v>751</v>
      </c>
      <c r="I542" s="234" t="s">
        <v>752</v>
      </c>
      <c r="J542" s="236">
        <v>656</v>
      </c>
      <c r="K542" s="129">
        <v>0.05</v>
      </c>
      <c r="L542" s="103">
        <v>1</v>
      </c>
      <c r="M542" s="237">
        <v>6200</v>
      </c>
      <c r="N542" s="236">
        <v>10041</v>
      </c>
      <c r="O542" s="103">
        <v>6000</v>
      </c>
      <c r="P542" s="234">
        <v>6000</v>
      </c>
      <c r="Q542" s="236">
        <v>6</v>
      </c>
      <c r="R542" s="236">
        <v>40</v>
      </c>
      <c r="S542" s="238">
        <v>162</v>
      </c>
      <c r="T542" s="238">
        <v>128.5</v>
      </c>
      <c r="U542" s="103">
        <v>0</v>
      </c>
      <c r="V542" s="234" t="s">
        <v>442</v>
      </c>
      <c r="W542" s="103">
        <v>40</v>
      </c>
      <c r="X542" s="234" t="s">
        <v>56</v>
      </c>
      <c r="Y542" s="234" t="s">
        <v>443</v>
      </c>
      <c r="Z542" s="280" t="s">
        <v>2933</v>
      </c>
      <c r="AA542" s="280"/>
      <c r="AB542" s="280"/>
      <c r="AC542" s="280"/>
      <c r="AD542" s="280" t="s">
        <v>2934</v>
      </c>
      <c r="AE542" s="280"/>
      <c r="AF542" s="280" t="s">
        <v>2935</v>
      </c>
      <c r="AG542" s="280"/>
      <c r="AH542" s="280"/>
      <c r="AI542" s="280"/>
      <c r="AJ542" s="280"/>
      <c r="AK542" s="234">
        <v>15</v>
      </c>
      <c r="AL542" s="234" t="s">
        <v>272</v>
      </c>
      <c r="AM542" s="234">
        <v>0.1</v>
      </c>
      <c r="AN542" s="234"/>
      <c r="AO542" s="234">
        <v>0</v>
      </c>
      <c r="AP542" s="234">
        <v>0</v>
      </c>
      <c r="AQ542" s="234"/>
      <c r="AR542" s="234" t="s">
        <v>447</v>
      </c>
      <c r="AS542" s="234">
        <v>7</v>
      </c>
      <c r="AT542" s="234">
        <v>97.262541135823597</v>
      </c>
      <c r="AU542" s="234" t="s">
        <v>552</v>
      </c>
      <c r="AV542" s="234">
        <v>0.81853592538866504</v>
      </c>
      <c r="AW542" s="234">
        <v>23.1752071115903</v>
      </c>
      <c r="AX542" s="234">
        <v>87.258394047567407</v>
      </c>
      <c r="AY542" s="234" t="b">
        <v>0</v>
      </c>
      <c r="AZ542" s="234">
        <v>44558.563796296294</v>
      </c>
      <c r="BA542" s="234">
        <v>44455.603668981479</v>
      </c>
      <c r="BB542" s="234">
        <v>44508</v>
      </c>
    </row>
    <row r="543" spans="1:54" x14ac:dyDescent="0.25">
      <c r="A543" s="234" t="s">
        <v>2936</v>
      </c>
      <c r="B543" s="234" t="s">
        <v>482</v>
      </c>
      <c r="C543" s="235" t="s">
        <v>2937</v>
      </c>
      <c r="D543" s="235" t="s">
        <v>2936</v>
      </c>
      <c r="E543" s="234" t="s">
        <v>2931</v>
      </c>
      <c r="F543" s="234" t="s">
        <v>2938</v>
      </c>
      <c r="G543" s="234" t="s">
        <v>472</v>
      </c>
      <c r="H543" s="234" t="s">
        <v>751</v>
      </c>
      <c r="I543" s="234" t="s">
        <v>752</v>
      </c>
      <c r="J543" s="236">
        <v>321</v>
      </c>
      <c r="K543" s="129">
        <v>0.03</v>
      </c>
      <c r="L543" s="103">
        <v>1</v>
      </c>
      <c r="M543" s="237">
        <v>2800</v>
      </c>
      <c r="N543" s="236">
        <v>3256</v>
      </c>
      <c r="O543" s="103">
        <v>6000</v>
      </c>
      <c r="P543" s="234">
        <v>6000</v>
      </c>
      <c r="Q543" s="236">
        <v>14</v>
      </c>
      <c r="R543" s="236">
        <v>35</v>
      </c>
      <c r="S543" s="238">
        <v>130.5</v>
      </c>
      <c r="T543" s="238">
        <v>31</v>
      </c>
      <c r="U543" s="103">
        <v>5.5</v>
      </c>
      <c r="V543" s="234" t="s">
        <v>442</v>
      </c>
      <c r="W543" s="103">
        <v>50</v>
      </c>
      <c r="X543" s="234" t="s">
        <v>56</v>
      </c>
      <c r="Y543" s="234" t="s">
        <v>443</v>
      </c>
      <c r="Z543" s="280" t="s">
        <v>2939</v>
      </c>
      <c r="AA543" s="280"/>
      <c r="AB543" s="280"/>
      <c r="AC543" s="280"/>
      <c r="AD543" s="280" t="s">
        <v>2940</v>
      </c>
      <c r="AE543" s="280"/>
      <c r="AF543" s="280"/>
      <c r="AG543" s="280"/>
      <c r="AH543" s="280"/>
      <c r="AI543" s="280"/>
      <c r="AJ543" s="280"/>
      <c r="AK543" s="234">
        <v>15</v>
      </c>
      <c r="AL543" s="234" t="s">
        <v>272</v>
      </c>
      <c r="AM543" s="234">
        <v>0.1</v>
      </c>
      <c r="AN543" s="234"/>
      <c r="AO543" s="234">
        <v>0</v>
      </c>
      <c r="AP543" s="234">
        <v>0</v>
      </c>
      <c r="AQ543" s="234"/>
      <c r="AR543" s="234" t="s">
        <v>463</v>
      </c>
      <c r="AS543" s="234">
        <v>3</v>
      </c>
      <c r="AT543" s="234">
        <v>96.810600581693606</v>
      </c>
      <c r="AU543" s="234" t="s">
        <v>552</v>
      </c>
      <c r="AV543" s="234">
        <v>1.24075546417594</v>
      </c>
      <c r="AW543" s="234">
        <v>17.407442900095699</v>
      </c>
      <c r="AX543" s="234">
        <v>81.597506204570294</v>
      </c>
      <c r="AY543" s="234" t="b">
        <v>1</v>
      </c>
      <c r="AZ543" s="234">
        <v>44558.563796296294</v>
      </c>
      <c r="BA543" s="234">
        <v>44455.605775462966</v>
      </c>
      <c r="BB543" s="234">
        <v>44508</v>
      </c>
    </row>
    <row r="544" spans="1:54" x14ac:dyDescent="0.25">
      <c r="A544" s="234" t="s">
        <v>2941</v>
      </c>
      <c r="B544" s="234" t="s">
        <v>482</v>
      </c>
      <c r="C544" s="235" t="s">
        <v>2942</v>
      </c>
      <c r="D544" s="235" t="s">
        <v>2941</v>
      </c>
      <c r="E544" s="234" t="s">
        <v>2931</v>
      </c>
      <c r="F544" s="234" t="s">
        <v>2943</v>
      </c>
      <c r="G544" s="234" t="s">
        <v>472</v>
      </c>
      <c r="H544" s="234" t="s">
        <v>751</v>
      </c>
      <c r="I544" s="234" t="s">
        <v>752</v>
      </c>
      <c r="J544" s="236">
        <v>265</v>
      </c>
      <c r="K544" s="129">
        <v>0.03</v>
      </c>
      <c r="L544" s="103">
        <v>1</v>
      </c>
      <c r="M544" s="237">
        <v>2600</v>
      </c>
      <c r="N544" s="236">
        <v>2589</v>
      </c>
      <c r="O544" s="103">
        <v>6000</v>
      </c>
      <c r="P544" s="234">
        <v>6000</v>
      </c>
      <c r="Q544" s="236">
        <v>14</v>
      </c>
      <c r="R544" s="236">
        <v>35</v>
      </c>
      <c r="S544" s="238">
        <v>111</v>
      </c>
      <c r="T544" s="238">
        <v>22.5</v>
      </c>
      <c r="U544" s="103">
        <v>5.5</v>
      </c>
      <c r="V544" s="234" t="s">
        <v>442</v>
      </c>
      <c r="W544" s="103">
        <v>50</v>
      </c>
      <c r="X544" s="234" t="s">
        <v>56</v>
      </c>
      <c r="Y544" s="234" t="s">
        <v>443</v>
      </c>
      <c r="Z544" s="280" t="s">
        <v>2944</v>
      </c>
      <c r="AA544" s="280"/>
      <c r="AB544" s="280"/>
      <c r="AC544" s="280"/>
      <c r="AD544" s="280" t="s">
        <v>2945</v>
      </c>
      <c r="AE544" s="280"/>
      <c r="AF544" s="280"/>
      <c r="AG544" s="280"/>
      <c r="AH544" s="280"/>
      <c r="AI544" s="280"/>
      <c r="AJ544" s="280"/>
      <c r="AK544" s="234">
        <v>15</v>
      </c>
      <c r="AL544" s="234" t="s">
        <v>272</v>
      </c>
      <c r="AM544" s="234">
        <v>0.1</v>
      </c>
      <c r="AN544" s="234"/>
      <c r="AO544" s="234">
        <v>0</v>
      </c>
      <c r="AP544" s="234">
        <v>0</v>
      </c>
      <c r="AQ544" s="234"/>
      <c r="AR544" s="234" t="s">
        <v>463</v>
      </c>
      <c r="AS544" s="234">
        <v>3</v>
      </c>
      <c r="AT544" s="234">
        <v>84.824447195900007</v>
      </c>
      <c r="AU544" s="234" t="s">
        <v>552</v>
      </c>
      <c r="AV544" s="234">
        <v>1.5628562574857301</v>
      </c>
      <c r="AW544" s="234">
        <v>12.2211677841607</v>
      </c>
      <c r="AX544" s="234">
        <v>79.480507022558299</v>
      </c>
      <c r="AY544" s="234" t="b">
        <v>1</v>
      </c>
      <c r="AZ544" s="234">
        <v>44558.563807870371</v>
      </c>
      <c r="BA544" s="234">
        <v>44455.608344907407</v>
      </c>
      <c r="BB544" s="234">
        <v>44508</v>
      </c>
    </row>
    <row r="545" spans="1:54" x14ac:dyDescent="0.25">
      <c r="A545" s="234" t="s">
        <v>2946</v>
      </c>
      <c r="B545" s="234" t="s">
        <v>482</v>
      </c>
      <c r="C545" s="235" t="s">
        <v>2947</v>
      </c>
      <c r="D545" s="235" t="s">
        <v>2946</v>
      </c>
      <c r="E545" s="234" t="s">
        <v>2931</v>
      </c>
      <c r="F545" s="234" t="s">
        <v>2948</v>
      </c>
      <c r="G545" s="234" t="s">
        <v>472</v>
      </c>
      <c r="H545" s="234" t="s">
        <v>751</v>
      </c>
      <c r="I545" s="234" t="s">
        <v>752</v>
      </c>
      <c r="J545" s="236">
        <v>329</v>
      </c>
      <c r="K545" s="129">
        <v>0.02</v>
      </c>
      <c r="L545" s="103">
        <v>1</v>
      </c>
      <c r="M545" s="237">
        <v>2600</v>
      </c>
      <c r="N545" s="236">
        <v>2633</v>
      </c>
      <c r="O545" s="103">
        <v>6000</v>
      </c>
      <c r="P545" s="234">
        <v>6000</v>
      </c>
      <c r="Q545" s="236">
        <v>14</v>
      </c>
      <c r="R545" s="236">
        <v>35</v>
      </c>
      <c r="S545" s="238">
        <v>130.5</v>
      </c>
      <c r="T545" s="238">
        <v>35</v>
      </c>
      <c r="U545" s="103">
        <v>5.5</v>
      </c>
      <c r="V545" s="234" t="s">
        <v>442</v>
      </c>
      <c r="W545" s="103">
        <v>40</v>
      </c>
      <c r="X545" s="234" t="s">
        <v>56</v>
      </c>
      <c r="Y545" s="234" t="s">
        <v>443</v>
      </c>
      <c r="Z545" s="280" t="s">
        <v>2949</v>
      </c>
      <c r="AA545" s="280"/>
      <c r="AB545" s="280"/>
      <c r="AC545" s="280"/>
      <c r="AD545" s="280" t="s">
        <v>2945</v>
      </c>
      <c r="AE545" s="280"/>
      <c r="AF545" s="280"/>
      <c r="AG545" s="280"/>
      <c r="AH545" s="280"/>
      <c r="AI545" s="280"/>
      <c r="AJ545" s="280"/>
      <c r="AK545" s="234">
        <v>15</v>
      </c>
      <c r="AL545" s="234" t="s">
        <v>272</v>
      </c>
      <c r="AM545" s="234">
        <v>0.1</v>
      </c>
      <c r="AN545" s="234"/>
      <c r="AO545" s="234">
        <v>0</v>
      </c>
      <c r="AP545" s="234">
        <v>0</v>
      </c>
      <c r="AQ545" s="234"/>
      <c r="AR545" s="234" t="s">
        <v>463</v>
      </c>
      <c r="AS545" s="234">
        <v>3</v>
      </c>
      <c r="AT545" s="234">
        <v>84.906803099732002</v>
      </c>
      <c r="AU545" s="234" t="s">
        <v>552</v>
      </c>
      <c r="AV545" s="234">
        <v>1.53364196374511</v>
      </c>
      <c r="AW545" s="234">
        <v>12.5605820210844</v>
      </c>
      <c r="AX545" s="234">
        <v>80.831276550944807</v>
      </c>
      <c r="AY545" s="234" t="b">
        <v>1</v>
      </c>
      <c r="AZ545" s="234">
        <v>44558.563807870371</v>
      </c>
      <c r="BA545" s="234">
        <v>44455.609895833331</v>
      </c>
      <c r="BB545" s="234">
        <v>44508</v>
      </c>
    </row>
    <row r="546" spans="1:54" x14ac:dyDescent="0.25">
      <c r="A546" s="234" t="s">
        <v>2950</v>
      </c>
      <c r="B546" s="234" t="s">
        <v>482</v>
      </c>
      <c r="C546" s="235" t="s">
        <v>2951</v>
      </c>
      <c r="D546" s="235" t="s">
        <v>2950</v>
      </c>
      <c r="E546" s="234" t="s">
        <v>2931</v>
      </c>
      <c r="F546" s="234" t="s">
        <v>2952</v>
      </c>
      <c r="G546" s="234" t="s">
        <v>534</v>
      </c>
      <c r="H546" s="234" t="s">
        <v>473</v>
      </c>
      <c r="I546" s="234" t="s">
        <v>574</v>
      </c>
      <c r="J546" s="236">
        <v>527</v>
      </c>
      <c r="K546" s="129">
        <v>0.03</v>
      </c>
      <c r="L546" s="103">
        <v>1</v>
      </c>
      <c r="M546" s="237">
        <v>6800</v>
      </c>
      <c r="N546" s="236">
        <v>8181</v>
      </c>
      <c r="O546" s="103">
        <v>6000</v>
      </c>
      <c r="P546" s="234">
        <v>6000</v>
      </c>
      <c r="Q546" s="236">
        <v>7</v>
      </c>
      <c r="R546" s="236">
        <v>40</v>
      </c>
      <c r="S546" s="238">
        <v>210</v>
      </c>
      <c r="T546" s="238">
        <v>56</v>
      </c>
      <c r="U546" s="103">
        <v>6</v>
      </c>
      <c r="V546" s="234" t="s">
        <v>442</v>
      </c>
      <c r="W546" s="103">
        <v>30</v>
      </c>
      <c r="X546" s="234" t="s">
        <v>56</v>
      </c>
      <c r="Y546" s="234" t="s">
        <v>443</v>
      </c>
      <c r="Z546" s="280" t="s">
        <v>2953</v>
      </c>
      <c r="AA546" s="280"/>
      <c r="AB546" s="280"/>
      <c r="AC546" s="280"/>
      <c r="AD546" s="280" t="s">
        <v>2954</v>
      </c>
      <c r="AE546" s="280"/>
      <c r="AF546" s="280"/>
      <c r="AG546" s="280"/>
      <c r="AH546" s="280"/>
      <c r="AI546" s="280"/>
      <c r="AJ546" s="280"/>
      <c r="AK546" s="234">
        <v>15</v>
      </c>
      <c r="AL546" s="234" t="s">
        <v>272</v>
      </c>
      <c r="AM546" s="234">
        <v>0.1</v>
      </c>
      <c r="AN546" s="234"/>
      <c r="AO546" s="234">
        <v>0</v>
      </c>
      <c r="AP546" s="234">
        <v>0</v>
      </c>
      <c r="AQ546" s="234"/>
      <c r="AR546" s="234" t="s">
        <v>463</v>
      </c>
      <c r="AS546" s="234">
        <v>9</v>
      </c>
      <c r="AT546" s="234">
        <v>80.999711922038301</v>
      </c>
      <c r="AU546" s="234" t="s">
        <v>552</v>
      </c>
      <c r="AV546" s="234">
        <v>1.70175044839881</v>
      </c>
      <c r="AW546" s="234">
        <v>18.776286365925198</v>
      </c>
      <c r="AX546" s="234">
        <v>71.094604292714806</v>
      </c>
      <c r="AY546" s="234" t="b">
        <v>1</v>
      </c>
      <c r="AZ546" s="234">
        <v>44558.563807870371</v>
      </c>
      <c r="BA546" s="234">
        <v>44455.611793981479</v>
      </c>
      <c r="BB546" s="234">
        <v>44508</v>
      </c>
    </row>
    <row r="547" spans="1:54" x14ac:dyDescent="0.25">
      <c r="A547" s="234" t="s">
        <v>2955</v>
      </c>
      <c r="B547" s="234" t="s">
        <v>436</v>
      </c>
      <c r="C547" s="235" t="s">
        <v>2956</v>
      </c>
      <c r="D547" s="235" t="s">
        <v>2955</v>
      </c>
      <c r="E547" s="234" t="s">
        <v>2931</v>
      </c>
      <c r="F547" s="234" t="s">
        <v>2957</v>
      </c>
      <c r="G547" s="234" t="s">
        <v>908</v>
      </c>
      <c r="H547" s="234" t="s">
        <v>473</v>
      </c>
      <c r="I547" s="234" t="s">
        <v>574</v>
      </c>
      <c r="J547" s="236"/>
      <c r="K547" s="129"/>
      <c r="L547" s="103"/>
      <c r="M547" s="237"/>
      <c r="N547" s="236">
        <v>11780</v>
      </c>
      <c r="O547" s="103">
        <v>6000</v>
      </c>
      <c r="P547" s="234"/>
      <c r="Q547" s="236"/>
      <c r="R547" s="236"/>
      <c r="S547" s="238">
        <v>529.5</v>
      </c>
      <c r="T547" s="238">
        <v>130.5</v>
      </c>
      <c r="U547" s="103"/>
      <c r="V547" s="234" t="s">
        <v>442</v>
      </c>
      <c r="W547" s="103"/>
      <c r="X547" s="234" t="s">
        <v>56</v>
      </c>
      <c r="Y547" s="234" t="s">
        <v>443</v>
      </c>
      <c r="Z547" s="280" t="s">
        <v>2958</v>
      </c>
      <c r="AA547" s="280"/>
      <c r="AB547" s="280"/>
      <c r="AC547" s="280"/>
      <c r="AD547" s="280"/>
      <c r="AE547" s="280"/>
      <c r="AF547" s="280" t="s">
        <v>2959</v>
      </c>
      <c r="AG547" s="280"/>
      <c r="AH547" s="280"/>
      <c r="AI547" s="280"/>
      <c r="AJ547" s="280"/>
      <c r="AK547" s="234">
        <v>15</v>
      </c>
      <c r="AL547" s="234" t="s">
        <v>272</v>
      </c>
      <c r="AM547" s="234">
        <v>0.1</v>
      </c>
      <c r="AN547" s="234"/>
      <c r="AO547" s="234">
        <v>0</v>
      </c>
      <c r="AP547" s="234">
        <v>0</v>
      </c>
      <c r="AQ547" s="234"/>
      <c r="AR547" s="234" t="s">
        <v>447</v>
      </c>
      <c r="AS547" s="234">
        <v>19</v>
      </c>
      <c r="AT547" s="234"/>
      <c r="AU547" s="234" t="s">
        <v>552</v>
      </c>
      <c r="AV547" s="234"/>
      <c r="AW547" s="234"/>
      <c r="AX547" s="234"/>
      <c r="AY547" s="234" t="b">
        <v>0</v>
      </c>
      <c r="AZ547" s="234">
        <v>44558.563819444447</v>
      </c>
      <c r="BA547" s="234">
        <v>44455.613055555557</v>
      </c>
      <c r="BB547" s="234">
        <v>44508</v>
      </c>
    </row>
    <row r="548" spans="1:54" x14ac:dyDescent="0.25">
      <c r="A548" s="234" t="s">
        <v>2960</v>
      </c>
      <c r="B548" s="234" t="s">
        <v>482</v>
      </c>
      <c r="C548" s="235" t="s">
        <v>2961</v>
      </c>
      <c r="D548" s="235" t="s">
        <v>2960</v>
      </c>
      <c r="E548" s="234" t="s">
        <v>2931</v>
      </c>
      <c r="F548" s="234" t="s">
        <v>2962</v>
      </c>
      <c r="G548" s="234" t="s">
        <v>472</v>
      </c>
      <c r="H548" s="234" t="s">
        <v>473</v>
      </c>
      <c r="I548" s="234" t="s">
        <v>574</v>
      </c>
      <c r="J548" s="236">
        <v>270</v>
      </c>
      <c r="K548" s="129">
        <v>0.03</v>
      </c>
      <c r="L548" s="103">
        <v>1</v>
      </c>
      <c r="M548" s="237">
        <v>4800</v>
      </c>
      <c r="N548" s="236">
        <v>5341</v>
      </c>
      <c r="O548" s="103">
        <v>6000</v>
      </c>
      <c r="P548" s="234">
        <v>6000</v>
      </c>
      <c r="Q548" s="236">
        <v>7</v>
      </c>
      <c r="R548" s="236">
        <v>35</v>
      </c>
      <c r="S548" s="238">
        <v>85</v>
      </c>
      <c r="T548" s="238">
        <v>54.5</v>
      </c>
      <c r="U548" s="103">
        <v>5.25</v>
      </c>
      <c r="V548" s="234" t="s">
        <v>442</v>
      </c>
      <c r="W548" s="103">
        <v>20</v>
      </c>
      <c r="X548" s="234" t="s">
        <v>56</v>
      </c>
      <c r="Y548" s="234" t="s">
        <v>443</v>
      </c>
      <c r="Z548" s="280" t="s">
        <v>2963</v>
      </c>
      <c r="AA548" s="280" t="s">
        <v>2964</v>
      </c>
      <c r="AB548" s="280" t="s">
        <v>2965</v>
      </c>
      <c r="AC548" s="280"/>
      <c r="AD548" s="280" t="s">
        <v>2966</v>
      </c>
      <c r="AE548" s="280"/>
      <c r="AF548" s="280"/>
      <c r="AG548" s="280"/>
      <c r="AH548" s="280"/>
      <c r="AI548" s="280"/>
      <c r="AJ548" s="280"/>
      <c r="AK548" s="234">
        <v>15</v>
      </c>
      <c r="AL548" s="234" t="s">
        <v>272</v>
      </c>
      <c r="AM548" s="234">
        <v>0.1</v>
      </c>
      <c r="AN548" s="234"/>
      <c r="AO548" s="234">
        <v>0</v>
      </c>
      <c r="AP548" s="234">
        <v>0</v>
      </c>
      <c r="AQ548" s="234"/>
      <c r="AR548" s="234" t="s">
        <v>463</v>
      </c>
      <c r="AS548" s="234">
        <v>9</v>
      </c>
      <c r="AT548" s="234">
        <v>79.401937608541999</v>
      </c>
      <c r="AU548" s="234" t="s">
        <v>552</v>
      </c>
      <c r="AV548" s="234">
        <v>1.94666980900923</v>
      </c>
      <c r="AW548" s="234">
        <v>11.8994344180286</v>
      </c>
      <c r="AX548" s="234">
        <v>66.924490270056793</v>
      </c>
      <c r="AY548" s="234" t="b">
        <v>1</v>
      </c>
      <c r="AZ548" s="234">
        <v>44558.563819444447</v>
      </c>
      <c r="BA548" s="234">
        <v>44455.614282407405</v>
      </c>
      <c r="BB548" s="234">
        <v>44508</v>
      </c>
    </row>
    <row r="549" spans="1:54" x14ac:dyDescent="0.25">
      <c r="A549" s="234" t="s">
        <v>2967</v>
      </c>
      <c r="B549" s="234" t="s">
        <v>456</v>
      </c>
      <c r="C549" s="235" t="s">
        <v>2968</v>
      </c>
      <c r="D549" s="235" t="s">
        <v>2967</v>
      </c>
      <c r="E549" s="234" t="s">
        <v>2931</v>
      </c>
      <c r="F549" s="234" t="s">
        <v>2932</v>
      </c>
      <c r="G549" s="234" t="s">
        <v>534</v>
      </c>
      <c r="H549" s="234"/>
      <c r="I549" s="234" t="s">
        <v>574</v>
      </c>
      <c r="J549" s="236">
        <v>656</v>
      </c>
      <c r="K549" s="129">
        <v>0.02</v>
      </c>
      <c r="L549" s="103">
        <v>1</v>
      </c>
      <c r="M549" s="237">
        <v>6000</v>
      </c>
      <c r="N549" s="236">
        <v>10041</v>
      </c>
      <c r="O549" s="103">
        <v>6000</v>
      </c>
      <c r="P549" s="234">
        <v>6000</v>
      </c>
      <c r="Q549" s="236">
        <v>8</v>
      </c>
      <c r="R549" s="236">
        <v>40</v>
      </c>
      <c r="S549" s="238">
        <v>162</v>
      </c>
      <c r="T549" s="238">
        <v>128.5</v>
      </c>
      <c r="U549" s="103">
        <v>6</v>
      </c>
      <c r="V549" s="234" t="s">
        <v>442</v>
      </c>
      <c r="W549" s="103">
        <v>40</v>
      </c>
      <c r="X549" s="234" t="s">
        <v>56</v>
      </c>
      <c r="Y549" s="234" t="s">
        <v>443</v>
      </c>
      <c r="Z549" s="280" t="s">
        <v>2969</v>
      </c>
      <c r="AA549" s="280" t="s">
        <v>2970</v>
      </c>
      <c r="AB549" s="280" t="s">
        <v>2970</v>
      </c>
      <c r="AC549" s="280"/>
      <c r="AD549" s="280" t="s">
        <v>2971</v>
      </c>
      <c r="AE549" s="280"/>
      <c r="AF549" s="280" t="s">
        <v>2972</v>
      </c>
      <c r="AG549" s="280"/>
      <c r="AH549" s="280"/>
      <c r="AI549" s="280"/>
      <c r="AJ549" s="280"/>
      <c r="AK549" s="234">
        <v>15</v>
      </c>
      <c r="AL549" s="234" t="s">
        <v>272</v>
      </c>
      <c r="AM549" s="234">
        <v>0.1</v>
      </c>
      <c r="AN549" s="234"/>
      <c r="AO549" s="234">
        <v>0</v>
      </c>
      <c r="AP549" s="234">
        <v>0</v>
      </c>
      <c r="AQ549" s="234"/>
      <c r="AR549" s="234" t="s">
        <v>463</v>
      </c>
      <c r="AS549" s="234">
        <v>7</v>
      </c>
      <c r="AT549" s="234">
        <v>77.810032908658897</v>
      </c>
      <c r="AU549" s="234" t="s">
        <v>552</v>
      </c>
      <c r="AV549" s="234">
        <v>1.43131872419812</v>
      </c>
      <c r="AW549" s="234">
        <v>24.980531453474601</v>
      </c>
      <c r="AX549" s="234">
        <v>69.806715238053997</v>
      </c>
      <c r="AY549" s="234" t="b">
        <v>1</v>
      </c>
      <c r="AZ549" s="234">
        <v>44558.563854166663</v>
      </c>
      <c r="BA549" s="234">
        <v>44494.454548611109</v>
      </c>
      <c r="BB549" s="234">
        <v>44508</v>
      </c>
    </row>
    <row r="550" spans="1:54" x14ac:dyDescent="0.25">
      <c r="A550" s="234" t="s">
        <v>2973</v>
      </c>
      <c r="B550" s="234" t="s">
        <v>456</v>
      </c>
      <c r="C550" s="235" t="s">
        <v>2974</v>
      </c>
      <c r="D550" s="235" t="s">
        <v>2973</v>
      </c>
      <c r="E550" s="234" t="s">
        <v>2975</v>
      </c>
      <c r="F550" s="234" t="s">
        <v>2976</v>
      </c>
      <c r="G550" s="234" t="s">
        <v>534</v>
      </c>
      <c r="H550" s="234" t="s">
        <v>485</v>
      </c>
      <c r="I550" s="234" t="s">
        <v>486</v>
      </c>
      <c r="J550" s="236"/>
      <c r="K550" s="129">
        <v>0.03</v>
      </c>
      <c r="L550" s="103">
        <v>1</v>
      </c>
      <c r="M550" s="237">
        <v>5600</v>
      </c>
      <c r="N550" s="236">
        <v>11166</v>
      </c>
      <c r="O550" s="103">
        <v>9000</v>
      </c>
      <c r="P550" s="234">
        <v>9000</v>
      </c>
      <c r="Q550" s="236">
        <v>6</v>
      </c>
      <c r="R550" s="236">
        <v>40</v>
      </c>
      <c r="S550" s="238">
        <v>160</v>
      </c>
      <c r="T550" s="238">
        <v>124</v>
      </c>
      <c r="U550" s="103">
        <v>6.5</v>
      </c>
      <c r="V550" s="234" t="s">
        <v>442</v>
      </c>
      <c r="W550" s="103">
        <v>35</v>
      </c>
      <c r="X550" s="234" t="s">
        <v>56</v>
      </c>
      <c r="Y550" s="234" t="s">
        <v>443</v>
      </c>
      <c r="Z550" s="280"/>
      <c r="AA550" s="280" t="s">
        <v>2977</v>
      </c>
      <c r="AB550" s="280" t="s">
        <v>2978</v>
      </c>
      <c r="AC550" s="280"/>
      <c r="AD550" s="280" t="s">
        <v>2979</v>
      </c>
      <c r="AE550" s="280" t="s">
        <v>2980</v>
      </c>
      <c r="AF550" s="280" t="s">
        <v>2981</v>
      </c>
      <c r="AG550" s="280"/>
      <c r="AH550" s="280"/>
      <c r="AI550" s="280"/>
      <c r="AJ550" s="280"/>
      <c r="AK550" s="234">
        <v>1.5</v>
      </c>
      <c r="AL550" s="234" t="s">
        <v>272</v>
      </c>
      <c r="AM550" s="234">
        <v>0.1</v>
      </c>
      <c r="AN550" s="234"/>
      <c r="AO550" s="234">
        <v>0</v>
      </c>
      <c r="AP550" s="234">
        <v>0</v>
      </c>
      <c r="AQ550" s="234"/>
      <c r="AR550" s="234" t="s">
        <v>463</v>
      </c>
      <c r="AS550" s="234">
        <v>8</v>
      </c>
      <c r="AT550" s="234">
        <v>71.249387255740601</v>
      </c>
      <c r="AU550" s="234" t="s">
        <v>552</v>
      </c>
      <c r="AV550" s="234">
        <v>1.67454764545242</v>
      </c>
      <c r="AW550" s="234">
        <v>19.0622227988001</v>
      </c>
      <c r="AX550" s="234">
        <v>58.220927871833801</v>
      </c>
      <c r="AY550" s="234" t="b">
        <v>0</v>
      </c>
      <c r="AZ550" s="234">
        <v>44631.648888888885</v>
      </c>
      <c r="BA550" s="234">
        <v>44455.307824074072</v>
      </c>
      <c r="BB550" s="234">
        <v>44631.648888888885</v>
      </c>
    </row>
    <row r="551" spans="1:54" x14ac:dyDescent="0.25">
      <c r="A551" s="234" t="s">
        <v>2982</v>
      </c>
      <c r="B551" s="234" t="s">
        <v>482</v>
      </c>
      <c r="C551" s="235" t="s">
        <v>437</v>
      </c>
      <c r="D551" s="235" t="s">
        <v>2982</v>
      </c>
      <c r="E551" s="234" t="s">
        <v>2983</v>
      </c>
      <c r="F551" s="234" t="s">
        <v>2984</v>
      </c>
      <c r="G551" s="234" t="s">
        <v>836</v>
      </c>
      <c r="H551" s="234" t="s">
        <v>939</v>
      </c>
      <c r="I551" s="234" t="s">
        <v>940</v>
      </c>
      <c r="J551" s="236">
        <v>625</v>
      </c>
      <c r="K551" s="129">
        <v>0.03</v>
      </c>
      <c r="L551" s="103">
        <v>1</v>
      </c>
      <c r="M551" s="237">
        <v>1250</v>
      </c>
      <c r="N551" s="236">
        <v>5116</v>
      </c>
      <c r="O551" s="103">
        <v>6500</v>
      </c>
      <c r="P551" s="234">
        <v>6500</v>
      </c>
      <c r="Q551" s="236">
        <v>7</v>
      </c>
      <c r="R551" s="236">
        <v>20</v>
      </c>
      <c r="S551" s="238">
        <v>160</v>
      </c>
      <c r="T551" s="238">
        <v>80</v>
      </c>
      <c r="U551" s="103">
        <v>2.5</v>
      </c>
      <c r="V551" s="234" t="s">
        <v>451</v>
      </c>
      <c r="W551" s="103">
        <v>80</v>
      </c>
      <c r="X551" s="234" t="s">
        <v>56</v>
      </c>
      <c r="Y551" s="234" t="s">
        <v>443</v>
      </c>
      <c r="Z551" s="280" t="s">
        <v>2985</v>
      </c>
      <c r="AA551" s="280" t="s">
        <v>2986</v>
      </c>
      <c r="AB551" s="280"/>
      <c r="AC551" s="280"/>
      <c r="AD551" s="280"/>
      <c r="AE551" s="280" t="s">
        <v>2987</v>
      </c>
      <c r="AF551" s="280" t="s">
        <v>2988</v>
      </c>
      <c r="AG551" s="280"/>
      <c r="AH551" s="280"/>
      <c r="AI551" s="280"/>
      <c r="AJ551" s="280"/>
      <c r="AK551" s="234">
        <v>5</v>
      </c>
      <c r="AL551" s="234" t="s">
        <v>272</v>
      </c>
      <c r="AM551" s="234">
        <v>0.1</v>
      </c>
      <c r="AN551" s="234">
        <v>0</v>
      </c>
      <c r="AO551" s="234">
        <v>0</v>
      </c>
      <c r="AP551" s="234">
        <v>0</v>
      </c>
      <c r="AQ551" s="234"/>
      <c r="AR551" s="234" t="s">
        <v>463</v>
      </c>
      <c r="AS551" s="234">
        <v>0</v>
      </c>
      <c r="AT551" s="234">
        <v>84.752437394927</v>
      </c>
      <c r="AU551" s="234" t="s">
        <v>942</v>
      </c>
      <c r="AV551" s="234">
        <v>1.29</v>
      </c>
      <c r="AW551" s="234">
        <v>11.283907185362001</v>
      </c>
      <c r="AX551" s="234">
        <v>76.107688780644494</v>
      </c>
      <c r="AY551" s="234" t="b">
        <v>0</v>
      </c>
      <c r="AZ551" s="234">
        <v>44558.563796296294</v>
      </c>
      <c r="BA551" s="234">
        <v>44455.425717592596</v>
      </c>
      <c r="BB551" s="234">
        <v>44461</v>
      </c>
    </row>
    <row r="552" spans="1:54" x14ac:dyDescent="0.25">
      <c r="A552" s="234" t="s">
        <v>2989</v>
      </c>
      <c r="B552" s="234" t="s">
        <v>482</v>
      </c>
      <c r="C552" s="235" t="s">
        <v>2989</v>
      </c>
      <c r="D552" s="235" t="s">
        <v>2989</v>
      </c>
      <c r="E552" s="234" t="s">
        <v>2990</v>
      </c>
      <c r="F552" s="234" t="s">
        <v>2991</v>
      </c>
      <c r="G552" s="234" t="s">
        <v>836</v>
      </c>
      <c r="H552" s="234" t="s">
        <v>798</v>
      </c>
      <c r="I552" s="234" t="s">
        <v>678</v>
      </c>
      <c r="J552" s="236">
        <v>425</v>
      </c>
      <c r="K552" s="129">
        <v>0.03</v>
      </c>
      <c r="L552" s="103">
        <v>1</v>
      </c>
      <c r="M552" s="237">
        <v>3745</v>
      </c>
      <c r="N552" s="236">
        <v>3278</v>
      </c>
      <c r="O552" s="103">
        <v>6000</v>
      </c>
      <c r="P552" s="234">
        <v>6000</v>
      </c>
      <c r="Q552" s="236">
        <v>10</v>
      </c>
      <c r="R552" s="236">
        <v>30</v>
      </c>
      <c r="S552" s="238">
        <v>119</v>
      </c>
      <c r="T552" s="238">
        <v>50</v>
      </c>
      <c r="U552" s="103">
        <v>2</v>
      </c>
      <c r="V552" s="234" t="s">
        <v>451</v>
      </c>
      <c r="W552" s="103">
        <v>50</v>
      </c>
      <c r="X552" s="234" t="s">
        <v>56</v>
      </c>
      <c r="Y552" s="234" t="s">
        <v>443</v>
      </c>
      <c r="Z552" s="280"/>
      <c r="AA552" s="280" t="s">
        <v>2992</v>
      </c>
      <c r="AB552" s="280"/>
      <c r="AC552" s="280"/>
      <c r="AD552" s="280"/>
      <c r="AE552" s="280"/>
      <c r="AF552" s="280" t="s">
        <v>2993</v>
      </c>
      <c r="AG552" s="280"/>
      <c r="AH552" s="280"/>
      <c r="AI552" s="280"/>
      <c r="AJ552" s="280"/>
      <c r="AK552" s="234">
        <v>170</v>
      </c>
      <c r="AL552" s="234" t="s">
        <v>480</v>
      </c>
      <c r="AM552" s="234">
        <v>0.1</v>
      </c>
      <c r="AN552" s="234">
        <v>0</v>
      </c>
      <c r="AO552" s="234">
        <v>0</v>
      </c>
      <c r="AP552" s="234">
        <v>0</v>
      </c>
      <c r="AQ552" s="234"/>
      <c r="AR552" s="234" t="s">
        <v>463</v>
      </c>
      <c r="AS552" s="234">
        <v>2</v>
      </c>
      <c r="AT552" s="234">
        <v>84.718406510376994</v>
      </c>
      <c r="AU552" s="234" t="s">
        <v>490</v>
      </c>
      <c r="AV552" s="234">
        <v>1.34</v>
      </c>
      <c r="AW552" s="234">
        <v>10.439954306101599</v>
      </c>
      <c r="AX552" s="234">
        <v>77.166365701451994</v>
      </c>
      <c r="AY552" s="234" t="b">
        <v>0</v>
      </c>
      <c r="AZ552" s="234">
        <v>44558.563819444447</v>
      </c>
      <c r="BA552" s="234">
        <v>44455.655729166669</v>
      </c>
      <c r="BB552" s="234">
        <v>44460</v>
      </c>
    </row>
    <row r="553" spans="1:54" x14ac:dyDescent="0.25">
      <c r="A553" s="234" t="s">
        <v>2994</v>
      </c>
      <c r="B553" s="234" t="s">
        <v>456</v>
      </c>
      <c r="C553" s="235" t="s">
        <v>2994</v>
      </c>
      <c r="D553" s="235" t="s">
        <v>2994</v>
      </c>
      <c r="E553" s="234" t="s">
        <v>2995</v>
      </c>
      <c r="F553" s="234" t="s">
        <v>2996</v>
      </c>
      <c r="G553" s="234" t="s">
        <v>534</v>
      </c>
      <c r="H553" s="234" t="s">
        <v>473</v>
      </c>
      <c r="I553" s="234" t="s">
        <v>574</v>
      </c>
      <c r="J553" s="236">
        <v>751.4</v>
      </c>
      <c r="K553" s="129">
        <v>0.03</v>
      </c>
      <c r="L553" s="103">
        <v>1</v>
      </c>
      <c r="M553" s="237">
        <v>5500</v>
      </c>
      <c r="N553" s="236">
        <v>7420</v>
      </c>
      <c r="O553" s="103">
        <v>7100</v>
      </c>
      <c r="P553" s="234">
        <v>7100</v>
      </c>
      <c r="Q553" s="236">
        <v>12</v>
      </c>
      <c r="R553" s="236">
        <v>40</v>
      </c>
      <c r="S553" s="238">
        <v>230</v>
      </c>
      <c r="T553" s="238">
        <v>118</v>
      </c>
      <c r="U553" s="103">
        <v>5</v>
      </c>
      <c r="V553" s="234" t="s">
        <v>547</v>
      </c>
      <c r="W553" s="103">
        <v>45</v>
      </c>
      <c r="X553" s="234" t="s">
        <v>56</v>
      </c>
      <c r="Y553" s="234" t="s">
        <v>443</v>
      </c>
      <c r="Z553" s="280" t="s">
        <v>2997</v>
      </c>
      <c r="AA553" s="280"/>
      <c r="AB553" s="280"/>
      <c r="AC553" s="280"/>
      <c r="AD553" s="280" t="s">
        <v>2998</v>
      </c>
      <c r="AE553" s="280"/>
      <c r="AF553" s="280" t="s">
        <v>2999</v>
      </c>
      <c r="AG553" s="280" t="s">
        <v>3000</v>
      </c>
      <c r="AH553" s="280"/>
      <c r="AI553" s="280"/>
      <c r="AJ553" s="280"/>
      <c r="AK553" s="234">
        <v>4</v>
      </c>
      <c r="AL553" s="234" t="s">
        <v>272</v>
      </c>
      <c r="AM553" s="234">
        <v>0.1</v>
      </c>
      <c r="AN553" s="234"/>
      <c r="AO553" s="234">
        <v>1.01266846361186E-4</v>
      </c>
      <c r="AP553" s="234">
        <v>0</v>
      </c>
      <c r="AQ553" s="234"/>
      <c r="AR553" s="234" t="s">
        <v>463</v>
      </c>
      <c r="AS553" s="234">
        <v>1</v>
      </c>
      <c r="AT553" s="234">
        <v>85.213872978524805</v>
      </c>
      <c r="AU553" s="234" t="s">
        <v>490</v>
      </c>
      <c r="AV553" s="234">
        <v>1.04</v>
      </c>
      <c r="AW553" s="234">
        <v>29.7481137210547</v>
      </c>
      <c r="AX553" s="234">
        <v>76.302936547056206</v>
      </c>
      <c r="AY553" s="234" t="b">
        <v>0</v>
      </c>
      <c r="AZ553" s="234">
        <v>44558.563831018517</v>
      </c>
      <c r="BA553" s="234">
        <v>44456.550104166665</v>
      </c>
      <c r="BB553" s="234">
        <v>44532</v>
      </c>
    </row>
    <row r="554" spans="1:54" x14ac:dyDescent="0.25">
      <c r="A554" s="234" t="s">
        <v>3001</v>
      </c>
      <c r="B554" s="234" t="s">
        <v>456</v>
      </c>
      <c r="C554" s="235" t="s">
        <v>3001</v>
      </c>
      <c r="D554" s="235" t="s">
        <v>3001</v>
      </c>
      <c r="E554" s="234" t="s">
        <v>2995</v>
      </c>
      <c r="F554" s="234" t="s">
        <v>3002</v>
      </c>
      <c r="G554" s="234" t="s">
        <v>836</v>
      </c>
      <c r="H554" s="234" t="s">
        <v>473</v>
      </c>
      <c r="I554" s="234" t="s">
        <v>574</v>
      </c>
      <c r="J554" s="236">
        <v>438.3</v>
      </c>
      <c r="K554" s="129">
        <v>0.03</v>
      </c>
      <c r="L554" s="103">
        <v>1</v>
      </c>
      <c r="M554" s="237">
        <v>3072</v>
      </c>
      <c r="N554" s="236">
        <v>2900</v>
      </c>
      <c r="O554" s="103">
        <v>7100</v>
      </c>
      <c r="P554" s="234">
        <v>7100</v>
      </c>
      <c r="Q554" s="236">
        <v>12</v>
      </c>
      <c r="R554" s="236">
        <v>30</v>
      </c>
      <c r="S554" s="238">
        <v>110</v>
      </c>
      <c r="T554" s="238">
        <v>110</v>
      </c>
      <c r="U554" s="103">
        <v>2.5</v>
      </c>
      <c r="V554" s="234" t="s">
        <v>547</v>
      </c>
      <c r="W554" s="103">
        <v>75</v>
      </c>
      <c r="X554" s="234" t="s">
        <v>56</v>
      </c>
      <c r="Y554" s="234" t="s">
        <v>443</v>
      </c>
      <c r="Z554" s="280" t="s">
        <v>3003</v>
      </c>
      <c r="AA554" s="280" t="s">
        <v>3004</v>
      </c>
      <c r="AB554" s="280"/>
      <c r="AC554" s="280"/>
      <c r="AD554" s="280"/>
      <c r="AE554" s="280"/>
      <c r="AF554" s="280" t="s">
        <v>2999</v>
      </c>
      <c r="AG554" s="280" t="s">
        <v>3000</v>
      </c>
      <c r="AH554" s="280"/>
      <c r="AI554" s="280"/>
      <c r="AJ554" s="280"/>
      <c r="AK554" s="234">
        <v>10</v>
      </c>
      <c r="AL554" s="234" t="s">
        <v>272</v>
      </c>
      <c r="AM554" s="234">
        <v>0.1</v>
      </c>
      <c r="AN554" s="234">
        <v>0</v>
      </c>
      <c r="AO554" s="234">
        <v>1.5113793103448299E-4</v>
      </c>
      <c r="AP554" s="234">
        <v>0</v>
      </c>
      <c r="AQ554" s="234"/>
      <c r="AR554" s="234" t="s">
        <v>463</v>
      </c>
      <c r="AS554" s="234">
        <v>1</v>
      </c>
      <c r="AT554" s="234">
        <v>85.783751541905303</v>
      </c>
      <c r="AU554" s="234" t="s">
        <v>490</v>
      </c>
      <c r="AV554" s="234">
        <v>1.2557994985577601</v>
      </c>
      <c r="AW554" s="234">
        <v>11.1666302541318</v>
      </c>
      <c r="AX554" s="234">
        <v>80.783784309177094</v>
      </c>
      <c r="AY554" s="234" t="b">
        <v>0</v>
      </c>
      <c r="AZ554" s="234">
        <v>44558.563831018517</v>
      </c>
      <c r="BA554" s="234">
        <v>44456.55736111111</v>
      </c>
      <c r="BB554" s="234">
        <v>44532</v>
      </c>
    </row>
    <row r="555" spans="1:54" x14ac:dyDescent="0.25">
      <c r="A555" s="234" t="s">
        <v>3005</v>
      </c>
      <c r="B555" s="234" t="s">
        <v>638</v>
      </c>
      <c r="C555" s="235" t="s">
        <v>437</v>
      </c>
      <c r="D555" s="235" t="s">
        <v>3005</v>
      </c>
      <c r="E555" s="234" t="s">
        <v>2995</v>
      </c>
      <c r="F555" s="234" t="s">
        <v>3006</v>
      </c>
      <c r="G555" s="234" t="s">
        <v>836</v>
      </c>
      <c r="H555" s="234" t="s">
        <v>473</v>
      </c>
      <c r="I555" s="234" t="s">
        <v>574</v>
      </c>
      <c r="J555" s="236">
        <v>320</v>
      </c>
      <c r="K555" s="129">
        <v>0.01</v>
      </c>
      <c r="L555" s="103">
        <v>2</v>
      </c>
      <c r="M555" s="237"/>
      <c r="N555" s="236">
        <v>868</v>
      </c>
      <c r="O555" s="103">
        <v>7000</v>
      </c>
      <c r="P555" s="234">
        <v>7000</v>
      </c>
      <c r="Q555" s="236">
        <v>1</v>
      </c>
      <c r="R555" s="236">
        <v>1</v>
      </c>
      <c r="S555" s="238">
        <v>68.3</v>
      </c>
      <c r="T555" s="238">
        <v>63</v>
      </c>
      <c r="U555" s="103">
        <v>2</v>
      </c>
      <c r="V555" s="234" t="s">
        <v>547</v>
      </c>
      <c r="W555" s="103">
        <v>1</v>
      </c>
      <c r="X555" s="234" t="s">
        <v>56</v>
      </c>
      <c r="Y555" s="234" t="s">
        <v>443</v>
      </c>
      <c r="Z555" s="280" t="s">
        <v>3007</v>
      </c>
      <c r="AA555" s="280" t="s">
        <v>3008</v>
      </c>
      <c r="AB555" s="280" t="s">
        <v>3009</v>
      </c>
      <c r="AC555" s="280"/>
      <c r="AD555" s="280"/>
      <c r="AE555" s="280"/>
      <c r="AF555" s="280"/>
      <c r="AG555" s="280"/>
      <c r="AH555" s="280"/>
      <c r="AI555" s="280"/>
      <c r="AJ555" s="280"/>
      <c r="AK555" s="234">
        <v>2</v>
      </c>
      <c r="AL555" s="234" t="s">
        <v>272</v>
      </c>
      <c r="AM555" s="234">
        <v>0.1</v>
      </c>
      <c r="AN555" s="234">
        <v>0</v>
      </c>
      <c r="AO555" s="234">
        <v>0</v>
      </c>
      <c r="AP555" s="234">
        <v>0</v>
      </c>
      <c r="AQ555" s="234"/>
      <c r="AR555" s="234" t="s">
        <v>447</v>
      </c>
      <c r="AS555" s="234">
        <v>0</v>
      </c>
      <c r="AT555" s="234"/>
      <c r="AU555" s="234" t="s">
        <v>490</v>
      </c>
      <c r="AV555" s="234"/>
      <c r="AW555" s="234">
        <v>0</v>
      </c>
      <c r="AX555" s="234"/>
      <c r="AY555" s="234" t="b">
        <v>0</v>
      </c>
      <c r="AZ555" s="234">
        <v>44566.642789351848</v>
      </c>
      <c r="BA555" s="234">
        <v>44469.272939814815</v>
      </c>
      <c r="BB555" s="234"/>
    </row>
    <row r="556" spans="1:54" x14ac:dyDescent="0.25">
      <c r="A556" s="234" t="s">
        <v>3010</v>
      </c>
      <c r="B556" s="234" t="s">
        <v>456</v>
      </c>
      <c r="C556" s="235" t="s">
        <v>3010</v>
      </c>
      <c r="D556" s="235" t="s">
        <v>3010</v>
      </c>
      <c r="E556" s="234" t="s">
        <v>2995</v>
      </c>
      <c r="F556" s="234" t="s">
        <v>3011</v>
      </c>
      <c r="G556" s="234" t="s">
        <v>472</v>
      </c>
      <c r="H556" s="234" t="s">
        <v>473</v>
      </c>
      <c r="I556" s="234" t="s">
        <v>574</v>
      </c>
      <c r="J556" s="236">
        <v>519.5</v>
      </c>
      <c r="K556" s="129">
        <v>0.03</v>
      </c>
      <c r="L556" s="103">
        <v>1</v>
      </c>
      <c r="M556" s="237">
        <v>3800</v>
      </c>
      <c r="N556" s="236">
        <v>5463</v>
      </c>
      <c r="O556" s="103">
        <v>6000</v>
      </c>
      <c r="P556" s="234">
        <v>6000</v>
      </c>
      <c r="Q556" s="236">
        <v>12</v>
      </c>
      <c r="R556" s="236">
        <v>35</v>
      </c>
      <c r="S556" s="238">
        <v>200</v>
      </c>
      <c r="T556" s="238">
        <v>60</v>
      </c>
      <c r="U556" s="103">
        <v>4</v>
      </c>
      <c r="V556" s="234" t="s">
        <v>547</v>
      </c>
      <c r="W556" s="103">
        <v>50</v>
      </c>
      <c r="X556" s="234" t="s">
        <v>56</v>
      </c>
      <c r="Y556" s="234" t="s">
        <v>443</v>
      </c>
      <c r="Z556" s="280" t="s">
        <v>3012</v>
      </c>
      <c r="AA556" s="280"/>
      <c r="AB556" s="280"/>
      <c r="AC556" s="280"/>
      <c r="AD556" s="280" t="s">
        <v>3013</v>
      </c>
      <c r="AE556" s="280"/>
      <c r="AF556" s="280" t="s">
        <v>2999</v>
      </c>
      <c r="AG556" s="280" t="s">
        <v>3000</v>
      </c>
      <c r="AH556" s="280"/>
      <c r="AI556" s="280"/>
      <c r="AJ556" s="280"/>
      <c r="AK556" s="234">
        <v>5</v>
      </c>
      <c r="AL556" s="234" t="s">
        <v>272</v>
      </c>
      <c r="AM556" s="234">
        <v>0.1</v>
      </c>
      <c r="AN556" s="234"/>
      <c r="AO556" s="234">
        <v>9.5094270547318294E-5</v>
      </c>
      <c r="AP556" s="234">
        <v>0</v>
      </c>
      <c r="AQ556" s="234"/>
      <c r="AR556" s="234" t="s">
        <v>463</v>
      </c>
      <c r="AS556" s="234">
        <v>1</v>
      </c>
      <c r="AT556" s="234">
        <v>82.901787776651304</v>
      </c>
      <c r="AU556" s="234" t="s">
        <v>490</v>
      </c>
      <c r="AV556" s="234">
        <v>1.13665723632928</v>
      </c>
      <c r="AW556" s="234">
        <v>20.596379932832399</v>
      </c>
      <c r="AX556" s="234">
        <v>82.143828574121898</v>
      </c>
      <c r="AY556" s="234" t="b">
        <v>1</v>
      </c>
      <c r="AZ556" s="234">
        <v>44558.563842592594</v>
      </c>
      <c r="BA556" s="234">
        <v>44469.274918981479</v>
      </c>
      <c r="BB556" s="234">
        <v>44532</v>
      </c>
    </row>
    <row r="557" spans="1:54" x14ac:dyDescent="0.25">
      <c r="A557" s="234" t="s">
        <v>3014</v>
      </c>
      <c r="B557" s="234" t="s">
        <v>456</v>
      </c>
      <c r="C557" s="235" t="s">
        <v>3014</v>
      </c>
      <c r="D557" s="235" t="s">
        <v>3014</v>
      </c>
      <c r="E557" s="234" t="s">
        <v>2995</v>
      </c>
      <c r="F557" s="234" t="s">
        <v>3015</v>
      </c>
      <c r="G557" s="234" t="s">
        <v>534</v>
      </c>
      <c r="H557" s="234" t="s">
        <v>473</v>
      </c>
      <c r="I557" s="234" t="s">
        <v>574</v>
      </c>
      <c r="J557" s="236">
        <v>925</v>
      </c>
      <c r="K557" s="129">
        <v>0.04</v>
      </c>
      <c r="L557" s="103">
        <v>1</v>
      </c>
      <c r="M557" s="237">
        <v>8000</v>
      </c>
      <c r="N557" s="236">
        <v>6544</v>
      </c>
      <c r="O557" s="103">
        <v>7100</v>
      </c>
      <c r="P557" s="234">
        <v>7100</v>
      </c>
      <c r="Q557" s="236">
        <v>12</v>
      </c>
      <c r="R557" s="236">
        <v>40</v>
      </c>
      <c r="S557" s="238">
        <v>284</v>
      </c>
      <c r="T557" s="238">
        <v>133.9</v>
      </c>
      <c r="U557" s="103">
        <v>5</v>
      </c>
      <c r="V557" s="234" t="s">
        <v>547</v>
      </c>
      <c r="W557" s="103">
        <v>20</v>
      </c>
      <c r="X557" s="234" t="s">
        <v>56</v>
      </c>
      <c r="Y557" s="234" t="s">
        <v>443</v>
      </c>
      <c r="Z557" s="280" t="s">
        <v>3016</v>
      </c>
      <c r="AA557" s="280" t="s">
        <v>3017</v>
      </c>
      <c r="AB557" s="280"/>
      <c r="AC557" s="280"/>
      <c r="AD557" s="280" t="s">
        <v>688</v>
      </c>
      <c r="AE557" s="280"/>
      <c r="AF557" s="280" t="s">
        <v>2999</v>
      </c>
      <c r="AG557" s="280" t="s">
        <v>3000</v>
      </c>
      <c r="AH557" s="280"/>
      <c r="AI557" s="280"/>
      <c r="AJ557" s="280"/>
      <c r="AK557" s="234">
        <v>2</v>
      </c>
      <c r="AL557" s="234" t="s">
        <v>272</v>
      </c>
      <c r="AM557" s="234">
        <v>0.1</v>
      </c>
      <c r="AN557" s="234"/>
      <c r="AO557" s="234">
        <v>1.41350855745721E-4</v>
      </c>
      <c r="AP557" s="234">
        <v>0</v>
      </c>
      <c r="AQ557" s="234"/>
      <c r="AR557" s="234" t="s">
        <v>463</v>
      </c>
      <c r="AS557" s="234">
        <v>3</v>
      </c>
      <c r="AT557" s="234">
        <v>84.906751500444798</v>
      </c>
      <c r="AU557" s="234" t="s">
        <v>490</v>
      </c>
      <c r="AV557" s="234">
        <v>1.4807328852479</v>
      </c>
      <c r="AW557" s="234">
        <v>25.966268662775398</v>
      </c>
      <c r="AX557" s="234">
        <v>84.118331665083502</v>
      </c>
      <c r="AY557" s="234" t="b">
        <v>1</v>
      </c>
      <c r="AZ557" s="234">
        <v>44558.563854166663</v>
      </c>
      <c r="BA557" s="234">
        <v>44469.277511574073</v>
      </c>
      <c r="BB557" s="234">
        <v>44532</v>
      </c>
    </row>
    <row r="558" spans="1:54" x14ac:dyDescent="0.25">
      <c r="A558" s="234" t="s">
        <v>3018</v>
      </c>
      <c r="B558" s="234" t="s">
        <v>456</v>
      </c>
      <c r="C558" s="235" t="s">
        <v>3018</v>
      </c>
      <c r="D558" s="235" t="s">
        <v>3018</v>
      </c>
      <c r="E558" s="234" t="s">
        <v>2995</v>
      </c>
      <c r="F558" s="234" t="s">
        <v>3019</v>
      </c>
      <c r="G558" s="234" t="s">
        <v>836</v>
      </c>
      <c r="H558" s="234" t="s">
        <v>473</v>
      </c>
      <c r="I558" s="234" t="s">
        <v>574</v>
      </c>
      <c r="J558" s="236">
        <v>426.7</v>
      </c>
      <c r="K558" s="129">
        <v>0.03</v>
      </c>
      <c r="L558" s="103">
        <v>1</v>
      </c>
      <c r="M558" s="237">
        <v>2118</v>
      </c>
      <c r="N558" s="236">
        <v>2874</v>
      </c>
      <c r="O558" s="103">
        <v>7100</v>
      </c>
      <c r="P558" s="234">
        <v>7100</v>
      </c>
      <c r="Q558" s="236">
        <v>14</v>
      </c>
      <c r="R558" s="236">
        <v>30</v>
      </c>
      <c r="S558" s="238">
        <v>120</v>
      </c>
      <c r="T558" s="238">
        <v>60</v>
      </c>
      <c r="U558" s="103">
        <v>2.5</v>
      </c>
      <c r="V558" s="234" t="s">
        <v>547</v>
      </c>
      <c r="W558" s="103">
        <v>75</v>
      </c>
      <c r="X558" s="234" t="s">
        <v>56</v>
      </c>
      <c r="Y558" s="234" t="s">
        <v>443</v>
      </c>
      <c r="Z558" s="280" t="s">
        <v>3020</v>
      </c>
      <c r="AA558" s="280" t="s">
        <v>3021</v>
      </c>
      <c r="AB558" s="280"/>
      <c r="AC558" s="280"/>
      <c r="AD558" s="280"/>
      <c r="AE558" s="280"/>
      <c r="AF558" s="280" t="s">
        <v>2999</v>
      </c>
      <c r="AG558" s="280" t="s">
        <v>3000</v>
      </c>
      <c r="AH558" s="280"/>
      <c r="AI558" s="280"/>
      <c r="AJ558" s="280"/>
      <c r="AK558" s="234">
        <v>5</v>
      </c>
      <c r="AL558" s="234" t="s">
        <v>272</v>
      </c>
      <c r="AM558" s="234">
        <v>0.1</v>
      </c>
      <c r="AN558" s="234">
        <v>0</v>
      </c>
      <c r="AO558" s="234">
        <v>1.4846903270702901E-4</v>
      </c>
      <c r="AP558" s="234">
        <v>0</v>
      </c>
      <c r="AQ558" s="234"/>
      <c r="AR558" s="234" t="s">
        <v>463</v>
      </c>
      <c r="AS558" s="234">
        <v>2</v>
      </c>
      <c r="AT558" s="234">
        <v>85.743055582451902</v>
      </c>
      <c r="AU558" s="234" t="s">
        <v>490</v>
      </c>
      <c r="AV558" s="234">
        <v>1.16443776246135</v>
      </c>
      <c r="AW558" s="234">
        <v>12.3705902194493</v>
      </c>
      <c r="AX558" s="234">
        <v>80.059515898129305</v>
      </c>
      <c r="AY558" s="234" t="b">
        <v>0</v>
      </c>
      <c r="AZ558" s="234">
        <v>44558.563854166663</v>
      </c>
      <c r="BA558" s="234">
        <v>44469.281215277777</v>
      </c>
      <c r="BB558" s="234">
        <v>44532</v>
      </c>
    </row>
    <row r="559" spans="1:54" x14ac:dyDescent="0.25">
      <c r="A559" s="234" t="s">
        <v>3022</v>
      </c>
      <c r="B559" s="234" t="s">
        <v>456</v>
      </c>
      <c r="C559" s="235" t="s">
        <v>3022</v>
      </c>
      <c r="D559" s="235" t="s">
        <v>3022</v>
      </c>
      <c r="E559" s="234" t="s">
        <v>2995</v>
      </c>
      <c r="F559" s="234" t="s">
        <v>3023</v>
      </c>
      <c r="G559" s="234" t="s">
        <v>534</v>
      </c>
      <c r="H559" s="234" t="s">
        <v>473</v>
      </c>
      <c r="I559" s="234" t="s">
        <v>574</v>
      </c>
      <c r="J559" s="236">
        <v>855.6</v>
      </c>
      <c r="K559" s="129">
        <v>0.04</v>
      </c>
      <c r="L559" s="103">
        <v>1</v>
      </c>
      <c r="M559" s="237">
        <v>6000</v>
      </c>
      <c r="N559" s="236">
        <v>5833</v>
      </c>
      <c r="O559" s="103">
        <v>7100</v>
      </c>
      <c r="P559" s="234">
        <v>7100</v>
      </c>
      <c r="Q559" s="236">
        <v>12</v>
      </c>
      <c r="R559" s="236">
        <v>40</v>
      </c>
      <c r="S559" s="238">
        <v>168</v>
      </c>
      <c r="T559" s="238">
        <v>163</v>
      </c>
      <c r="U559" s="103">
        <v>5</v>
      </c>
      <c r="V559" s="234" t="s">
        <v>547</v>
      </c>
      <c r="W559" s="103">
        <v>20</v>
      </c>
      <c r="X559" s="234" t="s">
        <v>56</v>
      </c>
      <c r="Y559" s="234" t="s">
        <v>443</v>
      </c>
      <c r="Z559" s="280" t="s">
        <v>3024</v>
      </c>
      <c r="AA559" s="280" t="s">
        <v>3025</v>
      </c>
      <c r="AB559" s="280"/>
      <c r="AC559" s="280"/>
      <c r="AD559" s="280" t="s">
        <v>688</v>
      </c>
      <c r="AE559" s="280"/>
      <c r="AF559" s="280" t="s">
        <v>2999</v>
      </c>
      <c r="AG559" s="280" t="s">
        <v>3000</v>
      </c>
      <c r="AH559" s="280"/>
      <c r="AI559" s="280"/>
      <c r="AJ559" s="280"/>
      <c r="AK559" s="234">
        <v>5</v>
      </c>
      <c r="AL559" s="234" t="s">
        <v>272</v>
      </c>
      <c r="AM559" s="234">
        <v>0.1</v>
      </c>
      <c r="AN559" s="234"/>
      <c r="AO559" s="234">
        <v>1.4668266758100499E-4</v>
      </c>
      <c r="AP559" s="234">
        <v>7.2438747002846804E-2</v>
      </c>
      <c r="AQ559" s="234"/>
      <c r="AR559" s="234" t="s">
        <v>463</v>
      </c>
      <c r="AS559" s="234">
        <v>3</v>
      </c>
      <c r="AT559" s="234">
        <v>86.812288638735595</v>
      </c>
      <c r="AU559" s="234" t="s">
        <v>490</v>
      </c>
      <c r="AV559" s="234">
        <v>1.35452222045646</v>
      </c>
      <c r="AW559" s="234">
        <v>23.9523714949683</v>
      </c>
      <c r="AX559" s="234">
        <v>71.979789037031594</v>
      </c>
      <c r="AY559" s="234" t="b">
        <v>0</v>
      </c>
      <c r="AZ559" s="234">
        <v>44558.563854166663</v>
      </c>
      <c r="BA559" s="234">
        <v>44469.287719907406</v>
      </c>
      <c r="BB559" s="234">
        <v>44532</v>
      </c>
    </row>
    <row r="560" spans="1:54" x14ac:dyDescent="0.25">
      <c r="A560" s="234" t="s">
        <v>3026</v>
      </c>
      <c r="B560" s="234" t="s">
        <v>456</v>
      </c>
      <c r="C560" s="235" t="s">
        <v>3026</v>
      </c>
      <c r="D560" s="235" t="s">
        <v>3026</v>
      </c>
      <c r="E560" s="234" t="s">
        <v>2995</v>
      </c>
      <c r="F560" s="234" t="s">
        <v>3027</v>
      </c>
      <c r="G560" s="234" t="s">
        <v>836</v>
      </c>
      <c r="H560" s="234" t="s">
        <v>473</v>
      </c>
      <c r="I560" s="234" t="s">
        <v>574</v>
      </c>
      <c r="J560" s="236">
        <v>292.7</v>
      </c>
      <c r="K560" s="129">
        <v>0.03</v>
      </c>
      <c r="L560" s="103">
        <v>1</v>
      </c>
      <c r="M560" s="237">
        <v>2020</v>
      </c>
      <c r="N560" s="236">
        <v>1350</v>
      </c>
      <c r="O560" s="103">
        <v>4000</v>
      </c>
      <c r="P560" s="234">
        <v>4000</v>
      </c>
      <c r="Q560" s="236">
        <v>18</v>
      </c>
      <c r="R560" s="236">
        <v>30</v>
      </c>
      <c r="S560" s="238">
        <v>132</v>
      </c>
      <c r="T560" s="238">
        <v>25</v>
      </c>
      <c r="U560" s="103">
        <v>2.5</v>
      </c>
      <c r="V560" s="234" t="s">
        <v>547</v>
      </c>
      <c r="W560" s="103">
        <v>70</v>
      </c>
      <c r="X560" s="234" t="s">
        <v>56</v>
      </c>
      <c r="Y560" s="234" t="s">
        <v>443</v>
      </c>
      <c r="Z560" s="280" t="s">
        <v>3028</v>
      </c>
      <c r="AA560" s="280" t="s">
        <v>3029</v>
      </c>
      <c r="AB560" s="280"/>
      <c r="AC560" s="280"/>
      <c r="AD560" s="280"/>
      <c r="AE560" s="280"/>
      <c r="AF560" s="280" t="s">
        <v>2999</v>
      </c>
      <c r="AG560" s="280" t="s">
        <v>3000</v>
      </c>
      <c r="AH560" s="280"/>
      <c r="AI560" s="280"/>
      <c r="AJ560" s="280"/>
      <c r="AK560" s="234">
        <v>2</v>
      </c>
      <c r="AL560" s="234" t="s">
        <v>272</v>
      </c>
      <c r="AM560" s="234">
        <v>0.1</v>
      </c>
      <c r="AN560" s="234">
        <v>0</v>
      </c>
      <c r="AO560" s="234">
        <v>2.16814814814815E-4</v>
      </c>
      <c r="AP560" s="234">
        <v>0</v>
      </c>
      <c r="AQ560" s="234"/>
      <c r="AR560" s="234" t="s">
        <v>463</v>
      </c>
      <c r="AS560" s="234">
        <v>2</v>
      </c>
      <c r="AT560" s="234">
        <v>91.097245713577806</v>
      </c>
      <c r="AU560" s="234" t="s">
        <v>490</v>
      </c>
      <c r="AV560" s="234">
        <v>1.4076891506882601</v>
      </c>
      <c r="AW560" s="234">
        <v>8.6488298724488892</v>
      </c>
      <c r="AX560" s="234">
        <v>84.7464662981169</v>
      </c>
      <c r="AY560" s="234" t="b">
        <v>0</v>
      </c>
      <c r="AZ560" s="234">
        <v>44558.56386574074</v>
      </c>
      <c r="BA560" s="234">
        <v>44469.289479166669</v>
      </c>
      <c r="BB560" s="234">
        <v>44532</v>
      </c>
    </row>
    <row r="561" spans="1:54" x14ac:dyDescent="0.25">
      <c r="A561" s="234" t="s">
        <v>3030</v>
      </c>
      <c r="B561" s="234" t="s">
        <v>456</v>
      </c>
      <c r="C561" s="235" t="s">
        <v>3030</v>
      </c>
      <c r="D561" s="235" t="s">
        <v>3030</v>
      </c>
      <c r="E561" s="234" t="s">
        <v>2995</v>
      </c>
      <c r="F561" s="234" t="s">
        <v>3031</v>
      </c>
      <c r="G561" s="234" t="s">
        <v>836</v>
      </c>
      <c r="H561" s="234" t="s">
        <v>473</v>
      </c>
      <c r="I561" s="234" t="s">
        <v>574</v>
      </c>
      <c r="J561" s="236">
        <v>343.7</v>
      </c>
      <c r="K561" s="129">
        <v>0.03</v>
      </c>
      <c r="L561" s="103">
        <v>1</v>
      </c>
      <c r="M561" s="237">
        <v>2020</v>
      </c>
      <c r="N561" s="236">
        <v>1087</v>
      </c>
      <c r="O561" s="103">
        <v>4000</v>
      </c>
      <c r="P561" s="234">
        <v>4000</v>
      </c>
      <c r="Q561" s="236">
        <v>16</v>
      </c>
      <c r="R561" s="236">
        <v>30</v>
      </c>
      <c r="S561" s="238">
        <v>146</v>
      </c>
      <c r="T561" s="238">
        <v>25</v>
      </c>
      <c r="U561" s="103">
        <v>2.5</v>
      </c>
      <c r="V561" s="234" t="s">
        <v>547</v>
      </c>
      <c r="W561" s="103">
        <v>70</v>
      </c>
      <c r="X561" s="234" t="s">
        <v>56</v>
      </c>
      <c r="Y561" s="234" t="s">
        <v>443</v>
      </c>
      <c r="Z561" s="280" t="s">
        <v>3032</v>
      </c>
      <c r="AA561" s="280" t="s">
        <v>3033</v>
      </c>
      <c r="AB561" s="280"/>
      <c r="AC561" s="280"/>
      <c r="AD561" s="280"/>
      <c r="AE561" s="280"/>
      <c r="AF561" s="280" t="s">
        <v>2999</v>
      </c>
      <c r="AG561" s="280" t="s">
        <v>3000</v>
      </c>
      <c r="AH561" s="280"/>
      <c r="AI561" s="280"/>
      <c r="AJ561" s="280"/>
      <c r="AK561" s="234">
        <v>5</v>
      </c>
      <c r="AL561" s="234" t="s">
        <v>272</v>
      </c>
      <c r="AM561" s="234">
        <v>0.1</v>
      </c>
      <c r="AN561" s="234">
        <v>0</v>
      </c>
      <c r="AO561" s="234">
        <v>3.1619135234590599E-4</v>
      </c>
      <c r="AP561" s="234">
        <v>0</v>
      </c>
      <c r="AQ561" s="234"/>
      <c r="AR561" s="234" t="s">
        <v>463</v>
      </c>
      <c r="AS561" s="234">
        <v>2</v>
      </c>
      <c r="AT561" s="234">
        <v>90.191879554432603</v>
      </c>
      <c r="AU561" s="234" t="s">
        <v>490</v>
      </c>
      <c r="AV561" s="234">
        <v>1.8012811641823201</v>
      </c>
      <c r="AW561" s="234">
        <v>6.2638261377702298</v>
      </c>
      <c r="AX561" s="234">
        <v>85.295748950049102</v>
      </c>
      <c r="AY561" s="234" t="b">
        <v>0</v>
      </c>
      <c r="AZ561" s="234">
        <v>44558.56386574074</v>
      </c>
      <c r="BA561" s="234">
        <v>44469.290995370371</v>
      </c>
      <c r="BB561" s="234">
        <v>44532</v>
      </c>
    </row>
    <row r="562" spans="1:54" x14ac:dyDescent="0.25">
      <c r="A562" s="234" t="s">
        <v>3034</v>
      </c>
      <c r="B562" s="234" t="s">
        <v>456</v>
      </c>
      <c r="C562" s="235" t="s">
        <v>3034</v>
      </c>
      <c r="D562" s="235" t="s">
        <v>3034</v>
      </c>
      <c r="E562" s="234" t="s">
        <v>2995</v>
      </c>
      <c r="F562" s="234" t="s">
        <v>3035</v>
      </c>
      <c r="G562" s="234" t="s">
        <v>836</v>
      </c>
      <c r="H562" s="234" t="s">
        <v>473</v>
      </c>
      <c r="I562" s="234" t="s">
        <v>574</v>
      </c>
      <c r="J562" s="236">
        <v>215.3</v>
      </c>
      <c r="K562" s="129">
        <v>0.03</v>
      </c>
      <c r="L562" s="103">
        <v>4</v>
      </c>
      <c r="M562" s="237">
        <v>1140</v>
      </c>
      <c r="N562" s="236">
        <v>707</v>
      </c>
      <c r="O562" s="103">
        <v>4000</v>
      </c>
      <c r="P562" s="234">
        <v>4000</v>
      </c>
      <c r="Q562" s="236">
        <v>16</v>
      </c>
      <c r="R562" s="236">
        <v>20</v>
      </c>
      <c r="S562" s="238">
        <v>40</v>
      </c>
      <c r="T562" s="238">
        <v>30.5</v>
      </c>
      <c r="U562" s="103">
        <v>2.5</v>
      </c>
      <c r="V562" s="234" t="s">
        <v>547</v>
      </c>
      <c r="W562" s="103">
        <v>75</v>
      </c>
      <c r="X562" s="234" t="s">
        <v>56</v>
      </c>
      <c r="Y562" s="234" t="s">
        <v>443</v>
      </c>
      <c r="Z562" s="280" t="s">
        <v>3036</v>
      </c>
      <c r="AA562" s="280" t="s">
        <v>3037</v>
      </c>
      <c r="AB562" s="280"/>
      <c r="AC562" s="280"/>
      <c r="AD562" s="280"/>
      <c r="AE562" s="280"/>
      <c r="AF562" s="280" t="s">
        <v>2999</v>
      </c>
      <c r="AG562" s="280" t="s">
        <v>3000</v>
      </c>
      <c r="AH562" s="280"/>
      <c r="AI562" s="280"/>
      <c r="AJ562" s="280"/>
      <c r="AK562" s="234">
        <v>2</v>
      </c>
      <c r="AL562" s="234" t="s">
        <v>272</v>
      </c>
      <c r="AM562" s="234">
        <v>0.1</v>
      </c>
      <c r="AN562" s="234">
        <v>0</v>
      </c>
      <c r="AO562" s="234">
        <v>3.0452616690240499E-4</v>
      </c>
      <c r="AP562" s="234">
        <v>0</v>
      </c>
      <c r="AQ562" s="234"/>
      <c r="AR562" s="234" t="s">
        <v>463</v>
      </c>
      <c r="AS562" s="234">
        <v>0</v>
      </c>
      <c r="AT562" s="234">
        <v>88.159553896956396</v>
      </c>
      <c r="AU562" s="234" t="s">
        <v>490</v>
      </c>
      <c r="AV562" s="234">
        <v>1.02598148322335</v>
      </c>
      <c r="AW562" s="234">
        <v>14.281475996571601</v>
      </c>
      <c r="AX562" s="234">
        <v>77.668566983218597</v>
      </c>
      <c r="AY562" s="234" t="b">
        <v>0</v>
      </c>
      <c r="AZ562" s="234">
        <v>44558.56386574074</v>
      </c>
      <c r="BA562" s="234">
        <v>44469.29247685185</v>
      </c>
      <c r="BB562" s="234">
        <v>44532</v>
      </c>
    </row>
    <row r="563" spans="1:54" x14ac:dyDescent="0.25">
      <c r="A563" s="234" t="s">
        <v>3038</v>
      </c>
      <c r="B563" s="234" t="s">
        <v>456</v>
      </c>
      <c r="C563" s="235" t="s">
        <v>3038</v>
      </c>
      <c r="D563" s="235" t="s">
        <v>3038</v>
      </c>
      <c r="E563" s="234" t="s">
        <v>2995</v>
      </c>
      <c r="F563" s="234" t="s">
        <v>3039</v>
      </c>
      <c r="G563" s="234" t="s">
        <v>836</v>
      </c>
      <c r="H563" s="234" t="s">
        <v>473</v>
      </c>
      <c r="I563" s="234" t="s">
        <v>574</v>
      </c>
      <c r="J563" s="236">
        <v>348</v>
      </c>
      <c r="K563" s="129">
        <v>0.03</v>
      </c>
      <c r="L563" s="103">
        <v>2</v>
      </c>
      <c r="M563" s="237">
        <v>1020</v>
      </c>
      <c r="N563" s="236">
        <v>868</v>
      </c>
      <c r="O563" s="103">
        <v>7100</v>
      </c>
      <c r="P563" s="234">
        <v>7100</v>
      </c>
      <c r="Q563" s="236">
        <v>15</v>
      </c>
      <c r="R563" s="236">
        <v>20</v>
      </c>
      <c r="S563" s="238">
        <v>68.3</v>
      </c>
      <c r="T563" s="238">
        <v>63</v>
      </c>
      <c r="U563" s="103">
        <v>2.5</v>
      </c>
      <c r="V563" s="234" t="s">
        <v>547</v>
      </c>
      <c r="W563" s="103">
        <v>70</v>
      </c>
      <c r="X563" s="234" t="s">
        <v>56</v>
      </c>
      <c r="Y563" s="234" t="s">
        <v>443</v>
      </c>
      <c r="Z563" s="280" t="s">
        <v>3040</v>
      </c>
      <c r="AA563" s="280" t="s">
        <v>3041</v>
      </c>
      <c r="AB563" s="280"/>
      <c r="AC563" s="280"/>
      <c r="AD563" s="280"/>
      <c r="AE563" s="280"/>
      <c r="AF563" s="280" t="s">
        <v>2999</v>
      </c>
      <c r="AG563" s="280" t="s">
        <v>3000</v>
      </c>
      <c r="AH563" s="280"/>
      <c r="AI563" s="280"/>
      <c r="AJ563" s="280"/>
      <c r="AK563" s="234">
        <v>2</v>
      </c>
      <c r="AL563" s="234" t="s">
        <v>272</v>
      </c>
      <c r="AM563" s="234">
        <v>0.1</v>
      </c>
      <c r="AN563" s="234">
        <v>0</v>
      </c>
      <c r="AO563" s="234">
        <v>4.0092165898617497E-4</v>
      </c>
      <c r="AP563" s="234">
        <v>0</v>
      </c>
      <c r="AQ563" s="234"/>
      <c r="AR563" s="234" t="s">
        <v>463</v>
      </c>
      <c r="AS563" s="234">
        <v>0</v>
      </c>
      <c r="AT563" s="234">
        <v>92.087027402829193</v>
      </c>
      <c r="AU563" s="234" t="s">
        <v>490</v>
      </c>
      <c r="AV563" s="234">
        <v>1.31</v>
      </c>
      <c r="AW563" s="234">
        <v>9.0882510065960407</v>
      </c>
      <c r="AX563" s="234">
        <v>84.627978183200099</v>
      </c>
      <c r="AY563" s="234" t="b">
        <v>0</v>
      </c>
      <c r="AZ563" s="234">
        <v>44558.563877314817</v>
      </c>
      <c r="BA563" s="234">
        <v>44469.302337962959</v>
      </c>
      <c r="BB563" s="234">
        <v>44532</v>
      </c>
    </row>
    <row r="564" spans="1:54" x14ac:dyDescent="0.25">
      <c r="A564" s="234" t="s">
        <v>3042</v>
      </c>
      <c r="B564" s="234" t="s">
        <v>456</v>
      </c>
      <c r="C564" s="235" t="s">
        <v>3042</v>
      </c>
      <c r="D564" s="235" t="s">
        <v>3042</v>
      </c>
      <c r="E564" s="234" t="s">
        <v>2995</v>
      </c>
      <c r="F564" s="234" t="s">
        <v>3043</v>
      </c>
      <c r="G564" s="234" t="s">
        <v>836</v>
      </c>
      <c r="H564" s="234" t="s">
        <v>473</v>
      </c>
      <c r="I564" s="234" t="s">
        <v>574</v>
      </c>
      <c r="J564" s="236">
        <v>260.8</v>
      </c>
      <c r="K564" s="129">
        <v>0.03</v>
      </c>
      <c r="L564" s="103">
        <v>4</v>
      </c>
      <c r="M564" s="237">
        <v>1078</v>
      </c>
      <c r="N564" s="236">
        <v>560</v>
      </c>
      <c r="O564" s="103">
        <v>7100</v>
      </c>
      <c r="P564" s="234">
        <v>7100</v>
      </c>
      <c r="Q564" s="236">
        <v>15</v>
      </c>
      <c r="R564" s="236">
        <v>20</v>
      </c>
      <c r="S564" s="238">
        <v>55</v>
      </c>
      <c r="T564" s="238">
        <v>22</v>
      </c>
      <c r="U564" s="103">
        <v>2.5</v>
      </c>
      <c r="V564" s="234" t="s">
        <v>547</v>
      </c>
      <c r="W564" s="103">
        <v>75</v>
      </c>
      <c r="X564" s="234" t="s">
        <v>56</v>
      </c>
      <c r="Y564" s="234" t="s">
        <v>443</v>
      </c>
      <c r="Z564" s="280" t="s">
        <v>3044</v>
      </c>
      <c r="AA564" s="280" t="s">
        <v>3045</v>
      </c>
      <c r="AB564" s="280"/>
      <c r="AC564" s="280"/>
      <c r="AD564" s="280"/>
      <c r="AE564" s="280"/>
      <c r="AF564" s="280" t="s">
        <v>2999</v>
      </c>
      <c r="AG564" s="280" t="s">
        <v>3000</v>
      </c>
      <c r="AH564" s="280"/>
      <c r="AI564" s="280"/>
      <c r="AJ564" s="280"/>
      <c r="AK564" s="234">
        <v>3</v>
      </c>
      <c r="AL564" s="234" t="s">
        <v>272</v>
      </c>
      <c r="AM564" s="234">
        <v>0.1</v>
      </c>
      <c r="AN564" s="234">
        <v>0</v>
      </c>
      <c r="AO564" s="234">
        <v>4.6571428571428599E-4</v>
      </c>
      <c r="AP564" s="234">
        <v>0</v>
      </c>
      <c r="AQ564" s="234"/>
      <c r="AR564" s="234" t="s">
        <v>463</v>
      </c>
      <c r="AS564" s="234">
        <v>0</v>
      </c>
      <c r="AT564" s="234">
        <v>91.271640926219604</v>
      </c>
      <c r="AU564" s="234" t="s">
        <v>490</v>
      </c>
      <c r="AV564" s="234">
        <v>1.1311857761923201</v>
      </c>
      <c r="AW564" s="234">
        <v>11.6186583677007</v>
      </c>
      <c r="AX564" s="234">
        <v>90.997826003440906</v>
      </c>
      <c r="AY564" s="234" t="b">
        <v>0</v>
      </c>
      <c r="AZ564" s="234">
        <v>44558.563877314817</v>
      </c>
      <c r="BA564" s="234">
        <v>44469.303865740738</v>
      </c>
      <c r="BB564" s="234">
        <v>44532</v>
      </c>
    </row>
    <row r="565" spans="1:54" x14ac:dyDescent="0.25">
      <c r="A565" s="234" t="s">
        <v>3046</v>
      </c>
      <c r="B565" s="234" t="s">
        <v>456</v>
      </c>
      <c r="C565" s="235" t="s">
        <v>3046</v>
      </c>
      <c r="D565" s="235" t="s">
        <v>3046</v>
      </c>
      <c r="E565" s="234" t="s">
        <v>2995</v>
      </c>
      <c r="F565" s="234" t="s">
        <v>3047</v>
      </c>
      <c r="G565" s="234" t="s">
        <v>836</v>
      </c>
      <c r="H565" s="234" t="s">
        <v>473</v>
      </c>
      <c r="I565" s="234" t="s">
        <v>574</v>
      </c>
      <c r="J565" s="236">
        <v>325.39999999999998</v>
      </c>
      <c r="K565" s="129">
        <v>0.03</v>
      </c>
      <c r="L565" s="103">
        <v>2</v>
      </c>
      <c r="M565" s="237">
        <v>944</v>
      </c>
      <c r="N565" s="236">
        <v>866</v>
      </c>
      <c r="O565" s="103">
        <v>7100</v>
      </c>
      <c r="P565" s="234">
        <v>7100</v>
      </c>
      <c r="Q565" s="236">
        <v>20</v>
      </c>
      <c r="R565" s="236">
        <v>20</v>
      </c>
      <c r="S565" s="238">
        <v>97</v>
      </c>
      <c r="T565" s="238">
        <v>35</v>
      </c>
      <c r="U565" s="103">
        <v>2.5</v>
      </c>
      <c r="V565" s="234" t="s">
        <v>547</v>
      </c>
      <c r="W565" s="103">
        <v>75</v>
      </c>
      <c r="X565" s="234" t="s">
        <v>56</v>
      </c>
      <c r="Y565" s="234" t="s">
        <v>443</v>
      </c>
      <c r="Z565" s="280" t="s">
        <v>3048</v>
      </c>
      <c r="AA565" s="280" t="s">
        <v>3049</v>
      </c>
      <c r="AB565" s="280"/>
      <c r="AC565" s="280"/>
      <c r="AD565" s="280"/>
      <c r="AE565" s="280"/>
      <c r="AF565" s="280" t="s">
        <v>2999</v>
      </c>
      <c r="AG565" s="280" t="s">
        <v>3000</v>
      </c>
      <c r="AH565" s="280"/>
      <c r="AI565" s="280"/>
      <c r="AJ565" s="280"/>
      <c r="AK565" s="234">
        <v>2</v>
      </c>
      <c r="AL565" s="234" t="s">
        <v>272</v>
      </c>
      <c r="AM565" s="234">
        <v>0.1</v>
      </c>
      <c r="AN565" s="234">
        <v>0</v>
      </c>
      <c r="AO565" s="234">
        <v>3.7575057736720602E-4</v>
      </c>
      <c r="AP565" s="234">
        <v>0</v>
      </c>
      <c r="AQ565" s="234"/>
      <c r="AR565" s="234" t="s">
        <v>463</v>
      </c>
      <c r="AS565" s="234">
        <v>0</v>
      </c>
      <c r="AT565" s="234">
        <v>92.075226654050297</v>
      </c>
      <c r="AU565" s="234" t="s">
        <v>490</v>
      </c>
      <c r="AV565" s="234">
        <v>1.10075354833272</v>
      </c>
      <c r="AW565" s="234">
        <v>11.937201860671699</v>
      </c>
      <c r="AX565" s="234">
        <v>84.432982841764101</v>
      </c>
      <c r="AY565" s="234" t="b">
        <v>0</v>
      </c>
      <c r="AZ565" s="234">
        <v>44558.563877314817</v>
      </c>
      <c r="BA565" s="234">
        <v>44469.305555555555</v>
      </c>
      <c r="BB565" s="234">
        <v>44532</v>
      </c>
    </row>
    <row r="566" spans="1:54" x14ac:dyDescent="0.25">
      <c r="A566" s="234" t="s">
        <v>3050</v>
      </c>
      <c r="B566" s="234" t="s">
        <v>456</v>
      </c>
      <c r="C566" s="235" t="s">
        <v>3050</v>
      </c>
      <c r="D566" s="235" t="s">
        <v>3050</v>
      </c>
      <c r="E566" s="234" t="s">
        <v>2995</v>
      </c>
      <c r="F566" s="234" t="s">
        <v>3051</v>
      </c>
      <c r="G566" s="234" t="s">
        <v>836</v>
      </c>
      <c r="H566" s="234" t="s">
        <v>473</v>
      </c>
      <c r="I566" s="234" t="s">
        <v>574</v>
      </c>
      <c r="J566" s="236">
        <v>573.20000000000005</v>
      </c>
      <c r="K566" s="129">
        <v>0.03</v>
      </c>
      <c r="L566" s="103">
        <v>1</v>
      </c>
      <c r="M566" s="237">
        <v>916</v>
      </c>
      <c r="N566" s="236">
        <v>1987</v>
      </c>
      <c r="O566" s="103">
        <v>7100</v>
      </c>
      <c r="P566" s="234">
        <v>7100</v>
      </c>
      <c r="Q566" s="236">
        <v>20</v>
      </c>
      <c r="R566" s="236">
        <v>20</v>
      </c>
      <c r="S566" s="238">
        <v>156.69999999999999</v>
      </c>
      <c r="T566" s="238">
        <v>40</v>
      </c>
      <c r="U566" s="103">
        <v>2.5</v>
      </c>
      <c r="V566" s="234" t="s">
        <v>547</v>
      </c>
      <c r="W566" s="103">
        <v>70</v>
      </c>
      <c r="X566" s="234" t="s">
        <v>56</v>
      </c>
      <c r="Y566" s="234" t="s">
        <v>443</v>
      </c>
      <c r="Z566" s="280" t="s">
        <v>3052</v>
      </c>
      <c r="AA566" s="280" t="s">
        <v>3053</v>
      </c>
      <c r="AB566" s="280"/>
      <c r="AC566" s="280"/>
      <c r="AD566" s="280"/>
      <c r="AE566" s="280"/>
      <c r="AF566" s="280" t="s">
        <v>2999</v>
      </c>
      <c r="AG566" s="280" t="s">
        <v>3000</v>
      </c>
      <c r="AH566" s="280"/>
      <c r="AI566" s="280"/>
      <c r="AJ566" s="280"/>
      <c r="AK566" s="234">
        <v>3</v>
      </c>
      <c r="AL566" s="234" t="s">
        <v>272</v>
      </c>
      <c r="AM566" s="234">
        <v>0.1</v>
      </c>
      <c r="AN566" s="234">
        <v>0</v>
      </c>
      <c r="AO566" s="234">
        <v>2.8847508807247098E-4</v>
      </c>
      <c r="AP566" s="234">
        <v>0</v>
      </c>
      <c r="AQ566" s="234"/>
      <c r="AR566" s="234" t="s">
        <v>463</v>
      </c>
      <c r="AS566" s="234">
        <v>0</v>
      </c>
      <c r="AT566" s="234">
        <v>91.003321926254799</v>
      </c>
      <c r="AU566" s="234" t="s">
        <v>490</v>
      </c>
      <c r="AV566" s="234">
        <v>1.0411776997003499</v>
      </c>
      <c r="AW566" s="234">
        <v>13.228341264172499</v>
      </c>
      <c r="AX566" s="234">
        <v>80.719946548587998</v>
      </c>
      <c r="AY566" s="234" t="b">
        <v>0</v>
      </c>
      <c r="AZ566" s="234">
        <v>44558.563888888886</v>
      </c>
      <c r="BA566" s="234">
        <v>44469.307187500002</v>
      </c>
      <c r="BB566" s="234">
        <v>44532</v>
      </c>
    </row>
    <row r="567" spans="1:54" x14ac:dyDescent="0.25">
      <c r="A567" s="234" t="s">
        <v>3054</v>
      </c>
      <c r="B567" s="234" t="s">
        <v>456</v>
      </c>
      <c r="C567" s="235" t="s">
        <v>3054</v>
      </c>
      <c r="D567" s="235" t="s">
        <v>3054</v>
      </c>
      <c r="E567" s="234" t="s">
        <v>2995</v>
      </c>
      <c r="F567" s="234" t="s">
        <v>3055</v>
      </c>
      <c r="G567" s="234" t="s">
        <v>534</v>
      </c>
      <c r="H567" s="234" t="s">
        <v>473</v>
      </c>
      <c r="I567" s="234" t="s">
        <v>574</v>
      </c>
      <c r="J567" s="236">
        <v>1084.2</v>
      </c>
      <c r="K567" s="129">
        <v>0.05</v>
      </c>
      <c r="L567" s="103">
        <v>1</v>
      </c>
      <c r="M567" s="237">
        <v>12000</v>
      </c>
      <c r="N567" s="236">
        <v>5947</v>
      </c>
      <c r="O567" s="103">
        <v>6000</v>
      </c>
      <c r="P567" s="234">
        <v>6000</v>
      </c>
      <c r="Q567" s="236">
        <v>10</v>
      </c>
      <c r="R567" s="236">
        <v>40</v>
      </c>
      <c r="S567" s="238">
        <v>234</v>
      </c>
      <c r="T567" s="238">
        <v>150</v>
      </c>
      <c r="U567" s="103">
        <v>6</v>
      </c>
      <c r="V567" s="234" t="s">
        <v>547</v>
      </c>
      <c r="W567" s="103">
        <v>30</v>
      </c>
      <c r="X567" s="234" t="s">
        <v>56</v>
      </c>
      <c r="Y567" s="234" t="s">
        <v>443</v>
      </c>
      <c r="Z567" s="280" t="s">
        <v>3056</v>
      </c>
      <c r="AA567" s="280" t="s">
        <v>3057</v>
      </c>
      <c r="AB567" s="280" t="s">
        <v>3058</v>
      </c>
      <c r="AC567" s="280"/>
      <c r="AD567" s="280" t="s">
        <v>3059</v>
      </c>
      <c r="AE567" s="280"/>
      <c r="AF567" s="280" t="s">
        <v>3060</v>
      </c>
      <c r="AG567" s="280" t="s">
        <v>3000</v>
      </c>
      <c r="AH567" s="280"/>
      <c r="AI567" s="280"/>
      <c r="AJ567" s="280"/>
      <c r="AK567" s="234">
        <v>2</v>
      </c>
      <c r="AL567" s="234" t="s">
        <v>272</v>
      </c>
      <c r="AM567" s="234">
        <v>0.1</v>
      </c>
      <c r="AN567" s="234"/>
      <c r="AO567" s="234">
        <v>1.8231040860938299E-4</v>
      </c>
      <c r="AP567" s="234">
        <v>0.16815200941651301</v>
      </c>
      <c r="AQ567" s="234"/>
      <c r="AR567" s="234" t="s">
        <v>463</v>
      </c>
      <c r="AS567" s="234">
        <v>1</v>
      </c>
      <c r="AT567" s="234">
        <v>84.978293027591207</v>
      </c>
      <c r="AU567" s="234" t="s">
        <v>490</v>
      </c>
      <c r="AV567" s="234">
        <v>1.6240471248589501</v>
      </c>
      <c r="AW567" s="234">
        <v>19.9653953566593</v>
      </c>
      <c r="AX567" s="234">
        <v>72.352946634920499</v>
      </c>
      <c r="AY567" s="234" t="b">
        <v>0</v>
      </c>
      <c r="AZ567" s="234">
        <v>44558.563888888886</v>
      </c>
      <c r="BA567" s="234">
        <v>44469.308807870373</v>
      </c>
      <c r="BB567" s="234">
        <v>44532</v>
      </c>
    </row>
    <row r="568" spans="1:54" x14ac:dyDescent="0.25">
      <c r="A568" s="234" t="s">
        <v>3061</v>
      </c>
      <c r="B568" s="234" t="s">
        <v>456</v>
      </c>
      <c r="C568" s="235" t="s">
        <v>3061</v>
      </c>
      <c r="D568" s="235" t="s">
        <v>3061</v>
      </c>
      <c r="E568" s="234" t="s">
        <v>2995</v>
      </c>
      <c r="F568" s="234" t="s">
        <v>3062</v>
      </c>
      <c r="G568" s="234" t="s">
        <v>836</v>
      </c>
      <c r="H568" s="234" t="s">
        <v>473</v>
      </c>
      <c r="I568" s="234" t="s">
        <v>574</v>
      </c>
      <c r="J568" s="236">
        <v>308.3</v>
      </c>
      <c r="K568" s="129">
        <v>0.03</v>
      </c>
      <c r="L568" s="103">
        <v>2</v>
      </c>
      <c r="M568" s="237">
        <v>944</v>
      </c>
      <c r="N568" s="236">
        <v>680</v>
      </c>
      <c r="O568" s="103">
        <v>6000</v>
      </c>
      <c r="P568" s="234">
        <v>6000</v>
      </c>
      <c r="Q568" s="236">
        <v>16</v>
      </c>
      <c r="R568" s="236">
        <v>20</v>
      </c>
      <c r="S568" s="238">
        <v>113.5</v>
      </c>
      <c r="T568" s="238">
        <v>21.2</v>
      </c>
      <c r="U568" s="103">
        <v>2.5</v>
      </c>
      <c r="V568" s="234" t="s">
        <v>547</v>
      </c>
      <c r="W568" s="103">
        <v>75</v>
      </c>
      <c r="X568" s="234" t="s">
        <v>56</v>
      </c>
      <c r="Y568" s="234" t="s">
        <v>443</v>
      </c>
      <c r="Z568" s="280" t="s">
        <v>3063</v>
      </c>
      <c r="AA568" s="280" t="s">
        <v>3064</v>
      </c>
      <c r="AB568" s="280"/>
      <c r="AC568" s="280"/>
      <c r="AD568" s="280"/>
      <c r="AE568" s="280"/>
      <c r="AF568" s="280" t="s">
        <v>3060</v>
      </c>
      <c r="AG568" s="280" t="s">
        <v>3000</v>
      </c>
      <c r="AH568" s="280"/>
      <c r="AI568" s="280"/>
      <c r="AJ568" s="280"/>
      <c r="AK568" s="234">
        <v>0.5</v>
      </c>
      <c r="AL568" s="234" t="s">
        <v>272</v>
      </c>
      <c r="AM568" s="234">
        <v>0.1</v>
      </c>
      <c r="AN568" s="234">
        <v>0</v>
      </c>
      <c r="AO568" s="234">
        <v>4.5338235294117699E-4</v>
      </c>
      <c r="AP568" s="234">
        <v>0</v>
      </c>
      <c r="AQ568" s="234"/>
      <c r="AR568" s="234" t="s">
        <v>463</v>
      </c>
      <c r="AS568" s="234">
        <v>0</v>
      </c>
      <c r="AT568" s="234">
        <v>92.339234441019201</v>
      </c>
      <c r="AU568" s="234" t="s">
        <v>490</v>
      </c>
      <c r="AV568" s="234">
        <v>1.48068667441332</v>
      </c>
      <c r="AW568" s="234">
        <v>7.8333127797435598</v>
      </c>
      <c r="AX568" s="234">
        <v>85.374217900325107</v>
      </c>
      <c r="AY568" s="234" t="b">
        <v>0</v>
      </c>
      <c r="AZ568" s="234">
        <v>44558.563888888886</v>
      </c>
      <c r="BA568" s="234">
        <v>44469.321250000001</v>
      </c>
      <c r="BB568" s="234">
        <v>44532</v>
      </c>
    </row>
    <row r="569" spans="1:54" x14ac:dyDescent="0.25">
      <c r="A569" s="234" t="s">
        <v>3065</v>
      </c>
      <c r="B569" s="234" t="s">
        <v>436</v>
      </c>
      <c r="C569" s="235" t="s">
        <v>3065</v>
      </c>
      <c r="D569" s="235" t="s">
        <v>3065</v>
      </c>
      <c r="E569" s="234" t="s">
        <v>2995</v>
      </c>
      <c r="F569" s="234" t="s">
        <v>3066</v>
      </c>
      <c r="G569" s="234" t="s">
        <v>836</v>
      </c>
      <c r="H569" s="234"/>
      <c r="I569" s="234" t="s">
        <v>574</v>
      </c>
      <c r="J569" s="236">
        <v>225.4</v>
      </c>
      <c r="K569" s="129"/>
      <c r="L569" s="103"/>
      <c r="M569" s="237"/>
      <c r="N569" s="236">
        <v>539</v>
      </c>
      <c r="O569" s="103">
        <v>7100</v>
      </c>
      <c r="P569" s="234"/>
      <c r="Q569" s="236"/>
      <c r="R569" s="236"/>
      <c r="S569" s="238">
        <v>87</v>
      </c>
      <c r="T569" s="238">
        <v>15</v>
      </c>
      <c r="U569" s="103">
        <v>0</v>
      </c>
      <c r="V569" s="234" t="s">
        <v>547</v>
      </c>
      <c r="W569" s="103"/>
      <c r="X569" s="234" t="s">
        <v>56</v>
      </c>
      <c r="Y569" s="234" t="s">
        <v>443</v>
      </c>
      <c r="Z569" s="280" t="s">
        <v>3063</v>
      </c>
      <c r="AA569" s="280"/>
      <c r="AB569" s="280"/>
      <c r="AC569" s="280"/>
      <c r="AD569" s="280"/>
      <c r="AE569" s="280"/>
      <c r="AF569" s="280" t="s">
        <v>3067</v>
      </c>
      <c r="AG569" s="280"/>
      <c r="AH569" s="280"/>
      <c r="AI569" s="280"/>
      <c r="AJ569" s="280"/>
      <c r="AK569" s="234">
        <v>0.5</v>
      </c>
      <c r="AL569" s="234" t="s">
        <v>272</v>
      </c>
      <c r="AM569" s="234">
        <v>0.1</v>
      </c>
      <c r="AN569" s="234"/>
      <c r="AO569" s="234">
        <v>0</v>
      </c>
      <c r="AP569" s="234">
        <v>0</v>
      </c>
      <c r="AQ569" s="234"/>
      <c r="AR569" s="234" t="s">
        <v>447</v>
      </c>
      <c r="AS569" s="234">
        <v>0</v>
      </c>
      <c r="AT569" s="234"/>
      <c r="AU569" s="234" t="s">
        <v>490</v>
      </c>
      <c r="AV569" s="234"/>
      <c r="AW569" s="234"/>
      <c r="AX569" s="234"/>
      <c r="AY569" s="234" t="b">
        <v>0</v>
      </c>
      <c r="AZ569" s="234">
        <v>44558.563900462963</v>
      </c>
      <c r="BA569" s="234">
        <v>44469.32267361111</v>
      </c>
      <c r="BB569" s="234">
        <v>44532</v>
      </c>
    </row>
    <row r="570" spans="1:54" x14ac:dyDescent="0.25">
      <c r="A570" s="234" t="s">
        <v>3068</v>
      </c>
      <c r="B570" s="234" t="s">
        <v>638</v>
      </c>
      <c r="C570" s="235" t="s">
        <v>437</v>
      </c>
      <c r="D570" s="235" t="s">
        <v>3068</v>
      </c>
      <c r="E570" s="234" t="s">
        <v>2995</v>
      </c>
      <c r="F570" s="234" t="s">
        <v>3069</v>
      </c>
      <c r="G570" s="234"/>
      <c r="H570" s="234"/>
      <c r="I570" s="234" t="s">
        <v>574</v>
      </c>
      <c r="J570" s="236"/>
      <c r="K570" s="129"/>
      <c r="L570" s="103"/>
      <c r="M570" s="237"/>
      <c r="N570" s="236"/>
      <c r="O570" s="103">
        <v>7100</v>
      </c>
      <c r="P570" s="234"/>
      <c r="Q570" s="236"/>
      <c r="R570" s="236"/>
      <c r="S570" s="238"/>
      <c r="T570" s="238"/>
      <c r="U570" s="103">
        <v>0</v>
      </c>
      <c r="V570" s="234" t="s">
        <v>547</v>
      </c>
      <c r="W570" s="103"/>
      <c r="X570" s="234" t="s">
        <v>56</v>
      </c>
      <c r="Y570" s="234" t="s">
        <v>443</v>
      </c>
      <c r="Z570" s="280" t="s">
        <v>3070</v>
      </c>
      <c r="AA570" s="280"/>
      <c r="AB570" s="280"/>
      <c r="AC570" s="280"/>
      <c r="AD570" s="280"/>
      <c r="AE570" s="280"/>
      <c r="AF570" s="280"/>
      <c r="AG570" s="280"/>
      <c r="AH570" s="280"/>
      <c r="AI570" s="280"/>
      <c r="AJ570" s="280"/>
      <c r="AK570" s="234">
        <v>0.5</v>
      </c>
      <c r="AL570" s="234" t="s">
        <v>272</v>
      </c>
      <c r="AM570" s="234">
        <v>0.1</v>
      </c>
      <c r="AN570" s="234"/>
      <c r="AO570" s="234">
        <v>0</v>
      </c>
      <c r="AP570" s="234">
        <v>0</v>
      </c>
      <c r="AQ570" s="234"/>
      <c r="AR570" s="234" t="s">
        <v>447</v>
      </c>
      <c r="AS570" s="234"/>
      <c r="AT570" s="234"/>
      <c r="AU570" s="234" t="s">
        <v>490</v>
      </c>
      <c r="AV570" s="234"/>
      <c r="AW570" s="234"/>
      <c r="AX570" s="234"/>
      <c r="AY570" s="234" t="b">
        <v>0</v>
      </c>
      <c r="AZ570" s="234">
        <v>44566.642789351848</v>
      </c>
      <c r="BA570" s="234">
        <v>44469.323900462965</v>
      </c>
      <c r="BB570" s="234"/>
    </row>
    <row r="571" spans="1:54" x14ac:dyDescent="0.25">
      <c r="A571" s="234" t="s">
        <v>3071</v>
      </c>
      <c r="B571" s="234" t="s">
        <v>456</v>
      </c>
      <c r="C571" s="235" t="s">
        <v>3071</v>
      </c>
      <c r="D571" s="235" t="s">
        <v>3071</v>
      </c>
      <c r="E571" s="234" t="s">
        <v>2995</v>
      </c>
      <c r="F571" s="234" t="s">
        <v>3072</v>
      </c>
      <c r="G571" s="234" t="s">
        <v>836</v>
      </c>
      <c r="H571" s="234" t="s">
        <v>473</v>
      </c>
      <c r="I571" s="234" t="s">
        <v>574</v>
      </c>
      <c r="J571" s="236">
        <v>255</v>
      </c>
      <c r="K571" s="129">
        <v>0.03</v>
      </c>
      <c r="L571" s="103">
        <v>4</v>
      </c>
      <c r="M571" s="237">
        <v>1078</v>
      </c>
      <c r="N571" s="236">
        <v>655</v>
      </c>
      <c r="O571" s="103">
        <v>6100</v>
      </c>
      <c r="P571" s="234">
        <v>6100</v>
      </c>
      <c r="Q571" s="236">
        <v>16</v>
      </c>
      <c r="R571" s="236">
        <v>20</v>
      </c>
      <c r="S571" s="238">
        <v>55</v>
      </c>
      <c r="T571" s="238">
        <v>32</v>
      </c>
      <c r="U571" s="103">
        <v>2.5</v>
      </c>
      <c r="V571" s="234" t="s">
        <v>547</v>
      </c>
      <c r="W571" s="103">
        <v>80</v>
      </c>
      <c r="X571" s="234" t="s">
        <v>56</v>
      </c>
      <c r="Y571" s="234" t="s">
        <v>443</v>
      </c>
      <c r="Z571" s="280" t="s">
        <v>3073</v>
      </c>
      <c r="AA571" s="280" t="s">
        <v>3074</v>
      </c>
      <c r="AB571" s="280"/>
      <c r="AC571" s="280"/>
      <c r="AD571" s="280"/>
      <c r="AE571" s="280"/>
      <c r="AF571" s="280" t="s">
        <v>3060</v>
      </c>
      <c r="AG571" s="280" t="s">
        <v>3000</v>
      </c>
      <c r="AH571" s="280"/>
      <c r="AI571" s="280"/>
      <c r="AJ571" s="280"/>
      <c r="AK571" s="234">
        <v>1</v>
      </c>
      <c r="AL571" s="234" t="s">
        <v>272</v>
      </c>
      <c r="AM571" s="234">
        <v>0.1</v>
      </c>
      <c r="AN571" s="234">
        <v>0</v>
      </c>
      <c r="AO571" s="234">
        <v>3.8931297709923703E-4</v>
      </c>
      <c r="AP571" s="234">
        <v>0</v>
      </c>
      <c r="AQ571" s="234"/>
      <c r="AR571" s="234" t="s">
        <v>463</v>
      </c>
      <c r="AS571" s="234">
        <v>0</v>
      </c>
      <c r="AT571" s="234">
        <v>88.245228620637704</v>
      </c>
      <c r="AU571" s="234" t="s">
        <v>490</v>
      </c>
      <c r="AV571" s="234">
        <v>1.0681546779906801</v>
      </c>
      <c r="AW571" s="234">
        <v>13.2964315007052</v>
      </c>
      <c r="AX571" s="234">
        <v>83.606050887438499</v>
      </c>
      <c r="AY571" s="234" t="b">
        <v>0</v>
      </c>
      <c r="AZ571" s="234">
        <v>44558.563900462963</v>
      </c>
      <c r="BA571" s="234">
        <v>44469.325104166666</v>
      </c>
      <c r="BB571" s="234">
        <v>44532</v>
      </c>
    </row>
    <row r="572" spans="1:54" x14ac:dyDescent="0.25">
      <c r="A572" s="234" t="s">
        <v>3075</v>
      </c>
      <c r="B572" s="234" t="s">
        <v>456</v>
      </c>
      <c r="C572" s="235" t="s">
        <v>3075</v>
      </c>
      <c r="D572" s="235" t="s">
        <v>3075</v>
      </c>
      <c r="E572" s="234" t="s">
        <v>3076</v>
      </c>
      <c r="F572" s="234" t="s">
        <v>2692</v>
      </c>
      <c r="G572" s="234" t="s">
        <v>440</v>
      </c>
      <c r="H572" s="234"/>
      <c r="I572" s="234" t="s">
        <v>3077</v>
      </c>
      <c r="J572" s="236"/>
      <c r="K572" s="129">
        <v>0.05</v>
      </c>
      <c r="L572" s="103">
        <v>1</v>
      </c>
      <c r="M572" s="237">
        <v>23000</v>
      </c>
      <c r="N572" s="236">
        <v>12120</v>
      </c>
      <c r="O572" s="103">
        <v>15080</v>
      </c>
      <c r="P572" s="234">
        <v>15080</v>
      </c>
      <c r="Q572" s="236">
        <v>2.8</v>
      </c>
      <c r="R572" s="236">
        <v>100</v>
      </c>
      <c r="S572" s="238">
        <v>523</v>
      </c>
      <c r="T572" s="238">
        <v>60.6</v>
      </c>
      <c r="U572" s="103">
        <v>5.5</v>
      </c>
      <c r="V572" s="234" t="s">
        <v>451</v>
      </c>
      <c r="W572" s="103">
        <v>80</v>
      </c>
      <c r="X572" s="234" t="s">
        <v>56</v>
      </c>
      <c r="Y572" s="234" t="s">
        <v>443</v>
      </c>
      <c r="Z572" s="280"/>
      <c r="AA572" s="280"/>
      <c r="AB572" s="280"/>
      <c r="AC572" s="280"/>
      <c r="AD572" s="280"/>
      <c r="AE572" s="280"/>
      <c r="AF572" s="280" t="s">
        <v>3078</v>
      </c>
      <c r="AG572" s="280"/>
      <c r="AH572" s="280"/>
      <c r="AI572" s="280"/>
      <c r="AJ572" s="280"/>
      <c r="AK572" s="234">
        <v>2</v>
      </c>
      <c r="AL572" s="234" t="s">
        <v>272</v>
      </c>
      <c r="AM572" s="234">
        <v>0.1</v>
      </c>
      <c r="AN572" s="234">
        <v>0</v>
      </c>
      <c r="AO572" s="234">
        <v>0</v>
      </c>
      <c r="AP572" s="234">
        <v>0.16414108254326801</v>
      </c>
      <c r="AQ572" s="234">
        <v>4.6897452155219302E-2</v>
      </c>
      <c r="AR572" s="234" t="s">
        <v>463</v>
      </c>
      <c r="AS572" s="234">
        <v>10</v>
      </c>
      <c r="AT572" s="234">
        <v>74.505876052570798</v>
      </c>
      <c r="AU572" s="234" t="s">
        <v>552</v>
      </c>
      <c r="AV572" s="234">
        <v>2.35</v>
      </c>
      <c r="AW572" s="234">
        <v>10.796519522811201</v>
      </c>
      <c r="AX572" s="234">
        <v>74.505876052570798</v>
      </c>
      <c r="AY572" s="234" t="b">
        <v>0</v>
      </c>
      <c r="AZ572" s="234">
        <v>44558.563842592594</v>
      </c>
      <c r="BA572" s="234">
        <v>44456.569861111115</v>
      </c>
      <c r="BB572" s="234">
        <v>44470</v>
      </c>
    </row>
    <row r="573" spans="1:54" x14ac:dyDescent="0.25">
      <c r="A573" s="234" t="s">
        <v>3079</v>
      </c>
      <c r="B573" s="234" t="s">
        <v>638</v>
      </c>
      <c r="C573" s="235" t="s">
        <v>437</v>
      </c>
      <c r="D573" s="235" t="s">
        <v>3079</v>
      </c>
      <c r="E573" s="234" t="s">
        <v>3076</v>
      </c>
      <c r="F573" s="234" t="s">
        <v>3080</v>
      </c>
      <c r="G573" s="234" t="s">
        <v>440</v>
      </c>
      <c r="H573" s="234"/>
      <c r="I573" s="234" t="s">
        <v>3077</v>
      </c>
      <c r="J573" s="236"/>
      <c r="K573" s="129"/>
      <c r="L573" s="103">
        <v>1</v>
      </c>
      <c r="M573" s="237"/>
      <c r="N573" s="236">
        <v>13030</v>
      </c>
      <c r="O573" s="103">
        <v>15080</v>
      </c>
      <c r="P573" s="234"/>
      <c r="Q573" s="236"/>
      <c r="R573" s="236"/>
      <c r="S573" s="238">
        <v>536</v>
      </c>
      <c r="T573" s="238">
        <v>60.6</v>
      </c>
      <c r="U573" s="103"/>
      <c r="V573" s="234" t="s">
        <v>451</v>
      </c>
      <c r="W573" s="103">
        <v>1</v>
      </c>
      <c r="X573" s="234" t="s">
        <v>56</v>
      </c>
      <c r="Y573" s="234" t="s">
        <v>443</v>
      </c>
      <c r="Z573" s="280" t="s">
        <v>3081</v>
      </c>
      <c r="AA573" s="280"/>
      <c r="AB573" s="280"/>
      <c r="AC573" s="280"/>
      <c r="AD573" s="280"/>
      <c r="AE573" s="280"/>
      <c r="AF573" s="280"/>
      <c r="AG573" s="280"/>
      <c r="AH573" s="280"/>
      <c r="AI573" s="280"/>
      <c r="AJ573" s="280"/>
      <c r="AK573" s="234">
        <v>2</v>
      </c>
      <c r="AL573" s="234" t="s">
        <v>272</v>
      </c>
      <c r="AM573" s="234">
        <v>0.1</v>
      </c>
      <c r="AN573" s="234"/>
      <c r="AO573" s="234">
        <v>0</v>
      </c>
      <c r="AP573" s="234">
        <v>0</v>
      </c>
      <c r="AQ573" s="234"/>
      <c r="AR573" s="234" t="s">
        <v>447</v>
      </c>
      <c r="AS573" s="234">
        <v>10</v>
      </c>
      <c r="AT573" s="234"/>
      <c r="AU573" s="234" t="s">
        <v>552</v>
      </c>
      <c r="AV573" s="234"/>
      <c r="AW573" s="234"/>
      <c r="AX573" s="234"/>
      <c r="AY573" s="234" t="b">
        <v>0</v>
      </c>
      <c r="AZ573" s="234">
        <v>44566.642650462964</v>
      </c>
      <c r="BA573" s="234">
        <v>44456.570902777778</v>
      </c>
      <c r="BB573" s="234"/>
    </row>
    <row r="574" spans="1:54" x14ac:dyDescent="0.25">
      <c r="A574" s="234" t="s">
        <v>3082</v>
      </c>
      <c r="B574" s="234" t="s">
        <v>638</v>
      </c>
      <c r="C574" s="235" t="s">
        <v>437</v>
      </c>
      <c r="D574" s="235" t="s">
        <v>3082</v>
      </c>
      <c r="E574" s="234" t="s">
        <v>3076</v>
      </c>
      <c r="F574" s="234" t="s">
        <v>3083</v>
      </c>
      <c r="G574" s="234" t="s">
        <v>440</v>
      </c>
      <c r="H574" s="234"/>
      <c r="I574" s="234" t="s">
        <v>3077</v>
      </c>
      <c r="J574" s="236"/>
      <c r="K574" s="129"/>
      <c r="L574" s="103">
        <v>1</v>
      </c>
      <c r="M574" s="237"/>
      <c r="N574" s="236">
        <v>11680</v>
      </c>
      <c r="O574" s="103">
        <v>15080</v>
      </c>
      <c r="P574" s="234"/>
      <c r="Q574" s="236"/>
      <c r="R574" s="236"/>
      <c r="S574" s="238">
        <v>525.25</v>
      </c>
      <c r="T574" s="238">
        <v>60</v>
      </c>
      <c r="U574" s="103"/>
      <c r="V574" s="234" t="s">
        <v>451</v>
      </c>
      <c r="W574" s="103">
        <v>1</v>
      </c>
      <c r="X574" s="234" t="s">
        <v>56</v>
      </c>
      <c r="Y574" s="234" t="s">
        <v>443</v>
      </c>
      <c r="Z574" s="280" t="s">
        <v>3081</v>
      </c>
      <c r="AA574" s="280"/>
      <c r="AB574" s="280"/>
      <c r="AC574" s="280"/>
      <c r="AD574" s="280"/>
      <c r="AE574" s="280"/>
      <c r="AF574" s="280"/>
      <c r="AG574" s="280"/>
      <c r="AH574" s="280"/>
      <c r="AI574" s="280"/>
      <c r="AJ574" s="280"/>
      <c r="AK574" s="234">
        <v>2</v>
      </c>
      <c r="AL574" s="234" t="s">
        <v>272</v>
      </c>
      <c r="AM574" s="234">
        <v>0.1</v>
      </c>
      <c r="AN574" s="234"/>
      <c r="AO574" s="234">
        <v>0</v>
      </c>
      <c r="AP574" s="234">
        <v>0</v>
      </c>
      <c r="AQ574" s="234"/>
      <c r="AR574" s="234" t="s">
        <v>447</v>
      </c>
      <c r="AS574" s="234">
        <v>9</v>
      </c>
      <c r="AT574" s="234"/>
      <c r="AU574" s="234" t="s">
        <v>552</v>
      </c>
      <c r="AV574" s="234"/>
      <c r="AW574" s="234"/>
      <c r="AX574" s="234"/>
      <c r="AY574" s="234" t="b">
        <v>0</v>
      </c>
      <c r="AZ574" s="234">
        <v>44566.64266203704</v>
      </c>
      <c r="BA574" s="234">
        <v>44456.574097222219</v>
      </c>
      <c r="BB574" s="234"/>
    </row>
    <row r="575" spans="1:54" x14ac:dyDescent="0.25">
      <c r="A575" s="234" t="s">
        <v>3084</v>
      </c>
      <c r="B575" s="234" t="s">
        <v>638</v>
      </c>
      <c r="C575" s="235" t="s">
        <v>3085</v>
      </c>
      <c r="D575" s="235" t="s">
        <v>3084</v>
      </c>
      <c r="E575" s="234" t="s">
        <v>3076</v>
      </c>
      <c r="F575" s="234" t="s">
        <v>3086</v>
      </c>
      <c r="G575" s="234" t="s">
        <v>472</v>
      </c>
      <c r="H575" s="234"/>
      <c r="I575" s="234" t="s">
        <v>752</v>
      </c>
      <c r="J575" s="236"/>
      <c r="K575" s="129"/>
      <c r="L575" s="103">
        <v>2</v>
      </c>
      <c r="M575" s="237">
        <v>1600</v>
      </c>
      <c r="N575" s="236">
        <v>950</v>
      </c>
      <c r="O575" s="103">
        <v>2030</v>
      </c>
      <c r="P575" s="234"/>
      <c r="Q575" s="236">
        <v>18</v>
      </c>
      <c r="R575" s="236"/>
      <c r="S575" s="238">
        <v>80</v>
      </c>
      <c r="T575" s="238">
        <v>24</v>
      </c>
      <c r="U575" s="103"/>
      <c r="V575" s="234" t="s">
        <v>451</v>
      </c>
      <c r="W575" s="103">
        <v>40</v>
      </c>
      <c r="X575" s="234" t="s">
        <v>56</v>
      </c>
      <c r="Y575" s="234" t="s">
        <v>443</v>
      </c>
      <c r="Z575" s="280" t="s">
        <v>3081</v>
      </c>
      <c r="AA575" s="280"/>
      <c r="AB575" s="280"/>
      <c r="AC575" s="280"/>
      <c r="AD575" s="280"/>
      <c r="AE575" s="280"/>
      <c r="AF575" s="280"/>
      <c r="AG575" s="280"/>
      <c r="AH575" s="280"/>
      <c r="AI575" s="280"/>
      <c r="AJ575" s="280"/>
      <c r="AK575" s="234">
        <v>2</v>
      </c>
      <c r="AL575" s="234" t="s">
        <v>272</v>
      </c>
      <c r="AM575" s="234">
        <v>0.1</v>
      </c>
      <c r="AN575" s="234"/>
      <c r="AO575" s="234">
        <v>0</v>
      </c>
      <c r="AP575" s="234">
        <v>0</v>
      </c>
      <c r="AQ575" s="234"/>
      <c r="AR575" s="234" t="s">
        <v>447</v>
      </c>
      <c r="AS575" s="234">
        <v>0</v>
      </c>
      <c r="AT575" s="234"/>
      <c r="AU575" s="234" t="s">
        <v>552</v>
      </c>
      <c r="AV575" s="234"/>
      <c r="AW575" s="234">
        <v>0</v>
      </c>
      <c r="AX575" s="234"/>
      <c r="AY575" s="234" t="b">
        <v>0</v>
      </c>
      <c r="AZ575" s="234">
        <v>44566.64266203704</v>
      </c>
      <c r="BA575" s="234">
        <v>44456.576203703706</v>
      </c>
      <c r="BB575" s="234"/>
    </row>
    <row r="576" spans="1:54" x14ac:dyDescent="0.25">
      <c r="A576" s="234" t="s">
        <v>3087</v>
      </c>
      <c r="B576" s="234" t="s">
        <v>638</v>
      </c>
      <c r="C576" s="235" t="s">
        <v>3085</v>
      </c>
      <c r="D576" s="235" t="s">
        <v>3087</v>
      </c>
      <c r="E576" s="234" t="s">
        <v>3076</v>
      </c>
      <c r="F576" s="234" t="s">
        <v>3086</v>
      </c>
      <c r="G576" s="234" t="s">
        <v>472</v>
      </c>
      <c r="H576" s="234"/>
      <c r="I576" s="234" t="s">
        <v>752</v>
      </c>
      <c r="J576" s="236"/>
      <c r="K576" s="129"/>
      <c r="L576" s="103">
        <v>2</v>
      </c>
      <c r="M576" s="237"/>
      <c r="N576" s="236">
        <v>950</v>
      </c>
      <c r="O576" s="103">
        <v>200</v>
      </c>
      <c r="P576" s="234"/>
      <c r="Q576" s="236">
        <v>18</v>
      </c>
      <c r="R576" s="236"/>
      <c r="S576" s="238">
        <v>80</v>
      </c>
      <c r="T576" s="238">
        <v>24</v>
      </c>
      <c r="U576" s="103">
        <v>0</v>
      </c>
      <c r="V576" s="234" t="s">
        <v>451</v>
      </c>
      <c r="W576" s="103">
        <v>40</v>
      </c>
      <c r="X576" s="234" t="s">
        <v>56</v>
      </c>
      <c r="Y576" s="234" t="s">
        <v>443</v>
      </c>
      <c r="Z576" s="280" t="s">
        <v>3081</v>
      </c>
      <c r="AA576" s="280"/>
      <c r="AB576" s="280" t="s">
        <v>3088</v>
      </c>
      <c r="AC576" s="280"/>
      <c r="AD576" s="280"/>
      <c r="AE576" s="280"/>
      <c r="AF576" s="280"/>
      <c r="AG576" s="280"/>
      <c r="AH576" s="280"/>
      <c r="AI576" s="280"/>
      <c r="AJ576" s="280"/>
      <c r="AK576" s="234">
        <v>2</v>
      </c>
      <c r="AL576" s="234" t="s">
        <v>272</v>
      </c>
      <c r="AM576" s="234">
        <v>0.1</v>
      </c>
      <c r="AN576" s="234"/>
      <c r="AO576" s="234">
        <v>0</v>
      </c>
      <c r="AP576" s="234">
        <v>0</v>
      </c>
      <c r="AQ576" s="234"/>
      <c r="AR576" s="234" t="s">
        <v>447</v>
      </c>
      <c r="AS576" s="234">
        <v>0</v>
      </c>
      <c r="AT576" s="234"/>
      <c r="AU576" s="234" t="s">
        <v>552</v>
      </c>
      <c r="AV576" s="234"/>
      <c r="AW576" s="234">
        <v>0</v>
      </c>
      <c r="AX576" s="234"/>
      <c r="AY576" s="234" t="b">
        <v>0</v>
      </c>
      <c r="AZ576" s="234">
        <v>44566.64267361111</v>
      </c>
      <c r="BA576" s="234">
        <v>44456.576678240737</v>
      </c>
      <c r="BB576" s="234"/>
    </row>
    <row r="577" spans="1:54" x14ac:dyDescent="0.25">
      <c r="A577" s="234" t="s">
        <v>3089</v>
      </c>
      <c r="B577" s="234" t="s">
        <v>482</v>
      </c>
      <c r="C577" s="235" t="s">
        <v>3089</v>
      </c>
      <c r="D577" s="235" t="s">
        <v>3089</v>
      </c>
      <c r="E577" s="234" t="s">
        <v>3076</v>
      </c>
      <c r="F577" s="234" t="s">
        <v>3090</v>
      </c>
      <c r="G577" s="234" t="s">
        <v>440</v>
      </c>
      <c r="H577" s="234"/>
      <c r="I577" s="234" t="s">
        <v>752</v>
      </c>
      <c r="J577" s="236"/>
      <c r="K577" s="129">
        <v>0.05</v>
      </c>
      <c r="L577" s="103">
        <v>1</v>
      </c>
      <c r="M577" s="237">
        <v>14000</v>
      </c>
      <c r="N577" s="236">
        <v>12740</v>
      </c>
      <c r="O577" s="103">
        <v>6543</v>
      </c>
      <c r="P577" s="234">
        <v>6543</v>
      </c>
      <c r="Q577" s="236">
        <v>3.5</v>
      </c>
      <c r="R577" s="236">
        <v>100</v>
      </c>
      <c r="S577" s="238">
        <v>347.6</v>
      </c>
      <c r="T577" s="238">
        <v>51</v>
      </c>
      <c r="U577" s="103">
        <v>5.5</v>
      </c>
      <c r="V577" s="234" t="s">
        <v>451</v>
      </c>
      <c r="W577" s="103">
        <v>80</v>
      </c>
      <c r="X577" s="234" t="s">
        <v>56</v>
      </c>
      <c r="Y577" s="234" t="s">
        <v>443</v>
      </c>
      <c r="Z577" s="280"/>
      <c r="AA577" s="280"/>
      <c r="AB577" s="280"/>
      <c r="AC577" s="280"/>
      <c r="AD577" s="280"/>
      <c r="AE577" s="280"/>
      <c r="AF577" s="280"/>
      <c r="AG577" s="280"/>
      <c r="AH577" s="280"/>
      <c r="AI577" s="280"/>
      <c r="AJ577" s="280"/>
      <c r="AK577" s="234">
        <v>2</v>
      </c>
      <c r="AL577" s="234" t="s">
        <v>272</v>
      </c>
      <c r="AM577" s="234">
        <v>0.1</v>
      </c>
      <c r="AN577" s="234">
        <v>0</v>
      </c>
      <c r="AO577" s="234">
        <v>0</v>
      </c>
      <c r="AP577" s="234">
        <v>0.287915398939176</v>
      </c>
      <c r="AQ577" s="234">
        <v>4.7985899823195899E-2</v>
      </c>
      <c r="AR577" s="234" t="s">
        <v>463</v>
      </c>
      <c r="AS577" s="234">
        <v>4</v>
      </c>
      <c r="AT577" s="234">
        <v>75.512769506678296</v>
      </c>
      <c r="AU577" s="234" t="s">
        <v>552</v>
      </c>
      <c r="AV577" s="234">
        <v>1.84</v>
      </c>
      <c r="AW577" s="234">
        <v>14.0328201920567</v>
      </c>
      <c r="AX577" s="234">
        <v>72.8158848814398</v>
      </c>
      <c r="AY577" s="234" t="b">
        <v>0</v>
      </c>
      <c r="AZ577" s="234">
        <v>44558.563854166663</v>
      </c>
      <c r="BA577" s="234">
        <v>44456.578101851854</v>
      </c>
      <c r="BB577" s="234">
        <v>44470</v>
      </c>
    </row>
    <row r="578" spans="1:54" x14ac:dyDescent="0.25">
      <c r="A578" s="234" t="s">
        <v>3091</v>
      </c>
      <c r="B578" s="234" t="s">
        <v>638</v>
      </c>
      <c r="C578" s="235" t="s">
        <v>437</v>
      </c>
      <c r="D578" s="235" t="s">
        <v>3091</v>
      </c>
      <c r="E578" s="234" t="s">
        <v>3076</v>
      </c>
      <c r="F578" s="234" t="s">
        <v>3090</v>
      </c>
      <c r="G578" s="234" t="s">
        <v>440</v>
      </c>
      <c r="H578" s="234"/>
      <c r="I578" s="234" t="s">
        <v>752</v>
      </c>
      <c r="J578" s="236"/>
      <c r="K578" s="129"/>
      <c r="L578" s="103">
        <v>1</v>
      </c>
      <c r="M578" s="237"/>
      <c r="N578" s="236">
        <v>14110</v>
      </c>
      <c r="O578" s="103">
        <v>6543</v>
      </c>
      <c r="P578" s="234"/>
      <c r="Q578" s="236"/>
      <c r="R578" s="236"/>
      <c r="S578" s="238">
        <v>368.6</v>
      </c>
      <c r="T578" s="238">
        <v>76.5</v>
      </c>
      <c r="U578" s="103"/>
      <c r="V578" s="234" t="s">
        <v>451</v>
      </c>
      <c r="W578" s="103">
        <v>1</v>
      </c>
      <c r="X578" s="234" t="s">
        <v>56</v>
      </c>
      <c r="Y578" s="234" t="s">
        <v>443</v>
      </c>
      <c r="Z578" s="280" t="s">
        <v>3081</v>
      </c>
      <c r="AA578" s="280"/>
      <c r="AB578" s="280"/>
      <c r="AC578" s="280"/>
      <c r="AD578" s="280"/>
      <c r="AE578" s="280"/>
      <c r="AF578" s="280"/>
      <c r="AG578" s="280"/>
      <c r="AH578" s="280"/>
      <c r="AI578" s="280"/>
      <c r="AJ578" s="280"/>
      <c r="AK578" s="234">
        <v>2</v>
      </c>
      <c r="AL578" s="234" t="s">
        <v>272</v>
      </c>
      <c r="AM578" s="234">
        <v>0.1</v>
      </c>
      <c r="AN578" s="234"/>
      <c r="AO578" s="234">
        <v>0</v>
      </c>
      <c r="AP578" s="234">
        <v>0</v>
      </c>
      <c r="AQ578" s="234"/>
      <c r="AR578" s="234" t="s">
        <v>447</v>
      </c>
      <c r="AS578" s="234">
        <v>6</v>
      </c>
      <c r="AT578" s="234"/>
      <c r="AU578" s="234" t="s">
        <v>552</v>
      </c>
      <c r="AV578" s="234"/>
      <c r="AW578" s="234"/>
      <c r="AX578" s="234"/>
      <c r="AY578" s="234" t="b">
        <v>0</v>
      </c>
      <c r="AZ578" s="234">
        <v>44566.64267361111</v>
      </c>
      <c r="BA578" s="234">
        <v>44456.578645833331</v>
      </c>
      <c r="BB578" s="234"/>
    </row>
    <row r="579" spans="1:54" x14ac:dyDescent="0.25">
      <c r="A579" s="234" t="s">
        <v>3092</v>
      </c>
      <c r="B579" s="234" t="s">
        <v>638</v>
      </c>
      <c r="C579" s="235" t="s">
        <v>437</v>
      </c>
      <c r="D579" s="235" t="s">
        <v>3092</v>
      </c>
      <c r="E579" s="234" t="s">
        <v>3076</v>
      </c>
      <c r="F579" s="234" t="s">
        <v>3090</v>
      </c>
      <c r="G579" s="234" t="s">
        <v>908</v>
      </c>
      <c r="H579" s="234"/>
      <c r="I579" s="234" t="s">
        <v>752</v>
      </c>
      <c r="J579" s="236"/>
      <c r="K579" s="129"/>
      <c r="L579" s="103">
        <v>1</v>
      </c>
      <c r="M579" s="237"/>
      <c r="N579" s="236">
        <v>21080</v>
      </c>
      <c r="O579" s="103">
        <v>792</v>
      </c>
      <c r="P579" s="234"/>
      <c r="Q579" s="236"/>
      <c r="R579" s="236"/>
      <c r="S579" s="238">
        <v>564</v>
      </c>
      <c r="T579" s="238">
        <v>76.5</v>
      </c>
      <c r="U579" s="103"/>
      <c r="V579" s="234" t="s">
        <v>451</v>
      </c>
      <c r="W579" s="103">
        <v>1</v>
      </c>
      <c r="X579" s="234" t="s">
        <v>56</v>
      </c>
      <c r="Y579" s="234" t="s">
        <v>443</v>
      </c>
      <c r="Z579" s="280" t="s">
        <v>3081</v>
      </c>
      <c r="AA579" s="280"/>
      <c r="AB579" s="280"/>
      <c r="AC579" s="280"/>
      <c r="AD579" s="280"/>
      <c r="AE579" s="280"/>
      <c r="AF579" s="280"/>
      <c r="AG579" s="280"/>
      <c r="AH579" s="280"/>
      <c r="AI579" s="280"/>
      <c r="AJ579" s="280"/>
      <c r="AK579" s="234">
        <v>2</v>
      </c>
      <c r="AL579" s="234" t="s">
        <v>272</v>
      </c>
      <c r="AM579" s="234">
        <v>0.1</v>
      </c>
      <c r="AN579" s="234"/>
      <c r="AO579" s="234">
        <v>0</v>
      </c>
      <c r="AP579" s="234">
        <v>0</v>
      </c>
      <c r="AQ579" s="234"/>
      <c r="AR579" s="234" t="s">
        <v>447</v>
      </c>
      <c r="AS579" s="234">
        <v>8</v>
      </c>
      <c r="AT579" s="234"/>
      <c r="AU579" s="234" t="s">
        <v>552</v>
      </c>
      <c r="AV579" s="234"/>
      <c r="AW579" s="234"/>
      <c r="AX579" s="234"/>
      <c r="AY579" s="234" t="b">
        <v>0</v>
      </c>
      <c r="AZ579" s="234">
        <v>44566.64267361111</v>
      </c>
      <c r="BA579" s="234">
        <v>44456.579363425924</v>
      </c>
      <c r="BB579" s="234"/>
    </row>
    <row r="580" spans="1:54" x14ac:dyDescent="0.25">
      <c r="A580" s="234" t="s">
        <v>3093</v>
      </c>
      <c r="B580" s="234" t="s">
        <v>638</v>
      </c>
      <c r="C580" s="235" t="s">
        <v>437</v>
      </c>
      <c r="D580" s="235" t="s">
        <v>3093</v>
      </c>
      <c r="E580" s="234" t="s">
        <v>3076</v>
      </c>
      <c r="F580" s="234" t="s">
        <v>3090</v>
      </c>
      <c r="G580" s="234" t="s">
        <v>440</v>
      </c>
      <c r="H580" s="234"/>
      <c r="I580" s="234" t="s">
        <v>752</v>
      </c>
      <c r="J580" s="236"/>
      <c r="K580" s="129"/>
      <c r="L580" s="103">
        <v>1</v>
      </c>
      <c r="M580" s="237"/>
      <c r="N580" s="236">
        <v>12370</v>
      </c>
      <c r="O580" s="103">
        <v>6543</v>
      </c>
      <c r="P580" s="234"/>
      <c r="Q580" s="236"/>
      <c r="R580" s="236"/>
      <c r="S580" s="238">
        <v>313.5</v>
      </c>
      <c r="T580" s="238">
        <v>76.5</v>
      </c>
      <c r="U580" s="103"/>
      <c r="V580" s="234" t="s">
        <v>451</v>
      </c>
      <c r="W580" s="103">
        <v>1</v>
      </c>
      <c r="X580" s="234" t="s">
        <v>56</v>
      </c>
      <c r="Y580" s="234" t="s">
        <v>443</v>
      </c>
      <c r="Z580" s="280" t="s">
        <v>3081</v>
      </c>
      <c r="AA580" s="280"/>
      <c r="AB580" s="280"/>
      <c r="AC580" s="280"/>
      <c r="AD580" s="280"/>
      <c r="AE580" s="280"/>
      <c r="AF580" s="280"/>
      <c r="AG580" s="280"/>
      <c r="AH580" s="280"/>
      <c r="AI580" s="280"/>
      <c r="AJ580" s="280"/>
      <c r="AK580" s="234">
        <v>2</v>
      </c>
      <c r="AL580" s="234" t="s">
        <v>272</v>
      </c>
      <c r="AM580" s="234">
        <v>0.1</v>
      </c>
      <c r="AN580" s="234"/>
      <c r="AO580" s="234">
        <v>0</v>
      </c>
      <c r="AP580" s="234">
        <v>0</v>
      </c>
      <c r="AQ580" s="234"/>
      <c r="AR580" s="234" t="s">
        <v>447</v>
      </c>
      <c r="AS580" s="234">
        <v>6</v>
      </c>
      <c r="AT580" s="234"/>
      <c r="AU580" s="234" t="s">
        <v>552</v>
      </c>
      <c r="AV580" s="234"/>
      <c r="AW580" s="234"/>
      <c r="AX580" s="234"/>
      <c r="AY580" s="234" t="b">
        <v>0</v>
      </c>
      <c r="AZ580" s="234">
        <v>44566.642685185187</v>
      </c>
      <c r="BA580" s="234">
        <v>44456.580023148148</v>
      </c>
      <c r="BB580" s="234"/>
    </row>
    <row r="581" spans="1:54" x14ac:dyDescent="0.25">
      <c r="A581" s="234" t="s">
        <v>3094</v>
      </c>
      <c r="B581" s="234" t="s">
        <v>638</v>
      </c>
      <c r="C581" s="235" t="s">
        <v>437</v>
      </c>
      <c r="D581" s="235" t="s">
        <v>3094</v>
      </c>
      <c r="E581" s="234" t="s">
        <v>3076</v>
      </c>
      <c r="F581" s="234" t="s">
        <v>3090</v>
      </c>
      <c r="G581" s="234" t="s">
        <v>440</v>
      </c>
      <c r="H581" s="234"/>
      <c r="I581" s="234" t="s">
        <v>752</v>
      </c>
      <c r="J581" s="236"/>
      <c r="K581" s="129"/>
      <c r="L581" s="103">
        <v>1</v>
      </c>
      <c r="M581" s="237"/>
      <c r="N581" s="236">
        <v>14600</v>
      </c>
      <c r="O581" s="103">
        <v>6750</v>
      </c>
      <c r="P581" s="234"/>
      <c r="Q581" s="236"/>
      <c r="R581" s="236"/>
      <c r="S581" s="238">
        <v>383.5</v>
      </c>
      <c r="T581" s="238">
        <v>76.5</v>
      </c>
      <c r="U581" s="103"/>
      <c r="V581" s="234" t="s">
        <v>451</v>
      </c>
      <c r="W581" s="103">
        <v>1</v>
      </c>
      <c r="X581" s="234" t="s">
        <v>56</v>
      </c>
      <c r="Y581" s="234" t="s">
        <v>443</v>
      </c>
      <c r="Z581" s="280" t="s">
        <v>3081</v>
      </c>
      <c r="AA581" s="280"/>
      <c r="AB581" s="280"/>
      <c r="AC581" s="280"/>
      <c r="AD581" s="280"/>
      <c r="AE581" s="280"/>
      <c r="AF581" s="280"/>
      <c r="AG581" s="280"/>
      <c r="AH581" s="280"/>
      <c r="AI581" s="280"/>
      <c r="AJ581" s="280"/>
      <c r="AK581" s="234">
        <v>2</v>
      </c>
      <c r="AL581" s="234" t="s">
        <v>272</v>
      </c>
      <c r="AM581" s="234">
        <v>0.1</v>
      </c>
      <c r="AN581" s="234"/>
      <c r="AO581" s="234">
        <v>0</v>
      </c>
      <c r="AP581" s="234">
        <v>0</v>
      </c>
      <c r="AQ581" s="234"/>
      <c r="AR581" s="234" t="s">
        <v>447</v>
      </c>
      <c r="AS581" s="234">
        <v>7</v>
      </c>
      <c r="AT581" s="234"/>
      <c r="AU581" s="234" t="s">
        <v>552</v>
      </c>
      <c r="AV581" s="234"/>
      <c r="AW581" s="234"/>
      <c r="AX581" s="234"/>
      <c r="AY581" s="234" t="b">
        <v>0</v>
      </c>
      <c r="AZ581" s="234">
        <v>44566.642685185187</v>
      </c>
      <c r="BA581" s="234">
        <v>44456.580879629626</v>
      </c>
      <c r="BB581" s="234"/>
    </row>
    <row r="582" spans="1:54" x14ac:dyDescent="0.25">
      <c r="A582" s="234" t="s">
        <v>3095</v>
      </c>
      <c r="B582" s="234" t="s">
        <v>638</v>
      </c>
      <c r="C582" s="235" t="s">
        <v>437</v>
      </c>
      <c r="D582" s="235" t="s">
        <v>3095</v>
      </c>
      <c r="E582" s="234" t="s">
        <v>3076</v>
      </c>
      <c r="F582" s="234" t="s">
        <v>3096</v>
      </c>
      <c r="G582" s="234" t="s">
        <v>440</v>
      </c>
      <c r="H582" s="234"/>
      <c r="I582" s="234" t="s">
        <v>752</v>
      </c>
      <c r="J582" s="236"/>
      <c r="K582" s="129"/>
      <c r="L582" s="103">
        <v>1</v>
      </c>
      <c r="M582" s="237"/>
      <c r="N582" s="236">
        <v>19520</v>
      </c>
      <c r="O582" s="103">
        <v>2706</v>
      </c>
      <c r="P582" s="234"/>
      <c r="Q582" s="236"/>
      <c r="R582" s="236"/>
      <c r="S582" s="238">
        <v>285</v>
      </c>
      <c r="T582" s="238">
        <v>207</v>
      </c>
      <c r="U582" s="103"/>
      <c r="V582" s="234" t="s">
        <v>451</v>
      </c>
      <c r="W582" s="103">
        <v>1</v>
      </c>
      <c r="X582" s="234" t="s">
        <v>56</v>
      </c>
      <c r="Y582" s="234" t="s">
        <v>443</v>
      </c>
      <c r="Z582" s="280" t="s">
        <v>3081</v>
      </c>
      <c r="AA582" s="280"/>
      <c r="AB582" s="280"/>
      <c r="AC582" s="280"/>
      <c r="AD582" s="280"/>
      <c r="AE582" s="280"/>
      <c r="AF582" s="280"/>
      <c r="AG582" s="280"/>
      <c r="AH582" s="280"/>
      <c r="AI582" s="280"/>
      <c r="AJ582" s="280"/>
      <c r="AK582" s="234">
        <v>2</v>
      </c>
      <c r="AL582" s="234" t="s">
        <v>272</v>
      </c>
      <c r="AM582" s="234">
        <v>0.1</v>
      </c>
      <c r="AN582" s="234"/>
      <c r="AO582" s="234">
        <v>0</v>
      </c>
      <c r="AP582" s="234">
        <v>0</v>
      </c>
      <c r="AQ582" s="234"/>
      <c r="AR582" s="234" t="s">
        <v>447</v>
      </c>
      <c r="AS582" s="234">
        <v>7</v>
      </c>
      <c r="AT582" s="234"/>
      <c r="AU582" s="234" t="s">
        <v>552</v>
      </c>
      <c r="AV582" s="234"/>
      <c r="AW582" s="234"/>
      <c r="AX582" s="234"/>
      <c r="AY582" s="234" t="b">
        <v>0</v>
      </c>
      <c r="AZ582" s="234">
        <v>44566.642766203702</v>
      </c>
      <c r="BA582" s="234">
        <v>44456.581793981481</v>
      </c>
      <c r="BB582" s="234"/>
    </row>
    <row r="583" spans="1:54" x14ac:dyDescent="0.25">
      <c r="A583" s="234" t="s">
        <v>3097</v>
      </c>
      <c r="B583" s="234" t="s">
        <v>456</v>
      </c>
      <c r="C583" s="235" t="s">
        <v>3097</v>
      </c>
      <c r="D583" s="235" t="s">
        <v>3097</v>
      </c>
      <c r="E583" s="234" t="s">
        <v>3076</v>
      </c>
      <c r="F583" s="234" t="s">
        <v>3098</v>
      </c>
      <c r="G583" s="234" t="s">
        <v>440</v>
      </c>
      <c r="H583" s="234"/>
      <c r="I583" s="234" t="s">
        <v>3077</v>
      </c>
      <c r="J583" s="236"/>
      <c r="K583" s="129">
        <v>0.08</v>
      </c>
      <c r="L583" s="103">
        <v>1</v>
      </c>
      <c r="M583" s="237">
        <v>23000</v>
      </c>
      <c r="N583" s="236">
        <v>12570</v>
      </c>
      <c r="O583" s="103">
        <v>21610</v>
      </c>
      <c r="P583" s="234">
        <v>21610</v>
      </c>
      <c r="Q583" s="236">
        <v>2.5</v>
      </c>
      <c r="R583" s="236">
        <v>100</v>
      </c>
      <c r="S583" s="238">
        <v>508</v>
      </c>
      <c r="T583" s="238">
        <v>57</v>
      </c>
      <c r="U583" s="103">
        <v>5.5</v>
      </c>
      <c r="V583" s="234" t="s">
        <v>451</v>
      </c>
      <c r="W583" s="103">
        <v>80</v>
      </c>
      <c r="X583" s="234" t="s">
        <v>56</v>
      </c>
      <c r="Y583" s="234" t="s">
        <v>443</v>
      </c>
      <c r="Z583" s="280"/>
      <c r="AA583" s="280"/>
      <c r="AB583" s="280"/>
      <c r="AC583" s="280"/>
      <c r="AD583" s="280"/>
      <c r="AE583" s="280"/>
      <c r="AF583" s="280" t="s">
        <v>3078</v>
      </c>
      <c r="AG583" s="280"/>
      <c r="AH583" s="280"/>
      <c r="AI583" s="280"/>
      <c r="AJ583" s="280"/>
      <c r="AK583" s="234">
        <v>2</v>
      </c>
      <c r="AL583" s="234" t="s">
        <v>272</v>
      </c>
      <c r="AM583" s="234">
        <v>0.1</v>
      </c>
      <c r="AN583" s="234">
        <v>0</v>
      </c>
      <c r="AO583" s="234">
        <v>0</v>
      </c>
      <c r="AP583" s="234">
        <v>0.110441223732935</v>
      </c>
      <c r="AQ583" s="234">
        <v>4.4176489493174202E-2</v>
      </c>
      <c r="AR583" s="234" t="s">
        <v>463</v>
      </c>
      <c r="AS583" s="234">
        <v>14</v>
      </c>
      <c r="AT583" s="234">
        <v>67.110838429351602</v>
      </c>
      <c r="AU583" s="234" t="s">
        <v>552</v>
      </c>
      <c r="AV583" s="234">
        <v>2.79</v>
      </c>
      <c r="AW583" s="234">
        <v>8.8541090594861203</v>
      </c>
      <c r="AX583" s="234">
        <v>63.275933376245803</v>
      </c>
      <c r="AY583" s="234" t="b">
        <v>0</v>
      </c>
      <c r="AZ583" s="234">
        <v>44558.563877314817</v>
      </c>
      <c r="BA583" s="234">
        <v>44456.582604166666</v>
      </c>
      <c r="BB583" s="234">
        <v>44470</v>
      </c>
    </row>
    <row r="584" spans="1:54" x14ac:dyDescent="0.25">
      <c r="A584" s="234" t="s">
        <v>3099</v>
      </c>
      <c r="B584" s="234" t="s">
        <v>638</v>
      </c>
      <c r="C584" s="235" t="s">
        <v>437</v>
      </c>
      <c r="D584" s="235" t="s">
        <v>3099</v>
      </c>
      <c r="E584" s="234" t="s">
        <v>3076</v>
      </c>
      <c r="F584" s="234" t="s">
        <v>3100</v>
      </c>
      <c r="G584" s="234" t="s">
        <v>908</v>
      </c>
      <c r="H584" s="234"/>
      <c r="I584" s="234" t="s">
        <v>3077</v>
      </c>
      <c r="J584" s="236"/>
      <c r="K584" s="129"/>
      <c r="L584" s="103">
        <v>1</v>
      </c>
      <c r="M584" s="237"/>
      <c r="N584" s="236">
        <v>13190</v>
      </c>
      <c r="O584" s="103">
        <v>21610</v>
      </c>
      <c r="P584" s="234"/>
      <c r="Q584" s="236"/>
      <c r="R584" s="236"/>
      <c r="S584" s="238">
        <v>508</v>
      </c>
      <c r="T584" s="238">
        <v>57.1</v>
      </c>
      <c r="U584" s="103"/>
      <c r="V584" s="234" t="s">
        <v>451</v>
      </c>
      <c r="W584" s="103">
        <v>1</v>
      </c>
      <c r="X584" s="234" t="s">
        <v>56</v>
      </c>
      <c r="Y584" s="234" t="s">
        <v>443</v>
      </c>
      <c r="Z584" s="280" t="s">
        <v>3081</v>
      </c>
      <c r="AA584" s="280"/>
      <c r="AB584" s="280"/>
      <c r="AC584" s="280"/>
      <c r="AD584" s="280"/>
      <c r="AE584" s="280"/>
      <c r="AF584" s="280"/>
      <c r="AG584" s="280"/>
      <c r="AH584" s="280"/>
      <c r="AI584" s="280"/>
      <c r="AJ584" s="280"/>
      <c r="AK584" s="234">
        <v>2</v>
      </c>
      <c r="AL584" s="234" t="s">
        <v>272</v>
      </c>
      <c r="AM584" s="234">
        <v>0.1</v>
      </c>
      <c r="AN584" s="234"/>
      <c r="AO584" s="234">
        <v>0</v>
      </c>
      <c r="AP584" s="234">
        <v>0</v>
      </c>
      <c r="AQ584" s="234"/>
      <c r="AR584" s="234" t="s">
        <v>447</v>
      </c>
      <c r="AS584" s="234">
        <v>14</v>
      </c>
      <c r="AT584" s="234"/>
      <c r="AU584" s="234" t="s">
        <v>552</v>
      </c>
      <c r="AV584" s="234"/>
      <c r="AW584" s="234"/>
      <c r="AX584" s="234"/>
      <c r="AY584" s="234" t="b">
        <v>0</v>
      </c>
      <c r="AZ584" s="234">
        <v>44566.642685185187</v>
      </c>
      <c r="BA584" s="234">
        <v>44456.582997685182</v>
      </c>
      <c r="BB584" s="234"/>
    </row>
    <row r="585" spans="1:54" x14ac:dyDescent="0.25">
      <c r="A585" s="234" t="s">
        <v>3101</v>
      </c>
      <c r="B585" s="234" t="s">
        <v>638</v>
      </c>
      <c r="C585" s="235" t="s">
        <v>437</v>
      </c>
      <c r="D585" s="235" t="s">
        <v>3101</v>
      </c>
      <c r="E585" s="234" t="s">
        <v>3076</v>
      </c>
      <c r="F585" s="234" t="s">
        <v>3102</v>
      </c>
      <c r="G585" s="234" t="s">
        <v>440</v>
      </c>
      <c r="H585" s="234"/>
      <c r="I585" s="234" t="s">
        <v>3077</v>
      </c>
      <c r="J585" s="236"/>
      <c r="K585" s="129"/>
      <c r="L585" s="103">
        <v>1</v>
      </c>
      <c r="M585" s="237"/>
      <c r="N585" s="236">
        <v>10150</v>
      </c>
      <c r="O585" s="103">
        <v>21610</v>
      </c>
      <c r="P585" s="234"/>
      <c r="Q585" s="236"/>
      <c r="R585" s="236"/>
      <c r="S585" s="238">
        <v>447</v>
      </c>
      <c r="T585" s="238">
        <v>69.5</v>
      </c>
      <c r="U585" s="103"/>
      <c r="V585" s="234" t="s">
        <v>451</v>
      </c>
      <c r="W585" s="103">
        <v>1</v>
      </c>
      <c r="X585" s="234" t="s">
        <v>56</v>
      </c>
      <c r="Y585" s="234" t="s">
        <v>443</v>
      </c>
      <c r="Z585" s="280" t="s">
        <v>3081</v>
      </c>
      <c r="AA585" s="280"/>
      <c r="AB585" s="280"/>
      <c r="AC585" s="280"/>
      <c r="AD585" s="280"/>
      <c r="AE585" s="280"/>
      <c r="AF585" s="280"/>
      <c r="AG585" s="280"/>
      <c r="AH585" s="280"/>
      <c r="AI585" s="280"/>
      <c r="AJ585" s="280"/>
      <c r="AK585" s="234">
        <v>2</v>
      </c>
      <c r="AL585" s="234" t="s">
        <v>272</v>
      </c>
      <c r="AM585" s="234">
        <v>0.1</v>
      </c>
      <c r="AN585" s="234"/>
      <c r="AO585" s="234">
        <v>0</v>
      </c>
      <c r="AP585" s="234">
        <v>0</v>
      </c>
      <c r="AQ585" s="234"/>
      <c r="AR585" s="234" t="s">
        <v>447</v>
      </c>
      <c r="AS585" s="234">
        <v>9</v>
      </c>
      <c r="AT585" s="234"/>
      <c r="AU585" s="234" t="s">
        <v>552</v>
      </c>
      <c r="AV585" s="234"/>
      <c r="AW585" s="234"/>
      <c r="AX585" s="234"/>
      <c r="AY585" s="234" t="b">
        <v>0</v>
      </c>
      <c r="AZ585" s="234">
        <v>44566.642777777779</v>
      </c>
      <c r="BA585" s="234">
        <v>44456.587523148148</v>
      </c>
      <c r="BB585" s="234"/>
    </row>
    <row r="586" spans="1:54" x14ac:dyDescent="0.25">
      <c r="A586" s="234" t="s">
        <v>3103</v>
      </c>
      <c r="B586" s="234" t="s">
        <v>482</v>
      </c>
      <c r="C586" s="235" t="s">
        <v>3103</v>
      </c>
      <c r="D586" s="235" t="s">
        <v>3103</v>
      </c>
      <c r="E586" s="234" t="s">
        <v>3076</v>
      </c>
      <c r="F586" s="234" t="s">
        <v>3104</v>
      </c>
      <c r="G586" s="234" t="s">
        <v>440</v>
      </c>
      <c r="H586" s="234"/>
      <c r="I586" s="234" t="s">
        <v>752</v>
      </c>
      <c r="J586" s="236"/>
      <c r="K586" s="129">
        <v>0.05</v>
      </c>
      <c r="L586" s="103">
        <v>1</v>
      </c>
      <c r="M586" s="237">
        <v>23000</v>
      </c>
      <c r="N586" s="236">
        <v>11710</v>
      </c>
      <c r="O586" s="103">
        <v>1000</v>
      </c>
      <c r="P586" s="234">
        <v>6150</v>
      </c>
      <c r="Q586" s="236">
        <v>3.5</v>
      </c>
      <c r="R586" s="236">
        <v>100</v>
      </c>
      <c r="S586" s="238">
        <v>550</v>
      </c>
      <c r="T586" s="238">
        <v>30</v>
      </c>
      <c r="U586" s="103">
        <v>5.5</v>
      </c>
      <c r="V586" s="234" t="s">
        <v>451</v>
      </c>
      <c r="W586" s="103">
        <v>80</v>
      </c>
      <c r="X586" s="234" t="s">
        <v>56</v>
      </c>
      <c r="Y586" s="234" t="s">
        <v>443</v>
      </c>
      <c r="Z586" s="280"/>
      <c r="AA586" s="280"/>
      <c r="AB586" s="280"/>
      <c r="AC586" s="280"/>
      <c r="AD586" s="280"/>
      <c r="AE586" s="280"/>
      <c r="AF586" s="280"/>
      <c r="AG586" s="280"/>
      <c r="AH586" s="280"/>
      <c r="AI586" s="280"/>
      <c r="AJ586" s="280"/>
      <c r="AK586" s="234">
        <v>2</v>
      </c>
      <c r="AL586" s="234" t="s">
        <v>272</v>
      </c>
      <c r="AM586" s="234">
        <v>0.1</v>
      </c>
      <c r="AN586" s="234">
        <v>0.284656988329063</v>
      </c>
      <c r="AO586" s="234">
        <v>0</v>
      </c>
      <c r="AP586" s="234">
        <v>0.33325696194622101</v>
      </c>
      <c r="AQ586" s="234">
        <v>0.284656988329063</v>
      </c>
      <c r="AR586" s="234" t="s">
        <v>463</v>
      </c>
      <c r="AS586" s="234">
        <v>6</v>
      </c>
      <c r="AT586" s="234">
        <v>75.275555317901194</v>
      </c>
      <c r="AU586" s="234" t="s">
        <v>552</v>
      </c>
      <c r="AV586" s="234">
        <v>2.11</v>
      </c>
      <c r="AW586" s="234">
        <v>12.988150555207</v>
      </c>
      <c r="AX586" s="234">
        <v>73.393666434953701</v>
      </c>
      <c r="AY586" s="234" t="b">
        <v>0</v>
      </c>
      <c r="AZ586" s="234">
        <v>44558.563900462963</v>
      </c>
      <c r="BA586" s="234">
        <v>44456.588182870371</v>
      </c>
      <c r="BB586" s="234">
        <v>44470</v>
      </c>
    </row>
    <row r="587" spans="1:54" x14ac:dyDescent="0.25">
      <c r="A587" s="234" t="s">
        <v>3105</v>
      </c>
      <c r="B587" s="234" t="s">
        <v>638</v>
      </c>
      <c r="C587" s="235" t="s">
        <v>437</v>
      </c>
      <c r="D587" s="235" t="s">
        <v>3105</v>
      </c>
      <c r="E587" s="234" t="s">
        <v>3076</v>
      </c>
      <c r="F587" s="234" t="s">
        <v>3106</v>
      </c>
      <c r="G587" s="234" t="s">
        <v>440</v>
      </c>
      <c r="H587" s="234"/>
      <c r="I587" s="234" t="s">
        <v>752</v>
      </c>
      <c r="J587" s="236"/>
      <c r="K587" s="129"/>
      <c r="L587" s="103">
        <v>1</v>
      </c>
      <c r="M587" s="237"/>
      <c r="N587" s="236">
        <v>16310</v>
      </c>
      <c r="O587" s="103">
        <v>1889</v>
      </c>
      <c r="P587" s="234"/>
      <c r="Q587" s="236"/>
      <c r="R587" s="236"/>
      <c r="S587" s="238">
        <v>520</v>
      </c>
      <c r="T587" s="238">
        <v>30</v>
      </c>
      <c r="U587" s="103"/>
      <c r="V587" s="234" t="s">
        <v>451</v>
      </c>
      <c r="W587" s="103">
        <v>1</v>
      </c>
      <c r="X587" s="234" t="s">
        <v>56</v>
      </c>
      <c r="Y587" s="234" t="s">
        <v>443</v>
      </c>
      <c r="Z587" s="280" t="s">
        <v>3081</v>
      </c>
      <c r="AA587" s="280"/>
      <c r="AB587" s="280"/>
      <c r="AC587" s="280"/>
      <c r="AD587" s="280"/>
      <c r="AE587" s="280"/>
      <c r="AF587" s="280"/>
      <c r="AG587" s="280"/>
      <c r="AH587" s="280"/>
      <c r="AI587" s="280"/>
      <c r="AJ587" s="280"/>
      <c r="AK587" s="234">
        <v>2</v>
      </c>
      <c r="AL587" s="234" t="s">
        <v>272</v>
      </c>
      <c r="AM587" s="234">
        <v>0.1</v>
      </c>
      <c r="AN587" s="234"/>
      <c r="AO587" s="234">
        <v>0</v>
      </c>
      <c r="AP587" s="234">
        <v>0</v>
      </c>
      <c r="AQ587" s="234"/>
      <c r="AR587" s="234" t="s">
        <v>447</v>
      </c>
      <c r="AS587" s="234">
        <v>5</v>
      </c>
      <c r="AT587" s="234"/>
      <c r="AU587" s="234" t="s">
        <v>552</v>
      </c>
      <c r="AV587" s="234"/>
      <c r="AW587" s="234"/>
      <c r="AX587" s="234"/>
      <c r="AY587" s="234" t="b">
        <v>0</v>
      </c>
      <c r="AZ587" s="234">
        <v>44566.642777777779</v>
      </c>
      <c r="BA587" s="234">
        <v>44456.588912037034</v>
      </c>
      <c r="BB587" s="234"/>
    </row>
    <row r="588" spans="1:54" x14ac:dyDescent="0.25">
      <c r="A588" s="234" t="s">
        <v>3107</v>
      </c>
      <c r="B588" s="234" t="s">
        <v>638</v>
      </c>
      <c r="C588" s="235" t="s">
        <v>437</v>
      </c>
      <c r="D588" s="235" t="s">
        <v>3107</v>
      </c>
      <c r="E588" s="234" t="s">
        <v>3076</v>
      </c>
      <c r="F588" s="234" t="s">
        <v>3108</v>
      </c>
      <c r="G588" s="234" t="s">
        <v>440</v>
      </c>
      <c r="H588" s="234"/>
      <c r="I588" s="234" t="s">
        <v>752</v>
      </c>
      <c r="J588" s="236"/>
      <c r="K588" s="129"/>
      <c r="L588" s="103">
        <v>1</v>
      </c>
      <c r="M588" s="237"/>
      <c r="N588" s="236">
        <v>11870</v>
      </c>
      <c r="O588" s="103">
        <v>2602</v>
      </c>
      <c r="P588" s="234"/>
      <c r="Q588" s="236"/>
      <c r="R588" s="236"/>
      <c r="S588" s="238">
        <v>410</v>
      </c>
      <c r="T588" s="238">
        <v>30</v>
      </c>
      <c r="U588" s="103"/>
      <c r="V588" s="234" t="s">
        <v>451</v>
      </c>
      <c r="W588" s="103">
        <v>1</v>
      </c>
      <c r="X588" s="234" t="s">
        <v>56</v>
      </c>
      <c r="Y588" s="234" t="s">
        <v>443</v>
      </c>
      <c r="Z588" s="280" t="s">
        <v>3081</v>
      </c>
      <c r="AA588" s="280"/>
      <c r="AB588" s="280"/>
      <c r="AC588" s="280"/>
      <c r="AD588" s="280"/>
      <c r="AE588" s="280"/>
      <c r="AF588" s="280"/>
      <c r="AG588" s="280"/>
      <c r="AH588" s="280"/>
      <c r="AI588" s="280"/>
      <c r="AJ588" s="280"/>
      <c r="AK588" s="234">
        <v>2</v>
      </c>
      <c r="AL588" s="234" t="s">
        <v>272</v>
      </c>
      <c r="AM588" s="234">
        <v>0.1</v>
      </c>
      <c r="AN588" s="234"/>
      <c r="AO588" s="234">
        <v>0</v>
      </c>
      <c r="AP588" s="234">
        <v>0</v>
      </c>
      <c r="AQ588" s="234"/>
      <c r="AR588" s="234" t="s">
        <v>447</v>
      </c>
      <c r="AS588" s="234">
        <v>4</v>
      </c>
      <c r="AT588" s="234"/>
      <c r="AU588" s="234" t="s">
        <v>552</v>
      </c>
      <c r="AV588" s="234"/>
      <c r="AW588" s="234"/>
      <c r="AX588" s="234"/>
      <c r="AY588" s="234" t="b">
        <v>0</v>
      </c>
      <c r="AZ588" s="234">
        <v>44566.642789351848</v>
      </c>
      <c r="BA588" s="234">
        <v>44456.589525462965</v>
      </c>
      <c r="BB588" s="234"/>
    </row>
    <row r="589" spans="1:54" x14ac:dyDescent="0.25">
      <c r="A589" s="234" t="s">
        <v>3109</v>
      </c>
      <c r="B589" s="234" t="s">
        <v>638</v>
      </c>
      <c r="C589" s="235" t="s">
        <v>437</v>
      </c>
      <c r="D589" s="235" t="s">
        <v>3109</v>
      </c>
      <c r="E589" s="234" t="s">
        <v>3076</v>
      </c>
      <c r="F589" s="234" t="s">
        <v>3083</v>
      </c>
      <c r="G589" s="234" t="s">
        <v>908</v>
      </c>
      <c r="H589" s="234"/>
      <c r="I589" s="234" t="s">
        <v>3077</v>
      </c>
      <c r="J589" s="236"/>
      <c r="K589" s="129"/>
      <c r="L589" s="103">
        <v>1</v>
      </c>
      <c r="M589" s="237"/>
      <c r="N589" s="236">
        <v>11680</v>
      </c>
      <c r="O589" s="103">
        <v>15080</v>
      </c>
      <c r="P589" s="234"/>
      <c r="Q589" s="236"/>
      <c r="R589" s="236"/>
      <c r="S589" s="238">
        <v>525</v>
      </c>
      <c r="T589" s="238">
        <v>60.6</v>
      </c>
      <c r="U589" s="103"/>
      <c r="V589" s="234" t="s">
        <v>451</v>
      </c>
      <c r="W589" s="103">
        <v>1</v>
      </c>
      <c r="X589" s="234" t="s">
        <v>56</v>
      </c>
      <c r="Y589" s="234" t="s">
        <v>443</v>
      </c>
      <c r="Z589" s="280" t="s">
        <v>3081</v>
      </c>
      <c r="AA589" s="280"/>
      <c r="AB589" s="280"/>
      <c r="AC589" s="280"/>
      <c r="AD589" s="280"/>
      <c r="AE589" s="280"/>
      <c r="AF589" s="280"/>
      <c r="AG589" s="280"/>
      <c r="AH589" s="280"/>
      <c r="AI589" s="280"/>
      <c r="AJ589" s="280"/>
      <c r="AK589" s="234">
        <v>2</v>
      </c>
      <c r="AL589" s="234" t="s">
        <v>272</v>
      </c>
      <c r="AM589" s="234">
        <v>0.1</v>
      </c>
      <c r="AN589" s="234"/>
      <c r="AO589" s="234">
        <v>0</v>
      </c>
      <c r="AP589" s="234">
        <v>0</v>
      </c>
      <c r="AQ589" s="234"/>
      <c r="AR589" s="234" t="s">
        <v>447</v>
      </c>
      <c r="AS589" s="234">
        <v>9</v>
      </c>
      <c r="AT589" s="234"/>
      <c r="AU589" s="234" t="s">
        <v>552</v>
      </c>
      <c r="AV589" s="234"/>
      <c r="AW589" s="234"/>
      <c r="AX589" s="234"/>
      <c r="AY589" s="234" t="b">
        <v>0</v>
      </c>
      <c r="AZ589" s="234">
        <v>44566.642777777779</v>
      </c>
      <c r="BA589" s="234">
        <v>44456.584178240744</v>
      </c>
      <c r="BB589" s="234"/>
    </row>
    <row r="590" spans="1:54" x14ac:dyDescent="0.25">
      <c r="A590" s="234" t="s">
        <v>3110</v>
      </c>
      <c r="B590" s="234" t="s">
        <v>456</v>
      </c>
      <c r="C590" s="235" t="s">
        <v>3111</v>
      </c>
      <c r="D590" s="235" t="s">
        <v>3110</v>
      </c>
      <c r="E590" s="234" t="s">
        <v>3112</v>
      </c>
      <c r="F590" s="234" t="s">
        <v>3113</v>
      </c>
      <c r="G590" s="234" t="s">
        <v>472</v>
      </c>
      <c r="H590" s="234" t="s">
        <v>507</v>
      </c>
      <c r="I590" s="234" t="s">
        <v>678</v>
      </c>
      <c r="J590" s="236"/>
      <c r="K590" s="129">
        <v>0.03</v>
      </c>
      <c r="L590" s="103">
        <v>1</v>
      </c>
      <c r="M590" s="237">
        <v>3200</v>
      </c>
      <c r="N590" s="236">
        <v>2654</v>
      </c>
      <c r="O590" s="103">
        <v>482.6</v>
      </c>
      <c r="P590" s="234">
        <v>6000</v>
      </c>
      <c r="Q590" s="236">
        <v>16</v>
      </c>
      <c r="R590" s="236">
        <v>35</v>
      </c>
      <c r="S590" s="238">
        <v>145</v>
      </c>
      <c r="T590" s="238">
        <v>15</v>
      </c>
      <c r="U590" s="103">
        <v>3</v>
      </c>
      <c r="V590" s="234" t="s">
        <v>547</v>
      </c>
      <c r="W590" s="103">
        <v>40</v>
      </c>
      <c r="X590" s="234" t="s">
        <v>56</v>
      </c>
      <c r="Y590" s="234" t="s">
        <v>443</v>
      </c>
      <c r="Z590" s="280" t="s">
        <v>3114</v>
      </c>
      <c r="AA590" s="280"/>
      <c r="AB590" s="280"/>
      <c r="AC590" s="280"/>
      <c r="AD590" s="280" t="s">
        <v>3115</v>
      </c>
      <c r="AE590" s="280" t="s">
        <v>3116</v>
      </c>
      <c r="AF590" s="280" t="s">
        <v>3117</v>
      </c>
      <c r="AG590" s="280" t="s">
        <v>3118</v>
      </c>
      <c r="AH590" s="280"/>
      <c r="AI590" s="280"/>
      <c r="AJ590" s="280"/>
      <c r="AK590" s="234">
        <v>1650</v>
      </c>
      <c r="AL590" s="234" t="s">
        <v>480</v>
      </c>
      <c r="AM590" s="234">
        <v>0.1</v>
      </c>
      <c r="AN590" s="234"/>
      <c r="AO590" s="234">
        <v>0</v>
      </c>
      <c r="AP590" s="234">
        <v>0</v>
      </c>
      <c r="AQ590" s="234"/>
      <c r="AR590" s="234" t="s">
        <v>622</v>
      </c>
      <c r="AS590" s="234">
        <v>3</v>
      </c>
      <c r="AT590" s="234">
        <v>90.667366262539701</v>
      </c>
      <c r="AU590" s="234" t="s">
        <v>490</v>
      </c>
      <c r="AV590" s="234">
        <v>1.1383185353182199</v>
      </c>
      <c r="AW590" s="234">
        <v>15.160118139616999</v>
      </c>
      <c r="AX590" s="234">
        <v>79.813187272824194</v>
      </c>
      <c r="AY590" s="234" t="b">
        <v>0</v>
      </c>
      <c r="AZ590" s="234">
        <v>44558.56391203704</v>
      </c>
      <c r="BA590" s="234">
        <v>44459.640231481484</v>
      </c>
      <c r="BB590" s="234">
        <v>44482</v>
      </c>
    </row>
    <row r="591" spans="1:54" x14ac:dyDescent="0.25">
      <c r="A591" s="234" t="s">
        <v>3119</v>
      </c>
      <c r="B591" s="234" t="s">
        <v>456</v>
      </c>
      <c r="C591" s="235" t="s">
        <v>3111</v>
      </c>
      <c r="D591" s="235" t="s">
        <v>3119</v>
      </c>
      <c r="E591" s="234" t="s">
        <v>3112</v>
      </c>
      <c r="F591" s="234" t="s">
        <v>3120</v>
      </c>
      <c r="G591" s="234" t="s">
        <v>472</v>
      </c>
      <c r="H591" s="234" t="s">
        <v>507</v>
      </c>
      <c r="I591" s="234" t="s">
        <v>678</v>
      </c>
      <c r="J591" s="236"/>
      <c r="K591" s="129">
        <v>0.03</v>
      </c>
      <c r="L591" s="103">
        <v>1</v>
      </c>
      <c r="M591" s="237">
        <v>3200</v>
      </c>
      <c r="N591" s="236">
        <v>2654</v>
      </c>
      <c r="O591" s="103">
        <v>530</v>
      </c>
      <c r="P591" s="234">
        <v>6000</v>
      </c>
      <c r="Q591" s="236">
        <v>16</v>
      </c>
      <c r="R591" s="236">
        <v>35</v>
      </c>
      <c r="S591" s="238">
        <v>145</v>
      </c>
      <c r="T591" s="238">
        <v>15</v>
      </c>
      <c r="U591" s="103">
        <v>3</v>
      </c>
      <c r="V591" s="234" t="s">
        <v>547</v>
      </c>
      <c r="W591" s="103">
        <v>40</v>
      </c>
      <c r="X591" s="234" t="s">
        <v>56</v>
      </c>
      <c r="Y591" s="234" t="s">
        <v>443</v>
      </c>
      <c r="Z591" s="280" t="s">
        <v>3114</v>
      </c>
      <c r="AA591" s="280"/>
      <c r="AB591" s="280"/>
      <c r="AC591" s="280"/>
      <c r="AD591" s="280" t="s">
        <v>3115</v>
      </c>
      <c r="AE591" s="280" t="s">
        <v>3121</v>
      </c>
      <c r="AF591" s="280" t="s">
        <v>3117</v>
      </c>
      <c r="AG591" s="280" t="s">
        <v>3122</v>
      </c>
      <c r="AH591" s="280"/>
      <c r="AI591" s="280"/>
      <c r="AJ591" s="280"/>
      <c r="AK591" s="234">
        <v>500</v>
      </c>
      <c r="AL591" s="234" t="s">
        <v>480</v>
      </c>
      <c r="AM591" s="234">
        <v>0.1</v>
      </c>
      <c r="AN591" s="234"/>
      <c r="AO591" s="234">
        <v>0</v>
      </c>
      <c r="AP591" s="234">
        <v>0</v>
      </c>
      <c r="AQ591" s="234"/>
      <c r="AR591" s="234" t="s">
        <v>622</v>
      </c>
      <c r="AS591" s="234">
        <v>3</v>
      </c>
      <c r="AT591" s="234">
        <v>90.667366262539701</v>
      </c>
      <c r="AU591" s="234" t="s">
        <v>490</v>
      </c>
      <c r="AV591" s="234">
        <v>1.1383185353182199</v>
      </c>
      <c r="AW591" s="234">
        <v>15.160118139616999</v>
      </c>
      <c r="AX591" s="234">
        <v>79.813187272824194</v>
      </c>
      <c r="AY591" s="234" t="b">
        <v>0</v>
      </c>
      <c r="AZ591" s="234">
        <v>44558.56391203704</v>
      </c>
      <c r="BA591" s="234">
        <v>44459.641064814816</v>
      </c>
      <c r="BB591" s="234">
        <v>44482</v>
      </c>
    </row>
    <row r="592" spans="1:54" x14ac:dyDescent="0.25">
      <c r="A592" s="234" t="s">
        <v>3123</v>
      </c>
      <c r="B592" s="234" t="s">
        <v>456</v>
      </c>
      <c r="C592" s="235" t="s">
        <v>3111</v>
      </c>
      <c r="D592" s="235" t="s">
        <v>3123</v>
      </c>
      <c r="E592" s="234" t="s">
        <v>3112</v>
      </c>
      <c r="F592" s="234" t="s">
        <v>3124</v>
      </c>
      <c r="G592" s="234" t="s">
        <v>472</v>
      </c>
      <c r="H592" s="234" t="s">
        <v>507</v>
      </c>
      <c r="I592" s="234" t="s">
        <v>678</v>
      </c>
      <c r="J592" s="236"/>
      <c r="K592" s="129">
        <v>0.03</v>
      </c>
      <c r="L592" s="103">
        <v>1</v>
      </c>
      <c r="M592" s="237">
        <v>3200</v>
      </c>
      <c r="N592" s="236">
        <v>2654</v>
      </c>
      <c r="O592" s="103">
        <v>830</v>
      </c>
      <c r="P592" s="234">
        <v>6000</v>
      </c>
      <c r="Q592" s="236">
        <v>16</v>
      </c>
      <c r="R592" s="236">
        <v>35</v>
      </c>
      <c r="S592" s="238">
        <v>145</v>
      </c>
      <c r="T592" s="238">
        <v>15</v>
      </c>
      <c r="U592" s="103">
        <v>3</v>
      </c>
      <c r="V592" s="234" t="s">
        <v>547</v>
      </c>
      <c r="W592" s="103">
        <v>40</v>
      </c>
      <c r="X592" s="234" t="s">
        <v>56</v>
      </c>
      <c r="Y592" s="234" t="s">
        <v>443</v>
      </c>
      <c r="Z592" s="280" t="s">
        <v>3114</v>
      </c>
      <c r="AA592" s="280"/>
      <c r="AB592" s="280"/>
      <c r="AC592" s="280"/>
      <c r="AD592" s="280" t="s">
        <v>3125</v>
      </c>
      <c r="AE592" s="280" t="s">
        <v>3121</v>
      </c>
      <c r="AF592" s="280" t="s">
        <v>3117</v>
      </c>
      <c r="AG592" s="280" t="s">
        <v>3122</v>
      </c>
      <c r="AH592" s="280"/>
      <c r="AI592" s="280"/>
      <c r="AJ592" s="280"/>
      <c r="AK592" s="234">
        <v>250</v>
      </c>
      <c r="AL592" s="234" t="s">
        <v>480</v>
      </c>
      <c r="AM592" s="234">
        <v>0.1</v>
      </c>
      <c r="AN592" s="234"/>
      <c r="AO592" s="234">
        <v>0</v>
      </c>
      <c r="AP592" s="234">
        <v>0</v>
      </c>
      <c r="AQ592" s="234"/>
      <c r="AR592" s="234" t="s">
        <v>622</v>
      </c>
      <c r="AS592" s="234">
        <v>3</v>
      </c>
      <c r="AT592" s="234">
        <v>90.667366262539701</v>
      </c>
      <c r="AU592" s="234" t="s">
        <v>490</v>
      </c>
      <c r="AV592" s="234">
        <v>1.1383185353182199</v>
      </c>
      <c r="AW592" s="234">
        <v>15.160118139616999</v>
      </c>
      <c r="AX592" s="234">
        <v>79.813187272824194</v>
      </c>
      <c r="AY592" s="234" t="b">
        <v>0</v>
      </c>
      <c r="AZ592" s="234">
        <v>44558.56391203704</v>
      </c>
      <c r="BA592" s="234">
        <v>44459.641909722224</v>
      </c>
      <c r="BB592" s="234">
        <v>44482</v>
      </c>
    </row>
    <row r="593" spans="1:54" x14ac:dyDescent="0.25">
      <c r="A593" s="234" t="s">
        <v>3126</v>
      </c>
      <c r="B593" s="234" t="s">
        <v>456</v>
      </c>
      <c r="C593" s="235" t="s">
        <v>3111</v>
      </c>
      <c r="D593" s="235" t="s">
        <v>3126</v>
      </c>
      <c r="E593" s="234" t="s">
        <v>3112</v>
      </c>
      <c r="F593" s="234" t="s">
        <v>3127</v>
      </c>
      <c r="G593" s="234" t="s">
        <v>472</v>
      </c>
      <c r="H593" s="234" t="s">
        <v>507</v>
      </c>
      <c r="I593" s="234" t="s">
        <v>678</v>
      </c>
      <c r="J593" s="236"/>
      <c r="K593" s="129">
        <v>0.03</v>
      </c>
      <c r="L593" s="103">
        <v>1</v>
      </c>
      <c r="M593" s="237">
        <v>3200</v>
      </c>
      <c r="N593" s="236">
        <v>2654</v>
      </c>
      <c r="O593" s="103">
        <v>2000</v>
      </c>
      <c r="P593" s="234">
        <v>6000</v>
      </c>
      <c r="Q593" s="236">
        <v>16</v>
      </c>
      <c r="R593" s="236">
        <v>35</v>
      </c>
      <c r="S593" s="238">
        <v>145</v>
      </c>
      <c r="T593" s="238">
        <v>15</v>
      </c>
      <c r="U593" s="103">
        <v>3</v>
      </c>
      <c r="V593" s="234" t="s">
        <v>547</v>
      </c>
      <c r="W593" s="103">
        <v>40</v>
      </c>
      <c r="X593" s="234" t="s">
        <v>56</v>
      </c>
      <c r="Y593" s="234" t="s">
        <v>443</v>
      </c>
      <c r="Z593" s="280" t="s">
        <v>3114</v>
      </c>
      <c r="AA593" s="280"/>
      <c r="AB593" s="280"/>
      <c r="AC593" s="280"/>
      <c r="AD593" s="280" t="s">
        <v>3115</v>
      </c>
      <c r="AE593" s="280" t="s">
        <v>3128</v>
      </c>
      <c r="AF593" s="280" t="s">
        <v>3117</v>
      </c>
      <c r="AG593" s="280" t="s">
        <v>3129</v>
      </c>
      <c r="AH593" s="280"/>
      <c r="AI593" s="280"/>
      <c r="AJ593" s="280"/>
      <c r="AK593" s="234">
        <v>100</v>
      </c>
      <c r="AL593" s="234" t="s">
        <v>480</v>
      </c>
      <c r="AM593" s="234">
        <v>0.1</v>
      </c>
      <c r="AN593" s="234"/>
      <c r="AO593" s="234">
        <v>0</v>
      </c>
      <c r="AP593" s="234">
        <v>0</v>
      </c>
      <c r="AQ593" s="234"/>
      <c r="AR593" s="234" t="s">
        <v>622</v>
      </c>
      <c r="AS593" s="234">
        <v>3</v>
      </c>
      <c r="AT593" s="234">
        <v>90.667366262539701</v>
      </c>
      <c r="AU593" s="234" t="s">
        <v>490</v>
      </c>
      <c r="AV593" s="234">
        <v>1.1383185353182199</v>
      </c>
      <c r="AW593" s="234">
        <v>15.160118139616999</v>
      </c>
      <c r="AX593" s="234">
        <v>79.813187272824194</v>
      </c>
      <c r="AY593" s="234" t="b">
        <v>0</v>
      </c>
      <c r="AZ593" s="234">
        <v>44558.56391203704</v>
      </c>
      <c r="BA593" s="234">
        <v>44459.642974537041</v>
      </c>
      <c r="BB593" s="234">
        <v>44482</v>
      </c>
    </row>
    <row r="594" spans="1:54" x14ac:dyDescent="0.25">
      <c r="A594" s="234" t="s">
        <v>3130</v>
      </c>
      <c r="B594" s="234" t="s">
        <v>482</v>
      </c>
      <c r="C594" s="235" t="s">
        <v>3131</v>
      </c>
      <c r="D594" s="235" t="s">
        <v>3130</v>
      </c>
      <c r="E594" s="234" t="s">
        <v>3112</v>
      </c>
      <c r="F594" s="234" t="s">
        <v>3113</v>
      </c>
      <c r="G594" s="234" t="s">
        <v>472</v>
      </c>
      <c r="H594" s="234" t="s">
        <v>507</v>
      </c>
      <c r="I594" s="234" t="s">
        <v>678</v>
      </c>
      <c r="J594" s="236">
        <v>573</v>
      </c>
      <c r="K594" s="129">
        <v>0.03</v>
      </c>
      <c r="L594" s="103">
        <v>1</v>
      </c>
      <c r="M594" s="237">
        <v>3200</v>
      </c>
      <c r="N594" s="236">
        <v>2673</v>
      </c>
      <c r="O594" s="103">
        <v>482.6</v>
      </c>
      <c r="P594" s="234">
        <v>6000</v>
      </c>
      <c r="Q594" s="236">
        <v>16</v>
      </c>
      <c r="R594" s="236">
        <v>35</v>
      </c>
      <c r="S594" s="238">
        <v>150</v>
      </c>
      <c r="T594" s="238">
        <v>22.5</v>
      </c>
      <c r="U594" s="103">
        <v>3</v>
      </c>
      <c r="V594" s="234" t="s">
        <v>547</v>
      </c>
      <c r="W594" s="103">
        <v>40</v>
      </c>
      <c r="X594" s="234" t="s">
        <v>56</v>
      </c>
      <c r="Y594" s="234" t="s">
        <v>443</v>
      </c>
      <c r="Z594" s="280" t="s">
        <v>3114</v>
      </c>
      <c r="AA594" s="280"/>
      <c r="AB594" s="280"/>
      <c r="AC594" s="280"/>
      <c r="AD594" s="280" t="s">
        <v>688</v>
      </c>
      <c r="AE594" s="280" t="s">
        <v>3132</v>
      </c>
      <c r="AF594" s="280" t="s">
        <v>3133</v>
      </c>
      <c r="AG594" s="280" t="s">
        <v>3134</v>
      </c>
      <c r="AH594" s="280"/>
      <c r="AI594" s="280"/>
      <c r="AJ594" s="280"/>
      <c r="AK594" s="234">
        <v>1650</v>
      </c>
      <c r="AL594" s="234" t="s">
        <v>480</v>
      </c>
      <c r="AM594" s="234">
        <v>0.1</v>
      </c>
      <c r="AN594" s="234"/>
      <c r="AO594" s="234">
        <v>0</v>
      </c>
      <c r="AP594" s="234">
        <v>0</v>
      </c>
      <c r="AQ594" s="234"/>
      <c r="AR594" s="234" t="s">
        <v>463</v>
      </c>
      <c r="AS594" s="234">
        <v>3</v>
      </c>
      <c r="AT594" s="234">
        <v>90.698257915974494</v>
      </c>
      <c r="AU594" s="234" t="s">
        <v>490</v>
      </c>
      <c r="AV594" s="234">
        <v>1.32729122387322</v>
      </c>
      <c r="AW594" s="234">
        <v>15.269810068847001</v>
      </c>
      <c r="AX594" s="234">
        <v>80.384570301529394</v>
      </c>
      <c r="AY594" s="234" t="b">
        <v>0</v>
      </c>
      <c r="AZ594" s="234">
        <v>44735.380671296298</v>
      </c>
      <c r="BA594" s="234">
        <v>44676.58457175926</v>
      </c>
      <c r="BB594" s="234">
        <v>44735.380648148152</v>
      </c>
    </row>
    <row r="595" spans="1:54" x14ac:dyDescent="0.25">
      <c r="A595" s="234" t="s">
        <v>3135</v>
      </c>
      <c r="B595" s="234" t="s">
        <v>482</v>
      </c>
      <c r="C595" s="235" t="s">
        <v>3131</v>
      </c>
      <c r="D595" s="235" t="s">
        <v>3135</v>
      </c>
      <c r="E595" s="234" t="s">
        <v>3112</v>
      </c>
      <c r="F595" s="234" t="s">
        <v>3120</v>
      </c>
      <c r="G595" s="234" t="s">
        <v>472</v>
      </c>
      <c r="H595" s="234" t="s">
        <v>507</v>
      </c>
      <c r="I595" s="234" t="s">
        <v>678</v>
      </c>
      <c r="J595" s="236">
        <v>573</v>
      </c>
      <c r="K595" s="129">
        <v>0.03</v>
      </c>
      <c r="L595" s="103">
        <v>1</v>
      </c>
      <c r="M595" s="237">
        <v>3200</v>
      </c>
      <c r="N595" s="236">
        <v>2673</v>
      </c>
      <c r="O595" s="103">
        <v>530</v>
      </c>
      <c r="P595" s="234">
        <v>6000</v>
      </c>
      <c r="Q595" s="236">
        <v>16</v>
      </c>
      <c r="R595" s="236">
        <v>35</v>
      </c>
      <c r="S595" s="238">
        <v>150</v>
      </c>
      <c r="T595" s="238">
        <v>22.5</v>
      </c>
      <c r="U595" s="103">
        <v>3</v>
      </c>
      <c r="V595" s="234" t="s">
        <v>547</v>
      </c>
      <c r="W595" s="103">
        <v>40</v>
      </c>
      <c r="X595" s="234" t="s">
        <v>56</v>
      </c>
      <c r="Y595" s="234" t="s">
        <v>443</v>
      </c>
      <c r="Z595" s="280" t="s">
        <v>3114</v>
      </c>
      <c r="AA595" s="280"/>
      <c r="AB595" s="280"/>
      <c r="AC595" s="280"/>
      <c r="AD595" s="280" t="s">
        <v>688</v>
      </c>
      <c r="AE595" s="280" t="s">
        <v>3136</v>
      </c>
      <c r="AF595" s="280" t="s">
        <v>3133</v>
      </c>
      <c r="AG595" s="280" t="s">
        <v>3137</v>
      </c>
      <c r="AH595" s="280"/>
      <c r="AI595" s="280"/>
      <c r="AJ595" s="280"/>
      <c r="AK595" s="234">
        <v>500</v>
      </c>
      <c r="AL595" s="234" t="s">
        <v>480</v>
      </c>
      <c r="AM595" s="234">
        <v>0.1</v>
      </c>
      <c r="AN595" s="234"/>
      <c r="AO595" s="234">
        <v>0</v>
      </c>
      <c r="AP595" s="234">
        <v>0</v>
      </c>
      <c r="AQ595" s="234"/>
      <c r="AR595" s="234" t="s">
        <v>463</v>
      </c>
      <c r="AS595" s="234">
        <v>3</v>
      </c>
      <c r="AT595" s="234">
        <v>90.698257915974494</v>
      </c>
      <c r="AU595" s="234" t="s">
        <v>490</v>
      </c>
      <c r="AV595" s="234">
        <v>1.32729122387322</v>
      </c>
      <c r="AW595" s="234">
        <v>15.269810068847001</v>
      </c>
      <c r="AX595" s="234">
        <v>80.384570301529394</v>
      </c>
      <c r="AY595" s="234" t="b">
        <v>0</v>
      </c>
      <c r="AZ595" s="234">
        <v>44735.380856481483</v>
      </c>
      <c r="BA595" s="234">
        <v>44676.585219907407</v>
      </c>
      <c r="BB595" s="234">
        <v>44735.380833333336</v>
      </c>
    </row>
    <row r="596" spans="1:54" x14ac:dyDescent="0.25">
      <c r="A596" s="234" t="s">
        <v>3138</v>
      </c>
      <c r="B596" s="234" t="s">
        <v>482</v>
      </c>
      <c r="C596" s="235" t="s">
        <v>3131</v>
      </c>
      <c r="D596" s="235" t="s">
        <v>3138</v>
      </c>
      <c r="E596" s="234" t="s">
        <v>3112</v>
      </c>
      <c r="F596" s="234" t="s">
        <v>3124</v>
      </c>
      <c r="G596" s="234" t="s">
        <v>472</v>
      </c>
      <c r="H596" s="234" t="s">
        <v>507</v>
      </c>
      <c r="I596" s="234" t="s">
        <v>678</v>
      </c>
      <c r="J596" s="236">
        <v>573</v>
      </c>
      <c r="K596" s="129">
        <v>0.03</v>
      </c>
      <c r="L596" s="103">
        <v>1</v>
      </c>
      <c r="M596" s="237">
        <v>3200</v>
      </c>
      <c r="N596" s="236">
        <v>2673</v>
      </c>
      <c r="O596" s="103">
        <v>830</v>
      </c>
      <c r="P596" s="234">
        <v>6000</v>
      </c>
      <c r="Q596" s="236">
        <v>16</v>
      </c>
      <c r="R596" s="236">
        <v>35</v>
      </c>
      <c r="S596" s="238">
        <v>150</v>
      </c>
      <c r="T596" s="238">
        <v>22.5</v>
      </c>
      <c r="U596" s="103">
        <v>3</v>
      </c>
      <c r="V596" s="234" t="s">
        <v>547</v>
      </c>
      <c r="W596" s="103">
        <v>40</v>
      </c>
      <c r="X596" s="234" t="s">
        <v>56</v>
      </c>
      <c r="Y596" s="234" t="s">
        <v>443</v>
      </c>
      <c r="Z596" s="280" t="s">
        <v>3114</v>
      </c>
      <c r="AA596" s="280"/>
      <c r="AB596" s="280"/>
      <c r="AC596" s="280"/>
      <c r="AD596" s="280" t="s">
        <v>688</v>
      </c>
      <c r="AE596" s="280" t="s">
        <v>3132</v>
      </c>
      <c r="AF596" s="280" t="s">
        <v>3133</v>
      </c>
      <c r="AG596" s="280" t="s">
        <v>3139</v>
      </c>
      <c r="AH596" s="280"/>
      <c r="AI596" s="280"/>
      <c r="AJ596" s="280"/>
      <c r="AK596" s="234">
        <v>250</v>
      </c>
      <c r="AL596" s="234" t="s">
        <v>480</v>
      </c>
      <c r="AM596" s="234">
        <v>0.1</v>
      </c>
      <c r="AN596" s="234"/>
      <c r="AO596" s="234">
        <v>0</v>
      </c>
      <c r="AP596" s="234">
        <v>0</v>
      </c>
      <c r="AQ596" s="234"/>
      <c r="AR596" s="234" t="s">
        <v>463</v>
      </c>
      <c r="AS596" s="234">
        <v>3</v>
      </c>
      <c r="AT596" s="234">
        <v>90.698257915974494</v>
      </c>
      <c r="AU596" s="234" t="s">
        <v>490</v>
      </c>
      <c r="AV596" s="234">
        <v>1.32729122387322</v>
      </c>
      <c r="AW596" s="234">
        <v>15.269810068847001</v>
      </c>
      <c r="AX596" s="234">
        <v>80.384570301529394</v>
      </c>
      <c r="AY596" s="234" t="b">
        <v>0</v>
      </c>
      <c r="AZ596" s="234">
        <v>44735.381041666667</v>
      </c>
      <c r="BA596" s="234">
        <v>44676.585462962961</v>
      </c>
      <c r="BB596" s="234">
        <v>44735.381030092591</v>
      </c>
    </row>
    <row r="597" spans="1:54" x14ac:dyDescent="0.25">
      <c r="A597" s="234" t="s">
        <v>3140</v>
      </c>
      <c r="B597" s="234" t="s">
        <v>482</v>
      </c>
      <c r="C597" s="235" t="s">
        <v>3131</v>
      </c>
      <c r="D597" s="235" t="s">
        <v>3140</v>
      </c>
      <c r="E597" s="234" t="s">
        <v>3112</v>
      </c>
      <c r="F597" s="234" t="s">
        <v>3127</v>
      </c>
      <c r="G597" s="234" t="s">
        <v>472</v>
      </c>
      <c r="H597" s="234" t="s">
        <v>507</v>
      </c>
      <c r="I597" s="234" t="s">
        <v>678</v>
      </c>
      <c r="J597" s="236">
        <v>573</v>
      </c>
      <c r="K597" s="129">
        <v>0.03</v>
      </c>
      <c r="L597" s="103">
        <v>1</v>
      </c>
      <c r="M597" s="237">
        <v>3200</v>
      </c>
      <c r="N597" s="236">
        <v>2673</v>
      </c>
      <c r="O597" s="103">
        <v>2000</v>
      </c>
      <c r="P597" s="234">
        <v>6000</v>
      </c>
      <c r="Q597" s="236">
        <v>16</v>
      </c>
      <c r="R597" s="236">
        <v>35</v>
      </c>
      <c r="S597" s="238">
        <v>150</v>
      </c>
      <c r="T597" s="238">
        <v>22.5</v>
      </c>
      <c r="U597" s="103">
        <v>3</v>
      </c>
      <c r="V597" s="234" t="s">
        <v>547</v>
      </c>
      <c r="W597" s="103">
        <v>40</v>
      </c>
      <c r="X597" s="234" t="s">
        <v>56</v>
      </c>
      <c r="Y597" s="234" t="s">
        <v>443</v>
      </c>
      <c r="Z597" s="280" t="s">
        <v>3141</v>
      </c>
      <c r="AA597" s="280"/>
      <c r="AB597" s="280"/>
      <c r="AC597" s="280"/>
      <c r="AD597" s="280" t="s">
        <v>688</v>
      </c>
      <c r="AE597" s="280" t="s">
        <v>3132</v>
      </c>
      <c r="AF597" s="280" t="s">
        <v>3133</v>
      </c>
      <c r="AG597" s="280" t="s">
        <v>3139</v>
      </c>
      <c r="AH597" s="280"/>
      <c r="AI597" s="280"/>
      <c r="AJ597" s="280"/>
      <c r="AK597" s="234">
        <v>100</v>
      </c>
      <c r="AL597" s="234" t="s">
        <v>480</v>
      </c>
      <c r="AM597" s="234">
        <v>0.1</v>
      </c>
      <c r="AN597" s="234"/>
      <c r="AO597" s="234">
        <v>0</v>
      </c>
      <c r="AP597" s="234">
        <v>0</v>
      </c>
      <c r="AQ597" s="234"/>
      <c r="AR597" s="234" t="s">
        <v>463</v>
      </c>
      <c r="AS597" s="234">
        <v>3</v>
      </c>
      <c r="AT597" s="234">
        <v>90.698257915974494</v>
      </c>
      <c r="AU597" s="234" t="s">
        <v>490</v>
      </c>
      <c r="AV597" s="234">
        <v>1.32729122387322</v>
      </c>
      <c r="AW597" s="234">
        <v>15.269810068847001</v>
      </c>
      <c r="AX597" s="234">
        <v>80.384570301529394</v>
      </c>
      <c r="AY597" s="234" t="b">
        <v>0</v>
      </c>
      <c r="AZ597" s="234">
        <v>44735.381249999999</v>
      </c>
      <c r="BA597" s="234">
        <v>44676.585648148146</v>
      </c>
      <c r="BB597" s="234">
        <v>44735.381238425929</v>
      </c>
    </row>
    <row r="598" spans="1:54" x14ac:dyDescent="0.25">
      <c r="A598" s="234" t="s">
        <v>3142</v>
      </c>
      <c r="B598" s="234" t="s">
        <v>482</v>
      </c>
      <c r="C598" s="235" t="s">
        <v>3143</v>
      </c>
      <c r="D598" s="235" t="s">
        <v>3142</v>
      </c>
      <c r="E598" s="234" t="s">
        <v>3144</v>
      </c>
      <c r="F598" s="234" t="s">
        <v>543</v>
      </c>
      <c r="G598" s="234" t="s">
        <v>440</v>
      </c>
      <c r="H598" s="234"/>
      <c r="I598" s="234" t="s">
        <v>546</v>
      </c>
      <c r="J598" s="236">
        <v>1121</v>
      </c>
      <c r="K598" s="129">
        <v>0.05</v>
      </c>
      <c r="L598" s="103">
        <v>1</v>
      </c>
      <c r="M598" s="237">
        <v>9000</v>
      </c>
      <c r="N598" s="236">
        <v>28920</v>
      </c>
      <c r="O598" s="103">
        <v>7900</v>
      </c>
      <c r="P598" s="234">
        <v>7900</v>
      </c>
      <c r="Q598" s="236">
        <v>1.6</v>
      </c>
      <c r="R598" s="236">
        <v>100</v>
      </c>
      <c r="S598" s="238">
        <v>197.5</v>
      </c>
      <c r="T598" s="238">
        <v>193</v>
      </c>
      <c r="U598" s="103">
        <v>5</v>
      </c>
      <c r="V598" s="234" t="s">
        <v>451</v>
      </c>
      <c r="W598" s="103">
        <v>100</v>
      </c>
      <c r="X598" s="234" t="s">
        <v>56</v>
      </c>
      <c r="Y598" s="234" t="s">
        <v>443</v>
      </c>
      <c r="Z598" s="280" t="s">
        <v>3145</v>
      </c>
      <c r="AA598" s="280" t="s">
        <v>3146</v>
      </c>
      <c r="AB598" s="280"/>
      <c r="AC598" s="280"/>
      <c r="AD598" s="280"/>
      <c r="AE598" s="280"/>
      <c r="AF598" s="280" t="s">
        <v>3147</v>
      </c>
      <c r="AG598" s="280"/>
      <c r="AH598" s="280"/>
      <c r="AI598" s="280"/>
      <c r="AJ598" s="280"/>
      <c r="AK598" s="234">
        <v>5</v>
      </c>
      <c r="AL598" s="234" t="s">
        <v>272</v>
      </c>
      <c r="AM598" s="234">
        <v>0.1</v>
      </c>
      <c r="AN598" s="234">
        <v>0</v>
      </c>
      <c r="AO598" s="234">
        <v>0</v>
      </c>
      <c r="AP598" s="234">
        <v>0.131309417511424</v>
      </c>
      <c r="AQ598" s="234">
        <v>4.3769805837141303E-2</v>
      </c>
      <c r="AR598" s="234" t="s">
        <v>463</v>
      </c>
      <c r="AS598" s="234">
        <v>1</v>
      </c>
      <c r="AT598" s="234">
        <v>76.978755794084094</v>
      </c>
      <c r="AU598" s="234" t="s">
        <v>490</v>
      </c>
      <c r="AV598" s="234">
        <v>2.16</v>
      </c>
      <c r="AW598" s="234">
        <v>15.2796954821758</v>
      </c>
      <c r="AX598" s="234">
        <v>76.978755794084094</v>
      </c>
      <c r="AY598" s="234" t="b">
        <v>0</v>
      </c>
      <c r="AZ598" s="234">
        <v>44558.563923611109</v>
      </c>
      <c r="BA598" s="234">
        <v>44461.621874999997</v>
      </c>
      <c r="BB598" s="234">
        <v>44474</v>
      </c>
    </row>
    <row r="599" spans="1:54" x14ac:dyDescent="0.25">
      <c r="A599" s="234" t="s">
        <v>3148</v>
      </c>
      <c r="B599" s="234" t="s">
        <v>482</v>
      </c>
      <c r="C599" s="235" t="s">
        <v>3149</v>
      </c>
      <c r="D599" s="235" t="s">
        <v>3148</v>
      </c>
      <c r="E599" s="234" t="s">
        <v>3144</v>
      </c>
      <c r="F599" s="234" t="s">
        <v>3150</v>
      </c>
      <c r="G599" s="234" t="s">
        <v>440</v>
      </c>
      <c r="H599" s="234"/>
      <c r="I599" s="234" t="s">
        <v>546</v>
      </c>
      <c r="J599" s="236">
        <v>1044.5</v>
      </c>
      <c r="K599" s="129">
        <v>0.05</v>
      </c>
      <c r="L599" s="103">
        <v>1</v>
      </c>
      <c r="M599" s="237">
        <v>12000</v>
      </c>
      <c r="N599" s="236">
        <v>27530</v>
      </c>
      <c r="O599" s="103">
        <v>4545</v>
      </c>
      <c r="P599" s="234">
        <v>4545</v>
      </c>
      <c r="Q599" s="236">
        <v>1.6</v>
      </c>
      <c r="R599" s="236">
        <v>100</v>
      </c>
      <c r="S599" s="238">
        <v>280</v>
      </c>
      <c r="T599" s="238">
        <v>126</v>
      </c>
      <c r="U599" s="103">
        <v>5</v>
      </c>
      <c r="V599" s="234" t="s">
        <v>451</v>
      </c>
      <c r="W599" s="103">
        <v>150</v>
      </c>
      <c r="X599" s="234" t="s">
        <v>56</v>
      </c>
      <c r="Y599" s="234" t="s">
        <v>443</v>
      </c>
      <c r="Z599" s="280" t="s">
        <v>3151</v>
      </c>
      <c r="AA599" s="280" t="s">
        <v>529</v>
      </c>
      <c r="AB599" s="280"/>
      <c r="AC599" s="280"/>
      <c r="AD599" s="280"/>
      <c r="AE599" s="280"/>
      <c r="AF599" s="280"/>
      <c r="AG599" s="280"/>
      <c r="AH599" s="280"/>
      <c r="AI599" s="280"/>
      <c r="AJ599" s="280"/>
      <c r="AK599" s="234">
        <v>5</v>
      </c>
      <c r="AL599" s="234" t="s">
        <v>272</v>
      </c>
      <c r="AM599" s="234">
        <v>0.1</v>
      </c>
      <c r="AN599" s="234">
        <v>0</v>
      </c>
      <c r="AO599" s="234">
        <v>0</v>
      </c>
      <c r="AP599" s="234">
        <v>0.239762443371108</v>
      </c>
      <c r="AQ599" s="234">
        <v>4.7952488674221597E-2</v>
      </c>
      <c r="AR599" s="234" t="s">
        <v>463</v>
      </c>
      <c r="AS599" s="234">
        <v>0</v>
      </c>
      <c r="AT599" s="234">
        <v>76.129304198278604</v>
      </c>
      <c r="AU599" s="234" t="s">
        <v>490</v>
      </c>
      <c r="AV599" s="234">
        <v>1.73008736780721</v>
      </c>
      <c r="AW599" s="234">
        <v>13.9139342319543</v>
      </c>
      <c r="AX599" s="234">
        <v>72.8666197326381</v>
      </c>
      <c r="AY599" s="234" t="b">
        <v>0</v>
      </c>
      <c r="AZ599" s="234">
        <v>44558.563935185186</v>
      </c>
      <c r="BA599" s="234">
        <v>44461.626215277778</v>
      </c>
      <c r="BB599" s="234">
        <v>44474</v>
      </c>
    </row>
    <row r="600" spans="1:54" x14ac:dyDescent="0.25">
      <c r="A600" s="234" t="s">
        <v>3152</v>
      </c>
      <c r="B600" s="234" t="s">
        <v>482</v>
      </c>
      <c r="C600" s="235" t="s">
        <v>437</v>
      </c>
      <c r="D600" s="235" t="s">
        <v>3152</v>
      </c>
      <c r="E600" s="234" t="s">
        <v>3153</v>
      </c>
      <c r="F600" s="234" t="s">
        <v>3154</v>
      </c>
      <c r="G600" s="234"/>
      <c r="H600" s="234"/>
      <c r="I600" s="234" t="s">
        <v>486</v>
      </c>
      <c r="J600" s="236"/>
      <c r="K600" s="129"/>
      <c r="L600" s="103"/>
      <c r="M600" s="237"/>
      <c r="N600" s="236">
        <v>20.298999999999999</v>
      </c>
      <c r="O600" s="103">
        <v>13050</v>
      </c>
      <c r="P600" s="234"/>
      <c r="Q600" s="236"/>
      <c r="R600" s="236"/>
      <c r="S600" s="238"/>
      <c r="T600" s="238"/>
      <c r="U600" s="103"/>
      <c r="V600" s="234" t="s">
        <v>451</v>
      </c>
      <c r="W600" s="103"/>
      <c r="X600" s="234" t="s">
        <v>56</v>
      </c>
      <c r="Y600" s="234" t="s">
        <v>443</v>
      </c>
      <c r="Z600" s="280"/>
      <c r="AA600" s="280"/>
      <c r="AB600" s="280"/>
      <c r="AC600" s="280"/>
      <c r="AD600" s="280"/>
      <c r="AE600" s="280"/>
      <c r="AF600" s="280"/>
      <c r="AG600" s="280"/>
      <c r="AH600" s="280"/>
      <c r="AI600" s="280"/>
      <c r="AJ600" s="280"/>
      <c r="AK600" s="234">
        <v>20</v>
      </c>
      <c r="AL600" s="234" t="s">
        <v>272</v>
      </c>
      <c r="AM600" s="234">
        <v>0.1</v>
      </c>
      <c r="AN600" s="234"/>
      <c r="AO600" s="234">
        <v>0</v>
      </c>
      <c r="AP600" s="234">
        <v>0</v>
      </c>
      <c r="AQ600" s="234"/>
      <c r="AR600" s="234" t="s">
        <v>447</v>
      </c>
      <c r="AS600" s="234"/>
      <c r="AT600" s="234"/>
      <c r="AU600" s="234" t="s">
        <v>552</v>
      </c>
      <c r="AV600" s="234">
        <v>1.3</v>
      </c>
      <c r="AW600" s="234"/>
      <c r="AX600" s="234"/>
      <c r="AY600" s="234" t="b">
        <v>0</v>
      </c>
      <c r="AZ600" s="234">
        <v>44558.563935185186</v>
      </c>
      <c r="BA600" s="234">
        <v>44461.661944444444</v>
      </c>
      <c r="BB600" s="234">
        <v>44461</v>
      </c>
    </row>
    <row r="601" spans="1:54" x14ac:dyDescent="0.25">
      <c r="A601" s="234" t="s">
        <v>3155</v>
      </c>
      <c r="B601" s="234" t="s">
        <v>456</v>
      </c>
      <c r="C601" s="235" t="s">
        <v>3156</v>
      </c>
      <c r="D601" s="235" t="s">
        <v>3155</v>
      </c>
      <c r="E601" s="234" t="s">
        <v>3157</v>
      </c>
      <c r="F601" s="234" t="s">
        <v>3158</v>
      </c>
      <c r="G601" s="234" t="s">
        <v>472</v>
      </c>
      <c r="H601" s="234" t="s">
        <v>507</v>
      </c>
      <c r="I601" s="234" t="s">
        <v>678</v>
      </c>
      <c r="J601" s="236"/>
      <c r="K601" s="129">
        <v>0.06</v>
      </c>
      <c r="L601" s="103">
        <v>1</v>
      </c>
      <c r="M601" s="237">
        <v>6000</v>
      </c>
      <c r="N601" s="236">
        <v>3754</v>
      </c>
      <c r="O601" s="103">
        <v>3000</v>
      </c>
      <c r="P601" s="234">
        <v>3000</v>
      </c>
      <c r="Q601" s="236">
        <v>12</v>
      </c>
      <c r="R601" s="236">
        <v>35</v>
      </c>
      <c r="S601" s="238">
        <v>250</v>
      </c>
      <c r="T601" s="238">
        <v>49</v>
      </c>
      <c r="U601" s="103">
        <v>5</v>
      </c>
      <c r="V601" s="234" t="s">
        <v>547</v>
      </c>
      <c r="W601" s="103">
        <v>40</v>
      </c>
      <c r="X601" s="234" t="s">
        <v>56</v>
      </c>
      <c r="Y601" s="234" t="s">
        <v>443</v>
      </c>
      <c r="Z601" s="280"/>
      <c r="AA601" s="280"/>
      <c r="AB601" s="280"/>
      <c r="AC601" s="280"/>
      <c r="AD601" s="280" t="s">
        <v>3159</v>
      </c>
      <c r="AE601" s="280"/>
      <c r="AF601" s="280" t="s">
        <v>3160</v>
      </c>
      <c r="AG601" s="280"/>
      <c r="AH601" s="280"/>
      <c r="AI601" s="280"/>
      <c r="AJ601" s="280"/>
      <c r="AK601" s="234">
        <v>10</v>
      </c>
      <c r="AL601" s="234" t="s">
        <v>272</v>
      </c>
      <c r="AM601" s="234">
        <v>0.1</v>
      </c>
      <c r="AN601" s="234"/>
      <c r="AO601" s="234">
        <v>0</v>
      </c>
      <c r="AP601" s="234">
        <v>8.8794175102113307E-2</v>
      </c>
      <c r="AQ601" s="234"/>
      <c r="AR601" s="234" t="s">
        <v>622</v>
      </c>
      <c r="AS601" s="234">
        <v>2</v>
      </c>
      <c r="AT601" s="234">
        <v>84.936887520454306</v>
      </c>
      <c r="AU601" s="234" t="s">
        <v>490</v>
      </c>
      <c r="AV601" s="234">
        <v>1.4784316575719101</v>
      </c>
      <c r="AW601" s="234">
        <v>14.628987188179201</v>
      </c>
      <c r="AX601" s="234">
        <v>84.669943016818607</v>
      </c>
      <c r="AY601" s="234" t="b">
        <v>1</v>
      </c>
      <c r="AZ601" s="234">
        <v>44558.563935185186</v>
      </c>
      <c r="BA601" s="234">
        <v>44462.364189814813</v>
      </c>
      <c r="BB601" s="234">
        <v>44470</v>
      </c>
    </row>
    <row r="602" spans="1:54" x14ac:dyDescent="0.25">
      <c r="A602" s="234" t="s">
        <v>3161</v>
      </c>
      <c r="B602" s="234" t="s">
        <v>456</v>
      </c>
      <c r="C602" s="235" t="s">
        <v>3156</v>
      </c>
      <c r="D602" s="235" t="s">
        <v>3161</v>
      </c>
      <c r="E602" s="234" t="s">
        <v>3157</v>
      </c>
      <c r="F602" s="234" t="s">
        <v>3158</v>
      </c>
      <c r="G602" s="234" t="s">
        <v>472</v>
      </c>
      <c r="H602" s="234" t="s">
        <v>507</v>
      </c>
      <c r="I602" s="234" t="s">
        <v>678</v>
      </c>
      <c r="J602" s="236"/>
      <c r="K602" s="129">
        <v>0.06</v>
      </c>
      <c r="L602" s="103">
        <v>1</v>
      </c>
      <c r="M602" s="237">
        <v>6000</v>
      </c>
      <c r="N602" s="236">
        <v>3754</v>
      </c>
      <c r="O602" s="103">
        <v>6000</v>
      </c>
      <c r="P602" s="234">
        <v>6000</v>
      </c>
      <c r="Q602" s="236">
        <v>12</v>
      </c>
      <c r="R602" s="236">
        <v>35</v>
      </c>
      <c r="S602" s="238">
        <v>250</v>
      </c>
      <c r="T602" s="238">
        <v>49</v>
      </c>
      <c r="U602" s="103">
        <v>5</v>
      </c>
      <c r="V602" s="234" t="s">
        <v>547</v>
      </c>
      <c r="W602" s="103">
        <v>40</v>
      </c>
      <c r="X602" s="234" t="s">
        <v>56</v>
      </c>
      <c r="Y602" s="234" t="s">
        <v>443</v>
      </c>
      <c r="Z602" s="280"/>
      <c r="AA602" s="280"/>
      <c r="AB602" s="280"/>
      <c r="AC602" s="280"/>
      <c r="AD602" s="280" t="s">
        <v>3159</v>
      </c>
      <c r="AE602" s="280"/>
      <c r="AF602" s="280" t="s">
        <v>3160</v>
      </c>
      <c r="AG602" s="280"/>
      <c r="AH602" s="280"/>
      <c r="AI602" s="280"/>
      <c r="AJ602" s="280"/>
      <c r="AK602" s="234">
        <v>10</v>
      </c>
      <c r="AL602" s="234" t="s">
        <v>272</v>
      </c>
      <c r="AM602" s="234">
        <v>0.1</v>
      </c>
      <c r="AN602" s="234"/>
      <c r="AO602" s="234">
        <v>0</v>
      </c>
      <c r="AP602" s="234">
        <v>6.6595631326584998E-2</v>
      </c>
      <c r="AQ602" s="234"/>
      <c r="AR602" s="234" t="s">
        <v>463</v>
      </c>
      <c r="AS602" s="234">
        <v>2</v>
      </c>
      <c r="AT602" s="234">
        <v>84.936887520454306</v>
      </c>
      <c r="AU602" s="234" t="s">
        <v>490</v>
      </c>
      <c r="AV602" s="234">
        <v>1.32843165757191</v>
      </c>
      <c r="AW602" s="234">
        <v>14.628987188179201</v>
      </c>
      <c r="AX602" s="234">
        <v>84.669943016818607</v>
      </c>
      <c r="AY602" s="234" t="b">
        <v>1</v>
      </c>
      <c r="AZ602" s="234">
        <v>44558.563946759263</v>
      </c>
      <c r="BA602" s="234">
        <v>44462.364490740743</v>
      </c>
      <c r="BB602" s="234">
        <v>44470</v>
      </c>
    </row>
    <row r="603" spans="1:54" x14ac:dyDescent="0.25">
      <c r="A603" s="234" t="s">
        <v>3162</v>
      </c>
      <c r="B603" s="234" t="s">
        <v>482</v>
      </c>
      <c r="C603" s="235" t="s">
        <v>3163</v>
      </c>
      <c r="D603" s="235" t="s">
        <v>3162</v>
      </c>
      <c r="E603" s="234" t="s">
        <v>3164</v>
      </c>
      <c r="F603" s="234" t="s">
        <v>3165</v>
      </c>
      <c r="G603" s="234" t="s">
        <v>440</v>
      </c>
      <c r="H603" s="234" t="s">
        <v>2090</v>
      </c>
      <c r="I603" s="234" t="s">
        <v>752</v>
      </c>
      <c r="J603" s="236"/>
      <c r="K603" s="129">
        <v>0.05</v>
      </c>
      <c r="L603" s="103">
        <v>1</v>
      </c>
      <c r="M603" s="237">
        <v>20000</v>
      </c>
      <c r="N603" s="236">
        <v>73600</v>
      </c>
      <c r="O603" s="103">
        <v>3100</v>
      </c>
      <c r="P603" s="234">
        <v>3100</v>
      </c>
      <c r="Q603" s="236">
        <v>1.2</v>
      </c>
      <c r="R603" s="236">
        <v>100</v>
      </c>
      <c r="S603" s="238">
        <v>337</v>
      </c>
      <c r="T603" s="238">
        <v>292</v>
      </c>
      <c r="U603" s="103">
        <v>5.5</v>
      </c>
      <c r="V603" s="234" t="s">
        <v>451</v>
      </c>
      <c r="W603" s="103">
        <v>120</v>
      </c>
      <c r="X603" s="234" t="s">
        <v>56</v>
      </c>
      <c r="Y603" s="234" t="s">
        <v>443</v>
      </c>
      <c r="Z603" s="280"/>
      <c r="AA603" s="280"/>
      <c r="AB603" s="280"/>
      <c r="AC603" s="280"/>
      <c r="AD603" s="280"/>
      <c r="AE603" s="280" t="s">
        <v>1267</v>
      </c>
      <c r="AF603" s="280"/>
      <c r="AG603" s="280"/>
      <c r="AH603" s="280"/>
      <c r="AI603" s="280"/>
      <c r="AJ603" s="280"/>
      <c r="AK603" s="234">
        <v>3</v>
      </c>
      <c r="AL603" s="234" t="s">
        <v>272</v>
      </c>
      <c r="AM603" s="234">
        <v>0.1</v>
      </c>
      <c r="AN603" s="234">
        <v>0</v>
      </c>
      <c r="AO603" s="234">
        <v>0</v>
      </c>
      <c r="AP603" s="234">
        <v>8.7657784011220194E-2</v>
      </c>
      <c r="AQ603" s="234">
        <v>4.3828892005610097E-2</v>
      </c>
      <c r="AR603" s="234" t="s">
        <v>463</v>
      </c>
      <c r="AS603" s="234">
        <v>6</v>
      </c>
      <c r="AT603" s="234">
        <v>33.2175839342354</v>
      </c>
      <c r="AU603" s="234" t="s">
        <v>552</v>
      </c>
      <c r="AV603" s="234">
        <v>3.5865159138873999</v>
      </c>
      <c r="AW603" s="234">
        <v>11.4515954948287</v>
      </c>
      <c r="AX603" s="234">
        <v>33.2175839342354</v>
      </c>
      <c r="AY603" s="234" t="b">
        <v>0</v>
      </c>
      <c r="AZ603" s="234">
        <v>44558.563946759263</v>
      </c>
      <c r="BA603" s="234">
        <v>44462.428217592591</v>
      </c>
      <c r="BB603" s="234">
        <v>44474</v>
      </c>
    </row>
    <row r="604" spans="1:54" x14ac:dyDescent="0.25">
      <c r="A604" s="234" t="s">
        <v>3166</v>
      </c>
      <c r="B604" s="234" t="s">
        <v>482</v>
      </c>
      <c r="C604" s="235" t="s">
        <v>3167</v>
      </c>
      <c r="D604" s="235" t="s">
        <v>3166</v>
      </c>
      <c r="E604" s="234" t="s">
        <v>3164</v>
      </c>
      <c r="F604" s="234" t="s">
        <v>3168</v>
      </c>
      <c r="G604" s="234" t="s">
        <v>440</v>
      </c>
      <c r="H604" s="234" t="s">
        <v>2090</v>
      </c>
      <c r="I604" s="234" t="s">
        <v>752</v>
      </c>
      <c r="J604" s="236"/>
      <c r="K604" s="129">
        <v>0.05</v>
      </c>
      <c r="L604" s="103">
        <v>1</v>
      </c>
      <c r="M604" s="237">
        <v>26000</v>
      </c>
      <c r="N604" s="236">
        <v>40900</v>
      </c>
      <c r="O604" s="103">
        <v>3100</v>
      </c>
      <c r="P604" s="234">
        <v>3100</v>
      </c>
      <c r="Q604" s="236">
        <v>1.8</v>
      </c>
      <c r="R604" s="236">
        <v>100</v>
      </c>
      <c r="S604" s="238">
        <v>415</v>
      </c>
      <c r="T604" s="238">
        <v>178</v>
      </c>
      <c r="U604" s="103">
        <v>5.5</v>
      </c>
      <c r="V604" s="234" t="s">
        <v>451</v>
      </c>
      <c r="W604" s="103">
        <v>120</v>
      </c>
      <c r="X604" s="234" t="s">
        <v>56</v>
      </c>
      <c r="Y604" s="234" t="s">
        <v>443</v>
      </c>
      <c r="Z604" s="280"/>
      <c r="AA604" s="280"/>
      <c r="AB604" s="280"/>
      <c r="AC604" s="280"/>
      <c r="AD604" s="280"/>
      <c r="AE604" s="280" t="s">
        <v>1267</v>
      </c>
      <c r="AF604" s="280"/>
      <c r="AG604" s="280"/>
      <c r="AH604" s="280"/>
      <c r="AI604" s="280"/>
      <c r="AJ604" s="280"/>
      <c r="AK604" s="234">
        <v>3</v>
      </c>
      <c r="AL604" s="234" t="s">
        <v>272</v>
      </c>
      <c r="AM604" s="234">
        <v>0.1</v>
      </c>
      <c r="AN604" s="234">
        <v>0</v>
      </c>
      <c r="AO604" s="234">
        <v>0</v>
      </c>
      <c r="AP604" s="234">
        <v>0.157741146778137</v>
      </c>
      <c r="AQ604" s="234">
        <v>4.7322344033441099E-2</v>
      </c>
      <c r="AR604" s="234" t="s">
        <v>463</v>
      </c>
      <c r="AS604" s="234">
        <v>5</v>
      </c>
      <c r="AT604" s="234">
        <v>63.613339668037398</v>
      </c>
      <c r="AU604" s="234" t="s">
        <v>552</v>
      </c>
      <c r="AV604" s="234">
        <v>1.92867940990019</v>
      </c>
      <c r="AW604" s="234">
        <v>18.735672162053099</v>
      </c>
      <c r="AX604" s="234">
        <v>59.069529691748997</v>
      </c>
      <c r="AY604" s="234" t="b">
        <v>0</v>
      </c>
      <c r="AZ604" s="234">
        <v>44558.563946759263</v>
      </c>
      <c r="BA604" s="234">
        <v>44462.430717592593</v>
      </c>
      <c r="BB604" s="234">
        <v>44474</v>
      </c>
    </row>
    <row r="605" spans="1:54" x14ac:dyDescent="0.25">
      <c r="A605" s="234" t="s">
        <v>3169</v>
      </c>
      <c r="B605" s="234" t="s">
        <v>482</v>
      </c>
      <c r="C605" s="235" t="s">
        <v>3170</v>
      </c>
      <c r="D605" s="235" t="s">
        <v>3169</v>
      </c>
      <c r="E605" s="234" t="s">
        <v>3164</v>
      </c>
      <c r="F605" s="234" t="s">
        <v>3168</v>
      </c>
      <c r="G605" s="234" t="s">
        <v>440</v>
      </c>
      <c r="H605" s="234" t="s">
        <v>2090</v>
      </c>
      <c r="I605" s="234" t="s">
        <v>752</v>
      </c>
      <c r="J605" s="236"/>
      <c r="K605" s="129">
        <v>0.1</v>
      </c>
      <c r="L605" s="103">
        <v>1</v>
      </c>
      <c r="M605" s="237">
        <v>20000</v>
      </c>
      <c r="N605" s="236">
        <v>53950</v>
      </c>
      <c r="O605" s="103">
        <v>3100</v>
      </c>
      <c r="P605" s="234">
        <v>3100</v>
      </c>
      <c r="Q605" s="236">
        <v>1.5</v>
      </c>
      <c r="R605" s="236">
        <v>100</v>
      </c>
      <c r="S605" s="238">
        <v>413</v>
      </c>
      <c r="T605" s="238">
        <v>178</v>
      </c>
      <c r="U605" s="103">
        <v>5.5</v>
      </c>
      <c r="V605" s="234" t="s">
        <v>451</v>
      </c>
      <c r="W605" s="103">
        <v>120</v>
      </c>
      <c r="X605" s="234" t="s">
        <v>56</v>
      </c>
      <c r="Y605" s="234" t="s">
        <v>443</v>
      </c>
      <c r="Z605" s="280"/>
      <c r="AA605" s="280"/>
      <c r="AB605" s="280"/>
      <c r="AC605" s="280"/>
      <c r="AD605" s="280"/>
      <c r="AE605" s="280" t="s">
        <v>1267</v>
      </c>
      <c r="AF605" s="280"/>
      <c r="AG605" s="280"/>
      <c r="AH605" s="280"/>
      <c r="AI605" s="280"/>
      <c r="AJ605" s="280"/>
      <c r="AK605" s="234">
        <v>3</v>
      </c>
      <c r="AL605" s="234" t="s">
        <v>272</v>
      </c>
      <c r="AM605" s="234">
        <v>0.1</v>
      </c>
      <c r="AN605" s="234">
        <v>0</v>
      </c>
      <c r="AO605" s="234">
        <v>0</v>
      </c>
      <c r="AP605" s="234">
        <v>0.179377559867261</v>
      </c>
      <c r="AQ605" s="234">
        <v>5.1250731390645898E-2</v>
      </c>
      <c r="AR605" s="234" t="s">
        <v>463</v>
      </c>
      <c r="AS605" s="234">
        <v>7</v>
      </c>
      <c r="AT605" s="234">
        <v>58.437673475608698</v>
      </c>
      <c r="AU605" s="234" t="s">
        <v>552</v>
      </c>
      <c r="AV605" s="234">
        <v>2.0298821283231998</v>
      </c>
      <c r="AW605" s="234">
        <v>17.807727582886901</v>
      </c>
      <c r="AX605" s="234">
        <v>58.437673475608698</v>
      </c>
      <c r="AY605" s="234" t="b">
        <v>0</v>
      </c>
      <c r="AZ605" s="234">
        <v>44558.563773148147</v>
      </c>
      <c r="BA605" s="234">
        <v>44462.431597222225</v>
      </c>
      <c r="BB605" s="234">
        <v>44474</v>
      </c>
    </row>
    <row r="606" spans="1:54" x14ac:dyDescent="0.25">
      <c r="A606" s="234" t="s">
        <v>3171</v>
      </c>
      <c r="B606" s="234" t="s">
        <v>436</v>
      </c>
      <c r="C606" s="235" t="s">
        <v>437</v>
      </c>
      <c r="D606" s="235" t="s">
        <v>3171</v>
      </c>
      <c r="E606" s="234" t="s">
        <v>3172</v>
      </c>
      <c r="F606" s="234" t="s">
        <v>3173</v>
      </c>
      <c r="G606" s="234"/>
      <c r="H606" s="234"/>
      <c r="I606" s="234" t="s">
        <v>678</v>
      </c>
      <c r="J606" s="236"/>
      <c r="K606" s="129"/>
      <c r="L606" s="103"/>
      <c r="M606" s="237"/>
      <c r="N606" s="236"/>
      <c r="O606" s="103">
        <v>710</v>
      </c>
      <c r="P606" s="234"/>
      <c r="Q606" s="236"/>
      <c r="R606" s="236"/>
      <c r="S606" s="238"/>
      <c r="T606" s="238"/>
      <c r="U606" s="103"/>
      <c r="V606" s="234" t="s">
        <v>451</v>
      </c>
      <c r="W606" s="103"/>
      <c r="X606" s="234" t="s">
        <v>56</v>
      </c>
      <c r="Y606" s="234" t="s">
        <v>443</v>
      </c>
      <c r="Z606" s="280" t="s">
        <v>3174</v>
      </c>
      <c r="AA606" s="280"/>
      <c r="AB606" s="280"/>
      <c r="AC606" s="280"/>
      <c r="AD606" s="280"/>
      <c r="AE606" s="280"/>
      <c r="AF606" s="280" t="s">
        <v>3175</v>
      </c>
      <c r="AG606" s="280"/>
      <c r="AH606" s="280"/>
      <c r="AI606" s="280"/>
      <c r="AJ606" s="280"/>
      <c r="AK606" s="234">
        <v>1</v>
      </c>
      <c r="AL606" s="234" t="s">
        <v>272</v>
      </c>
      <c r="AM606" s="234">
        <v>0</v>
      </c>
      <c r="AN606" s="234"/>
      <c r="AO606" s="234">
        <v>0</v>
      </c>
      <c r="AP606" s="234">
        <v>0</v>
      </c>
      <c r="AQ606" s="234"/>
      <c r="AR606" s="234" t="s">
        <v>447</v>
      </c>
      <c r="AS606" s="234"/>
      <c r="AT606" s="234"/>
      <c r="AU606" s="234" t="s">
        <v>490</v>
      </c>
      <c r="AV606" s="234"/>
      <c r="AW606" s="234"/>
      <c r="AX606" s="234"/>
      <c r="AY606" s="234" t="b">
        <v>0</v>
      </c>
      <c r="AZ606" s="234">
        <v>44558.563773148147</v>
      </c>
      <c r="BA606" s="234">
        <v>44462.456678240742</v>
      </c>
      <c r="BB606" s="234">
        <v>44462</v>
      </c>
    </row>
    <row r="607" spans="1:54" x14ac:dyDescent="0.25">
      <c r="A607" s="234" t="s">
        <v>3176</v>
      </c>
      <c r="B607" s="234" t="s">
        <v>482</v>
      </c>
      <c r="C607" s="235" t="s">
        <v>3176</v>
      </c>
      <c r="D607" s="235" t="s">
        <v>3176</v>
      </c>
      <c r="E607" s="234" t="s">
        <v>3177</v>
      </c>
      <c r="F607" s="234" t="s">
        <v>3178</v>
      </c>
      <c r="G607" s="234" t="s">
        <v>836</v>
      </c>
      <c r="H607" s="234" t="s">
        <v>473</v>
      </c>
      <c r="I607" s="234" t="s">
        <v>574</v>
      </c>
      <c r="J607" s="236">
        <v>91</v>
      </c>
      <c r="K607" s="129">
        <v>0.03</v>
      </c>
      <c r="L607" s="103">
        <v>6</v>
      </c>
      <c r="M607" s="237">
        <v>1957</v>
      </c>
      <c r="N607" s="236">
        <v>321</v>
      </c>
      <c r="O607" s="103">
        <v>6000</v>
      </c>
      <c r="P607" s="234">
        <v>6000</v>
      </c>
      <c r="Q607" s="236">
        <v>22</v>
      </c>
      <c r="R607" s="236">
        <v>30</v>
      </c>
      <c r="S607" s="238">
        <v>27.8</v>
      </c>
      <c r="T607" s="238">
        <v>16</v>
      </c>
      <c r="U607" s="103">
        <v>2.5</v>
      </c>
      <c r="V607" s="234" t="s">
        <v>442</v>
      </c>
      <c r="W607" s="103">
        <v>35</v>
      </c>
      <c r="X607" s="234" t="s">
        <v>56</v>
      </c>
      <c r="Y607" s="234" t="s">
        <v>443</v>
      </c>
      <c r="Z607" s="280"/>
      <c r="AA607" s="280"/>
      <c r="AB607" s="280" t="s">
        <v>3179</v>
      </c>
      <c r="AC607" s="280"/>
      <c r="AD607" s="280"/>
      <c r="AE607" s="280" t="s">
        <v>3180</v>
      </c>
      <c r="AF607" s="280" t="s">
        <v>3181</v>
      </c>
      <c r="AG607" s="280"/>
      <c r="AH607" s="280"/>
      <c r="AI607" s="280"/>
      <c r="AJ607" s="280"/>
      <c r="AK607" s="234">
        <v>1</v>
      </c>
      <c r="AL607" s="234" t="s">
        <v>272</v>
      </c>
      <c r="AM607" s="234">
        <v>0.1</v>
      </c>
      <c r="AN607" s="234">
        <v>0</v>
      </c>
      <c r="AO607" s="234">
        <v>0</v>
      </c>
      <c r="AP607" s="234">
        <v>0</v>
      </c>
      <c r="AQ607" s="234">
        <v>0.124414353386316</v>
      </c>
      <c r="AR607" s="234" t="s">
        <v>463</v>
      </c>
      <c r="AS607" s="234">
        <v>3</v>
      </c>
      <c r="AT607" s="234">
        <v>89.857167691519805</v>
      </c>
      <c r="AU607" s="234" t="s">
        <v>490</v>
      </c>
      <c r="AV607" s="234">
        <v>1.0709484397789899</v>
      </c>
      <c r="AW607" s="234">
        <v>13.9350184275003</v>
      </c>
      <c r="AX607" s="234">
        <v>79.343879071611994</v>
      </c>
      <c r="AY607" s="234" t="b">
        <v>0</v>
      </c>
      <c r="AZ607" s="234">
        <v>44558.563773148147</v>
      </c>
      <c r="BA607" s="234">
        <v>44462.472766203704</v>
      </c>
      <c r="BB607" s="234">
        <v>44468</v>
      </c>
    </row>
    <row r="608" spans="1:54" x14ac:dyDescent="0.25">
      <c r="A608" s="234" t="s">
        <v>3182</v>
      </c>
      <c r="B608" s="234" t="s">
        <v>482</v>
      </c>
      <c r="C608" s="235" t="s">
        <v>3182</v>
      </c>
      <c r="D608" s="235" t="s">
        <v>3182</v>
      </c>
      <c r="E608" s="234" t="s">
        <v>3177</v>
      </c>
      <c r="F608" s="234" t="s">
        <v>3183</v>
      </c>
      <c r="G608" s="234" t="s">
        <v>836</v>
      </c>
      <c r="H608" s="234" t="s">
        <v>473</v>
      </c>
      <c r="I608" s="234" t="s">
        <v>574</v>
      </c>
      <c r="J608" s="236">
        <v>121</v>
      </c>
      <c r="K608" s="129">
        <v>0.03</v>
      </c>
      <c r="L608" s="103">
        <v>4</v>
      </c>
      <c r="M608" s="237">
        <v>2083</v>
      </c>
      <c r="N608" s="236">
        <v>421</v>
      </c>
      <c r="O608" s="103">
        <v>6000</v>
      </c>
      <c r="P608" s="234">
        <v>6000</v>
      </c>
      <c r="Q608" s="236">
        <v>23</v>
      </c>
      <c r="R608" s="236">
        <v>30</v>
      </c>
      <c r="S608" s="238">
        <v>41</v>
      </c>
      <c r="T608" s="238">
        <v>22</v>
      </c>
      <c r="U608" s="103">
        <v>0</v>
      </c>
      <c r="V608" s="234" t="s">
        <v>442</v>
      </c>
      <c r="W608" s="103">
        <v>35</v>
      </c>
      <c r="X608" s="234" t="s">
        <v>56</v>
      </c>
      <c r="Y608" s="234" t="s">
        <v>443</v>
      </c>
      <c r="Z608" s="280"/>
      <c r="AA608" s="280"/>
      <c r="AB608" s="280"/>
      <c r="AC608" s="280"/>
      <c r="AD608" s="280"/>
      <c r="AE608" s="280" t="s">
        <v>3184</v>
      </c>
      <c r="AF608" s="280" t="s">
        <v>3185</v>
      </c>
      <c r="AG608" s="280"/>
      <c r="AH608" s="280"/>
      <c r="AI608" s="280"/>
      <c r="AJ608" s="280"/>
      <c r="AK608" s="234">
        <v>1</v>
      </c>
      <c r="AL608" s="234" t="s">
        <v>272</v>
      </c>
      <c r="AM608" s="234">
        <v>0.1</v>
      </c>
      <c r="AN608" s="234">
        <v>0</v>
      </c>
      <c r="AO608" s="234">
        <v>0</v>
      </c>
      <c r="AP608" s="234">
        <v>0</v>
      </c>
      <c r="AQ608" s="234">
        <v>0.119534617753145</v>
      </c>
      <c r="AR608" s="234" t="s">
        <v>463</v>
      </c>
      <c r="AS608" s="234">
        <v>3</v>
      </c>
      <c r="AT608" s="234">
        <v>96.453804572877004</v>
      </c>
      <c r="AU608" s="234" t="s">
        <v>490</v>
      </c>
      <c r="AV608" s="234">
        <v>1.00276457928189</v>
      </c>
      <c r="AW608" s="234">
        <v>13.9903045126538</v>
      </c>
      <c r="AX608" s="234">
        <v>92.499198585389095</v>
      </c>
      <c r="AY608" s="234" t="b">
        <v>0</v>
      </c>
      <c r="AZ608" s="234">
        <v>44558.563784722224</v>
      </c>
      <c r="BA608" s="234">
        <v>44462.474641203706</v>
      </c>
      <c r="BB608" s="234">
        <v>44468</v>
      </c>
    </row>
    <row r="609" spans="1:54" x14ac:dyDescent="0.25">
      <c r="A609" s="234" t="s">
        <v>3186</v>
      </c>
      <c r="B609" s="234" t="s">
        <v>482</v>
      </c>
      <c r="C609" s="235" t="s">
        <v>3187</v>
      </c>
      <c r="D609" s="235" t="s">
        <v>3186</v>
      </c>
      <c r="E609" s="234" t="s">
        <v>3188</v>
      </c>
      <c r="F609" s="234" t="s">
        <v>3189</v>
      </c>
      <c r="G609" s="234" t="s">
        <v>534</v>
      </c>
      <c r="H609" s="234" t="s">
        <v>507</v>
      </c>
      <c r="I609" s="234" t="s">
        <v>678</v>
      </c>
      <c r="J609" s="236"/>
      <c r="K609" s="129">
        <v>0.03</v>
      </c>
      <c r="L609" s="103">
        <v>1</v>
      </c>
      <c r="M609" s="237">
        <v>5000</v>
      </c>
      <c r="N609" s="236">
        <v>5645</v>
      </c>
      <c r="O609" s="103">
        <v>6000</v>
      </c>
      <c r="P609" s="234">
        <v>6000</v>
      </c>
      <c r="Q609" s="236">
        <v>12</v>
      </c>
      <c r="R609" s="236">
        <v>40</v>
      </c>
      <c r="S609" s="238">
        <v>220</v>
      </c>
      <c r="T609" s="238">
        <v>131.80000000000001</v>
      </c>
      <c r="U609" s="103">
        <v>5</v>
      </c>
      <c r="V609" s="234" t="s">
        <v>547</v>
      </c>
      <c r="W609" s="103">
        <v>25</v>
      </c>
      <c r="X609" s="234" t="s">
        <v>56</v>
      </c>
      <c r="Y609" s="234" t="s">
        <v>443</v>
      </c>
      <c r="Z609" s="280"/>
      <c r="AA609" s="280" t="s">
        <v>3190</v>
      </c>
      <c r="AB609" s="280"/>
      <c r="AC609" s="280"/>
      <c r="AD609" s="280" t="s">
        <v>3191</v>
      </c>
      <c r="AE609" s="280"/>
      <c r="AF609" s="280"/>
      <c r="AG609" s="280"/>
      <c r="AH609" s="280"/>
      <c r="AI609" s="280"/>
      <c r="AJ609" s="280"/>
      <c r="AK609" s="234">
        <v>1.5</v>
      </c>
      <c r="AL609" s="234" t="s">
        <v>272</v>
      </c>
      <c r="AM609" s="234">
        <v>0.1</v>
      </c>
      <c r="AN609" s="234"/>
      <c r="AO609" s="234">
        <v>0</v>
      </c>
      <c r="AP609" s="234">
        <v>0.17714791851195699</v>
      </c>
      <c r="AQ609" s="234"/>
      <c r="AR609" s="234" t="s">
        <v>463</v>
      </c>
      <c r="AS609" s="234">
        <v>0</v>
      </c>
      <c r="AT609" s="234">
        <v>86.590612801373794</v>
      </c>
      <c r="AU609" s="234" t="s">
        <v>490</v>
      </c>
      <c r="AV609" s="234">
        <v>1.2486801390956499</v>
      </c>
      <c r="AW609" s="234">
        <v>23.370500420738299</v>
      </c>
      <c r="AX609" s="234">
        <v>85.848407548790604</v>
      </c>
      <c r="AY609" s="234" t="b">
        <v>0</v>
      </c>
      <c r="AZ609" s="234">
        <v>44558.563796296294</v>
      </c>
      <c r="BA609" s="234">
        <v>44463.405972222223</v>
      </c>
      <c r="BB609" s="234">
        <v>44470</v>
      </c>
    </row>
    <row r="610" spans="1:54" x14ac:dyDescent="0.25">
      <c r="A610" s="234" t="s">
        <v>3192</v>
      </c>
      <c r="B610" s="234" t="s">
        <v>482</v>
      </c>
      <c r="C610" s="235" t="s">
        <v>3192</v>
      </c>
      <c r="D610" s="235" t="s">
        <v>3192</v>
      </c>
      <c r="E610" s="234" t="s">
        <v>3193</v>
      </c>
      <c r="F610" s="234" t="s">
        <v>3194</v>
      </c>
      <c r="G610" s="234" t="s">
        <v>544</v>
      </c>
      <c r="H610" s="234" t="s">
        <v>485</v>
      </c>
      <c r="I610" s="234" t="s">
        <v>486</v>
      </c>
      <c r="J610" s="236">
        <v>389</v>
      </c>
      <c r="K610" s="129">
        <v>0.03</v>
      </c>
      <c r="L610" s="103">
        <v>1</v>
      </c>
      <c r="M610" s="237">
        <v>2776</v>
      </c>
      <c r="N610" s="236">
        <v>11545</v>
      </c>
      <c r="O610" s="103">
        <v>6000</v>
      </c>
      <c r="P610" s="234">
        <v>6000</v>
      </c>
      <c r="Q610" s="236">
        <v>7</v>
      </c>
      <c r="R610" s="236">
        <v>50</v>
      </c>
      <c r="S610" s="238">
        <v>163</v>
      </c>
      <c r="T610" s="238">
        <v>67</v>
      </c>
      <c r="U610" s="103">
        <v>2.2999999999999998</v>
      </c>
      <c r="V610" s="234" t="s">
        <v>451</v>
      </c>
      <c r="W610" s="103">
        <v>80</v>
      </c>
      <c r="X610" s="234" t="s">
        <v>56</v>
      </c>
      <c r="Y610" s="234" t="s">
        <v>443</v>
      </c>
      <c r="Z610" s="280" t="s">
        <v>3195</v>
      </c>
      <c r="AA610" s="280" t="s">
        <v>3196</v>
      </c>
      <c r="AB610" s="280"/>
      <c r="AC610" s="280"/>
      <c r="AD610" s="280"/>
      <c r="AE610" s="280"/>
      <c r="AF610" s="280"/>
      <c r="AG610" s="280"/>
      <c r="AH610" s="280"/>
      <c r="AI610" s="280"/>
      <c r="AJ610" s="280"/>
      <c r="AK610" s="234">
        <v>15</v>
      </c>
      <c r="AL610" s="234" t="s">
        <v>272</v>
      </c>
      <c r="AM610" s="234">
        <v>0.1</v>
      </c>
      <c r="AN610" s="234">
        <v>0</v>
      </c>
      <c r="AO610" s="234">
        <v>0</v>
      </c>
      <c r="AP610" s="234">
        <v>0</v>
      </c>
      <c r="AQ610" s="234"/>
      <c r="AR610" s="234" t="s">
        <v>706</v>
      </c>
      <c r="AS610" s="234">
        <v>1</v>
      </c>
      <c r="AT610" s="234">
        <v>84.8187541581228</v>
      </c>
      <c r="AU610" s="234" t="s">
        <v>552</v>
      </c>
      <c r="AV610" s="234">
        <v>0.877318642834928</v>
      </c>
      <c r="AW610" s="234">
        <v>25.600736380769501</v>
      </c>
      <c r="AX610" s="234">
        <v>75.246351903134595</v>
      </c>
      <c r="AY610" s="234" t="b">
        <v>1</v>
      </c>
      <c r="AZ610" s="234">
        <v>44558.563784722224</v>
      </c>
      <c r="BA610" s="234">
        <v>44463.385509259257</v>
      </c>
      <c r="BB610" s="234">
        <v>44466</v>
      </c>
    </row>
    <row r="611" spans="1:54" x14ac:dyDescent="0.25">
      <c r="A611" s="234" t="s">
        <v>3197</v>
      </c>
      <c r="B611" s="234" t="s">
        <v>482</v>
      </c>
      <c r="C611" s="235" t="s">
        <v>3197</v>
      </c>
      <c r="D611" s="235" t="s">
        <v>3197</v>
      </c>
      <c r="E611" s="234" t="s">
        <v>3193</v>
      </c>
      <c r="F611" s="234" t="s">
        <v>3198</v>
      </c>
      <c r="G611" s="234" t="s">
        <v>544</v>
      </c>
      <c r="H611" s="234" t="s">
        <v>485</v>
      </c>
      <c r="I611" s="234" t="s">
        <v>486</v>
      </c>
      <c r="J611" s="236">
        <v>549</v>
      </c>
      <c r="K611" s="129">
        <v>0.03</v>
      </c>
      <c r="L611" s="103">
        <v>1</v>
      </c>
      <c r="M611" s="237">
        <v>3749</v>
      </c>
      <c r="N611" s="236">
        <v>20183</v>
      </c>
      <c r="O611" s="103">
        <v>4800</v>
      </c>
      <c r="P611" s="234">
        <v>4800</v>
      </c>
      <c r="Q611" s="236">
        <v>5</v>
      </c>
      <c r="R611" s="236">
        <v>50</v>
      </c>
      <c r="S611" s="238">
        <v>160</v>
      </c>
      <c r="T611" s="238">
        <v>160</v>
      </c>
      <c r="U611" s="103">
        <v>2.1</v>
      </c>
      <c r="V611" s="234" t="s">
        <v>451</v>
      </c>
      <c r="W611" s="103">
        <v>80</v>
      </c>
      <c r="X611" s="234" t="s">
        <v>56</v>
      </c>
      <c r="Y611" s="234" t="s">
        <v>443</v>
      </c>
      <c r="Z611" s="280" t="s">
        <v>3199</v>
      </c>
      <c r="AA611" s="280" t="s">
        <v>3200</v>
      </c>
      <c r="AB611" s="280"/>
      <c r="AC611" s="280"/>
      <c r="AD611" s="280"/>
      <c r="AE611" s="280"/>
      <c r="AF611" s="280"/>
      <c r="AG611" s="280"/>
      <c r="AH611" s="280"/>
      <c r="AI611" s="280"/>
      <c r="AJ611" s="280"/>
      <c r="AK611" s="234">
        <v>15</v>
      </c>
      <c r="AL611" s="234" t="s">
        <v>272</v>
      </c>
      <c r="AM611" s="234">
        <v>0.1</v>
      </c>
      <c r="AN611" s="234">
        <v>0</v>
      </c>
      <c r="AO611" s="234">
        <v>0</v>
      </c>
      <c r="AP611" s="234">
        <v>0</v>
      </c>
      <c r="AQ611" s="234">
        <v>0</v>
      </c>
      <c r="AR611" s="234" t="s">
        <v>706</v>
      </c>
      <c r="AS611" s="234">
        <v>1</v>
      </c>
      <c r="AT611" s="234">
        <v>78.513924528517805</v>
      </c>
      <c r="AU611" s="234" t="s">
        <v>552</v>
      </c>
      <c r="AV611" s="234">
        <v>0.93881188515525804</v>
      </c>
      <c r="AW611" s="234">
        <v>28.576875616870002</v>
      </c>
      <c r="AX611" s="234">
        <v>70.157799703696995</v>
      </c>
      <c r="AY611" s="234" t="b">
        <v>1</v>
      </c>
      <c r="AZ611" s="234">
        <v>44558.563784722224</v>
      </c>
      <c r="BA611" s="234">
        <v>44463.386724537035</v>
      </c>
      <c r="BB611" s="234">
        <v>44466</v>
      </c>
    </row>
    <row r="612" spans="1:54" x14ac:dyDescent="0.25">
      <c r="A612" s="234" t="s">
        <v>3201</v>
      </c>
      <c r="B612" s="234" t="s">
        <v>482</v>
      </c>
      <c r="C612" s="235" t="s">
        <v>3202</v>
      </c>
      <c r="D612" s="235" t="s">
        <v>3201</v>
      </c>
      <c r="E612" s="234" t="s">
        <v>3203</v>
      </c>
      <c r="F612" s="234" t="s">
        <v>3204</v>
      </c>
      <c r="G612" s="234" t="s">
        <v>472</v>
      </c>
      <c r="H612" s="234" t="s">
        <v>473</v>
      </c>
      <c r="I612" s="234" t="s">
        <v>574</v>
      </c>
      <c r="J612" s="236"/>
      <c r="K612" s="129">
        <v>0.05</v>
      </c>
      <c r="L612" s="103">
        <v>4</v>
      </c>
      <c r="M612" s="237">
        <v>2200</v>
      </c>
      <c r="N612" s="236">
        <v>1034</v>
      </c>
      <c r="O612" s="103">
        <v>6100</v>
      </c>
      <c r="P612" s="234">
        <v>6100</v>
      </c>
      <c r="Q612" s="236">
        <v>15</v>
      </c>
      <c r="R612" s="236">
        <v>35</v>
      </c>
      <c r="S612" s="238">
        <v>40</v>
      </c>
      <c r="T612" s="238">
        <v>10</v>
      </c>
      <c r="U612" s="103">
        <v>3.75</v>
      </c>
      <c r="V612" s="234" t="s">
        <v>451</v>
      </c>
      <c r="W612" s="103">
        <v>80</v>
      </c>
      <c r="X612" s="234" t="s">
        <v>56</v>
      </c>
      <c r="Y612" s="234" t="s">
        <v>443</v>
      </c>
      <c r="Z612" s="280" t="s">
        <v>3205</v>
      </c>
      <c r="AA612" s="280" t="s">
        <v>3206</v>
      </c>
      <c r="AB612" s="280"/>
      <c r="AC612" s="280"/>
      <c r="AD612" s="280" t="s">
        <v>3207</v>
      </c>
      <c r="AE612" s="280"/>
      <c r="AF612" s="280" t="s">
        <v>3208</v>
      </c>
      <c r="AG612" s="280"/>
      <c r="AH612" s="280"/>
      <c r="AI612" s="280"/>
      <c r="AJ612" s="280"/>
      <c r="AK612" s="234">
        <v>0.5</v>
      </c>
      <c r="AL612" s="234" t="s">
        <v>272</v>
      </c>
      <c r="AM612" s="234">
        <v>0.1</v>
      </c>
      <c r="AN612" s="234"/>
      <c r="AO612" s="234">
        <v>0</v>
      </c>
      <c r="AP612" s="234">
        <v>0</v>
      </c>
      <c r="AQ612" s="234"/>
      <c r="AR612" s="234" t="s">
        <v>463</v>
      </c>
      <c r="AS612" s="234">
        <v>0</v>
      </c>
      <c r="AT612" s="234">
        <v>85.932992452935807</v>
      </c>
      <c r="AU612" s="234" t="s">
        <v>490</v>
      </c>
      <c r="AV612" s="234">
        <v>1.04932561536547</v>
      </c>
      <c r="AW612" s="234">
        <v>19.784372151285201</v>
      </c>
      <c r="AX612" s="234">
        <v>79.033800773143</v>
      </c>
      <c r="AY612" s="234" t="b">
        <v>0</v>
      </c>
      <c r="AZ612" s="234">
        <v>44558.563796296294</v>
      </c>
      <c r="BA612" s="234">
        <v>44463.422256944446</v>
      </c>
      <c r="BB612" s="234">
        <v>44470</v>
      </c>
    </row>
    <row r="613" spans="1:54" x14ac:dyDescent="0.25">
      <c r="A613" s="234" t="s">
        <v>3209</v>
      </c>
      <c r="B613" s="234" t="s">
        <v>482</v>
      </c>
      <c r="C613" s="235" t="s">
        <v>3210</v>
      </c>
      <c r="D613" s="235" t="s">
        <v>3209</v>
      </c>
      <c r="E613" s="234" t="s">
        <v>3203</v>
      </c>
      <c r="F613" s="234" t="s">
        <v>3211</v>
      </c>
      <c r="G613" s="234" t="s">
        <v>472</v>
      </c>
      <c r="H613" s="234" t="s">
        <v>473</v>
      </c>
      <c r="I613" s="234" t="s">
        <v>574</v>
      </c>
      <c r="J613" s="236">
        <v>188</v>
      </c>
      <c r="K613" s="129">
        <v>0.03</v>
      </c>
      <c r="L613" s="103">
        <v>2</v>
      </c>
      <c r="M613" s="237">
        <v>2000</v>
      </c>
      <c r="N613" s="236">
        <v>2071</v>
      </c>
      <c r="O613" s="103">
        <v>6100</v>
      </c>
      <c r="P613" s="234">
        <v>6100</v>
      </c>
      <c r="Q613" s="236">
        <v>15</v>
      </c>
      <c r="R613" s="236">
        <v>35</v>
      </c>
      <c r="S613" s="238">
        <v>80</v>
      </c>
      <c r="T613" s="238">
        <v>10</v>
      </c>
      <c r="U613" s="103">
        <v>3.75</v>
      </c>
      <c r="V613" s="234" t="s">
        <v>451</v>
      </c>
      <c r="W613" s="103">
        <v>80</v>
      </c>
      <c r="X613" s="234" t="s">
        <v>56</v>
      </c>
      <c r="Y613" s="234" t="s">
        <v>443</v>
      </c>
      <c r="Z613" s="280" t="s">
        <v>3212</v>
      </c>
      <c r="AA613" s="280" t="s">
        <v>3213</v>
      </c>
      <c r="AB613" s="280"/>
      <c r="AC613" s="280"/>
      <c r="AD613" s="280" t="s">
        <v>3207</v>
      </c>
      <c r="AE613" s="280"/>
      <c r="AF613" s="280" t="s">
        <v>3214</v>
      </c>
      <c r="AG613" s="280"/>
      <c r="AH613" s="280"/>
      <c r="AI613" s="280"/>
      <c r="AJ613" s="280"/>
      <c r="AK613" s="234">
        <v>0.5</v>
      </c>
      <c r="AL613" s="234" t="s">
        <v>272</v>
      </c>
      <c r="AM613" s="234">
        <v>0.1</v>
      </c>
      <c r="AN613" s="234"/>
      <c r="AO613" s="234">
        <v>0</v>
      </c>
      <c r="AP613" s="234">
        <v>0</v>
      </c>
      <c r="AQ613" s="234"/>
      <c r="AR613" s="234" t="s">
        <v>463</v>
      </c>
      <c r="AS613" s="234">
        <v>1</v>
      </c>
      <c r="AT613" s="234">
        <v>85.897546204868107</v>
      </c>
      <c r="AU613" s="234" t="s">
        <v>490</v>
      </c>
      <c r="AV613" s="234">
        <v>1.0338145449687199</v>
      </c>
      <c r="AW613" s="234">
        <v>20.221718354103398</v>
      </c>
      <c r="AX613" s="234">
        <v>79.148453288771293</v>
      </c>
      <c r="AY613" s="234" t="b">
        <v>0</v>
      </c>
      <c r="AZ613" s="234">
        <v>44558.563807870371</v>
      </c>
      <c r="BA613" s="234">
        <v>44466.382418981484</v>
      </c>
      <c r="BB613" s="234">
        <v>44470</v>
      </c>
    </row>
    <row r="614" spans="1:54" x14ac:dyDescent="0.25">
      <c r="A614" s="234" t="s">
        <v>3215</v>
      </c>
      <c r="B614" s="234" t="s">
        <v>482</v>
      </c>
      <c r="C614" s="235" t="s">
        <v>437</v>
      </c>
      <c r="D614" s="235" t="s">
        <v>3215</v>
      </c>
      <c r="E614" s="234" t="s">
        <v>3216</v>
      </c>
      <c r="F614" s="234" t="s">
        <v>3217</v>
      </c>
      <c r="G614" s="234" t="s">
        <v>836</v>
      </c>
      <c r="H614" s="234" t="s">
        <v>473</v>
      </c>
      <c r="I614" s="234" t="s">
        <v>574</v>
      </c>
      <c r="J614" s="236">
        <v>159</v>
      </c>
      <c r="K614" s="129">
        <v>0.03</v>
      </c>
      <c r="L614" s="103">
        <v>2</v>
      </c>
      <c r="M614" s="237">
        <v>1320</v>
      </c>
      <c r="N614" s="236">
        <v>821</v>
      </c>
      <c r="O614" s="103">
        <v>5600</v>
      </c>
      <c r="P614" s="234">
        <v>5600</v>
      </c>
      <c r="Q614" s="236">
        <v>22</v>
      </c>
      <c r="R614" s="236">
        <v>30</v>
      </c>
      <c r="S614" s="238">
        <v>40</v>
      </c>
      <c r="T614" s="238">
        <v>40</v>
      </c>
      <c r="U614" s="103">
        <v>2</v>
      </c>
      <c r="V614" s="234" t="s">
        <v>451</v>
      </c>
      <c r="W614" s="103">
        <v>35</v>
      </c>
      <c r="X614" s="234" t="s">
        <v>56</v>
      </c>
      <c r="Y614" s="234" t="s">
        <v>443</v>
      </c>
      <c r="Z614" s="280" t="s">
        <v>3218</v>
      </c>
      <c r="AA614" s="280" t="s">
        <v>3219</v>
      </c>
      <c r="AB614" s="280" t="s">
        <v>3220</v>
      </c>
      <c r="AC614" s="280"/>
      <c r="AD614" s="280"/>
      <c r="AE614" s="280"/>
      <c r="AF614" s="280" t="s">
        <v>3220</v>
      </c>
      <c r="AG614" s="280"/>
      <c r="AH614" s="280" t="s">
        <v>3221</v>
      </c>
      <c r="AI614" s="280"/>
      <c r="AJ614" s="280"/>
      <c r="AK614" s="234">
        <v>3</v>
      </c>
      <c r="AL614" s="234" t="s">
        <v>272</v>
      </c>
      <c r="AM614" s="234">
        <v>0.1</v>
      </c>
      <c r="AN614" s="234">
        <v>0</v>
      </c>
      <c r="AO614" s="234">
        <v>0</v>
      </c>
      <c r="AP614" s="234">
        <v>0</v>
      </c>
      <c r="AQ614" s="234">
        <v>0.102446486527106</v>
      </c>
      <c r="AR614" s="234" t="s">
        <v>463</v>
      </c>
      <c r="AS614" s="234">
        <v>1</v>
      </c>
      <c r="AT614" s="234">
        <v>92.099997101519406</v>
      </c>
      <c r="AU614" s="234" t="s">
        <v>490</v>
      </c>
      <c r="AV614" s="234">
        <v>1.0959444125573701</v>
      </c>
      <c r="AW614" s="234">
        <v>12.515516073682599</v>
      </c>
      <c r="AX614" s="234">
        <v>84.179397350788705</v>
      </c>
      <c r="AY614" s="234" t="b">
        <v>0</v>
      </c>
      <c r="AZ614" s="234">
        <v>44558.563796296294</v>
      </c>
      <c r="BA614" s="234">
        <v>44466.365740740737</v>
      </c>
      <c r="BB614" s="234">
        <v>44468</v>
      </c>
    </row>
    <row r="615" spans="1:54" x14ac:dyDescent="0.25">
      <c r="A615" s="234" t="s">
        <v>3222</v>
      </c>
      <c r="B615" s="234" t="s">
        <v>482</v>
      </c>
      <c r="C615" s="235" t="s">
        <v>3222</v>
      </c>
      <c r="D615" s="235" t="s">
        <v>3222</v>
      </c>
      <c r="E615" s="234" t="s">
        <v>3216</v>
      </c>
      <c r="F615" s="234" t="s">
        <v>3223</v>
      </c>
      <c r="G615" s="234" t="s">
        <v>836</v>
      </c>
      <c r="H615" s="234" t="s">
        <v>473</v>
      </c>
      <c r="I615" s="234" t="s">
        <v>574</v>
      </c>
      <c r="J615" s="236">
        <v>138</v>
      </c>
      <c r="K615" s="129">
        <v>0.03</v>
      </c>
      <c r="L615" s="103">
        <v>1</v>
      </c>
      <c r="M615" s="237">
        <v>1981</v>
      </c>
      <c r="N615" s="236">
        <v>3213</v>
      </c>
      <c r="O615" s="103">
        <v>6000</v>
      </c>
      <c r="P615" s="234">
        <v>6000</v>
      </c>
      <c r="Q615" s="236">
        <v>12</v>
      </c>
      <c r="R615" s="236">
        <v>30</v>
      </c>
      <c r="S615" s="238">
        <v>35.799999999999997</v>
      </c>
      <c r="T615" s="238">
        <v>35.799999999999997</v>
      </c>
      <c r="U615" s="103">
        <v>2.5</v>
      </c>
      <c r="V615" s="234" t="s">
        <v>451</v>
      </c>
      <c r="W615" s="103">
        <v>40</v>
      </c>
      <c r="X615" s="234" t="s">
        <v>56</v>
      </c>
      <c r="Y615" s="234" t="s">
        <v>443</v>
      </c>
      <c r="Z615" s="280" t="s">
        <v>3224</v>
      </c>
      <c r="AA615" s="280" t="s">
        <v>3225</v>
      </c>
      <c r="AB615" s="280" t="s">
        <v>3226</v>
      </c>
      <c r="AC615" s="280"/>
      <c r="AD615" s="280"/>
      <c r="AE615" s="280"/>
      <c r="AF615" s="280" t="s">
        <v>3227</v>
      </c>
      <c r="AG615" s="280"/>
      <c r="AH615" s="280" t="s">
        <v>3228</v>
      </c>
      <c r="AI615" s="280"/>
      <c r="AJ615" s="280"/>
      <c r="AK615" s="234">
        <v>1.1000000000000001</v>
      </c>
      <c r="AL615" s="234" t="s">
        <v>272</v>
      </c>
      <c r="AM615" s="234">
        <v>0.1</v>
      </c>
      <c r="AN615" s="234">
        <v>0</v>
      </c>
      <c r="AO615" s="234">
        <v>0</v>
      </c>
      <c r="AP615" s="234">
        <v>0</v>
      </c>
      <c r="AQ615" s="234">
        <v>9.93007839413068E-2</v>
      </c>
      <c r="AR615" s="234" t="s">
        <v>463</v>
      </c>
      <c r="AS615" s="234">
        <v>2</v>
      </c>
      <c r="AT615" s="234">
        <v>83.986920716606093</v>
      </c>
      <c r="AU615" s="234" t="s">
        <v>490</v>
      </c>
      <c r="AV615" s="234">
        <v>1.2433825032659001</v>
      </c>
      <c r="AW615" s="234">
        <v>11.8620217788368</v>
      </c>
      <c r="AX615" s="234">
        <v>75.636221171069295</v>
      </c>
      <c r="AY615" s="234" t="b">
        <v>0</v>
      </c>
      <c r="AZ615" s="234">
        <v>44558.563796296294</v>
      </c>
      <c r="BA615" s="234">
        <v>44466.367685185185</v>
      </c>
      <c r="BB615" s="234">
        <v>44468</v>
      </c>
    </row>
    <row r="616" spans="1:54" x14ac:dyDescent="0.25">
      <c r="A616" s="234" t="s">
        <v>3229</v>
      </c>
      <c r="B616" s="234" t="s">
        <v>456</v>
      </c>
      <c r="C616" s="235" t="s">
        <v>3230</v>
      </c>
      <c r="D616" s="235" t="s">
        <v>3229</v>
      </c>
      <c r="E616" s="234" t="s">
        <v>3231</v>
      </c>
      <c r="F616" s="234" t="s">
        <v>3232</v>
      </c>
      <c r="G616" s="234" t="s">
        <v>534</v>
      </c>
      <c r="H616" s="234" t="s">
        <v>507</v>
      </c>
      <c r="I616" s="234" t="s">
        <v>678</v>
      </c>
      <c r="J616" s="236"/>
      <c r="K616" s="129">
        <v>0.03</v>
      </c>
      <c r="L616" s="103">
        <v>1</v>
      </c>
      <c r="M616" s="237">
        <v>6000</v>
      </c>
      <c r="N616" s="236">
        <v>6728</v>
      </c>
      <c r="O616" s="103">
        <v>6000</v>
      </c>
      <c r="P616" s="234">
        <v>6000</v>
      </c>
      <c r="Q616" s="236">
        <v>10</v>
      </c>
      <c r="R616" s="236">
        <v>40</v>
      </c>
      <c r="S616" s="238">
        <v>280</v>
      </c>
      <c r="T616" s="238">
        <v>105</v>
      </c>
      <c r="U616" s="103">
        <v>5</v>
      </c>
      <c r="V616" s="234" t="s">
        <v>547</v>
      </c>
      <c r="W616" s="103">
        <v>30</v>
      </c>
      <c r="X616" s="234" t="s">
        <v>56</v>
      </c>
      <c r="Y616" s="234" t="s">
        <v>443</v>
      </c>
      <c r="Z616" s="280" t="s">
        <v>3233</v>
      </c>
      <c r="AA616" s="280" t="s">
        <v>3234</v>
      </c>
      <c r="AB616" s="280"/>
      <c r="AC616" s="280"/>
      <c r="AD616" s="280" t="s">
        <v>688</v>
      </c>
      <c r="AE616" s="280"/>
      <c r="AF616" s="280"/>
      <c r="AG616" s="280"/>
      <c r="AH616" s="280"/>
      <c r="AI616" s="280"/>
      <c r="AJ616" s="280"/>
      <c r="AK616" s="234">
        <v>3.4</v>
      </c>
      <c r="AL616" s="234" t="s">
        <v>272</v>
      </c>
      <c r="AM616" s="234">
        <v>0.1</v>
      </c>
      <c r="AN616" s="234"/>
      <c r="AO616" s="234">
        <v>0</v>
      </c>
      <c r="AP616" s="234">
        <v>0.14863258026159301</v>
      </c>
      <c r="AQ616" s="234"/>
      <c r="AR616" s="234" t="s">
        <v>447</v>
      </c>
      <c r="AS616" s="234">
        <v>0</v>
      </c>
      <c r="AT616" s="234"/>
      <c r="AU616" s="234" t="s">
        <v>490</v>
      </c>
      <c r="AV616" s="234"/>
      <c r="AW616" s="234">
        <v>0</v>
      </c>
      <c r="AX616" s="234"/>
      <c r="AY616" s="234" t="b">
        <v>0</v>
      </c>
      <c r="AZ616" s="234">
        <v>44558.563807870371</v>
      </c>
      <c r="BA616" s="234">
        <v>44466.50203703704</v>
      </c>
      <c r="BB616" s="234">
        <v>44470</v>
      </c>
    </row>
    <row r="617" spans="1:54" x14ac:dyDescent="0.25">
      <c r="A617" s="234" t="s">
        <v>3235</v>
      </c>
      <c r="B617" s="234" t="s">
        <v>482</v>
      </c>
      <c r="C617" s="235" t="s">
        <v>3236</v>
      </c>
      <c r="D617" s="235" t="s">
        <v>3235</v>
      </c>
      <c r="E617" s="234" t="s">
        <v>3237</v>
      </c>
      <c r="F617" s="234" t="s">
        <v>3238</v>
      </c>
      <c r="G617" s="234" t="s">
        <v>472</v>
      </c>
      <c r="H617" s="234" t="s">
        <v>473</v>
      </c>
      <c r="I617" s="234" t="s">
        <v>1483</v>
      </c>
      <c r="J617" s="236">
        <v>472.4</v>
      </c>
      <c r="K617" s="129">
        <v>0.03</v>
      </c>
      <c r="L617" s="103">
        <v>1</v>
      </c>
      <c r="M617" s="237">
        <v>5700</v>
      </c>
      <c r="N617" s="236">
        <v>3180</v>
      </c>
      <c r="O617" s="103">
        <v>5924</v>
      </c>
      <c r="P617" s="234">
        <v>5924</v>
      </c>
      <c r="Q617" s="236">
        <v>12</v>
      </c>
      <c r="R617" s="236">
        <v>35</v>
      </c>
      <c r="S617" s="238">
        <v>207.1</v>
      </c>
      <c r="T617" s="238">
        <v>43.7</v>
      </c>
      <c r="U617" s="103">
        <v>6.5</v>
      </c>
      <c r="V617" s="234" t="s">
        <v>451</v>
      </c>
      <c r="W617" s="103">
        <v>40</v>
      </c>
      <c r="X617" s="234" t="s">
        <v>56</v>
      </c>
      <c r="Y617" s="234" t="s">
        <v>443</v>
      </c>
      <c r="Z617" s="280"/>
      <c r="AA617" s="280" t="s">
        <v>3239</v>
      </c>
      <c r="AB617" s="280"/>
      <c r="AC617" s="280"/>
      <c r="AD617" s="280" t="s">
        <v>3240</v>
      </c>
      <c r="AE617" s="280"/>
      <c r="AF617" s="280"/>
      <c r="AG617" s="280"/>
      <c r="AH617" s="280"/>
      <c r="AI617" s="280"/>
      <c r="AJ617" s="280"/>
      <c r="AK617" s="234">
        <v>15</v>
      </c>
      <c r="AL617" s="234" t="s">
        <v>272</v>
      </c>
      <c r="AM617" s="234">
        <v>0.1</v>
      </c>
      <c r="AN617" s="234"/>
      <c r="AO617" s="234">
        <v>0</v>
      </c>
      <c r="AP617" s="234">
        <v>0</v>
      </c>
      <c r="AQ617" s="234"/>
      <c r="AR617" s="234" t="s">
        <v>463</v>
      </c>
      <c r="AS617" s="234">
        <v>5</v>
      </c>
      <c r="AT617" s="234">
        <v>83.596903407426595</v>
      </c>
      <c r="AU617" s="234" t="s">
        <v>448</v>
      </c>
      <c r="AV617" s="234">
        <v>1.5663964294291199</v>
      </c>
      <c r="AW617" s="234">
        <v>12.7542338579964</v>
      </c>
      <c r="AX617" s="234">
        <v>82.617625396082403</v>
      </c>
      <c r="AY617" s="234" t="b">
        <v>1</v>
      </c>
      <c r="AZ617" s="234">
        <v>44558.563807870371</v>
      </c>
      <c r="BA617" s="234">
        <v>44467.342523148145</v>
      </c>
      <c r="BB617" s="234">
        <v>44470</v>
      </c>
    </row>
    <row r="618" spans="1:54" x14ac:dyDescent="0.25">
      <c r="A618" s="234" t="s">
        <v>3241</v>
      </c>
      <c r="B618" s="234" t="s">
        <v>482</v>
      </c>
      <c r="C618" s="235" t="s">
        <v>3242</v>
      </c>
      <c r="D618" s="235" t="s">
        <v>3241</v>
      </c>
      <c r="E618" s="234" t="s">
        <v>3237</v>
      </c>
      <c r="F618" s="234" t="s">
        <v>3243</v>
      </c>
      <c r="G618" s="234" t="s">
        <v>472</v>
      </c>
      <c r="H618" s="234" t="s">
        <v>473</v>
      </c>
      <c r="I618" s="234" t="s">
        <v>1483</v>
      </c>
      <c r="J618" s="236">
        <v>386.2</v>
      </c>
      <c r="K618" s="129">
        <v>0.03</v>
      </c>
      <c r="L618" s="103">
        <v>1</v>
      </c>
      <c r="M618" s="237">
        <v>3450</v>
      </c>
      <c r="N618" s="236">
        <v>2260</v>
      </c>
      <c r="O618" s="103">
        <v>5490</v>
      </c>
      <c r="P618" s="234">
        <v>5490</v>
      </c>
      <c r="Q618" s="236">
        <v>14</v>
      </c>
      <c r="R618" s="236">
        <v>35</v>
      </c>
      <c r="S618" s="238">
        <v>165</v>
      </c>
      <c r="T618" s="238">
        <v>35.799999999999997</v>
      </c>
      <c r="U618" s="103">
        <v>6</v>
      </c>
      <c r="V618" s="234" t="s">
        <v>451</v>
      </c>
      <c r="W618" s="103">
        <v>50</v>
      </c>
      <c r="X618" s="234" t="s">
        <v>56</v>
      </c>
      <c r="Y618" s="234" t="s">
        <v>443</v>
      </c>
      <c r="Z618" s="280"/>
      <c r="AA618" s="280" t="s">
        <v>3239</v>
      </c>
      <c r="AB618" s="280"/>
      <c r="AC618" s="280"/>
      <c r="AD618" s="280" t="s">
        <v>3244</v>
      </c>
      <c r="AE618" s="280"/>
      <c r="AF618" s="280" t="s">
        <v>3239</v>
      </c>
      <c r="AG618" s="280"/>
      <c r="AH618" s="280"/>
      <c r="AI618" s="280"/>
      <c r="AJ618" s="280"/>
      <c r="AK618" s="234">
        <v>15</v>
      </c>
      <c r="AL618" s="234" t="s">
        <v>272</v>
      </c>
      <c r="AM618" s="234">
        <v>0.1</v>
      </c>
      <c r="AN618" s="234"/>
      <c r="AO618" s="234">
        <v>0</v>
      </c>
      <c r="AP618" s="234">
        <v>0</v>
      </c>
      <c r="AQ618" s="234"/>
      <c r="AR618" s="234" t="s">
        <v>463</v>
      </c>
      <c r="AS618" s="234">
        <v>3</v>
      </c>
      <c r="AT618" s="234">
        <v>84.069654565029296</v>
      </c>
      <c r="AU618" s="234" t="s">
        <v>448</v>
      </c>
      <c r="AV618" s="234">
        <v>1.6480534000998099</v>
      </c>
      <c r="AW618" s="234">
        <v>10.6576995069936</v>
      </c>
      <c r="AX618" s="234">
        <v>82.916699302423098</v>
      </c>
      <c r="AY618" s="234" t="b">
        <v>1</v>
      </c>
      <c r="AZ618" s="234">
        <v>44558.563819444447</v>
      </c>
      <c r="BA618" s="234">
        <v>44467.3434375</v>
      </c>
      <c r="BB618" s="234">
        <v>44470</v>
      </c>
    </row>
    <row r="619" spans="1:54" x14ac:dyDescent="0.25">
      <c r="A619" s="234" t="s">
        <v>3245</v>
      </c>
      <c r="B619" s="234" t="s">
        <v>456</v>
      </c>
      <c r="C619" s="235" t="s">
        <v>3246</v>
      </c>
      <c r="D619" s="235" t="s">
        <v>3245</v>
      </c>
      <c r="E619" s="234" t="s">
        <v>3247</v>
      </c>
      <c r="F619" s="234" t="s">
        <v>2493</v>
      </c>
      <c r="G619" s="234" t="s">
        <v>440</v>
      </c>
      <c r="H619" s="234" t="s">
        <v>2090</v>
      </c>
      <c r="I619" s="234" t="s">
        <v>752</v>
      </c>
      <c r="J619" s="236"/>
      <c r="K619" s="129">
        <v>0.1</v>
      </c>
      <c r="L619" s="103">
        <v>1</v>
      </c>
      <c r="M619" s="237">
        <v>16000</v>
      </c>
      <c r="N619" s="236">
        <v>24300</v>
      </c>
      <c r="O619" s="103">
        <v>23000</v>
      </c>
      <c r="P619" s="234">
        <v>23000</v>
      </c>
      <c r="Q619" s="236">
        <v>1.5</v>
      </c>
      <c r="R619" s="236">
        <v>100</v>
      </c>
      <c r="S619" s="238">
        <v>335</v>
      </c>
      <c r="T619" s="238">
        <v>330</v>
      </c>
      <c r="U619" s="103">
        <v>5.5</v>
      </c>
      <c r="V619" s="234" t="s">
        <v>451</v>
      </c>
      <c r="W619" s="103">
        <v>80</v>
      </c>
      <c r="X619" s="234" t="s">
        <v>56</v>
      </c>
      <c r="Y619" s="234" t="s">
        <v>443</v>
      </c>
      <c r="Z619" s="280"/>
      <c r="AA619" s="280" t="s">
        <v>3248</v>
      </c>
      <c r="AB619" s="280"/>
      <c r="AC619" s="280"/>
      <c r="AD619" s="280"/>
      <c r="AE619" s="280"/>
      <c r="AF619" s="280" t="s">
        <v>3249</v>
      </c>
      <c r="AG619" s="280"/>
      <c r="AH619" s="280"/>
      <c r="AI619" s="280"/>
      <c r="AJ619" s="280"/>
      <c r="AK619" s="234">
        <v>5</v>
      </c>
      <c r="AL619" s="234" t="s">
        <v>272</v>
      </c>
      <c r="AM619" s="234">
        <v>0.1</v>
      </c>
      <c r="AN619" s="234">
        <v>0</v>
      </c>
      <c r="AO619" s="234">
        <v>0</v>
      </c>
      <c r="AP619" s="234">
        <v>4.0072129833700697E-2</v>
      </c>
      <c r="AQ619" s="234">
        <v>5.36768652710682E-2</v>
      </c>
      <c r="AR619" s="234" t="s">
        <v>463</v>
      </c>
      <c r="AS619" s="234">
        <v>13</v>
      </c>
      <c r="AT619" s="234">
        <v>74.700040021330494</v>
      </c>
      <c r="AU619" s="234" t="s">
        <v>552</v>
      </c>
      <c r="AV619" s="234">
        <v>2.2300262350498601</v>
      </c>
      <c r="AW619" s="234">
        <v>10.825988401180799</v>
      </c>
      <c r="AX619" s="234">
        <v>65.095749161445099</v>
      </c>
      <c r="AY619" s="234" t="b">
        <v>0</v>
      </c>
      <c r="AZ619" s="234">
        <v>44558.563819444447</v>
      </c>
      <c r="BA619" s="234">
        <v>44467.419594907406</v>
      </c>
      <c r="BB619" s="234">
        <v>44474</v>
      </c>
    </row>
    <row r="620" spans="1:54" x14ac:dyDescent="0.25">
      <c r="A620" s="234" t="s">
        <v>3250</v>
      </c>
      <c r="B620" s="234" t="s">
        <v>482</v>
      </c>
      <c r="C620" s="235" t="s">
        <v>3250</v>
      </c>
      <c r="D620" s="235" t="s">
        <v>3250</v>
      </c>
      <c r="E620" s="234" t="s">
        <v>3247</v>
      </c>
      <c r="F620" s="234" t="s">
        <v>3251</v>
      </c>
      <c r="G620" s="234" t="s">
        <v>440</v>
      </c>
      <c r="H620" s="234"/>
      <c r="I620" s="234" t="s">
        <v>752</v>
      </c>
      <c r="J620" s="236"/>
      <c r="K620" s="129">
        <v>0.05</v>
      </c>
      <c r="L620" s="103">
        <v>1</v>
      </c>
      <c r="M620" s="237">
        <v>23000</v>
      </c>
      <c r="N620" s="236">
        <v>17300</v>
      </c>
      <c r="O620" s="103">
        <v>22860</v>
      </c>
      <c r="P620" s="234">
        <v>22860</v>
      </c>
      <c r="Q620" s="236">
        <v>1.5</v>
      </c>
      <c r="R620" s="236">
        <v>100</v>
      </c>
      <c r="S620" s="238">
        <v>469.5</v>
      </c>
      <c r="T620" s="238">
        <v>140</v>
      </c>
      <c r="U620" s="103">
        <v>5.5</v>
      </c>
      <c r="V620" s="234" t="s">
        <v>451</v>
      </c>
      <c r="W620" s="103">
        <v>80</v>
      </c>
      <c r="X620" s="234" t="s">
        <v>56</v>
      </c>
      <c r="Y620" s="234" t="s">
        <v>443</v>
      </c>
      <c r="Z620" s="280"/>
      <c r="AA620" s="280"/>
      <c r="AB620" s="280"/>
      <c r="AC620" s="280"/>
      <c r="AD620" s="280"/>
      <c r="AE620" s="280"/>
      <c r="AF620" s="280"/>
      <c r="AG620" s="280"/>
      <c r="AH620" s="280"/>
      <c r="AI620" s="280"/>
      <c r="AJ620" s="280"/>
      <c r="AK620" s="234">
        <v>5</v>
      </c>
      <c r="AL620" s="234" t="s">
        <v>272</v>
      </c>
      <c r="AM620" s="234">
        <v>0.1</v>
      </c>
      <c r="AN620" s="234">
        <v>0</v>
      </c>
      <c r="AO620" s="234">
        <v>0</v>
      </c>
      <c r="AP620" s="234">
        <v>7.5857569826892998E-2</v>
      </c>
      <c r="AQ620" s="234">
        <v>5.05717132179287E-2</v>
      </c>
      <c r="AR620" s="234" t="s">
        <v>463</v>
      </c>
      <c r="AS620" s="234">
        <v>12</v>
      </c>
      <c r="AT620" s="234">
        <v>71.6516796119719</v>
      </c>
      <c r="AU620" s="234" t="s">
        <v>552</v>
      </c>
      <c r="AV620" s="234">
        <v>2.9005074313638302</v>
      </c>
      <c r="AW620" s="234">
        <v>8.0242842983511604</v>
      </c>
      <c r="AX620" s="234">
        <v>69.092691054401499</v>
      </c>
      <c r="AY620" s="234" t="b">
        <v>0</v>
      </c>
      <c r="AZ620" s="234">
        <v>44558.563819444447</v>
      </c>
      <c r="BA620" s="234">
        <v>44467.4216087963</v>
      </c>
      <c r="BB620" s="234">
        <v>44474</v>
      </c>
    </row>
    <row r="621" spans="1:54" x14ac:dyDescent="0.25">
      <c r="A621" s="234" t="s">
        <v>3252</v>
      </c>
      <c r="B621" s="234" t="s">
        <v>482</v>
      </c>
      <c r="C621" s="235" t="s">
        <v>3252</v>
      </c>
      <c r="D621" s="235" t="s">
        <v>3252</v>
      </c>
      <c r="E621" s="234" t="s">
        <v>3247</v>
      </c>
      <c r="F621" s="234" t="s">
        <v>3253</v>
      </c>
      <c r="G621" s="234" t="s">
        <v>440</v>
      </c>
      <c r="H621" s="234" t="s">
        <v>2090</v>
      </c>
      <c r="I621" s="234" t="s">
        <v>752</v>
      </c>
      <c r="J621" s="236"/>
      <c r="K621" s="129">
        <v>0.05</v>
      </c>
      <c r="L621" s="103">
        <v>1</v>
      </c>
      <c r="M621" s="237">
        <v>19000</v>
      </c>
      <c r="N621" s="236">
        <v>27810</v>
      </c>
      <c r="O621" s="103">
        <v>3040</v>
      </c>
      <c r="P621" s="234">
        <v>3040</v>
      </c>
      <c r="Q621" s="236">
        <v>2.5</v>
      </c>
      <c r="R621" s="236">
        <v>100</v>
      </c>
      <c r="S621" s="238">
        <v>430</v>
      </c>
      <c r="T621" s="238">
        <v>110</v>
      </c>
      <c r="U621" s="103">
        <v>5.5</v>
      </c>
      <c r="V621" s="234" t="s">
        <v>451</v>
      </c>
      <c r="W621" s="103">
        <v>100</v>
      </c>
      <c r="X621" s="234" t="s">
        <v>56</v>
      </c>
      <c r="Y621" s="234" t="s">
        <v>443</v>
      </c>
      <c r="Z621" s="280"/>
      <c r="AA621" s="280"/>
      <c r="AB621" s="280"/>
      <c r="AC621" s="280"/>
      <c r="AD621" s="280"/>
      <c r="AE621" s="280"/>
      <c r="AF621" s="280"/>
      <c r="AG621" s="280"/>
      <c r="AH621" s="280"/>
      <c r="AI621" s="280"/>
      <c r="AJ621" s="280"/>
      <c r="AK621" s="234">
        <v>3</v>
      </c>
      <c r="AL621" s="234" t="s">
        <v>272</v>
      </c>
      <c r="AM621" s="234">
        <v>0.1</v>
      </c>
      <c r="AN621" s="234">
        <v>0</v>
      </c>
      <c r="AO621" s="234">
        <v>0</v>
      </c>
      <c r="AP621" s="234">
        <v>0.28388122409583799</v>
      </c>
      <c r="AQ621" s="234">
        <v>5.9141921686633001E-2</v>
      </c>
      <c r="AR621" s="234" t="s">
        <v>463</v>
      </c>
      <c r="AS621" s="234">
        <v>11</v>
      </c>
      <c r="AT621" s="234">
        <v>73.104689495985397</v>
      </c>
      <c r="AU621" s="234" t="s">
        <v>552</v>
      </c>
      <c r="AV621" s="234">
        <v>1.59</v>
      </c>
      <c r="AW621" s="234">
        <v>20.442075746000899</v>
      </c>
      <c r="AX621" s="234">
        <v>68.927278667643407</v>
      </c>
      <c r="AY621" s="234" t="b">
        <v>0</v>
      </c>
      <c r="AZ621" s="234">
        <v>44558.563831018517</v>
      </c>
      <c r="BA621" s="234">
        <v>44467.422418981485</v>
      </c>
      <c r="BB621" s="234">
        <v>44474</v>
      </c>
    </row>
    <row r="622" spans="1:54" x14ac:dyDescent="0.25">
      <c r="A622" s="234" t="s">
        <v>3254</v>
      </c>
      <c r="B622" s="234" t="s">
        <v>482</v>
      </c>
      <c r="C622" s="235" t="s">
        <v>3254</v>
      </c>
      <c r="D622" s="235" t="s">
        <v>3254</v>
      </c>
      <c r="E622" s="234" t="s">
        <v>3247</v>
      </c>
      <c r="F622" s="234" t="s">
        <v>3255</v>
      </c>
      <c r="G622" s="234" t="s">
        <v>440</v>
      </c>
      <c r="H622" s="234"/>
      <c r="I622" s="234" t="s">
        <v>752</v>
      </c>
      <c r="J622" s="236"/>
      <c r="K622" s="129">
        <v>0.05</v>
      </c>
      <c r="L622" s="103">
        <v>1</v>
      </c>
      <c r="M622" s="237">
        <v>23000</v>
      </c>
      <c r="N622" s="236">
        <v>14450</v>
      </c>
      <c r="O622" s="103">
        <v>22160</v>
      </c>
      <c r="P622" s="234">
        <v>22160</v>
      </c>
      <c r="Q622" s="236">
        <v>3</v>
      </c>
      <c r="R622" s="236">
        <v>100</v>
      </c>
      <c r="S622" s="238">
        <v>600.4</v>
      </c>
      <c r="T622" s="238">
        <v>50</v>
      </c>
      <c r="U622" s="103">
        <v>5.5</v>
      </c>
      <c r="V622" s="234" t="s">
        <v>547</v>
      </c>
      <c r="W622" s="103">
        <v>80</v>
      </c>
      <c r="X622" s="234" t="s">
        <v>56</v>
      </c>
      <c r="Y622" s="234" t="s">
        <v>443</v>
      </c>
      <c r="Z622" s="280"/>
      <c r="AA622" s="280"/>
      <c r="AB622" s="280"/>
      <c r="AC622" s="280"/>
      <c r="AD622" s="280"/>
      <c r="AE622" s="280"/>
      <c r="AF622" s="280"/>
      <c r="AG622" s="280"/>
      <c r="AH622" s="280"/>
      <c r="AI622" s="280"/>
      <c r="AJ622" s="280"/>
      <c r="AK622" s="234">
        <v>5</v>
      </c>
      <c r="AL622" s="234" t="s">
        <v>272</v>
      </c>
      <c r="AM622" s="234">
        <v>0.1</v>
      </c>
      <c r="AN622" s="234">
        <v>0</v>
      </c>
      <c r="AO622" s="234">
        <v>0</v>
      </c>
      <c r="AP622" s="234">
        <v>9.3687931745218805E-2</v>
      </c>
      <c r="AQ622" s="234">
        <v>4.6843965872609403E-2</v>
      </c>
      <c r="AR622" s="234" t="s">
        <v>463</v>
      </c>
      <c r="AS622" s="234">
        <v>10</v>
      </c>
      <c r="AT622" s="234">
        <v>70.559003551083805</v>
      </c>
      <c r="AU622" s="234" t="s">
        <v>552</v>
      </c>
      <c r="AV622" s="234">
        <v>2.23289782289834</v>
      </c>
      <c r="AW622" s="234">
        <v>12.8261785591899</v>
      </c>
      <c r="AX622" s="234">
        <v>65.2670782847525</v>
      </c>
      <c r="AY622" s="234" t="b">
        <v>0</v>
      </c>
      <c r="AZ622" s="234">
        <v>44558.563831018517</v>
      </c>
      <c r="BA622" s="234">
        <v>44467.423113425924</v>
      </c>
      <c r="BB622" s="234">
        <v>44474</v>
      </c>
    </row>
    <row r="623" spans="1:54" x14ac:dyDescent="0.25">
      <c r="A623" s="234" t="s">
        <v>3256</v>
      </c>
      <c r="B623" s="234" t="s">
        <v>482</v>
      </c>
      <c r="C623" s="235" t="s">
        <v>3256</v>
      </c>
      <c r="D623" s="235" t="s">
        <v>3256</v>
      </c>
      <c r="E623" s="234" t="s">
        <v>3247</v>
      </c>
      <c r="F623" s="234" t="s">
        <v>3257</v>
      </c>
      <c r="G623" s="234" t="s">
        <v>440</v>
      </c>
      <c r="H623" s="234" t="s">
        <v>2090</v>
      </c>
      <c r="I623" s="234" t="s">
        <v>752</v>
      </c>
      <c r="J623" s="236"/>
      <c r="K623" s="129">
        <v>0.05</v>
      </c>
      <c r="L623" s="103">
        <v>1</v>
      </c>
      <c r="M623" s="237">
        <v>23000</v>
      </c>
      <c r="N623" s="236">
        <v>14010</v>
      </c>
      <c r="O623" s="103">
        <v>22655</v>
      </c>
      <c r="P623" s="234">
        <v>22655</v>
      </c>
      <c r="Q623" s="236">
        <v>2.5</v>
      </c>
      <c r="R623" s="236">
        <v>100</v>
      </c>
      <c r="S623" s="238">
        <v>538</v>
      </c>
      <c r="T623" s="238">
        <v>84.5</v>
      </c>
      <c r="U623" s="103">
        <v>5.5</v>
      </c>
      <c r="V623" s="234" t="s">
        <v>451</v>
      </c>
      <c r="W623" s="103">
        <v>80</v>
      </c>
      <c r="X623" s="234" t="s">
        <v>56</v>
      </c>
      <c r="Y623" s="234" t="s">
        <v>443</v>
      </c>
      <c r="Z623" s="280"/>
      <c r="AA623" s="280"/>
      <c r="AB623" s="280"/>
      <c r="AC623" s="280"/>
      <c r="AD623" s="280"/>
      <c r="AE623" s="280"/>
      <c r="AF623" s="280"/>
      <c r="AG623" s="280"/>
      <c r="AH623" s="280"/>
      <c r="AI623" s="280"/>
      <c r="AJ623" s="280"/>
      <c r="AK623" s="234">
        <v>5</v>
      </c>
      <c r="AL623" s="234" t="s">
        <v>272</v>
      </c>
      <c r="AM623" s="234">
        <v>0.1</v>
      </c>
      <c r="AN623" s="234">
        <v>0</v>
      </c>
      <c r="AO623" s="234">
        <v>0</v>
      </c>
      <c r="AP623" s="234">
        <v>9.4518985792378593E-2</v>
      </c>
      <c r="AQ623" s="234">
        <v>4.7259492896189297E-2</v>
      </c>
      <c r="AR623" s="234" t="s">
        <v>463</v>
      </c>
      <c r="AS623" s="234">
        <v>11</v>
      </c>
      <c r="AT623" s="234">
        <v>69.938616599477001</v>
      </c>
      <c r="AU623" s="234" t="s">
        <v>552</v>
      </c>
      <c r="AV623" s="234">
        <v>2.4900000000000002</v>
      </c>
      <c r="AW623" s="234">
        <v>10.4681108835034</v>
      </c>
      <c r="AX623" s="234">
        <v>64.693220354516299</v>
      </c>
      <c r="AY623" s="234" t="b">
        <v>0</v>
      </c>
      <c r="AZ623" s="234">
        <v>44558.563831018517</v>
      </c>
      <c r="BA623" s="234">
        <v>44467.423634259256</v>
      </c>
      <c r="BB623" s="234">
        <v>44474</v>
      </c>
    </row>
    <row r="624" spans="1:54" x14ac:dyDescent="0.25">
      <c r="A624" s="234" t="s">
        <v>3258</v>
      </c>
      <c r="B624" s="234" t="s">
        <v>482</v>
      </c>
      <c r="C624" s="235" t="s">
        <v>3258</v>
      </c>
      <c r="D624" s="235" t="s">
        <v>3258</v>
      </c>
      <c r="E624" s="234" t="s">
        <v>3259</v>
      </c>
      <c r="F624" s="234" t="s">
        <v>3260</v>
      </c>
      <c r="G624" s="234" t="s">
        <v>440</v>
      </c>
      <c r="H624" s="234"/>
      <c r="I624" s="234" t="s">
        <v>486</v>
      </c>
      <c r="J624" s="236"/>
      <c r="K624" s="129">
        <v>0.08</v>
      </c>
      <c r="L624" s="103">
        <v>1</v>
      </c>
      <c r="M624" s="237">
        <v>6000</v>
      </c>
      <c r="N624" s="236">
        <v>16980</v>
      </c>
      <c r="O624" s="103">
        <v>4280</v>
      </c>
      <c r="P624" s="234">
        <v>4280</v>
      </c>
      <c r="Q624" s="236">
        <v>1.8</v>
      </c>
      <c r="R624" s="236">
        <v>100</v>
      </c>
      <c r="S624" s="238">
        <v>177</v>
      </c>
      <c r="T624" s="238">
        <v>176</v>
      </c>
      <c r="U624" s="103">
        <v>5.5</v>
      </c>
      <c r="V624" s="234" t="s">
        <v>451</v>
      </c>
      <c r="W624" s="103">
        <v>120</v>
      </c>
      <c r="X624" s="234" t="s">
        <v>56</v>
      </c>
      <c r="Y624" s="234" t="s">
        <v>443</v>
      </c>
      <c r="Z624" s="280"/>
      <c r="AA624" s="280"/>
      <c r="AB624" s="280"/>
      <c r="AC624" s="280"/>
      <c r="AD624" s="280"/>
      <c r="AE624" s="280"/>
      <c r="AF624" s="280"/>
      <c r="AG624" s="280"/>
      <c r="AH624" s="280"/>
      <c r="AI624" s="280"/>
      <c r="AJ624" s="280"/>
      <c r="AK624" s="234">
        <v>5</v>
      </c>
      <c r="AL624" s="234" t="s">
        <v>272</v>
      </c>
      <c r="AM624" s="234">
        <v>0.1</v>
      </c>
      <c r="AN624" s="234">
        <v>0</v>
      </c>
      <c r="AO624" s="234">
        <v>0</v>
      </c>
      <c r="AP624" s="234">
        <v>0.41280010567682701</v>
      </c>
      <c r="AQ624" s="234">
        <v>4.8564718314920798E-2</v>
      </c>
      <c r="AR624" s="234" t="s">
        <v>463</v>
      </c>
      <c r="AS624" s="234">
        <v>1</v>
      </c>
      <c r="AT624" s="234">
        <v>79.001757237453802</v>
      </c>
      <c r="AU624" s="234" t="s">
        <v>552</v>
      </c>
      <c r="AV624" s="234">
        <v>2.06</v>
      </c>
      <c r="AW624" s="234">
        <v>9.8985932548187296</v>
      </c>
      <c r="AX624" s="234">
        <v>67.715791917817597</v>
      </c>
      <c r="AY624" s="234" t="b">
        <v>0</v>
      </c>
      <c r="AZ624" s="234">
        <v>44558.563842592594</v>
      </c>
      <c r="BA624" s="234">
        <v>44467.610717592594</v>
      </c>
      <c r="BB624" s="234">
        <v>44476</v>
      </c>
    </row>
    <row r="625" spans="1:54" x14ac:dyDescent="0.25">
      <c r="A625" s="234" t="s">
        <v>3261</v>
      </c>
      <c r="B625" s="234" t="s">
        <v>482</v>
      </c>
      <c r="C625" s="235" t="s">
        <v>3258</v>
      </c>
      <c r="D625" s="235" t="s">
        <v>3261</v>
      </c>
      <c r="E625" s="234" t="s">
        <v>3259</v>
      </c>
      <c r="F625" s="234" t="s">
        <v>3260</v>
      </c>
      <c r="G625" s="234" t="s">
        <v>440</v>
      </c>
      <c r="H625" s="234"/>
      <c r="I625" s="234" t="s">
        <v>486</v>
      </c>
      <c r="J625" s="236"/>
      <c r="K625" s="129">
        <v>0.08</v>
      </c>
      <c r="L625" s="103">
        <v>1</v>
      </c>
      <c r="M625" s="237">
        <v>6000</v>
      </c>
      <c r="N625" s="236">
        <v>16980</v>
      </c>
      <c r="O625" s="103">
        <v>5100</v>
      </c>
      <c r="P625" s="234">
        <v>5100</v>
      </c>
      <c r="Q625" s="236">
        <v>1.8</v>
      </c>
      <c r="R625" s="236">
        <v>100</v>
      </c>
      <c r="S625" s="238">
        <v>177</v>
      </c>
      <c r="T625" s="238">
        <v>176</v>
      </c>
      <c r="U625" s="103">
        <v>5.5</v>
      </c>
      <c r="V625" s="234" t="s">
        <v>451</v>
      </c>
      <c r="W625" s="103">
        <v>120</v>
      </c>
      <c r="X625" s="234" t="s">
        <v>56</v>
      </c>
      <c r="Y625" s="234" t="s">
        <v>443</v>
      </c>
      <c r="Z625" s="280"/>
      <c r="AA625" s="280"/>
      <c r="AB625" s="280"/>
      <c r="AC625" s="280"/>
      <c r="AD625" s="280"/>
      <c r="AE625" s="280"/>
      <c r="AF625" s="280"/>
      <c r="AG625" s="280"/>
      <c r="AH625" s="280"/>
      <c r="AI625" s="280"/>
      <c r="AJ625" s="280"/>
      <c r="AK625" s="234">
        <v>2.5</v>
      </c>
      <c r="AL625" s="234" t="s">
        <v>272</v>
      </c>
      <c r="AM625" s="234">
        <v>0.1</v>
      </c>
      <c r="AN625" s="234">
        <v>0</v>
      </c>
      <c r="AO625" s="234">
        <v>0</v>
      </c>
      <c r="AP625" s="234">
        <v>0.34642832397976903</v>
      </c>
      <c r="AQ625" s="234">
        <v>4.6190443197302498E-2</v>
      </c>
      <c r="AR625" s="234" t="s">
        <v>463</v>
      </c>
      <c r="AS625" s="234">
        <v>1</v>
      </c>
      <c r="AT625" s="234">
        <v>79.713297031686196</v>
      </c>
      <c r="AU625" s="234" t="s">
        <v>552</v>
      </c>
      <c r="AV625" s="234">
        <v>2.04</v>
      </c>
      <c r="AW625" s="234">
        <v>9.9776186071069901</v>
      </c>
      <c r="AX625" s="234">
        <v>70.603205942350598</v>
      </c>
      <c r="AY625" s="234" t="b">
        <v>0</v>
      </c>
      <c r="AZ625" s="234">
        <v>44558.563842592594</v>
      </c>
      <c r="BA625" s="234">
        <v>44467.611990740741</v>
      </c>
      <c r="BB625" s="234">
        <v>44476</v>
      </c>
    </row>
    <row r="626" spans="1:54" x14ac:dyDescent="0.25">
      <c r="A626" s="234" t="s">
        <v>3262</v>
      </c>
      <c r="B626" s="234" t="s">
        <v>482</v>
      </c>
      <c r="C626" s="235" t="s">
        <v>3263</v>
      </c>
      <c r="D626" s="235" t="s">
        <v>3262</v>
      </c>
      <c r="E626" s="234" t="s">
        <v>3264</v>
      </c>
      <c r="F626" s="234" t="s">
        <v>3265</v>
      </c>
      <c r="G626" s="234" t="s">
        <v>534</v>
      </c>
      <c r="H626" s="234" t="s">
        <v>507</v>
      </c>
      <c r="I626" s="234" t="s">
        <v>678</v>
      </c>
      <c r="J626" s="236">
        <v>959</v>
      </c>
      <c r="K626" s="129">
        <v>0.03</v>
      </c>
      <c r="L626" s="103">
        <v>1</v>
      </c>
      <c r="M626" s="237">
        <v>18000</v>
      </c>
      <c r="N626" s="236">
        <v>9291</v>
      </c>
      <c r="O626" s="103">
        <v>4000</v>
      </c>
      <c r="P626" s="234">
        <v>4000</v>
      </c>
      <c r="Q626" s="236">
        <v>10</v>
      </c>
      <c r="R626" s="236">
        <v>40</v>
      </c>
      <c r="S626" s="238">
        <v>397</v>
      </c>
      <c r="T626" s="238">
        <v>60</v>
      </c>
      <c r="U626" s="103">
        <v>4</v>
      </c>
      <c r="V626" s="234" t="s">
        <v>547</v>
      </c>
      <c r="W626" s="103">
        <v>35</v>
      </c>
      <c r="X626" s="234" t="s">
        <v>56</v>
      </c>
      <c r="Y626" s="234" t="s">
        <v>443</v>
      </c>
      <c r="Z626" s="280" t="s">
        <v>3266</v>
      </c>
      <c r="AA626" s="280" t="s">
        <v>3267</v>
      </c>
      <c r="AB626" s="280" t="s">
        <v>3268</v>
      </c>
      <c r="AC626" s="280"/>
      <c r="AD626" s="280" t="s">
        <v>3269</v>
      </c>
      <c r="AE626" s="280"/>
      <c r="AF626" s="280" t="s">
        <v>3270</v>
      </c>
      <c r="AG626" s="280"/>
      <c r="AH626" s="280"/>
      <c r="AI626" s="280"/>
      <c r="AJ626" s="280"/>
      <c r="AK626" s="234">
        <v>10</v>
      </c>
      <c r="AL626" s="234" t="s">
        <v>272</v>
      </c>
      <c r="AM626" s="234">
        <v>0.1</v>
      </c>
      <c r="AN626" s="234"/>
      <c r="AO626" s="234">
        <v>0</v>
      </c>
      <c r="AP626" s="234">
        <v>0</v>
      </c>
      <c r="AQ626" s="234"/>
      <c r="AR626" s="234" t="s">
        <v>463</v>
      </c>
      <c r="AS626" s="234">
        <v>4</v>
      </c>
      <c r="AT626" s="234">
        <v>85.081636721059795</v>
      </c>
      <c r="AU626" s="234" t="s">
        <v>490</v>
      </c>
      <c r="AV626" s="234">
        <v>1.5235684516655099</v>
      </c>
      <c r="AW626" s="234">
        <v>30.849352473328</v>
      </c>
      <c r="AX626" s="234">
        <v>75.358021095795806</v>
      </c>
      <c r="AY626" s="234" t="b">
        <v>0</v>
      </c>
      <c r="AZ626" s="234">
        <v>44558.56391203704</v>
      </c>
      <c r="BA626" s="234">
        <v>44470.394907407404</v>
      </c>
      <c r="BB626" s="234">
        <v>44476</v>
      </c>
    </row>
    <row r="627" spans="1:54" x14ac:dyDescent="0.25">
      <c r="A627" s="234" t="s">
        <v>3271</v>
      </c>
      <c r="B627" s="234" t="s">
        <v>482</v>
      </c>
      <c r="C627" s="235" t="s">
        <v>437</v>
      </c>
      <c r="D627" s="235" t="s">
        <v>3271</v>
      </c>
      <c r="E627" s="234" t="s">
        <v>3272</v>
      </c>
      <c r="F627" s="234" t="s">
        <v>3273</v>
      </c>
      <c r="G627" s="234"/>
      <c r="H627" s="234"/>
      <c r="I627" s="234" t="s">
        <v>486</v>
      </c>
      <c r="J627" s="236"/>
      <c r="K627" s="129"/>
      <c r="L627" s="103"/>
      <c r="M627" s="237"/>
      <c r="N627" s="236">
        <v>4.8600000000000003</v>
      </c>
      <c r="O627" s="103">
        <v>3000</v>
      </c>
      <c r="P627" s="234"/>
      <c r="Q627" s="236"/>
      <c r="R627" s="236"/>
      <c r="S627" s="238"/>
      <c r="T627" s="238"/>
      <c r="U627" s="103">
        <v>0</v>
      </c>
      <c r="V627" s="234" t="s">
        <v>451</v>
      </c>
      <c r="W627" s="103"/>
      <c r="X627" s="234" t="s">
        <v>56</v>
      </c>
      <c r="Y627" s="234" t="s">
        <v>443</v>
      </c>
      <c r="Z627" s="280" t="s">
        <v>3274</v>
      </c>
      <c r="AA627" s="280"/>
      <c r="AB627" s="280"/>
      <c r="AC627" s="280"/>
      <c r="AD627" s="280"/>
      <c r="AE627" s="280"/>
      <c r="AF627" s="280"/>
      <c r="AG627" s="280"/>
      <c r="AH627" s="280"/>
      <c r="AI627" s="280"/>
      <c r="AJ627" s="280"/>
      <c r="AK627" s="234">
        <v>1</v>
      </c>
      <c r="AL627" s="234" t="s">
        <v>272</v>
      </c>
      <c r="AM627" s="234">
        <v>0.1</v>
      </c>
      <c r="AN627" s="234"/>
      <c r="AO627" s="234">
        <v>0</v>
      </c>
      <c r="AP627" s="234">
        <v>0</v>
      </c>
      <c r="AQ627" s="234"/>
      <c r="AR627" s="234" t="s">
        <v>447</v>
      </c>
      <c r="AS627" s="234"/>
      <c r="AT627" s="234"/>
      <c r="AU627" s="234" t="s">
        <v>552</v>
      </c>
      <c r="AV627" s="234">
        <v>1.62</v>
      </c>
      <c r="AW627" s="234"/>
      <c r="AX627" s="234"/>
      <c r="AY627" s="234" t="b">
        <v>0</v>
      </c>
      <c r="AZ627" s="234">
        <v>44558.56391203704</v>
      </c>
      <c r="BA627" s="234">
        <v>44470.561180555553</v>
      </c>
      <c r="BB627" s="234">
        <v>44470</v>
      </c>
    </row>
    <row r="628" spans="1:54" x14ac:dyDescent="0.25">
      <c r="A628" s="234" t="s">
        <v>3275</v>
      </c>
      <c r="B628" s="234" t="s">
        <v>482</v>
      </c>
      <c r="C628" s="235" t="s">
        <v>3276</v>
      </c>
      <c r="D628" s="235" t="s">
        <v>3275</v>
      </c>
      <c r="E628" s="234" t="s">
        <v>3277</v>
      </c>
      <c r="F628" s="234" t="s">
        <v>3278</v>
      </c>
      <c r="G628" s="234" t="s">
        <v>440</v>
      </c>
      <c r="H628" s="234" t="s">
        <v>3279</v>
      </c>
      <c r="I628" s="234" t="s">
        <v>574</v>
      </c>
      <c r="J628" s="236">
        <v>569</v>
      </c>
      <c r="K628" s="129">
        <v>0.05</v>
      </c>
      <c r="L628" s="103">
        <v>1</v>
      </c>
      <c r="M628" s="237">
        <v>7000</v>
      </c>
      <c r="N628" s="236">
        <v>23200</v>
      </c>
      <c r="O628" s="103">
        <v>3000</v>
      </c>
      <c r="P628" s="234">
        <v>3000</v>
      </c>
      <c r="Q628" s="236">
        <v>3</v>
      </c>
      <c r="R628" s="236">
        <v>100</v>
      </c>
      <c r="S628" s="238">
        <v>223</v>
      </c>
      <c r="T628" s="238">
        <v>76</v>
      </c>
      <c r="U628" s="103">
        <v>4.5</v>
      </c>
      <c r="V628" s="234" t="s">
        <v>451</v>
      </c>
      <c r="W628" s="103">
        <v>150</v>
      </c>
      <c r="X628" s="234" t="s">
        <v>56</v>
      </c>
      <c r="Y628" s="234" t="s">
        <v>443</v>
      </c>
      <c r="Z628" s="280" t="s">
        <v>3280</v>
      </c>
      <c r="AA628" s="280"/>
      <c r="AB628" s="280"/>
      <c r="AC628" s="280"/>
      <c r="AD628" s="280"/>
      <c r="AE628" s="280"/>
      <c r="AF628" s="280"/>
      <c r="AG628" s="280"/>
      <c r="AH628" s="280"/>
      <c r="AI628" s="280"/>
      <c r="AJ628" s="280"/>
      <c r="AK628" s="234">
        <v>3</v>
      </c>
      <c r="AL628" s="234" t="s">
        <v>272</v>
      </c>
      <c r="AM628" s="234">
        <v>0.1</v>
      </c>
      <c r="AN628" s="234">
        <v>0</v>
      </c>
      <c r="AO628" s="234">
        <v>0</v>
      </c>
      <c r="AP628" s="234">
        <v>0.14367816091954</v>
      </c>
      <c r="AQ628" s="234">
        <v>5.0709939148073001E-2</v>
      </c>
      <c r="AR628" s="234" t="s">
        <v>463</v>
      </c>
      <c r="AS628" s="234">
        <v>1</v>
      </c>
      <c r="AT628" s="234">
        <v>81.063949573028793</v>
      </c>
      <c r="AU628" s="234" t="s">
        <v>942</v>
      </c>
      <c r="AV628" s="234">
        <v>1.1972933408620099</v>
      </c>
      <c r="AW628" s="234">
        <v>22.716156900355099</v>
      </c>
      <c r="AX628" s="234">
        <v>81.063949573028793</v>
      </c>
      <c r="AY628" s="234" t="b">
        <v>0</v>
      </c>
      <c r="AZ628" s="234">
        <v>44558.563923611109</v>
      </c>
      <c r="BA628" s="234">
        <v>44470.583101851851</v>
      </c>
      <c r="BB628" s="234">
        <v>44476</v>
      </c>
    </row>
    <row r="629" spans="1:54" x14ac:dyDescent="0.25">
      <c r="A629" s="234" t="s">
        <v>3281</v>
      </c>
      <c r="B629" s="234" t="s">
        <v>482</v>
      </c>
      <c r="C629" s="235" t="s">
        <v>3282</v>
      </c>
      <c r="D629" s="235" t="s">
        <v>3281</v>
      </c>
      <c r="E629" s="234" t="s">
        <v>3277</v>
      </c>
      <c r="F629" s="234" t="s">
        <v>3283</v>
      </c>
      <c r="G629" s="234" t="s">
        <v>440</v>
      </c>
      <c r="H629" s="234"/>
      <c r="I629" s="234" t="s">
        <v>574</v>
      </c>
      <c r="J629" s="236">
        <v>752</v>
      </c>
      <c r="K629" s="129">
        <v>0.05</v>
      </c>
      <c r="L629" s="103">
        <v>1</v>
      </c>
      <c r="M629" s="237">
        <v>15000</v>
      </c>
      <c r="N629" s="236">
        <v>40460</v>
      </c>
      <c r="O629" s="103">
        <v>3000</v>
      </c>
      <c r="P629" s="234">
        <v>3000</v>
      </c>
      <c r="Q629" s="236">
        <v>2.5</v>
      </c>
      <c r="R629" s="236">
        <v>100</v>
      </c>
      <c r="S629" s="238">
        <v>296</v>
      </c>
      <c r="T629" s="238">
        <v>96</v>
      </c>
      <c r="U629" s="103">
        <v>4.5</v>
      </c>
      <c r="V629" s="234" t="s">
        <v>451</v>
      </c>
      <c r="W629" s="103">
        <v>150</v>
      </c>
      <c r="X629" s="234" t="s">
        <v>56</v>
      </c>
      <c r="Y629" s="234" t="s">
        <v>443</v>
      </c>
      <c r="Z629" s="280" t="s">
        <v>3284</v>
      </c>
      <c r="AA629" s="280"/>
      <c r="AB629" s="280"/>
      <c r="AC629" s="280"/>
      <c r="AD629" s="280"/>
      <c r="AE629" s="280"/>
      <c r="AF629" s="280"/>
      <c r="AG629" s="280"/>
      <c r="AH629" s="280"/>
      <c r="AI629" s="280"/>
      <c r="AJ629" s="280"/>
      <c r="AK629" s="234">
        <v>5</v>
      </c>
      <c r="AL629" s="234" t="s">
        <v>272</v>
      </c>
      <c r="AM629" s="234">
        <v>0.1</v>
      </c>
      <c r="AN629" s="234">
        <v>0</v>
      </c>
      <c r="AO629" s="234">
        <v>0</v>
      </c>
      <c r="AP629" s="234">
        <v>8.2385895534684506E-2</v>
      </c>
      <c r="AQ629" s="234">
        <v>4.9431537320810702E-2</v>
      </c>
      <c r="AR629" s="234" t="s">
        <v>463</v>
      </c>
      <c r="AS629" s="234">
        <v>1</v>
      </c>
      <c r="AT629" s="234">
        <v>71.710806465745904</v>
      </c>
      <c r="AU629" s="234" t="s">
        <v>942</v>
      </c>
      <c r="AV629" s="234">
        <v>1.2961503645710699</v>
      </c>
      <c r="AW629" s="234">
        <v>28.166541063447202</v>
      </c>
      <c r="AX629" s="234">
        <v>70.686366373378107</v>
      </c>
      <c r="AY629" s="234" t="b">
        <v>0</v>
      </c>
      <c r="AZ629" s="234">
        <v>44558.563923611109</v>
      </c>
      <c r="BA629" s="234">
        <v>44470.584999999999</v>
      </c>
      <c r="BB629" s="234">
        <v>44476</v>
      </c>
    </row>
    <row r="630" spans="1:54" x14ac:dyDescent="0.25">
      <c r="A630" s="234" t="s">
        <v>3285</v>
      </c>
      <c r="B630" s="234" t="s">
        <v>436</v>
      </c>
      <c r="C630" s="235" t="s">
        <v>437</v>
      </c>
      <c r="D630" s="235" t="s">
        <v>3285</v>
      </c>
      <c r="E630" s="234" t="s">
        <v>3286</v>
      </c>
      <c r="F630" s="234" t="s">
        <v>3287</v>
      </c>
      <c r="G630" s="234"/>
      <c r="H630" s="234"/>
      <c r="I630" s="234" t="s">
        <v>678</v>
      </c>
      <c r="J630" s="236"/>
      <c r="K630" s="129"/>
      <c r="L630" s="103"/>
      <c r="M630" s="237"/>
      <c r="N630" s="236"/>
      <c r="O630" s="103">
        <v>214</v>
      </c>
      <c r="P630" s="234"/>
      <c r="Q630" s="236"/>
      <c r="R630" s="236"/>
      <c r="S630" s="238"/>
      <c r="T630" s="238"/>
      <c r="U630" s="103">
        <v>0</v>
      </c>
      <c r="V630" s="234" t="s">
        <v>547</v>
      </c>
      <c r="W630" s="103"/>
      <c r="X630" s="234" t="s">
        <v>56</v>
      </c>
      <c r="Y630" s="234" t="s">
        <v>443</v>
      </c>
      <c r="Z630" s="280" t="s">
        <v>3288</v>
      </c>
      <c r="AA630" s="280"/>
      <c r="AB630" s="280"/>
      <c r="AC630" s="280"/>
      <c r="AD630" s="280"/>
      <c r="AE630" s="280"/>
      <c r="AF630" s="280" t="s">
        <v>446</v>
      </c>
      <c r="AG630" s="280"/>
      <c r="AH630" s="280"/>
      <c r="AI630" s="280"/>
      <c r="AJ630" s="280"/>
      <c r="AK630" s="234">
        <v>2.6</v>
      </c>
      <c r="AL630" s="234" t="s">
        <v>272</v>
      </c>
      <c r="AM630" s="234">
        <v>0.1</v>
      </c>
      <c r="AN630" s="234"/>
      <c r="AO630" s="234">
        <v>0</v>
      </c>
      <c r="AP630" s="234">
        <v>0</v>
      </c>
      <c r="AQ630" s="234"/>
      <c r="AR630" s="234" t="s">
        <v>447</v>
      </c>
      <c r="AS630" s="234"/>
      <c r="AT630" s="234"/>
      <c r="AU630" s="234" t="s">
        <v>490</v>
      </c>
      <c r="AV630" s="234"/>
      <c r="AW630" s="234"/>
      <c r="AX630" s="234"/>
      <c r="AY630" s="234" t="b">
        <v>0</v>
      </c>
      <c r="AZ630" s="234">
        <v>44558.563923611109</v>
      </c>
      <c r="BA630" s="234">
        <v>44473.475243055553</v>
      </c>
      <c r="BB630" s="234">
        <v>44497</v>
      </c>
    </row>
    <row r="631" spans="1:54" x14ac:dyDescent="0.25">
      <c r="A631" s="234" t="s">
        <v>3289</v>
      </c>
      <c r="B631" s="234" t="s">
        <v>436</v>
      </c>
      <c r="C631" s="235" t="s">
        <v>437</v>
      </c>
      <c r="D631" s="235" t="s">
        <v>3289</v>
      </c>
      <c r="E631" s="234" t="s">
        <v>3286</v>
      </c>
      <c r="F631" s="234" t="s">
        <v>3290</v>
      </c>
      <c r="G631" s="234"/>
      <c r="H631" s="234"/>
      <c r="I631" s="234" t="s">
        <v>678</v>
      </c>
      <c r="J631" s="236"/>
      <c r="K631" s="129"/>
      <c r="L631" s="103"/>
      <c r="M631" s="237"/>
      <c r="N631" s="236"/>
      <c r="O631" s="103">
        <v>234</v>
      </c>
      <c r="P631" s="234"/>
      <c r="Q631" s="236"/>
      <c r="R631" s="236"/>
      <c r="S631" s="238"/>
      <c r="T631" s="238"/>
      <c r="U631" s="103">
        <v>0</v>
      </c>
      <c r="V631" s="234" t="s">
        <v>547</v>
      </c>
      <c r="W631" s="103"/>
      <c r="X631" s="234" t="s">
        <v>56</v>
      </c>
      <c r="Y631" s="234" t="s">
        <v>443</v>
      </c>
      <c r="Z631" s="280" t="s">
        <v>3291</v>
      </c>
      <c r="AA631" s="280"/>
      <c r="AB631" s="280"/>
      <c r="AC631" s="280"/>
      <c r="AD631" s="280"/>
      <c r="AE631" s="280"/>
      <c r="AF631" s="280" t="s">
        <v>446</v>
      </c>
      <c r="AG631" s="280"/>
      <c r="AH631" s="280"/>
      <c r="AI631" s="280"/>
      <c r="AJ631" s="280"/>
      <c r="AK631" s="234">
        <v>5.6</v>
      </c>
      <c r="AL631" s="234" t="s">
        <v>272</v>
      </c>
      <c r="AM631" s="234">
        <v>0.1</v>
      </c>
      <c r="AN631" s="234"/>
      <c r="AO631" s="234">
        <v>0</v>
      </c>
      <c r="AP631" s="234">
        <v>0</v>
      </c>
      <c r="AQ631" s="234"/>
      <c r="AR631" s="234" t="s">
        <v>447</v>
      </c>
      <c r="AS631" s="234"/>
      <c r="AT631" s="234"/>
      <c r="AU631" s="234" t="s">
        <v>490</v>
      </c>
      <c r="AV631" s="234"/>
      <c r="AW631" s="234"/>
      <c r="AX631" s="234"/>
      <c r="AY631" s="234" t="b">
        <v>0</v>
      </c>
      <c r="AZ631" s="234">
        <v>44558.563935185186</v>
      </c>
      <c r="BA631" s="234">
        <v>44473.479444444441</v>
      </c>
      <c r="BB631" s="234">
        <v>44497</v>
      </c>
    </row>
    <row r="632" spans="1:54" x14ac:dyDescent="0.25">
      <c r="A632" s="234" t="s">
        <v>3292</v>
      </c>
      <c r="B632" s="234" t="s">
        <v>436</v>
      </c>
      <c r="C632" s="235" t="s">
        <v>437</v>
      </c>
      <c r="D632" s="235" t="s">
        <v>3292</v>
      </c>
      <c r="E632" s="234" t="s">
        <v>3286</v>
      </c>
      <c r="F632" s="234" t="s">
        <v>3293</v>
      </c>
      <c r="G632" s="234"/>
      <c r="H632" s="234"/>
      <c r="I632" s="234" t="s">
        <v>678</v>
      </c>
      <c r="J632" s="236"/>
      <c r="K632" s="129"/>
      <c r="L632" s="103"/>
      <c r="M632" s="237"/>
      <c r="N632" s="236"/>
      <c r="O632" s="103">
        <v>234</v>
      </c>
      <c r="P632" s="234"/>
      <c r="Q632" s="236"/>
      <c r="R632" s="236"/>
      <c r="S632" s="238"/>
      <c r="T632" s="238"/>
      <c r="U632" s="103">
        <v>0</v>
      </c>
      <c r="V632" s="234" t="s">
        <v>547</v>
      </c>
      <c r="W632" s="103"/>
      <c r="X632" s="234" t="s">
        <v>56</v>
      </c>
      <c r="Y632" s="234" t="s">
        <v>443</v>
      </c>
      <c r="Z632" s="280" t="s">
        <v>3294</v>
      </c>
      <c r="AA632" s="280"/>
      <c r="AB632" s="280"/>
      <c r="AC632" s="280"/>
      <c r="AD632" s="280"/>
      <c r="AE632" s="280"/>
      <c r="AF632" s="280" t="s">
        <v>446</v>
      </c>
      <c r="AG632" s="280"/>
      <c r="AH632" s="280"/>
      <c r="AI632" s="280"/>
      <c r="AJ632" s="280"/>
      <c r="AK632" s="234">
        <v>0.5</v>
      </c>
      <c r="AL632" s="234" t="s">
        <v>272</v>
      </c>
      <c r="AM632" s="234">
        <v>0.1</v>
      </c>
      <c r="AN632" s="234"/>
      <c r="AO632" s="234">
        <v>0</v>
      </c>
      <c r="AP632" s="234">
        <v>0</v>
      </c>
      <c r="AQ632" s="234"/>
      <c r="AR632" s="234" t="s">
        <v>447</v>
      </c>
      <c r="AS632" s="234"/>
      <c r="AT632" s="234"/>
      <c r="AU632" s="234" t="s">
        <v>490</v>
      </c>
      <c r="AV632" s="234"/>
      <c r="AW632" s="234"/>
      <c r="AX632" s="234"/>
      <c r="AY632" s="234" t="b">
        <v>0</v>
      </c>
      <c r="AZ632" s="234">
        <v>44558.563935185186</v>
      </c>
      <c r="BA632" s="234">
        <v>44473.482129629629</v>
      </c>
      <c r="BB632" s="234">
        <v>44497</v>
      </c>
    </row>
    <row r="633" spans="1:54" x14ac:dyDescent="0.25">
      <c r="A633" s="234" t="s">
        <v>3295</v>
      </c>
      <c r="B633" s="234" t="s">
        <v>436</v>
      </c>
      <c r="C633" s="235" t="s">
        <v>437</v>
      </c>
      <c r="D633" s="235" t="s">
        <v>3295</v>
      </c>
      <c r="E633" s="234" t="s">
        <v>3286</v>
      </c>
      <c r="F633" s="234" t="s">
        <v>3296</v>
      </c>
      <c r="G633" s="234"/>
      <c r="H633" s="234"/>
      <c r="I633" s="234" t="s">
        <v>678</v>
      </c>
      <c r="J633" s="236"/>
      <c r="K633" s="129"/>
      <c r="L633" s="103"/>
      <c r="M633" s="237"/>
      <c r="N633" s="236"/>
      <c r="O633" s="103">
        <v>248.6</v>
      </c>
      <c r="P633" s="234"/>
      <c r="Q633" s="236"/>
      <c r="R633" s="236"/>
      <c r="S633" s="238"/>
      <c r="T633" s="238"/>
      <c r="U633" s="103">
        <v>0</v>
      </c>
      <c r="V633" s="234" t="s">
        <v>442</v>
      </c>
      <c r="W633" s="103"/>
      <c r="X633" s="234" t="s">
        <v>56</v>
      </c>
      <c r="Y633" s="234" t="s">
        <v>443</v>
      </c>
      <c r="Z633" s="280" t="s">
        <v>3297</v>
      </c>
      <c r="AA633" s="280"/>
      <c r="AB633" s="280"/>
      <c r="AC633" s="280"/>
      <c r="AD633" s="280"/>
      <c r="AE633" s="280"/>
      <c r="AF633" s="280" t="s">
        <v>446</v>
      </c>
      <c r="AG633" s="280"/>
      <c r="AH633" s="280"/>
      <c r="AI633" s="280"/>
      <c r="AJ633" s="280"/>
      <c r="AK633" s="234">
        <v>1.2</v>
      </c>
      <c r="AL633" s="234" t="s">
        <v>272</v>
      </c>
      <c r="AM633" s="234">
        <v>0.1</v>
      </c>
      <c r="AN633" s="234"/>
      <c r="AO633" s="234">
        <v>0</v>
      </c>
      <c r="AP633" s="234">
        <v>0</v>
      </c>
      <c r="AQ633" s="234"/>
      <c r="AR633" s="234" t="s">
        <v>447</v>
      </c>
      <c r="AS633" s="234"/>
      <c r="AT633" s="234"/>
      <c r="AU633" s="234" t="s">
        <v>490</v>
      </c>
      <c r="AV633" s="234"/>
      <c r="AW633" s="234"/>
      <c r="AX633" s="234"/>
      <c r="AY633" s="234" t="b">
        <v>0</v>
      </c>
      <c r="AZ633" s="234">
        <v>44558.563935185186</v>
      </c>
      <c r="BA633" s="234">
        <v>44473.485289351855</v>
      </c>
      <c r="BB633" s="234">
        <v>44497</v>
      </c>
    </row>
    <row r="634" spans="1:54" x14ac:dyDescent="0.25">
      <c r="A634" s="234" t="s">
        <v>3298</v>
      </c>
      <c r="B634" s="234" t="s">
        <v>436</v>
      </c>
      <c r="C634" s="235" t="s">
        <v>437</v>
      </c>
      <c r="D634" s="235" t="s">
        <v>3298</v>
      </c>
      <c r="E634" s="234" t="s">
        <v>3286</v>
      </c>
      <c r="F634" s="234" t="s">
        <v>3299</v>
      </c>
      <c r="G634" s="234"/>
      <c r="H634" s="234"/>
      <c r="I634" s="234" t="s">
        <v>678</v>
      </c>
      <c r="J634" s="236"/>
      <c r="K634" s="129"/>
      <c r="L634" s="103"/>
      <c r="M634" s="237"/>
      <c r="N634" s="236"/>
      <c r="O634" s="103">
        <v>130</v>
      </c>
      <c r="P634" s="234"/>
      <c r="Q634" s="236"/>
      <c r="R634" s="236"/>
      <c r="S634" s="238"/>
      <c r="T634" s="238"/>
      <c r="U634" s="103">
        <v>0</v>
      </c>
      <c r="V634" s="234" t="s">
        <v>547</v>
      </c>
      <c r="W634" s="103"/>
      <c r="X634" s="234" t="s">
        <v>56</v>
      </c>
      <c r="Y634" s="234" t="s">
        <v>443</v>
      </c>
      <c r="Z634" s="280" t="s">
        <v>3300</v>
      </c>
      <c r="AA634" s="280"/>
      <c r="AB634" s="280"/>
      <c r="AC634" s="280"/>
      <c r="AD634" s="280"/>
      <c r="AE634" s="280"/>
      <c r="AF634" s="280" t="s">
        <v>446</v>
      </c>
      <c r="AG634" s="280"/>
      <c r="AH634" s="280"/>
      <c r="AI634" s="280"/>
      <c r="AJ634" s="280"/>
      <c r="AK634" s="234">
        <v>2</v>
      </c>
      <c r="AL634" s="234" t="s">
        <v>272</v>
      </c>
      <c r="AM634" s="234">
        <v>0.1</v>
      </c>
      <c r="AN634" s="234"/>
      <c r="AO634" s="234">
        <v>0</v>
      </c>
      <c r="AP634" s="234">
        <v>0</v>
      </c>
      <c r="AQ634" s="234"/>
      <c r="AR634" s="234" t="s">
        <v>447</v>
      </c>
      <c r="AS634" s="234"/>
      <c r="AT634" s="234"/>
      <c r="AU634" s="234" t="s">
        <v>490</v>
      </c>
      <c r="AV634" s="234"/>
      <c r="AW634" s="234"/>
      <c r="AX634" s="234"/>
      <c r="AY634" s="234" t="b">
        <v>0</v>
      </c>
      <c r="AZ634" s="234">
        <v>44558.563946759263</v>
      </c>
      <c r="BA634" s="234">
        <v>44473.496516203704</v>
      </c>
      <c r="BB634" s="234">
        <v>44497</v>
      </c>
    </row>
    <row r="635" spans="1:54" x14ac:dyDescent="0.25">
      <c r="A635" s="234" t="s">
        <v>3301</v>
      </c>
      <c r="B635" s="234" t="s">
        <v>436</v>
      </c>
      <c r="C635" s="235" t="s">
        <v>437</v>
      </c>
      <c r="D635" s="235" t="s">
        <v>3301</v>
      </c>
      <c r="E635" s="234" t="s">
        <v>3286</v>
      </c>
      <c r="F635" s="234" t="s">
        <v>3302</v>
      </c>
      <c r="G635" s="234"/>
      <c r="H635" s="234"/>
      <c r="I635" s="234" t="s">
        <v>678</v>
      </c>
      <c r="J635" s="236"/>
      <c r="K635" s="129"/>
      <c r="L635" s="103"/>
      <c r="M635" s="237"/>
      <c r="N635" s="236"/>
      <c r="O635" s="103">
        <v>24.8</v>
      </c>
      <c r="P635" s="234"/>
      <c r="Q635" s="236"/>
      <c r="R635" s="236"/>
      <c r="S635" s="238"/>
      <c r="T635" s="238"/>
      <c r="U635" s="103">
        <v>0</v>
      </c>
      <c r="V635" s="234" t="s">
        <v>451</v>
      </c>
      <c r="W635" s="103"/>
      <c r="X635" s="234" t="s">
        <v>56</v>
      </c>
      <c r="Y635" s="234" t="s">
        <v>443</v>
      </c>
      <c r="Z635" s="280"/>
      <c r="AA635" s="280"/>
      <c r="AB635" s="280"/>
      <c r="AC635" s="280"/>
      <c r="AD635" s="280"/>
      <c r="AE635" s="280"/>
      <c r="AF635" s="280" t="s">
        <v>446</v>
      </c>
      <c r="AG635" s="280"/>
      <c r="AH635" s="280"/>
      <c r="AI635" s="280"/>
      <c r="AJ635" s="280"/>
      <c r="AK635" s="234">
        <v>0.5</v>
      </c>
      <c r="AL635" s="234" t="s">
        <v>272</v>
      </c>
      <c r="AM635" s="234">
        <v>0.1</v>
      </c>
      <c r="AN635" s="234"/>
      <c r="AO635" s="234">
        <v>0</v>
      </c>
      <c r="AP635" s="234">
        <v>0</v>
      </c>
      <c r="AQ635" s="234"/>
      <c r="AR635" s="234" t="s">
        <v>447</v>
      </c>
      <c r="AS635" s="234"/>
      <c r="AT635" s="234"/>
      <c r="AU635" s="234" t="s">
        <v>490</v>
      </c>
      <c r="AV635" s="234"/>
      <c r="AW635" s="234"/>
      <c r="AX635" s="234"/>
      <c r="AY635" s="234" t="b">
        <v>0</v>
      </c>
      <c r="AZ635" s="234">
        <v>44558.563946759263</v>
      </c>
      <c r="BA635" s="234">
        <v>44473.497928240744</v>
      </c>
      <c r="BB635" s="234">
        <v>44497</v>
      </c>
    </row>
    <row r="636" spans="1:54" x14ac:dyDescent="0.25">
      <c r="A636" s="234" t="s">
        <v>3303</v>
      </c>
      <c r="B636" s="234" t="s">
        <v>436</v>
      </c>
      <c r="C636" s="235" t="s">
        <v>437</v>
      </c>
      <c r="D636" s="235" t="s">
        <v>3303</v>
      </c>
      <c r="E636" s="234" t="s">
        <v>3286</v>
      </c>
      <c r="F636" s="234" t="s">
        <v>3304</v>
      </c>
      <c r="G636" s="234"/>
      <c r="H636" s="234"/>
      <c r="I636" s="234" t="s">
        <v>678</v>
      </c>
      <c r="J636" s="236"/>
      <c r="K636" s="129"/>
      <c r="L636" s="103"/>
      <c r="M636" s="237"/>
      <c r="N636" s="236"/>
      <c r="O636" s="103">
        <v>236</v>
      </c>
      <c r="P636" s="234"/>
      <c r="Q636" s="236"/>
      <c r="R636" s="236"/>
      <c r="S636" s="238"/>
      <c r="T636" s="238"/>
      <c r="U636" s="103">
        <v>0</v>
      </c>
      <c r="V636" s="234" t="s">
        <v>451</v>
      </c>
      <c r="W636" s="103"/>
      <c r="X636" s="234" t="s">
        <v>56</v>
      </c>
      <c r="Y636" s="234" t="s">
        <v>443</v>
      </c>
      <c r="Z636" s="280" t="s">
        <v>3305</v>
      </c>
      <c r="AA636" s="280"/>
      <c r="AB636" s="280"/>
      <c r="AC636" s="280"/>
      <c r="AD636" s="280"/>
      <c r="AE636" s="280"/>
      <c r="AF636" s="280" t="s">
        <v>446</v>
      </c>
      <c r="AG636" s="280"/>
      <c r="AH636" s="280"/>
      <c r="AI636" s="280"/>
      <c r="AJ636" s="280"/>
      <c r="AK636" s="234">
        <v>4</v>
      </c>
      <c r="AL636" s="234" t="s">
        <v>272</v>
      </c>
      <c r="AM636" s="234">
        <v>0.1</v>
      </c>
      <c r="AN636" s="234"/>
      <c r="AO636" s="234">
        <v>0</v>
      </c>
      <c r="AP636" s="234">
        <v>0</v>
      </c>
      <c r="AQ636" s="234"/>
      <c r="AR636" s="234" t="s">
        <v>447</v>
      </c>
      <c r="AS636" s="234"/>
      <c r="AT636" s="234"/>
      <c r="AU636" s="234" t="s">
        <v>490</v>
      </c>
      <c r="AV636" s="234"/>
      <c r="AW636" s="234"/>
      <c r="AX636" s="234"/>
      <c r="AY636" s="234" t="b">
        <v>0</v>
      </c>
      <c r="AZ636" s="234">
        <v>44558.563946759263</v>
      </c>
      <c r="BA636" s="234">
        <v>44473.501793981479</v>
      </c>
      <c r="BB636" s="234">
        <v>44497</v>
      </c>
    </row>
    <row r="637" spans="1:54" x14ac:dyDescent="0.25">
      <c r="A637" s="234" t="s">
        <v>3306</v>
      </c>
      <c r="B637" s="234" t="s">
        <v>482</v>
      </c>
      <c r="C637" s="235" t="s">
        <v>3306</v>
      </c>
      <c r="D637" s="235" t="s">
        <v>3306</v>
      </c>
      <c r="E637" s="234" t="s">
        <v>3307</v>
      </c>
      <c r="F637" s="234" t="s">
        <v>3308</v>
      </c>
      <c r="G637" s="234" t="s">
        <v>836</v>
      </c>
      <c r="H637" s="234" t="s">
        <v>1392</v>
      </c>
      <c r="I637" s="234" t="s">
        <v>752</v>
      </c>
      <c r="J637" s="236">
        <v>359</v>
      </c>
      <c r="K637" s="129">
        <v>0.03</v>
      </c>
      <c r="L637" s="103">
        <v>1</v>
      </c>
      <c r="M637" s="237">
        <v>2405</v>
      </c>
      <c r="N637" s="236">
        <v>1693</v>
      </c>
      <c r="O637" s="103">
        <v>5530</v>
      </c>
      <c r="P637" s="234">
        <v>5530</v>
      </c>
      <c r="Q637" s="236">
        <v>15</v>
      </c>
      <c r="R637" s="236">
        <v>30</v>
      </c>
      <c r="S637" s="238">
        <v>164.5</v>
      </c>
      <c r="T637" s="238">
        <v>20</v>
      </c>
      <c r="U637" s="103">
        <v>2.5</v>
      </c>
      <c r="V637" s="234" t="s">
        <v>451</v>
      </c>
      <c r="W637" s="103">
        <v>35</v>
      </c>
      <c r="X637" s="234" t="s">
        <v>56</v>
      </c>
      <c r="Y637" s="234" t="s">
        <v>443</v>
      </c>
      <c r="Z637" s="280" t="s">
        <v>3309</v>
      </c>
      <c r="AA637" s="280"/>
      <c r="AB637" s="280"/>
      <c r="AC637" s="280"/>
      <c r="AD637" s="280"/>
      <c r="AE637" s="280" t="s">
        <v>3310</v>
      </c>
      <c r="AF637" s="280" t="s">
        <v>3311</v>
      </c>
      <c r="AG637" s="280"/>
      <c r="AH637" s="280"/>
      <c r="AI637" s="280"/>
      <c r="AJ637" s="280" t="s">
        <v>1367</v>
      </c>
      <c r="AK637" s="234">
        <v>5</v>
      </c>
      <c r="AL637" s="234" t="s">
        <v>272</v>
      </c>
      <c r="AM637" s="234">
        <v>0.1</v>
      </c>
      <c r="AN637" s="234">
        <v>0</v>
      </c>
      <c r="AO637" s="234">
        <v>0</v>
      </c>
      <c r="AP637" s="234">
        <v>0</v>
      </c>
      <c r="AQ637" s="234">
        <v>0.102640197371294</v>
      </c>
      <c r="AR637" s="234" t="s">
        <v>463</v>
      </c>
      <c r="AS637" s="234">
        <v>2</v>
      </c>
      <c r="AT637" s="234">
        <v>91.179848924799302</v>
      </c>
      <c r="AU637" s="234" t="s">
        <v>552</v>
      </c>
      <c r="AV637" s="234">
        <v>1.40449742649013</v>
      </c>
      <c r="AW637" s="234">
        <v>9.0915030062001705</v>
      </c>
      <c r="AX637" s="234">
        <v>85.709057989311404</v>
      </c>
      <c r="AY637" s="234" t="b">
        <v>0</v>
      </c>
      <c r="AZ637" s="234">
        <v>44558.563773148147</v>
      </c>
      <c r="BA637" s="234">
        <v>44473.605312500003</v>
      </c>
      <c r="BB637" s="234">
        <v>44476</v>
      </c>
    </row>
    <row r="638" spans="1:54" x14ac:dyDescent="0.25">
      <c r="A638" s="234" t="s">
        <v>3312</v>
      </c>
      <c r="B638" s="234" t="s">
        <v>482</v>
      </c>
      <c r="C638" s="235" t="s">
        <v>3312</v>
      </c>
      <c r="D638" s="235" t="s">
        <v>3312</v>
      </c>
      <c r="E638" s="234" t="s">
        <v>3307</v>
      </c>
      <c r="F638" s="234" t="s">
        <v>3313</v>
      </c>
      <c r="G638" s="234" t="s">
        <v>836</v>
      </c>
      <c r="H638" s="234" t="s">
        <v>473</v>
      </c>
      <c r="I638" s="234" t="s">
        <v>574</v>
      </c>
      <c r="J638" s="236">
        <v>286</v>
      </c>
      <c r="K638" s="129">
        <v>0.03</v>
      </c>
      <c r="L638" s="103">
        <v>1</v>
      </c>
      <c r="M638" s="237">
        <v>2524</v>
      </c>
      <c r="N638" s="236">
        <v>1644</v>
      </c>
      <c r="O638" s="103">
        <v>5700</v>
      </c>
      <c r="P638" s="234">
        <v>5700</v>
      </c>
      <c r="Q638" s="236">
        <v>18</v>
      </c>
      <c r="R638" s="236">
        <v>30</v>
      </c>
      <c r="S638" s="238">
        <v>122</v>
      </c>
      <c r="T638" s="238">
        <v>20</v>
      </c>
      <c r="U638" s="103">
        <v>2.5</v>
      </c>
      <c r="V638" s="234" t="s">
        <v>451</v>
      </c>
      <c r="W638" s="103">
        <v>45</v>
      </c>
      <c r="X638" s="234" t="s">
        <v>56</v>
      </c>
      <c r="Y638" s="234" t="s">
        <v>443</v>
      </c>
      <c r="Z638" s="280" t="s">
        <v>3309</v>
      </c>
      <c r="AA638" s="280"/>
      <c r="AB638" s="280" t="s">
        <v>3314</v>
      </c>
      <c r="AC638" s="280"/>
      <c r="AD638" s="280"/>
      <c r="AE638" s="280"/>
      <c r="AF638" s="280" t="s">
        <v>3315</v>
      </c>
      <c r="AG638" s="280"/>
      <c r="AH638" s="280"/>
      <c r="AI638" s="280"/>
      <c r="AJ638" s="280" t="s">
        <v>1367</v>
      </c>
      <c r="AK638" s="234">
        <v>5</v>
      </c>
      <c r="AL638" s="234" t="s">
        <v>272</v>
      </c>
      <c r="AM638" s="234">
        <v>0.1</v>
      </c>
      <c r="AN638" s="234">
        <v>0</v>
      </c>
      <c r="AO638" s="234">
        <v>0</v>
      </c>
      <c r="AP638" s="234">
        <v>0</v>
      </c>
      <c r="AQ638" s="234"/>
      <c r="AR638" s="234" t="s">
        <v>463</v>
      </c>
      <c r="AS638" s="234">
        <v>4</v>
      </c>
      <c r="AT638" s="234">
        <v>91.359919679208801</v>
      </c>
      <c r="AU638" s="234" t="s">
        <v>490</v>
      </c>
      <c r="AV638" s="234">
        <v>1.26324731192668</v>
      </c>
      <c r="AW638" s="234">
        <v>10.4473690754223</v>
      </c>
      <c r="AX638" s="234">
        <v>85.786964578777102</v>
      </c>
      <c r="AY638" s="234" t="b">
        <v>0</v>
      </c>
      <c r="AZ638" s="234">
        <v>44558.563773148147</v>
      </c>
      <c r="BA638" s="234">
        <v>44473.607604166667</v>
      </c>
      <c r="BB638" s="234">
        <v>44476</v>
      </c>
    </row>
    <row r="639" spans="1:54" x14ac:dyDescent="0.25">
      <c r="A639" s="234" t="s">
        <v>3316</v>
      </c>
      <c r="B639" s="234" t="s">
        <v>482</v>
      </c>
      <c r="C639" s="235" t="s">
        <v>3316</v>
      </c>
      <c r="D639" s="235" t="s">
        <v>3316</v>
      </c>
      <c r="E639" s="234" t="s">
        <v>3317</v>
      </c>
      <c r="F639" s="234" t="s">
        <v>3318</v>
      </c>
      <c r="G639" s="234" t="s">
        <v>836</v>
      </c>
      <c r="H639" s="234" t="s">
        <v>798</v>
      </c>
      <c r="I639" s="234" t="s">
        <v>678</v>
      </c>
      <c r="J639" s="236">
        <v>314</v>
      </c>
      <c r="K639" s="129">
        <v>0.03</v>
      </c>
      <c r="L639" s="103">
        <v>1</v>
      </c>
      <c r="M639" s="237">
        <v>2416</v>
      </c>
      <c r="N639" s="236">
        <v>1148</v>
      </c>
      <c r="O639" s="103">
        <v>6000</v>
      </c>
      <c r="P639" s="234">
        <v>6000</v>
      </c>
      <c r="Q639" s="236">
        <v>20</v>
      </c>
      <c r="R639" s="236">
        <v>30</v>
      </c>
      <c r="S639" s="238">
        <v>76.599999999999994</v>
      </c>
      <c r="T639" s="238">
        <v>70.17</v>
      </c>
      <c r="U639" s="103">
        <v>3</v>
      </c>
      <c r="V639" s="234" t="s">
        <v>547</v>
      </c>
      <c r="W639" s="103">
        <v>35</v>
      </c>
      <c r="X639" s="234" t="s">
        <v>56</v>
      </c>
      <c r="Y639" s="234" t="s">
        <v>443</v>
      </c>
      <c r="Z639" s="280" t="s">
        <v>3319</v>
      </c>
      <c r="AA639" s="280"/>
      <c r="AB639" s="280" t="s">
        <v>3320</v>
      </c>
      <c r="AC639" s="280"/>
      <c r="AD639" s="280" t="s">
        <v>3321</v>
      </c>
      <c r="AE639" s="280" t="s">
        <v>3322</v>
      </c>
      <c r="AF639" s="280" t="s">
        <v>3323</v>
      </c>
      <c r="AG639" s="280"/>
      <c r="AH639" s="280" t="s">
        <v>3324</v>
      </c>
      <c r="AI639" s="280"/>
      <c r="AJ639" s="280"/>
      <c r="AK639" s="234">
        <v>3</v>
      </c>
      <c r="AL639" s="234" t="s">
        <v>272</v>
      </c>
      <c r="AM639" s="234">
        <v>0.1</v>
      </c>
      <c r="AN639" s="234">
        <v>0</v>
      </c>
      <c r="AO639" s="234">
        <v>0</v>
      </c>
      <c r="AP639" s="234">
        <v>0</v>
      </c>
      <c r="AQ639" s="234">
        <v>0</v>
      </c>
      <c r="AR639" s="234" t="s">
        <v>463</v>
      </c>
      <c r="AS639" s="234">
        <v>1</v>
      </c>
      <c r="AT639" s="234">
        <v>89.570523354859404</v>
      </c>
      <c r="AU639" s="234" t="s">
        <v>490</v>
      </c>
      <c r="AV639" s="234">
        <v>1.55340784364208</v>
      </c>
      <c r="AW639" s="234">
        <v>8.0045502153971899</v>
      </c>
      <c r="AX639" s="234">
        <v>81.074119425198504</v>
      </c>
      <c r="AY639" s="234" t="b">
        <v>0</v>
      </c>
      <c r="AZ639" s="234">
        <v>44558.563784722224</v>
      </c>
      <c r="BA639" s="234">
        <v>44473.71770833333</v>
      </c>
      <c r="BB639" s="234">
        <v>44476</v>
      </c>
    </row>
    <row r="640" spans="1:54" x14ac:dyDescent="0.25">
      <c r="A640" s="234" t="s">
        <v>3325</v>
      </c>
      <c r="B640" s="234" t="s">
        <v>482</v>
      </c>
      <c r="C640" s="235" t="s">
        <v>3326</v>
      </c>
      <c r="D640" s="235" t="s">
        <v>3325</v>
      </c>
      <c r="E640" s="234" t="s">
        <v>3327</v>
      </c>
      <c r="F640" s="234" t="s">
        <v>3328</v>
      </c>
      <c r="G640" s="234" t="s">
        <v>472</v>
      </c>
      <c r="H640" s="234" t="s">
        <v>473</v>
      </c>
      <c r="I640" s="234" t="s">
        <v>574</v>
      </c>
      <c r="J640" s="236">
        <v>584</v>
      </c>
      <c r="K640" s="129">
        <v>0.03</v>
      </c>
      <c r="L640" s="103">
        <v>1</v>
      </c>
      <c r="M640" s="237">
        <v>3200</v>
      </c>
      <c r="N640" s="236">
        <v>4707</v>
      </c>
      <c r="O640" s="103">
        <v>6000</v>
      </c>
      <c r="P640" s="234">
        <v>6000</v>
      </c>
      <c r="Q640" s="236">
        <v>12</v>
      </c>
      <c r="R640" s="236">
        <v>35</v>
      </c>
      <c r="S640" s="238">
        <v>100</v>
      </c>
      <c r="T640" s="238">
        <v>48</v>
      </c>
      <c r="U640" s="103">
        <v>4</v>
      </c>
      <c r="V640" s="234" t="s">
        <v>547</v>
      </c>
      <c r="W640" s="103">
        <v>30</v>
      </c>
      <c r="X640" s="234" t="s">
        <v>56</v>
      </c>
      <c r="Y640" s="234" t="s">
        <v>443</v>
      </c>
      <c r="Z640" s="280"/>
      <c r="AA640" s="280" t="s">
        <v>3329</v>
      </c>
      <c r="AB640" s="280" t="s">
        <v>3330</v>
      </c>
      <c r="AC640" s="280"/>
      <c r="AD640" s="280" t="s">
        <v>3331</v>
      </c>
      <c r="AE640" s="280"/>
      <c r="AF640" s="280" t="s">
        <v>3332</v>
      </c>
      <c r="AG640" s="280"/>
      <c r="AH640" s="280"/>
      <c r="AI640" s="280"/>
      <c r="AJ640" s="280"/>
      <c r="AK640" s="234">
        <v>1</v>
      </c>
      <c r="AL640" s="234" t="s">
        <v>272</v>
      </c>
      <c r="AM640" s="234">
        <v>0.15</v>
      </c>
      <c r="AN640" s="234"/>
      <c r="AO640" s="234">
        <v>0.29032504780114698</v>
      </c>
      <c r="AP640" s="234">
        <v>0</v>
      </c>
      <c r="AQ640" s="234"/>
      <c r="AR640" s="234" t="s">
        <v>463</v>
      </c>
      <c r="AS640" s="234">
        <v>0</v>
      </c>
      <c r="AT640" s="234">
        <v>82.489875969681094</v>
      </c>
      <c r="AU640" s="234" t="s">
        <v>490</v>
      </c>
      <c r="AV640" s="234">
        <v>1.2629836153424601</v>
      </c>
      <c r="AW640" s="234">
        <v>17.7496719021199</v>
      </c>
      <c r="AX640" s="234">
        <v>70.776313581986301</v>
      </c>
      <c r="AY640" s="234" t="b">
        <v>0</v>
      </c>
      <c r="AZ640" s="234">
        <v>44558.563784722224</v>
      </c>
      <c r="BA640" s="234">
        <v>44473.796249999999</v>
      </c>
      <c r="BB640" s="234">
        <v>44477</v>
      </c>
    </row>
    <row r="641" spans="1:54" x14ac:dyDescent="0.25">
      <c r="A641" s="234" t="s">
        <v>3333</v>
      </c>
      <c r="B641" s="234" t="s">
        <v>482</v>
      </c>
      <c r="C641" s="235" t="s">
        <v>3334</v>
      </c>
      <c r="D641" s="235" t="s">
        <v>3333</v>
      </c>
      <c r="E641" s="234" t="s">
        <v>3335</v>
      </c>
      <c r="F641" s="234" t="s">
        <v>1355</v>
      </c>
      <c r="G641" s="234" t="s">
        <v>534</v>
      </c>
      <c r="H641" s="234" t="s">
        <v>473</v>
      </c>
      <c r="I641" s="234" t="s">
        <v>574</v>
      </c>
      <c r="J641" s="236">
        <v>542</v>
      </c>
      <c r="K641" s="129">
        <v>0.03</v>
      </c>
      <c r="L641" s="103">
        <v>1</v>
      </c>
      <c r="M641" s="237">
        <v>3600</v>
      </c>
      <c r="N641" s="236">
        <v>6683</v>
      </c>
      <c r="O641" s="103">
        <v>8000</v>
      </c>
      <c r="P641" s="234">
        <v>8000</v>
      </c>
      <c r="Q641" s="236">
        <v>15</v>
      </c>
      <c r="R641" s="236">
        <v>40</v>
      </c>
      <c r="S641" s="238">
        <v>160</v>
      </c>
      <c r="T641" s="238">
        <v>80</v>
      </c>
      <c r="U641" s="103">
        <v>6</v>
      </c>
      <c r="V641" s="234" t="s">
        <v>451</v>
      </c>
      <c r="W641" s="103">
        <v>60</v>
      </c>
      <c r="X641" s="234" t="s">
        <v>56</v>
      </c>
      <c r="Y641" s="234" t="s">
        <v>443</v>
      </c>
      <c r="Z641" s="280" t="s">
        <v>3336</v>
      </c>
      <c r="AA641" s="280"/>
      <c r="AB641" s="280"/>
      <c r="AC641" s="280"/>
      <c r="AD641" s="280" t="s">
        <v>688</v>
      </c>
      <c r="AE641" s="280"/>
      <c r="AF641" s="280" t="s">
        <v>3337</v>
      </c>
      <c r="AG641" s="280"/>
      <c r="AH641" s="280"/>
      <c r="AI641" s="280"/>
      <c r="AJ641" s="280"/>
      <c r="AK641" s="234">
        <v>5</v>
      </c>
      <c r="AL641" s="234" t="s">
        <v>272</v>
      </c>
      <c r="AM641" s="234">
        <v>0.15</v>
      </c>
      <c r="AN641" s="234"/>
      <c r="AO641" s="234">
        <v>0.227894658087685</v>
      </c>
      <c r="AP641" s="234">
        <v>0</v>
      </c>
      <c r="AQ641" s="234"/>
      <c r="AR641" s="234" t="s">
        <v>463</v>
      </c>
      <c r="AS641" s="234">
        <v>1</v>
      </c>
      <c r="AT641" s="234">
        <v>81.449875833435598</v>
      </c>
      <c r="AU641" s="234" t="s">
        <v>552</v>
      </c>
      <c r="AV641" s="234">
        <v>0.99491684276165404</v>
      </c>
      <c r="AW641" s="234">
        <v>31.240018209764401</v>
      </c>
      <c r="AX641" s="234">
        <v>77.435560524501994</v>
      </c>
      <c r="AY641" s="234" t="b">
        <v>0</v>
      </c>
      <c r="AZ641" s="234">
        <v>44558.563784722224</v>
      </c>
      <c r="BA641" s="234">
        <v>44474.328599537039</v>
      </c>
      <c r="BB641" s="234">
        <v>44476</v>
      </c>
    </row>
    <row r="642" spans="1:54" x14ac:dyDescent="0.25">
      <c r="A642" s="234" t="s">
        <v>3338</v>
      </c>
      <c r="B642" s="234" t="s">
        <v>436</v>
      </c>
      <c r="C642" s="235" t="s">
        <v>437</v>
      </c>
      <c r="D642" s="235" t="s">
        <v>3338</v>
      </c>
      <c r="E642" s="234" t="s">
        <v>3339</v>
      </c>
      <c r="F642" s="234" t="s">
        <v>3340</v>
      </c>
      <c r="G642" s="234"/>
      <c r="H642" s="234"/>
      <c r="I642" s="234" t="s">
        <v>678</v>
      </c>
      <c r="J642" s="236"/>
      <c r="K642" s="129"/>
      <c r="L642" s="103"/>
      <c r="M642" s="237"/>
      <c r="N642" s="236"/>
      <c r="O642" s="103">
        <v>6000</v>
      </c>
      <c r="P642" s="234"/>
      <c r="Q642" s="236"/>
      <c r="R642" s="236"/>
      <c r="S642" s="238"/>
      <c r="T642" s="238"/>
      <c r="U642" s="103">
        <v>0</v>
      </c>
      <c r="V642" s="234" t="s">
        <v>442</v>
      </c>
      <c r="W642" s="103"/>
      <c r="X642" s="234" t="s">
        <v>56</v>
      </c>
      <c r="Y642" s="234" t="s">
        <v>443</v>
      </c>
      <c r="Z642" s="280"/>
      <c r="AA642" s="280"/>
      <c r="AB642" s="280"/>
      <c r="AC642" s="280"/>
      <c r="AD642" s="280"/>
      <c r="AE642" s="280"/>
      <c r="AF642" s="280" t="s">
        <v>3341</v>
      </c>
      <c r="AG642" s="280"/>
      <c r="AH642" s="280"/>
      <c r="AI642" s="280"/>
      <c r="AJ642" s="280"/>
      <c r="AK642" s="234">
        <v>3</v>
      </c>
      <c r="AL642" s="234" t="s">
        <v>272</v>
      </c>
      <c r="AM642" s="234">
        <v>0.1</v>
      </c>
      <c r="AN642" s="234"/>
      <c r="AO642" s="234">
        <v>0</v>
      </c>
      <c r="AP642" s="234">
        <v>0</v>
      </c>
      <c r="AQ642" s="234"/>
      <c r="AR642" s="234" t="s">
        <v>447</v>
      </c>
      <c r="AS642" s="234"/>
      <c r="AT642" s="234"/>
      <c r="AU642" s="234" t="s">
        <v>490</v>
      </c>
      <c r="AV642" s="234"/>
      <c r="AW642" s="234"/>
      <c r="AX642" s="234"/>
      <c r="AY642" s="234" t="b">
        <v>0</v>
      </c>
      <c r="AZ642" s="234">
        <v>44558.563796296294</v>
      </c>
      <c r="BA642" s="234">
        <v>44474.506412037037</v>
      </c>
      <c r="BB642" s="234">
        <v>44474</v>
      </c>
    </row>
    <row r="643" spans="1:54" x14ac:dyDescent="0.25">
      <c r="A643" s="234" t="s">
        <v>3342</v>
      </c>
      <c r="B643" s="234" t="s">
        <v>436</v>
      </c>
      <c r="C643" s="235" t="s">
        <v>437</v>
      </c>
      <c r="D643" s="235" t="s">
        <v>3342</v>
      </c>
      <c r="E643" s="234" t="s">
        <v>3339</v>
      </c>
      <c r="F643" s="234" t="s">
        <v>3343</v>
      </c>
      <c r="G643" s="234"/>
      <c r="H643" s="234"/>
      <c r="I643" s="234" t="s">
        <v>678</v>
      </c>
      <c r="J643" s="236"/>
      <c r="K643" s="129"/>
      <c r="L643" s="103"/>
      <c r="M643" s="237"/>
      <c r="N643" s="236"/>
      <c r="O643" s="103">
        <v>6000</v>
      </c>
      <c r="P643" s="234"/>
      <c r="Q643" s="236"/>
      <c r="R643" s="236"/>
      <c r="S643" s="238"/>
      <c r="T643" s="238"/>
      <c r="U643" s="103">
        <v>0</v>
      </c>
      <c r="V643" s="234" t="s">
        <v>442</v>
      </c>
      <c r="W643" s="103"/>
      <c r="X643" s="234" t="s">
        <v>56</v>
      </c>
      <c r="Y643" s="234" t="s">
        <v>443</v>
      </c>
      <c r="Z643" s="280"/>
      <c r="AA643" s="280"/>
      <c r="AB643" s="280"/>
      <c r="AC643" s="280"/>
      <c r="AD643" s="280"/>
      <c r="AE643" s="280"/>
      <c r="AF643" s="280" t="s">
        <v>3341</v>
      </c>
      <c r="AG643" s="280"/>
      <c r="AH643" s="280"/>
      <c r="AI643" s="280"/>
      <c r="AJ643" s="280"/>
      <c r="AK643" s="234">
        <v>3</v>
      </c>
      <c r="AL643" s="234" t="s">
        <v>272</v>
      </c>
      <c r="AM643" s="234">
        <v>0.1</v>
      </c>
      <c r="AN643" s="234"/>
      <c r="AO643" s="234">
        <v>0</v>
      </c>
      <c r="AP643" s="234">
        <v>0</v>
      </c>
      <c r="AQ643" s="234"/>
      <c r="AR643" s="234" t="s">
        <v>447</v>
      </c>
      <c r="AS643" s="234"/>
      <c r="AT643" s="234"/>
      <c r="AU643" s="234" t="s">
        <v>490</v>
      </c>
      <c r="AV643" s="234"/>
      <c r="AW643" s="234"/>
      <c r="AX643" s="234"/>
      <c r="AY643" s="234" t="b">
        <v>0</v>
      </c>
      <c r="AZ643" s="234">
        <v>44558.563796296294</v>
      </c>
      <c r="BA643" s="234">
        <v>44474.507800925923</v>
      </c>
      <c r="BB643" s="234">
        <v>44474</v>
      </c>
    </row>
    <row r="644" spans="1:54" x14ac:dyDescent="0.25">
      <c r="A644" s="234" t="s">
        <v>3344</v>
      </c>
      <c r="B644" s="234" t="s">
        <v>482</v>
      </c>
      <c r="C644" s="235" t="s">
        <v>437</v>
      </c>
      <c r="D644" s="235" t="s">
        <v>3344</v>
      </c>
      <c r="E644" s="234" t="s">
        <v>3345</v>
      </c>
      <c r="F644" s="234" t="s">
        <v>3346</v>
      </c>
      <c r="G644" s="234"/>
      <c r="H644" s="234"/>
      <c r="I644" s="234" t="s">
        <v>678</v>
      </c>
      <c r="J644" s="236"/>
      <c r="K644" s="129"/>
      <c r="L644" s="103"/>
      <c r="M644" s="237"/>
      <c r="N644" s="236">
        <v>17.97</v>
      </c>
      <c r="O644" s="103">
        <v>6000</v>
      </c>
      <c r="P644" s="234"/>
      <c r="Q644" s="236"/>
      <c r="R644" s="236"/>
      <c r="S644" s="238"/>
      <c r="T644" s="238"/>
      <c r="U644" s="103">
        <v>0</v>
      </c>
      <c r="V644" s="234" t="s">
        <v>451</v>
      </c>
      <c r="W644" s="103"/>
      <c r="X644" s="234" t="s">
        <v>56</v>
      </c>
      <c r="Y644" s="234" t="s">
        <v>443</v>
      </c>
      <c r="Z644" s="280"/>
      <c r="AA644" s="280"/>
      <c r="AB644" s="280"/>
      <c r="AC644" s="280"/>
      <c r="AD644" s="280"/>
      <c r="AE644" s="280"/>
      <c r="AF644" s="280"/>
      <c r="AG644" s="280"/>
      <c r="AH644" s="280"/>
      <c r="AI644" s="280"/>
      <c r="AJ644" s="280"/>
      <c r="AK644" s="234">
        <v>10</v>
      </c>
      <c r="AL644" s="234" t="s">
        <v>272</v>
      </c>
      <c r="AM644" s="234">
        <v>0.1</v>
      </c>
      <c r="AN644" s="234"/>
      <c r="AO644" s="234">
        <v>0</v>
      </c>
      <c r="AP644" s="234">
        <v>0</v>
      </c>
      <c r="AQ644" s="234"/>
      <c r="AR644" s="234" t="s">
        <v>447</v>
      </c>
      <c r="AS644" s="234"/>
      <c r="AT644" s="234"/>
      <c r="AU644" s="234" t="s">
        <v>552</v>
      </c>
      <c r="AV644" s="234">
        <v>1.6</v>
      </c>
      <c r="AW644" s="234"/>
      <c r="AX644" s="234"/>
      <c r="AY644" s="234" t="b">
        <v>0</v>
      </c>
      <c r="AZ644" s="234">
        <v>44558.563831018517</v>
      </c>
      <c r="BA644" s="234">
        <v>44475.379224537035</v>
      </c>
      <c r="BB644" s="234">
        <v>44475</v>
      </c>
    </row>
    <row r="645" spans="1:54" x14ac:dyDescent="0.25">
      <c r="A645" s="234" t="s">
        <v>3347</v>
      </c>
      <c r="B645" s="234" t="s">
        <v>482</v>
      </c>
      <c r="C645" s="235" t="s">
        <v>3348</v>
      </c>
      <c r="D645" s="235" t="s">
        <v>3347</v>
      </c>
      <c r="E645" s="234" t="s">
        <v>3349</v>
      </c>
      <c r="F645" s="234" t="s">
        <v>3350</v>
      </c>
      <c r="G645" s="234" t="s">
        <v>440</v>
      </c>
      <c r="H645" s="234"/>
      <c r="I645" s="234" t="s">
        <v>752</v>
      </c>
      <c r="J645" s="236"/>
      <c r="K645" s="129">
        <v>0.1</v>
      </c>
      <c r="L645" s="103">
        <v>1</v>
      </c>
      <c r="M645" s="237">
        <v>24000</v>
      </c>
      <c r="N645" s="236">
        <v>30400</v>
      </c>
      <c r="O645" s="103">
        <v>21075</v>
      </c>
      <c r="P645" s="234">
        <v>21075</v>
      </c>
      <c r="Q645" s="236">
        <v>1.6</v>
      </c>
      <c r="R645" s="236">
        <v>100</v>
      </c>
      <c r="S645" s="238">
        <v>329</v>
      </c>
      <c r="T645" s="238">
        <v>249</v>
      </c>
      <c r="U645" s="103">
        <v>5.2</v>
      </c>
      <c r="V645" s="234" t="s">
        <v>451</v>
      </c>
      <c r="W645" s="103">
        <v>80</v>
      </c>
      <c r="X645" s="234" t="s">
        <v>56</v>
      </c>
      <c r="Y645" s="234" t="s">
        <v>443</v>
      </c>
      <c r="Z645" s="280"/>
      <c r="AA645" s="280"/>
      <c r="AB645" s="280"/>
      <c r="AC645" s="280"/>
      <c r="AD645" s="280"/>
      <c r="AE645" s="280"/>
      <c r="AF645" s="280"/>
      <c r="AG645" s="280"/>
      <c r="AH645" s="280"/>
      <c r="AI645" s="280"/>
      <c r="AJ645" s="280"/>
      <c r="AK645" s="234">
        <v>3</v>
      </c>
      <c r="AL645" s="234" t="s">
        <v>272</v>
      </c>
      <c r="AM645" s="234">
        <v>0.1</v>
      </c>
      <c r="AN645" s="234">
        <v>0</v>
      </c>
      <c r="AO645" s="234">
        <v>0</v>
      </c>
      <c r="AP645" s="234">
        <v>4.6825248173815302E-2</v>
      </c>
      <c r="AQ645" s="234">
        <v>4.6825248173815302E-2</v>
      </c>
      <c r="AR645" s="234" t="s">
        <v>622</v>
      </c>
      <c r="AS645" s="234">
        <v>6</v>
      </c>
      <c r="AT645" s="234">
        <v>74.620763236276005</v>
      </c>
      <c r="AU645" s="234" t="s">
        <v>552</v>
      </c>
      <c r="AV645" s="234">
        <v>1.9502368654815401</v>
      </c>
      <c r="AW645" s="234">
        <v>14.1839706564924</v>
      </c>
      <c r="AX645" s="234">
        <v>74.620763236276005</v>
      </c>
      <c r="AY645" s="234" t="b">
        <v>0</v>
      </c>
      <c r="AZ645" s="234">
        <v>44558.563796296294</v>
      </c>
      <c r="BA645" s="234">
        <v>44474.601956018516</v>
      </c>
      <c r="BB645" s="234">
        <v>44509</v>
      </c>
    </row>
    <row r="646" spans="1:54" x14ac:dyDescent="0.25">
      <c r="A646" s="234" t="s">
        <v>3351</v>
      </c>
      <c r="B646" s="234" t="s">
        <v>482</v>
      </c>
      <c r="C646" s="235" t="s">
        <v>3352</v>
      </c>
      <c r="D646" s="235" t="s">
        <v>3351</v>
      </c>
      <c r="E646" s="234" t="s">
        <v>3349</v>
      </c>
      <c r="F646" s="234" t="s">
        <v>3353</v>
      </c>
      <c r="G646" s="234" t="s">
        <v>440</v>
      </c>
      <c r="H646" s="234"/>
      <c r="I646" s="234" t="s">
        <v>752</v>
      </c>
      <c r="J646" s="236"/>
      <c r="K646" s="129">
        <v>0.05</v>
      </c>
      <c r="L646" s="103">
        <v>1</v>
      </c>
      <c r="M646" s="237">
        <v>13000</v>
      </c>
      <c r="N646" s="236">
        <v>43600</v>
      </c>
      <c r="O646" s="103">
        <v>600</v>
      </c>
      <c r="P646" s="234">
        <v>8850</v>
      </c>
      <c r="Q646" s="236">
        <v>1.2</v>
      </c>
      <c r="R646" s="236">
        <v>100</v>
      </c>
      <c r="S646" s="238">
        <v>455</v>
      </c>
      <c r="T646" s="238">
        <v>100</v>
      </c>
      <c r="U646" s="103">
        <v>4</v>
      </c>
      <c r="V646" s="234" t="s">
        <v>451</v>
      </c>
      <c r="W646" s="103">
        <v>120</v>
      </c>
      <c r="X646" s="234" t="s">
        <v>56</v>
      </c>
      <c r="Y646" s="234" t="s">
        <v>443</v>
      </c>
      <c r="Z646" s="280"/>
      <c r="AA646" s="280"/>
      <c r="AB646" s="280"/>
      <c r="AC646" s="280"/>
      <c r="AD646" s="280"/>
      <c r="AE646" s="280"/>
      <c r="AF646" s="280"/>
      <c r="AG646" s="280"/>
      <c r="AH646" s="280"/>
      <c r="AI646" s="280"/>
      <c r="AJ646" s="280"/>
      <c r="AK646" s="234">
        <v>3</v>
      </c>
      <c r="AL646" s="234" t="s">
        <v>272</v>
      </c>
      <c r="AM646" s="234">
        <v>0.1</v>
      </c>
      <c r="AN646" s="234">
        <v>0.127420998980632</v>
      </c>
      <c r="AO646" s="234">
        <v>0</v>
      </c>
      <c r="AP646" s="234">
        <v>7.7748406157673797E-2</v>
      </c>
      <c r="AQ646" s="234">
        <v>0.127420998980632</v>
      </c>
      <c r="AR646" s="234" t="s">
        <v>622</v>
      </c>
      <c r="AS646" s="234">
        <v>0</v>
      </c>
      <c r="AT646" s="234">
        <v>61.684513487644303</v>
      </c>
      <c r="AU646" s="234" t="s">
        <v>552</v>
      </c>
      <c r="AV646" s="234">
        <v>2</v>
      </c>
      <c r="AW646" s="234">
        <v>13.259695619455</v>
      </c>
      <c r="AX646" s="234">
        <v>56.176967640533199</v>
      </c>
      <c r="AY646" s="234" t="b">
        <v>0</v>
      </c>
      <c r="AZ646" s="234">
        <v>44558.563796296294</v>
      </c>
      <c r="BA646" s="234">
        <v>44474.603495370371</v>
      </c>
      <c r="BB646" s="234">
        <v>44509</v>
      </c>
    </row>
    <row r="647" spans="1:54" x14ac:dyDescent="0.25">
      <c r="A647" s="234" t="s">
        <v>3354</v>
      </c>
      <c r="B647" s="234" t="s">
        <v>482</v>
      </c>
      <c r="C647" s="235" t="s">
        <v>3355</v>
      </c>
      <c r="D647" s="235" t="s">
        <v>3354</v>
      </c>
      <c r="E647" s="234" t="s">
        <v>3349</v>
      </c>
      <c r="F647" s="234" t="s">
        <v>3356</v>
      </c>
      <c r="G647" s="234" t="s">
        <v>440</v>
      </c>
      <c r="H647" s="234"/>
      <c r="I647" s="234" t="s">
        <v>752</v>
      </c>
      <c r="J647" s="236"/>
      <c r="K647" s="129">
        <v>0.05</v>
      </c>
      <c r="L647" s="103">
        <v>1</v>
      </c>
      <c r="M647" s="237">
        <v>18000</v>
      </c>
      <c r="N647" s="236">
        <v>46800</v>
      </c>
      <c r="O647" s="103">
        <v>600</v>
      </c>
      <c r="P647" s="234">
        <v>8550</v>
      </c>
      <c r="Q647" s="236">
        <v>1.2</v>
      </c>
      <c r="R647" s="236">
        <v>100</v>
      </c>
      <c r="S647" s="238">
        <v>400</v>
      </c>
      <c r="T647" s="238">
        <v>187.6</v>
      </c>
      <c r="U647" s="103">
        <v>4</v>
      </c>
      <c r="V647" s="234" t="s">
        <v>451</v>
      </c>
      <c r="W647" s="103">
        <v>120</v>
      </c>
      <c r="X647" s="234" t="s">
        <v>56</v>
      </c>
      <c r="Y647" s="234" t="s">
        <v>443</v>
      </c>
      <c r="Z647" s="280"/>
      <c r="AA647" s="280"/>
      <c r="AB647" s="280"/>
      <c r="AC647" s="280"/>
      <c r="AD647" s="280"/>
      <c r="AE647" s="280"/>
      <c r="AF647" s="280"/>
      <c r="AG647" s="280"/>
      <c r="AH647" s="280"/>
      <c r="AI647" s="280"/>
      <c r="AJ647" s="280"/>
      <c r="AK647" s="234">
        <v>3</v>
      </c>
      <c r="AL647" s="234" t="s">
        <v>272</v>
      </c>
      <c r="AM647" s="234">
        <v>0.1</v>
      </c>
      <c r="AN647" s="234">
        <v>0.118708452041785</v>
      </c>
      <c r="AO647" s="234">
        <v>0</v>
      </c>
      <c r="AP647" s="234">
        <v>7.4973759184285504E-2</v>
      </c>
      <c r="AQ647" s="234">
        <v>0.118708452041785</v>
      </c>
      <c r="AR647" s="234" t="s">
        <v>622</v>
      </c>
      <c r="AS647" s="234">
        <v>0</v>
      </c>
      <c r="AT647" s="234">
        <v>61.553486628459702</v>
      </c>
      <c r="AU647" s="234" t="s">
        <v>552</v>
      </c>
      <c r="AV647" s="234">
        <v>2.0099999999999998</v>
      </c>
      <c r="AW647" s="234">
        <v>14.118567549778099</v>
      </c>
      <c r="AX647" s="234">
        <v>58.255978416220799</v>
      </c>
      <c r="AY647" s="234" t="b">
        <v>0</v>
      </c>
      <c r="AZ647" s="234">
        <v>44558.563807870371</v>
      </c>
      <c r="BA647" s="234">
        <v>44474.606539351851</v>
      </c>
      <c r="BB647" s="234">
        <v>44509</v>
      </c>
    </row>
    <row r="648" spans="1:54" x14ac:dyDescent="0.25">
      <c r="A648" s="234" t="s">
        <v>3357</v>
      </c>
      <c r="B648" s="234" t="s">
        <v>482</v>
      </c>
      <c r="C648" s="235" t="s">
        <v>3358</v>
      </c>
      <c r="D648" s="235" t="s">
        <v>3357</v>
      </c>
      <c r="E648" s="234" t="s">
        <v>3349</v>
      </c>
      <c r="F648" s="234" t="s">
        <v>3359</v>
      </c>
      <c r="G648" s="234" t="s">
        <v>440</v>
      </c>
      <c r="H648" s="234"/>
      <c r="I648" s="234" t="s">
        <v>752</v>
      </c>
      <c r="J648" s="236"/>
      <c r="K648" s="129">
        <v>0.05</v>
      </c>
      <c r="L648" s="103">
        <v>1</v>
      </c>
      <c r="M648" s="237">
        <v>5000</v>
      </c>
      <c r="N648" s="236">
        <v>13760</v>
      </c>
      <c r="O648" s="103">
        <v>2760</v>
      </c>
      <c r="P648" s="234">
        <v>2760</v>
      </c>
      <c r="Q648" s="236">
        <v>3.5</v>
      </c>
      <c r="R648" s="236">
        <v>100</v>
      </c>
      <c r="S648" s="238">
        <v>195.6</v>
      </c>
      <c r="T648" s="238">
        <v>105</v>
      </c>
      <c r="U648" s="103">
        <v>4.5</v>
      </c>
      <c r="V648" s="234" t="s">
        <v>451</v>
      </c>
      <c r="W648" s="103">
        <v>80</v>
      </c>
      <c r="X648" s="234" t="s">
        <v>56</v>
      </c>
      <c r="Y648" s="234" t="s">
        <v>443</v>
      </c>
      <c r="Z648" s="280"/>
      <c r="AA648" s="280"/>
      <c r="AB648" s="280"/>
      <c r="AC648" s="280"/>
      <c r="AD648" s="280"/>
      <c r="AE648" s="280"/>
      <c r="AF648" s="280"/>
      <c r="AG648" s="280"/>
      <c r="AH648" s="280"/>
      <c r="AI648" s="280"/>
      <c r="AJ648" s="280"/>
      <c r="AK648" s="234">
        <v>2</v>
      </c>
      <c r="AL648" s="234" t="s">
        <v>272</v>
      </c>
      <c r="AM648" s="234">
        <v>0.1</v>
      </c>
      <c r="AN648" s="234">
        <v>0</v>
      </c>
      <c r="AO648" s="234">
        <v>0</v>
      </c>
      <c r="AP648" s="234">
        <v>0.63195146612740105</v>
      </c>
      <c r="AQ648" s="234">
        <v>7.8993933265925201E-2</v>
      </c>
      <c r="AR648" s="234" t="s">
        <v>622</v>
      </c>
      <c r="AS648" s="234">
        <v>2</v>
      </c>
      <c r="AT648" s="234">
        <v>80.503993353081597</v>
      </c>
      <c r="AU648" s="234" t="s">
        <v>552</v>
      </c>
      <c r="AV648" s="234">
        <v>1.3982575480275701</v>
      </c>
      <c r="AW648" s="234">
        <v>16.038456504842198</v>
      </c>
      <c r="AX648" s="234">
        <v>71.878565493822904</v>
      </c>
      <c r="AY648" s="234" t="b">
        <v>0</v>
      </c>
      <c r="AZ648" s="234">
        <v>44558.563854166663</v>
      </c>
      <c r="BA648" s="234">
        <v>44480.396203703705</v>
      </c>
      <c r="BB648" s="234">
        <v>44509</v>
      </c>
    </row>
    <row r="649" spans="1:54" x14ac:dyDescent="0.25">
      <c r="A649" s="234" t="s">
        <v>3360</v>
      </c>
      <c r="B649" s="234" t="s">
        <v>482</v>
      </c>
      <c r="C649" s="235" t="s">
        <v>3361</v>
      </c>
      <c r="D649" s="235" t="s">
        <v>3360</v>
      </c>
      <c r="E649" s="234" t="s">
        <v>3349</v>
      </c>
      <c r="F649" s="234" t="s">
        <v>3362</v>
      </c>
      <c r="G649" s="234" t="s">
        <v>440</v>
      </c>
      <c r="H649" s="234"/>
      <c r="I649" s="234" t="s">
        <v>752</v>
      </c>
      <c r="J649" s="236"/>
      <c r="K649" s="129">
        <v>0.05</v>
      </c>
      <c r="L649" s="103">
        <v>1</v>
      </c>
      <c r="M649" s="237">
        <v>18000</v>
      </c>
      <c r="N649" s="236">
        <v>15740</v>
      </c>
      <c r="O649" s="103">
        <v>21055</v>
      </c>
      <c r="P649" s="234">
        <v>21055</v>
      </c>
      <c r="Q649" s="236">
        <v>2.5</v>
      </c>
      <c r="R649" s="236">
        <v>100</v>
      </c>
      <c r="S649" s="238">
        <v>396.6</v>
      </c>
      <c r="T649" s="238">
        <v>97.5</v>
      </c>
      <c r="U649" s="103">
        <v>5.5</v>
      </c>
      <c r="V649" s="234" t="s">
        <v>451</v>
      </c>
      <c r="W649" s="103">
        <v>80</v>
      </c>
      <c r="X649" s="234" t="s">
        <v>56</v>
      </c>
      <c r="Y649" s="234" t="s">
        <v>443</v>
      </c>
      <c r="Z649" s="280"/>
      <c r="AA649" s="280"/>
      <c r="AB649" s="280" t="s">
        <v>3363</v>
      </c>
      <c r="AC649" s="280"/>
      <c r="AD649" s="280"/>
      <c r="AE649" s="280"/>
      <c r="AF649" s="280"/>
      <c r="AG649" s="280"/>
      <c r="AH649" s="280"/>
      <c r="AI649" s="280"/>
      <c r="AJ649" s="280"/>
      <c r="AK649" s="234">
        <v>2</v>
      </c>
      <c r="AL649" s="234" t="s">
        <v>272</v>
      </c>
      <c r="AM649" s="234">
        <v>0.1</v>
      </c>
      <c r="AN649" s="234">
        <v>0</v>
      </c>
      <c r="AO649" s="234">
        <v>0</v>
      </c>
      <c r="AP649" s="234">
        <v>9.0523488280376596E-2</v>
      </c>
      <c r="AQ649" s="234">
        <v>4.5261744140188298E-2</v>
      </c>
      <c r="AR649" s="234" t="s">
        <v>622</v>
      </c>
      <c r="AS649" s="234">
        <v>6</v>
      </c>
      <c r="AT649" s="234">
        <v>69.280645693744603</v>
      </c>
      <c r="AU649" s="234" t="s">
        <v>552</v>
      </c>
      <c r="AV649" s="234">
        <v>2.1800000000000002</v>
      </c>
      <c r="AW649" s="234">
        <v>11.517293871654401</v>
      </c>
      <c r="AX649" s="234">
        <v>67.548629551400893</v>
      </c>
      <c r="AY649" s="234" t="b">
        <v>0</v>
      </c>
      <c r="AZ649" s="234">
        <v>44558.563854166663</v>
      </c>
      <c r="BA649" s="234">
        <v>44480.398657407408</v>
      </c>
      <c r="BB649" s="234">
        <v>44509</v>
      </c>
    </row>
    <row r="650" spans="1:54" x14ac:dyDescent="0.25">
      <c r="A650" s="234" t="s">
        <v>3364</v>
      </c>
      <c r="B650" s="234" t="s">
        <v>482</v>
      </c>
      <c r="C650" s="235" t="s">
        <v>3365</v>
      </c>
      <c r="D650" s="235" t="s">
        <v>3364</v>
      </c>
      <c r="E650" s="234" t="s">
        <v>3349</v>
      </c>
      <c r="F650" s="234" t="s">
        <v>3366</v>
      </c>
      <c r="G650" s="234" t="s">
        <v>440</v>
      </c>
      <c r="H650" s="234"/>
      <c r="I650" s="234" t="s">
        <v>752</v>
      </c>
      <c r="J650" s="236"/>
      <c r="K650" s="129">
        <v>0.05</v>
      </c>
      <c r="L650" s="103">
        <v>1</v>
      </c>
      <c r="M650" s="237">
        <v>18000</v>
      </c>
      <c r="N650" s="236">
        <v>15350</v>
      </c>
      <c r="O650" s="103">
        <v>21055</v>
      </c>
      <c r="P650" s="234">
        <v>21055</v>
      </c>
      <c r="Q650" s="236">
        <v>2.5</v>
      </c>
      <c r="R650" s="236">
        <v>100</v>
      </c>
      <c r="S650" s="238">
        <v>480.8</v>
      </c>
      <c r="T650" s="238">
        <v>59</v>
      </c>
      <c r="U650" s="103">
        <v>5.5</v>
      </c>
      <c r="V650" s="234" t="s">
        <v>451</v>
      </c>
      <c r="W650" s="103">
        <v>80</v>
      </c>
      <c r="X650" s="234" t="s">
        <v>56</v>
      </c>
      <c r="Y650" s="234" t="s">
        <v>443</v>
      </c>
      <c r="Z650" s="280"/>
      <c r="AA650" s="280"/>
      <c r="AB650" s="280" t="s">
        <v>3367</v>
      </c>
      <c r="AC650" s="280"/>
      <c r="AD650" s="280"/>
      <c r="AE650" s="280"/>
      <c r="AF650" s="280"/>
      <c r="AG650" s="280"/>
      <c r="AH650" s="280"/>
      <c r="AI650" s="280"/>
      <c r="AJ650" s="280"/>
      <c r="AK650" s="234">
        <v>2</v>
      </c>
      <c r="AL650" s="234" t="s">
        <v>272</v>
      </c>
      <c r="AM650" s="234">
        <v>0.1</v>
      </c>
      <c r="AN650" s="234">
        <v>0</v>
      </c>
      <c r="AO650" s="234">
        <v>0</v>
      </c>
      <c r="AP650" s="234">
        <v>9.2823433585219994E-2</v>
      </c>
      <c r="AQ650" s="234">
        <v>4.6411716792609997E-2</v>
      </c>
      <c r="AR650" s="234" t="s">
        <v>622</v>
      </c>
      <c r="AS650" s="234">
        <v>8</v>
      </c>
      <c r="AT650" s="234">
        <v>69.342035953588194</v>
      </c>
      <c r="AU650" s="234" t="s">
        <v>552</v>
      </c>
      <c r="AV650" s="234">
        <v>2.21</v>
      </c>
      <c r="AW650" s="234">
        <v>11.274879344366401</v>
      </c>
      <c r="AX650" s="234">
        <v>65.874934155908804</v>
      </c>
      <c r="AY650" s="234" t="b">
        <v>0</v>
      </c>
      <c r="AZ650" s="234">
        <v>44558.563854166663</v>
      </c>
      <c r="BA650" s="234">
        <v>44480.399340277778</v>
      </c>
      <c r="BB650" s="234">
        <v>44509</v>
      </c>
    </row>
    <row r="651" spans="1:54" x14ac:dyDescent="0.25">
      <c r="A651" s="234" t="s">
        <v>3368</v>
      </c>
      <c r="B651" s="234" t="s">
        <v>482</v>
      </c>
      <c r="C651" s="235" t="s">
        <v>3369</v>
      </c>
      <c r="D651" s="235" t="s">
        <v>3368</v>
      </c>
      <c r="E651" s="234" t="s">
        <v>3349</v>
      </c>
      <c r="F651" s="234" t="s">
        <v>3370</v>
      </c>
      <c r="G651" s="234" t="s">
        <v>440</v>
      </c>
      <c r="H651" s="234"/>
      <c r="I651" s="234" t="s">
        <v>752</v>
      </c>
      <c r="J651" s="236"/>
      <c r="K651" s="129">
        <v>0.05</v>
      </c>
      <c r="L651" s="103">
        <v>1</v>
      </c>
      <c r="M651" s="237">
        <v>16000</v>
      </c>
      <c r="N651" s="236">
        <v>13750</v>
      </c>
      <c r="O651" s="103">
        <v>21055</v>
      </c>
      <c r="P651" s="234">
        <v>21055</v>
      </c>
      <c r="Q651" s="236">
        <v>2.5</v>
      </c>
      <c r="R651" s="236">
        <v>100</v>
      </c>
      <c r="S651" s="238">
        <v>426.3</v>
      </c>
      <c r="T651" s="238">
        <v>81.8</v>
      </c>
      <c r="U651" s="103">
        <v>5.5</v>
      </c>
      <c r="V651" s="234" t="s">
        <v>451</v>
      </c>
      <c r="W651" s="103">
        <v>80</v>
      </c>
      <c r="X651" s="234" t="s">
        <v>56</v>
      </c>
      <c r="Y651" s="234" t="s">
        <v>443</v>
      </c>
      <c r="Z651" s="280"/>
      <c r="AA651" s="280"/>
      <c r="AB651" s="280" t="s">
        <v>3371</v>
      </c>
      <c r="AC651" s="280"/>
      <c r="AD651" s="280"/>
      <c r="AE651" s="280"/>
      <c r="AF651" s="280"/>
      <c r="AG651" s="280"/>
      <c r="AH651" s="280"/>
      <c r="AI651" s="280"/>
      <c r="AJ651" s="280"/>
      <c r="AK651" s="234">
        <v>2</v>
      </c>
      <c r="AL651" s="234" t="s">
        <v>272</v>
      </c>
      <c r="AM651" s="234">
        <v>0.1</v>
      </c>
      <c r="AN651" s="234">
        <v>0</v>
      </c>
      <c r="AO651" s="234">
        <v>0</v>
      </c>
      <c r="AP651" s="234">
        <v>0.103624705856955</v>
      </c>
      <c r="AQ651" s="234">
        <v>5.1812352928477398E-2</v>
      </c>
      <c r="AR651" s="234" t="s">
        <v>622</v>
      </c>
      <c r="AS651" s="234">
        <v>9</v>
      </c>
      <c r="AT651" s="234">
        <v>67.438276008841001</v>
      </c>
      <c r="AU651" s="234" t="s">
        <v>552</v>
      </c>
      <c r="AV651" s="234">
        <v>2.37</v>
      </c>
      <c r="AW651" s="234">
        <v>9.9456855391009604</v>
      </c>
      <c r="AX651" s="234">
        <v>67.438276008841001</v>
      </c>
      <c r="AY651" s="234" t="b">
        <v>0</v>
      </c>
      <c r="AZ651" s="234">
        <v>44558.56386574074</v>
      </c>
      <c r="BA651" s="234">
        <v>44480.399861111109</v>
      </c>
      <c r="BB651" s="234">
        <v>44509</v>
      </c>
    </row>
    <row r="652" spans="1:54" x14ac:dyDescent="0.25">
      <c r="A652" s="234" t="s">
        <v>3372</v>
      </c>
      <c r="B652" s="234" t="s">
        <v>482</v>
      </c>
      <c r="C652" s="235" t="s">
        <v>3373</v>
      </c>
      <c r="D652" s="235" t="s">
        <v>3372</v>
      </c>
      <c r="E652" s="234" t="s">
        <v>3349</v>
      </c>
      <c r="F652" s="234" t="s">
        <v>3374</v>
      </c>
      <c r="G652" s="234" t="s">
        <v>440</v>
      </c>
      <c r="H652" s="234"/>
      <c r="I652" s="234" t="s">
        <v>752</v>
      </c>
      <c r="J652" s="236"/>
      <c r="K652" s="129">
        <v>0.1</v>
      </c>
      <c r="L652" s="103">
        <v>1</v>
      </c>
      <c r="M652" s="237">
        <v>45000</v>
      </c>
      <c r="N652" s="236">
        <v>55400</v>
      </c>
      <c r="O652" s="103">
        <v>2730</v>
      </c>
      <c r="P652" s="234">
        <v>2730</v>
      </c>
      <c r="Q652" s="236">
        <v>0.8</v>
      </c>
      <c r="R652" s="236">
        <v>100</v>
      </c>
      <c r="S652" s="238">
        <v>364</v>
      </c>
      <c r="T652" s="238">
        <v>360.5</v>
      </c>
      <c r="U652" s="103">
        <v>5.5</v>
      </c>
      <c r="V652" s="234" t="s">
        <v>451</v>
      </c>
      <c r="W652" s="103">
        <v>60</v>
      </c>
      <c r="X652" s="234" t="s">
        <v>56</v>
      </c>
      <c r="Y652" s="234" t="s">
        <v>443</v>
      </c>
      <c r="Z652" s="280"/>
      <c r="AA652" s="280"/>
      <c r="AB652" s="280"/>
      <c r="AC652" s="280"/>
      <c r="AD652" s="280"/>
      <c r="AE652" s="280"/>
      <c r="AF652" s="280"/>
      <c r="AG652" s="280"/>
      <c r="AH652" s="280"/>
      <c r="AI652" s="280"/>
      <c r="AJ652" s="280"/>
      <c r="AK652" s="234">
        <v>2</v>
      </c>
      <c r="AL652" s="234" t="s">
        <v>272</v>
      </c>
      <c r="AM652" s="234">
        <v>0.1</v>
      </c>
      <c r="AN652" s="234">
        <v>0</v>
      </c>
      <c r="AO652" s="234">
        <v>0</v>
      </c>
      <c r="AP652" s="234">
        <v>0.396715198159241</v>
      </c>
      <c r="AQ652" s="234">
        <v>4.9589399769905201E-2</v>
      </c>
      <c r="AR652" s="234" t="s">
        <v>622</v>
      </c>
      <c r="AS652" s="234">
        <v>7</v>
      </c>
      <c r="AT652" s="234">
        <v>55.212247188154997</v>
      </c>
      <c r="AU652" s="234" t="s">
        <v>552</v>
      </c>
      <c r="AV652" s="234">
        <v>3.85</v>
      </c>
      <c r="AW652" s="234">
        <v>9.6156946596730908</v>
      </c>
      <c r="AX652" s="234">
        <v>52.846008022948403</v>
      </c>
      <c r="AY652" s="234" t="b">
        <v>0</v>
      </c>
      <c r="AZ652" s="234">
        <v>44558.56386574074</v>
      </c>
      <c r="BA652" s="234">
        <v>44480.442465277774</v>
      </c>
      <c r="BB652" s="234">
        <v>44509</v>
      </c>
    </row>
    <row r="653" spans="1:54" x14ac:dyDescent="0.25">
      <c r="A653" s="234" t="s">
        <v>3375</v>
      </c>
      <c r="B653" s="234" t="s">
        <v>482</v>
      </c>
      <c r="C653" s="235" t="s">
        <v>3376</v>
      </c>
      <c r="D653" s="235" t="s">
        <v>3375</v>
      </c>
      <c r="E653" s="234" t="s">
        <v>3349</v>
      </c>
      <c r="F653" s="234" t="s">
        <v>3374</v>
      </c>
      <c r="G653" s="234" t="s">
        <v>440</v>
      </c>
      <c r="H653" s="234"/>
      <c r="I653" s="234" t="s">
        <v>752</v>
      </c>
      <c r="J653" s="236"/>
      <c r="K653" s="129">
        <v>0.05</v>
      </c>
      <c r="L653" s="103">
        <v>1</v>
      </c>
      <c r="M653" s="237">
        <v>15000</v>
      </c>
      <c r="N653" s="236">
        <v>22900</v>
      </c>
      <c r="O653" s="103">
        <v>2730</v>
      </c>
      <c r="P653" s="234">
        <v>2730</v>
      </c>
      <c r="Q653" s="236">
        <v>2.5</v>
      </c>
      <c r="R653" s="236">
        <v>100</v>
      </c>
      <c r="S653" s="238">
        <v>256</v>
      </c>
      <c r="T653" s="238">
        <v>175</v>
      </c>
      <c r="U653" s="103">
        <v>5.5</v>
      </c>
      <c r="V653" s="234" t="s">
        <v>451</v>
      </c>
      <c r="W653" s="103">
        <v>80</v>
      </c>
      <c r="X653" s="234" t="s">
        <v>56</v>
      </c>
      <c r="Y653" s="234" t="s">
        <v>443</v>
      </c>
      <c r="Z653" s="280"/>
      <c r="AA653" s="280"/>
      <c r="AB653" s="280"/>
      <c r="AC653" s="280"/>
      <c r="AD653" s="280"/>
      <c r="AE653" s="280"/>
      <c r="AF653" s="280"/>
      <c r="AG653" s="280"/>
      <c r="AH653" s="280"/>
      <c r="AI653" s="280"/>
      <c r="AJ653" s="280"/>
      <c r="AK653" s="234">
        <v>2</v>
      </c>
      <c r="AL653" s="234" t="s">
        <v>272</v>
      </c>
      <c r="AM653" s="234">
        <v>0.1</v>
      </c>
      <c r="AN653" s="234">
        <v>0</v>
      </c>
      <c r="AO653" s="234">
        <v>0</v>
      </c>
      <c r="AP653" s="234">
        <v>0.38389558040213101</v>
      </c>
      <c r="AQ653" s="234">
        <v>4.79869475502663E-2</v>
      </c>
      <c r="AR653" s="234" t="s">
        <v>622</v>
      </c>
      <c r="AS653" s="234">
        <v>3</v>
      </c>
      <c r="AT653" s="234">
        <v>78.967615758093004</v>
      </c>
      <c r="AU653" s="234" t="s">
        <v>552</v>
      </c>
      <c r="AV653" s="234">
        <v>1.46831960098206</v>
      </c>
      <c r="AW653" s="234">
        <v>18.463951297713901</v>
      </c>
      <c r="AX653" s="234">
        <v>60.071793415977901</v>
      </c>
      <c r="AY653" s="234" t="b">
        <v>0</v>
      </c>
      <c r="AZ653" s="234">
        <v>44558.56386574074</v>
      </c>
      <c r="BA653" s="234">
        <v>44480.443159722221</v>
      </c>
      <c r="BB653" s="234">
        <v>44509</v>
      </c>
    </row>
    <row r="654" spans="1:54" x14ac:dyDescent="0.25">
      <c r="A654" s="234" t="s">
        <v>3377</v>
      </c>
      <c r="B654" s="234" t="s">
        <v>482</v>
      </c>
      <c r="C654" s="235" t="s">
        <v>3378</v>
      </c>
      <c r="D654" s="235" t="s">
        <v>3377</v>
      </c>
      <c r="E654" s="234" t="s">
        <v>3349</v>
      </c>
      <c r="F654" s="234" t="s">
        <v>3350</v>
      </c>
      <c r="G654" s="234" t="s">
        <v>440</v>
      </c>
      <c r="H654" s="234"/>
      <c r="I654" s="234" t="s">
        <v>752</v>
      </c>
      <c r="J654" s="236"/>
      <c r="K654" s="129">
        <v>0.1</v>
      </c>
      <c r="L654" s="103">
        <v>1</v>
      </c>
      <c r="M654" s="237">
        <v>22000</v>
      </c>
      <c r="N654" s="236">
        <v>30280</v>
      </c>
      <c r="O654" s="103">
        <v>21075</v>
      </c>
      <c r="P654" s="234">
        <v>21075</v>
      </c>
      <c r="Q654" s="236">
        <v>1.6</v>
      </c>
      <c r="R654" s="236">
        <v>100</v>
      </c>
      <c r="S654" s="238">
        <v>329</v>
      </c>
      <c r="T654" s="238">
        <v>249</v>
      </c>
      <c r="U654" s="103">
        <v>5.2</v>
      </c>
      <c r="V654" s="234" t="s">
        <v>451</v>
      </c>
      <c r="W654" s="103">
        <v>80</v>
      </c>
      <c r="X654" s="234" t="s">
        <v>56</v>
      </c>
      <c r="Y654" s="234" t="s">
        <v>443</v>
      </c>
      <c r="Z654" s="280"/>
      <c r="AA654" s="280"/>
      <c r="AB654" s="280"/>
      <c r="AC654" s="280"/>
      <c r="AD654" s="280"/>
      <c r="AE654" s="280"/>
      <c r="AF654" s="280"/>
      <c r="AG654" s="280"/>
      <c r="AH654" s="280"/>
      <c r="AI654" s="280"/>
      <c r="AJ654" s="280"/>
      <c r="AK654" s="234">
        <v>2</v>
      </c>
      <c r="AL654" s="234" t="s">
        <v>272</v>
      </c>
      <c r="AM654" s="234">
        <v>0.1</v>
      </c>
      <c r="AN654" s="234">
        <v>0</v>
      </c>
      <c r="AO654" s="234">
        <v>0</v>
      </c>
      <c r="AP654" s="234">
        <v>4.7010817189035201E-2</v>
      </c>
      <c r="AQ654" s="234">
        <v>4.7010817189035201E-2</v>
      </c>
      <c r="AR654" s="234" t="s">
        <v>622</v>
      </c>
      <c r="AS654" s="234">
        <v>6</v>
      </c>
      <c r="AT654" s="234">
        <v>74.326207591922298</v>
      </c>
      <c r="AU654" s="234" t="s">
        <v>552</v>
      </c>
      <c r="AV654" s="234">
        <v>1.9285742221871101</v>
      </c>
      <c r="AW654" s="234">
        <v>14.0753766717653</v>
      </c>
      <c r="AX654" s="234">
        <v>74.326207591922298</v>
      </c>
      <c r="AY654" s="234" t="b">
        <v>0</v>
      </c>
      <c r="AZ654" s="234">
        <v>44558.563877314817</v>
      </c>
      <c r="BA654" s="234">
        <v>44480.446342592593</v>
      </c>
      <c r="BB654" s="234">
        <v>44509</v>
      </c>
    </row>
    <row r="655" spans="1:54" x14ac:dyDescent="0.25">
      <c r="A655" s="234" t="s">
        <v>3379</v>
      </c>
      <c r="B655" s="234" t="s">
        <v>482</v>
      </c>
      <c r="C655" s="235" t="s">
        <v>3380</v>
      </c>
      <c r="D655" s="235" t="s">
        <v>3379</v>
      </c>
      <c r="E655" s="234" t="s">
        <v>3349</v>
      </c>
      <c r="F655" s="234" t="s">
        <v>3168</v>
      </c>
      <c r="G655" s="234" t="s">
        <v>440</v>
      </c>
      <c r="H655" s="234"/>
      <c r="I655" s="234" t="s">
        <v>752</v>
      </c>
      <c r="J655" s="236"/>
      <c r="K655" s="129">
        <v>0.05</v>
      </c>
      <c r="L655" s="103">
        <v>1</v>
      </c>
      <c r="M655" s="237">
        <v>22000</v>
      </c>
      <c r="N655" s="236">
        <v>38550</v>
      </c>
      <c r="O655" s="103">
        <v>2575</v>
      </c>
      <c r="P655" s="234">
        <v>2575</v>
      </c>
      <c r="Q655" s="236">
        <v>2.5</v>
      </c>
      <c r="R655" s="236">
        <v>100</v>
      </c>
      <c r="S655" s="238">
        <v>515</v>
      </c>
      <c r="T655" s="238">
        <v>80</v>
      </c>
      <c r="U655" s="103">
        <v>4.5</v>
      </c>
      <c r="V655" s="234" t="s">
        <v>451</v>
      </c>
      <c r="W655" s="103">
        <v>80</v>
      </c>
      <c r="X655" s="234" t="s">
        <v>56</v>
      </c>
      <c r="Y655" s="234" t="s">
        <v>443</v>
      </c>
      <c r="Z655" s="280"/>
      <c r="AA655" s="280"/>
      <c r="AB655" s="280"/>
      <c r="AC655" s="280"/>
      <c r="AD655" s="280"/>
      <c r="AE655" s="280"/>
      <c r="AF655" s="280"/>
      <c r="AG655" s="280"/>
      <c r="AH655" s="280"/>
      <c r="AI655" s="280"/>
      <c r="AJ655" s="280"/>
      <c r="AK655" s="234">
        <v>2</v>
      </c>
      <c r="AL655" s="234" t="s">
        <v>272</v>
      </c>
      <c r="AM655" s="234">
        <v>0.1</v>
      </c>
      <c r="AN655" s="234">
        <v>0</v>
      </c>
      <c r="AO655" s="234">
        <v>0</v>
      </c>
      <c r="AP655" s="234">
        <v>0.24177401684862701</v>
      </c>
      <c r="AQ655" s="234">
        <v>4.8354803369725398E-2</v>
      </c>
      <c r="AR655" s="234" t="s">
        <v>622</v>
      </c>
      <c r="AS655" s="234">
        <v>7</v>
      </c>
      <c r="AT655" s="234">
        <v>71.410243395189795</v>
      </c>
      <c r="AU655" s="234" t="s">
        <v>552</v>
      </c>
      <c r="AV655" s="234">
        <v>1.48989709210649</v>
      </c>
      <c r="AW655" s="234">
        <v>26.848587687079402</v>
      </c>
      <c r="AX655" s="234">
        <v>69.369950726755803</v>
      </c>
      <c r="AY655" s="234" t="b">
        <v>0</v>
      </c>
      <c r="AZ655" s="234">
        <v>44558.563877314817</v>
      </c>
      <c r="BA655" s="234">
        <v>44480.446851851855</v>
      </c>
      <c r="BB655" s="234">
        <v>44509</v>
      </c>
    </row>
    <row r="656" spans="1:54" x14ac:dyDescent="0.25">
      <c r="A656" s="234" t="s">
        <v>3381</v>
      </c>
      <c r="B656" s="234" t="s">
        <v>482</v>
      </c>
      <c r="C656" s="235" t="s">
        <v>3382</v>
      </c>
      <c r="D656" s="235" t="s">
        <v>3381</v>
      </c>
      <c r="E656" s="234" t="s">
        <v>3349</v>
      </c>
      <c r="F656" s="234" t="s">
        <v>3383</v>
      </c>
      <c r="G656" s="234" t="s">
        <v>440</v>
      </c>
      <c r="H656" s="234"/>
      <c r="I656" s="234" t="s">
        <v>752</v>
      </c>
      <c r="J656" s="236"/>
      <c r="K656" s="129">
        <v>0.05</v>
      </c>
      <c r="L656" s="103">
        <v>1</v>
      </c>
      <c r="M656" s="237">
        <v>22000</v>
      </c>
      <c r="N656" s="236">
        <v>18900</v>
      </c>
      <c r="O656" s="103">
        <v>11958</v>
      </c>
      <c r="P656" s="234">
        <v>11958</v>
      </c>
      <c r="Q656" s="236">
        <v>3</v>
      </c>
      <c r="R656" s="236">
        <v>100</v>
      </c>
      <c r="S656" s="238">
        <v>558.5</v>
      </c>
      <c r="T656" s="238">
        <v>80</v>
      </c>
      <c r="U656" s="103">
        <v>4.5</v>
      </c>
      <c r="V656" s="234" t="s">
        <v>451</v>
      </c>
      <c r="W656" s="103">
        <v>80</v>
      </c>
      <c r="X656" s="234" t="s">
        <v>56</v>
      </c>
      <c r="Y656" s="234" t="s">
        <v>443</v>
      </c>
      <c r="Z656" s="280"/>
      <c r="AA656" s="280"/>
      <c r="AB656" s="280"/>
      <c r="AC656" s="280"/>
      <c r="AD656" s="280"/>
      <c r="AE656" s="280"/>
      <c r="AF656" s="280"/>
      <c r="AG656" s="280"/>
      <c r="AH656" s="280"/>
      <c r="AI656" s="280"/>
      <c r="AJ656" s="280"/>
      <c r="AK656" s="234">
        <v>2</v>
      </c>
      <c r="AL656" s="234" t="s">
        <v>272</v>
      </c>
      <c r="AM656" s="234">
        <v>0.1</v>
      </c>
      <c r="AN656" s="234">
        <v>0</v>
      </c>
      <c r="AO656" s="234">
        <v>0</v>
      </c>
      <c r="AP656" s="234">
        <v>0.13273972129968101</v>
      </c>
      <c r="AQ656" s="234">
        <v>4.4246573766560403E-2</v>
      </c>
      <c r="AR656" s="234" t="s">
        <v>622</v>
      </c>
      <c r="AS656" s="234">
        <v>9</v>
      </c>
      <c r="AT656" s="234">
        <v>82.505588265532097</v>
      </c>
      <c r="AU656" s="234" t="s">
        <v>552</v>
      </c>
      <c r="AV656" s="234">
        <v>1.49710800069798</v>
      </c>
      <c r="AW656" s="234">
        <v>19.113065140821899</v>
      </c>
      <c r="AX656" s="234">
        <v>78.969634482723606</v>
      </c>
      <c r="AY656" s="234" t="b">
        <v>0</v>
      </c>
      <c r="AZ656" s="234">
        <v>44558.563877314817</v>
      </c>
      <c r="BA656" s="234">
        <v>44480.448564814818</v>
      </c>
      <c r="BB656" s="234">
        <v>44509</v>
      </c>
    </row>
    <row r="657" spans="1:54" x14ac:dyDescent="0.25">
      <c r="A657" s="234" t="s">
        <v>3384</v>
      </c>
      <c r="B657" s="234" t="s">
        <v>482</v>
      </c>
      <c r="C657" s="235" t="s">
        <v>3385</v>
      </c>
      <c r="D657" s="235" t="s">
        <v>3384</v>
      </c>
      <c r="E657" s="234" t="s">
        <v>3349</v>
      </c>
      <c r="F657" s="234" t="s">
        <v>3383</v>
      </c>
      <c r="G657" s="234" t="s">
        <v>440</v>
      </c>
      <c r="H657" s="234"/>
      <c r="I657" s="234" t="s">
        <v>752</v>
      </c>
      <c r="J657" s="236"/>
      <c r="K657" s="129">
        <v>0.05</v>
      </c>
      <c r="L657" s="103">
        <v>1</v>
      </c>
      <c r="M657" s="237">
        <v>18000</v>
      </c>
      <c r="N657" s="236">
        <v>16420</v>
      </c>
      <c r="O657" s="103">
        <v>11958</v>
      </c>
      <c r="P657" s="234">
        <v>11958</v>
      </c>
      <c r="Q657" s="236">
        <v>3</v>
      </c>
      <c r="R657" s="236">
        <v>100</v>
      </c>
      <c r="S657" s="238">
        <v>452.5</v>
      </c>
      <c r="T657" s="238">
        <v>114.5</v>
      </c>
      <c r="U657" s="103">
        <v>4.5</v>
      </c>
      <c r="V657" s="234" t="s">
        <v>451</v>
      </c>
      <c r="W657" s="103">
        <v>80</v>
      </c>
      <c r="X657" s="234" t="s">
        <v>56</v>
      </c>
      <c r="Y657" s="234" t="s">
        <v>443</v>
      </c>
      <c r="Z657" s="280"/>
      <c r="AA657" s="280"/>
      <c r="AB657" s="280"/>
      <c r="AC657" s="280"/>
      <c r="AD657" s="280"/>
      <c r="AE657" s="280"/>
      <c r="AF657" s="280"/>
      <c r="AG657" s="280"/>
      <c r="AH657" s="280"/>
      <c r="AI657" s="280"/>
      <c r="AJ657" s="280"/>
      <c r="AK657" s="234">
        <v>2</v>
      </c>
      <c r="AL657" s="234" t="s">
        <v>272</v>
      </c>
      <c r="AM657" s="234">
        <v>0.1</v>
      </c>
      <c r="AN657" s="234">
        <v>0</v>
      </c>
      <c r="AO657" s="234">
        <v>0</v>
      </c>
      <c r="AP657" s="234">
        <v>0.15278810795152101</v>
      </c>
      <c r="AQ657" s="234">
        <v>4.3653745129006001E-2</v>
      </c>
      <c r="AR657" s="234" t="s">
        <v>622</v>
      </c>
      <c r="AS657" s="234">
        <v>7</v>
      </c>
      <c r="AT657" s="234">
        <v>81.398706729838096</v>
      </c>
      <c r="AU657" s="234" t="s">
        <v>552</v>
      </c>
      <c r="AV657" s="234">
        <v>1.5711049901371199</v>
      </c>
      <c r="AW657" s="234">
        <v>16.541627408199201</v>
      </c>
      <c r="AX657" s="234">
        <v>68.607481386577803</v>
      </c>
      <c r="AY657" s="234" t="b">
        <v>0</v>
      </c>
      <c r="AZ657" s="234">
        <v>44558.563888888886</v>
      </c>
      <c r="BA657" s="234">
        <v>44480.449062500003</v>
      </c>
      <c r="BB657" s="234">
        <v>44509</v>
      </c>
    </row>
    <row r="658" spans="1:54" x14ac:dyDescent="0.25">
      <c r="A658" s="234" t="s">
        <v>3386</v>
      </c>
      <c r="B658" s="234" t="s">
        <v>482</v>
      </c>
      <c r="C658" s="235" t="s">
        <v>3387</v>
      </c>
      <c r="D658" s="235" t="s">
        <v>3386</v>
      </c>
      <c r="E658" s="234" t="s">
        <v>3349</v>
      </c>
      <c r="F658" s="234" t="s">
        <v>3374</v>
      </c>
      <c r="G658" s="234" t="s">
        <v>440</v>
      </c>
      <c r="H658" s="234"/>
      <c r="I658" s="234" t="s">
        <v>752</v>
      </c>
      <c r="J658" s="236"/>
      <c r="K658" s="129">
        <v>0.05</v>
      </c>
      <c r="L658" s="103">
        <v>1</v>
      </c>
      <c r="M658" s="237">
        <v>6000</v>
      </c>
      <c r="N658" s="236">
        <v>38190</v>
      </c>
      <c r="O658" s="103">
        <v>3717</v>
      </c>
      <c r="P658" s="234">
        <v>3717</v>
      </c>
      <c r="Q658" s="236">
        <v>1.8</v>
      </c>
      <c r="R658" s="236">
        <v>120</v>
      </c>
      <c r="S658" s="238">
        <v>244</v>
      </c>
      <c r="T658" s="238">
        <v>82.9</v>
      </c>
      <c r="U658" s="103">
        <v>4</v>
      </c>
      <c r="V658" s="234" t="s">
        <v>451</v>
      </c>
      <c r="W658" s="103">
        <v>120</v>
      </c>
      <c r="X658" s="234" t="s">
        <v>56</v>
      </c>
      <c r="Y658" s="234" t="s">
        <v>443</v>
      </c>
      <c r="Z658" s="280"/>
      <c r="AA658" s="280"/>
      <c r="AB658" s="280"/>
      <c r="AC658" s="280"/>
      <c r="AD658" s="280"/>
      <c r="AE658" s="280"/>
      <c r="AF658" s="280"/>
      <c r="AG658" s="280"/>
      <c r="AH658" s="280"/>
      <c r="AI658" s="280"/>
      <c r="AJ658" s="280"/>
      <c r="AK658" s="234">
        <v>2</v>
      </c>
      <c r="AL658" s="234" t="s">
        <v>272</v>
      </c>
      <c r="AM658" s="234">
        <v>0.1</v>
      </c>
      <c r="AN658" s="234">
        <v>0</v>
      </c>
      <c r="AO658" s="234">
        <v>0</v>
      </c>
      <c r="AP658" s="234">
        <v>7.0446233919678497E-2</v>
      </c>
      <c r="AQ658" s="234">
        <v>4.6964155946452299E-2</v>
      </c>
      <c r="AR658" s="234" t="s">
        <v>622</v>
      </c>
      <c r="AS658" s="234">
        <v>0</v>
      </c>
      <c r="AT658" s="234">
        <v>72.333386226196893</v>
      </c>
      <c r="AU658" s="234" t="s">
        <v>552</v>
      </c>
      <c r="AV658" s="234">
        <v>1.3158429037889401</v>
      </c>
      <c r="AW658" s="234">
        <v>20.274130319522001</v>
      </c>
      <c r="AX658" s="234">
        <v>66.133381692522903</v>
      </c>
      <c r="AY658" s="234" t="b">
        <v>0</v>
      </c>
      <c r="AZ658" s="234">
        <v>44558.563888888886</v>
      </c>
      <c r="BA658" s="234">
        <v>44480.450844907406</v>
      </c>
      <c r="BB658" s="234">
        <v>44509</v>
      </c>
    </row>
    <row r="659" spans="1:54" x14ac:dyDescent="0.25">
      <c r="A659" s="234" t="s">
        <v>3388</v>
      </c>
      <c r="B659" s="234" t="s">
        <v>482</v>
      </c>
      <c r="C659" s="235" t="s">
        <v>3389</v>
      </c>
      <c r="D659" s="235" t="s">
        <v>3388</v>
      </c>
      <c r="E659" s="234" t="s">
        <v>3349</v>
      </c>
      <c r="F659" s="234" t="s">
        <v>3390</v>
      </c>
      <c r="G659" s="234" t="s">
        <v>440</v>
      </c>
      <c r="H659" s="234"/>
      <c r="I659" s="234" t="s">
        <v>752</v>
      </c>
      <c r="J659" s="236"/>
      <c r="K659" s="129">
        <v>0.05</v>
      </c>
      <c r="L659" s="103">
        <v>1</v>
      </c>
      <c r="M659" s="237">
        <v>16000</v>
      </c>
      <c r="N659" s="236">
        <v>19480</v>
      </c>
      <c r="O659" s="103">
        <v>1420</v>
      </c>
      <c r="P659" s="234">
        <v>7250</v>
      </c>
      <c r="Q659" s="236">
        <v>2.8</v>
      </c>
      <c r="R659" s="236">
        <v>100</v>
      </c>
      <c r="S659" s="238">
        <v>507</v>
      </c>
      <c r="T659" s="238">
        <v>195.3</v>
      </c>
      <c r="U659" s="103">
        <v>4.5</v>
      </c>
      <c r="V659" s="234" t="s">
        <v>451</v>
      </c>
      <c r="W659" s="103">
        <v>80</v>
      </c>
      <c r="X659" s="234" t="s">
        <v>56</v>
      </c>
      <c r="Y659" s="234" t="s">
        <v>443</v>
      </c>
      <c r="Z659" s="280"/>
      <c r="AA659" s="280"/>
      <c r="AB659" s="280"/>
      <c r="AC659" s="280"/>
      <c r="AD659" s="280"/>
      <c r="AE659" s="280"/>
      <c r="AF659" s="280"/>
      <c r="AG659" s="280"/>
      <c r="AH659" s="280"/>
      <c r="AI659" s="280"/>
      <c r="AJ659" s="280"/>
      <c r="AK659" s="234">
        <v>2</v>
      </c>
      <c r="AL659" s="234" t="s">
        <v>272</v>
      </c>
      <c r="AM659" s="234">
        <v>0.1</v>
      </c>
      <c r="AN659" s="234">
        <v>0.10845359632125399</v>
      </c>
      <c r="AO659" s="234">
        <v>0</v>
      </c>
      <c r="AP659" s="234">
        <v>0.16993556609785501</v>
      </c>
      <c r="AQ659" s="234">
        <v>0.10845359632125399</v>
      </c>
      <c r="AR659" s="234" t="s">
        <v>622</v>
      </c>
      <c r="AS659" s="234">
        <v>0</v>
      </c>
      <c r="AT659" s="234">
        <v>82.246132170968806</v>
      </c>
      <c r="AU659" s="234" t="s">
        <v>552</v>
      </c>
      <c r="AV659" s="234">
        <v>1.4350078948349201</v>
      </c>
      <c r="AW659" s="234">
        <v>18.377937004899199</v>
      </c>
      <c r="AX659" s="234">
        <v>82.246132170968806</v>
      </c>
      <c r="AY659" s="234" t="b">
        <v>0</v>
      </c>
      <c r="AZ659" s="234">
        <v>44558.563888888886</v>
      </c>
      <c r="BA659" s="234">
        <v>44480.451770833337</v>
      </c>
      <c r="BB659" s="234">
        <v>44509</v>
      </c>
    </row>
    <row r="660" spans="1:54" x14ac:dyDescent="0.25">
      <c r="A660" s="234" t="s">
        <v>3391</v>
      </c>
      <c r="B660" s="234" t="s">
        <v>482</v>
      </c>
      <c r="C660" s="235" t="s">
        <v>3392</v>
      </c>
      <c r="D660" s="235" t="s">
        <v>3391</v>
      </c>
      <c r="E660" s="234" t="s">
        <v>3349</v>
      </c>
      <c r="F660" s="234" t="s">
        <v>3393</v>
      </c>
      <c r="G660" s="234" t="s">
        <v>440</v>
      </c>
      <c r="H660" s="234"/>
      <c r="I660" s="234" t="s">
        <v>752</v>
      </c>
      <c r="J660" s="236"/>
      <c r="K660" s="129">
        <v>0.05</v>
      </c>
      <c r="L660" s="103">
        <v>1</v>
      </c>
      <c r="M660" s="237">
        <v>23000</v>
      </c>
      <c r="N660" s="236">
        <v>26290</v>
      </c>
      <c r="O660" s="103">
        <v>21055</v>
      </c>
      <c r="P660" s="234">
        <v>21055</v>
      </c>
      <c r="Q660" s="236">
        <v>2.5</v>
      </c>
      <c r="R660" s="236">
        <v>100</v>
      </c>
      <c r="S660" s="238">
        <v>595</v>
      </c>
      <c r="T660" s="238">
        <v>251.4</v>
      </c>
      <c r="U660" s="103">
        <v>5.5</v>
      </c>
      <c r="V660" s="234" t="s">
        <v>451</v>
      </c>
      <c r="W660" s="103">
        <v>80</v>
      </c>
      <c r="X660" s="234" t="s">
        <v>56</v>
      </c>
      <c r="Y660" s="234" t="s">
        <v>443</v>
      </c>
      <c r="Z660" s="280"/>
      <c r="AA660" s="280"/>
      <c r="AB660" s="280" t="s">
        <v>3394</v>
      </c>
      <c r="AC660" s="280"/>
      <c r="AD660" s="280"/>
      <c r="AE660" s="280"/>
      <c r="AF660" s="280"/>
      <c r="AG660" s="280"/>
      <c r="AH660" s="280"/>
      <c r="AI660" s="280"/>
      <c r="AJ660" s="280"/>
      <c r="AK660" s="234">
        <v>2</v>
      </c>
      <c r="AL660" s="234" t="s">
        <v>272</v>
      </c>
      <c r="AM660" s="234">
        <v>0.1</v>
      </c>
      <c r="AN660" s="234">
        <v>0</v>
      </c>
      <c r="AO660" s="234">
        <v>0</v>
      </c>
      <c r="AP660" s="234">
        <v>5.4197021891712702E-2</v>
      </c>
      <c r="AQ660" s="234">
        <v>5.4197021891712702E-2</v>
      </c>
      <c r="AR660" s="234" t="s">
        <v>622</v>
      </c>
      <c r="AS660" s="234">
        <v>12</v>
      </c>
      <c r="AT660" s="234">
        <v>72.789829524381304</v>
      </c>
      <c r="AU660" s="234" t="s">
        <v>552</v>
      </c>
      <c r="AV660" s="234">
        <v>1.69359801222753</v>
      </c>
      <c r="AW660" s="234">
        <v>19.311216541779299</v>
      </c>
      <c r="AX660" s="234">
        <v>64.470991864452003</v>
      </c>
      <c r="AY660" s="234" t="b">
        <v>0</v>
      </c>
      <c r="AZ660" s="234">
        <v>44558.563888888886</v>
      </c>
      <c r="BA660" s="234">
        <v>44480.452557870369</v>
      </c>
      <c r="BB660" s="234">
        <v>44509</v>
      </c>
    </row>
    <row r="661" spans="1:54" x14ac:dyDescent="0.25">
      <c r="A661" s="234" t="s">
        <v>3395</v>
      </c>
      <c r="B661" s="234" t="s">
        <v>482</v>
      </c>
      <c r="C661" s="235" t="s">
        <v>3396</v>
      </c>
      <c r="D661" s="235" t="s">
        <v>3395</v>
      </c>
      <c r="E661" s="234" t="s">
        <v>3349</v>
      </c>
      <c r="F661" s="234" t="s">
        <v>3397</v>
      </c>
      <c r="G661" s="234" t="s">
        <v>440</v>
      </c>
      <c r="H661" s="234"/>
      <c r="I661" s="234" t="s">
        <v>752</v>
      </c>
      <c r="J661" s="236"/>
      <c r="K661" s="129">
        <v>0.05</v>
      </c>
      <c r="L661" s="103">
        <v>1</v>
      </c>
      <c r="M661" s="237">
        <v>19000</v>
      </c>
      <c r="N661" s="236">
        <v>13950</v>
      </c>
      <c r="O661" s="103">
        <v>25016</v>
      </c>
      <c r="P661" s="234">
        <v>25016</v>
      </c>
      <c r="Q661" s="236">
        <v>2.5</v>
      </c>
      <c r="R661" s="236">
        <v>100</v>
      </c>
      <c r="S661" s="238">
        <v>485</v>
      </c>
      <c r="T661" s="238">
        <v>147.69999999999999</v>
      </c>
      <c r="U661" s="103">
        <v>5.5</v>
      </c>
      <c r="V661" s="234" t="s">
        <v>451</v>
      </c>
      <c r="W661" s="103">
        <v>80</v>
      </c>
      <c r="X661" s="234" t="s">
        <v>56</v>
      </c>
      <c r="Y661" s="234" t="s">
        <v>443</v>
      </c>
      <c r="Z661" s="280"/>
      <c r="AA661" s="280"/>
      <c r="AB661" s="280"/>
      <c r="AC661" s="280"/>
      <c r="AD661" s="280"/>
      <c r="AE661" s="280"/>
      <c r="AF661" s="280"/>
      <c r="AG661" s="280"/>
      <c r="AH661" s="280"/>
      <c r="AI661" s="280"/>
      <c r="AJ661" s="280"/>
      <c r="AK661" s="234">
        <v>2</v>
      </c>
      <c r="AL661" s="234" t="s">
        <v>272</v>
      </c>
      <c r="AM661" s="234">
        <v>0.1</v>
      </c>
      <c r="AN661" s="234">
        <v>0</v>
      </c>
      <c r="AO661" s="234">
        <v>0</v>
      </c>
      <c r="AP661" s="234">
        <v>8.59664868247762E-2</v>
      </c>
      <c r="AQ661" s="234">
        <v>4.29832434123881E-2</v>
      </c>
      <c r="AR661" s="234" t="s">
        <v>622</v>
      </c>
      <c r="AS661" s="234">
        <v>13</v>
      </c>
      <c r="AT661" s="234">
        <v>71.129317963351099</v>
      </c>
      <c r="AU661" s="234" t="s">
        <v>552</v>
      </c>
      <c r="AV661" s="234">
        <v>2.2599999999999998</v>
      </c>
      <c r="AW661" s="234">
        <v>10.571375181462701</v>
      </c>
      <c r="AX661" s="234">
        <v>71.129317963351099</v>
      </c>
      <c r="AY661" s="234" t="b">
        <v>0</v>
      </c>
      <c r="AZ661" s="234">
        <v>44558.563900462963</v>
      </c>
      <c r="BA661" s="234">
        <v>44480.456979166665</v>
      </c>
      <c r="BB661" s="234">
        <v>44509</v>
      </c>
    </row>
    <row r="662" spans="1:54" x14ac:dyDescent="0.25">
      <c r="A662" s="234" t="s">
        <v>3398</v>
      </c>
      <c r="B662" s="234" t="s">
        <v>482</v>
      </c>
      <c r="C662" s="235" t="s">
        <v>3399</v>
      </c>
      <c r="D662" s="235" t="s">
        <v>3398</v>
      </c>
      <c r="E662" s="234" t="s">
        <v>3349</v>
      </c>
      <c r="F662" s="234" t="s">
        <v>3400</v>
      </c>
      <c r="G662" s="234" t="s">
        <v>440</v>
      </c>
      <c r="H662" s="234"/>
      <c r="I662" s="234" t="s">
        <v>752</v>
      </c>
      <c r="J662" s="236"/>
      <c r="K662" s="129">
        <v>0.05</v>
      </c>
      <c r="L662" s="103">
        <v>1</v>
      </c>
      <c r="M662" s="237">
        <v>22000</v>
      </c>
      <c r="N662" s="236">
        <v>12420</v>
      </c>
      <c r="O662" s="103">
        <v>19230</v>
      </c>
      <c r="P662" s="234">
        <v>19230</v>
      </c>
      <c r="Q662" s="236">
        <v>3</v>
      </c>
      <c r="R662" s="236">
        <v>100</v>
      </c>
      <c r="S662" s="238">
        <v>554.79999999999995</v>
      </c>
      <c r="T662" s="238">
        <v>138.1</v>
      </c>
      <c r="U662" s="103">
        <v>5.5</v>
      </c>
      <c r="V662" s="234" t="s">
        <v>451</v>
      </c>
      <c r="W662" s="103">
        <v>80</v>
      </c>
      <c r="X662" s="234" t="s">
        <v>56</v>
      </c>
      <c r="Y662" s="234" t="s">
        <v>443</v>
      </c>
      <c r="Z662" s="280"/>
      <c r="AA662" s="280"/>
      <c r="AB662" s="280"/>
      <c r="AC662" s="280"/>
      <c r="AD662" s="280"/>
      <c r="AE662" s="280"/>
      <c r="AF662" s="280"/>
      <c r="AG662" s="280"/>
      <c r="AH662" s="280"/>
      <c r="AI662" s="280"/>
      <c r="AJ662" s="280"/>
      <c r="AK662" s="234">
        <v>2</v>
      </c>
      <c r="AL662" s="234" t="s">
        <v>272</v>
      </c>
      <c r="AM662" s="234">
        <v>0.1</v>
      </c>
      <c r="AN662" s="234">
        <v>0</v>
      </c>
      <c r="AO662" s="234">
        <v>0</v>
      </c>
      <c r="AP662" s="234">
        <v>0.12560888908986301</v>
      </c>
      <c r="AQ662" s="234">
        <v>5.0243555635945202E-2</v>
      </c>
      <c r="AR662" s="234" t="s">
        <v>622</v>
      </c>
      <c r="AS662" s="234">
        <v>13</v>
      </c>
      <c r="AT662" s="234">
        <v>64.907694774978694</v>
      </c>
      <c r="AU662" s="234" t="s">
        <v>552</v>
      </c>
      <c r="AV662" s="234">
        <v>2.5</v>
      </c>
      <c r="AW662" s="234">
        <v>10.369324694178999</v>
      </c>
      <c r="AX662" s="234">
        <v>62.589562818729497</v>
      </c>
      <c r="AY662" s="234" t="b">
        <v>0</v>
      </c>
      <c r="AZ662" s="234">
        <v>44558.563900462963</v>
      </c>
      <c r="BA662" s="234">
        <v>44480.457384259258</v>
      </c>
      <c r="BB662" s="234">
        <v>44509</v>
      </c>
    </row>
    <row r="663" spans="1:54" x14ac:dyDescent="0.25">
      <c r="A663" s="234" t="s">
        <v>3401</v>
      </c>
      <c r="B663" s="234" t="s">
        <v>482</v>
      </c>
      <c r="C663" s="235" t="s">
        <v>3402</v>
      </c>
      <c r="D663" s="235" t="s">
        <v>3401</v>
      </c>
      <c r="E663" s="234" t="s">
        <v>3349</v>
      </c>
      <c r="F663" s="234" t="s">
        <v>3403</v>
      </c>
      <c r="G663" s="234" t="s">
        <v>440</v>
      </c>
      <c r="H663" s="234"/>
      <c r="I663" s="234" t="s">
        <v>752</v>
      </c>
      <c r="J663" s="236"/>
      <c r="K663" s="129">
        <v>0.05</v>
      </c>
      <c r="L663" s="103">
        <v>1</v>
      </c>
      <c r="M663" s="237">
        <v>19000</v>
      </c>
      <c r="N663" s="236">
        <v>10320</v>
      </c>
      <c r="O663" s="103">
        <v>19230</v>
      </c>
      <c r="P663" s="234">
        <v>19230</v>
      </c>
      <c r="Q663" s="236">
        <v>3</v>
      </c>
      <c r="R663" s="236">
        <v>100</v>
      </c>
      <c r="S663" s="238">
        <v>402.1</v>
      </c>
      <c r="T663" s="238">
        <v>85.3</v>
      </c>
      <c r="U663" s="103">
        <v>5.5</v>
      </c>
      <c r="V663" s="234" t="s">
        <v>451</v>
      </c>
      <c r="W663" s="103">
        <v>80</v>
      </c>
      <c r="X663" s="234" t="s">
        <v>56</v>
      </c>
      <c r="Y663" s="234" t="s">
        <v>443</v>
      </c>
      <c r="Z663" s="280"/>
      <c r="AA663" s="280"/>
      <c r="AB663" s="280"/>
      <c r="AC663" s="280"/>
      <c r="AD663" s="280"/>
      <c r="AE663" s="280"/>
      <c r="AF663" s="280"/>
      <c r="AG663" s="280"/>
      <c r="AH663" s="280"/>
      <c r="AI663" s="280"/>
      <c r="AJ663" s="280"/>
      <c r="AK663" s="234">
        <v>2</v>
      </c>
      <c r="AL663" s="234" t="s">
        <v>272</v>
      </c>
      <c r="AM663" s="234">
        <v>0.1</v>
      </c>
      <c r="AN663" s="234">
        <v>0</v>
      </c>
      <c r="AO663" s="234">
        <v>0</v>
      </c>
      <c r="AP663" s="234">
        <v>0.15116883745117199</v>
      </c>
      <c r="AQ663" s="234">
        <v>5.03896124837242E-2</v>
      </c>
      <c r="AR663" s="234" t="s">
        <v>622</v>
      </c>
      <c r="AS663" s="234">
        <v>11</v>
      </c>
      <c r="AT663" s="234">
        <v>62.2303428165905</v>
      </c>
      <c r="AU663" s="234" t="s">
        <v>552</v>
      </c>
      <c r="AV663" s="234">
        <v>2.7924298754691801</v>
      </c>
      <c r="AW663" s="234">
        <v>8.8254177128928504</v>
      </c>
      <c r="AX663" s="234">
        <v>57.785318329691201</v>
      </c>
      <c r="AY663" s="234" t="b">
        <v>0</v>
      </c>
      <c r="AZ663" s="234">
        <v>44558.563900462963</v>
      </c>
      <c r="BA663" s="234">
        <v>44480.457789351851</v>
      </c>
      <c r="BB663" s="234">
        <v>44509</v>
      </c>
    </row>
    <row r="664" spans="1:54" x14ac:dyDescent="0.25">
      <c r="A664" s="234" t="s">
        <v>3404</v>
      </c>
      <c r="B664" s="234" t="s">
        <v>482</v>
      </c>
      <c r="C664" s="235" t="s">
        <v>3405</v>
      </c>
      <c r="D664" s="235" t="s">
        <v>3404</v>
      </c>
      <c r="E664" s="234" t="s">
        <v>3349</v>
      </c>
      <c r="F664" s="234" t="s">
        <v>3406</v>
      </c>
      <c r="G664" s="234" t="s">
        <v>440</v>
      </c>
      <c r="H664" s="234"/>
      <c r="I664" s="234" t="s">
        <v>752</v>
      </c>
      <c r="J664" s="236"/>
      <c r="K664" s="129">
        <v>0.05</v>
      </c>
      <c r="L664" s="103">
        <v>1</v>
      </c>
      <c r="M664" s="237">
        <v>22000</v>
      </c>
      <c r="N664" s="236">
        <v>11900</v>
      </c>
      <c r="O664" s="103">
        <v>19230</v>
      </c>
      <c r="P664" s="234">
        <v>19230</v>
      </c>
      <c r="Q664" s="236">
        <v>2.2000000000000002</v>
      </c>
      <c r="R664" s="236">
        <v>117</v>
      </c>
      <c r="S664" s="238">
        <v>517</v>
      </c>
      <c r="T664" s="238">
        <v>75.599999999999994</v>
      </c>
      <c r="U664" s="103">
        <v>5.5</v>
      </c>
      <c r="V664" s="234" t="s">
        <v>451</v>
      </c>
      <c r="W664" s="103">
        <v>80</v>
      </c>
      <c r="X664" s="234" t="s">
        <v>56</v>
      </c>
      <c r="Y664" s="234" t="s">
        <v>443</v>
      </c>
      <c r="Z664" s="280"/>
      <c r="AA664" s="280"/>
      <c r="AB664" s="280"/>
      <c r="AC664" s="280"/>
      <c r="AD664" s="280"/>
      <c r="AE664" s="280"/>
      <c r="AF664" s="280"/>
      <c r="AG664" s="280"/>
      <c r="AH664" s="280"/>
      <c r="AI664" s="280"/>
      <c r="AJ664" s="280"/>
      <c r="AK664" s="234">
        <v>2</v>
      </c>
      <c r="AL664" s="234" t="s">
        <v>272</v>
      </c>
      <c r="AM664" s="234">
        <v>0.1</v>
      </c>
      <c r="AN664" s="234">
        <v>0</v>
      </c>
      <c r="AO664" s="234">
        <v>0</v>
      </c>
      <c r="AP664" s="234">
        <v>0.131097680882025</v>
      </c>
      <c r="AQ664" s="234">
        <v>5.2439072352810097E-2</v>
      </c>
      <c r="AR664" s="234" t="s">
        <v>622</v>
      </c>
      <c r="AS664" s="234">
        <v>10</v>
      </c>
      <c r="AT664" s="234">
        <v>64.334630003518797</v>
      </c>
      <c r="AU664" s="234" t="s">
        <v>552</v>
      </c>
      <c r="AV664" s="234">
        <v>3.0456205112272698</v>
      </c>
      <c r="AW664" s="234">
        <v>7.6869701582414001</v>
      </c>
      <c r="AX664" s="234">
        <v>59.969065824708601</v>
      </c>
      <c r="AY664" s="234" t="b">
        <v>0</v>
      </c>
      <c r="AZ664" s="234">
        <v>44558.56391203704</v>
      </c>
      <c r="BA664" s="234">
        <v>44480.458229166667</v>
      </c>
      <c r="BB664" s="234">
        <v>44509</v>
      </c>
    </row>
    <row r="665" spans="1:54" x14ac:dyDescent="0.25">
      <c r="A665" s="234" t="s">
        <v>3407</v>
      </c>
      <c r="B665" s="234" t="s">
        <v>482</v>
      </c>
      <c r="C665" s="235" t="s">
        <v>3408</v>
      </c>
      <c r="D665" s="235" t="s">
        <v>3407</v>
      </c>
      <c r="E665" s="234" t="s">
        <v>3349</v>
      </c>
      <c r="F665" s="234" t="s">
        <v>3409</v>
      </c>
      <c r="G665" s="234" t="s">
        <v>440</v>
      </c>
      <c r="H665" s="234"/>
      <c r="I665" s="234" t="s">
        <v>752</v>
      </c>
      <c r="J665" s="236"/>
      <c r="K665" s="129">
        <v>0.05</v>
      </c>
      <c r="L665" s="103">
        <v>1</v>
      </c>
      <c r="M665" s="237">
        <v>32000</v>
      </c>
      <c r="N665" s="236">
        <v>48590</v>
      </c>
      <c r="O665" s="103">
        <v>1865</v>
      </c>
      <c r="P665" s="234">
        <v>9500</v>
      </c>
      <c r="Q665" s="236">
        <v>1.5</v>
      </c>
      <c r="R665" s="236">
        <v>105</v>
      </c>
      <c r="S665" s="238">
        <v>470</v>
      </c>
      <c r="T665" s="238">
        <v>273</v>
      </c>
      <c r="U665" s="103">
        <v>6</v>
      </c>
      <c r="V665" s="234" t="s">
        <v>451</v>
      </c>
      <c r="W665" s="103">
        <v>80</v>
      </c>
      <c r="X665" s="234" t="s">
        <v>56</v>
      </c>
      <c r="Y665" s="234" t="s">
        <v>443</v>
      </c>
      <c r="Z665" s="280"/>
      <c r="AA665" s="280"/>
      <c r="AB665" s="280"/>
      <c r="AC665" s="280"/>
      <c r="AD665" s="280"/>
      <c r="AE665" s="280"/>
      <c r="AF665" s="280"/>
      <c r="AG665" s="280"/>
      <c r="AH665" s="280"/>
      <c r="AI665" s="280"/>
      <c r="AJ665" s="280"/>
      <c r="AK665" s="234">
        <v>2</v>
      </c>
      <c r="AL665" s="234" t="s">
        <v>272</v>
      </c>
      <c r="AM665" s="234">
        <v>0.1</v>
      </c>
      <c r="AN665" s="234">
        <v>6.6210293824731398E-2</v>
      </c>
      <c r="AO665" s="234">
        <v>0</v>
      </c>
      <c r="AP665" s="234">
        <v>6.4990630517433701E-2</v>
      </c>
      <c r="AQ665" s="234">
        <v>6.6210293824731398E-2</v>
      </c>
      <c r="AR665" s="234" t="s">
        <v>622</v>
      </c>
      <c r="AS665" s="234">
        <v>3</v>
      </c>
      <c r="AT665" s="234">
        <v>57.022089667930601</v>
      </c>
      <c r="AU665" s="234" t="s">
        <v>552</v>
      </c>
      <c r="AV665" s="234">
        <v>2.4669081758801901</v>
      </c>
      <c r="AW665" s="234">
        <v>16.701185205404101</v>
      </c>
      <c r="AX665" s="234">
        <v>53.7636845440488</v>
      </c>
      <c r="AY665" s="234" t="b">
        <v>0</v>
      </c>
      <c r="AZ665" s="234">
        <v>44558.56391203704</v>
      </c>
      <c r="BA665" s="234">
        <v>44480.460740740738</v>
      </c>
      <c r="BB665" s="234">
        <v>44509</v>
      </c>
    </row>
    <row r="666" spans="1:54" x14ac:dyDescent="0.25">
      <c r="A666" s="234" t="s">
        <v>3410</v>
      </c>
      <c r="B666" s="234" t="s">
        <v>482</v>
      </c>
      <c r="C666" s="235" t="s">
        <v>3410</v>
      </c>
      <c r="D666" s="235" t="s">
        <v>3410</v>
      </c>
      <c r="E666" s="234" t="s">
        <v>3349</v>
      </c>
      <c r="F666" s="234" t="s">
        <v>3411</v>
      </c>
      <c r="G666" s="234" t="s">
        <v>440</v>
      </c>
      <c r="H666" s="234"/>
      <c r="I666" s="234" t="s">
        <v>752</v>
      </c>
      <c r="J666" s="236"/>
      <c r="K666" s="129">
        <v>0.1</v>
      </c>
      <c r="L666" s="103">
        <v>1</v>
      </c>
      <c r="M666" s="237">
        <v>23000</v>
      </c>
      <c r="N666" s="236">
        <v>18940</v>
      </c>
      <c r="O666" s="103">
        <v>23629</v>
      </c>
      <c r="P666" s="234">
        <v>23629</v>
      </c>
      <c r="Q666" s="236">
        <v>2</v>
      </c>
      <c r="R666" s="236">
        <v>100</v>
      </c>
      <c r="S666" s="238">
        <v>455</v>
      </c>
      <c r="T666" s="238">
        <v>193.1</v>
      </c>
      <c r="U666" s="103">
        <v>6</v>
      </c>
      <c r="V666" s="234" t="s">
        <v>451</v>
      </c>
      <c r="W666" s="103">
        <v>80</v>
      </c>
      <c r="X666" s="234" t="s">
        <v>56</v>
      </c>
      <c r="Y666" s="234" t="s">
        <v>443</v>
      </c>
      <c r="Z666" s="280"/>
      <c r="AA666" s="280"/>
      <c r="AB666" s="280"/>
      <c r="AC666" s="280"/>
      <c r="AD666" s="280"/>
      <c r="AE666" s="280"/>
      <c r="AF666" s="280"/>
      <c r="AG666" s="280"/>
      <c r="AH666" s="280"/>
      <c r="AI666" s="280"/>
      <c r="AJ666" s="280"/>
      <c r="AK666" s="234">
        <v>3</v>
      </c>
      <c r="AL666" s="234" t="s">
        <v>272</v>
      </c>
      <c r="AM666" s="234">
        <v>0.1</v>
      </c>
      <c r="AN666" s="234">
        <v>0</v>
      </c>
      <c r="AO666" s="234">
        <v>0</v>
      </c>
      <c r="AP666" s="234">
        <v>6.7034123899528703E-2</v>
      </c>
      <c r="AQ666" s="234">
        <v>4.4689415933019103E-2</v>
      </c>
      <c r="AR666" s="234" t="s">
        <v>622</v>
      </c>
      <c r="AS666" s="234">
        <v>8</v>
      </c>
      <c r="AT666" s="234">
        <v>71.543750097546905</v>
      </c>
      <c r="AU666" s="234" t="s">
        <v>552</v>
      </c>
      <c r="AV666" s="234">
        <v>2.30016604392226</v>
      </c>
      <c r="AW666" s="234">
        <v>11.0181248483684</v>
      </c>
      <c r="AX666" s="234">
        <v>65.155915267408801</v>
      </c>
      <c r="AY666" s="234" t="b">
        <v>0</v>
      </c>
      <c r="AZ666" s="234">
        <v>44558.563888888886</v>
      </c>
      <c r="BA666" s="234">
        <v>44497.40011574074</v>
      </c>
      <c r="BB666" s="234">
        <v>44509</v>
      </c>
    </row>
    <row r="667" spans="1:54" x14ac:dyDescent="0.25">
      <c r="A667" s="234" t="s">
        <v>3412</v>
      </c>
      <c r="B667" s="234" t="s">
        <v>482</v>
      </c>
      <c r="C667" s="235" t="s">
        <v>3412</v>
      </c>
      <c r="D667" s="235" t="s">
        <v>3412</v>
      </c>
      <c r="E667" s="234" t="s">
        <v>3349</v>
      </c>
      <c r="F667" s="234" t="s">
        <v>3413</v>
      </c>
      <c r="G667" s="234" t="s">
        <v>440</v>
      </c>
      <c r="H667" s="234"/>
      <c r="I667" s="234" t="s">
        <v>752</v>
      </c>
      <c r="J667" s="236"/>
      <c r="K667" s="129">
        <v>0.1</v>
      </c>
      <c r="L667" s="103">
        <v>1</v>
      </c>
      <c r="M667" s="237">
        <v>23000</v>
      </c>
      <c r="N667" s="236">
        <v>25900</v>
      </c>
      <c r="O667" s="103">
        <v>10980</v>
      </c>
      <c r="P667" s="234">
        <v>10980</v>
      </c>
      <c r="Q667" s="236">
        <v>2</v>
      </c>
      <c r="R667" s="236">
        <v>100</v>
      </c>
      <c r="S667" s="238">
        <v>320</v>
      </c>
      <c r="T667" s="238">
        <v>267</v>
      </c>
      <c r="U667" s="103">
        <v>6</v>
      </c>
      <c r="V667" s="234" t="s">
        <v>451</v>
      </c>
      <c r="W667" s="103">
        <v>80</v>
      </c>
      <c r="X667" s="234" t="s">
        <v>56</v>
      </c>
      <c r="Y667" s="234" t="s">
        <v>443</v>
      </c>
      <c r="Z667" s="280"/>
      <c r="AA667" s="280"/>
      <c r="AB667" s="280"/>
      <c r="AC667" s="280"/>
      <c r="AD667" s="280"/>
      <c r="AE667" s="280"/>
      <c r="AF667" s="280"/>
      <c r="AG667" s="280"/>
      <c r="AH667" s="280"/>
      <c r="AI667" s="280"/>
      <c r="AJ667" s="280"/>
      <c r="AK667" s="234">
        <v>3</v>
      </c>
      <c r="AL667" s="234" t="s">
        <v>272</v>
      </c>
      <c r="AM667" s="234">
        <v>0.1</v>
      </c>
      <c r="AN667" s="234">
        <v>0</v>
      </c>
      <c r="AO667" s="234">
        <v>0</v>
      </c>
      <c r="AP667" s="234">
        <v>0.105491908770597</v>
      </c>
      <c r="AQ667" s="234">
        <v>5.2745954385298603E-2</v>
      </c>
      <c r="AR667" s="234" t="s">
        <v>622</v>
      </c>
      <c r="AS667" s="234">
        <v>9</v>
      </c>
      <c r="AT667" s="234">
        <v>72.455054217106493</v>
      </c>
      <c r="AU667" s="234" t="s">
        <v>552</v>
      </c>
      <c r="AV667" s="234">
        <v>1.93774644689511</v>
      </c>
      <c r="AW667" s="234">
        <v>14.764743050026</v>
      </c>
      <c r="AX667" s="234">
        <v>66.244620998497396</v>
      </c>
      <c r="AY667" s="234" t="b">
        <v>0</v>
      </c>
      <c r="AZ667" s="234">
        <v>44558.563888888886</v>
      </c>
      <c r="BA667" s="234">
        <v>44497.402071759258</v>
      </c>
      <c r="BB667" s="234">
        <v>44509</v>
      </c>
    </row>
    <row r="668" spans="1:54" x14ac:dyDescent="0.25">
      <c r="A668" s="234" t="s">
        <v>3414</v>
      </c>
      <c r="B668" s="234" t="s">
        <v>482</v>
      </c>
      <c r="C668" s="235" t="s">
        <v>3414</v>
      </c>
      <c r="D668" s="235" t="s">
        <v>3414</v>
      </c>
      <c r="E668" s="234" t="s">
        <v>3349</v>
      </c>
      <c r="F668" s="234" t="s">
        <v>3415</v>
      </c>
      <c r="G668" s="234" t="s">
        <v>440</v>
      </c>
      <c r="H668" s="234"/>
      <c r="I668" s="234" t="s">
        <v>3077</v>
      </c>
      <c r="J668" s="236"/>
      <c r="K668" s="129">
        <v>0.05</v>
      </c>
      <c r="L668" s="103">
        <v>1</v>
      </c>
      <c r="M668" s="237">
        <v>48000</v>
      </c>
      <c r="N668" s="236">
        <v>14260</v>
      </c>
      <c r="O668" s="103">
        <v>23629</v>
      </c>
      <c r="P668" s="234">
        <v>23629</v>
      </c>
      <c r="Q668" s="236">
        <v>2.5</v>
      </c>
      <c r="R668" s="236">
        <v>100</v>
      </c>
      <c r="S668" s="238">
        <v>635</v>
      </c>
      <c r="T668" s="238">
        <v>69.5</v>
      </c>
      <c r="U668" s="103">
        <v>5.5</v>
      </c>
      <c r="V668" s="234" t="s">
        <v>451</v>
      </c>
      <c r="W668" s="103">
        <v>80</v>
      </c>
      <c r="X668" s="234" t="s">
        <v>56</v>
      </c>
      <c r="Y668" s="234" t="s">
        <v>443</v>
      </c>
      <c r="Z668" s="280"/>
      <c r="AA668" s="280"/>
      <c r="AB668" s="280"/>
      <c r="AC668" s="280"/>
      <c r="AD668" s="280"/>
      <c r="AE668" s="280"/>
      <c r="AF668" s="280" t="s">
        <v>3416</v>
      </c>
      <c r="AG668" s="280"/>
      <c r="AH668" s="280"/>
      <c r="AI668" s="280"/>
      <c r="AJ668" s="280"/>
      <c r="AK668" s="234">
        <v>3</v>
      </c>
      <c r="AL668" s="234" t="s">
        <v>272</v>
      </c>
      <c r="AM668" s="234">
        <v>0.1</v>
      </c>
      <c r="AN668" s="234">
        <v>0</v>
      </c>
      <c r="AO668" s="234">
        <v>0</v>
      </c>
      <c r="AP668" s="234">
        <v>8.90341028511272E-2</v>
      </c>
      <c r="AQ668" s="234">
        <v>5.9356068567418097E-2</v>
      </c>
      <c r="AR668" s="234" t="s">
        <v>622</v>
      </c>
      <c r="AS668" s="234">
        <v>9</v>
      </c>
      <c r="AT668" s="234">
        <v>70.439590198388899</v>
      </c>
      <c r="AU668" s="234" t="s">
        <v>552</v>
      </c>
      <c r="AV668" s="234">
        <v>2.80926296871522</v>
      </c>
      <c r="AW668" s="234">
        <v>10.945800929607699</v>
      </c>
      <c r="AX668" s="234">
        <v>68.678600443429204</v>
      </c>
      <c r="AY668" s="234" t="b">
        <v>0</v>
      </c>
      <c r="AZ668" s="234">
        <v>44558.563900462963</v>
      </c>
      <c r="BA668" s="234">
        <v>44497.40452546296</v>
      </c>
      <c r="BB668" s="234">
        <v>44509</v>
      </c>
    </row>
    <row r="669" spans="1:54" x14ac:dyDescent="0.25">
      <c r="A669" s="234" t="s">
        <v>3417</v>
      </c>
      <c r="B669" s="234" t="s">
        <v>482</v>
      </c>
      <c r="C669" s="235" t="s">
        <v>3417</v>
      </c>
      <c r="D669" s="235" t="s">
        <v>3417</v>
      </c>
      <c r="E669" s="234" t="s">
        <v>3349</v>
      </c>
      <c r="F669" s="234" t="s">
        <v>3418</v>
      </c>
      <c r="G669" s="234" t="s">
        <v>440</v>
      </c>
      <c r="H669" s="234"/>
      <c r="I669" s="234" t="s">
        <v>752</v>
      </c>
      <c r="J669" s="236"/>
      <c r="K669" s="129">
        <v>0.1</v>
      </c>
      <c r="L669" s="103">
        <v>1</v>
      </c>
      <c r="M669" s="237">
        <v>23000</v>
      </c>
      <c r="N669" s="236">
        <v>31980</v>
      </c>
      <c r="O669" s="103">
        <v>2465</v>
      </c>
      <c r="P669" s="234">
        <v>2465</v>
      </c>
      <c r="Q669" s="236">
        <v>2</v>
      </c>
      <c r="R669" s="236">
        <v>100</v>
      </c>
      <c r="S669" s="238">
        <v>297</v>
      </c>
      <c r="T669" s="238">
        <v>267</v>
      </c>
      <c r="U669" s="103">
        <v>6</v>
      </c>
      <c r="V669" s="234" t="s">
        <v>451</v>
      </c>
      <c r="W669" s="103">
        <v>100</v>
      </c>
      <c r="X669" s="234" t="s">
        <v>56</v>
      </c>
      <c r="Y669" s="234" t="s">
        <v>443</v>
      </c>
      <c r="Z669" s="280"/>
      <c r="AA669" s="280"/>
      <c r="AB669" s="280"/>
      <c r="AC669" s="280"/>
      <c r="AD669" s="280"/>
      <c r="AE669" s="280"/>
      <c r="AF669" s="280"/>
      <c r="AG669" s="280"/>
      <c r="AH669" s="280"/>
      <c r="AI669" s="280"/>
      <c r="AJ669" s="280"/>
      <c r="AK669" s="234">
        <v>3</v>
      </c>
      <c r="AL669" s="234" t="s">
        <v>272</v>
      </c>
      <c r="AM669" s="234">
        <v>0.1</v>
      </c>
      <c r="AN669" s="234">
        <v>0</v>
      </c>
      <c r="AO669" s="234">
        <v>0</v>
      </c>
      <c r="AP669" s="234">
        <v>0.30444991608599198</v>
      </c>
      <c r="AQ669" s="234">
        <v>7.6112479021497995E-2</v>
      </c>
      <c r="AR669" s="234" t="s">
        <v>622</v>
      </c>
      <c r="AS669" s="234">
        <v>8</v>
      </c>
      <c r="AT669" s="234">
        <v>69.2144267441913</v>
      </c>
      <c r="AU669" s="234" t="s">
        <v>552</v>
      </c>
      <c r="AV669" s="234">
        <v>1.79233234265998</v>
      </c>
      <c r="AW669" s="234">
        <v>16.990037953381702</v>
      </c>
      <c r="AX669" s="234">
        <v>64.270539119606198</v>
      </c>
      <c r="AY669" s="234" t="b">
        <v>0</v>
      </c>
      <c r="AZ669" s="234">
        <v>44558.563900462963</v>
      </c>
      <c r="BA669" s="234">
        <v>44497.40520833333</v>
      </c>
      <c r="BB669" s="234">
        <v>44509</v>
      </c>
    </row>
    <row r="670" spans="1:54" x14ac:dyDescent="0.25">
      <c r="A670" s="234" t="s">
        <v>3419</v>
      </c>
      <c r="B670" s="234" t="s">
        <v>482</v>
      </c>
      <c r="C670" s="235" t="s">
        <v>3419</v>
      </c>
      <c r="D670" s="235" t="s">
        <v>3419</v>
      </c>
      <c r="E670" s="234" t="s">
        <v>3349</v>
      </c>
      <c r="F670" s="234" t="s">
        <v>3420</v>
      </c>
      <c r="G670" s="234" t="s">
        <v>440</v>
      </c>
      <c r="H670" s="234"/>
      <c r="I670" s="234" t="s">
        <v>752</v>
      </c>
      <c r="J670" s="236"/>
      <c r="K670" s="129">
        <v>0.1</v>
      </c>
      <c r="L670" s="103">
        <v>1</v>
      </c>
      <c r="M670" s="237">
        <v>20000</v>
      </c>
      <c r="N670" s="236">
        <v>38670</v>
      </c>
      <c r="O670" s="103">
        <v>5918</v>
      </c>
      <c r="P670" s="234">
        <v>5918</v>
      </c>
      <c r="Q670" s="236">
        <v>1.5</v>
      </c>
      <c r="R670" s="236">
        <v>100</v>
      </c>
      <c r="S670" s="238">
        <v>337</v>
      </c>
      <c r="T670" s="238">
        <v>209</v>
      </c>
      <c r="U670" s="103">
        <v>6</v>
      </c>
      <c r="V670" s="234" t="s">
        <v>451</v>
      </c>
      <c r="W670" s="103">
        <v>80</v>
      </c>
      <c r="X670" s="234" t="s">
        <v>56</v>
      </c>
      <c r="Y670" s="234" t="s">
        <v>443</v>
      </c>
      <c r="Z670" s="280"/>
      <c r="AA670" s="280"/>
      <c r="AB670" s="280"/>
      <c r="AC670" s="280"/>
      <c r="AD670" s="280"/>
      <c r="AE670" s="280"/>
      <c r="AF670" s="280"/>
      <c r="AG670" s="280"/>
      <c r="AH670" s="280"/>
      <c r="AI670" s="280"/>
      <c r="AJ670" s="280"/>
      <c r="AK670" s="234">
        <v>3</v>
      </c>
      <c r="AL670" s="234" t="s">
        <v>272</v>
      </c>
      <c r="AM670" s="234">
        <v>0.1</v>
      </c>
      <c r="AN670" s="234">
        <v>0</v>
      </c>
      <c r="AO670" s="234">
        <v>0</v>
      </c>
      <c r="AP670" s="234">
        <v>0.13109077223214299</v>
      </c>
      <c r="AQ670" s="234">
        <v>5.2436308892857199E-2</v>
      </c>
      <c r="AR670" s="234" t="s">
        <v>622</v>
      </c>
      <c r="AS670" s="234">
        <v>9</v>
      </c>
      <c r="AT670" s="234">
        <v>61.173855576467602</v>
      </c>
      <c r="AU670" s="234" t="s">
        <v>552</v>
      </c>
      <c r="AV670" s="234">
        <v>2.2377152160317602</v>
      </c>
      <c r="AW670" s="234">
        <v>13.8116615377277</v>
      </c>
      <c r="AX670" s="234">
        <v>53.308645573778897</v>
      </c>
      <c r="AY670" s="234" t="b">
        <v>0</v>
      </c>
      <c r="AZ670" s="234">
        <v>44558.563900462963</v>
      </c>
      <c r="BA670" s="234">
        <v>44497.405729166669</v>
      </c>
      <c r="BB670" s="234">
        <v>44509</v>
      </c>
    </row>
    <row r="671" spans="1:54" x14ac:dyDescent="0.25">
      <c r="A671" s="234" t="s">
        <v>3421</v>
      </c>
      <c r="B671" s="234" t="s">
        <v>482</v>
      </c>
      <c r="C671" s="235" t="s">
        <v>3421</v>
      </c>
      <c r="D671" s="235" t="s">
        <v>3421</v>
      </c>
      <c r="E671" s="234" t="s">
        <v>3349</v>
      </c>
      <c r="F671" s="234" t="s">
        <v>3422</v>
      </c>
      <c r="G671" s="234" t="s">
        <v>440</v>
      </c>
      <c r="H671" s="234" t="s">
        <v>2090</v>
      </c>
      <c r="I671" s="234" t="s">
        <v>752</v>
      </c>
      <c r="J671" s="236"/>
      <c r="K671" s="129">
        <v>0.05</v>
      </c>
      <c r="L671" s="103">
        <v>1</v>
      </c>
      <c r="M671" s="237">
        <v>20000</v>
      </c>
      <c r="N671" s="236">
        <v>12560</v>
      </c>
      <c r="O671" s="103">
        <v>9460</v>
      </c>
      <c r="P671" s="234">
        <v>9460</v>
      </c>
      <c r="Q671" s="236">
        <v>3</v>
      </c>
      <c r="R671" s="236">
        <v>100</v>
      </c>
      <c r="S671" s="238">
        <v>295.39999999999998</v>
      </c>
      <c r="T671" s="238">
        <v>140</v>
      </c>
      <c r="U671" s="103">
        <v>6</v>
      </c>
      <c r="V671" s="234" t="s">
        <v>451</v>
      </c>
      <c r="W671" s="103">
        <v>80</v>
      </c>
      <c r="X671" s="234" t="s">
        <v>56</v>
      </c>
      <c r="Y671" s="234" t="s">
        <v>443</v>
      </c>
      <c r="Z671" s="280"/>
      <c r="AA671" s="280"/>
      <c r="AB671" s="280"/>
      <c r="AC671" s="280"/>
      <c r="AD671" s="280"/>
      <c r="AE671" s="280"/>
      <c r="AF671" s="280"/>
      <c r="AG671" s="280"/>
      <c r="AH671" s="280"/>
      <c r="AI671" s="280"/>
      <c r="AJ671" s="280"/>
      <c r="AK671" s="234">
        <v>3</v>
      </c>
      <c r="AL671" s="234" t="s">
        <v>272</v>
      </c>
      <c r="AM671" s="234">
        <v>0.1</v>
      </c>
      <c r="AN671" s="234">
        <v>0</v>
      </c>
      <c r="AO671" s="234">
        <v>0</v>
      </c>
      <c r="AP671" s="234">
        <v>0.25248784691830201</v>
      </c>
      <c r="AQ671" s="234">
        <v>7.2139384833800502E-2</v>
      </c>
      <c r="AR671" s="234" t="s">
        <v>622</v>
      </c>
      <c r="AS671" s="234">
        <v>8</v>
      </c>
      <c r="AT671" s="234">
        <v>72.653844335687694</v>
      </c>
      <c r="AU671" s="234" t="s">
        <v>552</v>
      </c>
      <c r="AV671" s="234">
        <v>2.1370472347629499</v>
      </c>
      <c r="AW671" s="234">
        <v>11.741647715864801</v>
      </c>
      <c r="AX671" s="234">
        <v>72.653844335687694</v>
      </c>
      <c r="AY671" s="234" t="b">
        <v>0</v>
      </c>
      <c r="AZ671" s="234">
        <v>44558.56391203704</v>
      </c>
      <c r="BA671" s="234">
        <v>44497.4065162037</v>
      </c>
      <c r="BB671" s="234">
        <v>44509</v>
      </c>
    </row>
    <row r="672" spans="1:54" x14ac:dyDescent="0.25">
      <c r="A672" s="234" t="s">
        <v>3423</v>
      </c>
      <c r="B672" s="234" t="s">
        <v>482</v>
      </c>
      <c r="C672" s="235" t="s">
        <v>3423</v>
      </c>
      <c r="D672" s="235" t="s">
        <v>3423</v>
      </c>
      <c r="E672" s="234" t="s">
        <v>3349</v>
      </c>
      <c r="F672" s="234" t="s">
        <v>3424</v>
      </c>
      <c r="G672" s="234" t="s">
        <v>440</v>
      </c>
      <c r="H672" s="234"/>
      <c r="I672" s="234" t="s">
        <v>752</v>
      </c>
      <c r="J672" s="236"/>
      <c r="K672" s="129">
        <v>0.1</v>
      </c>
      <c r="L672" s="103">
        <v>1</v>
      </c>
      <c r="M672" s="237">
        <v>20000</v>
      </c>
      <c r="N672" s="236">
        <v>36740</v>
      </c>
      <c r="O672" s="103">
        <v>5735</v>
      </c>
      <c r="P672" s="234">
        <v>5735</v>
      </c>
      <c r="Q672" s="236">
        <v>1.5</v>
      </c>
      <c r="R672" s="236">
        <v>100</v>
      </c>
      <c r="S672" s="238">
        <v>328</v>
      </c>
      <c r="T672" s="238">
        <v>209</v>
      </c>
      <c r="U672" s="103">
        <v>6</v>
      </c>
      <c r="V672" s="234" t="s">
        <v>451</v>
      </c>
      <c r="W672" s="103">
        <v>80</v>
      </c>
      <c r="X672" s="234" t="s">
        <v>56</v>
      </c>
      <c r="Y672" s="234" t="s">
        <v>443</v>
      </c>
      <c r="Z672" s="280"/>
      <c r="AA672" s="280"/>
      <c r="AB672" s="280"/>
      <c r="AC672" s="280"/>
      <c r="AD672" s="280"/>
      <c r="AE672" s="280"/>
      <c r="AF672" s="280"/>
      <c r="AG672" s="280"/>
      <c r="AH672" s="280"/>
      <c r="AI672" s="280"/>
      <c r="AJ672" s="280"/>
      <c r="AK672" s="234">
        <v>3</v>
      </c>
      <c r="AL672" s="234" t="s">
        <v>272</v>
      </c>
      <c r="AM672" s="234">
        <v>0.1</v>
      </c>
      <c r="AN672" s="234">
        <v>0</v>
      </c>
      <c r="AO672" s="234">
        <v>0</v>
      </c>
      <c r="AP672" s="234">
        <v>0.1423798989957</v>
      </c>
      <c r="AQ672" s="234">
        <v>5.6951959598279901E-2</v>
      </c>
      <c r="AR672" s="234" t="s">
        <v>622</v>
      </c>
      <c r="AS672" s="234">
        <v>9</v>
      </c>
      <c r="AT672" s="234">
        <v>60.275979164692302</v>
      </c>
      <c r="AU672" s="234" t="s">
        <v>552</v>
      </c>
      <c r="AV672" s="234">
        <v>2.33616577353876</v>
      </c>
      <c r="AW672" s="234">
        <v>12.9549501038399</v>
      </c>
      <c r="AX672" s="234">
        <v>49.081868748392303</v>
      </c>
      <c r="AY672" s="234" t="b">
        <v>0</v>
      </c>
      <c r="AZ672" s="234">
        <v>44558.56391203704</v>
      </c>
      <c r="BA672" s="234">
        <v>44497.407094907408</v>
      </c>
      <c r="BB672" s="234">
        <v>44509</v>
      </c>
    </row>
    <row r="673" spans="1:54" x14ac:dyDescent="0.25">
      <c r="A673" s="234" t="s">
        <v>3425</v>
      </c>
      <c r="B673" s="234" t="s">
        <v>482</v>
      </c>
      <c r="C673" s="235" t="s">
        <v>3425</v>
      </c>
      <c r="D673" s="235" t="s">
        <v>3425</v>
      </c>
      <c r="E673" s="234" t="s">
        <v>3349</v>
      </c>
      <c r="F673" s="234" t="s">
        <v>3426</v>
      </c>
      <c r="G673" s="234" t="s">
        <v>440</v>
      </c>
      <c r="H673" s="234"/>
      <c r="I673" s="234" t="s">
        <v>752</v>
      </c>
      <c r="J673" s="236"/>
      <c r="K673" s="129">
        <v>0.05</v>
      </c>
      <c r="L673" s="103">
        <v>1</v>
      </c>
      <c r="M673" s="237">
        <v>24000</v>
      </c>
      <c r="N673" s="236">
        <v>29610</v>
      </c>
      <c r="O673" s="103">
        <v>11530</v>
      </c>
      <c r="P673" s="234">
        <v>11530</v>
      </c>
      <c r="Q673" s="236">
        <v>2.5</v>
      </c>
      <c r="R673" s="236">
        <v>100</v>
      </c>
      <c r="S673" s="238">
        <v>410.2</v>
      </c>
      <c r="T673" s="238">
        <v>395</v>
      </c>
      <c r="U673" s="103">
        <v>5.5</v>
      </c>
      <c r="V673" s="234" t="s">
        <v>451</v>
      </c>
      <c r="W673" s="103">
        <v>100</v>
      </c>
      <c r="X673" s="234" t="s">
        <v>56</v>
      </c>
      <c r="Y673" s="234" t="s">
        <v>443</v>
      </c>
      <c r="Z673" s="280"/>
      <c r="AA673" s="280"/>
      <c r="AB673" s="280"/>
      <c r="AC673" s="280"/>
      <c r="AD673" s="280"/>
      <c r="AE673" s="280"/>
      <c r="AF673" s="280"/>
      <c r="AG673" s="280"/>
      <c r="AH673" s="280"/>
      <c r="AI673" s="280"/>
      <c r="AJ673" s="280"/>
      <c r="AK673" s="234">
        <v>3</v>
      </c>
      <c r="AL673" s="234" t="s">
        <v>272</v>
      </c>
      <c r="AM673" s="234">
        <v>0.1</v>
      </c>
      <c r="AN673" s="234">
        <v>0</v>
      </c>
      <c r="AO673" s="234">
        <v>0</v>
      </c>
      <c r="AP673" s="234">
        <v>8.7872612830631705E-2</v>
      </c>
      <c r="AQ673" s="234">
        <v>5.8581741887087799E-2</v>
      </c>
      <c r="AR673" s="234" t="s">
        <v>622</v>
      </c>
      <c r="AS673" s="234">
        <v>10</v>
      </c>
      <c r="AT673" s="234">
        <v>60.509901070358403</v>
      </c>
      <c r="AU673" s="234" t="s">
        <v>552</v>
      </c>
      <c r="AV673" s="234">
        <v>1.9923114233524799</v>
      </c>
      <c r="AW673" s="234">
        <v>17.950496682234999</v>
      </c>
      <c r="AX673" s="234">
        <v>59.645473912210399</v>
      </c>
      <c r="AY673" s="234" t="b">
        <v>0</v>
      </c>
      <c r="AZ673" s="234">
        <v>44558.56391203704</v>
      </c>
      <c r="BA673" s="234">
        <v>44497.40766203704</v>
      </c>
      <c r="BB673" s="234">
        <v>44509</v>
      </c>
    </row>
    <row r="674" spans="1:54" x14ac:dyDescent="0.25">
      <c r="A674" s="234" t="s">
        <v>3427</v>
      </c>
      <c r="B674" s="234" t="s">
        <v>482</v>
      </c>
      <c r="C674" s="235" t="s">
        <v>3427</v>
      </c>
      <c r="D674" s="235" t="s">
        <v>3427</v>
      </c>
      <c r="E674" s="234" t="s">
        <v>3349</v>
      </c>
      <c r="F674" s="234" t="s">
        <v>3428</v>
      </c>
      <c r="G674" s="234" t="s">
        <v>440</v>
      </c>
      <c r="H674" s="234"/>
      <c r="I674" s="234" t="s">
        <v>752</v>
      </c>
      <c r="J674" s="236"/>
      <c r="K674" s="129">
        <v>0.1</v>
      </c>
      <c r="L674" s="103">
        <v>1</v>
      </c>
      <c r="M674" s="237">
        <v>32000</v>
      </c>
      <c r="N674" s="236">
        <v>50980</v>
      </c>
      <c r="O674" s="103">
        <v>1715</v>
      </c>
      <c r="P674" s="234">
        <v>7100</v>
      </c>
      <c r="Q674" s="236">
        <v>1.5</v>
      </c>
      <c r="R674" s="236">
        <v>100</v>
      </c>
      <c r="S674" s="238">
        <v>517</v>
      </c>
      <c r="T674" s="238">
        <v>230</v>
      </c>
      <c r="U674" s="103">
        <v>6</v>
      </c>
      <c r="V674" s="234" t="s">
        <v>451</v>
      </c>
      <c r="W674" s="103">
        <v>100</v>
      </c>
      <c r="X674" s="234" t="s">
        <v>56</v>
      </c>
      <c r="Y674" s="234" t="s">
        <v>443</v>
      </c>
      <c r="Z674" s="280"/>
      <c r="AA674" s="280"/>
      <c r="AB674" s="280"/>
      <c r="AC674" s="280"/>
      <c r="AD674" s="280"/>
      <c r="AE674" s="280"/>
      <c r="AF674" s="280"/>
      <c r="AG674" s="280"/>
      <c r="AH674" s="280"/>
      <c r="AI674" s="280"/>
      <c r="AJ674" s="280"/>
      <c r="AK674" s="234">
        <v>3</v>
      </c>
      <c r="AL674" s="234" t="s">
        <v>272</v>
      </c>
      <c r="AM674" s="234">
        <v>0.1</v>
      </c>
      <c r="AN674" s="234">
        <v>8.5782225236673199E-2</v>
      </c>
      <c r="AO674" s="234">
        <v>0</v>
      </c>
      <c r="AP674" s="234">
        <v>8.2882544383602499E-2</v>
      </c>
      <c r="AQ674" s="234">
        <v>8.5782225236673199E-2</v>
      </c>
      <c r="AR674" s="234" t="s">
        <v>622</v>
      </c>
      <c r="AS674" s="234">
        <v>9</v>
      </c>
      <c r="AT674" s="234">
        <v>50.017586064893898</v>
      </c>
      <c r="AU674" s="234" t="s">
        <v>552</v>
      </c>
      <c r="AV674" s="234">
        <v>2.7492281655510999</v>
      </c>
      <c r="AW674" s="234">
        <v>14.455409868862001</v>
      </c>
      <c r="AX674" s="234">
        <v>42.157679683267801</v>
      </c>
      <c r="AY674" s="234" t="b">
        <v>0</v>
      </c>
      <c r="AZ674" s="234">
        <v>44558.563923611109</v>
      </c>
      <c r="BA674" s="234">
        <v>44497.409224537034</v>
      </c>
      <c r="BB674" s="234">
        <v>44509</v>
      </c>
    </row>
    <row r="675" spans="1:54" x14ac:dyDescent="0.25">
      <c r="A675" s="234" t="s">
        <v>3429</v>
      </c>
      <c r="B675" s="234" t="s">
        <v>482</v>
      </c>
      <c r="C675" s="235" t="s">
        <v>3429</v>
      </c>
      <c r="D675" s="235" t="s">
        <v>3429</v>
      </c>
      <c r="E675" s="234" t="s">
        <v>3349</v>
      </c>
      <c r="F675" s="234" t="s">
        <v>3430</v>
      </c>
      <c r="G675" s="234" t="s">
        <v>440</v>
      </c>
      <c r="H675" s="234"/>
      <c r="I675" s="234" t="s">
        <v>752</v>
      </c>
      <c r="J675" s="236"/>
      <c r="K675" s="129">
        <v>0.08</v>
      </c>
      <c r="L675" s="103">
        <v>1</v>
      </c>
      <c r="M675" s="237">
        <v>32000</v>
      </c>
      <c r="N675" s="236">
        <v>19460</v>
      </c>
      <c r="O675" s="103">
        <v>9090</v>
      </c>
      <c r="P675" s="234">
        <v>9090</v>
      </c>
      <c r="Q675" s="236">
        <v>2</v>
      </c>
      <c r="R675" s="236">
        <v>100</v>
      </c>
      <c r="S675" s="238">
        <v>455</v>
      </c>
      <c r="T675" s="238">
        <v>165</v>
      </c>
      <c r="U675" s="103">
        <v>6</v>
      </c>
      <c r="V675" s="234" t="s">
        <v>451</v>
      </c>
      <c r="W675" s="103">
        <v>80</v>
      </c>
      <c r="X675" s="234" t="s">
        <v>56</v>
      </c>
      <c r="Y675" s="234" t="s">
        <v>443</v>
      </c>
      <c r="Z675" s="280"/>
      <c r="AA675" s="280"/>
      <c r="AB675" s="280"/>
      <c r="AC675" s="280"/>
      <c r="AD675" s="280"/>
      <c r="AE675" s="280"/>
      <c r="AF675" s="280"/>
      <c r="AG675" s="280"/>
      <c r="AH675" s="280"/>
      <c r="AI675" s="280"/>
      <c r="AJ675" s="280"/>
      <c r="AK675" s="234">
        <v>3</v>
      </c>
      <c r="AL675" s="234" t="s">
        <v>272</v>
      </c>
      <c r="AM675" s="234">
        <v>0.1</v>
      </c>
      <c r="AN675" s="234">
        <v>0</v>
      </c>
      <c r="AO675" s="234">
        <v>0</v>
      </c>
      <c r="AP675" s="234">
        <v>0.226127443165694</v>
      </c>
      <c r="AQ675" s="234">
        <v>6.7838232949708102E-2</v>
      </c>
      <c r="AR675" s="234" t="s">
        <v>622</v>
      </c>
      <c r="AS675" s="234">
        <v>13</v>
      </c>
      <c r="AT675" s="234">
        <v>74.596171749789903</v>
      </c>
      <c r="AU675" s="234" t="s">
        <v>552</v>
      </c>
      <c r="AV675" s="234">
        <v>2.28758001046076</v>
      </c>
      <c r="AW675" s="234">
        <v>11.9722880735182</v>
      </c>
      <c r="AX675" s="234">
        <v>61.808256592683101</v>
      </c>
      <c r="AY675" s="234" t="b">
        <v>0</v>
      </c>
      <c r="AZ675" s="234">
        <v>44558.563923611109</v>
      </c>
      <c r="BA675" s="234">
        <v>44497.411087962966</v>
      </c>
      <c r="BB675" s="234">
        <v>44509</v>
      </c>
    </row>
    <row r="676" spans="1:54" x14ac:dyDescent="0.25">
      <c r="A676" s="234" t="s">
        <v>3431</v>
      </c>
      <c r="B676" s="234" t="s">
        <v>482</v>
      </c>
      <c r="C676" s="235" t="s">
        <v>437</v>
      </c>
      <c r="D676" s="235" t="s">
        <v>3431</v>
      </c>
      <c r="E676" s="234" t="s">
        <v>3349</v>
      </c>
      <c r="F676" s="234" t="s">
        <v>3432</v>
      </c>
      <c r="G676" s="234" t="s">
        <v>440</v>
      </c>
      <c r="H676" s="234"/>
      <c r="I676" s="234" t="s">
        <v>752</v>
      </c>
      <c r="J676" s="236"/>
      <c r="K676" s="129">
        <v>0.05</v>
      </c>
      <c r="L676" s="103">
        <v>1</v>
      </c>
      <c r="M676" s="237">
        <v>24000</v>
      </c>
      <c r="N676" s="236">
        <v>14820</v>
      </c>
      <c r="O676" s="103">
        <v>9090</v>
      </c>
      <c r="P676" s="234">
        <v>9090</v>
      </c>
      <c r="Q676" s="236">
        <v>2.8</v>
      </c>
      <c r="R676" s="236">
        <v>100</v>
      </c>
      <c r="S676" s="238">
        <v>524</v>
      </c>
      <c r="T676" s="238">
        <v>77</v>
      </c>
      <c r="U676" s="103">
        <v>5.5</v>
      </c>
      <c r="V676" s="234" t="s">
        <v>451</v>
      </c>
      <c r="W676" s="103">
        <v>80</v>
      </c>
      <c r="X676" s="234" t="s">
        <v>56</v>
      </c>
      <c r="Y676" s="234" t="s">
        <v>443</v>
      </c>
      <c r="Z676" s="280"/>
      <c r="AA676" s="280"/>
      <c r="AB676" s="280"/>
      <c r="AC676" s="280"/>
      <c r="AD676" s="280"/>
      <c r="AE676" s="280"/>
      <c r="AF676" s="280"/>
      <c r="AG676" s="280"/>
      <c r="AH676" s="280"/>
      <c r="AI676" s="280"/>
      <c r="AJ676" s="280"/>
      <c r="AK676" s="234">
        <v>3</v>
      </c>
      <c r="AL676" s="234" t="s">
        <v>272</v>
      </c>
      <c r="AM676" s="234">
        <v>0.1</v>
      </c>
      <c r="AN676" s="234">
        <v>0</v>
      </c>
      <c r="AO676" s="234">
        <v>0</v>
      </c>
      <c r="AP676" s="234">
        <v>0.222694334210749</v>
      </c>
      <c r="AQ676" s="234">
        <v>4.9487629824610899E-2</v>
      </c>
      <c r="AR676" s="234" t="s">
        <v>622</v>
      </c>
      <c r="AS676" s="234">
        <v>10</v>
      </c>
      <c r="AT676" s="234">
        <v>74.885412255032904</v>
      </c>
      <c r="AU676" s="234" t="s">
        <v>552</v>
      </c>
      <c r="AV676" s="234">
        <v>2.0349908800271899</v>
      </c>
      <c r="AW676" s="234">
        <v>13.057288077506801</v>
      </c>
      <c r="AX676" s="234">
        <v>70.606245840459593</v>
      </c>
      <c r="AY676" s="234" t="b">
        <v>0</v>
      </c>
      <c r="AZ676" s="234">
        <v>44558.563923611109</v>
      </c>
      <c r="BA676" s="234">
        <v>44497.412118055552</v>
      </c>
      <c r="BB676" s="234">
        <v>44509</v>
      </c>
    </row>
    <row r="677" spans="1:54" x14ac:dyDescent="0.25">
      <c r="A677" s="234" t="s">
        <v>3433</v>
      </c>
      <c r="B677" s="234" t="s">
        <v>482</v>
      </c>
      <c r="C677" s="235" t="s">
        <v>3433</v>
      </c>
      <c r="D677" s="235" t="s">
        <v>3433</v>
      </c>
      <c r="E677" s="234" t="s">
        <v>3349</v>
      </c>
      <c r="F677" s="234" t="s">
        <v>3434</v>
      </c>
      <c r="G677" s="234" t="s">
        <v>440</v>
      </c>
      <c r="H677" s="234"/>
      <c r="I677" s="234" t="s">
        <v>752</v>
      </c>
      <c r="J677" s="236"/>
      <c r="K677" s="129">
        <v>0.05</v>
      </c>
      <c r="L677" s="103">
        <v>1</v>
      </c>
      <c r="M677" s="237">
        <v>18000</v>
      </c>
      <c r="N677" s="236">
        <v>12440</v>
      </c>
      <c r="O677" s="103">
        <v>9090</v>
      </c>
      <c r="P677" s="234">
        <v>9090</v>
      </c>
      <c r="Q677" s="236">
        <v>2.8</v>
      </c>
      <c r="R677" s="236">
        <v>100</v>
      </c>
      <c r="S677" s="238">
        <v>401</v>
      </c>
      <c r="T677" s="238">
        <v>49</v>
      </c>
      <c r="U677" s="103">
        <v>5.5</v>
      </c>
      <c r="V677" s="234" t="s">
        <v>451</v>
      </c>
      <c r="W677" s="103">
        <v>80</v>
      </c>
      <c r="X677" s="234" t="s">
        <v>56</v>
      </c>
      <c r="Y677" s="234" t="s">
        <v>443</v>
      </c>
      <c r="Z677" s="280"/>
      <c r="AA677" s="280"/>
      <c r="AB677" s="280"/>
      <c r="AC677" s="280"/>
      <c r="AD677" s="280"/>
      <c r="AE677" s="280"/>
      <c r="AF677" s="280"/>
      <c r="AG677" s="280"/>
      <c r="AH677" s="280"/>
      <c r="AI677" s="280"/>
      <c r="AJ677" s="280"/>
      <c r="AK677" s="234">
        <v>3</v>
      </c>
      <c r="AL677" s="234" t="s">
        <v>272</v>
      </c>
      <c r="AM677" s="234">
        <v>0.1</v>
      </c>
      <c r="AN677" s="234">
        <v>0</v>
      </c>
      <c r="AO677" s="234">
        <v>0</v>
      </c>
      <c r="AP677" s="234">
        <v>0.26529984188129402</v>
      </c>
      <c r="AQ677" s="234">
        <v>5.8955520418065399E-2</v>
      </c>
      <c r="AR677" s="234" t="s">
        <v>622</v>
      </c>
      <c r="AS677" s="234">
        <v>9</v>
      </c>
      <c r="AT677" s="234">
        <v>72.784429384038006</v>
      </c>
      <c r="AU677" s="234" t="s">
        <v>552</v>
      </c>
      <c r="AV677" s="234">
        <v>2.18650216267174</v>
      </c>
      <c r="AW677" s="234">
        <v>10.9697606352106</v>
      </c>
      <c r="AX677" s="234">
        <v>69.145207914836107</v>
      </c>
      <c r="AY677" s="234" t="b">
        <v>0</v>
      </c>
      <c r="AZ677" s="234">
        <v>44558.563935185186</v>
      </c>
      <c r="BA677" s="234">
        <v>44497.41269675926</v>
      </c>
      <c r="BB677" s="234">
        <v>44509</v>
      </c>
    </row>
    <row r="678" spans="1:54" x14ac:dyDescent="0.25">
      <c r="A678" s="234" t="s">
        <v>3435</v>
      </c>
      <c r="B678" s="234" t="s">
        <v>482</v>
      </c>
      <c r="C678" s="235" t="s">
        <v>3435</v>
      </c>
      <c r="D678" s="235" t="s">
        <v>3435</v>
      </c>
      <c r="E678" s="234" t="s">
        <v>3349</v>
      </c>
      <c r="F678" s="234" t="s">
        <v>3436</v>
      </c>
      <c r="G678" s="234" t="s">
        <v>440</v>
      </c>
      <c r="H678" s="234"/>
      <c r="I678" s="234" t="s">
        <v>752</v>
      </c>
      <c r="J678" s="236"/>
      <c r="K678" s="129">
        <v>0.05</v>
      </c>
      <c r="L678" s="103">
        <v>1</v>
      </c>
      <c r="M678" s="237">
        <v>24000</v>
      </c>
      <c r="N678" s="236">
        <v>16430</v>
      </c>
      <c r="O678" s="103">
        <v>9090</v>
      </c>
      <c r="P678" s="234">
        <v>9090</v>
      </c>
      <c r="Q678" s="236">
        <v>2.8</v>
      </c>
      <c r="R678" s="236">
        <v>100</v>
      </c>
      <c r="S678" s="238">
        <v>486</v>
      </c>
      <c r="T678" s="238">
        <v>77</v>
      </c>
      <c r="U678" s="103">
        <v>5.5</v>
      </c>
      <c r="V678" s="234" t="s">
        <v>451</v>
      </c>
      <c r="W678" s="103">
        <v>80</v>
      </c>
      <c r="X678" s="234" t="s">
        <v>56</v>
      </c>
      <c r="Y678" s="234" t="s">
        <v>443</v>
      </c>
      <c r="Z678" s="280"/>
      <c r="AA678" s="280"/>
      <c r="AB678" s="280"/>
      <c r="AC678" s="280"/>
      <c r="AD678" s="280"/>
      <c r="AE678" s="280"/>
      <c r="AF678" s="280"/>
      <c r="AG678" s="280"/>
      <c r="AH678" s="280"/>
      <c r="AI678" s="280"/>
      <c r="AJ678" s="280"/>
      <c r="AK678" s="234">
        <v>3</v>
      </c>
      <c r="AL678" s="234" t="s">
        <v>272</v>
      </c>
      <c r="AM678" s="234">
        <v>0.1</v>
      </c>
      <c r="AN678" s="234">
        <v>0</v>
      </c>
      <c r="AO678" s="234">
        <v>0</v>
      </c>
      <c r="AP678" s="234">
        <v>0.20087218703611101</v>
      </c>
      <c r="AQ678" s="234">
        <v>5.0218046759027697E-2</v>
      </c>
      <c r="AR678" s="234" t="s">
        <v>622</v>
      </c>
      <c r="AS678" s="234">
        <v>10</v>
      </c>
      <c r="AT678" s="234">
        <v>74.549233285698307</v>
      </c>
      <c r="AU678" s="234" t="s">
        <v>552</v>
      </c>
      <c r="AV678" s="234">
        <v>1.9298748943543</v>
      </c>
      <c r="AW678" s="234">
        <v>14.4866968914226</v>
      </c>
      <c r="AX678" s="234">
        <v>65.230579124985994</v>
      </c>
      <c r="AY678" s="234" t="b">
        <v>0</v>
      </c>
      <c r="AZ678" s="234">
        <v>44558.563935185186</v>
      </c>
      <c r="BA678" s="234">
        <v>44497.413287037038</v>
      </c>
      <c r="BB678" s="234">
        <v>44509</v>
      </c>
    </row>
    <row r="679" spans="1:54" x14ac:dyDescent="0.25">
      <c r="A679" s="234" t="s">
        <v>3437</v>
      </c>
      <c r="B679" s="234" t="s">
        <v>482</v>
      </c>
      <c r="C679" s="235" t="s">
        <v>3437</v>
      </c>
      <c r="D679" s="235" t="s">
        <v>3437</v>
      </c>
      <c r="E679" s="234" t="s">
        <v>3349</v>
      </c>
      <c r="F679" s="234" t="s">
        <v>3438</v>
      </c>
      <c r="G679" s="234" t="s">
        <v>440</v>
      </c>
      <c r="H679" s="234"/>
      <c r="I679" s="234" t="s">
        <v>752</v>
      </c>
      <c r="J679" s="236"/>
      <c r="K679" s="129">
        <v>0.05</v>
      </c>
      <c r="L679" s="103">
        <v>1</v>
      </c>
      <c r="M679" s="237">
        <v>24000</v>
      </c>
      <c r="N679" s="236">
        <v>21030</v>
      </c>
      <c r="O679" s="103">
        <v>5058</v>
      </c>
      <c r="P679" s="234">
        <v>5058</v>
      </c>
      <c r="Q679" s="236">
        <v>2.8</v>
      </c>
      <c r="R679" s="236">
        <v>100</v>
      </c>
      <c r="S679" s="238">
        <v>612</v>
      </c>
      <c r="T679" s="238">
        <v>76</v>
      </c>
      <c r="U679" s="103">
        <v>5.5</v>
      </c>
      <c r="V679" s="234" t="s">
        <v>451</v>
      </c>
      <c r="W679" s="103">
        <v>80</v>
      </c>
      <c r="X679" s="234" t="s">
        <v>56</v>
      </c>
      <c r="Y679" s="234" t="s">
        <v>443</v>
      </c>
      <c r="Z679" s="280"/>
      <c r="AA679" s="280"/>
      <c r="AB679" s="280"/>
      <c r="AC679" s="280"/>
      <c r="AD679" s="280"/>
      <c r="AE679" s="280"/>
      <c r="AF679" s="280"/>
      <c r="AG679" s="280"/>
      <c r="AH679" s="280"/>
      <c r="AI679" s="280"/>
      <c r="AJ679" s="280"/>
      <c r="AK679" s="234">
        <v>3</v>
      </c>
      <c r="AL679" s="234" t="s">
        <v>272</v>
      </c>
      <c r="AM679" s="234">
        <v>0.1</v>
      </c>
      <c r="AN679" s="234">
        <v>0</v>
      </c>
      <c r="AO679" s="234">
        <v>0</v>
      </c>
      <c r="AP679" s="234">
        <v>0.22562807806054599</v>
      </c>
      <c r="AQ679" s="234">
        <v>5.6407019515136499E-2</v>
      </c>
      <c r="AR679" s="234" t="s">
        <v>622</v>
      </c>
      <c r="AS679" s="234">
        <v>9</v>
      </c>
      <c r="AT679" s="234">
        <v>78.839157100565998</v>
      </c>
      <c r="AU679" s="234" t="s">
        <v>552</v>
      </c>
      <c r="AV679" s="234">
        <v>1.60145103348762</v>
      </c>
      <c r="AW679" s="234">
        <v>18.9768067911439</v>
      </c>
      <c r="AX679" s="234">
        <v>74.334062409105002</v>
      </c>
      <c r="AY679" s="234" t="b">
        <v>0</v>
      </c>
      <c r="AZ679" s="234">
        <v>44558.563935185186</v>
      </c>
      <c r="BA679" s="234">
        <v>44497.4140162037</v>
      </c>
      <c r="BB679" s="234">
        <v>44509</v>
      </c>
    </row>
    <row r="680" spans="1:54" x14ac:dyDescent="0.25">
      <c r="A680" s="234" t="s">
        <v>3439</v>
      </c>
      <c r="B680" s="234" t="s">
        <v>482</v>
      </c>
      <c r="C680" s="235" t="s">
        <v>3439</v>
      </c>
      <c r="D680" s="235" t="s">
        <v>3439</v>
      </c>
      <c r="E680" s="234" t="s">
        <v>3349</v>
      </c>
      <c r="F680" s="234" t="s">
        <v>3440</v>
      </c>
      <c r="G680" s="234" t="s">
        <v>440</v>
      </c>
      <c r="H680" s="234"/>
      <c r="I680" s="234" t="s">
        <v>752</v>
      </c>
      <c r="J680" s="236"/>
      <c r="K680" s="129">
        <v>0.05</v>
      </c>
      <c r="L680" s="103">
        <v>1</v>
      </c>
      <c r="M680" s="237">
        <v>18000</v>
      </c>
      <c r="N680" s="236">
        <v>16070</v>
      </c>
      <c r="O680" s="103">
        <v>5058</v>
      </c>
      <c r="P680" s="234">
        <v>5058</v>
      </c>
      <c r="Q680" s="236">
        <v>2.8</v>
      </c>
      <c r="R680" s="236">
        <v>100</v>
      </c>
      <c r="S680" s="238">
        <v>467</v>
      </c>
      <c r="T680" s="238">
        <v>76</v>
      </c>
      <c r="U680" s="103">
        <v>5.5</v>
      </c>
      <c r="V680" s="234" t="s">
        <v>451</v>
      </c>
      <c r="W680" s="103">
        <v>80</v>
      </c>
      <c r="X680" s="234" t="s">
        <v>56</v>
      </c>
      <c r="Y680" s="234" t="s">
        <v>443</v>
      </c>
      <c r="Z680" s="280"/>
      <c r="AA680" s="280"/>
      <c r="AB680" s="280"/>
      <c r="AC680" s="280"/>
      <c r="AD680" s="280"/>
      <c r="AE680" s="280"/>
      <c r="AF680" s="280"/>
      <c r="AG680" s="280"/>
      <c r="AH680" s="280"/>
      <c r="AI680" s="280"/>
      <c r="AJ680" s="280"/>
      <c r="AK680" s="234">
        <v>3</v>
      </c>
      <c r="AL680" s="234" t="s">
        <v>272</v>
      </c>
      <c r="AM680" s="234">
        <v>0.1</v>
      </c>
      <c r="AN680" s="234">
        <v>0</v>
      </c>
      <c r="AO680" s="234">
        <v>0</v>
      </c>
      <c r="AP680" s="234">
        <v>0.29526810713212698</v>
      </c>
      <c r="AQ680" s="234">
        <v>6.7106387984574398E-2</v>
      </c>
      <c r="AR680" s="234" t="s">
        <v>622</v>
      </c>
      <c r="AS680" s="234">
        <v>10</v>
      </c>
      <c r="AT680" s="234">
        <v>79.979983114983</v>
      </c>
      <c r="AU680" s="234" t="s">
        <v>552</v>
      </c>
      <c r="AV680" s="234">
        <v>1.6898852292026401</v>
      </c>
      <c r="AW680" s="234">
        <v>14.9603092080563</v>
      </c>
      <c r="AX680" s="234">
        <v>66.2691288667002</v>
      </c>
      <c r="AY680" s="234" t="b">
        <v>0</v>
      </c>
      <c r="AZ680" s="234">
        <v>44558.563946759263</v>
      </c>
      <c r="BA680" s="234">
        <v>44497.414421296293</v>
      </c>
      <c r="BB680" s="234">
        <v>44509</v>
      </c>
    </row>
    <row r="681" spans="1:54" x14ac:dyDescent="0.25">
      <c r="A681" s="234" t="s">
        <v>3441</v>
      </c>
      <c r="B681" s="234" t="s">
        <v>482</v>
      </c>
      <c r="C681" s="235" t="s">
        <v>3441</v>
      </c>
      <c r="D681" s="235" t="s">
        <v>3441</v>
      </c>
      <c r="E681" s="234" t="s">
        <v>3349</v>
      </c>
      <c r="F681" s="234" t="s">
        <v>3442</v>
      </c>
      <c r="G681" s="234" t="s">
        <v>440</v>
      </c>
      <c r="H681" s="234"/>
      <c r="I681" s="234" t="s">
        <v>752</v>
      </c>
      <c r="J681" s="236"/>
      <c r="K681" s="129">
        <v>0.05</v>
      </c>
      <c r="L681" s="103">
        <v>1</v>
      </c>
      <c r="M681" s="237">
        <v>32000</v>
      </c>
      <c r="N681" s="236">
        <v>22800</v>
      </c>
      <c r="O681" s="103">
        <v>5793</v>
      </c>
      <c r="P681" s="234">
        <v>5993</v>
      </c>
      <c r="Q681" s="236">
        <v>2.5</v>
      </c>
      <c r="R681" s="236">
        <v>100</v>
      </c>
      <c r="S681" s="238">
        <v>620</v>
      </c>
      <c r="T681" s="238">
        <v>76.5</v>
      </c>
      <c r="U681" s="103">
        <v>5.5</v>
      </c>
      <c r="V681" s="234" t="s">
        <v>451</v>
      </c>
      <c r="W681" s="103">
        <v>80</v>
      </c>
      <c r="X681" s="234" t="s">
        <v>56</v>
      </c>
      <c r="Y681" s="234" t="s">
        <v>443</v>
      </c>
      <c r="Z681" s="280"/>
      <c r="AA681" s="280"/>
      <c r="AB681" s="280"/>
      <c r="AC681" s="280"/>
      <c r="AD681" s="280"/>
      <c r="AE681" s="280"/>
      <c r="AF681" s="280"/>
      <c r="AG681" s="280"/>
      <c r="AH681" s="280"/>
      <c r="AI681" s="280"/>
      <c r="AJ681" s="280"/>
      <c r="AK681" s="234">
        <v>3</v>
      </c>
      <c r="AL681" s="234" t="s">
        <v>272</v>
      </c>
      <c r="AM681" s="234">
        <v>0.1</v>
      </c>
      <c r="AN681" s="234">
        <v>0</v>
      </c>
      <c r="AO681" s="234">
        <v>0</v>
      </c>
      <c r="AP681" s="234">
        <v>0.17564351392413999</v>
      </c>
      <c r="AQ681" s="234">
        <v>5.6783595446409901E-2</v>
      </c>
      <c r="AR681" s="234" t="s">
        <v>622</v>
      </c>
      <c r="AS681" s="234">
        <v>10</v>
      </c>
      <c r="AT681" s="234">
        <v>78.452599832715507</v>
      </c>
      <c r="AU681" s="234" t="s">
        <v>552</v>
      </c>
      <c r="AV681" s="234">
        <v>1.7666596318440699</v>
      </c>
      <c r="AW681" s="234">
        <v>18.470118385518301</v>
      </c>
      <c r="AX681" s="234">
        <v>59.6800134441729</v>
      </c>
      <c r="AY681" s="234" t="b">
        <v>0</v>
      </c>
      <c r="AZ681" s="234">
        <v>44558.563946759263</v>
      </c>
      <c r="BA681" s="234">
        <v>44497.415127314816</v>
      </c>
      <c r="BB681" s="234">
        <v>44509</v>
      </c>
    </row>
    <row r="682" spans="1:54" x14ac:dyDescent="0.25">
      <c r="A682" s="234" t="s">
        <v>3443</v>
      </c>
      <c r="B682" s="234" t="s">
        <v>482</v>
      </c>
      <c r="C682" s="235" t="s">
        <v>3443</v>
      </c>
      <c r="D682" s="235" t="s">
        <v>3443</v>
      </c>
      <c r="E682" s="234" t="s">
        <v>3349</v>
      </c>
      <c r="F682" s="234" t="s">
        <v>3444</v>
      </c>
      <c r="G682" s="234" t="s">
        <v>440</v>
      </c>
      <c r="H682" s="234"/>
      <c r="I682" s="234" t="s">
        <v>752</v>
      </c>
      <c r="J682" s="236"/>
      <c r="K682" s="129">
        <v>0.08</v>
      </c>
      <c r="L682" s="103">
        <v>1</v>
      </c>
      <c r="M682" s="237">
        <v>24000</v>
      </c>
      <c r="N682" s="236">
        <v>22200</v>
      </c>
      <c r="O682" s="103">
        <v>5793</v>
      </c>
      <c r="P682" s="234">
        <v>5793</v>
      </c>
      <c r="Q682" s="236">
        <v>2.5</v>
      </c>
      <c r="R682" s="236">
        <v>100</v>
      </c>
      <c r="S682" s="238">
        <v>493</v>
      </c>
      <c r="T682" s="238">
        <v>75.5</v>
      </c>
      <c r="U682" s="103">
        <v>6</v>
      </c>
      <c r="V682" s="234" t="s">
        <v>451</v>
      </c>
      <c r="W682" s="103">
        <v>80</v>
      </c>
      <c r="X682" s="234" t="s">
        <v>56</v>
      </c>
      <c r="Y682" s="234" t="s">
        <v>443</v>
      </c>
      <c r="Z682" s="280"/>
      <c r="AA682" s="280"/>
      <c r="AB682" s="280"/>
      <c r="AC682" s="280"/>
      <c r="AD682" s="280"/>
      <c r="AE682" s="280"/>
      <c r="AF682" s="280"/>
      <c r="AG682" s="280"/>
      <c r="AH682" s="280"/>
      <c r="AI682" s="280"/>
      <c r="AJ682" s="280"/>
      <c r="AK682" s="234">
        <v>3</v>
      </c>
      <c r="AL682" s="234" t="s">
        <v>272</v>
      </c>
      <c r="AM682" s="234">
        <v>0.1</v>
      </c>
      <c r="AN682" s="234">
        <v>0</v>
      </c>
      <c r="AO682" s="234">
        <v>0</v>
      </c>
      <c r="AP682" s="234">
        <v>0.186618519088742</v>
      </c>
      <c r="AQ682" s="234">
        <v>5.8318287215231801E-2</v>
      </c>
      <c r="AR682" s="234" t="s">
        <v>622</v>
      </c>
      <c r="AS682" s="234">
        <v>10</v>
      </c>
      <c r="AT682" s="234">
        <v>77.0964098047845</v>
      </c>
      <c r="AU682" s="234" t="s">
        <v>552</v>
      </c>
      <c r="AV682" s="234">
        <v>1.72348816800729</v>
      </c>
      <c r="AW682" s="234">
        <v>17.052595105194602</v>
      </c>
      <c r="AX682" s="234">
        <v>74.893655238933505</v>
      </c>
      <c r="AY682" s="234" t="b">
        <v>0</v>
      </c>
      <c r="AZ682" s="234">
        <v>44558.563946759263</v>
      </c>
      <c r="BA682" s="234">
        <v>44497.415625000001</v>
      </c>
      <c r="BB682" s="234">
        <v>44509</v>
      </c>
    </row>
    <row r="683" spans="1:54" x14ac:dyDescent="0.25">
      <c r="A683" s="234" t="s">
        <v>3445</v>
      </c>
      <c r="B683" s="234" t="s">
        <v>482</v>
      </c>
      <c r="C683" s="235" t="s">
        <v>3445</v>
      </c>
      <c r="D683" s="235" t="s">
        <v>3445</v>
      </c>
      <c r="E683" s="234" t="s">
        <v>3349</v>
      </c>
      <c r="F683" s="234" t="s">
        <v>3446</v>
      </c>
      <c r="G683" s="234" t="s">
        <v>440</v>
      </c>
      <c r="H683" s="234"/>
      <c r="I683" s="234" t="s">
        <v>752</v>
      </c>
      <c r="J683" s="236"/>
      <c r="K683" s="129">
        <v>0.05</v>
      </c>
      <c r="L683" s="103">
        <v>1</v>
      </c>
      <c r="M683" s="237">
        <v>18000</v>
      </c>
      <c r="N683" s="236">
        <v>13060</v>
      </c>
      <c r="O683" s="103">
        <v>9210</v>
      </c>
      <c r="P683" s="234">
        <v>9210</v>
      </c>
      <c r="Q683" s="236">
        <v>2.8</v>
      </c>
      <c r="R683" s="236">
        <v>100</v>
      </c>
      <c r="S683" s="238">
        <v>399</v>
      </c>
      <c r="T683" s="238">
        <v>75.5</v>
      </c>
      <c r="U683" s="103">
        <v>5.5</v>
      </c>
      <c r="V683" s="234" t="s">
        <v>451</v>
      </c>
      <c r="W683" s="103">
        <v>80</v>
      </c>
      <c r="X683" s="234" t="s">
        <v>56</v>
      </c>
      <c r="Y683" s="234" t="s">
        <v>443</v>
      </c>
      <c r="Z683" s="280"/>
      <c r="AA683" s="280"/>
      <c r="AB683" s="280"/>
      <c r="AC683" s="280"/>
      <c r="AD683" s="280"/>
      <c r="AE683" s="280"/>
      <c r="AF683" s="280"/>
      <c r="AG683" s="280"/>
      <c r="AH683" s="280"/>
      <c r="AI683" s="280"/>
      <c r="AJ683" s="280"/>
      <c r="AK683" s="234">
        <v>3</v>
      </c>
      <c r="AL683" s="234" t="s">
        <v>272</v>
      </c>
      <c r="AM683" s="234">
        <v>0.1</v>
      </c>
      <c r="AN683" s="234">
        <v>0</v>
      </c>
      <c r="AO683" s="234">
        <v>0</v>
      </c>
      <c r="AP683" s="234">
        <v>0.249412633248699</v>
      </c>
      <c r="AQ683" s="234">
        <v>4.9882526649739897E-2</v>
      </c>
      <c r="AR683" s="234" t="s">
        <v>622</v>
      </c>
      <c r="AS683" s="234">
        <v>7</v>
      </c>
      <c r="AT683" s="234">
        <v>73.549653390505995</v>
      </c>
      <c r="AU683" s="234" t="s">
        <v>552</v>
      </c>
      <c r="AV683" s="234">
        <v>2.1028317195394299</v>
      </c>
      <c r="AW683" s="234">
        <v>11.5499474039457</v>
      </c>
      <c r="AX683" s="234">
        <v>73.549653390505995</v>
      </c>
      <c r="AY683" s="234" t="b">
        <v>0</v>
      </c>
      <c r="AZ683" s="234">
        <v>44558.564432870371</v>
      </c>
      <c r="BA683" s="234">
        <v>44497.416400462964</v>
      </c>
      <c r="BB683" s="234">
        <v>44509</v>
      </c>
    </row>
    <row r="684" spans="1:54" x14ac:dyDescent="0.25">
      <c r="A684" s="234" t="s">
        <v>3447</v>
      </c>
      <c r="B684" s="234" t="s">
        <v>482</v>
      </c>
      <c r="C684" s="235" t="s">
        <v>3447</v>
      </c>
      <c r="D684" s="235" t="s">
        <v>3447</v>
      </c>
      <c r="E684" s="234" t="s">
        <v>3349</v>
      </c>
      <c r="F684" s="234" t="s">
        <v>3448</v>
      </c>
      <c r="G684" s="234" t="s">
        <v>440</v>
      </c>
      <c r="H684" s="234"/>
      <c r="I684" s="234" t="s">
        <v>752</v>
      </c>
      <c r="J684" s="236"/>
      <c r="K684" s="129">
        <v>0.08</v>
      </c>
      <c r="L684" s="103">
        <v>1</v>
      </c>
      <c r="M684" s="237">
        <v>23000</v>
      </c>
      <c r="N684" s="236">
        <v>12960</v>
      </c>
      <c r="O684" s="103">
        <v>2405</v>
      </c>
      <c r="P684" s="234">
        <v>9800</v>
      </c>
      <c r="Q684" s="236">
        <v>2</v>
      </c>
      <c r="R684" s="236">
        <v>100</v>
      </c>
      <c r="S684" s="238">
        <v>300</v>
      </c>
      <c r="T684" s="238">
        <v>210</v>
      </c>
      <c r="U684" s="103">
        <v>5.5</v>
      </c>
      <c r="V684" s="234" t="s">
        <v>451</v>
      </c>
      <c r="W684" s="103">
        <v>80</v>
      </c>
      <c r="X684" s="234" t="s">
        <v>56</v>
      </c>
      <c r="Y684" s="234" t="s">
        <v>443</v>
      </c>
      <c r="Z684" s="280"/>
      <c r="AA684" s="280"/>
      <c r="AB684" s="280"/>
      <c r="AC684" s="280"/>
      <c r="AD684" s="280"/>
      <c r="AE684" s="280"/>
      <c r="AF684" s="280"/>
      <c r="AG684" s="280"/>
      <c r="AH684" s="280"/>
      <c r="AI684" s="280"/>
      <c r="AJ684" s="280"/>
      <c r="AK684" s="234">
        <v>3</v>
      </c>
      <c r="AL684" s="234" t="s">
        <v>272</v>
      </c>
      <c r="AM684" s="234">
        <v>0.1</v>
      </c>
      <c r="AN684" s="234">
        <v>0.12031262031261999</v>
      </c>
      <c r="AO684" s="234">
        <v>0</v>
      </c>
      <c r="AP684" s="234">
        <v>0.23620559334845001</v>
      </c>
      <c r="AQ684" s="234">
        <v>0.12031262031261999</v>
      </c>
      <c r="AR684" s="234" t="s">
        <v>622</v>
      </c>
      <c r="AS684" s="234">
        <v>10</v>
      </c>
      <c r="AT684" s="234">
        <v>73.963865713873901</v>
      </c>
      <c r="AU684" s="234" t="s">
        <v>552</v>
      </c>
      <c r="AV684" s="234">
        <v>2.7054419437521502</v>
      </c>
      <c r="AW684" s="234">
        <v>8.2210919748363995</v>
      </c>
      <c r="AX684" s="234">
        <v>66.567479142486505</v>
      </c>
      <c r="AY684" s="234" t="b">
        <v>0</v>
      </c>
      <c r="AZ684" s="234">
        <v>44558.564432870371</v>
      </c>
      <c r="BA684" s="234">
        <v>44497.417280092595</v>
      </c>
      <c r="BB684" s="234">
        <v>44509</v>
      </c>
    </row>
    <row r="685" spans="1:54" x14ac:dyDescent="0.25">
      <c r="A685" s="234" t="s">
        <v>3449</v>
      </c>
      <c r="B685" s="234" t="s">
        <v>482</v>
      </c>
      <c r="C685" s="235" t="s">
        <v>3449</v>
      </c>
      <c r="D685" s="235" t="s">
        <v>3449</v>
      </c>
      <c r="E685" s="234" t="s">
        <v>3349</v>
      </c>
      <c r="F685" s="234" t="s">
        <v>3450</v>
      </c>
      <c r="G685" s="234" t="s">
        <v>440</v>
      </c>
      <c r="H685" s="234"/>
      <c r="I685" s="234" t="s">
        <v>752</v>
      </c>
      <c r="J685" s="236"/>
      <c r="K685" s="129">
        <v>0.05</v>
      </c>
      <c r="L685" s="103">
        <v>1</v>
      </c>
      <c r="M685" s="237">
        <v>15000</v>
      </c>
      <c r="N685" s="236">
        <v>11500</v>
      </c>
      <c r="O685" s="103">
        <v>2620</v>
      </c>
      <c r="P685" s="234">
        <v>2620</v>
      </c>
      <c r="Q685" s="236">
        <v>2.5</v>
      </c>
      <c r="R685" s="236">
        <v>100</v>
      </c>
      <c r="S685" s="238">
        <v>345</v>
      </c>
      <c r="T685" s="238">
        <v>110</v>
      </c>
      <c r="U685" s="103">
        <v>5.5</v>
      </c>
      <c r="V685" s="234" t="s">
        <v>451</v>
      </c>
      <c r="W685" s="103">
        <v>80</v>
      </c>
      <c r="X685" s="234" t="s">
        <v>56</v>
      </c>
      <c r="Y685" s="234" t="s">
        <v>443</v>
      </c>
      <c r="Z685" s="280"/>
      <c r="AA685" s="280"/>
      <c r="AB685" s="280"/>
      <c r="AC685" s="280"/>
      <c r="AD685" s="280"/>
      <c r="AE685" s="280"/>
      <c r="AF685" s="280"/>
      <c r="AG685" s="280"/>
      <c r="AH685" s="280"/>
      <c r="AI685" s="280"/>
      <c r="AJ685" s="280"/>
      <c r="AK685" s="234">
        <v>3</v>
      </c>
      <c r="AL685" s="234" t="s">
        <v>272</v>
      </c>
      <c r="AM685" s="234">
        <v>0.1</v>
      </c>
      <c r="AN685" s="234">
        <v>0</v>
      </c>
      <c r="AO685" s="234">
        <v>0</v>
      </c>
      <c r="AP685" s="234">
        <v>0.79654829074012601</v>
      </c>
      <c r="AQ685" s="234">
        <v>9.9568536342515807E-2</v>
      </c>
      <c r="AR685" s="234" t="s">
        <v>622</v>
      </c>
      <c r="AS685" s="234">
        <v>8</v>
      </c>
      <c r="AT685" s="234">
        <v>76.034335268820996</v>
      </c>
      <c r="AU685" s="234" t="s">
        <v>552</v>
      </c>
      <c r="AV685" s="234">
        <v>2.2690427616450699</v>
      </c>
      <c r="AW685" s="234">
        <v>9.5592734467628109</v>
      </c>
      <c r="AX685" s="234">
        <v>68.430901741938996</v>
      </c>
      <c r="AY685" s="234" t="b">
        <v>0</v>
      </c>
      <c r="AZ685" s="234">
        <v>44558.564444444448</v>
      </c>
      <c r="BA685" s="234">
        <v>44497.417731481481</v>
      </c>
      <c r="BB685" s="234">
        <v>44509</v>
      </c>
    </row>
    <row r="686" spans="1:54" x14ac:dyDescent="0.25">
      <c r="A686" s="234" t="s">
        <v>3451</v>
      </c>
      <c r="B686" s="234" t="s">
        <v>482</v>
      </c>
      <c r="C686" s="235" t="s">
        <v>3451</v>
      </c>
      <c r="D686" s="235" t="s">
        <v>3451</v>
      </c>
      <c r="E686" s="234" t="s">
        <v>3349</v>
      </c>
      <c r="F686" s="234" t="s">
        <v>3452</v>
      </c>
      <c r="G686" s="234" t="s">
        <v>440</v>
      </c>
      <c r="H686" s="234"/>
      <c r="I686" s="234" t="s">
        <v>752</v>
      </c>
      <c r="J686" s="236"/>
      <c r="K686" s="129">
        <v>0.05</v>
      </c>
      <c r="L686" s="103">
        <v>1</v>
      </c>
      <c r="M686" s="237">
        <v>23000</v>
      </c>
      <c r="N686" s="236">
        <v>13300</v>
      </c>
      <c r="O686" s="103">
        <v>2340</v>
      </c>
      <c r="P686" s="234">
        <v>2340</v>
      </c>
      <c r="Q686" s="236">
        <v>2.5</v>
      </c>
      <c r="R686" s="236">
        <v>100</v>
      </c>
      <c r="S686" s="238">
        <v>348</v>
      </c>
      <c r="T686" s="238">
        <v>290</v>
      </c>
      <c r="U686" s="103">
        <v>5.5</v>
      </c>
      <c r="V686" s="234" t="s">
        <v>451</v>
      </c>
      <c r="W686" s="103">
        <v>80</v>
      </c>
      <c r="X686" s="234" t="s">
        <v>56</v>
      </c>
      <c r="Y686" s="234" t="s">
        <v>443</v>
      </c>
      <c r="Z686" s="280"/>
      <c r="AA686" s="280"/>
      <c r="AB686" s="280"/>
      <c r="AC686" s="280"/>
      <c r="AD686" s="280"/>
      <c r="AE686" s="280"/>
      <c r="AF686" s="280"/>
      <c r="AG686" s="280"/>
      <c r="AH686" s="280"/>
      <c r="AI686" s="280"/>
      <c r="AJ686" s="280"/>
      <c r="AK686" s="234">
        <v>3</v>
      </c>
      <c r="AL686" s="234" t="s">
        <v>272</v>
      </c>
      <c r="AM686" s="234">
        <v>0.1</v>
      </c>
      <c r="AN686" s="234">
        <v>0</v>
      </c>
      <c r="AO686" s="234">
        <v>0</v>
      </c>
      <c r="AP686" s="234">
        <v>0.77115866589550797</v>
      </c>
      <c r="AQ686" s="234">
        <v>9.6394833236938496E-2</v>
      </c>
      <c r="AR686" s="234" t="s">
        <v>622</v>
      </c>
      <c r="AS686" s="234">
        <v>11</v>
      </c>
      <c r="AT686" s="234">
        <v>77.674637888294399</v>
      </c>
      <c r="AU686" s="234" t="s">
        <v>552</v>
      </c>
      <c r="AV686" s="234">
        <v>2.1591974906394902</v>
      </c>
      <c r="AW686" s="234">
        <v>11.1220490108273</v>
      </c>
      <c r="AX686" s="234">
        <v>67.965308152257606</v>
      </c>
      <c r="AY686" s="234" t="b">
        <v>0</v>
      </c>
      <c r="AZ686" s="234">
        <v>44558.564444444448</v>
      </c>
      <c r="BA686" s="234">
        <v>44497.439016203702</v>
      </c>
      <c r="BB686" s="234">
        <v>44509</v>
      </c>
    </row>
    <row r="687" spans="1:54" x14ac:dyDescent="0.25">
      <c r="A687" s="234" t="s">
        <v>3453</v>
      </c>
      <c r="B687" s="234" t="s">
        <v>482</v>
      </c>
      <c r="C687" s="235" t="s">
        <v>3453</v>
      </c>
      <c r="D687" s="235" t="s">
        <v>3453</v>
      </c>
      <c r="E687" s="234" t="s">
        <v>3349</v>
      </c>
      <c r="F687" s="234" t="s">
        <v>3454</v>
      </c>
      <c r="G687" s="234" t="s">
        <v>440</v>
      </c>
      <c r="H687" s="234"/>
      <c r="I687" s="234" t="s">
        <v>752</v>
      </c>
      <c r="J687" s="236"/>
      <c r="K687" s="129">
        <v>0.08</v>
      </c>
      <c r="L687" s="103">
        <v>1</v>
      </c>
      <c r="M687" s="237">
        <v>24000</v>
      </c>
      <c r="N687" s="236">
        <v>31050</v>
      </c>
      <c r="O687" s="103">
        <v>2810</v>
      </c>
      <c r="P687" s="234">
        <v>2810</v>
      </c>
      <c r="Q687" s="236">
        <v>2.5</v>
      </c>
      <c r="R687" s="236">
        <v>100</v>
      </c>
      <c r="S687" s="238">
        <v>500</v>
      </c>
      <c r="T687" s="238">
        <v>120</v>
      </c>
      <c r="U687" s="103">
        <v>5.5</v>
      </c>
      <c r="V687" s="234" t="s">
        <v>451</v>
      </c>
      <c r="W687" s="103">
        <v>100</v>
      </c>
      <c r="X687" s="234" t="s">
        <v>56</v>
      </c>
      <c r="Y687" s="234" t="s">
        <v>443</v>
      </c>
      <c r="Z687" s="280"/>
      <c r="AA687" s="280"/>
      <c r="AB687" s="280"/>
      <c r="AC687" s="280"/>
      <c r="AD687" s="280"/>
      <c r="AE687" s="280"/>
      <c r="AF687" s="280"/>
      <c r="AG687" s="280"/>
      <c r="AH687" s="280"/>
      <c r="AI687" s="280"/>
      <c r="AJ687" s="280"/>
      <c r="AK687" s="234">
        <v>3</v>
      </c>
      <c r="AL687" s="234" t="s">
        <v>272</v>
      </c>
      <c r="AM687" s="234">
        <v>0.1</v>
      </c>
      <c r="AN687" s="234">
        <v>0</v>
      </c>
      <c r="AO687" s="234">
        <v>0</v>
      </c>
      <c r="AP687" s="234">
        <v>0.27507005690511799</v>
      </c>
      <c r="AQ687" s="234">
        <v>7.6408349140310597E-2</v>
      </c>
      <c r="AR687" s="234" t="s">
        <v>622</v>
      </c>
      <c r="AS687" s="234">
        <v>9</v>
      </c>
      <c r="AT687" s="234">
        <v>72.166132866661698</v>
      </c>
      <c r="AU687" s="234" t="s">
        <v>552</v>
      </c>
      <c r="AV687" s="234">
        <v>1.5447914708494399</v>
      </c>
      <c r="AW687" s="234">
        <v>21.942233438500502</v>
      </c>
      <c r="AX687" s="234">
        <v>71.135188111423702</v>
      </c>
      <c r="AY687" s="234" t="b">
        <v>0</v>
      </c>
      <c r="AZ687" s="234">
        <v>44558.564444444448</v>
      </c>
      <c r="BA687" s="234">
        <v>44497.439618055556</v>
      </c>
      <c r="BB687" s="234">
        <v>44509</v>
      </c>
    </row>
    <row r="688" spans="1:54" x14ac:dyDescent="0.25">
      <c r="A688" s="234" t="s">
        <v>3455</v>
      </c>
      <c r="B688" s="234" t="s">
        <v>482</v>
      </c>
      <c r="C688" s="235" t="s">
        <v>3455</v>
      </c>
      <c r="D688" s="235" t="s">
        <v>3455</v>
      </c>
      <c r="E688" s="234" t="s">
        <v>3349</v>
      </c>
      <c r="F688" s="234" t="s">
        <v>3456</v>
      </c>
      <c r="G688" s="234" t="s">
        <v>440</v>
      </c>
      <c r="H688" s="234"/>
      <c r="I688" s="234" t="s">
        <v>752</v>
      </c>
      <c r="J688" s="236"/>
      <c r="K688" s="129">
        <v>0.05</v>
      </c>
      <c r="L688" s="103">
        <v>1</v>
      </c>
      <c r="M688" s="237">
        <v>20000</v>
      </c>
      <c r="N688" s="236">
        <v>43840</v>
      </c>
      <c r="O688" s="103">
        <v>2480</v>
      </c>
      <c r="P688" s="234">
        <v>2480</v>
      </c>
      <c r="Q688" s="236">
        <v>1.5</v>
      </c>
      <c r="R688" s="236">
        <v>100</v>
      </c>
      <c r="S688" s="238">
        <v>439</v>
      </c>
      <c r="T688" s="238">
        <v>155</v>
      </c>
      <c r="U688" s="103">
        <v>5</v>
      </c>
      <c r="V688" s="234" t="s">
        <v>451</v>
      </c>
      <c r="W688" s="103">
        <v>120</v>
      </c>
      <c r="X688" s="234" t="s">
        <v>56</v>
      </c>
      <c r="Y688" s="234" t="s">
        <v>443</v>
      </c>
      <c r="Z688" s="280"/>
      <c r="AA688" s="280"/>
      <c r="AB688" s="280"/>
      <c r="AC688" s="280"/>
      <c r="AD688" s="280"/>
      <c r="AE688" s="280"/>
      <c r="AF688" s="280"/>
      <c r="AG688" s="280"/>
      <c r="AH688" s="280"/>
      <c r="AI688" s="280"/>
      <c r="AJ688" s="280"/>
      <c r="AK688" s="234">
        <v>3</v>
      </c>
      <c r="AL688" s="234" t="s">
        <v>272</v>
      </c>
      <c r="AM688" s="234">
        <v>0.1</v>
      </c>
      <c r="AN688" s="234">
        <v>0</v>
      </c>
      <c r="AO688" s="234">
        <v>0</v>
      </c>
      <c r="AP688" s="234">
        <v>0.27593006828349398</v>
      </c>
      <c r="AQ688" s="234">
        <v>6.8982517070873606E-2</v>
      </c>
      <c r="AR688" s="234" t="s">
        <v>622</v>
      </c>
      <c r="AS688" s="234">
        <v>0</v>
      </c>
      <c r="AT688" s="234">
        <v>66.150630484997706</v>
      </c>
      <c r="AU688" s="234" t="s">
        <v>552</v>
      </c>
      <c r="AV688" s="234">
        <v>1.72787040214998</v>
      </c>
      <c r="AW688" s="234">
        <v>17.715051178149601</v>
      </c>
      <c r="AX688" s="234">
        <v>63.315603464212103</v>
      </c>
      <c r="AY688" s="234" t="b">
        <v>0</v>
      </c>
      <c r="AZ688" s="234">
        <v>44558.564456018517</v>
      </c>
      <c r="BA688" s="234">
        <v>44497.44017361111</v>
      </c>
      <c r="BB688" s="234">
        <v>44509</v>
      </c>
    </row>
    <row r="689" spans="1:54" x14ac:dyDescent="0.25">
      <c r="A689" s="234" t="s">
        <v>3457</v>
      </c>
      <c r="B689" s="234" t="s">
        <v>482</v>
      </c>
      <c r="C689" s="235" t="s">
        <v>3457</v>
      </c>
      <c r="D689" s="235" t="s">
        <v>3457</v>
      </c>
      <c r="E689" s="234" t="s">
        <v>3349</v>
      </c>
      <c r="F689" s="234" t="s">
        <v>3458</v>
      </c>
      <c r="G689" s="234" t="s">
        <v>440</v>
      </c>
      <c r="H689" s="234"/>
      <c r="I689" s="234" t="s">
        <v>752</v>
      </c>
      <c r="J689" s="236"/>
      <c r="K689" s="129">
        <v>0.1</v>
      </c>
      <c r="L689" s="103">
        <v>1</v>
      </c>
      <c r="M689" s="237">
        <v>32000</v>
      </c>
      <c r="N689" s="236">
        <v>58250</v>
      </c>
      <c r="O689" s="103">
        <v>2674</v>
      </c>
      <c r="P689" s="234">
        <v>2674</v>
      </c>
      <c r="Q689" s="236">
        <v>1.5</v>
      </c>
      <c r="R689" s="236">
        <v>100</v>
      </c>
      <c r="S689" s="238">
        <v>445</v>
      </c>
      <c r="T689" s="238">
        <v>177.5</v>
      </c>
      <c r="U689" s="103">
        <v>5.5</v>
      </c>
      <c r="V689" s="234" t="s">
        <v>451</v>
      </c>
      <c r="W689" s="103">
        <v>120</v>
      </c>
      <c r="X689" s="234" t="s">
        <v>56</v>
      </c>
      <c r="Y689" s="234" t="s">
        <v>443</v>
      </c>
      <c r="Z689" s="280"/>
      <c r="AA689" s="280"/>
      <c r="AB689" s="280"/>
      <c r="AC689" s="280"/>
      <c r="AD689" s="280"/>
      <c r="AE689" s="280"/>
      <c r="AF689" s="280"/>
      <c r="AG689" s="280"/>
      <c r="AH689" s="280"/>
      <c r="AI689" s="280"/>
      <c r="AJ689" s="280"/>
      <c r="AK689" s="234">
        <v>3</v>
      </c>
      <c r="AL689" s="234" t="s">
        <v>272</v>
      </c>
      <c r="AM689" s="234">
        <v>0.1</v>
      </c>
      <c r="AN689" s="234">
        <v>0</v>
      </c>
      <c r="AO689" s="234">
        <v>0</v>
      </c>
      <c r="AP689" s="234">
        <v>0.19260338789359299</v>
      </c>
      <c r="AQ689" s="234">
        <v>5.5029539398169403E-2</v>
      </c>
      <c r="AR689" s="234" t="s">
        <v>622</v>
      </c>
      <c r="AS689" s="234">
        <v>5</v>
      </c>
      <c r="AT689" s="234">
        <v>55.213598964448003</v>
      </c>
      <c r="AU689" s="234" t="s">
        <v>552</v>
      </c>
      <c r="AV689" s="234">
        <v>2.21152296291352</v>
      </c>
      <c r="AW689" s="234">
        <v>18.1451637764849</v>
      </c>
      <c r="AX689" s="234">
        <v>54.424833264955801</v>
      </c>
      <c r="AY689" s="234" t="b">
        <v>0</v>
      </c>
      <c r="AZ689" s="234">
        <v>44558.564456018517</v>
      </c>
      <c r="BA689" s="234">
        <v>44497.440775462965</v>
      </c>
      <c r="BB689" s="234">
        <v>44509</v>
      </c>
    </row>
    <row r="690" spans="1:54" x14ac:dyDescent="0.25">
      <c r="A690" s="234" t="s">
        <v>3459</v>
      </c>
      <c r="B690" s="234" t="s">
        <v>482</v>
      </c>
      <c r="C690" s="235" t="s">
        <v>3459</v>
      </c>
      <c r="D690" s="235" t="s">
        <v>3459</v>
      </c>
      <c r="E690" s="234" t="s">
        <v>3349</v>
      </c>
      <c r="F690" s="234" t="s">
        <v>3460</v>
      </c>
      <c r="G690" s="234" t="s">
        <v>440</v>
      </c>
      <c r="H690" s="234"/>
      <c r="I690" s="234" t="s">
        <v>752</v>
      </c>
      <c r="J690" s="236"/>
      <c r="K690" s="129">
        <v>0.05</v>
      </c>
      <c r="L690" s="103">
        <v>1</v>
      </c>
      <c r="M690" s="237">
        <v>18000</v>
      </c>
      <c r="N690" s="236">
        <v>20430</v>
      </c>
      <c r="O690" s="103">
        <v>2714</v>
      </c>
      <c r="P690" s="234">
        <v>2714</v>
      </c>
      <c r="Q690" s="236">
        <v>2.8</v>
      </c>
      <c r="R690" s="236">
        <v>100</v>
      </c>
      <c r="S690" s="238">
        <v>460</v>
      </c>
      <c r="T690" s="238">
        <v>50</v>
      </c>
      <c r="U690" s="103">
        <v>6</v>
      </c>
      <c r="V690" s="234" t="s">
        <v>451</v>
      </c>
      <c r="W690" s="103">
        <v>80</v>
      </c>
      <c r="X690" s="234" t="s">
        <v>56</v>
      </c>
      <c r="Y690" s="234" t="s">
        <v>443</v>
      </c>
      <c r="Z690" s="280"/>
      <c r="AA690" s="280"/>
      <c r="AB690" s="280"/>
      <c r="AC690" s="280"/>
      <c r="AD690" s="280"/>
      <c r="AE690" s="280"/>
      <c r="AF690" s="280"/>
      <c r="AG690" s="280"/>
      <c r="AH690" s="280"/>
      <c r="AI690" s="280"/>
      <c r="AJ690" s="280"/>
      <c r="AK690" s="234">
        <v>3</v>
      </c>
      <c r="AL690" s="234" t="s">
        <v>272</v>
      </c>
      <c r="AM690" s="234">
        <v>0.1</v>
      </c>
      <c r="AN690" s="234">
        <v>0</v>
      </c>
      <c r="AO690" s="234">
        <v>0</v>
      </c>
      <c r="AP690" s="234">
        <v>0.43284562452589898</v>
      </c>
      <c r="AQ690" s="234">
        <v>0.10821140613147499</v>
      </c>
      <c r="AR690" s="234" t="s">
        <v>622</v>
      </c>
      <c r="AS690" s="234">
        <v>10</v>
      </c>
      <c r="AT690" s="234">
        <v>78.618893135389897</v>
      </c>
      <c r="AU690" s="234" t="s">
        <v>552</v>
      </c>
      <c r="AV690" s="234">
        <v>1.5245388883158799</v>
      </c>
      <c r="AW690" s="234">
        <v>18.4812593658644</v>
      </c>
      <c r="AX690" s="234">
        <v>77.495766090598593</v>
      </c>
      <c r="AY690" s="234" t="b">
        <v>0</v>
      </c>
      <c r="AZ690" s="234">
        <v>44558.564456018517</v>
      </c>
      <c r="BA690" s="234">
        <v>44497.441412037035</v>
      </c>
      <c r="BB690" s="234">
        <v>44509</v>
      </c>
    </row>
    <row r="691" spans="1:54" x14ac:dyDescent="0.25">
      <c r="A691" s="234" t="s">
        <v>3461</v>
      </c>
      <c r="B691" s="234" t="s">
        <v>482</v>
      </c>
      <c r="C691" s="235" t="s">
        <v>3461</v>
      </c>
      <c r="D691" s="235" t="s">
        <v>3461</v>
      </c>
      <c r="E691" s="234" t="s">
        <v>3349</v>
      </c>
      <c r="F691" s="234" t="s">
        <v>3083</v>
      </c>
      <c r="G691" s="234" t="s">
        <v>440</v>
      </c>
      <c r="H691" s="234"/>
      <c r="I691" s="234" t="s">
        <v>752</v>
      </c>
      <c r="J691" s="236"/>
      <c r="K691" s="129">
        <v>0.05</v>
      </c>
      <c r="L691" s="103">
        <v>1</v>
      </c>
      <c r="M691" s="237">
        <v>26000</v>
      </c>
      <c r="N691" s="236">
        <v>14450</v>
      </c>
      <c r="O691" s="103">
        <v>13967</v>
      </c>
      <c r="P691" s="234">
        <v>13967</v>
      </c>
      <c r="Q691" s="236">
        <v>2.5</v>
      </c>
      <c r="R691" s="236">
        <v>100</v>
      </c>
      <c r="S691" s="238">
        <v>625</v>
      </c>
      <c r="T691" s="238">
        <v>60</v>
      </c>
      <c r="U691" s="103">
        <v>5.5</v>
      </c>
      <c r="V691" s="234" t="s">
        <v>451</v>
      </c>
      <c r="W691" s="103">
        <v>80</v>
      </c>
      <c r="X691" s="234" t="s">
        <v>56</v>
      </c>
      <c r="Y691" s="234" t="s">
        <v>443</v>
      </c>
      <c r="Z691" s="280"/>
      <c r="AA691" s="280"/>
      <c r="AB691" s="280"/>
      <c r="AC691" s="280"/>
      <c r="AD691" s="280"/>
      <c r="AE691" s="280"/>
      <c r="AF691" s="280"/>
      <c r="AG691" s="280"/>
      <c r="AH691" s="280"/>
      <c r="AI691" s="280"/>
      <c r="AJ691" s="280"/>
      <c r="AK691" s="234">
        <v>3</v>
      </c>
      <c r="AL691" s="234" t="s">
        <v>272</v>
      </c>
      <c r="AM691" s="234">
        <v>0.1</v>
      </c>
      <c r="AN691" s="234">
        <v>0</v>
      </c>
      <c r="AO691" s="234">
        <v>0</v>
      </c>
      <c r="AP691" s="234">
        <v>0.14864498943753501</v>
      </c>
      <c r="AQ691" s="234">
        <v>4.9548329812511602E-2</v>
      </c>
      <c r="AR691" s="234" t="s">
        <v>622</v>
      </c>
      <c r="AS691" s="234">
        <v>9</v>
      </c>
      <c r="AT691" s="234">
        <v>74.793672661891904</v>
      </c>
      <c r="AU691" s="234" t="s">
        <v>552</v>
      </c>
      <c r="AV691" s="234">
        <v>2.2234530310023</v>
      </c>
      <c r="AW691" s="234">
        <v>11.528754285742901</v>
      </c>
      <c r="AX691" s="234">
        <v>70.519748509783795</v>
      </c>
      <c r="AY691" s="234" t="b">
        <v>0</v>
      </c>
      <c r="AZ691" s="234">
        <v>44558.564467592594</v>
      </c>
      <c r="BA691" s="234">
        <v>44497.442199074074</v>
      </c>
      <c r="BB691" s="234">
        <v>44509</v>
      </c>
    </row>
    <row r="692" spans="1:54" x14ac:dyDescent="0.25">
      <c r="A692" s="234" t="s">
        <v>3462</v>
      </c>
      <c r="B692" s="234" t="s">
        <v>482</v>
      </c>
      <c r="C692" s="235" t="s">
        <v>3462</v>
      </c>
      <c r="D692" s="235" t="s">
        <v>3462</v>
      </c>
      <c r="E692" s="234" t="s">
        <v>3349</v>
      </c>
      <c r="F692" s="234" t="s">
        <v>3463</v>
      </c>
      <c r="G692" s="234" t="s">
        <v>440</v>
      </c>
      <c r="H692" s="234"/>
      <c r="I692" s="234" t="s">
        <v>752</v>
      </c>
      <c r="J692" s="236"/>
      <c r="K692" s="129">
        <v>0.1</v>
      </c>
      <c r="L692" s="103">
        <v>1</v>
      </c>
      <c r="M692" s="237">
        <v>20000</v>
      </c>
      <c r="N692" s="236">
        <v>11620</v>
      </c>
      <c r="O692" s="103">
        <v>23629</v>
      </c>
      <c r="P692" s="234">
        <v>23629</v>
      </c>
      <c r="Q692" s="236">
        <v>2.5</v>
      </c>
      <c r="R692" s="236">
        <v>100</v>
      </c>
      <c r="S692" s="238">
        <v>314.5</v>
      </c>
      <c r="T692" s="238">
        <v>183.9</v>
      </c>
      <c r="U692" s="103">
        <v>6.5</v>
      </c>
      <c r="V692" s="234" t="s">
        <v>451</v>
      </c>
      <c r="W692" s="103">
        <v>80</v>
      </c>
      <c r="X692" s="234" t="s">
        <v>56</v>
      </c>
      <c r="Y692" s="234" t="s">
        <v>443</v>
      </c>
      <c r="Z692" s="280"/>
      <c r="AA692" s="280"/>
      <c r="AB692" s="280"/>
      <c r="AC692" s="280"/>
      <c r="AD692" s="280"/>
      <c r="AE692" s="280"/>
      <c r="AF692" s="280"/>
      <c r="AG692" s="280"/>
      <c r="AH692" s="280"/>
      <c r="AI692" s="280"/>
      <c r="AJ692" s="280"/>
      <c r="AK692" s="234">
        <v>3</v>
      </c>
      <c r="AL692" s="234" t="s">
        <v>272</v>
      </c>
      <c r="AM692" s="234">
        <v>0.1</v>
      </c>
      <c r="AN692" s="234">
        <v>0</v>
      </c>
      <c r="AO692" s="234">
        <v>0</v>
      </c>
      <c r="AP692" s="234">
        <v>0.109262160641745</v>
      </c>
      <c r="AQ692" s="234">
        <v>5.4631080320872397E-2</v>
      </c>
      <c r="AR692" s="234" t="s">
        <v>622</v>
      </c>
      <c r="AS692" s="234">
        <v>5</v>
      </c>
      <c r="AT692" s="234">
        <v>67.835040771188503</v>
      </c>
      <c r="AU692" s="234" t="s">
        <v>552</v>
      </c>
      <c r="AV692" s="234">
        <v>2.7979369478360998</v>
      </c>
      <c r="AW692" s="234">
        <v>8.1780498961302897</v>
      </c>
      <c r="AX692" s="234">
        <v>63.958752727120597</v>
      </c>
      <c r="AY692" s="234" t="b">
        <v>0</v>
      </c>
      <c r="AZ692" s="234">
        <v>44558.564467592594</v>
      </c>
      <c r="BA692" s="234">
        <v>44497.444120370368</v>
      </c>
      <c r="BB692" s="234">
        <v>44509</v>
      </c>
    </row>
    <row r="693" spans="1:54" x14ac:dyDescent="0.25">
      <c r="A693" s="234" t="s">
        <v>3464</v>
      </c>
      <c r="B693" s="234" t="s">
        <v>482</v>
      </c>
      <c r="C693" s="235" t="s">
        <v>3465</v>
      </c>
      <c r="D693" s="235" t="s">
        <v>3464</v>
      </c>
      <c r="E693" s="234" t="s">
        <v>3466</v>
      </c>
      <c r="F693" s="234" t="s">
        <v>3467</v>
      </c>
      <c r="G693" s="234" t="s">
        <v>440</v>
      </c>
      <c r="H693" s="234"/>
      <c r="I693" s="234" t="s">
        <v>752</v>
      </c>
      <c r="J693" s="236"/>
      <c r="K693" s="129">
        <v>0.05</v>
      </c>
      <c r="L693" s="103">
        <v>1</v>
      </c>
      <c r="M693" s="237">
        <v>28000</v>
      </c>
      <c r="N693" s="236">
        <v>54830</v>
      </c>
      <c r="O693" s="103">
        <v>264</v>
      </c>
      <c r="P693" s="234">
        <v>9200</v>
      </c>
      <c r="Q693" s="236">
        <v>1.5</v>
      </c>
      <c r="R693" s="236">
        <v>100</v>
      </c>
      <c r="S693" s="238">
        <v>491</v>
      </c>
      <c r="T693" s="238">
        <v>207</v>
      </c>
      <c r="U693" s="103">
        <v>5.5</v>
      </c>
      <c r="V693" s="234" t="s">
        <v>451</v>
      </c>
      <c r="W693" s="103">
        <v>100</v>
      </c>
      <c r="X693" s="234" t="s">
        <v>56</v>
      </c>
      <c r="Y693" s="234" t="s">
        <v>443</v>
      </c>
      <c r="Z693" s="280"/>
      <c r="AA693" s="280"/>
      <c r="AB693" s="280"/>
      <c r="AC693" s="280"/>
      <c r="AD693" s="280"/>
      <c r="AE693" s="280"/>
      <c r="AF693" s="280"/>
      <c r="AG693" s="280"/>
      <c r="AH693" s="280"/>
      <c r="AI693" s="280"/>
      <c r="AJ693" s="280"/>
      <c r="AK693" s="234">
        <v>3</v>
      </c>
      <c r="AL693" s="234" t="s">
        <v>272</v>
      </c>
      <c r="AM693" s="234">
        <v>0.1</v>
      </c>
      <c r="AN693" s="234">
        <v>0.12191303991628</v>
      </c>
      <c r="AO693" s="234">
        <v>0</v>
      </c>
      <c r="AP693" s="234">
        <v>5.9472361211333098E-2</v>
      </c>
      <c r="AQ693" s="234">
        <v>0.12191303991628</v>
      </c>
      <c r="AR693" s="234" t="s">
        <v>463</v>
      </c>
      <c r="AS693" s="234">
        <v>5</v>
      </c>
      <c r="AT693" s="234">
        <v>57.9247655147609</v>
      </c>
      <c r="AU693" s="234" t="s">
        <v>552</v>
      </c>
      <c r="AV693" s="234">
        <v>2.2000000000000002</v>
      </c>
      <c r="AW693" s="234">
        <v>18.916597028237799</v>
      </c>
      <c r="AX693" s="234">
        <v>44.064196623728897</v>
      </c>
      <c r="AY693" s="234" t="b">
        <v>0</v>
      </c>
      <c r="AZ693" s="234">
        <v>44558.563807870371</v>
      </c>
      <c r="BA693" s="234">
        <v>44475.324814814812</v>
      </c>
      <c r="BB693" s="234">
        <v>44483</v>
      </c>
    </row>
    <row r="694" spans="1:54" x14ac:dyDescent="0.25">
      <c r="A694" s="234" t="s">
        <v>3468</v>
      </c>
      <c r="B694" s="234" t="s">
        <v>482</v>
      </c>
      <c r="C694" s="235" t="s">
        <v>3469</v>
      </c>
      <c r="D694" s="235" t="s">
        <v>3468</v>
      </c>
      <c r="E694" s="234" t="s">
        <v>3466</v>
      </c>
      <c r="F694" s="234" t="s">
        <v>3470</v>
      </c>
      <c r="G694" s="234" t="s">
        <v>440</v>
      </c>
      <c r="H694" s="234"/>
      <c r="I694" s="234" t="s">
        <v>752</v>
      </c>
      <c r="J694" s="236"/>
      <c r="K694" s="129">
        <v>0.08</v>
      </c>
      <c r="L694" s="103">
        <v>1</v>
      </c>
      <c r="M694" s="237">
        <v>20000</v>
      </c>
      <c r="N694" s="236">
        <v>27580</v>
      </c>
      <c r="O694" s="103">
        <v>1500</v>
      </c>
      <c r="P694" s="234">
        <v>7650</v>
      </c>
      <c r="Q694" s="236">
        <v>3</v>
      </c>
      <c r="R694" s="236">
        <v>100</v>
      </c>
      <c r="S694" s="238">
        <v>431.5</v>
      </c>
      <c r="T694" s="238">
        <v>189.5</v>
      </c>
      <c r="U694" s="103">
        <v>5.5</v>
      </c>
      <c r="V694" s="234" t="s">
        <v>451</v>
      </c>
      <c r="W694" s="103">
        <v>80</v>
      </c>
      <c r="X694" s="234" t="s">
        <v>56</v>
      </c>
      <c r="Y694" s="234" t="s">
        <v>443</v>
      </c>
      <c r="Z694" s="280"/>
      <c r="AA694" s="280"/>
      <c r="AB694" s="280"/>
      <c r="AC694" s="280"/>
      <c r="AD694" s="280"/>
      <c r="AE694" s="280"/>
      <c r="AF694" s="280"/>
      <c r="AG694" s="280"/>
      <c r="AH694" s="280"/>
      <c r="AI694" s="280"/>
      <c r="AJ694" s="280"/>
      <c r="AK694" s="234">
        <v>3</v>
      </c>
      <c r="AL694" s="234" t="s">
        <v>272</v>
      </c>
      <c r="AM694" s="234">
        <v>0.1</v>
      </c>
      <c r="AN694" s="234">
        <v>0.11602610587382201</v>
      </c>
      <c r="AO694" s="234">
        <v>0</v>
      </c>
      <c r="AP694" s="234">
        <v>0.142188855237526</v>
      </c>
      <c r="AQ694" s="234">
        <v>0.11602610587382201</v>
      </c>
      <c r="AR694" s="234" t="s">
        <v>463</v>
      </c>
      <c r="AS694" s="234">
        <v>5</v>
      </c>
      <c r="AT694" s="234">
        <v>74.790152861039701</v>
      </c>
      <c r="AU694" s="234" t="s">
        <v>552</v>
      </c>
      <c r="AV694" s="234">
        <v>1.5532366101446899</v>
      </c>
      <c r="AW694" s="234">
        <v>23.759609502467899</v>
      </c>
      <c r="AX694" s="234">
        <v>73.721722105881994</v>
      </c>
      <c r="AY694" s="234" t="b">
        <v>0</v>
      </c>
      <c r="AZ694" s="234">
        <v>44558.563807870371</v>
      </c>
      <c r="BA694" s="234">
        <v>44475.326793981483</v>
      </c>
      <c r="BB694" s="234">
        <v>44483</v>
      </c>
    </row>
    <row r="695" spans="1:54" x14ac:dyDescent="0.25">
      <c r="A695" s="234" t="s">
        <v>3471</v>
      </c>
      <c r="B695" s="234" t="s">
        <v>482</v>
      </c>
      <c r="C695" s="235" t="s">
        <v>3472</v>
      </c>
      <c r="D695" s="235" t="s">
        <v>3471</v>
      </c>
      <c r="E695" s="234" t="s">
        <v>3466</v>
      </c>
      <c r="F695" s="234" t="s">
        <v>3473</v>
      </c>
      <c r="G695" s="234" t="s">
        <v>440</v>
      </c>
      <c r="H695" s="234"/>
      <c r="I695" s="234" t="s">
        <v>752</v>
      </c>
      <c r="J695" s="236"/>
      <c r="K695" s="129">
        <v>0.05</v>
      </c>
      <c r="L695" s="103">
        <v>1</v>
      </c>
      <c r="M695" s="237">
        <v>5000</v>
      </c>
      <c r="N695" s="236">
        <v>19715</v>
      </c>
      <c r="O695" s="103">
        <v>1500</v>
      </c>
      <c r="P695" s="234">
        <v>7650</v>
      </c>
      <c r="Q695" s="236">
        <v>4</v>
      </c>
      <c r="R695" s="236">
        <v>100</v>
      </c>
      <c r="S695" s="238">
        <v>221.2</v>
      </c>
      <c r="T695" s="238">
        <v>71.599999999999994</v>
      </c>
      <c r="U695" s="103">
        <v>5</v>
      </c>
      <c r="V695" s="234" t="s">
        <v>451</v>
      </c>
      <c r="W695" s="103">
        <v>120</v>
      </c>
      <c r="X695" s="234" t="s">
        <v>56</v>
      </c>
      <c r="Y695" s="234" t="s">
        <v>443</v>
      </c>
      <c r="Z695" s="280"/>
      <c r="AA695" s="280"/>
      <c r="AB695" s="280"/>
      <c r="AC695" s="280"/>
      <c r="AD695" s="280"/>
      <c r="AE695" s="280"/>
      <c r="AF695" s="280"/>
      <c r="AG695" s="280"/>
      <c r="AH695" s="280"/>
      <c r="AI695" s="280"/>
      <c r="AJ695" s="280"/>
      <c r="AK695" s="234">
        <v>3</v>
      </c>
      <c r="AL695" s="234" t="s">
        <v>272</v>
      </c>
      <c r="AM695" s="234">
        <v>0.1</v>
      </c>
      <c r="AN695" s="234">
        <v>0.16231295967537401</v>
      </c>
      <c r="AO695" s="234">
        <v>0</v>
      </c>
      <c r="AP695" s="234">
        <v>0</v>
      </c>
      <c r="AQ695" s="234">
        <v>0.16231295967537401</v>
      </c>
      <c r="AR695" s="234" t="s">
        <v>463</v>
      </c>
      <c r="AS695" s="234">
        <v>0</v>
      </c>
      <c r="AT695" s="234">
        <v>79.331027308414605</v>
      </c>
      <c r="AU695" s="234" t="s">
        <v>552</v>
      </c>
      <c r="AV695" s="234">
        <v>1.15929424908172</v>
      </c>
      <c r="AW695" s="234">
        <v>24.830881121892599</v>
      </c>
      <c r="AX695" s="234">
        <v>70.264624187452995</v>
      </c>
      <c r="AY695" s="234" t="b">
        <v>0</v>
      </c>
      <c r="AZ695" s="234">
        <v>44558.563819444447</v>
      </c>
      <c r="BA695" s="234">
        <v>44475.330335648148</v>
      </c>
      <c r="BB695" s="234">
        <v>44483</v>
      </c>
    </row>
    <row r="696" spans="1:54" x14ac:dyDescent="0.25">
      <c r="A696" s="234" t="s">
        <v>3474</v>
      </c>
      <c r="B696" s="234" t="s">
        <v>482</v>
      </c>
      <c r="C696" s="235" t="s">
        <v>3475</v>
      </c>
      <c r="D696" s="235" t="s">
        <v>3474</v>
      </c>
      <c r="E696" s="234" t="s">
        <v>3466</v>
      </c>
      <c r="F696" s="234" t="s">
        <v>3476</v>
      </c>
      <c r="G696" s="234" t="s">
        <v>440</v>
      </c>
      <c r="H696" s="234"/>
      <c r="I696" s="234" t="s">
        <v>752</v>
      </c>
      <c r="J696" s="236"/>
      <c r="K696" s="129">
        <v>0.05</v>
      </c>
      <c r="L696" s="103">
        <v>1</v>
      </c>
      <c r="M696" s="237">
        <v>15000</v>
      </c>
      <c r="N696" s="236">
        <v>44325</v>
      </c>
      <c r="O696" s="103">
        <v>1500</v>
      </c>
      <c r="P696" s="234">
        <v>7650</v>
      </c>
      <c r="Q696" s="236">
        <v>2.5</v>
      </c>
      <c r="R696" s="236">
        <v>100</v>
      </c>
      <c r="S696" s="238">
        <v>402.4</v>
      </c>
      <c r="T696" s="238">
        <v>59.3</v>
      </c>
      <c r="U696" s="103">
        <v>5</v>
      </c>
      <c r="V696" s="234" t="s">
        <v>451</v>
      </c>
      <c r="W696" s="103">
        <v>200</v>
      </c>
      <c r="X696" s="234" t="s">
        <v>56</v>
      </c>
      <c r="Y696" s="234" t="s">
        <v>443</v>
      </c>
      <c r="Z696" s="280"/>
      <c r="AA696" s="280"/>
      <c r="AB696" s="280"/>
      <c r="AC696" s="280"/>
      <c r="AD696" s="280"/>
      <c r="AE696" s="280"/>
      <c r="AF696" s="280"/>
      <c r="AG696" s="280"/>
      <c r="AH696" s="280"/>
      <c r="AI696" s="280"/>
      <c r="AJ696" s="280"/>
      <c r="AK696" s="234">
        <v>3</v>
      </c>
      <c r="AL696" s="234" t="s">
        <v>272</v>
      </c>
      <c r="AM696" s="234">
        <v>0.1</v>
      </c>
      <c r="AN696" s="234">
        <v>9.0242526790750094E-2</v>
      </c>
      <c r="AO696" s="234">
        <v>0</v>
      </c>
      <c r="AP696" s="234">
        <v>2.94910218270425E-2</v>
      </c>
      <c r="AQ696" s="234">
        <v>9.0242526790750094E-2</v>
      </c>
      <c r="AR696" s="234" t="s">
        <v>463</v>
      </c>
      <c r="AS696" s="234">
        <v>0</v>
      </c>
      <c r="AT696" s="234">
        <v>54.207148607266198</v>
      </c>
      <c r="AU696" s="234" t="s">
        <v>552</v>
      </c>
      <c r="AV696" s="234">
        <v>1.8</v>
      </c>
      <c r="AW696" s="234">
        <v>22.566902380753401</v>
      </c>
      <c r="AX696" s="234">
        <v>49.367224624474602</v>
      </c>
      <c r="AY696" s="234" t="b">
        <v>0</v>
      </c>
      <c r="AZ696" s="234">
        <v>44558.563819444447</v>
      </c>
      <c r="BA696" s="234">
        <v>44475.331597222219</v>
      </c>
      <c r="BB696" s="234">
        <v>44483</v>
      </c>
    </row>
    <row r="697" spans="1:54" x14ac:dyDescent="0.25">
      <c r="A697" s="234" t="s">
        <v>3477</v>
      </c>
      <c r="B697" s="234" t="s">
        <v>482</v>
      </c>
      <c r="C697" s="235" t="s">
        <v>3478</v>
      </c>
      <c r="D697" s="235" t="s">
        <v>3477</v>
      </c>
      <c r="E697" s="234" t="s">
        <v>3466</v>
      </c>
      <c r="F697" s="234" t="s">
        <v>3479</v>
      </c>
      <c r="G697" s="234" t="s">
        <v>440</v>
      </c>
      <c r="H697" s="234"/>
      <c r="I697" s="234" t="s">
        <v>752</v>
      </c>
      <c r="J697" s="236"/>
      <c r="K697" s="129">
        <v>0.05</v>
      </c>
      <c r="L697" s="103">
        <v>1</v>
      </c>
      <c r="M697" s="237">
        <v>8000</v>
      </c>
      <c r="N697" s="236">
        <v>30980</v>
      </c>
      <c r="O697" s="103">
        <v>1500</v>
      </c>
      <c r="P697" s="234">
        <v>7650</v>
      </c>
      <c r="Q697" s="236">
        <v>2.5</v>
      </c>
      <c r="R697" s="236">
        <v>100</v>
      </c>
      <c r="S697" s="238">
        <v>323.3</v>
      </c>
      <c r="T697" s="238">
        <v>68.7</v>
      </c>
      <c r="U697" s="103">
        <v>5</v>
      </c>
      <c r="V697" s="234" t="s">
        <v>451</v>
      </c>
      <c r="W697" s="103">
        <v>150</v>
      </c>
      <c r="X697" s="234" t="s">
        <v>56</v>
      </c>
      <c r="Y697" s="234" t="s">
        <v>443</v>
      </c>
      <c r="Z697" s="280"/>
      <c r="AA697" s="280"/>
      <c r="AB697" s="280"/>
      <c r="AC697" s="280"/>
      <c r="AD697" s="280"/>
      <c r="AE697" s="280"/>
      <c r="AF697" s="280"/>
      <c r="AG697" s="280"/>
      <c r="AH697" s="280"/>
      <c r="AI697" s="280"/>
      <c r="AJ697" s="280"/>
      <c r="AK697" s="234">
        <v>3</v>
      </c>
      <c r="AL697" s="234" t="s">
        <v>272</v>
      </c>
      <c r="AM697" s="234">
        <v>0.1</v>
      </c>
      <c r="AN697" s="234">
        <v>0.12911555842479</v>
      </c>
      <c r="AO697" s="234">
        <v>0</v>
      </c>
      <c r="AP697" s="234">
        <v>4.2194626936205903E-2</v>
      </c>
      <c r="AQ697" s="234">
        <v>0.12911555842479</v>
      </c>
      <c r="AR697" s="234" t="s">
        <v>463</v>
      </c>
      <c r="AS697" s="234">
        <v>0</v>
      </c>
      <c r="AT697" s="234">
        <v>69.008307675858902</v>
      </c>
      <c r="AU697" s="234" t="s">
        <v>552</v>
      </c>
      <c r="AV697" s="234">
        <v>1.4502366374961599</v>
      </c>
      <c r="AW697" s="234">
        <v>21.181090899939399</v>
      </c>
      <c r="AX697" s="234">
        <v>69.008307675858902</v>
      </c>
      <c r="AY697" s="234" t="b">
        <v>0</v>
      </c>
      <c r="AZ697" s="234">
        <v>44558.563819444447</v>
      </c>
      <c r="BA697" s="234">
        <v>44475.332870370374</v>
      </c>
      <c r="BB697" s="234">
        <v>44483</v>
      </c>
    </row>
    <row r="698" spans="1:54" x14ac:dyDescent="0.25">
      <c r="A698" s="234" t="s">
        <v>3480</v>
      </c>
      <c r="B698" s="234" t="s">
        <v>482</v>
      </c>
      <c r="C698" s="235" t="s">
        <v>437</v>
      </c>
      <c r="D698" s="235" t="s">
        <v>3480</v>
      </c>
      <c r="E698" s="234" t="s">
        <v>3481</v>
      </c>
      <c r="F698" s="234" t="s">
        <v>3482</v>
      </c>
      <c r="G698" s="234" t="s">
        <v>836</v>
      </c>
      <c r="H698" s="234" t="s">
        <v>916</v>
      </c>
      <c r="I698" s="234" t="s">
        <v>917</v>
      </c>
      <c r="J698" s="236">
        <v>239</v>
      </c>
      <c r="K698" s="129">
        <v>0.03</v>
      </c>
      <c r="L698" s="103">
        <v>1</v>
      </c>
      <c r="M698" s="237">
        <v>2551</v>
      </c>
      <c r="N698" s="236">
        <v>2482</v>
      </c>
      <c r="O698" s="103">
        <v>6000</v>
      </c>
      <c r="P698" s="234">
        <v>6000</v>
      </c>
      <c r="Q698" s="236">
        <v>7</v>
      </c>
      <c r="R698" s="236">
        <v>30</v>
      </c>
      <c r="S698" s="238">
        <v>70</v>
      </c>
      <c r="T698" s="238">
        <v>50</v>
      </c>
      <c r="U698" s="103">
        <v>2.5</v>
      </c>
      <c r="V698" s="234" t="s">
        <v>442</v>
      </c>
      <c r="W698" s="103">
        <v>35</v>
      </c>
      <c r="X698" s="234" t="s">
        <v>56</v>
      </c>
      <c r="Y698" s="234" t="s">
        <v>443</v>
      </c>
      <c r="Z698" s="280" t="s">
        <v>3483</v>
      </c>
      <c r="AA698" s="280" t="s">
        <v>3484</v>
      </c>
      <c r="AB698" s="280" t="s">
        <v>3485</v>
      </c>
      <c r="AC698" s="280" t="s">
        <v>3486</v>
      </c>
      <c r="AD698" s="280"/>
      <c r="AE698" s="280"/>
      <c r="AF698" s="280"/>
      <c r="AG698" s="280"/>
      <c r="AH698" s="280"/>
      <c r="AI698" s="280"/>
      <c r="AJ698" s="280" t="s">
        <v>1367</v>
      </c>
      <c r="AK698" s="234">
        <v>10</v>
      </c>
      <c r="AL698" s="234" t="s">
        <v>272</v>
      </c>
      <c r="AM698" s="234">
        <v>0.1</v>
      </c>
      <c r="AN698" s="234">
        <v>0</v>
      </c>
      <c r="AO698" s="234">
        <v>0</v>
      </c>
      <c r="AP698" s="234">
        <v>0</v>
      </c>
      <c r="AQ698" s="234"/>
      <c r="AR698" s="234" t="s">
        <v>706</v>
      </c>
      <c r="AS698" s="234">
        <v>1</v>
      </c>
      <c r="AT698" s="234">
        <v>88.922453899454695</v>
      </c>
      <c r="AU698" s="234" t="s">
        <v>552</v>
      </c>
      <c r="AV698" s="234">
        <v>1.72</v>
      </c>
      <c r="AW698" s="234">
        <v>6.4847484516055403</v>
      </c>
      <c r="AX698" s="234">
        <v>82.164347403096102</v>
      </c>
      <c r="AY698" s="234" t="b">
        <v>1</v>
      </c>
      <c r="AZ698" s="234">
        <v>44558.563831018517</v>
      </c>
      <c r="BA698" s="234">
        <v>44475.368680555555</v>
      </c>
      <c r="BB698" s="234">
        <v>44477</v>
      </c>
    </row>
    <row r="699" spans="1:54" x14ac:dyDescent="0.25">
      <c r="A699" s="234" t="s">
        <v>3487</v>
      </c>
      <c r="B699" s="234" t="s">
        <v>482</v>
      </c>
      <c r="C699" s="235" t="s">
        <v>437</v>
      </c>
      <c r="D699" s="235" t="s">
        <v>3487</v>
      </c>
      <c r="E699" s="234" t="s">
        <v>3481</v>
      </c>
      <c r="F699" s="234" t="s">
        <v>3488</v>
      </c>
      <c r="G699" s="234" t="s">
        <v>544</v>
      </c>
      <c r="H699" s="234" t="s">
        <v>916</v>
      </c>
      <c r="I699" s="234" t="s">
        <v>917</v>
      </c>
      <c r="J699" s="236">
        <v>433</v>
      </c>
      <c r="K699" s="129">
        <v>0.03</v>
      </c>
      <c r="L699" s="103">
        <v>1</v>
      </c>
      <c r="M699" s="237">
        <v>3347</v>
      </c>
      <c r="N699" s="236">
        <v>6307</v>
      </c>
      <c r="O699" s="103">
        <v>6000</v>
      </c>
      <c r="P699" s="234">
        <v>6000</v>
      </c>
      <c r="Q699" s="236">
        <v>6</v>
      </c>
      <c r="R699" s="236">
        <v>50</v>
      </c>
      <c r="S699" s="238">
        <v>109</v>
      </c>
      <c r="T699" s="238">
        <v>109</v>
      </c>
      <c r="U699" s="103">
        <v>4</v>
      </c>
      <c r="V699" s="234" t="s">
        <v>442</v>
      </c>
      <c r="W699" s="103">
        <v>45</v>
      </c>
      <c r="X699" s="234" t="s">
        <v>56</v>
      </c>
      <c r="Y699" s="234" t="s">
        <v>443</v>
      </c>
      <c r="Z699" s="280" t="s">
        <v>3489</v>
      </c>
      <c r="AA699" s="280" t="s">
        <v>3490</v>
      </c>
      <c r="AB699" s="280" t="s">
        <v>3491</v>
      </c>
      <c r="AC699" s="280" t="s">
        <v>3486</v>
      </c>
      <c r="AD699" s="280"/>
      <c r="AE699" s="280"/>
      <c r="AF699" s="280"/>
      <c r="AG699" s="280"/>
      <c r="AH699" s="280"/>
      <c r="AI699" s="280"/>
      <c r="AJ699" s="280" t="s">
        <v>1367</v>
      </c>
      <c r="AK699" s="234">
        <v>10</v>
      </c>
      <c r="AL699" s="234" t="s">
        <v>272</v>
      </c>
      <c r="AM699" s="234">
        <v>0.1</v>
      </c>
      <c r="AN699" s="234">
        <v>0</v>
      </c>
      <c r="AO699" s="234">
        <v>0</v>
      </c>
      <c r="AP699" s="234">
        <v>0</v>
      </c>
      <c r="AQ699" s="234">
        <v>0</v>
      </c>
      <c r="AR699" s="234" t="s">
        <v>706</v>
      </c>
      <c r="AS699" s="234">
        <v>1</v>
      </c>
      <c r="AT699" s="234">
        <v>83.929621898481898</v>
      </c>
      <c r="AU699" s="234" t="s">
        <v>1086</v>
      </c>
      <c r="AV699" s="234">
        <v>1.22</v>
      </c>
      <c r="AW699" s="234">
        <v>13.288414925268301</v>
      </c>
      <c r="AX699" s="234">
        <v>79.277522856108902</v>
      </c>
      <c r="AY699" s="234" t="b">
        <v>1</v>
      </c>
      <c r="AZ699" s="234">
        <v>44558.563831018517</v>
      </c>
      <c r="BA699" s="234">
        <v>44475.370775462965</v>
      </c>
      <c r="BB699" s="234">
        <v>44477</v>
      </c>
    </row>
    <row r="700" spans="1:54" x14ac:dyDescent="0.25">
      <c r="A700" s="234" t="s">
        <v>3492</v>
      </c>
      <c r="B700" s="234" t="s">
        <v>482</v>
      </c>
      <c r="C700" s="235" t="s">
        <v>3492</v>
      </c>
      <c r="D700" s="235" t="s">
        <v>3492</v>
      </c>
      <c r="E700" s="234" t="s">
        <v>3493</v>
      </c>
      <c r="F700" s="234" t="s">
        <v>3494</v>
      </c>
      <c r="G700" s="234" t="s">
        <v>544</v>
      </c>
      <c r="H700" s="234" t="s">
        <v>473</v>
      </c>
      <c r="I700" s="234" t="s">
        <v>574</v>
      </c>
      <c r="J700" s="236">
        <v>544</v>
      </c>
      <c r="K700" s="129">
        <v>0.03</v>
      </c>
      <c r="L700" s="103">
        <v>1</v>
      </c>
      <c r="M700" s="237">
        <v>4297</v>
      </c>
      <c r="N700" s="236">
        <v>16597</v>
      </c>
      <c r="O700" s="103">
        <v>6000</v>
      </c>
      <c r="P700" s="234">
        <v>6000</v>
      </c>
      <c r="Q700" s="236">
        <v>4.5</v>
      </c>
      <c r="R700" s="236">
        <v>50</v>
      </c>
      <c r="S700" s="238">
        <v>143.5</v>
      </c>
      <c r="T700" s="238">
        <v>123</v>
      </c>
      <c r="U700" s="103">
        <v>2.4</v>
      </c>
      <c r="V700" s="234" t="s">
        <v>442</v>
      </c>
      <c r="W700" s="103">
        <v>70</v>
      </c>
      <c r="X700" s="234" t="s">
        <v>56</v>
      </c>
      <c r="Y700" s="234" t="s">
        <v>443</v>
      </c>
      <c r="Z700" s="280"/>
      <c r="AA700" s="280"/>
      <c r="AB700" s="280" t="s">
        <v>3495</v>
      </c>
      <c r="AC700" s="280"/>
      <c r="AD700" s="280"/>
      <c r="AE700" s="280"/>
      <c r="AF700" s="280" t="s">
        <v>3496</v>
      </c>
      <c r="AG700" s="280"/>
      <c r="AH700" s="280" t="s">
        <v>3497</v>
      </c>
      <c r="AI700" s="280"/>
      <c r="AJ700" s="280" t="s">
        <v>559</v>
      </c>
      <c r="AK700" s="234">
        <v>3</v>
      </c>
      <c r="AL700" s="234" t="s">
        <v>272</v>
      </c>
      <c r="AM700" s="234">
        <v>0.1</v>
      </c>
      <c r="AN700" s="234">
        <v>0</v>
      </c>
      <c r="AO700" s="234">
        <v>0</v>
      </c>
      <c r="AP700" s="234">
        <v>0</v>
      </c>
      <c r="AQ700" s="234">
        <v>8.4899323617164194E-2</v>
      </c>
      <c r="AR700" s="234" t="s">
        <v>463</v>
      </c>
      <c r="AS700" s="234">
        <v>1</v>
      </c>
      <c r="AT700" s="234">
        <v>79.811846229292598</v>
      </c>
      <c r="AU700" s="234" t="s">
        <v>552</v>
      </c>
      <c r="AV700" s="234">
        <v>1.0511586421655901</v>
      </c>
      <c r="AW700" s="234">
        <v>22.554138216869799</v>
      </c>
      <c r="AX700" s="234">
        <v>72.115703914325096</v>
      </c>
      <c r="AY700" s="234" t="b">
        <v>0</v>
      </c>
      <c r="AZ700" s="234">
        <v>44558.563842592594</v>
      </c>
      <c r="BA700" s="234">
        <v>44476.37300925926</v>
      </c>
      <c r="BB700" s="234">
        <v>44480</v>
      </c>
    </row>
    <row r="701" spans="1:54" x14ac:dyDescent="0.25">
      <c r="A701" s="234" t="s">
        <v>3498</v>
      </c>
      <c r="B701" s="234" t="s">
        <v>456</v>
      </c>
      <c r="C701" s="235" t="s">
        <v>437</v>
      </c>
      <c r="D701" s="235" t="s">
        <v>3498</v>
      </c>
      <c r="E701" s="234" t="s">
        <v>3499</v>
      </c>
      <c r="F701" s="234" t="s">
        <v>3500</v>
      </c>
      <c r="G701" s="234" t="s">
        <v>836</v>
      </c>
      <c r="H701" s="234" t="s">
        <v>473</v>
      </c>
      <c r="I701" s="234" t="s">
        <v>574</v>
      </c>
      <c r="J701" s="236">
        <v>242</v>
      </c>
      <c r="K701" s="129">
        <v>0.03</v>
      </c>
      <c r="L701" s="103">
        <v>1</v>
      </c>
      <c r="M701" s="237">
        <v>2491</v>
      </c>
      <c r="N701" s="236">
        <v>3364</v>
      </c>
      <c r="O701" s="103">
        <v>3000</v>
      </c>
      <c r="P701" s="234">
        <v>3000</v>
      </c>
      <c r="Q701" s="236">
        <v>11</v>
      </c>
      <c r="R701" s="236">
        <v>30</v>
      </c>
      <c r="S701" s="238">
        <v>50</v>
      </c>
      <c r="T701" s="238">
        <v>48</v>
      </c>
      <c r="U701" s="103">
        <v>1.8</v>
      </c>
      <c r="V701" s="234" t="s">
        <v>451</v>
      </c>
      <c r="W701" s="103">
        <v>50</v>
      </c>
      <c r="X701" s="234" t="s">
        <v>56</v>
      </c>
      <c r="Y701" s="234" t="s">
        <v>443</v>
      </c>
      <c r="Z701" s="280"/>
      <c r="AA701" s="280" t="s">
        <v>3501</v>
      </c>
      <c r="AB701" s="280" t="s">
        <v>3502</v>
      </c>
      <c r="AC701" s="280"/>
      <c r="AD701" s="280" t="s">
        <v>3503</v>
      </c>
      <c r="AE701" s="280"/>
      <c r="AF701" s="280" t="s">
        <v>3504</v>
      </c>
      <c r="AG701" s="280"/>
      <c r="AH701" s="280"/>
      <c r="AI701" s="280"/>
      <c r="AJ701" s="280" t="s">
        <v>559</v>
      </c>
      <c r="AK701" s="234">
        <v>1.5</v>
      </c>
      <c r="AL701" s="234" t="s">
        <v>272</v>
      </c>
      <c r="AM701" s="234">
        <v>0.1</v>
      </c>
      <c r="AN701" s="234">
        <v>0</v>
      </c>
      <c r="AO701" s="234">
        <v>0</v>
      </c>
      <c r="AP701" s="234">
        <v>0</v>
      </c>
      <c r="AQ701" s="234"/>
      <c r="AR701" s="234" t="s">
        <v>463</v>
      </c>
      <c r="AS701" s="234">
        <v>5</v>
      </c>
      <c r="AT701" s="234">
        <v>88.641090239174602</v>
      </c>
      <c r="AU701" s="234" t="s">
        <v>552</v>
      </c>
      <c r="AV701" s="234">
        <v>1.1609978019893701</v>
      </c>
      <c r="AW701" s="234">
        <v>12.2955336098877</v>
      </c>
      <c r="AX701" s="234">
        <v>80.840674298127297</v>
      </c>
      <c r="AY701" s="234" t="b">
        <v>0</v>
      </c>
      <c r="AZ701" s="234">
        <v>44558.563842592594</v>
      </c>
      <c r="BA701" s="234">
        <v>44480.378750000003</v>
      </c>
      <c r="BB701" s="234">
        <v>44481</v>
      </c>
    </row>
    <row r="702" spans="1:54" x14ac:dyDescent="0.25">
      <c r="A702" s="234" t="s">
        <v>3505</v>
      </c>
      <c r="B702" s="234" t="s">
        <v>482</v>
      </c>
      <c r="C702" s="235" t="s">
        <v>3505</v>
      </c>
      <c r="D702" s="235" t="s">
        <v>3505</v>
      </c>
      <c r="E702" s="234" t="s">
        <v>3506</v>
      </c>
      <c r="F702" s="234" t="s">
        <v>3507</v>
      </c>
      <c r="G702" s="234" t="s">
        <v>544</v>
      </c>
      <c r="H702" s="234" t="s">
        <v>485</v>
      </c>
      <c r="I702" s="234" t="s">
        <v>486</v>
      </c>
      <c r="J702" s="236">
        <v>228</v>
      </c>
      <c r="K702" s="129">
        <v>0.03</v>
      </c>
      <c r="L702" s="103">
        <v>1</v>
      </c>
      <c r="M702" s="237">
        <v>885</v>
      </c>
      <c r="N702" s="236">
        <v>7819</v>
      </c>
      <c r="O702" s="103">
        <v>3500</v>
      </c>
      <c r="P702" s="234">
        <v>3500</v>
      </c>
      <c r="Q702" s="236">
        <v>8</v>
      </c>
      <c r="R702" s="236">
        <v>40</v>
      </c>
      <c r="S702" s="238">
        <v>58</v>
      </c>
      <c r="T702" s="238">
        <v>58</v>
      </c>
      <c r="U702" s="103">
        <v>3</v>
      </c>
      <c r="V702" s="234" t="s">
        <v>451</v>
      </c>
      <c r="W702" s="103">
        <v>100</v>
      </c>
      <c r="X702" s="234" t="s">
        <v>56</v>
      </c>
      <c r="Y702" s="234" t="s">
        <v>443</v>
      </c>
      <c r="Z702" s="280" t="s">
        <v>3508</v>
      </c>
      <c r="AA702" s="280" t="s">
        <v>3509</v>
      </c>
      <c r="AB702" s="280" t="s">
        <v>3510</v>
      </c>
      <c r="AC702" s="280"/>
      <c r="AD702" s="280"/>
      <c r="AE702" s="280"/>
      <c r="AF702" s="280" t="s">
        <v>3511</v>
      </c>
      <c r="AG702" s="280"/>
      <c r="AH702" s="280"/>
      <c r="AI702" s="280"/>
      <c r="AJ702" s="280"/>
      <c r="AK702" s="234">
        <v>3</v>
      </c>
      <c r="AL702" s="234" t="s">
        <v>272</v>
      </c>
      <c r="AM702" s="234">
        <v>0.1</v>
      </c>
      <c r="AN702" s="234">
        <v>0</v>
      </c>
      <c r="AO702" s="234">
        <v>0</v>
      </c>
      <c r="AP702" s="234">
        <v>0</v>
      </c>
      <c r="AQ702" s="234">
        <v>7.5572932843683605E-2</v>
      </c>
      <c r="AR702" s="234" t="s">
        <v>706</v>
      </c>
      <c r="AS702" s="234">
        <v>0</v>
      </c>
      <c r="AT702" s="234">
        <v>87.250751399969104</v>
      </c>
      <c r="AU702" s="234" t="s">
        <v>552</v>
      </c>
      <c r="AV702" s="234">
        <v>0.87384363576077895</v>
      </c>
      <c r="AW702" s="234">
        <v>20.960454589276399</v>
      </c>
      <c r="AX702" s="234">
        <v>79.273539843400499</v>
      </c>
      <c r="AY702" s="234" t="b">
        <v>1</v>
      </c>
      <c r="AZ702" s="234">
        <v>44558.56391203704</v>
      </c>
      <c r="BA702" s="234">
        <v>44480.582430555558</v>
      </c>
      <c r="BB702" s="234">
        <v>44481</v>
      </c>
    </row>
    <row r="703" spans="1:54" x14ac:dyDescent="0.25">
      <c r="A703" s="234" t="s">
        <v>3512</v>
      </c>
      <c r="B703" s="234" t="s">
        <v>482</v>
      </c>
      <c r="C703" s="235" t="s">
        <v>3512</v>
      </c>
      <c r="D703" s="235" t="s">
        <v>3512</v>
      </c>
      <c r="E703" s="234" t="s">
        <v>3506</v>
      </c>
      <c r="F703" s="234" t="s">
        <v>3513</v>
      </c>
      <c r="G703" s="234" t="s">
        <v>544</v>
      </c>
      <c r="H703" s="234" t="s">
        <v>1361</v>
      </c>
      <c r="I703" s="234" t="s">
        <v>486</v>
      </c>
      <c r="J703" s="236">
        <v>228</v>
      </c>
      <c r="K703" s="129">
        <v>0.03</v>
      </c>
      <c r="L703" s="103">
        <v>1</v>
      </c>
      <c r="M703" s="237">
        <v>1030</v>
      </c>
      <c r="N703" s="236">
        <v>8189</v>
      </c>
      <c r="O703" s="103">
        <v>3000</v>
      </c>
      <c r="P703" s="234">
        <v>3000</v>
      </c>
      <c r="Q703" s="236">
        <v>9</v>
      </c>
      <c r="R703" s="236">
        <v>40</v>
      </c>
      <c r="S703" s="238">
        <v>58.5</v>
      </c>
      <c r="T703" s="238">
        <v>58</v>
      </c>
      <c r="U703" s="103">
        <v>3.4</v>
      </c>
      <c r="V703" s="234" t="s">
        <v>442</v>
      </c>
      <c r="W703" s="103">
        <v>100</v>
      </c>
      <c r="X703" s="234" t="s">
        <v>56</v>
      </c>
      <c r="Y703" s="234" t="s">
        <v>443</v>
      </c>
      <c r="Z703" s="280" t="s">
        <v>3514</v>
      </c>
      <c r="AA703" s="280" t="s">
        <v>3515</v>
      </c>
      <c r="AB703" s="280"/>
      <c r="AC703" s="280"/>
      <c r="AD703" s="280"/>
      <c r="AE703" s="280" t="s">
        <v>3516</v>
      </c>
      <c r="AF703" s="280" t="s">
        <v>3516</v>
      </c>
      <c r="AG703" s="280"/>
      <c r="AH703" s="280"/>
      <c r="AI703" s="280"/>
      <c r="AJ703" s="280"/>
      <c r="AK703" s="234">
        <v>1.5</v>
      </c>
      <c r="AL703" s="234" t="s">
        <v>272</v>
      </c>
      <c r="AM703" s="234">
        <v>0.1</v>
      </c>
      <c r="AN703" s="234">
        <v>0</v>
      </c>
      <c r="AO703" s="234">
        <v>0</v>
      </c>
      <c r="AP703" s="234">
        <v>0</v>
      </c>
      <c r="AQ703" s="234"/>
      <c r="AR703" s="234" t="s">
        <v>463</v>
      </c>
      <c r="AS703" s="234">
        <v>0</v>
      </c>
      <c r="AT703" s="234">
        <v>85.8877382385445</v>
      </c>
      <c r="AU703" s="234" t="s">
        <v>552</v>
      </c>
      <c r="AV703" s="234">
        <v>0.93226180454973495</v>
      </c>
      <c r="AW703" s="234">
        <v>23.886924178351901</v>
      </c>
      <c r="AX703" s="234">
        <v>80.059641715214696</v>
      </c>
      <c r="AY703" s="234" t="b">
        <v>0</v>
      </c>
      <c r="AZ703" s="234">
        <v>44602.624618055554</v>
      </c>
      <c r="BA703" s="234">
        <v>44601.592060185183</v>
      </c>
      <c r="BB703" s="234">
        <v>44602.624618055554</v>
      </c>
    </row>
    <row r="704" spans="1:54" x14ac:dyDescent="0.25">
      <c r="A704" s="234" t="s">
        <v>3517</v>
      </c>
      <c r="B704" s="234" t="s">
        <v>482</v>
      </c>
      <c r="C704" s="235" t="s">
        <v>3518</v>
      </c>
      <c r="D704" s="235" t="s">
        <v>3517</v>
      </c>
      <c r="E704" s="234" t="s">
        <v>3519</v>
      </c>
      <c r="F704" s="234" t="s">
        <v>3520</v>
      </c>
      <c r="G704" s="234" t="s">
        <v>836</v>
      </c>
      <c r="H704" s="234" t="s">
        <v>798</v>
      </c>
      <c r="I704" s="234" t="s">
        <v>678</v>
      </c>
      <c r="J704" s="236">
        <v>426</v>
      </c>
      <c r="K704" s="129">
        <v>0.03</v>
      </c>
      <c r="L704" s="103">
        <v>1</v>
      </c>
      <c r="M704" s="237">
        <v>1962</v>
      </c>
      <c r="N704" s="236">
        <v>2296</v>
      </c>
      <c r="O704" s="103">
        <v>6000</v>
      </c>
      <c r="P704" s="234">
        <v>6000</v>
      </c>
      <c r="Q704" s="236">
        <v>16</v>
      </c>
      <c r="R704" s="236">
        <v>30</v>
      </c>
      <c r="S704" s="238">
        <v>113</v>
      </c>
      <c r="T704" s="238">
        <v>20</v>
      </c>
      <c r="U704" s="103">
        <v>2.5</v>
      </c>
      <c r="V704" s="234" t="s">
        <v>547</v>
      </c>
      <c r="W704" s="103">
        <v>35</v>
      </c>
      <c r="X704" s="234" t="s">
        <v>56</v>
      </c>
      <c r="Y704" s="234" t="s">
        <v>443</v>
      </c>
      <c r="Z704" s="280" t="s">
        <v>3521</v>
      </c>
      <c r="AA704" s="280"/>
      <c r="AB704" s="280" t="s">
        <v>3522</v>
      </c>
      <c r="AC704" s="280"/>
      <c r="AD704" s="280"/>
      <c r="AE704" s="280"/>
      <c r="AF704" s="280"/>
      <c r="AG704" s="280"/>
      <c r="AH704" s="280"/>
      <c r="AI704" s="280"/>
      <c r="AJ704" s="280" t="s">
        <v>3523</v>
      </c>
      <c r="AK704" s="234">
        <v>1</v>
      </c>
      <c r="AL704" s="234" t="s">
        <v>272</v>
      </c>
      <c r="AM704" s="234">
        <v>0.1</v>
      </c>
      <c r="AN704" s="234">
        <v>0</v>
      </c>
      <c r="AO704" s="234">
        <v>0</v>
      </c>
      <c r="AP704" s="234">
        <v>0</v>
      </c>
      <c r="AQ704" s="234">
        <v>9.5651221549809498E-2</v>
      </c>
      <c r="AR704" s="234" t="s">
        <v>622</v>
      </c>
      <c r="AS704" s="234">
        <v>0</v>
      </c>
      <c r="AT704" s="234">
        <v>88.763581703013799</v>
      </c>
      <c r="AU704" s="234" t="s">
        <v>490</v>
      </c>
      <c r="AV704" s="234">
        <v>1.0725860726277801</v>
      </c>
      <c r="AW704" s="234">
        <v>12.2011457750882</v>
      </c>
      <c r="AX704" s="234">
        <v>78.822060552276298</v>
      </c>
      <c r="AY704" s="234" t="b">
        <v>0</v>
      </c>
      <c r="AZ704" s="234">
        <v>44558.563923611109</v>
      </c>
      <c r="BA704" s="234">
        <v>44483.464259259257</v>
      </c>
      <c r="BB704" s="234">
        <v>44488</v>
      </c>
    </row>
    <row r="705" spans="1:54" x14ac:dyDescent="0.25">
      <c r="A705" s="234" t="s">
        <v>3524</v>
      </c>
      <c r="B705" s="234" t="s">
        <v>482</v>
      </c>
      <c r="C705" s="235" t="s">
        <v>3525</v>
      </c>
      <c r="D705" s="235" t="s">
        <v>3524</v>
      </c>
      <c r="E705" s="234" t="s">
        <v>3519</v>
      </c>
      <c r="F705" s="234" t="s">
        <v>3526</v>
      </c>
      <c r="G705" s="234" t="s">
        <v>836</v>
      </c>
      <c r="H705" s="234" t="s">
        <v>798</v>
      </c>
      <c r="I705" s="234" t="s">
        <v>678</v>
      </c>
      <c r="J705" s="236">
        <v>282</v>
      </c>
      <c r="K705" s="129">
        <v>0.03</v>
      </c>
      <c r="L705" s="103">
        <v>1</v>
      </c>
      <c r="M705" s="237">
        <v>1812</v>
      </c>
      <c r="N705" s="236">
        <v>2679</v>
      </c>
      <c r="O705" s="103">
        <v>6000</v>
      </c>
      <c r="P705" s="234">
        <v>6000</v>
      </c>
      <c r="Q705" s="236">
        <v>15</v>
      </c>
      <c r="R705" s="236">
        <v>30</v>
      </c>
      <c r="S705" s="238">
        <v>73</v>
      </c>
      <c r="T705" s="238">
        <v>64</v>
      </c>
      <c r="U705" s="103">
        <v>2.5</v>
      </c>
      <c r="V705" s="234" t="s">
        <v>547</v>
      </c>
      <c r="W705" s="103">
        <v>50</v>
      </c>
      <c r="X705" s="234" t="s">
        <v>56</v>
      </c>
      <c r="Y705" s="234" t="s">
        <v>443</v>
      </c>
      <c r="Z705" s="280" t="s">
        <v>3521</v>
      </c>
      <c r="AA705" s="280"/>
      <c r="AB705" s="280"/>
      <c r="AC705" s="280"/>
      <c r="AD705" s="280"/>
      <c r="AE705" s="280"/>
      <c r="AF705" s="280"/>
      <c r="AG705" s="280"/>
      <c r="AH705" s="280"/>
      <c r="AI705" s="280"/>
      <c r="AJ705" s="280" t="s">
        <v>3523</v>
      </c>
      <c r="AK705" s="234">
        <v>1</v>
      </c>
      <c r="AL705" s="234" t="s">
        <v>272</v>
      </c>
      <c r="AM705" s="234">
        <v>0.1</v>
      </c>
      <c r="AN705" s="234">
        <v>0</v>
      </c>
      <c r="AO705" s="234">
        <v>0</v>
      </c>
      <c r="AP705" s="234">
        <v>0</v>
      </c>
      <c r="AQ705" s="234">
        <v>9.7862119838603601E-2</v>
      </c>
      <c r="AR705" s="234" t="s">
        <v>622</v>
      </c>
      <c r="AS705" s="234">
        <v>1</v>
      </c>
      <c r="AT705" s="234">
        <v>86.8670734667337</v>
      </c>
      <c r="AU705" s="234" t="s">
        <v>490</v>
      </c>
      <c r="AV705" s="234">
        <v>1.0363552947846899</v>
      </c>
      <c r="AW705" s="234">
        <v>12.8173025092347</v>
      </c>
      <c r="AX705" s="234">
        <v>84.087327115798203</v>
      </c>
      <c r="AY705" s="234" t="b">
        <v>0</v>
      </c>
      <c r="AZ705" s="234">
        <v>44558.563923611109</v>
      </c>
      <c r="BA705" s="234">
        <v>44483.465416666666</v>
      </c>
      <c r="BB705" s="234">
        <v>44488</v>
      </c>
    </row>
    <row r="706" spans="1:54" x14ac:dyDescent="0.25">
      <c r="A706" s="234" t="s">
        <v>3527</v>
      </c>
      <c r="B706" s="234" t="s">
        <v>482</v>
      </c>
      <c r="C706" s="235" t="s">
        <v>3528</v>
      </c>
      <c r="D706" s="235" t="s">
        <v>3527</v>
      </c>
      <c r="E706" s="234" t="s">
        <v>3519</v>
      </c>
      <c r="F706" s="234" t="s">
        <v>3529</v>
      </c>
      <c r="G706" s="234" t="s">
        <v>836</v>
      </c>
      <c r="H706" s="234" t="s">
        <v>798</v>
      </c>
      <c r="I706" s="234" t="s">
        <v>678</v>
      </c>
      <c r="J706" s="236">
        <v>307</v>
      </c>
      <c r="K706" s="129">
        <v>0.03</v>
      </c>
      <c r="L706" s="103">
        <v>1</v>
      </c>
      <c r="M706" s="237">
        <v>1812</v>
      </c>
      <c r="N706" s="236">
        <v>3942</v>
      </c>
      <c r="O706" s="103">
        <v>6000</v>
      </c>
      <c r="P706" s="234">
        <v>6000</v>
      </c>
      <c r="Q706" s="236">
        <v>12</v>
      </c>
      <c r="R706" s="236">
        <v>30</v>
      </c>
      <c r="S706" s="238">
        <v>115</v>
      </c>
      <c r="T706" s="238">
        <v>30</v>
      </c>
      <c r="U706" s="103">
        <v>2</v>
      </c>
      <c r="V706" s="234" t="s">
        <v>547</v>
      </c>
      <c r="W706" s="103">
        <v>50</v>
      </c>
      <c r="X706" s="234" t="s">
        <v>56</v>
      </c>
      <c r="Y706" s="234" t="s">
        <v>443</v>
      </c>
      <c r="Z706" s="280" t="s">
        <v>3521</v>
      </c>
      <c r="AA706" s="280"/>
      <c r="AB706" s="280"/>
      <c r="AC706" s="280"/>
      <c r="AD706" s="280"/>
      <c r="AE706" s="280"/>
      <c r="AF706" s="280"/>
      <c r="AG706" s="280"/>
      <c r="AH706" s="280"/>
      <c r="AI706" s="280"/>
      <c r="AJ706" s="280" t="s">
        <v>3523</v>
      </c>
      <c r="AK706" s="234">
        <v>1</v>
      </c>
      <c r="AL706" s="234" t="s">
        <v>272</v>
      </c>
      <c r="AM706" s="234">
        <v>0.1</v>
      </c>
      <c r="AN706" s="234">
        <v>0</v>
      </c>
      <c r="AO706" s="234">
        <v>0</v>
      </c>
      <c r="AP706" s="234">
        <v>0</v>
      </c>
      <c r="AQ706" s="234">
        <v>9.6089424602869594E-2</v>
      </c>
      <c r="AR706" s="234" t="s">
        <v>706</v>
      </c>
      <c r="AS706" s="234">
        <v>1</v>
      </c>
      <c r="AT706" s="234">
        <v>86.749688057567596</v>
      </c>
      <c r="AU706" s="234" t="s">
        <v>490</v>
      </c>
      <c r="AV706" s="234">
        <v>0.89406424400180295</v>
      </c>
      <c r="AW706" s="234">
        <v>14.8646194465306</v>
      </c>
      <c r="AX706" s="234">
        <v>81.197708021883201</v>
      </c>
      <c r="AY706" s="234" t="b">
        <v>0</v>
      </c>
      <c r="AZ706" s="234">
        <v>44558.563935185186</v>
      </c>
      <c r="BA706" s="234">
        <v>44483.466307870367</v>
      </c>
      <c r="BB706" s="234">
        <v>44488</v>
      </c>
    </row>
    <row r="707" spans="1:54" x14ac:dyDescent="0.25">
      <c r="A707" s="234" t="s">
        <v>3530</v>
      </c>
      <c r="B707" s="234" t="s">
        <v>482</v>
      </c>
      <c r="C707" s="235" t="s">
        <v>3531</v>
      </c>
      <c r="D707" s="235" t="s">
        <v>3530</v>
      </c>
      <c r="E707" s="234" t="s">
        <v>3519</v>
      </c>
      <c r="F707" s="234" t="s">
        <v>3532</v>
      </c>
      <c r="G707" s="234" t="s">
        <v>440</v>
      </c>
      <c r="H707" s="234" t="s">
        <v>458</v>
      </c>
      <c r="I707" s="234" t="s">
        <v>678</v>
      </c>
      <c r="J707" s="236"/>
      <c r="K707" s="129">
        <v>0.05</v>
      </c>
      <c r="L707" s="103">
        <v>1</v>
      </c>
      <c r="M707" s="237">
        <v>23000</v>
      </c>
      <c r="N707" s="236">
        <v>12946</v>
      </c>
      <c r="O707" s="103">
        <v>6000</v>
      </c>
      <c r="P707" s="234">
        <v>6000</v>
      </c>
      <c r="Q707" s="236">
        <v>3.5</v>
      </c>
      <c r="R707" s="236">
        <v>100</v>
      </c>
      <c r="S707" s="238">
        <v>400</v>
      </c>
      <c r="T707" s="238">
        <v>115</v>
      </c>
      <c r="U707" s="103">
        <v>5.5</v>
      </c>
      <c r="V707" s="234" t="s">
        <v>547</v>
      </c>
      <c r="W707" s="103">
        <v>100</v>
      </c>
      <c r="X707" s="234" t="s">
        <v>56</v>
      </c>
      <c r="Y707" s="234" t="s">
        <v>443</v>
      </c>
      <c r="Z707" s="280" t="s">
        <v>3521</v>
      </c>
      <c r="AA707" s="280" t="s">
        <v>3533</v>
      </c>
      <c r="AB707" s="280"/>
      <c r="AC707" s="280"/>
      <c r="AD707" s="280"/>
      <c r="AE707" s="280"/>
      <c r="AF707" s="280"/>
      <c r="AG707" s="280"/>
      <c r="AH707" s="280"/>
      <c r="AI707" s="280"/>
      <c r="AJ707" s="280"/>
      <c r="AK707" s="234">
        <v>1</v>
      </c>
      <c r="AL707" s="234" t="s">
        <v>272</v>
      </c>
      <c r="AM707" s="234">
        <v>0.1</v>
      </c>
      <c r="AN707" s="234">
        <v>0</v>
      </c>
      <c r="AO707" s="234">
        <v>0</v>
      </c>
      <c r="AP707" s="234">
        <v>0.386219681754982</v>
      </c>
      <c r="AQ707" s="234">
        <v>4.8277460219372799E-2</v>
      </c>
      <c r="AR707" s="234" t="s">
        <v>463</v>
      </c>
      <c r="AS707" s="234">
        <v>1</v>
      </c>
      <c r="AT707" s="234">
        <v>77.545854027519496</v>
      </c>
      <c r="AU707" s="234" t="s">
        <v>490</v>
      </c>
      <c r="AV707" s="234">
        <v>1.84473498113807</v>
      </c>
      <c r="AW707" s="234">
        <v>14.886712441956</v>
      </c>
      <c r="AX707" s="234">
        <v>67.852622274079593</v>
      </c>
      <c r="AY707" s="234" t="b">
        <v>0</v>
      </c>
      <c r="AZ707" s="234">
        <v>44558.563935185186</v>
      </c>
      <c r="BA707" s="234">
        <v>44483.466863425929</v>
      </c>
      <c r="BB707" s="234">
        <v>44488</v>
      </c>
    </row>
    <row r="708" spans="1:54" x14ac:dyDescent="0.25">
      <c r="A708" s="234" t="s">
        <v>3534</v>
      </c>
      <c r="B708" s="234" t="s">
        <v>456</v>
      </c>
      <c r="C708" s="235" t="s">
        <v>3535</v>
      </c>
      <c r="D708" s="235" t="s">
        <v>3534</v>
      </c>
      <c r="E708" s="234" t="s">
        <v>3536</v>
      </c>
      <c r="F708" s="234" t="s">
        <v>3537</v>
      </c>
      <c r="G708" s="234" t="s">
        <v>472</v>
      </c>
      <c r="H708" s="234" t="s">
        <v>1361</v>
      </c>
      <c r="I708" s="234" t="s">
        <v>486</v>
      </c>
      <c r="J708" s="236">
        <v>118</v>
      </c>
      <c r="K708" s="129">
        <v>0.03</v>
      </c>
      <c r="L708" s="103">
        <v>2</v>
      </c>
      <c r="M708" s="237">
        <v>2600</v>
      </c>
      <c r="N708" s="236">
        <v>2163</v>
      </c>
      <c r="O708" s="103">
        <v>6000</v>
      </c>
      <c r="P708" s="234">
        <v>6000</v>
      </c>
      <c r="Q708" s="236">
        <v>12</v>
      </c>
      <c r="R708" s="236">
        <v>35</v>
      </c>
      <c r="S708" s="238">
        <v>38</v>
      </c>
      <c r="T708" s="238">
        <v>35.200000000000003</v>
      </c>
      <c r="U708" s="103">
        <v>4</v>
      </c>
      <c r="V708" s="234" t="s">
        <v>442</v>
      </c>
      <c r="W708" s="103">
        <v>60</v>
      </c>
      <c r="X708" s="234" t="s">
        <v>56</v>
      </c>
      <c r="Y708" s="234" t="s">
        <v>443</v>
      </c>
      <c r="Z708" s="280" t="s">
        <v>3538</v>
      </c>
      <c r="AA708" s="280"/>
      <c r="AB708" s="280"/>
      <c r="AC708" s="280"/>
      <c r="AD708" s="280" t="s">
        <v>3539</v>
      </c>
      <c r="AE708" s="280"/>
      <c r="AF708" s="280" t="s">
        <v>3540</v>
      </c>
      <c r="AG708" s="280"/>
      <c r="AH708" s="280"/>
      <c r="AI708" s="280"/>
      <c r="AJ708" s="280"/>
      <c r="AK708" s="234">
        <v>5</v>
      </c>
      <c r="AL708" s="234" t="s">
        <v>272</v>
      </c>
      <c r="AM708" s="234">
        <v>0.1</v>
      </c>
      <c r="AN708" s="234"/>
      <c r="AO708" s="234">
        <v>0</v>
      </c>
      <c r="AP708" s="234">
        <v>0</v>
      </c>
      <c r="AQ708" s="234"/>
      <c r="AR708" s="234" t="s">
        <v>622</v>
      </c>
      <c r="AS708" s="234">
        <v>1</v>
      </c>
      <c r="AT708" s="234">
        <v>85.229883253985705</v>
      </c>
      <c r="AU708" s="234" t="s">
        <v>552</v>
      </c>
      <c r="AV708" s="234">
        <v>1.0680512374345801</v>
      </c>
      <c r="AW708" s="234">
        <v>17.168067379215898</v>
      </c>
      <c r="AX708" s="234">
        <v>81.309308624302403</v>
      </c>
      <c r="AY708" s="234" t="b">
        <v>0</v>
      </c>
      <c r="AZ708" s="234">
        <v>44854.498564814814</v>
      </c>
      <c r="BA708" s="234">
        <v>44483.596979166665</v>
      </c>
      <c r="BB708" s="234">
        <v>44854.498564814814</v>
      </c>
    </row>
    <row r="709" spans="1:54" x14ac:dyDescent="0.25">
      <c r="A709" s="234" t="s">
        <v>3541</v>
      </c>
      <c r="B709" s="234" t="s">
        <v>436</v>
      </c>
      <c r="C709" s="235" t="s">
        <v>3535</v>
      </c>
      <c r="D709" s="235" t="s">
        <v>3541</v>
      </c>
      <c r="E709" s="234" t="s">
        <v>3536</v>
      </c>
      <c r="F709" s="234" t="s">
        <v>3537</v>
      </c>
      <c r="G709" s="234" t="s">
        <v>836</v>
      </c>
      <c r="H709" s="234" t="s">
        <v>1361</v>
      </c>
      <c r="I709" s="234" t="s">
        <v>486</v>
      </c>
      <c r="J709" s="236">
        <v>118</v>
      </c>
      <c r="K709" s="129">
        <v>0.03</v>
      </c>
      <c r="L709" s="103">
        <v>2</v>
      </c>
      <c r="M709" s="237">
        <v>2152</v>
      </c>
      <c r="N709" s="236">
        <v>2163</v>
      </c>
      <c r="O709" s="103">
        <v>6000</v>
      </c>
      <c r="P709" s="234">
        <v>6000</v>
      </c>
      <c r="Q709" s="236">
        <v>8</v>
      </c>
      <c r="R709" s="236">
        <v>30</v>
      </c>
      <c r="S709" s="238">
        <v>38</v>
      </c>
      <c r="T709" s="238">
        <v>35.200000000000003</v>
      </c>
      <c r="U709" s="103">
        <v>3.2</v>
      </c>
      <c r="V709" s="234" t="s">
        <v>442</v>
      </c>
      <c r="W709" s="103">
        <v>60</v>
      </c>
      <c r="X709" s="234" t="s">
        <v>56</v>
      </c>
      <c r="Y709" s="234" t="s">
        <v>443</v>
      </c>
      <c r="Z709" s="280" t="s">
        <v>3538</v>
      </c>
      <c r="AA709" s="280" t="s">
        <v>3542</v>
      </c>
      <c r="AB709" s="280" t="s">
        <v>3543</v>
      </c>
      <c r="AC709" s="280"/>
      <c r="AD709" s="280" t="s">
        <v>3544</v>
      </c>
      <c r="AE709" s="280" t="s">
        <v>3545</v>
      </c>
      <c r="AF709" s="280" t="s">
        <v>3546</v>
      </c>
      <c r="AG709" s="280"/>
      <c r="AH709" s="280"/>
      <c r="AI709" s="280"/>
      <c r="AJ709" s="280" t="s">
        <v>1367</v>
      </c>
      <c r="AK709" s="234">
        <v>5</v>
      </c>
      <c r="AL709" s="234" t="s">
        <v>272</v>
      </c>
      <c r="AM709" s="234">
        <v>0.1</v>
      </c>
      <c r="AN709" s="234">
        <v>0</v>
      </c>
      <c r="AO709" s="234">
        <v>0</v>
      </c>
      <c r="AP709" s="234">
        <v>0</v>
      </c>
      <c r="AQ709" s="234">
        <v>7.4127701034774507E-2</v>
      </c>
      <c r="AR709" s="234" t="s">
        <v>622</v>
      </c>
      <c r="AS709" s="234">
        <v>1</v>
      </c>
      <c r="AT709" s="234">
        <v>75.482743083191394</v>
      </c>
      <c r="AU709" s="234" t="s">
        <v>552</v>
      </c>
      <c r="AV709" s="234">
        <v>1.5394493369900399</v>
      </c>
      <c r="AW709" s="234">
        <v>9.7304928005976592</v>
      </c>
      <c r="AX709" s="234">
        <v>67.891335778824697</v>
      </c>
      <c r="AY709" s="234" t="b">
        <v>1</v>
      </c>
      <c r="AZ709" s="234">
        <v>44558.563842592594</v>
      </c>
      <c r="BA709" s="234">
        <v>44491.344027777777</v>
      </c>
      <c r="BB709" s="234">
        <v>44495</v>
      </c>
    </row>
    <row r="710" spans="1:54" x14ac:dyDescent="0.25">
      <c r="A710" s="234" t="s">
        <v>19615</v>
      </c>
      <c r="B710" s="234" t="s">
        <v>456</v>
      </c>
      <c r="C710" s="235" t="s">
        <v>3535</v>
      </c>
      <c r="D710" s="235" t="s">
        <v>19615</v>
      </c>
      <c r="E710" s="234" t="s">
        <v>3536</v>
      </c>
      <c r="F710" s="234" t="s">
        <v>3537</v>
      </c>
      <c r="G710" s="234" t="s">
        <v>472</v>
      </c>
      <c r="H710" s="234" t="s">
        <v>485</v>
      </c>
      <c r="I710" s="234" t="s">
        <v>486</v>
      </c>
      <c r="J710" s="236">
        <v>118</v>
      </c>
      <c r="K710" s="129">
        <v>0.03</v>
      </c>
      <c r="L710" s="103">
        <v>2</v>
      </c>
      <c r="M710" s="237">
        <v>2600</v>
      </c>
      <c r="N710" s="236">
        <v>2163</v>
      </c>
      <c r="O710" s="103">
        <v>6000</v>
      </c>
      <c r="P710" s="234">
        <v>6000</v>
      </c>
      <c r="Q710" s="236">
        <v>10</v>
      </c>
      <c r="R710" s="236">
        <v>35</v>
      </c>
      <c r="S710" s="238">
        <v>38</v>
      </c>
      <c r="T710" s="238">
        <v>35.200000000000003</v>
      </c>
      <c r="U710" s="103">
        <v>5.5</v>
      </c>
      <c r="V710" s="234" t="s">
        <v>442</v>
      </c>
      <c r="W710" s="103">
        <v>60</v>
      </c>
      <c r="X710" s="234" t="s">
        <v>56</v>
      </c>
      <c r="Y710" s="234" t="s">
        <v>443</v>
      </c>
      <c r="Z710" s="280" t="s">
        <v>19616</v>
      </c>
      <c r="AA710" s="280" t="s">
        <v>19617</v>
      </c>
      <c r="AB710" s="280"/>
      <c r="AC710" s="280" t="s">
        <v>19618</v>
      </c>
      <c r="AD710" s="280" t="s">
        <v>19619</v>
      </c>
      <c r="AE710" s="280"/>
      <c r="AF710" s="280"/>
      <c r="AG710" s="280"/>
      <c r="AH710" s="280"/>
      <c r="AI710" s="280"/>
      <c r="AJ710" s="280"/>
      <c r="AK710" s="234">
        <v>5</v>
      </c>
      <c r="AL710" s="234" t="s">
        <v>272</v>
      </c>
      <c r="AM710" s="234">
        <v>0.1</v>
      </c>
      <c r="AN710" s="234"/>
      <c r="AO710" s="234">
        <v>0</v>
      </c>
      <c r="AP710" s="234">
        <v>0</v>
      </c>
      <c r="AQ710" s="234"/>
      <c r="AR710" s="234" t="s">
        <v>463</v>
      </c>
      <c r="AS710" s="234">
        <v>1</v>
      </c>
      <c r="AT710" s="234"/>
      <c r="AU710" s="234" t="s">
        <v>552</v>
      </c>
      <c r="AV710" s="234"/>
      <c r="AW710" s="234">
        <v>0</v>
      </c>
      <c r="AX710" s="234"/>
      <c r="AY710" s="234" t="b">
        <v>0</v>
      </c>
      <c r="AZ710" s="234">
        <v>44859.621898148151</v>
      </c>
      <c r="BA710" s="234">
        <v>44845.306481481479</v>
      </c>
      <c r="BB710" s="234"/>
    </row>
    <row r="711" spans="1:54" x14ac:dyDescent="0.25">
      <c r="A711" s="234" t="s">
        <v>3547</v>
      </c>
      <c r="B711" s="234" t="s">
        <v>482</v>
      </c>
      <c r="C711" s="235" t="s">
        <v>3548</v>
      </c>
      <c r="D711" s="235" t="s">
        <v>3547</v>
      </c>
      <c r="E711" s="234" t="s">
        <v>3549</v>
      </c>
      <c r="F711" s="234" t="s">
        <v>3550</v>
      </c>
      <c r="G711" s="234" t="s">
        <v>472</v>
      </c>
      <c r="H711" s="234" t="s">
        <v>507</v>
      </c>
      <c r="I711" s="234" t="s">
        <v>678</v>
      </c>
      <c r="J711" s="236">
        <v>594</v>
      </c>
      <c r="K711" s="129">
        <v>0.03</v>
      </c>
      <c r="L711" s="103">
        <v>1</v>
      </c>
      <c r="M711" s="237">
        <v>5700</v>
      </c>
      <c r="N711" s="236">
        <v>3353</v>
      </c>
      <c r="O711" s="103">
        <v>6000</v>
      </c>
      <c r="P711" s="234">
        <v>6000</v>
      </c>
      <c r="Q711" s="236">
        <v>15</v>
      </c>
      <c r="R711" s="236">
        <v>35</v>
      </c>
      <c r="S711" s="238">
        <v>235</v>
      </c>
      <c r="T711" s="238">
        <v>65</v>
      </c>
      <c r="U711" s="103">
        <v>4.5</v>
      </c>
      <c r="V711" s="234" t="s">
        <v>451</v>
      </c>
      <c r="W711" s="103">
        <v>50</v>
      </c>
      <c r="X711" s="234" t="s">
        <v>56</v>
      </c>
      <c r="Y711" s="234" t="s">
        <v>443</v>
      </c>
      <c r="Z711" s="280" t="s">
        <v>3551</v>
      </c>
      <c r="AA711" s="280" t="s">
        <v>791</v>
      </c>
      <c r="AB711" s="280" t="s">
        <v>3552</v>
      </c>
      <c r="AC711" s="280"/>
      <c r="AD711" s="280" t="s">
        <v>3553</v>
      </c>
      <c r="AE711" s="280"/>
      <c r="AF711" s="280"/>
      <c r="AG711" s="280"/>
      <c r="AH711" s="280"/>
      <c r="AI711" s="280"/>
      <c r="AJ711" s="280"/>
      <c r="AK711" s="234">
        <v>7</v>
      </c>
      <c r="AL711" s="234" t="s">
        <v>272</v>
      </c>
      <c r="AM711" s="234">
        <v>0.1</v>
      </c>
      <c r="AN711" s="234"/>
      <c r="AO711" s="234">
        <v>0</v>
      </c>
      <c r="AP711" s="234">
        <v>0</v>
      </c>
      <c r="AQ711" s="234"/>
      <c r="AR711" s="234" t="s">
        <v>463</v>
      </c>
      <c r="AS711" s="234">
        <v>0</v>
      </c>
      <c r="AT711" s="234">
        <v>87.380965980086202</v>
      </c>
      <c r="AU711" s="234" t="s">
        <v>490</v>
      </c>
      <c r="AV711" s="234">
        <v>1.22818770907719</v>
      </c>
      <c r="AW711" s="234">
        <v>17.176440905502101</v>
      </c>
      <c r="AX711" s="234">
        <v>73.524841374672505</v>
      </c>
      <c r="AY711" s="234" t="b">
        <v>0</v>
      </c>
      <c r="AZ711" s="234">
        <v>44558.563946759263</v>
      </c>
      <c r="BA711" s="234">
        <v>44483.749861111108</v>
      </c>
      <c r="BB711" s="234">
        <v>44490</v>
      </c>
    </row>
    <row r="712" spans="1:54" x14ac:dyDescent="0.25">
      <c r="A712" s="234" t="s">
        <v>3554</v>
      </c>
      <c r="B712" s="234" t="s">
        <v>482</v>
      </c>
      <c r="C712" s="235" t="s">
        <v>3555</v>
      </c>
      <c r="D712" s="235" t="s">
        <v>3554</v>
      </c>
      <c r="E712" s="234" t="s">
        <v>3549</v>
      </c>
      <c r="F712" s="234" t="s">
        <v>3556</v>
      </c>
      <c r="G712" s="234" t="s">
        <v>472</v>
      </c>
      <c r="H712" s="234" t="s">
        <v>507</v>
      </c>
      <c r="I712" s="234" t="s">
        <v>678</v>
      </c>
      <c r="J712" s="236">
        <v>634</v>
      </c>
      <c r="K712" s="129">
        <v>0.03</v>
      </c>
      <c r="L712" s="103">
        <v>1</v>
      </c>
      <c r="M712" s="237">
        <v>5700</v>
      </c>
      <c r="N712" s="236">
        <v>3599</v>
      </c>
      <c r="O712" s="103">
        <v>6000</v>
      </c>
      <c r="P712" s="234">
        <v>6000</v>
      </c>
      <c r="Q712" s="236">
        <v>14</v>
      </c>
      <c r="R712" s="236">
        <v>35</v>
      </c>
      <c r="S712" s="238">
        <v>255</v>
      </c>
      <c r="T712" s="238">
        <v>65</v>
      </c>
      <c r="U712" s="103">
        <v>4</v>
      </c>
      <c r="V712" s="234" t="s">
        <v>451</v>
      </c>
      <c r="W712" s="103">
        <v>50</v>
      </c>
      <c r="X712" s="234" t="s">
        <v>56</v>
      </c>
      <c r="Y712" s="234" t="s">
        <v>443</v>
      </c>
      <c r="Z712" s="280" t="s">
        <v>3551</v>
      </c>
      <c r="AA712" s="280" t="s">
        <v>3557</v>
      </c>
      <c r="AB712" s="280" t="s">
        <v>3552</v>
      </c>
      <c r="AC712" s="280"/>
      <c r="AD712" s="280" t="s">
        <v>3558</v>
      </c>
      <c r="AE712" s="280"/>
      <c r="AF712" s="280"/>
      <c r="AG712" s="280"/>
      <c r="AH712" s="280"/>
      <c r="AI712" s="280"/>
      <c r="AJ712" s="280"/>
      <c r="AK712" s="234">
        <v>8</v>
      </c>
      <c r="AL712" s="234" t="s">
        <v>272</v>
      </c>
      <c r="AM712" s="234">
        <v>0.1</v>
      </c>
      <c r="AN712" s="234"/>
      <c r="AO712" s="234">
        <v>0</v>
      </c>
      <c r="AP712" s="234">
        <v>0</v>
      </c>
      <c r="AQ712" s="234"/>
      <c r="AR712" s="234" t="s">
        <v>463</v>
      </c>
      <c r="AS712" s="234">
        <v>0</v>
      </c>
      <c r="AT712" s="234">
        <v>86.883465971575703</v>
      </c>
      <c r="AU712" s="234" t="s">
        <v>490</v>
      </c>
      <c r="AV712" s="234">
        <v>1.24112179542701</v>
      </c>
      <c r="AW712" s="234">
        <v>17.013860003342099</v>
      </c>
      <c r="AX712" s="234">
        <v>81.173981064872194</v>
      </c>
      <c r="AY712" s="234" t="b">
        <v>0</v>
      </c>
      <c r="AZ712" s="234">
        <v>44558.563946759263</v>
      </c>
      <c r="BA712" s="234">
        <v>44483.751180555555</v>
      </c>
      <c r="BB712" s="234">
        <v>44490</v>
      </c>
    </row>
    <row r="713" spans="1:54" x14ac:dyDescent="0.25">
      <c r="A713" s="234" t="s">
        <v>3559</v>
      </c>
      <c r="B713" s="234" t="s">
        <v>482</v>
      </c>
      <c r="C713" s="235" t="s">
        <v>3560</v>
      </c>
      <c r="D713" s="235" t="s">
        <v>3559</v>
      </c>
      <c r="E713" s="234" t="s">
        <v>3549</v>
      </c>
      <c r="F713" s="234" t="s">
        <v>3561</v>
      </c>
      <c r="G713" s="234" t="s">
        <v>534</v>
      </c>
      <c r="H713" s="234" t="s">
        <v>507</v>
      </c>
      <c r="I713" s="234" t="s">
        <v>678</v>
      </c>
      <c r="J713" s="236">
        <v>694</v>
      </c>
      <c r="K713" s="129">
        <v>0.03</v>
      </c>
      <c r="L713" s="103">
        <v>1</v>
      </c>
      <c r="M713" s="237">
        <v>5400</v>
      </c>
      <c r="N713" s="236">
        <v>3964</v>
      </c>
      <c r="O713" s="103">
        <v>6000</v>
      </c>
      <c r="P713" s="234">
        <v>6000</v>
      </c>
      <c r="Q713" s="236">
        <v>14</v>
      </c>
      <c r="R713" s="236">
        <v>40</v>
      </c>
      <c r="S713" s="238">
        <v>285</v>
      </c>
      <c r="T713" s="238">
        <v>65</v>
      </c>
      <c r="U713" s="103">
        <v>4</v>
      </c>
      <c r="V713" s="234" t="s">
        <v>451</v>
      </c>
      <c r="W713" s="103">
        <v>50</v>
      </c>
      <c r="X713" s="234" t="s">
        <v>56</v>
      </c>
      <c r="Y713" s="234" t="s">
        <v>443</v>
      </c>
      <c r="Z713" s="280" t="s">
        <v>3551</v>
      </c>
      <c r="AA713" s="280" t="s">
        <v>791</v>
      </c>
      <c r="AB713" s="280" t="s">
        <v>3552</v>
      </c>
      <c r="AC713" s="280"/>
      <c r="AD713" s="280" t="s">
        <v>688</v>
      </c>
      <c r="AE713" s="280"/>
      <c r="AF713" s="280"/>
      <c r="AG713" s="280"/>
      <c r="AH713" s="280"/>
      <c r="AI713" s="280"/>
      <c r="AJ713" s="280"/>
      <c r="AK713" s="234">
        <v>8</v>
      </c>
      <c r="AL713" s="234" t="s">
        <v>272</v>
      </c>
      <c r="AM713" s="234">
        <v>0.1</v>
      </c>
      <c r="AN713" s="234"/>
      <c r="AO713" s="234">
        <v>0</v>
      </c>
      <c r="AP713" s="234">
        <v>4.2045072317524398E-2</v>
      </c>
      <c r="AQ713" s="234"/>
      <c r="AR713" s="234" t="s">
        <v>463</v>
      </c>
      <c r="AS713" s="234">
        <v>0</v>
      </c>
      <c r="AT713" s="234">
        <v>87.187579612757702</v>
      </c>
      <c r="AU713" s="234" t="s">
        <v>490</v>
      </c>
      <c r="AV713" s="234">
        <v>1.25261529142692</v>
      </c>
      <c r="AW713" s="234">
        <v>19.258676878177202</v>
      </c>
      <c r="AX713" s="234">
        <v>84.397577065149406</v>
      </c>
      <c r="AY713" s="234" t="b">
        <v>0</v>
      </c>
      <c r="AZ713" s="234">
        <v>44558.563946759263</v>
      </c>
      <c r="BA713" s="234">
        <v>44483.751875000002</v>
      </c>
      <c r="BB713" s="234">
        <v>44490</v>
      </c>
    </row>
    <row r="714" spans="1:54" x14ac:dyDescent="0.25">
      <c r="A714" s="234" t="s">
        <v>3562</v>
      </c>
      <c r="B714" s="234" t="s">
        <v>482</v>
      </c>
      <c r="C714" s="235" t="s">
        <v>3563</v>
      </c>
      <c r="D714" s="235" t="s">
        <v>3562</v>
      </c>
      <c r="E714" s="234" t="s">
        <v>3549</v>
      </c>
      <c r="F714" s="234" t="s">
        <v>3564</v>
      </c>
      <c r="G714" s="234" t="s">
        <v>534</v>
      </c>
      <c r="H714" s="234" t="s">
        <v>507</v>
      </c>
      <c r="I714" s="234" t="s">
        <v>678</v>
      </c>
      <c r="J714" s="236">
        <v>764</v>
      </c>
      <c r="K714" s="129">
        <v>0.03</v>
      </c>
      <c r="L714" s="103">
        <v>1</v>
      </c>
      <c r="M714" s="237">
        <v>6200</v>
      </c>
      <c r="N714" s="236">
        <v>4388</v>
      </c>
      <c r="O714" s="103">
        <v>6000</v>
      </c>
      <c r="P714" s="234">
        <v>6000</v>
      </c>
      <c r="Q714" s="236">
        <v>12</v>
      </c>
      <c r="R714" s="236">
        <v>40</v>
      </c>
      <c r="S714" s="238">
        <v>320</v>
      </c>
      <c r="T714" s="238">
        <v>65</v>
      </c>
      <c r="U714" s="103">
        <v>5</v>
      </c>
      <c r="V714" s="234" t="s">
        <v>451</v>
      </c>
      <c r="W714" s="103">
        <v>40</v>
      </c>
      <c r="X714" s="234" t="s">
        <v>56</v>
      </c>
      <c r="Y714" s="234" t="s">
        <v>443</v>
      </c>
      <c r="Z714" s="280" t="s">
        <v>3551</v>
      </c>
      <c r="AA714" s="280" t="s">
        <v>791</v>
      </c>
      <c r="AB714" s="280" t="s">
        <v>3552</v>
      </c>
      <c r="AC714" s="280"/>
      <c r="AD714" s="280" t="s">
        <v>3565</v>
      </c>
      <c r="AE714" s="280"/>
      <c r="AF714" s="280"/>
      <c r="AG714" s="280"/>
      <c r="AH714" s="280"/>
      <c r="AI714" s="280"/>
      <c r="AJ714" s="280"/>
      <c r="AK714" s="234">
        <v>10</v>
      </c>
      <c r="AL714" s="234" t="s">
        <v>272</v>
      </c>
      <c r="AM714" s="234">
        <v>0.1</v>
      </c>
      <c r="AN714" s="234"/>
      <c r="AO714" s="234">
        <v>0</v>
      </c>
      <c r="AP714" s="234">
        <v>4.5578851412944398E-2</v>
      </c>
      <c r="AQ714" s="234"/>
      <c r="AR714" s="234" t="s">
        <v>463</v>
      </c>
      <c r="AS714" s="234">
        <v>1</v>
      </c>
      <c r="AT714" s="234">
        <v>85.789684794434507</v>
      </c>
      <c r="AU714" s="234" t="s">
        <v>490</v>
      </c>
      <c r="AV714" s="234">
        <v>1.3725911929791701</v>
      </c>
      <c r="AW714" s="234">
        <v>18.1573203064697</v>
      </c>
      <c r="AX714" s="234">
        <v>80.078542920976403</v>
      </c>
      <c r="AY714" s="234" t="b">
        <v>0</v>
      </c>
      <c r="AZ714" s="234">
        <v>44558.563773148147</v>
      </c>
      <c r="BA714" s="234">
        <v>44483.753668981481</v>
      </c>
      <c r="BB714" s="234">
        <v>44490</v>
      </c>
    </row>
    <row r="715" spans="1:54" x14ac:dyDescent="0.25">
      <c r="A715" s="234" t="s">
        <v>3566</v>
      </c>
      <c r="B715" s="234" t="s">
        <v>482</v>
      </c>
      <c r="C715" s="235" t="s">
        <v>3567</v>
      </c>
      <c r="D715" s="235" t="s">
        <v>3566</v>
      </c>
      <c r="E715" s="234" t="s">
        <v>3549</v>
      </c>
      <c r="F715" s="234" t="s">
        <v>3568</v>
      </c>
      <c r="G715" s="234" t="s">
        <v>472</v>
      </c>
      <c r="H715" s="234" t="s">
        <v>507</v>
      </c>
      <c r="I715" s="234" t="s">
        <v>678</v>
      </c>
      <c r="J715" s="236">
        <v>590</v>
      </c>
      <c r="K715" s="129">
        <v>0.03</v>
      </c>
      <c r="L715" s="103">
        <v>1</v>
      </c>
      <c r="M715" s="237">
        <v>6700</v>
      </c>
      <c r="N715" s="236">
        <v>3829</v>
      </c>
      <c r="O715" s="103">
        <v>6000</v>
      </c>
      <c r="P715" s="234">
        <v>6000</v>
      </c>
      <c r="Q715" s="236">
        <v>14</v>
      </c>
      <c r="R715" s="236">
        <v>35</v>
      </c>
      <c r="S715" s="238">
        <v>185</v>
      </c>
      <c r="T715" s="238">
        <v>135</v>
      </c>
      <c r="U715" s="103">
        <v>4</v>
      </c>
      <c r="V715" s="234" t="s">
        <v>451</v>
      </c>
      <c r="W715" s="103">
        <v>35</v>
      </c>
      <c r="X715" s="234" t="s">
        <v>56</v>
      </c>
      <c r="Y715" s="234" t="s">
        <v>443</v>
      </c>
      <c r="Z715" s="280" t="s">
        <v>3551</v>
      </c>
      <c r="AA715" s="280" t="s">
        <v>791</v>
      </c>
      <c r="AB715" s="280" t="s">
        <v>3552</v>
      </c>
      <c r="AC715" s="280"/>
      <c r="AD715" s="280" t="s">
        <v>3569</v>
      </c>
      <c r="AE715" s="280"/>
      <c r="AF715" s="280"/>
      <c r="AG715" s="280"/>
      <c r="AH715" s="280"/>
      <c r="AI715" s="280"/>
      <c r="AJ715" s="280"/>
      <c r="AK715" s="234">
        <v>8</v>
      </c>
      <c r="AL715" s="234" t="s">
        <v>272</v>
      </c>
      <c r="AM715" s="234">
        <v>0.1</v>
      </c>
      <c r="AN715" s="234"/>
      <c r="AO715" s="234">
        <v>0</v>
      </c>
      <c r="AP715" s="234">
        <v>0</v>
      </c>
      <c r="AQ715" s="234"/>
      <c r="AR715" s="234" t="s">
        <v>463</v>
      </c>
      <c r="AS715" s="234">
        <v>1</v>
      </c>
      <c r="AT715" s="234">
        <v>87.007881774305005</v>
      </c>
      <c r="AU715" s="234" t="s">
        <v>490</v>
      </c>
      <c r="AV715" s="234">
        <v>1.2937044887693001</v>
      </c>
      <c r="AW715" s="234">
        <v>18.090454779719</v>
      </c>
      <c r="AX715" s="234">
        <v>86.361537509695907</v>
      </c>
      <c r="AY715" s="234" t="b">
        <v>0</v>
      </c>
      <c r="AZ715" s="234">
        <v>44558.563773148147</v>
      </c>
      <c r="BA715" s="234">
        <v>44483.754525462966</v>
      </c>
      <c r="BB715" s="234">
        <v>44490</v>
      </c>
    </row>
    <row r="716" spans="1:54" x14ac:dyDescent="0.25">
      <c r="A716" s="234" t="s">
        <v>3570</v>
      </c>
      <c r="B716" s="234" t="s">
        <v>482</v>
      </c>
      <c r="C716" s="235" t="s">
        <v>3571</v>
      </c>
      <c r="D716" s="235" t="s">
        <v>3570</v>
      </c>
      <c r="E716" s="234" t="s">
        <v>3549</v>
      </c>
      <c r="F716" s="234" t="s">
        <v>3572</v>
      </c>
      <c r="G716" s="234" t="s">
        <v>534</v>
      </c>
      <c r="H716" s="234" t="s">
        <v>507</v>
      </c>
      <c r="I716" s="234" t="s">
        <v>678</v>
      </c>
      <c r="J716" s="236">
        <v>655</v>
      </c>
      <c r="K716" s="129">
        <v>0.03</v>
      </c>
      <c r="L716" s="103">
        <v>1</v>
      </c>
      <c r="M716" s="237">
        <v>6700</v>
      </c>
      <c r="N716" s="236">
        <v>4410</v>
      </c>
      <c r="O716" s="103">
        <v>6000</v>
      </c>
      <c r="P716" s="234">
        <v>6000</v>
      </c>
      <c r="Q716" s="236">
        <v>12</v>
      </c>
      <c r="R716" s="236">
        <v>40</v>
      </c>
      <c r="S716" s="238">
        <v>220</v>
      </c>
      <c r="T716" s="238">
        <v>135</v>
      </c>
      <c r="U716" s="103">
        <v>6</v>
      </c>
      <c r="V716" s="234" t="s">
        <v>451</v>
      </c>
      <c r="W716" s="103">
        <v>40</v>
      </c>
      <c r="X716" s="234" t="s">
        <v>56</v>
      </c>
      <c r="Y716" s="234" t="s">
        <v>443</v>
      </c>
      <c r="Z716" s="280" t="s">
        <v>3551</v>
      </c>
      <c r="AA716" s="280" t="s">
        <v>791</v>
      </c>
      <c r="AB716" s="280" t="s">
        <v>3552</v>
      </c>
      <c r="AC716" s="280"/>
      <c r="AD716" s="280" t="s">
        <v>3565</v>
      </c>
      <c r="AE716" s="280"/>
      <c r="AF716" s="280"/>
      <c r="AG716" s="280"/>
      <c r="AH716" s="280"/>
      <c r="AI716" s="280"/>
      <c r="AJ716" s="280"/>
      <c r="AK716" s="234">
        <v>10</v>
      </c>
      <c r="AL716" s="234" t="s">
        <v>272</v>
      </c>
      <c r="AM716" s="234">
        <v>0.1</v>
      </c>
      <c r="AN716" s="234"/>
      <c r="AO716" s="234">
        <v>0</v>
      </c>
      <c r="AP716" s="234">
        <v>0</v>
      </c>
      <c r="AQ716" s="234"/>
      <c r="AR716" s="234" t="s">
        <v>463</v>
      </c>
      <c r="AS716" s="234">
        <v>1</v>
      </c>
      <c r="AT716" s="234">
        <v>84.133843221906901</v>
      </c>
      <c r="AU716" s="234" t="s">
        <v>490</v>
      </c>
      <c r="AV716" s="234">
        <v>1.4224924627315201</v>
      </c>
      <c r="AW716" s="234">
        <v>17.906946475423499</v>
      </c>
      <c r="AX716" s="234">
        <v>80.480030601984097</v>
      </c>
      <c r="AY716" s="234" t="b">
        <v>0</v>
      </c>
      <c r="AZ716" s="234">
        <v>44558.563773148147</v>
      </c>
      <c r="BA716" s="234">
        <v>44483.755995370368</v>
      </c>
      <c r="BB716" s="234">
        <v>44490</v>
      </c>
    </row>
    <row r="717" spans="1:54" x14ac:dyDescent="0.25">
      <c r="A717" s="234" t="s">
        <v>3573</v>
      </c>
      <c r="B717" s="234" t="s">
        <v>482</v>
      </c>
      <c r="C717" s="235" t="s">
        <v>3574</v>
      </c>
      <c r="D717" s="235" t="s">
        <v>3573</v>
      </c>
      <c r="E717" s="234" t="s">
        <v>3549</v>
      </c>
      <c r="F717" s="234" t="s">
        <v>3575</v>
      </c>
      <c r="G717" s="234" t="s">
        <v>534</v>
      </c>
      <c r="H717" s="234" t="s">
        <v>507</v>
      </c>
      <c r="I717" s="234" t="s">
        <v>678</v>
      </c>
      <c r="J717" s="236">
        <v>655</v>
      </c>
      <c r="K717" s="129">
        <v>0.03</v>
      </c>
      <c r="L717" s="103">
        <v>1</v>
      </c>
      <c r="M717" s="237">
        <v>6700</v>
      </c>
      <c r="N717" s="236">
        <v>4740</v>
      </c>
      <c r="O717" s="103">
        <v>6000</v>
      </c>
      <c r="P717" s="234">
        <v>6000</v>
      </c>
      <c r="Q717" s="236">
        <v>12</v>
      </c>
      <c r="R717" s="236">
        <v>40</v>
      </c>
      <c r="S717" s="238">
        <v>220</v>
      </c>
      <c r="T717" s="238">
        <v>135</v>
      </c>
      <c r="U717" s="103">
        <v>6</v>
      </c>
      <c r="V717" s="234" t="s">
        <v>451</v>
      </c>
      <c r="W717" s="103">
        <v>30</v>
      </c>
      <c r="X717" s="234" t="s">
        <v>56</v>
      </c>
      <c r="Y717" s="234" t="s">
        <v>443</v>
      </c>
      <c r="Z717" s="280" t="s">
        <v>3551</v>
      </c>
      <c r="AA717" s="280" t="s">
        <v>791</v>
      </c>
      <c r="AB717" s="280" t="s">
        <v>3552</v>
      </c>
      <c r="AC717" s="280"/>
      <c r="AD717" s="280" t="s">
        <v>688</v>
      </c>
      <c r="AE717" s="280"/>
      <c r="AF717" s="280"/>
      <c r="AG717" s="280"/>
      <c r="AH717" s="280"/>
      <c r="AI717" s="280"/>
      <c r="AJ717" s="280"/>
      <c r="AK717" s="234">
        <v>10</v>
      </c>
      <c r="AL717" s="234" t="s">
        <v>272</v>
      </c>
      <c r="AM717" s="234">
        <v>0.1</v>
      </c>
      <c r="AN717" s="234"/>
      <c r="AO717" s="234">
        <v>0</v>
      </c>
      <c r="AP717" s="234">
        <v>0</v>
      </c>
      <c r="AQ717" s="234"/>
      <c r="AR717" s="234" t="s">
        <v>463</v>
      </c>
      <c r="AS717" s="234">
        <v>1</v>
      </c>
      <c r="AT717" s="234">
        <v>84.310278574170098</v>
      </c>
      <c r="AU717" s="234" t="s">
        <v>490</v>
      </c>
      <c r="AV717" s="234">
        <v>1.43784085951842</v>
      </c>
      <c r="AW717" s="234">
        <v>19.236417220267999</v>
      </c>
      <c r="AX717" s="234">
        <v>72.085288180915498</v>
      </c>
      <c r="AY717" s="234" t="b">
        <v>0</v>
      </c>
      <c r="AZ717" s="234">
        <v>44558.563784722224</v>
      </c>
      <c r="BA717" s="234">
        <v>44483.756689814814</v>
      </c>
      <c r="BB717" s="234">
        <v>44490</v>
      </c>
    </row>
    <row r="718" spans="1:54" x14ac:dyDescent="0.25">
      <c r="A718" s="234" t="s">
        <v>3576</v>
      </c>
      <c r="B718" s="234" t="s">
        <v>1139</v>
      </c>
      <c r="C718" s="235" t="s">
        <v>437</v>
      </c>
      <c r="D718" s="235" t="s">
        <v>3576</v>
      </c>
      <c r="E718" s="234" t="s">
        <v>3577</v>
      </c>
      <c r="F718" s="234" t="s">
        <v>3578</v>
      </c>
      <c r="G718" s="234"/>
      <c r="H718" s="234"/>
      <c r="I718" s="234" t="s">
        <v>752</v>
      </c>
      <c r="J718" s="236"/>
      <c r="K718" s="129"/>
      <c r="L718" s="103"/>
      <c r="M718" s="237"/>
      <c r="N718" s="236"/>
      <c r="O718" s="103">
        <v>2360</v>
      </c>
      <c r="P718" s="234"/>
      <c r="Q718" s="236"/>
      <c r="R718" s="236"/>
      <c r="S718" s="238"/>
      <c r="T718" s="238"/>
      <c r="U718" s="103">
        <v>0</v>
      </c>
      <c r="V718" s="234" t="s">
        <v>451</v>
      </c>
      <c r="W718" s="103"/>
      <c r="X718" s="234" t="s">
        <v>56</v>
      </c>
      <c r="Y718" s="234" t="s">
        <v>443</v>
      </c>
      <c r="Z718" s="280"/>
      <c r="AA718" s="280"/>
      <c r="AB718" s="280"/>
      <c r="AC718" s="280"/>
      <c r="AD718" s="280"/>
      <c r="AE718" s="280"/>
      <c r="AF718" s="280"/>
      <c r="AG718" s="280"/>
      <c r="AH718" s="280"/>
      <c r="AI718" s="280"/>
      <c r="AJ718" s="280"/>
      <c r="AK718" s="234">
        <v>3</v>
      </c>
      <c r="AL718" s="234" t="s">
        <v>272</v>
      </c>
      <c r="AM718" s="234">
        <v>0.1</v>
      </c>
      <c r="AN718" s="234"/>
      <c r="AO718" s="234">
        <v>0</v>
      </c>
      <c r="AP718" s="234">
        <v>0</v>
      </c>
      <c r="AQ718" s="234"/>
      <c r="AR718" s="234" t="s">
        <v>447</v>
      </c>
      <c r="AS718" s="234"/>
      <c r="AT718" s="234"/>
      <c r="AU718" s="234" t="s">
        <v>552</v>
      </c>
      <c r="AV718" s="234"/>
      <c r="AW718" s="234"/>
      <c r="AX718" s="234"/>
      <c r="AY718" s="234" t="b">
        <v>0</v>
      </c>
      <c r="AZ718" s="234">
        <v>44566.642800925925</v>
      </c>
      <c r="BA718" s="234">
        <v>44489.521469907406</v>
      </c>
      <c r="BB718" s="234"/>
    </row>
    <row r="719" spans="1:54" x14ac:dyDescent="0.25">
      <c r="A719" s="234" t="s">
        <v>3579</v>
      </c>
      <c r="B719" s="234" t="s">
        <v>888</v>
      </c>
      <c r="C719" s="235" t="s">
        <v>437</v>
      </c>
      <c r="D719" s="235" t="s">
        <v>3579</v>
      </c>
      <c r="E719" s="234" t="s">
        <v>3577</v>
      </c>
      <c r="F719" s="234" t="s">
        <v>3580</v>
      </c>
      <c r="G719" s="234"/>
      <c r="H719" s="234"/>
      <c r="I719" s="234" t="s">
        <v>752</v>
      </c>
      <c r="J719" s="236"/>
      <c r="K719" s="129"/>
      <c r="L719" s="103"/>
      <c r="M719" s="237"/>
      <c r="N719" s="236"/>
      <c r="O719" s="103">
        <v>2800</v>
      </c>
      <c r="P719" s="234"/>
      <c r="Q719" s="236"/>
      <c r="R719" s="236"/>
      <c r="S719" s="238"/>
      <c r="T719" s="238"/>
      <c r="U719" s="103">
        <v>0</v>
      </c>
      <c r="V719" s="234" t="s">
        <v>451</v>
      </c>
      <c r="W719" s="103"/>
      <c r="X719" s="234" t="s">
        <v>56</v>
      </c>
      <c r="Y719" s="234" t="s">
        <v>443</v>
      </c>
      <c r="Z719" s="280"/>
      <c r="AA719" s="280"/>
      <c r="AB719" s="280"/>
      <c r="AC719" s="280"/>
      <c r="AD719" s="280"/>
      <c r="AE719" s="280"/>
      <c r="AF719" s="280"/>
      <c r="AG719" s="280"/>
      <c r="AH719" s="280"/>
      <c r="AI719" s="280"/>
      <c r="AJ719" s="280"/>
      <c r="AK719" s="234">
        <v>3</v>
      </c>
      <c r="AL719" s="234" t="s">
        <v>272</v>
      </c>
      <c r="AM719" s="234">
        <v>0.1</v>
      </c>
      <c r="AN719" s="234"/>
      <c r="AO719" s="234">
        <v>0</v>
      </c>
      <c r="AP719" s="234">
        <v>0</v>
      </c>
      <c r="AQ719" s="234"/>
      <c r="AR719" s="234" t="s">
        <v>447</v>
      </c>
      <c r="AS719" s="234"/>
      <c r="AT719" s="234"/>
      <c r="AU719" s="234" t="s">
        <v>552</v>
      </c>
      <c r="AV719" s="234"/>
      <c r="AW719" s="234"/>
      <c r="AX719" s="234"/>
      <c r="AY719" s="234" t="b">
        <v>0</v>
      </c>
      <c r="AZ719" s="234">
        <v>44566.642800925925</v>
      </c>
      <c r="BA719" s="234">
        <v>44489.52238425926</v>
      </c>
      <c r="BB719" s="234"/>
    </row>
    <row r="720" spans="1:54" x14ac:dyDescent="0.25">
      <c r="A720" s="234" t="s">
        <v>3581</v>
      </c>
      <c r="B720" s="234" t="s">
        <v>888</v>
      </c>
      <c r="C720" s="235" t="s">
        <v>437</v>
      </c>
      <c r="D720" s="235" t="s">
        <v>3581</v>
      </c>
      <c r="E720" s="234" t="s">
        <v>3577</v>
      </c>
      <c r="F720" s="234" t="s">
        <v>3582</v>
      </c>
      <c r="G720" s="234"/>
      <c r="H720" s="234"/>
      <c r="I720" s="234" t="s">
        <v>752</v>
      </c>
      <c r="J720" s="236"/>
      <c r="K720" s="129"/>
      <c r="L720" s="103"/>
      <c r="M720" s="237"/>
      <c r="N720" s="236"/>
      <c r="O720" s="103">
        <v>2800</v>
      </c>
      <c r="P720" s="234"/>
      <c r="Q720" s="236"/>
      <c r="R720" s="236"/>
      <c r="S720" s="238"/>
      <c r="T720" s="238"/>
      <c r="U720" s="103">
        <v>0</v>
      </c>
      <c r="V720" s="234" t="s">
        <v>451</v>
      </c>
      <c r="W720" s="103"/>
      <c r="X720" s="234" t="s">
        <v>56</v>
      </c>
      <c r="Y720" s="234" t="s">
        <v>443</v>
      </c>
      <c r="Z720" s="280"/>
      <c r="AA720" s="280"/>
      <c r="AB720" s="280"/>
      <c r="AC720" s="280"/>
      <c r="AD720" s="280"/>
      <c r="AE720" s="280"/>
      <c r="AF720" s="280"/>
      <c r="AG720" s="280"/>
      <c r="AH720" s="280"/>
      <c r="AI720" s="280"/>
      <c r="AJ720" s="280"/>
      <c r="AK720" s="234">
        <v>3</v>
      </c>
      <c r="AL720" s="234" t="s">
        <v>272</v>
      </c>
      <c r="AM720" s="234">
        <v>0.1</v>
      </c>
      <c r="AN720" s="234"/>
      <c r="AO720" s="234">
        <v>0</v>
      </c>
      <c r="AP720" s="234">
        <v>0</v>
      </c>
      <c r="AQ720" s="234"/>
      <c r="AR720" s="234" t="s">
        <v>447</v>
      </c>
      <c r="AS720" s="234"/>
      <c r="AT720" s="234"/>
      <c r="AU720" s="234" t="s">
        <v>552</v>
      </c>
      <c r="AV720" s="234"/>
      <c r="AW720" s="234"/>
      <c r="AX720" s="234"/>
      <c r="AY720" s="234" t="b">
        <v>0</v>
      </c>
      <c r="AZ720" s="234">
        <v>44566.642812500002</v>
      </c>
      <c r="BA720" s="234">
        <v>44489.522800925923</v>
      </c>
      <c r="BB720" s="234"/>
    </row>
    <row r="721" spans="1:54" x14ac:dyDescent="0.25">
      <c r="A721" s="234" t="s">
        <v>3583</v>
      </c>
      <c r="B721" s="234" t="s">
        <v>888</v>
      </c>
      <c r="C721" s="235" t="s">
        <v>437</v>
      </c>
      <c r="D721" s="235" t="s">
        <v>3583</v>
      </c>
      <c r="E721" s="234" t="s">
        <v>3577</v>
      </c>
      <c r="F721" s="234" t="s">
        <v>3584</v>
      </c>
      <c r="G721" s="234"/>
      <c r="H721" s="234"/>
      <c r="I721" s="234" t="s">
        <v>752</v>
      </c>
      <c r="J721" s="236"/>
      <c r="K721" s="129"/>
      <c r="L721" s="103"/>
      <c r="M721" s="237"/>
      <c r="N721" s="236"/>
      <c r="O721" s="103">
        <v>15650</v>
      </c>
      <c r="P721" s="234"/>
      <c r="Q721" s="236"/>
      <c r="R721" s="236"/>
      <c r="S721" s="238"/>
      <c r="T721" s="238"/>
      <c r="U721" s="103">
        <v>0</v>
      </c>
      <c r="V721" s="234" t="s">
        <v>451</v>
      </c>
      <c r="W721" s="103"/>
      <c r="X721" s="234" t="s">
        <v>56</v>
      </c>
      <c r="Y721" s="234" t="s">
        <v>443</v>
      </c>
      <c r="Z721" s="280"/>
      <c r="AA721" s="280"/>
      <c r="AB721" s="280"/>
      <c r="AC721" s="280"/>
      <c r="AD721" s="280"/>
      <c r="AE721" s="280"/>
      <c r="AF721" s="280"/>
      <c r="AG721" s="280"/>
      <c r="AH721" s="280"/>
      <c r="AI721" s="280"/>
      <c r="AJ721" s="280"/>
      <c r="AK721" s="234">
        <v>3</v>
      </c>
      <c r="AL721" s="234" t="s">
        <v>272</v>
      </c>
      <c r="AM721" s="234">
        <v>0.1</v>
      </c>
      <c r="AN721" s="234"/>
      <c r="AO721" s="234">
        <v>0</v>
      </c>
      <c r="AP721" s="234">
        <v>0</v>
      </c>
      <c r="AQ721" s="234"/>
      <c r="AR721" s="234" t="s">
        <v>447</v>
      </c>
      <c r="AS721" s="234"/>
      <c r="AT721" s="234"/>
      <c r="AU721" s="234" t="s">
        <v>552</v>
      </c>
      <c r="AV721" s="234"/>
      <c r="AW721" s="234"/>
      <c r="AX721" s="234"/>
      <c r="AY721" s="234" t="b">
        <v>0</v>
      </c>
      <c r="AZ721" s="234">
        <v>44566.642812500002</v>
      </c>
      <c r="BA721" s="234">
        <v>44489.523842592593</v>
      </c>
      <c r="BB721" s="234"/>
    </row>
    <row r="722" spans="1:54" x14ac:dyDescent="0.25">
      <c r="A722" s="234" t="s">
        <v>3585</v>
      </c>
      <c r="B722" s="234" t="s">
        <v>888</v>
      </c>
      <c r="C722" s="235" t="s">
        <v>437</v>
      </c>
      <c r="D722" s="235" t="s">
        <v>3585</v>
      </c>
      <c r="E722" s="234" t="s">
        <v>3577</v>
      </c>
      <c r="F722" s="234" t="s">
        <v>3586</v>
      </c>
      <c r="G722" s="234"/>
      <c r="H722" s="234"/>
      <c r="I722" s="234" t="s">
        <v>752</v>
      </c>
      <c r="J722" s="236"/>
      <c r="K722" s="129"/>
      <c r="L722" s="103"/>
      <c r="M722" s="237"/>
      <c r="N722" s="236"/>
      <c r="O722" s="103">
        <v>10180</v>
      </c>
      <c r="P722" s="234"/>
      <c r="Q722" s="236"/>
      <c r="R722" s="236"/>
      <c r="S722" s="238"/>
      <c r="T722" s="238"/>
      <c r="U722" s="103">
        <v>0</v>
      </c>
      <c r="V722" s="234" t="s">
        <v>451</v>
      </c>
      <c r="W722" s="103"/>
      <c r="X722" s="234" t="s">
        <v>56</v>
      </c>
      <c r="Y722" s="234" t="s">
        <v>443</v>
      </c>
      <c r="Z722" s="280"/>
      <c r="AA722" s="280"/>
      <c r="AB722" s="280"/>
      <c r="AC722" s="280"/>
      <c r="AD722" s="280"/>
      <c r="AE722" s="280"/>
      <c r="AF722" s="280"/>
      <c r="AG722" s="280"/>
      <c r="AH722" s="280"/>
      <c r="AI722" s="280"/>
      <c r="AJ722" s="280"/>
      <c r="AK722" s="234">
        <v>3</v>
      </c>
      <c r="AL722" s="234" t="s">
        <v>272</v>
      </c>
      <c r="AM722" s="234">
        <v>0.1</v>
      </c>
      <c r="AN722" s="234"/>
      <c r="AO722" s="234">
        <v>0</v>
      </c>
      <c r="AP722" s="234">
        <v>0</v>
      </c>
      <c r="AQ722" s="234"/>
      <c r="AR722" s="234" t="s">
        <v>447</v>
      </c>
      <c r="AS722" s="234"/>
      <c r="AT722" s="234"/>
      <c r="AU722" s="234" t="s">
        <v>552</v>
      </c>
      <c r="AV722" s="234"/>
      <c r="AW722" s="234"/>
      <c r="AX722" s="234"/>
      <c r="AY722" s="234" t="b">
        <v>0</v>
      </c>
      <c r="AZ722" s="234">
        <v>44566.642812500002</v>
      </c>
      <c r="BA722" s="234">
        <v>44489.524583333332</v>
      </c>
      <c r="BB722" s="234"/>
    </row>
    <row r="723" spans="1:54" x14ac:dyDescent="0.25">
      <c r="A723" s="234" t="s">
        <v>3587</v>
      </c>
      <c r="B723" s="234" t="s">
        <v>888</v>
      </c>
      <c r="C723" s="235" t="s">
        <v>437</v>
      </c>
      <c r="D723" s="235" t="s">
        <v>3587</v>
      </c>
      <c r="E723" s="234" t="s">
        <v>3577</v>
      </c>
      <c r="F723" s="234" t="s">
        <v>3588</v>
      </c>
      <c r="G723" s="234"/>
      <c r="H723" s="234"/>
      <c r="I723" s="234" t="s">
        <v>752</v>
      </c>
      <c r="J723" s="236"/>
      <c r="K723" s="129"/>
      <c r="L723" s="103"/>
      <c r="M723" s="237"/>
      <c r="N723" s="236"/>
      <c r="O723" s="103">
        <v>2735</v>
      </c>
      <c r="P723" s="234"/>
      <c r="Q723" s="236"/>
      <c r="R723" s="236"/>
      <c r="S723" s="238"/>
      <c r="T723" s="238"/>
      <c r="U723" s="103">
        <v>0</v>
      </c>
      <c r="V723" s="234" t="s">
        <v>451</v>
      </c>
      <c r="W723" s="103"/>
      <c r="X723" s="234" t="s">
        <v>56</v>
      </c>
      <c r="Y723" s="234" t="s">
        <v>443</v>
      </c>
      <c r="Z723" s="280"/>
      <c r="AA723" s="280"/>
      <c r="AB723" s="280"/>
      <c r="AC723" s="280"/>
      <c r="AD723" s="280"/>
      <c r="AE723" s="280"/>
      <c r="AF723" s="280"/>
      <c r="AG723" s="280"/>
      <c r="AH723" s="280"/>
      <c r="AI723" s="280"/>
      <c r="AJ723" s="280"/>
      <c r="AK723" s="234">
        <v>3</v>
      </c>
      <c r="AL723" s="234" t="s">
        <v>272</v>
      </c>
      <c r="AM723" s="234">
        <v>0.1</v>
      </c>
      <c r="AN723" s="234"/>
      <c r="AO723" s="234">
        <v>0</v>
      </c>
      <c r="AP723" s="234">
        <v>0</v>
      </c>
      <c r="AQ723" s="234"/>
      <c r="AR723" s="234" t="s">
        <v>447</v>
      </c>
      <c r="AS723" s="234"/>
      <c r="AT723" s="234"/>
      <c r="AU723" s="234" t="s">
        <v>552</v>
      </c>
      <c r="AV723" s="234"/>
      <c r="AW723" s="234"/>
      <c r="AX723" s="234"/>
      <c r="AY723" s="234" t="b">
        <v>0</v>
      </c>
      <c r="AZ723" s="234">
        <v>44566.642824074072</v>
      </c>
      <c r="BA723" s="234">
        <v>44489.525092592594</v>
      </c>
      <c r="BB723" s="234"/>
    </row>
    <row r="724" spans="1:54" x14ac:dyDescent="0.25">
      <c r="A724" s="234" t="s">
        <v>3589</v>
      </c>
      <c r="B724" s="234" t="s">
        <v>888</v>
      </c>
      <c r="C724" s="235" t="s">
        <v>437</v>
      </c>
      <c r="D724" s="235" t="s">
        <v>3589</v>
      </c>
      <c r="E724" s="234" t="s">
        <v>3577</v>
      </c>
      <c r="F724" s="234" t="s">
        <v>3590</v>
      </c>
      <c r="G724" s="234"/>
      <c r="H724" s="234"/>
      <c r="I724" s="234" t="s">
        <v>752</v>
      </c>
      <c r="J724" s="236"/>
      <c r="K724" s="129"/>
      <c r="L724" s="103"/>
      <c r="M724" s="237"/>
      <c r="N724" s="236"/>
      <c r="O724" s="103">
        <v>2340</v>
      </c>
      <c r="P724" s="234"/>
      <c r="Q724" s="236"/>
      <c r="R724" s="236"/>
      <c r="S724" s="238"/>
      <c r="T724" s="238"/>
      <c r="U724" s="103">
        <v>0</v>
      </c>
      <c r="V724" s="234" t="s">
        <v>451</v>
      </c>
      <c r="W724" s="103"/>
      <c r="X724" s="234" t="s">
        <v>56</v>
      </c>
      <c r="Y724" s="234" t="s">
        <v>443</v>
      </c>
      <c r="Z724" s="280"/>
      <c r="AA724" s="280"/>
      <c r="AB724" s="280"/>
      <c r="AC724" s="280"/>
      <c r="AD724" s="280"/>
      <c r="AE724" s="280"/>
      <c r="AF724" s="280"/>
      <c r="AG724" s="280"/>
      <c r="AH724" s="280"/>
      <c r="AI724" s="280"/>
      <c r="AJ724" s="280"/>
      <c r="AK724" s="234">
        <v>3</v>
      </c>
      <c r="AL724" s="234" t="s">
        <v>272</v>
      </c>
      <c r="AM724" s="234">
        <v>0.1</v>
      </c>
      <c r="AN724" s="234"/>
      <c r="AO724" s="234">
        <v>0</v>
      </c>
      <c r="AP724" s="234">
        <v>0</v>
      </c>
      <c r="AQ724" s="234"/>
      <c r="AR724" s="234" t="s">
        <v>447</v>
      </c>
      <c r="AS724" s="234"/>
      <c r="AT724" s="234"/>
      <c r="AU724" s="234" t="s">
        <v>552</v>
      </c>
      <c r="AV724" s="234"/>
      <c r="AW724" s="234"/>
      <c r="AX724" s="234"/>
      <c r="AY724" s="234" t="b">
        <v>0</v>
      </c>
      <c r="AZ724" s="234">
        <v>44566.642824074072</v>
      </c>
      <c r="BA724" s="234">
        <v>44489.526666666665</v>
      </c>
      <c r="BB724" s="234"/>
    </row>
    <row r="725" spans="1:54" x14ac:dyDescent="0.25">
      <c r="A725" s="234" t="s">
        <v>3591</v>
      </c>
      <c r="B725" s="234" t="s">
        <v>888</v>
      </c>
      <c r="C725" s="235" t="s">
        <v>437</v>
      </c>
      <c r="D725" s="235" t="s">
        <v>3591</v>
      </c>
      <c r="E725" s="234" t="s">
        <v>3577</v>
      </c>
      <c r="F725" s="234" t="s">
        <v>3590</v>
      </c>
      <c r="G725" s="234"/>
      <c r="H725" s="234"/>
      <c r="I725" s="234" t="s">
        <v>752</v>
      </c>
      <c r="J725" s="236"/>
      <c r="K725" s="129"/>
      <c r="L725" s="103"/>
      <c r="M725" s="237"/>
      <c r="N725" s="236"/>
      <c r="O725" s="103">
        <v>2340</v>
      </c>
      <c r="P725" s="234"/>
      <c r="Q725" s="236"/>
      <c r="R725" s="236"/>
      <c r="S725" s="238"/>
      <c r="T725" s="238"/>
      <c r="U725" s="103">
        <v>0</v>
      </c>
      <c r="V725" s="234" t="s">
        <v>451</v>
      </c>
      <c r="W725" s="103"/>
      <c r="X725" s="234" t="s">
        <v>56</v>
      </c>
      <c r="Y725" s="234" t="s">
        <v>443</v>
      </c>
      <c r="Z725" s="280"/>
      <c r="AA725" s="280"/>
      <c r="AB725" s="280"/>
      <c r="AC725" s="280"/>
      <c r="AD725" s="280"/>
      <c r="AE725" s="280"/>
      <c r="AF725" s="280"/>
      <c r="AG725" s="280"/>
      <c r="AH725" s="280"/>
      <c r="AI725" s="280"/>
      <c r="AJ725" s="280"/>
      <c r="AK725" s="234">
        <v>3</v>
      </c>
      <c r="AL725" s="234" t="s">
        <v>272</v>
      </c>
      <c r="AM725" s="234">
        <v>0.1</v>
      </c>
      <c r="AN725" s="234"/>
      <c r="AO725" s="234">
        <v>0</v>
      </c>
      <c r="AP725" s="234">
        <v>0</v>
      </c>
      <c r="AQ725" s="234"/>
      <c r="AR725" s="234" t="s">
        <v>447</v>
      </c>
      <c r="AS725" s="234"/>
      <c r="AT725" s="234"/>
      <c r="AU725" s="234" t="s">
        <v>552</v>
      </c>
      <c r="AV725" s="234"/>
      <c r="AW725" s="234"/>
      <c r="AX725" s="234"/>
      <c r="AY725" s="234" t="b">
        <v>0</v>
      </c>
      <c r="AZ725" s="234">
        <v>44566.642870370371</v>
      </c>
      <c r="BA725" s="234">
        <v>44489.527546296296</v>
      </c>
      <c r="BB725" s="234"/>
    </row>
    <row r="726" spans="1:54" x14ac:dyDescent="0.25">
      <c r="A726" s="234" t="s">
        <v>3592</v>
      </c>
      <c r="B726" s="234" t="s">
        <v>888</v>
      </c>
      <c r="C726" s="235" t="s">
        <v>437</v>
      </c>
      <c r="D726" s="235" t="s">
        <v>3592</v>
      </c>
      <c r="E726" s="234" t="s">
        <v>3577</v>
      </c>
      <c r="F726" s="234" t="s">
        <v>3590</v>
      </c>
      <c r="G726" s="234"/>
      <c r="H726" s="234"/>
      <c r="I726" s="234" t="s">
        <v>752</v>
      </c>
      <c r="J726" s="236"/>
      <c r="K726" s="129"/>
      <c r="L726" s="103"/>
      <c r="M726" s="237"/>
      <c r="N726" s="236"/>
      <c r="O726" s="103">
        <v>1745</v>
      </c>
      <c r="P726" s="234"/>
      <c r="Q726" s="236"/>
      <c r="R726" s="236"/>
      <c r="S726" s="238"/>
      <c r="T726" s="238"/>
      <c r="U726" s="103">
        <v>0</v>
      </c>
      <c r="V726" s="234" t="s">
        <v>451</v>
      </c>
      <c r="W726" s="103"/>
      <c r="X726" s="234" t="s">
        <v>56</v>
      </c>
      <c r="Y726" s="234" t="s">
        <v>443</v>
      </c>
      <c r="Z726" s="280"/>
      <c r="AA726" s="280"/>
      <c r="AB726" s="280"/>
      <c r="AC726" s="280"/>
      <c r="AD726" s="280"/>
      <c r="AE726" s="280"/>
      <c r="AF726" s="280"/>
      <c r="AG726" s="280"/>
      <c r="AH726" s="280"/>
      <c r="AI726" s="280"/>
      <c r="AJ726" s="280"/>
      <c r="AK726" s="234">
        <v>3</v>
      </c>
      <c r="AL726" s="234" t="s">
        <v>272</v>
      </c>
      <c r="AM726" s="234">
        <v>0.1</v>
      </c>
      <c r="AN726" s="234"/>
      <c r="AO726" s="234">
        <v>0</v>
      </c>
      <c r="AP726" s="234">
        <v>0</v>
      </c>
      <c r="AQ726" s="234"/>
      <c r="AR726" s="234" t="s">
        <v>447</v>
      </c>
      <c r="AS726" s="234"/>
      <c r="AT726" s="234"/>
      <c r="AU726" s="234" t="s">
        <v>552</v>
      </c>
      <c r="AV726" s="234"/>
      <c r="AW726" s="234"/>
      <c r="AX726" s="234"/>
      <c r="AY726" s="234" t="b">
        <v>0</v>
      </c>
      <c r="AZ726" s="234">
        <v>44566.642824074072</v>
      </c>
      <c r="BA726" s="234">
        <v>44489.528148148151</v>
      </c>
      <c r="BB726" s="234"/>
    </row>
    <row r="727" spans="1:54" x14ac:dyDescent="0.25">
      <c r="A727" s="234" t="s">
        <v>3593</v>
      </c>
      <c r="B727" s="234" t="s">
        <v>1139</v>
      </c>
      <c r="C727" s="235" t="s">
        <v>437</v>
      </c>
      <c r="D727" s="235" t="s">
        <v>3593</v>
      </c>
      <c r="E727" s="234" t="s">
        <v>3577</v>
      </c>
      <c r="F727" s="234" t="s">
        <v>3594</v>
      </c>
      <c r="G727" s="234"/>
      <c r="H727" s="234"/>
      <c r="I727" s="234" t="s">
        <v>752</v>
      </c>
      <c r="J727" s="236"/>
      <c r="K727" s="129"/>
      <c r="L727" s="103"/>
      <c r="M727" s="237"/>
      <c r="N727" s="236"/>
      <c r="O727" s="103">
        <v>2290</v>
      </c>
      <c r="P727" s="234"/>
      <c r="Q727" s="236"/>
      <c r="R727" s="236"/>
      <c r="S727" s="238"/>
      <c r="T727" s="238"/>
      <c r="U727" s="103">
        <v>0</v>
      </c>
      <c r="V727" s="234" t="s">
        <v>451</v>
      </c>
      <c r="W727" s="103"/>
      <c r="X727" s="234" t="s">
        <v>56</v>
      </c>
      <c r="Y727" s="234" t="s">
        <v>443</v>
      </c>
      <c r="Z727" s="280"/>
      <c r="AA727" s="280"/>
      <c r="AB727" s="280"/>
      <c r="AC727" s="280"/>
      <c r="AD727" s="280"/>
      <c r="AE727" s="280"/>
      <c r="AF727" s="280"/>
      <c r="AG727" s="280"/>
      <c r="AH727" s="280"/>
      <c r="AI727" s="280"/>
      <c r="AJ727" s="280"/>
      <c r="AK727" s="234">
        <v>3</v>
      </c>
      <c r="AL727" s="234" t="s">
        <v>272</v>
      </c>
      <c r="AM727" s="234">
        <v>0.1</v>
      </c>
      <c r="AN727" s="234"/>
      <c r="AO727" s="234">
        <v>0</v>
      </c>
      <c r="AP727" s="234">
        <v>0</v>
      </c>
      <c r="AQ727" s="234"/>
      <c r="AR727" s="234" t="s">
        <v>447</v>
      </c>
      <c r="AS727" s="234"/>
      <c r="AT727" s="234"/>
      <c r="AU727" s="234" t="s">
        <v>552</v>
      </c>
      <c r="AV727" s="234"/>
      <c r="AW727" s="234"/>
      <c r="AX727" s="234"/>
      <c r="AY727" s="234" t="b">
        <v>0</v>
      </c>
      <c r="AZ727" s="234">
        <v>44566.642835648148</v>
      </c>
      <c r="BA727" s="234">
        <v>44489.531145833331</v>
      </c>
      <c r="BB727" s="234"/>
    </row>
    <row r="728" spans="1:54" x14ac:dyDescent="0.25">
      <c r="A728" s="234" t="s">
        <v>3595</v>
      </c>
      <c r="B728" s="234" t="s">
        <v>482</v>
      </c>
      <c r="C728" s="235" t="s">
        <v>3595</v>
      </c>
      <c r="D728" s="235" t="s">
        <v>3595</v>
      </c>
      <c r="E728" s="234" t="s">
        <v>3596</v>
      </c>
      <c r="F728" s="234" t="s">
        <v>3597</v>
      </c>
      <c r="G728" s="234" t="s">
        <v>534</v>
      </c>
      <c r="H728" s="234" t="s">
        <v>751</v>
      </c>
      <c r="I728" s="234" t="s">
        <v>722</v>
      </c>
      <c r="J728" s="236"/>
      <c r="K728" s="129">
        <v>0.02</v>
      </c>
      <c r="L728" s="103">
        <v>1</v>
      </c>
      <c r="M728" s="237">
        <v>5300</v>
      </c>
      <c r="N728" s="236">
        <v>5979</v>
      </c>
      <c r="O728" s="103">
        <v>1316</v>
      </c>
      <c r="P728" s="234">
        <v>6730</v>
      </c>
      <c r="Q728" s="236">
        <v>10</v>
      </c>
      <c r="R728" s="236">
        <v>50</v>
      </c>
      <c r="S728" s="238">
        <v>123</v>
      </c>
      <c r="T728" s="238">
        <v>98.5</v>
      </c>
      <c r="U728" s="103">
        <v>7.25</v>
      </c>
      <c r="V728" s="234" t="s">
        <v>451</v>
      </c>
      <c r="W728" s="103">
        <v>120</v>
      </c>
      <c r="X728" s="234" t="s">
        <v>56</v>
      </c>
      <c r="Y728" s="234" t="s">
        <v>443</v>
      </c>
      <c r="Z728" s="280" t="s">
        <v>3598</v>
      </c>
      <c r="AA728" s="280" t="s">
        <v>3599</v>
      </c>
      <c r="AB728" s="280" t="s">
        <v>3599</v>
      </c>
      <c r="AC728" s="280" t="s">
        <v>3599</v>
      </c>
      <c r="AD728" s="280" t="s">
        <v>3599</v>
      </c>
      <c r="AE728" s="280" t="s">
        <v>3599</v>
      </c>
      <c r="AF728" s="280" t="s">
        <v>3600</v>
      </c>
      <c r="AG728" s="280" t="s">
        <v>3601</v>
      </c>
      <c r="AH728" s="280"/>
      <c r="AI728" s="280" t="s">
        <v>3602</v>
      </c>
      <c r="AJ728" s="280" t="s">
        <v>3602</v>
      </c>
      <c r="AK728" s="234">
        <v>15</v>
      </c>
      <c r="AL728" s="234" t="s">
        <v>272</v>
      </c>
      <c r="AM728" s="234">
        <v>0.1</v>
      </c>
      <c r="AN728" s="234"/>
      <c r="AO728" s="234">
        <v>0</v>
      </c>
      <c r="AP728" s="234">
        <v>0</v>
      </c>
      <c r="AQ728" s="234"/>
      <c r="AR728" s="234" t="s">
        <v>622</v>
      </c>
      <c r="AS728" s="234">
        <v>9</v>
      </c>
      <c r="AT728" s="234">
        <v>81.756089477598096</v>
      </c>
      <c r="AU728" s="234" t="s">
        <v>448</v>
      </c>
      <c r="AV728" s="234">
        <v>1.30152253421895</v>
      </c>
      <c r="AW728" s="234">
        <v>20.055641804357101</v>
      </c>
      <c r="AX728" s="234">
        <v>69.936494827408296</v>
      </c>
      <c r="AY728" s="234" t="b">
        <v>1</v>
      </c>
      <c r="AZ728" s="234">
        <v>44558.563831018517</v>
      </c>
      <c r="BA728" s="234">
        <v>44490.640057870369</v>
      </c>
      <c r="BB728" s="234">
        <v>44536</v>
      </c>
    </row>
    <row r="729" spans="1:54" x14ac:dyDescent="0.25">
      <c r="A729" s="234" t="s">
        <v>3603</v>
      </c>
      <c r="B729" s="234" t="s">
        <v>482</v>
      </c>
      <c r="C729" s="235" t="s">
        <v>3595</v>
      </c>
      <c r="D729" s="235" t="s">
        <v>3603</v>
      </c>
      <c r="E729" s="234" t="s">
        <v>3596</v>
      </c>
      <c r="F729" s="234" t="s">
        <v>3604</v>
      </c>
      <c r="G729" s="234" t="s">
        <v>534</v>
      </c>
      <c r="H729" s="234" t="s">
        <v>751</v>
      </c>
      <c r="I729" s="234" t="s">
        <v>722</v>
      </c>
      <c r="J729" s="236"/>
      <c r="K729" s="129">
        <v>0.02</v>
      </c>
      <c r="L729" s="103">
        <v>1</v>
      </c>
      <c r="M729" s="237">
        <v>5300</v>
      </c>
      <c r="N729" s="236">
        <v>5979</v>
      </c>
      <c r="O729" s="103">
        <v>1691</v>
      </c>
      <c r="P729" s="234">
        <v>6930</v>
      </c>
      <c r="Q729" s="236">
        <v>10</v>
      </c>
      <c r="R729" s="236">
        <v>50</v>
      </c>
      <c r="S729" s="238">
        <v>123</v>
      </c>
      <c r="T729" s="238">
        <v>98.5</v>
      </c>
      <c r="U729" s="103">
        <v>7.25</v>
      </c>
      <c r="V729" s="234" t="s">
        <v>451</v>
      </c>
      <c r="W729" s="103">
        <v>120</v>
      </c>
      <c r="X729" s="234" t="s">
        <v>56</v>
      </c>
      <c r="Y729" s="234" t="s">
        <v>443</v>
      </c>
      <c r="Z729" s="280" t="s">
        <v>3605</v>
      </c>
      <c r="AA729" s="280" t="s">
        <v>3599</v>
      </c>
      <c r="AB729" s="280" t="s">
        <v>3599</v>
      </c>
      <c r="AC729" s="280" t="s">
        <v>3599</v>
      </c>
      <c r="AD729" s="280" t="s">
        <v>3599</v>
      </c>
      <c r="AE729" s="280" t="s">
        <v>3599</v>
      </c>
      <c r="AF729" s="280" t="s">
        <v>3606</v>
      </c>
      <c r="AG729" s="280" t="s">
        <v>3601</v>
      </c>
      <c r="AH729" s="280"/>
      <c r="AI729" s="280" t="s">
        <v>3602</v>
      </c>
      <c r="AJ729" s="280" t="s">
        <v>3602</v>
      </c>
      <c r="AK729" s="234">
        <v>15</v>
      </c>
      <c r="AL729" s="234" t="s">
        <v>272</v>
      </c>
      <c r="AM729" s="234">
        <v>0.1</v>
      </c>
      <c r="AN729" s="234"/>
      <c r="AO729" s="234">
        <v>0</v>
      </c>
      <c r="AP729" s="234">
        <v>0</v>
      </c>
      <c r="AQ729" s="234"/>
      <c r="AR729" s="234" t="s">
        <v>622</v>
      </c>
      <c r="AS729" s="234">
        <v>9</v>
      </c>
      <c r="AT729" s="234">
        <v>82.155136472680994</v>
      </c>
      <c r="AU729" s="234" t="s">
        <v>448</v>
      </c>
      <c r="AV729" s="234">
        <v>1.26041997635488</v>
      </c>
      <c r="AW729" s="234">
        <v>20.168553749676601</v>
      </c>
      <c r="AX729" s="234">
        <v>72.014845342338603</v>
      </c>
      <c r="AY729" s="234" t="b">
        <v>1</v>
      </c>
      <c r="AZ729" s="234">
        <v>44558.563831018517</v>
      </c>
      <c r="BA729" s="234">
        <v>44490.642187500001</v>
      </c>
      <c r="BB729" s="234">
        <v>44536</v>
      </c>
    </row>
    <row r="730" spans="1:54" x14ac:dyDescent="0.25">
      <c r="A730" s="234" t="s">
        <v>3607</v>
      </c>
      <c r="B730" s="234" t="s">
        <v>482</v>
      </c>
      <c r="C730" s="235" t="s">
        <v>3608</v>
      </c>
      <c r="D730" s="235" t="s">
        <v>3607</v>
      </c>
      <c r="E730" s="234" t="s">
        <v>3596</v>
      </c>
      <c r="F730" s="234" t="s">
        <v>3609</v>
      </c>
      <c r="G730" s="234" t="s">
        <v>472</v>
      </c>
      <c r="H730" s="234" t="s">
        <v>751</v>
      </c>
      <c r="I730" s="234" t="s">
        <v>722</v>
      </c>
      <c r="J730" s="236">
        <v>234</v>
      </c>
      <c r="K730" s="129">
        <v>0.02</v>
      </c>
      <c r="L730" s="103">
        <v>2</v>
      </c>
      <c r="M730" s="237">
        <v>2200</v>
      </c>
      <c r="N730" s="236">
        <v>1514</v>
      </c>
      <c r="O730" s="103">
        <v>1272</v>
      </c>
      <c r="P730" s="234">
        <v>6530</v>
      </c>
      <c r="Q730" s="236">
        <v>15</v>
      </c>
      <c r="R730" s="236">
        <v>35</v>
      </c>
      <c r="S730" s="238">
        <v>82</v>
      </c>
      <c r="T730" s="238">
        <v>35</v>
      </c>
      <c r="U730" s="103">
        <v>6</v>
      </c>
      <c r="V730" s="234" t="s">
        <v>451</v>
      </c>
      <c r="W730" s="103">
        <v>50</v>
      </c>
      <c r="X730" s="234" t="s">
        <v>56</v>
      </c>
      <c r="Y730" s="234" t="s">
        <v>443</v>
      </c>
      <c r="Z730" s="280" t="s">
        <v>3605</v>
      </c>
      <c r="AA730" s="280"/>
      <c r="AB730" s="280"/>
      <c r="AC730" s="280"/>
      <c r="AD730" s="280"/>
      <c r="AE730" s="280"/>
      <c r="AF730" s="280" t="s">
        <v>3610</v>
      </c>
      <c r="AG730" s="280" t="s">
        <v>3601</v>
      </c>
      <c r="AH730" s="280"/>
      <c r="AI730" s="280" t="s">
        <v>3602</v>
      </c>
      <c r="AJ730" s="280" t="s">
        <v>3602</v>
      </c>
      <c r="AK730" s="234">
        <v>15</v>
      </c>
      <c r="AL730" s="234" t="s">
        <v>272</v>
      </c>
      <c r="AM730" s="234">
        <v>0.1</v>
      </c>
      <c r="AN730" s="234"/>
      <c r="AO730" s="234">
        <v>0</v>
      </c>
      <c r="AP730" s="234">
        <v>0</v>
      </c>
      <c r="AQ730" s="234"/>
      <c r="AR730" s="234" t="s">
        <v>622</v>
      </c>
      <c r="AS730" s="234">
        <v>1</v>
      </c>
      <c r="AT730" s="234">
        <v>85.518807351818396</v>
      </c>
      <c r="AU730" s="234" t="s">
        <v>448</v>
      </c>
      <c r="AV730" s="234">
        <v>1.3331760627701099</v>
      </c>
      <c r="AW730" s="234">
        <v>15.486935231520199</v>
      </c>
      <c r="AX730" s="234">
        <v>72.263392212286504</v>
      </c>
      <c r="AY730" s="234" t="b">
        <v>1</v>
      </c>
      <c r="AZ730" s="234">
        <v>44558.563831018517</v>
      </c>
      <c r="BA730" s="234">
        <v>44490.643599537034</v>
      </c>
      <c r="BB730" s="234">
        <v>44536</v>
      </c>
    </row>
    <row r="731" spans="1:54" x14ac:dyDescent="0.25">
      <c r="A731" s="234" t="s">
        <v>3608</v>
      </c>
      <c r="B731" s="234" t="s">
        <v>482</v>
      </c>
      <c r="C731" s="235" t="s">
        <v>3608</v>
      </c>
      <c r="D731" s="235" t="s">
        <v>3608</v>
      </c>
      <c r="E731" s="234" t="s">
        <v>3596</v>
      </c>
      <c r="F731" s="234" t="s">
        <v>3611</v>
      </c>
      <c r="G731" s="234" t="s">
        <v>472</v>
      </c>
      <c r="H731" s="234" t="s">
        <v>751</v>
      </c>
      <c r="I731" s="234" t="s">
        <v>722</v>
      </c>
      <c r="J731" s="236">
        <v>234</v>
      </c>
      <c r="K731" s="129">
        <v>0.02</v>
      </c>
      <c r="L731" s="103">
        <v>2</v>
      </c>
      <c r="M731" s="237">
        <v>2200</v>
      </c>
      <c r="N731" s="236">
        <v>1514</v>
      </c>
      <c r="O731" s="103">
        <v>1647</v>
      </c>
      <c r="P731" s="234">
        <v>6760</v>
      </c>
      <c r="Q731" s="236">
        <v>15</v>
      </c>
      <c r="R731" s="236">
        <v>35</v>
      </c>
      <c r="S731" s="238">
        <v>82</v>
      </c>
      <c r="T731" s="238">
        <v>35</v>
      </c>
      <c r="U731" s="103">
        <v>6</v>
      </c>
      <c r="V731" s="234" t="s">
        <v>451</v>
      </c>
      <c r="W731" s="103">
        <v>50</v>
      </c>
      <c r="X731" s="234" t="s">
        <v>56</v>
      </c>
      <c r="Y731" s="234" t="s">
        <v>443</v>
      </c>
      <c r="Z731" s="280" t="s">
        <v>3605</v>
      </c>
      <c r="AA731" s="280" t="s">
        <v>3599</v>
      </c>
      <c r="AB731" s="280" t="s">
        <v>3599</v>
      </c>
      <c r="AC731" s="280" t="s">
        <v>3599</v>
      </c>
      <c r="AD731" s="280" t="s">
        <v>3599</v>
      </c>
      <c r="AE731" s="280" t="s">
        <v>3599</v>
      </c>
      <c r="AF731" s="280" t="s">
        <v>3610</v>
      </c>
      <c r="AG731" s="280" t="s">
        <v>3601</v>
      </c>
      <c r="AH731" s="280"/>
      <c r="AI731" s="280" t="s">
        <v>3602</v>
      </c>
      <c r="AJ731" s="280" t="s">
        <v>3602</v>
      </c>
      <c r="AK731" s="234">
        <v>15</v>
      </c>
      <c r="AL731" s="234" t="s">
        <v>272</v>
      </c>
      <c r="AM731" s="234">
        <v>0.1</v>
      </c>
      <c r="AN731" s="234"/>
      <c r="AO731" s="234">
        <v>0</v>
      </c>
      <c r="AP731" s="234">
        <v>0</v>
      </c>
      <c r="AQ731" s="234"/>
      <c r="AR731" s="234" t="s">
        <v>622</v>
      </c>
      <c r="AS731" s="234">
        <v>1</v>
      </c>
      <c r="AT731" s="234">
        <v>83.976041730985898</v>
      </c>
      <c r="AU731" s="234" t="s">
        <v>448</v>
      </c>
      <c r="AV731" s="234">
        <v>1.2758266549177699</v>
      </c>
      <c r="AW731" s="234">
        <v>15.1137046218386</v>
      </c>
      <c r="AX731" s="234">
        <v>76.946047380363396</v>
      </c>
      <c r="AY731" s="234" t="b">
        <v>1</v>
      </c>
      <c r="AZ731" s="234">
        <v>44558.563831018517</v>
      </c>
      <c r="BA731" s="234">
        <v>44490.644999999997</v>
      </c>
      <c r="BB731" s="234">
        <v>44536</v>
      </c>
    </row>
    <row r="732" spans="1:54" x14ac:dyDescent="0.25">
      <c r="A732" s="234" t="s">
        <v>3612</v>
      </c>
      <c r="B732" s="234" t="s">
        <v>482</v>
      </c>
      <c r="C732" s="235" t="s">
        <v>3612</v>
      </c>
      <c r="D732" s="235" t="s">
        <v>3612</v>
      </c>
      <c r="E732" s="234" t="s">
        <v>3596</v>
      </c>
      <c r="F732" s="234" t="s">
        <v>3613</v>
      </c>
      <c r="G732" s="234" t="s">
        <v>534</v>
      </c>
      <c r="H732" s="234" t="s">
        <v>751</v>
      </c>
      <c r="I732" s="234" t="s">
        <v>722</v>
      </c>
      <c r="J732" s="236"/>
      <c r="K732" s="129">
        <v>0.02</v>
      </c>
      <c r="L732" s="103">
        <v>1</v>
      </c>
      <c r="M732" s="237">
        <v>4500</v>
      </c>
      <c r="N732" s="236">
        <v>4820</v>
      </c>
      <c r="O732" s="103">
        <v>1307</v>
      </c>
      <c r="P732" s="234">
        <v>6710</v>
      </c>
      <c r="Q732" s="236">
        <v>12.2</v>
      </c>
      <c r="R732" s="236">
        <v>50</v>
      </c>
      <c r="S732" s="238">
        <v>128</v>
      </c>
      <c r="T732" s="238">
        <v>87</v>
      </c>
      <c r="U732" s="103">
        <v>6.75</v>
      </c>
      <c r="V732" s="234" t="s">
        <v>451</v>
      </c>
      <c r="W732" s="103">
        <v>60</v>
      </c>
      <c r="X732" s="234" t="s">
        <v>56</v>
      </c>
      <c r="Y732" s="234" t="s">
        <v>443</v>
      </c>
      <c r="Z732" s="280" t="s">
        <v>3605</v>
      </c>
      <c r="AA732" s="280" t="s">
        <v>3599</v>
      </c>
      <c r="AB732" s="280" t="s">
        <v>3599</v>
      </c>
      <c r="AC732" s="280" t="s">
        <v>3599</v>
      </c>
      <c r="AD732" s="280" t="s">
        <v>3599</v>
      </c>
      <c r="AE732" s="280" t="s">
        <v>3599</v>
      </c>
      <c r="AF732" s="280" t="s">
        <v>3614</v>
      </c>
      <c r="AG732" s="280" t="s">
        <v>3601</v>
      </c>
      <c r="AH732" s="280"/>
      <c r="AI732" s="280" t="s">
        <v>3615</v>
      </c>
      <c r="AJ732" s="280" t="s">
        <v>3615</v>
      </c>
      <c r="AK732" s="234">
        <v>15</v>
      </c>
      <c r="AL732" s="234" t="s">
        <v>272</v>
      </c>
      <c r="AM732" s="234">
        <v>0.1</v>
      </c>
      <c r="AN732" s="234"/>
      <c r="AO732" s="234">
        <v>0</v>
      </c>
      <c r="AP732" s="234">
        <v>0</v>
      </c>
      <c r="AQ732" s="234"/>
      <c r="AR732" s="234" t="s">
        <v>622</v>
      </c>
      <c r="AS732" s="234">
        <v>7</v>
      </c>
      <c r="AT732" s="234">
        <v>81.839578459417297</v>
      </c>
      <c r="AU732" s="234" t="s">
        <v>448</v>
      </c>
      <c r="AV732" s="234">
        <v>1.35752395628425</v>
      </c>
      <c r="AW732" s="234">
        <v>19.622696566618998</v>
      </c>
      <c r="AX732" s="234">
        <v>70.265123791585395</v>
      </c>
      <c r="AY732" s="234" t="b">
        <v>1</v>
      </c>
      <c r="AZ732" s="234">
        <v>44558.563842592594</v>
      </c>
      <c r="BA732" s="234">
        <v>44490.646087962959</v>
      </c>
      <c r="BB732" s="234">
        <v>44536</v>
      </c>
    </row>
    <row r="733" spans="1:54" x14ac:dyDescent="0.25">
      <c r="A733" s="234" t="s">
        <v>3616</v>
      </c>
      <c r="B733" s="234" t="s">
        <v>482</v>
      </c>
      <c r="C733" s="235" t="s">
        <v>3616</v>
      </c>
      <c r="D733" s="235" t="s">
        <v>3616</v>
      </c>
      <c r="E733" s="234" t="s">
        <v>3596</v>
      </c>
      <c r="F733" s="234" t="s">
        <v>3617</v>
      </c>
      <c r="G733" s="234" t="s">
        <v>534</v>
      </c>
      <c r="H733" s="234" t="s">
        <v>3618</v>
      </c>
      <c r="I733" s="234" t="s">
        <v>1697</v>
      </c>
      <c r="J733" s="236"/>
      <c r="K733" s="129">
        <v>0.02</v>
      </c>
      <c r="L733" s="103">
        <v>1</v>
      </c>
      <c r="M733" s="237">
        <v>4600</v>
      </c>
      <c r="N733" s="236">
        <v>10255</v>
      </c>
      <c r="O733" s="103">
        <v>1603</v>
      </c>
      <c r="P733" s="234">
        <v>4846</v>
      </c>
      <c r="Q733" s="236">
        <v>5.5</v>
      </c>
      <c r="R733" s="236">
        <v>35</v>
      </c>
      <c r="S733" s="238">
        <v>150.6</v>
      </c>
      <c r="T733" s="238">
        <v>119.3</v>
      </c>
      <c r="U733" s="103">
        <v>6.75</v>
      </c>
      <c r="V733" s="234" t="s">
        <v>451</v>
      </c>
      <c r="W733" s="103">
        <v>80</v>
      </c>
      <c r="X733" s="234" t="s">
        <v>56</v>
      </c>
      <c r="Y733" s="234" t="s">
        <v>443</v>
      </c>
      <c r="Z733" s="280" t="s">
        <v>3619</v>
      </c>
      <c r="AA733" s="280" t="s">
        <v>3599</v>
      </c>
      <c r="AB733" s="280" t="s">
        <v>3620</v>
      </c>
      <c r="AC733" s="280" t="s">
        <v>3599</v>
      </c>
      <c r="AD733" s="280" t="s">
        <v>3599</v>
      </c>
      <c r="AE733" s="280" t="s">
        <v>3599</v>
      </c>
      <c r="AF733" s="280" t="s">
        <v>3610</v>
      </c>
      <c r="AG733" s="280" t="s">
        <v>3601</v>
      </c>
      <c r="AH733" s="280"/>
      <c r="AI733" s="280" t="s">
        <v>3602</v>
      </c>
      <c r="AJ733" s="280" t="s">
        <v>3602</v>
      </c>
      <c r="AK733" s="234">
        <v>15</v>
      </c>
      <c r="AL733" s="234" t="s">
        <v>272</v>
      </c>
      <c r="AM733" s="234">
        <v>0.1</v>
      </c>
      <c r="AN733" s="234"/>
      <c r="AO733" s="234">
        <v>0</v>
      </c>
      <c r="AP733" s="234">
        <v>0</v>
      </c>
      <c r="AQ733" s="234"/>
      <c r="AR733" s="234" t="s">
        <v>622</v>
      </c>
      <c r="AS733" s="234">
        <v>4</v>
      </c>
      <c r="AT733" s="234">
        <v>85.397292388637794</v>
      </c>
      <c r="AU733" s="234" t="s">
        <v>448</v>
      </c>
      <c r="AV733" s="234">
        <v>1.43782213200611</v>
      </c>
      <c r="AW733" s="234">
        <v>16.386971543151699</v>
      </c>
      <c r="AX733" s="234">
        <v>71.977717870423206</v>
      </c>
      <c r="AY733" s="234" t="b">
        <v>1</v>
      </c>
      <c r="AZ733" s="234">
        <v>44558.563842592594</v>
      </c>
      <c r="BA733" s="234">
        <v>44490.649293981478</v>
      </c>
      <c r="BB733" s="234">
        <v>44536</v>
      </c>
    </row>
    <row r="734" spans="1:54" x14ac:dyDescent="0.25">
      <c r="A734" s="234" t="s">
        <v>3621</v>
      </c>
      <c r="B734" s="234" t="s">
        <v>456</v>
      </c>
      <c r="C734" s="235" t="s">
        <v>3622</v>
      </c>
      <c r="D734" s="235" t="s">
        <v>3621</v>
      </c>
      <c r="E734" s="234" t="s">
        <v>3596</v>
      </c>
      <c r="F734" s="234" t="s">
        <v>3617</v>
      </c>
      <c r="G734" s="234" t="s">
        <v>534</v>
      </c>
      <c r="H734" s="234" t="s">
        <v>3618</v>
      </c>
      <c r="I734" s="234" t="s">
        <v>1697</v>
      </c>
      <c r="J734" s="236"/>
      <c r="K734" s="129">
        <v>0.02</v>
      </c>
      <c r="L734" s="103">
        <v>1</v>
      </c>
      <c r="M734" s="237">
        <v>4600</v>
      </c>
      <c r="N734" s="236">
        <v>10255</v>
      </c>
      <c r="O734" s="103">
        <v>1603</v>
      </c>
      <c r="P734" s="234">
        <v>5000</v>
      </c>
      <c r="Q734" s="236">
        <v>5</v>
      </c>
      <c r="R734" s="236">
        <v>40</v>
      </c>
      <c r="S734" s="238">
        <v>150.6</v>
      </c>
      <c r="T734" s="238">
        <v>119.3</v>
      </c>
      <c r="U734" s="103">
        <v>6.35</v>
      </c>
      <c r="V734" s="234" t="s">
        <v>451</v>
      </c>
      <c r="W734" s="103">
        <v>80</v>
      </c>
      <c r="X734" s="234" t="s">
        <v>56</v>
      </c>
      <c r="Y734" s="234" t="s">
        <v>443</v>
      </c>
      <c r="Z734" s="280" t="s">
        <v>3623</v>
      </c>
      <c r="AA734" s="280"/>
      <c r="AB734" s="280" t="s">
        <v>3624</v>
      </c>
      <c r="AC734" s="280"/>
      <c r="AD734" s="280" t="s">
        <v>3625</v>
      </c>
      <c r="AE734" s="280"/>
      <c r="AF734" s="280" t="s">
        <v>705</v>
      </c>
      <c r="AG734" s="280"/>
      <c r="AH734" s="280"/>
      <c r="AI734" s="280"/>
      <c r="AJ734" s="280"/>
      <c r="AK734" s="234">
        <v>15</v>
      </c>
      <c r="AL734" s="234" t="s">
        <v>272</v>
      </c>
      <c r="AM734" s="234">
        <v>0.1</v>
      </c>
      <c r="AN734" s="234"/>
      <c r="AO734" s="234">
        <v>0</v>
      </c>
      <c r="AP734" s="234">
        <v>0</v>
      </c>
      <c r="AQ734" s="234"/>
      <c r="AR734" s="234" t="s">
        <v>463</v>
      </c>
      <c r="AS734" s="234">
        <v>4</v>
      </c>
      <c r="AT734" s="234">
        <v>67.630820927180196</v>
      </c>
      <c r="AU734" s="234" t="s">
        <v>448</v>
      </c>
      <c r="AV734" s="234">
        <v>1.87</v>
      </c>
      <c r="AW734" s="234">
        <v>11.481589747326201</v>
      </c>
      <c r="AX734" s="234">
        <v>66.838574167747495</v>
      </c>
      <c r="AY734" s="234" t="b">
        <v>0</v>
      </c>
      <c r="AZ734" s="234">
        <v>44705.698483796295</v>
      </c>
      <c r="BA734" s="234">
        <v>44697.487847222219</v>
      </c>
      <c r="BB734" s="234">
        <v>44705.698460648149</v>
      </c>
    </row>
    <row r="735" spans="1:54" x14ac:dyDescent="0.25">
      <c r="A735" s="234" t="s">
        <v>3626</v>
      </c>
      <c r="B735" s="234" t="s">
        <v>482</v>
      </c>
      <c r="C735" s="235" t="s">
        <v>3627</v>
      </c>
      <c r="D735" s="235" t="s">
        <v>3626</v>
      </c>
      <c r="E735" s="234" t="s">
        <v>3628</v>
      </c>
      <c r="F735" s="234" t="s">
        <v>3629</v>
      </c>
      <c r="G735" s="234" t="s">
        <v>440</v>
      </c>
      <c r="H735" s="234"/>
      <c r="I735" s="234" t="s">
        <v>752</v>
      </c>
      <c r="J735" s="236"/>
      <c r="K735" s="129">
        <v>0.05</v>
      </c>
      <c r="L735" s="103">
        <v>1</v>
      </c>
      <c r="M735" s="237">
        <v>24000</v>
      </c>
      <c r="N735" s="236">
        <v>10862</v>
      </c>
      <c r="O735" s="103">
        <v>5000</v>
      </c>
      <c r="P735" s="234">
        <v>5000</v>
      </c>
      <c r="Q735" s="236">
        <v>3.5</v>
      </c>
      <c r="R735" s="236">
        <v>80</v>
      </c>
      <c r="S735" s="238">
        <v>520.4</v>
      </c>
      <c r="T735" s="238">
        <v>40</v>
      </c>
      <c r="U735" s="103">
        <v>5.5</v>
      </c>
      <c r="V735" s="234" t="s">
        <v>451</v>
      </c>
      <c r="W735" s="103">
        <v>80</v>
      </c>
      <c r="X735" s="234" t="s">
        <v>56</v>
      </c>
      <c r="Y735" s="234" t="s">
        <v>443</v>
      </c>
      <c r="Z735" s="280" t="s">
        <v>3630</v>
      </c>
      <c r="AA735" s="280" t="s">
        <v>3631</v>
      </c>
      <c r="AB735" s="280"/>
      <c r="AC735" s="280"/>
      <c r="AD735" s="280"/>
      <c r="AE735" s="280"/>
      <c r="AF735" s="280" t="s">
        <v>3632</v>
      </c>
      <c r="AG735" s="280"/>
      <c r="AH735" s="280"/>
      <c r="AI735" s="280"/>
      <c r="AJ735" s="280"/>
      <c r="AK735" s="234">
        <v>100</v>
      </c>
      <c r="AL735" s="234" t="s">
        <v>480</v>
      </c>
      <c r="AM735" s="234">
        <v>0.1</v>
      </c>
      <c r="AN735" s="234">
        <v>0</v>
      </c>
      <c r="AO735" s="234">
        <v>0</v>
      </c>
      <c r="AP735" s="234">
        <v>0.44190756766709599</v>
      </c>
      <c r="AQ735" s="234">
        <v>5.5238445958386999E-2</v>
      </c>
      <c r="AR735" s="234" t="s">
        <v>463</v>
      </c>
      <c r="AS735" s="234">
        <v>6</v>
      </c>
      <c r="AT735" s="234">
        <v>77.487992803250194</v>
      </c>
      <c r="AU735" s="234" t="s">
        <v>552</v>
      </c>
      <c r="AV735" s="234">
        <v>2.1409667361236102</v>
      </c>
      <c r="AW735" s="234">
        <v>12.415675436871</v>
      </c>
      <c r="AX735" s="234">
        <v>77.487992803250194</v>
      </c>
      <c r="AY735" s="234" t="b">
        <v>0</v>
      </c>
      <c r="AZ735" s="234">
        <v>44558.564479166664</v>
      </c>
      <c r="BA735" s="234">
        <v>44497.534872685188</v>
      </c>
      <c r="BB735" s="234">
        <v>44508</v>
      </c>
    </row>
    <row r="736" spans="1:54" x14ac:dyDescent="0.25">
      <c r="A736" s="234" t="s">
        <v>3633</v>
      </c>
      <c r="B736" s="234" t="s">
        <v>482</v>
      </c>
      <c r="C736" s="235" t="s">
        <v>3634</v>
      </c>
      <c r="D736" s="235" t="s">
        <v>3633</v>
      </c>
      <c r="E736" s="234" t="s">
        <v>3628</v>
      </c>
      <c r="F736" s="234" t="s">
        <v>3635</v>
      </c>
      <c r="G736" s="234" t="s">
        <v>440</v>
      </c>
      <c r="H736" s="234"/>
      <c r="I736" s="234" t="s">
        <v>752</v>
      </c>
      <c r="J736" s="236"/>
      <c r="K736" s="129">
        <v>0.05</v>
      </c>
      <c r="L736" s="103">
        <v>1</v>
      </c>
      <c r="M736" s="237">
        <v>18000</v>
      </c>
      <c r="N736" s="236">
        <v>11476</v>
      </c>
      <c r="O736" s="103">
        <v>5000</v>
      </c>
      <c r="P736" s="234">
        <v>5000</v>
      </c>
      <c r="Q736" s="236">
        <v>2.5</v>
      </c>
      <c r="R736" s="236">
        <v>100</v>
      </c>
      <c r="S736" s="238">
        <v>379.8</v>
      </c>
      <c r="T736" s="238">
        <v>71.900000000000006</v>
      </c>
      <c r="U736" s="103">
        <v>6</v>
      </c>
      <c r="V736" s="234" t="s">
        <v>451</v>
      </c>
      <c r="W736" s="103">
        <v>80</v>
      </c>
      <c r="X736" s="234" t="s">
        <v>56</v>
      </c>
      <c r="Y736" s="234" t="s">
        <v>443</v>
      </c>
      <c r="Z736" s="280" t="s">
        <v>3636</v>
      </c>
      <c r="AA736" s="280" t="s">
        <v>3631</v>
      </c>
      <c r="AB736" s="280"/>
      <c r="AC736" s="280"/>
      <c r="AD736" s="280"/>
      <c r="AE736" s="280"/>
      <c r="AF736" s="280" t="s">
        <v>3632</v>
      </c>
      <c r="AG736" s="280"/>
      <c r="AH736" s="280"/>
      <c r="AI736" s="280"/>
      <c r="AJ736" s="280"/>
      <c r="AK736" s="234">
        <v>100</v>
      </c>
      <c r="AL736" s="234" t="s">
        <v>480</v>
      </c>
      <c r="AM736" s="234">
        <v>0.1</v>
      </c>
      <c r="AN736" s="234">
        <v>0</v>
      </c>
      <c r="AO736" s="234">
        <v>0</v>
      </c>
      <c r="AP736" s="234">
        <v>0.52283025444405695</v>
      </c>
      <c r="AQ736" s="234">
        <v>5.2283025444405697E-2</v>
      </c>
      <c r="AR736" s="234" t="s">
        <v>463</v>
      </c>
      <c r="AS736" s="234">
        <v>5</v>
      </c>
      <c r="AT736" s="234">
        <v>76.156449444840703</v>
      </c>
      <c r="AU736" s="234" t="s">
        <v>552</v>
      </c>
      <c r="AV736" s="234">
        <v>2.43408602883042</v>
      </c>
      <c r="AW736" s="234">
        <v>9.4703546790981097</v>
      </c>
      <c r="AX736" s="234">
        <v>70.172728417031806</v>
      </c>
      <c r="AY736" s="234" t="b">
        <v>0</v>
      </c>
      <c r="AZ736" s="234">
        <v>44558.564479166664</v>
      </c>
      <c r="BA736" s="234">
        <v>44497.550844907404</v>
      </c>
      <c r="BB736" s="234">
        <v>44508</v>
      </c>
    </row>
    <row r="737" spans="1:54" x14ac:dyDescent="0.25">
      <c r="A737" s="234" t="s">
        <v>3637</v>
      </c>
      <c r="B737" s="234" t="s">
        <v>482</v>
      </c>
      <c r="C737" s="235" t="s">
        <v>3638</v>
      </c>
      <c r="D737" s="235" t="s">
        <v>3637</v>
      </c>
      <c r="E737" s="234" t="s">
        <v>3628</v>
      </c>
      <c r="F737" s="234" t="s">
        <v>3639</v>
      </c>
      <c r="G737" s="234" t="s">
        <v>440</v>
      </c>
      <c r="H737" s="234"/>
      <c r="I737" s="234" t="s">
        <v>752</v>
      </c>
      <c r="J737" s="236"/>
      <c r="K737" s="129">
        <v>0.05</v>
      </c>
      <c r="L737" s="103">
        <v>1</v>
      </c>
      <c r="M737" s="237">
        <v>24000</v>
      </c>
      <c r="N737" s="236">
        <v>14178</v>
      </c>
      <c r="O737" s="103">
        <v>5000</v>
      </c>
      <c r="P737" s="234">
        <v>5000</v>
      </c>
      <c r="Q737" s="236">
        <v>2.5</v>
      </c>
      <c r="R737" s="236">
        <v>100</v>
      </c>
      <c r="S737" s="238">
        <v>504.8</v>
      </c>
      <c r="T737" s="238">
        <v>71.900000000000006</v>
      </c>
      <c r="U737" s="103">
        <v>5.5</v>
      </c>
      <c r="V737" s="234" t="s">
        <v>451</v>
      </c>
      <c r="W737" s="103">
        <v>80</v>
      </c>
      <c r="X737" s="234" t="s">
        <v>56</v>
      </c>
      <c r="Y737" s="234" t="s">
        <v>443</v>
      </c>
      <c r="Z737" s="280" t="s">
        <v>3636</v>
      </c>
      <c r="AA737" s="280" t="s">
        <v>3631</v>
      </c>
      <c r="AB737" s="280"/>
      <c r="AC737" s="280"/>
      <c r="AD737" s="280"/>
      <c r="AE737" s="280"/>
      <c r="AF737" s="280" t="s">
        <v>3632</v>
      </c>
      <c r="AG737" s="280"/>
      <c r="AH737" s="280"/>
      <c r="AI737" s="280"/>
      <c r="AJ737" s="280"/>
      <c r="AK737" s="234">
        <v>100</v>
      </c>
      <c r="AL737" s="234" t="s">
        <v>480</v>
      </c>
      <c r="AM737" s="234">
        <v>0.1</v>
      </c>
      <c r="AN737" s="234">
        <v>0</v>
      </c>
      <c r="AO737" s="234">
        <v>0</v>
      </c>
      <c r="AP737" s="234">
        <v>0.42319085907744403</v>
      </c>
      <c r="AQ737" s="234">
        <v>4.8364669608850698E-2</v>
      </c>
      <c r="AR737" s="234" t="s">
        <v>463</v>
      </c>
      <c r="AS737" s="234">
        <v>7</v>
      </c>
      <c r="AT737" s="234">
        <v>77.802980182462605</v>
      </c>
      <c r="AU737" s="234" t="s">
        <v>552</v>
      </c>
      <c r="AV737" s="234">
        <v>2.1917974101253401</v>
      </c>
      <c r="AW737" s="234">
        <v>11.8510285106455</v>
      </c>
      <c r="AX737" s="234">
        <v>72.245624455143798</v>
      </c>
      <c r="AY737" s="234" t="b">
        <v>0</v>
      </c>
      <c r="AZ737" s="234">
        <v>44558.564479166664</v>
      </c>
      <c r="BA737" s="234">
        <v>44497.552719907406</v>
      </c>
      <c r="BB737" s="234">
        <v>44508</v>
      </c>
    </row>
    <row r="738" spans="1:54" x14ac:dyDescent="0.25">
      <c r="A738" s="234" t="s">
        <v>3640</v>
      </c>
      <c r="B738" s="234" t="s">
        <v>482</v>
      </c>
      <c r="C738" s="235" t="s">
        <v>3641</v>
      </c>
      <c r="D738" s="235" t="s">
        <v>3640</v>
      </c>
      <c r="E738" s="234" t="s">
        <v>3642</v>
      </c>
      <c r="F738" s="234" t="s">
        <v>3643</v>
      </c>
      <c r="G738" s="234" t="s">
        <v>534</v>
      </c>
      <c r="H738" s="234"/>
      <c r="I738" s="234" t="s">
        <v>574</v>
      </c>
      <c r="J738" s="236">
        <v>986.93</v>
      </c>
      <c r="K738" s="129">
        <v>0.05</v>
      </c>
      <c r="L738" s="103">
        <v>1</v>
      </c>
      <c r="M738" s="237">
        <v>13000</v>
      </c>
      <c r="N738" s="236">
        <v>15347</v>
      </c>
      <c r="O738" s="103">
        <v>313</v>
      </c>
      <c r="P738" s="234">
        <v>6000</v>
      </c>
      <c r="Q738" s="236">
        <v>5</v>
      </c>
      <c r="R738" s="236">
        <v>40</v>
      </c>
      <c r="S738" s="238">
        <v>303.25</v>
      </c>
      <c r="T738" s="238">
        <v>122</v>
      </c>
      <c r="U738" s="103">
        <v>4.5</v>
      </c>
      <c r="V738" s="234" t="s">
        <v>547</v>
      </c>
      <c r="W738" s="103">
        <v>40</v>
      </c>
      <c r="X738" s="234" t="s">
        <v>56</v>
      </c>
      <c r="Y738" s="234" t="s">
        <v>443</v>
      </c>
      <c r="Z738" s="280" t="s">
        <v>3644</v>
      </c>
      <c r="AA738" s="280" t="s">
        <v>3645</v>
      </c>
      <c r="AB738" s="280"/>
      <c r="AC738" s="280"/>
      <c r="AD738" s="280" t="s">
        <v>3646</v>
      </c>
      <c r="AE738" s="280"/>
      <c r="AF738" s="280"/>
      <c r="AG738" s="280" t="s">
        <v>3647</v>
      </c>
      <c r="AH738" s="280"/>
      <c r="AI738" s="280"/>
      <c r="AJ738" s="280"/>
      <c r="AK738" s="234">
        <v>2</v>
      </c>
      <c r="AL738" s="234" t="s">
        <v>272</v>
      </c>
      <c r="AM738" s="234">
        <v>0.1</v>
      </c>
      <c r="AN738" s="234"/>
      <c r="AO738" s="234">
        <v>0</v>
      </c>
      <c r="AP738" s="234">
        <v>0</v>
      </c>
      <c r="AQ738" s="234"/>
      <c r="AR738" s="234" t="s">
        <v>463</v>
      </c>
      <c r="AS738" s="234">
        <v>3</v>
      </c>
      <c r="AT738" s="234">
        <v>70.352714489553804</v>
      </c>
      <c r="AU738" s="234" t="s">
        <v>490</v>
      </c>
      <c r="AV738" s="234">
        <v>1.7967717000271901</v>
      </c>
      <c r="AW738" s="234">
        <v>20.7923622375321</v>
      </c>
      <c r="AX738" s="234">
        <v>66.684322948312797</v>
      </c>
      <c r="AY738" s="234" t="b">
        <v>0</v>
      </c>
      <c r="AZ738" s="234">
        <v>44568.634953703702</v>
      </c>
      <c r="BA738" s="234">
        <v>44496.360543981478</v>
      </c>
      <c r="BB738" s="234">
        <v>44568.634942129633</v>
      </c>
    </row>
    <row r="739" spans="1:54" x14ac:dyDescent="0.25">
      <c r="A739" s="234" t="s">
        <v>3648</v>
      </c>
      <c r="B739" s="234" t="s">
        <v>482</v>
      </c>
      <c r="C739" s="235" t="s">
        <v>437</v>
      </c>
      <c r="D739" s="235" t="s">
        <v>3648</v>
      </c>
      <c r="E739" s="234" t="s">
        <v>3649</v>
      </c>
      <c r="F739" s="234" t="s">
        <v>3650</v>
      </c>
      <c r="G739" s="234" t="s">
        <v>544</v>
      </c>
      <c r="H739" s="234" t="s">
        <v>485</v>
      </c>
      <c r="I739" s="234" t="s">
        <v>486</v>
      </c>
      <c r="J739" s="236">
        <v>450</v>
      </c>
      <c r="K739" s="129">
        <v>0.03</v>
      </c>
      <c r="L739" s="103">
        <v>1</v>
      </c>
      <c r="M739" s="237">
        <v>1495</v>
      </c>
      <c r="N739" s="236">
        <v>33750</v>
      </c>
      <c r="O739" s="103">
        <v>3000</v>
      </c>
      <c r="P739" s="234">
        <v>3000</v>
      </c>
      <c r="Q739" s="236">
        <v>2.5</v>
      </c>
      <c r="R739" s="236">
        <v>40</v>
      </c>
      <c r="S739" s="238">
        <v>125</v>
      </c>
      <c r="T739" s="238">
        <v>100</v>
      </c>
      <c r="U739" s="103">
        <v>1.4</v>
      </c>
      <c r="V739" s="234" t="s">
        <v>442</v>
      </c>
      <c r="W739" s="103">
        <v>150</v>
      </c>
      <c r="X739" s="234" t="s">
        <v>56</v>
      </c>
      <c r="Y739" s="234" t="s">
        <v>443</v>
      </c>
      <c r="Z739" s="280"/>
      <c r="AA739" s="280" t="s">
        <v>3651</v>
      </c>
      <c r="AB739" s="280"/>
      <c r="AC739" s="280"/>
      <c r="AD739" s="280"/>
      <c r="AE739" s="280"/>
      <c r="AF739" s="280"/>
      <c r="AG739" s="280"/>
      <c r="AH739" s="280"/>
      <c r="AI739" s="280"/>
      <c r="AJ739" s="280"/>
      <c r="AK739" s="234">
        <v>1</v>
      </c>
      <c r="AL739" s="234" t="s">
        <v>272</v>
      </c>
      <c r="AM739" s="234">
        <v>0.1</v>
      </c>
      <c r="AN739" s="234">
        <v>0</v>
      </c>
      <c r="AO739" s="234">
        <v>0</v>
      </c>
      <c r="AP739" s="234">
        <v>0</v>
      </c>
      <c r="AQ739" s="234"/>
      <c r="AR739" s="234" t="s">
        <v>463</v>
      </c>
      <c r="AS739" s="234">
        <v>0</v>
      </c>
      <c r="AT739" s="234">
        <v>78.4210086001778</v>
      </c>
      <c r="AU739" s="234" t="s">
        <v>552</v>
      </c>
      <c r="AV739" s="234">
        <v>0.96377936968480604</v>
      </c>
      <c r="AW739" s="234">
        <v>24.520114815139799</v>
      </c>
      <c r="AX739" s="234">
        <v>73.323643041166207</v>
      </c>
      <c r="AY739" s="234" t="b">
        <v>0</v>
      </c>
      <c r="AZ739" s="234">
        <v>44558.563854166663</v>
      </c>
      <c r="BA739" s="234">
        <v>44496.547731481478</v>
      </c>
      <c r="BB739" s="234">
        <v>44498</v>
      </c>
    </row>
    <row r="740" spans="1:54" x14ac:dyDescent="0.25">
      <c r="A740" s="234" t="s">
        <v>3652</v>
      </c>
      <c r="B740" s="234" t="s">
        <v>482</v>
      </c>
      <c r="C740" s="235" t="s">
        <v>437</v>
      </c>
      <c r="D740" s="235" t="s">
        <v>3652</v>
      </c>
      <c r="E740" s="234" t="s">
        <v>3649</v>
      </c>
      <c r="F740" s="234" t="s">
        <v>3653</v>
      </c>
      <c r="G740" s="234" t="s">
        <v>544</v>
      </c>
      <c r="H740" s="234" t="s">
        <v>485</v>
      </c>
      <c r="I740" s="234" t="s">
        <v>486</v>
      </c>
      <c r="J740" s="236">
        <v>506</v>
      </c>
      <c r="K740" s="129">
        <v>0.03</v>
      </c>
      <c r="L740" s="103">
        <v>1</v>
      </c>
      <c r="M740" s="237">
        <v>1332</v>
      </c>
      <c r="N740" s="236">
        <v>42850</v>
      </c>
      <c r="O740" s="103">
        <v>3000</v>
      </c>
      <c r="P740" s="234">
        <v>3000</v>
      </c>
      <c r="Q740" s="236">
        <v>2.5</v>
      </c>
      <c r="R740" s="236">
        <v>40</v>
      </c>
      <c r="S740" s="238">
        <v>138</v>
      </c>
      <c r="T740" s="238">
        <v>115</v>
      </c>
      <c r="U740" s="103">
        <v>1.1000000000000001</v>
      </c>
      <c r="V740" s="234" t="s">
        <v>442</v>
      </c>
      <c r="W740" s="103">
        <v>150</v>
      </c>
      <c r="X740" s="234" t="s">
        <v>56</v>
      </c>
      <c r="Y740" s="234" t="s">
        <v>443</v>
      </c>
      <c r="Z740" s="280"/>
      <c r="AA740" s="280" t="s">
        <v>3654</v>
      </c>
      <c r="AB740" s="280"/>
      <c r="AC740" s="280"/>
      <c r="AD740" s="280"/>
      <c r="AE740" s="280"/>
      <c r="AF740" s="280"/>
      <c r="AG740" s="280"/>
      <c r="AH740" s="280"/>
      <c r="AI740" s="280"/>
      <c r="AJ740" s="280"/>
      <c r="AK740" s="234">
        <v>1</v>
      </c>
      <c r="AL740" s="234" t="s">
        <v>272</v>
      </c>
      <c r="AM740" s="234">
        <v>0.1</v>
      </c>
      <c r="AN740" s="234">
        <v>0</v>
      </c>
      <c r="AO740" s="234">
        <v>0</v>
      </c>
      <c r="AP740" s="234">
        <v>0</v>
      </c>
      <c r="AQ740" s="234"/>
      <c r="AR740" s="234" t="s">
        <v>463</v>
      </c>
      <c r="AS740" s="234">
        <v>0</v>
      </c>
      <c r="AT740" s="234">
        <v>69.7705661993745</v>
      </c>
      <c r="AU740" s="234" t="s">
        <v>552</v>
      </c>
      <c r="AV740" s="234">
        <v>1.08820222923937</v>
      </c>
      <c r="AW740" s="234">
        <v>25.1558395233398</v>
      </c>
      <c r="AX740" s="234">
        <v>65.165708830215806</v>
      </c>
      <c r="AY740" s="234" t="b">
        <v>0</v>
      </c>
      <c r="AZ740" s="234">
        <v>44558.56386574074</v>
      </c>
      <c r="BA740" s="234">
        <v>44496.549050925925</v>
      </c>
      <c r="BB740" s="234">
        <v>44498</v>
      </c>
    </row>
    <row r="741" spans="1:54" x14ac:dyDescent="0.25">
      <c r="A741" s="234" t="s">
        <v>3655</v>
      </c>
      <c r="B741" s="234" t="s">
        <v>482</v>
      </c>
      <c r="C741" s="235" t="s">
        <v>437</v>
      </c>
      <c r="D741" s="235" t="s">
        <v>3655</v>
      </c>
      <c r="E741" s="234" t="s">
        <v>3649</v>
      </c>
      <c r="F741" s="234" t="s">
        <v>3656</v>
      </c>
      <c r="G741" s="234" t="s">
        <v>544</v>
      </c>
      <c r="H741" s="234" t="s">
        <v>485</v>
      </c>
      <c r="I741" s="234" t="s">
        <v>486</v>
      </c>
      <c r="J741" s="236">
        <v>480</v>
      </c>
      <c r="K741" s="129">
        <v>0.03</v>
      </c>
      <c r="L741" s="103">
        <v>1</v>
      </c>
      <c r="M741" s="237">
        <v>1324</v>
      </c>
      <c r="N741" s="236">
        <v>38010</v>
      </c>
      <c r="O741" s="103">
        <v>3000</v>
      </c>
      <c r="P741" s="234">
        <v>3000</v>
      </c>
      <c r="Q741" s="236">
        <v>3</v>
      </c>
      <c r="R741" s="236">
        <v>40</v>
      </c>
      <c r="S741" s="238">
        <v>138</v>
      </c>
      <c r="T741" s="238">
        <v>102</v>
      </c>
      <c r="U741" s="103">
        <v>1.4</v>
      </c>
      <c r="V741" s="234" t="s">
        <v>442</v>
      </c>
      <c r="W741" s="103">
        <v>150</v>
      </c>
      <c r="X741" s="234" t="s">
        <v>56</v>
      </c>
      <c r="Y741" s="234" t="s">
        <v>443</v>
      </c>
      <c r="Z741" s="280"/>
      <c r="AA741" s="280" t="s">
        <v>3651</v>
      </c>
      <c r="AB741" s="280"/>
      <c r="AC741" s="280"/>
      <c r="AD741" s="280"/>
      <c r="AE741" s="280"/>
      <c r="AF741" s="280"/>
      <c r="AG741" s="280"/>
      <c r="AH741" s="280"/>
      <c r="AI741" s="280"/>
      <c r="AJ741" s="280"/>
      <c r="AK741" s="234">
        <v>1</v>
      </c>
      <c r="AL741" s="234" t="s">
        <v>272</v>
      </c>
      <c r="AM741" s="234">
        <v>0.1</v>
      </c>
      <c r="AN741" s="234">
        <v>0</v>
      </c>
      <c r="AO741" s="234">
        <v>0</v>
      </c>
      <c r="AP741" s="234">
        <v>0</v>
      </c>
      <c r="AQ741" s="234"/>
      <c r="AR741" s="234" t="s">
        <v>463</v>
      </c>
      <c r="AS741" s="234">
        <v>0</v>
      </c>
      <c r="AT741" s="234">
        <v>64.876656952947101</v>
      </c>
      <c r="AU741" s="234" t="s">
        <v>552</v>
      </c>
      <c r="AV741" s="234">
        <v>1.19680347055906</v>
      </c>
      <c r="AW741" s="234">
        <v>24.285273072186602</v>
      </c>
      <c r="AX741" s="234">
        <v>57.805101345075897</v>
      </c>
      <c r="AY741" s="234" t="b">
        <v>0</v>
      </c>
      <c r="AZ741" s="234">
        <v>44558.56386574074</v>
      </c>
      <c r="BA741" s="234">
        <v>44496.550115740742</v>
      </c>
      <c r="BB741" s="234">
        <v>44498</v>
      </c>
    </row>
    <row r="742" spans="1:54" x14ac:dyDescent="0.25">
      <c r="A742" s="234" t="s">
        <v>3657</v>
      </c>
      <c r="B742" s="234" t="s">
        <v>482</v>
      </c>
      <c r="C742" s="235" t="s">
        <v>3658</v>
      </c>
      <c r="D742" s="235" t="s">
        <v>3657</v>
      </c>
      <c r="E742" s="234" t="s">
        <v>3659</v>
      </c>
      <c r="F742" s="234" t="s">
        <v>3660</v>
      </c>
      <c r="G742" s="234" t="s">
        <v>534</v>
      </c>
      <c r="H742" s="234" t="s">
        <v>507</v>
      </c>
      <c r="I742" s="234" t="s">
        <v>678</v>
      </c>
      <c r="J742" s="236">
        <v>1512</v>
      </c>
      <c r="K742" s="129">
        <v>0.05</v>
      </c>
      <c r="L742" s="103">
        <v>1</v>
      </c>
      <c r="M742" s="237">
        <v>9500</v>
      </c>
      <c r="N742" s="236">
        <v>8854</v>
      </c>
      <c r="O742" s="103">
        <v>6000</v>
      </c>
      <c r="P742" s="234">
        <v>6000</v>
      </c>
      <c r="Q742" s="236">
        <v>8</v>
      </c>
      <c r="R742" s="236">
        <v>40</v>
      </c>
      <c r="S742" s="238">
        <v>325</v>
      </c>
      <c r="T742" s="238">
        <v>35</v>
      </c>
      <c r="U742" s="103">
        <v>6</v>
      </c>
      <c r="V742" s="234" t="s">
        <v>547</v>
      </c>
      <c r="W742" s="103">
        <v>25</v>
      </c>
      <c r="X742" s="234" t="s">
        <v>56</v>
      </c>
      <c r="Y742" s="234" t="s">
        <v>443</v>
      </c>
      <c r="Z742" s="280"/>
      <c r="AA742" s="280" t="s">
        <v>3661</v>
      </c>
      <c r="AB742" s="280"/>
      <c r="AC742" s="280"/>
      <c r="AD742" s="280" t="s">
        <v>3662</v>
      </c>
      <c r="AE742" s="280"/>
      <c r="AF742" s="280"/>
      <c r="AG742" s="280"/>
      <c r="AH742" s="280"/>
      <c r="AI742" s="280"/>
      <c r="AJ742" s="280"/>
      <c r="AK742" s="234">
        <v>3</v>
      </c>
      <c r="AL742" s="234" t="s">
        <v>272</v>
      </c>
      <c r="AM742" s="234">
        <v>0.1</v>
      </c>
      <c r="AN742" s="234"/>
      <c r="AO742" s="234">
        <v>0</v>
      </c>
      <c r="AP742" s="234">
        <v>0</v>
      </c>
      <c r="AQ742" s="234"/>
      <c r="AR742" s="234" t="s">
        <v>463</v>
      </c>
      <c r="AS742" s="234">
        <v>5</v>
      </c>
      <c r="AT742" s="234">
        <v>77.496662909124893</v>
      </c>
      <c r="AU742" s="234" t="s">
        <v>490</v>
      </c>
      <c r="AV742" s="234">
        <v>1.6979007286596299</v>
      </c>
      <c r="AW742" s="234">
        <v>21.345072543716402</v>
      </c>
      <c r="AX742" s="234">
        <v>76.943115316916902</v>
      </c>
      <c r="AY742" s="234" t="b">
        <v>0</v>
      </c>
      <c r="AZ742" s="234">
        <v>44558.56386574074</v>
      </c>
      <c r="BA742" s="234">
        <v>44496.56108796296</v>
      </c>
      <c r="BB742" s="234">
        <v>44511</v>
      </c>
    </row>
    <row r="743" spans="1:54" x14ac:dyDescent="0.25">
      <c r="A743" s="234" t="s">
        <v>3663</v>
      </c>
      <c r="B743" s="234" t="s">
        <v>482</v>
      </c>
      <c r="C743" s="235" t="s">
        <v>3663</v>
      </c>
      <c r="D743" s="235" t="s">
        <v>3663</v>
      </c>
      <c r="E743" s="234" t="s">
        <v>3664</v>
      </c>
      <c r="F743" s="234" t="s">
        <v>3665</v>
      </c>
      <c r="G743" s="234" t="s">
        <v>836</v>
      </c>
      <c r="H743" s="234" t="s">
        <v>798</v>
      </c>
      <c r="I743" s="234" t="s">
        <v>678</v>
      </c>
      <c r="J743" s="236">
        <v>99</v>
      </c>
      <c r="K743" s="129">
        <v>0.03</v>
      </c>
      <c r="L743" s="103">
        <v>4</v>
      </c>
      <c r="M743" s="237">
        <v>1695</v>
      </c>
      <c r="N743" s="236">
        <v>505</v>
      </c>
      <c r="O743" s="103">
        <v>6000</v>
      </c>
      <c r="P743" s="234">
        <v>6000</v>
      </c>
      <c r="Q743" s="236">
        <v>22</v>
      </c>
      <c r="R743" s="236">
        <v>30</v>
      </c>
      <c r="S743" s="238">
        <v>30</v>
      </c>
      <c r="T743" s="238">
        <v>20</v>
      </c>
      <c r="U743" s="103">
        <v>2</v>
      </c>
      <c r="V743" s="234" t="s">
        <v>442</v>
      </c>
      <c r="W743" s="103">
        <v>60</v>
      </c>
      <c r="X743" s="234" t="s">
        <v>56</v>
      </c>
      <c r="Y743" s="234" t="s">
        <v>443</v>
      </c>
      <c r="Z743" s="280"/>
      <c r="AA743" s="280" t="s">
        <v>3666</v>
      </c>
      <c r="AB743" s="280" t="s">
        <v>3667</v>
      </c>
      <c r="AC743" s="280"/>
      <c r="AD743" s="280"/>
      <c r="AE743" s="280" t="s">
        <v>3668</v>
      </c>
      <c r="AF743" s="280" t="s">
        <v>3669</v>
      </c>
      <c r="AG743" s="280"/>
      <c r="AH743" s="280" t="s">
        <v>3670</v>
      </c>
      <c r="AI743" s="280"/>
      <c r="AJ743" s="280" t="s">
        <v>3671</v>
      </c>
      <c r="AK743" s="234">
        <v>1</v>
      </c>
      <c r="AL743" s="234" t="s">
        <v>272</v>
      </c>
      <c r="AM743" s="234">
        <v>0.15</v>
      </c>
      <c r="AN743" s="234">
        <v>0</v>
      </c>
      <c r="AO743" s="234">
        <v>0.523425742574257</v>
      </c>
      <c r="AP743" s="234">
        <v>0</v>
      </c>
      <c r="AQ743" s="234">
        <v>0.10310031003100301</v>
      </c>
      <c r="AR743" s="234" t="s">
        <v>463</v>
      </c>
      <c r="AS743" s="234">
        <v>1</v>
      </c>
      <c r="AT743" s="234">
        <v>91.146026032567605</v>
      </c>
      <c r="AU743" s="234" t="s">
        <v>490</v>
      </c>
      <c r="AV743" s="234">
        <v>0.98850245110099799</v>
      </c>
      <c r="AW743" s="234">
        <v>14.774719355486701</v>
      </c>
      <c r="AX743" s="234">
        <v>83.2163217677342</v>
      </c>
      <c r="AY743" s="234" t="b">
        <v>0</v>
      </c>
      <c r="AZ743" s="234">
        <v>44558.563877314817</v>
      </c>
      <c r="BA743" s="234">
        <v>44496.608668981484</v>
      </c>
      <c r="BB743" s="234">
        <v>44497</v>
      </c>
    </row>
    <row r="744" spans="1:54" x14ac:dyDescent="0.25">
      <c r="A744" s="234" t="s">
        <v>3672</v>
      </c>
      <c r="B744" s="234" t="s">
        <v>482</v>
      </c>
      <c r="C744" s="235" t="s">
        <v>3673</v>
      </c>
      <c r="D744" s="235" t="s">
        <v>3672</v>
      </c>
      <c r="E744" s="234" t="s">
        <v>3674</v>
      </c>
      <c r="F744" s="234" t="s">
        <v>2777</v>
      </c>
      <c r="G744" s="234" t="s">
        <v>472</v>
      </c>
      <c r="H744" s="234" t="s">
        <v>473</v>
      </c>
      <c r="I744" s="234" t="s">
        <v>574</v>
      </c>
      <c r="J744" s="236">
        <v>256</v>
      </c>
      <c r="K744" s="129">
        <v>0.02</v>
      </c>
      <c r="L744" s="103">
        <v>1</v>
      </c>
      <c r="M744" s="237">
        <v>2400</v>
      </c>
      <c r="N744" s="236">
        <v>2562</v>
      </c>
      <c r="O744" s="103">
        <v>1040</v>
      </c>
      <c r="P744" s="234">
        <v>6400</v>
      </c>
      <c r="Q744" s="236">
        <v>15</v>
      </c>
      <c r="R744" s="236">
        <v>35</v>
      </c>
      <c r="S744" s="238">
        <v>115</v>
      </c>
      <c r="T744" s="238">
        <v>20</v>
      </c>
      <c r="U744" s="103">
        <v>5.5</v>
      </c>
      <c r="V744" s="234" t="s">
        <v>451</v>
      </c>
      <c r="W744" s="103">
        <v>50</v>
      </c>
      <c r="X744" s="234" t="s">
        <v>56</v>
      </c>
      <c r="Y744" s="234" t="s">
        <v>443</v>
      </c>
      <c r="Z744" s="280" t="s">
        <v>3675</v>
      </c>
      <c r="AA744" s="280"/>
      <c r="AB744" s="280"/>
      <c r="AC744" s="280"/>
      <c r="AD744" s="280" t="s">
        <v>815</v>
      </c>
      <c r="AE744" s="280"/>
      <c r="AF744" s="280" t="s">
        <v>3676</v>
      </c>
      <c r="AG744" s="280"/>
      <c r="AH744" s="280"/>
      <c r="AI744" s="280"/>
      <c r="AJ744" s="280"/>
      <c r="AK744" s="234">
        <v>15</v>
      </c>
      <c r="AL744" s="234" t="s">
        <v>272</v>
      </c>
      <c r="AM744" s="234">
        <v>0.1</v>
      </c>
      <c r="AN744" s="234"/>
      <c r="AO744" s="234">
        <v>0</v>
      </c>
      <c r="AP744" s="234">
        <v>0</v>
      </c>
      <c r="AQ744" s="234"/>
      <c r="AR744" s="234" t="s">
        <v>463</v>
      </c>
      <c r="AS744" s="234">
        <v>3</v>
      </c>
      <c r="AT744" s="234">
        <v>85.607211669168393</v>
      </c>
      <c r="AU744" s="234" t="s">
        <v>552</v>
      </c>
      <c r="AV744" s="234">
        <v>1.3979945466375501</v>
      </c>
      <c r="AW744" s="234">
        <v>13.173808415966</v>
      </c>
      <c r="AX744" s="234">
        <v>83.895067435784995</v>
      </c>
      <c r="AY744" s="234" t="b">
        <v>1</v>
      </c>
      <c r="AZ744" s="234">
        <v>44558.563877314817</v>
      </c>
      <c r="BA744" s="234">
        <v>44496.638506944444</v>
      </c>
      <c r="BB744" s="234">
        <v>44508</v>
      </c>
    </row>
    <row r="745" spans="1:54" x14ac:dyDescent="0.25">
      <c r="A745" s="234" t="s">
        <v>3677</v>
      </c>
      <c r="B745" s="234" t="s">
        <v>456</v>
      </c>
      <c r="C745" s="235" t="s">
        <v>3678</v>
      </c>
      <c r="D745" s="235" t="s">
        <v>3677</v>
      </c>
      <c r="E745" s="234" t="s">
        <v>3674</v>
      </c>
      <c r="F745" s="234" t="s">
        <v>3679</v>
      </c>
      <c r="G745" s="234" t="s">
        <v>534</v>
      </c>
      <c r="H745" s="234"/>
      <c r="I745" s="234" t="s">
        <v>574</v>
      </c>
      <c r="J745" s="236">
        <v>466</v>
      </c>
      <c r="K745" s="129">
        <v>0.02</v>
      </c>
      <c r="L745" s="103">
        <v>1</v>
      </c>
      <c r="M745" s="237">
        <v>4600</v>
      </c>
      <c r="N745" s="236">
        <v>10322</v>
      </c>
      <c r="O745" s="103">
        <v>29.5</v>
      </c>
      <c r="P745" s="234">
        <v>6000</v>
      </c>
      <c r="Q745" s="236">
        <v>7</v>
      </c>
      <c r="R745" s="236">
        <v>40</v>
      </c>
      <c r="S745" s="238">
        <v>211</v>
      </c>
      <c r="T745" s="238">
        <v>40</v>
      </c>
      <c r="U745" s="103">
        <v>7</v>
      </c>
      <c r="V745" s="234" t="s">
        <v>451</v>
      </c>
      <c r="W745" s="103">
        <v>30</v>
      </c>
      <c r="X745" s="234" t="s">
        <v>56</v>
      </c>
      <c r="Y745" s="234" t="s">
        <v>443</v>
      </c>
      <c r="Z745" s="280" t="s">
        <v>3675</v>
      </c>
      <c r="AA745" s="280" t="s">
        <v>3680</v>
      </c>
      <c r="AB745" s="280"/>
      <c r="AC745" s="280"/>
      <c r="AD745" s="280" t="s">
        <v>3681</v>
      </c>
      <c r="AE745" s="280"/>
      <c r="AF745" s="280" t="s">
        <v>3682</v>
      </c>
      <c r="AG745" s="280"/>
      <c r="AH745" s="280"/>
      <c r="AI745" s="280"/>
      <c r="AJ745" s="280"/>
      <c r="AK745" s="234">
        <v>15</v>
      </c>
      <c r="AL745" s="234" t="s">
        <v>272</v>
      </c>
      <c r="AM745" s="234">
        <v>0.1</v>
      </c>
      <c r="AN745" s="234"/>
      <c r="AO745" s="234">
        <v>0</v>
      </c>
      <c r="AP745" s="234">
        <v>0</v>
      </c>
      <c r="AQ745" s="234"/>
      <c r="AR745" s="234" t="s">
        <v>463</v>
      </c>
      <c r="AS745" s="234">
        <v>7</v>
      </c>
      <c r="AT745" s="234">
        <v>69.715292432554307</v>
      </c>
      <c r="AU745" s="234" t="s">
        <v>552</v>
      </c>
      <c r="AV745" s="234">
        <v>1.62332821376309</v>
      </c>
      <c r="AW745" s="234">
        <v>20.141400655152498</v>
      </c>
      <c r="AX745" s="234">
        <v>67.275257197414902</v>
      </c>
      <c r="AY745" s="234" t="b">
        <v>1</v>
      </c>
      <c r="AZ745" s="234">
        <v>44558.563877314817</v>
      </c>
      <c r="BA745" s="234">
        <v>44496.63994212963</v>
      </c>
      <c r="BB745" s="234">
        <v>44508</v>
      </c>
    </row>
    <row r="746" spans="1:54" x14ac:dyDescent="0.25">
      <c r="A746" s="234" t="s">
        <v>3683</v>
      </c>
      <c r="B746" s="234" t="s">
        <v>482</v>
      </c>
      <c r="C746" s="235" t="s">
        <v>437</v>
      </c>
      <c r="D746" s="235" t="s">
        <v>3683</v>
      </c>
      <c r="E746" s="234" t="s">
        <v>3684</v>
      </c>
      <c r="F746" s="234" t="s">
        <v>2041</v>
      </c>
      <c r="G746" s="234" t="s">
        <v>544</v>
      </c>
      <c r="H746" s="234" t="s">
        <v>485</v>
      </c>
      <c r="I746" s="234" t="s">
        <v>486</v>
      </c>
      <c r="J746" s="236">
        <v>397</v>
      </c>
      <c r="K746" s="129">
        <v>0.03</v>
      </c>
      <c r="L746" s="103">
        <v>1</v>
      </c>
      <c r="M746" s="237">
        <v>1363</v>
      </c>
      <c r="N746" s="236">
        <v>28593</v>
      </c>
      <c r="O746" s="103">
        <v>3000</v>
      </c>
      <c r="P746" s="234">
        <v>3000</v>
      </c>
      <c r="Q746" s="236">
        <v>3</v>
      </c>
      <c r="R746" s="236">
        <v>40</v>
      </c>
      <c r="S746" s="238">
        <v>111.4</v>
      </c>
      <c r="T746" s="238">
        <v>97.3</v>
      </c>
      <c r="U746" s="103">
        <v>1.4</v>
      </c>
      <c r="V746" s="234" t="s">
        <v>451</v>
      </c>
      <c r="W746" s="103">
        <v>80</v>
      </c>
      <c r="X746" s="234" t="s">
        <v>56</v>
      </c>
      <c r="Y746" s="234" t="s">
        <v>443</v>
      </c>
      <c r="Z746" s="280" t="s">
        <v>3685</v>
      </c>
      <c r="AA746" s="280" t="s">
        <v>3686</v>
      </c>
      <c r="AB746" s="280" t="s">
        <v>3687</v>
      </c>
      <c r="AC746" s="280"/>
      <c r="AD746" s="280"/>
      <c r="AE746" s="280" t="s">
        <v>3688</v>
      </c>
      <c r="AF746" s="280"/>
      <c r="AG746" s="280"/>
      <c r="AH746" s="280"/>
      <c r="AI746" s="280"/>
      <c r="AJ746" s="280" t="s">
        <v>1367</v>
      </c>
      <c r="AK746" s="234">
        <v>2</v>
      </c>
      <c r="AL746" s="234" t="s">
        <v>272</v>
      </c>
      <c r="AM746" s="234">
        <v>0.1</v>
      </c>
      <c r="AN746" s="234">
        <v>0</v>
      </c>
      <c r="AO746" s="234">
        <v>0</v>
      </c>
      <c r="AP746" s="234">
        <v>0</v>
      </c>
      <c r="AQ746" s="234">
        <v>7.3125901055813999E-2</v>
      </c>
      <c r="AR746" s="234" t="s">
        <v>463</v>
      </c>
      <c r="AS746" s="234">
        <v>0</v>
      </c>
      <c r="AT746" s="234">
        <v>77.928052453643801</v>
      </c>
      <c r="AU746" s="234" t="s">
        <v>552</v>
      </c>
      <c r="AV746" s="234">
        <v>0.98586170059106304</v>
      </c>
      <c r="AW746" s="234">
        <v>24.218722317452499</v>
      </c>
      <c r="AX746" s="234">
        <v>74.543748461371294</v>
      </c>
      <c r="AY746" s="234" t="b">
        <v>0</v>
      </c>
      <c r="AZ746" s="234">
        <v>44558.564467592594</v>
      </c>
      <c r="BA746" s="234">
        <v>44497.442847222221</v>
      </c>
      <c r="BB746" s="234">
        <v>44498</v>
      </c>
    </row>
    <row r="747" spans="1:54" x14ac:dyDescent="0.25">
      <c r="A747" s="234" t="s">
        <v>3689</v>
      </c>
      <c r="B747" s="234" t="s">
        <v>1139</v>
      </c>
      <c r="C747" s="235" t="s">
        <v>437</v>
      </c>
      <c r="D747" s="235" t="s">
        <v>3689</v>
      </c>
      <c r="E747" s="234" t="s">
        <v>3690</v>
      </c>
      <c r="F747" s="234" t="s">
        <v>3691</v>
      </c>
      <c r="G747" s="234"/>
      <c r="H747" s="234"/>
      <c r="I747" s="234" t="s">
        <v>678</v>
      </c>
      <c r="J747" s="236"/>
      <c r="K747" s="129"/>
      <c r="L747" s="103"/>
      <c r="M747" s="237"/>
      <c r="N747" s="236"/>
      <c r="O747" s="103">
        <v>4030</v>
      </c>
      <c r="P747" s="234"/>
      <c r="Q747" s="236"/>
      <c r="R747" s="236"/>
      <c r="S747" s="238"/>
      <c r="T747" s="238"/>
      <c r="U747" s="103">
        <v>0</v>
      </c>
      <c r="V747" s="234" t="s">
        <v>442</v>
      </c>
      <c r="W747" s="103"/>
      <c r="X747" s="234" t="s">
        <v>56</v>
      </c>
      <c r="Y747" s="234" t="s">
        <v>443</v>
      </c>
      <c r="Z747" s="280"/>
      <c r="AA747" s="280"/>
      <c r="AB747" s="280"/>
      <c r="AC747" s="280"/>
      <c r="AD747" s="280"/>
      <c r="AE747" s="280"/>
      <c r="AF747" s="280"/>
      <c r="AG747" s="280"/>
      <c r="AH747" s="280"/>
      <c r="AI747" s="280"/>
      <c r="AJ747" s="280"/>
      <c r="AK747" s="234">
        <v>2</v>
      </c>
      <c r="AL747" s="234" t="s">
        <v>272</v>
      </c>
      <c r="AM747" s="234">
        <v>0.1</v>
      </c>
      <c r="AN747" s="234"/>
      <c r="AO747" s="234">
        <v>0</v>
      </c>
      <c r="AP747" s="234">
        <v>0</v>
      </c>
      <c r="AQ747" s="234"/>
      <c r="AR747" s="234" t="s">
        <v>447</v>
      </c>
      <c r="AS747" s="234"/>
      <c r="AT747" s="234"/>
      <c r="AU747" s="234" t="s">
        <v>490</v>
      </c>
      <c r="AV747" s="234"/>
      <c r="AW747" s="234"/>
      <c r="AX747" s="234"/>
      <c r="AY747" s="234" t="b">
        <v>0</v>
      </c>
      <c r="AZ747" s="234">
        <v>44566.642835648148</v>
      </c>
      <c r="BA747" s="234">
        <v>44497.603958333333</v>
      </c>
      <c r="BB747" s="234"/>
    </row>
    <row r="748" spans="1:54" x14ac:dyDescent="0.25">
      <c r="A748" s="234" t="s">
        <v>3692</v>
      </c>
      <c r="B748" s="234" t="s">
        <v>456</v>
      </c>
      <c r="C748" s="235" t="s">
        <v>437</v>
      </c>
      <c r="D748" s="235" t="s">
        <v>3692</v>
      </c>
      <c r="E748" s="234" t="s">
        <v>3693</v>
      </c>
      <c r="F748" s="234" t="s">
        <v>3694</v>
      </c>
      <c r="G748" s="234" t="s">
        <v>544</v>
      </c>
      <c r="H748" s="234" t="s">
        <v>916</v>
      </c>
      <c r="I748" s="234" t="s">
        <v>917</v>
      </c>
      <c r="J748" s="236">
        <v>913</v>
      </c>
      <c r="K748" s="129">
        <v>0.03</v>
      </c>
      <c r="L748" s="103">
        <v>1</v>
      </c>
      <c r="M748" s="237">
        <v>3150</v>
      </c>
      <c r="N748" s="236">
        <v>15016</v>
      </c>
      <c r="O748" s="103">
        <v>6000</v>
      </c>
      <c r="P748" s="234">
        <v>6000</v>
      </c>
      <c r="Q748" s="236">
        <v>6</v>
      </c>
      <c r="R748" s="236">
        <v>40</v>
      </c>
      <c r="S748" s="238">
        <v>160</v>
      </c>
      <c r="T748" s="238">
        <v>160</v>
      </c>
      <c r="U748" s="103">
        <v>2.4</v>
      </c>
      <c r="V748" s="234" t="s">
        <v>451</v>
      </c>
      <c r="W748" s="103">
        <v>50</v>
      </c>
      <c r="X748" s="234" t="s">
        <v>56</v>
      </c>
      <c r="Y748" s="234" t="s">
        <v>443</v>
      </c>
      <c r="Z748" s="280"/>
      <c r="AA748" s="280" t="s">
        <v>3695</v>
      </c>
      <c r="AB748" s="280" t="s">
        <v>3696</v>
      </c>
      <c r="AC748" s="280" t="s">
        <v>3697</v>
      </c>
      <c r="AD748" s="280"/>
      <c r="AE748" s="280" t="s">
        <v>3698</v>
      </c>
      <c r="AF748" s="280" t="s">
        <v>3699</v>
      </c>
      <c r="AG748" s="280"/>
      <c r="AH748" s="280"/>
      <c r="AI748" s="280"/>
      <c r="AJ748" s="280" t="s">
        <v>1367</v>
      </c>
      <c r="AK748" s="234">
        <v>3</v>
      </c>
      <c r="AL748" s="234" t="s">
        <v>272</v>
      </c>
      <c r="AM748" s="234">
        <v>0.1</v>
      </c>
      <c r="AN748" s="234">
        <v>0</v>
      </c>
      <c r="AO748" s="234">
        <v>0</v>
      </c>
      <c r="AP748" s="234">
        <v>0</v>
      </c>
      <c r="AQ748" s="234">
        <v>7.9039148365200596E-2</v>
      </c>
      <c r="AR748" s="234" t="s">
        <v>463</v>
      </c>
      <c r="AS748" s="234">
        <v>0</v>
      </c>
      <c r="AT748" s="234">
        <v>77.332946367420703</v>
      </c>
      <c r="AU748" s="234" t="s">
        <v>552</v>
      </c>
      <c r="AV748" s="234">
        <v>0.97374129366714901</v>
      </c>
      <c r="AW748" s="234">
        <v>26.0331978419986</v>
      </c>
      <c r="AX748" s="234">
        <v>75.499050782136194</v>
      </c>
      <c r="AY748" s="234" t="b">
        <v>0</v>
      </c>
      <c r="AZ748" s="234">
        <v>44558.56449074074</v>
      </c>
      <c r="BA748" s="234">
        <v>44498.47446759259</v>
      </c>
      <c r="BB748" s="234">
        <v>44502</v>
      </c>
    </row>
    <row r="749" spans="1:54" x14ac:dyDescent="0.25">
      <c r="A749" s="234" t="s">
        <v>3700</v>
      </c>
      <c r="B749" s="234" t="s">
        <v>482</v>
      </c>
      <c r="C749" s="235" t="s">
        <v>437</v>
      </c>
      <c r="D749" s="235" t="s">
        <v>3700</v>
      </c>
      <c r="E749" s="234" t="s">
        <v>3701</v>
      </c>
      <c r="F749" s="234" t="s">
        <v>3702</v>
      </c>
      <c r="G749" s="234" t="s">
        <v>836</v>
      </c>
      <c r="H749" s="234" t="s">
        <v>1361</v>
      </c>
      <c r="I749" s="234" t="s">
        <v>486</v>
      </c>
      <c r="J749" s="236">
        <v>126</v>
      </c>
      <c r="K749" s="129">
        <v>0.03</v>
      </c>
      <c r="L749" s="103">
        <v>2</v>
      </c>
      <c r="M749" s="237">
        <v>1463</v>
      </c>
      <c r="N749" s="236">
        <v>1485</v>
      </c>
      <c r="O749" s="103">
        <v>6000</v>
      </c>
      <c r="P749" s="234">
        <v>6000</v>
      </c>
      <c r="Q749" s="236">
        <v>11</v>
      </c>
      <c r="R749" s="236">
        <v>30</v>
      </c>
      <c r="S749" s="238">
        <v>40</v>
      </c>
      <c r="T749" s="238">
        <v>40</v>
      </c>
      <c r="U749" s="103">
        <v>3.2</v>
      </c>
      <c r="V749" s="234" t="s">
        <v>451</v>
      </c>
      <c r="W749" s="103">
        <v>50</v>
      </c>
      <c r="X749" s="234" t="s">
        <v>56</v>
      </c>
      <c r="Y749" s="234" t="s">
        <v>443</v>
      </c>
      <c r="Z749" s="280"/>
      <c r="AA749" s="280" t="s">
        <v>3703</v>
      </c>
      <c r="AB749" s="280"/>
      <c r="AC749" s="280"/>
      <c r="AD749" s="280"/>
      <c r="AE749" s="280"/>
      <c r="AF749" s="280"/>
      <c r="AG749" s="280"/>
      <c r="AH749" s="280"/>
      <c r="AI749" s="280"/>
      <c r="AJ749" s="280"/>
      <c r="AK749" s="234">
        <v>5</v>
      </c>
      <c r="AL749" s="234" t="s">
        <v>272</v>
      </c>
      <c r="AM749" s="234">
        <v>0.1</v>
      </c>
      <c r="AN749" s="234">
        <v>0</v>
      </c>
      <c r="AO749" s="234">
        <v>0</v>
      </c>
      <c r="AP749" s="234">
        <v>0</v>
      </c>
      <c r="AQ749" s="234"/>
      <c r="AR749" s="234" t="s">
        <v>463</v>
      </c>
      <c r="AS749" s="234">
        <v>1</v>
      </c>
      <c r="AT749" s="234">
        <v>85.055759970737697</v>
      </c>
      <c r="AU749" s="234" t="s">
        <v>552</v>
      </c>
      <c r="AV749" s="234">
        <v>1.2890614639389399</v>
      </c>
      <c r="AW749" s="234">
        <v>10.6353394360852</v>
      </c>
      <c r="AX749" s="234">
        <v>81.568473811937494</v>
      </c>
      <c r="AY749" s="234" t="b">
        <v>0</v>
      </c>
      <c r="AZ749" s="234">
        <v>44558.56449074074</v>
      </c>
      <c r="BA749" s="234">
        <v>44498.492418981485</v>
      </c>
      <c r="BB749" s="234">
        <v>44502</v>
      </c>
    </row>
    <row r="750" spans="1:54" x14ac:dyDescent="0.25">
      <c r="A750" s="234" t="s">
        <v>3704</v>
      </c>
      <c r="B750" s="234" t="s">
        <v>482</v>
      </c>
      <c r="C750" s="235" t="s">
        <v>437</v>
      </c>
      <c r="D750" s="235" t="s">
        <v>3704</v>
      </c>
      <c r="E750" s="234" t="s">
        <v>3701</v>
      </c>
      <c r="F750" s="234" t="s">
        <v>3705</v>
      </c>
      <c r="G750" s="234" t="s">
        <v>544</v>
      </c>
      <c r="H750" s="234" t="s">
        <v>1361</v>
      </c>
      <c r="I750" s="234" t="s">
        <v>486</v>
      </c>
      <c r="J750" s="236">
        <v>479</v>
      </c>
      <c r="K750" s="129">
        <v>0.03</v>
      </c>
      <c r="L750" s="103">
        <v>1</v>
      </c>
      <c r="M750" s="237">
        <v>2417</v>
      </c>
      <c r="N750" s="236">
        <v>6210</v>
      </c>
      <c r="O750" s="103">
        <v>6000</v>
      </c>
      <c r="P750" s="234">
        <v>6000</v>
      </c>
      <c r="Q750" s="236">
        <v>8</v>
      </c>
      <c r="R750" s="236">
        <v>50</v>
      </c>
      <c r="S750" s="238">
        <v>120</v>
      </c>
      <c r="T750" s="238">
        <v>120</v>
      </c>
      <c r="U750" s="103">
        <v>4</v>
      </c>
      <c r="V750" s="234" t="s">
        <v>451</v>
      </c>
      <c r="W750" s="103">
        <v>60</v>
      </c>
      <c r="X750" s="234" t="s">
        <v>56</v>
      </c>
      <c r="Y750" s="234" t="s">
        <v>443</v>
      </c>
      <c r="Z750" s="280"/>
      <c r="AA750" s="280" t="s">
        <v>3706</v>
      </c>
      <c r="AB750" s="280"/>
      <c r="AC750" s="280"/>
      <c r="AD750" s="280"/>
      <c r="AE750" s="280"/>
      <c r="AF750" s="280"/>
      <c r="AG750" s="280"/>
      <c r="AH750" s="280"/>
      <c r="AI750" s="280"/>
      <c r="AJ750" s="280"/>
      <c r="AK750" s="234">
        <v>5</v>
      </c>
      <c r="AL750" s="234" t="s">
        <v>272</v>
      </c>
      <c r="AM750" s="234">
        <v>0.1</v>
      </c>
      <c r="AN750" s="234">
        <v>0</v>
      </c>
      <c r="AO750" s="234">
        <v>0</v>
      </c>
      <c r="AP750" s="234">
        <v>0</v>
      </c>
      <c r="AQ750" s="234"/>
      <c r="AR750" s="234" t="s">
        <v>463</v>
      </c>
      <c r="AS750" s="234">
        <v>1</v>
      </c>
      <c r="AT750" s="234">
        <v>84.022110531158503</v>
      </c>
      <c r="AU750" s="234" t="s">
        <v>552</v>
      </c>
      <c r="AV750" s="234">
        <v>1.1416744234668601</v>
      </c>
      <c r="AW750" s="234">
        <v>16.430548773627599</v>
      </c>
      <c r="AX750" s="234">
        <v>80.949301917447499</v>
      </c>
      <c r="AY750" s="234" t="b">
        <v>0</v>
      </c>
      <c r="AZ750" s="234">
        <v>44558.56449074074</v>
      </c>
      <c r="BA750" s="234">
        <v>44498.493321759262</v>
      </c>
      <c r="BB750" s="234">
        <v>44502</v>
      </c>
    </row>
    <row r="751" spans="1:54" x14ac:dyDescent="0.25">
      <c r="A751" s="234" t="s">
        <v>3707</v>
      </c>
      <c r="B751" s="234" t="s">
        <v>482</v>
      </c>
      <c r="C751" s="235" t="s">
        <v>437</v>
      </c>
      <c r="D751" s="235" t="s">
        <v>3707</v>
      </c>
      <c r="E751" s="234" t="s">
        <v>3701</v>
      </c>
      <c r="F751" s="234" t="s">
        <v>3708</v>
      </c>
      <c r="G751" s="234" t="s">
        <v>836</v>
      </c>
      <c r="H751" s="234" t="s">
        <v>1361</v>
      </c>
      <c r="I751" s="234" t="s">
        <v>486</v>
      </c>
      <c r="J751" s="236">
        <v>399</v>
      </c>
      <c r="K751" s="129">
        <v>0.03</v>
      </c>
      <c r="L751" s="103">
        <v>1</v>
      </c>
      <c r="M751" s="237">
        <v>2981</v>
      </c>
      <c r="N751" s="236">
        <v>5130</v>
      </c>
      <c r="O751" s="103">
        <v>6000</v>
      </c>
      <c r="P751" s="234">
        <v>6000</v>
      </c>
      <c r="Q751" s="236">
        <v>8</v>
      </c>
      <c r="R751" s="236">
        <v>30</v>
      </c>
      <c r="S751" s="238">
        <v>150</v>
      </c>
      <c r="T751" s="238">
        <v>50</v>
      </c>
      <c r="U751" s="103">
        <v>3</v>
      </c>
      <c r="V751" s="234" t="s">
        <v>451</v>
      </c>
      <c r="W751" s="103">
        <v>90</v>
      </c>
      <c r="X751" s="234" t="s">
        <v>56</v>
      </c>
      <c r="Y751" s="234" t="s">
        <v>443</v>
      </c>
      <c r="Z751" s="280"/>
      <c r="AA751" s="280" t="s">
        <v>3709</v>
      </c>
      <c r="AB751" s="280"/>
      <c r="AC751" s="280"/>
      <c r="AD751" s="280"/>
      <c r="AE751" s="280"/>
      <c r="AF751" s="280"/>
      <c r="AG751" s="280"/>
      <c r="AH751" s="280"/>
      <c r="AI751" s="280"/>
      <c r="AJ751" s="280"/>
      <c r="AK751" s="234">
        <v>5</v>
      </c>
      <c r="AL751" s="234" t="s">
        <v>272</v>
      </c>
      <c r="AM751" s="234">
        <v>0.1</v>
      </c>
      <c r="AN751" s="234">
        <v>0</v>
      </c>
      <c r="AO751" s="234">
        <v>0</v>
      </c>
      <c r="AP751" s="234">
        <v>0</v>
      </c>
      <c r="AQ751" s="234"/>
      <c r="AR751" s="234" t="s">
        <v>463</v>
      </c>
      <c r="AS751" s="234">
        <v>1</v>
      </c>
      <c r="AT751" s="234">
        <v>76.989617606895806</v>
      </c>
      <c r="AU751" s="234" t="s">
        <v>552</v>
      </c>
      <c r="AV751" s="234">
        <v>1.3308872743087901</v>
      </c>
      <c r="AW751" s="234">
        <v>11.672479485702301</v>
      </c>
      <c r="AX751" s="234">
        <v>70.445500110309695</v>
      </c>
      <c r="AY751" s="234" t="b">
        <v>0</v>
      </c>
      <c r="AZ751" s="234">
        <v>44558.564502314817</v>
      </c>
      <c r="BA751" s="234">
        <v>44498.494039351855</v>
      </c>
      <c r="BB751" s="234">
        <v>44502</v>
      </c>
    </row>
    <row r="752" spans="1:54" x14ac:dyDescent="0.25">
      <c r="A752" s="234" t="s">
        <v>3710</v>
      </c>
      <c r="B752" s="234" t="s">
        <v>482</v>
      </c>
      <c r="C752" s="235" t="s">
        <v>437</v>
      </c>
      <c r="D752" s="235" t="s">
        <v>3710</v>
      </c>
      <c r="E752" s="234" t="s">
        <v>3701</v>
      </c>
      <c r="F752" s="234" t="s">
        <v>3711</v>
      </c>
      <c r="G752" s="234" t="s">
        <v>544</v>
      </c>
      <c r="H752" s="234" t="s">
        <v>1361</v>
      </c>
      <c r="I752" s="234" t="s">
        <v>486</v>
      </c>
      <c r="J752" s="236">
        <v>539</v>
      </c>
      <c r="K752" s="129">
        <v>0.03</v>
      </c>
      <c r="L752" s="103">
        <v>1</v>
      </c>
      <c r="M752" s="237">
        <v>3103</v>
      </c>
      <c r="N752" s="236">
        <v>7020</v>
      </c>
      <c r="O752" s="103">
        <v>6000</v>
      </c>
      <c r="P752" s="234">
        <v>6000</v>
      </c>
      <c r="Q752" s="236">
        <v>7</v>
      </c>
      <c r="R752" s="236">
        <v>50</v>
      </c>
      <c r="S752" s="238">
        <v>150</v>
      </c>
      <c r="T752" s="238">
        <v>150</v>
      </c>
      <c r="U752" s="103">
        <v>4</v>
      </c>
      <c r="V752" s="234" t="s">
        <v>451</v>
      </c>
      <c r="W752" s="103">
        <v>110</v>
      </c>
      <c r="X752" s="234" t="s">
        <v>56</v>
      </c>
      <c r="Y752" s="234" t="s">
        <v>443</v>
      </c>
      <c r="Z752" s="280"/>
      <c r="AA752" s="280" t="s">
        <v>3712</v>
      </c>
      <c r="AB752" s="280"/>
      <c r="AC752" s="280"/>
      <c r="AD752" s="280"/>
      <c r="AE752" s="280"/>
      <c r="AF752" s="280"/>
      <c r="AG752" s="280"/>
      <c r="AH752" s="280"/>
      <c r="AI752" s="280"/>
      <c r="AJ752" s="280"/>
      <c r="AK752" s="234">
        <v>5</v>
      </c>
      <c r="AL752" s="234" t="s">
        <v>272</v>
      </c>
      <c r="AM752" s="234">
        <v>0.1</v>
      </c>
      <c r="AN752" s="234">
        <v>0</v>
      </c>
      <c r="AO752" s="234">
        <v>0</v>
      </c>
      <c r="AP752" s="234">
        <v>0</v>
      </c>
      <c r="AQ752" s="234"/>
      <c r="AR752" s="234" t="s">
        <v>463</v>
      </c>
      <c r="AS752" s="234">
        <v>1</v>
      </c>
      <c r="AT752" s="234">
        <v>84.461411604381397</v>
      </c>
      <c r="AU752" s="234" t="s">
        <v>552</v>
      </c>
      <c r="AV752" s="234">
        <v>1.11948929804054</v>
      </c>
      <c r="AW752" s="234">
        <v>16.464297948097599</v>
      </c>
      <c r="AX752" s="234">
        <v>76.256588762812896</v>
      </c>
      <c r="AY752" s="234" t="b">
        <v>0</v>
      </c>
      <c r="AZ752" s="234">
        <v>44558.564502314817</v>
      </c>
      <c r="BA752" s="234">
        <v>44498.494641203702</v>
      </c>
      <c r="BB752" s="234">
        <v>44502</v>
      </c>
    </row>
    <row r="753" spans="1:54" x14ac:dyDescent="0.25">
      <c r="A753" s="234" t="s">
        <v>3713</v>
      </c>
      <c r="B753" s="234" t="s">
        <v>482</v>
      </c>
      <c r="C753" s="235" t="s">
        <v>437</v>
      </c>
      <c r="D753" s="235" t="s">
        <v>3713</v>
      </c>
      <c r="E753" s="234" t="s">
        <v>3714</v>
      </c>
      <c r="F753" s="234" t="s">
        <v>3715</v>
      </c>
      <c r="G753" s="234" t="s">
        <v>544</v>
      </c>
      <c r="H753" s="234" t="s">
        <v>3716</v>
      </c>
      <c r="I753" s="234" t="s">
        <v>486</v>
      </c>
      <c r="J753" s="236">
        <v>492</v>
      </c>
      <c r="K753" s="129">
        <v>0.03</v>
      </c>
      <c r="L753" s="103">
        <v>1</v>
      </c>
      <c r="M753" s="237">
        <v>1683</v>
      </c>
      <c r="N753" s="236">
        <v>27620</v>
      </c>
      <c r="O753" s="103">
        <v>6000</v>
      </c>
      <c r="P753" s="234">
        <v>6000</v>
      </c>
      <c r="Q753" s="236">
        <v>3.5</v>
      </c>
      <c r="R753" s="236">
        <v>40</v>
      </c>
      <c r="S753" s="238">
        <v>193</v>
      </c>
      <c r="T753" s="238">
        <v>53</v>
      </c>
      <c r="U753" s="103">
        <v>1.5</v>
      </c>
      <c r="V753" s="234" t="s">
        <v>442</v>
      </c>
      <c r="W753" s="103">
        <v>80</v>
      </c>
      <c r="X753" s="234" t="s">
        <v>56</v>
      </c>
      <c r="Y753" s="234" t="s">
        <v>443</v>
      </c>
      <c r="Z753" s="280" t="s">
        <v>3717</v>
      </c>
      <c r="AA753" s="280"/>
      <c r="AB753" s="280" t="s">
        <v>3718</v>
      </c>
      <c r="AC753" s="280"/>
      <c r="AD753" s="280"/>
      <c r="AE753" s="280"/>
      <c r="AF753" s="280"/>
      <c r="AG753" s="280"/>
      <c r="AH753" s="280"/>
      <c r="AI753" s="280"/>
      <c r="AJ753" s="280"/>
      <c r="AK753" s="234">
        <v>5</v>
      </c>
      <c r="AL753" s="234" t="s">
        <v>272</v>
      </c>
      <c r="AM753" s="234">
        <v>0.1</v>
      </c>
      <c r="AN753" s="234">
        <v>0</v>
      </c>
      <c r="AO753" s="234">
        <v>0</v>
      </c>
      <c r="AP753" s="234">
        <v>0</v>
      </c>
      <c r="AQ753" s="234">
        <v>6.3084989406495595E-2</v>
      </c>
      <c r="AR753" s="234" t="s">
        <v>463</v>
      </c>
      <c r="AS753" s="234">
        <v>0</v>
      </c>
      <c r="AT753" s="234">
        <v>76.860252220956696</v>
      </c>
      <c r="AU753" s="234" t="s">
        <v>552</v>
      </c>
      <c r="AV753" s="234">
        <v>1.04983956011075</v>
      </c>
      <c r="AW753" s="234">
        <v>26.271163787097102</v>
      </c>
      <c r="AX753" s="234">
        <v>72.007076295004893</v>
      </c>
      <c r="AY753" s="234" t="b">
        <v>1</v>
      </c>
      <c r="AZ753" s="234">
        <v>44558.564502314817</v>
      </c>
      <c r="BA753" s="234">
        <v>44501.489583333336</v>
      </c>
      <c r="BB753" s="234">
        <v>44505</v>
      </c>
    </row>
    <row r="754" spans="1:54" x14ac:dyDescent="0.25">
      <c r="A754" s="234" t="s">
        <v>3719</v>
      </c>
      <c r="B754" s="234" t="s">
        <v>482</v>
      </c>
      <c r="C754" s="235" t="s">
        <v>3720</v>
      </c>
      <c r="D754" s="235" t="s">
        <v>3719</v>
      </c>
      <c r="E754" s="234" t="s">
        <v>3721</v>
      </c>
      <c r="F754" s="234" t="s">
        <v>3722</v>
      </c>
      <c r="G754" s="234" t="s">
        <v>472</v>
      </c>
      <c r="H754" s="234" t="s">
        <v>473</v>
      </c>
      <c r="I754" s="234" t="s">
        <v>574</v>
      </c>
      <c r="J754" s="236">
        <v>430</v>
      </c>
      <c r="K754" s="129">
        <v>0.02</v>
      </c>
      <c r="L754" s="103">
        <v>1</v>
      </c>
      <c r="M754" s="237">
        <v>2600</v>
      </c>
      <c r="N754" s="236">
        <v>4000</v>
      </c>
      <c r="O754" s="103">
        <v>123</v>
      </c>
      <c r="P754" s="234">
        <v>6000</v>
      </c>
      <c r="Q754" s="236">
        <v>15</v>
      </c>
      <c r="R754" s="236">
        <v>40</v>
      </c>
      <c r="S754" s="238">
        <v>140</v>
      </c>
      <c r="T754" s="238">
        <v>70</v>
      </c>
      <c r="U754" s="103">
        <v>5</v>
      </c>
      <c r="V754" s="234" t="s">
        <v>442</v>
      </c>
      <c r="W754" s="103">
        <v>60</v>
      </c>
      <c r="X754" s="234" t="s">
        <v>56</v>
      </c>
      <c r="Y754" s="234" t="s">
        <v>443</v>
      </c>
      <c r="Z754" s="280" t="s">
        <v>3723</v>
      </c>
      <c r="AA754" s="280"/>
      <c r="AB754" s="280"/>
      <c r="AC754" s="280"/>
      <c r="AD754" s="280" t="s">
        <v>3724</v>
      </c>
      <c r="AE754" s="280"/>
      <c r="AF754" s="280"/>
      <c r="AG754" s="280"/>
      <c r="AH754" s="280"/>
      <c r="AI754" s="280"/>
      <c r="AJ754" s="280"/>
      <c r="AK754" s="234">
        <v>1500</v>
      </c>
      <c r="AL754" s="234" t="s">
        <v>480</v>
      </c>
      <c r="AM754" s="234">
        <v>0.1</v>
      </c>
      <c r="AN754" s="234"/>
      <c r="AO754" s="234">
        <v>0</v>
      </c>
      <c r="AP754" s="234">
        <v>0</v>
      </c>
      <c r="AQ754" s="234"/>
      <c r="AR754" s="234" t="s">
        <v>463</v>
      </c>
      <c r="AS754" s="234">
        <v>0</v>
      </c>
      <c r="AT754" s="234">
        <v>82.204598911042496</v>
      </c>
      <c r="AU754" s="234" t="s">
        <v>552</v>
      </c>
      <c r="AV754" s="234">
        <v>1.1399065831758599</v>
      </c>
      <c r="AW754" s="234">
        <v>19.038097373806799</v>
      </c>
      <c r="AX754" s="234">
        <v>75.181977461213407</v>
      </c>
      <c r="AY754" s="234" t="b">
        <v>0</v>
      </c>
      <c r="AZ754" s="234">
        <v>44558.564513888887</v>
      </c>
      <c r="BA754" s="234">
        <v>44503.446840277778</v>
      </c>
      <c r="BB754" s="234">
        <v>44511</v>
      </c>
    </row>
    <row r="755" spans="1:54" x14ac:dyDescent="0.25">
      <c r="A755" s="234" t="s">
        <v>3725</v>
      </c>
      <c r="B755" s="234" t="s">
        <v>482</v>
      </c>
      <c r="C755" s="235" t="s">
        <v>437</v>
      </c>
      <c r="D755" s="235" t="s">
        <v>3725</v>
      </c>
      <c r="E755" s="234" t="s">
        <v>3726</v>
      </c>
      <c r="F755" s="234" t="s">
        <v>3727</v>
      </c>
      <c r="G755" s="234" t="s">
        <v>440</v>
      </c>
      <c r="H755" s="234" t="s">
        <v>3728</v>
      </c>
      <c r="I755" s="234" t="s">
        <v>2285</v>
      </c>
      <c r="J755" s="236">
        <v>724</v>
      </c>
      <c r="K755" s="129">
        <v>0.02</v>
      </c>
      <c r="L755" s="103">
        <v>1</v>
      </c>
      <c r="M755" s="237">
        <v>2388</v>
      </c>
      <c r="N755" s="236">
        <v>88390</v>
      </c>
      <c r="O755" s="103">
        <v>3000</v>
      </c>
      <c r="P755" s="234">
        <v>3000</v>
      </c>
      <c r="Q755" s="236">
        <v>0.8</v>
      </c>
      <c r="R755" s="236">
        <v>90</v>
      </c>
      <c r="S755" s="238">
        <v>181</v>
      </c>
      <c r="T755" s="238">
        <v>181</v>
      </c>
      <c r="U755" s="103">
        <v>2.2999999999999998</v>
      </c>
      <c r="V755" s="234" t="s">
        <v>451</v>
      </c>
      <c r="W755" s="103">
        <v>143</v>
      </c>
      <c r="X755" s="234" t="s">
        <v>56</v>
      </c>
      <c r="Y755" s="234" t="s">
        <v>443</v>
      </c>
      <c r="Z755" s="280" t="s">
        <v>3729</v>
      </c>
      <c r="AA755" s="280" t="s">
        <v>3730</v>
      </c>
      <c r="AB755" s="280"/>
      <c r="AC755" s="280" t="s">
        <v>3730</v>
      </c>
      <c r="AD755" s="280" t="s">
        <v>3730</v>
      </c>
      <c r="AE755" s="280" t="s">
        <v>3731</v>
      </c>
      <c r="AF755" s="280"/>
      <c r="AG755" s="280"/>
      <c r="AH755" s="280"/>
      <c r="AI755" s="280"/>
      <c r="AJ755" s="280"/>
      <c r="AK755" s="234">
        <v>20</v>
      </c>
      <c r="AL755" s="234" t="s">
        <v>272</v>
      </c>
      <c r="AM755" s="234">
        <v>0.1</v>
      </c>
      <c r="AN755" s="234"/>
      <c r="AO755" s="234">
        <v>0</v>
      </c>
      <c r="AP755" s="234">
        <v>0</v>
      </c>
      <c r="AQ755" s="234"/>
      <c r="AR755" s="234" t="s">
        <v>706</v>
      </c>
      <c r="AS755" s="234">
        <v>0</v>
      </c>
      <c r="AT755" s="234">
        <v>67.560206787877306</v>
      </c>
      <c r="AU755" s="234" t="s">
        <v>1931</v>
      </c>
      <c r="AV755" s="234">
        <v>1.32</v>
      </c>
      <c r="AW755" s="234">
        <v>19.740210445645999</v>
      </c>
      <c r="AX755" s="234">
        <v>61.769331920345003</v>
      </c>
      <c r="AY755" s="234" t="b">
        <v>0</v>
      </c>
      <c r="AZ755" s="234">
        <v>44558.564513888887</v>
      </c>
      <c r="BA755" s="234">
        <v>44503.502500000002</v>
      </c>
      <c r="BB755" s="234">
        <v>44511</v>
      </c>
    </row>
    <row r="756" spans="1:54" x14ac:dyDescent="0.25">
      <c r="A756" s="234" t="s">
        <v>3732</v>
      </c>
      <c r="B756" s="234" t="s">
        <v>482</v>
      </c>
      <c r="C756" s="235" t="s">
        <v>437</v>
      </c>
      <c r="D756" s="235" t="s">
        <v>3732</v>
      </c>
      <c r="E756" s="234" t="s">
        <v>3733</v>
      </c>
      <c r="F756" s="234" t="s">
        <v>3734</v>
      </c>
      <c r="G756" s="234" t="s">
        <v>836</v>
      </c>
      <c r="H756" s="234" t="s">
        <v>1361</v>
      </c>
      <c r="I756" s="234" t="s">
        <v>486</v>
      </c>
      <c r="J756" s="236">
        <v>102</v>
      </c>
      <c r="K756" s="129">
        <v>0.03</v>
      </c>
      <c r="L756" s="103">
        <v>3</v>
      </c>
      <c r="M756" s="237">
        <v>1006</v>
      </c>
      <c r="N756" s="236">
        <v>1188</v>
      </c>
      <c r="O756" s="103">
        <v>6000</v>
      </c>
      <c r="P756" s="234">
        <v>6000</v>
      </c>
      <c r="Q756" s="236">
        <v>15</v>
      </c>
      <c r="R756" s="236">
        <v>20</v>
      </c>
      <c r="S756" s="238">
        <v>40</v>
      </c>
      <c r="T756" s="238">
        <v>11</v>
      </c>
      <c r="U756" s="103">
        <v>4.5</v>
      </c>
      <c r="V756" s="234" t="s">
        <v>451</v>
      </c>
      <c r="W756" s="103">
        <v>80</v>
      </c>
      <c r="X756" s="234" t="s">
        <v>56</v>
      </c>
      <c r="Y756" s="234" t="s">
        <v>443</v>
      </c>
      <c r="Z756" s="280" t="s">
        <v>3735</v>
      </c>
      <c r="AA756" s="280"/>
      <c r="AB756" s="280"/>
      <c r="AC756" s="280"/>
      <c r="AD756" s="280"/>
      <c r="AE756" s="280"/>
      <c r="AF756" s="280"/>
      <c r="AG756" s="280"/>
      <c r="AH756" s="280"/>
      <c r="AI756" s="280"/>
      <c r="AJ756" s="280"/>
      <c r="AK756" s="234">
        <v>15</v>
      </c>
      <c r="AL756" s="234" t="s">
        <v>272</v>
      </c>
      <c r="AM756" s="234">
        <v>0.1</v>
      </c>
      <c r="AN756" s="234">
        <v>0</v>
      </c>
      <c r="AO756" s="234">
        <v>0</v>
      </c>
      <c r="AP756" s="234">
        <v>0</v>
      </c>
      <c r="AQ756" s="234">
        <v>0.103128035726075</v>
      </c>
      <c r="AR756" s="234" t="s">
        <v>463</v>
      </c>
      <c r="AS756" s="234">
        <v>0</v>
      </c>
      <c r="AT756" s="234">
        <v>78.014480797814798</v>
      </c>
      <c r="AU756" s="234" t="s">
        <v>552</v>
      </c>
      <c r="AV756" s="234">
        <v>1.2055245415232301</v>
      </c>
      <c r="AW756" s="234">
        <v>14.6510264523845</v>
      </c>
      <c r="AX756" s="234">
        <v>73.411626430743794</v>
      </c>
      <c r="AY756" s="234" t="b">
        <v>1</v>
      </c>
      <c r="AZ756" s="234">
        <v>44558.564525462964</v>
      </c>
      <c r="BA756" s="234">
        <v>44505.295659722222</v>
      </c>
      <c r="BB756" s="234">
        <v>44508</v>
      </c>
    </row>
    <row r="757" spans="1:54" x14ac:dyDescent="0.25">
      <c r="A757" s="234" t="s">
        <v>3736</v>
      </c>
      <c r="B757" s="234" t="s">
        <v>482</v>
      </c>
      <c r="C757" s="235" t="s">
        <v>437</v>
      </c>
      <c r="D757" s="235" t="s">
        <v>3736</v>
      </c>
      <c r="E757" s="234" t="s">
        <v>3733</v>
      </c>
      <c r="F757" s="234" t="s">
        <v>3737</v>
      </c>
      <c r="G757" s="234" t="s">
        <v>544</v>
      </c>
      <c r="H757" s="234" t="s">
        <v>1361</v>
      </c>
      <c r="I757" s="234" t="s">
        <v>486</v>
      </c>
      <c r="J757" s="236">
        <v>301</v>
      </c>
      <c r="K757" s="129">
        <v>0.03</v>
      </c>
      <c r="L757" s="103">
        <v>1</v>
      </c>
      <c r="M757" s="237">
        <v>717</v>
      </c>
      <c r="N757" s="236">
        <v>6251</v>
      </c>
      <c r="O757" s="103">
        <v>6000</v>
      </c>
      <c r="P757" s="234">
        <v>6000</v>
      </c>
      <c r="Q757" s="236">
        <v>15</v>
      </c>
      <c r="R757" s="236">
        <v>40</v>
      </c>
      <c r="S757" s="238">
        <v>82.97</v>
      </c>
      <c r="T757" s="238">
        <v>0.4</v>
      </c>
      <c r="U757" s="103">
        <v>4.7</v>
      </c>
      <c r="V757" s="234" t="s">
        <v>451</v>
      </c>
      <c r="W757" s="103">
        <v>80</v>
      </c>
      <c r="X757" s="234" t="s">
        <v>56</v>
      </c>
      <c r="Y757" s="234" t="s">
        <v>443</v>
      </c>
      <c r="Z757" s="280" t="s">
        <v>3738</v>
      </c>
      <c r="AA757" s="280"/>
      <c r="AB757" s="280"/>
      <c r="AC757" s="280"/>
      <c r="AD757" s="280"/>
      <c r="AE757" s="280"/>
      <c r="AF757" s="280"/>
      <c r="AG757" s="280"/>
      <c r="AH757" s="280"/>
      <c r="AI757" s="280"/>
      <c r="AJ757" s="280"/>
      <c r="AK757" s="234">
        <v>15</v>
      </c>
      <c r="AL757" s="234" t="s">
        <v>272</v>
      </c>
      <c r="AM757" s="234">
        <v>0.1</v>
      </c>
      <c r="AN757" s="234">
        <v>0</v>
      </c>
      <c r="AO757" s="234">
        <v>0</v>
      </c>
      <c r="AP757" s="234">
        <v>0</v>
      </c>
      <c r="AQ757" s="234">
        <v>6.9252411677623596E-2</v>
      </c>
      <c r="AR757" s="234" t="s">
        <v>463</v>
      </c>
      <c r="AS757" s="234">
        <v>0</v>
      </c>
      <c r="AT757" s="234">
        <v>83.170931558985401</v>
      </c>
      <c r="AU757" s="234" t="s">
        <v>552</v>
      </c>
      <c r="AV757" s="234">
        <v>0.868299470313739</v>
      </c>
      <c r="AW757" s="234">
        <v>27.9164087763689</v>
      </c>
      <c r="AX757" s="234">
        <v>81.483749804503205</v>
      </c>
      <c r="AY757" s="234" t="b">
        <v>1</v>
      </c>
      <c r="AZ757" s="234">
        <v>44558.564525462964</v>
      </c>
      <c r="BA757" s="234">
        <v>44505.296863425923</v>
      </c>
      <c r="BB757" s="234">
        <v>44508</v>
      </c>
    </row>
    <row r="758" spans="1:54" x14ac:dyDescent="0.25">
      <c r="A758" s="234" t="s">
        <v>3739</v>
      </c>
      <c r="B758" s="234" t="s">
        <v>482</v>
      </c>
      <c r="C758" s="235" t="s">
        <v>437</v>
      </c>
      <c r="D758" s="235" t="s">
        <v>3739</v>
      </c>
      <c r="E758" s="234" t="s">
        <v>3733</v>
      </c>
      <c r="F758" s="234" t="s">
        <v>3194</v>
      </c>
      <c r="G758" s="234" t="s">
        <v>544</v>
      </c>
      <c r="H758" s="234" t="s">
        <v>485</v>
      </c>
      <c r="I758" s="234" t="s">
        <v>486</v>
      </c>
      <c r="J758" s="236">
        <v>389</v>
      </c>
      <c r="K758" s="129">
        <v>0.03</v>
      </c>
      <c r="L758" s="103">
        <v>1</v>
      </c>
      <c r="M758" s="237">
        <v>2370</v>
      </c>
      <c r="N758" s="236">
        <v>11545</v>
      </c>
      <c r="O758" s="103">
        <v>4000</v>
      </c>
      <c r="P758" s="234">
        <v>4000</v>
      </c>
      <c r="Q758" s="236">
        <v>10</v>
      </c>
      <c r="R758" s="236">
        <v>50</v>
      </c>
      <c r="S758" s="238">
        <v>163</v>
      </c>
      <c r="T758" s="238">
        <v>67</v>
      </c>
      <c r="U758" s="103">
        <v>3.1</v>
      </c>
      <c r="V758" s="234" t="s">
        <v>451</v>
      </c>
      <c r="W758" s="103">
        <v>60</v>
      </c>
      <c r="X758" s="234" t="s">
        <v>56</v>
      </c>
      <c r="Y758" s="234" t="s">
        <v>443</v>
      </c>
      <c r="Z758" s="280" t="s">
        <v>3740</v>
      </c>
      <c r="AA758" s="280"/>
      <c r="AB758" s="280"/>
      <c r="AC758" s="280"/>
      <c r="AD758" s="280"/>
      <c r="AE758" s="280"/>
      <c r="AF758" s="280"/>
      <c r="AG758" s="280"/>
      <c r="AH758" s="280"/>
      <c r="AI758" s="280"/>
      <c r="AJ758" s="280"/>
      <c r="AK758" s="234">
        <v>15</v>
      </c>
      <c r="AL758" s="234" t="s">
        <v>272</v>
      </c>
      <c r="AM758" s="234">
        <v>0.1</v>
      </c>
      <c r="AN758" s="234">
        <v>0</v>
      </c>
      <c r="AO758" s="234">
        <v>0</v>
      </c>
      <c r="AP758" s="234">
        <v>0</v>
      </c>
      <c r="AQ758" s="234">
        <v>8.6124344353014803E-2</v>
      </c>
      <c r="AR758" s="234" t="s">
        <v>463</v>
      </c>
      <c r="AS758" s="234">
        <v>1</v>
      </c>
      <c r="AT758" s="234">
        <v>79.897529514136096</v>
      </c>
      <c r="AU758" s="234" t="s">
        <v>552</v>
      </c>
      <c r="AV758" s="234">
        <v>1.09949503858915</v>
      </c>
      <c r="AW758" s="234">
        <v>32.099141689415902</v>
      </c>
      <c r="AX758" s="234">
        <v>66.885646136119703</v>
      </c>
      <c r="AY758" s="234" t="b">
        <v>1</v>
      </c>
      <c r="AZ758" s="234">
        <v>44558.564525462964</v>
      </c>
      <c r="BA758" s="234">
        <v>44505.299039351848</v>
      </c>
      <c r="BB758" s="234">
        <v>44508</v>
      </c>
    </row>
    <row r="759" spans="1:54" x14ac:dyDescent="0.25">
      <c r="A759" s="234" t="s">
        <v>3741</v>
      </c>
      <c r="B759" s="234" t="s">
        <v>482</v>
      </c>
      <c r="C759" s="235" t="s">
        <v>437</v>
      </c>
      <c r="D759" s="235" t="s">
        <v>3741</v>
      </c>
      <c r="E759" s="234" t="s">
        <v>3733</v>
      </c>
      <c r="F759" s="234" t="s">
        <v>3198</v>
      </c>
      <c r="G759" s="234" t="s">
        <v>544</v>
      </c>
      <c r="H759" s="234" t="s">
        <v>485</v>
      </c>
      <c r="I759" s="234" t="s">
        <v>486</v>
      </c>
      <c r="J759" s="236">
        <v>549</v>
      </c>
      <c r="K759" s="129">
        <v>0.03</v>
      </c>
      <c r="L759" s="103">
        <v>1</v>
      </c>
      <c r="M759" s="237">
        <v>3605</v>
      </c>
      <c r="N759" s="236">
        <v>20183</v>
      </c>
      <c r="O759" s="103">
        <v>3000</v>
      </c>
      <c r="P759" s="234">
        <v>3000</v>
      </c>
      <c r="Q759" s="236">
        <v>5</v>
      </c>
      <c r="R759" s="236">
        <v>50</v>
      </c>
      <c r="S759" s="238">
        <v>160</v>
      </c>
      <c r="T759" s="238">
        <v>160</v>
      </c>
      <c r="U759" s="103">
        <v>2</v>
      </c>
      <c r="V759" s="234" t="s">
        <v>451</v>
      </c>
      <c r="W759" s="103">
        <v>60</v>
      </c>
      <c r="X759" s="234" t="s">
        <v>56</v>
      </c>
      <c r="Y759" s="234" t="s">
        <v>443</v>
      </c>
      <c r="Z759" s="280" t="s">
        <v>3742</v>
      </c>
      <c r="AA759" s="280"/>
      <c r="AB759" s="280"/>
      <c r="AC759" s="280"/>
      <c r="AD759" s="280"/>
      <c r="AE759" s="280"/>
      <c r="AF759" s="280"/>
      <c r="AG759" s="280"/>
      <c r="AH759" s="280"/>
      <c r="AI759" s="280"/>
      <c r="AJ759" s="280"/>
      <c r="AK759" s="234">
        <v>15</v>
      </c>
      <c r="AL759" s="234" t="s">
        <v>272</v>
      </c>
      <c r="AM759" s="234">
        <v>0.1</v>
      </c>
      <c r="AN759" s="234">
        <v>0</v>
      </c>
      <c r="AO759" s="234">
        <v>0</v>
      </c>
      <c r="AP759" s="234">
        <v>0</v>
      </c>
      <c r="AQ759" s="234">
        <v>9.7590214520304197E-2</v>
      </c>
      <c r="AR759" s="234" t="s">
        <v>463</v>
      </c>
      <c r="AS759" s="234">
        <v>1</v>
      </c>
      <c r="AT759" s="234">
        <v>78.101876260476899</v>
      </c>
      <c r="AU759" s="234" t="s">
        <v>552</v>
      </c>
      <c r="AV759" s="234">
        <v>1.2015565041669201</v>
      </c>
      <c r="AW759" s="234">
        <v>28.187134487730699</v>
      </c>
      <c r="AX759" s="234">
        <v>65.772937222215901</v>
      </c>
      <c r="AY759" s="234" t="b">
        <v>1</v>
      </c>
      <c r="AZ759" s="234">
        <v>44558.564525462964</v>
      </c>
      <c r="BA759" s="234">
        <v>44505.29991898148</v>
      </c>
      <c r="BB759" s="234">
        <v>44508</v>
      </c>
    </row>
    <row r="760" spans="1:54" x14ac:dyDescent="0.25">
      <c r="A760" s="234" t="s">
        <v>3743</v>
      </c>
      <c r="B760" s="234" t="s">
        <v>482</v>
      </c>
      <c r="C760" s="235" t="s">
        <v>437</v>
      </c>
      <c r="D760" s="235" t="s">
        <v>3743</v>
      </c>
      <c r="E760" s="234" t="s">
        <v>3733</v>
      </c>
      <c r="F760" s="234" t="s">
        <v>3744</v>
      </c>
      <c r="G760" s="234" t="s">
        <v>544</v>
      </c>
      <c r="H760" s="234" t="s">
        <v>1361</v>
      </c>
      <c r="I760" s="234" t="s">
        <v>486</v>
      </c>
      <c r="J760" s="236">
        <v>494</v>
      </c>
      <c r="K760" s="129">
        <v>0.03</v>
      </c>
      <c r="L760" s="103">
        <v>1</v>
      </c>
      <c r="M760" s="237">
        <v>1245</v>
      </c>
      <c r="N760" s="236">
        <v>15460</v>
      </c>
      <c r="O760" s="103">
        <v>3000</v>
      </c>
      <c r="P760" s="234">
        <v>3000</v>
      </c>
      <c r="Q760" s="236">
        <v>7</v>
      </c>
      <c r="R760" s="236">
        <v>40</v>
      </c>
      <c r="S760" s="238">
        <v>198.5</v>
      </c>
      <c r="T760" s="238">
        <v>67.900000000000006</v>
      </c>
      <c r="U760" s="103">
        <v>2.6</v>
      </c>
      <c r="V760" s="234" t="s">
        <v>451</v>
      </c>
      <c r="W760" s="103">
        <v>80</v>
      </c>
      <c r="X760" s="234" t="s">
        <v>56</v>
      </c>
      <c r="Y760" s="234" t="s">
        <v>443</v>
      </c>
      <c r="Z760" s="280" t="s">
        <v>3745</v>
      </c>
      <c r="AA760" s="280"/>
      <c r="AB760" s="280"/>
      <c r="AC760" s="280"/>
      <c r="AD760" s="280"/>
      <c r="AE760" s="280"/>
      <c r="AF760" s="280"/>
      <c r="AG760" s="280"/>
      <c r="AH760" s="280"/>
      <c r="AI760" s="280"/>
      <c r="AJ760" s="280"/>
      <c r="AK760" s="234">
        <v>15</v>
      </c>
      <c r="AL760" s="234" t="s">
        <v>272</v>
      </c>
      <c r="AM760" s="234">
        <v>0.1</v>
      </c>
      <c r="AN760" s="234">
        <v>0</v>
      </c>
      <c r="AO760" s="234">
        <v>0</v>
      </c>
      <c r="AP760" s="234">
        <v>0</v>
      </c>
      <c r="AQ760" s="234">
        <v>8.5053081172098005E-2</v>
      </c>
      <c r="AR760" s="234" t="s">
        <v>463</v>
      </c>
      <c r="AS760" s="234">
        <v>0</v>
      </c>
      <c r="AT760" s="234">
        <v>79.229526287023106</v>
      </c>
      <c r="AU760" s="234" t="s">
        <v>552</v>
      </c>
      <c r="AV760" s="234">
        <v>1.0779547044615301</v>
      </c>
      <c r="AW760" s="234">
        <v>30.0628844364545</v>
      </c>
      <c r="AX760" s="234">
        <v>67.175319787640305</v>
      </c>
      <c r="AY760" s="234" t="b">
        <v>1</v>
      </c>
      <c r="AZ760" s="234">
        <v>44558.56453703704</v>
      </c>
      <c r="BA760" s="234">
        <v>44505.300856481481</v>
      </c>
      <c r="BB760" s="234">
        <v>44508</v>
      </c>
    </row>
    <row r="761" spans="1:54" x14ac:dyDescent="0.25">
      <c r="A761" s="234" t="s">
        <v>3746</v>
      </c>
      <c r="B761" s="234" t="s">
        <v>482</v>
      </c>
      <c r="C761" s="235" t="s">
        <v>3747</v>
      </c>
      <c r="D761" s="235" t="s">
        <v>3746</v>
      </c>
      <c r="E761" s="234" t="s">
        <v>3748</v>
      </c>
      <c r="F761" s="234" t="s">
        <v>3749</v>
      </c>
      <c r="G761" s="234" t="s">
        <v>534</v>
      </c>
      <c r="H761" s="234" t="s">
        <v>1361</v>
      </c>
      <c r="I761" s="234" t="s">
        <v>486</v>
      </c>
      <c r="J761" s="236">
        <v>203</v>
      </c>
      <c r="K761" s="129">
        <v>0.02</v>
      </c>
      <c r="L761" s="103">
        <v>1</v>
      </c>
      <c r="M761" s="237">
        <v>2200</v>
      </c>
      <c r="N761" s="236">
        <v>5135</v>
      </c>
      <c r="O761" s="103">
        <v>3000</v>
      </c>
      <c r="P761" s="234">
        <v>3000</v>
      </c>
      <c r="Q761" s="236">
        <v>14</v>
      </c>
      <c r="R761" s="236">
        <v>40</v>
      </c>
      <c r="S761" s="238">
        <v>81.5</v>
      </c>
      <c r="T761" s="238">
        <v>23.5</v>
      </c>
      <c r="U761" s="103">
        <v>4.75</v>
      </c>
      <c r="V761" s="234" t="s">
        <v>451</v>
      </c>
      <c r="W761" s="103">
        <v>60</v>
      </c>
      <c r="X761" s="234" t="s">
        <v>56</v>
      </c>
      <c r="Y761" s="234" t="s">
        <v>443</v>
      </c>
      <c r="Z761" s="280" t="s">
        <v>3750</v>
      </c>
      <c r="AA761" s="280" t="s">
        <v>3751</v>
      </c>
      <c r="AB761" s="280"/>
      <c r="AC761" s="280"/>
      <c r="AD761" s="280" t="s">
        <v>3752</v>
      </c>
      <c r="AE761" s="280" t="s">
        <v>3753</v>
      </c>
      <c r="AF761" s="280"/>
      <c r="AG761" s="280"/>
      <c r="AH761" s="280"/>
      <c r="AI761" s="280"/>
      <c r="AJ761" s="280"/>
      <c r="AK761" s="234">
        <v>2</v>
      </c>
      <c r="AL761" s="234" t="s">
        <v>272</v>
      </c>
      <c r="AM761" s="234">
        <v>0.1</v>
      </c>
      <c r="AN761" s="234"/>
      <c r="AO761" s="234">
        <v>0</v>
      </c>
      <c r="AP761" s="234">
        <v>0</v>
      </c>
      <c r="AQ761" s="234"/>
      <c r="AR761" s="234" t="s">
        <v>706</v>
      </c>
      <c r="AS761" s="234">
        <v>0</v>
      </c>
      <c r="AT761" s="234">
        <v>87.547528620319596</v>
      </c>
      <c r="AU761" s="234" t="s">
        <v>552</v>
      </c>
      <c r="AV761" s="234">
        <v>0.84373706241069601</v>
      </c>
      <c r="AW761" s="234">
        <v>25.163228237414099</v>
      </c>
      <c r="AX761" s="234">
        <v>83.6704237814197</v>
      </c>
      <c r="AY761" s="234" t="b">
        <v>0</v>
      </c>
      <c r="AZ761" s="234">
        <v>44558.56453703704</v>
      </c>
      <c r="BA761" s="234">
        <v>44505.416527777779</v>
      </c>
      <c r="BB761" s="234">
        <v>44511</v>
      </c>
    </row>
    <row r="762" spans="1:54" x14ac:dyDescent="0.25">
      <c r="A762" s="234" t="s">
        <v>3754</v>
      </c>
      <c r="B762" s="234" t="s">
        <v>482</v>
      </c>
      <c r="C762" s="235" t="s">
        <v>3755</v>
      </c>
      <c r="D762" s="235" t="s">
        <v>3754</v>
      </c>
      <c r="E762" s="234" t="s">
        <v>3756</v>
      </c>
      <c r="F762" s="234" t="s">
        <v>3757</v>
      </c>
      <c r="G762" s="234" t="s">
        <v>836</v>
      </c>
      <c r="H762" s="234" t="s">
        <v>798</v>
      </c>
      <c r="I762" s="234" t="s">
        <v>678</v>
      </c>
      <c r="J762" s="236">
        <v>152</v>
      </c>
      <c r="K762" s="129">
        <v>0.03</v>
      </c>
      <c r="L762" s="103">
        <v>2</v>
      </c>
      <c r="M762" s="237">
        <v>987</v>
      </c>
      <c r="N762" s="236">
        <v>1423</v>
      </c>
      <c r="O762" s="103">
        <v>652</v>
      </c>
      <c r="P762" s="234">
        <v>6000</v>
      </c>
      <c r="Q762" s="236">
        <v>15</v>
      </c>
      <c r="R762" s="236">
        <v>20</v>
      </c>
      <c r="S762" s="238">
        <v>47</v>
      </c>
      <c r="T762" s="238">
        <v>19</v>
      </c>
      <c r="U762" s="103">
        <v>2</v>
      </c>
      <c r="V762" s="234" t="s">
        <v>442</v>
      </c>
      <c r="W762" s="103">
        <v>60</v>
      </c>
      <c r="X762" s="234" t="s">
        <v>56</v>
      </c>
      <c r="Y762" s="234" t="s">
        <v>443</v>
      </c>
      <c r="Z762" s="280" t="s">
        <v>3758</v>
      </c>
      <c r="AA762" s="280" t="s">
        <v>3759</v>
      </c>
      <c r="AB762" s="280"/>
      <c r="AC762" s="280"/>
      <c r="AD762" s="280" t="s">
        <v>3760</v>
      </c>
      <c r="AE762" s="280"/>
      <c r="AF762" s="280"/>
      <c r="AG762" s="280"/>
      <c r="AH762" s="280" t="s">
        <v>3761</v>
      </c>
      <c r="AI762" s="280"/>
      <c r="AJ762" s="280"/>
      <c r="AK762" s="234">
        <v>1</v>
      </c>
      <c r="AL762" s="234" t="s">
        <v>272</v>
      </c>
      <c r="AM762" s="234">
        <v>0.1</v>
      </c>
      <c r="AN762" s="234">
        <v>0.28117125447554298</v>
      </c>
      <c r="AO762" s="234">
        <v>0</v>
      </c>
      <c r="AP762" s="234">
        <v>0</v>
      </c>
      <c r="AQ762" s="234">
        <v>0.18567299995545</v>
      </c>
      <c r="AR762" s="234" t="s">
        <v>463</v>
      </c>
      <c r="AS762" s="234">
        <v>0</v>
      </c>
      <c r="AT762" s="234">
        <v>89.842438356273107</v>
      </c>
      <c r="AU762" s="234" t="s">
        <v>490</v>
      </c>
      <c r="AV762" s="234">
        <v>1.02</v>
      </c>
      <c r="AW762" s="234">
        <v>13.8384335357681</v>
      </c>
      <c r="AX762" s="234">
        <v>89.329052994237301</v>
      </c>
      <c r="AY762" s="234" t="b">
        <v>0</v>
      </c>
      <c r="AZ762" s="234">
        <v>44558.56454861111</v>
      </c>
      <c r="BA762" s="234">
        <v>44505.425162037034</v>
      </c>
      <c r="BB762" s="234">
        <v>44511</v>
      </c>
    </row>
    <row r="763" spans="1:54" x14ac:dyDescent="0.25">
      <c r="A763" s="234" t="s">
        <v>3762</v>
      </c>
      <c r="B763" s="234" t="s">
        <v>482</v>
      </c>
      <c r="C763" s="235" t="s">
        <v>437</v>
      </c>
      <c r="D763" s="235" t="s">
        <v>3762</v>
      </c>
      <c r="E763" s="234" t="s">
        <v>3763</v>
      </c>
      <c r="F763" s="234" t="s">
        <v>3764</v>
      </c>
      <c r="G763" s="234" t="s">
        <v>440</v>
      </c>
      <c r="H763" s="234"/>
      <c r="I763" s="234" t="s">
        <v>486</v>
      </c>
      <c r="J763" s="236">
        <v>715</v>
      </c>
      <c r="K763" s="129">
        <v>0.05</v>
      </c>
      <c r="L763" s="103">
        <v>1</v>
      </c>
      <c r="M763" s="237">
        <v>4000</v>
      </c>
      <c r="N763" s="236">
        <v>88390</v>
      </c>
      <c r="O763" s="103">
        <v>3000</v>
      </c>
      <c r="P763" s="234">
        <v>3000</v>
      </c>
      <c r="Q763" s="236">
        <v>1</v>
      </c>
      <c r="R763" s="236">
        <v>100</v>
      </c>
      <c r="S763" s="238">
        <v>181</v>
      </c>
      <c r="T763" s="238">
        <v>181</v>
      </c>
      <c r="U763" s="103">
        <v>4</v>
      </c>
      <c r="V763" s="234" t="s">
        <v>451</v>
      </c>
      <c r="W763" s="103">
        <v>120</v>
      </c>
      <c r="X763" s="234" t="s">
        <v>56</v>
      </c>
      <c r="Y763" s="234" t="s">
        <v>443</v>
      </c>
      <c r="Z763" s="280"/>
      <c r="AA763" s="280"/>
      <c r="AB763" s="280" t="s">
        <v>3765</v>
      </c>
      <c r="AC763" s="280"/>
      <c r="AD763" s="280"/>
      <c r="AE763" s="280"/>
      <c r="AF763" s="280" t="s">
        <v>3766</v>
      </c>
      <c r="AG763" s="280"/>
      <c r="AH763" s="280"/>
      <c r="AI763" s="280"/>
      <c r="AJ763" s="280"/>
      <c r="AK763" s="234">
        <v>20</v>
      </c>
      <c r="AL763" s="234" t="s">
        <v>272</v>
      </c>
      <c r="AM763" s="234">
        <v>0.1</v>
      </c>
      <c r="AN763" s="234">
        <v>0</v>
      </c>
      <c r="AO763" s="234">
        <v>0</v>
      </c>
      <c r="AP763" s="234">
        <v>4.5253988007693202E-2</v>
      </c>
      <c r="AQ763" s="234">
        <v>4.5253988007693202E-2</v>
      </c>
      <c r="AR763" s="234" t="s">
        <v>463</v>
      </c>
      <c r="AS763" s="234">
        <v>0</v>
      </c>
      <c r="AT763" s="234">
        <v>39.307756676583203</v>
      </c>
      <c r="AU763" s="234" t="s">
        <v>552</v>
      </c>
      <c r="AV763" s="234">
        <v>2.7863592078110799</v>
      </c>
      <c r="AW763" s="234">
        <v>13.5992855641212</v>
      </c>
      <c r="AX763" s="234">
        <v>38.605832450215601</v>
      </c>
      <c r="AY763" s="234" t="b">
        <v>0</v>
      </c>
      <c r="AZ763" s="234">
        <v>44558.56454861111</v>
      </c>
      <c r="BA763" s="234">
        <v>44505.491851851853</v>
      </c>
      <c r="BB763" s="234">
        <v>44508</v>
      </c>
    </row>
    <row r="764" spans="1:54" x14ac:dyDescent="0.25">
      <c r="A764" s="234" t="s">
        <v>3767</v>
      </c>
      <c r="B764" s="234" t="s">
        <v>456</v>
      </c>
      <c r="C764" s="235" t="s">
        <v>437</v>
      </c>
      <c r="D764" s="235" t="s">
        <v>3767</v>
      </c>
      <c r="E764" s="234" t="s">
        <v>3768</v>
      </c>
      <c r="F764" s="234" t="s">
        <v>3769</v>
      </c>
      <c r="G764" s="234" t="s">
        <v>544</v>
      </c>
      <c r="H764" s="234" t="s">
        <v>1361</v>
      </c>
      <c r="I764" s="234" t="s">
        <v>486</v>
      </c>
      <c r="J764" s="236">
        <v>636</v>
      </c>
      <c r="K764" s="129">
        <v>0.03</v>
      </c>
      <c r="L764" s="103">
        <v>1</v>
      </c>
      <c r="M764" s="237">
        <v>2500</v>
      </c>
      <c r="N764" s="236">
        <v>69107</v>
      </c>
      <c r="O764" s="103">
        <v>2300</v>
      </c>
      <c r="P764" s="234">
        <v>2300</v>
      </c>
      <c r="Q764" s="236">
        <v>2</v>
      </c>
      <c r="R764" s="236">
        <v>40</v>
      </c>
      <c r="S764" s="238">
        <v>160</v>
      </c>
      <c r="T764" s="238">
        <v>160</v>
      </c>
      <c r="U764" s="103">
        <v>1.1000000000000001</v>
      </c>
      <c r="V764" s="234" t="s">
        <v>451</v>
      </c>
      <c r="W764" s="103">
        <v>100</v>
      </c>
      <c r="X764" s="234" t="s">
        <v>56</v>
      </c>
      <c r="Y764" s="234" t="s">
        <v>443</v>
      </c>
      <c r="Z764" s="280"/>
      <c r="AA764" s="280"/>
      <c r="AB764" s="280" t="s">
        <v>3770</v>
      </c>
      <c r="AC764" s="280"/>
      <c r="AD764" s="280" t="s">
        <v>3771</v>
      </c>
      <c r="AE764" s="280"/>
      <c r="AF764" s="280" t="s">
        <v>3772</v>
      </c>
      <c r="AG764" s="280"/>
      <c r="AH764" s="280"/>
      <c r="AI764" s="280"/>
      <c r="AJ764" s="280" t="s">
        <v>1367</v>
      </c>
      <c r="AK764" s="234">
        <v>3</v>
      </c>
      <c r="AL764" s="234" t="s">
        <v>272</v>
      </c>
      <c r="AM764" s="234">
        <v>0.1</v>
      </c>
      <c r="AN764" s="234">
        <v>0</v>
      </c>
      <c r="AO764" s="234">
        <v>0</v>
      </c>
      <c r="AP764" s="234">
        <v>0</v>
      </c>
      <c r="AQ764" s="234">
        <v>5.04263651267573E-2</v>
      </c>
      <c r="AR764" s="234" t="s">
        <v>706</v>
      </c>
      <c r="AS764" s="234">
        <v>0</v>
      </c>
      <c r="AT764" s="234">
        <v>65.295275582206699</v>
      </c>
      <c r="AU764" s="234" t="s">
        <v>552</v>
      </c>
      <c r="AV764" s="234">
        <v>0.97840676951704797</v>
      </c>
      <c r="AW764" s="234">
        <v>30.270288804269001</v>
      </c>
      <c r="AX764" s="234">
        <v>57.5531214774593</v>
      </c>
      <c r="AY764" s="234" t="b">
        <v>0</v>
      </c>
      <c r="AZ764" s="234">
        <v>44558.56454861111</v>
      </c>
      <c r="BA764" s="234">
        <v>44505.539409722223</v>
      </c>
      <c r="BB764" s="234">
        <v>44511</v>
      </c>
    </row>
    <row r="765" spans="1:54" x14ac:dyDescent="0.25">
      <c r="A765" s="234" t="s">
        <v>3773</v>
      </c>
      <c r="B765" s="234" t="s">
        <v>482</v>
      </c>
      <c r="C765" s="235" t="s">
        <v>437</v>
      </c>
      <c r="D765" s="235" t="s">
        <v>3773</v>
      </c>
      <c r="E765" s="234" t="s">
        <v>3768</v>
      </c>
      <c r="F765" s="234" t="s">
        <v>3774</v>
      </c>
      <c r="G765" s="234" t="s">
        <v>440</v>
      </c>
      <c r="H765" s="234"/>
      <c r="I765" s="234" t="s">
        <v>486</v>
      </c>
      <c r="J765" s="236">
        <v>796</v>
      </c>
      <c r="K765" s="129">
        <v>0.05</v>
      </c>
      <c r="L765" s="103">
        <v>1</v>
      </c>
      <c r="M765" s="237">
        <v>6000</v>
      </c>
      <c r="N765" s="236">
        <v>107900</v>
      </c>
      <c r="O765" s="103">
        <v>3000</v>
      </c>
      <c r="P765" s="234">
        <v>3000</v>
      </c>
      <c r="Q765" s="236">
        <v>0.8</v>
      </c>
      <c r="R765" s="236">
        <v>100</v>
      </c>
      <c r="S765" s="238">
        <v>200</v>
      </c>
      <c r="T765" s="238">
        <v>200</v>
      </c>
      <c r="U765" s="103">
        <v>4</v>
      </c>
      <c r="V765" s="234" t="s">
        <v>451</v>
      </c>
      <c r="W765" s="103">
        <v>300</v>
      </c>
      <c r="X765" s="234" t="s">
        <v>56</v>
      </c>
      <c r="Y765" s="234" t="s">
        <v>443</v>
      </c>
      <c r="Z765" s="280"/>
      <c r="AA765" s="280"/>
      <c r="AB765" s="280" t="s">
        <v>3775</v>
      </c>
      <c r="AC765" s="280"/>
      <c r="AD765" s="280"/>
      <c r="AE765" s="280"/>
      <c r="AF765" s="280" t="s">
        <v>3776</v>
      </c>
      <c r="AG765" s="280"/>
      <c r="AH765" s="280"/>
      <c r="AI765" s="280"/>
      <c r="AJ765" s="280"/>
      <c r="AK765" s="234">
        <v>3</v>
      </c>
      <c r="AL765" s="234" t="s">
        <v>272</v>
      </c>
      <c r="AM765" s="234">
        <v>0.1</v>
      </c>
      <c r="AN765" s="234">
        <v>0</v>
      </c>
      <c r="AO765" s="234">
        <v>0</v>
      </c>
      <c r="AP765" s="234">
        <v>3.7071362372567203E-2</v>
      </c>
      <c r="AQ765" s="234">
        <v>4.6339202965709002E-2</v>
      </c>
      <c r="AR765" s="234" t="s">
        <v>706</v>
      </c>
      <c r="AS765" s="234">
        <v>0</v>
      </c>
      <c r="AT765" s="234">
        <v>39.9866778425475</v>
      </c>
      <c r="AU765" s="234" t="s">
        <v>552</v>
      </c>
      <c r="AV765" s="234">
        <v>2.5602705320698602</v>
      </c>
      <c r="AW765" s="234">
        <v>13.622933016411199</v>
      </c>
      <c r="AX765" s="234">
        <v>37.701724822973297</v>
      </c>
      <c r="AY765" s="234" t="b">
        <v>0</v>
      </c>
      <c r="AZ765" s="234">
        <v>44558.564560185187</v>
      </c>
      <c r="BA765" s="234">
        <v>44505.540555555555</v>
      </c>
      <c r="BB765" s="234">
        <v>44511</v>
      </c>
    </row>
    <row r="766" spans="1:54" x14ac:dyDescent="0.25">
      <c r="A766" s="234" t="s">
        <v>3777</v>
      </c>
      <c r="B766" s="234" t="s">
        <v>482</v>
      </c>
      <c r="C766" s="235" t="s">
        <v>3778</v>
      </c>
      <c r="D766" s="235" t="s">
        <v>3777</v>
      </c>
      <c r="E766" s="234" t="s">
        <v>3779</v>
      </c>
      <c r="F766" s="234" t="s">
        <v>3780</v>
      </c>
      <c r="G766" s="234" t="s">
        <v>836</v>
      </c>
      <c r="H766" s="234" t="s">
        <v>798</v>
      </c>
      <c r="I766" s="234" t="s">
        <v>678</v>
      </c>
      <c r="J766" s="236">
        <v>112</v>
      </c>
      <c r="K766" s="129">
        <v>0.03</v>
      </c>
      <c r="L766" s="103">
        <v>2</v>
      </c>
      <c r="M766" s="237">
        <v>987</v>
      </c>
      <c r="N766" s="236">
        <v>937</v>
      </c>
      <c r="O766" s="103">
        <v>3000</v>
      </c>
      <c r="P766" s="234">
        <v>3000</v>
      </c>
      <c r="Q766" s="236">
        <v>23</v>
      </c>
      <c r="R766" s="236">
        <v>20</v>
      </c>
      <c r="S766" s="238">
        <v>45.5</v>
      </c>
      <c r="T766" s="238">
        <v>13.5</v>
      </c>
      <c r="U766" s="103">
        <v>2</v>
      </c>
      <c r="V766" s="234" t="s">
        <v>547</v>
      </c>
      <c r="W766" s="103">
        <v>60</v>
      </c>
      <c r="X766" s="234" t="s">
        <v>56</v>
      </c>
      <c r="Y766" s="234" t="s">
        <v>443</v>
      </c>
      <c r="Z766" s="280"/>
      <c r="AA766" s="280" t="s">
        <v>3781</v>
      </c>
      <c r="AB766" s="280" t="s">
        <v>3782</v>
      </c>
      <c r="AC766" s="280"/>
      <c r="AD766" s="280"/>
      <c r="AE766" s="280"/>
      <c r="AF766" s="280"/>
      <c r="AG766" s="280"/>
      <c r="AH766" s="280"/>
      <c r="AI766" s="280"/>
      <c r="AJ766" s="280" t="s">
        <v>559</v>
      </c>
      <c r="AK766" s="234">
        <v>1</v>
      </c>
      <c r="AL766" s="234" t="s">
        <v>272</v>
      </c>
      <c r="AM766" s="234">
        <v>0.1</v>
      </c>
      <c r="AN766" s="234">
        <v>0</v>
      </c>
      <c r="AO766" s="234">
        <v>0</v>
      </c>
      <c r="AP766" s="234">
        <v>0</v>
      </c>
      <c r="AQ766" s="234">
        <v>0.122623423850745</v>
      </c>
      <c r="AR766" s="234" t="s">
        <v>463</v>
      </c>
      <c r="AS766" s="234">
        <v>0</v>
      </c>
      <c r="AT766" s="234">
        <v>93.142319390474597</v>
      </c>
      <c r="AU766" s="234" t="s">
        <v>490</v>
      </c>
      <c r="AV766" s="234">
        <v>0.95835535824178597</v>
      </c>
      <c r="AW766" s="234">
        <v>14.6691199526823</v>
      </c>
      <c r="AX766" s="234">
        <v>90.068622850588895</v>
      </c>
      <c r="AY766" s="234" t="b">
        <v>0</v>
      </c>
      <c r="AZ766" s="234">
        <v>44558.564560185187</v>
      </c>
      <c r="BA766" s="234">
        <v>44505.581203703703</v>
      </c>
      <c r="BB766" s="234">
        <v>44511</v>
      </c>
    </row>
    <row r="767" spans="1:54" x14ac:dyDescent="0.25">
      <c r="A767" s="234" t="s">
        <v>3783</v>
      </c>
      <c r="B767" s="234" t="s">
        <v>888</v>
      </c>
      <c r="C767" s="235" t="s">
        <v>3778</v>
      </c>
      <c r="D767" s="235" t="s">
        <v>3783</v>
      </c>
      <c r="E767" s="234" t="s">
        <v>3779</v>
      </c>
      <c r="F767" s="234" t="s">
        <v>3784</v>
      </c>
      <c r="G767" s="234" t="s">
        <v>836</v>
      </c>
      <c r="H767" s="234" t="s">
        <v>798</v>
      </c>
      <c r="I767" s="234" t="s">
        <v>678</v>
      </c>
      <c r="J767" s="236">
        <v>112</v>
      </c>
      <c r="K767" s="129">
        <v>0.03</v>
      </c>
      <c r="L767" s="103">
        <v>2</v>
      </c>
      <c r="M767" s="237">
        <v>1050</v>
      </c>
      <c r="N767" s="236">
        <v>940</v>
      </c>
      <c r="O767" s="103">
        <v>3000</v>
      </c>
      <c r="P767" s="234">
        <v>3000</v>
      </c>
      <c r="Q767" s="236">
        <v>23</v>
      </c>
      <c r="R767" s="236">
        <v>20</v>
      </c>
      <c r="S767" s="238">
        <v>45.5</v>
      </c>
      <c r="T767" s="238">
        <v>13.6</v>
      </c>
      <c r="U767" s="103">
        <v>2</v>
      </c>
      <c r="V767" s="234" t="s">
        <v>547</v>
      </c>
      <c r="W767" s="103">
        <v>60</v>
      </c>
      <c r="X767" s="234" t="s">
        <v>56</v>
      </c>
      <c r="Y767" s="234" t="s">
        <v>443</v>
      </c>
      <c r="Z767" s="280" t="s">
        <v>3785</v>
      </c>
      <c r="AA767" s="280" t="s">
        <v>3786</v>
      </c>
      <c r="AB767" s="280" t="s">
        <v>2583</v>
      </c>
      <c r="AC767" s="280"/>
      <c r="AD767" s="280"/>
      <c r="AE767" s="280"/>
      <c r="AF767" s="280"/>
      <c r="AG767" s="280"/>
      <c r="AH767" s="280"/>
      <c r="AI767" s="280"/>
      <c r="AJ767" s="280" t="s">
        <v>559</v>
      </c>
      <c r="AK767" s="234">
        <v>1</v>
      </c>
      <c r="AL767" s="234" t="s">
        <v>272</v>
      </c>
      <c r="AM767" s="234">
        <v>0.1</v>
      </c>
      <c r="AN767" s="234">
        <v>0</v>
      </c>
      <c r="AO767" s="234">
        <v>0</v>
      </c>
      <c r="AP767" s="234">
        <v>0</v>
      </c>
      <c r="AQ767" s="234">
        <v>0.10253152088258501</v>
      </c>
      <c r="AR767" s="234" t="s">
        <v>447</v>
      </c>
      <c r="AS767" s="234">
        <v>0</v>
      </c>
      <c r="AT767" s="234"/>
      <c r="AU767" s="234" t="s">
        <v>490</v>
      </c>
      <c r="AV767" s="234"/>
      <c r="AW767" s="234">
        <v>0</v>
      </c>
      <c r="AX767" s="234"/>
      <c r="AY767" s="234" t="b">
        <v>0</v>
      </c>
      <c r="AZ767" s="234">
        <v>44623.55945601852</v>
      </c>
      <c r="BA767" s="234">
        <v>44623.366122685184</v>
      </c>
      <c r="BB767" s="234"/>
    </row>
    <row r="768" spans="1:54" x14ac:dyDescent="0.25">
      <c r="A768" s="234" t="s">
        <v>3787</v>
      </c>
      <c r="B768" s="234" t="s">
        <v>456</v>
      </c>
      <c r="C768" s="235" t="s">
        <v>3788</v>
      </c>
      <c r="D768" s="235" t="s">
        <v>3787</v>
      </c>
      <c r="E768" s="234" t="s">
        <v>3789</v>
      </c>
      <c r="F768" s="234" t="s">
        <v>3790</v>
      </c>
      <c r="G768" s="234" t="s">
        <v>544</v>
      </c>
      <c r="H768" s="234" t="s">
        <v>473</v>
      </c>
      <c r="I768" s="234" t="s">
        <v>574</v>
      </c>
      <c r="J768" s="236">
        <v>497</v>
      </c>
      <c r="K768" s="129">
        <v>0.03</v>
      </c>
      <c r="L768" s="103">
        <v>1</v>
      </c>
      <c r="M768" s="237">
        <v>1398</v>
      </c>
      <c r="N768" s="236">
        <v>20137</v>
      </c>
      <c r="O768" s="103">
        <v>4000</v>
      </c>
      <c r="P768" s="234">
        <v>4000</v>
      </c>
      <c r="Q768" s="236">
        <v>4</v>
      </c>
      <c r="R768" s="236">
        <v>40</v>
      </c>
      <c r="S768" s="238">
        <v>159</v>
      </c>
      <c r="T768" s="238">
        <v>75</v>
      </c>
      <c r="U768" s="103">
        <v>2</v>
      </c>
      <c r="V768" s="234" t="s">
        <v>547</v>
      </c>
      <c r="W768" s="103">
        <v>150</v>
      </c>
      <c r="X768" s="234" t="s">
        <v>56</v>
      </c>
      <c r="Y768" s="234" t="s">
        <v>443</v>
      </c>
      <c r="Z768" s="280"/>
      <c r="AA768" s="280" t="s">
        <v>3791</v>
      </c>
      <c r="AB768" s="280"/>
      <c r="AC768" s="280"/>
      <c r="AD768" s="280"/>
      <c r="AE768" s="280"/>
      <c r="AF768" s="280" t="s">
        <v>3792</v>
      </c>
      <c r="AG768" s="280"/>
      <c r="AH768" s="280"/>
      <c r="AI768" s="280"/>
      <c r="AJ768" s="280"/>
      <c r="AK768" s="234">
        <v>3</v>
      </c>
      <c r="AL768" s="234" t="s">
        <v>272</v>
      </c>
      <c r="AM768" s="234">
        <v>0.1</v>
      </c>
      <c r="AN768" s="234">
        <v>0</v>
      </c>
      <c r="AO768" s="234">
        <v>0</v>
      </c>
      <c r="AP768" s="234">
        <v>0</v>
      </c>
      <c r="AQ768" s="234"/>
      <c r="AR768" s="234" t="s">
        <v>463</v>
      </c>
      <c r="AS768" s="234">
        <v>0</v>
      </c>
      <c r="AT768" s="234">
        <v>76.752083166729804</v>
      </c>
      <c r="AU768" s="234" t="s">
        <v>490</v>
      </c>
      <c r="AV768" s="234">
        <v>1.0259077134490999</v>
      </c>
      <c r="AW768" s="234">
        <v>22.492133022406598</v>
      </c>
      <c r="AX768" s="234">
        <v>69.9978998480576</v>
      </c>
      <c r="AY768" s="234" t="b">
        <v>0</v>
      </c>
      <c r="AZ768" s="234">
        <v>44558.564560185187</v>
      </c>
      <c r="BA768" s="234">
        <v>44509.483726851853</v>
      </c>
      <c r="BB768" s="234">
        <v>44511</v>
      </c>
    </row>
    <row r="769" spans="1:54" x14ac:dyDescent="0.25">
      <c r="A769" s="234" t="s">
        <v>3793</v>
      </c>
      <c r="B769" s="234" t="s">
        <v>1139</v>
      </c>
      <c r="C769" s="235" t="s">
        <v>437</v>
      </c>
      <c r="D769" s="235" t="s">
        <v>3793</v>
      </c>
      <c r="E769" s="234" t="s">
        <v>3794</v>
      </c>
      <c r="F769" s="234" t="s">
        <v>3795</v>
      </c>
      <c r="G769" s="234"/>
      <c r="H769" s="234"/>
      <c r="I769" s="234" t="s">
        <v>678</v>
      </c>
      <c r="J769" s="236"/>
      <c r="K769" s="129"/>
      <c r="L769" s="103"/>
      <c r="M769" s="237"/>
      <c r="N769" s="236"/>
      <c r="O769" s="103">
        <v>3000</v>
      </c>
      <c r="P769" s="234"/>
      <c r="Q769" s="236"/>
      <c r="R769" s="236"/>
      <c r="S769" s="238"/>
      <c r="T769" s="238"/>
      <c r="U769" s="103">
        <v>0</v>
      </c>
      <c r="V769" s="234" t="s">
        <v>451</v>
      </c>
      <c r="W769" s="103"/>
      <c r="X769" s="234" t="s">
        <v>56</v>
      </c>
      <c r="Y769" s="234" t="s">
        <v>443</v>
      </c>
      <c r="Z769" s="280" t="s">
        <v>3796</v>
      </c>
      <c r="AA769" s="280"/>
      <c r="AB769" s="280"/>
      <c r="AC769" s="280"/>
      <c r="AD769" s="280"/>
      <c r="AE769" s="280"/>
      <c r="AF769" s="280"/>
      <c r="AG769" s="280"/>
      <c r="AH769" s="280"/>
      <c r="AI769" s="280"/>
      <c r="AJ769" s="280"/>
      <c r="AK769" s="234">
        <v>3.5</v>
      </c>
      <c r="AL769" s="234" t="s">
        <v>272</v>
      </c>
      <c r="AM769" s="234">
        <v>0.1</v>
      </c>
      <c r="AN769" s="234"/>
      <c r="AO769" s="234">
        <v>0</v>
      </c>
      <c r="AP769" s="234">
        <v>0</v>
      </c>
      <c r="AQ769" s="234"/>
      <c r="AR769" s="234" t="s">
        <v>447</v>
      </c>
      <c r="AS769" s="234"/>
      <c r="AT769" s="234"/>
      <c r="AU769" s="234" t="s">
        <v>552</v>
      </c>
      <c r="AV769" s="234"/>
      <c r="AW769" s="234"/>
      <c r="AX769" s="234"/>
      <c r="AY769" s="234" t="b">
        <v>0</v>
      </c>
      <c r="AZ769" s="234">
        <v>44566.642881944441</v>
      </c>
      <c r="BA769" s="234">
        <v>44509.525752314818</v>
      </c>
      <c r="BB769" s="234"/>
    </row>
    <row r="770" spans="1:54" x14ac:dyDescent="0.25">
      <c r="A770" s="234" t="s">
        <v>3797</v>
      </c>
      <c r="B770" s="234" t="s">
        <v>482</v>
      </c>
      <c r="C770" s="235" t="s">
        <v>437</v>
      </c>
      <c r="D770" s="235" t="s">
        <v>3797</v>
      </c>
      <c r="E770" s="234" t="s">
        <v>3798</v>
      </c>
      <c r="F770" s="234" t="s">
        <v>2777</v>
      </c>
      <c r="G770" s="234"/>
      <c r="H770" s="234"/>
      <c r="I770" s="234" t="s">
        <v>574</v>
      </c>
      <c r="J770" s="236"/>
      <c r="K770" s="129"/>
      <c r="L770" s="103"/>
      <c r="M770" s="237"/>
      <c r="N770" s="236"/>
      <c r="O770" s="103">
        <v>6000</v>
      </c>
      <c r="P770" s="234"/>
      <c r="Q770" s="236"/>
      <c r="R770" s="236"/>
      <c r="S770" s="238"/>
      <c r="T770" s="238"/>
      <c r="U770" s="103">
        <v>0</v>
      </c>
      <c r="V770" s="234" t="s">
        <v>451</v>
      </c>
      <c r="W770" s="103"/>
      <c r="X770" s="234" t="s">
        <v>56</v>
      </c>
      <c r="Y770" s="234" t="s">
        <v>443</v>
      </c>
      <c r="Z770" s="280" t="s">
        <v>3799</v>
      </c>
      <c r="AA770" s="280"/>
      <c r="AB770" s="280"/>
      <c r="AC770" s="280"/>
      <c r="AD770" s="280"/>
      <c r="AE770" s="280"/>
      <c r="AF770" s="280" t="s">
        <v>3800</v>
      </c>
      <c r="AG770" s="280"/>
      <c r="AH770" s="280"/>
      <c r="AI770" s="280"/>
      <c r="AJ770" s="280"/>
      <c r="AK770" s="234">
        <v>500</v>
      </c>
      <c r="AL770" s="234" t="s">
        <v>480</v>
      </c>
      <c r="AM770" s="234">
        <v>0</v>
      </c>
      <c r="AN770" s="234"/>
      <c r="AO770" s="234">
        <v>0</v>
      </c>
      <c r="AP770" s="234">
        <v>0</v>
      </c>
      <c r="AQ770" s="234"/>
      <c r="AR770" s="234" t="s">
        <v>447</v>
      </c>
      <c r="AS770" s="234"/>
      <c r="AT770" s="234"/>
      <c r="AU770" s="234" t="s">
        <v>552</v>
      </c>
      <c r="AV770" s="234">
        <v>1E-3</v>
      </c>
      <c r="AW770" s="234"/>
      <c r="AX770" s="234"/>
      <c r="AY770" s="234" t="b">
        <v>0</v>
      </c>
      <c r="AZ770" s="234">
        <v>44558.564571759256</v>
      </c>
      <c r="BA770" s="234">
        <v>44510.372708333336</v>
      </c>
      <c r="BB770" s="234">
        <v>44512</v>
      </c>
    </row>
    <row r="771" spans="1:54" x14ac:dyDescent="0.25">
      <c r="A771" s="234" t="s">
        <v>3801</v>
      </c>
      <c r="B771" s="234" t="s">
        <v>482</v>
      </c>
      <c r="C771" s="235" t="s">
        <v>437</v>
      </c>
      <c r="D771" s="235" t="s">
        <v>3801</v>
      </c>
      <c r="E771" s="234" t="s">
        <v>3798</v>
      </c>
      <c r="F771" s="234" t="s">
        <v>3802</v>
      </c>
      <c r="G771" s="234"/>
      <c r="H771" s="234"/>
      <c r="I771" s="234" t="s">
        <v>574</v>
      </c>
      <c r="J771" s="236"/>
      <c r="K771" s="129"/>
      <c r="L771" s="103"/>
      <c r="M771" s="237"/>
      <c r="N771" s="236"/>
      <c r="O771" s="103">
        <v>6000</v>
      </c>
      <c r="P771" s="234"/>
      <c r="Q771" s="236"/>
      <c r="R771" s="236"/>
      <c r="S771" s="238"/>
      <c r="T771" s="238"/>
      <c r="U771" s="103">
        <v>0</v>
      </c>
      <c r="V771" s="234" t="s">
        <v>451</v>
      </c>
      <c r="W771" s="103"/>
      <c r="X771" s="234" t="s">
        <v>56</v>
      </c>
      <c r="Y771" s="234" t="s">
        <v>443</v>
      </c>
      <c r="Z771" s="280" t="s">
        <v>3799</v>
      </c>
      <c r="AA771" s="280"/>
      <c r="AB771" s="280"/>
      <c r="AC771" s="280"/>
      <c r="AD771" s="280"/>
      <c r="AE771" s="280"/>
      <c r="AF771" s="280" t="s">
        <v>3800</v>
      </c>
      <c r="AG771" s="280"/>
      <c r="AH771" s="280"/>
      <c r="AI771" s="280"/>
      <c r="AJ771" s="280"/>
      <c r="AK771" s="234">
        <v>500</v>
      </c>
      <c r="AL771" s="234" t="s">
        <v>480</v>
      </c>
      <c r="AM771" s="234">
        <v>0</v>
      </c>
      <c r="AN771" s="234"/>
      <c r="AO771" s="234">
        <v>0</v>
      </c>
      <c r="AP771" s="234">
        <v>0</v>
      </c>
      <c r="AQ771" s="234"/>
      <c r="AR771" s="234" t="s">
        <v>447</v>
      </c>
      <c r="AS771" s="234"/>
      <c r="AT771" s="234"/>
      <c r="AU771" s="234" t="s">
        <v>552</v>
      </c>
      <c r="AV771" s="234">
        <v>1E-3</v>
      </c>
      <c r="AW771" s="234"/>
      <c r="AX771" s="234"/>
      <c r="AY771" s="234" t="b">
        <v>0</v>
      </c>
      <c r="AZ771" s="234">
        <v>44558.564571759256</v>
      </c>
      <c r="BA771" s="234">
        <v>44510.374618055554</v>
      </c>
      <c r="BB771" s="234">
        <v>44512</v>
      </c>
    </row>
    <row r="772" spans="1:54" x14ac:dyDescent="0.25">
      <c r="A772" s="234" t="s">
        <v>3803</v>
      </c>
      <c r="B772" s="234" t="s">
        <v>482</v>
      </c>
      <c r="C772" s="235" t="s">
        <v>3804</v>
      </c>
      <c r="D772" s="235" t="s">
        <v>3803</v>
      </c>
      <c r="E772" s="234" t="s">
        <v>3805</v>
      </c>
      <c r="F772" s="234" t="s">
        <v>3806</v>
      </c>
      <c r="G772" s="234" t="s">
        <v>440</v>
      </c>
      <c r="H772" s="234" t="s">
        <v>3807</v>
      </c>
      <c r="I772" s="234" t="s">
        <v>574</v>
      </c>
      <c r="J772" s="236"/>
      <c r="K772" s="129">
        <v>0.03</v>
      </c>
      <c r="L772" s="103">
        <v>1</v>
      </c>
      <c r="M772" s="237">
        <v>3500</v>
      </c>
      <c r="N772" s="236">
        <v>19630</v>
      </c>
      <c r="O772" s="103">
        <v>15050</v>
      </c>
      <c r="P772" s="234">
        <v>15050</v>
      </c>
      <c r="Q772" s="236">
        <v>5</v>
      </c>
      <c r="R772" s="236">
        <v>100</v>
      </c>
      <c r="S772" s="238">
        <v>124</v>
      </c>
      <c r="T772" s="238">
        <v>100.4</v>
      </c>
      <c r="U772" s="103">
        <v>4</v>
      </c>
      <c r="V772" s="234" t="s">
        <v>451</v>
      </c>
      <c r="W772" s="103">
        <v>300</v>
      </c>
      <c r="X772" s="234" t="s">
        <v>56</v>
      </c>
      <c r="Y772" s="234" t="s">
        <v>443</v>
      </c>
      <c r="Z772" s="280"/>
      <c r="AA772" s="280" t="s">
        <v>3808</v>
      </c>
      <c r="AB772" s="280"/>
      <c r="AC772" s="280"/>
      <c r="AD772" s="280"/>
      <c r="AE772" s="280"/>
      <c r="AF772" s="280"/>
      <c r="AG772" s="280"/>
      <c r="AH772" s="280"/>
      <c r="AI772" s="280"/>
      <c r="AJ772" s="280"/>
      <c r="AK772" s="234">
        <v>20</v>
      </c>
      <c r="AL772" s="234" t="s">
        <v>272</v>
      </c>
      <c r="AM772" s="234">
        <v>0.1</v>
      </c>
      <c r="AN772" s="234"/>
      <c r="AO772" s="234">
        <v>0</v>
      </c>
      <c r="AP772" s="234">
        <v>0</v>
      </c>
      <c r="AQ772" s="234"/>
      <c r="AR772" s="234" t="s">
        <v>463</v>
      </c>
      <c r="AS772" s="234">
        <v>0</v>
      </c>
      <c r="AT772" s="234">
        <v>81.649088996683105</v>
      </c>
      <c r="AU772" s="234" t="s">
        <v>552</v>
      </c>
      <c r="AV772" s="234">
        <v>0.95886440208926005</v>
      </c>
      <c r="AW772" s="234">
        <v>31.653387246281198</v>
      </c>
      <c r="AX772" s="234">
        <v>68.818517868632995</v>
      </c>
      <c r="AY772" s="234" t="b">
        <v>0</v>
      </c>
      <c r="AZ772" s="234">
        <v>44558.564571759256</v>
      </c>
      <c r="BA772" s="234">
        <v>44510.749930555554</v>
      </c>
      <c r="BB772" s="234">
        <v>44512</v>
      </c>
    </row>
    <row r="773" spans="1:54" x14ac:dyDescent="0.25">
      <c r="A773" s="234" t="s">
        <v>3809</v>
      </c>
      <c r="B773" s="234" t="s">
        <v>482</v>
      </c>
      <c r="C773" s="235" t="s">
        <v>437</v>
      </c>
      <c r="D773" s="235" t="s">
        <v>3809</v>
      </c>
      <c r="E773" s="234" t="s">
        <v>3810</v>
      </c>
      <c r="F773" s="234" t="s">
        <v>3811</v>
      </c>
      <c r="G773" s="234" t="s">
        <v>440</v>
      </c>
      <c r="H773" s="234" t="s">
        <v>2313</v>
      </c>
      <c r="I773" s="234" t="s">
        <v>486</v>
      </c>
      <c r="J773" s="236"/>
      <c r="K773" s="129">
        <v>0.03</v>
      </c>
      <c r="L773" s="103">
        <v>1</v>
      </c>
      <c r="M773" s="237">
        <v>9000</v>
      </c>
      <c r="N773" s="236">
        <v>27432</v>
      </c>
      <c r="O773" s="103">
        <v>12000</v>
      </c>
      <c r="P773" s="234">
        <v>12000</v>
      </c>
      <c r="Q773" s="236">
        <v>2</v>
      </c>
      <c r="R773" s="236">
        <v>120</v>
      </c>
      <c r="S773" s="238">
        <v>400</v>
      </c>
      <c r="T773" s="238">
        <v>200</v>
      </c>
      <c r="U773" s="103">
        <v>3.5</v>
      </c>
      <c r="V773" s="234" t="s">
        <v>451</v>
      </c>
      <c r="W773" s="103">
        <v>200</v>
      </c>
      <c r="X773" s="234" t="s">
        <v>56</v>
      </c>
      <c r="Y773" s="234" t="s">
        <v>443</v>
      </c>
      <c r="Z773" s="280" t="s">
        <v>3812</v>
      </c>
      <c r="AA773" s="280"/>
      <c r="AB773" s="280"/>
      <c r="AC773" s="280"/>
      <c r="AD773" s="280"/>
      <c r="AE773" s="280"/>
      <c r="AF773" s="280" t="s">
        <v>3813</v>
      </c>
      <c r="AG773" s="280"/>
      <c r="AH773" s="280"/>
      <c r="AI773" s="280"/>
      <c r="AJ773" s="280"/>
      <c r="AK773" s="234">
        <v>9.8000000000000007</v>
      </c>
      <c r="AL773" s="234" t="s">
        <v>272</v>
      </c>
      <c r="AM773" s="234">
        <v>0.1</v>
      </c>
      <c r="AN773" s="234"/>
      <c r="AO773" s="234">
        <v>0</v>
      </c>
      <c r="AP773" s="234">
        <v>9.1134441528142304E-2</v>
      </c>
      <c r="AQ773" s="234"/>
      <c r="AR773" s="234" t="s">
        <v>463</v>
      </c>
      <c r="AS773" s="234">
        <v>0</v>
      </c>
      <c r="AT773" s="234">
        <v>80.114379067479604</v>
      </c>
      <c r="AU773" s="234" t="s">
        <v>552</v>
      </c>
      <c r="AV773" s="234">
        <v>1.3486038733410499</v>
      </c>
      <c r="AW773" s="234">
        <v>18.702123795742601</v>
      </c>
      <c r="AX773" s="234">
        <v>76.680905678873302</v>
      </c>
      <c r="AY773" s="234" t="b">
        <v>0</v>
      </c>
      <c r="AZ773" s="234">
        <v>44558.564583333333</v>
      </c>
      <c r="BA773" s="234">
        <v>44511.38590277778</v>
      </c>
      <c r="BB773" s="234">
        <v>44512</v>
      </c>
    </row>
    <row r="774" spans="1:54" x14ac:dyDescent="0.25">
      <c r="A774" s="234" t="s">
        <v>3814</v>
      </c>
      <c r="B774" s="234" t="s">
        <v>482</v>
      </c>
      <c r="C774" s="235" t="s">
        <v>437</v>
      </c>
      <c r="D774" s="235" t="s">
        <v>3814</v>
      </c>
      <c r="E774" s="234" t="s">
        <v>3810</v>
      </c>
      <c r="F774" s="234" t="s">
        <v>3815</v>
      </c>
      <c r="G774" s="234" t="s">
        <v>440</v>
      </c>
      <c r="H774" s="234" t="s">
        <v>2313</v>
      </c>
      <c r="I774" s="234" t="s">
        <v>486</v>
      </c>
      <c r="J774" s="236"/>
      <c r="K774" s="129">
        <v>0.03</v>
      </c>
      <c r="L774" s="103">
        <v>1</v>
      </c>
      <c r="M774" s="237">
        <v>9000</v>
      </c>
      <c r="N774" s="236">
        <v>27432</v>
      </c>
      <c r="O774" s="103">
        <v>9500</v>
      </c>
      <c r="P774" s="234">
        <v>9500</v>
      </c>
      <c r="Q774" s="236">
        <v>2</v>
      </c>
      <c r="R774" s="236">
        <v>120</v>
      </c>
      <c r="S774" s="238">
        <v>400</v>
      </c>
      <c r="T774" s="238">
        <v>200</v>
      </c>
      <c r="U774" s="103">
        <v>3.5</v>
      </c>
      <c r="V774" s="234" t="s">
        <v>451</v>
      </c>
      <c r="W774" s="103">
        <v>200</v>
      </c>
      <c r="X774" s="234" t="s">
        <v>56</v>
      </c>
      <c r="Y774" s="234" t="s">
        <v>443</v>
      </c>
      <c r="Z774" s="280" t="s">
        <v>3816</v>
      </c>
      <c r="AA774" s="280"/>
      <c r="AB774" s="280"/>
      <c r="AC774" s="280"/>
      <c r="AD774" s="280"/>
      <c r="AE774" s="280"/>
      <c r="AF774" s="280" t="s">
        <v>3813</v>
      </c>
      <c r="AG774" s="280"/>
      <c r="AH774" s="280"/>
      <c r="AI774" s="280"/>
      <c r="AJ774" s="280"/>
      <c r="AK774" s="234">
        <v>2.6</v>
      </c>
      <c r="AL774" s="234" t="s">
        <v>272</v>
      </c>
      <c r="AM774" s="234">
        <v>0.1</v>
      </c>
      <c r="AN774" s="234"/>
      <c r="AO774" s="234">
        <v>0</v>
      </c>
      <c r="AP774" s="234">
        <v>0.115117189298706</v>
      </c>
      <c r="AQ774" s="234"/>
      <c r="AR774" s="234" t="s">
        <v>463</v>
      </c>
      <c r="AS774" s="234">
        <v>0</v>
      </c>
      <c r="AT774" s="234">
        <v>75.882146244718399</v>
      </c>
      <c r="AU774" s="234" t="s">
        <v>552</v>
      </c>
      <c r="AV774" s="234">
        <v>1.45000882852657</v>
      </c>
      <c r="AW774" s="234">
        <v>17.838002125982101</v>
      </c>
      <c r="AX774" s="234">
        <v>75.882146244718399</v>
      </c>
      <c r="AY774" s="234" t="b">
        <v>0</v>
      </c>
      <c r="AZ774" s="234">
        <v>44558.564583333333</v>
      </c>
      <c r="BA774" s="234">
        <v>44511.38753472222</v>
      </c>
      <c r="BB774" s="234">
        <v>44512</v>
      </c>
    </row>
    <row r="775" spans="1:54" x14ac:dyDescent="0.25">
      <c r="A775" s="234" t="s">
        <v>3817</v>
      </c>
      <c r="B775" s="234" t="s">
        <v>482</v>
      </c>
      <c r="C775" s="235" t="s">
        <v>3818</v>
      </c>
      <c r="D775" s="235" t="s">
        <v>3817</v>
      </c>
      <c r="E775" s="234" t="s">
        <v>3819</v>
      </c>
      <c r="F775" s="234" t="s">
        <v>3820</v>
      </c>
      <c r="G775" s="234" t="s">
        <v>544</v>
      </c>
      <c r="H775" s="234" t="s">
        <v>473</v>
      </c>
      <c r="I775" s="234" t="s">
        <v>574</v>
      </c>
      <c r="J775" s="236">
        <v>686</v>
      </c>
      <c r="K775" s="129">
        <v>0.03</v>
      </c>
      <c r="L775" s="103">
        <v>1</v>
      </c>
      <c r="M775" s="237">
        <v>3994</v>
      </c>
      <c r="N775" s="236">
        <v>9674</v>
      </c>
      <c r="O775" s="103">
        <v>10000</v>
      </c>
      <c r="P775" s="234">
        <v>10000</v>
      </c>
      <c r="Q775" s="236">
        <v>5</v>
      </c>
      <c r="R775" s="236">
        <v>50</v>
      </c>
      <c r="S775" s="238">
        <v>100</v>
      </c>
      <c r="T775" s="238">
        <v>84</v>
      </c>
      <c r="U775" s="103">
        <v>2.4</v>
      </c>
      <c r="V775" s="234" t="s">
        <v>442</v>
      </c>
      <c r="W775" s="103">
        <v>75</v>
      </c>
      <c r="X775" s="234" t="s">
        <v>56</v>
      </c>
      <c r="Y775" s="234" t="s">
        <v>443</v>
      </c>
      <c r="Z775" s="280" t="s">
        <v>3821</v>
      </c>
      <c r="AA775" s="280" t="s">
        <v>3822</v>
      </c>
      <c r="AB775" s="280"/>
      <c r="AC775" s="280"/>
      <c r="AD775" s="280"/>
      <c r="AE775" s="280"/>
      <c r="AF775" s="280"/>
      <c r="AG775" s="280"/>
      <c r="AH775" s="280"/>
      <c r="AI775" s="280"/>
      <c r="AJ775" s="280"/>
      <c r="AK775" s="234">
        <v>2</v>
      </c>
      <c r="AL775" s="234" t="s">
        <v>272</v>
      </c>
      <c r="AM775" s="234">
        <v>0.1</v>
      </c>
      <c r="AN775" s="234">
        <v>0</v>
      </c>
      <c r="AO775" s="234">
        <v>0</v>
      </c>
      <c r="AP775" s="234">
        <v>0</v>
      </c>
      <c r="AQ775" s="234"/>
      <c r="AR775" s="234" t="s">
        <v>463</v>
      </c>
      <c r="AS775" s="234">
        <v>3</v>
      </c>
      <c r="AT775" s="234">
        <v>85.139411170467994</v>
      </c>
      <c r="AU775" s="234" t="s">
        <v>490</v>
      </c>
      <c r="AV775" s="234">
        <v>1.1499771807147201</v>
      </c>
      <c r="AW775" s="234">
        <v>16.2780958046988</v>
      </c>
      <c r="AX775" s="234">
        <v>84.069087144324996</v>
      </c>
      <c r="AY775" s="234" t="b">
        <v>0</v>
      </c>
      <c r="AZ775" s="234">
        <v>44558.564583333333</v>
      </c>
      <c r="BA775" s="234">
        <v>44511.453483796293</v>
      </c>
      <c r="BB775" s="234">
        <v>44512</v>
      </c>
    </row>
    <row r="776" spans="1:54" x14ac:dyDescent="0.25">
      <c r="A776" s="234" t="s">
        <v>3823</v>
      </c>
      <c r="B776" s="234" t="s">
        <v>482</v>
      </c>
      <c r="C776" s="235" t="s">
        <v>3824</v>
      </c>
      <c r="D776" s="235" t="s">
        <v>3823</v>
      </c>
      <c r="E776" s="234" t="s">
        <v>3825</v>
      </c>
      <c r="F776" s="234" t="s">
        <v>3826</v>
      </c>
      <c r="G776" s="234" t="s">
        <v>440</v>
      </c>
      <c r="H776" s="234" t="s">
        <v>507</v>
      </c>
      <c r="I776" s="234" t="s">
        <v>574</v>
      </c>
      <c r="J776" s="236"/>
      <c r="K776" s="129">
        <v>0.05</v>
      </c>
      <c r="L776" s="103">
        <v>1</v>
      </c>
      <c r="M776" s="237">
        <v>14000</v>
      </c>
      <c r="N776" s="236">
        <v>23172.3</v>
      </c>
      <c r="O776" s="103">
        <v>870</v>
      </c>
      <c r="P776" s="234">
        <v>7980</v>
      </c>
      <c r="Q776" s="236">
        <v>3.5</v>
      </c>
      <c r="R776" s="236">
        <v>80</v>
      </c>
      <c r="S776" s="238">
        <v>215</v>
      </c>
      <c r="T776" s="238">
        <v>166</v>
      </c>
      <c r="U776" s="103">
        <v>4.5</v>
      </c>
      <c r="V776" s="234" t="s">
        <v>451</v>
      </c>
      <c r="W776" s="103">
        <v>150</v>
      </c>
      <c r="X776" s="234" t="s">
        <v>56</v>
      </c>
      <c r="Y776" s="234" t="s">
        <v>443</v>
      </c>
      <c r="Z776" s="280" t="s">
        <v>3827</v>
      </c>
      <c r="AA776" s="280"/>
      <c r="AB776" s="280"/>
      <c r="AC776" s="280"/>
      <c r="AD776" s="280"/>
      <c r="AE776" s="280" t="s">
        <v>3828</v>
      </c>
      <c r="AF776" s="280"/>
      <c r="AG776" s="280"/>
      <c r="AH776" s="280"/>
      <c r="AI776" s="280"/>
      <c r="AJ776" s="280"/>
      <c r="AK776" s="234">
        <v>3</v>
      </c>
      <c r="AL776" s="234" t="s">
        <v>272</v>
      </c>
      <c r="AM776" s="234">
        <v>0.1</v>
      </c>
      <c r="AN776" s="234">
        <v>0.16534472730463001</v>
      </c>
      <c r="AO776" s="234">
        <v>0</v>
      </c>
      <c r="AP776" s="234">
        <v>0.129789394966942</v>
      </c>
      <c r="AQ776" s="234">
        <v>0</v>
      </c>
      <c r="AR776" s="234" t="s">
        <v>463</v>
      </c>
      <c r="AS776" s="234">
        <v>1</v>
      </c>
      <c r="AT776" s="234">
        <v>77.9797529313946</v>
      </c>
      <c r="AU776" s="234" t="s">
        <v>490</v>
      </c>
      <c r="AV776" s="234">
        <v>1.24654248208937</v>
      </c>
      <c r="AW776" s="234">
        <v>24.969428905838399</v>
      </c>
      <c r="AX776" s="234">
        <v>64.611795286012693</v>
      </c>
      <c r="AY776" s="234" t="b">
        <v>0</v>
      </c>
      <c r="AZ776" s="234">
        <v>44558.56459490741</v>
      </c>
      <c r="BA776" s="234">
        <v>44511.531875000001</v>
      </c>
      <c r="BB776" s="234">
        <v>44522</v>
      </c>
    </row>
    <row r="777" spans="1:54" x14ac:dyDescent="0.25">
      <c r="A777" s="234" t="s">
        <v>3829</v>
      </c>
      <c r="B777" s="234" t="s">
        <v>482</v>
      </c>
      <c r="C777" s="235" t="s">
        <v>3829</v>
      </c>
      <c r="D777" s="235" t="s">
        <v>3829</v>
      </c>
      <c r="E777" s="234" t="s">
        <v>3830</v>
      </c>
      <c r="F777" s="234" t="s">
        <v>3831</v>
      </c>
      <c r="G777" s="234" t="s">
        <v>544</v>
      </c>
      <c r="H777" s="234" t="s">
        <v>473</v>
      </c>
      <c r="I777" s="234" t="s">
        <v>574</v>
      </c>
      <c r="J777" s="236">
        <v>290</v>
      </c>
      <c r="K777" s="129">
        <v>0.03</v>
      </c>
      <c r="L777" s="103">
        <v>1</v>
      </c>
      <c r="M777" s="237">
        <v>2718</v>
      </c>
      <c r="N777" s="236">
        <v>11858</v>
      </c>
      <c r="O777" s="103">
        <v>3030</v>
      </c>
      <c r="P777" s="234">
        <v>3030</v>
      </c>
      <c r="Q777" s="236">
        <v>8</v>
      </c>
      <c r="R777" s="236">
        <v>50</v>
      </c>
      <c r="S777" s="238">
        <v>85</v>
      </c>
      <c r="T777" s="238">
        <v>72.3</v>
      </c>
      <c r="U777" s="103">
        <v>3</v>
      </c>
      <c r="V777" s="234" t="s">
        <v>547</v>
      </c>
      <c r="W777" s="103">
        <v>75</v>
      </c>
      <c r="X777" s="234" t="s">
        <v>56</v>
      </c>
      <c r="Y777" s="234" t="s">
        <v>443</v>
      </c>
      <c r="Z777" s="280"/>
      <c r="AA777" s="280" t="s">
        <v>3832</v>
      </c>
      <c r="AB777" s="280"/>
      <c r="AC777" s="280"/>
      <c r="AD777" s="280"/>
      <c r="AE777" s="280"/>
      <c r="AF777" s="280" t="s">
        <v>3833</v>
      </c>
      <c r="AG777" s="280"/>
      <c r="AH777" s="280"/>
      <c r="AI777" s="280"/>
      <c r="AJ777" s="280"/>
      <c r="AK777" s="234">
        <v>2</v>
      </c>
      <c r="AL777" s="234" t="s">
        <v>272</v>
      </c>
      <c r="AM777" s="234">
        <v>0.2</v>
      </c>
      <c r="AN777" s="234">
        <v>0</v>
      </c>
      <c r="AO777" s="234">
        <v>0</v>
      </c>
      <c r="AP777" s="234">
        <v>0</v>
      </c>
      <c r="AQ777" s="234">
        <v>0.19482467727292199</v>
      </c>
      <c r="AR777" s="234" t="s">
        <v>463</v>
      </c>
      <c r="AS777" s="234">
        <v>1</v>
      </c>
      <c r="AT777" s="234">
        <v>82.353383068479204</v>
      </c>
      <c r="AU777" s="234" t="s">
        <v>490</v>
      </c>
      <c r="AV777" s="234">
        <v>0.88226198381891197</v>
      </c>
      <c r="AW777" s="234">
        <v>28.691330312033799</v>
      </c>
      <c r="AX777" s="234">
        <v>78.059242379908497</v>
      </c>
      <c r="AY777" s="234" t="b">
        <v>0</v>
      </c>
      <c r="AZ777" s="234">
        <v>44558.56459490741</v>
      </c>
      <c r="BA777" s="234">
        <v>44511.543344907404</v>
      </c>
      <c r="BB777" s="234">
        <v>44516</v>
      </c>
    </row>
    <row r="778" spans="1:54" x14ac:dyDescent="0.25">
      <c r="A778" s="234" t="s">
        <v>3834</v>
      </c>
      <c r="B778" s="234" t="s">
        <v>482</v>
      </c>
      <c r="C778" s="235" t="s">
        <v>3834</v>
      </c>
      <c r="D778" s="235" t="s">
        <v>3834</v>
      </c>
      <c r="E778" s="234" t="s">
        <v>3830</v>
      </c>
      <c r="F778" s="234" t="s">
        <v>3835</v>
      </c>
      <c r="G778" s="234" t="s">
        <v>544</v>
      </c>
      <c r="H778" s="234" t="s">
        <v>473</v>
      </c>
      <c r="I778" s="234" t="s">
        <v>574</v>
      </c>
      <c r="J778" s="236">
        <v>364</v>
      </c>
      <c r="K778" s="129">
        <v>0.03</v>
      </c>
      <c r="L778" s="103">
        <v>1</v>
      </c>
      <c r="M778" s="237">
        <v>3213</v>
      </c>
      <c r="N778" s="236">
        <v>17955</v>
      </c>
      <c r="O778" s="103">
        <v>1560</v>
      </c>
      <c r="P778" s="234">
        <v>1560</v>
      </c>
      <c r="Q778" s="236">
        <v>5</v>
      </c>
      <c r="R778" s="236">
        <v>40</v>
      </c>
      <c r="S778" s="238">
        <v>106</v>
      </c>
      <c r="T778" s="238">
        <v>92.4</v>
      </c>
      <c r="U778" s="103">
        <v>2</v>
      </c>
      <c r="V778" s="234" t="s">
        <v>547</v>
      </c>
      <c r="W778" s="103">
        <v>75</v>
      </c>
      <c r="X778" s="234" t="s">
        <v>56</v>
      </c>
      <c r="Y778" s="234" t="s">
        <v>443</v>
      </c>
      <c r="Z778" s="280"/>
      <c r="AA778" s="280" t="s">
        <v>3836</v>
      </c>
      <c r="AB778" s="280"/>
      <c r="AC778" s="280"/>
      <c r="AD778" s="280"/>
      <c r="AE778" s="280"/>
      <c r="AF778" s="280" t="s">
        <v>3833</v>
      </c>
      <c r="AG778" s="280"/>
      <c r="AH778" s="280"/>
      <c r="AI778" s="280"/>
      <c r="AJ778" s="280"/>
      <c r="AK778" s="234">
        <v>2</v>
      </c>
      <c r="AL778" s="234" t="s">
        <v>272</v>
      </c>
      <c r="AM778" s="234">
        <v>0.2</v>
      </c>
      <c r="AN778" s="234">
        <v>0</v>
      </c>
      <c r="AO778" s="234">
        <v>0</v>
      </c>
      <c r="AP778" s="234">
        <v>0</v>
      </c>
      <c r="AQ778" s="234">
        <v>0.26419324664938698</v>
      </c>
      <c r="AR778" s="234" t="s">
        <v>463</v>
      </c>
      <c r="AS778" s="234">
        <v>1</v>
      </c>
      <c r="AT778" s="234">
        <v>81.536372266981402</v>
      </c>
      <c r="AU778" s="234" t="s">
        <v>490</v>
      </c>
      <c r="AV778" s="234">
        <v>0.93036472303888296</v>
      </c>
      <c r="AW778" s="234">
        <v>26.6339423408442</v>
      </c>
      <c r="AX778" s="234">
        <v>70.994884138178804</v>
      </c>
      <c r="AY778" s="234" t="b">
        <v>0</v>
      </c>
      <c r="AZ778" s="234">
        <v>44558.564606481479</v>
      </c>
      <c r="BA778" s="234">
        <v>44511.561018518521</v>
      </c>
      <c r="BB778" s="234">
        <v>44516</v>
      </c>
    </row>
    <row r="779" spans="1:54" x14ac:dyDescent="0.25">
      <c r="A779" s="234" t="s">
        <v>3837</v>
      </c>
      <c r="B779" s="234" t="s">
        <v>482</v>
      </c>
      <c r="C779" s="235" t="s">
        <v>3837</v>
      </c>
      <c r="D779" s="235" t="s">
        <v>3837</v>
      </c>
      <c r="E779" s="234" t="s">
        <v>3830</v>
      </c>
      <c r="F779" s="234" t="s">
        <v>3838</v>
      </c>
      <c r="G779" s="234" t="s">
        <v>544</v>
      </c>
      <c r="H779" s="234" t="s">
        <v>473</v>
      </c>
      <c r="I779" s="234" t="s">
        <v>574</v>
      </c>
      <c r="J779" s="236">
        <v>336</v>
      </c>
      <c r="K779" s="129">
        <v>0.03</v>
      </c>
      <c r="L779" s="103">
        <v>1</v>
      </c>
      <c r="M779" s="237">
        <v>1082</v>
      </c>
      <c r="N779" s="236">
        <v>7916</v>
      </c>
      <c r="O779" s="103">
        <v>3020</v>
      </c>
      <c r="P779" s="234">
        <v>3020</v>
      </c>
      <c r="Q779" s="236">
        <v>7</v>
      </c>
      <c r="R779" s="236">
        <v>40</v>
      </c>
      <c r="S779" s="238">
        <v>77</v>
      </c>
      <c r="T779" s="238">
        <v>5</v>
      </c>
      <c r="U779" s="103">
        <v>4</v>
      </c>
      <c r="V779" s="234" t="s">
        <v>547</v>
      </c>
      <c r="W779" s="103">
        <v>75</v>
      </c>
      <c r="X779" s="234" t="s">
        <v>56</v>
      </c>
      <c r="Y779" s="234" t="s">
        <v>443</v>
      </c>
      <c r="Z779" s="280"/>
      <c r="AA779" s="280" t="s">
        <v>3839</v>
      </c>
      <c r="AB779" s="280"/>
      <c r="AC779" s="280"/>
      <c r="AD779" s="280"/>
      <c r="AE779" s="280"/>
      <c r="AF779" s="280" t="s">
        <v>3840</v>
      </c>
      <c r="AG779" s="280"/>
      <c r="AH779" s="280"/>
      <c r="AI779" s="280"/>
      <c r="AJ779" s="280"/>
      <c r="AK779" s="234">
        <v>2</v>
      </c>
      <c r="AL779" s="234" t="s">
        <v>272</v>
      </c>
      <c r="AM779" s="234">
        <v>0.2</v>
      </c>
      <c r="AN779" s="234">
        <v>0</v>
      </c>
      <c r="AO779" s="234">
        <v>0</v>
      </c>
      <c r="AP779" s="234">
        <v>0</v>
      </c>
      <c r="AQ779" s="234">
        <v>0.17841104424066601</v>
      </c>
      <c r="AR779" s="234" t="s">
        <v>463</v>
      </c>
      <c r="AS779" s="234">
        <v>0</v>
      </c>
      <c r="AT779" s="234">
        <v>84.288437703968796</v>
      </c>
      <c r="AU779" s="234" t="s">
        <v>490</v>
      </c>
      <c r="AV779" s="234">
        <v>1.0428222653316099</v>
      </c>
      <c r="AW779" s="234">
        <v>18.196582045545401</v>
      </c>
      <c r="AX779" s="234">
        <v>77.9065988492397</v>
      </c>
      <c r="AY779" s="234" t="b">
        <v>0</v>
      </c>
      <c r="AZ779" s="234">
        <v>44558.564606481479</v>
      </c>
      <c r="BA779" s="234">
        <v>44511.56354166667</v>
      </c>
      <c r="BB779" s="234">
        <v>44516</v>
      </c>
    </row>
    <row r="780" spans="1:54" x14ac:dyDescent="0.25">
      <c r="A780" s="234" t="s">
        <v>3841</v>
      </c>
      <c r="B780" s="234" t="s">
        <v>482</v>
      </c>
      <c r="C780" s="235" t="s">
        <v>3841</v>
      </c>
      <c r="D780" s="235" t="s">
        <v>3841</v>
      </c>
      <c r="E780" s="234" t="s">
        <v>3830</v>
      </c>
      <c r="F780" s="234" t="s">
        <v>3842</v>
      </c>
      <c r="G780" s="234" t="s">
        <v>544</v>
      </c>
      <c r="H780" s="234" t="s">
        <v>473</v>
      </c>
      <c r="I780" s="234" t="s">
        <v>574</v>
      </c>
      <c r="J780" s="236">
        <v>382</v>
      </c>
      <c r="K780" s="129">
        <v>0.03</v>
      </c>
      <c r="L780" s="103">
        <v>1</v>
      </c>
      <c r="M780" s="237">
        <v>1336</v>
      </c>
      <c r="N780" s="236">
        <v>9963</v>
      </c>
      <c r="O780" s="103">
        <v>3030</v>
      </c>
      <c r="P780" s="234">
        <v>3030</v>
      </c>
      <c r="Q780" s="236">
        <v>6</v>
      </c>
      <c r="R780" s="236">
        <v>40</v>
      </c>
      <c r="S780" s="238">
        <v>85</v>
      </c>
      <c r="T780" s="238">
        <v>61.5</v>
      </c>
      <c r="U780" s="103">
        <v>3.5</v>
      </c>
      <c r="V780" s="234" t="s">
        <v>547</v>
      </c>
      <c r="W780" s="103">
        <v>75</v>
      </c>
      <c r="X780" s="234" t="s">
        <v>56</v>
      </c>
      <c r="Y780" s="234" t="s">
        <v>443</v>
      </c>
      <c r="Z780" s="280"/>
      <c r="AA780" s="280" t="s">
        <v>3843</v>
      </c>
      <c r="AB780" s="280"/>
      <c r="AC780" s="280"/>
      <c r="AD780" s="280"/>
      <c r="AE780" s="280"/>
      <c r="AF780" s="280" t="s">
        <v>3840</v>
      </c>
      <c r="AG780" s="280"/>
      <c r="AH780" s="280"/>
      <c r="AI780" s="280"/>
      <c r="AJ780" s="280"/>
      <c r="AK780" s="234">
        <v>2</v>
      </c>
      <c r="AL780" s="234" t="s">
        <v>272</v>
      </c>
      <c r="AM780" s="234">
        <v>0.2</v>
      </c>
      <c r="AN780" s="234">
        <v>0</v>
      </c>
      <c r="AO780" s="234">
        <v>0</v>
      </c>
      <c r="AP780" s="234">
        <v>0</v>
      </c>
      <c r="AQ780" s="234">
        <v>0.174147410009208</v>
      </c>
      <c r="AR780" s="234" t="s">
        <v>463</v>
      </c>
      <c r="AS780" s="234">
        <v>0</v>
      </c>
      <c r="AT780" s="234">
        <v>82.975828828852002</v>
      </c>
      <c r="AU780" s="234" t="s">
        <v>490</v>
      </c>
      <c r="AV780" s="234">
        <v>1.0339853944345501</v>
      </c>
      <c r="AW780" s="234">
        <v>19.168723526921799</v>
      </c>
      <c r="AX780" s="234">
        <v>76.515567870034303</v>
      </c>
      <c r="AY780" s="234" t="b">
        <v>0</v>
      </c>
      <c r="AZ780" s="234">
        <v>44558.564606481479</v>
      </c>
      <c r="BA780" s="234">
        <v>44511.56627314815</v>
      </c>
      <c r="BB780" s="234">
        <v>44516</v>
      </c>
    </row>
    <row r="781" spans="1:54" x14ac:dyDescent="0.25">
      <c r="A781" s="234" t="s">
        <v>3844</v>
      </c>
      <c r="B781" s="234" t="s">
        <v>482</v>
      </c>
      <c r="C781" s="235" t="s">
        <v>3844</v>
      </c>
      <c r="D781" s="235" t="s">
        <v>3844</v>
      </c>
      <c r="E781" s="234" t="s">
        <v>3845</v>
      </c>
      <c r="F781" s="234" t="s">
        <v>3846</v>
      </c>
      <c r="G781" s="234" t="s">
        <v>544</v>
      </c>
      <c r="H781" s="234" t="s">
        <v>473</v>
      </c>
      <c r="I781" s="234" t="s">
        <v>574</v>
      </c>
      <c r="J781" s="236"/>
      <c r="K781" s="129">
        <v>0.03</v>
      </c>
      <c r="L781" s="103">
        <v>1</v>
      </c>
      <c r="M781" s="237">
        <v>3143</v>
      </c>
      <c r="N781" s="236">
        <v>6928</v>
      </c>
      <c r="O781" s="103">
        <v>3200</v>
      </c>
      <c r="P781" s="234">
        <v>3200</v>
      </c>
      <c r="Q781" s="236">
        <v>9</v>
      </c>
      <c r="R781" s="236">
        <v>40</v>
      </c>
      <c r="S781" s="238">
        <v>126</v>
      </c>
      <c r="T781" s="238">
        <v>85</v>
      </c>
      <c r="U781" s="103">
        <v>4</v>
      </c>
      <c r="V781" s="234" t="s">
        <v>547</v>
      </c>
      <c r="W781" s="103">
        <v>90</v>
      </c>
      <c r="X781" s="234" t="s">
        <v>56</v>
      </c>
      <c r="Y781" s="234" t="s">
        <v>443</v>
      </c>
      <c r="Z781" s="280"/>
      <c r="AA781" s="280" t="s">
        <v>3847</v>
      </c>
      <c r="AB781" s="280"/>
      <c r="AC781" s="280"/>
      <c r="AD781" s="280" t="s">
        <v>3848</v>
      </c>
      <c r="AE781" s="280"/>
      <c r="AF781" s="280" t="s">
        <v>3849</v>
      </c>
      <c r="AG781" s="280"/>
      <c r="AH781" s="280"/>
      <c r="AI781" s="280"/>
      <c r="AJ781" s="280"/>
      <c r="AK781" s="234">
        <v>1</v>
      </c>
      <c r="AL781" s="234" t="s">
        <v>272</v>
      </c>
      <c r="AM781" s="234">
        <v>0.1</v>
      </c>
      <c r="AN781" s="234">
        <v>0</v>
      </c>
      <c r="AO781" s="234">
        <v>0</v>
      </c>
      <c r="AP781" s="234">
        <v>0</v>
      </c>
      <c r="AQ781" s="234"/>
      <c r="AR781" s="234" t="s">
        <v>463</v>
      </c>
      <c r="AS781" s="234">
        <v>0</v>
      </c>
      <c r="AT781" s="234">
        <v>84.640750217447305</v>
      </c>
      <c r="AU781" s="234" t="s">
        <v>490</v>
      </c>
      <c r="AV781" s="234">
        <v>1.0074612652682799</v>
      </c>
      <c r="AW781" s="234">
        <v>20.1677730246743</v>
      </c>
      <c r="AX781" s="234">
        <v>72.246926078464</v>
      </c>
      <c r="AY781" s="234" t="b">
        <v>0</v>
      </c>
      <c r="AZ781" s="234">
        <v>44558.56459490741</v>
      </c>
      <c r="BA781" s="234">
        <v>44511.552395833336</v>
      </c>
      <c r="BB781" s="234">
        <v>44516</v>
      </c>
    </row>
    <row r="782" spans="1:54" x14ac:dyDescent="0.25">
      <c r="A782" s="234" t="s">
        <v>3850</v>
      </c>
      <c r="B782" s="234" t="s">
        <v>456</v>
      </c>
      <c r="C782" s="235" t="s">
        <v>3850</v>
      </c>
      <c r="D782" s="235" t="s">
        <v>3850</v>
      </c>
      <c r="E782" s="234" t="s">
        <v>3851</v>
      </c>
      <c r="F782" s="234" t="s">
        <v>3852</v>
      </c>
      <c r="G782" s="234" t="s">
        <v>544</v>
      </c>
      <c r="H782" s="234" t="s">
        <v>485</v>
      </c>
      <c r="I782" s="234" t="s">
        <v>486</v>
      </c>
      <c r="J782" s="236">
        <v>422</v>
      </c>
      <c r="K782" s="129">
        <v>0.03</v>
      </c>
      <c r="L782" s="103">
        <v>1</v>
      </c>
      <c r="M782" s="237">
        <v>3213</v>
      </c>
      <c r="N782" s="236">
        <v>24557</v>
      </c>
      <c r="O782" s="103">
        <v>52</v>
      </c>
      <c r="P782" s="234">
        <v>3500</v>
      </c>
      <c r="Q782" s="236">
        <v>3.5</v>
      </c>
      <c r="R782" s="236">
        <v>50</v>
      </c>
      <c r="S782" s="238">
        <v>121</v>
      </c>
      <c r="T782" s="238">
        <v>121</v>
      </c>
      <c r="U782" s="103">
        <v>2.2000000000000002</v>
      </c>
      <c r="V782" s="234" t="s">
        <v>442</v>
      </c>
      <c r="W782" s="103">
        <v>90</v>
      </c>
      <c r="X782" s="234" t="s">
        <v>56</v>
      </c>
      <c r="Y782" s="234" t="s">
        <v>443</v>
      </c>
      <c r="Z782" s="280" t="s">
        <v>3853</v>
      </c>
      <c r="AA782" s="280" t="s">
        <v>3854</v>
      </c>
      <c r="AB782" s="280" t="s">
        <v>3855</v>
      </c>
      <c r="AC782" s="280"/>
      <c r="AD782" s="280"/>
      <c r="AE782" s="280" t="s">
        <v>3856</v>
      </c>
      <c r="AF782" s="280" t="s">
        <v>3857</v>
      </c>
      <c r="AG782" s="280" t="s">
        <v>3858</v>
      </c>
      <c r="AH782" s="280" t="s">
        <v>3859</v>
      </c>
      <c r="AI782" s="280"/>
      <c r="AJ782" s="280" t="s">
        <v>1367</v>
      </c>
      <c r="AK782" s="234">
        <v>1.3</v>
      </c>
      <c r="AL782" s="234" t="s">
        <v>272</v>
      </c>
      <c r="AM782" s="234">
        <v>0.1</v>
      </c>
      <c r="AN782" s="234">
        <v>62.648594635400798</v>
      </c>
      <c r="AO782" s="234">
        <v>0</v>
      </c>
      <c r="AP782" s="234">
        <v>0</v>
      </c>
      <c r="AQ782" s="234">
        <v>8.0539056849273899E-2</v>
      </c>
      <c r="AR782" s="234" t="s">
        <v>463</v>
      </c>
      <c r="AS782" s="234">
        <v>1</v>
      </c>
      <c r="AT782" s="234">
        <v>72.677705829700898</v>
      </c>
      <c r="AU782" s="234" t="s">
        <v>552</v>
      </c>
      <c r="AV782" s="234">
        <v>1.32349272691961</v>
      </c>
      <c r="AW782" s="234">
        <v>23.0174940235142</v>
      </c>
      <c r="AX782" s="234">
        <v>62.243263778436699</v>
      </c>
      <c r="AY782" s="234" t="b">
        <v>1</v>
      </c>
      <c r="AZ782" s="234">
        <v>44558.564432870371</v>
      </c>
      <c r="BA782" s="234">
        <v>44511.635185185187</v>
      </c>
      <c r="BB782" s="234">
        <v>44537</v>
      </c>
    </row>
    <row r="783" spans="1:54" x14ac:dyDescent="0.25">
      <c r="A783" s="234" t="s">
        <v>3860</v>
      </c>
      <c r="B783" s="234" t="s">
        <v>456</v>
      </c>
      <c r="C783" s="235" t="s">
        <v>3860</v>
      </c>
      <c r="D783" s="235" t="s">
        <v>3860</v>
      </c>
      <c r="E783" s="234" t="s">
        <v>3861</v>
      </c>
      <c r="F783" s="234" t="s">
        <v>3862</v>
      </c>
      <c r="G783" s="234" t="s">
        <v>440</v>
      </c>
      <c r="H783" s="234" t="s">
        <v>485</v>
      </c>
      <c r="I783" s="234" t="s">
        <v>917</v>
      </c>
      <c r="J783" s="236">
        <v>733</v>
      </c>
      <c r="K783" s="129">
        <v>0.1</v>
      </c>
      <c r="L783" s="103">
        <v>1</v>
      </c>
      <c r="M783" s="237">
        <v>10000</v>
      </c>
      <c r="N783" s="236">
        <v>23642</v>
      </c>
      <c r="O783" s="103">
        <v>2334</v>
      </c>
      <c r="P783" s="234">
        <v>2334</v>
      </c>
      <c r="Q783" s="236">
        <v>1.2</v>
      </c>
      <c r="R783" s="236">
        <v>100</v>
      </c>
      <c r="S783" s="238">
        <v>185</v>
      </c>
      <c r="T783" s="238">
        <v>160</v>
      </c>
      <c r="U783" s="103">
        <v>5.5</v>
      </c>
      <c r="V783" s="234" t="s">
        <v>547</v>
      </c>
      <c r="W783" s="103">
        <v>100</v>
      </c>
      <c r="X783" s="234" t="s">
        <v>56</v>
      </c>
      <c r="Y783" s="234" t="s">
        <v>443</v>
      </c>
      <c r="Z783" s="280" t="s">
        <v>3863</v>
      </c>
      <c r="AA783" s="280" t="s">
        <v>3864</v>
      </c>
      <c r="AB783" s="280" t="s">
        <v>3865</v>
      </c>
      <c r="AC783" s="280"/>
      <c r="AD783" s="280" t="s">
        <v>3866</v>
      </c>
      <c r="AE783" s="280"/>
      <c r="AF783" s="280" t="s">
        <v>3867</v>
      </c>
      <c r="AG783" s="280"/>
      <c r="AH783" s="280"/>
      <c r="AI783" s="280"/>
      <c r="AJ783" s="280"/>
      <c r="AK783" s="234">
        <v>3</v>
      </c>
      <c r="AL783" s="234" t="s">
        <v>272</v>
      </c>
      <c r="AM783" s="234">
        <v>0.1</v>
      </c>
      <c r="AN783" s="234">
        <v>0</v>
      </c>
      <c r="AO783" s="234">
        <v>0</v>
      </c>
      <c r="AP783" s="234">
        <v>0.64506024475649903</v>
      </c>
      <c r="AQ783" s="234">
        <v>0.1</v>
      </c>
      <c r="AR783" s="234" t="s">
        <v>463</v>
      </c>
      <c r="AS783" s="234">
        <v>5</v>
      </c>
      <c r="AT783" s="234">
        <v>79.431426305061194</v>
      </c>
      <c r="AU783" s="234" t="s">
        <v>552</v>
      </c>
      <c r="AV783" s="234">
        <v>2.2821906629170998</v>
      </c>
      <c r="AW783" s="234">
        <v>9.0332528418829501</v>
      </c>
      <c r="AX783" s="234">
        <v>60.424620724921603</v>
      </c>
      <c r="AY783" s="234" t="b">
        <v>0</v>
      </c>
      <c r="AZ783" s="234">
        <v>44558.564444444448</v>
      </c>
      <c r="BA783" s="234">
        <v>44512.420983796299</v>
      </c>
      <c r="BB783" s="234">
        <v>44529</v>
      </c>
    </row>
    <row r="784" spans="1:54" x14ac:dyDescent="0.25">
      <c r="A784" s="234" t="s">
        <v>3868</v>
      </c>
      <c r="B784" s="234" t="s">
        <v>482</v>
      </c>
      <c r="C784" s="235" t="s">
        <v>3868</v>
      </c>
      <c r="D784" s="235" t="s">
        <v>3868</v>
      </c>
      <c r="E784" s="234" t="s">
        <v>3861</v>
      </c>
      <c r="F784" s="234" t="s">
        <v>3869</v>
      </c>
      <c r="G784" s="234" t="s">
        <v>544</v>
      </c>
      <c r="H784" s="234" t="s">
        <v>485</v>
      </c>
      <c r="I784" s="234" t="s">
        <v>486</v>
      </c>
      <c r="J784" s="236">
        <v>298</v>
      </c>
      <c r="K784" s="129">
        <v>0.03</v>
      </c>
      <c r="L784" s="103">
        <v>1</v>
      </c>
      <c r="M784" s="237">
        <v>2394</v>
      </c>
      <c r="N784" s="236">
        <v>5702</v>
      </c>
      <c r="O784" s="103">
        <v>6000</v>
      </c>
      <c r="P784" s="234">
        <v>6000</v>
      </c>
      <c r="Q784" s="236">
        <v>8</v>
      </c>
      <c r="R784" s="236">
        <v>50</v>
      </c>
      <c r="S784" s="238">
        <v>85</v>
      </c>
      <c r="T784" s="238">
        <v>74</v>
      </c>
      <c r="U784" s="103">
        <v>5</v>
      </c>
      <c r="V784" s="234" t="s">
        <v>451</v>
      </c>
      <c r="W784" s="103">
        <v>60</v>
      </c>
      <c r="X784" s="234" t="s">
        <v>56</v>
      </c>
      <c r="Y784" s="234" t="s">
        <v>443</v>
      </c>
      <c r="Z784" s="280" t="s">
        <v>3870</v>
      </c>
      <c r="AA784" s="280" t="s">
        <v>3871</v>
      </c>
      <c r="AB784" s="280" t="s">
        <v>3872</v>
      </c>
      <c r="AC784" s="280"/>
      <c r="AD784" s="280"/>
      <c r="AE784" s="280" t="s">
        <v>3873</v>
      </c>
      <c r="AF784" s="280" t="s">
        <v>3874</v>
      </c>
      <c r="AG784" s="280"/>
      <c r="AH784" s="280" t="s">
        <v>3875</v>
      </c>
      <c r="AI784" s="280"/>
      <c r="AJ784" s="280"/>
      <c r="AK784" s="234">
        <v>1</v>
      </c>
      <c r="AL784" s="234" t="s">
        <v>272</v>
      </c>
      <c r="AM784" s="234">
        <v>0.1</v>
      </c>
      <c r="AN784" s="234">
        <v>0</v>
      </c>
      <c r="AO784" s="234">
        <v>0</v>
      </c>
      <c r="AP784" s="234">
        <v>0</v>
      </c>
      <c r="AQ784" s="234"/>
      <c r="AR784" s="234" t="s">
        <v>463</v>
      </c>
      <c r="AS784" s="234">
        <v>1</v>
      </c>
      <c r="AT784" s="234">
        <v>81.346393950249706</v>
      </c>
      <c r="AU784" s="234" t="s">
        <v>552</v>
      </c>
      <c r="AV784" s="234">
        <v>1.2528058670970701</v>
      </c>
      <c r="AW784" s="234">
        <v>14.6908951517717</v>
      </c>
      <c r="AX784" s="234">
        <v>74.3273622436853</v>
      </c>
      <c r="AY784" s="234" t="b">
        <v>0</v>
      </c>
      <c r="AZ784" s="234">
        <v>44558.564456018517</v>
      </c>
      <c r="BA784" s="234">
        <v>44512.426168981481</v>
      </c>
      <c r="BB784" s="234">
        <v>44529</v>
      </c>
    </row>
    <row r="785" spans="1:54" x14ac:dyDescent="0.25">
      <c r="A785" s="234" t="s">
        <v>3876</v>
      </c>
      <c r="B785" s="234" t="s">
        <v>482</v>
      </c>
      <c r="C785" s="235" t="s">
        <v>3876</v>
      </c>
      <c r="D785" s="235" t="s">
        <v>3876</v>
      </c>
      <c r="E785" s="234" t="s">
        <v>3861</v>
      </c>
      <c r="F785" s="234" t="s">
        <v>3877</v>
      </c>
      <c r="G785" s="234" t="s">
        <v>544</v>
      </c>
      <c r="H785" s="234" t="s">
        <v>485</v>
      </c>
      <c r="I785" s="234" t="s">
        <v>486</v>
      </c>
      <c r="J785" s="236">
        <v>394</v>
      </c>
      <c r="K785" s="129">
        <v>0.03</v>
      </c>
      <c r="L785" s="103">
        <v>1</v>
      </c>
      <c r="M785" s="237">
        <v>2422</v>
      </c>
      <c r="N785" s="236">
        <v>10517</v>
      </c>
      <c r="O785" s="103">
        <v>3200</v>
      </c>
      <c r="P785" s="234">
        <v>3200</v>
      </c>
      <c r="Q785" s="236">
        <v>5</v>
      </c>
      <c r="R785" s="236">
        <v>50</v>
      </c>
      <c r="S785" s="238">
        <v>120</v>
      </c>
      <c r="T785" s="238">
        <v>90</v>
      </c>
      <c r="U785" s="103">
        <v>3</v>
      </c>
      <c r="V785" s="234" t="s">
        <v>451</v>
      </c>
      <c r="W785" s="103">
        <v>60</v>
      </c>
      <c r="X785" s="234" t="s">
        <v>56</v>
      </c>
      <c r="Y785" s="234" t="s">
        <v>443</v>
      </c>
      <c r="Z785" s="280" t="s">
        <v>3878</v>
      </c>
      <c r="AA785" s="280" t="s">
        <v>3879</v>
      </c>
      <c r="AB785" s="280" t="s">
        <v>3872</v>
      </c>
      <c r="AC785" s="280"/>
      <c r="AD785" s="280"/>
      <c r="AE785" s="280" t="s">
        <v>3873</v>
      </c>
      <c r="AF785" s="280" t="s">
        <v>3880</v>
      </c>
      <c r="AG785" s="280"/>
      <c r="AH785" s="280" t="s">
        <v>3881</v>
      </c>
      <c r="AI785" s="280"/>
      <c r="AJ785" s="280"/>
      <c r="AK785" s="234">
        <v>3</v>
      </c>
      <c r="AL785" s="234" t="s">
        <v>272</v>
      </c>
      <c r="AM785" s="234">
        <v>0.1</v>
      </c>
      <c r="AN785" s="234">
        <v>0</v>
      </c>
      <c r="AO785" s="234">
        <v>0</v>
      </c>
      <c r="AP785" s="234">
        <v>0</v>
      </c>
      <c r="AQ785" s="234"/>
      <c r="AR785" s="234" t="s">
        <v>463</v>
      </c>
      <c r="AS785" s="234">
        <v>1</v>
      </c>
      <c r="AT785" s="234">
        <v>82.750465518380196</v>
      </c>
      <c r="AU785" s="234" t="s">
        <v>552</v>
      </c>
      <c r="AV785" s="234">
        <v>1.13196894953751</v>
      </c>
      <c r="AW785" s="234">
        <v>17.1272489688231</v>
      </c>
      <c r="AX785" s="234">
        <v>73.115947033026004</v>
      </c>
      <c r="AY785" s="234" t="b">
        <v>0</v>
      </c>
      <c r="AZ785" s="234">
        <v>44558.564456018517</v>
      </c>
      <c r="BA785" s="234">
        <v>44512.427534722221</v>
      </c>
      <c r="BB785" s="234">
        <v>44529</v>
      </c>
    </row>
    <row r="786" spans="1:54" x14ac:dyDescent="0.25">
      <c r="A786" s="234" t="s">
        <v>3882</v>
      </c>
      <c r="B786" s="234" t="s">
        <v>482</v>
      </c>
      <c r="C786" s="235" t="s">
        <v>3882</v>
      </c>
      <c r="D786" s="235" t="s">
        <v>3882</v>
      </c>
      <c r="E786" s="234" t="s">
        <v>3861</v>
      </c>
      <c r="F786" s="234" t="s">
        <v>3883</v>
      </c>
      <c r="G786" s="234" t="s">
        <v>544</v>
      </c>
      <c r="H786" s="234" t="s">
        <v>485</v>
      </c>
      <c r="I786" s="234" t="s">
        <v>486</v>
      </c>
      <c r="J786" s="236">
        <v>153</v>
      </c>
      <c r="K786" s="129">
        <v>0.03</v>
      </c>
      <c r="L786" s="103">
        <v>1</v>
      </c>
      <c r="M786" s="237">
        <v>2814</v>
      </c>
      <c r="N786" s="236">
        <v>10889</v>
      </c>
      <c r="O786" s="103">
        <v>3280</v>
      </c>
      <c r="P786" s="234">
        <v>3280</v>
      </c>
      <c r="Q786" s="236">
        <v>5</v>
      </c>
      <c r="R786" s="236">
        <v>50</v>
      </c>
      <c r="S786" s="238">
        <v>120</v>
      </c>
      <c r="T786" s="238">
        <v>110</v>
      </c>
      <c r="U786" s="103">
        <v>3</v>
      </c>
      <c r="V786" s="234" t="s">
        <v>451</v>
      </c>
      <c r="W786" s="103">
        <v>70</v>
      </c>
      <c r="X786" s="234" t="s">
        <v>56</v>
      </c>
      <c r="Y786" s="234" t="s">
        <v>443</v>
      </c>
      <c r="Z786" s="280" t="s">
        <v>3884</v>
      </c>
      <c r="AA786" s="280"/>
      <c r="AB786" s="280" t="s">
        <v>3872</v>
      </c>
      <c r="AC786" s="280"/>
      <c r="AD786" s="280"/>
      <c r="AE786" s="280" t="s">
        <v>3873</v>
      </c>
      <c r="AF786" s="280"/>
      <c r="AG786" s="280"/>
      <c r="AH786" s="280" t="s">
        <v>3881</v>
      </c>
      <c r="AI786" s="280"/>
      <c r="AJ786" s="280"/>
      <c r="AK786" s="234">
        <v>3</v>
      </c>
      <c r="AL786" s="234" t="s">
        <v>272</v>
      </c>
      <c r="AM786" s="234">
        <v>0.1</v>
      </c>
      <c r="AN786" s="234">
        <v>0</v>
      </c>
      <c r="AO786" s="234">
        <v>0</v>
      </c>
      <c r="AP786" s="234">
        <v>0</v>
      </c>
      <c r="AQ786" s="234"/>
      <c r="AR786" s="234" t="s">
        <v>463</v>
      </c>
      <c r="AS786" s="234">
        <v>1</v>
      </c>
      <c r="AT786" s="234">
        <v>83.179624900540901</v>
      </c>
      <c r="AU786" s="234" t="s">
        <v>552</v>
      </c>
      <c r="AV786" s="234">
        <v>1.1020164224843001</v>
      </c>
      <c r="AW786" s="234">
        <v>17.8217642150851</v>
      </c>
      <c r="AX786" s="234">
        <v>77.594707228647394</v>
      </c>
      <c r="AY786" s="234" t="b">
        <v>0</v>
      </c>
      <c r="AZ786" s="234">
        <v>44558.564456018517</v>
      </c>
      <c r="BA786" s="234">
        <v>44512.428807870368</v>
      </c>
      <c r="BB786" s="234">
        <v>44529</v>
      </c>
    </row>
    <row r="787" spans="1:54" x14ac:dyDescent="0.25">
      <c r="A787" s="234" t="s">
        <v>3885</v>
      </c>
      <c r="B787" s="234" t="s">
        <v>482</v>
      </c>
      <c r="C787" s="235" t="s">
        <v>3885</v>
      </c>
      <c r="D787" s="235" t="s">
        <v>3885</v>
      </c>
      <c r="E787" s="234" t="s">
        <v>3861</v>
      </c>
      <c r="F787" s="234" t="s">
        <v>3886</v>
      </c>
      <c r="G787" s="234" t="s">
        <v>544</v>
      </c>
      <c r="H787" s="234" t="s">
        <v>916</v>
      </c>
      <c r="I787" s="234" t="s">
        <v>486</v>
      </c>
      <c r="J787" s="236">
        <v>479</v>
      </c>
      <c r="K787" s="129">
        <v>0.03</v>
      </c>
      <c r="L787" s="103">
        <v>1</v>
      </c>
      <c r="M787" s="237">
        <v>3087</v>
      </c>
      <c r="N787" s="236">
        <v>6119</v>
      </c>
      <c r="O787" s="103">
        <v>3000</v>
      </c>
      <c r="P787" s="234">
        <v>3000</v>
      </c>
      <c r="Q787" s="236">
        <v>9</v>
      </c>
      <c r="R787" s="236">
        <v>40</v>
      </c>
      <c r="S787" s="238">
        <v>90</v>
      </c>
      <c r="T787" s="238">
        <v>80</v>
      </c>
      <c r="U787" s="103">
        <v>4</v>
      </c>
      <c r="V787" s="234" t="s">
        <v>451</v>
      </c>
      <c r="W787" s="103">
        <v>120</v>
      </c>
      <c r="X787" s="234" t="s">
        <v>56</v>
      </c>
      <c r="Y787" s="234" t="s">
        <v>443</v>
      </c>
      <c r="Z787" s="280" t="s">
        <v>3887</v>
      </c>
      <c r="AA787" s="280" t="s">
        <v>3888</v>
      </c>
      <c r="AB787" s="280" t="s">
        <v>3889</v>
      </c>
      <c r="AC787" s="280"/>
      <c r="AD787" s="280"/>
      <c r="AE787" s="280" t="s">
        <v>3873</v>
      </c>
      <c r="AF787" s="280"/>
      <c r="AG787" s="280"/>
      <c r="AH787" s="280" t="s">
        <v>3881</v>
      </c>
      <c r="AI787" s="280"/>
      <c r="AJ787" s="280"/>
      <c r="AK787" s="234">
        <v>3</v>
      </c>
      <c r="AL787" s="234" t="s">
        <v>272</v>
      </c>
      <c r="AM787" s="234">
        <v>0.1</v>
      </c>
      <c r="AN787" s="234">
        <v>0</v>
      </c>
      <c r="AO787" s="234">
        <v>0</v>
      </c>
      <c r="AP787" s="234">
        <v>0</v>
      </c>
      <c r="AQ787" s="234"/>
      <c r="AR787" s="234" t="s">
        <v>463</v>
      </c>
      <c r="AS787" s="234">
        <v>0</v>
      </c>
      <c r="AT787" s="234">
        <v>84.751308166559397</v>
      </c>
      <c r="AU787" s="234" t="s">
        <v>552</v>
      </c>
      <c r="AV787" s="234">
        <v>1.0587341471501699</v>
      </c>
      <c r="AW787" s="234">
        <v>17.971675251942202</v>
      </c>
      <c r="AX787" s="234">
        <v>79.763088314470394</v>
      </c>
      <c r="AY787" s="234" t="b">
        <v>0</v>
      </c>
      <c r="AZ787" s="234">
        <v>44558.564467592594</v>
      </c>
      <c r="BA787" s="234">
        <v>44512.430543981478</v>
      </c>
      <c r="BB787" s="234">
        <v>44529</v>
      </c>
    </row>
    <row r="788" spans="1:54" x14ac:dyDescent="0.25">
      <c r="A788" s="234" t="s">
        <v>3890</v>
      </c>
      <c r="B788" s="234" t="s">
        <v>482</v>
      </c>
      <c r="C788" s="235" t="s">
        <v>3890</v>
      </c>
      <c r="D788" s="235" t="s">
        <v>3890</v>
      </c>
      <c r="E788" s="234" t="s">
        <v>3891</v>
      </c>
      <c r="F788" s="234" t="s">
        <v>3892</v>
      </c>
      <c r="G788" s="234" t="s">
        <v>836</v>
      </c>
      <c r="H788" s="234" t="s">
        <v>1392</v>
      </c>
      <c r="I788" s="234" t="s">
        <v>752</v>
      </c>
      <c r="J788" s="236">
        <v>248</v>
      </c>
      <c r="K788" s="129">
        <v>0.03</v>
      </c>
      <c r="L788" s="103">
        <v>2</v>
      </c>
      <c r="M788" s="237">
        <v>1005</v>
      </c>
      <c r="N788" s="236">
        <v>653</v>
      </c>
      <c r="O788" s="103">
        <v>6000</v>
      </c>
      <c r="P788" s="234">
        <v>6000</v>
      </c>
      <c r="Q788" s="236">
        <v>12</v>
      </c>
      <c r="R788" s="236">
        <v>20</v>
      </c>
      <c r="S788" s="238">
        <v>66</v>
      </c>
      <c r="T788" s="238">
        <v>20</v>
      </c>
      <c r="U788" s="103">
        <v>4</v>
      </c>
      <c r="V788" s="234" t="s">
        <v>547</v>
      </c>
      <c r="W788" s="103">
        <v>45</v>
      </c>
      <c r="X788" s="234" t="s">
        <v>56</v>
      </c>
      <c r="Y788" s="234" t="s">
        <v>443</v>
      </c>
      <c r="Z788" s="280"/>
      <c r="AA788" s="280" t="s">
        <v>3893</v>
      </c>
      <c r="AB788" s="280" t="s">
        <v>3894</v>
      </c>
      <c r="AC788" s="280"/>
      <c r="AD788" s="280"/>
      <c r="AE788" s="280" t="s">
        <v>3895</v>
      </c>
      <c r="AF788" s="280"/>
      <c r="AG788" s="280"/>
      <c r="AH788" s="280"/>
      <c r="AI788" s="280"/>
      <c r="AJ788" s="280" t="s">
        <v>3896</v>
      </c>
      <c r="AK788" s="234">
        <v>1</v>
      </c>
      <c r="AL788" s="234" t="s">
        <v>272</v>
      </c>
      <c r="AM788" s="234">
        <v>0.1</v>
      </c>
      <c r="AN788" s="234">
        <v>0</v>
      </c>
      <c r="AO788" s="234">
        <v>0</v>
      </c>
      <c r="AP788" s="234">
        <v>0</v>
      </c>
      <c r="AQ788" s="234">
        <v>0.10789234870398701</v>
      </c>
      <c r="AR788" s="234" t="s">
        <v>463</v>
      </c>
      <c r="AS788" s="234">
        <v>0</v>
      </c>
      <c r="AT788" s="234">
        <v>89.670392927937996</v>
      </c>
      <c r="AU788" s="234" t="s">
        <v>552</v>
      </c>
      <c r="AV788" s="234">
        <v>1.95696052577196</v>
      </c>
      <c r="AW788" s="234">
        <v>5.6261861284557204</v>
      </c>
      <c r="AX788" s="234">
        <v>81.984359248400494</v>
      </c>
      <c r="AY788" s="234" t="b">
        <v>0</v>
      </c>
      <c r="AZ788" s="234">
        <v>44558.564467592594</v>
      </c>
      <c r="BA788" s="234">
        <v>44515.297361111108</v>
      </c>
      <c r="BB788" s="234">
        <v>44522</v>
      </c>
    </row>
    <row r="789" spans="1:54" x14ac:dyDescent="0.25">
      <c r="A789" s="234" t="s">
        <v>3897</v>
      </c>
      <c r="B789" s="234" t="s">
        <v>482</v>
      </c>
      <c r="C789" s="235" t="s">
        <v>3897</v>
      </c>
      <c r="D789" s="235" t="s">
        <v>3897</v>
      </c>
      <c r="E789" s="234" t="s">
        <v>3891</v>
      </c>
      <c r="F789" s="234" t="s">
        <v>3898</v>
      </c>
      <c r="G789" s="234" t="s">
        <v>836</v>
      </c>
      <c r="H789" s="234" t="s">
        <v>1392</v>
      </c>
      <c r="I789" s="234" t="s">
        <v>752</v>
      </c>
      <c r="J789" s="236">
        <v>158</v>
      </c>
      <c r="K789" s="129">
        <v>0.03</v>
      </c>
      <c r="L789" s="103">
        <v>4</v>
      </c>
      <c r="M789" s="237">
        <v>1499</v>
      </c>
      <c r="N789" s="236">
        <v>618</v>
      </c>
      <c r="O789" s="103">
        <v>6000</v>
      </c>
      <c r="P789" s="234">
        <v>6000</v>
      </c>
      <c r="Q789" s="236">
        <v>15</v>
      </c>
      <c r="R789" s="236">
        <v>20</v>
      </c>
      <c r="S789" s="238">
        <v>40</v>
      </c>
      <c r="T789" s="238">
        <v>40</v>
      </c>
      <c r="U789" s="103">
        <v>3</v>
      </c>
      <c r="V789" s="234" t="s">
        <v>547</v>
      </c>
      <c r="W789" s="103">
        <v>60</v>
      </c>
      <c r="X789" s="234" t="s">
        <v>56</v>
      </c>
      <c r="Y789" s="234" t="s">
        <v>443</v>
      </c>
      <c r="Z789" s="280"/>
      <c r="AA789" s="280" t="s">
        <v>3899</v>
      </c>
      <c r="AB789" s="280" t="s">
        <v>3894</v>
      </c>
      <c r="AC789" s="280"/>
      <c r="AD789" s="280"/>
      <c r="AE789" s="280" t="s">
        <v>3900</v>
      </c>
      <c r="AF789" s="280"/>
      <c r="AG789" s="280"/>
      <c r="AH789" s="280"/>
      <c r="AI789" s="280"/>
      <c r="AJ789" s="280" t="s">
        <v>3896</v>
      </c>
      <c r="AK789" s="234">
        <v>1</v>
      </c>
      <c r="AL789" s="234" t="s">
        <v>272</v>
      </c>
      <c r="AM789" s="234">
        <v>0.1</v>
      </c>
      <c r="AN789" s="234">
        <v>0</v>
      </c>
      <c r="AO789" s="234">
        <v>0</v>
      </c>
      <c r="AP789" s="234">
        <v>0</v>
      </c>
      <c r="AQ789" s="234">
        <v>0.115753582986593</v>
      </c>
      <c r="AR789" s="234" t="s">
        <v>463</v>
      </c>
      <c r="AS789" s="234">
        <v>0</v>
      </c>
      <c r="AT789" s="234">
        <v>88.770052012061598</v>
      </c>
      <c r="AU789" s="234" t="s">
        <v>552</v>
      </c>
      <c r="AV789" s="234">
        <v>1.13126815904638</v>
      </c>
      <c r="AW789" s="234">
        <v>12.266163244876401</v>
      </c>
      <c r="AX789" s="234">
        <v>84.864169723530907</v>
      </c>
      <c r="AY789" s="234" t="b">
        <v>0</v>
      </c>
      <c r="AZ789" s="234">
        <v>44558.564467592594</v>
      </c>
      <c r="BA789" s="234">
        <v>44515.29859953704</v>
      </c>
      <c r="BB789" s="234">
        <v>44522</v>
      </c>
    </row>
    <row r="790" spans="1:54" x14ac:dyDescent="0.25">
      <c r="A790" s="234" t="s">
        <v>3901</v>
      </c>
      <c r="B790" s="234" t="s">
        <v>482</v>
      </c>
      <c r="C790" s="235" t="s">
        <v>3901</v>
      </c>
      <c r="D790" s="235" t="s">
        <v>3901</v>
      </c>
      <c r="E790" s="234" t="s">
        <v>3891</v>
      </c>
      <c r="F790" s="234" t="s">
        <v>3902</v>
      </c>
      <c r="G790" s="234" t="s">
        <v>836</v>
      </c>
      <c r="H790" s="234" t="s">
        <v>1392</v>
      </c>
      <c r="I790" s="234" t="s">
        <v>752</v>
      </c>
      <c r="J790" s="236">
        <v>226</v>
      </c>
      <c r="K790" s="129">
        <v>0.03</v>
      </c>
      <c r="L790" s="103">
        <v>2</v>
      </c>
      <c r="M790" s="237">
        <v>1005</v>
      </c>
      <c r="N790" s="236">
        <v>662</v>
      </c>
      <c r="O790" s="103">
        <v>6000</v>
      </c>
      <c r="P790" s="234">
        <v>6000</v>
      </c>
      <c r="Q790" s="236">
        <v>12</v>
      </c>
      <c r="R790" s="236">
        <v>20</v>
      </c>
      <c r="S790" s="238">
        <v>81</v>
      </c>
      <c r="T790" s="238">
        <v>25</v>
      </c>
      <c r="U790" s="103">
        <v>4</v>
      </c>
      <c r="V790" s="234" t="s">
        <v>547</v>
      </c>
      <c r="W790" s="103">
        <v>60</v>
      </c>
      <c r="X790" s="234" t="s">
        <v>56</v>
      </c>
      <c r="Y790" s="234" t="s">
        <v>443</v>
      </c>
      <c r="Z790" s="280"/>
      <c r="AA790" s="280" t="s">
        <v>3903</v>
      </c>
      <c r="AB790" s="280" t="s">
        <v>3894</v>
      </c>
      <c r="AC790" s="280"/>
      <c r="AD790" s="280"/>
      <c r="AE790" s="280" t="s">
        <v>3904</v>
      </c>
      <c r="AF790" s="280"/>
      <c r="AG790" s="280"/>
      <c r="AH790" s="280"/>
      <c r="AI790" s="280"/>
      <c r="AJ790" s="280" t="s">
        <v>3896</v>
      </c>
      <c r="AK790" s="234">
        <v>1</v>
      </c>
      <c r="AL790" s="234" t="s">
        <v>272</v>
      </c>
      <c r="AM790" s="234">
        <v>0.1</v>
      </c>
      <c r="AN790" s="234">
        <v>0</v>
      </c>
      <c r="AO790" s="234">
        <v>0</v>
      </c>
      <c r="AP790" s="234">
        <v>0</v>
      </c>
      <c r="AQ790" s="234">
        <v>0.10989875557473699</v>
      </c>
      <c r="AR790" s="234" t="s">
        <v>463</v>
      </c>
      <c r="AS790" s="234">
        <v>0</v>
      </c>
      <c r="AT790" s="234">
        <v>89.673271412858796</v>
      </c>
      <c r="AU790" s="234" t="s">
        <v>552</v>
      </c>
      <c r="AV790" s="234">
        <v>1.9297096422573199</v>
      </c>
      <c r="AW790" s="234">
        <v>5.7018272732493198</v>
      </c>
      <c r="AX790" s="234">
        <v>83.114312132375403</v>
      </c>
      <c r="AY790" s="234" t="b">
        <v>0</v>
      </c>
      <c r="AZ790" s="234">
        <v>44558.564479166664</v>
      </c>
      <c r="BA790" s="234">
        <v>44515.299560185187</v>
      </c>
      <c r="BB790" s="234">
        <v>44522</v>
      </c>
    </row>
    <row r="791" spans="1:54" x14ac:dyDescent="0.25">
      <c r="A791" s="234" t="s">
        <v>3905</v>
      </c>
      <c r="B791" s="234" t="s">
        <v>482</v>
      </c>
      <c r="C791" s="235" t="s">
        <v>3905</v>
      </c>
      <c r="D791" s="235" t="s">
        <v>3905</v>
      </c>
      <c r="E791" s="234" t="s">
        <v>3891</v>
      </c>
      <c r="F791" s="234" t="s">
        <v>3906</v>
      </c>
      <c r="G791" s="234" t="s">
        <v>836</v>
      </c>
      <c r="H791" s="234" t="s">
        <v>1392</v>
      </c>
      <c r="I791" s="234" t="s">
        <v>752</v>
      </c>
      <c r="J791" s="236">
        <v>197</v>
      </c>
      <c r="K791" s="129">
        <v>0.03</v>
      </c>
      <c r="L791" s="103">
        <v>2</v>
      </c>
      <c r="M791" s="237">
        <v>1005</v>
      </c>
      <c r="N791" s="236">
        <v>772</v>
      </c>
      <c r="O791" s="103">
        <v>6000</v>
      </c>
      <c r="P791" s="234">
        <v>6000</v>
      </c>
      <c r="Q791" s="236">
        <v>15</v>
      </c>
      <c r="R791" s="236">
        <v>20</v>
      </c>
      <c r="S791" s="238">
        <v>60</v>
      </c>
      <c r="T791" s="238">
        <v>40</v>
      </c>
      <c r="U791" s="103">
        <v>4</v>
      </c>
      <c r="V791" s="234" t="s">
        <v>547</v>
      </c>
      <c r="W791" s="103">
        <v>60</v>
      </c>
      <c r="X791" s="234" t="s">
        <v>56</v>
      </c>
      <c r="Y791" s="234" t="s">
        <v>443</v>
      </c>
      <c r="Z791" s="280"/>
      <c r="AA791" s="280" t="s">
        <v>3893</v>
      </c>
      <c r="AB791" s="280" t="s">
        <v>3894</v>
      </c>
      <c r="AC791" s="280"/>
      <c r="AD791" s="280"/>
      <c r="AE791" s="280" t="s">
        <v>3900</v>
      </c>
      <c r="AF791" s="280"/>
      <c r="AG791" s="280"/>
      <c r="AH791" s="280"/>
      <c r="AI791" s="280"/>
      <c r="AJ791" s="280" t="s">
        <v>3896</v>
      </c>
      <c r="AK791" s="234">
        <v>1</v>
      </c>
      <c r="AL791" s="234" t="s">
        <v>272</v>
      </c>
      <c r="AM791" s="234">
        <v>0.1</v>
      </c>
      <c r="AN791" s="234">
        <v>0</v>
      </c>
      <c r="AO791" s="234">
        <v>0</v>
      </c>
      <c r="AP791" s="234">
        <v>0</v>
      </c>
      <c r="AQ791" s="234">
        <v>0.106133849514298</v>
      </c>
      <c r="AR791" s="234" t="s">
        <v>463</v>
      </c>
      <c r="AS791" s="234">
        <v>0</v>
      </c>
      <c r="AT791" s="234">
        <v>90.031041887831904</v>
      </c>
      <c r="AU791" s="234" t="s">
        <v>552</v>
      </c>
      <c r="AV791" s="234">
        <v>1.4644151335337601</v>
      </c>
      <c r="AW791" s="234">
        <v>8.1661262500076504</v>
      </c>
      <c r="AX791" s="234">
        <v>84.809241458337695</v>
      </c>
      <c r="AY791" s="234" t="b">
        <v>0</v>
      </c>
      <c r="AZ791" s="234">
        <v>44558.564479166664</v>
      </c>
      <c r="BA791" s="234">
        <v>44515.300694444442</v>
      </c>
      <c r="BB791" s="234">
        <v>44522</v>
      </c>
    </row>
    <row r="792" spans="1:54" x14ac:dyDescent="0.25">
      <c r="A792" s="234" t="s">
        <v>3907</v>
      </c>
      <c r="B792" s="234" t="s">
        <v>482</v>
      </c>
      <c r="C792" s="235" t="s">
        <v>3907</v>
      </c>
      <c r="D792" s="235" t="s">
        <v>3907</v>
      </c>
      <c r="E792" s="234" t="s">
        <v>3891</v>
      </c>
      <c r="F792" s="234" t="s">
        <v>3908</v>
      </c>
      <c r="G792" s="234" t="s">
        <v>836</v>
      </c>
      <c r="H792" s="234" t="s">
        <v>1392</v>
      </c>
      <c r="I792" s="234" t="s">
        <v>752</v>
      </c>
      <c r="J792" s="236">
        <v>355</v>
      </c>
      <c r="K792" s="129">
        <v>0.03</v>
      </c>
      <c r="L792" s="103">
        <v>2</v>
      </c>
      <c r="M792" s="237">
        <v>1272</v>
      </c>
      <c r="N792" s="236">
        <v>1064</v>
      </c>
      <c r="O792" s="103">
        <v>6000</v>
      </c>
      <c r="P792" s="234">
        <v>6000</v>
      </c>
      <c r="Q792" s="236">
        <v>12</v>
      </c>
      <c r="R792" s="236">
        <v>20</v>
      </c>
      <c r="S792" s="238">
        <v>122</v>
      </c>
      <c r="T792" s="238">
        <v>25</v>
      </c>
      <c r="U792" s="103">
        <v>3</v>
      </c>
      <c r="V792" s="234" t="s">
        <v>547</v>
      </c>
      <c r="W792" s="103">
        <v>45</v>
      </c>
      <c r="X792" s="234" t="s">
        <v>56</v>
      </c>
      <c r="Y792" s="234" t="s">
        <v>443</v>
      </c>
      <c r="Z792" s="280"/>
      <c r="AA792" s="280" t="s">
        <v>3899</v>
      </c>
      <c r="AB792" s="280" t="s">
        <v>3894</v>
      </c>
      <c r="AC792" s="280"/>
      <c r="AD792" s="280"/>
      <c r="AE792" s="280" t="s">
        <v>3900</v>
      </c>
      <c r="AF792" s="280"/>
      <c r="AG792" s="280"/>
      <c r="AH792" s="280"/>
      <c r="AI792" s="280"/>
      <c r="AJ792" s="280" t="s">
        <v>3896</v>
      </c>
      <c r="AK792" s="234">
        <v>1</v>
      </c>
      <c r="AL792" s="234" t="s">
        <v>272</v>
      </c>
      <c r="AM792" s="234">
        <v>0.1</v>
      </c>
      <c r="AN792" s="234">
        <v>0</v>
      </c>
      <c r="AO792" s="234">
        <v>0</v>
      </c>
      <c r="AP792" s="234">
        <v>0</v>
      </c>
      <c r="AQ792" s="234">
        <v>0.105212560555155</v>
      </c>
      <c r="AR792" s="234" t="s">
        <v>463</v>
      </c>
      <c r="AS792" s="234">
        <v>0</v>
      </c>
      <c r="AT792" s="234">
        <v>90.098161611906804</v>
      </c>
      <c r="AU792" s="234" t="s">
        <v>552</v>
      </c>
      <c r="AV792" s="234">
        <v>1.3837179005204201</v>
      </c>
      <c r="AW792" s="234">
        <v>8.9513299169692093</v>
      </c>
      <c r="AX792" s="234">
        <v>87.6655112483854</v>
      </c>
      <c r="AY792" s="234" t="b">
        <v>0</v>
      </c>
      <c r="AZ792" s="234">
        <v>44558.564479166664</v>
      </c>
      <c r="BA792" s="234">
        <v>44515.301863425928</v>
      </c>
      <c r="BB792" s="234">
        <v>44522</v>
      </c>
    </row>
    <row r="793" spans="1:54" x14ac:dyDescent="0.25">
      <c r="A793" s="234" t="s">
        <v>3909</v>
      </c>
      <c r="B793" s="234" t="s">
        <v>482</v>
      </c>
      <c r="C793" s="235" t="s">
        <v>437</v>
      </c>
      <c r="D793" s="235" t="s">
        <v>3909</v>
      </c>
      <c r="E793" s="234" t="s">
        <v>3910</v>
      </c>
      <c r="F793" s="234" t="s">
        <v>3911</v>
      </c>
      <c r="G793" s="234" t="s">
        <v>836</v>
      </c>
      <c r="H793" s="234" t="s">
        <v>916</v>
      </c>
      <c r="I793" s="234" t="s">
        <v>917</v>
      </c>
      <c r="J793" s="236">
        <v>79</v>
      </c>
      <c r="K793" s="129">
        <v>0.03</v>
      </c>
      <c r="L793" s="103">
        <v>3</v>
      </c>
      <c r="M793" s="237">
        <v>1450</v>
      </c>
      <c r="N793" s="236">
        <v>1360</v>
      </c>
      <c r="O793" s="103">
        <v>3000</v>
      </c>
      <c r="P793" s="234">
        <v>3000</v>
      </c>
      <c r="Q793" s="236">
        <v>8</v>
      </c>
      <c r="R793" s="236">
        <v>20</v>
      </c>
      <c r="S793" s="238">
        <v>25</v>
      </c>
      <c r="T793" s="238">
        <v>25</v>
      </c>
      <c r="U793" s="103">
        <v>2.6</v>
      </c>
      <c r="V793" s="234" t="s">
        <v>451</v>
      </c>
      <c r="W793" s="103">
        <v>80</v>
      </c>
      <c r="X793" s="234" t="s">
        <v>56</v>
      </c>
      <c r="Y793" s="234" t="s">
        <v>443</v>
      </c>
      <c r="Z793" s="280"/>
      <c r="AA793" s="280" t="s">
        <v>3912</v>
      </c>
      <c r="AB793" s="280"/>
      <c r="AC793" s="280"/>
      <c r="AD793" s="280"/>
      <c r="AE793" s="280"/>
      <c r="AF793" s="280"/>
      <c r="AG793" s="280"/>
      <c r="AH793" s="280"/>
      <c r="AI793" s="280"/>
      <c r="AJ793" s="280"/>
      <c r="AK793" s="234">
        <v>1</v>
      </c>
      <c r="AL793" s="234" t="s">
        <v>272</v>
      </c>
      <c r="AM793" s="234">
        <v>0.15</v>
      </c>
      <c r="AN793" s="234">
        <v>0</v>
      </c>
      <c r="AO793" s="234">
        <v>0</v>
      </c>
      <c r="AP793" s="234">
        <v>0</v>
      </c>
      <c r="AQ793" s="234"/>
      <c r="AR793" s="234" t="s">
        <v>706</v>
      </c>
      <c r="AS793" s="234">
        <v>0</v>
      </c>
      <c r="AT793" s="234">
        <v>85.304008839551898</v>
      </c>
      <c r="AU793" s="234" t="s">
        <v>2724</v>
      </c>
      <c r="AV793" s="234">
        <v>1.1299999999999999</v>
      </c>
      <c r="AW793" s="234">
        <v>10.9256794193339</v>
      </c>
      <c r="AX793" s="234">
        <v>81.0388083975743</v>
      </c>
      <c r="AY793" s="234" t="b">
        <v>1</v>
      </c>
      <c r="AZ793" s="234">
        <v>44558.564479166664</v>
      </c>
      <c r="BA793" s="234">
        <v>44515.313391203701</v>
      </c>
      <c r="BB793" s="234">
        <v>44517</v>
      </c>
    </row>
    <row r="794" spans="1:54" x14ac:dyDescent="0.25">
      <c r="A794" s="234" t="s">
        <v>3913</v>
      </c>
      <c r="B794" s="234" t="s">
        <v>482</v>
      </c>
      <c r="C794" s="235" t="s">
        <v>437</v>
      </c>
      <c r="D794" s="235" t="s">
        <v>3913</v>
      </c>
      <c r="E794" s="234" t="s">
        <v>3910</v>
      </c>
      <c r="F794" s="234" t="s">
        <v>3914</v>
      </c>
      <c r="G794" s="234" t="s">
        <v>836</v>
      </c>
      <c r="H794" s="234" t="s">
        <v>916</v>
      </c>
      <c r="I794" s="234" t="s">
        <v>917</v>
      </c>
      <c r="J794" s="236">
        <v>94</v>
      </c>
      <c r="K794" s="129">
        <v>0.03</v>
      </c>
      <c r="L794" s="103">
        <v>2</v>
      </c>
      <c r="M794" s="237">
        <v>1400</v>
      </c>
      <c r="N794" s="236">
        <v>1958</v>
      </c>
      <c r="O794" s="103">
        <v>3000</v>
      </c>
      <c r="P794" s="234">
        <v>3000</v>
      </c>
      <c r="Q794" s="236">
        <v>8</v>
      </c>
      <c r="R794" s="236">
        <v>20</v>
      </c>
      <c r="S794" s="238">
        <v>30</v>
      </c>
      <c r="T794" s="238">
        <v>30</v>
      </c>
      <c r="U794" s="103">
        <v>2.5</v>
      </c>
      <c r="V794" s="234" t="s">
        <v>451</v>
      </c>
      <c r="W794" s="103">
        <v>80</v>
      </c>
      <c r="X794" s="234" t="s">
        <v>56</v>
      </c>
      <c r="Y794" s="234" t="s">
        <v>443</v>
      </c>
      <c r="Z794" s="280"/>
      <c r="AA794" s="280" t="s">
        <v>3915</v>
      </c>
      <c r="AB794" s="280"/>
      <c r="AC794" s="280"/>
      <c r="AD794" s="280"/>
      <c r="AE794" s="280"/>
      <c r="AF794" s="280"/>
      <c r="AG794" s="280"/>
      <c r="AH794" s="280"/>
      <c r="AI794" s="280"/>
      <c r="AJ794" s="280" t="s">
        <v>1367</v>
      </c>
      <c r="AK794" s="234">
        <v>1</v>
      </c>
      <c r="AL794" s="234" t="s">
        <v>272</v>
      </c>
      <c r="AM794" s="234">
        <v>0.15</v>
      </c>
      <c r="AN794" s="234">
        <v>0</v>
      </c>
      <c r="AO794" s="234">
        <v>0</v>
      </c>
      <c r="AP794" s="234">
        <v>0</v>
      </c>
      <c r="AQ794" s="234">
        <v>0</v>
      </c>
      <c r="AR794" s="234" t="s">
        <v>706</v>
      </c>
      <c r="AS794" s="234">
        <v>0</v>
      </c>
      <c r="AT794" s="234">
        <v>85.568059515115905</v>
      </c>
      <c r="AU794" s="234" t="s">
        <v>2724</v>
      </c>
      <c r="AV794" s="234">
        <v>1.1499999999999999</v>
      </c>
      <c r="AW794" s="234">
        <v>10.525237705963001</v>
      </c>
      <c r="AX794" s="234">
        <v>77.781366099240401</v>
      </c>
      <c r="AY794" s="234" t="b">
        <v>0</v>
      </c>
      <c r="AZ794" s="234">
        <v>44558.56449074074</v>
      </c>
      <c r="BA794" s="234">
        <v>44515.314004629632</v>
      </c>
      <c r="BB794" s="234">
        <v>44517</v>
      </c>
    </row>
    <row r="795" spans="1:54" x14ac:dyDescent="0.25">
      <c r="A795" s="234" t="s">
        <v>3916</v>
      </c>
      <c r="B795" s="234" t="s">
        <v>482</v>
      </c>
      <c r="C795" s="235" t="s">
        <v>437</v>
      </c>
      <c r="D795" s="235" t="s">
        <v>3916</v>
      </c>
      <c r="E795" s="234" t="s">
        <v>3910</v>
      </c>
      <c r="F795" s="234" t="s">
        <v>3917</v>
      </c>
      <c r="G795" s="234" t="s">
        <v>836</v>
      </c>
      <c r="H795" s="234" t="s">
        <v>939</v>
      </c>
      <c r="I795" s="234" t="s">
        <v>940</v>
      </c>
      <c r="J795" s="236">
        <v>107</v>
      </c>
      <c r="K795" s="129">
        <v>0.03</v>
      </c>
      <c r="L795" s="103">
        <v>1</v>
      </c>
      <c r="M795" s="237">
        <v>1300</v>
      </c>
      <c r="N795" s="236">
        <v>2515</v>
      </c>
      <c r="O795" s="103">
        <v>3000</v>
      </c>
      <c r="P795" s="234">
        <v>3000</v>
      </c>
      <c r="Q795" s="236">
        <v>12</v>
      </c>
      <c r="R795" s="236">
        <v>20</v>
      </c>
      <c r="S795" s="238">
        <v>34</v>
      </c>
      <c r="T795" s="238">
        <v>34</v>
      </c>
      <c r="U795" s="103">
        <v>3.5</v>
      </c>
      <c r="V795" s="234" t="s">
        <v>451</v>
      </c>
      <c r="W795" s="103">
        <v>80</v>
      </c>
      <c r="X795" s="234" t="s">
        <v>56</v>
      </c>
      <c r="Y795" s="234" t="s">
        <v>443</v>
      </c>
      <c r="Z795" s="280"/>
      <c r="AA795" s="280" t="s">
        <v>3918</v>
      </c>
      <c r="AB795" s="280"/>
      <c r="AC795" s="280"/>
      <c r="AD795" s="280"/>
      <c r="AE795" s="280"/>
      <c r="AF795" s="280"/>
      <c r="AG795" s="280"/>
      <c r="AH795" s="280"/>
      <c r="AI795" s="280"/>
      <c r="AJ795" s="280" t="s">
        <v>1367</v>
      </c>
      <c r="AK795" s="234">
        <v>1</v>
      </c>
      <c r="AL795" s="234" t="s">
        <v>272</v>
      </c>
      <c r="AM795" s="234">
        <v>0.15</v>
      </c>
      <c r="AN795" s="234">
        <v>0</v>
      </c>
      <c r="AO795" s="234">
        <v>0</v>
      </c>
      <c r="AP795" s="234">
        <v>0</v>
      </c>
      <c r="AQ795" s="234">
        <v>0</v>
      </c>
      <c r="AR795" s="234" t="s">
        <v>706</v>
      </c>
      <c r="AS795" s="234">
        <v>0</v>
      </c>
      <c r="AT795" s="234">
        <v>87.362835593095795</v>
      </c>
      <c r="AU795" s="234" t="s">
        <v>2724</v>
      </c>
      <c r="AV795" s="234">
        <v>1.1399999999999999</v>
      </c>
      <c r="AW795" s="234">
        <v>10.4420864325536</v>
      </c>
      <c r="AX795" s="234">
        <v>83.256782320220296</v>
      </c>
      <c r="AY795" s="234" t="b">
        <v>0</v>
      </c>
      <c r="AZ795" s="234">
        <v>44558.56449074074</v>
      </c>
      <c r="BA795" s="234">
        <v>44515.314837962964</v>
      </c>
      <c r="BB795" s="234">
        <v>44517</v>
      </c>
    </row>
    <row r="796" spans="1:54" x14ac:dyDescent="0.25">
      <c r="A796" s="234" t="s">
        <v>3919</v>
      </c>
      <c r="B796" s="234" t="s">
        <v>456</v>
      </c>
      <c r="C796" s="235" t="s">
        <v>437</v>
      </c>
      <c r="D796" s="235" t="s">
        <v>3919</v>
      </c>
      <c r="E796" s="234" t="s">
        <v>3920</v>
      </c>
      <c r="F796" s="234" t="s">
        <v>3921</v>
      </c>
      <c r="G796" s="234" t="s">
        <v>440</v>
      </c>
      <c r="H796" s="234"/>
      <c r="I796" s="234" t="s">
        <v>3922</v>
      </c>
      <c r="J796" s="236">
        <v>267</v>
      </c>
      <c r="K796" s="129">
        <v>0.05</v>
      </c>
      <c r="L796" s="103">
        <v>1</v>
      </c>
      <c r="M796" s="237">
        <v>3500</v>
      </c>
      <c r="N796" s="236">
        <v>15321</v>
      </c>
      <c r="O796" s="103">
        <v>3000</v>
      </c>
      <c r="P796" s="234">
        <v>3000</v>
      </c>
      <c r="Q796" s="236">
        <v>1.5</v>
      </c>
      <c r="R796" s="236">
        <v>100</v>
      </c>
      <c r="S796" s="238">
        <v>85</v>
      </c>
      <c r="T796" s="238">
        <v>85</v>
      </c>
      <c r="U796" s="103">
        <v>2.2999999999999998</v>
      </c>
      <c r="V796" s="234" t="s">
        <v>451</v>
      </c>
      <c r="W796" s="103">
        <v>200</v>
      </c>
      <c r="X796" s="234" t="s">
        <v>56</v>
      </c>
      <c r="Y796" s="234" t="s">
        <v>443</v>
      </c>
      <c r="Z796" s="280" t="s">
        <v>3923</v>
      </c>
      <c r="AA796" s="280"/>
      <c r="AB796" s="280"/>
      <c r="AC796" s="280"/>
      <c r="AD796" s="280"/>
      <c r="AE796" s="280"/>
      <c r="AF796" s="280" t="s">
        <v>3924</v>
      </c>
      <c r="AG796" s="280"/>
      <c r="AH796" s="280"/>
      <c r="AI796" s="280"/>
      <c r="AJ796" s="280"/>
      <c r="AK796" s="234">
        <v>8</v>
      </c>
      <c r="AL796" s="234" t="s">
        <v>272</v>
      </c>
      <c r="AM796" s="234">
        <v>0.1</v>
      </c>
      <c r="AN796" s="234">
        <v>0</v>
      </c>
      <c r="AO796" s="234">
        <v>0</v>
      </c>
      <c r="AP796" s="234">
        <v>0.21756630333093999</v>
      </c>
      <c r="AQ796" s="234">
        <v>0.100415216921972</v>
      </c>
      <c r="AR796" s="234" t="s">
        <v>706</v>
      </c>
      <c r="AS796" s="234">
        <v>0</v>
      </c>
      <c r="AT796" s="234">
        <v>86.992187652526198</v>
      </c>
      <c r="AU796" s="234" t="s">
        <v>1931</v>
      </c>
      <c r="AV796" s="234">
        <v>2.0094017097383698</v>
      </c>
      <c r="AW796" s="234">
        <v>8.5937866592320695</v>
      </c>
      <c r="AX796" s="234">
        <v>86.992187652526198</v>
      </c>
      <c r="AY796" s="234" t="b">
        <v>0</v>
      </c>
      <c r="AZ796" s="234">
        <v>44558.56449074074</v>
      </c>
      <c r="BA796" s="234">
        <v>44515.491851851853</v>
      </c>
      <c r="BB796" s="234">
        <v>44522</v>
      </c>
    </row>
    <row r="797" spans="1:54" x14ac:dyDescent="0.25">
      <c r="A797" s="234" t="s">
        <v>3925</v>
      </c>
      <c r="B797" s="234" t="s">
        <v>482</v>
      </c>
      <c r="C797" s="235" t="s">
        <v>437</v>
      </c>
      <c r="D797" s="235" t="s">
        <v>3925</v>
      </c>
      <c r="E797" s="234" t="s">
        <v>3926</v>
      </c>
      <c r="F797" s="234" t="s">
        <v>3927</v>
      </c>
      <c r="G797" s="234" t="s">
        <v>440</v>
      </c>
      <c r="H797" s="234"/>
      <c r="I797" s="234" t="s">
        <v>486</v>
      </c>
      <c r="J797" s="236">
        <v>754</v>
      </c>
      <c r="K797" s="129">
        <v>0.08</v>
      </c>
      <c r="L797" s="103">
        <v>1</v>
      </c>
      <c r="M797" s="237">
        <v>13000</v>
      </c>
      <c r="N797" s="236">
        <v>45590</v>
      </c>
      <c r="O797" s="103">
        <v>3000</v>
      </c>
      <c r="P797" s="234">
        <v>3000</v>
      </c>
      <c r="Q797" s="236">
        <v>1.8</v>
      </c>
      <c r="R797" s="236">
        <v>100</v>
      </c>
      <c r="S797" s="238">
        <v>240</v>
      </c>
      <c r="T797" s="238">
        <v>240</v>
      </c>
      <c r="U797" s="103">
        <v>5.5</v>
      </c>
      <c r="V797" s="234" t="s">
        <v>442</v>
      </c>
      <c r="W797" s="103">
        <v>150</v>
      </c>
      <c r="X797" s="234" t="s">
        <v>56</v>
      </c>
      <c r="Y797" s="234" t="s">
        <v>443</v>
      </c>
      <c r="Z797" s="280" t="s">
        <v>3928</v>
      </c>
      <c r="AA797" s="280"/>
      <c r="AB797" s="280"/>
      <c r="AC797" s="280"/>
      <c r="AD797" s="280"/>
      <c r="AE797" s="280"/>
      <c r="AF797" s="280"/>
      <c r="AG797" s="280"/>
      <c r="AH797" s="280"/>
      <c r="AI797" s="280"/>
      <c r="AJ797" s="280"/>
      <c r="AK797" s="234">
        <v>1</v>
      </c>
      <c r="AL797" s="234" t="s">
        <v>272</v>
      </c>
      <c r="AM797" s="234">
        <v>0.1</v>
      </c>
      <c r="AN797" s="234">
        <v>0</v>
      </c>
      <c r="AO797" s="234">
        <v>0</v>
      </c>
      <c r="AP797" s="234">
        <v>0.17547707830664599</v>
      </c>
      <c r="AQ797" s="234">
        <v>4.8743632862957298E-2</v>
      </c>
      <c r="AR797" s="234" t="s">
        <v>463</v>
      </c>
      <c r="AS797" s="234">
        <v>1</v>
      </c>
      <c r="AT797" s="234">
        <v>63.719059673006598</v>
      </c>
      <c r="AU797" s="234" t="s">
        <v>552</v>
      </c>
      <c r="AV797" s="234">
        <v>1.64706670578928</v>
      </c>
      <c r="AW797" s="234">
        <v>20.283425834584399</v>
      </c>
      <c r="AX797" s="234">
        <v>63.719059673006598</v>
      </c>
      <c r="AY797" s="234" t="b">
        <v>0</v>
      </c>
      <c r="AZ797" s="234">
        <v>44558.564502314817</v>
      </c>
      <c r="BA797" s="234">
        <v>44515.634745370371</v>
      </c>
      <c r="BB797" s="234">
        <v>44518</v>
      </c>
    </row>
    <row r="798" spans="1:54" x14ac:dyDescent="0.25">
      <c r="A798" s="234" t="s">
        <v>3929</v>
      </c>
      <c r="B798" s="234" t="s">
        <v>456</v>
      </c>
      <c r="C798" s="235" t="s">
        <v>3929</v>
      </c>
      <c r="D798" s="235" t="s">
        <v>3929</v>
      </c>
      <c r="E798" s="234" t="s">
        <v>3930</v>
      </c>
      <c r="F798" s="234" t="s">
        <v>3931</v>
      </c>
      <c r="G798" s="234" t="s">
        <v>544</v>
      </c>
      <c r="H798" s="234" t="s">
        <v>1392</v>
      </c>
      <c r="I798" s="234" t="s">
        <v>486</v>
      </c>
      <c r="J798" s="236">
        <v>880</v>
      </c>
      <c r="K798" s="129">
        <v>0.03</v>
      </c>
      <c r="L798" s="103">
        <v>1</v>
      </c>
      <c r="M798" s="237">
        <v>7398</v>
      </c>
      <c r="N798" s="236">
        <v>12269</v>
      </c>
      <c r="O798" s="103">
        <v>5850</v>
      </c>
      <c r="P798" s="234">
        <v>5850</v>
      </c>
      <c r="Q798" s="236">
        <v>6</v>
      </c>
      <c r="R798" s="236">
        <v>50</v>
      </c>
      <c r="S798" s="238">
        <v>150</v>
      </c>
      <c r="T798" s="238">
        <v>150</v>
      </c>
      <c r="U798" s="103">
        <v>2.5</v>
      </c>
      <c r="V798" s="234" t="s">
        <v>451</v>
      </c>
      <c r="W798" s="103">
        <v>60</v>
      </c>
      <c r="X798" s="234" t="s">
        <v>56</v>
      </c>
      <c r="Y798" s="234" t="s">
        <v>443</v>
      </c>
      <c r="Z798" s="280"/>
      <c r="AA798" s="280" t="s">
        <v>3932</v>
      </c>
      <c r="AB798" s="280" t="s">
        <v>3933</v>
      </c>
      <c r="AC798" s="280" t="s">
        <v>3934</v>
      </c>
      <c r="AD798" s="280"/>
      <c r="AE798" s="280"/>
      <c r="AF798" s="280" t="s">
        <v>3935</v>
      </c>
      <c r="AG798" s="280"/>
      <c r="AH798" s="280"/>
      <c r="AI798" s="280"/>
      <c r="AJ798" s="280" t="s">
        <v>3936</v>
      </c>
      <c r="AK798" s="234">
        <v>5</v>
      </c>
      <c r="AL798" s="234" t="s">
        <v>272</v>
      </c>
      <c r="AM798" s="234">
        <v>0.1</v>
      </c>
      <c r="AN798" s="234">
        <v>0</v>
      </c>
      <c r="AO798" s="234">
        <v>0</v>
      </c>
      <c r="AP798" s="234">
        <v>0</v>
      </c>
      <c r="AQ798" s="234">
        <v>8.71576825199777E-2</v>
      </c>
      <c r="AR798" s="234" t="s">
        <v>463</v>
      </c>
      <c r="AS798" s="234">
        <v>1</v>
      </c>
      <c r="AT798" s="234">
        <v>83.898854890041704</v>
      </c>
      <c r="AU798" s="234" t="s">
        <v>552</v>
      </c>
      <c r="AV798" s="234">
        <v>1.0554005566158899</v>
      </c>
      <c r="AW798" s="234">
        <v>23.475967383714199</v>
      </c>
      <c r="AX798" s="234">
        <v>77.966007294245898</v>
      </c>
      <c r="AY798" s="234" t="b">
        <v>0</v>
      </c>
      <c r="AZ798" s="234">
        <v>44558.564502314817</v>
      </c>
      <c r="BA798" s="234">
        <v>44515.654918981483</v>
      </c>
      <c r="BB798" s="234">
        <v>44522</v>
      </c>
    </row>
    <row r="799" spans="1:54" x14ac:dyDescent="0.25">
      <c r="A799" s="234" t="s">
        <v>3937</v>
      </c>
      <c r="B799" s="234" t="s">
        <v>456</v>
      </c>
      <c r="C799" s="235" t="s">
        <v>3937</v>
      </c>
      <c r="D799" s="235" t="s">
        <v>3937</v>
      </c>
      <c r="E799" s="234" t="s">
        <v>3930</v>
      </c>
      <c r="F799" s="234" t="s">
        <v>3938</v>
      </c>
      <c r="G799" s="234" t="s">
        <v>544</v>
      </c>
      <c r="H799" s="234" t="s">
        <v>1392</v>
      </c>
      <c r="I799" s="234" t="s">
        <v>486</v>
      </c>
      <c r="J799" s="236">
        <v>251</v>
      </c>
      <c r="K799" s="129">
        <v>0.03</v>
      </c>
      <c r="L799" s="103">
        <v>1</v>
      </c>
      <c r="M799" s="237">
        <v>1853</v>
      </c>
      <c r="N799" s="236">
        <v>4795</v>
      </c>
      <c r="O799" s="103">
        <v>6000</v>
      </c>
      <c r="P799" s="234">
        <v>6000</v>
      </c>
      <c r="Q799" s="236">
        <v>8</v>
      </c>
      <c r="R799" s="236">
        <v>30</v>
      </c>
      <c r="S799" s="238">
        <v>64</v>
      </c>
      <c r="T799" s="238">
        <v>64</v>
      </c>
      <c r="U799" s="103">
        <v>2.5</v>
      </c>
      <c r="V799" s="234" t="s">
        <v>442</v>
      </c>
      <c r="W799" s="103">
        <v>60</v>
      </c>
      <c r="X799" s="234" t="s">
        <v>56</v>
      </c>
      <c r="Y799" s="234" t="s">
        <v>443</v>
      </c>
      <c r="Z799" s="280" t="s">
        <v>3939</v>
      </c>
      <c r="AA799" s="280" t="s">
        <v>3940</v>
      </c>
      <c r="AB799" s="280" t="s">
        <v>3941</v>
      </c>
      <c r="AC799" s="280" t="s">
        <v>3934</v>
      </c>
      <c r="AD799" s="280"/>
      <c r="AE799" s="280"/>
      <c r="AF799" s="280" t="s">
        <v>3416</v>
      </c>
      <c r="AG799" s="280"/>
      <c r="AH799" s="280"/>
      <c r="AI799" s="280"/>
      <c r="AJ799" s="280" t="s">
        <v>1367</v>
      </c>
      <c r="AK799" s="234">
        <v>5</v>
      </c>
      <c r="AL799" s="234" t="s">
        <v>272</v>
      </c>
      <c r="AM799" s="234">
        <v>0.1</v>
      </c>
      <c r="AN799" s="234">
        <v>0</v>
      </c>
      <c r="AO799" s="234">
        <v>0</v>
      </c>
      <c r="AP799" s="234">
        <v>0</v>
      </c>
      <c r="AQ799" s="234">
        <v>8.65793843896034E-2</v>
      </c>
      <c r="AR799" s="234" t="s">
        <v>463</v>
      </c>
      <c r="AS799" s="234">
        <v>1</v>
      </c>
      <c r="AT799" s="234">
        <v>88.712555778201093</v>
      </c>
      <c r="AU799" s="234" t="s">
        <v>552</v>
      </c>
      <c r="AV799" s="234">
        <v>1.23103185838193</v>
      </c>
      <c r="AW799" s="234">
        <v>13.211587809574899</v>
      </c>
      <c r="AX799" s="234">
        <v>83.339109542493006</v>
      </c>
      <c r="AY799" s="234" t="b">
        <v>0</v>
      </c>
      <c r="AZ799" s="234">
        <v>44558.564502314817</v>
      </c>
      <c r="BA799" s="234">
        <v>44515.657314814816</v>
      </c>
      <c r="BB799" s="234">
        <v>44522</v>
      </c>
    </row>
    <row r="800" spans="1:54" x14ac:dyDescent="0.25">
      <c r="A800" s="234" t="s">
        <v>3942</v>
      </c>
      <c r="B800" s="234" t="s">
        <v>456</v>
      </c>
      <c r="C800" s="235" t="s">
        <v>3942</v>
      </c>
      <c r="D800" s="235" t="s">
        <v>3942</v>
      </c>
      <c r="E800" s="234" t="s">
        <v>3930</v>
      </c>
      <c r="F800" s="234" t="s">
        <v>3943</v>
      </c>
      <c r="G800" s="234" t="s">
        <v>544</v>
      </c>
      <c r="H800" s="234" t="s">
        <v>1392</v>
      </c>
      <c r="I800" s="234" t="s">
        <v>486</v>
      </c>
      <c r="J800" s="236">
        <v>866</v>
      </c>
      <c r="K800" s="129">
        <v>0.5</v>
      </c>
      <c r="L800" s="103">
        <v>1</v>
      </c>
      <c r="M800" s="237">
        <v>3764</v>
      </c>
      <c r="N800" s="236">
        <v>8951</v>
      </c>
      <c r="O800" s="103">
        <v>6000</v>
      </c>
      <c r="P800" s="234">
        <v>6000</v>
      </c>
      <c r="Q800" s="236">
        <v>3</v>
      </c>
      <c r="R800" s="236">
        <v>50</v>
      </c>
      <c r="S800" s="238">
        <v>169</v>
      </c>
      <c r="T800" s="238">
        <v>140</v>
      </c>
      <c r="U800" s="103">
        <v>3</v>
      </c>
      <c r="V800" s="234" t="s">
        <v>442</v>
      </c>
      <c r="W800" s="103">
        <v>60</v>
      </c>
      <c r="X800" s="234" t="s">
        <v>56</v>
      </c>
      <c r="Y800" s="234" t="s">
        <v>443</v>
      </c>
      <c r="Z800" s="280"/>
      <c r="AA800" s="280" t="s">
        <v>3944</v>
      </c>
      <c r="AB800" s="280" t="s">
        <v>3945</v>
      </c>
      <c r="AC800" s="280" t="s">
        <v>3934</v>
      </c>
      <c r="AD800" s="280"/>
      <c r="AE800" s="280"/>
      <c r="AF800" s="280" t="s">
        <v>3946</v>
      </c>
      <c r="AG800" s="280"/>
      <c r="AH800" s="280"/>
      <c r="AI800" s="280"/>
      <c r="AJ800" s="280" t="s">
        <v>559</v>
      </c>
      <c r="AK800" s="234">
        <v>2</v>
      </c>
      <c r="AL800" s="234" t="s">
        <v>272</v>
      </c>
      <c r="AM800" s="234">
        <v>0.1</v>
      </c>
      <c r="AN800" s="234">
        <v>0</v>
      </c>
      <c r="AO800" s="234">
        <v>0</v>
      </c>
      <c r="AP800" s="234">
        <v>0</v>
      </c>
      <c r="AQ800" s="234">
        <v>9.1216789351075994E-2</v>
      </c>
      <c r="AR800" s="234" t="s">
        <v>463</v>
      </c>
      <c r="AS800" s="234">
        <v>1</v>
      </c>
      <c r="AT800" s="234">
        <v>85.145028850648004</v>
      </c>
      <c r="AU800" s="234" t="s">
        <v>552</v>
      </c>
      <c r="AV800" s="234">
        <v>2.6825423437714102</v>
      </c>
      <c r="AW800" s="234">
        <v>4.8823918416678298</v>
      </c>
      <c r="AX800" s="234">
        <v>77.786065642842004</v>
      </c>
      <c r="AY800" s="234" t="b">
        <v>0</v>
      </c>
      <c r="AZ800" s="234">
        <v>44558.564513888887</v>
      </c>
      <c r="BA800" s="234">
        <v>44515.66375</v>
      </c>
      <c r="BB800" s="234">
        <v>44522</v>
      </c>
    </row>
    <row r="801" spans="1:54" x14ac:dyDescent="0.25">
      <c r="A801" s="234" t="s">
        <v>3947</v>
      </c>
      <c r="B801" s="234" t="s">
        <v>482</v>
      </c>
      <c r="C801" s="235" t="s">
        <v>437</v>
      </c>
      <c r="D801" s="235" t="s">
        <v>3947</v>
      </c>
      <c r="E801" s="234" t="s">
        <v>3948</v>
      </c>
      <c r="F801" s="234" t="s">
        <v>3949</v>
      </c>
      <c r="G801" s="234" t="s">
        <v>836</v>
      </c>
      <c r="H801" s="234" t="s">
        <v>473</v>
      </c>
      <c r="I801" s="234" t="s">
        <v>574</v>
      </c>
      <c r="J801" s="236">
        <v>407</v>
      </c>
      <c r="K801" s="129">
        <v>0.03</v>
      </c>
      <c r="L801" s="103">
        <v>1</v>
      </c>
      <c r="M801" s="237">
        <v>2984</v>
      </c>
      <c r="N801" s="236">
        <v>3051</v>
      </c>
      <c r="O801" s="103">
        <v>6000</v>
      </c>
      <c r="P801" s="234">
        <v>6000</v>
      </c>
      <c r="Q801" s="236">
        <v>12</v>
      </c>
      <c r="R801" s="236">
        <v>30</v>
      </c>
      <c r="S801" s="238">
        <v>140</v>
      </c>
      <c r="T801" s="238">
        <v>25.6</v>
      </c>
      <c r="U801" s="103">
        <v>2.5</v>
      </c>
      <c r="V801" s="234" t="s">
        <v>547</v>
      </c>
      <c r="W801" s="103">
        <v>70</v>
      </c>
      <c r="X801" s="234" t="s">
        <v>56</v>
      </c>
      <c r="Y801" s="234" t="s">
        <v>443</v>
      </c>
      <c r="Z801" s="280"/>
      <c r="AA801" s="280" t="s">
        <v>3950</v>
      </c>
      <c r="AB801" s="280" t="s">
        <v>3951</v>
      </c>
      <c r="AC801" s="280"/>
      <c r="AD801" s="280"/>
      <c r="AE801" s="280"/>
      <c r="AF801" s="280" t="s">
        <v>705</v>
      </c>
      <c r="AG801" s="280"/>
      <c r="AH801" s="280"/>
      <c r="AI801" s="280"/>
      <c r="AJ801" s="280"/>
      <c r="AK801" s="234">
        <v>1</v>
      </c>
      <c r="AL801" s="234" t="s">
        <v>272</v>
      </c>
      <c r="AM801" s="234">
        <v>0.1</v>
      </c>
      <c r="AN801" s="234">
        <v>0</v>
      </c>
      <c r="AO801" s="234">
        <v>0</v>
      </c>
      <c r="AP801" s="234">
        <v>0</v>
      </c>
      <c r="AQ801" s="234">
        <v>0</v>
      </c>
      <c r="AR801" s="234" t="s">
        <v>463</v>
      </c>
      <c r="AS801" s="234">
        <v>1</v>
      </c>
      <c r="AT801" s="234">
        <v>87.375462515394204</v>
      </c>
      <c r="AU801" s="234" t="s">
        <v>490</v>
      </c>
      <c r="AV801" s="234">
        <v>1.1802517355292099</v>
      </c>
      <c r="AW801" s="234">
        <v>12.0707985156817</v>
      </c>
      <c r="AX801" s="234">
        <v>83.793068552263094</v>
      </c>
      <c r="AY801" s="234" t="b">
        <v>0</v>
      </c>
      <c r="AZ801" s="234">
        <v>44558.564513888887</v>
      </c>
      <c r="BA801" s="234">
        <v>44515.718692129631</v>
      </c>
      <c r="BB801" s="234">
        <v>44517</v>
      </c>
    </row>
    <row r="802" spans="1:54" x14ac:dyDescent="0.25">
      <c r="A802" s="234" t="s">
        <v>3952</v>
      </c>
      <c r="B802" s="234" t="s">
        <v>482</v>
      </c>
      <c r="C802" s="235" t="s">
        <v>3952</v>
      </c>
      <c r="D802" s="235" t="s">
        <v>3952</v>
      </c>
      <c r="E802" s="234" t="s">
        <v>3953</v>
      </c>
      <c r="F802" s="234" t="s">
        <v>3954</v>
      </c>
      <c r="G802" s="234" t="s">
        <v>836</v>
      </c>
      <c r="H802" s="234" t="s">
        <v>473</v>
      </c>
      <c r="I802" s="234" t="s">
        <v>574</v>
      </c>
      <c r="J802" s="236">
        <v>426</v>
      </c>
      <c r="K802" s="129">
        <v>0.03</v>
      </c>
      <c r="L802" s="103">
        <v>1</v>
      </c>
      <c r="M802" s="237">
        <v>1180</v>
      </c>
      <c r="N802" s="236">
        <v>2120</v>
      </c>
      <c r="O802" s="103">
        <v>6600</v>
      </c>
      <c r="P802" s="234">
        <v>6600</v>
      </c>
      <c r="Q802" s="236">
        <v>18</v>
      </c>
      <c r="R802" s="236">
        <v>20</v>
      </c>
      <c r="S802" s="238">
        <v>164</v>
      </c>
      <c r="T802" s="238">
        <v>29.5</v>
      </c>
      <c r="U802" s="103">
        <v>3</v>
      </c>
      <c r="V802" s="234" t="s">
        <v>547</v>
      </c>
      <c r="W802" s="103">
        <v>60</v>
      </c>
      <c r="X802" s="234" t="s">
        <v>56</v>
      </c>
      <c r="Y802" s="234" t="s">
        <v>443</v>
      </c>
      <c r="Z802" s="280"/>
      <c r="AA802" s="280" t="s">
        <v>3955</v>
      </c>
      <c r="AB802" s="280" t="s">
        <v>3956</v>
      </c>
      <c r="AC802" s="280"/>
      <c r="AD802" s="280"/>
      <c r="AE802" s="280"/>
      <c r="AF802" s="280" t="s">
        <v>3957</v>
      </c>
      <c r="AG802" s="280"/>
      <c r="AH802" s="280"/>
      <c r="AI802" s="280"/>
      <c r="AJ802" s="280"/>
      <c r="AK802" s="234">
        <v>1</v>
      </c>
      <c r="AL802" s="234" t="s">
        <v>272</v>
      </c>
      <c r="AM802" s="234">
        <v>0.1</v>
      </c>
      <c r="AN802" s="234">
        <v>0</v>
      </c>
      <c r="AO802" s="234">
        <v>0</v>
      </c>
      <c r="AP802" s="234">
        <v>0</v>
      </c>
      <c r="AQ802" s="234">
        <v>0</v>
      </c>
      <c r="AR802" s="234" t="s">
        <v>463</v>
      </c>
      <c r="AS802" s="234">
        <v>0</v>
      </c>
      <c r="AT802" s="234">
        <v>89.350386740093597</v>
      </c>
      <c r="AU802" s="234" t="s">
        <v>490</v>
      </c>
      <c r="AV802" s="234">
        <v>1.10173299099865</v>
      </c>
      <c r="AW802" s="234">
        <v>12.561474822238001</v>
      </c>
      <c r="AX802" s="234">
        <v>80.057946519123902</v>
      </c>
      <c r="AY802" s="234" t="b">
        <v>0</v>
      </c>
      <c r="AZ802" s="234">
        <v>44558.564513888887</v>
      </c>
      <c r="BA802" s="234">
        <v>44515.728368055556</v>
      </c>
      <c r="BB802" s="234">
        <v>44517</v>
      </c>
    </row>
    <row r="803" spans="1:54" x14ac:dyDescent="0.25">
      <c r="A803" s="234" t="s">
        <v>3958</v>
      </c>
      <c r="B803" s="234" t="s">
        <v>482</v>
      </c>
      <c r="C803" s="235" t="s">
        <v>3958</v>
      </c>
      <c r="D803" s="235" t="s">
        <v>3958</v>
      </c>
      <c r="E803" s="234" t="s">
        <v>3953</v>
      </c>
      <c r="F803" s="234" t="s">
        <v>3959</v>
      </c>
      <c r="G803" s="234" t="s">
        <v>836</v>
      </c>
      <c r="H803" s="234" t="s">
        <v>473</v>
      </c>
      <c r="I803" s="234" t="s">
        <v>574</v>
      </c>
      <c r="J803" s="236">
        <v>71</v>
      </c>
      <c r="K803" s="129">
        <v>0.03</v>
      </c>
      <c r="L803" s="103">
        <v>4</v>
      </c>
      <c r="M803" s="237">
        <v>2000</v>
      </c>
      <c r="N803" s="236">
        <v>756</v>
      </c>
      <c r="O803" s="103">
        <v>6600</v>
      </c>
      <c r="P803" s="234">
        <v>6600</v>
      </c>
      <c r="Q803" s="236">
        <v>12</v>
      </c>
      <c r="R803" s="236">
        <v>30</v>
      </c>
      <c r="S803" s="238">
        <v>22.4</v>
      </c>
      <c r="T803" s="238">
        <v>18.399999999999999</v>
      </c>
      <c r="U803" s="103">
        <v>2.5</v>
      </c>
      <c r="V803" s="234" t="s">
        <v>547</v>
      </c>
      <c r="W803" s="103">
        <v>60</v>
      </c>
      <c r="X803" s="234" t="s">
        <v>56</v>
      </c>
      <c r="Y803" s="234" t="s">
        <v>443</v>
      </c>
      <c r="Z803" s="280"/>
      <c r="AA803" s="280" t="s">
        <v>3960</v>
      </c>
      <c r="AB803" s="280" t="s">
        <v>3961</v>
      </c>
      <c r="AC803" s="280"/>
      <c r="AD803" s="280"/>
      <c r="AE803" s="280"/>
      <c r="AF803" s="280" t="s">
        <v>3957</v>
      </c>
      <c r="AG803" s="280"/>
      <c r="AH803" s="280"/>
      <c r="AI803" s="280"/>
      <c r="AJ803" s="280"/>
      <c r="AK803" s="234">
        <v>1</v>
      </c>
      <c r="AL803" s="234" t="s">
        <v>272</v>
      </c>
      <c r="AM803" s="234">
        <v>0.1</v>
      </c>
      <c r="AN803" s="234">
        <v>0</v>
      </c>
      <c r="AO803" s="234">
        <v>0</v>
      </c>
      <c r="AP803" s="234">
        <v>0</v>
      </c>
      <c r="AQ803" s="234">
        <v>0</v>
      </c>
      <c r="AR803" s="234" t="s">
        <v>463</v>
      </c>
      <c r="AS803" s="234">
        <v>1</v>
      </c>
      <c r="AT803" s="234">
        <v>85.009327545939797</v>
      </c>
      <c r="AU803" s="234" t="s">
        <v>490</v>
      </c>
      <c r="AV803" s="234">
        <v>1.2371225304890501</v>
      </c>
      <c r="AW803" s="234">
        <v>11.439645453006399</v>
      </c>
      <c r="AX803" s="234">
        <v>78.305734859460003</v>
      </c>
      <c r="AY803" s="234" t="b">
        <v>0</v>
      </c>
      <c r="AZ803" s="234">
        <v>44558.564525462964</v>
      </c>
      <c r="BA803" s="234">
        <v>44515.732974537037</v>
      </c>
      <c r="BB803" s="234">
        <v>44517</v>
      </c>
    </row>
    <row r="804" spans="1:54" x14ac:dyDescent="0.25">
      <c r="A804" s="234" t="s">
        <v>3962</v>
      </c>
      <c r="B804" s="234" t="s">
        <v>482</v>
      </c>
      <c r="C804" s="235" t="s">
        <v>3962</v>
      </c>
      <c r="D804" s="235" t="s">
        <v>3962</v>
      </c>
      <c r="E804" s="234" t="s">
        <v>3953</v>
      </c>
      <c r="F804" s="234" t="s">
        <v>3963</v>
      </c>
      <c r="G804" s="234" t="s">
        <v>836</v>
      </c>
      <c r="H804" s="234" t="s">
        <v>473</v>
      </c>
      <c r="I804" s="234" t="s">
        <v>574</v>
      </c>
      <c r="J804" s="236">
        <v>503</v>
      </c>
      <c r="K804" s="129">
        <v>0.03</v>
      </c>
      <c r="L804" s="103">
        <v>1</v>
      </c>
      <c r="M804" s="237">
        <v>1645</v>
      </c>
      <c r="N804" s="236">
        <v>2363</v>
      </c>
      <c r="O804" s="103">
        <v>6600</v>
      </c>
      <c r="P804" s="234">
        <v>6600</v>
      </c>
      <c r="Q804" s="236">
        <v>15</v>
      </c>
      <c r="R804" s="236">
        <v>20</v>
      </c>
      <c r="S804" s="238">
        <v>127</v>
      </c>
      <c r="T804" s="238">
        <v>69</v>
      </c>
      <c r="U804" s="103">
        <v>4</v>
      </c>
      <c r="V804" s="234" t="s">
        <v>547</v>
      </c>
      <c r="W804" s="103">
        <v>45</v>
      </c>
      <c r="X804" s="234" t="s">
        <v>56</v>
      </c>
      <c r="Y804" s="234" t="s">
        <v>443</v>
      </c>
      <c r="Z804" s="280"/>
      <c r="AA804" s="280" t="s">
        <v>3964</v>
      </c>
      <c r="AB804" s="280" t="s">
        <v>3965</v>
      </c>
      <c r="AC804" s="280"/>
      <c r="AD804" s="280"/>
      <c r="AE804" s="280"/>
      <c r="AF804" s="280" t="s">
        <v>3957</v>
      </c>
      <c r="AG804" s="280"/>
      <c r="AH804" s="280"/>
      <c r="AI804" s="280"/>
      <c r="AJ804" s="280"/>
      <c r="AK804" s="234">
        <v>1</v>
      </c>
      <c r="AL804" s="234" t="s">
        <v>272</v>
      </c>
      <c r="AM804" s="234">
        <v>0.1</v>
      </c>
      <c r="AN804" s="234">
        <v>0</v>
      </c>
      <c r="AO804" s="234">
        <v>0</v>
      </c>
      <c r="AP804" s="234">
        <v>0</v>
      </c>
      <c r="AQ804" s="234">
        <v>0</v>
      </c>
      <c r="AR804" s="234" t="s">
        <v>463</v>
      </c>
      <c r="AS804" s="234">
        <v>0</v>
      </c>
      <c r="AT804" s="234">
        <v>84.482272021743697</v>
      </c>
      <c r="AU804" s="234" t="s">
        <v>490</v>
      </c>
      <c r="AV804" s="234">
        <v>1.27315172442434</v>
      </c>
      <c r="AW804" s="234">
        <v>11.0706184096867</v>
      </c>
      <c r="AX804" s="234">
        <v>81.585736980998206</v>
      </c>
      <c r="AY804" s="234" t="b">
        <v>0</v>
      </c>
      <c r="AZ804" s="234">
        <v>44558.564525462964</v>
      </c>
      <c r="BA804" s="234">
        <v>44515.734490740739</v>
      </c>
      <c r="BB804" s="234">
        <v>44517</v>
      </c>
    </row>
    <row r="805" spans="1:54" x14ac:dyDescent="0.25">
      <c r="A805" s="234" t="s">
        <v>3966</v>
      </c>
      <c r="B805" s="234" t="s">
        <v>482</v>
      </c>
      <c r="C805" s="235" t="s">
        <v>437</v>
      </c>
      <c r="D805" s="235" t="s">
        <v>3966</v>
      </c>
      <c r="E805" s="234" t="s">
        <v>3967</v>
      </c>
      <c r="F805" s="234" t="s">
        <v>3968</v>
      </c>
      <c r="G805" s="234" t="s">
        <v>544</v>
      </c>
      <c r="H805" s="234" t="s">
        <v>2147</v>
      </c>
      <c r="I805" s="234" t="s">
        <v>486</v>
      </c>
      <c r="J805" s="236">
        <v>173</v>
      </c>
      <c r="K805" s="129">
        <v>0.02</v>
      </c>
      <c r="L805" s="103">
        <v>1</v>
      </c>
      <c r="M805" s="237">
        <v>1105</v>
      </c>
      <c r="N805" s="236">
        <v>6415</v>
      </c>
      <c r="O805" s="103">
        <v>6000</v>
      </c>
      <c r="P805" s="234">
        <v>6000</v>
      </c>
      <c r="Q805" s="236">
        <v>12</v>
      </c>
      <c r="R805" s="236">
        <v>40</v>
      </c>
      <c r="S805" s="238">
        <v>55</v>
      </c>
      <c r="T805" s="238">
        <v>55</v>
      </c>
      <c r="U805" s="103">
        <v>3.8</v>
      </c>
      <c r="V805" s="234" t="s">
        <v>451</v>
      </c>
      <c r="W805" s="103">
        <v>250</v>
      </c>
      <c r="X805" s="234" t="s">
        <v>56</v>
      </c>
      <c r="Y805" s="234" t="s">
        <v>443</v>
      </c>
      <c r="Z805" s="280"/>
      <c r="AA805" s="280" t="s">
        <v>3969</v>
      </c>
      <c r="AB805" s="280"/>
      <c r="AC805" s="280" t="s">
        <v>2710</v>
      </c>
      <c r="AD805" s="280"/>
      <c r="AE805" s="280" t="s">
        <v>3970</v>
      </c>
      <c r="AF805" s="280"/>
      <c r="AG805" s="280"/>
      <c r="AH805" s="280"/>
      <c r="AI805" s="280"/>
      <c r="AJ805" s="280" t="s">
        <v>1367</v>
      </c>
      <c r="AK805" s="234">
        <v>20</v>
      </c>
      <c r="AL805" s="234" t="s">
        <v>272</v>
      </c>
      <c r="AM805" s="234">
        <v>0.1</v>
      </c>
      <c r="AN805" s="234">
        <v>0</v>
      </c>
      <c r="AO805" s="234">
        <v>0</v>
      </c>
      <c r="AP805" s="234">
        <v>0</v>
      </c>
      <c r="AQ805" s="234">
        <v>5.2034619381657599E-2</v>
      </c>
      <c r="AR805" s="234" t="s">
        <v>706</v>
      </c>
      <c r="AS805" s="234">
        <v>0</v>
      </c>
      <c r="AT805" s="234">
        <v>85.427727593268997</v>
      </c>
      <c r="AU805" s="234" t="s">
        <v>2724</v>
      </c>
      <c r="AV805" s="234">
        <v>0.73721077760561704</v>
      </c>
      <c r="AW805" s="234">
        <v>24.562189560193598</v>
      </c>
      <c r="AX805" s="234">
        <v>83.6215413527256</v>
      </c>
      <c r="AY805" s="234" t="b">
        <v>1</v>
      </c>
      <c r="AZ805" s="234">
        <v>44558.564525462964</v>
      </c>
      <c r="BA805" s="234">
        <v>44516.599756944444</v>
      </c>
      <c r="BB805" s="234">
        <v>44522</v>
      </c>
    </row>
    <row r="806" spans="1:54" x14ac:dyDescent="0.25">
      <c r="A806" s="234" t="s">
        <v>3971</v>
      </c>
      <c r="B806" s="234" t="s">
        <v>888</v>
      </c>
      <c r="C806" s="235" t="s">
        <v>3972</v>
      </c>
      <c r="D806" s="235" t="s">
        <v>3971</v>
      </c>
      <c r="E806" s="234" t="s">
        <v>3973</v>
      </c>
      <c r="F806" s="234" t="s">
        <v>3974</v>
      </c>
      <c r="G806" s="234" t="s">
        <v>440</v>
      </c>
      <c r="H806" s="234"/>
      <c r="I806" s="234" t="s">
        <v>3922</v>
      </c>
      <c r="J806" s="236"/>
      <c r="K806" s="129"/>
      <c r="L806" s="103">
        <v>1</v>
      </c>
      <c r="M806" s="237">
        <v>4000</v>
      </c>
      <c r="N806" s="236">
        <v>21251</v>
      </c>
      <c r="O806" s="103">
        <v>3000</v>
      </c>
      <c r="P806" s="234"/>
      <c r="Q806" s="236"/>
      <c r="R806" s="236"/>
      <c r="S806" s="238">
        <v>100</v>
      </c>
      <c r="T806" s="238">
        <v>90</v>
      </c>
      <c r="U806" s="103">
        <v>0</v>
      </c>
      <c r="V806" s="234" t="s">
        <v>451</v>
      </c>
      <c r="W806" s="103">
        <v>120</v>
      </c>
      <c r="X806" s="234" t="s">
        <v>56</v>
      </c>
      <c r="Y806" s="234" t="s">
        <v>443</v>
      </c>
      <c r="Z806" s="280"/>
      <c r="AA806" s="280"/>
      <c r="AB806" s="280"/>
      <c r="AC806" s="280"/>
      <c r="AD806" s="280"/>
      <c r="AE806" s="280"/>
      <c r="AF806" s="280"/>
      <c r="AG806" s="280"/>
      <c r="AH806" s="280"/>
      <c r="AI806" s="280"/>
      <c r="AJ806" s="280"/>
      <c r="AK806" s="234">
        <v>1</v>
      </c>
      <c r="AL806" s="234" t="s">
        <v>272</v>
      </c>
      <c r="AM806" s="234">
        <v>0.1</v>
      </c>
      <c r="AN806" s="234"/>
      <c r="AO806" s="234">
        <v>0</v>
      </c>
      <c r="AP806" s="234">
        <v>0</v>
      </c>
      <c r="AQ806" s="234"/>
      <c r="AR806" s="234" t="s">
        <v>447</v>
      </c>
      <c r="AS806" s="234">
        <v>0</v>
      </c>
      <c r="AT806" s="234"/>
      <c r="AU806" s="234" t="s">
        <v>552</v>
      </c>
      <c r="AV806" s="234"/>
      <c r="AW806" s="234"/>
      <c r="AX806" s="234"/>
      <c r="AY806" s="234" t="b">
        <v>0</v>
      </c>
      <c r="AZ806" s="234">
        <v>44566.642881944441</v>
      </c>
      <c r="BA806" s="234">
        <v>44517.306423611109</v>
      </c>
      <c r="BB806" s="234"/>
    </row>
    <row r="807" spans="1:54" x14ac:dyDescent="0.25">
      <c r="A807" s="234" t="s">
        <v>3975</v>
      </c>
      <c r="B807" s="234" t="s">
        <v>888</v>
      </c>
      <c r="C807" s="235" t="s">
        <v>3976</v>
      </c>
      <c r="D807" s="235" t="s">
        <v>3975</v>
      </c>
      <c r="E807" s="234" t="s">
        <v>3973</v>
      </c>
      <c r="F807" s="234" t="s">
        <v>3977</v>
      </c>
      <c r="G807" s="234" t="s">
        <v>440</v>
      </c>
      <c r="H807" s="234"/>
      <c r="I807" s="234" t="s">
        <v>3922</v>
      </c>
      <c r="J807" s="236"/>
      <c r="K807" s="129"/>
      <c r="L807" s="103">
        <v>1</v>
      </c>
      <c r="M807" s="237">
        <v>4000</v>
      </c>
      <c r="N807" s="236">
        <v>25972</v>
      </c>
      <c r="O807" s="103">
        <v>3000</v>
      </c>
      <c r="P807" s="234"/>
      <c r="Q807" s="236"/>
      <c r="R807" s="236"/>
      <c r="S807" s="238">
        <v>124.5</v>
      </c>
      <c r="T807" s="238">
        <v>90</v>
      </c>
      <c r="U807" s="103">
        <v>0</v>
      </c>
      <c r="V807" s="234" t="s">
        <v>451</v>
      </c>
      <c r="W807" s="103">
        <v>120</v>
      </c>
      <c r="X807" s="234" t="s">
        <v>56</v>
      </c>
      <c r="Y807" s="234" t="s">
        <v>443</v>
      </c>
      <c r="Z807" s="280"/>
      <c r="AA807" s="280"/>
      <c r="AB807" s="280"/>
      <c r="AC807" s="280"/>
      <c r="AD807" s="280"/>
      <c r="AE807" s="280"/>
      <c r="AF807" s="280"/>
      <c r="AG807" s="280"/>
      <c r="AH807" s="280"/>
      <c r="AI807" s="280"/>
      <c r="AJ807" s="280"/>
      <c r="AK807" s="234">
        <v>1</v>
      </c>
      <c r="AL807" s="234" t="s">
        <v>272</v>
      </c>
      <c r="AM807" s="234">
        <v>0.1</v>
      </c>
      <c r="AN807" s="234"/>
      <c r="AO807" s="234">
        <v>0</v>
      </c>
      <c r="AP807" s="234">
        <v>0</v>
      </c>
      <c r="AQ807" s="234"/>
      <c r="AR807" s="234" t="s">
        <v>447</v>
      </c>
      <c r="AS807" s="234">
        <v>0</v>
      </c>
      <c r="AT807" s="234"/>
      <c r="AU807" s="234" t="s">
        <v>552</v>
      </c>
      <c r="AV807" s="234"/>
      <c r="AW807" s="234"/>
      <c r="AX807" s="234"/>
      <c r="AY807" s="234" t="b">
        <v>0</v>
      </c>
      <c r="AZ807" s="234">
        <v>44566.642881944441</v>
      </c>
      <c r="BA807" s="234">
        <v>44517.307442129626</v>
      </c>
      <c r="BB807" s="234"/>
    </row>
    <row r="808" spans="1:54" x14ac:dyDescent="0.25">
      <c r="A808" s="234" t="s">
        <v>3978</v>
      </c>
      <c r="B808" s="234" t="s">
        <v>482</v>
      </c>
      <c r="C808" s="235" t="s">
        <v>3978</v>
      </c>
      <c r="D808" s="235" t="s">
        <v>3978</v>
      </c>
      <c r="E808" s="234" t="s">
        <v>3979</v>
      </c>
      <c r="F808" s="234" t="s">
        <v>3980</v>
      </c>
      <c r="G808" s="234" t="s">
        <v>836</v>
      </c>
      <c r="H808" s="234" t="s">
        <v>798</v>
      </c>
      <c r="I808" s="234" t="s">
        <v>678</v>
      </c>
      <c r="J808" s="236">
        <v>126</v>
      </c>
      <c r="K808" s="129">
        <v>0.03</v>
      </c>
      <c r="L808" s="103">
        <v>3</v>
      </c>
      <c r="M808" s="237">
        <v>2413</v>
      </c>
      <c r="N808" s="236">
        <v>554</v>
      </c>
      <c r="O808" s="103">
        <v>6000</v>
      </c>
      <c r="P808" s="234">
        <v>6000</v>
      </c>
      <c r="Q808" s="236">
        <v>22</v>
      </c>
      <c r="R808" s="236">
        <v>30</v>
      </c>
      <c r="S808" s="238">
        <v>40</v>
      </c>
      <c r="T808" s="238">
        <v>40</v>
      </c>
      <c r="U808" s="103">
        <v>2.5</v>
      </c>
      <c r="V808" s="234" t="s">
        <v>442</v>
      </c>
      <c r="W808" s="103">
        <v>45</v>
      </c>
      <c r="X808" s="234" t="s">
        <v>56</v>
      </c>
      <c r="Y808" s="234" t="s">
        <v>443</v>
      </c>
      <c r="Z808" s="280" t="s">
        <v>3981</v>
      </c>
      <c r="AA808" s="280" t="s">
        <v>3982</v>
      </c>
      <c r="AB808" s="280" t="s">
        <v>3983</v>
      </c>
      <c r="AC808" s="280"/>
      <c r="AD808" s="280"/>
      <c r="AE808" s="280" t="s">
        <v>3984</v>
      </c>
      <c r="AF808" s="280" t="s">
        <v>3985</v>
      </c>
      <c r="AG808" s="280"/>
      <c r="AH808" s="280"/>
      <c r="AI808" s="280"/>
      <c r="AJ808" s="280"/>
      <c r="AK808" s="234">
        <v>3</v>
      </c>
      <c r="AL808" s="234" t="s">
        <v>272</v>
      </c>
      <c r="AM808" s="234">
        <v>0.1</v>
      </c>
      <c r="AN808" s="234">
        <v>0</v>
      </c>
      <c r="AO808" s="234">
        <v>0</v>
      </c>
      <c r="AP808" s="234">
        <v>0</v>
      </c>
      <c r="AQ808" s="234"/>
      <c r="AR808" s="234" t="s">
        <v>463</v>
      </c>
      <c r="AS808" s="234">
        <v>1</v>
      </c>
      <c r="AT808" s="234">
        <v>91.749524373003197</v>
      </c>
      <c r="AU808" s="234" t="s">
        <v>490</v>
      </c>
      <c r="AV808" s="234">
        <v>1.1077539530384299</v>
      </c>
      <c r="AW808" s="234">
        <v>12.7063150171816</v>
      </c>
      <c r="AX808" s="234">
        <v>91.290776751138196</v>
      </c>
      <c r="AY808" s="234" t="b">
        <v>0</v>
      </c>
      <c r="AZ808" s="234">
        <v>44558.56453703704</v>
      </c>
      <c r="BA808" s="234">
        <v>44517.474432870367</v>
      </c>
      <c r="BB808" s="234">
        <v>44522</v>
      </c>
    </row>
    <row r="809" spans="1:54" x14ac:dyDescent="0.25">
      <c r="A809" s="234" t="s">
        <v>3986</v>
      </c>
      <c r="B809" s="234" t="s">
        <v>482</v>
      </c>
      <c r="C809" s="235" t="s">
        <v>3986</v>
      </c>
      <c r="D809" s="235" t="s">
        <v>3986</v>
      </c>
      <c r="E809" s="234" t="s">
        <v>3979</v>
      </c>
      <c r="F809" s="234" t="s">
        <v>3987</v>
      </c>
      <c r="G809" s="234" t="s">
        <v>836</v>
      </c>
      <c r="H809" s="234" t="s">
        <v>798</v>
      </c>
      <c r="I809" s="234" t="s">
        <v>678</v>
      </c>
      <c r="J809" s="236">
        <v>141</v>
      </c>
      <c r="K809" s="129">
        <v>0.03</v>
      </c>
      <c r="L809" s="103">
        <v>4</v>
      </c>
      <c r="M809" s="237">
        <v>2689</v>
      </c>
      <c r="N809" s="236">
        <v>761</v>
      </c>
      <c r="O809" s="103">
        <v>6000</v>
      </c>
      <c r="P809" s="234">
        <v>6000</v>
      </c>
      <c r="Q809" s="236">
        <v>15</v>
      </c>
      <c r="R809" s="236">
        <v>30</v>
      </c>
      <c r="S809" s="238">
        <v>38</v>
      </c>
      <c r="T809" s="238">
        <v>37</v>
      </c>
      <c r="U809" s="103">
        <v>2</v>
      </c>
      <c r="V809" s="234" t="s">
        <v>442</v>
      </c>
      <c r="W809" s="103">
        <v>50</v>
      </c>
      <c r="X809" s="234" t="s">
        <v>56</v>
      </c>
      <c r="Y809" s="234" t="s">
        <v>443</v>
      </c>
      <c r="Z809" s="280" t="s">
        <v>3988</v>
      </c>
      <c r="AA809" s="280" t="s">
        <v>3989</v>
      </c>
      <c r="AB809" s="280"/>
      <c r="AC809" s="280"/>
      <c r="AD809" s="280"/>
      <c r="AE809" s="280" t="s">
        <v>3990</v>
      </c>
      <c r="AF809" s="280"/>
      <c r="AG809" s="280"/>
      <c r="AH809" s="280"/>
      <c r="AI809" s="280"/>
      <c r="AJ809" s="280"/>
      <c r="AK809" s="234">
        <v>3</v>
      </c>
      <c r="AL809" s="234" t="s">
        <v>272</v>
      </c>
      <c r="AM809" s="234">
        <v>0.1</v>
      </c>
      <c r="AN809" s="234">
        <v>0</v>
      </c>
      <c r="AO809" s="234">
        <v>0</v>
      </c>
      <c r="AP809" s="234">
        <v>0</v>
      </c>
      <c r="AQ809" s="234">
        <v>0</v>
      </c>
      <c r="AR809" s="234" t="s">
        <v>463</v>
      </c>
      <c r="AS809" s="234">
        <v>1</v>
      </c>
      <c r="AT809" s="234">
        <v>88.937042153283798</v>
      </c>
      <c r="AU809" s="234" t="s">
        <v>490</v>
      </c>
      <c r="AV809" s="234">
        <v>1.0422121728835501</v>
      </c>
      <c r="AW809" s="234">
        <v>14.803704996027401</v>
      </c>
      <c r="AX809" s="234">
        <v>83.600819624086796</v>
      </c>
      <c r="AY809" s="234" t="b">
        <v>0</v>
      </c>
      <c r="AZ809" s="234">
        <v>44558.56453703704</v>
      </c>
      <c r="BA809" s="234">
        <v>44517.47859953704</v>
      </c>
      <c r="BB809" s="234">
        <v>44522</v>
      </c>
    </row>
    <row r="810" spans="1:54" x14ac:dyDescent="0.25">
      <c r="A810" s="234" t="s">
        <v>3991</v>
      </c>
      <c r="B810" s="234" t="s">
        <v>482</v>
      </c>
      <c r="C810" s="235" t="s">
        <v>3992</v>
      </c>
      <c r="D810" s="235" t="s">
        <v>3991</v>
      </c>
      <c r="E810" s="234" t="s">
        <v>3993</v>
      </c>
      <c r="F810" s="234" t="s">
        <v>3994</v>
      </c>
      <c r="G810" s="234" t="s">
        <v>440</v>
      </c>
      <c r="H810" s="234"/>
      <c r="I810" s="234" t="s">
        <v>752</v>
      </c>
      <c r="J810" s="236"/>
      <c r="K810" s="129">
        <v>0.15</v>
      </c>
      <c r="L810" s="103">
        <v>1</v>
      </c>
      <c r="M810" s="237">
        <v>17000</v>
      </c>
      <c r="N810" s="236">
        <v>26620</v>
      </c>
      <c r="O810" s="103">
        <v>13100</v>
      </c>
      <c r="P810" s="234">
        <v>13100</v>
      </c>
      <c r="Q810" s="236">
        <v>1.5</v>
      </c>
      <c r="R810" s="236">
        <v>100</v>
      </c>
      <c r="S810" s="238">
        <v>260</v>
      </c>
      <c r="T810" s="238">
        <v>193</v>
      </c>
      <c r="U810" s="103">
        <v>6</v>
      </c>
      <c r="V810" s="234" t="s">
        <v>451</v>
      </c>
      <c r="W810" s="103">
        <v>80</v>
      </c>
      <c r="X810" s="234" t="s">
        <v>56</v>
      </c>
      <c r="Y810" s="234" t="s">
        <v>443</v>
      </c>
      <c r="Z810" s="280" t="s">
        <v>3995</v>
      </c>
      <c r="AA810" s="280"/>
      <c r="AB810" s="280"/>
      <c r="AC810" s="280"/>
      <c r="AD810" s="280" t="s">
        <v>3996</v>
      </c>
      <c r="AE810" s="280"/>
      <c r="AF810" s="280"/>
      <c r="AG810" s="280"/>
      <c r="AH810" s="280"/>
      <c r="AI810" s="280"/>
      <c r="AJ810" s="280"/>
      <c r="AK810" s="234">
        <v>5</v>
      </c>
      <c r="AL810" s="234" t="s">
        <v>272</v>
      </c>
      <c r="AM810" s="234">
        <v>0.1</v>
      </c>
      <c r="AN810" s="234">
        <v>0</v>
      </c>
      <c r="AO810" s="234">
        <v>0</v>
      </c>
      <c r="AP810" s="234">
        <v>0.114704549755966</v>
      </c>
      <c r="AQ810" s="234">
        <v>5.7352274877983001E-2</v>
      </c>
      <c r="AR810" s="234" t="s">
        <v>463</v>
      </c>
      <c r="AS810" s="234">
        <v>6</v>
      </c>
      <c r="AT810" s="234">
        <v>61.807058458595797</v>
      </c>
      <c r="AU810" s="234" t="s">
        <v>552</v>
      </c>
      <c r="AV810" s="234">
        <v>2.77168916918404</v>
      </c>
      <c r="AW810" s="234">
        <v>9.3223203729878303</v>
      </c>
      <c r="AX810" s="234">
        <v>60.924100480615799</v>
      </c>
      <c r="AY810" s="234" t="b">
        <v>0</v>
      </c>
      <c r="AZ810" s="234">
        <v>44558.56454861111</v>
      </c>
      <c r="BA810" s="234">
        <v>44517.566701388889</v>
      </c>
      <c r="BB810" s="234">
        <v>44524</v>
      </c>
    </row>
    <row r="811" spans="1:54" x14ac:dyDescent="0.25">
      <c r="A811" s="234" t="s">
        <v>3997</v>
      </c>
      <c r="B811" s="234" t="s">
        <v>482</v>
      </c>
      <c r="C811" s="235" t="s">
        <v>3998</v>
      </c>
      <c r="D811" s="235" t="s">
        <v>3997</v>
      </c>
      <c r="E811" s="234" t="s">
        <v>3993</v>
      </c>
      <c r="F811" s="234" t="s">
        <v>3999</v>
      </c>
      <c r="G811" s="234" t="s">
        <v>534</v>
      </c>
      <c r="H811" s="234"/>
      <c r="I811" s="234" t="s">
        <v>752</v>
      </c>
      <c r="J811" s="236"/>
      <c r="K811" s="129">
        <v>0.03</v>
      </c>
      <c r="L811" s="103">
        <v>1</v>
      </c>
      <c r="M811" s="237">
        <v>3800</v>
      </c>
      <c r="N811" s="236">
        <v>11460</v>
      </c>
      <c r="O811" s="103">
        <v>8100</v>
      </c>
      <c r="P811" s="234">
        <v>8100</v>
      </c>
      <c r="Q811" s="236">
        <v>6.5</v>
      </c>
      <c r="R811" s="236">
        <v>40</v>
      </c>
      <c r="S811" s="238">
        <v>155</v>
      </c>
      <c r="T811" s="238">
        <v>100</v>
      </c>
      <c r="U811" s="103">
        <v>7</v>
      </c>
      <c r="V811" s="234" t="s">
        <v>451</v>
      </c>
      <c r="W811" s="103">
        <v>50</v>
      </c>
      <c r="X811" s="234" t="s">
        <v>56</v>
      </c>
      <c r="Y811" s="234" t="s">
        <v>443</v>
      </c>
      <c r="Z811" s="280" t="s">
        <v>3995</v>
      </c>
      <c r="AA811" s="280"/>
      <c r="AB811" s="280"/>
      <c r="AC811" s="280"/>
      <c r="AD811" s="280" t="s">
        <v>4000</v>
      </c>
      <c r="AE811" s="280"/>
      <c r="AF811" s="280"/>
      <c r="AG811" s="280"/>
      <c r="AH811" s="280"/>
      <c r="AI811" s="280"/>
      <c r="AJ811" s="280"/>
      <c r="AK811" s="234">
        <v>5</v>
      </c>
      <c r="AL811" s="234" t="s">
        <v>272</v>
      </c>
      <c r="AM811" s="234">
        <v>0.1</v>
      </c>
      <c r="AN811" s="234"/>
      <c r="AO811" s="234">
        <v>0</v>
      </c>
      <c r="AP811" s="234">
        <v>0</v>
      </c>
      <c r="AQ811" s="234"/>
      <c r="AR811" s="234" t="s">
        <v>463</v>
      </c>
      <c r="AS811" s="234">
        <v>1</v>
      </c>
      <c r="AT811" s="234">
        <v>67.658060615526793</v>
      </c>
      <c r="AU811" s="234" t="s">
        <v>552</v>
      </c>
      <c r="AV811" s="234">
        <v>1.4997740911891899</v>
      </c>
      <c r="AW811" s="234">
        <v>19.927021966102402</v>
      </c>
      <c r="AX811" s="234">
        <v>67.223115940141199</v>
      </c>
      <c r="AY811" s="234" t="b">
        <v>0</v>
      </c>
      <c r="AZ811" s="234">
        <v>44558.56454861111</v>
      </c>
      <c r="BA811" s="234">
        <v>44517.568020833336</v>
      </c>
      <c r="BB811" s="234">
        <v>44524</v>
      </c>
    </row>
    <row r="812" spans="1:54" x14ac:dyDescent="0.25">
      <c r="A812" s="234" t="s">
        <v>4001</v>
      </c>
      <c r="B812" s="234" t="s">
        <v>482</v>
      </c>
      <c r="C812" s="235" t="s">
        <v>4002</v>
      </c>
      <c r="D812" s="235" t="s">
        <v>4001</v>
      </c>
      <c r="E812" s="234" t="s">
        <v>3993</v>
      </c>
      <c r="F812" s="234" t="s">
        <v>4003</v>
      </c>
      <c r="G812" s="234" t="s">
        <v>440</v>
      </c>
      <c r="H812" s="234"/>
      <c r="I812" s="234" t="s">
        <v>752</v>
      </c>
      <c r="J812" s="236"/>
      <c r="K812" s="129">
        <v>0.05</v>
      </c>
      <c r="L812" s="103">
        <v>1</v>
      </c>
      <c r="M812" s="237">
        <v>20000</v>
      </c>
      <c r="N812" s="236">
        <v>14720</v>
      </c>
      <c r="O812" s="103">
        <v>13100</v>
      </c>
      <c r="P812" s="234">
        <v>13100</v>
      </c>
      <c r="Q812" s="236">
        <v>2.8</v>
      </c>
      <c r="R812" s="236">
        <v>80</v>
      </c>
      <c r="S812" s="238">
        <v>292.14999999999998</v>
      </c>
      <c r="T812" s="238">
        <v>218.46</v>
      </c>
      <c r="U812" s="103">
        <v>5.5</v>
      </c>
      <c r="V812" s="234" t="s">
        <v>451</v>
      </c>
      <c r="W812" s="103">
        <v>80</v>
      </c>
      <c r="X812" s="234" t="s">
        <v>56</v>
      </c>
      <c r="Y812" s="234" t="s">
        <v>443</v>
      </c>
      <c r="Z812" s="280" t="s">
        <v>3995</v>
      </c>
      <c r="AA812" s="280"/>
      <c r="AB812" s="280"/>
      <c r="AC812" s="280"/>
      <c r="AD812" s="280"/>
      <c r="AE812" s="280"/>
      <c r="AF812" s="280"/>
      <c r="AG812" s="280"/>
      <c r="AH812" s="280"/>
      <c r="AI812" s="280"/>
      <c r="AJ812" s="280"/>
      <c r="AK812" s="234">
        <v>5</v>
      </c>
      <c r="AL812" s="234" t="s">
        <v>272</v>
      </c>
      <c r="AM812" s="234">
        <v>0.1</v>
      </c>
      <c r="AN812" s="234">
        <v>0</v>
      </c>
      <c r="AO812" s="234">
        <v>0</v>
      </c>
      <c r="AP812" s="234">
        <v>0.15557583803518099</v>
      </c>
      <c r="AQ812" s="234">
        <v>5.1858612678393597E-2</v>
      </c>
      <c r="AR812" s="234" t="s">
        <v>463</v>
      </c>
      <c r="AS812" s="234">
        <v>8</v>
      </c>
      <c r="AT812" s="234">
        <v>74.864576264685297</v>
      </c>
      <c r="AU812" s="234" t="s">
        <v>552</v>
      </c>
      <c r="AV812" s="234">
        <v>2.0821377328783899</v>
      </c>
      <c r="AW812" s="234">
        <v>12.851914175649201</v>
      </c>
      <c r="AX812" s="234">
        <v>67.378118638216804</v>
      </c>
      <c r="AY812" s="234" t="b">
        <v>0</v>
      </c>
      <c r="AZ812" s="234">
        <v>44558.56454861111</v>
      </c>
      <c r="BA812" s="234">
        <v>44517.569444444445</v>
      </c>
      <c r="BB812" s="234">
        <v>44524</v>
      </c>
    </row>
    <row r="813" spans="1:54" x14ac:dyDescent="0.25">
      <c r="A813" s="234" t="s">
        <v>4004</v>
      </c>
      <c r="B813" s="234" t="s">
        <v>482</v>
      </c>
      <c r="C813" s="235" t="s">
        <v>4005</v>
      </c>
      <c r="D813" s="235" t="s">
        <v>4004</v>
      </c>
      <c r="E813" s="234" t="s">
        <v>3993</v>
      </c>
      <c r="F813" s="234" t="s">
        <v>4006</v>
      </c>
      <c r="G813" s="234" t="s">
        <v>440</v>
      </c>
      <c r="H813" s="234"/>
      <c r="I813" s="234" t="s">
        <v>752</v>
      </c>
      <c r="J813" s="236"/>
      <c r="K813" s="129">
        <v>0.05</v>
      </c>
      <c r="L813" s="103">
        <v>1</v>
      </c>
      <c r="M813" s="237">
        <v>8000</v>
      </c>
      <c r="N813" s="236">
        <v>52030</v>
      </c>
      <c r="O813" s="103">
        <v>2200</v>
      </c>
      <c r="P813" s="234">
        <v>2200</v>
      </c>
      <c r="Q813" s="236">
        <v>1.5</v>
      </c>
      <c r="R813" s="236">
        <v>100</v>
      </c>
      <c r="S813" s="238">
        <v>297</v>
      </c>
      <c r="T813" s="238">
        <v>111.47</v>
      </c>
      <c r="U813" s="103">
        <v>3</v>
      </c>
      <c r="V813" s="234" t="s">
        <v>451</v>
      </c>
      <c r="W813" s="103">
        <v>200</v>
      </c>
      <c r="X813" s="234" t="s">
        <v>56</v>
      </c>
      <c r="Y813" s="234" t="s">
        <v>443</v>
      </c>
      <c r="Z813" s="280" t="s">
        <v>3995</v>
      </c>
      <c r="AA813" s="280"/>
      <c r="AB813" s="280"/>
      <c r="AC813" s="280"/>
      <c r="AD813" s="280"/>
      <c r="AE813" s="280"/>
      <c r="AF813" s="280"/>
      <c r="AG813" s="280"/>
      <c r="AH813" s="280"/>
      <c r="AI813" s="280"/>
      <c r="AJ813" s="280"/>
      <c r="AK813" s="234">
        <v>5</v>
      </c>
      <c r="AL813" s="234" t="s">
        <v>272</v>
      </c>
      <c r="AM813" s="234">
        <v>0.1</v>
      </c>
      <c r="AN813" s="234">
        <v>0</v>
      </c>
      <c r="AO813" s="234">
        <v>0</v>
      </c>
      <c r="AP813" s="234">
        <v>0.131043279227019</v>
      </c>
      <c r="AQ813" s="234">
        <v>8.7362186151346305E-2</v>
      </c>
      <c r="AR813" s="234" t="s">
        <v>463</v>
      </c>
      <c r="AS813" s="234">
        <v>0</v>
      </c>
      <c r="AT813" s="234">
        <v>72.909328262823493</v>
      </c>
      <c r="AU813" s="234" t="s">
        <v>552</v>
      </c>
      <c r="AV813" s="234">
        <v>1.31195752398983</v>
      </c>
      <c r="AW813" s="234">
        <v>22.735147368661401</v>
      </c>
      <c r="AX813" s="234">
        <v>66.659957268867203</v>
      </c>
      <c r="AY813" s="234" t="b">
        <v>0</v>
      </c>
      <c r="AZ813" s="234">
        <v>44558.564560185187</v>
      </c>
      <c r="BA813" s="234">
        <v>44517.570636574077</v>
      </c>
      <c r="BB813" s="234">
        <v>44524</v>
      </c>
    </row>
    <row r="814" spans="1:54" x14ac:dyDescent="0.25">
      <c r="A814" s="234" t="s">
        <v>4007</v>
      </c>
      <c r="B814" s="234" t="s">
        <v>482</v>
      </c>
      <c r="C814" s="235" t="s">
        <v>4008</v>
      </c>
      <c r="D814" s="235" t="s">
        <v>4007</v>
      </c>
      <c r="E814" s="234" t="s">
        <v>3993</v>
      </c>
      <c r="F814" s="234" t="s">
        <v>4009</v>
      </c>
      <c r="G814" s="234" t="s">
        <v>440</v>
      </c>
      <c r="H814" s="234"/>
      <c r="I814" s="234" t="s">
        <v>752</v>
      </c>
      <c r="J814" s="236"/>
      <c r="K814" s="129">
        <v>0.05</v>
      </c>
      <c r="L814" s="103">
        <v>1</v>
      </c>
      <c r="M814" s="237">
        <v>19000</v>
      </c>
      <c r="N814" s="236">
        <v>13230</v>
      </c>
      <c r="O814" s="103">
        <v>13100</v>
      </c>
      <c r="P814" s="234">
        <v>13100</v>
      </c>
      <c r="Q814" s="236">
        <v>3</v>
      </c>
      <c r="R814" s="236">
        <v>80</v>
      </c>
      <c r="S814" s="238">
        <v>302.97000000000003</v>
      </c>
      <c r="T814" s="238">
        <v>120.61</v>
      </c>
      <c r="U814" s="103">
        <v>5.5</v>
      </c>
      <c r="V814" s="234" t="s">
        <v>451</v>
      </c>
      <c r="W814" s="103">
        <v>80</v>
      </c>
      <c r="X814" s="234" t="s">
        <v>56</v>
      </c>
      <c r="Y814" s="234" t="s">
        <v>443</v>
      </c>
      <c r="Z814" s="280" t="s">
        <v>3995</v>
      </c>
      <c r="AA814" s="280"/>
      <c r="AB814" s="280"/>
      <c r="AC814" s="280"/>
      <c r="AD814" s="280"/>
      <c r="AE814" s="280"/>
      <c r="AF814" s="280"/>
      <c r="AG814" s="280"/>
      <c r="AH814" s="280"/>
      <c r="AI814" s="280"/>
      <c r="AJ814" s="280"/>
      <c r="AK814" s="234">
        <v>5</v>
      </c>
      <c r="AL814" s="234" t="s">
        <v>272</v>
      </c>
      <c r="AM814" s="234">
        <v>0.1</v>
      </c>
      <c r="AN814" s="234">
        <v>0</v>
      </c>
      <c r="AO814" s="234">
        <v>0</v>
      </c>
      <c r="AP814" s="234">
        <v>0.173097228713368</v>
      </c>
      <c r="AQ814" s="234">
        <v>4.9456351060962397E-2</v>
      </c>
      <c r="AR814" s="234" t="s">
        <v>463</v>
      </c>
      <c r="AS814" s="234">
        <v>7</v>
      </c>
      <c r="AT814" s="234">
        <v>74.369369363621004</v>
      </c>
      <c r="AU814" s="234" t="s">
        <v>552</v>
      </c>
      <c r="AV814" s="234">
        <v>2.12622572079442</v>
      </c>
      <c r="AW814" s="234">
        <v>12.297566394913501</v>
      </c>
      <c r="AX814" s="234">
        <v>70.650900895439904</v>
      </c>
      <c r="AY814" s="234" t="b">
        <v>0</v>
      </c>
      <c r="AZ814" s="234">
        <v>44558.564560185187</v>
      </c>
      <c r="BA814" s="234">
        <v>44517.575173611112</v>
      </c>
      <c r="BB814" s="234">
        <v>44524</v>
      </c>
    </row>
    <row r="815" spans="1:54" x14ac:dyDescent="0.25">
      <c r="A815" s="234" t="s">
        <v>4010</v>
      </c>
      <c r="B815" s="234" t="s">
        <v>482</v>
      </c>
      <c r="C815" s="235" t="s">
        <v>4011</v>
      </c>
      <c r="D815" s="235" t="s">
        <v>4010</v>
      </c>
      <c r="E815" s="234" t="s">
        <v>3993</v>
      </c>
      <c r="F815" s="234" t="s">
        <v>4012</v>
      </c>
      <c r="G815" s="234" t="s">
        <v>440</v>
      </c>
      <c r="H815" s="234"/>
      <c r="I815" s="234" t="s">
        <v>752</v>
      </c>
      <c r="J815" s="236"/>
      <c r="K815" s="129">
        <v>0.15</v>
      </c>
      <c r="L815" s="103">
        <v>1</v>
      </c>
      <c r="M815" s="237">
        <v>24000</v>
      </c>
      <c r="N815" s="236">
        <v>41940</v>
      </c>
      <c r="O815" s="103">
        <v>2500</v>
      </c>
      <c r="P815" s="234">
        <v>2500</v>
      </c>
      <c r="Q815" s="236">
        <v>1.5</v>
      </c>
      <c r="R815" s="236">
        <v>100</v>
      </c>
      <c r="S815" s="238">
        <v>392.5</v>
      </c>
      <c r="T815" s="238">
        <v>180</v>
      </c>
      <c r="U815" s="103">
        <v>6</v>
      </c>
      <c r="V815" s="234" t="s">
        <v>451</v>
      </c>
      <c r="W815" s="103">
        <v>100</v>
      </c>
      <c r="X815" s="234" t="s">
        <v>56</v>
      </c>
      <c r="Y815" s="234" t="s">
        <v>443</v>
      </c>
      <c r="Z815" s="280" t="s">
        <v>3995</v>
      </c>
      <c r="AA815" s="280"/>
      <c r="AB815" s="280"/>
      <c r="AC815" s="280"/>
      <c r="AD815" s="280" t="s">
        <v>3996</v>
      </c>
      <c r="AE815" s="280"/>
      <c r="AF815" s="280"/>
      <c r="AG815" s="280"/>
      <c r="AH815" s="280"/>
      <c r="AI815" s="280"/>
      <c r="AJ815" s="280"/>
      <c r="AK815" s="234">
        <v>5</v>
      </c>
      <c r="AL815" s="234" t="s">
        <v>272</v>
      </c>
      <c r="AM815" s="234">
        <v>0.1</v>
      </c>
      <c r="AN815" s="234">
        <v>0</v>
      </c>
      <c r="AO815" s="234">
        <v>0</v>
      </c>
      <c r="AP815" s="234">
        <v>0.38149737720553201</v>
      </c>
      <c r="AQ815" s="234">
        <v>9.5374344301382905E-2</v>
      </c>
      <c r="AR815" s="234" t="s">
        <v>463</v>
      </c>
      <c r="AS815" s="234">
        <v>7</v>
      </c>
      <c r="AT815" s="234">
        <v>62.855905372215702</v>
      </c>
      <c r="AU815" s="234" t="s">
        <v>552</v>
      </c>
      <c r="AV815" s="234">
        <v>2.2247286562114699</v>
      </c>
      <c r="AW815" s="234">
        <v>14.440517792072001</v>
      </c>
      <c r="AX815" s="234">
        <v>61.060022361580998</v>
      </c>
      <c r="AY815" s="234" t="b">
        <v>0</v>
      </c>
      <c r="AZ815" s="234">
        <v>44558.564560185187</v>
      </c>
      <c r="BA815" s="234">
        <v>44517.576111111113</v>
      </c>
      <c r="BB815" s="234">
        <v>44524</v>
      </c>
    </row>
    <row r="816" spans="1:54" x14ac:dyDescent="0.25">
      <c r="A816" s="234" t="s">
        <v>4013</v>
      </c>
      <c r="B816" s="234" t="s">
        <v>482</v>
      </c>
      <c r="C816" s="235" t="s">
        <v>4013</v>
      </c>
      <c r="D816" s="235" t="s">
        <v>4013</v>
      </c>
      <c r="E816" s="234" t="s">
        <v>3993</v>
      </c>
      <c r="F816" s="234" t="s">
        <v>4009</v>
      </c>
      <c r="G816" s="234" t="s">
        <v>440</v>
      </c>
      <c r="H816" s="234"/>
      <c r="I816" s="234" t="s">
        <v>752</v>
      </c>
      <c r="J816" s="236"/>
      <c r="K816" s="129">
        <v>0.05</v>
      </c>
      <c r="L816" s="103">
        <v>1</v>
      </c>
      <c r="M816" s="237">
        <v>19000</v>
      </c>
      <c r="N816" s="236">
        <v>12640</v>
      </c>
      <c r="O816" s="103">
        <v>13100</v>
      </c>
      <c r="P816" s="234">
        <v>13100</v>
      </c>
      <c r="Q816" s="236">
        <v>2.5</v>
      </c>
      <c r="R816" s="236">
        <v>80</v>
      </c>
      <c r="S816" s="238">
        <v>304</v>
      </c>
      <c r="T816" s="238">
        <v>120</v>
      </c>
      <c r="U816" s="103">
        <v>5.5</v>
      </c>
      <c r="V816" s="234" t="s">
        <v>451</v>
      </c>
      <c r="W816" s="103">
        <v>80</v>
      </c>
      <c r="X816" s="234" t="s">
        <v>56</v>
      </c>
      <c r="Y816" s="234" t="s">
        <v>443</v>
      </c>
      <c r="Z816" s="280" t="s">
        <v>3995</v>
      </c>
      <c r="AA816" s="280"/>
      <c r="AB816" s="280"/>
      <c r="AC816" s="280"/>
      <c r="AD816" s="280"/>
      <c r="AE816" s="280"/>
      <c r="AF816" s="280"/>
      <c r="AG816" s="280"/>
      <c r="AH816" s="280"/>
      <c r="AI816" s="280"/>
      <c r="AJ816" s="280"/>
      <c r="AK816" s="234">
        <v>5</v>
      </c>
      <c r="AL816" s="234" t="s">
        <v>272</v>
      </c>
      <c r="AM816" s="234">
        <v>0.1</v>
      </c>
      <c r="AN816" s="234">
        <v>0</v>
      </c>
      <c r="AO816" s="234">
        <v>0</v>
      </c>
      <c r="AP816" s="234">
        <v>0.181176925306793</v>
      </c>
      <c r="AQ816" s="234">
        <v>6.0392308435597598E-2</v>
      </c>
      <c r="AR816" s="234" t="s">
        <v>463</v>
      </c>
      <c r="AS816" s="234">
        <v>6</v>
      </c>
      <c r="AT816" s="234">
        <v>72.973168051182697</v>
      </c>
      <c r="AU816" s="234" t="s">
        <v>552</v>
      </c>
      <c r="AV816" s="234">
        <v>2.44048389281842</v>
      </c>
      <c r="AW816" s="234">
        <v>9.9444918530853705</v>
      </c>
      <c r="AX816" s="234">
        <v>67.500180447343993</v>
      </c>
      <c r="AY816" s="234" t="b">
        <v>0</v>
      </c>
      <c r="AZ816" s="234">
        <v>44558.564456018517</v>
      </c>
      <c r="BA816" s="234">
        <v>44523.497974537036</v>
      </c>
      <c r="BB816" s="234">
        <v>44524</v>
      </c>
    </row>
    <row r="817" spans="1:54" x14ac:dyDescent="0.25">
      <c r="A817" s="234" t="s">
        <v>4014</v>
      </c>
      <c r="B817" s="234" t="s">
        <v>482</v>
      </c>
      <c r="C817" s="235" t="s">
        <v>4014</v>
      </c>
      <c r="D817" s="235" t="s">
        <v>4014</v>
      </c>
      <c r="E817" s="234" t="s">
        <v>3993</v>
      </c>
      <c r="F817" s="234" t="s">
        <v>4003</v>
      </c>
      <c r="G817" s="234" t="s">
        <v>440</v>
      </c>
      <c r="H817" s="234"/>
      <c r="I817" s="234" t="s">
        <v>752</v>
      </c>
      <c r="J817" s="236"/>
      <c r="K817" s="129">
        <v>0.05</v>
      </c>
      <c r="L817" s="103">
        <v>1</v>
      </c>
      <c r="M817" s="237">
        <v>20000</v>
      </c>
      <c r="N817" s="236">
        <v>13900</v>
      </c>
      <c r="O817" s="103">
        <v>13100</v>
      </c>
      <c r="P817" s="234">
        <v>13100</v>
      </c>
      <c r="Q817" s="236">
        <v>2.8</v>
      </c>
      <c r="R817" s="236">
        <v>80</v>
      </c>
      <c r="S817" s="238">
        <v>292</v>
      </c>
      <c r="T817" s="238">
        <v>218</v>
      </c>
      <c r="U817" s="103">
        <v>5.5</v>
      </c>
      <c r="V817" s="234" t="s">
        <v>451</v>
      </c>
      <c r="W817" s="103">
        <v>80</v>
      </c>
      <c r="X817" s="234" t="s">
        <v>56</v>
      </c>
      <c r="Y817" s="234" t="s">
        <v>443</v>
      </c>
      <c r="Z817" s="280" t="s">
        <v>3995</v>
      </c>
      <c r="AA817" s="280"/>
      <c r="AB817" s="280"/>
      <c r="AC817" s="280"/>
      <c r="AD817" s="280"/>
      <c r="AE817" s="280"/>
      <c r="AF817" s="280"/>
      <c r="AG817" s="280"/>
      <c r="AH817" s="280"/>
      <c r="AI817" s="280"/>
      <c r="AJ817" s="280"/>
      <c r="AK817" s="234">
        <v>5</v>
      </c>
      <c r="AL817" s="234" t="s">
        <v>272</v>
      </c>
      <c r="AM817" s="234">
        <v>0.1</v>
      </c>
      <c r="AN817" s="234">
        <v>0</v>
      </c>
      <c r="AO817" s="234">
        <v>0</v>
      </c>
      <c r="AP817" s="234">
        <v>0.16475369322862299</v>
      </c>
      <c r="AQ817" s="234">
        <v>5.4917897742874401E-2</v>
      </c>
      <c r="AR817" s="234" t="s">
        <v>463</v>
      </c>
      <c r="AS817" s="234">
        <v>7</v>
      </c>
      <c r="AT817" s="234">
        <v>74.228837675481103</v>
      </c>
      <c r="AU817" s="234" t="s">
        <v>552</v>
      </c>
      <c r="AV817" s="234">
        <v>2.1627863920890902</v>
      </c>
      <c r="AW817" s="234">
        <v>12.1395539150679</v>
      </c>
      <c r="AX817" s="234">
        <v>74.228837675481103</v>
      </c>
      <c r="AY817" s="234" t="b">
        <v>0</v>
      </c>
      <c r="AZ817" s="234">
        <v>44558.564479166664</v>
      </c>
      <c r="BA817" s="234">
        <v>44523.500150462962</v>
      </c>
      <c r="BB817" s="234">
        <v>44524</v>
      </c>
    </row>
    <row r="818" spans="1:54" x14ac:dyDescent="0.25">
      <c r="A818" s="234" t="s">
        <v>4015</v>
      </c>
      <c r="B818" s="234" t="s">
        <v>482</v>
      </c>
      <c r="C818" s="235" t="s">
        <v>437</v>
      </c>
      <c r="D818" s="235" t="s">
        <v>4015</v>
      </c>
      <c r="E818" s="234" t="s">
        <v>4016</v>
      </c>
      <c r="F818" s="234" t="s">
        <v>4017</v>
      </c>
      <c r="G818" s="234"/>
      <c r="H818" s="234"/>
      <c r="I818" s="234" t="s">
        <v>2285</v>
      </c>
      <c r="J818" s="236"/>
      <c r="K818" s="129"/>
      <c r="L818" s="103"/>
      <c r="M818" s="237"/>
      <c r="N818" s="236"/>
      <c r="O818" s="103">
        <v>3000</v>
      </c>
      <c r="P818" s="234"/>
      <c r="Q818" s="236"/>
      <c r="R818" s="236"/>
      <c r="S818" s="238"/>
      <c r="T818" s="238"/>
      <c r="U818" s="103">
        <v>0</v>
      </c>
      <c r="V818" s="234" t="s">
        <v>442</v>
      </c>
      <c r="W818" s="103"/>
      <c r="X818" s="234" t="s">
        <v>56</v>
      </c>
      <c r="Y818" s="234" t="s">
        <v>443</v>
      </c>
      <c r="Z818" s="280" t="s">
        <v>4018</v>
      </c>
      <c r="AA818" s="280"/>
      <c r="AB818" s="280"/>
      <c r="AC818" s="280"/>
      <c r="AD818" s="280"/>
      <c r="AE818" s="280"/>
      <c r="AF818" s="280"/>
      <c r="AG818" s="280"/>
      <c r="AH818" s="280"/>
      <c r="AI818" s="280"/>
      <c r="AJ818" s="280"/>
      <c r="AK818" s="234">
        <v>5</v>
      </c>
      <c r="AL818" s="234" t="s">
        <v>272</v>
      </c>
      <c r="AM818" s="234">
        <v>0.1</v>
      </c>
      <c r="AN818" s="234"/>
      <c r="AO818" s="234">
        <v>0</v>
      </c>
      <c r="AP818" s="234">
        <v>0</v>
      </c>
      <c r="AQ818" s="234"/>
      <c r="AR818" s="234" t="s">
        <v>447</v>
      </c>
      <c r="AS818" s="234"/>
      <c r="AT818" s="234"/>
      <c r="AU818" s="234" t="s">
        <v>1931</v>
      </c>
      <c r="AV818" s="234">
        <v>1.32</v>
      </c>
      <c r="AW818" s="234"/>
      <c r="AX818" s="234"/>
      <c r="AY818" s="234" t="b">
        <v>0</v>
      </c>
      <c r="AZ818" s="234">
        <v>44558.564560185187</v>
      </c>
      <c r="BA818" s="234">
        <v>44518.391064814816</v>
      </c>
      <c r="BB818" s="234">
        <v>44518</v>
      </c>
    </row>
    <row r="819" spans="1:54" x14ac:dyDescent="0.25">
      <c r="A819" s="234" t="s">
        <v>4019</v>
      </c>
      <c r="B819" s="234" t="s">
        <v>4020</v>
      </c>
      <c r="C819" s="235" t="s">
        <v>4019</v>
      </c>
      <c r="D819" s="235" t="s">
        <v>4019</v>
      </c>
      <c r="E819" s="234" t="s">
        <v>4021</v>
      </c>
      <c r="F819" s="234" t="s">
        <v>4022</v>
      </c>
      <c r="G819" s="234" t="s">
        <v>836</v>
      </c>
      <c r="H819" s="234" t="s">
        <v>798</v>
      </c>
      <c r="I819" s="234" t="s">
        <v>574</v>
      </c>
      <c r="J819" s="236">
        <v>175</v>
      </c>
      <c r="K819" s="129">
        <v>0.03</v>
      </c>
      <c r="L819" s="103">
        <v>2</v>
      </c>
      <c r="M819" s="237">
        <v>4539</v>
      </c>
      <c r="N819" s="236">
        <v>1698</v>
      </c>
      <c r="O819" s="103">
        <v>6040</v>
      </c>
      <c r="P819" s="234">
        <v>6040</v>
      </c>
      <c r="Q819" s="236">
        <v>8</v>
      </c>
      <c r="R819" s="236">
        <v>30</v>
      </c>
      <c r="S819" s="238">
        <v>60</v>
      </c>
      <c r="T819" s="238">
        <v>30</v>
      </c>
      <c r="U819" s="103">
        <v>2</v>
      </c>
      <c r="V819" s="234" t="s">
        <v>547</v>
      </c>
      <c r="W819" s="103">
        <v>30</v>
      </c>
      <c r="X819" s="234" t="s">
        <v>56</v>
      </c>
      <c r="Y819" s="234" t="s">
        <v>443</v>
      </c>
      <c r="Z819" s="280"/>
      <c r="AA819" s="280" t="s">
        <v>4023</v>
      </c>
      <c r="AB819" s="280"/>
      <c r="AC819" s="280" t="s">
        <v>1714</v>
      </c>
      <c r="AD819" s="280"/>
      <c r="AE819" s="280" t="s">
        <v>4024</v>
      </c>
      <c r="AF819" s="280" t="s">
        <v>4025</v>
      </c>
      <c r="AG819" s="280"/>
      <c r="AH819" s="280"/>
      <c r="AI819" s="280"/>
      <c r="AJ819" s="280" t="s">
        <v>4026</v>
      </c>
      <c r="AK819" s="234">
        <v>180</v>
      </c>
      <c r="AL819" s="234" t="s">
        <v>480</v>
      </c>
      <c r="AM819" s="234">
        <v>0.1</v>
      </c>
      <c r="AN819" s="234">
        <v>0</v>
      </c>
      <c r="AO819" s="234">
        <v>0.241166077738516</v>
      </c>
      <c r="AP819" s="234">
        <v>0</v>
      </c>
      <c r="AQ819" s="234">
        <v>0.101492601346344</v>
      </c>
      <c r="AR819" s="234" t="s">
        <v>463</v>
      </c>
      <c r="AS819" s="234">
        <v>13</v>
      </c>
      <c r="AT819" s="234">
        <v>86.295939577280805</v>
      </c>
      <c r="AU819" s="234" t="s">
        <v>490</v>
      </c>
      <c r="AV819" s="234">
        <v>1.6544494796809599</v>
      </c>
      <c r="AW819" s="234">
        <v>9.0483606007945099</v>
      </c>
      <c r="AX819" s="234">
        <v>80.477127651498407</v>
      </c>
      <c r="AY819" s="234" t="b">
        <v>1</v>
      </c>
      <c r="AZ819" s="234">
        <v>44558.564571759256</v>
      </c>
      <c r="BA819" s="234">
        <v>44518.425370370373</v>
      </c>
      <c r="BB819" s="234">
        <v>44524</v>
      </c>
    </row>
    <row r="820" spans="1:54" x14ac:dyDescent="0.25">
      <c r="A820" s="234" t="s">
        <v>4027</v>
      </c>
      <c r="B820" s="234" t="s">
        <v>4020</v>
      </c>
      <c r="C820" s="235" t="s">
        <v>4027</v>
      </c>
      <c r="D820" s="235" t="s">
        <v>4027</v>
      </c>
      <c r="E820" s="234" t="s">
        <v>4021</v>
      </c>
      <c r="F820" s="234" t="s">
        <v>4028</v>
      </c>
      <c r="G820" s="234" t="s">
        <v>836</v>
      </c>
      <c r="H820" s="234" t="s">
        <v>798</v>
      </c>
      <c r="I820" s="234" t="s">
        <v>574</v>
      </c>
      <c r="J820" s="236">
        <v>115</v>
      </c>
      <c r="K820" s="129">
        <v>0.03</v>
      </c>
      <c r="L820" s="103">
        <v>4</v>
      </c>
      <c r="M820" s="237">
        <v>4606</v>
      </c>
      <c r="N820" s="236">
        <v>971</v>
      </c>
      <c r="O820" s="103">
        <v>6040</v>
      </c>
      <c r="P820" s="234">
        <v>6040</v>
      </c>
      <c r="Q820" s="236">
        <v>6</v>
      </c>
      <c r="R820" s="236">
        <v>30</v>
      </c>
      <c r="S820" s="238">
        <v>30</v>
      </c>
      <c r="T820" s="238">
        <v>30</v>
      </c>
      <c r="U820" s="103">
        <v>2</v>
      </c>
      <c r="V820" s="234" t="s">
        <v>547</v>
      </c>
      <c r="W820" s="103">
        <v>30</v>
      </c>
      <c r="X820" s="234" t="s">
        <v>56</v>
      </c>
      <c r="Y820" s="234" t="s">
        <v>443</v>
      </c>
      <c r="Z820" s="280"/>
      <c r="AA820" s="280" t="s">
        <v>4029</v>
      </c>
      <c r="AB820" s="280"/>
      <c r="AC820" s="280" t="s">
        <v>1714</v>
      </c>
      <c r="AD820" s="280"/>
      <c r="AE820" s="280" t="s">
        <v>4024</v>
      </c>
      <c r="AF820" s="280" t="s">
        <v>4030</v>
      </c>
      <c r="AG820" s="280"/>
      <c r="AH820" s="280"/>
      <c r="AI820" s="280"/>
      <c r="AJ820" s="280"/>
      <c r="AK820" s="234">
        <v>252</v>
      </c>
      <c r="AL820" s="234" t="s">
        <v>480</v>
      </c>
      <c r="AM820" s="234">
        <v>0.1</v>
      </c>
      <c r="AN820" s="234">
        <v>0</v>
      </c>
      <c r="AO820" s="234">
        <v>0.27713697219361499</v>
      </c>
      <c r="AP820" s="234">
        <v>0</v>
      </c>
      <c r="AQ820" s="234">
        <v>0.15389802647426001</v>
      </c>
      <c r="AR820" s="234" t="s">
        <v>463</v>
      </c>
      <c r="AS820" s="234">
        <v>9</v>
      </c>
      <c r="AT820" s="234">
        <v>86.784883307065499</v>
      </c>
      <c r="AU820" s="234" t="s">
        <v>490</v>
      </c>
      <c r="AV820" s="234">
        <v>1.6917184443237201</v>
      </c>
      <c r="AW820" s="234">
        <v>7.9986778152084401</v>
      </c>
      <c r="AX820" s="234">
        <v>80.536371708956807</v>
      </c>
      <c r="AY820" s="234" t="b">
        <v>1</v>
      </c>
      <c r="AZ820" s="234">
        <v>44558.564571759256</v>
      </c>
      <c r="BA820" s="234">
        <v>44518.430775462963</v>
      </c>
      <c r="BB820" s="234">
        <v>44524</v>
      </c>
    </row>
    <row r="821" spans="1:54" x14ac:dyDescent="0.25">
      <c r="A821" s="234" t="s">
        <v>4031</v>
      </c>
      <c r="B821" s="234" t="s">
        <v>482</v>
      </c>
      <c r="C821" s="235" t="s">
        <v>4031</v>
      </c>
      <c r="D821" s="235" t="s">
        <v>4031</v>
      </c>
      <c r="E821" s="234" t="s">
        <v>4021</v>
      </c>
      <c r="F821" s="234" t="s">
        <v>4032</v>
      </c>
      <c r="G821" s="234" t="s">
        <v>836</v>
      </c>
      <c r="H821" s="234" t="s">
        <v>798</v>
      </c>
      <c r="I821" s="234" t="s">
        <v>574</v>
      </c>
      <c r="J821" s="236">
        <v>531</v>
      </c>
      <c r="K821" s="129">
        <v>0.03</v>
      </c>
      <c r="L821" s="103">
        <v>1</v>
      </c>
      <c r="M821" s="237">
        <v>3594</v>
      </c>
      <c r="N821" s="236">
        <v>2380</v>
      </c>
      <c r="O821" s="103">
        <v>6040</v>
      </c>
      <c r="P821" s="234">
        <v>6040</v>
      </c>
      <c r="Q821" s="236">
        <v>12</v>
      </c>
      <c r="R821" s="236">
        <v>30</v>
      </c>
      <c r="S821" s="238">
        <v>90</v>
      </c>
      <c r="T821" s="238">
        <v>30</v>
      </c>
      <c r="U821" s="103">
        <v>2</v>
      </c>
      <c r="V821" s="234" t="s">
        <v>547</v>
      </c>
      <c r="W821" s="103">
        <v>45</v>
      </c>
      <c r="X821" s="234" t="s">
        <v>56</v>
      </c>
      <c r="Y821" s="234" t="s">
        <v>443</v>
      </c>
      <c r="Z821" s="280"/>
      <c r="AA821" s="280" t="s">
        <v>4033</v>
      </c>
      <c r="AB821" s="280" t="s">
        <v>4034</v>
      </c>
      <c r="AC821" s="280" t="s">
        <v>1714</v>
      </c>
      <c r="AD821" s="280"/>
      <c r="AE821" s="280"/>
      <c r="AF821" s="280"/>
      <c r="AG821" s="280"/>
      <c r="AH821" s="280"/>
      <c r="AI821" s="280"/>
      <c r="AJ821" s="280" t="s">
        <v>4035</v>
      </c>
      <c r="AK821" s="234">
        <v>304</v>
      </c>
      <c r="AL821" s="234" t="s">
        <v>480</v>
      </c>
      <c r="AM821" s="234">
        <v>0.1</v>
      </c>
      <c r="AN821" s="234">
        <v>0</v>
      </c>
      <c r="AO821" s="234">
        <v>0.52207563025210102</v>
      </c>
      <c r="AP821" s="234">
        <v>0</v>
      </c>
      <c r="AQ821" s="234">
        <v>0.105449004645656</v>
      </c>
      <c r="AR821" s="234" t="s">
        <v>463</v>
      </c>
      <c r="AS821" s="234">
        <v>9</v>
      </c>
      <c r="AT821" s="234">
        <v>90.285949255126297</v>
      </c>
      <c r="AU821" s="234" t="s">
        <v>490</v>
      </c>
      <c r="AV821" s="234">
        <v>1.3423990104566901</v>
      </c>
      <c r="AW821" s="234">
        <v>9.9803977799268502</v>
      </c>
      <c r="AX821" s="234">
        <v>82.250499771419996</v>
      </c>
      <c r="AY821" s="234" t="b">
        <v>0</v>
      </c>
      <c r="AZ821" s="234">
        <v>44558.564571759256</v>
      </c>
      <c r="BA821" s="234">
        <v>44518.443935185183</v>
      </c>
      <c r="BB821" s="234">
        <v>44524</v>
      </c>
    </row>
    <row r="822" spans="1:54" x14ac:dyDescent="0.25">
      <c r="A822" s="234" t="s">
        <v>4036</v>
      </c>
      <c r="B822" s="234" t="s">
        <v>482</v>
      </c>
      <c r="C822" s="235" t="s">
        <v>4036</v>
      </c>
      <c r="D822" s="235" t="s">
        <v>4036</v>
      </c>
      <c r="E822" s="234" t="s">
        <v>4021</v>
      </c>
      <c r="F822" s="234" t="s">
        <v>4037</v>
      </c>
      <c r="G822" s="234" t="s">
        <v>836</v>
      </c>
      <c r="H822" s="234" t="s">
        <v>798</v>
      </c>
      <c r="I822" s="234" t="s">
        <v>574</v>
      </c>
      <c r="J822" s="236">
        <v>1210</v>
      </c>
      <c r="K822" s="129">
        <v>0.03</v>
      </c>
      <c r="L822" s="103">
        <v>1</v>
      </c>
      <c r="M822" s="237">
        <v>4046</v>
      </c>
      <c r="N822" s="236">
        <v>4030</v>
      </c>
      <c r="O822" s="103">
        <v>6040</v>
      </c>
      <c r="P822" s="234">
        <v>6040</v>
      </c>
      <c r="Q822" s="236">
        <v>8</v>
      </c>
      <c r="R822" s="236">
        <v>30</v>
      </c>
      <c r="S822" s="238">
        <v>90</v>
      </c>
      <c r="T822" s="238">
        <v>60</v>
      </c>
      <c r="U822" s="103">
        <v>2</v>
      </c>
      <c r="V822" s="234" t="s">
        <v>547</v>
      </c>
      <c r="W822" s="103">
        <v>45</v>
      </c>
      <c r="X822" s="234" t="s">
        <v>56</v>
      </c>
      <c r="Y822" s="234" t="s">
        <v>443</v>
      </c>
      <c r="Z822" s="280"/>
      <c r="AA822" s="280" t="s">
        <v>4038</v>
      </c>
      <c r="AB822" s="280"/>
      <c r="AC822" s="280" t="s">
        <v>1714</v>
      </c>
      <c r="AD822" s="280"/>
      <c r="AE822" s="280"/>
      <c r="AF822" s="280"/>
      <c r="AG822" s="280"/>
      <c r="AH822" s="280"/>
      <c r="AI822" s="280"/>
      <c r="AJ822" s="280" t="s">
        <v>4026</v>
      </c>
      <c r="AK822" s="234">
        <v>200</v>
      </c>
      <c r="AL822" s="234" t="s">
        <v>480</v>
      </c>
      <c r="AM822" s="234">
        <v>0.1</v>
      </c>
      <c r="AN822" s="234">
        <v>0</v>
      </c>
      <c r="AO822" s="234">
        <v>0.70258064516129004</v>
      </c>
      <c r="AP822" s="234">
        <v>0</v>
      </c>
      <c r="AQ822" s="234">
        <v>9.8806684143479401E-2</v>
      </c>
      <c r="AR822" s="234" t="s">
        <v>463</v>
      </c>
      <c r="AS822" s="234">
        <v>14</v>
      </c>
      <c r="AT822" s="234">
        <v>86.864597759959807</v>
      </c>
      <c r="AU822" s="234" t="s">
        <v>490</v>
      </c>
      <c r="AV822" s="234">
        <v>1.3341973019576401</v>
      </c>
      <c r="AW822" s="234">
        <v>10.738181108530901</v>
      </c>
      <c r="AX822" s="234">
        <v>83.563743045081395</v>
      </c>
      <c r="AY822" s="234" t="b">
        <v>0</v>
      </c>
      <c r="AZ822" s="234">
        <v>44558.564583333333</v>
      </c>
      <c r="BA822" s="234">
        <v>44518.445648148147</v>
      </c>
      <c r="BB822" s="234">
        <v>44524</v>
      </c>
    </row>
    <row r="823" spans="1:54" x14ac:dyDescent="0.25">
      <c r="A823" s="234" t="s">
        <v>4039</v>
      </c>
      <c r="B823" s="234" t="s">
        <v>482</v>
      </c>
      <c r="C823" s="235" t="s">
        <v>4039</v>
      </c>
      <c r="D823" s="235" t="s">
        <v>4039</v>
      </c>
      <c r="E823" s="234" t="s">
        <v>4040</v>
      </c>
      <c r="F823" s="234" t="s">
        <v>4041</v>
      </c>
      <c r="G823" s="234" t="s">
        <v>440</v>
      </c>
      <c r="H823" s="234" t="s">
        <v>4042</v>
      </c>
      <c r="I823" s="234" t="s">
        <v>1142</v>
      </c>
      <c r="J823" s="236"/>
      <c r="K823" s="129">
        <v>0.05</v>
      </c>
      <c r="L823" s="103">
        <v>1</v>
      </c>
      <c r="M823" s="237">
        <v>13000</v>
      </c>
      <c r="N823" s="236">
        <v>68610</v>
      </c>
      <c r="O823" s="103">
        <v>3000</v>
      </c>
      <c r="P823" s="234">
        <v>3000</v>
      </c>
      <c r="Q823" s="236">
        <v>1.2</v>
      </c>
      <c r="R823" s="236">
        <v>100</v>
      </c>
      <c r="S823" s="238">
        <v>400</v>
      </c>
      <c r="T823" s="238">
        <v>200</v>
      </c>
      <c r="U823" s="103">
        <v>3.5</v>
      </c>
      <c r="V823" s="234" t="s">
        <v>451</v>
      </c>
      <c r="W823" s="103">
        <v>150</v>
      </c>
      <c r="X823" s="234" t="s">
        <v>56</v>
      </c>
      <c r="Y823" s="234" t="s">
        <v>443</v>
      </c>
      <c r="Z823" s="280"/>
      <c r="AA823" s="280"/>
      <c r="AB823" s="280"/>
      <c r="AC823" s="280"/>
      <c r="AD823" s="280"/>
      <c r="AE823" s="280"/>
      <c r="AF823" s="280"/>
      <c r="AG823" s="280"/>
      <c r="AH823" s="280"/>
      <c r="AI823" s="280"/>
      <c r="AJ823" s="280"/>
      <c r="AK823" s="234">
        <v>60</v>
      </c>
      <c r="AL823" s="234" t="s">
        <v>480</v>
      </c>
      <c r="AM823" s="234">
        <v>0.1</v>
      </c>
      <c r="AN823" s="234">
        <v>0</v>
      </c>
      <c r="AO823" s="234">
        <v>0</v>
      </c>
      <c r="AP823" s="234">
        <v>0.14575134819997099</v>
      </c>
      <c r="AQ823" s="234">
        <v>5.8300539279988302E-2</v>
      </c>
      <c r="AR823" s="234" t="s">
        <v>463</v>
      </c>
      <c r="AS823" s="234">
        <v>0</v>
      </c>
      <c r="AT823" s="234">
        <v>57.866502766704102</v>
      </c>
      <c r="AU823" s="234" t="s">
        <v>2724</v>
      </c>
      <c r="AV823" s="234">
        <v>1.84895850542661</v>
      </c>
      <c r="AW823" s="234">
        <v>18.955011843446201</v>
      </c>
      <c r="AX823" s="234">
        <v>47.9465308638406</v>
      </c>
      <c r="AY823" s="234" t="b">
        <v>0</v>
      </c>
      <c r="AZ823" s="234">
        <v>44558.564583333333</v>
      </c>
      <c r="BA823" s="234">
        <v>44518.526435185187</v>
      </c>
      <c r="BB823" s="234">
        <v>44533</v>
      </c>
    </row>
    <row r="824" spans="1:54" x14ac:dyDescent="0.25">
      <c r="A824" s="234" t="s">
        <v>4043</v>
      </c>
      <c r="B824" s="234" t="s">
        <v>482</v>
      </c>
      <c r="C824" s="235" t="s">
        <v>4043</v>
      </c>
      <c r="D824" s="235" t="s">
        <v>4043</v>
      </c>
      <c r="E824" s="234" t="s">
        <v>4040</v>
      </c>
      <c r="F824" s="234" t="s">
        <v>4041</v>
      </c>
      <c r="G824" s="234" t="s">
        <v>440</v>
      </c>
      <c r="H824" s="234" t="s">
        <v>4042</v>
      </c>
      <c r="I824" s="234" t="s">
        <v>1142</v>
      </c>
      <c r="J824" s="236"/>
      <c r="K824" s="129">
        <v>0.05</v>
      </c>
      <c r="L824" s="103">
        <v>1</v>
      </c>
      <c r="M824" s="237">
        <v>13000</v>
      </c>
      <c r="N824" s="236">
        <v>61340</v>
      </c>
      <c r="O824" s="103">
        <v>3000</v>
      </c>
      <c r="P824" s="234">
        <v>3000</v>
      </c>
      <c r="Q824" s="236">
        <v>1.5</v>
      </c>
      <c r="R824" s="236">
        <v>100</v>
      </c>
      <c r="S824" s="238">
        <v>390</v>
      </c>
      <c r="T824" s="238">
        <v>195</v>
      </c>
      <c r="U824" s="103">
        <v>3.5</v>
      </c>
      <c r="V824" s="234" t="s">
        <v>451</v>
      </c>
      <c r="W824" s="103">
        <v>150</v>
      </c>
      <c r="X824" s="234" t="s">
        <v>56</v>
      </c>
      <c r="Y824" s="234" t="s">
        <v>443</v>
      </c>
      <c r="Z824" s="280"/>
      <c r="AA824" s="280"/>
      <c r="AB824" s="280"/>
      <c r="AC824" s="280"/>
      <c r="AD824" s="280"/>
      <c r="AE824" s="280"/>
      <c r="AF824" s="280"/>
      <c r="AG824" s="280"/>
      <c r="AH824" s="280"/>
      <c r="AI824" s="280"/>
      <c r="AJ824" s="280"/>
      <c r="AK824" s="234">
        <v>60</v>
      </c>
      <c r="AL824" s="234" t="s">
        <v>480</v>
      </c>
      <c r="AM824" s="234">
        <v>0.1</v>
      </c>
      <c r="AN824" s="234">
        <v>0</v>
      </c>
      <c r="AO824" s="234">
        <v>0</v>
      </c>
      <c r="AP824" s="234">
        <v>0.16302575806977501</v>
      </c>
      <c r="AQ824" s="234">
        <v>5.4341919356591703E-2</v>
      </c>
      <c r="AR824" s="234" t="s">
        <v>463</v>
      </c>
      <c r="AS824" s="234">
        <v>0</v>
      </c>
      <c r="AT824" s="234">
        <v>67.178149770330293</v>
      </c>
      <c r="AU824" s="234" t="s">
        <v>2724</v>
      </c>
      <c r="AV824" s="234">
        <v>1.44996233164878</v>
      </c>
      <c r="AW824" s="234">
        <v>24.2776894569771</v>
      </c>
      <c r="AX824" s="234">
        <v>64.299086208744697</v>
      </c>
      <c r="AY824" s="234" t="b">
        <v>0</v>
      </c>
      <c r="AZ824" s="234">
        <v>44558.564583333333</v>
      </c>
      <c r="BA824" s="234">
        <v>44518.527592592596</v>
      </c>
      <c r="BB824" s="234">
        <v>44533</v>
      </c>
    </row>
    <row r="825" spans="1:54" x14ac:dyDescent="0.25">
      <c r="A825" s="234" t="s">
        <v>4044</v>
      </c>
      <c r="B825" s="234" t="s">
        <v>482</v>
      </c>
      <c r="C825" s="235" t="s">
        <v>437</v>
      </c>
      <c r="D825" s="235" t="s">
        <v>4044</v>
      </c>
      <c r="E825" s="234" t="s">
        <v>4045</v>
      </c>
      <c r="F825" s="234" t="s">
        <v>890</v>
      </c>
      <c r="G825" s="234" t="s">
        <v>534</v>
      </c>
      <c r="H825" s="234"/>
      <c r="I825" s="234" t="s">
        <v>574</v>
      </c>
      <c r="J825" s="236">
        <v>248</v>
      </c>
      <c r="K825" s="129">
        <v>0</v>
      </c>
      <c r="L825" s="103">
        <v>1</v>
      </c>
      <c r="M825" s="237">
        <v>0</v>
      </c>
      <c r="N825" s="236">
        <v>3081</v>
      </c>
      <c r="O825" s="103">
        <v>350</v>
      </c>
      <c r="P825" s="234">
        <v>350</v>
      </c>
      <c r="Q825" s="236">
        <v>0</v>
      </c>
      <c r="R825" s="236">
        <v>0</v>
      </c>
      <c r="S825" s="238">
        <v>110.2</v>
      </c>
      <c r="T825" s="238">
        <v>15</v>
      </c>
      <c r="U825" s="103">
        <v>0</v>
      </c>
      <c r="V825" s="234" t="s">
        <v>442</v>
      </c>
      <c r="W825" s="103">
        <v>40</v>
      </c>
      <c r="X825" s="234" t="s">
        <v>56</v>
      </c>
      <c r="Y825" s="234" t="s">
        <v>443</v>
      </c>
      <c r="Z825" s="280" t="s">
        <v>4046</v>
      </c>
      <c r="AA825" s="280" t="s">
        <v>4047</v>
      </c>
      <c r="AB825" s="280" t="s">
        <v>4047</v>
      </c>
      <c r="AC825" s="280"/>
      <c r="AD825" s="280" t="s">
        <v>4047</v>
      </c>
      <c r="AE825" s="280"/>
      <c r="AF825" s="280"/>
      <c r="AG825" s="280"/>
      <c r="AH825" s="280" t="s">
        <v>4048</v>
      </c>
      <c r="AI825" s="280"/>
      <c r="AJ825" s="280"/>
      <c r="AK825" s="234">
        <v>1</v>
      </c>
      <c r="AL825" s="234" t="s">
        <v>272</v>
      </c>
      <c r="AM825" s="234">
        <v>0</v>
      </c>
      <c r="AN825" s="234">
        <v>0</v>
      </c>
      <c r="AO825" s="234">
        <v>0</v>
      </c>
      <c r="AP825" s="234">
        <v>0</v>
      </c>
      <c r="AQ825" s="234"/>
      <c r="AR825" s="234" t="s">
        <v>447</v>
      </c>
      <c r="AS825" s="234">
        <v>5</v>
      </c>
      <c r="AT825" s="234"/>
      <c r="AU825" s="234" t="s">
        <v>552</v>
      </c>
      <c r="AV825" s="234">
        <v>1E-3</v>
      </c>
      <c r="AW825" s="234"/>
      <c r="AX825" s="234"/>
      <c r="AY825" s="234" t="b">
        <v>0</v>
      </c>
      <c r="AZ825" s="234">
        <v>44558.56459490741</v>
      </c>
      <c r="BA825" s="234">
        <v>44518.549710648149</v>
      </c>
      <c r="BB825" s="234">
        <v>44522</v>
      </c>
    </row>
    <row r="826" spans="1:54" x14ac:dyDescent="0.25">
      <c r="A826" s="234" t="s">
        <v>4049</v>
      </c>
      <c r="B826" s="234" t="s">
        <v>482</v>
      </c>
      <c r="C826" s="235" t="s">
        <v>437</v>
      </c>
      <c r="D826" s="235" t="s">
        <v>4049</v>
      </c>
      <c r="E826" s="234" t="s">
        <v>4050</v>
      </c>
      <c r="F826" s="234" t="s">
        <v>4051</v>
      </c>
      <c r="G826" s="234" t="s">
        <v>440</v>
      </c>
      <c r="H826" s="234" t="s">
        <v>952</v>
      </c>
      <c r="I826" s="234" t="s">
        <v>486</v>
      </c>
      <c r="J826" s="236">
        <v>562</v>
      </c>
      <c r="K826" s="129">
        <v>0.05</v>
      </c>
      <c r="L826" s="103">
        <v>1</v>
      </c>
      <c r="M826" s="237">
        <v>5000</v>
      </c>
      <c r="N826" s="236">
        <v>43410</v>
      </c>
      <c r="O826" s="103">
        <v>2700</v>
      </c>
      <c r="P826" s="234">
        <v>2700</v>
      </c>
      <c r="Q826" s="236">
        <v>2</v>
      </c>
      <c r="R826" s="236">
        <v>100</v>
      </c>
      <c r="S826" s="238">
        <v>201</v>
      </c>
      <c r="T826" s="238">
        <v>80</v>
      </c>
      <c r="U826" s="103">
        <v>5</v>
      </c>
      <c r="V826" s="234" t="s">
        <v>442</v>
      </c>
      <c r="W826" s="103">
        <v>150</v>
      </c>
      <c r="X826" s="234" t="s">
        <v>56</v>
      </c>
      <c r="Y826" s="234" t="s">
        <v>443</v>
      </c>
      <c r="Z826" s="280" t="s">
        <v>4052</v>
      </c>
      <c r="AA826" s="280"/>
      <c r="AB826" s="280"/>
      <c r="AC826" s="280"/>
      <c r="AD826" s="280"/>
      <c r="AE826" s="280"/>
      <c r="AF826" s="280"/>
      <c r="AG826" s="280"/>
      <c r="AH826" s="280"/>
      <c r="AI826" s="280"/>
      <c r="AJ826" s="280"/>
      <c r="AK826" s="234">
        <v>5</v>
      </c>
      <c r="AL826" s="234" t="s">
        <v>272</v>
      </c>
      <c r="AM826" s="234">
        <v>0.1</v>
      </c>
      <c r="AN826" s="234">
        <v>0</v>
      </c>
      <c r="AO826" s="234">
        <v>0</v>
      </c>
      <c r="AP826" s="234">
        <v>0</v>
      </c>
      <c r="AQ826" s="234">
        <v>5.1191481737438899E-2</v>
      </c>
      <c r="AR826" s="234" t="s">
        <v>463</v>
      </c>
      <c r="AS826" s="234">
        <v>0</v>
      </c>
      <c r="AT826" s="234">
        <v>68.256194954066004</v>
      </c>
      <c r="AU826" s="234" t="s">
        <v>552</v>
      </c>
      <c r="AV826" s="234">
        <v>1.3651322237278201</v>
      </c>
      <c r="AW826" s="234">
        <v>23.468717042438499</v>
      </c>
      <c r="AX826" s="234">
        <v>68.256194954066004</v>
      </c>
      <c r="AY826" s="234" t="b">
        <v>0</v>
      </c>
      <c r="AZ826" s="234">
        <v>44558.56459490741</v>
      </c>
      <c r="BA826" s="234">
        <v>44518.619895833333</v>
      </c>
      <c r="BB826" s="234">
        <v>44532</v>
      </c>
    </row>
    <row r="827" spans="1:54" x14ac:dyDescent="0.25">
      <c r="A827" s="234" t="s">
        <v>4053</v>
      </c>
      <c r="B827" s="234" t="s">
        <v>482</v>
      </c>
      <c r="C827" s="235" t="s">
        <v>437</v>
      </c>
      <c r="D827" s="235" t="s">
        <v>4053</v>
      </c>
      <c r="E827" s="234" t="s">
        <v>4054</v>
      </c>
      <c r="F827" s="234" t="s">
        <v>4055</v>
      </c>
      <c r="G827" s="234" t="s">
        <v>440</v>
      </c>
      <c r="H827" s="234" t="s">
        <v>3728</v>
      </c>
      <c r="I827" s="234" t="s">
        <v>2285</v>
      </c>
      <c r="J827" s="236">
        <v>724</v>
      </c>
      <c r="K827" s="129">
        <v>0.02</v>
      </c>
      <c r="L827" s="103">
        <v>1</v>
      </c>
      <c r="M827" s="237">
        <v>2388</v>
      </c>
      <c r="N827" s="236">
        <v>88390</v>
      </c>
      <c r="O827" s="103">
        <v>3000</v>
      </c>
      <c r="P827" s="234">
        <v>3000</v>
      </c>
      <c r="Q827" s="236">
        <v>0.8</v>
      </c>
      <c r="R827" s="236">
        <v>90</v>
      </c>
      <c r="S827" s="238">
        <v>181</v>
      </c>
      <c r="T827" s="238">
        <v>181</v>
      </c>
      <c r="U827" s="103">
        <v>2.2999999999999998</v>
      </c>
      <c r="V827" s="234" t="s">
        <v>442</v>
      </c>
      <c r="W827" s="103">
        <v>143</v>
      </c>
      <c r="X827" s="234" t="s">
        <v>56</v>
      </c>
      <c r="Y827" s="234" t="s">
        <v>443</v>
      </c>
      <c r="Z827" s="280" t="s">
        <v>4056</v>
      </c>
      <c r="AA827" s="280"/>
      <c r="AB827" s="280"/>
      <c r="AC827" s="280"/>
      <c r="AD827" s="280"/>
      <c r="AE827" s="280"/>
      <c r="AF827" s="280"/>
      <c r="AG827" s="280"/>
      <c r="AH827" s="280"/>
      <c r="AI827" s="280"/>
      <c r="AJ827" s="280"/>
      <c r="AK827" s="234">
        <v>3</v>
      </c>
      <c r="AL827" s="234" t="s">
        <v>272</v>
      </c>
      <c r="AM827" s="234">
        <v>0.1</v>
      </c>
      <c r="AN827" s="234"/>
      <c r="AO827" s="234">
        <v>0</v>
      </c>
      <c r="AP827" s="234">
        <v>0</v>
      </c>
      <c r="AQ827" s="234"/>
      <c r="AR827" s="234" t="s">
        <v>706</v>
      </c>
      <c r="AS827" s="234">
        <v>0</v>
      </c>
      <c r="AT827" s="234">
        <v>67.560206787877306</v>
      </c>
      <c r="AU827" s="234" t="s">
        <v>1931</v>
      </c>
      <c r="AV827" s="234">
        <v>1.32</v>
      </c>
      <c r="AW827" s="234">
        <v>19.740210445645999</v>
      </c>
      <c r="AX827" s="234">
        <v>61.769331920345003</v>
      </c>
      <c r="AY827" s="234" t="b">
        <v>0</v>
      </c>
      <c r="AZ827" s="234">
        <v>44558.56459490741</v>
      </c>
      <c r="BA827" s="234">
        <v>44519.474328703705</v>
      </c>
      <c r="BB827" s="234">
        <v>44529</v>
      </c>
    </row>
    <row r="828" spans="1:54" x14ac:dyDescent="0.25">
      <c r="A828" s="234" t="s">
        <v>4057</v>
      </c>
      <c r="B828" s="234" t="s">
        <v>482</v>
      </c>
      <c r="C828" s="235" t="s">
        <v>437</v>
      </c>
      <c r="D828" s="235" t="s">
        <v>4057</v>
      </c>
      <c r="E828" s="234" t="s">
        <v>4054</v>
      </c>
      <c r="F828" s="234" t="s">
        <v>4058</v>
      </c>
      <c r="G828" s="234" t="s">
        <v>440</v>
      </c>
      <c r="H828" s="234" t="s">
        <v>3728</v>
      </c>
      <c r="I828" s="234" t="s">
        <v>2285</v>
      </c>
      <c r="J828" s="236">
        <v>456</v>
      </c>
      <c r="K828" s="129">
        <v>0.02</v>
      </c>
      <c r="L828" s="103">
        <v>1</v>
      </c>
      <c r="M828" s="237">
        <v>4500</v>
      </c>
      <c r="N828" s="236">
        <v>22970</v>
      </c>
      <c r="O828" s="103">
        <v>3000</v>
      </c>
      <c r="P828" s="234">
        <v>3000</v>
      </c>
      <c r="Q828" s="236">
        <v>1</v>
      </c>
      <c r="R828" s="236">
        <v>90</v>
      </c>
      <c r="S828" s="238">
        <v>181</v>
      </c>
      <c r="T828" s="238">
        <v>47</v>
      </c>
      <c r="U828" s="103">
        <v>3</v>
      </c>
      <c r="V828" s="234" t="s">
        <v>442</v>
      </c>
      <c r="W828" s="103">
        <v>120</v>
      </c>
      <c r="X828" s="234" t="s">
        <v>56</v>
      </c>
      <c r="Y828" s="234" t="s">
        <v>443</v>
      </c>
      <c r="Z828" s="280" t="s">
        <v>4059</v>
      </c>
      <c r="AA828" s="280"/>
      <c r="AB828" s="280"/>
      <c r="AC828" s="280"/>
      <c r="AD828" s="280"/>
      <c r="AE828" s="280"/>
      <c r="AF828" s="280"/>
      <c r="AG828" s="280"/>
      <c r="AH828" s="280"/>
      <c r="AI828" s="280"/>
      <c r="AJ828" s="280"/>
      <c r="AK828" s="234">
        <v>5</v>
      </c>
      <c r="AL828" s="234" t="s">
        <v>272</v>
      </c>
      <c r="AM828" s="234">
        <v>0.1</v>
      </c>
      <c r="AN828" s="234">
        <v>0</v>
      </c>
      <c r="AO828" s="234">
        <v>0</v>
      </c>
      <c r="AP828" s="234">
        <v>0</v>
      </c>
      <c r="AQ828" s="234">
        <v>0</v>
      </c>
      <c r="AR828" s="234" t="s">
        <v>706</v>
      </c>
      <c r="AS828" s="234">
        <v>0</v>
      </c>
      <c r="AT828" s="234">
        <v>85.124558854802103</v>
      </c>
      <c r="AU828" s="234" t="s">
        <v>1931</v>
      </c>
      <c r="AV828" s="234">
        <v>2.0594655363649301</v>
      </c>
      <c r="AW828" s="234">
        <v>8.57956945298357</v>
      </c>
      <c r="AX828" s="234">
        <v>80.260298348813393</v>
      </c>
      <c r="AY828" s="234" t="b">
        <v>0</v>
      </c>
      <c r="AZ828" s="234">
        <v>44558.564606481479</v>
      </c>
      <c r="BA828" s="234">
        <v>44519.476111111115</v>
      </c>
      <c r="BB828" s="234">
        <v>44529</v>
      </c>
    </row>
    <row r="829" spans="1:54" x14ac:dyDescent="0.25">
      <c r="A829" s="234" t="s">
        <v>4060</v>
      </c>
      <c r="B829" s="234" t="s">
        <v>436</v>
      </c>
      <c r="C829" s="235" t="s">
        <v>437</v>
      </c>
      <c r="D829" s="235" t="s">
        <v>4060</v>
      </c>
      <c r="E829" s="234" t="s">
        <v>4061</v>
      </c>
      <c r="F829" s="234" t="s">
        <v>4062</v>
      </c>
      <c r="G829" s="234" t="s">
        <v>534</v>
      </c>
      <c r="H829" s="234"/>
      <c r="I829" s="234" t="s">
        <v>678</v>
      </c>
      <c r="J829" s="236"/>
      <c r="K829" s="129">
        <v>0.05</v>
      </c>
      <c r="L829" s="103">
        <v>1</v>
      </c>
      <c r="M829" s="237"/>
      <c r="N829" s="236">
        <v>17260</v>
      </c>
      <c r="O829" s="103">
        <v>3020</v>
      </c>
      <c r="P829" s="234">
        <v>3020</v>
      </c>
      <c r="Q829" s="236">
        <v>5</v>
      </c>
      <c r="R829" s="236">
        <v>40</v>
      </c>
      <c r="S829" s="238">
        <v>399</v>
      </c>
      <c r="T829" s="238">
        <v>150</v>
      </c>
      <c r="U829" s="103">
        <v>5</v>
      </c>
      <c r="V829" s="234" t="s">
        <v>547</v>
      </c>
      <c r="W829" s="103">
        <v>1</v>
      </c>
      <c r="X829" s="234" t="s">
        <v>56</v>
      </c>
      <c r="Y829" s="234" t="s">
        <v>443</v>
      </c>
      <c r="Z829" s="280"/>
      <c r="AA829" s="280" t="s">
        <v>4063</v>
      </c>
      <c r="AB829" s="280" t="s">
        <v>4064</v>
      </c>
      <c r="AC829" s="280"/>
      <c r="AD829" s="280" t="s">
        <v>4065</v>
      </c>
      <c r="AE829" s="280"/>
      <c r="AF829" s="280" t="s">
        <v>4066</v>
      </c>
      <c r="AG829" s="280"/>
      <c r="AH829" s="280"/>
      <c r="AI829" s="280"/>
      <c r="AJ829" s="280"/>
      <c r="AK829" s="234">
        <v>2</v>
      </c>
      <c r="AL829" s="234" t="s">
        <v>272</v>
      </c>
      <c r="AM829" s="234">
        <v>0.1</v>
      </c>
      <c r="AN829" s="234"/>
      <c r="AO829" s="234">
        <v>0</v>
      </c>
      <c r="AP829" s="234">
        <v>0</v>
      </c>
      <c r="AQ829" s="234"/>
      <c r="AR829" s="234" t="s">
        <v>447</v>
      </c>
      <c r="AS829" s="234">
        <v>0</v>
      </c>
      <c r="AT829" s="234"/>
      <c r="AU829" s="234" t="s">
        <v>490</v>
      </c>
      <c r="AV829" s="234"/>
      <c r="AW829" s="234">
        <v>0</v>
      </c>
      <c r="AX829" s="234"/>
      <c r="AY829" s="234" t="b">
        <v>0</v>
      </c>
      <c r="AZ829" s="234">
        <v>44558.564606481479</v>
      </c>
      <c r="BA829" s="234">
        <v>44522.322430555556</v>
      </c>
      <c r="BB829" s="234">
        <v>44523</v>
      </c>
    </row>
    <row r="830" spans="1:54" x14ac:dyDescent="0.25">
      <c r="A830" s="234" t="s">
        <v>4067</v>
      </c>
      <c r="B830" s="234" t="s">
        <v>482</v>
      </c>
      <c r="C830" s="235" t="s">
        <v>437</v>
      </c>
      <c r="D830" s="235" t="s">
        <v>4067</v>
      </c>
      <c r="E830" s="234" t="s">
        <v>4068</v>
      </c>
      <c r="F830" s="234" t="s">
        <v>4069</v>
      </c>
      <c r="G830" s="234"/>
      <c r="H830" s="234"/>
      <c r="I830" s="234" t="s">
        <v>574</v>
      </c>
      <c r="J830" s="236"/>
      <c r="K830" s="129"/>
      <c r="L830" s="103"/>
      <c r="M830" s="237"/>
      <c r="N830" s="236">
        <v>121</v>
      </c>
      <c r="O830" s="103">
        <v>5000</v>
      </c>
      <c r="P830" s="234"/>
      <c r="Q830" s="236"/>
      <c r="R830" s="236"/>
      <c r="S830" s="238"/>
      <c r="T830" s="238"/>
      <c r="U830" s="103">
        <v>0</v>
      </c>
      <c r="V830" s="234" t="s">
        <v>451</v>
      </c>
      <c r="W830" s="103"/>
      <c r="X830" s="234" t="s">
        <v>56</v>
      </c>
      <c r="Y830" s="234" t="s">
        <v>443</v>
      </c>
      <c r="Z830" s="280"/>
      <c r="AA830" s="280"/>
      <c r="AB830" s="280"/>
      <c r="AC830" s="280"/>
      <c r="AD830" s="280"/>
      <c r="AE830" s="280"/>
      <c r="AF830" s="280"/>
      <c r="AG830" s="280"/>
      <c r="AH830" s="280"/>
      <c r="AI830" s="280"/>
      <c r="AJ830" s="280"/>
      <c r="AK830" s="234">
        <v>1.5</v>
      </c>
      <c r="AL830" s="234" t="s">
        <v>272</v>
      </c>
      <c r="AM830" s="234">
        <v>0.1</v>
      </c>
      <c r="AN830" s="234"/>
      <c r="AO830" s="234">
        <v>0</v>
      </c>
      <c r="AP830" s="234">
        <v>0</v>
      </c>
      <c r="AQ830" s="234"/>
      <c r="AR830" s="234" t="s">
        <v>447</v>
      </c>
      <c r="AS830" s="234"/>
      <c r="AT830" s="234"/>
      <c r="AU830" s="234" t="s">
        <v>552</v>
      </c>
      <c r="AV830" s="234">
        <v>1</v>
      </c>
      <c r="AW830" s="234"/>
      <c r="AX830" s="234"/>
      <c r="AY830" s="234" t="b">
        <v>0</v>
      </c>
      <c r="AZ830" s="234">
        <v>44558.564606481479</v>
      </c>
      <c r="BA830" s="234">
        <v>44522.657557870371</v>
      </c>
      <c r="BB830" s="234">
        <v>44522</v>
      </c>
    </row>
    <row r="831" spans="1:54" x14ac:dyDescent="0.25">
      <c r="A831" s="234" t="s">
        <v>4070</v>
      </c>
      <c r="B831" s="234" t="s">
        <v>482</v>
      </c>
      <c r="C831" s="235" t="s">
        <v>437</v>
      </c>
      <c r="D831" s="235" t="s">
        <v>4070</v>
      </c>
      <c r="E831" s="234" t="s">
        <v>4068</v>
      </c>
      <c r="F831" s="234" t="s">
        <v>4071</v>
      </c>
      <c r="G831" s="234"/>
      <c r="H831" s="234"/>
      <c r="I831" s="234" t="s">
        <v>574</v>
      </c>
      <c r="J831" s="236"/>
      <c r="K831" s="129"/>
      <c r="L831" s="103"/>
      <c r="M831" s="237"/>
      <c r="N831" s="236">
        <v>1320</v>
      </c>
      <c r="O831" s="103">
        <v>5000</v>
      </c>
      <c r="P831" s="234"/>
      <c r="Q831" s="236"/>
      <c r="R831" s="236"/>
      <c r="S831" s="238"/>
      <c r="T831" s="238"/>
      <c r="U831" s="103">
        <v>0</v>
      </c>
      <c r="V831" s="234" t="s">
        <v>451</v>
      </c>
      <c r="W831" s="103"/>
      <c r="X831" s="234" t="s">
        <v>56</v>
      </c>
      <c r="Y831" s="234" t="s">
        <v>443</v>
      </c>
      <c r="Z831" s="280"/>
      <c r="AA831" s="280"/>
      <c r="AB831" s="280"/>
      <c r="AC831" s="280"/>
      <c r="AD831" s="280"/>
      <c r="AE831" s="280"/>
      <c r="AF831" s="280"/>
      <c r="AG831" s="280"/>
      <c r="AH831" s="280"/>
      <c r="AI831" s="280"/>
      <c r="AJ831" s="280"/>
      <c r="AK831" s="234">
        <v>1.5</v>
      </c>
      <c r="AL831" s="234" t="s">
        <v>272</v>
      </c>
      <c r="AM831" s="234">
        <v>0.1</v>
      </c>
      <c r="AN831" s="234"/>
      <c r="AO831" s="234">
        <v>0</v>
      </c>
      <c r="AP831" s="234">
        <v>0</v>
      </c>
      <c r="AQ831" s="234"/>
      <c r="AR831" s="234" t="s">
        <v>447</v>
      </c>
      <c r="AS831" s="234"/>
      <c r="AT831" s="234"/>
      <c r="AU831" s="234" t="s">
        <v>552</v>
      </c>
      <c r="AV831" s="234">
        <v>1</v>
      </c>
      <c r="AW831" s="234"/>
      <c r="AX831" s="234"/>
      <c r="AY831" s="234" t="b">
        <v>0</v>
      </c>
      <c r="AZ831" s="234">
        <v>44558.564444444448</v>
      </c>
      <c r="BA831" s="234">
        <v>44522.659189814818</v>
      </c>
      <c r="BB831" s="234">
        <v>44522</v>
      </c>
    </row>
    <row r="832" spans="1:54" x14ac:dyDescent="0.25">
      <c r="A832" s="234" t="s">
        <v>4072</v>
      </c>
      <c r="B832" s="234" t="s">
        <v>456</v>
      </c>
      <c r="C832" s="235" t="s">
        <v>437</v>
      </c>
      <c r="D832" s="235" t="s">
        <v>4072</v>
      </c>
      <c r="E832" s="234" t="s">
        <v>4073</v>
      </c>
      <c r="F832" s="234" t="s">
        <v>95</v>
      </c>
      <c r="G832" s="234" t="s">
        <v>544</v>
      </c>
      <c r="H832" s="234" t="s">
        <v>1361</v>
      </c>
      <c r="I832" s="234" t="s">
        <v>486</v>
      </c>
      <c r="J832" s="236">
        <v>446</v>
      </c>
      <c r="K832" s="129">
        <v>0.03</v>
      </c>
      <c r="L832" s="103">
        <v>1</v>
      </c>
      <c r="M832" s="237">
        <v>1025</v>
      </c>
      <c r="N832" s="236">
        <v>42760</v>
      </c>
      <c r="O832" s="103">
        <v>800</v>
      </c>
      <c r="P832" s="234">
        <v>4000</v>
      </c>
      <c r="Q832" s="236">
        <v>2.6</v>
      </c>
      <c r="R832" s="236">
        <v>40</v>
      </c>
      <c r="S832" s="238">
        <v>142</v>
      </c>
      <c r="T832" s="238">
        <v>142</v>
      </c>
      <c r="U832" s="103">
        <v>1.1000000000000001</v>
      </c>
      <c r="V832" s="234" t="s">
        <v>451</v>
      </c>
      <c r="W832" s="103">
        <v>120</v>
      </c>
      <c r="X832" s="234" t="s">
        <v>56</v>
      </c>
      <c r="Y832" s="234" t="s">
        <v>443</v>
      </c>
      <c r="Z832" s="280" t="s">
        <v>4074</v>
      </c>
      <c r="AA832" s="280" t="s">
        <v>4075</v>
      </c>
      <c r="AB832" s="280"/>
      <c r="AC832" s="280"/>
      <c r="AD832" s="280" t="s">
        <v>4076</v>
      </c>
      <c r="AE832" s="280" t="s">
        <v>4077</v>
      </c>
      <c r="AF832" s="280" t="s">
        <v>4078</v>
      </c>
      <c r="AG832" s="280"/>
      <c r="AH832" s="280"/>
      <c r="AI832" s="280"/>
      <c r="AJ832" s="280" t="s">
        <v>1367</v>
      </c>
      <c r="AK832" s="234">
        <v>20</v>
      </c>
      <c r="AL832" s="234" t="s">
        <v>272</v>
      </c>
      <c r="AM832" s="234">
        <v>0.1</v>
      </c>
      <c r="AN832" s="234">
        <v>0</v>
      </c>
      <c r="AO832" s="234">
        <v>0</v>
      </c>
      <c r="AP832" s="234">
        <v>0</v>
      </c>
      <c r="AQ832" s="234">
        <v>4.8639495470917997E-2</v>
      </c>
      <c r="AR832" s="234" t="s">
        <v>463</v>
      </c>
      <c r="AS832" s="234">
        <v>0</v>
      </c>
      <c r="AT832" s="234">
        <v>75.461372822596104</v>
      </c>
      <c r="AU832" s="234" t="s">
        <v>552</v>
      </c>
      <c r="AV832" s="234">
        <v>0.95466519896253499</v>
      </c>
      <c r="AW832" s="234">
        <v>29.099294978763599</v>
      </c>
      <c r="AX832" s="234">
        <v>74.318672034139695</v>
      </c>
      <c r="AY832" s="234" t="b">
        <v>1</v>
      </c>
      <c r="AZ832" s="234">
        <v>44558.564456018517</v>
      </c>
      <c r="BA832" s="234">
        <v>44523.467233796298</v>
      </c>
      <c r="BB832" s="234">
        <v>44525</v>
      </c>
    </row>
    <row r="833" spans="1:54" x14ac:dyDescent="0.25">
      <c r="A833" s="234" t="s">
        <v>4079</v>
      </c>
      <c r="B833" s="234" t="s">
        <v>482</v>
      </c>
      <c r="C833" s="235" t="s">
        <v>437</v>
      </c>
      <c r="D833" s="235" t="s">
        <v>4079</v>
      </c>
      <c r="E833" s="234" t="s">
        <v>4073</v>
      </c>
      <c r="F833" s="234" t="s">
        <v>4080</v>
      </c>
      <c r="G833" s="234" t="s">
        <v>836</v>
      </c>
      <c r="H833" s="234" t="s">
        <v>798</v>
      </c>
      <c r="I833" s="234" t="s">
        <v>678</v>
      </c>
      <c r="J833" s="236">
        <v>311</v>
      </c>
      <c r="K833" s="129">
        <v>0.03</v>
      </c>
      <c r="L833" s="103">
        <v>1</v>
      </c>
      <c r="M833" s="237">
        <v>1892</v>
      </c>
      <c r="N833" s="236">
        <v>2446</v>
      </c>
      <c r="O833" s="103">
        <v>1500</v>
      </c>
      <c r="P833" s="234">
        <v>6200</v>
      </c>
      <c r="Q833" s="236">
        <v>20</v>
      </c>
      <c r="R833" s="236">
        <v>30</v>
      </c>
      <c r="S833" s="238">
        <v>80</v>
      </c>
      <c r="T833" s="238">
        <v>80</v>
      </c>
      <c r="U833" s="103">
        <v>2.4</v>
      </c>
      <c r="V833" s="234" t="s">
        <v>451</v>
      </c>
      <c r="W833" s="103">
        <v>60</v>
      </c>
      <c r="X833" s="234" t="s">
        <v>56</v>
      </c>
      <c r="Y833" s="234" t="s">
        <v>443</v>
      </c>
      <c r="Z833" s="280" t="s">
        <v>4081</v>
      </c>
      <c r="AA833" s="280" t="s">
        <v>4082</v>
      </c>
      <c r="AB833" s="280"/>
      <c r="AC833" s="280"/>
      <c r="AD833" s="280" t="s">
        <v>4083</v>
      </c>
      <c r="AE833" s="280"/>
      <c r="AF833" s="280" t="s">
        <v>4084</v>
      </c>
      <c r="AG833" s="280"/>
      <c r="AH833" s="280"/>
      <c r="AI833" s="280"/>
      <c r="AJ833" s="280" t="s">
        <v>4085</v>
      </c>
      <c r="AK833" s="234">
        <v>10</v>
      </c>
      <c r="AL833" s="234" t="s">
        <v>272</v>
      </c>
      <c r="AM833" s="234">
        <v>0.1</v>
      </c>
      <c r="AN833" s="234">
        <v>0.13082583810302501</v>
      </c>
      <c r="AO833" s="234">
        <v>0</v>
      </c>
      <c r="AP833" s="234">
        <v>0</v>
      </c>
      <c r="AQ833" s="234">
        <v>0.153575739371791</v>
      </c>
      <c r="AR833" s="234" t="s">
        <v>463</v>
      </c>
      <c r="AS833" s="234">
        <v>1</v>
      </c>
      <c r="AT833" s="234">
        <v>89.546582312981499</v>
      </c>
      <c r="AU833" s="234" t="s">
        <v>552</v>
      </c>
      <c r="AV833" s="234">
        <v>1.00140712243227</v>
      </c>
      <c r="AW833" s="234">
        <v>15.8540595653824</v>
      </c>
      <c r="AX833" s="234">
        <v>86.770638261279103</v>
      </c>
      <c r="AY833" s="234" t="b">
        <v>1</v>
      </c>
      <c r="AZ833" s="234">
        <v>44558.564456018517</v>
      </c>
      <c r="BA833" s="234">
        <v>44523.471655092595</v>
      </c>
      <c r="BB833" s="234">
        <v>44525</v>
      </c>
    </row>
    <row r="834" spans="1:54" x14ac:dyDescent="0.25">
      <c r="A834" s="234" t="s">
        <v>4086</v>
      </c>
      <c r="B834" s="234" t="s">
        <v>456</v>
      </c>
      <c r="C834" s="235" t="s">
        <v>4087</v>
      </c>
      <c r="D834" s="235" t="s">
        <v>4086</v>
      </c>
      <c r="E834" s="234" t="s">
        <v>4088</v>
      </c>
      <c r="F834" s="234" t="s">
        <v>4089</v>
      </c>
      <c r="G834" s="234" t="s">
        <v>534</v>
      </c>
      <c r="H834" s="234" t="s">
        <v>579</v>
      </c>
      <c r="I834" s="234" t="s">
        <v>580</v>
      </c>
      <c r="J834" s="236">
        <v>309</v>
      </c>
      <c r="K834" s="129">
        <v>0.02</v>
      </c>
      <c r="L834" s="103">
        <v>1</v>
      </c>
      <c r="M834" s="237">
        <v>2200</v>
      </c>
      <c r="N834" s="236">
        <v>10479</v>
      </c>
      <c r="O834" s="103">
        <v>88</v>
      </c>
      <c r="P834" s="234">
        <v>5200</v>
      </c>
      <c r="Q834" s="236">
        <v>8</v>
      </c>
      <c r="R834" s="236">
        <v>30</v>
      </c>
      <c r="S834" s="238">
        <v>125.15</v>
      </c>
      <c r="T834" s="238">
        <v>31</v>
      </c>
      <c r="U834" s="103">
        <v>4.3499999999999996</v>
      </c>
      <c r="V834" s="234" t="s">
        <v>451</v>
      </c>
      <c r="W834" s="103">
        <v>100</v>
      </c>
      <c r="X834" s="234" t="s">
        <v>56</v>
      </c>
      <c r="Y834" s="234" t="s">
        <v>443</v>
      </c>
      <c r="Z834" s="280" t="s">
        <v>4090</v>
      </c>
      <c r="AA834" s="280" t="s">
        <v>4091</v>
      </c>
      <c r="AB834" s="280"/>
      <c r="AC834" s="280"/>
      <c r="AD834" s="280" t="s">
        <v>4092</v>
      </c>
      <c r="AE834" s="280"/>
      <c r="AF834" s="280" t="s">
        <v>4093</v>
      </c>
      <c r="AG834" s="280"/>
      <c r="AH834" s="280" t="s">
        <v>4094</v>
      </c>
      <c r="AI834" s="280"/>
      <c r="AJ834" s="280"/>
      <c r="AK834" s="234">
        <v>15</v>
      </c>
      <c r="AL834" s="234" t="s">
        <v>272</v>
      </c>
      <c r="AM834" s="234">
        <v>0.1</v>
      </c>
      <c r="AN834" s="234">
        <v>0.24</v>
      </c>
      <c r="AO834" s="234">
        <v>0</v>
      </c>
      <c r="AP834" s="234">
        <v>0</v>
      </c>
      <c r="AQ834" s="234"/>
      <c r="AR834" s="234" t="s">
        <v>463</v>
      </c>
      <c r="AS834" s="234">
        <v>0</v>
      </c>
      <c r="AT834" s="234">
        <v>80.768891134482899</v>
      </c>
      <c r="AU834" s="234" t="s">
        <v>448</v>
      </c>
      <c r="AV834" s="234">
        <v>1.05735394164628</v>
      </c>
      <c r="AW834" s="234">
        <v>26.538496004728302</v>
      </c>
      <c r="AX834" s="234">
        <v>78.922745051408995</v>
      </c>
      <c r="AY834" s="234" t="b">
        <v>1</v>
      </c>
      <c r="AZ834" s="234">
        <v>44558.56449074074</v>
      </c>
      <c r="BA834" s="234">
        <v>44525.447615740741</v>
      </c>
      <c r="BB834" s="234">
        <v>44532</v>
      </c>
    </row>
    <row r="835" spans="1:54" x14ac:dyDescent="0.25">
      <c r="A835" s="234" t="s">
        <v>4095</v>
      </c>
      <c r="B835" s="234" t="s">
        <v>482</v>
      </c>
      <c r="C835" s="235" t="s">
        <v>4095</v>
      </c>
      <c r="D835" s="235" t="s">
        <v>4095</v>
      </c>
      <c r="E835" s="234" t="s">
        <v>4096</v>
      </c>
      <c r="F835" s="234" t="s">
        <v>4097</v>
      </c>
      <c r="G835" s="234" t="s">
        <v>836</v>
      </c>
      <c r="H835" s="234" t="s">
        <v>798</v>
      </c>
      <c r="I835" s="234" t="s">
        <v>678</v>
      </c>
      <c r="J835" s="236">
        <v>559</v>
      </c>
      <c r="K835" s="129">
        <v>0.03</v>
      </c>
      <c r="L835" s="103">
        <v>1</v>
      </c>
      <c r="M835" s="237">
        <v>1100</v>
      </c>
      <c r="N835" s="236">
        <v>1963</v>
      </c>
      <c r="O835" s="103">
        <v>6000</v>
      </c>
      <c r="P835" s="234">
        <v>6000</v>
      </c>
      <c r="Q835" s="236">
        <v>25</v>
      </c>
      <c r="R835" s="236">
        <v>20</v>
      </c>
      <c r="S835" s="238">
        <v>100</v>
      </c>
      <c r="T835" s="238">
        <v>80</v>
      </c>
      <c r="U835" s="103">
        <v>3</v>
      </c>
      <c r="V835" s="234" t="s">
        <v>547</v>
      </c>
      <c r="W835" s="103">
        <v>45</v>
      </c>
      <c r="X835" s="234" t="s">
        <v>56</v>
      </c>
      <c r="Y835" s="234" t="s">
        <v>443</v>
      </c>
      <c r="Z835" s="280" t="s">
        <v>4098</v>
      </c>
      <c r="AA835" s="280"/>
      <c r="AB835" s="280"/>
      <c r="AC835" s="280"/>
      <c r="AD835" s="280"/>
      <c r="AE835" s="280"/>
      <c r="AF835" s="280"/>
      <c r="AG835" s="280"/>
      <c r="AH835" s="280"/>
      <c r="AI835" s="280"/>
      <c r="AJ835" s="280" t="s">
        <v>4099</v>
      </c>
      <c r="AK835" s="234">
        <v>10</v>
      </c>
      <c r="AL835" s="234" t="s">
        <v>480</v>
      </c>
      <c r="AM835" s="234">
        <v>0.1</v>
      </c>
      <c r="AN835" s="234">
        <v>0</v>
      </c>
      <c r="AO835" s="234">
        <v>0</v>
      </c>
      <c r="AP835" s="234">
        <v>0</v>
      </c>
      <c r="AQ835" s="234">
        <v>0</v>
      </c>
      <c r="AR835" s="234" t="s">
        <v>463</v>
      </c>
      <c r="AS835" s="234">
        <v>0</v>
      </c>
      <c r="AT835" s="234">
        <v>89.953435406811906</v>
      </c>
      <c r="AU835" s="234" t="s">
        <v>490</v>
      </c>
      <c r="AV835" s="234">
        <v>0.96446060022445401</v>
      </c>
      <c r="AW835" s="234">
        <v>15.633255958443099</v>
      </c>
      <c r="AX835" s="234">
        <v>80.868138430723903</v>
      </c>
      <c r="AY835" s="234" t="b">
        <v>0</v>
      </c>
      <c r="AZ835" s="234">
        <v>44558.56449074074</v>
      </c>
      <c r="BA835" s="234">
        <v>44525.446828703702</v>
      </c>
      <c r="BB835" s="234">
        <v>44530</v>
      </c>
    </row>
    <row r="836" spans="1:54" x14ac:dyDescent="0.25">
      <c r="A836" s="234" t="s">
        <v>4100</v>
      </c>
      <c r="B836" s="234" t="s">
        <v>482</v>
      </c>
      <c r="C836" s="235" t="s">
        <v>437</v>
      </c>
      <c r="D836" s="235" t="s">
        <v>4100</v>
      </c>
      <c r="E836" s="234" t="s">
        <v>4101</v>
      </c>
      <c r="F836" s="234" t="s">
        <v>4102</v>
      </c>
      <c r="G836" s="234" t="s">
        <v>440</v>
      </c>
      <c r="H836" s="234" t="s">
        <v>952</v>
      </c>
      <c r="I836" s="234" t="s">
        <v>486</v>
      </c>
      <c r="J836" s="236"/>
      <c r="K836" s="129">
        <v>0.02</v>
      </c>
      <c r="L836" s="103">
        <v>1</v>
      </c>
      <c r="M836" s="237">
        <v>7295</v>
      </c>
      <c r="N836" s="236">
        <v>35170</v>
      </c>
      <c r="O836" s="103">
        <v>6100</v>
      </c>
      <c r="P836" s="234">
        <v>6100</v>
      </c>
      <c r="Q836" s="236">
        <v>2.1</v>
      </c>
      <c r="R836" s="236">
        <v>120</v>
      </c>
      <c r="S836" s="238">
        <v>450</v>
      </c>
      <c r="T836" s="238">
        <v>200</v>
      </c>
      <c r="U836" s="103">
        <v>4.5</v>
      </c>
      <c r="V836" s="234" t="s">
        <v>451</v>
      </c>
      <c r="W836" s="103">
        <v>140</v>
      </c>
      <c r="X836" s="234" t="s">
        <v>56</v>
      </c>
      <c r="Y836" s="234" t="s">
        <v>443</v>
      </c>
      <c r="Z836" s="280"/>
      <c r="AA836" s="280"/>
      <c r="AB836" s="280" t="s">
        <v>4103</v>
      </c>
      <c r="AC836" s="280"/>
      <c r="AD836" s="280"/>
      <c r="AE836" s="280"/>
      <c r="AF836" s="280"/>
      <c r="AG836" s="280"/>
      <c r="AH836" s="280"/>
      <c r="AI836" s="280"/>
      <c r="AJ836" s="280"/>
      <c r="AK836" s="234">
        <v>15</v>
      </c>
      <c r="AL836" s="234" t="s">
        <v>272</v>
      </c>
      <c r="AM836" s="234">
        <v>0.1</v>
      </c>
      <c r="AN836" s="234"/>
      <c r="AO836" s="234">
        <v>0</v>
      </c>
      <c r="AP836" s="234">
        <v>0</v>
      </c>
      <c r="AQ836" s="234"/>
      <c r="AR836" s="234" t="s">
        <v>706</v>
      </c>
      <c r="AS836" s="234">
        <v>0</v>
      </c>
      <c r="AT836" s="234">
        <v>73.906335506825002</v>
      </c>
      <c r="AU836" s="234" t="s">
        <v>552</v>
      </c>
      <c r="AV836" s="234">
        <v>1.1559308529068699</v>
      </c>
      <c r="AW836" s="234">
        <v>22.978799128515998</v>
      </c>
      <c r="AX836" s="234">
        <v>56.221605224834803</v>
      </c>
      <c r="AY836" s="234" t="b">
        <v>0</v>
      </c>
      <c r="AZ836" s="234">
        <v>44558.564502314817</v>
      </c>
      <c r="BA836" s="234">
        <v>44526.465810185182</v>
      </c>
      <c r="BB836" s="234">
        <v>44530</v>
      </c>
    </row>
    <row r="837" spans="1:54" x14ac:dyDescent="0.25">
      <c r="A837" s="234" t="s">
        <v>4104</v>
      </c>
      <c r="B837" s="234" t="s">
        <v>482</v>
      </c>
      <c r="C837" s="235" t="s">
        <v>4104</v>
      </c>
      <c r="D837" s="235" t="s">
        <v>4104</v>
      </c>
      <c r="E837" s="234" t="s">
        <v>4105</v>
      </c>
      <c r="F837" s="234" t="s">
        <v>4106</v>
      </c>
      <c r="G837" s="234" t="s">
        <v>544</v>
      </c>
      <c r="H837" s="234" t="s">
        <v>485</v>
      </c>
      <c r="I837" s="234" t="s">
        <v>486</v>
      </c>
      <c r="J837" s="236">
        <v>413</v>
      </c>
      <c r="K837" s="129">
        <v>0.03</v>
      </c>
      <c r="L837" s="103">
        <v>1</v>
      </c>
      <c r="M837" s="237">
        <v>1683</v>
      </c>
      <c r="N837" s="236">
        <v>29803</v>
      </c>
      <c r="O837" s="103">
        <v>6000</v>
      </c>
      <c r="P837" s="234">
        <v>6000</v>
      </c>
      <c r="Q837" s="236">
        <v>3</v>
      </c>
      <c r="R837" s="236">
        <v>40</v>
      </c>
      <c r="S837" s="238">
        <v>153</v>
      </c>
      <c r="T837" s="238">
        <v>90</v>
      </c>
      <c r="U837" s="103">
        <v>1.4</v>
      </c>
      <c r="V837" s="234" t="s">
        <v>442</v>
      </c>
      <c r="W837" s="103">
        <v>80</v>
      </c>
      <c r="X837" s="234" t="s">
        <v>56</v>
      </c>
      <c r="Y837" s="234" t="s">
        <v>443</v>
      </c>
      <c r="Z837" s="280"/>
      <c r="AA837" s="280" t="s">
        <v>4107</v>
      </c>
      <c r="AB837" s="280" t="s">
        <v>4108</v>
      </c>
      <c r="AC837" s="280"/>
      <c r="AD837" s="280"/>
      <c r="AE837" s="280"/>
      <c r="AF837" s="280"/>
      <c r="AG837" s="280"/>
      <c r="AH837" s="280"/>
      <c r="AI837" s="280"/>
      <c r="AJ837" s="280" t="s">
        <v>559</v>
      </c>
      <c r="AK837" s="234">
        <v>8.9</v>
      </c>
      <c r="AL837" s="234" t="s">
        <v>272</v>
      </c>
      <c r="AM837" s="234">
        <v>0.1</v>
      </c>
      <c r="AN837" s="234">
        <v>0</v>
      </c>
      <c r="AO837" s="234">
        <v>0</v>
      </c>
      <c r="AP837" s="234">
        <v>0</v>
      </c>
      <c r="AQ837" s="234">
        <v>6.3865723300176203E-2</v>
      </c>
      <c r="AR837" s="234" t="s">
        <v>463</v>
      </c>
      <c r="AS837" s="234">
        <v>0</v>
      </c>
      <c r="AT837" s="234">
        <v>78.077528235001196</v>
      </c>
      <c r="AU837" s="234" t="s">
        <v>552</v>
      </c>
      <c r="AV837" s="234">
        <v>0.97677644949235998</v>
      </c>
      <c r="AW837" s="234">
        <v>25.2515207980734</v>
      </c>
      <c r="AX837" s="234">
        <v>77.698294526431198</v>
      </c>
      <c r="AY837" s="234" t="b">
        <v>1</v>
      </c>
      <c r="AZ837" s="234">
        <v>44558.564502314817</v>
      </c>
      <c r="BA837" s="234">
        <v>44529.543715277781</v>
      </c>
      <c r="BB837" s="234">
        <v>44531</v>
      </c>
    </row>
    <row r="838" spans="1:54" x14ac:dyDescent="0.25">
      <c r="A838" s="234" t="s">
        <v>4109</v>
      </c>
      <c r="B838" s="234" t="s">
        <v>482</v>
      </c>
      <c r="C838" s="235" t="s">
        <v>4109</v>
      </c>
      <c r="D838" s="235" t="s">
        <v>4109</v>
      </c>
      <c r="E838" s="234" t="s">
        <v>4105</v>
      </c>
      <c r="F838" s="234" t="s">
        <v>4110</v>
      </c>
      <c r="G838" s="234" t="s">
        <v>544</v>
      </c>
      <c r="H838" s="234" t="s">
        <v>485</v>
      </c>
      <c r="I838" s="234" t="s">
        <v>486</v>
      </c>
      <c r="J838" s="236">
        <v>323</v>
      </c>
      <c r="K838" s="129">
        <v>0.03</v>
      </c>
      <c r="L838" s="103">
        <v>1</v>
      </c>
      <c r="M838" s="237">
        <v>1275</v>
      </c>
      <c r="N838" s="236">
        <v>19381</v>
      </c>
      <c r="O838" s="103">
        <v>6000</v>
      </c>
      <c r="P838" s="234">
        <v>6000</v>
      </c>
      <c r="Q838" s="236">
        <v>4.5</v>
      </c>
      <c r="R838" s="236">
        <v>40</v>
      </c>
      <c r="S838" s="238">
        <v>101.5</v>
      </c>
      <c r="T838" s="238">
        <v>77</v>
      </c>
      <c r="U838" s="103">
        <v>1.8</v>
      </c>
      <c r="V838" s="234" t="s">
        <v>442</v>
      </c>
      <c r="W838" s="103">
        <v>80</v>
      </c>
      <c r="X838" s="234" t="s">
        <v>56</v>
      </c>
      <c r="Y838" s="234" t="s">
        <v>443</v>
      </c>
      <c r="Z838" s="280"/>
      <c r="AA838" s="280" t="s">
        <v>4111</v>
      </c>
      <c r="AB838" s="280" t="s">
        <v>4108</v>
      </c>
      <c r="AC838" s="280"/>
      <c r="AD838" s="280"/>
      <c r="AE838" s="280" t="s">
        <v>4112</v>
      </c>
      <c r="AF838" s="280"/>
      <c r="AG838" s="280"/>
      <c r="AH838" s="280"/>
      <c r="AI838" s="280"/>
      <c r="AJ838" s="280" t="s">
        <v>559</v>
      </c>
      <c r="AK838" s="234">
        <v>9.6999999999999993</v>
      </c>
      <c r="AL838" s="234" t="s">
        <v>272</v>
      </c>
      <c r="AM838" s="234">
        <v>0.1</v>
      </c>
      <c r="AN838" s="234">
        <v>0</v>
      </c>
      <c r="AO838" s="234">
        <v>0</v>
      </c>
      <c r="AP838" s="234">
        <v>0</v>
      </c>
      <c r="AQ838" s="234">
        <v>6.0260908449856397E-2</v>
      </c>
      <c r="AR838" s="234" t="s">
        <v>463</v>
      </c>
      <c r="AS838" s="234">
        <v>0</v>
      </c>
      <c r="AT838" s="234">
        <v>72.866171719752003</v>
      </c>
      <c r="AU838" s="234" t="s">
        <v>552</v>
      </c>
      <c r="AV838" s="234">
        <v>1.2080973943528499</v>
      </c>
      <c r="AW838" s="234">
        <v>21.818713288853601</v>
      </c>
      <c r="AX838" s="234">
        <v>67.369980481462207</v>
      </c>
      <c r="AY838" s="234" t="b">
        <v>1</v>
      </c>
      <c r="AZ838" s="234">
        <v>44558.564502314817</v>
      </c>
      <c r="BA838" s="234">
        <v>44529.544606481482</v>
      </c>
      <c r="BB838" s="234">
        <v>44531</v>
      </c>
    </row>
    <row r="839" spans="1:54" x14ac:dyDescent="0.25">
      <c r="A839" s="234" t="s">
        <v>4113</v>
      </c>
      <c r="B839" s="234" t="s">
        <v>456</v>
      </c>
      <c r="C839" s="235" t="s">
        <v>4114</v>
      </c>
      <c r="D839" s="235" t="s">
        <v>4113</v>
      </c>
      <c r="E839" s="234" t="s">
        <v>4115</v>
      </c>
      <c r="F839" s="234" t="s">
        <v>4116</v>
      </c>
      <c r="G839" s="234" t="s">
        <v>472</v>
      </c>
      <c r="H839" s="234" t="s">
        <v>798</v>
      </c>
      <c r="I839" s="234" t="s">
        <v>4117</v>
      </c>
      <c r="J839" s="236"/>
      <c r="K839" s="129">
        <v>0.03</v>
      </c>
      <c r="L839" s="103">
        <v>1</v>
      </c>
      <c r="M839" s="237">
        <v>6600</v>
      </c>
      <c r="N839" s="236">
        <v>4938</v>
      </c>
      <c r="O839" s="103">
        <v>6000</v>
      </c>
      <c r="P839" s="234">
        <v>6000</v>
      </c>
      <c r="Q839" s="236">
        <v>12</v>
      </c>
      <c r="R839" s="236">
        <v>35</v>
      </c>
      <c r="S839" s="238">
        <v>264</v>
      </c>
      <c r="T839" s="238">
        <v>12</v>
      </c>
      <c r="U839" s="103">
        <v>4.5</v>
      </c>
      <c r="V839" s="234" t="s">
        <v>451</v>
      </c>
      <c r="W839" s="103">
        <v>40</v>
      </c>
      <c r="X839" s="234" t="s">
        <v>56</v>
      </c>
      <c r="Y839" s="234" t="s">
        <v>443</v>
      </c>
      <c r="Z839" s="280" t="s">
        <v>4118</v>
      </c>
      <c r="AA839" s="280" t="s">
        <v>791</v>
      </c>
      <c r="AB839" s="280" t="s">
        <v>4119</v>
      </c>
      <c r="AC839" s="280"/>
      <c r="AD839" s="280" t="s">
        <v>4120</v>
      </c>
      <c r="AE839" s="280"/>
      <c r="AF839" s="280" t="s">
        <v>4121</v>
      </c>
      <c r="AG839" s="280"/>
      <c r="AH839" s="280"/>
      <c r="AI839" s="280"/>
      <c r="AJ839" s="280"/>
      <c r="AK839" s="234">
        <v>398</v>
      </c>
      <c r="AL839" s="234" t="s">
        <v>272</v>
      </c>
      <c r="AM839" s="234">
        <v>0.1</v>
      </c>
      <c r="AN839" s="234"/>
      <c r="AO839" s="234">
        <v>0</v>
      </c>
      <c r="AP839" s="234">
        <v>0</v>
      </c>
      <c r="AQ839" s="234"/>
      <c r="AR839" s="234" t="s">
        <v>463</v>
      </c>
      <c r="AS839" s="234">
        <v>7</v>
      </c>
      <c r="AT839" s="234">
        <v>81.185261884545596</v>
      </c>
      <c r="AU839" s="234" t="s">
        <v>448</v>
      </c>
      <c r="AV839" s="234">
        <v>1.45685821987604</v>
      </c>
      <c r="AW839" s="234">
        <v>18.3238509245109</v>
      </c>
      <c r="AX839" s="234">
        <v>74.249720940694402</v>
      </c>
      <c r="AY839" s="234" t="b">
        <v>1</v>
      </c>
      <c r="AZ839" s="234">
        <v>44558.564513888887</v>
      </c>
      <c r="BA839" s="234">
        <v>44530.411446759259</v>
      </c>
      <c r="BB839" s="234">
        <v>44538</v>
      </c>
    </row>
    <row r="840" spans="1:54" x14ac:dyDescent="0.25">
      <c r="A840" s="234" t="s">
        <v>4122</v>
      </c>
      <c r="B840" s="234" t="s">
        <v>482</v>
      </c>
      <c r="C840" s="235" t="s">
        <v>4123</v>
      </c>
      <c r="D840" s="235" t="s">
        <v>4122</v>
      </c>
      <c r="E840" s="234" t="s">
        <v>4115</v>
      </c>
      <c r="F840" s="234" t="s">
        <v>4124</v>
      </c>
      <c r="G840" s="234" t="s">
        <v>472</v>
      </c>
      <c r="H840" s="234" t="s">
        <v>798</v>
      </c>
      <c r="I840" s="234" t="s">
        <v>4117</v>
      </c>
      <c r="J840" s="236"/>
      <c r="K840" s="129">
        <v>0.03</v>
      </c>
      <c r="L840" s="103">
        <v>1</v>
      </c>
      <c r="M840" s="237">
        <v>2800</v>
      </c>
      <c r="N840" s="236">
        <v>3180</v>
      </c>
      <c r="O840" s="103">
        <v>6000</v>
      </c>
      <c r="P840" s="234">
        <v>6000</v>
      </c>
      <c r="Q840" s="236">
        <v>12</v>
      </c>
      <c r="R840" s="236">
        <v>35</v>
      </c>
      <c r="S840" s="238">
        <v>103</v>
      </c>
      <c r="T840" s="238">
        <v>32</v>
      </c>
      <c r="U840" s="103">
        <v>4.5</v>
      </c>
      <c r="V840" s="234" t="s">
        <v>451</v>
      </c>
      <c r="W840" s="103">
        <v>40</v>
      </c>
      <c r="X840" s="234" t="s">
        <v>56</v>
      </c>
      <c r="Y840" s="234" t="s">
        <v>443</v>
      </c>
      <c r="Z840" s="280" t="s">
        <v>4125</v>
      </c>
      <c r="AA840" s="280" t="s">
        <v>791</v>
      </c>
      <c r="AB840" s="280" t="s">
        <v>4126</v>
      </c>
      <c r="AC840" s="280"/>
      <c r="AD840" s="280" t="s">
        <v>4127</v>
      </c>
      <c r="AE840" s="280"/>
      <c r="AF840" s="280"/>
      <c r="AG840" s="280"/>
      <c r="AH840" s="280"/>
      <c r="AI840" s="280"/>
      <c r="AJ840" s="280"/>
      <c r="AK840" s="234">
        <v>14</v>
      </c>
      <c r="AL840" s="234" t="s">
        <v>272</v>
      </c>
      <c r="AM840" s="234">
        <v>0.1</v>
      </c>
      <c r="AN840" s="234"/>
      <c r="AO840" s="234">
        <v>0</v>
      </c>
      <c r="AP840" s="234">
        <v>0</v>
      </c>
      <c r="AQ840" s="234"/>
      <c r="AR840" s="234" t="s">
        <v>463</v>
      </c>
      <c r="AS840" s="234">
        <v>2</v>
      </c>
      <c r="AT840" s="234">
        <v>87.241999761738796</v>
      </c>
      <c r="AU840" s="234" t="s">
        <v>448</v>
      </c>
      <c r="AV840" s="234">
        <v>1.4210323432001599</v>
      </c>
      <c r="AW840" s="234">
        <v>13.291828282148799</v>
      </c>
      <c r="AX840" s="234">
        <v>83.677540914330606</v>
      </c>
      <c r="AY840" s="234" t="b">
        <v>1</v>
      </c>
      <c r="AZ840" s="234">
        <v>44558.564513888887</v>
      </c>
      <c r="BA840" s="234">
        <v>44530.412233796298</v>
      </c>
      <c r="BB840" s="234">
        <v>44538</v>
      </c>
    </row>
    <row r="841" spans="1:54" x14ac:dyDescent="0.25">
      <c r="A841" s="234" t="s">
        <v>4128</v>
      </c>
      <c r="B841" s="234" t="s">
        <v>482</v>
      </c>
      <c r="C841" s="235" t="s">
        <v>4129</v>
      </c>
      <c r="D841" s="235" t="s">
        <v>4128</v>
      </c>
      <c r="E841" s="234" t="s">
        <v>4115</v>
      </c>
      <c r="F841" s="234" t="s">
        <v>4130</v>
      </c>
      <c r="G841" s="234" t="s">
        <v>472</v>
      </c>
      <c r="H841" s="234" t="s">
        <v>798</v>
      </c>
      <c r="I841" s="234" t="s">
        <v>4117</v>
      </c>
      <c r="J841" s="236"/>
      <c r="K841" s="129">
        <v>0.03</v>
      </c>
      <c r="L841" s="103">
        <v>1</v>
      </c>
      <c r="M841" s="237">
        <v>3000</v>
      </c>
      <c r="N841" s="236">
        <v>3882</v>
      </c>
      <c r="O841" s="103">
        <v>6000</v>
      </c>
      <c r="P841" s="234">
        <v>6000</v>
      </c>
      <c r="Q841" s="236">
        <v>15</v>
      </c>
      <c r="R841" s="236">
        <v>35</v>
      </c>
      <c r="S841" s="238">
        <v>115</v>
      </c>
      <c r="T841" s="238">
        <v>85</v>
      </c>
      <c r="U841" s="103">
        <v>4.5</v>
      </c>
      <c r="V841" s="234" t="s">
        <v>451</v>
      </c>
      <c r="W841" s="103">
        <v>45</v>
      </c>
      <c r="X841" s="234" t="s">
        <v>56</v>
      </c>
      <c r="Y841" s="234" t="s">
        <v>443</v>
      </c>
      <c r="Z841" s="280" t="s">
        <v>4125</v>
      </c>
      <c r="AA841" s="280" t="s">
        <v>791</v>
      </c>
      <c r="AB841" s="280" t="s">
        <v>4126</v>
      </c>
      <c r="AC841" s="280"/>
      <c r="AD841" s="280" t="s">
        <v>4120</v>
      </c>
      <c r="AE841" s="280"/>
      <c r="AF841" s="280"/>
      <c r="AG841" s="280"/>
      <c r="AH841" s="280"/>
      <c r="AI841" s="280"/>
      <c r="AJ841" s="280"/>
      <c r="AK841" s="234">
        <v>110</v>
      </c>
      <c r="AL841" s="234" t="s">
        <v>272</v>
      </c>
      <c r="AM841" s="234">
        <v>0.1</v>
      </c>
      <c r="AN841" s="234"/>
      <c r="AO841" s="234">
        <v>0</v>
      </c>
      <c r="AP841" s="234">
        <v>0</v>
      </c>
      <c r="AQ841" s="234"/>
      <c r="AR841" s="234" t="s">
        <v>463</v>
      </c>
      <c r="AS841" s="234">
        <v>3</v>
      </c>
      <c r="AT841" s="234">
        <v>86.057079002991401</v>
      </c>
      <c r="AU841" s="234" t="s">
        <v>448</v>
      </c>
      <c r="AV841" s="234">
        <v>1.3047288988883099</v>
      </c>
      <c r="AW841" s="234">
        <v>19.3016968331752</v>
      </c>
      <c r="AX841" s="234">
        <v>72.964109126107701</v>
      </c>
      <c r="AY841" s="234" t="b">
        <v>1</v>
      </c>
      <c r="AZ841" s="234">
        <v>44558.564513888887</v>
      </c>
      <c r="BA841" s="234">
        <v>44530.414652777778</v>
      </c>
      <c r="BB841" s="234">
        <v>44538</v>
      </c>
    </row>
    <row r="842" spans="1:54" x14ac:dyDescent="0.25">
      <c r="A842" s="234" t="s">
        <v>4131</v>
      </c>
      <c r="B842" s="234" t="s">
        <v>482</v>
      </c>
      <c r="C842" s="235" t="s">
        <v>4132</v>
      </c>
      <c r="D842" s="235" t="s">
        <v>4131</v>
      </c>
      <c r="E842" s="234" t="s">
        <v>4115</v>
      </c>
      <c r="F842" s="234" t="s">
        <v>4133</v>
      </c>
      <c r="G842" s="234" t="s">
        <v>472</v>
      </c>
      <c r="H842" s="234"/>
      <c r="I842" s="234" t="s">
        <v>4117</v>
      </c>
      <c r="J842" s="236"/>
      <c r="K842" s="129">
        <v>0.03</v>
      </c>
      <c r="L842" s="103">
        <v>1</v>
      </c>
      <c r="M842" s="237">
        <v>3400</v>
      </c>
      <c r="N842" s="236">
        <v>4918</v>
      </c>
      <c r="O842" s="103">
        <v>6000</v>
      </c>
      <c r="P842" s="234">
        <v>6000</v>
      </c>
      <c r="Q842" s="236">
        <v>10</v>
      </c>
      <c r="R842" s="236">
        <v>35</v>
      </c>
      <c r="S842" s="238">
        <v>115</v>
      </c>
      <c r="T842" s="238">
        <v>98</v>
      </c>
      <c r="U842" s="103">
        <v>4.5</v>
      </c>
      <c r="V842" s="234" t="s">
        <v>451</v>
      </c>
      <c r="W842" s="103">
        <v>35</v>
      </c>
      <c r="X842" s="234" t="s">
        <v>56</v>
      </c>
      <c r="Y842" s="234" t="s">
        <v>443</v>
      </c>
      <c r="Z842" s="280" t="s">
        <v>4125</v>
      </c>
      <c r="AA842" s="280" t="s">
        <v>791</v>
      </c>
      <c r="AB842" s="280" t="s">
        <v>4126</v>
      </c>
      <c r="AC842" s="280"/>
      <c r="AD842" s="280" t="s">
        <v>4134</v>
      </c>
      <c r="AE842" s="280"/>
      <c r="AF842" s="280"/>
      <c r="AG842" s="280"/>
      <c r="AH842" s="280"/>
      <c r="AI842" s="280"/>
      <c r="AJ842" s="280"/>
      <c r="AK842" s="234">
        <v>140</v>
      </c>
      <c r="AL842" s="234" t="s">
        <v>272</v>
      </c>
      <c r="AM842" s="234">
        <v>0.1</v>
      </c>
      <c r="AN842" s="234"/>
      <c r="AO842" s="234">
        <v>0</v>
      </c>
      <c r="AP842" s="234">
        <v>0</v>
      </c>
      <c r="AQ842" s="234"/>
      <c r="AR842" s="234" t="s">
        <v>463</v>
      </c>
      <c r="AS842" s="234">
        <v>5</v>
      </c>
      <c r="AT842" s="234">
        <v>81.160701037307504</v>
      </c>
      <c r="AU842" s="234" t="s">
        <v>448</v>
      </c>
      <c r="AV842" s="234">
        <v>1.47977659988351</v>
      </c>
      <c r="AW842" s="234">
        <v>15.5239991207748</v>
      </c>
      <c r="AX842" s="234">
        <v>73.948993030849607</v>
      </c>
      <c r="AY842" s="234" t="b">
        <v>1</v>
      </c>
      <c r="AZ842" s="234">
        <v>44558.564525462964</v>
      </c>
      <c r="BA842" s="234">
        <v>44530.416759259257</v>
      </c>
      <c r="BB842" s="234">
        <v>44538</v>
      </c>
    </row>
    <row r="843" spans="1:54" x14ac:dyDescent="0.25">
      <c r="A843" s="234" t="s">
        <v>4135</v>
      </c>
      <c r="B843" s="234" t="s">
        <v>482</v>
      </c>
      <c r="C843" s="235" t="s">
        <v>4136</v>
      </c>
      <c r="D843" s="235" t="s">
        <v>4135</v>
      </c>
      <c r="E843" s="234" t="s">
        <v>4115</v>
      </c>
      <c r="F843" s="234" t="s">
        <v>4137</v>
      </c>
      <c r="G843" s="234" t="s">
        <v>534</v>
      </c>
      <c r="H843" s="234" t="s">
        <v>798</v>
      </c>
      <c r="I843" s="234" t="s">
        <v>4117</v>
      </c>
      <c r="J843" s="236"/>
      <c r="K843" s="129">
        <v>3.5000000000000003E-2</v>
      </c>
      <c r="L843" s="103">
        <v>1</v>
      </c>
      <c r="M843" s="237">
        <v>6200</v>
      </c>
      <c r="N843" s="236">
        <v>6563</v>
      </c>
      <c r="O843" s="103">
        <v>6000</v>
      </c>
      <c r="P843" s="234">
        <v>6000</v>
      </c>
      <c r="Q843" s="236">
        <v>10</v>
      </c>
      <c r="R843" s="236">
        <v>40</v>
      </c>
      <c r="S843" s="238">
        <v>124.2</v>
      </c>
      <c r="T843" s="238">
        <v>116.5</v>
      </c>
      <c r="U843" s="103">
        <v>5.5</v>
      </c>
      <c r="V843" s="234" t="s">
        <v>451</v>
      </c>
      <c r="W843" s="103">
        <v>35</v>
      </c>
      <c r="X843" s="234" t="s">
        <v>56</v>
      </c>
      <c r="Y843" s="234" t="s">
        <v>443</v>
      </c>
      <c r="Z843" s="280" t="s">
        <v>4125</v>
      </c>
      <c r="AA843" s="280" t="s">
        <v>791</v>
      </c>
      <c r="AB843" s="280" t="s">
        <v>4119</v>
      </c>
      <c r="AC843" s="280"/>
      <c r="AD843" s="280" t="s">
        <v>4138</v>
      </c>
      <c r="AE843" s="280"/>
      <c r="AF843" s="280"/>
      <c r="AG843" s="280"/>
      <c r="AH843" s="280"/>
      <c r="AI843" s="280"/>
      <c r="AJ843" s="280"/>
      <c r="AK843" s="234">
        <v>93</v>
      </c>
      <c r="AL843" s="234" t="s">
        <v>272</v>
      </c>
      <c r="AM843" s="234">
        <v>0.1</v>
      </c>
      <c r="AN843" s="234"/>
      <c r="AO843" s="234">
        <v>0</v>
      </c>
      <c r="AP843" s="234">
        <v>0</v>
      </c>
      <c r="AQ843" s="234"/>
      <c r="AR843" s="234" t="s">
        <v>463</v>
      </c>
      <c r="AS843" s="234">
        <v>5</v>
      </c>
      <c r="AT843" s="234">
        <v>84.108900997608501</v>
      </c>
      <c r="AU843" s="234" t="s">
        <v>448</v>
      </c>
      <c r="AV843" s="234">
        <v>1.5783455001178299</v>
      </c>
      <c r="AW843" s="234">
        <v>21.959816955515301</v>
      </c>
      <c r="AX843" s="234">
        <v>68.440614297482597</v>
      </c>
      <c r="AY843" s="234" t="b">
        <v>1</v>
      </c>
      <c r="AZ843" s="234">
        <v>44558.564525462964</v>
      </c>
      <c r="BA843" s="234">
        <v>44530.417812500003</v>
      </c>
      <c r="BB843" s="234">
        <v>44538</v>
      </c>
    </row>
    <row r="844" spans="1:54" x14ac:dyDescent="0.25">
      <c r="A844" s="234" t="s">
        <v>4139</v>
      </c>
      <c r="B844" s="234" t="s">
        <v>482</v>
      </c>
      <c r="C844" s="235" t="s">
        <v>4140</v>
      </c>
      <c r="D844" s="235" t="s">
        <v>4139</v>
      </c>
      <c r="E844" s="234" t="s">
        <v>4115</v>
      </c>
      <c r="F844" s="234" t="s">
        <v>4141</v>
      </c>
      <c r="G844" s="234" t="s">
        <v>534</v>
      </c>
      <c r="H844" s="234"/>
      <c r="I844" s="234" t="s">
        <v>4117</v>
      </c>
      <c r="J844" s="236"/>
      <c r="K844" s="129">
        <v>0.3</v>
      </c>
      <c r="L844" s="103">
        <v>1</v>
      </c>
      <c r="M844" s="237">
        <v>6500</v>
      </c>
      <c r="N844" s="236">
        <v>6190</v>
      </c>
      <c r="O844" s="103">
        <v>6000</v>
      </c>
      <c r="P844" s="234">
        <v>6000</v>
      </c>
      <c r="Q844" s="236">
        <v>8</v>
      </c>
      <c r="R844" s="236">
        <v>40</v>
      </c>
      <c r="S844" s="238">
        <v>136</v>
      </c>
      <c r="T844" s="238">
        <v>114</v>
      </c>
      <c r="U844" s="103">
        <v>6</v>
      </c>
      <c r="V844" s="234" t="s">
        <v>451</v>
      </c>
      <c r="W844" s="103">
        <v>30</v>
      </c>
      <c r="X844" s="234" t="s">
        <v>56</v>
      </c>
      <c r="Y844" s="234" t="s">
        <v>443</v>
      </c>
      <c r="Z844" s="280" t="s">
        <v>4125</v>
      </c>
      <c r="AA844" s="280" t="s">
        <v>791</v>
      </c>
      <c r="AB844" s="280" t="s">
        <v>4119</v>
      </c>
      <c r="AC844" s="280"/>
      <c r="AD844" s="280" t="s">
        <v>4138</v>
      </c>
      <c r="AE844" s="280"/>
      <c r="AF844" s="280"/>
      <c r="AG844" s="280"/>
      <c r="AH844" s="280"/>
      <c r="AI844" s="280"/>
      <c r="AJ844" s="280"/>
      <c r="AK844" s="234">
        <v>8</v>
      </c>
      <c r="AL844" s="234" t="s">
        <v>272</v>
      </c>
      <c r="AM844" s="234">
        <v>0.1</v>
      </c>
      <c r="AN844" s="234"/>
      <c r="AO844" s="234">
        <v>0</v>
      </c>
      <c r="AP844" s="234">
        <v>0</v>
      </c>
      <c r="AQ844" s="234"/>
      <c r="AR844" s="234" t="s">
        <v>463</v>
      </c>
      <c r="AS844" s="234">
        <v>6</v>
      </c>
      <c r="AT844" s="234">
        <v>85.081583514587194</v>
      </c>
      <c r="AU844" s="234" t="s">
        <v>448</v>
      </c>
      <c r="AV844" s="234">
        <v>1.97560176029139</v>
      </c>
      <c r="AW844" s="234">
        <v>12.4122137342592</v>
      </c>
      <c r="AX844" s="234">
        <v>75.309355922340401</v>
      </c>
      <c r="AY844" s="234" t="b">
        <v>1</v>
      </c>
      <c r="AZ844" s="234">
        <v>44558.564525462964</v>
      </c>
      <c r="BA844" s="234">
        <v>44530.418703703705</v>
      </c>
      <c r="BB844" s="234">
        <v>44538</v>
      </c>
    </row>
    <row r="845" spans="1:54" x14ac:dyDescent="0.25">
      <c r="A845" s="234" t="s">
        <v>4142</v>
      </c>
      <c r="B845" s="234" t="s">
        <v>4020</v>
      </c>
      <c r="C845" s="235" t="s">
        <v>4143</v>
      </c>
      <c r="D845" s="235" t="s">
        <v>4142</v>
      </c>
      <c r="E845" s="234" t="s">
        <v>4115</v>
      </c>
      <c r="F845" s="234" t="s">
        <v>4144</v>
      </c>
      <c r="G845" s="234" t="s">
        <v>472</v>
      </c>
      <c r="H845" s="234" t="s">
        <v>798</v>
      </c>
      <c r="I845" s="234" t="s">
        <v>4145</v>
      </c>
      <c r="J845" s="236"/>
      <c r="K845" s="129">
        <v>0.03</v>
      </c>
      <c r="L845" s="103">
        <v>1</v>
      </c>
      <c r="M845" s="237">
        <v>3400</v>
      </c>
      <c r="N845" s="236">
        <v>3211</v>
      </c>
      <c r="O845" s="103">
        <v>6000</v>
      </c>
      <c r="P845" s="234">
        <v>6000</v>
      </c>
      <c r="Q845" s="236">
        <v>7</v>
      </c>
      <c r="R845" s="236">
        <v>35</v>
      </c>
      <c r="S845" s="238">
        <v>117</v>
      </c>
      <c r="T845" s="238">
        <v>30</v>
      </c>
      <c r="U845" s="103">
        <v>4.5</v>
      </c>
      <c r="V845" s="234" t="s">
        <v>451</v>
      </c>
      <c r="W845" s="103">
        <v>20</v>
      </c>
      <c r="X845" s="234" t="s">
        <v>56</v>
      </c>
      <c r="Y845" s="234" t="s">
        <v>443</v>
      </c>
      <c r="Z845" s="280" t="s">
        <v>4146</v>
      </c>
      <c r="AA845" s="280" t="s">
        <v>791</v>
      </c>
      <c r="AB845" s="280" t="s">
        <v>4147</v>
      </c>
      <c r="AC845" s="280"/>
      <c r="AD845" s="280" t="s">
        <v>4134</v>
      </c>
      <c r="AE845" s="280"/>
      <c r="AF845" s="280" t="s">
        <v>4148</v>
      </c>
      <c r="AG845" s="280"/>
      <c r="AH845" s="280"/>
      <c r="AI845" s="280"/>
      <c r="AJ845" s="280"/>
      <c r="AK845" s="234">
        <v>42</v>
      </c>
      <c r="AL845" s="234" t="s">
        <v>272</v>
      </c>
      <c r="AM845" s="234">
        <v>0.1</v>
      </c>
      <c r="AN845" s="234"/>
      <c r="AO845" s="234">
        <v>0</v>
      </c>
      <c r="AP845" s="234">
        <v>0</v>
      </c>
      <c r="AQ845" s="234"/>
      <c r="AR845" s="234" t="s">
        <v>463</v>
      </c>
      <c r="AS845" s="234">
        <v>2</v>
      </c>
      <c r="AT845" s="234">
        <v>87.312202183125706</v>
      </c>
      <c r="AU845" s="234" t="s">
        <v>448</v>
      </c>
      <c r="AV845" s="234">
        <v>2.1025413519710301</v>
      </c>
      <c r="AW845" s="234">
        <v>8.1000404989874593</v>
      </c>
      <c r="AX845" s="234">
        <v>84.493265369784794</v>
      </c>
      <c r="AY845" s="234" t="b">
        <v>1</v>
      </c>
      <c r="AZ845" s="234">
        <v>44558.56453703704</v>
      </c>
      <c r="BA845" s="234">
        <v>44530.41982638889</v>
      </c>
      <c r="BB845" s="234">
        <v>44538</v>
      </c>
    </row>
    <row r="846" spans="1:54" x14ac:dyDescent="0.25">
      <c r="A846" s="234" t="s">
        <v>4149</v>
      </c>
      <c r="B846" s="234" t="s">
        <v>482</v>
      </c>
      <c r="C846" s="235" t="s">
        <v>4150</v>
      </c>
      <c r="D846" s="235" t="s">
        <v>4149</v>
      </c>
      <c r="E846" s="234" t="s">
        <v>4115</v>
      </c>
      <c r="F846" s="234" t="s">
        <v>4151</v>
      </c>
      <c r="G846" s="234" t="s">
        <v>472</v>
      </c>
      <c r="H846" s="234"/>
      <c r="I846" s="234" t="s">
        <v>4145</v>
      </c>
      <c r="J846" s="236"/>
      <c r="K846" s="129">
        <v>0.03</v>
      </c>
      <c r="L846" s="103">
        <v>1</v>
      </c>
      <c r="M846" s="237">
        <v>1600</v>
      </c>
      <c r="N846" s="236">
        <v>2438</v>
      </c>
      <c r="O846" s="103">
        <v>6000</v>
      </c>
      <c r="P846" s="234">
        <v>6000</v>
      </c>
      <c r="Q846" s="236">
        <v>18</v>
      </c>
      <c r="R846" s="236">
        <v>35</v>
      </c>
      <c r="S846" s="238">
        <v>110</v>
      </c>
      <c r="T846" s="238">
        <v>41.1</v>
      </c>
      <c r="U846" s="103">
        <v>4.5</v>
      </c>
      <c r="V846" s="234" t="s">
        <v>451</v>
      </c>
      <c r="W846" s="103">
        <v>40</v>
      </c>
      <c r="X846" s="234" t="s">
        <v>56</v>
      </c>
      <c r="Y846" s="234" t="s">
        <v>443</v>
      </c>
      <c r="Z846" s="280" t="s">
        <v>4146</v>
      </c>
      <c r="AA846" s="280" t="s">
        <v>791</v>
      </c>
      <c r="AB846" s="280" t="s">
        <v>4152</v>
      </c>
      <c r="AC846" s="280"/>
      <c r="AD846" s="280" t="s">
        <v>4153</v>
      </c>
      <c r="AE846" s="280"/>
      <c r="AF846" s="280"/>
      <c r="AG846" s="280"/>
      <c r="AH846" s="280"/>
      <c r="AI846" s="280"/>
      <c r="AJ846" s="280"/>
      <c r="AK846" s="234">
        <v>32</v>
      </c>
      <c r="AL846" s="234" t="s">
        <v>272</v>
      </c>
      <c r="AM846" s="234">
        <v>0.1</v>
      </c>
      <c r="AN846" s="234"/>
      <c r="AO846" s="234">
        <v>0</v>
      </c>
      <c r="AP846" s="234">
        <v>0</v>
      </c>
      <c r="AQ846" s="234"/>
      <c r="AR846" s="234" t="s">
        <v>463</v>
      </c>
      <c r="AS846" s="234">
        <v>0</v>
      </c>
      <c r="AT846" s="234">
        <v>86.326310952244199</v>
      </c>
      <c r="AU846" s="234" t="s">
        <v>448</v>
      </c>
      <c r="AV846" s="234">
        <v>1.27488524103247</v>
      </c>
      <c r="AW846" s="234">
        <v>14.698192562672499</v>
      </c>
      <c r="AX846" s="234">
        <v>85.537041823537905</v>
      </c>
      <c r="AY846" s="234" t="b">
        <v>1</v>
      </c>
      <c r="AZ846" s="234">
        <v>44558.56453703704</v>
      </c>
      <c r="BA846" s="234">
        <v>44530.420543981483</v>
      </c>
      <c r="BB846" s="234">
        <v>44538</v>
      </c>
    </row>
    <row r="847" spans="1:54" x14ac:dyDescent="0.25">
      <c r="A847" s="234" t="s">
        <v>4154</v>
      </c>
      <c r="B847" s="234" t="s">
        <v>482</v>
      </c>
      <c r="C847" s="235" t="s">
        <v>4155</v>
      </c>
      <c r="D847" s="235" t="s">
        <v>4154</v>
      </c>
      <c r="E847" s="234" t="s">
        <v>4115</v>
      </c>
      <c r="F847" s="234" t="s">
        <v>4156</v>
      </c>
      <c r="G847" s="234" t="s">
        <v>472</v>
      </c>
      <c r="H847" s="234" t="s">
        <v>798</v>
      </c>
      <c r="I847" s="234" t="s">
        <v>4117</v>
      </c>
      <c r="J847" s="236"/>
      <c r="K847" s="129">
        <v>0.03</v>
      </c>
      <c r="L847" s="103">
        <v>2</v>
      </c>
      <c r="M847" s="237">
        <v>1800</v>
      </c>
      <c r="N847" s="236">
        <v>1504</v>
      </c>
      <c r="O847" s="103">
        <v>6000</v>
      </c>
      <c r="P847" s="234">
        <v>6000</v>
      </c>
      <c r="Q847" s="236">
        <v>18</v>
      </c>
      <c r="R847" s="236">
        <v>35</v>
      </c>
      <c r="S847" s="238">
        <v>70.3</v>
      </c>
      <c r="T847" s="238">
        <v>40</v>
      </c>
      <c r="U847" s="103">
        <v>4.5</v>
      </c>
      <c r="V847" s="234" t="s">
        <v>451</v>
      </c>
      <c r="W847" s="103">
        <v>50</v>
      </c>
      <c r="X847" s="234" t="s">
        <v>56</v>
      </c>
      <c r="Y847" s="234" t="s">
        <v>443</v>
      </c>
      <c r="Z847" s="280" t="s">
        <v>4125</v>
      </c>
      <c r="AA847" s="280" t="s">
        <v>791</v>
      </c>
      <c r="AB847" s="280" t="s">
        <v>4152</v>
      </c>
      <c r="AC847" s="280"/>
      <c r="AD847" s="280" t="s">
        <v>4120</v>
      </c>
      <c r="AE847" s="280"/>
      <c r="AF847" s="280"/>
      <c r="AG847" s="280"/>
      <c r="AH847" s="280"/>
      <c r="AI847" s="280"/>
      <c r="AJ847" s="280"/>
      <c r="AK847" s="234">
        <v>6</v>
      </c>
      <c r="AL847" s="234" t="s">
        <v>272</v>
      </c>
      <c r="AM847" s="234">
        <v>0.1</v>
      </c>
      <c r="AN847" s="234"/>
      <c r="AO847" s="234">
        <v>0</v>
      </c>
      <c r="AP847" s="234">
        <v>0</v>
      </c>
      <c r="AQ847" s="234"/>
      <c r="AR847" s="234" t="s">
        <v>463</v>
      </c>
      <c r="AS847" s="234">
        <v>0</v>
      </c>
      <c r="AT847" s="234">
        <v>87.116525329899204</v>
      </c>
      <c r="AU847" s="234" t="s">
        <v>448</v>
      </c>
      <c r="AV847" s="234">
        <v>1.2025079736920401</v>
      </c>
      <c r="AW847" s="234">
        <v>18.149211922810199</v>
      </c>
      <c r="AX847" s="234">
        <v>79.151585871165494</v>
      </c>
      <c r="AY847" s="234" t="b">
        <v>1</v>
      </c>
      <c r="AZ847" s="234">
        <v>44558.56453703704</v>
      </c>
      <c r="BA847" s="234">
        <v>44530.421134259261</v>
      </c>
      <c r="BB847" s="234">
        <v>44538</v>
      </c>
    </row>
    <row r="848" spans="1:54" x14ac:dyDescent="0.25">
      <c r="A848" s="234" t="s">
        <v>4157</v>
      </c>
      <c r="B848" s="234" t="s">
        <v>482</v>
      </c>
      <c r="C848" s="235" t="s">
        <v>4158</v>
      </c>
      <c r="D848" s="235" t="s">
        <v>4157</v>
      </c>
      <c r="E848" s="234" t="s">
        <v>4115</v>
      </c>
      <c r="F848" s="234" t="s">
        <v>4124</v>
      </c>
      <c r="G848" s="234" t="s">
        <v>472</v>
      </c>
      <c r="H848" s="234" t="s">
        <v>798</v>
      </c>
      <c r="I848" s="234" t="s">
        <v>4117</v>
      </c>
      <c r="J848" s="236"/>
      <c r="K848" s="129">
        <v>0.03</v>
      </c>
      <c r="L848" s="103">
        <v>1</v>
      </c>
      <c r="M848" s="237">
        <v>4000</v>
      </c>
      <c r="N848" s="236">
        <v>5165</v>
      </c>
      <c r="O848" s="103">
        <v>6000</v>
      </c>
      <c r="P848" s="234">
        <v>6000</v>
      </c>
      <c r="Q848" s="236">
        <v>12</v>
      </c>
      <c r="R848" s="236">
        <v>35</v>
      </c>
      <c r="S848" s="238">
        <v>115</v>
      </c>
      <c r="T848" s="238">
        <v>102</v>
      </c>
      <c r="U848" s="103">
        <v>4.5</v>
      </c>
      <c r="V848" s="234" t="s">
        <v>451</v>
      </c>
      <c r="W848" s="103">
        <v>40</v>
      </c>
      <c r="X848" s="234" t="s">
        <v>56</v>
      </c>
      <c r="Y848" s="234" t="s">
        <v>443</v>
      </c>
      <c r="Z848" s="280" t="s">
        <v>4125</v>
      </c>
      <c r="AA848" s="280" t="s">
        <v>791</v>
      </c>
      <c r="AB848" s="280" t="s">
        <v>4119</v>
      </c>
      <c r="AC848" s="280"/>
      <c r="AD848" s="280" t="s">
        <v>4134</v>
      </c>
      <c r="AE848" s="280"/>
      <c r="AF848" s="280"/>
      <c r="AG848" s="280"/>
      <c r="AH848" s="280"/>
      <c r="AI848" s="280"/>
      <c r="AJ848" s="280"/>
      <c r="AK848" s="234">
        <v>49</v>
      </c>
      <c r="AL848" s="234" t="s">
        <v>272</v>
      </c>
      <c r="AM848" s="234">
        <v>0.1</v>
      </c>
      <c r="AN848" s="234"/>
      <c r="AO848" s="234">
        <v>0</v>
      </c>
      <c r="AP848" s="234">
        <v>0</v>
      </c>
      <c r="AQ848" s="234"/>
      <c r="AR848" s="234" t="s">
        <v>463</v>
      </c>
      <c r="AS848" s="234">
        <v>5</v>
      </c>
      <c r="AT848" s="234">
        <v>81.334661732799901</v>
      </c>
      <c r="AU848" s="234" t="s">
        <v>448</v>
      </c>
      <c r="AV848" s="234">
        <v>1.27789147537348</v>
      </c>
      <c r="AW848" s="234">
        <v>19.171273931900998</v>
      </c>
      <c r="AX848" s="234">
        <v>77.662982717433493</v>
      </c>
      <c r="AY848" s="234" t="b">
        <v>1</v>
      </c>
      <c r="AZ848" s="234">
        <v>44558.56453703704</v>
      </c>
      <c r="BA848" s="234">
        <v>44530.421770833331</v>
      </c>
      <c r="BB848" s="234">
        <v>44538</v>
      </c>
    </row>
    <row r="849" spans="1:54" x14ac:dyDescent="0.25">
      <c r="A849" s="234" t="s">
        <v>4159</v>
      </c>
      <c r="B849" s="234" t="s">
        <v>482</v>
      </c>
      <c r="C849" s="235" t="s">
        <v>4160</v>
      </c>
      <c r="D849" s="235" t="s">
        <v>4159</v>
      </c>
      <c r="E849" s="234" t="s">
        <v>4115</v>
      </c>
      <c r="F849" s="234" t="s">
        <v>4161</v>
      </c>
      <c r="G849" s="234" t="s">
        <v>534</v>
      </c>
      <c r="H849" s="234"/>
      <c r="I849" s="234" t="s">
        <v>4117</v>
      </c>
      <c r="J849" s="236"/>
      <c r="K849" s="129">
        <v>0.03</v>
      </c>
      <c r="L849" s="103">
        <v>1</v>
      </c>
      <c r="M849" s="237">
        <v>6400</v>
      </c>
      <c r="N849" s="236">
        <v>7018</v>
      </c>
      <c r="O849" s="103">
        <v>6000</v>
      </c>
      <c r="P849" s="234">
        <v>6000</v>
      </c>
      <c r="Q849" s="236">
        <v>10</v>
      </c>
      <c r="R849" s="236">
        <v>40</v>
      </c>
      <c r="S849" s="238">
        <v>125</v>
      </c>
      <c r="T849" s="238">
        <v>121.5</v>
      </c>
      <c r="U849" s="103">
        <v>5.5</v>
      </c>
      <c r="V849" s="234" t="s">
        <v>451</v>
      </c>
      <c r="W849" s="103">
        <v>35</v>
      </c>
      <c r="X849" s="234" t="s">
        <v>56</v>
      </c>
      <c r="Y849" s="234" t="s">
        <v>443</v>
      </c>
      <c r="Z849" s="280" t="s">
        <v>4125</v>
      </c>
      <c r="AA849" s="280" t="s">
        <v>791</v>
      </c>
      <c r="AB849" s="280" t="s">
        <v>4119</v>
      </c>
      <c r="AC849" s="280"/>
      <c r="AD849" s="280" t="s">
        <v>4162</v>
      </c>
      <c r="AE849" s="280"/>
      <c r="AF849" s="280"/>
      <c r="AG849" s="280"/>
      <c r="AH849" s="280"/>
      <c r="AI849" s="280"/>
      <c r="AJ849" s="280"/>
      <c r="AK849" s="234">
        <v>67</v>
      </c>
      <c r="AL849" s="234" t="s">
        <v>272</v>
      </c>
      <c r="AM849" s="234">
        <v>0.1</v>
      </c>
      <c r="AN849" s="234"/>
      <c r="AO849" s="234">
        <v>0</v>
      </c>
      <c r="AP849" s="234">
        <v>0</v>
      </c>
      <c r="AQ849" s="234"/>
      <c r="AR849" s="234" t="s">
        <v>463</v>
      </c>
      <c r="AS849" s="234">
        <v>7</v>
      </c>
      <c r="AT849" s="234">
        <v>84.259585685153993</v>
      </c>
      <c r="AU849" s="234" t="s">
        <v>448</v>
      </c>
      <c r="AV849" s="234">
        <v>1.4442376042043299</v>
      </c>
      <c r="AW849" s="234">
        <v>23.600445189431301</v>
      </c>
      <c r="AX849" s="234">
        <v>73.185468709390904</v>
      </c>
      <c r="AY849" s="234" t="b">
        <v>1</v>
      </c>
      <c r="AZ849" s="234">
        <v>44558.56454861111</v>
      </c>
      <c r="BA849" s="234">
        <v>44530.422314814816</v>
      </c>
      <c r="BB849" s="234">
        <v>44538</v>
      </c>
    </row>
    <row r="850" spans="1:54" x14ac:dyDescent="0.25">
      <c r="A850" s="234" t="s">
        <v>4163</v>
      </c>
      <c r="B850" s="234" t="s">
        <v>4020</v>
      </c>
      <c r="C850" s="235" t="s">
        <v>4164</v>
      </c>
      <c r="D850" s="235" t="s">
        <v>4163</v>
      </c>
      <c r="E850" s="234" t="s">
        <v>4115</v>
      </c>
      <c r="F850" s="234" t="s">
        <v>4165</v>
      </c>
      <c r="G850" s="234" t="s">
        <v>472</v>
      </c>
      <c r="H850" s="234" t="s">
        <v>798</v>
      </c>
      <c r="I850" s="234" t="s">
        <v>4145</v>
      </c>
      <c r="J850" s="236"/>
      <c r="K850" s="129">
        <v>0.03</v>
      </c>
      <c r="L850" s="103">
        <v>1</v>
      </c>
      <c r="M850" s="237">
        <v>3400</v>
      </c>
      <c r="N850" s="236">
        <v>3211</v>
      </c>
      <c r="O850" s="103">
        <v>6000</v>
      </c>
      <c r="P850" s="234">
        <v>6000</v>
      </c>
      <c r="Q850" s="236">
        <v>7</v>
      </c>
      <c r="R850" s="236">
        <v>35</v>
      </c>
      <c r="S850" s="238">
        <v>117</v>
      </c>
      <c r="T850" s="238">
        <v>30</v>
      </c>
      <c r="U850" s="103">
        <v>4.5</v>
      </c>
      <c r="V850" s="234" t="s">
        <v>451</v>
      </c>
      <c r="W850" s="103">
        <v>25</v>
      </c>
      <c r="X850" s="234" t="s">
        <v>56</v>
      </c>
      <c r="Y850" s="234" t="s">
        <v>443</v>
      </c>
      <c r="Z850" s="280" t="s">
        <v>4146</v>
      </c>
      <c r="AA850" s="280" t="s">
        <v>791</v>
      </c>
      <c r="AB850" s="280" t="s">
        <v>4166</v>
      </c>
      <c r="AC850" s="280"/>
      <c r="AD850" s="280" t="s">
        <v>4134</v>
      </c>
      <c r="AE850" s="280"/>
      <c r="AF850" s="280" t="s">
        <v>4148</v>
      </c>
      <c r="AG850" s="280"/>
      <c r="AH850" s="280"/>
      <c r="AI850" s="280"/>
      <c r="AJ850" s="280"/>
      <c r="AK850" s="234">
        <v>86</v>
      </c>
      <c r="AL850" s="234" t="s">
        <v>272</v>
      </c>
      <c r="AM850" s="234">
        <v>0.1</v>
      </c>
      <c r="AN850" s="234"/>
      <c r="AO850" s="234">
        <v>0</v>
      </c>
      <c r="AP850" s="234">
        <v>0</v>
      </c>
      <c r="AQ850" s="234"/>
      <c r="AR850" s="234" t="s">
        <v>463</v>
      </c>
      <c r="AS850" s="234">
        <v>2</v>
      </c>
      <c r="AT850" s="234">
        <v>87.312202183125706</v>
      </c>
      <c r="AU850" s="234" t="s">
        <v>448</v>
      </c>
      <c r="AV850" s="234">
        <v>2.0594846659253601</v>
      </c>
      <c r="AW850" s="234">
        <v>8.1000404989874593</v>
      </c>
      <c r="AX850" s="234">
        <v>84.493265369784794</v>
      </c>
      <c r="AY850" s="234" t="b">
        <v>1</v>
      </c>
      <c r="AZ850" s="234">
        <v>44558.56454861111</v>
      </c>
      <c r="BA850" s="234">
        <v>44530.423090277778</v>
      </c>
      <c r="BB850" s="234">
        <v>44538</v>
      </c>
    </row>
    <row r="851" spans="1:54" x14ac:dyDescent="0.25">
      <c r="A851" s="234" t="s">
        <v>4167</v>
      </c>
      <c r="B851" s="234" t="s">
        <v>4020</v>
      </c>
      <c r="C851" s="235" t="s">
        <v>4168</v>
      </c>
      <c r="D851" s="235" t="s">
        <v>4167</v>
      </c>
      <c r="E851" s="234" t="s">
        <v>4115</v>
      </c>
      <c r="F851" s="234" t="s">
        <v>4169</v>
      </c>
      <c r="G851" s="234" t="s">
        <v>472</v>
      </c>
      <c r="H851" s="234" t="s">
        <v>798</v>
      </c>
      <c r="I851" s="234" t="s">
        <v>4145</v>
      </c>
      <c r="J851" s="236"/>
      <c r="K851" s="129">
        <v>0.03</v>
      </c>
      <c r="L851" s="103">
        <v>1</v>
      </c>
      <c r="M851" s="237">
        <v>1600</v>
      </c>
      <c r="N851" s="236">
        <v>2438</v>
      </c>
      <c r="O851" s="103">
        <v>6000</v>
      </c>
      <c r="P851" s="234">
        <v>6000</v>
      </c>
      <c r="Q851" s="236">
        <v>18</v>
      </c>
      <c r="R851" s="236">
        <v>35</v>
      </c>
      <c r="S851" s="238">
        <v>110</v>
      </c>
      <c r="T851" s="238">
        <v>41.1</v>
      </c>
      <c r="U851" s="103">
        <v>4.5</v>
      </c>
      <c r="V851" s="234" t="s">
        <v>451</v>
      </c>
      <c r="W851" s="103">
        <v>40</v>
      </c>
      <c r="X851" s="234" t="s">
        <v>56</v>
      </c>
      <c r="Y851" s="234" t="s">
        <v>443</v>
      </c>
      <c r="Z851" s="280" t="s">
        <v>4146</v>
      </c>
      <c r="AA851" s="280" t="s">
        <v>791</v>
      </c>
      <c r="AB851" s="280" t="s">
        <v>4152</v>
      </c>
      <c r="AC851" s="280"/>
      <c r="AD851" s="280" t="s">
        <v>4134</v>
      </c>
      <c r="AE851" s="280"/>
      <c r="AF851" s="280" t="s">
        <v>4148</v>
      </c>
      <c r="AG851" s="280"/>
      <c r="AH851" s="280"/>
      <c r="AI851" s="280"/>
      <c r="AJ851" s="280"/>
      <c r="AK851" s="234">
        <v>71</v>
      </c>
      <c r="AL851" s="234" t="s">
        <v>272</v>
      </c>
      <c r="AM851" s="234">
        <v>0.1</v>
      </c>
      <c r="AN851" s="234"/>
      <c r="AO851" s="234">
        <v>0</v>
      </c>
      <c r="AP851" s="234">
        <v>0</v>
      </c>
      <c r="AQ851" s="234"/>
      <c r="AR851" s="234" t="s">
        <v>463</v>
      </c>
      <c r="AS851" s="234">
        <v>0</v>
      </c>
      <c r="AT851" s="234">
        <v>86.326310952244199</v>
      </c>
      <c r="AU851" s="234" t="s">
        <v>448</v>
      </c>
      <c r="AV851" s="234">
        <v>1.27488524103247</v>
      </c>
      <c r="AW851" s="234">
        <v>14.698192562672499</v>
      </c>
      <c r="AX851" s="234">
        <v>85.537041823537905</v>
      </c>
      <c r="AY851" s="234" t="b">
        <v>1</v>
      </c>
      <c r="AZ851" s="234">
        <v>44558.56454861111</v>
      </c>
      <c r="BA851" s="234">
        <v>44530.425138888888</v>
      </c>
      <c r="BB851" s="234">
        <v>44538</v>
      </c>
    </row>
    <row r="852" spans="1:54" x14ac:dyDescent="0.25">
      <c r="A852" s="234" t="s">
        <v>4170</v>
      </c>
      <c r="B852" s="234" t="s">
        <v>482</v>
      </c>
      <c r="C852" s="235" t="s">
        <v>4171</v>
      </c>
      <c r="D852" s="235" t="s">
        <v>4170</v>
      </c>
      <c r="E852" s="234" t="s">
        <v>4115</v>
      </c>
      <c r="F852" s="234" t="s">
        <v>4172</v>
      </c>
      <c r="G852" s="234" t="s">
        <v>472</v>
      </c>
      <c r="H852" s="234" t="s">
        <v>798</v>
      </c>
      <c r="I852" s="234" t="s">
        <v>4117</v>
      </c>
      <c r="J852" s="236"/>
      <c r="K852" s="129">
        <v>0.03</v>
      </c>
      <c r="L852" s="103">
        <v>4</v>
      </c>
      <c r="M852" s="237">
        <v>2800</v>
      </c>
      <c r="N852" s="236">
        <v>837</v>
      </c>
      <c r="O852" s="103">
        <v>6000</v>
      </c>
      <c r="P852" s="234">
        <v>6000</v>
      </c>
      <c r="Q852" s="236">
        <v>15</v>
      </c>
      <c r="R852" s="236">
        <v>35</v>
      </c>
      <c r="S852" s="238">
        <v>43</v>
      </c>
      <c r="T852" s="238">
        <v>37</v>
      </c>
      <c r="U852" s="103">
        <v>4.5</v>
      </c>
      <c r="V852" s="234" t="s">
        <v>451</v>
      </c>
      <c r="W852" s="103">
        <v>40</v>
      </c>
      <c r="X852" s="234" t="s">
        <v>56</v>
      </c>
      <c r="Y852" s="234" t="s">
        <v>443</v>
      </c>
      <c r="Z852" s="280" t="s">
        <v>4125</v>
      </c>
      <c r="AA852" s="280" t="s">
        <v>791</v>
      </c>
      <c r="AB852" s="280" t="s">
        <v>4152</v>
      </c>
      <c r="AC852" s="280"/>
      <c r="AD852" s="280" t="s">
        <v>4120</v>
      </c>
      <c r="AE852" s="280"/>
      <c r="AF852" s="280"/>
      <c r="AG852" s="280"/>
      <c r="AH852" s="280"/>
      <c r="AI852" s="280"/>
      <c r="AJ852" s="280"/>
      <c r="AK852" s="234">
        <v>4</v>
      </c>
      <c r="AL852" s="234" t="s">
        <v>272</v>
      </c>
      <c r="AM852" s="234">
        <v>0.1</v>
      </c>
      <c r="AN852" s="234"/>
      <c r="AO852" s="234">
        <v>0</v>
      </c>
      <c r="AP852" s="234">
        <v>0</v>
      </c>
      <c r="AQ852" s="234"/>
      <c r="AR852" s="234" t="s">
        <v>463</v>
      </c>
      <c r="AS852" s="234">
        <v>1</v>
      </c>
      <c r="AT852" s="234">
        <v>87.399048798660601</v>
      </c>
      <c r="AU852" s="234" t="s">
        <v>448</v>
      </c>
      <c r="AV852" s="234">
        <v>1.3778247527045799</v>
      </c>
      <c r="AW852" s="234">
        <v>17.154898947423501</v>
      </c>
      <c r="AX852" s="234">
        <v>73.415200990874894</v>
      </c>
      <c r="AY852" s="234" t="b">
        <v>1</v>
      </c>
      <c r="AZ852" s="234">
        <v>44558.564560185187</v>
      </c>
      <c r="BA852" s="234">
        <v>44530.426099537035</v>
      </c>
      <c r="BB852" s="234">
        <v>44538</v>
      </c>
    </row>
    <row r="853" spans="1:54" x14ac:dyDescent="0.25">
      <c r="A853" s="234" t="s">
        <v>4173</v>
      </c>
      <c r="B853" s="234" t="s">
        <v>436</v>
      </c>
      <c r="C853" s="235" t="s">
        <v>437</v>
      </c>
      <c r="D853" s="235" t="s">
        <v>4173</v>
      </c>
      <c r="E853" s="234" t="s">
        <v>4174</v>
      </c>
      <c r="F853" s="234" t="s">
        <v>4175</v>
      </c>
      <c r="G853" s="234"/>
      <c r="H853" s="234"/>
      <c r="I853" s="234" t="s">
        <v>574</v>
      </c>
      <c r="J853" s="236"/>
      <c r="K853" s="129"/>
      <c r="L853" s="103"/>
      <c r="M853" s="237"/>
      <c r="N853" s="236"/>
      <c r="O853" s="103">
        <v>15100</v>
      </c>
      <c r="P853" s="234"/>
      <c r="Q853" s="236"/>
      <c r="R853" s="236"/>
      <c r="S853" s="238"/>
      <c r="T853" s="238"/>
      <c r="U853" s="103">
        <v>0</v>
      </c>
      <c r="V853" s="234" t="s">
        <v>451</v>
      </c>
      <c r="W853" s="103"/>
      <c r="X853" s="234" t="s">
        <v>56</v>
      </c>
      <c r="Y853" s="234" t="s">
        <v>443</v>
      </c>
      <c r="Z853" s="280" t="s">
        <v>4176</v>
      </c>
      <c r="AA853" s="280"/>
      <c r="AB853" s="280"/>
      <c r="AC853" s="280"/>
      <c r="AD853" s="280"/>
      <c r="AE853" s="280"/>
      <c r="AF853" s="280" t="s">
        <v>4177</v>
      </c>
      <c r="AG853" s="280"/>
      <c r="AH853" s="280"/>
      <c r="AI853" s="280"/>
      <c r="AJ853" s="280"/>
      <c r="AK853" s="234">
        <v>5</v>
      </c>
      <c r="AL853" s="234" t="s">
        <v>272</v>
      </c>
      <c r="AM853" s="234">
        <v>0.1</v>
      </c>
      <c r="AN853" s="234"/>
      <c r="AO853" s="234">
        <v>0</v>
      </c>
      <c r="AP853" s="234">
        <v>0</v>
      </c>
      <c r="AQ853" s="234"/>
      <c r="AR853" s="234" t="s">
        <v>447</v>
      </c>
      <c r="AS853" s="234"/>
      <c r="AT853" s="234"/>
      <c r="AU853" s="234" t="s">
        <v>552</v>
      </c>
      <c r="AV853" s="234"/>
      <c r="AW853" s="234"/>
      <c r="AX853" s="234"/>
      <c r="AY853" s="234" t="b">
        <v>0</v>
      </c>
      <c r="AZ853" s="234">
        <v>44558.564560185187</v>
      </c>
      <c r="BA853" s="234">
        <v>44530.425729166665</v>
      </c>
      <c r="BB853" s="234">
        <v>44533</v>
      </c>
    </row>
    <row r="854" spans="1:54" x14ac:dyDescent="0.25">
      <c r="A854" s="234" t="s">
        <v>4178</v>
      </c>
      <c r="B854" s="234" t="s">
        <v>436</v>
      </c>
      <c r="C854" s="235" t="s">
        <v>437</v>
      </c>
      <c r="D854" s="235" t="s">
        <v>4178</v>
      </c>
      <c r="E854" s="234" t="s">
        <v>4174</v>
      </c>
      <c r="F854" s="234" t="s">
        <v>4175</v>
      </c>
      <c r="G854" s="234"/>
      <c r="H854" s="234"/>
      <c r="I854" s="234" t="s">
        <v>574</v>
      </c>
      <c r="J854" s="236"/>
      <c r="K854" s="129"/>
      <c r="L854" s="103"/>
      <c r="M854" s="237"/>
      <c r="N854" s="236"/>
      <c r="O854" s="103">
        <v>15100</v>
      </c>
      <c r="P854" s="234"/>
      <c r="Q854" s="236"/>
      <c r="R854" s="236"/>
      <c r="S854" s="238"/>
      <c r="T854" s="238"/>
      <c r="U854" s="103">
        <v>0</v>
      </c>
      <c r="V854" s="234" t="s">
        <v>451</v>
      </c>
      <c r="W854" s="103"/>
      <c r="X854" s="234" t="s">
        <v>56</v>
      </c>
      <c r="Y854" s="234" t="s">
        <v>443</v>
      </c>
      <c r="Z854" s="280" t="s">
        <v>4179</v>
      </c>
      <c r="AA854" s="280"/>
      <c r="AB854" s="280"/>
      <c r="AC854" s="280"/>
      <c r="AD854" s="280"/>
      <c r="AE854" s="280"/>
      <c r="AF854" s="280" t="s">
        <v>4177</v>
      </c>
      <c r="AG854" s="280"/>
      <c r="AH854" s="280"/>
      <c r="AI854" s="280"/>
      <c r="AJ854" s="280"/>
      <c r="AK854" s="234">
        <v>5</v>
      </c>
      <c r="AL854" s="234" t="s">
        <v>272</v>
      </c>
      <c r="AM854" s="234">
        <v>0.1</v>
      </c>
      <c r="AN854" s="234"/>
      <c r="AO854" s="234">
        <v>0</v>
      </c>
      <c r="AP854" s="234">
        <v>0</v>
      </c>
      <c r="AQ854" s="234"/>
      <c r="AR854" s="234" t="s">
        <v>447</v>
      </c>
      <c r="AS854" s="234"/>
      <c r="AT854" s="234"/>
      <c r="AU854" s="234" t="s">
        <v>552</v>
      </c>
      <c r="AV854" s="234"/>
      <c r="AW854" s="234"/>
      <c r="AX854" s="234"/>
      <c r="AY854" s="234" t="b">
        <v>0</v>
      </c>
      <c r="AZ854" s="234">
        <v>44558.564560185187</v>
      </c>
      <c r="BA854" s="234">
        <v>44530.427210648151</v>
      </c>
      <c r="BB854" s="234">
        <v>44533</v>
      </c>
    </row>
    <row r="855" spans="1:54" x14ac:dyDescent="0.25">
      <c r="A855" s="234" t="s">
        <v>4180</v>
      </c>
      <c r="B855" s="234" t="s">
        <v>436</v>
      </c>
      <c r="C855" s="235" t="s">
        <v>437</v>
      </c>
      <c r="D855" s="235" t="s">
        <v>4180</v>
      </c>
      <c r="E855" s="234" t="s">
        <v>4174</v>
      </c>
      <c r="F855" s="234" t="s">
        <v>4175</v>
      </c>
      <c r="G855" s="234"/>
      <c r="H855" s="234"/>
      <c r="I855" s="234" t="s">
        <v>678</v>
      </c>
      <c r="J855" s="236"/>
      <c r="K855" s="129"/>
      <c r="L855" s="103"/>
      <c r="M855" s="237"/>
      <c r="N855" s="236"/>
      <c r="O855" s="103">
        <v>15100</v>
      </c>
      <c r="P855" s="234"/>
      <c r="Q855" s="236"/>
      <c r="R855" s="236"/>
      <c r="S855" s="238"/>
      <c r="T855" s="238"/>
      <c r="U855" s="103">
        <v>0</v>
      </c>
      <c r="V855" s="234" t="s">
        <v>451</v>
      </c>
      <c r="W855" s="103"/>
      <c r="X855" s="234" t="s">
        <v>56</v>
      </c>
      <c r="Y855" s="234" t="s">
        <v>443</v>
      </c>
      <c r="Z855" s="280" t="s">
        <v>4181</v>
      </c>
      <c r="AA855" s="280"/>
      <c r="AB855" s="280"/>
      <c r="AC855" s="280"/>
      <c r="AD855" s="280"/>
      <c r="AE855" s="280"/>
      <c r="AF855" s="280" t="s">
        <v>4177</v>
      </c>
      <c r="AG855" s="280"/>
      <c r="AH855" s="280"/>
      <c r="AI855" s="280"/>
      <c r="AJ855" s="280"/>
      <c r="AK855" s="234">
        <v>5</v>
      </c>
      <c r="AL855" s="234" t="s">
        <v>272</v>
      </c>
      <c r="AM855" s="234">
        <v>0.1</v>
      </c>
      <c r="AN855" s="234"/>
      <c r="AO855" s="234">
        <v>0</v>
      </c>
      <c r="AP855" s="234">
        <v>0</v>
      </c>
      <c r="AQ855" s="234"/>
      <c r="AR855" s="234" t="s">
        <v>447</v>
      </c>
      <c r="AS855" s="234"/>
      <c r="AT855" s="234"/>
      <c r="AU855" s="234" t="s">
        <v>552</v>
      </c>
      <c r="AV855" s="234"/>
      <c r="AW855" s="234"/>
      <c r="AX855" s="234"/>
      <c r="AY855" s="234" t="b">
        <v>0</v>
      </c>
      <c r="AZ855" s="234">
        <v>44558.564571759256</v>
      </c>
      <c r="BA855" s="234">
        <v>44530.428761574076</v>
      </c>
      <c r="BB855" s="234">
        <v>44533</v>
      </c>
    </row>
    <row r="856" spans="1:54" x14ac:dyDescent="0.25">
      <c r="A856" s="234" t="s">
        <v>4182</v>
      </c>
      <c r="B856" s="234" t="s">
        <v>436</v>
      </c>
      <c r="C856" s="235" t="s">
        <v>437</v>
      </c>
      <c r="D856" s="235" t="s">
        <v>4182</v>
      </c>
      <c r="E856" s="234" t="s">
        <v>4174</v>
      </c>
      <c r="F856" s="234" t="s">
        <v>4175</v>
      </c>
      <c r="G856" s="234"/>
      <c r="H856" s="234"/>
      <c r="I856" s="234" t="s">
        <v>678</v>
      </c>
      <c r="J856" s="236"/>
      <c r="K856" s="129"/>
      <c r="L856" s="103"/>
      <c r="M856" s="237"/>
      <c r="N856" s="236"/>
      <c r="O856" s="103">
        <v>15100</v>
      </c>
      <c r="P856" s="234"/>
      <c r="Q856" s="236"/>
      <c r="R856" s="236"/>
      <c r="S856" s="238"/>
      <c r="T856" s="238"/>
      <c r="U856" s="103">
        <v>0</v>
      </c>
      <c r="V856" s="234" t="s">
        <v>451</v>
      </c>
      <c r="W856" s="103"/>
      <c r="X856" s="234" t="s">
        <v>56</v>
      </c>
      <c r="Y856" s="234" t="s">
        <v>443</v>
      </c>
      <c r="Z856" s="280" t="s">
        <v>4183</v>
      </c>
      <c r="AA856" s="280"/>
      <c r="AB856" s="280"/>
      <c r="AC856" s="280"/>
      <c r="AD856" s="280"/>
      <c r="AE856" s="280"/>
      <c r="AF856" s="280" t="s">
        <v>4177</v>
      </c>
      <c r="AG856" s="280"/>
      <c r="AH856" s="280"/>
      <c r="AI856" s="280"/>
      <c r="AJ856" s="280"/>
      <c r="AK856" s="234">
        <v>5</v>
      </c>
      <c r="AL856" s="234" t="s">
        <v>272</v>
      </c>
      <c r="AM856" s="234">
        <v>0.1</v>
      </c>
      <c r="AN856" s="234"/>
      <c r="AO856" s="234">
        <v>0</v>
      </c>
      <c r="AP856" s="234">
        <v>0</v>
      </c>
      <c r="AQ856" s="234"/>
      <c r="AR856" s="234" t="s">
        <v>447</v>
      </c>
      <c r="AS856" s="234"/>
      <c r="AT856" s="234"/>
      <c r="AU856" s="234" t="s">
        <v>552</v>
      </c>
      <c r="AV856" s="234"/>
      <c r="AW856" s="234"/>
      <c r="AX856" s="234"/>
      <c r="AY856" s="234" t="b">
        <v>0</v>
      </c>
      <c r="AZ856" s="234">
        <v>44558.564571759256</v>
      </c>
      <c r="BA856" s="234">
        <v>44530.430069444446</v>
      </c>
      <c r="BB856" s="234">
        <v>44533</v>
      </c>
    </row>
    <row r="857" spans="1:54" x14ac:dyDescent="0.25">
      <c r="A857" s="234" t="s">
        <v>4184</v>
      </c>
      <c r="B857" s="234" t="s">
        <v>482</v>
      </c>
      <c r="C857" s="235" t="s">
        <v>437</v>
      </c>
      <c r="D857" s="235" t="s">
        <v>4184</v>
      </c>
      <c r="E857" s="234" t="s">
        <v>4185</v>
      </c>
      <c r="F857" s="234" t="s">
        <v>4186</v>
      </c>
      <c r="G857" s="234" t="s">
        <v>836</v>
      </c>
      <c r="H857" s="234" t="s">
        <v>798</v>
      </c>
      <c r="I857" s="234" t="s">
        <v>678</v>
      </c>
      <c r="J857" s="236">
        <v>298</v>
      </c>
      <c r="K857" s="129">
        <v>0.03</v>
      </c>
      <c r="L857" s="103">
        <v>1</v>
      </c>
      <c r="M857" s="237">
        <v>800</v>
      </c>
      <c r="N857" s="236">
        <v>1958</v>
      </c>
      <c r="O857" s="103">
        <v>1595</v>
      </c>
      <c r="P857" s="234">
        <v>6500</v>
      </c>
      <c r="Q857" s="236">
        <v>25</v>
      </c>
      <c r="R857" s="236">
        <v>20</v>
      </c>
      <c r="S857" s="238">
        <v>100</v>
      </c>
      <c r="T857" s="238">
        <v>50</v>
      </c>
      <c r="U857" s="103">
        <v>3</v>
      </c>
      <c r="V857" s="234" t="s">
        <v>442</v>
      </c>
      <c r="W857" s="103">
        <v>60</v>
      </c>
      <c r="X857" s="234" t="s">
        <v>56</v>
      </c>
      <c r="Y857" s="234" t="s">
        <v>443</v>
      </c>
      <c r="Z857" s="280" t="s">
        <v>4187</v>
      </c>
      <c r="AA857" s="280"/>
      <c r="AB857" s="280" t="s">
        <v>4188</v>
      </c>
      <c r="AC857" s="280"/>
      <c r="AD857" s="280"/>
      <c r="AE857" s="280"/>
      <c r="AF857" s="280"/>
      <c r="AG857" s="280"/>
      <c r="AH857" s="280"/>
      <c r="AI857" s="280"/>
      <c r="AJ857" s="280" t="s">
        <v>559</v>
      </c>
      <c r="AK857" s="234">
        <v>1</v>
      </c>
      <c r="AL857" s="234" t="s">
        <v>272</v>
      </c>
      <c r="AM857" s="234">
        <v>0.1</v>
      </c>
      <c r="AN857" s="234">
        <v>0.19212234350834601</v>
      </c>
      <c r="AO857" s="234">
        <v>0</v>
      </c>
      <c r="AP857" s="234">
        <v>0</v>
      </c>
      <c r="AQ857" s="234">
        <v>0.1</v>
      </c>
      <c r="AR857" s="234" t="s">
        <v>463</v>
      </c>
      <c r="AS857" s="234">
        <v>0</v>
      </c>
      <c r="AT857" s="234">
        <v>90.647306939076799</v>
      </c>
      <c r="AU857" s="234" t="s">
        <v>552</v>
      </c>
      <c r="AV857" s="234">
        <v>0.93495645988151799</v>
      </c>
      <c r="AW857" s="234">
        <v>15.8862673033265</v>
      </c>
      <c r="AX857" s="234">
        <v>87.384003889270105</v>
      </c>
      <c r="AY857" s="234" t="b">
        <v>0</v>
      </c>
      <c r="AZ857" s="234">
        <v>44558.564571759256</v>
      </c>
      <c r="BA857" s="234">
        <v>44530.433506944442</v>
      </c>
      <c r="BB857" s="234">
        <v>44532</v>
      </c>
    </row>
    <row r="858" spans="1:54" x14ac:dyDescent="0.25">
      <c r="A858" s="234" t="s">
        <v>4189</v>
      </c>
      <c r="B858" s="234" t="s">
        <v>482</v>
      </c>
      <c r="C858" s="235" t="s">
        <v>437</v>
      </c>
      <c r="D858" s="235" t="s">
        <v>4189</v>
      </c>
      <c r="E858" s="234" t="s">
        <v>4185</v>
      </c>
      <c r="F858" s="234" t="s">
        <v>4190</v>
      </c>
      <c r="G858" s="234" t="s">
        <v>836</v>
      </c>
      <c r="H858" s="234" t="s">
        <v>798</v>
      </c>
      <c r="I858" s="234" t="s">
        <v>678</v>
      </c>
      <c r="J858" s="236">
        <v>298</v>
      </c>
      <c r="K858" s="129">
        <v>0.03</v>
      </c>
      <c r="L858" s="103">
        <v>1</v>
      </c>
      <c r="M858" s="237">
        <v>800</v>
      </c>
      <c r="N858" s="236">
        <v>1958</v>
      </c>
      <c r="O858" s="103">
        <v>3030</v>
      </c>
      <c r="P858" s="234">
        <v>6500</v>
      </c>
      <c r="Q858" s="236">
        <v>25</v>
      </c>
      <c r="R858" s="236">
        <v>20</v>
      </c>
      <c r="S858" s="238">
        <v>100</v>
      </c>
      <c r="T858" s="238">
        <v>50</v>
      </c>
      <c r="U858" s="103">
        <v>3</v>
      </c>
      <c r="V858" s="234" t="s">
        <v>442</v>
      </c>
      <c r="W858" s="103">
        <v>60</v>
      </c>
      <c r="X858" s="234" t="s">
        <v>56</v>
      </c>
      <c r="Y858" s="234" t="s">
        <v>443</v>
      </c>
      <c r="Z858" s="280" t="s">
        <v>4187</v>
      </c>
      <c r="AA858" s="280"/>
      <c r="AB858" s="280" t="s">
        <v>4188</v>
      </c>
      <c r="AC858" s="280"/>
      <c r="AD858" s="280"/>
      <c r="AE858" s="280"/>
      <c r="AF858" s="280"/>
      <c r="AG858" s="280"/>
      <c r="AH858" s="280"/>
      <c r="AI858" s="280"/>
      <c r="AJ858" s="280" t="s">
        <v>559</v>
      </c>
      <c r="AK858" s="234">
        <v>3.5</v>
      </c>
      <c r="AL858" s="234" t="s">
        <v>272</v>
      </c>
      <c r="AM858" s="234">
        <v>0.1</v>
      </c>
      <c r="AN858" s="234">
        <v>0.19212234350834601</v>
      </c>
      <c r="AO858" s="234">
        <v>0</v>
      </c>
      <c r="AP858" s="234">
        <v>0</v>
      </c>
      <c r="AQ858" s="234">
        <v>0.103211765799373</v>
      </c>
      <c r="AR858" s="234" t="s">
        <v>463</v>
      </c>
      <c r="AS858" s="234">
        <v>0</v>
      </c>
      <c r="AT858" s="234">
        <v>90.647306939076799</v>
      </c>
      <c r="AU858" s="234" t="s">
        <v>552</v>
      </c>
      <c r="AV858" s="234">
        <v>0.93495645988151799</v>
      </c>
      <c r="AW858" s="234">
        <v>15.8862673033265</v>
      </c>
      <c r="AX858" s="234">
        <v>87.384003889270105</v>
      </c>
      <c r="AY858" s="234" t="b">
        <v>0</v>
      </c>
      <c r="AZ858" s="234">
        <v>44558.564583333333</v>
      </c>
      <c r="BA858" s="234">
        <v>44530.434224537035</v>
      </c>
      <c r="BB858" s="234">
        <v>44532</v>
      </c>
    </row>
    <row r="859" spans="1:54" x14ac:dyDescent="0.25">
      <c r="A859" s="234" t="s">
        <v>4191</v>
      </c>
      <c r="B859" s="234" t="s">
        <v>482</v>
      </c>
      <c r="C859" s="235" t="s">
        <v>437</v>
      </c>
      <c r="D859" s="235" t="s">
        <v>4191</v>
      </c>
      <c r="E859" s="234" t="s">
        <v>4192</v>
      </c>
      <c r="F859" s="234" t="s">
        <v>4193</v>
      </c>
      <c r="G859" s="234" t="s">
        <v>440</v>
      </c>
      <c r="H859" s="234" t="s">
        <v>4194</v>
      </c>
      <c r="I859" s="234" t="s">
        <v>917</v>
      </c>
      <c r="J859" s="236">
        <v>880</v>
      </c>
      <c r="K859" s="129">
        <v>0.05</v>
      </c>
      <c r="L859" s="103">
        <v>1</v>
      </c>
      <c r="M859" s="237">
        <v>5000</v>
      </c>
      <c r="N859" s="236">
        <v>130680</v>
      </c>
      <c r="O859" s="103">
        <v>600</v>
      </c>
      <c r="P859" s="234">
        <v>3200</v>
      </c>
      <c r="Q859" s="236">
        <v>0.6</v>
      </c>
      <c r="R859" s="236">
        <v>100</v>
      </c>
      <c r="S859" s="238">
        <v>220</v>
      </c>
      <c r="T859" s="238">
        <v>220</v>
      </c>
      <c r="U859" s="103">
        <v>3</v>
      </c>
      <c r="V859" s="234" t="s">
        <v>442</v>
      </c>
      <c r="W859" s="103">
        <v>300</v>
      </c>
      <c r="X859" s="234" t="s">
        <v>56</v>
      </c>
      <c r="Y859" s="234" t="s">
        <v>443</v>
      </c>
      <c r="Z859" s="280" t="s">
        <v>4195</v>
      </c>
      <c r="AA859" s="280"/>
      <c r="AB859" s="280"/>
      <c r="AC859" s="280"/>
      <c r="AD859" s="280"/>
      <c r="AE859" s="280"/>
      <c r="AF859" s="280" t="s">
        <v>4196</v>
      </c>
      <c r="AG859" s="280"/>
      <c r="AH859" s="280"/>
      <c r="AI859" s="280"/>
      <c r="AJ859" s="280"/>
      <c r="AK859" s="234">
        <v>3</v>
      </c>
      <c r="AL859" s="234" t="s">
        <v>272</v>
      </c>
      <c r="AM859" s="234">
        <v>0.1</v>
      </c>
      <c r="AN859" s="234">
        <v>7.65228037955311E-2</v>
      </c>
      <c r="AO859" s="234">
        <v>0</v>
      </c>
      <c r="AP859" s="234">
        <v>0</v>
      </c>
      <c r="AQ859" s="234">
        <v>7.65228037955311E-2</v>
      </c>
      <c r="AR859" s="234" t="s">
        <v>4197</v>
      </c>
      <c r="AS859" s="234">
        <v>0</v>
      </c>
      <c r="AT859" s="234">
        <v>47.646642864483098</v>
      </c>
      <c r="AU859" s="234" t="s">
        <v>552</v>
      </c>
      <c r="AV859" s="234">
        <v>2.45982218510885</v>
      </c>
      <c r="AW859" s="234">
        <v>15.1552984106</v>
      </c>
      <c r="AX859" s="234">
        <v>46.965976537847602</v>
      </c>
      <c r="AY859" s="234" t="b">
        <v>0</v>
      </c>
      <c r="AZ859" s="234">
        <v>44558.564583333333</v>
      </c>
      <c r="BA859" s="234">
        <v>44530.461018518516</v>
      </c>
      <c r="BB859" s="234">
        <v>44537</v>
      </c>
    </row>
    <row r="860" spans="1:54" x14ac:dyDescent="0.25">
      <c r="A860" s="234" t="s">
        <v>4198</v>
      </c>
      <c r="B860" s="234" t="s">
        <v>482</v>
      </c>
      <c r="C860" s="235" t="s">
        <v>4198</v>
      </c>
      <c r="D860" s="235" t="s">
        <v>4198</v>
      </c>
      <c r="E860" s="234" t="s">
        <v>4199</v>
      </c>
      <c r="F860" s="234" t="s">
        <v>4200</v>
      </c>
      <c r="G860" s="234" t="s">
        <v>544</v>
      </c>
      <c r="H860" s="234" t="s">
        <v>916</v>
      </c>
      <c r="I860" s="234" t="s">
        <v>917</v>
      </c>
      <c r="J860" s="236">
        <v>745</v>
      </c>
      <c r="K860" s="129">
        <v>0.03</v>
      </c>
      <c r="L860" s="103">
        <v>1</v>
      </c>
      <c r="M860" s="237">
        <v>2835</v>
      </c>
      <c r="N860" s="236">
        <v>15836</v>
      </c>
      <c r="O860" s="103">
        <v>4000</v>
      </c>
      <c r="P860" s="234">
        <v>4000</v>
      </c>
      <c r="Q860" s="236">
        <v>4.5</v>
      </c>
      <c r="R860" s="236">
        <v>40</v>
      </c>
      <c r="S860" s="238">
        <v>197</v>
      </c>
      <c r="T860" s="238">
        <v>98</v>
      </c>
      <c r="U860" s="103">
        <v>3.5</v>
      </c>
      <c r="V860" s="234" t="s">
        <v>442</v>
      </c>
      <c r="W860" s="103">
        <v>80</v>
      </c>
      <c r="X860" s="234" t="s">
        <v>56</v>
      </c>
      <c r="Y860" s="234" t="s">
        <v>443</v>
      </c>
      <c r="Z860" s="280"/>
      <c r="AA860" s="280" t="s">
        <v>4201</v>
      </c>
      <c r="AB860" s="280" t="s">
        <v>4202</v>
      </c>
      <c r="AC860" s="280"/>
      <c r="AD860" s="280"/>
      <c r="AE860" s="280"/>
      <c r="AF860" s="280" t="s">
        <v>4203</v>
      </c>
      <c r="AG860" s="280"/>
      <c r="AH860" s="280"/>
      <c r="AI860" s="280"/>
      <c r="AJ860" s="280" t="s">
        <v>1367</v>
      </c>
      <c r="AK860" s="234">
        <v>1.5</v>
      </c>
      <c r="AL860" s="234" t="s">
        <v>272</v>
      </c>
      <c r="AM860" s="234">
        <v>0.1</v>
      </c>
      <c r="AN860" s="234">
        <v>0</v>
      </c>
      <c r="AO860" s="234">
        <v>0</v>
      </c>
      <c r="AP860" s="234">
        <v>0</v>
      </c>
      <c r="AQ860" s="234">
        <v>8.32386124442199E-2</v>
      </c>
      <c r="AR860" s="234" t="s">
        <v>463</v>
      </c>
      <c r="AS860" s="234">
        <v>0</v>
      </c>
      <c r="AT860" s="234">
        <v>74.732306432817893</v>
      </c>
      <c r="AU860" s="234" t="s">
        <v>552</v>
      </c>
      <c r="AV860" s="234">
        <v>1.1477920665874399</v>
      </c>
      <c r="AW860" s="234">
        <v>20.181155863084701</v>
      </c>
      <c r="AX860" s="234">
        <v>66.351612068566197</v>
      </c>
      <c r="AY860" s="234" t="b">
        <v>0</v>
      </c>
      <c r="AZ860" s="234">
        <v>44558.564583333333</v>
      </c>
      <c r="BA860" s="234">
        <v>44530.535555555558</v>
      </c>
      <c r="BB860" s="234">
        <v>44533</v>
      </c>
    </row>
    <row r="861" spans="1:54" x14ac:dyDescent="0.25">
      <c r="A861" s="234" t="s">
        <v>4204</v>
      </c>
      <c r="B861" s="234" t="s">
        <v>482</v>
      </c>
      <c r="C861" s="235" t="s">
        <v>4205</v>
      </c>
      <c r="D861" s="235" t="s">
        <v>4204</v>
      </c>
      <c r="E861" s="234" t="s">
        <v>4206</v>
      </c>
      <c r="F861" s="234" t="s">
        <v>4207</v>
      </c>
      <c r="G861" s="234" t="s">
        <v>472</v>
      </c>
      <c r="H861" s="234" t="s">
        <v>473</v>
      </c>
      <c r="I861" s="234" t="s">
        <v>678</v>
      </c>
      <c r="J861" s="236">
        <v>111</v>
      </c>
      <c r="K861" s="129">
        <v>0.03</v>
      </c>
      <c r="L861" s="103">
        <v>4</v>
      </c>
      <c r="M861" s="237">
        <v>1400</v>
      </c>
      <c r="N861" s="236">
        <v>943</v>
      </c>
      <c r="O861" s="103">
        <v>6000</v>
      </c>
      <c r="P861" s="234">
        <v>6000</v>
      </c>
      <c r="Q861" s="236">
        <v>20</v>
      </c>
      <c r="R861" s="236">
        <v>35</v>
      </c>
      <c r="S861" s="238">
        <v>37.5</v>
      </c>
      <c r="T861" s="238">
        <v>18.5</v>
      </c>
      <c r="U861" s="103">
        <v>4</v>
      </c>
      <c r="V861" s="234" t="s">
        <v>451</v>
      </c>
      <c r="W861" s="103">
        <v>50</v>
      </c>
      <c r="X861" s="234" t="s">
        <v>56</v>
      </c>
      <c r="Y861" s="234" t="s">
        <v>443</v>
      </c>
      <c r="Z861" s="280" t="s">
        <v>4208</v>
      </c>
      <c r="AA861" s="280" t="s">
        <v>4209</v>
      </c>
      <c r="AB861" s="280"/>
      <c r="AC861" s="280"/>
      <c r="AD861" s="280" t="s">
        <v>4210</v>
      </c>
      <c r="AE861" s="280"/>
      <c r="AF861" s="280" t="s">
        <v>4211</v>
      </c>
      <c r="AG861" s="280"/>
      <c r="AH861" s="280"/>
      <c r="AI861" s="280"/>
      <c r="AJ861" s="280"/>
      <c r="AK861" s="234">
        <v>2</v>
      </c>
      <c r="AL861" s="234" t="s">
        <v>272</v>
      </c>
      <c r="AM861" s="234">
        <v>0.1</v>
      </c>
      <c r="AN861" s="234"/>
      <c r="AO861" s="234">
        <v>0</v>
      </c>
      <c r="AP861" s="234">
        <v>0</v>
      </c>
      <c r="AQ861" s="234"/>
      <c r="AR861" s="234" t="s">
        <v>463</v>
      </c>
      <c r="AS861" s="234">
        <v>0</v>
      </c>
      <c r="AT861" s="234">
        <v>86.989699074753702</v>
      </c>
      <c r="AU861" s="234" t="s">
        <v>490</v>
      </c>
      <c r="AV861" s="234">
        <v>0.92577753361687698</v>
      </c>
      <c r="AW861" s="234">
        <v>24.374573197426699</v>
      </c>
      <c r="AX861" s="234">
        <v>85.075925695109206</v>
      </c>
      <c r="AY861" s="234" t="b">
        <v>0</v>
      </c>
      <c r="AZ861" s="234">
        <v>44558.56459490741</v>
      </c>
      <c r="BA861" s="234">
        <v>44531.354594907411</v>
      </c>
      <c r="BB861" s="234">
        <v>44533</v>
      </c>
    </row>
    <row r="862" spans="1:54" x14ac:dyDescent="0.25">
      <c r="A862" s="234" t="s">
        <v>4212</v>
      </c>
      <c r="B862" s="234" t="s">
        <v>482</v>
      </c>
      <c r="C862" s="235" t="s">
        <v>4212</v>
      </c>
      <c r="D862" s="235" t="s">
        <v>4212</v>
      </c>
      <c r="E862" s="234" t="s">
        <v>4213</v>
      </c>
      <c r="F862" s="234" t="s">
        <v>4214</v>
      </c>
      <c r="G862" s="234" t="s">
        <v>534</v>
      </c>
      <c r="H862" s="234" t="s">
        <v>473</v>
      </c>
      <c r="I862" s="234" t="s">
        <v>574</v>
      </c>
      <c r="J862" s="236">
        <v>671</v>
      </c>
      <c r="K862" s="129">
        <v>0.04</v>
      </c>
      <c r="L862" s="103">
        <v>1</v>
      </c>
      <c r="M862" s="237">
        <v>10000</v>
      </c>
      <c r="N862" s="236">
        <v>14890</v>
      </c>
      <c r="O862" s="103">
        <v>1075</v>
      </c>
      <c r="P862" s="234">
        <v>6000</v>
      </c>
      <c r="Q862" s="236">
        <v>6</v>
      </c>
      <c r="R862" s="236">
        <v>40</v>
      </c>
      <c r="S862" s="238">
        <v>206</v>
      </c>
      <c r="T862" s="238">
        <v>90</v>
      </c>
      <c r="U862" s="103">
        <v>6</v>
      </c>
      <c r="V862" s="234" t="s">
        <v>451</v>
      </c>
      <c r="W862" s="103">
        <v>30</v>
      </c>
      <c r="X862" s="234" t="s">
        <v>56</v>
      </c>
      <c r="Y862" s="234" t="s">
        <v>443</v>
      </c>
      <c r="Z862" s="280"/>
      <c r="AA862" s="280" t="s">
        <v>4215</v>
      </c>
      <c r="AB862" s="280"/>
      <c r="AC862" s="280"/>
      <c r="AD862" s="280" t="s">
        <v>688</v>
      </c>
      <c r="AE862" s="280"/>
      <c r="AF862" s="280" t="s">
        <v>4216</v>
      </c>
      <c r="AG862" s="280"/>
      <c r="AH862" s="280"/>
      <c r="AI862" s="280"/>
      <c r="AJ862" s="280"/>
      <c r="AK862" s="234">
        <v>3</v>
      </c>
      <c r="AL862" s="234" t="s">
        <v>272</v>
      </c>
      <c r="AM862" s="234">
        <v>0.1</v>
      </c>
      <c r="AN862" s="234"/>
      <c r="AO862" s="234">
        <v>0</v>
      </c>
      <c r="AP862" s="234">
        <v>0</v>
      </c>
      <c r="AQ862" s="234"/>
      <c r="AR862" s="234" t="s">
        <v>463</v>
      </c>
      <c r="AS862" s="234">
        <v>10</v>
      </c>
      <c r="AT862" s="234">
        <v>64.606315330951603</v>
      </c>
      <c r="AU862" s="234" t="s">
        <v>942</v>
      </c>
      <c r="AV862" s="234">
        <v>1.92035249271854</v>
      </c>
      <c r="AW862" s="234">
        <v>22.220888415646701</v>
      </c>
      <c r="AX862" s="234">
        <v>51.758888053710997</v>
      </c>
      <c r="AY862" s="234" t="b">
        <v>0</v>
      </c>
      <c r="AZ862" s="234">
        <v>44558.56459490741</v>
      </c>
      <c r="BA862" s="234">
        <v>44531.362199074072</v>
      </c>
      <c r="BB862" s="234">
        <v>44540</v>
      </c>
    </row>
    <row r="863" spans="1:54" x14ac:dyDescent="0.25">
      <c r="A863" s="234" t="s">
        <v>4217</v>
      </c>
      <c r="B863" s="234" t="s">
        <v>482</v>
      </c>
      <c r="C863" s="235" t="s">
        <v>437</v>
      </c>
      <c r="D863" s="235" t="s">
        <v>4217</v>
      </c>
      <c r="E863" s="234" t="s">
        <v>4218</v>
      </c>
      <c r="F863" s="234" t="s">
        <v>4219</v>
      </c>
      <c r="G863" s="234" t="s">
        <v>544</v>
      </c>
      <c r="H863" s="234" t="s">
        <v>1361</v>
      </c>
      <c r="I863" s="234" t="s">
        <v>486</v>
      </c>
      <c r="J863" s="236">
        <v>455</v>
      </c>
      <c r="K863" s="129">
        <v>0.03</v>
      </c>
      <c r="L863" s="103">
        <v>1</v>
      </c>
      <c r="M863" s="237">
        <v>1016</v>
      </c>
      <c r="N863" s="236">
        <v>44585</v>
      </c>
      <c r="O863" s="103">
        <v>3000</v>
      </c>
      <c r="P863" s="234">
        <v>3000</v>
      </c>
      <c r="Q863" s="236">
        <v>2.5</v>
      </c>
      <c r="R863" s="236">
        <v>40</v>
      </c>
      <c r="S863" s="238">
        <v>145</v>
      </c>
      <c r="T863" s="238">
        <v>145</v>
      </c>
      <c r="U863" s="103">
        <v>1.1000000000000001</v>
      </c>
      <c r="V863" s="234" t="s">
        <v>442</v>
      </c>
      <c r="W863" s="103">
        <v>100</v>
      </c>
      <c r="X863" s="234" t="s">
        <v>56</v>
      </c>
      <c r="Y863" s="234" t="s">
        <v>443</v>
      </c>
      <c r="Z863" s="280"/>
      <c r="AA863" s="280" t="s">
        <v>4220</v>
      </c>
      <c r="AB863" s="280"/>
      <c r="AC863" s="280"/>
      <c r="AD863" s="280"/>
      <c r="AE863" s="280" t="s">
        <v>4221</v>
      </c>
      <c r="AF863" s="280"/>
      <c r="AG863" s="280"/>
      <c r="AH863" s="280"/>
      <c r="AI863" s="280"/>
      <c r="AJ863" s="280" t="s">
        <v>1367</v>
      </c>
      <c r="AK863" s="234">
        <v>2.5</v>
      </c>
      <c r="AL863" s="234" t="s">
        <v>272</v>
      </c>
      <c r="AM863" s="234">
        <v>0.1</v>
      </c>
      <c r="AN863" s="234">
        <v>0</v>
      </c>
      <c r="AO863" s="234">
        <v>0</v>
      </c>
      <c r="AP863" s="234">
        <v>0</v>
      </c>
      <c r="AQ863" s="234">
        <v>6.2590693296087505E-2</v>
      </c>
      <c r="AR863" s="234" t="s">
        <v>463</v>
      </c>
      <c r="AS863" s="234">
        <v>0</v>
      </c>
      <c r="AT863" s="234">
        <v>69.901313096396393</v>
      </c>
      <c r="AU863" s="234" t="s">
        <v>552</v>
      </c>
      <c r="AV863" s="234">
        <v>1.10975924928131</v>
      </c>
      <c r="AW863" s="234">
        <v>26.176352692904398</v>
      </c>
      <c r="AX863" s="234">
        <v>67.804273703504506</v>
      </c>
      <c r="AY863" s="234" t="b">
        <v>1</v>
      </c>
      <c r="AZ863" s="234">
        <v>44558.56459490741</v>
      </c>
      <c r="BA863" s="234">
        <v>44531.439895833333</v>
      </c>
      <c r="BB863" s="234">
        <v>44537</v>
      </c>
    </row>
    <row r="864" spans="1:54" x14ac:dyDescent="0.25">
      <c r="A864" s="234" t="s">
        <v>4222</v>
      </c>
      <c r="B864" s="234" t="s">
        <v>482</v>
      </c>
      <c r="C864" s="235" t="s">
        <v>437</v>
      </c>
      <c r="D864" s="235" t="s">
        <v>4222</v>
      </c>
      <c r="E864" s="234" t="s">
        <v>4223</v>
      </c>
      <c r="F864" s="234" t="s">
        <v>4224</v>
      </c>
      <c r="G864" s="234" t="s">
        <v>544</v>
      </c>
      <c r="H864" s="234" t="s">
        <v>4225</v>
      </c>
      <c r="I864" s="234" t="s">
        <v>536</v>
      </c>
      <c r="J864" s="236">
        <v>419</v>
      </c>
      <c r="K864" s="129">
        <v>0.03</v>
      </c>
      <c r="L864" s="103">
        <v>1</v>
      </c>
      <c r="M864" s="237">
        <v>1016</v>
      </c>
      <c r="N864" s="236">
        <v>37708</v>
      </c>
      <c r="O864" s="103">
        <v>3000</v>
      </c>
      <c r="P864" s="234">
        <v>3000</v>
      </c>
      <c r="Q864" s="236">
        <v>3</v>
      </c>
      <c r="R864" s="236">
        <v>40</v>
      </c>
      <c r="S864" s="238">
        <v>133.35</v>
      </c>
      <c r="T864" s="238">
        <v>133.35</v>
      </c>
      <c r="U864" s="103">
        <v>1.2</v>
      </c>
      <c r="V864" s="234" t="s">
        <v>451</v>
      </c>
      <c r="W864" s="103">
        <v>80</v>
      </c>
      <c r="X864" s="234" t="s">
        <v>56</v>
      </c>
      <c r="Y864" s="234" t="s">
        <v>443</v>
      </c>
      <c r="Z864" s="280" t="s">
        <v>4226</v>
      </c>
      <c r="AA864" s="280" t="s">
        <v>4227</v>
      </c>
      <c r="AB864" s="280"/>
      <c r="AC864" s="280"/>
      <c r="AD864" s="280"/>
      <c r="AE864" s="280" t="s">
        <v>4228</v>
      </c>
      <c r="AF864" s="280"/>
      <c r="AG864" s="280"/>
      <c r="AH864" s="280"/>
      <c r="AI864" s="280"/>
      <c r="AJ864" s="280" t="s">
        <v>1367</v>
      </c>
      <c r="AK864" s="234">
        <v>5</v>
      </c>
      <c r="AL864" s="234" t="s">
        <v>272</v>
      </c>
      <c r="AM864" s="234">
        <v>0.1</v>
      </c>
      <c r="AN864" s="234">
        <v>0</v>
      </c>
      <c r="AO864" s="234">
        <v>0</v>
      </c>
      <c r="AP864" s="234">
        <v>0</v>
      </c>
      <c r="AQ864" s="234">
        <v>6.5685811244563005E-2</v>
      </c>
      <c r="AR864" s="234" t="s">
        <v>463</v>
      </c>
      <c r="AS864" s="234">
        <v>0</v>
      </c>
      <c r="AT864" s="234">
        <v>67.784661667363906</v>
      </c>
      <c r="AU864" s="234" t="s">
        <v>552</v>
      </c>
      <c r="AV864" s="234">
        <v>1.17823485869328</v>
      </c>
      <c r="AW864" s="234">
        <v>24.937927846316398</v>
      </c>
      <c r="AX864" s="234">
        <v>65.538084309245505</v>
      </c>
      <c r="AY864" s="234" t="b">
        <v>1</v>
      </c>
      <c r="AZ864" s="234">
        <v>44558.564606481479</v>
      </c>
      <c r="BA864" s="234">
        <v>44532.391145833331</v>
      </c>
      <c r="BB864" s="234">
        <v>44538</v>
      </c>
    </row>
    <row r="865" spans="1:54" x14ac:dyDescent="0.25">
      <c r="A865" s="234" t="s">
        <v>4229</v>
      </c>
      <c r="B865" s="234" t="s">
        <v>456</v>
      </c>
      <c r="C865" s="235" t="s">
        <v>4230</v>
      </c>
      <c r="D865" s="235" t="s">
        <v>4229</v>
      </c>
      <c r="E865" s="234" t="s">
        <v>4231</v>
      </c>
      <c r="F865" s="234" t="s">
        <v>4232</v>
      </c>
      <c r="G865" s="234" t="s">
        <v>534</v>
      </c>
      <c r="H865" s="234"/>
      <c r="I865" s="234" t="s">
        <v>536</v>
      </c>
      <c r="J865" s="236"/>
      <c r="K865" s="129"/>
      <c r="L865" s="103">
        <v>1</v>
      </c>
      <c r="M865" s="237"/>
      <c r="N865" s="236">
        <v>9614</v>
      </c>
      <c r="O865" s="103">
        <v>6000</v>
      </c>
      <c r="P865" s="234"/>
      <c r="Q865" s="236"/>
      <c r="R865" s="236"/>
      <c r="S865" s="238">
        <v>151</v>
      </c>
      <c r="T865" s="238">
        <v>83</v>
      </c>
      <c r="U865" s="103">
        <v>0</v>
      </c>
      <c r="V865" s="234" t="s">
        <v>451</v>
      </c>
      <c r="W865" s="103">
        <v>1</v>
      </c>
      <c r="X865" s="234" t="s">
        <v>56</v>
      </c>
      <c r="Y865" s="234" t="s">
        <v>443</v>
      </c>
      <c r="Z865" s="280"/>
      <c r="AA865" s="280" t="s">
        <v>4233</v>
      </c>
      <c r="AB865" s="280" t="s">
        <v>4234</v>
      </c>
      <c r="AC865" s="280"/>
      <c r="AD865" s="280"/>
      <c r="AE865" s="280"/>
      <c r="AF865" s="280"/>
      <c r="AG865" s="280"/>
      <c r="AH865" s="280"/>
      <c r="AI865" s="280"/>
      <c r="AJ865" s="280"/>
      <c r="AK865" s="234">
        <v>15</v>
      </c>
      <c r="AL865" s="234" t="s">
        <v>272</v>
      </c>
      <c r="AM865" s="234">
        <v>0.1</v>
      </c>
      <c r="AN865" s="234"/>
      <c r="AO865" s="234">
        <v>0</v>
      </c>
      <c r="AP865" s="234">
        <v>0</v>
      </c>
      <c r="AQ865" s="234"/>
      <c r="AR865" s="234" t="s">
        <v>447</v>
      </c>
      <c r="AS865" s="234">
        <v>5</v>
      </c>
      <c r="AT865" s="234"/>
      <c r="AU865" s="234" t="s">
        <v>552</v>
      </c>
      <c r="AV865" s="234"/>
      <c r="AW865" s="234"/>
      <c r="AX865" s="234"/>
      <c r="AY865" s="234" t="b">
        <v>0</v>
      </c>
      <c r="AZ865" s="234">
        <v>44558.564618055556</v>
      </c>
      <c r="BA865" s="234">
        <v>44532.573877314811</v>
      </c>
      <c r="BB865" s="234">
        <v>44536</v>
      </c>
    </row>
    <row r="866" spans="1:54" x14ac:dyDescent="0.25">
      <c r="A866" s="234" t="s">
        <v>4235</v>
      </c>
      <c r="B866" s="234" t="s">
        <v>456</v>
      </c>
      <c r="C866" s="235" t="s">
        <v>4236</v>
      </c>
      <c r="D866" s="235" t="s">
        <v>4235</v>
      </c>
      <c r="E866" s="234" t="s">
        <v>4231</v>
      </c>
      <c r="F866" s="234" t="s">
        <v>4237</v>
      </c>
      <c r="G866" s="234" t="s">
        <v>534</v>
      </c>
      <c r="H866" s="234"/>
      <c r="I866" s="234" t="s">
        <v>536</v>
      </c>
      <c r="J866" s="236"/>
      <c r="K866" s="129"/>
      <c r="L866" s="103">
        <v>1</v>
      </c>
      <c r="M866" s="237"/>
      <c r="N866" s="236">
        <v>9876</v>
      </c>
      <c r="O866" s="103">
        <v>6000</v>
      </c>
      <c r="P866" s="234"/>
      <c r="Q866" s="236"/>
      <c r="R866" s="236"/>
      <c r="S866" s="238">
        <v>151</v>
      </c>
      <c r="T866" s="238">
        <v>76</v>
      </c>
      <c r="U866" s="103">
        <v>0</v>
      </c>
      <c r="V866" s="234" t="s">
        <v>451</v>
      </c>
      <c r="W866" s="103">
        <v>1</v>
      </c>
      <c r="X866" s="234" t="s">
        <v>56</v>
      </c>
      <c r="Y866" s="234" t="s">
        <v>443</v>
      </c>
      <c r="Z866" s="280"/>
      <c r="AA866" s="280" t="s">
        <v>4233</v>
      </c>
      <c r="AB866" s="280" t="s">
        <v>4234</v>
      </c>
      <c r="AC866" s="280"/>
      <c r="AD866" s="280"/>
      <c r="AE866" s="280"/>
      <c r="AF866" s="280"/>
      <c r="AG866" s="280"/>
      <c r="AH866" s="280"/>
      <c r="AI866" s="280"/>
      <c r="AJ866" s="280"/>
      <c r="AK866" s="234">
        <v>15</v>
      </c>
      <c r="AL866" s="234" t="s">
        <v>272</v>
      </c>
      <c r="AM866" s="234">
        <v>0.1</v>
      </c>
      <c r="AN866" s="234"/>
      <c r="AO866" s="234">
        <v>0</v>
      </c>
      <c r="AP866" s="234">
        <v>0</v>
      </c>
      <c r="AQ866" s="234"/>
      <c r="AR866" s="234" t="s">
        <v>447</v>
      </c>
      <c r="AS866" s="234">
        <v>5</v>
      </c>
      <c r="AT866" s="234"/>
      <c r="AU866" s="234" t="s">
        <v>552</v>
      </c>
      <c r="AV866" s="234"/>
      <c r="AW866" s="234"/>
      <c r="AX866" s="234"/>
      <c r="AY866" s="234" t="b">
        <v>0</v>
      </c>
      <c r="AZ866" s="234">
        <v>44558.564618055556</v>
      </c>
      <c r="BA866" s="234">
        <v>44532.574293981481</v>
      </c>
      <c r="BB866" s="234">
        <v>44536</v>
      </c>
    </row>
    <row r="867" spans="1:54" x14ac:dyDescent="0.25">
      <c r="A867" s="234" t="s">
        <v>4238</v>
      </c>
      <c r="B867" s="234" t="s">
        <v>456</v>
      </c>
      <c r="C867" s="235" t="s">
        <v>4239</v>
      </c>
      <c r="D867" s="235" t="s">
        <v>4238</v>
      </c>
      <c r="E867" s="234" t="s">
        <v>4231</v>
      </c>
      <c r="F867" s="234" t="s">
        <v>4240</v>
      </c>
      <c r="G867" s="234" t="s">
        <v>534</v>
      </c>
      <c r="H867" s="234"/>
      <c r="I867" s="234" t="s">
        <v>536</v>
      </c>
      <c r="J867" s="236"/>
      <c r="K867" s="129"/>
      <c r="L867" s="103">
        <v>1</v>
      </c>
      <c r="M867" s="237"/>
      <c r="N867" s="236">
        <v>9321</v>
      </c>
      <c r="O867" s="103">
        <v>6000</v>
      </c>
      <c r="P867" s="234"/>
      <c r="Q867" s="236"/>
      <c r="R867" s="236"/>
      <c r="S867" s="238">
        <v>150</v>
      </c>
      <c r="T867" s="238">
        <v>71</v>
      </c>
      <c r="U867" s="103">
        <v>0</v>
      </c>
      <c r="V867" s="234" t="s">
        <v>451</v>
      </c>
      <c r="W867" s="103">
        <v>1</v>
      </c>
      <c r="X867" s="234" t="s">
        <v>56</v>
      </c>
      <c r="Y867" s="234" t="s">
        <v>443</v>
      </c>
      <c r="Z867" s="280"/>
      <c r="AA867" s="280" t="s">
        <v>4233</v>
      </c>
      <c r="AB867" s="280" t="s">
        <v>4234</v>
      </c>
      <c r="AC867" s="280"/>
      <c r="AD867" s="280"/>
      <c r="AE867" s="280"/>
      <c r="AF867" s="280"/>
      <c r="AG867" s="280"/>
      <c r="AH867" s="280"/>
      <c r="AI867" s="280"/>
      <c r="AJ867" s="280"/>
      <c r="AK867" s="234">
        <v>15</v>
      </c>
      <c r="AL867" s="234" t="s">
        <v>272</v>
      </c>
      <c r="AM867" s="234">
        <v>0.1</v>
      </c>
      <c r="AN867" s="234"/>
      <c r="AO867" s="234">
        <v>0</v>
      </c>
      <c r="AP867" s="234">
        <v>0</v>
      </c>
      <c r="AQ867" s="234"/>
      <c r="AR867" s="234" t="s">
        <v>447</v>
      </c>
      <c r="AS867" s="234">
        <v>5</v>
      </c>
      <c r="AT867" s="234"/>
      <c r="AU867" s="234" t="s">
        <v>552</v>
      </c>
      <c r="AV867" s="234"/>
      <c r="AW867" s="234"/>
      <c r="AX867" s="234"/>
      <c r="AY867" s="234" t="b">
        <v>0</v>
      </c>
      <c r="AZ867" s="234">
        <v>44558.564618055556</v>
      </c>
      <c r="BA867" s="234">
        <v>44532.574641203704</v>
      </c>
      <c r="BB867" s="234">
        <v>44536</v>
      </c>
    </row>
    <row r="868" spans="1:54" x14ac:dyDescent="0.25">
      <c r="A868" s="234" t="s">
        <v>4241</v>
      </c>
      <c r="B868" s="234" t="s">
        <v>456</v>
      </c>
      <c r="C868" s="235" t="s">
        <v>4242</v>
      </c>
      <c r="D868" s="235" t="s">
        <v>4241</v>
      </c>
      <c r="E868" s="234" t="s">
        <v>4231</v>
      </c>
      <c r="F868" s="234" t="s">
        <v>4243</v>
      </c>
      <c r="G868" s="234" t="s">
        <v>534</v>
      </c>
      <c r="H868" s="234"/>
      <c r="I868" s="234" t="s">
        <v>536</v>
      </c>
      <c r="J868" s="236"/>
      <c r="K868" s="129"/>
      <c r="L868" s="103">
        <v>1</v>
      </c>
      <c r="M868" s="237"/>
      <c r="N868" s="236">
        <v>10362</v>
      </c>
      <c r="O868" s="103">
        <v>6000</v>
      </c>
      <c r="P868" s="234"/>
      <c r="Q868" s="236"/>
      <c r="R868" s="236"/>
      <c r="S868" s="238">
        <v>151</v>
      </c>
      <c r="T868" s="238">
        <v>104</v>
      </c>
      <c r="U868" s="103">
        <v>0</v>
      </c>
      <c r="V868" s="234" t="s">
        <v>451</v>
      </c>
      <c r="W868" s="103">
        <v>1</v>
      </c>
      <c r="X868" s="234" t="s">
        <v>56</v>
      </c>
      <c r="Y868" s="234" t="s">
        <v>443</v>
      </c>
      <c r="Z868" s="280"/>
      <c r="AA868" s="280" t="s">
        <v>4233</v>
      </c>
      <c r="AB868" s="280" t="s">
        <v>4234</v>
      </c>
      <c r="AC868" s="280"/>
      <c r="AD868" s="280"/>
      <c r="AE868" s="280"/>
      <c r="AF868" s="280"/>
      <c r="AG868" s="280"/>
      <c r="AH868" s="280"/>
      <c r="AI868" s="280"/>
      <c r="AJ868" s="280"/>
      <c r="AK868" s="234">
        <v>15</v>
      </c>
      <c r="AL868" s="234" t="s">
        <v>272</v>
      </c>
      <c r="AM868" s="234">
        <v>0.1</v>
      </c>
      <c r="AN868" s="234"/>
      <c r="AO868" s="234">
        <v>0</v>
      </c>
      <c r="AP868" s="234">
        <v>0</v>
      </c>
      <c r="AQ868" s="234"/>
      <c r="AR868" s="234" t="s">
        <v>447</v>
      </c>
      <c r="AS868" s="234">
        <v>6</v>
      </c>
      <c r="AT868" s="234"/>
      <c r="AU868" s="234" t="s">
        <v>552</v>
      </c>
      <c r="AV868" s="234"/>
      <c r="AW868" s="234"/>
      <c r="AX868" s="234"/>
      <c r="AY868" s="234" t="b">
        <v>0</v>
      </c>
      <c r="AZ868" s="234">
        <v>44558.564629629633</v>
      </c>
      <c r="BA868" s="234">
        <v>44532.577534722222</v>
      </c>
      <c r="BB868" s="234">
        <v>44536</v>
      </c>
    </row>
    <row r="869" spans="1:54" x14ac:dyDescent="0.25">
      <c r="A869" s="234" t="s">
        <v>4244</v>
      </c>
      <c r="B869" s="234" t="s">
        <v>482</v>
      </c>
      <c r="C869" s="235" t="s">
        <v>437</v>
      </c>
      <c r="D869" s="235" t="s">
        <v>4244</v>
      </c>
      <c r="E869" s="234" t="s">
        <v>4245</v>
      </c>
      <c r="F869" s="234" t="s">
        <v>4246</v>
      </c>
      <c r="G869" s="234" t="s">
        <v>440</v>
      </c>
      <c r="H869" s="234"/>
      <c r="I869" s="234" t="s">
        <v>486</v>
      </c>
      <c r="J869" s="236"/>
      <c r="K869" s="129">
        <v>0.05</v>
      </c>
      <c r="L869" s="103">
        <v>1</v>
      </c>
      <c r="M869" s="237">
        <v>4000</v>
      </c>
      <c r="N869" s="236">
        <v>59060</v>
      </c>
      <c r="O869" s="103">
        <v>3000</v>
      </c>
      <c r="P869" s="234">
        <v>3000</v>
      </c>
      <c r="Q869" s="236">
        <v>1.5</v>
      </c>
      <c r="R869" s="236">
        <v>100</v>
      </c>
      <c r="S869" s="238">
        <v>175</v>
      </c>
      <c r="T869" s="238">
        <v>125</v>
      </c>
      <c r="U869" s="103">
        <v>4.5</v>
      </c>
      <c r="V869" s="234" t="s">
        <v>442</v>
      </c>
      <c r="W869" s="103">
        <v>200</v>
      </c>
      <c r="X869" s="234" t="s">
        <v>56</v>
      </c>
      <c r="Y869" s="234" t="s">
        <v>443</v>
      </c>
      <c r="Z869" s="280"/>
      <c r="AA869" s="280"/>
      <c r="AB869" s="280"/>
      <c r="AC869" s="280"/>
      <c r="AD869" s="280"/>
      <c r="AE869" s="280"/>
      <c r="AF869" s="280" t="s">
        <v>4247</v>
      </c>
      <c r="AG869" s="280"/>
      <c r="AH869" s="280"/>
      <c r="AI869" s="280"/>
      <c r="AJ869" s="280"/>
      <c r="AK869" s="234">
        <v>3</v>
      </c>
      <c r="AL869" s="234" t="s">
        <v>272</v>
      </c>
      <c r="AM869" s="234">
        <v>0.1</v>
      </c>
      <c r="AN869" s="234">
        <v>0</v>
      </c>
      <c r="AO869" s="234">
        <v>0</v>
      </c>
      <c r="AP869" s="234">
        <v>0</v>
      </c>
      <c r="AQ869" s="234">
        <v>4.83769532194862E-2</v>
      </c>
      <c r="AR869" s="234" t="s">
        <v>463</v>
      </c>
      <c r="AS869" s="234">
        <v>0</v>
      </c>
      <c r="AT869" s="234">
        <v>61.9090973506433</v>
      </c>
      <c r="AU869" s="234" t="s">
        <v>552</v>
      </c>
      <c r="AV869" s="234">
        <v>1.52382549849163</v>
      </c>
      <c r="AW869" s="234">
        <v>21.819948723738602</v>
      </c>
      <c r="AX869" s="234">
        <v>61.9090973506433</v>
      </c>
      <c r="AY869" s="234" t="b">
        <v>0</v>
      </c>
      <c r="AZ869" s="234">
        <v>44558.564606481479</v>
      </c>
      <c r="BA869" s="234">
        <v>44532.572546296295</v>
      </c>
      <c r="BB869" s="234">
        <v>44537</v>
      </c>
    </row>
    <row r="870" spans="1:54" x14ac:dyDescent="0.25">
      <c r="A870" s="234" t="s">
        <v>4248</v>
      </c>
      <c r="B870" s="234" t="s">
        <v>482</v>
      </c>
      <c r="C870" s="235" t="s">
        <v>437</v>
      </c>
      <c r="D870" s="235" t="s">
        <v>4248</v>
      </c>
      <c r="E870" s="234" t="s">
        <v>4245</v>
      </c>
      <c r="F870" s="234" t="s">
        <v>4249</v>
      </c>
      <c r="G870" s="234" t="s">
        <v>440</v>
      </c>
      <c r="H870" s="234"/>
      <c r="I870" s="234" t="s">
        <v>486</v>
      </c>
      <c r="J870" s="236"/>
      <c r="K870" s="129">
        <v>0.05</v>
      </c>
      <c r="L870" s="103">
        <v>1</v>
      </c>
      <c r="M870" s="237">
        <v>4000</v>
      </c>
      <c r="N870" s="236">
        <v>67500</v>
      </c>
      <c r="O870" s="103">
        <v>3000</v>
      </c>
      <c r="P870" s="234">
        <v>3000</v>
      </c>
      <c r="Q870" s="236">
        <v>1.2</v>
      </c>
      <c r="R870" s="236">
        <v>100</v>
      </c>
      <c r="S870" s="238">
        <v>200</v>
      </c>
      <c r="T870" s="238">
        <v>125</v>
      </c>
      <c r="U870" s="103">
        <v>4.5</v>
      </c>
      <c r="V870" s="234" t="s">
        <v>442</v>
      </c>
      <c r="W870" s="103">
        <v>200</v>
      </c>
      <c r="X870" s="234" t="s">
        <v>56</v>
      </c>
      <c r="Y870" s="234" t="s">
        <v>443</v>
      </c>
      <c r="Z870" s="280"/>
      <c r="AA870" s="280"/>
      <c r="AB870" s="280"/>
      <c r="AC870" s="280"/>
      <c r="AD870" s="280"/>
      <c r="AE870" s="280"/>
      <c r="AF870" s="280" t="s">
        <v>4250</v>
      </c>
      <c r="AG870" s="280"/>
      <c r="AH870" s="280"/>
      <c r="AI870" s="280"/>
      <c r="AJ870" s="280"/>
      <c r="AK870" s="234">
        <v>3</v>
      </c>
      <c r="AL870" s="234" t="s">
        <v>272</v>
      </c>
      <c r="AM870" s="234">
        <v>0.1</v>
      </c>
      <c r="AN870" s="234">
        <v>0</v>
      </c>
      <c r="AO870" s="234">
        <v>0</v>
      </c>
      <c r="AP870" s="234">
        <v>0</v>
      </c>
      <c r="AQ870" s="234">
        <v>5.9259259259259303E-2</v>
      </c>
      <c r="AR870" s="234" t="s">
        <v>463</v>
      </c>
      <c r="AS870" s="234">
        <v>0</v>
      </c>
      <c r="AT870" s="234">
        <v>52.412036361872097</v>
      </c>
      <c r="AU870" s="234" t="s">
        <v>552</v>
      </c>
      <c r="AV870" s="234">
        <v>1.97036065752761</v>
      </c>
      <c r="AW870" s="234">
        <v>17.062599258080599</v>
      </c>
      <c r="AX870" s="234">
        <v>47.170832725684903</v>
      </c>
      <c r="AY870" s="234" t="b">
        <v>0</v>
      </c>
      <c r="AZ870" s="234">
        <v>44558.564606481479</v>
      </c>
      <c r="BA870" s="234">
        <v>44532.573136574072</v>
      </c>
      <c r="BB870" s="234">
        <v>44537</v>
      </c>
    </row>
    <row r="871" spans="1:54" x14ac:dyDescent="0.25">
      <c r="A871" s="234" t="s">
        <v>4251</v>
      </c>
      <c r="B871" s="234" t="s">
        <v>482</v>
      </c>
      <c r="C871" s="235" t="s">
        <v>4251</v>
      </c>
      <c r="D871" s="235" t="s">
        <v>4251</v>
      </c>
      <c r="E871" s="234" t="s">
        <v>4252</v>
      </c>
      <c r="F871" s="234" t="s">
        <v>4253</v>
      </c>
      <c r="G871" s="234" t="s">
        <v>836</v>
      </c>
      <c r="H871" s="234" t="s">
        <v>798</v>
      </c>
      <c r="I871" s="234" t="s">
        <v>678</v>
      </c>
      <c r="J871" s="236">
        <v>158</v>
      </c>
      <c r="K871" s="129">
        <v>0.03</v>
      </c>
      <c r="L871" s="103">
        <v>4</v>
      </c>
      <c r="M871" s="237">
        <v>950</v>
      </c>
      <c r="N871" s="236">
        <v>427</v>
      </c>
      <c r="O871" s="103">
        <v>6000</v>
      </c>
      <c r="P871" s="234">
        <v>6000</v>
      </c>
      <c r="Q871" s="236">
        <v>22</v>
      </c>
      <c r="R871" s="236">
        <v>20</v>
      </c>
      <c r="S871" s="238">
        <v>33.6</v>
      </c>
      <c r="T871" s="238">
        <v>10.130000000000001</v>
      </c>
      <c r="U871" s="103">
        <v>2.5</v>
      </c>
      <c r="V871" s="234" t="s">
        <v>547</v>
      </c>
      <c r="W871" s="103">
        <v>30</v>
      </c>
      <c r="X871" s="234" t="s">
        <v>56</v>
      </c>
      <c r="Y871" s="234" t="s">
        <v>443</v>
      </c>
      <c r="Z871" s="280" t="s">
        <v>4254</v>
      </c>
      <c r="AA871" s="280" t="s">
        <v>4255</v>
      </c>
      <c r="AB871" s="280" t="s">
        <v>4256</v>
      </c>
      <c r="AC871" s="280"/>
      <c r="AD871" s="280"/>
      <c r="AE871" s="280"/>
      <c r="AF871" s="280" t="s">
        <v>4257</v>
      </c>
      <c r="AG871" s="280"/>
      <c r="AH871" s="280"/>
      <c r="AI871" s="280"/>
      <c r="AJ871" s="280" t="s">
        <v>4258</v>
      </c>
      <c r="AK871" s="234">
        <v>1</v>
      </c>
      <c r="AL871" s="234" t="s">
        <v>272</v>
      </c>
      <c r="AM871" s="234">
        <v>0.1</v>
      </c>
      <c r="AN871" s="234">
        <v>0</v>
      </c>
      <c r="AO871" s="234">
        <v>0</v>
      </c>
      <c r="AP871" s="234">
        <v>0</v>
      </c>
      <c r="AQ871" s="234">
        <v>0.108116685985538</v>
      </c>
      <c r="AR871" s="234" t="s">
        <v>463</v>
      </c>
      <c r="AS871" s="234">
        <v>0</v>
      </c>
      <c r="AT871" s="234">
        <v>91.926419183956497</v>
      </c>
      <c r="AU871" s="234" t="s">
        <v>552</v>
      </c>
      <c r="AV871" s="234">
        <v>1.07800496072468</v>
      </c>
      <c r="AW871" s="234">
        <v>12.7486334384019</v>
      </c>
      <c r="AX871" s="234">
        <v>82.090292331273105</v>
      </c>
      <c r="AY871" s="234" t="b">
        <v>0</v>
      </c>
      <c r="AZ871" s="234">
        <v>44558.564629629633</v>
      </c>
      <c r="BA871" s="234">
        <v>44532.616284722222</v>
      </c>
      <c r="BB871" s="234">
        <v>44536</v>
      </c>
    </row>
    <row r="872" spans="1:54" x14ac:dyDescent="0.25">
      <c r="A872" s="234" t="s">
        <v>4259</v>
      </c>
      <c r="B872" s="234" t="s">
        <v>482</v>
      </c>
      <c r="C872" s="235" t="s">
        <v>4259</v>
      </c>
      <c r="D872" s="235" t="s">
        <v>4259</v>
      </c>
      <c r="E872" s="234" t="s">
        <v>4260</v>
      </c>
      <c r="F872" s="234" t="s">
        <v>4261</v>
      </c>
      <c r="G872" s="234" t="s">
        <v>836</v>
      </c>
      <c r="H872" s="234" t="s">
        <v>1012</v>
      </c>
      <c r="I872" s="234" t="s">
        <v>1013</v>
      </c>
      <c r="J872" s="236">
        <v>423</v>
      </c>
      <c r="K872" s="129">
        <v>0.03</v>
      </c>
      <c r="L872" s="103">
        <v>1</v>
      </c>
      <c r="M872" s="237">
        <v>910</v>
      </c>
      <c r="N872" s="236">
        <v>3964</v>
      </c>
      <c r="O872" s="103">
        <v>239</v>
      </c>
      <c r="P872" s="234">
        <v>6000</v>
      </c>
      <c r="Q872" s="236">
        <v>12</v>
      </c>
      <c r="R872" s="236">
        <v>20</v>
      </c>
      <c r="S872" s="238">
        <v>114</v>
      </c>
      <c r="T872" s="238">
        <v>113.5</v>
      </c>
      <c r="U872" s="103">
        <v>3</v>
      </c>
      <c r="V872" s="234" t="s">
        <v>442</v>
      </c>
      <c r="W872" s="103">
        <v>70</v>
      </c>
      <c r="X872" s="234" t="s">
        <v>56</v>
      </c>
      <c r="Y872" s="234" t="s">
        <v>443</v>
      </c>
      <c r="Z872" s="280" t="s">
        <v>4262</v>
      </c>
      <c r="AA872" s="280" t="s">
        <v>4263</v>
      </c>
      <c r="AB872" s="280"/>
      <c r="AC872" s="280"/>
      <c r="AD872" s="280"/>
      <c r="AE872" s="280" t="s">
        <v>4264</v>
      </c>
      <c r="AF872" s="280" t="s">
        <v>4265</v>
      </c>
      <c r="AG872" s="280" t="s">
        <v>4266</v>
      </c>
      <c r="AH872" s="280" t="s">
        <v>4267</v>
      </c>
      <c r="AI872" s="280"/>
      <c r="AJ872" s="280"/>
      <c r="AK872" s="234">
        <v>1</v>
      </c>
      <c r="AL872" s="234" t="s">
        <v>272</v>
      </c>
      <c r="AM872" s="234">
        <v>0.1</v>
      </c>
      <c r="AN872" s="234">
        <v>0</v>
      </c>
      <c r="AO872" s="234">
        <v>0</v>
      </c>
      <c r="AP872" s="234">
        <v>0</v>
      </c>
      <c r="AQ872" s="234"/>
      <c r="AR872" s="234" t="s">
        <v>463</v>
      </c>
      <c r="AS872" s="234">
        <v>0</v>
      </c>
      <c r="AT872" s="234">
        <v>83.658674395212401</v>
      </c>
      <c r="AU872" s="234" t="s">
        <v>552</v>
      </c>
      <c r="AV872" s="234">
        <v>1.07393307450915</v>
      </c>
      <c r="AW872" s="234">
        <v>14.339391936805301</v>
      </c>
      <c r="AX872" s="234">
        <v>81.650866209727297</v>
      </c>
      <c r="AY872" s="234" t="b">
        <v>0</v>
      </c>
      <c r="AZ872" s="234">
        <v>44568.626712962963</v>
      </c>
      <c r="BA872" s="234">
        <v>44533.514085648145</v>
      </c>
      <c r="BB872" s="234">
        <v>44568.626712962963</v>
      </c>
    </row>
    <row r="873" spans="1:54" x14ac:dyDescent="0.25">
      <c r="A873" s="234" t="s">
        <v>4268</v>
      </c>
      <c r="B873" s="234" t="s">
        <v>482</v>
      </c>
      <c r="C873" s="235" t="s">
        <v>4269</v>
      </c>
      <c r="D873" s="235" t="s">
        <v>4268</v>
      </c>
      <c r="E873" s="234" t="s">
        <v>4270</v>
      </c>
      <c r="F873" s="234" t="s">
        <v>4271</v>
      </c>
      <c r="G873" s="234" t="s">
        <v>440</v>
      </c>
      <c r="H873" s="234" t="s">
        <v>545</v>
      </c>
      <c r="I873" s="234" t="s">
        <v>546</v>
      </c>
      <c r="J873" s="236"/>
      <c r="K873" s="129">
        <v>0.1</v>
      </c>
      <c r="L873" s="103">
        <v>1</v>
      </c>
      <c r="M873" s="237">
        <v>15000</v>
      </c>
      <c r="N873" s="236">
        <v>39700</v>
      </c>
      <c r="O873" s="103">
        <v>6000</v>
      </c>
      <c r="P873" s="234">
        <v>6000</v>
      </c>
      <c r="Q873" s="236">
        <v>1.2</v>
      </c>
      <c r="R873" s="236">
        <v>100</v>
      </c>
      <c r="S873" s="238">
        <v>352.6</v>
      </c>
      <c r="T873" s="238">
        <v>176.1</v>
      </c>
      <c r="U873" s="103">
        <v>6</v>
      </c>
      <c r="V873" s="234" t="s">
        <v>451</v>
      </c>
      <c r="W873" s="103">
        <v>60</v>
      </c>
      <c r="X873" s="234" t="s">
        <v>56</v>
      </c>
      <c r="Y873" s="234" t="s">
        <v>443</v>
      </c>
      <c r="Z873" s="280" t="s">
        <v>4272</v>
      </c>
      <c r="AA873" s="280"/>
      <c r="AB873" s="280"/>
      <c r="AC873" s="280"/>
      <c r="AD873" s="280"/>
      <c r="AE873" s="280"/>
      <c r="AF873" s="280"/>
      <c r="AG873" s="280"/>
      <c r="AH873" s="280"/>
      <c r="AI873" s="280"/>
      <c r="AJ873" s="280"/>
      <c r="AK873" s="234">
        <v>4</v>
      </c>
      <c r="AL873" s="234" t="s">
        <v>272</v>
      </c>
      <c r="AM873" s="234">
        <v>0.1</v>
      </c>
      <c r="AN873" s="234">
        <v>0</v>
      </c>
      <c r="AO873" s="234">
        <v>0</v>
      </c>
      <c r="AP873" s="234">
        <v>0.12594458438287201</v>
      </c>
      <c r="AQ873" s="234">
        <v>5.0377833753148603E-2</v>
      </c>
      <c r="AR873" s="234" t="s">
        <v>463</v>
      </c>
      <c r="AS873" s="234">
        <v>1</v>
      </c>
      <c r="AT873" s="234">
        <v>61.3994117773669</v>
      </c>
      <c r="AU873" s="234" t="s">
        <v>552</v>
      </c>
      <c r="AV873" s="234">
        <v>2.5380758126001499</v>
      </c>
      <c r="AW873" s="234">
        <v>11.580651946360399</v>
      </c>
      <c r="AX873" s="234">
        <v>53.505201691705402</v>
      </c>
      <c r="AY873" s="234" t="b">
        <v>0</v>
      </c>
      <c r="AZ873" s="234">
        <v>44558.564641203702</v>
      </c>
      <c r="BA873" s="234">
        <v>44536.621215277781</v>
      </c>
      <c r="BB873" s="234">
        <v>44551</v>
      </c>
    </row>
    <row r="874" spans="1:54" x14ac:dyDescent="0.25">
      <c r="A874" s="234" t="s">
        <v>4273</v>
      </c>
      <c r="B874" s="234" t="s">
        <v>482</v>
      </c>
      <c r="C874" s="235" t="s">
        <v>4274</v>
      </c>
      <c r="D874" s="235" t="s">
        <v>4273</v>
      </c>
      <c r="E874" s="234" t="s">
        <v>4275</v>
      </c>
      <c r="F874" s="234" t="s">
        <v>4276</v>
      </c>
      <c r="G874" s="234" t="s">
        <v>472</v>
      </c>
      <c r="H874" s="234" t="s">
        <v>751</v>
      </c>
      <c r="I874" s="234" t="s">
        <v>752</v>
      </c>
      <c r="J874" s="236"/>
      <c r="K874" s="129">
        <v>0.04</v>
      </c>
      <c r="L874" s="103">
        <v>1</v>
      </c>
      <c r="M874" s="237">
        <v>3600</v>
      </c>
      <c r="N874" s="236">
        <v>4510</v>
      </c>
      <c r="O874" s="103">
        <v>6000</v>
      </c>
      <c r="P874" s="234">
        <v>6000</v>
      </c>
      <c r="Q874" s="236">
        <v>10</v>
      </c>
      <c r="R874" s="236">
        <v>35</v>
      </c>
      <c r="S874" s="238">
        <v>160</v>
      </c>
      <c r="T874" s="238">
        <v>80</v>
      </c>
      <c r="U874" s="103">
        <v>4.75</v>
      </c>
      <c r="V874" s="234" t="s">
        <v>451</v>
      </c>
      <c r="W874" s="103">
        <v>50</v>
      </c>
      <c r="X874" s="234" t="s">
        <v>56</v>
      </c>
      <c r="Y874" s="234" t="s">
        <v>443</v>
      </c>
      <c r="Z874" s="280"/>
      <c r="AA874" s="280" t="s">
        <v>4277</v>
      </c>
      <c r="AB874" s="280"/>
      <c r="AC874" s="280"/>
      <c r="AD874" s="280" t="s">
        <v>4278</v>
      </c>
      <c r="AE874" s="280"/>
      <c r="AF874" s="280" t="s">
        <v>4279</v>
      </c>
      <c r="AG874" s="280"/>
      <c r="AH874" s="280"/>
      <c r="AI874" s="280"/>
      <c r="AJ874" s="280"/>
      <c r="AK874" s="234">
        <v>10</v>
      </c>
      <c r="AL874" s="234" t="s">
        <v>272</v>
      </c>
      <c r="AM874" s="234">
        <v>0.1</v>
      </c>
      <c r="AN874" s="234"/>
      <c r="AO874" s="234">
        <v>0</v>
      </c>
      <c r="AP874" s="234">
        <v>0</v>
      </c>
      <c r="AQ874" s="234"/>
      <c r="AR874" s="234" t="s">
        <v>463</v>
      </c>
      <c r="AS874" s="234">
        <v>1</v>
      </c>
      <c r="AT874" s="234">
        <v>83.526711305268506</v>
      </c>
      <c r="AU874" s="234" t="s">
        <v>552</v>
      </c>
      <c r="AV874" s="234">
        <v>1.33982679988113</v>
      </c>
      <c r="AW874" s="234">
        <v>14.7229414330538</v>
      </c>
      <c r="AX874" s="234">
        <v>70.6397329895985</v>
      </c>
      <c r="AY874" s="234" t="b">
        <v>0</v>
      </c>
      <c r="AZ874" s="234">
        <v>44558.564432870371</v>
      </c>
      <c r="BA874" s="234">
        <v>44537.599236111113</v>
      </c>
      <c r="BB874" s="234">
        <v>44544</v>
      </c>
    </row>
    <row r="875" spans="1:54" x14ac:dyDescent="0.25">
      <c r="A875" s="234" t="s">
        <v>4280</v>
      </c>
      <c r="B875" s="234" t="s">
        <v>482</v>
      </c>
      <c r="C875" s="235" t="s">
        <v>4281</v>
      </c>
      <c r="D875" s="235" t="s">
        <v>4280</v>
      </c>
      <c r="E875" s="234" t="s">
        <v>4275</v>
      </c>
      <c r="F875" s="234" t="s">
        <v>4282</v>
      </c>
      <c r="G875" s="234" t="s">
        <v>472</v>
      </c>
      <c r="H875" s="234" t="s">
        <v>751</v>
      </c>
      <c r="I875" s="234" t="s">
        <v>752</v>
      </c>
      <c r="J875" s="236"/>
      <c r="K875" s="129">
        <v>0.04</v>
      </c>
      <c r="L875" s="103">
        <v>1</v>
      </c>
      <c r="M875" s="237">
        <v>3600</v>
      </c>
      <c r="N875" s="236">
        <v>5950</v>
      </c>
      <c r="O875" s="103">
        <v>6000</v>
      </c>
      <c r="P875" s="234">
        <v>6000</v>
      </c>
      <c r="Q875" s="236">
        <v>9</v>
      </c>
      <c r="R875" s="236">
        <v>35</v>
      </c>
      <c r="S875" s="238">
        <v>200</v>
      </c>
      <c r="T875" s="238">
        <v>80</v>
      </c>
      <c r="U875" s="103">
        <v>4.5</v>
      </c>
      <c r="V875" s="234" t="s">
        <v>451</v>
      </c>
      <c r="W875" s="103">
        <v>50</v>
      </c>
      <c r="X875" s="234" t="s">
        <v>56</v>
      </c>
      <c r="Y875" s="234" t="s">
        <v>443</v>
      </c>
      <c r="Z875" s="280" t="s">
        <v>4283</v>
      </c>
      <c r="AA875" s="280" t="s">
        <v>4277</v>
      </c>
      <c r="AB875" s="280"/>
      <c r="AC875" s="280"/>
      <c r="AD875" s="280"/>
      <c r="AE875" s="280"/>
      <c r="AF875" s="280" t="s">
        <v>4284</v>
      </c>
      <c r="AG875" s="280"/>
      <c r="AH875" s="280"/>
      <c r="AI875" s="280"/>
      <c r="AJ875" s="280"/>
      <c r="AK875" s="234">
        <v>10</v>
      </c>
      <c r="AL875" s="234" t="s">
        <v>272</v>
      </c>
      <c r="AM875" s="234">
        <v>0.1</v>
      </c>
      <c r="AN875" s="234"/>
      <c r="AO875" s="234">
        <v>0</v>
      </c>
      <c r="AP875" s="234">
        <v>0</v>
      </c>
      <c r="AQ875" s="234"/>
      <c r="AR875" s="234" t="s">
        <v>463</v>
      </c>
      <c r="AS875" s="234">
        <v>1</v>
      </c>
      <c r="AT875" s="234">
        <v>76.9746647310605</v>
      </c>
      <c r="AU875" s="234" t="s">
        <v>552</v>
      </c>
      <c r="AV875" s="234">
        <v>1.3870857816503599</v>
      </c>
      <c r="AW875" s="234">
        <v>15.6632059920139</v>
      </c>
      <c r="AX875" s="234">
        <v>67.099914884133</v>
      </c>
      <c r="AY875" s="234" t="b">
        <v>0</v>
      </c>
      <c r="AZ875" s="234">
        <v>44558.564432870371</v>
      </c>
      <c r="BA875" s="234">
        <v>44537.600243055553</v>
      </c>
      <c r="BB875" s="234">
        <v>44544</v>
      </c>
    </row>
    <row r="876" spans="1:54" x14ac:dyDescent="0.25">
      <c r="A876" s="234" t="s">
        <v>4285</v>
      </c>
      <c r="B876" s="234" t="s">
        <v>482</v>
      </c>
      <c r="C876" s="235" t="s">
        <v>4285</v>
      </c>
      <c r="D876" s="235" t="s">
        <v>4285</v>
      </c>
      <c r="E876" s="234" t="s">
        <v>4286</v>
      </c>
      <c r="F876" s="234" t="s">
        <v>4287</v>
      </c>
      <c r="G876" s="234" t="s">
        <v>836</v>
      </c>
      <c r="H876" s="234" t="s">
        <v>1105</v>
      </c>
      <c r="I876" s="234" t="s">
        <v>574</v>
      </c>
      <c r="J876" s="236">
        <v>514</v>
      </c>
      <c r="K876" s="129">
        <v>0.03</v>
      </c>
      <c r="L876" s="103">
        <v>1</v>
      </c>
      <c r="M876" s="237">
        <v>2500</v>
      </c>
      <c r="N876" s="236">
        <v>4790</v>
      </c>
      <c r="O876" s="103">
        <v>6170</v>
      </c>
      <c r="P876" s="234">
        <v>6170</v>
      </c>
      <c r="Q876" s="236">
        <v>8</v>
      </c>
      <c r="R876" s="236">
        <v>30</v>
      </c>
      <c r="S876" s="238">
        <v>105.7</v>
      </c>
      <c r="T876" s="238">
        <v>45</v>
      </c>
      <c r="U876" s="103">
        <v>2</v>
      </c>
      <c r="V876" s="234" t="s">
        <v>547</v>
      </c>
      <c r="W876" s="103">
        <v>60</v>
      </c>
      <c r="X876" s="234" t="s">
        <v>56</v>
      </c>
      <c r="Y876" s="234" t="s">
        <v>443</v>
      </c>
      <c r="Z876" s="280" t="s">
        <v>4288</v>
      </c>
      <c r="AA876" s="280" t="s">
        <v>4289</v>
      </c>
      <c r="AB876" s="280" t="s">
        <v>4290</v>
      </c>
      <c r="AC876" s="280"/>
      <c r="AD876" s="280"/>
      <c r="AE876" s="280"/>
      <c r="AF876" s="280"/>
      <c r="AG876" s="280" t="s">
        <v>4291</v>
      </c>
      <c r="AH876" s="280"/>
      <c r="AI876" s="280"/>
      <c r="AJ876" s="280"/>
      <c r="AK876" s="234">
        <v>3</v>
      </c>
      <c r="AL876" s="234" t="s">
        <v>272</v>
      </c>
      <c r="AM876" s="234">
        <v>0.1</v>
      </c>
      <c r="AN876" s="234">
        <v>0</v>
      </c>
      <c r="AO876" s="234">
        <v>0.32192066805845498</v>
      </c>
      <c r="AP876" s="234">
        <v>0</v>
      </c>
      <c r="AQ876" s="234"/>
      <c r="AR876" s="234" t="s">
        <v>622</v>
      </c>
      <c r="AS876" s="234">
        <v>8</v>
      </c>
      <c r="AT876" s="234">
        <v>82.488131504069997</v>
      </c>
      <c r="AU876" s="234" t="s">
        <v>490</v>
      </c>
      <c r="AV876" s="234">
        <v>1.09626491401812</v>
      </c>
      <c r="AW876" s="234">
        <v>11.6473949723187</v>
      </c>
      <c r="AX876" s="234">
        <v>77.303163238099899</v>
      </c>
      <c r="AY876" s="234" t="b">
        <v>0</v>
      </c>
      <c r="AZ876" s="234">
        <v>44574.618437500001</v>
      </c>
      <c r="BA876" s="234">
        <v>44539.567303240743</v>
      </c>
      <c r="BB876" s="234">
        <v>44574.618437500001</v>
      </c>
    </row>
    <row r="877" spans="1:54" x14ac:dyDescent="0.25">
      <c r="A877" s="234" t="s">
        <v>4292</v>
      </c>
      <c r="B877" s="234" t="s">
        <v>482</v>
      </c>
      <c r="C877" s="235" t="s">
        <v>4292</v>
      </c>
      <c r="D877" s="235" t="s">
        <v>4292</v>
      </c>
      <c r="E877" s="234" t="s">
        <v>4286</v>
      </c>
      <c r="F877" s="234" t="s">
        <v>4293</v>
      </c>
      <c r="G877" s="234" t="s">
        <v>836</v>
      </c>
      <c r="H877" s="234" t="s">
        <v>1105</v>
      </c>
      <c r="I877" s="234" t="s">
        <v>574</v>
      </c>
      <c r="J877" s="236">
        <v>522</v>
      </c>
      <c r="K877" s="129">
        <v>0.03</v>
      </c>
      <c r="L877" s="103">
        <v>1</v>
      </c>
      <c r="M877" s="237">
        <v>2500</v>
      </c>
      <c r="N877" s="236">
        <v>4520</v>
      </c>
      <c r="O877" s="103">
        <v>6170</v>
      </c>
      <c r="P877" s="234">
        <v>6170</v>
      </c>
      <c r="Q877" s="236">
        <v>9</v>
      </c>
      <c r="R877" s="236">
        <v>30</v>
      </c>
      <c r="S877" s="238">
        <v>105.7</v>
      </c>
      <c r="T877" s="238">
        <v>45</v>
      </c>
      <c r="U877" s="103">
        <v>2</v>
      </c>
      <c r="V877" s="234" t="s">
        <v>547</v>
      </c>
      <c r="W877" s="103">
        <v>60</v>
      </c>
      <c r="X877" s="234" t="s">
        <v>56</v>
      </c>
      <c r="Y877" s="234" t="s">
        <v>443</v>
      </c>
      <c r="Z877" s="280" t="s">
        <v>4294</v>
      </c>
      <c r="AA877" s="280" t="s">
        <v>4295</v>
      </c>
      <c r="AB877" s="280" t="s">
        <v>4296</v>
      </c>
      <c r="AC877" s="280"/>
      <c r="AD877" s="280"/>
      <c r="AE877" s="280"/>
      <c r="AF877" s="280"/>
      <c r="AG877" s="280" t="s">
        <v>4297</v>
      </c>
      <c r="AH877" s="280"/>
      <c r="AI877" s="280"/>
      <c r="AJ877" s="280"/>
      <c r="AK877" s="234">
        <v>3</v>
      </c>
      <c r="AL877" s="234" t="s">
        <v>272</v>
      </c>
      <c r="AM877" s="234">
        <v>0.1</v>
      </c>
      <c r="AN877" s="234">
        <v>0</v>
      </c>
      <c r="AO877" s="234">
        <v>0.34646017699115</v>
      </c>
      <c r="AP877" s="234">
        <v>0</v>
      </c>
      <c r="AQ877" s="234"/>
      <c r="AR877" s="234" t="s">
        <v>622</v>
      </c>
      <c r="AS877" s="234">
        <v>4</v>
      </c>
      <c r="AT877" s="234">
        <v>82.252009826820498</v>
      </c>
      <c r="AU877" s="234" t="s">
        <v>490</v>
      </c>
      <c r="AV877" s="234">
        <v>1.1401824453434699</v>
      </c>
      <c r="AW877" s="234">
        <v>12.1227230076193</v>
      </c>
      <c r="AX877" s="234">
        <v>82.064005232930597</v>
      </c>
      <c r="AY877" s="234" t="b">
        <v>0</v>
      </c>
      <c r="AZ877" s="234">
        <v>44574.616319444445</v>
      </c>
      <c r="BA877" s="234">
        <v>44539.568888888891</v>
      </c>
      <c r="BB877" s="234">
        <v>44574.616296296299</v>
      </c>
    </row>
    <row r="878" spans="1:54" x14ac:dyDescent="0.25">
      <c r="A878" s="234" t="s">
        <v>4298</v>
      </c>
      <c r="B878" s="234" t="s">
        <v>436</v>
      </c>
      <c r="C878" s="235" t="s">
        <v>4298</v>
      </c>
      <c r="D878" s="235" t="s">
        <v>4298</v>
      </c>
      <c r="E878" s="234" t="s">
        <v>4286</v>
      </c>
      <c r="F878" s="234" t="s">
        <v>4299</v>
      </c>
      <c r="G878" s="234" t="s">
        <v>544</v>
      </c>
      <c r="H878" s="234"/>
      <c r="I878" s="234" t="s">
        <v>574</v>
      </c>
      <c r="J878" s="236">
        <v>575</v>
      </c>
      <c r="K878" s="129"/>
      <c r="L878" s="103"/>
      <c r="M878" s="237"/>
      <c r="N878" s="236">
        <v>5260</v>
      </c>
      <c r="O878" s="103">
        <v>6170</v>
      </c>
      <c r="P878" s="234"/>
      <c r="Q878" s="236"/>
      <c r="R878" s="236"/>
      <c r="S878" s="238">
        <v>99</v>
      </c>
      <c r="T878" s="238">
        <v>50</v>
      </c>
      <c r="U878" s="103">
        <v>0</v>
      </c>
      <c r="V878" s="234" t="s">
        <v>547</v>
      </c>
      <c r="W878" s="103"/>
      <c r="X878" s="234" t="s">
        <v>56</v>
      </c>
      <c r="Y878" s="234" t="s">
        <v>443</v>
      </c>
      <c r="Z878" s="280" t="s">
        <v>4300</v>
      </c>
      <c r="AA878" s="280"/>
      <c r="AB878" s="280"/>
      <c r="AC878" s="280"/>
      <c r="AD878" s="280"/>
      <c r="AE878" s="280"/>
      <c r="AF878" s="280" t="s">
        <v>4301</v>
      </c>
      <c r="AG878" s="280" t="s">
        <v>4291</v>
      </c>
      <c r="AH878" s="280"/>
      <c r="AI878" s="280"/>
      <c r="AJ878" s="280"/>
      <c r="AK878" s="234">
        <v>3</v>
      </c>
      <c r="AL878" s="234" t="s">
        <v>272</v>
      </c>
      <c r="AM878" s="234">
        <v>0.1</v>
      </c>
      <c r="AN878" s="234"/>
      <c r="AO878" s="234">
        <v>0.327946768060837</v>
      </c>
      <c r="AP878" s="234">
        <v>0</v>
      </c>
      <c r="AQ878" s="234"/>
      <c r="AR878" s="234" t="s">
        <v>447</v>
      </c>
      <c r="AS878" s="234">
        <v>7</v>
      </c>
      <c r="AT878" s="234"/>
      <c r="AU878" s="234" t="s">
        <v>490</v>
      </c>
      <c r="AV878" s="234"/>
      <c r="AW878" s="234"/>
      <c r="AX878" s="234"/>
      <c r="AY878" s="234" t="b">
        <v>0</v>
      </c>
      <c r="AZ878" s="234">
        <v>44574.619629629633</v>
      </c>
      <c r="BA878" s="234">
        <v>44539.57172453704</v>
      </c>
      <c r="BB878" s="234">
        <v>44574.619629629633</v>
      </c>
    </row>
    <row r="879" spans="1:54" x14ac:dyDescent="0.25">
      <c r="A879" s="234" t="s">
        <v>4302</v>
      </c>
      <c r="B879" s="234" t="s">
        <v>436</v>
      </c>
      <c r="C879" s="235" t="s">
        <v>4302</v>
      </c>
      <c r="D879" s="235" t="s">
        <v>4302</v>
      </c>
      <c r="E879" s="234" t="s">
        <v>4286</v>
      </c>
      <c r="F879" s="234" t="s">
        <v>4303</v>
      </c>
      <c r="G879" s="234" t="s">
        <v>544</v>
      </c>
      <c r="H879" s="234"/>
      <c r="I879" s="234" t="s">
        <v>574</v>
      </c>
      <c r="J879" s="236">
        <v>569</v>
      </c>
      <c r="K879" s="129"/>
      <c r="L879" s="103"/>
      <c r="M879" s="237"/>
      <c r="N879" s="236">
        <v>5280</v>
      </c>
      <c r="O879" s="103">
        <v>6170</v>
      </c>
      <c r="P879" s="234"/>
      <c r="Q879" s="236"/>
      <c r="R879" s="236"/>
      <c r="S879" s="238">
        <v>99</v>
      </c>
      <c r="T879" s="238">
        <v>50</v>
      </c>
      <c r="U879" s="103">
        <v>0</v>
      </c>
      <c r="V879" s="234" t="s">
        <v>547</v>
      </c>
      <c r="W879" s="103"/>
      <c r="X879" s="234" t="s">
        <v>56</v>
      </c>
      <c r="Y879" s="234" t="s">
        <v>443</v>
      </c>
      <c r="Z879" s="280" t="s">
        <v>4304</v>
      </c>
      <c r="AA879" s="280"/>
      <c r="AB879" s="280"/>
      <c r="AC879" s="280"/>
      <c r="AD879" s="280"/>
      <c r="AE879" s="280"/>
      <c r="AF879" s="280" t="s">
        <v>4301</v>
      </c>
      <c r="AG879" s="280" t="s">
        <v>4291</v>
      </c>
      <c r="AH879" s="280"/>
      <c r="AI879" s="280"/>
      <c r="AJ879" s="280"/>
      <c r="AK879" s="234">
        <v>2</v>
      </c>
      <c r="AL879" s="234" t="s">
        <v>272</v>
      </c>
      <c r="AM879" s="234">
        <v>0.1</v>
      </c>
      <c r="AN879" s="234"/>
      <c r="AO879" s="234">
        <v>0.323295454545455</v>
      </c>
      <c r="AP879" s="234">
        <v>0</v>
      </c>
      <c r="AQ879" s="234"/>
      <c r="AR879" s="234" t="s">
        <v>447</v>
      </c>
      <c r="AS879" s="234">
        <v>7</v>
      </c>
      <c r="AT879" s="234"/>
      <c r="AU879" s="234" t="s">
        <v>490</v>
      </c>
      <c r="AV879" s="234"/>
      <c r="AW879" s="234"/>
      <c r="AX879" s="234"/>
      <c r="AY879" s="234" t="b">
        <v>0</v>
      </c>
      <c r="AZ879" s="234">
        <v>44574.619513888887</v>
      </c>
      <c r="BA879" s="234">
        <v>44539.572916666664</v>
      </c>
      <c r="BB879" s="234">
        <v>44574.619513888887</v>
      </c>
    </row>
    <row r="880" spans="1:54" x14ac:dyDescent="0.25">
      <c r="A880" s="234" t="s">
        <v>4305</v>
      </c>
      <c r="B880" s="234" t="s">
        <v>436</v>
      </c>
      <c r="C880" s="235" t="s">
        <v>4305</v>
      </c>
      <c r="D880" s="235" t="s">
        <v>4305</v>
      </c>
      <c r="E880" s="234" t="s">
        <v>4286</v>
      </c>
      <c r="F880" s="234" t="s">
        <v>4306</v>
      </c>
      <c r="G880" s="234" t="s">
        <v>544</v>
      </c>
      <c r="H880" s="234"/>
      <c r="I880" s="234" t="s">
        <v>574</v>
      </c>
      <c r="J880" s="236">
        <v>572</v>
      </c>
      <c r="K880" s="129"/>
      <c r="L880" s="103"/>
      <c r="M880" s="237"/>
      <c r="N880" s="236">
        <v>5260</v>
      </c>
      <c r="O880" s="103">
        <v>6170</v>
      </c>
      <c r="P880" s="234"/>
      <c r="Q880" s="236"/>
      <c r="R880" s="236"/>
      <c r="S880" s="238">
        <v>99</v>
      </c>
      <c r="T880" s="238">
        <v>50</v>
      </c>
      <c r="U880" s="103">
        <v>0</v>
      </c>
      <c r="V880" s="234" t="s">
        <v>547</v>
      </c>
      <c r="W880" s="103"/>
      <c r="X880" s="234" t="s">
        <v>56</v>
      </c>
      <c r="Y880" s="234" t="s">
        <v>443</v>
      </c>
      <c r="Z880" s="280" t="s">
        <v>4307</v>
      </c>
      <c r="AA880" s="280"/>
      <c r="AB880" s="280"/>
      <c r="AC880" s="280"/>
      <c r="AD880" s="280"/>
      <c r="AE880" s="280"/>
      <c r="AF880" s="280" t="s">
        <v>4301</v>
      </c>
      <c r="AG880" s="280" t="s">
        <v>4291</v>
      </c>
      <c r="AH880" s="280"/>
      <c r="AI880" s="280"/>
      <c r="AJ880" s="280"/>
      <c r="AK880" s="234">
        <v>5</v>
      </c>
      <c r="AL880" s="234" t="s">
        <v>272</v>
      </c>
      <c r="AM880" s="234">
        <v>0.1</v>
      </c>
      <c r="AN880" s="234"/>
      <c r="AO880" s="234">
        <v>0.326235741444867</v>
      </c>
      <c r="AP880" s="234">
        <v>0</v>
      </c>
      <c r="AQ880" s="234"/>
      <c r="AR880" s="234" t="s">
        <v>447</v>
      </c>
      <c r="AS880" s="234">
        <v>8</v>
      </c>
      <c r="AT880" s="234"/>
      <c r="AU880" s="234" t="s">
        <v>490</v>
      </c>
      <c r="AV880" s="234"/>
      <c r="AW880" s="234"/>
      <c r="AX880" s="234"/>
      <c r="AY880" s="234" t="b">
        <v>0</v>
      </c>
      <c r="AZ880" s="234">
        <v>44574.619988425926</v>
      </c>
      <c r="BA880" s="234">
        <v>44539.575462962966</v>
      </c>
      <c r="BB880" s="234">
        <v>44574.619976851849</v>
      </c>
    </row>
    <row r="881" spans="1:54" x14ac:dyDescent="0.25">
      <c r="A881" s="234" t="s">
        <v>4308</v>
      </c>
      <c r="B881" s="234" t="s">
        <v>482</v>
      </c>
      <c r="C881" s="235" t="s">
        <v>437</v>
      </c>
      <c r="D881" s="235" t="s">
        <v>4308</v>
      </c>
      <c r="E881" s="234" t="s">
        <v>4309</v>
      </c>
      <c r="F881" s="234" t="s">
        <v>4310</v>
      </c>
      <c r="G881" s="234"/>
      <c r="H881" s="234"/>
      <c r="I881" s="234" t="s">
        <v>678</v>
      </c>
      <c r="J881" s="236"/>
      <c r="K881" s="129"/>
      <c r="L881" s="103"/>
      <c r="M881" s="237"/>
      <c r="N881" s="236"/>
      <c r="O881" s="103">
        <v>4500</v>
      </c>
      <c r="P881" s="234"/>
      <c r="Q881" s="236"/>
      <c r="R881" s="236"/>
      <c r="S881" s="238"/>
      <c r="T881" s="238"/>
      <c r="U881" s="103">
        <v>0</v>
      </c>
      <c r="V881" s="234" t="s">
        <v>451</v>
      </c>
      <c r="W881" s="103"/>
      <c r="X881" s="234" t="s">
        <v>56</v>
      </c>
      <c r="Y881" s="234" t="s">
        <v>443</v>
      </c>
      <c r="Z881" s="280" t="s">
        <v>4311</v>
      </c>
      <c r="AA881" s="280"/>
      <c r="AB881" s="280"/>
      <c r="AC881" s="280"/>
      <c r="AD881" s="280"/>
      <c r="AE881" s="280"/>
      <c r="AF881" s="280"/>
      <c r="AG881" s="280"/>
      <c r="AH881" s="280"/>
      <c r="AI881" s="280"/>
      <c r="AJ881" s="280"/>
      <c r="AK881" s="234">
        <v>5</v>
      </c>
      <c r="AL881" s="234" t="s">
        <v>272</v>
      </c>
      <c r="AM881" s="234">
        <v>0.1</v>
      </c>
      <c r="AN881" s="234"/>
      <c r="AO881" s="234">
        <v>0</v>
      </c>
      <c r="AP881" s="234">
        <v>0</v>
      </c>
      <c r="AQ881" s="234"/>
      <c r="AR881" s="234" t="s">
        <v>447</v>
      </c>
      <c r="AS881" s="234"/>
      <c r="AT881" s="234"/>
      <c r="AU881" s="234" t="s">
        <v>1931</v>
      </c>
      <c r="AV881" s="234">
        <v>0.8</v>
      </c>
      <c r="AW881" s="234"/>
      <c r="AX881" s="234"/>
      <c r="AY881" s="234" t="b">
        <v>0</v>
      </c>
      <c r="AZ881" s="234">
        <v>44558.564467592594</v>
      </c>
      <c r="BA881" s="234">
        <v>44539.609178240738</v>
      </c>
      <c r="BB881" s="234">
        <v>44539</v>
      </c>
    </row>
    <row r="882" spans="1:54" x14ac:dyDescent="0.25">
      <c r="A882" s="234" t="s">
        <v>4312</v>
      </c>
      <c r="B882" s="234" t="s">
        <v>436</v>
      </c>
      <c r="C882" s="235" t="s">
        <v>4313</v>
      </c>
      <c r="D882" s="235" t="s">
        <v>4312</v>
      </c>
      <c r="E882" s="234" t="s">
        <v>4314</v>
      </c>
      <c r="F882" s="234" t="s">
        <v>4315</v>
      </c>
      <c r="G882" s="234" t="s">
        <v>534</v>
      </c>
      <c r="H882" s="234" t="s">
        <v>473</v>
      </c>
      <c r="I882" s="234" t="s">
        <v>574</v>
      </c>
      <c r="J882" s="236"/>
      <c r="K882" s="129">
        <v>0.06</v>
      </c>
      <c r="L882" s="103">
        <v>1</v>
      </c>
      <c r="M882" s="237">
        <v>9000</v>
      </c>
      <c r="N882" s="236">
        <v>13550</v>
      </c>
      <c r="O882" s="103">
        <v>6000</v>
      </c>
      <c r="P882" s="234">
        <v>6000</v>
      </c>
      <c r="Q882" s="236">
        <v>3</v>
      </c>
      <c r="R882" s="236">
        <v>40</v>
      </c>
      <c r="S882" s="238">
        <v>223.5</v>
      </c>
      <c r="T882" s="238">
        <v>117</v>
      </c>
      <c r="U882" s="103">
        <v>5.5</v>
      </c>
      <c r="V882" s="234" t="s">
        <v>547</v>
      </c>
      <c r="W882" s="103">
        <v>30</v>
      </c>
      <c r="X882" s="234" t="s">
        <v>56</v>
      </c>
      <c r="Y882" s="234" t="s">
        <v>443</v>
      </c>
      <c r="Z882" s="280"/>
      <c r="AA882" s="280" t="s">
        <v>4316</v>
      </c>
      <c r="AB882" s="280" t="s">
        <v>4317</v>
      </c>
      <c r="AC882" s="280"/>
      <c r="AD882" s="280" t="s">
        <v>4318</v>
      </c>
      <c r="AE882" s="280"/>
      <c r="AF882" s="280" t="s">
        <v>705</v>
      </c>
      <c r="AG882" s="280"/>
      <c r="AH882" s="280"/>
      <c r="AI882" s="280"/>
      <c r="AJ882" s="280"/>
      <c r="AK882" s="234">
        <v>1</v>
      </c>
      <c r="AL882" s="234" t="s">
        <v>272</v>
      </c>
      <c r="AM882" s="234">
        <v>0.1</v>
      </c>
      <c r="AN882" s="234"/>
      <c r="AO882" s="234">
        <v>0</v>
      </c>
      <c r="AP882" s="234">
        <v>7.3800738007380101E-2</v>
      </c>
      <c r="AQ882" s="234"/>
      <c r="AR882" s="234" t="s">
        <v>463</v>
      </c>
      <c r="AS882" s="234">
        <v>1</v>
      </c>
      <c r="AT882" s="234">
        <v>66.206134570444107</v>
      </c>
      <c r="AU882" s="234" t="s">
        <v>552</v>
      </c>
      <c r="AV882" s="234">
        <v>2.48512310371042</v>
      </c>
      <c r="AW882" s="234">
        <v>10.7049921688438</v>
      </c>
      <c r="AX882" s="234">
        <v>58.8761696715735</v>
      </c>
      <c r="AY882" s="234" t="b">
        <v>0</v>
      </c>
      <c r="AZ882" s="234">
        <v>44558.564479166664</v>
      </c>
      <c r="BA882" s="234">
        <v>44540.579074074078</v>
      </c>
      <c r="BB882" s="234">
        <v>44546</v>
      </c>
    </row>
    <row r="883" spans="1:54" x14ac:dyDescent="0.25">
      <c r="A883" s="234" t="s">
        <v>4319</v>
      </c>
      <c r="B883" s="234" t="s">
        <v>1139</v>
      </c>
      <c r="C883" s="235" t="s">
        <v>437</v>
      </c>
      <c r="D883" s="235" t="s">
        <v>4319</v>
      </c>
      <c r="E883" s="234" t="s">
        <v>4320</v>
      </c>
      <c r="F883" s="234" t="s">
        <v>4321</v>
      </c>
      <c r="G883" s="234"/>
      <c r="H883" s="234"/>
      <c r="I883" s="234" t="s">
        <v>678</v>
      </c>
      <c r="J883" s="236"/>
      <c r="K883" s="129"/>
      <c r="L883" s="103"/>
      <c r="M883" s="237"/>
      <c r="N883" s="236"/>
      <c r="O883" s="103">
        <v>6000</v>
      </c>
      <c r="P883" s="234"/>
      <c r="Q883" s="236"/>
      <c r="R883" s="236"/>
      <c r="S883" s="238"/>
      <c r="T883" s="238"/>
      <c r="U883" s="103">
        <v>0</v>
      </c>
      <c r="V883" s="234" t="s">
        <v>451</v>
      </c>
      <c r="W883" s="103"/>
      <c r="X883" s="234" t="s">
        <v>56</v>
      </c>
      <c r="Y883" s="234" t="s">
        <v>443</v>
      </c>
      <c r="Z883" s="280"/>
      <c r="AA883" s="280"/>
      <c r="AB883" s="280"/>
      <c r="AC883" s="280"/>
      <c r="AD883" s="280"/>
      <c r="AE883" s="280"/>
      <c r="AF883" s="280"/>
      <c r="AG883" s="280"/>
      <c r="AH883" s="280"/>
      <c r="AI883" s="280"/>
      <c r="AJ883" s="280"/>
      <c r="AK883" s="234">
        <v>3</v>
      </c>
      <c r="AL883" s="234" t="s">
        <v>272</v>
      </c>
      <c r="AM883" s="234">
        <v>0.1</v>
      </c>
      <c r="AN883" s="234"/>
      <c r="AO883" s="234">
        <v>0</v>
      </c>
      <c r="AP883" s="234">
        <v>0</v>
      </c>
      <c r="AQ883" s="234"/>
      <c r="AR883" s="234" t="s">
        <v>447</v>
      </c>
      <c r="AS883" s="234"/>
      <c r="AT883" s="234"/>
      <c r="AU883" s="234" t="s">
        <v>490</v>
      </c>
      <c r="AV883" s="234"/>
      <c r="AW883" s="234"/>
      <c r="AX883" s="234"/>
      <c r="AY883" s="234" t="b">
        <v>0</v>
      </c>
      <c r="AZ883" s="234">
        <v>44566.642881944441</v>
      </c>
      <c r="BA883" s="234">
        <v>44540.582465277781</v>
      </c>
      <c r="BB883" s="234"/>
    </row>
    <row r="884" spans="1:54" x14ac:dyDescent="0.25">
      <c r="A884" s="234" t="s">
        <v>4322</v>
      </c>
      <c r="B884" s="234" t="s">
        <v>1139</v>
      </c>
      <c r="C884" s="235" t="s">
        <v>437</v>
      </c>
      <c r="D884" s="235" t="s">
        <v>4322</v>
      </c>
      <c r="E884" s="234" t="s">
        <v>4320</v>
      </c>
      <c r="F884" s="234" t="s">
        <v>4323</v>
      </c>
      <c r="G884" s="234"/>
      <c r="H884" s="234"/>
      <c r="I884" s="234" t="s">
        <v>678</v>
      </c>
      <c r="J884" s="236"/>
      <c r="K884" s="129"/>
      <c r="L884" s="103"/>
      <c r="M884" s="237"/>
      <c r="N884" s="236"/>
      <c r="O884" s="103">
        <v>6000</v>
      </c>
      <c r="P884" s="234"/>
      <c r="Q884" s="236"/>
      <c r="R884" s="236"/>
      <c r="S884" s="238"/>
      <c r="T884" s="238"/>
      <c r="U884" s="103">
        <v>0</v>
      </c>
      <c r="V884" s="234" t="s">
        <v>451</v>
      </c>
      <c r="W884" s="103"/>
      <c r="X884" s="234" t="s">
        <v>56</v>
      </c>
      <c r="Y884" s="234" t="s">
        <v>443</v>
      </c>
      <c r="Z884" s="280"/>
      <c r="AA884" s="280"/>
      <c r="AB884" s="280"/>
      <c r="AC884" s="280"/>
      <c r="AD884" s="280"/>
      <c r="AE884" s="280"/>
      <c r="AF884" s="280"/>
      <c r="AG884" s="280"/>
      <c r="AH884" s="280"/>
      <c r="AI884" s="280"/>
      <c r="AJ884" s="280"/>
      <c r="AK884" s="234">
        <v>3</v>
      </c>
      <c r="AL884" s="234" t="s">
        <v>272</v>
      </c>
      <c r="AM884" s="234">
        <v>0.1</v>
      </c>
      <c r="AN884" s="234"/>
      <c r="AO884" s="234">
        <v>0</v>
      </c>
      <c r="AP884" s="234">
        <v>0</v>
      </c>
      <c r="AQ884" s="234"/>
      <c r="AR884" s="234" t="s">
        <v>447</v>
      </c>
      <c r="AS884" s="234"/>
      <c r="AT884" s="234"/>
      <c r="AU884" s="234" t="s">
        <v>490</v>
      </c>
      <c r="AV884" s="234"/>
      <c r="AW884" s="234"/>
      <c r="AX884" s="234"/>
      <c r="AY884" s="234" t="b">
        <v>0</v>
      </c>
      <c r="AZ884" s="234">
        <v>44566.642893518518</v>
      </c>
      <c r="BA884" s="234">
        <v>44540.583680555559</v>
      </c>
      <c r="BB884" s="234"/>
    </row>
    <row r="885" spans="1:54" x14ac:dyDescent="0.25">
      <c r="A885" s="234" t="s">
        <v>4324</v>
      </c>
      <c r="B885" s="234" t="s">
        <v>482</v>
      </c>
      <c r="C885" s="235" t="s">
        <v>4324</v>
      </c>
      <c r="D885" s="235" t="s">
        <v>4324</v>
      </c>
      <c r="E885" s="234" t="s">
        <v>4325</v>
      </c>
      <c r="F885" s="234" t="s">
        <v>4326</v>
      </c>
      <c r="G885" s="234" t="s">
        <v>836</v>
      </c>
      <c r="H885" s="234" t="s">
        <v>473</v>
      </c>
      <c r="I885" s="234" t="s">
        <v>574</v>
      </c>
      <c r="J885" s="236">
        <v>383</v>
      </c>
      <c r="K885" s="129">
        <v>0.03</v>
      </c>
      <c r="L885" s="103">
        <v>1</v>
      </c>
      <c r="M885" s="237">
        <v>900</v>
      </c>
      <c r="N885" s="236">
        <v>2155</v>
      </c>
      <c r="O885" s="103">
        <v>6000</v>
      </c>
      <c r="P885" s="234">
        <v>6000</v>
      </c>
      <c r="Q885" s="236">
        <v>20</v>
      </c>
      <c r="R885" s="236">
        <v>20</v>
      </c>
      <c r="S885" s="238">
        <v>60</v>
      </c>
      <c r="T885" s="238">
        <v>60</v>
      </c>
      <c r="U885" s="103">
        <v>3</v>
      </c>
      <c r="V885" s="234" t="s">
        <v>547</v>
      </c>
      <c r="W885" s="103">
        <v>35</v>
      </c>
      <c r="X885" s="234" t="s">
        <v>56</v>
      </c>
      <c r="Y885" s="234" t="s">
        <v>443</v>
      </c>
      <c r="Z885" s="280"/>
      <c r="AA885" s="280" t="s">
        <v>4327</v>
      </c>
      <c r="AB885" s="280"/>
      <c r="AC885" s="280"/>
      <c r="AD885" s="280"/>
      <c r="AE885" s="280"/>
      <c r="AF885" s="280"/>
      <c r="AG885" s="280"/>
      <c r="AH885" s="280"/>
      <c r="AI885" s="280"/>
      <c r="AJ885" s="280" t="s">
        <v>4328</v>
      </c>
      <c r="AK885" s="234">
        <v>1</v>
      </c>
      <c r="AL885" s="234" t="s">
        <v>272</v>
      </c>
      <c r="AM885" s="234">
        <v>0.1</v>
      </c>
      <c r="AN885" s="234">
        <v>0</v>
      </c>
      <c r="AO885" s="234">
        <v>0</v>
      </c>
      <c r="AP885" s="234">
        <v>0</v>
      </c>
      <c r="AQ885" s="234">
        <v>0.1</v>
      </c>
      <c r="AR885" s="234" t="s">
        <v>463</v>
      </c>
      <c r="AS885" s="234">
        <v>0</v>
      </c>
      <c r="AT885" s="234">
        <v>90.129754942688507</v>
      </c>
      <c r="AU885" s="234" t="s">
        <v>552</v>
      </c>
      <c r="AV885" s="234">
        <v>1.01915630022015</v>
      </c>
      <c r="AW885" s="234">
        <v>14.227389760716999</v>
      </c>
      <c r="AX885" s="234">
        <v>88.777808618548093</v>
      </c>
      <c r="AY885" s="234" t="b">
        <v>0</v>
      </c>
      <c r="AZ885" s="234">
        <v>44558.56449074074</v>
      </c>
      <c r="BA885" s="234">
        <v>44540.583229166667</v>
      </c>
      <c r="BB885" s="234">
        <v>44544</v>
      </c>
    </row>
    <row r="886" spans="1:54" x14ac:dyDescent="0.25">
      <c r="A886" s="234" t="s">
        <v>4329</v>
      </c>
      <c r="B886" s="234" t="s">
        <v>482</v>
      </c>
      <c r="C886" s="235" t="s">
        <v>437</v>
      </c>
      <c r="D886" s="235" t="s">
        <v>4329</v>
      </c>
      <c r="E886" s="234" t="s">
        <v>4330</v>
      </c>
      <c r="F886" s="234" t="s">
        <v>3346</v>
      </c>
      <c r="G886" s="234"/>
      <c r="H886" s="234"/>
      <c r="I886" s="234" t="s">
        <v>678</v>
      </c>
      <c r="J886" s="236"/>
      <c r="K886" s="129"/>
      <c r="L886" s="103"/>
      <c r="M886" s="237"/>
      <c r="N886" s="236"/>
      <c r="O886" s="103">
        <v>5000</v>
      </c>
      <c r="P886" s="234"/>
      <c r="Q886" s="236"/>
      <c r="R886" s="236"/>
      <c r="S886" s="238"/>
      <c r="T886" s="238"/>
      <c r="U886" s="103">
        <v>0</v>
      </c>
      <c r="V886" s="234" t="s">
        <v>451</v>
      </c>
      <c r="W886" s="103"/>
      <c r="X886" s="234" t="s">
        <v>56</v>
      </c>
      <c r="Y886" s="234" t="s">
        <v>443</v>
      </c>
      <c r="Z886" s="280" t="s">
        <v>4331</v>
      </c>
      <c r="AA886" s="280"/>
      <c r="AB886" s="280"/>
      <c r="AC886" s="280"/>
      <c r="AD886" s="280"/>
      <c r="AE886" s="280"/>
      <c r="AF886" s="280"/>
      <c r="AG886" s="280"/>
      <c r="AH886" s="280"/>
      <c r="AI886" s="280"/>
      <c r="AJ886" s="280"/>
      <c r="AK886" s="234">
        <v>2</v>
      </c>
      <c r="AL886" s="234" t="s">
        <v>272</v>
      </c>
      <c r="AM886" s="234">
        <v>0.1</v>
      </c>
      <c r="AN886" s="234"/>
      <c r="AO886" s="234">
        <v>0</v>
      </c>
      <c r="AP886" s="234">
        <v>0</v>
      </c>
      <c r="AQ886" s="234"/>
      <c r="AR886" s="234" t="s">
        <v>447</v>
      </c>
      <c r="AS886" s="234"/>
      <c r="AT886" s="234"/>
      <c r="AU886" s="234" t="s">
        <v>552</v>
      </c>
      <c r="AV886" s="234">
        <v>1.6</v>
      </c>
      <c r="AW886" s="234"/>
      <c r="AX886" s="234"/>
      <c r="AY886" s="234" t="b">
        <v>0</v>
      </c>
      <c r="AZ886" s="234">
        <v>44558.56449074074</v>
      </c>
      <c r="BA886" s="234">
        <v>44540.644583333335</v>
      </c>
      <c r="BB886" s="234">
        <v>44540</v>
      </c>
    </row>
    <row r="887" spans="1:54" x14ac:dyDescent="0.25">
      <c r="A887" s="234" t="s">
        <v>4332</v>
      </c>
      <c r="B887" s="234" t="s">
        <v>482</v>
      </c>
      <c r="C887" s="235" t="s">
        <v>4332</v>
      </c>
      <c r="D887" s="235" t="s">
        <v>4332</v>
      </c>
      <c r="E887" s="234" t="s">
        <v>4333</v>
      </c>
      <c r="F887" s="234" t="s">
        <v>4334</v>
      </c>
      <c r="G887" s="234" t="s">
        <v>544</v>
      </c>
      <c r="H887" s="234" t="s">
        <v>473</v>
      </c>
      <c r="I887" s="234" t="s">
        <v>574</v>
      </c>
      <c r="J887" s="236">
        <v>553</v>
      </c>
      <c r="K887" s="129">
        <v>0.03</v>
      </c>
      <c r="L887" s="103">
        <v>1</v>
      </c>
      <c r="M887" s="237">
        <v>2125</v>
      </c>
      <c r="N887" s="236">
        <v>11046</v>
      </c>
      <c r="O887" s="103">
        <v>6000</v>
      </c>
      <c r="P887" s="234">
        <v>6000</v>
      </c>
      <c r="Q887" s="236">
        <v>10</v>
      </c>
      <c r="R887" s="236">
        <v>40</v>
      </c>
      <c r="S887" s="238">
        <v>150</v>
      </c>
      <c r="T887" s="238">
        <v>74.5</v>
      </c>
      <c r="U887" s="103">
        <v>3.2</v>
      </c>
      <c r="V887" s="234" t="s">
        <v>547</v>
      </c>
      <c r="W887" s="103">
        <v>60</v>
      </c>
      <c r="X887" s="234" t="s">
        <v>56</v>
      </c>
      <c r="Y887" s="234" t="s">
        <v>443</v>
      </c>
      <c r="Z887" s="280" t="s">
        <v>4335</v>
      </c>
      <c r="AA887" s="280" t="s">
        <v>4336</v>
      </c>
      <c r="AB887" s="280" t="s">
        <v>4337</v>
      </c>
      <c r="AC887" s="280"/>
      <c r="AD887" s="280"/>
      <c r="AE887" s="280" t="s">
        <v>4338</v>
      </c>
      <c r="AF887" s="280"/>
      <c r="AG887" s="280"/>
      <c r="AH887" s="280"/>
      <c r="AI887" s="280"/>
      <c r="AJ887" s="280" t="s">
        <v>4339</v>
      </c>
      <c r="AK887" s="234">
        <v>3</v>
      </c>
      <c r="AL887" s="234" t="s">
        <v>272</v>
      </c>
      <c r="AM887" s="234">
        <v>0.1</v>
      </c>
      <c r="AN887" s="234">
        <v>0</v>
      </c>
      <c r="AO887" s="234">
        <v>0</v>
      </c>
      <c r="AP887" s="234">
        <v>0</v>
      </c>
      <c r="AQ887" s="234">
        <v>6.2557659312140607E-2</v>
      </c>
      <c r="AR887" s="234" t="s">
        <v>463</v>
      </c>
      <c r="AS887" s="234">
        <v>0</v>
      </c>
      <c r="AT887" s="234">
        <v>81.944436888586196</v>
      </c>
      <c r="AU887" s="234" t="s">
        <v>490</v>
      </c>
      <c r="AV887" s="234">
        <v>0.85052228166614996</v>
      </c>
      <c r="AW887" s="234">
        <v>31.795303138944501</v>
      </c>
      <c r="AX887" s="234">
        <v>71.994040980686407</v>
      </c>
      <c r="AY887" s="234" t="b">
        <v>0</v>
      </c>
      <c r="AZ887" s="234">
        <v>44558.564502314817</v>
      </c>
      <c r="BA887" s="234">
        <v>44543.564050925925</v>
      </c>
      <c r="BB887" s="234">
        <v>44546</v>
      </c>
    </row>
    <row r="888" spans="1:54" x14ac:dyDescent="0.25">
      <c r="A888" s="234" t="s">
        <v>4340</v>
      </c>
      <c r="B888" s="234" t="s">
        <v>482</v>
      </c>
      <c r="C888" s="235" t="s">
        <v>4340</v>
      </c>
      <c r="D888" s="235" t="s">
        <v>4340</v>
      </c>
      <c r="E888" s="234" t="s">
        <v>4333</v>
      </c>
      <c r="F888" s="234" t="s">
        <v>4341</v>
      </c>
      <c r="G888" s="234" t="s">
        <v>544</v>
      </c>
      <c r="H888" s="234" t="s">
        <v>473</v>
      </c>
      <c r="I888" s="234" t="s">
        <v>574</v>
      </c>
      <c r="J888" s="236">
        <v>595</v>
      </c>
      <c r="K888" s="129">
        <v>0.03</v>
      </c>
      <c r="L888" s="103">
        <v>1</v>
      </c>
      <c r="M888" s="237">
        <v>5073</v>
      </c>
      <c r="N888" s="236">
        <v>15339</v>
      </c>
      <c r="O888" s="103">
        <v>6000</v>
      </c>
      <c r="P888" s="234">
        <v>6000</v>
      </c>
      <c r="Q888" s="236">
        <v>8</v>
      </c>
      <c r="R888" s="236">
        <v>50</v>
      </c>
      <c r="S888" s="238">
        <v>150</v>
      </c>
      <c r="T888" s="238">
        <v>114.25</v>
      </c>
      <c r="U888" s="103">
        <v>3</v>
      </c>
      <c r="V888" s="234" t="s">
        <v>547</v>
      </c>
      <c r="W888" s="103">
        <v>60</v>
      </c>
      <c r="X888" s="234" t="s">
        <v>56</v>
      </c>
      <c r="Y888" s="234" t="s">
        <v>443</v>
      </c>
      <c r="Z888" s="280" t="s">
        <v>4342</v>
      </c>
      <c r="AA888" s="280" t="s">
        <v>4343</v>
      </c>
      <c r="AB888" s="280" t="s">
        <v>4337</v>
      </c>
      <c r="AC888" s="280"/>
      <c r="AD888" s="280"/>
      <c r="AE888" s="280" t="s">
        <v>4338</v>
      </c>
      <c r="AF888" s="280"/>
      <c r="AG888" s="280"/>
      <c r="AH888" s="280"/>
      <c r="AI888" s="280"/>
      <c r="AJ888" s="280" t="s">
        <v>4339</v>
      </c>
      <c r="AK888" s="234">
        <v>3</v>
      </c>
      <c r="AL888" s="234" t="s">
        <v>272</v>
      </c>
      <c r="AM888" s="234">
        <v>0.1</v>
      </c>
      <c r="AN888" s="234">
        <v>0</v>
      </c>
      <c r="AO888" s="234">
        <v>0</v>
      </c>
      <c r="AP888" s="234">
        <v>0</v>
      </c>
      <c r="AQ888" s="234">
        <v>6.7970804267987905E-2</v>
      </c>
      <c r="AR888" s="234" t="s">
        <v>463</v>
      </c>
      <c r="AS888" s="234">
        <v>1</v>
      </c>
      <c r="AT888" s="234">
        <v>76.483104060805303</v>
      </c>
      <c r="AU888" s="234" t="s">
        <v>490</v>
      </c>
      <c r="AV888" s="234">
        <v>0.990222367578945</v>
      </c>
      <c r="AW888" s="234">
        <v>32.469972111081901</v>
      </c>
      <c r="AX888" s="234">
        <v>66.649562110130304</v>
      </c>
      <c r="AY888" s="234" t="b">
        <v>0</v>
      </c>
      <c r="AZ888" s="234">
        <v>44558.564502314817</v>
      </c>
      <c r="BA888" s="234">
        <v>44543.565069444441</v>
      </c>
      <c r="BB888" s="234">
        <v>44546</v>
      </c>
    </row>
    <row r="889" spans="1:54" x14ac:dyDescent="0.25">
      <c r="A889" s="234" t="s">
        <v>4344</v>
      </c>
      <c r="B889" s="234" t="s">
        <v>482</v>
      </c>
      <c r="C889" s="235" t="s">
        <v>4344</v>
      </c>
      <c r="D889" s="235" t="s">
        <v>4344</v>
      </c>
      <c r="E889" s="234" t="s">
        <v>4333</v>
      </c>
      <c r="F889" s="234" t="s">
        <v>4345</v>
      </c>
      <c r="G889" s="234" t="s">
        <v>544</v>
      </c>
      <c r="H889" s="234" t="s">
        <v>473</v>
      </c>
      <c r="I889" s="234" t="s">
        <v>574</v>
      </c>
      <c r="J889" s="236">
        <v>256</v>
      </c>
      <c r="K889" s="129">
        <v>0.03</v>
      </c>
      <c r="L889" s="103">
        <v>1</v>
      </c>
      <c r="M889" s="237">
        <v>2445</v>
      </c>
      <c r="N889" s="236">
        <v>7712</v>
      </c>
      <c r="O889" s="103">
        <v>6000</v>
      </c>
      <c r="P889" s="234">
        <v>6000</v>
      </c>
      <c r="Q889" s="236">
        <v>6</v>
      </c>
      <c r="R889" s="236">
        <v>50</v>
      </c>
      <c r="S889" s="238">
        <v>97</v>
      </c>
      <c r="T889" s="238">
        <v>62</v>
      </c>
      <c r="U889" s="103">
        <v>4</v>
      </c>
      <c r="V889" s="234" t="s">
        <v>451</v>
      </c>
      <c r="W889" s="103">
        <v>45</v>
      </c>
      <c r="X889" s="234" t="s">
        <v>56</v>
      </c>
      <c r="Y889" s="234" t="s">
        <v>443</v>
      </c>
      <c r="Z889" s="280" t="s">
        <v>4346</v>
      </c>
      <c r="AA889" s="280" t="s">
        <v>4347</v>
      </c>
      <c r="AB889" s="280" t="s">
        <v>4348</v>
      </c>
      <c r="AC889" s="280"/>
      <c r="AD889" s="280"/>
      <c r="AE889" s="280"/>
      <c r="AF889" s="280"/>
      <c r="AG889" s="280"/>
      <c r="AH889" s="280"/>
      <c r="AI889" s="280" t="s">
        <v>4339</v>
      </c>
      <c r="AJ889" s="280"/>
      <c r="AK889" s="234">
        <v>1</v>
      </c>
      <c r="AL889" s="234" t="s">
        <v>272</v>
      </c>
      <c r="AM889" s="234">
        <v>0.1</v>
      </c>
      <c r="AN889" s="234">
        <v>0</v>
      </c>
      <c r="AO889" s="234">
        <v>0</v>
      </c>
      <c r="AP889" s="234">
        <v>0</v>
      </c>
      <c r="AQ889" s="234">
        <v>8.5251597181057806E-2</v>
      </c>
      <c r="AR889" s="234" t="s">
        <v>463</v>
      </c>
      <c r="AS889" s="234">
        <v>2</v>
      </c>
      <c r="AT889" s="234">
        <v>81.730360994901403</v>
      </c>
      <c r="AU889" s="234" t="s">
        <v>490</v>
      </c>
      <c r="AV889" s="234">
        <v>1.25110923013196</v>
      </c>
      <c r="AW889" s="234">
        <v>15.011155665896201</v>
      </c>
      <c r="AX889" s="234">
        <v>80.422675218983002</v>
      </c>
      <c r="AY889" s="234" t="b">
        <v>0</v>
      </c>
      <c r="AZ889" s="234">
        <v>44558.564502314817</v>
      </c>
      <c r="BA889" s="234">
        <v>44543.56622685185</v>
      </c>
      <c r="BB889" s="234">
        <v>44546</v>
      </c>
    </row>
    <row r="890" spans="1:54" x14ac:dyDescent="0.25">
      <c r="A890" s="234" t="s">
        <v>4349</v>
      </c>
      <c r="B890" s="234" t="s">
        <v>482</v>
      </c>
      <c r="C890" s="235" t="s">
        <v>4349</v>
      </c>
      <c r="D890" s="235" t="s">
        <v>4349</v>
      </c>
      <c r="E890" s="234" t="s">
        <v>4333</v>
      </c>
      <c r="F890" s="234" t="s">
        <v>4350</v>
      </c>
      <c r="G890" s="234" t="s">
        <v>544</v>
      </c>
      <c r="H890" s="234" t="s">
        <v>798</v>
      </c>
      <c r="I890" s="234" t="s">
        <v>678</v>
      </c>
      <c r="J890" s="236">
        <v>533</v>
      </c>
      <c r="K890" s="129">
        <v>0.03</v>
      </c>
      <c r="L890" s="103">
        <v>1</v>
      </c>
      <c r="M890" s="237">
        <v>4097</v>
      </c>
      <c r="N890" s="236">
        <v>2796</v>
      </c>
      <c r="O890" s="103">
        <v>6000</v>
      </c>
      <c r="P890" s="234">
        <v>6000</v>
      </c>
      <c r="Q890" s="236">
        <v>10</v>
      </c>
      <c r="R890" s="236">
        <v>30</v>
      </c>
      <c r="S890" s="238">
        <v>102.3</v>
      </c>
      <c r="T890" s="238">
        <v>90</v>
      </c>
      <c r="U890" s="103">
        <v>3</v>
      </c>
      <c r="V890" s="234" t="s">
        <v>547</v>
      </c>
      <c r="W890" s="103">
        <v>40</v>
      </c>
      <c r="X890" s="234" t="s">
        <v>56</v>
      </c>
      <c r="Y890" s="234" t="s">
        <v>443</v>
      </c>
      <c r="Z890" s="280" t="s">
        <v>4351</v>
      </c>
      <c r="AA890" s="280" t="s">
        <v>4352</v>
      </c>
      <c r="AB890" s="280"/>
      <c r="AC890" s="280"/>
      <c r="AD890" s="280"/>
      <c r="AE890" s="280" t="s">
        <v>4353</v>
      </c>
      <c r="AF890" s="280"/>
      <c r="AG890" s="280"/>
      <c r="AH890" s="280"/>
      <c r="AI890" s="280"/>
      <c r="AJ890" s="280" t="s">
        <v>4339</v>
      </c>
      <c r="AK890" s="234">
        <v>1.5</v>
      </c>
      <c r="AL890" s="234" t="s">
        <v>272</v>
      </c>
      <c r="AM890" s="234">
        <v>0.1</v>
      </c>
      <c r="AN890" s="234">
        <v>0</v>
      </c>
      <c r="AO890" s="234">
        <v>0</v>
      </c>
      <c r="AP890" s="234">
        <v>0</v>
      </c>
      <c r="AQ890" s="234">
        <v>0.11979934705256599</v>
      </c>
      <c r="AR890" s="234" t="s">
        <v>463</v>
      </c>
      <c r="AS890" s="234">
        <v>1</v>
      </c>
      <c r="AT890" s="234">
        <v>85.042390613434407</v>
      </c>
      <c r="AU890" s="234" t="s">
        <v>490</v>
      </c>
      <c r="AV890" s="234">
        <v>1.708704269386</v>
      </c>
      <c r="AW890" s="234">
        <v>9.2451668642178504</v>
      </c>
      <c r="AX890" s="234">
        <v>85.042390613434407</v>
      </c>
      <c r="AY890" s="234" t="b">
        <v>0</v>
      </c>
      <c r="AZ890" s="234">
        <v>44558.564513888887</v>
      </c>
      <c r="BA890" s="234">
        <v>44543.567719907405</v>
      </c>
      <c r="BB890" s="234">
        <v>44546</v>
      </c>
    </row>
    <row r="891" spans="1:54" x14ac:dyDescent="0.25">
      <c r="A891" s="234" t="s">
        <v>4354</v>
      </c>
      <c r="B891" s="234" t="s">
        <v>436</v>
      </c>
      <c r="C891" s="235" t="s">
        <v>437</v>
      </c>
      <c r="D891" s="235" t="s">
        <v>4354</v>
      </c>
      <c r="E891" s="234" t="s">
        <v>4333</v>
      </c>
      <c r="F891" s="234" t="s">
        <v>4355</v>
      </c>
      <c r="G891" s="234"/>
      <c r="H891" s="234"/>
      <c r="I891" s="234" t="s">
        <v>678</v>
      </c>
      <c r="J891" s="236"/>
      <c r="K891" s="129"/>
      <c r="L891" s="103"/>
      <c r="M891" s="237"/>
      <c r="N891" s="236"/>
      <c r="O891" s="103">
        <v>6000</v>
      </c>
      <c r="P891" s="234"/>
      <c r="Q891" s="236"/>
      <c r="R891" s="236"/>
      <c r="S891" s="238"/>
      <c r="T891" s="238"/>
      <c r="U891" s="103">
        <v>0</v>
      </c>
      <c r="V891" s="234" t="s">
        <v>547</v>
      </c>
      <c r="W891" s="103"/>
      <c r="X891" s="234" t="s">
        <v>56</v>
      </c>
      <c r="Y891" s="234" t="s">
        <v>443</v>
      </c>
      <c r="Z891" s="280" t="s">
        <v>4356</v>
      </c>
      <c r="AA891" s="280"/>
      <c r="AB891" s="280"/>
      <c r="AC891" s="280"/>
      <c r="AD891" s="280"/>
      <c r="AE891" s="280"/>
      <c r="AF891" s="280" t="s">
        <v>4357</v>
      </c>
      <c r="AG891" s="280"/>
      <c r="AH891" s="280"/>
      <c r="AI891" s="280"/>
      <c r="AJ891" s="280"/>
      <c r="AK891" s="234">
        <v>1.5</v>
      </c>
      <c r="AL891" s="234" t="s">
        <v>272</v>
      </c>
      <c r="AM891" s="234">
        <v>0.1</v>
      </c>
      <c r="AN891" s="234"/>
      <c r="AO891" s="234">
        <v>0</v>
      </c>
      <c r="AP891" s="234">
        <v>0</v>
      </c>
      <c r="AQ891" s="234"/>
      <c r="AR891" s="234" t="s">
        <v>447</v>
      </c>
      <c r="AS891" s="234"/>
      <c r="AT891" s="234"/>
      <c r="AU891" s="234" t="s">
        <v>490</v>
      </c>
      <c r="AV891" s="234"/>
      <c r="AW891" s="234"/>
      <c r="AX891" s="234"/>
      <c r="AY891" s="234" t="b">
        <v>0</v>
      </c>
      <c r="AZ891" s="234">
        <v>44558.564513888887</v>
      </c>
      <c r="BA891" s="234">
        <v>44543.569201388891</v>
      </c>
      <c r="BB891" s="234">
        <v>44546</v>
      </c>
    </row>
    <row r="892" spans="1:54" x14ac:dyDescent="0.25">
      <c r="A892" s="234" t="s">
        <v>4358</v>
      </c>
      <c r="B892" s="234" t="s">
        <v>436</v>
      </c>
      <c r="C892" s="235" t="s">
        <v>437</v>
      </c>
      <c r="D892" s="235" t="s">
        <v>4358</v>
      </c>
      <c r="E892" s="234" t="s">
        <v>4333</v>
      </c>
      <c r="F892" s="234" t="s">
        <v>4359</v>
      </c>
      <c r="G892" s="234"/>
      <c r="H892" s="234"/>
      <c r="I892" s="234" t="s">
        <v>678</v>
      </c>
      <c r="J892" s="236"/>
      <c r="K892" s="129"/>
      <c r="L892" s="103"/>
      <c r="M892" s="237"/>
      <c r="N892" s="236"/>
      <c r="O892" s="103">
        <v>6000</v>
      </c>
      <c r="P892" s="234"/>
      <c r="Q892" s="236"/>
      <c r="R892" s="236"/>
      <c r="S892" s="238"/>
      <c r="T892" s="238"/>
      <c r="U892" s="103">
        <v>0</v>
      </c>
      <c r="V892" s="234" t="s">
        <v>547</v>
      </c>
      <c r="W892" s="103"/>
      <c r="X892" s="234" t="s">
        <v>56</v>
      </c>
      <c r="Y892" s="234" t="s">
        <v>443</v>
      </c>
      <c r="Z892" s="280" t="s">
        <v>4360</v>
      </c>
      <c r="AA892" s="280"/>
      <c r="AB892" s="280"/>
      <c r="AC892" s="280"/>
      <c r="AD892" s="280"/>
      <c r="AE892" s="280"/>
      <c r="AF892" s="280" t="s">
        <v>4361</v>
      </c>
      <c r="AG892" s="280"/>
      <c r="AH892" s="280"/>
      <c r="AI892" s="280"/>
      <c r="AJ892" s="280"/>
      <c r="AK892" s="234">
        <v>1.5</v>
      </c>
      <c r="AL892" s="234" t="s">
        <v>272</v>
      </c>
      <c r="AM892" s="234">
        <v>0.1</v>
      </c>
      <c r="AN892" s="234"/>
      <c r="AO892" s="234">
        <v>0</v>
      </c>
      <c r="AP892" s="234">
        <v>0</v>
      </c>
      <c r="AQ892" s="234"/>
      <c r="AR892" s="234" t="s">
        <v>447</v>
      </c>
      <c r="AS892" s="234"/>
      <c r="AT892" s="234"/>
      <c r="AU892" s="234" t="s">
        <v>490</v>
      </c>
      <c r="AV892" s="234"/>
      <c r="AW892" s="234"/>
      <c r="AX892" s="234"/>
      <c r="AY892" s="234" t="b">
        <v>0</v>
      </c>
      <c r="AZ892" s="234">
        <v>44558.564513888887</v>
      </c>
      <c r="BA892" s="234">
        <v>44543.571226851855</v>
      </c>
      <c r="BB892" s="234">
        <v>44546</v>
      </c>
    </row>
    <row r="893" spans="1:54" x14ac:dyDescent="0.25">
      <c r="A893" s="234" t="s">
        <v>4362</v>
      </c>
      <c r="B893" s="234" t="s">
        <v>436</v>
      </c>
      <c r="C893" s="235" t="s">
        <v>437</v>
      </c>
      <c r="D893" s="235" t="s">
        <v>4362</v>
      </c>
      <c r="E893" s="234" t="s">
        <v>4333</v>
      </c>
      <c r="F893" s="234" t="s">
        <v>4363</v>
      </c>
      <c r="G893" s="234"/>
      <c r="H893" s="234"/>
      <c r="I893" s="234" t="s">
        <v>678</v>
      </c>
      <c r="J893" s="236"/>
      <c r="K893" s="129"/>
      <c r="L893" s="103"/>
      <c r="M893" s="237"/>
      <c r="N893" s="236"/>
      <c r="O893" s="103">
        <v>6000</v>
      </c>
      <c r="P893" s="234"/>
      <c r="Q893" s="236"/>
      <c r="R893" s="236"/>
      <c r="S893" s="238"/>
      <c r="T893" s="238"/>
      <c r="U893" s="103">
        <v>0</v>
      </c>
      <c r="V893" s="234" t="s">
        <v>547</v>
      </c>
      <c r="W893" s="103"/>
      <c r="X893" s="234" t="s">
        <v>56</v>
      </c>
      <c r="Y893" s="234" t="s">
        <v>443</v>
      </c>
      <c r="Z893" s="280" t="s">
        <v>4364</v>
      </c>
      <c r="AA893" s="280"/>
      <c r="AB893" s="280"/>
      <c r="AC893" s="280"/>
      <c r="AD893" s="280"/>
      <c r="AE893" s="280"/>
      <c r="AF893" s="280" t="s">
        <v>4361</v>
      </c>
      <c r="AG893" s="280"/>
      <c r="AH893" s="280"/>
      <c r="AI893" s="280"/>
      <c r="AJ893" s="280"/>
      <c r="AK893" s="234">
        <v>1.5</v>
      </c>
      <c r="AL893" s="234" t="s">
        <v>272</v>
      </c>
      <c r="AM893" s="234">
        <v>0.1</v>
      </c>
      <c r="AN893" s="234"/>
      <c r="AO893" s="234">
        <v>0</v>
      </c>
      <c r="AP893" s="234">
        <v>0</v>
      </c>
      <c r="AQ893" s="234"/>
      <c r="AR893" s="234" t="s">
        <v>447</v>
      </c>
      <c r="AS893" s="234"/>
      <c r="AT893" s="234"/>
      <c r="AU893" s="234" t="s">
        <v>490</v>
      </c>
      <c r="AV893" s="234"/>
      <c r="AW893" s="234"/>
      <c r="AX893" s="234"/>
      <c r="AY893" s="234" t="b">
        <v>0</v>
      </c>
      <c r="AZ893" s="234">
        <v>44558.564525462964</v>
      </c>
      <c r="BA893" s="234">
        <v>44543.576192129629</v>
      </c>
      <c r="BB893" s="234">
        <v>44546</v>
      </c>
    </row>
    <row r="894" spans="1:54" x14ac:dyDescent="0.25">
      <c r="A894" s="234" t="s">
        <v>4365</v>
      </c>
      <c r="B894" s="234" t="s">
        <v>482</v>
      </c>
      <c r="C894" s="235" t="s">
        <v>4365</v>
      </c>
      <c r="D894" s="235" t="s">
        <v>4365</v>
      </c>
      <c r="E894" s="234" t="s">
        <v>4333</v>
      </c>
      <c r="F894" s="234" t="s">
        <v>4366</v>
      </c>
      <c r="G894" s="234" t="s">
        <v>544</v>
      </c>
      <c r="H894" s="234" t="s">
        <v>473</v>
      </c>
      <c r="I894" s="234" t="s">
        <v>574</v>
      </c>
      <c r="J894" s="236">
        <v>490</v>
      </c>
      <c r="K894" s="129">
        <v>0.03</v>
      </c>
      <c r="L894" s="103">
        <v>1</v>
      </c>
      <c r="M894" s="237">
        <v>2125</v>
      </c>
      <c r="N894" s="236">
        <v>9102</v>
      </c>
      <c r="O894" s="103">
        <v>6000</v>
      </c>
      <c r="P894" s="234">
        <v>6000</v>
      </c>
      <c r="Q894" s="236">
        <v>11</v>
      </c>
      <c r="R894" s="236">
        <v>40</v>
      </c>
      <c r="S894" s="238">
        <v>142.5</v>
      </c>
      <c r="T894" s="238">
        <v>62.5</v>
      </c>
      <c r="U894" s="103">
        <v>3.2</v>
      </c>
      <c r="V894" s="234" t="s">
        <v>547</v>
      </c>
      <c r="W894" s="103">
        <v>60</v>
      </c>
      <c r="X894" s="234" t="s">
        <v>56</v>
      </c>
      <c r="Y894" s="234" t="s">
        <v>443</v>
      </c>
      <c r="Z894" s="280" t="s">
        <v>4367</v>
      </c>
      <c r="AA894" s="280" t="s">
        <v>4368</v>
      </c>
      <c r="AB894" s="280" t="s">
        <v>4337</v>
      </c>
      <c r="AC894" s="280"/>
      <c r="AD894" s="280"/>
      <c r="AE894" s="280" t="s">
        <v>4338</v>
      </c>
      <c r="AF894" s="280"/>
      <c r="AG894" s="280"/>
      <c r="AH894" s="280"/>
      <c r="AI894" s="280"/>
      <c r="AJ894" s="280" t="s">
        <v>4339</v>
      </c>
      <c r="AK894" s="234">
        <v>1.5</v>
      </c>
      <c r="AL894" s="234" t="s">
        <v>272</v>
      </c>
      <c r="AM894" s="234">
        <v>0.1</v>
      </c>
      <c r="AN894" s="234">
        <v>0</v>
      </c>
      <c r="AO894" s="234">
        <v>0</v>
      </c>
      <c r="AP894" s="234">
        <v>0</v>
      </c>
      <c r="AQ894" s="234">
        <v>6.5455263625995297E-2</v>
      </c>
      <c r="AR894" s="234" t="s">
        <v>463</v>
      </c>
      <c r="AS894" s="234">
        <v>0</v>
      </c>
      <c r="AT894" s="234">
        <v>85.314023264963595</v>
      </c>
      <c r="AU894" s="234" t="s">
        <v>490</v>
      </c>
      <c r="AV894" s="234">
        <v>0.81836808548598405</v>
      </c>
      <c r="AW894" s="234">
        <v>30.786468327437099</v>
      </c>
      <c r="AX894" s="234">
        <v>79.098287284230594</v>
      </c>
      <c r="AY894" s="234" t="b">
        <v>0</v>
      </c>
      <c r="AZ894" s="234">
        <v>44558.564525462964</v>
      </c>
      <c r="BA894" s="234">
        <v>44543.577696759261</v>
      </c>
      <c r="BB894" s="234">
        <v>44546</v>
      </c>
    </row>
    <row r="895" spans="1:54" x14ac:dyDescent="0.25">
      <c r="A895" s="234" t="s">
        <v>4369</v>
      </c>
      <c r="B895" s="234" t="s">
        <v>482</v>
      </c>
      <c r="C895" s="235" t="s">
        <v>437</v>
      </c>
      <c r="D895" s="235" t="s">
        <v>4369</v>
      </c>
      <c r="E895" s="234" t="s">
        <v>4370</v>
      </c>
      <c r="F895" s="234" t="s">
        <v>4371</v>
      </c>
      <c r="G895" s="234" t="s">
        <v>440</v>
      </c>
      <c r="H895" s="234" t="s">
        <v>952</v>
      </c>
      <c r="I895" s="234" t="s">
        <v>486</v>
      </c>
      <c r="J895" s="236">
        <v>660</v>
      </c>
      <c r="K895" s="129">
        <v>0.03</v>
      </c>
      <c r="L895" s="103">
        <v>1</v>
      </c>
      <c r="M895" s="237">
        <v>4000</v>
      </c>
      <c r="N895" s="236">
        <v>93520</v>
      </c>
      <c r="O895" s="103">
        <v>3800</v>
      </c>
      <c r="P895" s="234">
        <v>3800</v>
      </c>
      <c r="Q895" s="236">
        <v>1.5</v>
      </c>
      <c r="R895" s="236">
        <v>90</v>
      </c>
      <c r="S895" s="238">
        <v>210</v>
      </c>
      <c r="T895" s="238">
        <v>210</v>
      </c>
      <c r="U895" s="103">
        <v>2.2999999999999998</v>
      </c>
      <c r="V895" s="234" t="s">
        <v>442</v>
      </c>
      <c r="W895" s="103">
        <v>250</v>
      </c>
      <c r="X895" s="234" t="s">
        <v>56</v>
      </c>
      <c r="Y895" s="234" t="s">
        <v>443</v>
      </c>
      <c r="Z895" s="280"/>
      <c r="AA895" s="280" t="s">
        <v>4372</v>
      </c>
      <c r="AB895" s="280"/>
      <c r="AC895" s="280"/>
      <c r="AD895" s="280" t="s">
        <v>4373</v>
      </c>
      <c r="AE895" s="280" t="s">
        <v>4374</v>
      </c>
      <c r="AF895" s="280" t="s">
        <v>4375</v>
      </c>
      <c r="AG895" s="280"/>
      <c r="AH895" s="280"/>
      <c r="AI895" s="280"/>
      <c r="AJ895" s="280"/>
      <c r="AK895" s="234">
        <v>6</v>
      </c>
      <c r="AL895" s="234" t="s">
        <v>272</v>
      </c>
      <c r="AM895" s="234">
        <v>0.1</v>
      </c>
      <c r="AN895" s="234"/>
      <c r="AO895" s="234">
        <v>0</v>
      </c>
      <c r="AP895" s="234">
        <v>0</v>
      </c>
      <c r="AQ895" s="234"/>
      <c r="AR895" s="234" t="s">
        <v>4376</v>
      </c>
      <c r="AS895" s="234">
        <v>0</v>
      </c>
      <c r="AT895" s="234">
        <v>56.811267467954899</v>
      </c>
      <c r="AU895" s="234" t="s">
        <v>2724</v>
      </c>
      <c r="AV895" s="234">
        <v>1.63811581639785</v>
      </c>
      <c r="AW895" s="234">
        <v>29.3943200850862</v>
      </c>
      <c r="AX895" s="234">
        <v>51.738832872601797</v>
      </c>
      <c r="AY895" s="234" t="b">
        <v>0</v>
      </c>
      <c r="AZ895" s="234">
        <v>44558.564525462964</v>
      </c>
      <c r="BA895" s="234">
        <v>44543.588726851849</v>
      </c>
      <c r="BB895" s="234">
        <v>44547</v>
      </c>
    </row>
    <row r="896" spans="1:54" x14ac:dyDescent="0.25">
      <c r="A896" s="234" t="s">
        <v>4377</v>
      </c>
      <c r="B896" s="234" t="s">
        <v>482</v>
      </c>
      <c r="C896" s="235" t="s">
        <v>437</v>
      </c>
      <c r="D896" s="235" t="s">
        <v>4377</v>
      </c>
      <c r="E896" s="234" t="s">
        <v>4378</v>
      </c>
      <c r="F896" s="234" t="s">
        <v>4379</v>
      </c>
      <c r="G896" s="234"/>
      <c r="H896" s="234"/>
      <c r="I896" s="234" t="s">
        <v>574</v>
      </c>
      <c r="J896" s="236"/>
      <c r="K896" s="129"/>
      <c r="L896" s="103"/>
      <c r="M896" s="237"/>
      <c r="N896" s="236"/>
      <c r="O896" s="103">
        <v>5000</v>
      </c>
      <c r="P896" s="234"/>
      <c r="Q896" s="236"/>
      <c r="R896" s="236"/>
      <c r="S896" s="238"/>
      <c r="T896" s="238"/>
      <c r="U896" s="103">
        <v>0</v>
      </c>
      <c r="V896" s="234" t="s">
        <v>451</v>
      </c>
      <c r="W896" s="103"/>
      <c r="X896" s="234" t="s">
        <v>56</v>
      </c>
      <c r="Y896" s="234" t="s">
        <v>443</v>
      </c>
      <c r="Z896" s="280" t="s">
        <v>4380</v>
      </c>
      <c r="AA896" s="280"/>
      <c r="AB896" s="280"/>
      <c r="AC896" s="280"/>
      <c r="AD896" s="280"/>
      <c r="AE896" s="280"/>
      <c r="AF896" s="280"/>
      <c r="AG896" s="280"/>
      <c r="AH896" s="280"/>
      <c r="AI896" s="280"/>
      <c r="AJ896" s="280"/>
      <c r="AK896" s="234">
        <v>5</v>
      </c>
      <c r="AL896" s="234" t="s">
        <v>272</v>
      </c>
      <c r="AM896" s="234">
        <v>0.1</v>
      </c>
      <c r="AN896" s="234"/>
      <c r="AO896" s="234">
        <v>0</v>
      </c>
      <c r="AP896" s="234">
        <v>0</v>
      </c>
      <c r="AQ896" s="234"/>
      <c r="AR896" s="234" t="s">
        <v>447</v>
      </c>
      <c r="AS896" s="234"/>
      <c r="AT896" s="234"/>
      <c r="AU896" s="234" t="s">
        <v>552</v>
      </c>
      <c r="AV896" s="234">
        <v>2</v>
      </c>
      <c r="AW896" s="234"/>
      <c r="AX896" s="234"/>
      <c r="AY896" s="234" t="b">
        <v>0</v>
      </c>
      <c r="AZ896" s="234">
        <v>44558.56453703704</v>
      </c>
      <c r="BA896" s="234">
        <v>44544.577662037038</v>
      </c>
      <c r="BB896" s="234">
        <v>44544</v>
      </c>
    </row>
    <row r="897" spans="1:54" x14ac:dyDescent="0.25">
      <c r="A897" s="234" t="s">
        <v>4381</v>
      </c>
      <c r="B897" s="234" t="s">
        <v>482</v>
      </c>
      <c r="C897" s="235" t="s">
        <v>437</v>
      </c>
      <c r="D897" s="235" t="s">
        <v>4381</v>
      </c>
      <c r="E897" s="234" t="s">
        <v>4378</v>
      </c>
      <c r="F897" s="234" t="s">
        <v>4382</v>
      </c>
      <c r="G897" s="234"/>
      <c r="H897" s="234"/>
      <c r="I897" s="234" t="s">
        <v>574</v>
      </c>
      <c r="J897" s="236"/>
      <c r="K897" s="129"/>
      <c r="L897" s="103"/>
      <c r="M897" s="237"/>
      <c r="N897" s="236"/>
      <c r="O897" s="103">
        <v>5000</v>
      </c>
      <c r="P897" s="234"/>
      <c r="Q897" s="236"/>
      <c r="R897" s="236"/>
      <c r="S897" s="238"/>
      <c r="T897" s="238"/>
      <c r="U897" s="103">
        <v>0</v>
      </c>
      <c r="V897" s="234" t="s">
        <v>451</v>
      </c>
      <c r="W897" s="103"/>
      <c r="X897" s="234" t="s">
        <v>56</v>
      </c>
      <c r="Y897" s="234" t="s">
        <v>443</v>
      </c>
      <c r="Z897" s="280" t="s">
        <v>4383</v>
      </c>
      <c r="AA897" s="280"/>
      <c r="AB897" s="280"/>
      <c r="AC897" s="280"/>
      <c r="AD897" s="280"/>
      <c r="AE897" s="280"/>
      <c r="AF897" s="280"/>
      <c r="AG897" s="280"/>
      <c r="AH897" s="280"/>
      <c r="AI897" s="280"/>
      <c r="AJ897" s="280"/>
      <c r="AK897" s="234">
        <v>5</v>
      </c>
      <c r="AL897" s="234" t="s">
        <v>272</v>
      </c>
      <c r="AM897" s="234">
        <v>0.1</v>
      </c>
      <c r="AN897" s="234"/>
      <c r="AO897" s="234">
        <v>0</v>
      </c>
      <c r="AP897" s="234">
        <v>0</v>
      </c>
      <c r="AQ897" s="234"/>
      <c r="AR897" s="234" t="s">
        <v>447</v>
      </c>
      <c r="AS897" s="234"/>
      <c r="AT897" s="234"/>
      <c r="AU897" s="234" t="s">
        <v>552</v>
      </c>
      <c r="AV897" s="234">
        <v>2</v>
      </c>
      <c r="AW897" s="234"/>
      <c r="AX897" s="234"/>
      <c r="AY897" s="234" t="b">
        <v>0</v>
      </c>
      <c r="AZ897" s="234">
        <v>44558.56453703704</v>
      </c>
      <c r="BA897" s="234">
        <v>44544.58084490741</v>
      </c>
      <c r="BB897" s="234">
        <v>44544</v>
      </c>
    </row>
    <row r="898" spans="1:54" x14ac:dyDescent="0.25">
      <c r="A898" s="234" t="s">
        <v>4384</v>
      </c>
      <c r="B898" s="234" t="s">
        <v>482</v>
      </c>
      <c r="C898" s="235" t="s">
        <v>437</v>
      </c>
      <c r="D898" s="235" t="s">
        <v>4384</v>
      </c>
      <c r="E898" s="234" t="s">
        <v>4378</v>
      </c>
      <c r="F898" s="234" t="s">
        <v>4385</v>
      </c>
      <c r="G898" s="234"/>
      <c r="H898" s="234"/>
      <c r="I898" s="234" t="s">
        <v>574</v>
      </c>
      <c r="J898" s="236"/>
      <c r="K898" s="129"/>
      <c r="L898" s="103"/>
      <c r="M898" s="237"/>
      <c r="N898" s="236"/>
      <c r="O898" s="103">
        <v>5000</v>
      </c>
      <c r="P898" s="234"/>
      <c r="Q898" s="236"/>
      <c r="R898" s="236"/>
      <c r="S898" s="238"/>
      <c r="T898" s="238"/>
      <c r="U898" s="103">
        <v>0</v>
      </c>
      <c r="V898" s="234" t="s">
        <v>451</v>
      </c>
      <c r="W898" s="103"/>
      <c r="X898" s="234" t="s">
        <v>56</v>
      </c>
      <c r="Y898" s="234" t="s">
        <v>443</v>
      </c>
      <c r="Z898" s="280" t="s">
        <v>4386</v>
      </c>
      <c r="AA898" s="280"/>
      <c r="AB898" s="280"/>
      <c r="AC898" s="280"/>
      <c r="AD898" s="280"/>
      <c r="AE898" s="280"/>
      <c r="AF898" s="280"/>
      <c r="AG898" s="280"/>
      <c r="AH898" s="280"/>
      <c r="AI898" s="280"/>
      <c r="AJ898" s="280"/>
      <c r="AK898" s="234">
        <v>5</v>
      </c>
      <c r="AL898" s="234" t="s">
        <v>272</v>
      </c>
      <c r="AM898" s="234">
        <v>0.1</v>
      </c>
      <c r="AN898" s="234"/>
      <c r="AO898" s="234">
        <v>0</v>
      </c>
      <c r="AP898" s="234">
        <v>0</v>
      </c>
      <c r="AQ898" s="234"/>
      <c r="AR898" s="234" t="s">
        <v>447</v>
      </c>
      <c r="AS898" s="234"/>
      <c r="AT898" s="234"/>
      <c r="AU898" s="234" t="s">
        <v>552</v>
      </c>
      <c r="AV898" s="234">
        <v>2</v>
      </c>
      <c r="AW898" s="234"/>
      <c r="AX898" s="234"/>
      <c r="AY898" s="234" t="b">
        <v>0</v>
      </c>
      <c r="AZ898" s="234">
        <v>44558.56454861111</v>
      </c>
      <c r="BA898" s="234">
        <v>44544.582627314812</v>
      </c>
      <c r="BB898" s="234">
        <v>44544</v>
      </c>
    </row>
    <row r="899" spans="1:54" x14ac:dyDescent="0.25">
      <c r="A899" s="234" t="s">
        <v>4387</v>
      </c>
      <c r="B899" s="234" t="s">
        <v>482</v>
      </c>
      <c r="C899" s="235" t="s">
        <v>4388</v>
      </c>
      <c r="D899" s="235" t="s">
        <v>4387</v>
      </c>
      <c r="E899" s="234" t="s">
        <v>4389</v>
      </c>
      <c r="F899" s="234" t="s">
        <v>4390</v>
      </c>
      <c r="G899" s="234" t="s">
        <v>472</v>
      </c>
      <c r="H899" s="234" t="s">
        <v>507</v>
      </c>
      <c r="I899" s="234" t="s">
        <v>678</v>
      </c>
      <c r="J899" s="236"/>
      <c r="K899" s="129">
        <v>0.04</v>
      </c>
      <c r="L899" s="103">
        <v>1</v>
      </c>
      <c r="M899" s="237">
        <v>6500</v>
      </c>
      <c r="N899" s="236">
        <v>3213</v>
      </c>
      <c r="O899" s="103">
        <v>6000</v>
      </c>
      <c r="P899" s="234">
        <v>6000</v>
      </c>
      <c r="Q899" s="236">
        <v>12</v>
      </c>
      <c r="R899" s="236">
        <v>35</v>
      </c>
      <c r="S899" s="238">
        <v>207</v>
      </c>
      <c r="T899" s="238">
        <v>18</v>
      </c>
      <c r="U899" s="103">
        <v>5.5</v>
      </c>
      <c r="V899" s="234" t="s">
        <v>442</v>
      </c>
      <c r="W899" s="103">
        <v>20</v>
      </c>
      <c r="X899" s="234" t="s">
        <v>56</v>
      </c>
      <c r="Y899" s="234" t="s">
        <v>443</v>
      </c>
      <c r="Z899" s="280" t="s">
        <v>4391</v>
      </c>
      <c r="AA899" s="280" t="s">
        <v>4392</v>
      </c>
      <c r="AB899" s="280" t="s">
        <v>4392</v>
      </c>
      <c r="AC899" s="280"/>
      <c r="AD899" s="280" t="s">
        <v>4393</v>
      </c>
      <c r="AE899" s="280"/>
      <c r="AF899" s="280"/>
      <c r="AG899" s="280"/>
      <c r="AH899" s="280"/>
      <c r="AI899" s="280"/>
      <c r="AJ899" s="280"/>
      <c r="AK899" s="234">
        <v>15</v>
      </c>
      <c r="AL899" s="234" t="s">
        <v>272</v>
      </c>
      <c r="AM899" s="234">
        <v>0.1</v>
      </c>
      <c r="AN899" s="234"/>
      <c r="AO899" s="234">
        <v>0</v>
      </c>
      <c r="AP899" s="234">
        <v>0</v>
      </c>
      <c r="AQ899" s="234"/>
      <c r="AR899" s="234" t="s">
        <v>622</v>
      </c>
      <c r="AS899" s="234">
        <v>10</v>
      </c>
      <c r="AT899" s="234">
        <v>85.473895043046397</v>
      </c>
      <c r="AU899" s="234" t="s">
        <v>942</v>
      </c>
      <c r="AV899" s="234">
        <v>1.63458914324216</v>
      </c>
      <c r="AW899" s="234">
        <v>13.030219594644899</v>
      </c>
      <c r="AX899" s="234">
        <v>84.545892754007596</v>
      </c>
      <c r="AY899" s="234" t="b">
        <v>0</v>
      </c>
      <c r="AZ899" s="234">
        <v>44588.606620370374</v>
      </c>
      <c r="BA899" s="234">
        <v>44552.489016203705</v>
      </c>
      <c r="BB899" s="234">
        <v>44588.606620370374</v>
      </c>
    </row>
    <row r="900" spans="1:54" x14ac:dyDescent="0.25">
      <c r="A900" s="234" t="s">
        <v>4394</v>
      </c>
      <c r="B900" s="234" t="s">
        <v>482</v>
      </c>
      <c r="C900" s="235" t="s">
        <v>4395</v>
      </c>
      <c r="D900" s="235" t="s">
        <v>4394</v>
      </c>
      <c r="E900" s="234" t="s">
        <v>4389</v>
      </c>
      <c r="F900" s="234" t="s">
        <v>4396</v>
      </c>
      <c r="G900" s="234" t="s">
        <v>472</v>
      </c>
      <c r="H900" s="234" t="s">
        <v>507</v>
      </c>
      <c r="I900" s="234" t="s">
        <v>678</v>
      </c>
      <c r="J900" s="236"/>
      <c r="K900" s="129">
        <v>0.04</v>
      </c>
      <c r="L900" s="103">
        <v>1</v>
      </c>
      <c r="M900" s="237">
        <v>6500</v>
      </c>
      <c r="N900" s="236">
        <v>3533</v>
      </c>
      <c r="O900" s="103">
        <v>6000</v>
      </c>
      <c r="P900" s="234">
        <v>6000</v>
      </c>
      <c r="Q900" s="236">
        <v>12</v>
      </c>
      <c r="R900" s="236">
        <v>35</v>
      </c>
      <c r="S900" s="238">
        <v>219</v>
      </c>
      <c r="T900" s="238">
        <v>18</v>
      </c>
      <c r="U900" s="103">
        <v>5.5</v>
      </c>
      <c r="V900" s="234" t="s">
        <v>442</v>
      </c>
      <c r="W900" s="103">
        <v>25</v>
      </c>
      <c r="X900" s="234" t="s">
        <v>56</v>
      </c>
      <c r="Y900" s="234" t="s">
        <v>443</v>
      </c>
      <c r="Z900" s="280" t="s">
        <v>4397</v>
      </c>
      <c r="AA900" s="280" t="s">
        <v>4392</v>
      </c>
      <c r="AB900" s="280" t="s">
        <v>4392</v>
      </c>
      <c r="AC900" s="280"/>
      <c r="AD900" s="280" t="s">
        <v>4393</v>
      </c>
      <c r="AE900" s="280"/>
      <c r="AF900" s="280"/>
      <c r="AG900" s="280"/>
      <c r="AH900" s="280"/>
      <c r="AI900" s="280"/>
      <c r="AJ900" s="280"/>
      <c r="AK900" s="234">
        <v>15</v>
      </c>
      <c r="AL900" s="234" t="s">
        <v>272</v>
      </c>
      <c r="AM900" s="234">
        <v>0.1</v>
      </c>
      <c r="AN900" s="234"/>
      <c r="AO900" s="234">
        <v>0</v>
      </c>
      <c r="AP900" s="234">
        <v>0</v>
      </c>
      <c r="AQ900" s="234"/>
      <c r="AR900" s="234" t="s">
        <v>622</v>
      </c>
      <c r="AS900" s="234">
        <v>9</v>
      </c>
      <c r="AT900" s="234">
        <v>83.753400206904104</v>
      </c>
      <c r="AU900" s="234" t="s">
        <v>942</v>
      </c>
      <c r="AV900" s="234">
        <v>1.52401989993734</v>
      </c>
      <c r="AW900" s="234">
        <v>13.902161287801601</v>
      </c>
      <c r="AX900" s="234">
        <v>79.685377911140094</v>
      </c>
      <c r="AY900" s="234" t="b">
        <v>0</v>
      </c>
      <c r="AZ900" s="234">
        <v>44588.611701388887</v>
      </c>
      <c r="BA900" s="234">
        <v>44552.49013888889</v>
      </c>
      <c r="BB900" s="234">
        <v>44588.611701388887</v>
      </c>
    </row>
    <row r="901" spans="1:54" x14ac:dyDescent="0.25">
      <c r="A901" s="234" t="s">
        <v>4398</v>
      </c>
      <c r="B901" s="234" t="s">
        <v>456</v>
      </c>
      <c r="C901" s="235" t="s">
        <v>4398</v>
      </c>
      <c r="D901" s="235" t="s">
        <v>4398</v>
      </c>
      <c r="E901" s="234" t="s">
        <v>4399</v>
      </c>
      <c r="F901" s="234" t="s">
        <v>4400</v>
      </c>
      <c r="G901" s="234" t="s">
        <v>534</v>
      </c>
      <c r="H901" s="234" t="s">
        <v>473</v>
      </c>
      <c r="I901" s="234" t="s">
        <v>574</v>
      </c>
      <c r="J901" s="236"/>
      <c r="K901" s="129">
        <v>0.02</v>
      </c>
      <c r="L901" s="103">
        <v>1</v>
      </c>
      <c r="M901" s="237">
        <v>14500</v>
      </c>
      <c r="N901" s="236">
        <v>10570</v>
      </c>
      <c r="O901" s="103">
        <v>6000</v>
      </c>
      <c r="P901" s="234">
        <v>6000</v>
      </c>
      <c r="Q901" s="236">
        <v>8</v>
      </c>
      <c r="R901" s="236">
        <v>40</v>
      </c>
      <c r="S901" s="238">
        <v>270</v>
      </c>
      <c r="T901" s="238">
        <v>139</v>
      </c>
      <c r="U901" s="103">
        <v>6</v>
      </c>
      <c r="V901" s="234" t="s">
        <v>547</v>
      </c>
      <c r="W901" s="103">
        <v>40</v>
      </c>
      <c r="X901" s="234" t="s">
        <v>56</v>
      </c>
      <c r="Y901" s="234" t="s">
        <v>443</v>
      </c>
      <c r="Z901" s="280" t="s">
        <v>4401</v>
      </c>
      <c r="AA901" s="280" t="s">
        <v>4402</v>
      </c>
      <c r="AB901" s="280" t="s">
        <v>4402</v>
      </c>
      <c r="AC901" s="280"/>
      <c r="AD901" s="280" t="s">
        <v>4403</v>
      </c>
      <c r="AE901" s="280"/>
      <c r="AF901" s="280" t="s">
        <v>705</v>
      </c>
      <c r="AG901" s="280"/>
      <c r="AH901" s="280"/>
      <c r="AI901" s="280"/>
      <c r="AJ901" s="280"/>
      <c r="AK901" s="234">
        <v>1</v>
      </c>
      <c r="AL901" s="234" t="s">
        <v>272</v>
      </c>
      <c r="AM901" s="234">
        <v>0.1</v>
      </c>
      <c r="AN901" s="234"/>
      <c r="AO901" s="234">
        <v>0</v>
      </c>
      <c r="AP901" s="234">
        <v>0</v>
      </c>
      <c r="AQ901" s="234"/>
      <c r="AR901" s="234" t="s">
        <v>463</v>
      </c>
      <c r="AS901" s="234">
        <v>3</v>
      </c>
      <c r="AT901" s="234">
        <v>72.572077232550996</v>
      </c>
      <c r="AU901" s="234" t="s">
        <v>552</v>
      </c>
      <c r="AV901" s="234">
        <v>1.7078230242877499</v>
      </c>
      <c r="AW901" s="234">
        <v>24.158508784079</v>
      </c>
      <c r="AX901" s="234">
        <v>68.891636172900206</v>
      </c>
      <c r="AY901" s="234" t="b">
        <v>0</v>
      </c>
      <c r="AZ901" s="234">
        <v>44558.56453703704</v>
      </c>
      <c r="BA901" s="234">
        <v>44544.381192129629</v>
      </c>
      <c r="BB901" s="234">
        <v>44551</v>
      </c>
    </row>
    <row r="902" spans="1:54" x14ac:dyDescent="0.25">
      <c r="A902" s="234" t="s">
        <v>4404</v>
      </c>
      <c r="B902" s="234" t="s">
        <v>482</v>
      </c>
      <c r="C902" s="235" t="s">
        <v>4404</v>
      </c>
      <c r="D902" s="235" t="s">
        <v>4404</v>
      </c>
      <c r="E902" s="234" t="s">
        <v>4405</v>
      </c>
      <c r="F902" s="234" t="s">
        <v>4406</v>
      </c>
      <c r="G902" s="234" t="s">
        <v>836</v>
      </c>
      <c r="H902" s="234" t="s">
        <v>798</v>
      </c>
      <c r="I902" s="234" t="s">
        <v>678</v>
      </c>
      <c r="J902" s="236">
        <v>223</v>
      </c>
      <c r="K902" s="129">
        <v>0.03</v>
      </c>
      <c r="L902" s="103">
        <v>1</v>
      </c>
      <c r="M902" s="237">
        <v>950</v>
      </c>
      <c r="N902" s="236">
        <v>1817</v>
      </c>
      <c r="O902" s="103">
        <v>4000</v>
      </c>
      <c r="P902" s="234">
        <v>4000</v>
      </c>
      <c r="Q902" s="236">
        <v>22</v>
      </c>
      <c r="R902" s="236">
        <v>20</v>
      </c>
      <c r="S902" s="238">
        <v>64.400000000000006</v>
      </c>
      <c r="T902" s="238">
        <v>14.5</v>
      </c>
      <c r="U902" s="103">
        <v>2</v>
      </c>
      <c r="V902" s="234" t="s">
        <v>442</v>
      </c>
      <c r="W902" s="103">
        <v>50</v>
      </c>
      <c r="X902" s="234" t="s">
        <v>56</v>
      </c>
      <c r="Y902" s="234" t="s">
        <v>443</v>
      </c>
      <c r="Z902" s="280"/>
      <c r="AA902" s="280" t="s">
        <v>4407</v>
      </c>
      <c r="AB902" s="280" t="s">
        <v>4408</v>
      </c>
      <c r="AC902" s="280"/>
      <c r="AD902" s="280"/>
      <c r="AE902" s="280"/>
      <c r="AF902" s="280" t="s">
        <v>4409</v>
      </c>
      <c r="AG902" s="280"/>
      <c r="AH902" s="280"/>
      <c r="AI902" s="280"/>
      <c r="AJ902" s="280" t="s">
        <v>1367</v>
      </c>
      <c r="AK902" s="234">
        <v>1</v>
      </c>
      <c r="AL902" s="234" t="s">
        <v>272</v>
      </c>
      <c r="AM902" s="234">
        <v>0.1</v>
      </c>
      <c r="AN902" s="234">
        <v>0</v>
      </c>
      <c r="AO902" s="234">
        <v>0</v>
      </c>
      <c r="AP902" s="234">
        <v>0</v>
      </c>
      <c r="AQ902" s="234">
        <v>0.104142874027538</v>
      </c>
      <c r="AR902" s="234" t="s">
        <v>463</v>
      </c>
      <c r="AS902" s="234">
        <v>0</v>
      </c>
      <c r="AT902" s="234">
        <v>93.450054172366904</v>
      </c>
      <c r="AU902" s="234" t="s">
        <v>490</v>
      </c>
      <c r="AV902" s="234">
        <v>0.99479304182573902</v>
      </c>
      <c r="AW902" s="234">
        <v>13.8180322551188</v>
      </c>
      <c r="AX902" s="234">
        <v>91.487603034747195</v>
      </c>
      <c r="AY902" s="234" t="b">
        <v>0</v>
      </c>
      <c r="AZ902" s="234">
        <v>44558.56454861111</v>
      </c>
      <c r="BA902" s="234">
        <v>44544.690648148149</v>
      </c>
      <c r="BB902" s="234">
        <v>44547</v>
      </c>
    </row>
    <row r="903" spans="1:54" x14ac:dyDescent="0.25">
      <c r="A903" s="234" t="s">
        <v>4410</v>
      </c>
      <c r="B903" s="234" t="s">
        <v>482</v>
      </c>
      <c r="C903" s="235" t="s">
        <v>4410</v>
      </c>
      <c r="D903" s="235" t="s">
        <v>4410</v>
      </c>
      <c r="E903" s="234" t="s">
        <v>4411</v>
      </c>
      <c r="F903" s="234" t="s">
        <v>4412</v>
      </c>
      <c r="G903" s="234" t="s">
        <v>836</v>
      </c>
      <c r="H903" s="234" t="s">
        <v>1105</v>
      </c>
      <c r="I903" s="234" t="s">
        <v>574</v>
      </c>
      <c r="J903" s="236">
        <v>130</v>
      </c>
      <c r="K903" s="129">
        <v>0.03</v>
      </c>
      <c r="L903" s="103">
        <v>4</v>
      </c>
      <c r="M903" s="237">
        <v>963</v>
      </c>
      <c r="N903" s="236">
        <v>340</v>
      </c>
      <c r="O903" s="103">
        <v>6000</v>
      </c>
      <c r="P903" s="234">
        <v>6000</v>
      </c>
      <c r="Q903" s="236">
        <v>28</v>
      </c>
      <c r="R903" s="236">
        <v>20</v>
      </c>
      <c r="S903" s="238">
        <v>45</v>
      </c>
      <c r="T903" s="238">
        <v>20</v>
      </c>
      <c r="U903" s="103">
        <v>2</v>
      </c>
      <c r="V903" s="234" t="s">
        <v>547</v>
      </c>
      <c r="W903" s="103">
        <v>70</v>
      </c>
      <c r="X903" s="234" t="s">
        <v>56</v>
      </c>
      <c r="Y903" s="234" t="s">
        <v>443</v>
      </c>
      <c r="Z903" s="280" t="s">
        <v>4413</v>
      </c>
      <c r="AA903" s="280" t="s">
        <v>4414</v>
      </c>
      <c r="AB903" s="280"/>
      <c r="AC903" s="280"/>
      <c r="AD903" s="280"/>
      <c r="AE903" s="280" t="s">
        <v>4415</v>
      </c>
      <c r="AF903" s="280"/>
      <c r="AG903" s="280" t="s">
        <v>4416</v>
      </c>
      <c r="AH903" s="280"/>
      <c r="AI903" s="280"/>
      <c r="AJ903" s="280" t="s">
        <v>4417</v>
      </c>
      <c r="AK903" s="234">
        <v>5</v>
      </c>
      <c r="AL903" s="234" t="s">
        <v>272</v>
      </c>
      <c r="AM903" s="234">
        <v>0.1</v>
      </c>
      <c r="AN903" s="234">
        <v>0</v>
      </c>
      <c r="AO903" s="234">
        <v>1.3764705882352899</v>
      </c>
      <c r="AP903" s="234">
        <v>0</v>
      </c>
      <c r="AQ903" s="234">
        <v>0.13090277777777801</v>
      </c>
      <c r="AR903" s="234" t="s">
        <v>706</v>
      </c>
      <c r="AS903" s="234">
        <v>0</v>
      </c>
      <c r="AT903" s="234">
        <v>93.261473985998094</v>
      </c>
      <c r="AU903" s="234" t="s">
        <v>552</v>
      </c>
      <c r="AV903" s="234">
        <v>0.88540398337770798</v>
      </c>
      <c r="AW903" s="234">
        <v>12.903267433783199</v>
      </c>
      <c r="AX903" s="234">
        <v>85.374217900325107</v>
      </c>
      <c r="AY903" s="234" t="b">
        <v>0</v>
      </c>
      <c r="AZ903" s="234">
        <v>44588.351168981484</v>
      </c>
      <c r="BA903" s="234">
        <v>44544.692604166667</v>
      </c>
      <c r="BB903" s="234">
        <v>44588.351145833331</v>
      </c>
    </row>
    <row r="904" spans="1:54" x14ac:dyDescent="0.25">
      <c r="A904" s="234" t="s">
        <v>4418</v>
      </c>
      <c r="B904" s="234" t="s">
        <v>456</v>
      </c>
      <c r="C904" s="235" t="s">
        <v>4418</v>
      </c>
      <c r="D904" s="235" t="s">
        <v>4418</v>
      </c>
      <c r="E904" s="234" t="s">
        <v>4411</v>
      </c>
      <c r="F904" s="234" t="s">
        <v>4419</v>
      </c>
      <c r="G904" s="234" t="s">
        <v>836</v>
      </c>
      <c r="H904" s="234" t="s">
        <v>1105</v>
      </c>
      <c r="I904" s="234" t="s">
        <v>574</v>
      </c>
      <c r="J904" s="236">
        <v>533</v>
      </c>
      <c r="K904" s="129">
        <v>0.03</v>
      </c>
      <c r="L904" s="103">
        <v>1</v>
      </c>
      <c r="M904" s="237">
        <v>3000</v>
      </c>
      <c r="N904" s="236">
        <v>2459</v>
      </c>
      <c r="O904" s="103">
        <v>6000</v>
      </c>
      <c r="P904" s="234">
        <v>6000</v>
      </c>
      <c r="Q904" s="236">
        <v>8</v>
      </c>
      <c r="R904" s="236">
        <v>30</v>
      </c>
      <c r="S904" s="238">
        <v>94.92</v>
      </c>
      <c r="T904" s="238">
        <v>92.38</v>
      </c>
      <c r="U904" s="103">
        <v>2.8</v>
      </c>
      <c r="V904" s="234" t="s">
        <v>547</v>
      </c>
      <c r="W904" s="103">
        <v>70</v>
      </c>
      <c r="X904" s="234" t="s">
        <v>56</v>
      </c>
      <c r="Y904" s="234" t="s">
        <v>443</v>
      </c>
      <c r="Z904" s="280" t="s">
        <v>4420</v>
      </c>
      <c r="AA904" s="280" t="s">
        <v>4421</v>
      </c>
      <c r="AB904" s="280" t="s">
        <v>4422</v>
      </c>
      <c r="AC904" s="280"/>
      <c r="AD904" s="280"/>
      <c r="AE904" s="280" t="s">
        <v>4423</v>
      </c>
      <c r="AF904" s="280" t="s">
        <v>705</v>
      </c>
      <c r="AG904" s="280" t="s">
        <v>4416</v>
      </c>
      <c r="AH904" s="280"/>
      <c r="AI904" s="280"/>
      <c r="AJ904" s="280" t="s">
        <v>4424</v>
      </c>
      <c r="AK904" s="234">
        <v>20</v>
      </c>
      <c r="AL904" s="234" t="s">
        <v>272</v>
      </c>
      <c r="AM904" s="234">
        <v>0.1</v>
      </c>
      <c r="AN904" s="234">
        <v>0</v>
      </c>
      <c r="AO904" s="234">
        <v>0.78031720211468103</v>
      </c>
      <c r="AP904" s="234">
        <v>0</v>
      </c>
      <c r="AQ904" s="234">
        <v>0.110907776422213</v>
      </c>
      <c r="AR904" s="234" t="s">
        <v>622</v>
      </c>
      <c r="AS904" s="234">
        <v>1</v>
      </c>
      <c r="AT904" s="234">
        <v>88.210948347791003</v>
      </c>
      <c r="AU904" s="234" t="s">
        <v>552</v>
      </c>
      <c r="AV904" s="234">
        <v>1.59930757300825</v>
      </c>
      <c r="AW904" s="234">
        <v>6.97011161750381</v>
      </c>
      <c r="AX904" s="234">
        <v>84.417877568836005</v>
      </c>
      <c r="AY904" s="234" t="b">
        <v>0</v>
      </c>
      <c r="AZ904" s="234">
        <v>44588.386736111112</v>
      </c>
      <c r="BA904" s="234">
        <v>44544.694537037038</v>
      </c>
      <c r="BB904" s="234">
        <v>44588.386736111112</v>
      </c>
    </row>
    <row r="905" spans="1:54" x14ac:dyDescent="0.25">
      <c r="A905" s="234" t="s">
        <v>4425</v>
      </c>
      <c r="B905" s="234" t="s">
        <v>482</v>
      </c>
      <c r="C905" s="235" t="s">
        <v>4425</v>
      </c>
      <c r="D905" s="235" t="s">
        <v>4425</v>
      </c>
      <c r="E905" s="234" t="s">
        <v>4426</v>
      </c>
      <c r="F905" s="234" t="s">
        <v>4427</v>
      </c>
      <c r="G905" s="234" t="s">
        <v>836</v>
      </c>
      <c r="H905" s="234" t="s">
        <v>798</v>
      </c>
      <c r="I905" s="234" t="s">
        <v>678</v>
      </c>
      <c r="J905" s="236">
        <v>114</v>
      </c>
      <c r="K905" s="129">
        <v>0.03</v>
      </c>
      <c r="L905" s="103">
        <v>4</v>
      </c>
      <c r="M905" s="237">
        <v>2100</v>
      </c>
      <c r="N905" s="236">
        <v>438</v>
      </c>
      <c r="O905" s="103">
        <v>6050</v>
      </c>
      <c r="P905" s="234">
        <v>6050</v>
      </c>
      <c r="Q905" s="236">
        <v>15</v>
      </c>
      <c r="R905" s="236">
        <v>30</v>
      </c>
      <c r="S905" s="238">
        <v>40</v>
      </c>
      <c r="T905" s="238">
        <v>10</v>
      </c>
      <c r="U905" s="103">
        <v>2.5</v>
      </c>
      <c r="V905" s="234" t="s">
        <v>451</v>
      </c>
      <c r="W905" s="103">
        <v>20</v>
      </c>
      <c r="X905" s="234" t="s">
        <v>56</v>
      </c>
      <c r="Y905" s="234" t="s">
        <v>443</v>
      </c>
      <c r="Z905" s="280"/>
      <c r="AA905" s="280"/>
      <c r="AB905" s="280" t="s">
        <v>4428</v>
      </c>
      <c r="AC905" s="280"/>
      <c r="AD905" s="280"/>
      <c r="AE905" s="280"/>
      <c r="AF905" s="280" t="s">
        <v>2447</v>
      </c>
      <c r="AG905" s="280"/>
      <c r="AH905" s="280"/>
      <c r="AI905" s="280"/>
      <c r="AJ905" s="280"/>
      <c r="AK905" s="234">
        <v>1</v>
      </c>
      <c r="AL905" s="234" t="s">
        <v>272</v>
      </c>
      <c r="AM905" s="234">
        <v>0.1</v>
      </c>
      <c r="AN905" s="234">
        <v>0</v>
      </c>
      <c r="AO905" s="234">
        <v>0</v>
      </c>
      <c r="AP905" s="234">
        <v>0</v>
      </c>
      <c r="AQ905" s="234">
        <v>0.12388407988241899</v>
      </c>
      <c r="AR905" s="234" t="s">
        <v>463</v>
      </c>
      <c r="AS905" s="234">
        <v>1</v>
      </c>
      <c r="AT905" s="234">
        <v>91.0040076410029</v>
      </c>
      <c r="AU905" s="234" t="s">
        <v>490</v>
      </c>
      <c r="AV905" s="234">
        <v>1.4222144722947001</v>
      </c>
      <c r="AW905" s="234">
        <v>9.3540574909387804</v>
      </c>
      <c r="AX905" s="234">
        <v>84.906739129055694</v>
      </c>
      <c r="AY905" s="234" t="b">
        <v>0</v>
      </c>
      <c r="AZ905" s="234">
        <v>44558.564560185187</v>
      </c>
      <c r="BA905" s="234">
        <v>44545.324513888889</v>
      </c>
      <c r="BB905" s="234">
        <v>44546</v>
      </c>
    </row>
    <row r="906" spans="1:54" x14ac:dyDescent="0.25">
      <c r="A906" s="234" t="s">
        <v>4429</v>
      </c>
      <c r="B906" s="234" t="s">
        <v>436</v>
      </c>
      <c r="C906" s="235" t="s">
        <v>4430</v>
      </c>
      <c r="D906" s="235" t="s">
        <v>4429</v>
      </c>
      <c r="E906" s="234" t="s">
        <v>4431</v>
      </c>
      <c r="F906" s="234" t="s">
        <v>4432</v>
      </c>
      <c r="G906" s="234" t="s">
        <v>534</v>
      </c>
      <c r="H906" s="234"/>
      <c r="I906" s="234" t="s">
        <v>678</v>
      </c>
      <c r="J906" s="236"/>
      <c r="K906" s="129"/>
      <c r="L906" s="103">
        <v>1</v>
      </c>
      <c r="M906" s="237"/>
      <c r="N906" s="236">
        <v>7166</v>
      </c>
      <c r="O906" s="103">
        <v>5600</v>
      </c>
      <c r="P906" s="234"/>
      <c r="Q906" s="236"/>
      <c r="R906" s="236"/>
      <c r="S906" s="238">
        <v>259.5</v>
      </c>
      <c r="T906" s="238">
        <v>143.5</v>
      </c>
      <c r="U906" s="103">
        <v>0</v>
      </c>
      <c r="V906" s="234" t="s">
        <v>451</v>
      </c>
      <c r="W906" s="103">
        <v>1</v>
      </c>
      <c r="X906" s="234" t="s">
        <v>56</v>
      </c>
      <c r="Y906" s="234" t="s">
        <v>443</v>
      </c>
      <c r="Z906" s="280" t="s">
        <v>4433</v>
      </c>
      <c r="AA906" s="280" t="s">
        <v>4434</v>
      </c>
      <c r="AB906" s="280" t="s">
        <v>4434</v>
      </c>
      <c r="AC906" s="280"/>
      <c r="AD906" s="280"/>
      <c r="AE906" s="280"/>
      <c r="AF906" s="280" t="s">
        <v>4434</v>
      </c>
      <c r="AG906" s="280"/>
      <c r="AH906" s="280"/>
      <c r="AI906" s="280"/>
      <c r="AJ906" s="280"/>
      <c r="AK906" s="234">
        <v>1</v>
      </c>
      <c r="AL906" s="234" t="s">
        <v>272</v>
      </c>
      <c r="AM906" s="234">
        <v>0.1</v>
      </c>
      <c r="AN906" s="234"/>
      <c r="AO906" s="234">
        <v>0</v>
      </c>
      <c r="AP906" s="234">
        <v>0</v>
      </c>
      <c r="AQ906" s="234"/>
      <c r="AR906" s="234" t="s">
        <v>447</v>
      </c>
      <c r="AS906" s="234">
        <v>1</v>
      </c>
      <c r="AT906" s="234"/>
      <c r="AU906" s="234" t="s">
        <v>552</v>
      </c>
      <c r="AV906" s="234"/>
      <c r="AW906" s="234"/>
      <c r="AX906" s="234"/>
      <c r="AY906" s="234" t="b">
        <v>0</v>
      </c>
      <c r="AZ906" s="234">
        <v>44558.564560185187</v>
      </c>
      <c r="BA906" s="234">
        <v>44545.564062500001</v>
      </c>
      <c r="BB906" s="234">
        <v>44547</v>
      </c>
    </row>
    <row r="907" spans="1:54" x14ac:dyDescent="0.25">
      <c r="A907" s="234" t="s">
        <v>4435</v>
      </c>
      <c r="B907" s="234" t="s">
        <v>482</v>
      </c>
      <c r="C907" s="235" t="s">
        <v>437</v>
      </c>
      <c r="D907" s="235" t="s">
        <v>4435</v>
      </c>
      <c r="E907" s="234" t="s">
        <v>4436</v>
      </c>
      <c r="F907" s="234" t="s">
        <v>4437</v>
      </c>
      <c r="G907" s="234" t="s">
        <v>544</v>
      </c>
      <c r="H907" s="234" t="s">
        <v>4438</v>
      </c>
      <c r="I907" s="234" t="s">
        <v>4439</v>
      </c>
      <c r="J907" s="236">
        <v>148</v>
      </c>
      <c r="K907" s="129">
        <v>0.03</v>
      </c>
      <c r="L907" s="103">
        <v>2</v>
      </c>
      <c r="M907" s="237">
        <v>2000</v>
      </c>
      <c r="N907" s="236">
        <v>4468</v>
      </c>
      <c r="O907" s="103">
        <v>580</v>
      </c>
      <c r="P907" s="234">
        <v>6020</v>
      </c>
      <c r="Q907" s="236">
        <v>6</v>
      </c>
      <c r="R907" s="236">
        <v>40</v>
      </c>
      <c r="S907" s="238">
        <v>56</v>
      </c>
      <c r="T907" s="238">
        <v>37.5</v>
      </c>
      <c r="U907" s="103">
        <v>3.4</v>
      </c>
      <c r="V907" s="234" t="s">
        <v>451</v>
      </c>
      <c r="W907" s="103">
        <v>90</v>
      </c>
      <c r="X907" s="234" t="s">
        <v>56</v>
      </c>
      <c r="Y907" s="234" t="s">
        <v>443</v>
      </c>
      <c r="Z907" s="280"/>
      <c r="AA907" s="280" t="s">
        <v>4440</v>
      </c>
      <c r="AB907" s="280"/>
      <c r="AC907" s="280"/>
      <c r="AD907" s="280"/>
      <c r="AE907" s="280"/>
      <c r="AF907" s="280"/>
      <c r="AG907" s="280"/>
      <c r="AH907" s="280" t="s">
        <v>4441</v>
      </c>
      <c r="AI907" s="280"/>
      <c r="AJ907" s="280"/>
      <c r="AK907" s="234">
        <v>5</v>
      </c>
      <c r="AL907" s="234" t="s">
        <v>272</v>
      </c>
      <c r="AM907" s="234">
        <v>0.1</v>
      </c>
      <c r="AN907" s="234">
        <v>0.11</v>
      </c>
      <c r="AO907" s="234">
        <v>0</v>
      </c>
      <c r="AP907" s="234">
        <v>0</v>
      </c>
      <c r="AQ907" s="234"/>
      <c r="AR907" s="234" t="s">
        <v>463</v>
      </c>
      <c r="AS907" s="234">
        <v>0</v>
      </c>
      <c r="AT907" s="234">
        <v>84.689744428974507</v>
      </c>
      <c r="AU907" s="234" t="s">
        <v>2116</v>
      </c>
      <c r="AV907" s="234">
        <v>1.1530006849907699</v>
      </c>
      <c r="AW907" s="234">
        <v>17.743124011122401</v>
      </c>
      <c r="AX907" s="234">
        <v>77.914564874656506</v>
      </c>
      <c r="AY907" s="234" t="b">
        <v>1</v>
      </c>
      <c r="AZ907" s="234">
        <v>44558.564560185187</v>
      </c>
      <c r="BA907" s="234">
        <v>44545.592916666668</v>
      </c>
      <c r="BB907" s="234">
        <v>44547</v>
      </c>
    </row>
    <row r="908" spans="1:54" x14ac:dyDescent="0.25">
      <c r="A908" s="234" t="s">
        <v>4442</v>
      </c>
      <c r="B908" s="234" t="s">
        <v>1139</v>
      </c>
      <c r="C908" s="235" t="s">
        <v>437</v>
      </c>
      <c r="D908" s="235" t="s">
        <v>4442</v>
      </c>
      <c r="E908" s="234" t="s">
        <v>4443</v>
      </c>
      <c r="F908" s="234" t="s">
        <v>4444</v>
      </c>
      <c r="G908" s="234"/>
      <c r="H908" s="234"/>
      <c r="I908" s="234" t="s">
        <v>4439</v>
      </c>
      <c r="J908" s="236"/>
      <c r="K908" s="129"/>
      <c r="L908" s="103"/>
      <c r="M908" s="237"/>
      <c r="N908" s="236"/>
      <c r="O908" s="103">
        <v>580</v>
      </c>
      <c r="P908" s="234"/>
      <c r="Q908" s="236"/>
      <c r="R908" s="236"/>
      <c r="S908" s="238"/>
      <c r="T908" s="238"/>
      <c r="U908" s="103">
        <v>0</v>
      </c>
      <c r="V908" s="234" t="s">
        <v>451</v>
      </c>
      <c r="W908" s="103"/>
      <c r="X908" s="234" t="s">
        <v>56</v>
      </c>
      <c r="Y908" s="234" t="s">
        <v>443</v>
      </c>
      <c r="Z908" s="280" t="s">
        <v>4445</v>
      </c>
      <c r="AA908" s="280"/>
      <c r="AB908" s="280"/>
      <c r="AC908" s="280"/>
      <c r="AD908" s="280"/>
      <c r="AE908" s="280"/>
      <c r="AF908" s="280"/>
      <c r="AG908" s="280"/>
      <c r="AH908" s="280"/>
      <c r="AI908" s="280"/>
      <c r="AJ908" s="280"/>
      <c r="AK908" s="234">
        <v>8.3000000000000007</v>
      </c>
      <c r="AL908" s="234" t="s">
        <v>272</v>
      </c>
      <c r="AM908" s="234">
        <v>0.1</v>
      </c>
      <c r="AN908" s="234"/>
      <c r="AO908" s="234">
        <v>0</v>
      </c>
      <c r="AP908" s="234">
        <v>0</v>
      </c>
      <c r="AQ908" s="234"/>
      <c r="AR908" s="234" t="s">
        <v>447</v>
      </c>
      <c r="AS908" s="234"/>
      <c r="AT908" s="234"/>
      <c r="AU908" s="234" t="s">
        <v>2116</v>
      </c>
      <c r="AV908" s="234"/>
      <c r="AW908" s="234"/>
      <c r="AX908" s="234"/>
      <c r="AY908" s="234" t="b">
        <v>0</v>
      </c>
      <c r="AZ908" s="234">
        <v>44566.642893518518</v>
      </c>
      <c r="BA908" s="234">
        <v>44545.744953703703</v>
      </c>
      <c r="BB908" s="234"/>
    </row>
    <row r="909" spans="1:54" x14ac:dyDescent="0.25">
      <c r="A909" s="234" t="s">
        <v>4446</v>
      </c>
      <c r="B909" s="234" t="s">
        <v>1139</v>
      </c>
      <c r="C909" s="235" t="s">
        <v>437</v>
      </c>
      <c r="D909" s="235" t="s">
        <v>4446</v>
      </c>
      <c r="E909" s="234" t="s">
        <v>4447</v>
      </c>
      <c r="F909" s="234" t="s">
        <v>4448</v>
      </c>
      <c r="G909" s="234"/>
      <c r="H909" s="234"/>
      <c r="I909" s="234" t="s">
        <v>678</v>
      </c>
      <c r="J909" s="236"/>
      <c r="K909" s="129"/>
      <c r="L909" s="103"/>
      <c r="M909" s="237"/>
      <c r="N909" s="236"/>
      <c r="O909" s="103">
        <v>2000</v>
      </c>
      <c r="P909" s="234"/>
      <c r="Q909" s="236"/>
      <c r="R909" s="236"/>
      <c r="S909" s="238"/>
      <c r="T909" s="238"/>
      <c r="U909" s="103">
        <v>0</v>
      </c>
      <c r="V909" s="234" t="s">
        <v>451</v>
      </c>
      <c r="W909" s="103"/>
      <c r="X909" s="234" t="s">
        <v>56</v>
      </c>
      <c r="Y909" s="234" t="s">
        <v>443</v>
      </c>
      <c r="Z909" s="280"/>
      <c r="AA909" s="280"/>
      <c r="AB909" s="280"/>
      <c r="AC909" s="280"/>
      <c r="AD909" s="280"/>
      <c r="AE909" s="280"/>
      <c r="AF909" s="280"/>
      <c r="AG909" s="280"/>
      <c r="AH909" s="280"/>
      <c r="AI909" s="280"/>
      <c r="AJ909" s="280"/>
      <c r="AK909" s="234">
        <v>20</v>
      </c>
      <c r="AL909" s="234" t="s">
        <v>272</v>
      </c>
      <c r="AM909" s="234">
        <v>0.1</v>
      </c>
      <c r="AN909" s="234"/>
      <c r="AO909" s="234">
        <v>0</v>
      </c>
      <c r="AP909" s="234">
        <v>0</v>
      </c>
      <c r="AQ909" s="234"/>
      <c r="AR909" s="234" t="s">
        <v>447</v>
      </c>
      <c r="AS909" s="234"/>
      <c r="AT909" s="234"/>
      <c r="AU909" s="234" t="s">
        <v>490</v>
      </c>
      <c r="AV909" s="234"/>
      <c r="AW909" s="234"/>
      <c r="AX909" s="234"/>
      <c r="AY909" s="234" t="b">
        <v>0</v>
      </c>
      <c r="AZ909" s="234">
        <v>44566.642905092594</v>
      </c>
      <c r="BA909" s="234">
        <v>44546.5546875</v>
      </c>
      <c r="BB909" s="234"/>
    </row>
    <row r="910" spans="1:54" x14ac:dyDescent="0.25">
      <c r="A910" s="234" t="s">
        <v>4449</v>
      </c>
      <c r="B910" s="234" t="s">
        <v>1139</v>
      </c>
      <c r="C910" s="235" t="s">
        <v>437</v>
      </c>
      <c r="D910" s="235" t="s">
        <v>4449</v>
      </c>
      <c r="E910" s="234" t="s">
        <v>4447</v>
      </c>
      <c r="F910" s="234" t="s">
        <v>4450</v>
      </c>
      <c r="G910" s="234"/>
      <c r="H910" s="234"/>
      <c r="I910" s="234" t="s">
        <v>678</v>
      </c>
      <c r="J910" s="236"/>
      <c r="K910" s="129"/>
      <c r="L910" s="103"/>
      <c r="M910" s="237"/>
      <c r="N910" s="236"/>
      <c r="O910" s="103">
        <v>2000</v>
      </c>
      <c r="P910" s="234"/>
      <c r="Q910" s="236"/>
      <c r="R910" s="236"/>
      <c r="S910" s="238"/>
      <c r="T910" s="238"/>
      <c r="U910" s="103">
        <v>0</v>
      </c>
      <c r="V910" s="234" t="s">
        <v>451</v>
      </c>
      <c r="W910" s="103"/>
      <c r="X910" s="234" t="s">
        <v>56</v>
      </c>
      <c r="Y910" s="234" t="s">
        <v>443</v>
      </c>
      <c r="Z910" s="280"/>
      <c r="AA910" s="280"/>
      <c r="AB910" s="280"/>
      <c r="AC910" s="280"/>
      <c r="AD910" s="280"/>
      <c r="AE910" s="280"/>
      <c r="AF910" s="280"/>
      <c r="AG910" s="280"/>
      <c r="AH910" s="280"/>
      <c r="AI910" s="280"/>
      <c r="AJ910" s="280"/>
      <c r="AK910" s="234">
        <v>20</v>
      </c>
      <c r="AL910" s="234" t="s">
        <v>272</v>
      </c>
      <c r="AM910" s="234">
        <v>0.1</v>
      </c>
      <c r="AN910" s="234"/>
      <c r="AO910" s="234">
        <v>0</v>
      </c>
      <c r="AP910" s="234">
        <v>0</v>
      </c>
      <c r="AQ910" s="234"/>
      <c r="AR910" s="234" t="s">
        <v>447</v>
      </c>
      <c r="AS910" s="234"/>
      <c r="AT910" s="234"/>
      <c r="AU910" s="234" t="s">
        <v>490</v>
      </c>
      <c r="AV910" s="234"/>
      <c r="AW910" s="234"/>
      <c r="AX910" s="234"/>
      <c r="AY910" s="234" t="b">
        <v>0</v>
      </c>
      <c r="AZ910" s="234">
        <v>44566.642905092594</v>
      </c>
      <c r="BA910" s="234">
        <v>44546.558125000003</v>
      </c>
      <c r="BB910" s="234"/>
    </row>
    <row r="911" spans="1:54" x14ac:dyDescent="0.25">
      <c r="A911" s="234" t="s">
        <v>4451</v>
      </c>
      <c r="B911" s="234" t="s">
        <v>888</v>
      </c>
      <c r="C911" s="235" t="s">
        <v>437</v>
      </c>
      <c r="D911" s="235" t="s">
        <v>4451</v>
      </c>
      <c r="E911" s="234" t="s">
        <v>4447</v>
      </c>
      <c r="F911" s="234" t="s">
        <v>4452</v>
      </c>
      <c r="G911" s="234"/>
      <c r="H911" s="234"/>
      <c r="I911" s="234" t="s">
        <v>678</v>
      </c>
      <c r="J911" s="236"/>
      <c r="K911" s="129"/>
      <c r="L911" s="103"/>
      <c r="M911" s="237"/>
      <c r="N911" s="236"/>
      <c r="O911" s="103">
        <v>2000</v>
      </c>
      <c r="P911" s="234"/>
      <c r="Q911" s="236"/>
      <c r="R911" s="236"/>
      <c r="S911" s="238"/>
      <c r="T911" s="238"/>
      <c r="U911" s="103">
        <v>0</v>
      </c>
      <c r="V911" s="234" t="s">
        <v>451</v>
      </c>
      <c r="W911" s="103"/>
      <c r="X911" s="234" t="s">
        <v>56</v>
      </c>
      <c r="Y911" s="234" t="s">
        <v>443</v>
      </c>
      <c r="Z911" s="280"/>
      <c r="AA911" s="280"/>
      <c r="AB911" s="280"/>
      <c r="AC911" s="280"/>
      <c r="AD911" s="280"/>
      <c r="AE911" s="280"/>
      <c r="AF911" s="280"/>
      <c r="AG911" s="280"/>
      <c r="AH911" s="280"/>
      <c r="AI911" s="280"/>
      <c r="AJ911" s="280"/>
      <c r="AK911" s="234">
        <v>20</v>
      </c>
      <c r="AL911" s="234" t="s">
        <v>272</v>
      </c>
      <c r="AM911" s="234">
        <v>0.1</v>
      </c>
      <c r="AN911" s="234"/>
      <c r="AO911" s="234">
        <v>0</v>
      </c>
      <c r="AP911" s="234">
        <v>0</v>
      </c>
      <c r="AQ911" s="234"/>
      <c r="AR911" s="234" t="s">
        <v>447</v>
      </c>
      <c r="AS911" s="234"/>
      <c r="AT911" s="234"/>
      <c r="AU911" s="234" t="s">
        <v>490</v>
      </c>
      <c r="AV911" s="234"/>
      <c r="AW911" s="234"/>
      <c r="AX911" s="234"/>
      <c r="AY911" s="234" t="b">
        <v>0</v>
      </c>
      <c r="AZ911" s="234">
        <v>44566.642916666664</v>
      </c>
      <c r="BA911" s="234">
        <v>44546.559849537036</v>
      </c>
      <c r="BB911" s="234"/>
    </row>
    <row r="912" spans="1:54" x14ac:dyDescent="0.25">
      <c r="A912" s="234" t="s">
        <v>4453</v>
      </c>
      <c r="B912" s="234" t="s">
        <v>482</v>
      </c>
      <c r="C912" s="235" t="s">
        <v>4454</v>
      </c>
      <c r="D912" s="235" t="s">
        <v>4453</v>
      </c>
      <c r="E912" s="234" t="s">
        <v>4455</v>
      </c>
      <c r="F912" s="234" t="s">
        <v>4456</v>
      </c>
      <c r="G912" s="234" t="s">
        <v>544</v>
      </c>
      <c r="H912" s="234" t="s">
        <v>473</v>
      </c>
      <c r="I912" s="234" t="s">
        <v>574</v>
      </c>
      <c r="J912" s="236">
        <v>531</v>
      </c>
      <c r="K912" s="129">
        <v>0.03</v>
      </c>
      <c r="L912" s="103">
        <v>1</v>
      </c>
      <c r="M912" s="237">
        <v>3840</v>
      </c>
      <c r="N912" s="236">
        <v>18627</v>
      </c>
      <c r="O912" s="103">
        <v>7300</v>
      </c>
      <c r="P912" s="234">
        <v>7300</v>
      </c>
      <c r="Q912" s="236">
        <v>4</v>
      </c>
      <c r="R912" s="236">
        <v>50</v>
      </c>
      <c r="S912" s="238">
        <v>169</v>
      </c>
      <c r="T912" s="238">
        <v>169</v>
      </c>
      <c r="U912" s="103">
        <v>2.5</v>
      </c>
      <c r="V912" s="234" t="s">
        <v>451</v>
      </c>
      <c r="W912" s="103">
        <v>60</v>
      </c>
      <c r="X912" s="234" t="s">
        <v>56</v>
      </c>
      <c r="Y912" s="234" t="s">
        <v>443</v>
      </c>
      <c r="Z912" s="280"/>
      <c r="AA912" s="280" t="s">
        <v>4457</v>
      </c>
      <c r="AB912" s="280"/>
      <c r="AC912" s="280"/>
      <c r="AD912" s="280" t="s">
        <v>4458</v>
      </c>
      <c r="AE912" s="280" t="s">
        <v>4459</v>
      </c>
      <c r="AF912" s="280"/>
      <c r="AG912" s="280"/>
      <c r="AH912" s="280"/>
      <c r="AI912" s="280"/>
      <c r="AJ912" s="280" t="s">
        <v>4085</v>
      </c>
      <c r="AK912" s="234">
        <v>5</v>
      </c>
      <c r="AL912" s="234" t="s">
        <v>272</v>
      </c>
      <c r="AM912" s="234">
        <v>0.1</v>
      </c>
      <c r="AN912" s="234">
        <v>0</v>
      </c>
      <c r="AO912" s="234">
        <v>0</v>
      </c>
      <c r="AP912" s="234">
        <v>0</v>
      </c>
      <c r="AQ912" s="234">
        <v>6.6795648468959606E-2</v>
      </c>
      <c r="AR912" s="234" t="s">
        <v>463</v>
      </c>
      <c r="AS912" s="234">
        <v>5</v>
      </c>
      <c r="AT912" s="234">
        <v>70.409316026896406</v>
      </c>
      <c r="AU912" s="234" t="s">
        <v>552</v>
      </c>
      <c r="AV912" s="234">
        <v>1.2883469637817799</v>
      </c>
      <c r="AW912" s="234">
        <v>19.310067221927198</v>
      </c>
      <c r="AX912" s="234">
        <v>68.930720390331601</v>
      </c>
      <c r="AY912" s="234" t="b">
        <v>0</v>
      </c>
      <c r="AZ912" s="234">
        <v>44564.4455787037</v>
      </c>
      <c r="BA912" s="234">
        <v>44550.336828703701</v>
      </c>
      <c r="BB912" s="234">
        <v>44564.445567129631</v>
      </c>
    </row>
    <row r="913" spans="1:54" x14ac:dyDescent="0.25">
      <c r="A913" s="234" t="s">
        <v>4460</v>
      </c>
      <c r="B913" s="234" t="s">
        <v>482</v>
      </c>
      <c r="C913" s="235" t="s">
        <v>4461</v>
      </c>
      <c r="D913" s="235" t="s">
        <v>4460</v>
      </c>
      <c r="E913" s="234" t="s">
        <v>4455</v>
      </c>
      <c r="F913" s="234" t="s">
        <v>4462</v>
      </c>
      <c r="G913" s="234" t="s">
        <v>544</v>
      </c>
      <c r="H913" s="234" t="s">
        <v>473</v>
      </c>
      <c r="I913" s="234" t="s">
        <v>574</v>
      </c>
      <c r="J913" s="236">
        <v>635</v>
      </c>
      <c r="K913" s="129">
        <v>0.03</v>
      </c>
      <c r="L913" s="103">
        <v>1</v>
      </c>
      <c r="M913" s="237">
        <v>7993</v>
      </c>
      <c r="N913" s="236">
        <v>22478</v>
      </c>
      <c r="O913" s="103">
        <v>6000</v>
      </c>
      <c r="P913" s="234">
        <v>6000</v>
      </c>
      <c r="Q913" s="236">
        <v>3.5</v>
      </c>
      <c r="R913" s="236">
        <v>50</v>
      </c>
      <c r="S913" s="238">
        <v>202</v>
      </c>
      <c r="T913" s="238">
        <v>202</v>
      </c>
      <c r="U913" s="103">
        <v>2.5</v>
      </c>
      <c r="V913" s="234" t="s">
        <v>451</v>
      </c>
      <c r="W913" s="103">
        <v>60</v>
      </c>
      <c r="X913" s="234" t="s">
        <v>56</v>
      </c>
      <c r="Y913" s="234" t="s">
        <v>443</v>
      </c>
      <c r="Z913" s="280"/>
      <c r="AA913" s="280" t="s">
        <v>4463</v>
      </c>
      <c r="AB913" s="280"/>
      <c r="AC913" s="280"/>
      <c r="AD913" s="280" t="s">
        <v>4464</v>
      </c>
      <c r="AE913" s="280" t="s">
        <v>4465</v>
      </c>
      <c r="AF913" s="280"/>
      <c r="AG913" s="280"/>
      <c r="AH913" s="280"/>
      <c r="AI913" s="280"/>
      <c r="AJ913" s="280" t="s">
        <v>1367</v>
      </c>
      <c r="AK913" s="234">
        <v>5</v>
      </c>
      <c r="AL913" s="234" t="s">
        <v>272</v>
      </c>
      <c r="AM913" s="234">
        <v>0.1</v>
      </c>
      <c r="AN913" s="234">
        <v>0</v>
      </c>
      <c r="AO913" s="234">
        <v>0</v>
      </c>
      <c r="AP913" s="234">
        <v>0</v>
      </c>
      <c r="AQ913" s="234">
        <v>6.7344948923603598E-2</v>
      </c>
      <c r="AR913" s="234" t="s">
        <v>463</v>
      </c>
      <c r="AS913" s="234">
        <v>5</v>
      </c>
      <c r="AT913" s="234">
        <v>66.896756906315005</v>
      </c>
      <c r="AU913" s="234" t="s">
        <v>552</v>
      </c>
      <c r="AV913" s="234">
        <v>1.4684017536212599</v>
      </c>
      <c r="AW913" s="234">
        <v>19.295950808126801</v>
      </c>
      <c r="AX913" s="234">
        <v>58.6015590499319</v>
      </c>
      <c r="AY913" s="234" t="b">
        <v>0</v>
      </c>
      <c r="AZ913" s="234">
        <v>44564.461388888885</v>
      </c>
      <c r="BA913" s="234">
        <v>44550.338240740741</v>
      </c>
      <c r="BB913" s="234">
        <v>44564.461388888885</v>
      </c>
    </row>
    <row r="914" spans="1:54" x14ac:dyDescent="0.25">
      <c r="A914" s="234" t="s">
        <v>4466</v>
      </c>
      <c r="B914" s="234" t="s">
        <v>482</v>
      </c>
      <c r="C914" s="235" t="s">
        <v>4467</v>
      </c>
      <c r="D914" s="235" t="s">
        <v>4466</v>
      </c>
      <c r="E914" s="234" t="s">
        <v>4455</v>
      </c>
      <c r="F914" s="234" t="s">
        <v>4468</v>
      </c>
      <c r="G914" s="234" t="s">
        <v>544</v>
      </c>
      <c r="H914" s="234" t="s">
        <v>473</v>
      </c>
      <c r="I914" s="234" t="s">
        <v>574</v>
      </c>
      <c r="J914" s="236">
        <v>581</v>
      </c>
      <c r="K914" s="129">
        <v>0.03</v>
      </c>
      <c r="L914" s="103">
        <v>1</v>
      </c>
      <c r="M914" s="237">
        <v>7993</v>
      </c>
      <c r="N914" s="236">
        <v>20312</v>
      </c>
      <c r="O914" s="103">
        <v>7300</v>
      </c>
      <c r="P914" s="234">
        <v>7300</v>
      </c>
      <c r="Q914" s="236">
        <v>3.5</v>
      </c>
      <c r="R914" s="236">
        <v>50</v>
      </c>
      <c r="S914" s="238">
        <v>185</v>
      </c>
      <c r="T914" s="238">
        <v>185</v>
      </c>
      <c r="U914" s="103">
        <v>2.5</v>
      </c>
      <c r="V914" s="234" t="s">
        <v>451</v>
      </c>
      <c r="W914" s="103">
        <v>60</v>
      </c>
      <c r="X914" s="234" t="s">
        <v>56</v>
      </c>
      <c r="Y914" s="234" t="s">
        <v>443</v>
      </c>
      <c r="Z914" s="280"/>
      <c r="AA914" s="280" t="s">
        <v>4463</v>
      </c>
      <c r="AB914" s="280"/>
      <c r="AC914" s="280"/>
      <c r="AD914" s="280" t="s">
        <v>4469</v>
      </c>
      <c r="AE914" s="280" t="s">
        <v>4470</v>
      </c>
      <c r="AF914" s="280"/>
      <c r="AG914" s="280"/>
      <c r="AH914" s="280"/>
      <c r="AI914" s="280"/>
      <c r="AJ914" s="280" t="s">
        <v>1367</v>
      </c>
      <c r="AK914" s="234">
        <v>5</v>
      </c>
      <c r="AL914" s="234" t="s">
        <v>272</v>
      </c>
      <c r="AM914" s="234">
        <v>0.1</v>
      </c>
      <c r="AN914" s="234">
        <v>0</v>
      </c>
      <c r="AO914" s="234">
        <v>0</v>
      </c>
      <c r="AP914" s="234">
        <v>0</v>
      </c>
      <c r="AQ914" s="234">
        <v>6.5701220081584993E-2</v>
      </c>
      <c r="AR914" s="234" t="s">
        <v>463</v>
      </c>
      <c r="AS914" s="234">
        <v>5</v>
      </c>
      <c r="AT914" s="234">
        <v>70.711382129594398</v>
      </c>
      <c r="AU914" s="234" t="s">
        <v>552</v>
      </c>
      <c r="AV914" s="234">
        <v>1.4018001417713899</v>
      </c>
      <c r="AW914" s="234">
        <v>18.8192691874346</v>
      </c>
      <c r="AX914" s="234">
        <v>64.428170746079005</v>
      </c>
      <c r="AY914" s="234" t="b">
        <v>0</v>
      </c>
      <c r="AZ914" s="234">
        <v>44564.461770833332</v>
      </c>
      <c r="BA914" s="234">
        <v>44550.33902777778</v>
      </c>
      <c r="BB914" s="234">
        <v>44564.461759259262</v>
      </c>
    </row>
    <row r="915" spans="1:54" x14ac:dyDescent="0.25">
      <c r="A915" s="234" t="s">
        <v>4471</v>
      </c>
      <c r="B915" s="234" t="s">
        <v>482</v>
      </c>
      <c r="C915" s="235" t="s">
        <v>4472</v>
      </c>
      <c r="D915" s="235" t="s">
        <v>4471</v>
      </c>
      <c r="E915" s="234" t="s">
        <v>4473</v>
      </c>
      <c r="F915" s="234" t="s">
        <v>4474</v>
      </c>
      <c r="G915" s="234" t="s">
        <v>534</v>
      </c>
      <c r="H915" s="234" t="s">
        <v>473</v>
      </c>
      <c r="I915" s="234" t="s">
        <v>678</v>
      </c>
      <c r="J915" s="236">
        <v>649.4</v>
      </c>
      <c r="K915" s="129">
        <v>0.03</v>
      </c>
      <c r="L915" s="103">
        <v>1</v>
      </c>
      <c r="M915" s="237">
        <v>7200</v>
      </c>
      <c r="N915" s="236">
        <v>7410</v>
      </c>
      <c r="O915" s="103">
        <v>1000</v>
      </c>
      <c r="P915" s="234">
        <v>6000</v>
      </c>
      <c r="Q915" s="236">
        <v>10</v>
      </c>
      <c r="R915" s="236">
        <v>40</v>
      </c>
      <c r="S915" s="238">
        <v>181</v>
      </c>
      <c r="T915" s="238">
        <v>97</v>
      </c>
      <c r="U915" s="103">
        <v>6</v>
      </c>
      <c r="V915" s="234" t="s">
        <v>547</v>
      </c>
      <c r="W915" s="103">
        <v>40</v>
      </c>
      <c r="X915" s="234" t="s">
        <v>56</v>
      </c>
      <c r="Y915" s="234" t="s">
        <v>443</v>
      </c>
      <c r="Z915" s="280" t="s">
        <v>4475</v>
      </c>
      <c r="AA915" s="280"/>
      <c r="AB915" s="280"/>
      <c r="AC915" s="280"/>
      <c r="AD915" s="280" t="s">
        <v>3565</v>
      </c>
      <c r="AE915" s="280"/>
      <c r="AF915" s="280"/>
      <c r="AG915" s="280"/>
      <c r="AH915" s="280"/>
      <c r="AI915" s="280"/>
      <c r="AJ915" s="280"/>
      <c r="AK915" s="234">
        <v>1.5</v>
      </c>
      <c r="AL915" s="234" t="s">
        <v>272</v>
      </c>
      <c r="AM915" s="234">
        <v>0.1</v>
      </c>
      <c r="AN915" s="234">
        <v>0.26990553306342802</v>
      </c>
      <c r="AO915" s="234">
        <v>0.30673414304993302</v>
      </c>
      <c r="AP915" s="234">
        <v>0</v>
      </c>
      <c r="AQ915" s="234"/>
      <c r="AR915" s="234" t="s">
        <v>463</v>
      </c>
      <c r="AS915" s="234">
        <v>4</v>
      </c>
      <c r="AT915" s="234">
        <v>80.781571528905701</v>
      </c>
      <c r="AU915" s="234" t="s">
        <v>490</v>
      </c>
      <c r="AV915" s="234">
        <v>1.3735406031630899</v>
      </c>
      <c r="AW915" s="234">
        <v>23.682052250094699</v>
      </c>
      <c r="AX915" s="234">
        <v>80.493065916302498</v>
      </c>
      <c r="AY915" s="234" t="b">
        <v>0</v>
      </c>
      <c r="AZ915" s="234">
        <v>44600.618645833332</v>
      </c>
      <c r="BA915" s="234">
        <v>44550.489861111113</v>
      </c>
      <c r="BB915" s="234">
        <v>44600.618645833332</v>
      </c>
    </row>
    <row r="916" spans="1:54" x14ac:dyDescent="0.25">
      <c r="A916" s="234" t="s">
        <v>4476</v>
      </c>
      <c r="B916" s="234" t="s">
        <v>482</v>
      </c>
      <c r="C916" s="235" t="s">
        <v>4472</v>
      </c>
      <c r="D916" s="235" t="s">
        <v>4476</v>
      </c>
      <c r="E916" s="234" t="s">
        <v>4473</v>
      </c>
      <c r="F916" s="234" t="s">
        <v>4474</v>
      </c>
      <c r="G916" s="234" t="s">
        <v>534</v>
      </c>
      <c r="H916" s="234" t="s">
        <v>473</v>
      </c>
      <c r="I916" s="234" t="s">
        <v>678</v>
      </c>
      <c r="J916" s="236">
        <v>649.4</v>
      </c>
      <c r="K916" s="129">
        <v>0.03</v>
      </c>
      <c r="L916" s="103">
        <v>1</v>
      </c>
      <c r="M916" s="237">
        <v>7200</v>
      </c>
      <c r="N916" s="236">
        <v>7410</v>
      </c>
      <c r="O916" s="103">
        <v>1240</v>
      </c>
      <c r="P916" s="234">
        <v>6000</v>
      </c>
      <c r="Q916" s="236">
        <v>10</v>
      </c>
      <c r="R916" s="236">
        <v>40</v>
      </c>
      <c r="S916" s="238">
        <v>181</v>
      </c>
      <c r="T916" s="238">
        <v>97</v>
      </c>
      <c r="U916" s="103">
        <v>6</v>
      </c>
      <c r="V916" s="234" t="s">
        <v>547</v>
      </c>
      <c r="W916" s="103">
        <v>40</v>
      </c>
      <c r="X916" s="234" t="s">
        <v>56</v>
      </c>
      <c r="Y916" s="234" t="s">
        <v>443</v>
      </c>
      <c r="Z916" s="280" t="s">
        <v>4475</v>
      </c>
      <c r="AA916" s="280"/>
      <c r="AB916" s="280"/>
      <c r="AC916" s="280"/>
      <c r="AD916" s="280" t="s">
        <v>4477</v>
      </c>
      <c r="AE916" s="280"/>
      <c r="AF916" s="280"/>
      <c r="AG916" s="280"/>
      <c r="AH916" s="280"/>
      <c r="AI916" s="280"/>
      <c r="AJ916" s="280"/>
      <c r="AK916" s="234">
        <v>1.5</v>
      </c>
      <c r="AL916" s="234" t="s">
        <v>272</v>
      </c>
      <c r="AM916" s="234">
        <v>0.1</v>
      </c>
      <c r="AN916" s="234">
        <v>0.17413260197640501</v>
      </c>
      <c r="AO916" s="234">
        <v>0.30673414304993302</v>
      </c>
      <c r="AP916" s="234">
        <v>0</v>
      </c>
      <c r="AQ916" s="234"/>
      <c r="AR916" s="234" t="s">
        <v>463</v>
      </c>
      <c r="AS916" s="234">
        <v>4</v>
      </c>
      <c r="AT916" s="234">
        <v>80.781571528905701</v>
      </c>
      <c r="AU916" s="234" t="s">
        <v>490</v>
      </c>
      <c r="AV916" s="234">
        <v>1.3735406031630899</v>
      </c>
      <c r="AW916" s="234">
        <v>23.682052250094699</v>
      </c>
      <c r="AX916" s="234">
        <v>80.493065916302498</v>
      </c>
      <c r="AY916" s="234" t="b">
        <v>0</v>
      </c>
      <c r="AZ916" s="234">
        <v>44600.618888888886</v>
      </c>
      <c r="BA916" s="234">
        <v>44550.491030092591</v>
      </c>
      <c r="BB916" s="234">
        <v>44600.618854166663</v>
      </c>
    </row>
    <row r="917" spans="1:54" x14ac:dyDescent="0.25">
      <c r="A917" s="234" t="s">
        <v>4478</v>
      </c>
      <c r="B917" s="234" t="s">
        <v>482</v>
      </c>
      <c r="C917" s="235" t="s">
        <v>4472</v>
      </c>
      <c r="D917" s="235" t="s">
        <v>4478</v>
      </c>
      <c r="E917" s="234" t="s">
        <v>4473</v>
      </c>
      <c r="F917" s="234" t="s">
        <v>4474</v>
      </c>
      <c r="G917" s="234" t="s">
        <v>534</v>
      </c>
      <c r="H917" s="234" t="s">
        <v>473</v>
      </c>
      <c r="I917" s="234" t="s">
        <v>678</v>
      </c>
      <c r="J917" s="236">
        <v>649.4</v>
      </c>
      <c r="K917" s="129">
        <v>0.03</v>
      </c>
      <c r="L917" s="103">
        <v>1</v>
      </c>
      <c r="M917" s="237">
        <v>7200</v>
      </c>
      <c r="N917" s="236">
        <v>7410</v>
      </c>
      <c r="O917" s="103">
        <v>1700</v>
      </c>
      <c r="P917" s="234">
        <v>6000</v>
      </c>
      <c r="Q917" s="236">
        <v>10</v>
      </c>
      <c r="R917" s="236">
        <v>40</v>
      </c>
      <c r="S917" s="238">
        <v>181</v>
      </c>
      <c r="T917" s="238">
        <v>97</v>
      </c>
      <c r="U917" s="103">
        <v>6</v>
      </c>
      <c r="V917" s="234" t="s">
        <v>547</v>
      </c>
      <c r="W917" s="103">
        <v>40</v>
      </c>
      <c r="X917" s="234" t="s">
        <v>56</v>
      </c>
      <c r="Y917" s="234" t="s">
        <v>443</v>
      </c>
      <c r="Z917" s="280" t="s">
        <v>4475</v>
      </c>
      <c r="AA917" s="280"/>
      <c r="AB917" s="280"/>
      <c r="AC917" s="280"/>
      <c r="AD917" s="280" t="s">
        <v>4479</v>
      </c>
      <c r="AE917" s="280"/>
      <c r="AF917" s="280"/>
      <c r="AG917" s="280"/>
      <c r="AH917" s="280"/>
      <c r="AI917" s="280"/>
      <c r="AJ917" s="280"/>
      <c r="AK917" s="234">
        <v>1.5</v>
      </c>
      <c r="AL917" s="234" t="s">
        <v>272</v>
      </c>
      <c r="AM917" s="234">
        <v>0.1</v>
      </c>
      <c r="AN917" s="234">
        <v>0.12701436850043701</v>
      </c>
      <c r="AO917" s="234">
        <v>0.30673414304993302</v>
      </c>
      <c r="AP917" s="234">
        <v>0</v>
      </c>
      <c r="AQ917" s="234"/>
      <c r="AR917" s="234" t="s">
        <v>463</v>
      </c>
      <c r="AS917" s="234">
        <v>4</v>
      </c>
      <c r="AT917" s="234">
        <v>80.781571528905701</v>
      </c>
      <c r="AU917" s="234" t="s">
        <v>490</v>
      </c>
      <c r="AV917" s="234">
        <v>1.3735406031630899</v>
      </c>
      <c r="AW917" s="234">
        <v>23.682052250094699</v>
      </c>
      <c r="AX917" s="234">
        <v>80.493065916302498</v>
      </c>
      <c r="AY917" s="234" t="b">
        <v>0</v>
      </c>
      <c r="AZ917" s="234">
        <v>44600.619085648148</v>
      </c>
      <c r="BA917" s="234">
        <v>44550.491898148146</v>
      </c>
      <c r="BB917" s="234">
        <v>44600.619062500002</v>
      </c>
    </row>
    <row r="918" spans="1:54" x14ac:dyDescent="0.25">
      <c r="A918" s="234" t="s">
        <v>4480</v>
      </c>
      <c r="B918" s="234" t="s">
        <v>482</v>
      </c>
      <c r="C918" s="235" t="s">
        <v>4472</v>
      </c>
      <c r="D918" s="235" t="s">
        <v>4480</v>
      </c>
      <c r="E918" s="234" t="s">
        <v>4473</v>
      </c>
      <c r="F918" s="234" t="s">
        <v>4474</v>
      </c>
      <c r="G918" s="234" t="s">
        <v>534</v>
      </c>
      <c r="H918" s="234" t="s">
        <v>473</v>
      </c>
      <c r="I918" s="234" t="s">
        <v>678</v>
      </c>
      <c r="J918" s="236">
        <v>649.4</v>
      </c>
      <c r="K918" s="129">
        <v>0.03</v>
      </c>
      <c r="L918" s="103">
        <v>1</v>
      </c>
      <c r="M918" s="237">
        <v>7200</v>
      </c>
      <c r="N918" s="236">
        <v>7410</v>
      </c>
      <c r="O918" s="103">
        <v>2000</v>
      </c>
      <c r="P918" s="234">
        <v>6000</v>
      </c>
      <c r="Q918" s="236">
        <v>10</v>
      </c>
      <c r="R918" s="236">
        <v>40</v>
      </c>
      <c r="S918" s="238">
        <v>181</v>
      </c>
      <c r="T918" s="238">
        <v>97</v>
      </c>
      <c r="U918" s="103">
        <v>6</v>
      </c>
      <c r="V918" s="234" t="s">
        <v>547</v>
      </c>
      <c r="W918" s="103">
        <v>40</v>
      </c>
      <c r="X918" s="234" t="s">
        <v>56</v>
      </c>
      <c r="Y918" s="234" t="s">
        <v>443</v>
      </c>
      <c r="Z918" s="280" t="s">
        <v>4475</v>
      </c>
      <c r="AA918" s="280"/>
      <c r="AB918" s="280"/>
      <c r="AC918" s="280"/>
      <c r="AD918" s="280" t="s">
        <v>4479</v>
      </c>
      <c r="AE918" s="280"/>
      <c r="AF918" s="280" t="s">
        <v>4481</v>
      </c>
      <c r="AG918" s="280"/>
      <c r="AH918" s="280"/>
      <c r="AI918" s="280"/>
      <c r="AJ918" s="280"/>
      <c r="AK918" s="234">
        <v>1.5</v>
      </c>
      <c r="AL918" s="234" t="s">
        <v>272</v>
      </c>
      <c r="AM918" s="234">
        <v>0.1</v>
      </c>
      <c r="AN918" s="234">
        <v>0.12457178449081301</v>
      </c>
      <c r="AO918" s="234">
        <v>0.30673414304993302</v>
      </c>
      <c r="AP918" s="234">
        <v>0</v>
      </c>
      <c r="AQ918" s="234"/>
      <c r="AR918" s="234" t="s">
        <v>463</v>
      </c>
      <c r="AS918" s="234">
        <v>4</v>
      </c>
      <c r="AT918" s="234">
        <v>80.781571528905701</v>
      </c>
      <c r="AU918" s="234" t="s">
        <v>490</v>
      </c>
      <c r="AV918" s="234">
        <v>1.3735406031630899</v>
      </c>
      <c r="AW918" s="234">
        <v>23.682052250094699</v>
      </c>
      <c r="AX918" s="234">
        <v>80.493065916302498</v>
      </c>
      <c r="AY918" s="234" t="b">
        <v>0</v>
      </c>
      <c r="AZ918" s="234">
        <v>44600.619305555556</v>
      </c>
      <c r="BA918" s="234">
        <v>44550.492754629631</v>
      </c>
      <c r="BB918" s="234">
        <v>44600.61928240741</v>
      </c>
    </row>
    <row r="919" spans="1:54" x14ac:dyDescent="0.25">
      <c r="A919" s="234" t="s">
        <v>4482</v>
      </c>
      <c r="B919" s="234" t="s">
        <v>482</v>
      </c>
      <c r="C919" s="235" t="s">
        <v>4472</v>
      </c>
      <c r="D919" s="235" t="s">
        <v>4482</v>
      </c>
      <c r="E919" s="234" t="s">
        <v>4473</v>
      </c>
      <c r="F919" s="234" t="s">
        <v>4474</v>
      </c>
      <c r="G919" s="234" t="s">
        <v>534</v>
      </c>
      <c r="H919" s="234" t="s">
        <v>473</v>
      </c>
      <c r="I919" s="234" t="s">
        <v>678</v>
      </c>
      <c r="J919" s="236">
        <v>649.4</v>
      </c>
      <c r="K919" s="129">
        <v>0.03</v>
      </c>
      <c r="L919" s="103">
        <v>1</v>
      </c>
      <c r="M919" s="237">
        <v>7200</v>
      </c>
      <c r="N919" s="236">
        <v>7410</v>
      </c>
      <c r="O919" s="103">
        <v>2300</v>
      </c>
      <c r="P919" s="234">
        <v>6000</v>
      </c>
      <c r="Q919" s="236">
        <v>10</v>
      </c>
      <c r="R919" s="236">
        <v>40</v>
      </c>
      <c r="S919" s="238">
        <v>181</v>
      </c>
      <c r="T919" s="238">
        <v>97</v>
      </c>
      <c r="U919" s="103">
        <v>6</v>
      </c>
      <c r="V919" s="234" t="s">
        <v>547</v>
      </c>
      <c r="W919" s="103">
        <v>40</v>
      </c>
      <c r="X919" s="234" t="s">
        <v>56</v>
      </c>
      <c r="Y919" s="234" t="s">
        <v>443</v>
      </c>
      <c r="Z919" s="280" t="s">
        <v>4475</v>
      </c>
      <c r="AA919" s="280"/>
      <c r="AB919" s="280"/>
      <c r="AC919" s="280"/>
      <c r="AD919" s="280" t="s">
        <v>4479</v>
      </c>
      <c r="AE919" s="280"/>
      <c r="AF919" s="280"/>
      <c r="AG919" s="280"/>
      <c r="AH919" s="280"/>
      <c r="AI919" s="280"/>
      <c r="AJ919" s="280"/>
      <c r="AK919" s="234">
        <v>1.5</v>
      </c>
      <c r="AL919" s="234" t="s">
        <v>272</v>
      </c>
      <c r="AM919" s="234">
        <v>0.1</v>
      </c>
      <c r="AN919" s="234">
        <v>0.10832329086157599</v>
      </c>
      <c r="AO919" s="234">
        <v>0.30673414304993302</v>
      </c>
      <c r="AP919" s="234">
        <v>0</v>
      </c>
      <c r="AQ919" s="234"/>
      <c r="AR919" s="234" t="s">
        <v>463</v>
      </c>
      <c r="AS919" s="234">
        <v>4</v>
      </c>
      <c r="AT919" s="234">
        <v>80.781571528905701</v>
      </c>
      <c r="AU919" s="234" t="s">
        <v>490</v>
      </c>
      <c r="AV919" s="234">
        <v>1.3735406031630899</v>
      </c>
      <c r="AW919" s="234">
        <v>23.682052250094699</v>
      </c>
      <c r="AX919" s="234">
        <v>80.493065916302498</v>
      </c>
      <c r="AY919" s="234" t="b">
        <v>0</v>
      </c>
      <c r="AZ919" s="234">
        <v>44600.619560185187</v>
      </c>
      <c r="BA919" s="234">
        <v>44550.496365740742</v>
      </c>
      <c r="BB919" s="234">
        <v>44600.619560185187</v>
      </c>
    </row>
    <row r="920" spans="1:54" x14ac:dyDescent="0.25">
      <c r="A920" s="234" t="s">
        <v>4483</v>
      </c>
      <c r="B920" s="234" t="s">
        <v>482</v>
      </c>
      <c r="C920" s="235" t="s">
        <v>4472</v>
      </c>
      <c r="D920" s="235" t="s">
        <v>4483</v>
      </c>
      <c r="E920" s="234" t="s">
        <v>4473</v>
      </c>
      <c r="F920" s="234" t="s">
        <v>4474</v>
      </c>
      <c r="G920" s="234" t="s">
        <v>534</v>
      </c>
      <c r="H920" s="234" t="s">
        <v>473</v>
      </c>
      <c r="I920" s="234" t="s">
        <v>678</v>
      </c>
      <c r="J920" s="236">
        <v>649.4</v>
      </c>
      <c r="K920" s="129">
        <v>0.03</v>
      </c>
      <c r="L920" s="103">
        <v>1</v>
      </c>
      <c r="M920" s="237">
        <v>7200</v>
      </c>
      <c r="N920" s="236">
        <v>7410</v>
      </c>
      <c r="O920" s="103">
        <v>2700</v>
      </c>
      <c r="P920" s="234">
        <v>6000</v>
      </c>
      <c r="Q920" s="236">
        <v>10</v>
      </c>
      <c r="R920" s="236">
        <v>40</v>
      </c>
      <c r="S920" s="238">
        <v>181</v>
      </c>
      <c r="T920" s="238">
        <v>97</v>
      </c>
      <c r="U920" s="103">
        <v>6</v>
      </c>
      <c r="V920" s="234" t="s">
        <v>547</v>
      </c>
      <c r="W920" s="103">
        <v>40</v>
      </c>
      <c r="X920" s="234" t="s">
        <v>56</v>
      </c>
      <c r="Y920" s="234" t="s">
        <v>443</v>
      </c>
      <c r="Z920" s="280" t="s">
        <v>4475</v>
      </c>
      <c r="AA920" s="280"/>
      <c r="AB920" s="280"/>
      <c r="AC920" s="280"/>
      <c r="AD920" s="280" t="s">
        <v>3565</v>
      </c>
      <c r="AE920" s="280"/>
      <c r="AF920" s="280"/>
      <c r="AG920" s="280"/>
      <c r="AH920" s="280"/>
      <c r="AI920" s="280"/>
      <c r="AJ920" s="280"/>
      <c r="AK920" s="234">
        <v>1.5</v>
      </c>
      <c r="AL920" s="234" t="s">
        <v>272</v>
      </c>
      <c r="AM920" s="234">
        <v>0.1</v>
      </c>
      <c r="AN920" s="234">
        <v>9.2275395919120595E-2</v>
      </c>
      <c r="AO920" s="234">
        <v>0.30673414304993302</v>
      </c>
      <c r="AP920" s="234">
        <v>0</v>
      </c>
      <c r="AQ920" s="234"/>
      <c r="AR920" s="234" t="s">
        <v>463</v>
      </c>
      <c r="AS920" s="234">
        <v>4</v>
      </c>
      <c r="AT920" s="234">
        <v>80.781571528905701</v>
      </c>
      <c r="AU920" s="234" t="s">
        <v>490</v>
      </c>
      <c r="AV920" s="234">
        <v>1.3735406031630899</v>
      </c>
      <c r="AW920" s="234">
        <v>23.682052250094699</v>
      </c>
      <c r="AX920" s="234">
        <v>80.493065916302498</v>
      </c>
      <c r="AY920" s="234" t="b">
        <v>0</v>
      </c>
      <c r="AZ920" s="234">
        <v>44600.619745370372</v>
      </c>
      <c r="BA920" s="234">
        <v>44550.497152777774</v>
      </c>
      <c r="BB920" s="234">
        <v>44600.619745370372</v>
      </c>
    </row>
    <row r="921" spans="1:54" x14ac:dyDescent="0.25">
      <c r="A921" s="234" t="s">
        <v>4484</v>
      </c>
      <c r="B921" s="234" t="s">
        <v>482</v>
      </c>
      <c r="C921" s="235" t="s">
        <v>4472</v>
      </c>
      <c r="D921" s="235" t="s">
        <v>4484</v>
      </c>
      <c r="E921" s="234" t="s">
        <v>4473</v>
      </c>
      <c r="F921" s="234" t="s">
        <v>4474</v>
      </c>
      <c r="G921" s="234" t="s">
        <v>534</v>
      </c>
      <c r="H921" s="234" t="s">
        <v>473</v>
      </c>
      <c r="I921" s="234" t="s">
        <v>678</v>
      </c>
      <c r="J921" s="236">
        <v>649.4</v>
      </c>
      <c r="K921" s="129">
        <v>0.03</v>
      </c>
      <c r="L921" s="103">
        <v>1</v>
      </c>
      <c r="M921" s="237">
        <v>7200</v>
      </c>
      <c r="N921" s="236">
        <v>7410</v>
      </c>
      <c r="O921" s="103">
        <v>2970</v>
      </c>
      <c r="P921" s="234">
        <v>6000</v>
      </c>
      <c r="Q921" s="236">
        <v>10</v>
      </c>
      <c r="R921" s="236">
        <v>40</v>
      </c>
      <c r="S921" s="238">
        <v>181</v>
      </c>
      <c r="T921" s="238">
        <v>97</v>
      </c>
      <c r="U921" s="103">
        <v>6</v>
      </c>
      <c r="V921" s="234" t="s">
        <v>547</v>
      </c>
      <c r="W921" s="103">
        <v>40</v>
      </c>
      <c r="X921" s="234" t="s">
        <v>56</v>
      </c>
      <c r="Y921" s="234" t="s">
        <v>443</v>
      </c>
      <c r="Z921" s="280" t="s">
        <v>4475</v>
      </c>
      <c r="AA921" s="280"/>
      <c r="AB921" s="280"/>
      <c r="AC921" s="280"/>
      <c r="AD921" s="280" t="s">
        <v>4479</v>
      </c>
      <c r="AE921" s="280"/>
      <c r="AF921" s="280" t="s">
        <v>4481</v>
      </c>
      <c r="AG921" s="280"/>
      <c r="AH921" s="280"/>
      <c r="AI921" s="280"/>
      <c r="AJ921" s="280"/>
      <c r="AK921" s="234">
        <v>1.5</v>
      </c>
      <c r="AL921" s="234" t="s">
        <v>272</v>
      </c>
      <c r="AM921" s="234">
        <v>0.1</v>
      </c>
      <c r="AN921" s="234">
        <v>8.3886723562836898E-2</v>
      </c>
      <c r="AO921" s="234">
        <v>0.30673414304993302</v>
      </c>
      <c r="AP921" s="234">
        <v>0</v>
      </c>
      <c r="AQ921" s="234"/>
      <c r="AR921" s="234" t="s">
        <v>463</v>
      </c>
      <c r="AS921" s="234">
        <v>4</v>
      </c>
      <c r="AT921" s="234">
        <v>80.781571528905701</v>
      </c>
      <c r="AU921" s="234" t="s">
        <v>490</v>
      </c>
      <c r="AV921" s="234">
        <v>1.3735406031630899</v>
      </c>
      <c r="AW921" s="234">
        <v>23.682052250094699</v>
      </c>
      <c r="AX921" s="234">
        <v>80.493065916302498</v>
      </c>
      <c r="AY921" s="234" t="b">
        <v>0</v>
      </c>
      <c r="AZ921" s="234">
        <v>44600.61991898148</v>
      </c>
      <c r="BA921" s="234">
        <v>44550.497974537036</v>
      </c>
      <c r="BB921" s="234">
        <v>44600.61991898148</v>
      </c>
    </row>
    <row r="922" spans="1:54" x14ac:dyDescent="0.25">
      <c r="A922" s="234" t="s">
        <v>4485</v>
      </c>
      <c r="B922" s="234" t="s">
        <v>436</v>
      </c>
      <c r="C922" s="235" t="s">
        <v>4486</v>
      </c>
      <c r="D922" s="235" t="s">
        <v>4485</v>
      </c>
      <c r="E922" s="234" t="s">
        <v>4487</v>
      </c>
      <c r="F922" s="234" t="s">
        <v>4488</v>
      </c>
      <c r="G922" s="234" t="s">
        <v>440</v>
      </c>
      <c r="H922" s="234"/>
      <c r="I922" s="234" t="s">
        <v>486</v>
      </c>
      <c r="J922" s="236">
        <v>1300</v>
      </c>
      <c r="K922" s="129"/>
      <c r="L922" s="103">
        <v>1</v>
      </c>
      <c r="M922" s="237">
        <v>12000</v>
      </c>
      <c r="N922" s="236">
        <v>18513</v>
      </c>
      <c r="O922" s="103">
        <v>9000</v>
      </c>
      <c r="P922" s="234"/>
      <c r="Q922" s="236"/>
      <c r="R922" s="236"/>
      <c r="S922" s="238">
        <v>300</v>
      </c>
      <c r="T922" s="238">
        <v>300</v>
      </c>
      <c r="U922" s="103">
        <v>0</v>
      </c>
      <c r="V922" s="234" t="s">
        <v>547</v>
      </c>
      <c r="W922" s="103">
        <v>120</v>
      </c>
      <c r="X922" s="234" t="s">
        <v>56</v>
      </c>
      <c r="Y922" s="234" t="s">
        <v>443</v>
      </c>
      <c r="Z922" s="280" t="s">
        <v>4489</v>
      </c>
      <c r="AA922" s="280"/>
      <c r="AB922" s="280"/>
      <c r="AC922" s="280"/>
      <c r="AD922" s="280"/>
      <c r="AE922" s="280"/>
      <c r="AF922" s="280" t="s">
        <v>4490</v>
      </c>
      <c r="AG922" s="280"/>
      <c r="AH922" s="280"/>
      <c r="AI922" s="280"/>
      <c r="AJ922" s="280"/>
      <c r="AK922" s="234">
        <v>5</v>
      </c>
      <c r="AL922" s="234" t="s">
        <v>272</v>
      </c>
      <c r="AM922" s="234">
        <v>0.1</v>
      </c>
      <c r="AN922" s="234"/>
      <c r="AO922" s="234">
        <v>0</v>
      </c>
      <c r="AP922" s="234">
        <v>0</v>
      </c>
      <c r="AQ922" s="234"/>
      <c r="AR922" s="234" t="s">
        <v>447</v>
      </c>
      <c r="AS922" s="234">
        <v>1</v>
      </c>
      <c r="AT922" s="234"/>
      <c r="AU922" s="234" t="s">
        <v>552</v>
      </c>
      <c r="AV922" s="234"/>
      <c r="AW922" s="234"/>
      <c r="AX922" s="234"/>
      <c r="AY922" s="234" t="b">
        <v>0</v>
      </c>
      <c r="AZ922" s="234">
        <v>44575.524629629632</v>
      </c>
      <c r="BA922" s="234">
        <v>44552.461770833332</v>
      </c>
      <c r="BB922" s="234">
        <v>44575.524629629632</v>
      </c>
    </row>
    <row r="923" spans="1:54" x14ac:dyDescent="0.25">
      <c r="A923" s="234" t="s">
        <v>4491</v>
      </c>
      <c r="B923" s="234" t="s">
        <v>482</v>
      </c>
      <c r="C923" s="235" t="s">
        <v>4486</v>
      </c>
      <c r="D923" s="235" t="s">
        <v>4491</v>
      </c>
      <c r="E923" s="234" t="s">
        <v>4487</v>
      </c>
      <c r="F923" s="234" t="s">
        <v>4488</v>
      </c>
      <c r="G923" s="234" t="s">
        <v>440</v>
      </c>
      <c r="H923" s="234"/>
      <c r="I923" s="234" t="s">
        <v>752</v>
      </c>
      <c r="J923" s="236">
        <v>1680</v>
      </c>
      <c r="K923" s="129">
        <v>0.05</v>
      </c>
      <c r="L923" s="103">
        <v>1</v>
      </c>
      <c r="M923" s="237">
        <v>12000</v>
      </c>
      <c r="N923" s="236">
        <v>22630</v>
      </c>
      <c r="O923" s="103">
        <v>9000</v>
      </c>
      <c r="P923" s="234">
        <v>9000</v>
      </c>
      <c r="Q923" s="236">
        <v>3</v>
      </c>
      <c r="R923" s="236">
        <v>100</v>
      </c>
      <c r="S923" s="238">
        <v>399.4</v>
      </c>
      <c r="T923" s="238">
        <v>399.4</v>
      </c>
      <c r="U923" s="103">
        <v>6</v>
      </c>
      <c r="V923" s="234" t="s">
        <v>547</v>
      </c>
      <c r="W923" s="103">
        <v>120</v>
      </c>
      <c r="X923" s="234" t="s">
        <v>56</v>
      </c>
      <c r="Y923" s="234" t="s">
        <v>443</v>
      </c>
      <c r="Z923" s="280" t="s">
        <v>4489</v>
      </c>
      <c r="AA923" s="280"/>
      <c r="AB923" s="280"/>
      <c r="AC923" s="280"/>
      <c r="AD923" s="280"/>
      <c r="AE923" s="280"/>
      <c r="AF923" s="280" t="s">
        <v>4492</v>
      </c>
      <c r="AG923" s="280"/>
      <c r="AH923" s="280"/>
      <c r="AI923" s="280"/>
      <c r="AJ923" s="280"/>
      <c r="AK923" s="234">
        <v>5</v>
      </c>
      <c r="AL923" s="234" t="s">
        <v>272</v>
      </c>
      <c r="AM923" s="234">
        <v>0.1</v>
      </c>
      <c r="AN923" s="234">
        <v>0</v>
      </c>
      <c r="AO923" s="234">
        <v>0</v>
      </c>
      <c r="AP923" s="234">
        <v>0.147297098247165</v>
      </c>
      <c r="AQ923" s="234">
        <v>4.9099032749054798E-2</v>
      </c>
      <c r="AR923" s="234" t="s">
        <v>463</v>
      </c>
      <c r="AS923" s="234">
        <v>1</v>
      </c>
      <c r="AT923" s="234">
        <v>75.478097091674101</v>
      </c>
      <c r="AU923" s="234" t="s">
        <v>552</v>
      </c>
      <c r="AV923" s="234">
        <v>1.41221167524449</v>
      </c>
      <c r="AW923" s="234">
        <v>20.9057143730364</v>
      </c>
      <c r="AX923" s="234">
        <v>71.165062972149897</v>
      </c>
      <c r="AY923" s="234" t="b">
        <v>0</v>
      </c>
      <c r="AZ923" s="234">
        <v>44580.625648148147</v>
      </c>
      <c r="BA923" s="234">
        <v>44575.52034722222</v>
      </c>
      <c r="BB923" s="234">
        <v>44580.625636574077</v>
      </c>
    </row>
    <row r="924" spans="1:54" x14ac:dyDescent="0.25">
      <c r="A924" s="234" t="s">
        <v>4493</v>
      </c>
      <c r="B924" s="234" t="s">
        <v>1139</v>
      </c>
      <c r="C924" s="235" t="s">
        <v>437</v>
      </c>
      <c r="D924" s="235" t="s">
        <v>4493</v>
      </c>
      <c r="E924" s="234" t="s">
        <v>4494</v>
      </c>
      <c r="F924" s="234" t="s">
        <v>4495</v>
      </c>
      <c r="G924" s="234"/>
      <c r="H924" s="234"/>
      <c r="I924" s="234" t="s">
        <v>1142</v>
      </c>
      <c r="J924" s="236"/>
      <c r="K924" s="129"/>
      <c r="L924" s="103"/>
      <c r="M924" s="237"/>
      <c r="N924" s="236"/>
      <c r="O924" s="103">
        <v>6096</v>
      </c>
      <c r="P924" s="234"/>
      <c r="Q924" s="236"/>
      <c r="R924" s="236"/>
      <c r="S924" s="238"/>
      <c r="T924" s="238"/>
      <c r="U924" s="103">
        <v>0</v>
      </c>
      <c r="V924" s="234" t="s">
        <v>451</v>
      </c>
      <c r="W924" s="103"/>
      <c r="X924" s="234" t="s">
        <v>56</v>
      </c>
      <c r="Y924" s="234" t="s">
        <v>443</v>
      </c>
      <c r="Z924" s="280" t="s">
        <v>4496</v>
      </c>
      <c r="AA924" s="280"/>
      <c r="AB924" s="280"/>
      <c r="AC924" s="280"/>
      <c r="AD924" s="280"/>
      <c r="AE924" s="280"/>
      <c r="AF924" s="280"/>
      <c r="AG924" s="280"/>
      <c r="AH924" s="280"/>
      <c r="AI924" s="280"/>
      <c r="AJ924" s="280"/>
      <c r="AK924" s="234">
        <v>60</v>
      </c>
      <c r="AL924" s="234" t="s">
        <v>272</v>
      </c>
      <c r="AM924" s="234">
        <v>0.1</v>
      </c>
      <c r="AN924" s="234"/>
      <c r="AO924" s="234">
        <v>0</v>
      </c>
      <c r="AP924" s="234">
        <v>0</v>
      </c>
      <c r="AQ924" s="234"/>
      <c r="AR924" s="234" t="s">
        <v>447</v>
      </c>
      <c r="AS924" s="234"/>
      <c r="AT924" s="234"/>
      <c r="AU924" s="234" t="s">
        <v>1144</v>
      </c>
      <c r="AV924" s="234"/>
      <c r="AW924" s="234"/>
      <c r="AX924" s="234"/>
      <c r="AY924" s="234" t="b">
        <v>0</v>
      </c>
      <c r="AZ924" s="234">
        <v>44565.494525462964</v>
      </c>
      <c r="BA924" s="234">
        <v>44565.494513888887</v>
      </c>
      <c r="BB924" s="234"/>
    </row>
    <row r="925" spans="1:54" x14ac:dyDescent="0.25">
      <c r="A925" s="234" t="s">
        <v>4497</v>
      </c>
      <c r="B925" s="234" t="s">
        <v>482</v>
      </c>
      <c r="C925" s="235" t="s">
        <v>4497</v>
      </c>
      <c r="D925" s="235" t="s">
        <v>4497</v>
      </c>
      <c r="E925" s="234" t="s">
        <v>4498</v>
      </c>
      <c r="F925" s="234" t="s">
        <v>4499</v>
      </c>
      <c r="G925" s="234" t="s">
        <v>440</v>
      </c>
      <c r="H925" s="234" t="s">
        <v>952</v>
      </c>
      <c r="I925" s="234" t="s">
        <v>486</v>
      </c>
      <c r="J925" s="236"/>
      <c r="K925" s="129">
        <v>0.03</v>
      </c>
      <c r="L925" s="103">
        <v>1</v>
      </c>
      <c r="M925" s="237">
        <v>7000</v>
      </c>
      <c r="N925" s="236">
        <v>25370</v>
      </c>
      <c r="O925" s="103">
        <v>13050</v>
      </c>
      <c r="P925" s="234">
        <v>13050</v>
      </c>
      <c r="Q925" s="236">
        <v>2</v>
      </c>
      <c r="R925" s="236">
        <v>120</v>
      </c>
      <c r="S925" s="238">
        <v>400</v>
      </c>
      <c r="T925" s="238">
        <v>45</v>
      </c>
      <c r="U925" s="103">
        <v>3.5</v>
      </c>
      <c r="V925" s="234" t="s">
        <v>451</v>
      </c>
      <c r="W925" s="103">
        <v>75</v>
      </c>
      <c r="X925" s="234" t="s">
        <v>56</v>
      </c>
      <c r="Y925" s="234" t="s">
        <v>443</v>
      </c>
      <c r="Z925" s="280" t="s">
        <v>4500</v>
      </c>
      <c r="AA925" s="280"/>
      <c r="AB925" s="280"/>
      <c r="AC925" s="280"/>
      <c r="AD925" s="280"/>
      <c r="AE925" s="280"/>
      <c r="AF925" s="280" t="s">
        <v>4501</v>
      </c>
      <c r="AG925" s="280"/>
      <c r="AH925" s="280"/>
      <c r="AI925" s="280"/>
      <c r="AJ925" s="280"/>
      <c r="AK925" s="234">
        <v>6</v>
      </c>
      <c r="AL925" s="234" t="s">
        <v>272</v>
      </c>
      <c r="AM925" s="234">
        <v>0.15</v>
      </c>
      <c r="AN925" s="234"/>
      <c r="AO925" s="234">
        <v>0</v>
      </c>
      <c r="AP925" s="234">
        <v>9.0612951309130593E-2</v>
      </c>
      <c r="AQ925" s="234"/>
      <c r="AR925" s="234" t="s">
        <v>463</v>
      </c>
      <c r="AS925" s="234">
        <v>0</v>
      </c>
      <c r="AT925" s="234">
        <v>80.575448533624197</v>
      </c>
      <c r="AU925" s="234" t="s">
        <v>552</v>
      </c>
      <c r="AV925" s="234">
        <v>1.4576829892945899</v>
      </c>
      <c r="AW925" s="234">
        <v>17.5659262278432</v>
      </c>
      <c r="AX925" s="234">
        <v>77.122215025040305</v>
      </c>
      <c r="AY925" s="234" t="b">
        <v>0</v>
      </c>
      <c r="AZ925" s="234">
        <v>44568.559293981481</v>
      </c>
      <c r="BA925" s="234">
        <v>44568.502696759257</v>
      </c>
      <c r="BB925" s="234">
        <v>44568.559293981481</v>
      </c>
    </row>
    <row r="926" spans="1:54" x14ac:dyDescent="0.25">
      <c r="A926" s="234" t="s">
        <v>4502</v>
      </c>
      <c r="B926" s="234" t="s">
        <v>456</v>
      </c>
      <c r="C926" s="235" t="s">
        <v>4503</v>
      </c>
      <c r="D926" s="235" t="s">
        <v>4502</v>
      </c>
      <c r="E926" s="234" t="s">
        <v>4504</v>
      </c>
      <c r="F926" s="234" t="s">
        <v>4505</v>
      </c>
      <c r="G926" s="234" t="s">
        <v>440</v>
      </c>
      <c r="H926" s="234" t="s">
        <v>1148</v>
      </c>
      <c r="I926" s="234" t="s">
        <v>1013</v>
      </c>
      <c r="J926" s="236"/>
      <c r="K926" s="129">
        <v>0.05</v>
      </c>
      <c r="L926" s="103">
        <v>1</v>
      </c>
      <c r="M926" s="237">
        <v>22500</v>
      </c>
      <c r="N926" s="236">
        <v>18004</v>
      </c>
      <c r="O926" s="103">
        <v>250</v>
      </c>
      <c r="P926" s="234">
        <v>7500</v>
      </c>
      <c r="Q926" s="236">
        <v>4</v>
      </c>
      <c r="R926" s="236">
        <v>100</v>
      </c>
      <c r="S926" s="238">
        <v>427</v>
      </c>
      <c r="T926" s="238">
        <v>122</v>
      </c>
      <c r="U926" s="103">
        <v>5</v>
      </c>
      <c r="V926" s="234" t="s">
        <v>451</v>
      </c>
      <c r="W926" s="103">
        <v>80</v>
      </c>
      <c r="X926" s="234" t="s">
        <v>56</v>
      </c>
      <c r="Y926" s="234" t="s">
        <v>443</v>
      </c>
      <c r="Z926" s="280"/>
      <c r="AA926" s="280" t="s">
        <v>4506</v>
      </c>
      <c r="AB926" s="280"/>
      <c r="AC926" s="280"/>
      <c r="AD926" s="280"/>
      <c r="AE926" s="280" t="s">
        <v>4506</v>
      </c>
      <c r="AF926" s="280" t="s">
        <v>4507</v>
      </c>
      <c r="AG926" s="280" t="s">
        <v>4508</v>
      </c>
      <c r="AH926" s="280" t="s">
        <v>4506</v>
      </c>
      <c r="AI926" s="280"/>
      <c r="AJ926" s="280"/>
      <c r="AK926" s="234">
        <v>2</v>
      </c>
      <c r="AL926" s="234" t="s">
        <v>272</v>
      </c>
      <c r="AM926" s="234">
        <v>0.1</v>
      </c>
      <c r="AN926" s="234">
        <v>0</v>
      </c>
      <c r="AO926" s="234">
        <v>0</v>
      </c>
      <c r="AP926" s="234">
        <v>0.22217285047767199</v>
      </c>
      <c r="AQ926" s="234">
        <v>4.4434570095534302E-2</v>
      </c>
      <c r="AR926" s="234" t="s">
        <v>463</v>
      </c>
      <c r="AS926" s="234">
        <v>2</v>
      </c>
      <c r="AT926" s="234">
        <v>78.635525221595401</v>
      </c>
      <c r="AU926" s="234" t="s">
        <v>552</v>
      </c>
      <c r="AV926" s="234">
        <v>1.5504661363633401</v>
      </c>
      <c r="AW926" s="234">
        <v>22.7349039547567</v>
      </c>
      <c r="AX926" s="234">
        <v>78.635525221595401</v>
      </c>
      <c r="AY926" s="234" t="b">
        <v>0</v>
      </c>
      <c r="AZ926" s="234">
        <v>44658.577870370369</v>
      </c>
      <c r="BA926" s="234">
        <v>44566.628738425927</v>
      </c>
      <c r="BB926" s="234">
        <v>44658.577870370369</v>
      </c>
    </row>
    <row r="927" spans="1:54" x14ac:dyDescent="0.25">
      <c r="A927" s="234" t="s">
        <v>4509</v>
      </c>
      <c r="B927" s="234" t="s">
        <v>456</v>
      </c>
      <c r="C927" s="235" t="s">
        <v>4503</v>
      </c>
      <c r="D927" s="235" t="s">
        <v>4509</v>
      </c>
      <c r="E927" s="234" t="s">
        <v>4504</v>
      </c>
      <c r="F927" s="234" t="s">
        <v>4505</v>
      </c>
      <c r="G927" s="234" t="s">
        <v>440</v>
      </c>
      <c r="H927" s="234" t="s">
        <v>1148</v>
      </c>
      <c r="I927" s="234" t="s">
        <v>1013</v>
      </c>
      <c r="J927" s="236"/>
      <c r="K927" s="129">
        <v>0.05</v>
      </c>
      <c r="L927" s="103">
        <v>1</v>
      </c>
      <c r="M927" s="237">
        <v>22500</v>
      </c>
      <c r="N927" s="236">
        <v>18004</v>
      </c>
      <c r="O927" s="103">
        <v>440</v>
      </c>
      <c r="P927" s="234">
        <v>7500</v>
      </c>
      <c r="Q927" s="236">
        <v>4</v>
      </c>
      <c r="R927" s="236">
        <v>100</v>
      </c>
      <c r="S927" s="238">
        <v>427</v>
      </c>
      <c r="T927" s="238">
        <v>122</v>
      </c>
      <c r="U927" s="103">
        <v>5</v>
      </c>
      <c r="V927" s="234" t="s">
        <v>451</v>
      </c>
      <c r="W927" s="103">
        <v>80</v>
      </c>
      <c r="X927" s="234" t="s">
        <v>56</v>
      </c>
      <c r="Y927" s="234" t="s">
        <v>443</v>
      </c>
      <c r="Z927" s="280"/>
      <c r="AA927" s="280"/>
      <c r="AB927" s="280"/>
      <c r="AC927" s="280"/>
      <c r="AD927" s="280" t="s">
        <v>4510</v>
      </c>
      <c r="AE927" s="280" t="s">
        <v>4510</v>
      </c>
      <c r="AF927" s="280" t="s">
        <v>4507</v>
      </c>
      <c r="AG927" s="280" t="s">
        <v>4511</v>
      </c>
      <c r="AH927" s="280" t="s">
        <v>4510</v>
      </c>
      <c r="AI927" s="280"/>
      <c r="AJ927" s="280"/>
      <c r="AK927" s="234">
        <v>2</v>
      </c>
      <c r="AL927" s="234" t="s">
        <v>272</v>
      </c>
      <c r="AM927" s="234">
        <v>0.1</v>
      </c>
      <c r="AN927" s="234">
        <v>0</v>
      </c>
      <c r="AO927" s="234">
        <v>0</v>
      </c>
      <c r="AP927" s="234">
        <v>0.22217285047767199</v>
      </c>
      <c r="AQ927" s="234">
        <v>0.04</v>
      </c>
      <c r="AR927" s="234" t="s">
        <v>463</v>
      </c>
      <c r="AS927" s="234">
        <v>2</v>
      </c>
      <c r="AT927" s="234">
        <v>78.635525221595401</v>
      </c>
      <c r="AU927" s="234" t="s">
        <v>552</v>
      </c>
      <c r="AV927" s="234">
        <v>1.5504661363633401</v>
      </c>
      <c r="AW927" s="234">
        <v>22.7349039547567</v>
      </c>
      <c r="AX927" s="234">
        <v>78.635525221595401</v>
      </c>
      <c r="AY927" s="234" t="b">
        <v>0</v>
      </c>
      <c r="AZ927" s="234">
        <v>44658.578182870369</v>
      </c>
      <c r="BA927" s="234">
        <v>44566.630208333336</v>
      </c>
      <c r="BB927" s="234">
        <v>44658.5781712963</v>
      </c>
    </row>
    <row r="928" spans="1:54" x14ac:dyDescent="0.25">
      <c r="A928" s="234" t="s">
        <v>4512</v>
      </c>
      <c r="B928" s="234" t="s">
        <v>456</v>
      </c>
      <c r="C928" s="235" t="s">
        <v>4503</v>
      </c>
      <c r="D928" s="235" t="s">
        <v>4512</v>
      </c>
      <c r="E928" s="234" t="s">
        <v>4504</v>
      </c>
      <c r="F928" s="234" t="s">
        <v>4505</v>
      </c>
      <c r="G928" s="234" t="s">
        <v>440</v>
      </c>
      <c r="H928" s="234" t="s">
        <v>1148</v>
      </c>
      <c r="I928" s="234" t="s">
        <v>1013</v>
      </c>
      <c r="J928" s="236"/>
      <c r="K928" s="129">
        <v>0.05</v>
      </c>
      <c r="L928" s="103">
        <v>1</v>
      </c>
      <c r="M928" s="237">
        <v>22500</v>
      </c>
      <c r="N928" s="236">
        <v>18004</v>
      </c>
      <c r="O928" s="103">
        <v>640</v>
      </c>
      <c r="P928" s="234">
        <v>7500</v>
      </c>
      <c r="Q928" s="236">
        <v>4</v>
      </c>
      <c r="R928" s="236">
        <v>100</v>
      </c>
      <c r="S928" s="238">
        <v>427</v>
      </c>
      <c r="T928" s="238">
        <v>122</v>
      </c>
      <c r="U928" s="103">
        <v>5</v>
      </c>
      <c r="V928" s="234" t="s">
        <v>451</v>
      </c>
      <c r="W928" s="103">
        <v>80</v>
      </c>
      <c r="X928" s="234" t="s">
        <v>56</v>
      </c>
      <c r="Y928" s="234" t="s">
        <v>443</v>
      </c>
      <c r="Z928" s="280"/>
      <c r="AA928" s="280" t="s">
        <v>4510</v>
      </c>
      <c r="AB928" s="280"/>
      <c r="AC928" s="280"/>
      <c r="AD928" s="280" t="s">
        <v>4510</v>
      </c>
      <c r="AE928" s="280" t="s">
        <v>4510</v>
      </c>
      <c r="AF928" s="280" t="s">
        <v>4513</v>
      </c>
      <c r="AG928" s="280" t="s">
        <v>4511</v>
      </c>
      <c r="AH928" s="280"/>
      <c r="AI928" s="280"/>
      <c r="AJ928" s="280"/>
      <c r="AK928" s="234">
        <v>2</v>
      </c>
      <c r="AL928" s="234" t="s">
        <v>272</v>
      </c>
      <c r="AM928" s="234">
        <v>0.1</v>
      </c>
      <c r="AN928" s="234"/>
      <c r="AO928" s="234">
        <v>0</v>
      </c>
      <c r="AP928" s="234">
        <v>0.22217285047767199</v>
      </c>
      <c r="AQ928" s="234">
        <v>0.04</v>
      </c>
      <c r="AR928" s="234" t="s">
        <v>463</v>
      </c>
      <c r="AS928" s="234">
        <v>2</v>
      </c>
      <c r="AT928" s="234">
        <v>78.635525221595401</v>
      </c>
      <c r="AU928" s="234" t="s">
        <v>552</v>
      </c>
      <c r="AV928" s="234">
        <v>1.5504661363633401</v>
      </c>
      <c r="AW928" s="234">
        <v>22.7349039547567</v>
      </c>
      <c r="AX928" s="234">
        <v>78.635525221595401</v>
      </c>
      <c r="AY928" s="234" t="b">
        <v>0</v>
      </c>
      <c r="AZ928" s="234">
        <v>44658.578379629631</v>
      </c>
      <c r="BA928" s="234">
        <v>44566.630844907406</v>
      </c>
      <c r="BB928" s="234">
        <v>44658.578356481485</v>
      </c>
    </row>
    <row r="929" spans="1:54" x14ac:dyDescent="0.25">
      <c r="A929" s="234" t="s">
        <v>4514</v>
      </c>
      <c r="B929" s="234" t="s">
        <v>456</v>
      </c>
      <c r="C929" s="235" t="s">
        <v>4515</v>
      </c>
      <c r="D929" s="235" t="s">
        <v>4514</v>
      </c>
      <c r="E929" s="234" t="s">
        <v>4504</v>
      </c>
      <c r="F929" s="234" t="s">
        <v>4516</v>
      </c>
      <c r="G929" s="234" t="s">
        <v>534</v>
      </c>
      <c r="H929" s="234" t="s">
        <v>1012</v>
      </c>
      <c r="I929" s="234" t="s">
        <v>1013</v>
      </c>
      <c r="J929" s="236"/>
      <c r="K929" s="129">
        <v>0.03</v>
      </c>
      <c r="L929" s="103">
        <v>1</v>
      </c>
      <c r="M929" s="237">
        <v>5600</v>
      </c>
      <c r="N929" s="236">
        <v>7498</v>
      </c>
      <c r="O929" s="103">
        <v>249</v>
      </c>
      <c r="P929" s="234">
        <v>6000</v>
      </c>
      <c r="Q929" s="236">
        <v>12</v>
      </c>
      <c r="R929" s="236">
        <v>40</v>
      </c>
      <c r="S929" s="238">
        <v>266.5</v>
      </c>
      <c r="T929" s="238">
        <v>65</v>
      </c>
      <c r="U929" s="103">
        <v>5</v>
      </c>
      <c r="V929" s="234" t="s">
        <v>451</v>
      </c>
      <c r="W929" s="103">
        <v>50</v>
      </c>
      <c r="X929" s="234" t="s">
        <v>56</v>
      </c>
      <c r="Y929" s="234" t="s">
        <v>443</v>
      </c>
      <c r="Z929" s="280"/>
      <c r="AA929" s="280"/>
      <c r="AB929" s="280"/>
      <c r="AC929" s="280"/>
      <c r="AD929" s="280" t="s">
        <v>4517</v>
      </c>
      <c r="AE929" s="280"/>
      <c r="AF929" s="280" t="s">
        <v>4518</v>
      </c>
      <c r="AG929" s="280" t="s">
        <v>4511</v>
      </c>
      <c r="AH929" s="280"/>
      <c r="AI929" s="280"/>
      <c r="AJ929" s="280"/>
      <c r="AK929" s="234">
        <v>0.7</v>
      </c>
      <c r="AL929" s="234" t="s">
        <v>272</v>
      </c>
      <c r="AM929" s="234">
        <v>0.1</v>
      </c>
      <c r="AN929" s="234">
        <v>0</v>
      </c>
      <c r="AO929" s="234">
        <v>0</v>
      </c>
      <c r="AP929" s="234">
        <v>0</v>
      </c>
      <c r="AQ929" s="234"/>
      <c r="AR929" s="234" t="s">
        <v>463</v>
      </c>
      <c r="AS929" s="234">
        <v>0</v>
      </c>
      <c r="AT929" s="234">
        <v>83.050680664857197</v>
      </c>
      <c r="AU929" s="234" t="s">
        <v>552</v>
      </c>
      <c r="AV929" s="234">
        <v>1.07400387453779</v>
      </c>
      <c r="AW929" s="234">
        <v>29.002714389746501</v>
      </c>
      <c r="AX929" s="234">
        <v>81.448988966320698</v>
      </c>
      <c r="AY929" s="234" t="b">
        <v>0</v>
      </c>
      <c r="AZ929" s="234">
        <v>44658.578657407408</v>
      </c>
      <c r="BA929" s="234">
        <v>44566.633611111109</v>
      </c>
      <c r="BB929" s="234">
        <v>44658.578657407408</v>
      </c>
    </row>
    <row r="930" spans="1:54" x14ac:dyDescent="0.25">
      <c r="A930" s="234" t="s">
        <v>4519</v>
      </c>
      <c r="B930" s="234" t="s">
        <v>456</v>
      </c>
      <c r="C930" s="235" t="s">
        <v>4515</v>
      </c>
      <c r="D930" s="235" t="s">
        <v>4519</v>
      </c>
      <c r="E930" s="234" t="s">
        <v>4504</v>
      </c>
      <c r="F930" s="234" t="s">
        <v>4516</v>
      </c>
      <c r="G930" s="234" t="s">
        <v>534</v>
      </c>
      <c r="H930" s="234" t="s">
        <v>1012</v>
      </c>
      <c r="I930" s="234" t="s">
        <v>1013</v>
      </c>
      <c r="J930" s="236"/>
      <c r="K930" s="129">
        <v>0.03</v>
      </c>
      <c r="L930" s="103">
        <v>1</v>
      </c>
      <c r="M930" s="237">
        <v>5600</v>
      </c>
      <c r="N930" s="236">
        <v>7498</v>
      </c>
      <c r="O930" s="103">
        <v>439</v>
      </c>
      <c r="P930" s="234">
        <v>6000</v>
      </c>
      <c r="Q930" s="236">
        <v>12</v>
      </c>
      <c r="R930" s="236">
        <v>40</v>
      </c>
      <c r="S930" s="238">
        <v>266.5</v>
      </c>
      <c r="T930" s="238">
        <v>65</v>
      </c>
      <c r="U930" s="103">
        <v>5</v>
      </c>
      <c r="V930" s="234" t="s">
        <v>451</v>
      </c>
      <c r="W930" s="103">
        <v>50</v>
      </c>
      <c r="X930" s="234" t="s">
        <v>56</v>
      </c>
      <c r="Y930" s="234" t="s">
        <v>443</v>
      </c>
      <c r="Z930" s="280"/>
      <c r="AA930" s="280"/>
      <c r="AB930" s="280"/>
      <c r="AC930" s="280"/>
      <c r="AD930" s="280" t="s">
        <v>4517</v>
      </c>
      <c r="AE930" s="280"/>
      <c r="AF930" s="280" t="s">
        <v>4518</v>
      </c>
      <c r="AG930" s="280" t="s">
        <v>4511</v>
      </c>
      <c r="AH930" s="280"/>
      <c r="AI930" s="280"/>
      <c r="AJ930" s="280"/>
      <c r="AK930" s="234">
        <v>2.4</v>
      </c>
      <c r="AL930" s="234" t="s">
        <v>272</v>
      </c>
      <c r="AM930" s="234">
        <v>0.1</v>
      </c>
      <c r="AN930" s="234">
        <v>0</v>
      </c>
      <c r="AO930" s="234">
        <v>0</v>
      </c>
      <c r="AP930" s="234">
        <v>0</v>
      </c>
      <c r="AQ930" s="234"/>
      <c r="AR930" s="234" t="s">
        <v>463</v>
      </c>
      <c r="AS930" s="234">
        <v>0</v>
      </c>
      <c r="AT930" s="234">
        <v>83.050680664857197</v>
      </c>
      <c r="AU930" s="234" t="s">
        <v>552</v>
      </c>
      <c r="AV930" s="234">
        <v>1.07400387453779</v>
      </c>
      <c r="AW930" s="234">
        <v>29.002714389746501</v>
      </c>
      <c r="AX930" s="234">
        <v>81.448988966320698</v>
      </c>
      <c r="AY930" s="234" t="b">
        <v>0</v>
      </c>
      <c r="AZ930" s="234">
        <v>44658.57885416667</v>
      </c>
      <c r="BA930" s="234">
        <v>44566.635000000002</v>
      </c>
      <c r="BB930" s="234">
        <v>44658.578842592593</v>
      </c>
    </row>
    <row r="931" spans="1:54" x14ac:dyDescent="0.25">
      <c r="A931" s="234" t="s">
        <v>4520</v>
      </c>
      <c r="B931" s="234" t="s">
        <v>456</v>
      </c>
      <c r="C931" s="235" t="s">
        <v>4515</v>
      </c>
      <c r="D931" s="235" t="s">
        <v>4520</v>
      </c>
      <c r="E931" s="234" t="s">
        <v>4504</v>
      </c>
      <c r="F931" s="234" t="s">
        <v>4516</v>
      </c>
      <c r="G931" s="234" t="s">
        <v>534</v>
      </c>
      <c r="H931" s="234" t="s">
        <v>1012</v>
      </c>
      <c r="I931" s="234" t="s">
        <v>1013</v>
      </c>
      <c r="J931" s="236"/>
      <c r="K931" s="129">
        <v>0.03</v>
      </c>
      <c r="L931" s="103">
        <v>1</v>
      </c>
      <c r="M931" s="237">
        <v>5600</v>
      </c>
      <c r="N931" s="236">
        <v>7498</v>
      </c>
      <c r="O931" s="103">
        <v>639</v>
      </c>
      <c r="P931" s="234">
        <v>6000</v>
      </c>
      <c r="Q931" s="236">
        <v>12</v>
      </c>
      <c r="R931" s="236">
        <v>40</v>
      </c>
      <c r="S931" s="238">
        <v>266.5</v>
      </c>
      <c r="T931" s="238">
        <v>65</v>
      </c>
      <c r="U931" s="103">
        <v>5</v>
      </c>
      <c r="V931" s="234" t="s">
        <v>451</v>
      </c>
      <c r="W931" s="103">
        <v>50</v>
      </c>
      <c r="X931" s="234" t="s">
        <v>56</v>
      </c>
      <c r="Y931" s="234" t="s">
        <v>443</v>
      </c>
      <c r="Z931" s="280"/>
      <c r="AA931" s="280"/>
      <c r="AB931" s="280"/>
      <c r="AC931" s="280"/>
      <c r="AD931" s="280" t="s">
        <v>688</v>
      </c>
      <c r="AE931" s="280"/>
      <c r="AF931" s="280" t="s">
        <v>4518</v>
      </c>
      <c r="AG931" s="280" t="s">
        <v>4511</v>
      </c>
      <c r="AH931" s="280"/>
      <c r="AI931" s="280"/>
      <c r="AJ931" s="280"/>
      <c r="AK931" s="234">
        <v>1.7</v>
      </c>
      <c r="AL931" s="234" t="s">
        <v>272</v>
      </c>
      <c r="AM931" s="234">
        <v>0.1</v>
      </c>
      <c r="AN931" s="234">
        <v>0</v>
      </c>
      <c r="AO931" s="234">
        <v>0</v>
      </c>
      <c r="AP931" s="234">
        <v>0</v>
      </c>
      <c r="AQ931" s="234"/>
      <c r="AR931" s="234" t="s">
        <v>463</v>
      </c>
      <c r="AS931" s="234">
        <v>0</v>
      </c>
      <c r="AT931" s="234">
        <v>83.050680664857197</v>
      </c>
      <c r="AU931" s="234" t="s">
        <v>552</v>
      </c>
      <c r="AV931" s="234">
        <v>1.07400387453779</v>
      </c>
      <c r="AW931" s="234">
        <v>29.002714389746501</v>
      </c>
      <c r="AX931" s="234">
        <v>81.448988966320698</v>
      </c>
      <c r="AY931" s="234" t="b">
        <v>0</v>
      </c>
      <c r="AZ931" s="234">
        <v>44658.579039351855</v>
      </c>
      <c r="BA931" s="234">
        <v>44566.636122685188</v>
      </c>
      <c r="BB931" s="234">
        <v>44658.579027777778</v>
      </c>
    </row>
    <row r="932" spans="1:54" x14ac:dyDescent="0.25">
      <c r="A932" s="234" t="s">
        <v>4521</v>
      </c>
      <c r="B932" s="234" t="s">
        <v>456</v>
      </c>
      <c r="C932" s="235" t="s">
        <v>4515</v>
      </c>
      <c r="D932" s="235" t="s">
        <v>4521</v>
      </c>
      <c r="E932" s="234" t="s">
        <v>4504</v>
      </c>
      <c r="F932" s="234" t="s">
        <v>4522</v>
      </c>
      <c r="G932" s="234" t="s">
        <v>534</v>
      </c>
      <c r="H932" s="234" t="s">
        <v>1012</v>
      </c>
      <c r="I932" s="234" t="s">
        <v>1013</v>
      </c>
      <c r="J932" s="236"/>
      <c r="K932" s="129">
        <v>0.03</v>
      </c>
      <c r="L932" s="103">
        <v>1</v>
      </c>
      <c r="M932" s="237">
        <v>5600</v>
      </c>
      <c r="N932" s="236">
        <v>7498</v>
      </c>
      <c r="O932" s="103">
        <v>249</v>
      </c>
      <c r="P932" s="234">
        <v>6000</v>
      </c>
      <c r="Q932" s="236">
        <v>12</v>
      </c>
      <c r="R932" s="236">
        <v>40</v>
      </c>
      <c r="S932" s="238">
        <v>266.5</v>
      </c>
      <c r="T932" s="238">
        <v>65</v>
      </c>
      <c r="U932" s="103">
        <v>5</v>
      </c>
      <c r="V932" s="234" t="s">
        <v>451</v>
      </c>
      <c r="W932" s="103">
        <v>50</v>
      </c>
      <c r="X932" s="234" t="s">
        <v>56</v>
      </c>
      <c r="Y932" s="234" t="s">
        <v>443</v>
      </c>
      <c r="Z932" s="280"/>
      <c r="AA932" s="280"/>
      <c r="AB932" s="280"/>
      <c r="AC932" s="280"/>
      <c r="AD932" s="280" t="s">
        <v>688</v>
      </c>
      <c r="AE932" s="280"/>
      <c r="AF932" s="280" t="s">
        <v>4518</v>
      </c>
      <c r="AG932" s="280" t="s">
        <v>4511</v>
      </c>
      <c r="AH932" s="280"/>
      <c r="AI932" s="280"/>
      <c r="AJ932" s="280"/>
      <c r="AK932" s="234">
        <v>0.3</v>
      </c>
      <c r="AL932" s="234" t="s">
        <v>272</v>
      </c>
      <c r="AM932" s="234">
        <v>0.1</v>
      </c>
      <c r="AN932" s="234">
        <v>0</v>
      </c>
      <c r="AO932" s="234">
        <v>0</v>
      </c>
      <c r="AP932" s="234">
        <v>0</v>
      </c>
      <c r="AQ932" s="234"/>
      <c r="AR932" s="234" t="s">
        <v>463</v>
      </c>
      <c r="AS932" s="234">
        <v>0</v>
      </c>
      <c r="AT932" s="234">
        <v>83.050680664857197</v>
      </c>
      <c r="AU932" s="234" t="s">
        <v>552</v>
      </c>
      <c r="AV932" s="234">
        <v>1.07400387453779</v>
      </c>
      <c r="AW932" s="234">
        <v>29.002714389746501</v>
      </c>
      <c r="AX932" s="234">
        <v>81.448988966320698</v>
      </c>
      <c r="AY932" s="234" t="b">
        <v>0</v>
      </c>
      <c r="AZ932" s="234">
        <v>44658.579236111109</v>
      </c>
      <c r="BA932" s="234">
        <v>44566.638333333336</v>
      </c>
      <c r="BB932" s="234">
        <v>44658.579236111109</v>
      </c>
    </row>
    <row r="933" spans="1:54" x14ac:dyDescent="0.25">
      <c r="A933" s="234" t="s">
        <v>4523</v>
      </c>
      <c r="B933" s="234" t="s">
        <v>456</v>
      </c>
      <c r="C933" s="235" t="s">
        <v>4515</v>
      </c>
      <c r="D933" s="235" t="s">
        <v>4523</v>
      </c>
      <c r="E933" s="234" t="s">
        <v>4504</v>
      </c>
      <c r="F933" s="234" t="s">
        <v>4522</v>
      </c>
      <c r="G933" s="234" t="s">
        <v>534</v>
      </c>
      <c r="H933" s="234" t="s">
        <v>1012</v>
      </c>
      <c r="I933" s="234" t="s">
        <v>1013</v>
      </c>
      <c r="J933" s="236"/>
      <c r="K933" s="129">
        <v>0.03</v>
      </c>
      <c r="L933" s="103">
        <v>1</v>
      </c>
      <c r="M933" s="237">
        <v>5600</v>
      </c>
      <c r="N933" s="236">
        <v>7498</v>
      </c>
      <c r="O933" s="103">
        <v>439</v>
      </c>
      <c r="P933" s="234">
        <v>6000</v>
      </c>
      <c r="Q933" s="236">
        <v>12</v>
      </c>
      <c r="R933" s="236">
        <v>40</v>
      </c>
      <c r="S933" s="238">
        <v>266.5</v>
      </c>
      <c r="T933" s="238">
        <v>65</v>
      </c>
      <c r="U933" s="103">
        <v>5</v>
      </c>
      <c r="V933" s="234" t="s">
        <v>451</v>
      </c>
      <c r="W933" s="103">
        <v>50</v>
      </c>
      <c r="X933" s="234" t="s">
        <v>56</v>
      </c>
      <c r="Y933" s="234" t="s">
        <v>443</v>
      </c>
      <c r="Z933" s="280"/>
      <c r="AA933" s="280"/>
      <c r="AB933" s="280"/>
      <c r="AC933" s="280"/>
      <c r="AD933" s="280" t="s">
        <v>3565</v>
      </c>
      <c r="AE933" s="280"/>
      <c r="AF933" s="280" t="s">
        <v>4518</v>
      </c>
      <c r="AG933" s="280" t="s">
        <v>4511</v>
      </c>
      <c r="AH933" s="280"/>
      <c r="AI933" s="280"/>
      <c r="AJ933" s="280"/>
      <c r="AK933" s="234">
        <v>1.2</v>
      </c>
      <c r="AL933" s="234" t="s">
        <v>272</v>
      </c>
      <c r="AM933" s="234">
        <v>0.1</v>
      </c>
      <c r="AN933" s="234">
        <v>0</v>
      </c>
      <c r="AO933" s="234">
        <v>0</v>
      </c>
      <c r="AP933" s="234">
        <v>0</v>
      </c>
      <c r="AQ933" s="234"/>
      <c r="AR933" s="234" t="s">
        <v>463</v>
      </c>
      <c r="AS933" s="234">
        <v>0</v>
      </c>
      <c r="AT933" s="234">
        <v>83.050680664857197</v>
      </c>
      <c r="AU933" s="234" t="s">
        <v>552</v>
      </c>
      <c r="AV933" s="234">
        <v>1.07400387453779</v>
      </c>
      <c r="AW933" s="234">
        <v>29.002714389746501</v>
      </c>
      <c r="AX933" s="234">
        <v>81.448988966320698</v>
      </c>
      <c r="AY933" s="234" t="b">
        <v>0</v>
      </c>
      <c r="AZ933" s="234">
        <v>44658.579432870371</v>
      </c>
      <c r="BA933" s="234">
        <v>44566.638958333337</v>
      </c>
      <c r="BB933" s="234">
        <v>44658.579432870371</v>
      </c>
    </row>
    <row r="934" spans="1:54" x14ac:dyDescent="0.25">
      <c r="A934" s="234" t="s">
        <v>4524</v>
      </c>
      <c r="B934" s="234" t="s">
        <v>456</v>
      </c>
      <c r="C934" s="235" t="s">
        <v>4515</v>
      </c>
      <c r="D934" s="235" t="s">
        <v>4524</v>
      </c>
      <c r="E934" s="234" t="s">
        <v>4504</v>
      </c>
      <c r="F934" s="234" t="s">
        <v>4522</v>
      </c>
      <c r="G934" s="234" t="s">
        <v>534</v>
      </c>
      <c r="H934" s="234" t="s">
        <v>1012</v>
      </c>
      <c r="I934" s="234" t="s">
        <v>1013</v>
      </c>
      <c r="J934" s="236"/>
      <c r="K934" s="129">
        <v>0.03</v>
      </c>
      <c r="L934" s="103">
        <v>1</v>
      </c>
      <c r="M934" s="237">
        <v>5600</v>
      </c>
      <c r="N934" s="236">
        <v>7498</v>
      </c>
      <c r="O934" s="103">
        <v>639</v>
      </c>
      <c r="P934" s="234">
        <v>6000</v>
      </c>
      <c r="Q934" s="236">
        <v>12</v>
      </c>
      <c r="R934" s="236">
        <v>40</v>
      </c>
      <c r="S934" s="238">
        <v>266.5</v>
      </c>
      <c r="T934" s="238">
        <v>65</v>
      </c>
      <c r="U934" s="103">
        <v>5</v>
      </c>
      <c r="V934" s="234" t="s">
        <v>451</v>
      </c>
      <c r="W934" s="103">
        <v>50</v>
      </c>
      <c r="X934" s="234" t="s">
        <v>56</v>
      </c>
      <c r="Y934" s="234" t="s">
        <v>443</v>
      </c>
      <c r="Z934" s="280"/>
      <c r="AA934" s="280"/>
      <c r="AB934" s="280"/>
      <c r="AC934" s="280"/>
      <c r="AD934" s="280" t="s">
        <v>3565</v>
      </c>
      <c r="AE934" s="280"/>
      <c r="AF934" s="280" t="s">
        <v>4518</v>
      </c>
      <c r="AG934" s="280" t="s">
        <v>4511</v>
      </c>
      <c r="AH934" s="280"/>
      <c r="AI934" s="280"/>
      <c r="AJ934" s="280"/>
      <c r="AK934" s="234">
        <v>0.8</v>
      </c>
      <c r="AL934" s="234" t="s">
        <v>272</v>
      </c>
      <c r="AM934" s="234">
        <v>0.1</v>
      </c>
      <c r="AN934" s="234">
        <v>0</v>
      </c>
      <c r="AO934" s="234">
        <v>0</v>
      </c>
      <c r="AP934" s="234">
        <v>0</v>
      </c>
      <c r="AQ934" s="234"/>
      <c r="AR934" s="234" t="s">
        <v>463</v>
      </c>
      <c r="AS934" s="234">
        <v>0</v>
      </c>
      <c r="AT934" s="234">
        <v>83.050680664857197</v>
      </c>
      <c r="AU934" s="234" t="s">
        <v>552</v>
      </c>
      <c r="AV934" s="234">
        <v>1.07400387453779</v>
      </c>
      <c r="AW934" s="234">
        <v>29.002714389746501</v>
      </c>
      <c r="AX934" s="234">
        <v>81.448988966320698</v>
      </c>
      <c r="AY934" s="234" t="b">
        <v>0</v>
      </c>
      <c r="AZ934" s="234">
        <v>44658.579791666663</v>
      </c>
      <c r="BA934" s="234">
        <v>44566.640706018516</v>
      </c>
      <c r="BB934" s="234">
        <v>44658.579791666663</v>
      </c>
    </row>
    <row r="935" spans="1:54" x14ac:dyDescent="0.25">
      <c r="A935" s="234" t="s">
        <v>4525</v>
      </c>
      <c r="B935" s="234" t="s">
        <v>456</v>
      </c>
      <c r="C935" s="235" t="s">
        <v>4526</v>
      </c>
      <c r="D935" s="235" t="s">
        <v>4525</v>
      </c>
      <c r="E935" s="234" t="s">
        <v>4504</v>
      </c>
      <c r="F935" s="234" t="s">
        <v>4527</v>
      </c>
      <c r="G935" s="234" t="s">
        <v>534</v>
      </c>
      <c r="H935" s="234" t="s">
        <v>1012</v>
      </c>
      <c r="I935" s="234" t="s">
        <v>1013</v>
      </c>
      <c r="J935" s="236">
        <v>384</v>
      </c>
      <c r="K935" s="129">
        <v>0.03</v>
      </c>
      <c r="L935" s="103">
        <v>1</v>
      </c>
      <c r="M935" s="237">
        <v>3800</v>
      </c>
      <c r="N935" s="236">
        <v>5746</v>
      </c>
      <c r="O935" s="103">
        <v>30</v>
      </c>
      <c r="P935" s="234">
        <v>6000</v>
      </c>
      <c r="Q935" s="236">
        <v>16</v>
      </c>
      <c r="R935" s="236">
        <v>40</v>
      </c>
      <c r="S935" s="238">
        <v>165</v>
      </c>
      <c r="T935" s="238">
        <v>32</v>
      </c>
      <c r="U935" s="103">
        <v>5</v>
      </c>
      <c r="V935" s="234" t="s">
        <v>451</v>
      </c>
      <c r="W935" s="103">
        <v>80</v>
      </c>
      <c r="X935" s="234" t="s">
        <v>56</v>
      </c>
      <c r="Y935" s="234" t="s">
        <v>443</v>
      </c>
      <c r="Z935" s="280"/>
      <c r="AA935" s="280" t="s">
        <v>4528</v>
      </c>
      <c r="AB935" s="280" t="s">
        <v>4528</v>
      </c>
      <c r="AC935" s="280"/>
      <c r="AD935" s="280" t="s">
        <v>4529</v>
      </c>
      <c r="AE935" s="280"/>
      <c r="AF935" s="280" t="s">
        <v>4530</v>
      </c>
      <c r="AG935" s="280" t="s">
        <v>4511</v>
      </c>
      <c r="AH935" s="280"/>
      <c r="AI935" s="280"/>
      <c r="AJ935" s="280"/>
      <c r="AK935" s="234">
        <v>0.5</v>
      </c>
      <c r="AL935" s="234" t="s">
        <v>272</v>
      </c>
      <c r="AM935" s="234">
        <v>0.1</v>
      </c>
      <c r="AN935" s="234">
        <v>0</v>
      </c>
      <c r="AO935" s="234">
        <v>0</v>
      </c>
      <c r="AP935" s="234">
        <v>0</v>
      </c>
      <c r="AQ935" s="234"/>
      <c r="AR935" s="234" t="s">
        <v>463</v>
      </c>
      <c r="AS935" s="234">
        <v>2</v>
      </c>
      <c r="AT935" s="234">
        <v>86.641758442188703</v>
      </c>
      <c r="AU935" s="234" t="s">
        <v>552</v>
      </c>
      <c r="AV935" s="234">
        <v>0.91644245243454203</v>
      </c>
      <c r="AW935" s="234">
        <v>30.911719884025899</v>
      </c>
      <c r="AX935" s="234">
        <v>69.907521668783204</v>
      </c>
      <c r="AY935" s="234" t="b">
        <v>0</v>
      </c>
      <c r="AZ935" s="234">
        <v>44658.58017361111</v>
      </c>
      <c r="BA935" s="234">
        <v>44566.645370370374</v>
      </c>
      <c r="BB935" s="234">
        <v>44658.580150462964</v>
      </c>
    </row>
    <row r="936" spans="1:54" x14ac:dyDescent="0.25">
      <c r="A936" s="234" t="s">
        <v>4531</v>
      </c>
      <c r="B936" s="234" t="s">
        <v>482</v>
      </c>
      <c r="C936" s="235" t="s">
        <v>4531</v>
      </c>
      <c r="D936" s="235" t="s">
        <v>4531</v>
      </c>
      <c r="E936" s="234" t="s">
        <v>4532</v>
      </c>
      <c r="F936" s="234" t="s">
        <v>4533</v>
      </c>
      <c r="G936" s="234" t="s">
        <v>544</v>
      </c>
      <c r="H936" s="234" t="s">
        <v>485</v>
      </c>
      <c r="I936" s="234" t="s">
        <v>486</v>
      </c>
      <c r="J936" s="236">
        <v>565</v>
      </c>
      <c r="K936" s="129">
        <v>0.03</v>
      </c>
      <c r="L936" s="103">
        <v>1</v>
      </c>
      <c r="M936" s="237">
        <v>3185</v>
      </c>
      <c r="N936" s="236">
        <v>57470</v>
      </c>
      <c r="O936" s="103">
        <v>3000</v>
      </c>
      <c r="P936" s="234">
        <v>3000</v>
      </c>
      <c r="Q936" s="236">
        <v>1.7</v>
      </c>
      <c r="R936" s="236">
        <v>40</v>
      </c>
      <c r="S936" s="238">
        <v>184</v>
      </c>
      <c r="T936" s="238">
        <v>120</v>
      </c>
      <c r="U936" s="103">
        <v>1.2</v>
      </c>
      <c r="V936" s="234" t="s">
        <v>547</v>
      </c>
      <c r="W936" s="103">
        <v>80</v>
      </c>
      <c r="X936" s="234" t="s">
        <v>56</v>
      </c>
      <c r="Y936" s="234" t="s">
        <v>443</v>
      </c>
      <c r="Z936" s="280" t="s">
        <v>4534</v>
      </c>
      <c r="AA936" s="280" t="s">
        <v>4535</v>
      </c>
      <c r="AB936" s="280" t="s">
        <v>4536</v>
      </c>
      <c r="AC936" s="280"/>
      <c r="AD936" s="280"/>
      <c r="AE936" s="280" t="s">
        <v>4537</v>
      </c>
      <c r="AF936" s="280"/>
      <c r="AG936" s="280"/>
      <c r="AH936" s="280"/>
      <c r="AI936" s="280"/>
      <c r="AJ936" s="280"/>
      <c r="AK936" s="234">
        <v>5</v>
      </c>
      <c r="AL936" s="234" t="s">
        <v>272</v>
      </c>
      <c r="AM936" s="234">
        <v>0.1</v>
      </c>
      <c r="AN936" s="234">
        <v>0</v>
      </c>
      <c r="AO936" s="234">
        <v>0</v>
      </c>
      <c r="AP936" s="234">
        <v>0</v>
      </c>
      <c r="AQ936" s="234">
        <v>0</v>
      </c>
      <c r="AR936" s="234" t="s">
        <v>463</v>
      </c>
      <c r="AS936" s="234">
        <v>0</v>
      </c>
      <c r="AT936" s="234">
        <v>68.981539031321006</v>
      </c>
      <c r="AU936" s="234" t="s">
        <v>552</v>
      </c>
      <c r="AV936" s="234">
        <v>1.1599999999999999</v>
      </c>
      <c r="AW936" s="234">
        <v>24.308448092025198</v>
      </c>
      <c r="AX936" s="234">
        <v>62.428292823345501</v>
      </c>
      <c r="AY936" s="234" t="b">
        <v>0</v>
      </c>
      <c r="AZ936" s="234">
        <v>44573.625150462962</v>
      </c>
      <c r="BA936" s="234">
        <v>44568.535393518519</v>
      </c>
      <c r="BB936" s="234">
        <v>44573.625127314815</v>
      </c>
    </row>
    <row r="937" spans="1:54" x14ac:dyDescent="0.25">
      <c r="A937" s="234" t="s">
        <v>4538</v>
      </c>
      <c r="B937" s="234" t="s">
        <v>456</v>
      </c>
      <c r="C937" s="235" t="s">
        <v>4539</v>
      </c>
      <c r="D937" s="235" t="s">
        <v>4538</v>
      </c>
      <c r="E937" s="234" t="s">
        <v>4540</v>
      </c>
      <c r="F937" s="234" t="s">
        <v>4541</v>
      </c>
      <c r="G937" s="234" t="s">
        <v>534</v>
      </c>
      <c r="H937" s="234" t="s">
        <v>507</v>
      </c>
      <c r="I937" s="234" t="s">
        <v>678</v>
      </c>
      <c r="J937" s="236">
        <v>688</v>
      </c>
      <c r="K937" s="129">
        <v>0.03</v>
      </c>
      <c r="L937" s="103">
        <v>1</v>
      </c>
      <c r="M937" s="237">
        <v>8500</v>
      </c>
      <c r="N937" s="236">
        <v>6332</v>
      </c>
      <c r="O937" s="103">
        <v>6500</v>
      </c>
      <c r="P937" s="234">
        <v>6500</v>
      </c>
      <c r="Q937" s="236">
        <v>10</v>
      </c>
      <c r="R937" s="236">
        <v>40</v>
      </c>
      <c r="S937" s="238">
        <v>240</v>
      </c>
      <c r="T937" s="238">
        <v>132</v>
      </c>
      <c r="U937" s="103">
        <v>6</v>
      </c>
      <c r="V937" s="234" t="s">
        <v>451</v>
      </c>
      <c r="W937" s="103">
        <v>30</v>
      </c>
      <c r="X937" s="234" t="s">
        <v>56</v>
      </c>
      <c r="Y937" s="234" t="s">
        <v>443</v>
      </c>
      <c r="Z937" s="280" t="s">
        <v>4542</v>
      </c>
      <c r="AA937" s="280" t="s">
        <v>760</v>
      </c>
      <c r="AB937" s="280" t="s">
        <v>4543</v>
      </c>
      <c r="AC937" s="280"/>
      <c r="AD937" s="280" t="s">
        <v>4544</v>
      </c>
      <c r="AE937" s="280"/>
      <c r="AF937" s="280" t="s">
        <v>4545</v>
      </c>
      <c r="AG937" s="280"/>
      <c r="AH937" s="280"/>
      <c r="AI937" s="280"/>
      <c r="AJ937" s="280"/>
      <c r="AK937" s="234">
        <v>5</v>
      </c>
      <c r="AL937" s="234" t="s">
        <v>272</v>
      </c>
      <c r="AM937" s="234">
        <v>0.1</v>
      </c>
      <c r="AN937" s="234"/>
      <c r="AO937" s="234">
        <v>0</v>
      </c>
      <c r="AP937" s="234">
        <v>0</v>
      </c>
      <c r="AQ937" s="234"/>
      <c r="AR937" s="234" t="s">
        <v>463</v>
      </c>
      <c r="AS937" s="234">
        <v>4</v>
      </c>
      <c r="AT937" s="234">
        <v>84.129755085695905</v>
      </c>
      <c r="AU937" s="234" t="s">
        <v>552</v>
      </c>
      <c r="AV937" s="234">
        <v>1.4449240512536301</v>
      </c>
      <c r="AW937" s="234">
        <v>21.397593704427202</v>
      </c>
      <c r="AX937" s="234">
        <v>71.534328895723206</v>
      </c>
      <c r="AY937" s="234" t="b">
        <v>0</v>
      </c>
      <c r="AZ937" s="234">
        <v>44578.699444444443</v>
      </c>
      <c r="BA937" s="234">
        <v>44571.662164351852</v>
      </c>
      <c r="BB937" s="234">
        <v>44578.699791666666</v>
      </c>
    </row>
    <row r="938" spans="1:54" x14ac:dyDescent="0.25">
      <c r="A938" s="234" t="s">
        <v>4546</v>
      </c>
      <c r="B938" s="234" t="s">
        <v>482</v>
      </c>
      <c r="C938" s="235" t="s">
        <v>4547</v>
      </c>
      <c r="D938" s="235" t="s">
        <v>4546</v>
      </c>
      <c r="E938" s="234" t="s">
        <v>4540</v>
      </c>
      <c r="F938" s="234" t="s">
        <v>4548</v>
      </c>
      <c r="G938" s="234" t="s">
        <v>836</v>
      </c>
      <c r="H938" s="234" t="s">
        <v>798</v>
      </c>
      <c r="I938" s="234" t="s">
        <v>678</v>
      </c>
      <c r="J938" s="236">
        <v>96</v>
      </c>
      <c r="K938" s="129">
        <v>0.03</v>
      </c>
      <c r="L938" s="103">
        <v>6</v>
      </c>
      <c r="M938" s="237">
        <v>1073</v>
      </c>
      <c r="N938" s="236">
        <v>365</v>
      </c>
      <c r="O938" s="103">
        <v>6500</v>
      </c>
      <c r="P938" s="234">
        <v>6500</v>
      </c>
      <c r="Q938" s="236">
        <v>18</v>
      </c>
      <c r="R938" s="236">
        <v>20</v>
      </c>
      <c r="S938" s="238">
        <v>35</v>
      </c>
      <c r="T938" s="238">
        <v>15</v>
      </c>
      <c r="U938" s="103">
        <v>2.2000000000000002</v>
      </c>
      <c r="V938" s="234" t="s">
        <v>451</v>
      </c>
      <c r="W938" s="103">
        <v>80</v>
      </c>
      <c r="X938" s="234" t="s">
        <v>56</v>
      </c>
      <c r="Y938" s="234" t="s">
        <v>443</v>
      </c>
      <c r="Z938" s="280"/>
      <c r="AA938" s="280" t="s">
        <v>4549</v>
      </c>
      <c r="AB938" s="280"/>
      <c r="AC938" s="280"/>
      <c r="AD938" s="280"/>
      <c r="AE938" s="280" t="s">
        <v>4550</v>
      </c>
      <c r="AF938" s="280"/>
      <c r="AG938" s="280"/>
      <c r="AH938" s="280"/>
      <c r="AI938" s="280"/>
      <c r="AJ938" s="280"/>
      <c r="AK938" s="234">
        <v>1</v>
      </c>
      <c r="AL938" s="234" t="s">
        <v>272</v>
      </c>
      <c r="AM938" s="234">
        <v>0.1</v>
      </c>
      <c r="AN938" s="234">
        <v>0</v>
      </c>
      <c r="AO938" s="234">
        <v>0</v>
      </c>
      <c r="AP938" s="234">
        <v>0</v>
      </c>
      <c r="AQ938" s="234"/>
      <c r="AR938" s="234" t="s">
        <v>463</v>
      </c>
      <c r="AS938" s="234">
        <v>0</v>
      </c>
      <c r="AT938" s="234">
        <v>91.207523215932</v>
      </c>
      <c r="AU938" s="234" t="s">
        <v>552</v>
      </c>
      <c r="AV938" s="234">
        <v>1.0419261605597201</v>
      </c>
      <c r="AW938" s="234">
        <v>13.178243585477</v>
      </c>
      <c r="AX938" s="234">
        <v>81.448318231827301</v>
      </c>
      <c r="AY938" s="234" t="b">
        <v>0</v>
      </c>
      <c r="AZ938" s="234">
        <v>44578.601585648146</v>
      </c>
      <c r="BA938" s="234">
        <v>44571.6640162037</v>
      </c>
      <c r="BB938" s="234">
        <v>44578.602361111109</v>
      </c>
    </row>
    <row r="939" spans="1:54" x14ac:dyDescent="0.25">
      <c r="A939" s="234" t="s">
        <v>4551</v>
      </c>
      <c r="B939" s="234" t="s">
        <v>482</v>
      </c>
      <c r="C939" s="235" t="s">
        <v>437</v>
      </c>
      <c r="D939" s="235" t="s">
        <v>4551</v>
      </c>
      <c r="E939" s="234" t="s">
        <v>4552</v>
      </c>
      <c r="F939" s="234" t="s">
        <v>4553</v>
      </c>
      <c r="G939" s="234" t="s">
        <v>836</v>
      </c>
      <c r="H939" s="234" t="s">
        <v>916</v>
      </c>
      <c r="I939" s="234" t="s">
        <v>917</v>
      </c>
      <c r="J939" s="236">
        <v>148</v>
      </c>
      <c r="K939" s="129">
        <v>0.03</v>
      </c>
      <c r="L939" s="103">
        <v>1</v>
      </c>
      <c r="M939" s="237">
        <v>1050</v>
      </c>
      <c r="N939" s="236">
        <v>3875</v>
      </c>
      <c r="O939" s="103">
        <v>3000</v>
      </c>
      <c r="P939" s="234">
        <v>3000</v>
      </c>
      <c r="Q939" s="236">
        <v>9</v>
      </c>
      <c r="R939" s="236">
        <v>20</v>
      </c>
      <c r="S939" s="238">
        <v>40</v>
      </c>
      <c r="T939" s="238">
        <v>35</v>
      </c>
      <c r="U939" s="103">
        <v>2.6</v>
      </c>
      <c r="V939" s="234" t="s">
        <v>451</v>
      </c>
      <c r="W939" s="103">
        <v>60</v>
      </c>
      <c r="X939" s="234" t="s">
        <v>56</v>
      </c>
      <c r="Y939" s="234" t="s">
        <v>443</v>
      </c>
      <c r="Z939" s="280" t="s">
        <v>4554</v>
      </c>
      <c r="AA939" s="280" t="s">
        <v>4555</v>
      </c>
      <c r="AB939" s="280"/>
      <c r="AC939" s="280"/>
      <c r="AD939" s="280"/>
      <c r="AE939" s="280"/>
      <c r="AF939" s="280"/>
      <c r="AG939" s="280"/>
      <c r="AH939" s="280"/>
      <c r="AI939" s="280"/>
      <c r="AJ939" s="280"/>
      <c r="AK939" s="234">
        <v>1</v>
      </c>
      <c r="AL939" s="234" t="s">
        <v>272</v>
      </c>
      <c r="AM939" s="234">
        <v>0.1</v>
      </c>
      <c r="AN939" s="234">
        <v>0</v>
      </c>
      <c r="AO939" s="234">
        <v>0</v>
      </c>
      <c r="AP939" s="234">
        <v>0</v>
      </c>
      <c r="AQ939" s="234">
        <v>0</v>
      </c>
      <c r="AR939" s="234" t="s">
        <v>463</v>
      </c>
      <c r="AS939" s="234">
        <v>0</v>
      </c>
      <c r="AT939" s="234">
        <v>85.140492837009901</v>
      </c>
      <c r="AU939" s="234" t="s">
        <v>552</v>
      </c>
      <c r="AV939" s="234">
        <v>1.2362251298162199</v>
      </c>
      <c r="AW939" s="234">
        <v>11.138328731776999</v>
      </c>
      <c r="AX939" s="234">
        <v>76.967005524656898</v>
      </c>
      <c r="AY939" s="234" t="b">
        <v>0</v>
      </c>
      <c r="AZ939" s="234">
        <v>44573.344837962963</v>
      </c>
      <c r="BA939" s="234">
        <v>44571.663784722223</v>
      </c>
      <c r="BB939" s="234">
        <v>44573.344814814816</v>
      </c>
    </row>
    <row r="940" spans="1:54" x14ac:dyDescent="0.25">
      <c r="A940" s="234" t="s">
        <v>4556</v>
      </c>
      <c r="B940" s="234" t="s">
        <v>482</v>
      </c>
      <c r="C940" s="235" t="s">
        <v>4557</v>
      </c>
      <c r="D940" s="235" t="s">
        <v>4556</v>
      </c>
      <c r="E940" s="234" t="s">
        <v>4558</v>
      </c>
      <c r="F940" s="234" t="s">
        <v>4559</v>
      </c>
      <c r="G940" s="234" t="s">
        <v>534</v>
      </c>
      <c r="H940" s="234" t="s">
        <v>798</v>
      </c>
      <c r="I940" s="234" t="s">
        <v>4117</v>
      </c>
      <c r="J940" s="236"/>
      <c r="K940" s="129">
        <v>0.03</v>
      </c>
      <c r="L940" s="103">
        <v>1</v>
      </c>
      <c r="M940" s="237">
        <v>6400</v>
      </c>
      <c r="N940" s="236">
        <v>6558</v>
      </c>
      <c r="O940" s="103">
        <v>1442</v>
      </c>
      <c r="P940" s="234">
        <v>6000</v>
      </c>
      <c r="Q940" s="236">
        <v>8</v>
      </c>
      <c r="R940" s="236">
        <v>40</v>
      </c>
      <c r="S940" s="238">
        <v>120.5</v>
      </c>
      <c r="T940" s="238">
        <v>90</v>
      </c>
      <c r="U940" s="103">
        <v>5.5</v>
      </c>
      <c r="V940" s="234" t="s">
        <v>451</v>
      </c>
      <c r="W940" s="103">
        <v>30</v>
      </c>
      <c r="X940" s="234" t="s">
        <v>56</v>
      </c>
      <c r="Y940" s="234" t="s">
        <v>443</v>
      </c>
      <c r="Z940" s="280"/>
      <c r="AA940" s="280" t="s">
        <v>4560</v>
      </c>
      <c r="AB940" s="280" t="s">
        <v>4560</v>
      </c>
      <c r="AC940" s="280"/>
      <c r="AD940" s="280" t="s">
        <v>4561</v>
      </c>
      <c r="AE940" s="280"/>
      <c r="AF940" s="280"/>
      <c r="AG940" s="280"/>
      <c r="AH940" s="280"/>
      <c r="AI940" s="280"/>
      <c r="AJ940" s="280"/>
      <c r="AK940" s="234">
        <v>15</v>
      </c>
      <c r="AL940" s="234" t="s">
        <v>272</v>
      </c>
      <c r="AM940" s="234">
        <v>0.1</v>
      </c>
      <c r="AN940" s="234"/>
      <c r="AO940" s="234">
        <v>0</v>
      </c>
      <c r="AP940" s="234">
        <v>0</v>
      </c>
      <c r="AQ940" s="234"/>
      <c r="AR940" s="234" t="s">
        <v>622</v>
      </c>
      <c r="AS940" s="234">
        <v>7</v>
      </c>
      <c r="AT940" s="234">
        <v>84.103884624290501</v>
      </c>
      <c r="AU940" s="234" t="s">
        <v>448</v>
      </c>
      <c r="AV940" s="234">
        <v>1.3810675121351701</v>
      </c>
      <c r="AW940" s="234">
        <v>17.911016997510199</v>
      </c>
      <c r="AX940" s="234">
        <v>68.388473040208794</v>
      </c>
      <c r="AY940" s="234" t="b">
        <v>0</v>
      </c>
      <c r="AZ940" s="234">
        <v>44579.550578703704</v>
      </c>
      <c r="BA940" s="234">
        <v>44573.410775462966</v>
      </c>
      <c r="BB940" s="234">
        <v>44579.550567129627</v>
      </c>
    </row>
    <row r="941" spans="1:54" x14ac:dyDescent="0.25">
      <c r="A941" s="234" t="s">
        <v>4562</v>
      </c>
      <c r="B941" s="234" t="s">
        <v>482</v>
      </c>
      <c r="C941" s="235" t="s">
        <v>4563</v>
      </c>
      <c r="D941" s="235" t="s">
        <v>4562</v>
      </c>
      <c r="E941" s="234" t="s">
        <v>4558</v>
      </c>
      <c r="F941" s="234" t="s">
        <v>4564</v>
      </c>
      <c r="G941" s="234" t="s">
        <v>472</v>
      </c>
      <c r="H941" s="234" t="s">
        <v>798</v>
      </c>
      <c r="I941" s="234" t="s">
        <v>4117</v>
      </c>
      <c r="J941" s="236"/>
      <c r="K941" s="129">
        <v>0.03</v>
      </c>
      <c r="L941" s="103">
        <v>1</v>
      </c>
      <c r="M941" s="237">
        <v>2800</v>
      </c>
      <c r="N941" s="236">
        <v>2827</v>
      </c>
      <c r="O941" s="103">
        <v>1338</v>
      </c>
      <c r="P941" s="234">
        <v>6000</v>
      </c>
      <c r="Q941" s="236">
        <v>12</v>
      </c>
      <c r="R941" s="236">
        <v>35</v>
      </c>
      <c r="S941" s="238">
        <v>102.2</v>
      </c>
      <c r="T941" s="238">
        <v>32</v>
      </c>
      <c r="U941" s="103">
        <v>4.5</v>
      </c>
      <c r="V941" s="234" t="s">
        <v>451</v>
      </c>
      <c r="W941" s="103">
        <v>40</v>
      </c>
      <c r="X941" s="234" t="s">
        <v>56</v>
      </c>
      <c r="Y941" s="234" t="s">
        <v>443</v>
      </c>
      <c r="Z941" s="280"/>
      <c r="AA941" s="280" t="s">
        <v>4560</v>
      </c>
      <c r="AB941" s="280" t="s">
        <v>4565</v>
      </c>
      <c r="AC941" s="280"/>
      <c r="AD941" s="280" t="s">
        <v>4566</v>
      </c>
      <c r="AE941" s="280"/>
      <c r="AF941" s="280"/>
      <c r="AG941" s="280"/>
      <c r="AH941" s="280"/>
      <c r="AI941" s="280"/>
      <c r="AJ941" s="280"/>
      <c r="AK941" s="234">
        <v>15</v>
      </c>
      <c r="AL941" s="234" t="s">
        <v>272</v>
      </c>
      <c r="AM941" s="234">
        <v>0.1</v>
      </c>
      <c r="AN941" s="234"/>
      <c r="AO941" s="234">
        <v>0</v>
      </c>
      <c r="AP941" s="234">
        <v>0</v>
      </c>
      <c r="AQ941" s="234"/>
      <c r="AR941" s="234" t="s">
        <v>622</v>
      </c>
      <c r="AS941" s="234">
        <v>2</v>
      </c>
      <c r="AT941" s="234">
        <v>86.873816014845403</v>
      </c>
      <c r="AU941" s="234" t="s">
        <v>448</v>
      </c>
      <c r="AV941" s="234">
        <v>1.39033861503734</v>
      </c>
      <c r="AW941" s="234">
        <v>11.8157790059721</v>
      </c>
      <c r="AX941" s="234">
        <v>86.786942198830602</v>
      </c>
      <c r="AY941" s="234" t="b">
        <v>0</v>
      </c>
      <c r="AZ941" s="234">
        <v>44579.553182870368</v>
      </c>
      <c r="BA941" s="234">
        <v>44573.411585648151</v>
      </c>
      <c r="BB941" s="234">
        <v>44579.553182870368</v>
      </c>
    </row>
    <row r="942" spans="1:54" x14ac:dyDescent="0.25">
      <c r="A942" s="234" t="s">
        <v>4567</v>
      </c>
      <c r="B942" s="234" t="s">
        <v>482</v>
      </c>
      <c r="C942" s="235" t="s">
        <v>437</v>
      </c>
      <c r="D942" s="235" t="s">
        <v>4567</v>
      </c>
      <c r="E942" s="234" t="s">
        <v>4568</v>
      </c>
      <c r="F942" s="234" t="s">
        <v>4569</v>
      </c>
      <c r="G942" s="234" t="s">
        <v>440</v>
      </c>
      <c r="H942" s="234" t="s">
        <v>564</v>
      </c>
      <c r="I942" s="234" t="s">
        <v>486</v>
      </c>
      <c r="J942" s="236">
        <v>501</v>
      </c>
      <c r="K942" s="129">
        <v>0.05</v>
      </c>
      <c r="L942" s="103">
        <v>1</v>
      </c>
      <c r="M942" s="237">
        <v>4000</v>
      </c>
      <c r="N942" s="236">
        <v>53950</v>
      </c>
      <c r="O942" s="103">
        <v>5750</v>
      </c>
      <c r="P942" s="234">
        <v>5750</v>
      </c>
      <c r="Q942" s="236">
        <v>1.5</v>
      </c>
      <c r="R942" s="236">
        <v>100</v>
      </c>
      <c r="S942" s="238">
        <v>159.5</v>
      </c>
      <c r="T942" s="238">
        <v>159.5</v>
      </c>
      <c r="U942" s="103">
        <v>3.5</v>
      </c>
      <c r="V942" s="234" t="s">
        <v>451</v>
      </c>
      <c r="W942" s="103">
        <v>200</v>
      </c>
      <c r="X942" s="234" t="s">
        <v>56</v>
      </c>
      <c r="Y942" s="234" t="s">
        <v>443</v>
      </c>
      <c r="Z942" s="280"/>
      <c r="AA942" s="280"/>
      <c r="AB942" s="280"/>
      <c r="AC942" s="280" t="s">
        <v>4570</v>
      </c>
      <c r="AD942" s="280"/>
      <c r="AE942" s="280"/>
      <c r="AF942" s="280" t="s">
        <v>4571</v>
      </c>
      <c r="AG942" s="280"/>
      <c r="AH942" s="280"/>
      <c r="AI942" s="280"/>
      <c r="AJ942" s="280"/>
      <c r="AK942" s="234">
        <v>15</v>
      </c>
      <c r="AL942" s="234" t="s">
        <v>272</v>
      </c>
      <c r="AM942" s="234">
        <v>0.1</v>
      </c>
      <c r="AN942" s="234">
        <v>0</v>
      </c>
      <c r="AO942" s="234">
        <v>0</v>
      </c>
      <c r="AP942" s="234">
        <v>0</v>
      </c>
      <c r="AQ942" s="234">
        <v>4.8353950920739797E-2</v>
      </c>
      <c r="AR942" s="234" t="s">
        <v>622</v>
      </c>
      <c r="AS942" s="234">
        <v>0</v>
      </c>
      <c r="AT942" s="234">
        <v>71.243869677214803</v>
      </c>
      <c r="AU942" s="234" t="s">
        <v>2116</v>
      </c>
      <c r="AV942" s="234">
        <v>1.19879413062954</v>
      </c>
      <c r="AW942" s="234">
        <v>23.1586772206016</v>
      </c>
      <c r="AX942" s="234">
        <v>54.1962294330242</v>
      </c>
      <c r="AY942" s="234" t="b">
        <v>0</v>
      </c>
      <c r="AZ942" s="234">
        <v>44586.406192129631</v>
      </c>
      <c r="BA942" s="234">
        <v>44573.632349537038</v>
      </c>
      <c r="BB942" s="234">
        <v>44586.406180555554</v>
      </c>
    </row>
    <row r="943" spans="1:54" x14ac:dyDescent="0.25">
      <c r="A943" s="234" t="s">
        <v>4572</v>
      </c>
      <c r="B943" s="234" t="s">
        <v>482</v>
      </c>
      <c r="C943" s="235" t="s">
        <v>4573</v>
      </c>
      <c r="D943" s="235" t="s">
        <v>4572</v>
      </c>
      <c r="E943" s="234" t="s">
        <v>4568</v>
      </c>
      <c r="F943" s="234" t="s">
        <v>4574</v>
      </c>
      <c r="G943" s="234" t="s">
        <v>440</v>
      </c>
      <c r="H943" s="234" t="s">
        <v>485</v>
      </c>
      <c r="I943" s="234" t="s">
        <v>486</v>
      </c>
      <c r="J943" s="236">
        <v>489.3</v>
      </c>
      <c r="K943" s="129">
        <v>0.05</v>
      </c>
      <c r="L943" s="103">
        <v>1</v>
      </c>
      <c r="M943" s="237">
        <v>4000</v>
      </c>
      <c r="N943" s="236">
        <v>47800</v>
      </c>
      <c r="O943" s="103">
        <v>6000</v>
      </c>
      <c r="P943" s="234">
        <v>6000</v>
      </c>
      <c r="Q943" s="236">
        <v>1.6</v>
      </c>
      <c r="R943" s="236">
        <v>100</v>
      </c>
      <c r="S943" s="238">
        <v>157.69999999999999</v>
      </c>
      <c r="T943" s="238">
        <v>157.69999999999999</v>
      </c>
      <c r="U943" s="103">
        <v>5</v>
      </c>
      <c r="V943" s="234" t="s">
        <v>547</v>
      </c>
      <c r="W943" s="103">
        <v>200</v>
      </c>
      <c r="X943" s="234" t="s">
        <v>56</v>
      </c>
      <c r="Y943" s="234" t="s">
        <v>443</v>
      </c>
      <c r="Z943" s="280"/>
      <c r="AA943" s="280"/>
      <c r="AB943" s="280"/>
      <c r="AC943" s="280" t="s">
        <v>4570</v>
      </c>
      <c r="AD943" s="280"/>
      <c r="AE943" s="280"/>
      <c r="AF943" s="280"/>
      <c r="AG943" s="280"/>
      <c r="AH943" s="280"/>
      <c r="AI943" s="280"/>
      <c r="AJ943" s="280"/>
      <c r="AK943" s="234">
        <v>15</v>
      </c>
      <c r="AL943" s="234" t="s">
        <v>272</v>
      </c>
      <c r="AM943" s="234">
        <v>0.1</v>
      </c>
      <c r="AN943" s="234">
        <v>0</v>
      </c>
      <c r="AO943" s="234">
        <v>0</v>
      </c>
      <c r="AP943" s="234">
        <v>0</v>
      </c>
      <c r="AQ943" s="234">
        <v>4.1841004184100403E-2</v>
      </c>
      <c r="AR943" s="234" t="s">
        <v>622</v>
      </c>
      <c r="AS943" s="234">
        <v>0</v>
      </c>
      <c r="AT943" s="234">
        <v>65.866919687069995</v>
      </c>
      <c r="AU943" s="234" t="s">
        <v>2116</v>
      </c>
      <c r="AV943" s="234">
        <v>1.39136885599211</v>
      </c>
      <c r="AW943" s="234">
        <v>20.251499893989301</v>
      </c>
      <c r="AX943" s="234">
        <v>50.105906761949697</v>
      </c>
      <c r="AY943" s="234" t="b">
        <v>0</v>
      </c>
      <c r="AZ943" s="234">
        <v>44586.4059837963</v>
      </c>
      <c r="BA943" s="234">
        <v>44573.633437500001</v>
      </c>
      <c r="BB943" s="234">
        <v>44586.4059837963</v>
      </c>
    </row>
    <row r="944" spans="1:54" x14ac:dyDescent="0.25">
      <c r="A944" s="234" t="s">
        <v>4575</v>
      </c>
      <c r="B944" s="234" t="s">
        <v>456</v>
      </c>
      <c r="C944" s="235" t="s">
        <v>4576</v>
      </c>
      <c r="D944" s="235" t="s">
        <v>4575</v>
      </c>
      <c r="E944" s="234" t="s">
        <v>4577</v>
      </c>
      <c r="F944" s="234" t="s">
        <v>4578</v>
      </c>
      <c r="G944" s="234" t="s">
        <v>534</v>
      </c>
      <c r="H944" s="234" t="s">
        <v>473</v>
      </c>
      <c r="I944" s="234" t="s">
        <v>574</v>
      </c>
      <c r="J944" s="236"/>
      <c r="K944" s="129">
        <v>0.02</v>
      </c>
      <c r="L944" s="103">
        <v>1</v>
      </c>
      <c r="M944" s="237">
        <v>7200</v>
      </c>
      <c r="N944" s="236">
        <v>9517</v>
      </c>
      <c r="O944" s="103">
        <v>74</v>
      </c>
      <c r="P944" s="234">
        <v>6000</v>
      </c>
      <c r="Q944" s="236">
        <v>11</v>
      </c>
      <c r="R944" s="236">
        <v>40</v>
      </c>
      <c r="S944" s="238">
        <v>304.8</v>
      </c>
      <c r="T944" s="238">
        <v>28.65</v>
      </c>
      <c r="U944" s="103">
        <v>6</v>
      </c>
      <c r="V944" s="234" t="s">
        <v>451</v>
      </c>
      <c r="W944" s="103">
        <v>55</v>
      </c>
      <c r="X944" s="234" t="s">
        <v>56</v>
      </c>
      <c r="Y944" s="234" t="s">
        <v>443</v>
      </c>
      <c r="Z944" s="280" t="s">
        <v>4579</v>
      </c>
      <c r="AA944" s="280"/>
      <c r="AB944" s="280" t="s">
        <v>4580</v>
      </c>
      <c r="AC944" s="280"/>
      <c r="AD944" s="280" t="s">
        <v>3565</v>
      </c>
      <c r="AE944" s="280"/>
      <c r="AF944" s="280" t="s">
        <v>4581</v>
      </c>
      <c r="AG944" s="280" t="s">
        <v>4582</v>
      </c>
      <c r="AH944" s="280" t="s">
        <v>4583</v>
      </c>
      <c r="AI944" s="280"/>
      <c r="AJ944" s="280"/>
      <c r="AK944" s="234">
        <v>15</v>
      </c>
      <c r="AL944" s="234" t="s">
        <v>272</v>
      </c>
      <c r="AM944" s="234">
        <v>0.1</v>
      </c>
      <c r="AN944" s="234">
        <v>4.46</v>
      </c>
      <c r="AO944" s="234">
        <v>0</v>
      </c>
      <c r="AP944" s="234">
        <v>0</v>
      </c>
      <c r="AQ944" s="234">
        <v>0</v>
      </c>
      <c r="AR944" s="234" t="s">
        <v>4584</v>
      </c>
      <c r="AS944" s="234">
        <v>7</v>
      </c>
      <c r="AT944" s="234">
        <v>77.709136875119299</v>
      </c>
      <c r="AU944" s="234" t="s">
        <v>490</v>
      </c>
      <c r="AV944" s="234">
        <v>1.19201062685437</v>
      </c>
      <c r="AW944" s="234">
        <v>31.5946342206081</v>
      </c>
      <c r="AX944" s="234">
        <v>66.163779396530202</v>
      </c>
      <c r="AY944" s="234" t="b">
        <v>0</v>
      </c>
      <c r="AZ944" s="234">
        <v>44587.737962962965</v>
      </c>
      <c r="BA944" s="234">
        <v>44574.379143518519</v>
      </c>
      <c r="BB944" s="234">
        <v>44587.737939814811</v>
      </c>
    </row>
    <row r="945" spans="1:54" x14ac:dyDescent="0.25">
      <c r="A945" s="234" t="s">
        <v>4585</v>
      </c>
      <c r="B945" s="234" t="s">
        <v>482</v>
      </c>
      <c r="C945" s="235" t="s">
        <v>4585</v>
      </c>
      <c r="D945" s="235" t="s">
        <v>4585</v>
      </c>
      <c r="E945" s="234" t="s">
        <v>4586</v>
      </c>
      <c r="F945" s="234" t="s">
        <v>4587</v>
      </c>
      <c r="G945" s="234" t="s">
        <v>440</v>
      </c>
      <c r="H945" s="234" t="s">
        <v>3279</v>
      </c>
      <c r="I945" s="234" t="s">
        <v>574</v>
      </c>
      <c r="J945" s="236"/>
      <c r="K945" s="129">
        <v>0.05</v>
      </c>
      <c r="L945" s="103">
        <v>1</v>
      </c>
      <c r="M945" s="237">
        <v>8000</v>
      </c>
      <c r="N945" s="236">
        <v>32990</v>
      </c>
      <c r="O945" s="103">
        <v>3490</v>
      </c>
      <c r="P945" s="234">
        <v>3490</v>
      </c>
      <c r="Q945" s="236">
        <v>2.5</v>
      </c>
      <c r="R945" s="236">
        <v>100</v>
      </c>
      <c r="S945" s="238">
        <v>250</v>
      </c>
      <c r="T945" s="238">
        <v>153</v>
      </c>
      <c r="U945" s="103">
        <v>5</v>
      </c>
      <c r="V945" s="234" t="s">
        <v>451</v>
      </c>
      <c r="W945" s="103">
        <v>120</v>
      </c>
      <c r="X945" s="234" t="s">
        <v>56</v>
      </c>
      <c r="Y945" s="234" t="s">
        <v>443</v>
      </c>
      <c r="Z945" s="280" t="s">
        <v>4588</v>
      </c>
      <c r="AA945" s="280"/>
      <c r="AB945" s="280" t="s">
        <v>4589</v>
      </c>
      <c r="AC945" s="280"/>
      <c r="AD945" s="280"/>
      <c r="AE945" s="280"/>
      <c r="AF945" s="280"/>
      <c r="AG945" s="280"/>
      <c r="AH945" s="280"/>
      <c r="AI945" s="280"/>
      <c r="AJ945" s="280"/>
      <c r="AK945" s="234">
        <v>3</v>
      </c>
      <c r="AL945" s="234" t="s">
        <v>272</v>
      </c>
      <c r="AM945" s="234">
        <v>0.1</v>
      </c>
      <c r="AN945" s="234">
        <v>0</v>
      </c>
      <c r="AO945" s="234">
        <v>0</v>
      </c>
      <c r="AP945" s="234">
        <v>0.20845076783708899</v>
      </c>
      <c r="AQ945" s="234">
        <v>5.2112691959272199E-2</v>
      </c>
      <c r="AR945" s="234" t="s">
        <v>463</v>
      </c>
      <c r="AS945" s="234">
        <v>3</v>
      </c>
      <c r="AT945" s="234">
        <v>72.207274075375196</v>
      </c>
      <c r="AU945" s="234" t="s">
        <v>552</v>
      </c>
      <c r="AV945" s="234">
        <v>1.3375101978002</v>
      </c>
      <c r="AW945" s="234">
        <v>23.675849278874001</v>
      </c>
      <c r="AX945" s="234">
        <v>67.049611641419801</v>
      </c>
      <c r="AY945" s="234" t="b">
        <v>0</v>
      </c>
      <c r="AZ945" s="234">
        <v>44580.665370370371</v>
      </c>
      <c r="BA945" s="234">
        <v>44574.419942129629</v>
      </c>
      <c r="BB945" s="234">
        <v>44580.665370370371</v>
      </c>
    </row>
    <row r="946" spans="1:54" x14ac:dyDescent="0.25">
      <c r="A946" s="234" t="s">
        <v>4590</v>
      </c>
      <c r="B946" s="234" t="s">
        <v>482</v>
      </c>
      <c r="C946" s="235" t="s">
        <v>4590</v>
      </c>
      <c r="D946" s="235" t="s">
        <v>4590</v>
      </c>
      <c r="E946" s="234" t="s">
        <v>4591</v>
      </c>
      <c r="F946" s="234" t="s">
        <v>4592</v>
      </c>
      <c r="G946" s="234" t="s">
        <v>836</v>
      </c>
      <c r="H946" s="234" t="s">
        <v>798</v>
      </c>
      <c r="I946" s="234" t="s">
        <v>678</v>
      </c>
      <c r="J946" s="236">
        <v>1209</v>
      </c>
      <c r="K946" s="129">
        <v>0.03</v>
      </c>
      <c r="L946" s="103">
        <v>1</v>
      </c>
      <c r="M946" s="237">
        <v>1650</v>
      </c>
      <c r="N946" s="236">
        <v>3264</v>
      </c>
      <c r="O946" s="103">
        <v>6000</v>
      </c>
      <c r="P946" s="234">
        <v>6000</v>
      </c>
      <c r="Q946" s="236">
        <v>12</v>
      </c>
      <c r="R946" s="236">
        <v>30</v>
      </c>
      <c r="S946" s="238">
        <v>70</v>
      </c>
      <c r="T946" s="238">
        <v>70</v>
      </c>
      <c r="U946" s="103">
        <v>2</v>
      </c>
      <c r="V946" s="234" t="s">
        <v>451</v>
      </c>
      <c r="W946" s="103">
        <v>50</v>
      </c>
      <c r="X946" s="234" t="s">
        <v>56</v>
      </c>
      <c r="Y946" s="234" t="s">
        <v>443</v>
      </c>
      <c r="Z946" s="280"/>
      <c r="AA946" s="280" t="s">
        <v>4593</v>
      </c>
      <c r="AB946" s="280" t="s">
        <v>4594</v>
      </c>
      <c r="AC946" s="280" t="s">
        <v>4595</v>
      </c>
      <c r="AD946" s="280"/>
      <c r="AE946" s="280"/>
      <c r="AF946" s="280" t="s">
        <v>4596</v>
      </c>
      <c r="AG946" s="280"/>
      <c r="AH946" s="280"/>
      <c r="AI946" s="280"/>
      <c r="AJ946" s="280"/>
      <c r="AK946" s="234">
        <v>1</v>
      </c>
      <c r="AL946" s="234" t="s">
        <v>272</v>
      </c>
      <c r="AM946" s="234">
        <v>0.1</v>
      </c>
      <c r="AN946" s="234">
        <v>0</v>
      </c>
      <c r="AO946" s="234">
        <v>0</v>
      </c>
      <c r="AP946" s="234">
        <v>0</v>
      </c>
      <c r="AQ946" s="234">
        <v>0</v>
      </c>
      <c r="AR946" s="234" t="s">
        <v>463</v>
      </c>
      <c r="AS946" s="234">
        <v>1</v>
      </c>
      <c r="AT946" s="234">
        <v>86.084758766332996</v>
      </c>
      <c r="AU946" s="234" t="s">
        <v>490</v>
      </c>
      <c r="AV946" s="234">
        <v>1.16999261204131</v>
      </c>
      <c r="AW946" s="234">
        <v>12.305271992546601</v>
      </c>
      <c r="AX946" s="234">
        <v>76.836796110292596</v>
      </c>
      <c r="AY946" s="234" t="b">
        <v>0</v>
      </c>
      <c r="AZ946" s="234">
        <v>44578.596967592595</v>
      </c>
      <c r="BA946" s="234">
        <v>44574.562638888892</v>
      </c>
      <c r="BB946" s="234">
        <v>44578.597002314818</v>
      </c>
    </row>
    <row r="947" spans="1:54" x14ac:dyDescent="0.25">
      <c r="A947" s="234" t="s">
        <v>4597</v>
      </c>
      <c r="B947" s="234" t="s">
        <v>482</v>
      </c>
      <c r="C947" s="235" t="s">
        <v>437</v>
      </c>
      <c r="D947" s="235" t="s">
        <v>4597</v>
      </c>
      <c r="E947" s="234" t="s">
        <v>4598</v>
      </c>
      <c r="F947" s="234" t="s">
        <v>4599</v>
      </c>
      <c r="G947" s="234" t="s">
        <v>534</v>
      </c>
      <c r="H947" s="234" t="s">
        <v>473</v>
      </c>
      <c r="I947" s="234" t="s">
        <v>678</v>
      </c>
      <c r="J947" s="236">
        <v>785</v>
      </c>
      <c r="K947" s="129">
        <v>0.03</v>
      </c>
      <c r="L947" s="103">
        <v>1</v>
      </c>
      <c r="M947" s="237">
        <v>8500</v>
      </c>
      <c r="N947" s="236">
        <v>8346</v>
      </c>
      <c r="O947" s="103">
        <v>6000</v>
      </c>
      <c r="P947" s="234">
        <v>6000</v>
      </c>
      <c r="Q947" s="236">
        <v>12</v>
      </c>
      <c r="R947" s="236">
        <v>40</v>
      </c>
      <c r="S947" s="238">
        <v>250</v>
      </c>
      <c r="T947" s="238">
        <v>250</v>
      </c>
      <c r="U947" s="103">
        <v>5</v>
      </c>
      <c r="V947" s="234" t="s">
        <v>451</v>
      </c>
      <c r="W947" s="103">
        <v>50</v>
      </c>
      <c r="X947" s="234" t="s">
        <v>56</v>
      </c>
      <c r="Y947" s="234" t="s">
        <v>443</v>
      </c>
      <c r="Z947" s="280"/>
      <c r="AA947" s="280"/>
      <c r="AB947" s="280"/>
      <c r="AC947" s="280"/>
      <c r="AD947" s="280" t="s">
        <v>4600</v>
      </c>
      <c r="AE947" s="280"/>
      <c r="AF947" s="280" t="s">
        <v>4601</v>
      </c>
      <c r="AG947" s="280"/>
      <c r="AH947" s="280"/>
      <c r="AI947" s="280"/>
      <c r="AJ947" s="280"/>
      <c r="AK947" s="234">
        <v>8</v>
      </c>
      <c r="AL947" s="234" t="s">
        <v>272</v>
      </c>
      <c r="AM947" s="234">
        <v>0.1</v>
      </c>
      <c r="AN947" s="234"/>
      <c r="AO947" s="234">
        <v>0</v>
      </c>
      <c r="AP947" s="234">
        <v>0</v>
      </c>
      <c r="AQ947" s="234"/>
      <c r="AR947" s="234" t="s">
        <v>463</v>
      </c>
      <c r="AS947" s="234">
        <v>1</v>
      </c>
      <c r="AT947" s="234">
        <v>83.284025930806095</v>
      </c>
      <c r="AU947" s="234" t="s">
        <v>490</v>
      </c>
      <c r="AV947" s="234">
        <v>1.0973174611954</v>
      </c>
      <c r="AW947" s="234">
        <v>32.272200354126198</v>
      </c>
      <c r="AX947" s="234">
        <v>72.528488867741999</v>
      </c>
      <c r="AY947" s="234" t="b">
        <v>0</v>
      </c>
      <c r="AZ947" s="234">
        <v>44587.36650462963</v>
      </c>
      <c r="BA947" s="234">
        <v>44574.573576388888</v>
      </c>
      <c r="BB947" s="234">
        <v>44587.366493055553</v>
      </c>
    </row>
    <row r="948" spans="1:54" x14ac:dyDescent="0.25">
      <c r="A948" s="234" t="s">
        <v>4602</v>
      </c>
      <c r="B948" s="234" t="s">
        <v>436</v>
      </c>
      <c r="C948" s="235" t="s">
        <v>437</v>
      </c>
      <c r="D948" s="235" t="s">
        <v>4602</v>
      </c>
      <c r="E948" s="234" t="s">
        <v>4598</v>
      </c>
      <c r="F948" s="234" t="s">
        <v>4603</v>
      </c>
      <c r="G948" s="234" t="s">
        <v>440</v>
      </c>
      <c r="H948" s="234"/>
      <c r="I948" s="234" t="s">
        <v>678</v>
      </c>
      <c r="J948" s="236">
        <v>1037</v>
      </c>
      <c r="K948" s="129"/>
      <c r="L948" s="103">
        <v>1</v>
      </c>
      <c r="M948" s="237">
        <v>22000</v>
      </c>
      <c r="N948" s="236">
        <v>11062</v>
      </c>
      <c r="O948" s="103">
        <v>6000</v>
      </c>
      <c r="P948" s="234"/>
      <c r="Q948" s="236">
        <v>8</v>
      </c>
      <c r="R948" s="236"/>
      <c r="S948" s="238">
        <v>330</v>
      </c>
      <c r="T948" s="238">
        <v>330</v>
      </c>
      <c r="U948" s="103">
        <v>0</v>
      </c>
      <c r="V948" s="234" t="s">
        <v>451</v>
      </c>
      <c r="W948" s="103">
        <v>120</v>
      </c>
      <c r="X948" s="234" t="s">
        <v>56</v>
      </c>
      <c r="Y948" s="234" t="s">
        <v>443</v>
      </c>
      <c r="Z948" s="280"/>
      <c r="AA948" s="280" t="s">
        <v>4604</v>
      </c>
      <c r="AB948" s="280" t="s">
        <v>4605</v>
      </c>
      <c r="AC948" s="280"/>
      <c r="AD948" s="280"/>
      <c r="AE948" s="280"/>
      <c r="AF948" s="280" t="s">
        <v>4606</v>
      </c>
      <c r="AG948" s="280"/>
      <c r="AH948" s="280"/>
      <c r="AI948" s="280"/>
      <c r="AJ948" s="280"/>
      <c r="AK948" s="234">
        <v>1.5</v>
      </c>
      <c r="AL948" s="234" t="s">
        <v>272</v>
      </c>
      <c r="AM948" s="234">
        <v>0.1</v>
      </c>
      <c r="AN948" s="234"/>
      <c r="AO948" s="234">
        <v>0</v>
      </c>
      <c r="AP948" s="234">
        <v>0</v>
      </c>
      <c r="AQ948" s="234"/>
      <c r="AR948" s="234" t="s">
        <v>447</v>
      </c>
      <c r="AS948" s="234">
        <v>1</v>
      </c>
      <c r="AT948" s="234"/>
      <c r="AU948" s="234" t="s">
        <v>490</v>
      </c>
      <c r="AV948" s="234"/>
      <c r="AW948" s="234">
        <v>0</v>
      </c>
      <c r="AX948" s="234"/>
      <c r="AY948" s="234" t="b">
        <v>0</v>
      </c>
      <c r="AZ948" s="234">
        <v>44586.41</v>
      </c>
      <c r="BA948" s="234">
        <v>44574.574212962965</v>
      </c>
      <c r="BB948" s="234">
        <v>44586.40997685185</v>
      </c>
    </row>
    <row r="949" spans="1:54" x14ac:dyDescent="0.25">
      <c r="A949" s="234" t="s">
        <v>4607</v>
      </c>
      <c r="B949" s="234" t="s">
        <v>456</v>
      </c>
      <c r="C949" s="235" t="s">
        <v>4608</v>
      </c>
      <c r="D949" s="235" t="s">
        <v>4607</v>
      </c>
      <c r="E949" s="234" t="s">
        <v>4609</v>
      </c>
      <c r="F949" s="234" t="s">
        <v>4610</v>
      </c>
      <c r="G949" s="234" t="s">
        <v>534</v>
      </c>
      <c r="H949" s="234" t="s">
        <v>4611</v>
      </c>
      <c r="I949" s="234" t="s">
        <v>441</v>
      </c>
      <c r="J949" s="236">
        <v>385</v>
      </c>
      <c r="K949" s="129">
        <v>0.03</v>
      </c>
      <c r="L949" s="103">
        <v>1</v>
      </c>
      <c r="M949" s="237">
        <v>4800</v>
      </c>
      <c r="N949" s="236">
        <v>7870</v>
      </c>
      <c r="O949" s="103">
        <v>1933.7</v>
      </c>
      <c r="P949" s="234">
        <v>6000</v>
      </c>
      <c r="Q949" s="236">
        <v>9</v>
      </c>
      <c r="R949" s="236">
        <v>40</v>
      </c>
      <c r="S949" s="238">
        <v>148.5</v>
      </c>
      <c r="T949" s="238">
        <v>59.5</v>
      </c>
      <c r="U949" s="103">
        <v>7</v>
      </c>
      <c r="V949" s="234" t="s">
        <v>451</v>
      </c>
      <c r="W949" s="103">
        <v>50</v>
      </c>
      <c r="X949" s="234" t="s">
        <v>56</v>
      </c>
      <c r="Y949" s="234" t="s">
        <v>443</v>
      </c>
      <c r="Z949" s="280" t="s">
        <v>4612</v>
      </c>
      <c r="AA949" s="280"/>
      <c r="AB949" s="280"/>
      <c r="AC949" s="280" t="s">
        <v>4613</v>
      </c>
      <c r="AD949" s="280" t="s">
        <v>4614</v>
      </c>
      <c r="AE949" s="280"/>
      <c r="AF949" s="280" t="s">
        <v>4615</v>
      </c>
      <c r="AG949" s="280" t="s">
        <v>4616</v>
      </c>
      <c r="AH949" s="280"/>
      <c r="AI949" s="280"/>
      <c r="AJ949" s="280"/>
      <c r="AK949" s="234">
        <v>15</v>
      </c>
      <c r="AL949" s="234" t="s">
        <v>272</v>
      </c>
      <c r="AM949" s="234">
        <v>0.1</v>
      </c>
      <c r="AN949" s="234"/>
      <c r="AO949" s="234">
        <v>0</v>
      </c>
      <c r="AP949" s="234">
        <v>0</v>
      </c>
      <c r="AQ949" s="234"/>
      <c r="AR949" s="234" t="s">
        <v>463</v>
      </c>
      <c r="AS949" s="234">
        <v>5</v>
      </c>
      <c r="AT949" s="234">
        <v>74.803694354404598</v>
      </c>
      <c r="AU949" s="234" t="s">
        <v>448</v>
      </c>
      <c r="AV949" s="234">
        <v>1.36</v>
      </c>
      <c r="AW949" s="234">
        <v>17.630086336342799</v>
      </c>
      <c r="AX949" s="234">
        <v>68.391949124027093</v>
      </c>
      <c r="AY949" s="234" t="b">
        <v>0</v>
      </c>
      <c r="AZ949" s="234">
        <v>44637.63386574074</v>
      </c>
      <c r="BA949" s="234">
        <v>44574.596655092595</v>
      </c>
      <c r="BB949" s="234">
        <v>44637.63386574074</v>
      </c>
    </row>
    <row r="950" spans="1:54" x14ac:dyDescent="0.25">
      <c r="A950" s="234" t="s">
        <v>4617</v>
      </c>
      <c r="B950" s="234" t="s">
        <v>436</v>
      </c>
      <c r="C950" s="235" t="s">
        <v>4618</v>
      </c>
      <c r="D950" s="235" t="s">
        <v>4617</v>
      </c>
      <c r="E950" s="234" t="s">
        <v>4619</v>
      </c>
      <c r="F950" s="234" t="s">
        <v>4620</v>
      </c>
      <c r="G950" s="234" t="s">
        <v>440</v>
      </c>
      <c r="H950" s="234"/>
      <c r="I950" s="234" t="s">
        <v>678</v>
      </c>
      <c r="J950" s="236"/>
      <c r="K950" s="129"/>
      <c r="L950" s="103"/>
      <c r="M950" s="237"/>
      <c r="N950" s="236">
        <v>23720</v>
      </c>
      <c r="O950" s="103">
        <v>6000</v>
      </c>
      <c r="P950" s="234"/>
      <c r="Q950" s="236"/>
      <c r="R950" s="236"/>
      <c r="S950" s="238">
        <v>285</v>
      </c>
      <c r="T950" s="238">
        <v>220</v>
      </c>
      <c r="U950" s="103">
        <v>0</v>
      </c>
      <c r="V950" s="234" t="s">
        <v>451</v>
      </c>
      <c r="W950" s="103"/>
      <c r="X950" s="234" t="s">
        <v>56</v>
      </c>
      <c r="Y950" s="234" t="s">
        <v>443</v>
      </c>
      <c r="Z950" s="280"/>
      <c r="AA950" s="280"/>
      <c r="AB950" s="280"/>
      <c r="AC950" s="280"/>
      <c r="AD950" s="280"/>
      <c r="AE950" s="280"/>
      <c r="AF950" s="280" t="s">
        <v>4621</v>
      </c>
      <c r="AG950" s="280"/>
      <c r="AH950" s="280"/>
      <c r="AI950" s="280"/>
      <c r="AJ950" s="280"/>
      <c r="AK950" s="234">
        <v>3</v>
      </c>
      <c r="AL950" s="234" t="s">
        <v>272</v>
      </c>
      <c r="AM950" s="234">
        <v>0.1</v>
      </c>
      <c r="AN950" s="234"/>
      <c r="AO950" s="234">
        <v>0</v>
      </c>
      <c r="AP950" s="234">
        <v>0</v>
      </c>
      <c r="AQ950" s="234"/>
      <c r="AR950" s="234" t="s">
        <v>447</v>
      </c>
      <c r="AS950" s="234">
        <v>8</v>
      </c>
      <c r="AT950" s="234"/>
      <c r="AU950" s="234" t="s">
        <v>552</v>
      </c>
      <c r="AV950" s="234"/>
      <c r="AW950" s="234"/>
      <c r="AX950" s="234"/>
      <c r="AY950" s="234" t="b">
        <v>0</v>
      </c>
      <c r="AZ950" s="234">
        <v>44579.58929398148</v>
      </c>
      <c r="BA950" s="234">
        <v>44575.418344907404</v>
      </c>
      <c r="BB950" s="234">
        <v>44579.589282407411</v>
      </c>
    </row>
    <row r="951" spans="1:54" x14ac:dyDescent="0.25">
      <c r="A951" s="234" t="s">
        <v>4622</v>
      </c>
      <c r="B951" s="234" t="s">
        <v>482</v>
      </c>
      <c r="C951" s="235" t="s">
        <v>437</v>
      </c>
      <c r="D951" s="235" t="s">
        <v>4622</v>
      </c>
      <c r="E951" s="234" t="s">
        <v>4623</v>
      </c>
      <c r="F951" s="234" t="s">
        <v>4624</v>
      </c>
      <c r="G951" s="234" t="s">
        <v>836</v>
      </c>
      <c r="H951" s="234" t="s">
        <v>4625</v>
      </c>
      <c r="I951" s="234" t="s">
        <v>917</v>
      </c>
      <c r="J951" s="236">
        <v>152</v>
      </c>
      <c r="K951" s="129">
        <v>0.03</v>
      </c>
      <c r="L951" s="103">
        <v>2</v>
      </c>
      <c r="M951" s="237">
        <v>1750</v>
      </c>
      <c r="N951" s="236">
        <v>1715</v>
      </c>
      <c r="O951" s="103">
        <v>4000</v>
      </c>
      <c r="P951" s="234">
        <v>4000</v>
      </c>
      <c r="Q951" s="236">
        <v>8</v>
      </c>
      <c r="R951" s="236">
        <v>30</v>
      </c>
      <c r="S951" s="238">
        <v>48</v>
      </c>
      <c r="T951" s="238">
        <v>48</v>
      </c>
      <c r="U951" s="103">
        <v>2.5</v>
      </c>
      <c r="V951" s="234" t="s">
        <v>442</v>
      </c>
      <c r="W951" s="103">
        <v>60</v>
      </c>
      <c r="X951" s="234" t="s">
        <v>56</v>
      </c>
      <c r="Y951" s="234" t="s">
        <v>443</v>
      </c>
      <c r="Z951" s="280" t="s">
        <v>4626</v>
      </c>
      <c r="AA951" s="280" t="s">
        <v>4627</v>
      </c>
      <c r="AB951" s="280"/>
      <c r="AC951" s="280"/>
      <c r="AD951" s="280"/>
      <c r="AE951" s="280" t="s">
        <v>4628</v>
      </c>
      <c r="AF951" s="280"/>
      <c r="AG951" s="280"/>
      <c r="AH951" s="280"/>
      <c r="AI951" s="280"/>
      <c r="AJ951" s="280"/>
      <c r="AK951" s="234">
        <v>1.5</v>
      </c>
      <c r="AL951" s="234" t="s">
        <v>272</v>
      </c>
      <c r="AM951" s="234">
        <v>0.1</v>
      </c>
      <c r="AN951" s="234">
        <v>0</v>
      </c>
      <c r="AO951" s="234">
        <v>0</v>
      </c>
      <c r="AP951" s="234">
        <v>0</v>
      </c>
      <c r="AQ951" s="234">
        <v>0</v>
      </c>
      <c r="AR951" s="234" t="s">
        <v>463</v>
      </c>
      <c r="AS951" s="234">
        <v>1</v>
      </c>
      <c r="AT951" s="234">
        <v>85.437940710396902</v>
      </c>
      <c r="AU951" s="234" t="s">
        <v>942</v>
      </c>
      <c r="AV951" s="234">
        <v>1.4193646555458299</v>
      </c>
      <c r="AW951" s="234">
        <v>9.13069907665108</v>
      </c>
      <c r="AX951" s="234">
        <v>75.6980154694117</v>
      </c>
      <c r="AY951" s="234" t="b">
        <v>0</v>
      </c>
      <c r="AZ951" s="234">
        <v>44582.380671296298</v>
      </c>
      <c r="BA951" s="234">
        <v>44575.429664351854</v>
      </c>
      <c r="BB951" s="234">
        <v>44582.380671296298</v>
      </c>
    </row>
    <row r="952" spans="1:54" x14ac:dyDescent="0.25">
      <c r="A952" s="234" t="s">
        <v>4629</v>
      </c>
      <c r="B952" s="234" t="s">
        <v>482</v>
      </c>
      <c r="C952" s="235" t="s">
        <v>437</v>
      </c>
      <c r="D952" s="235" t="s">
        <v>4629</v>
      </c>
      <c r="E952" s="234" t="s">
        <v>4623</v>
      </c>
      <c r="F952" s="234" t="s">
        <v>4630</v>
      </c>
      <c r="G952" s="234" t="s">
        <v>836</v>
      </c>
      <c r="H952" s="234" t="s">
        <v>485</v>
      </c>
      <c r="I952" s="234" t="s">
        <v>486</v>
      </c>
      <c r="J952" s="236">
        <v>152</v>
      </c>
      <c r="K952" s="129">
        <v>0.03</v>
      </c>
      <c r="L952" s="103">
        <v>2</v>
      </c>
      <c r="M952" s="237">
        <v>1750</v>
      </c>
      <c r="N952" s="236">
        <v>1714</v>
      </c>
      <c r="O952" s="103">
        <v>4000</v>
      </c>
      <c r="P952" s="234">
        <v>4000</v>
      </c>
      <c r="Q952" s="236">
        <v>12</v>
      </c>
      <c r="R952" s="236">
        <v>30</v>
      </c>
      <c r="S952" s="238">
        <v>48</v>
      </c>
      <c r="T952" s="238">
        <v>48</v>
      </c>
      <c r="U952" s="103">
        <v>3</v>
      </c>
      <c r="V952" s="234" t="s">
        <v>442</v>
      </c>
      <c r="W952" s="103">
        <v>60</v>
      </c>
      <c r="X952" s="234" t="s">
        <v>56</v>
      </c>
      <c r="Y952" s="234" t="s">
        <v>443</v>
      </c>
      <c r="Z952" s="280"/>
      <c r="AA952" s="280" t="s">
        <v>4631</v>
      </c>
      <c r="AB952" s="280"/>
      <c r="AC952" s="280"/>
      <c r="AD952" s="280"/>
      <c r="AE952" s="280" t="s">
        <v>4632</v>
      </c>
      <c r="AF952" s="280" t="s">
        <v>4633</v>
      </c>
      <c r="AG952" s="280"/>
      <c r="AH952" s="280"/>
      <c r="AI952" s="280"/>
      <c r="AJ952" s="280"/>
      <c r="AK952" s="234">
        <v>1.5</v>
      </c>
      <c r="AL952" s="234" t="s">
        <v>272</v>
      </c>
      <c r="AM952" s="234">
        <v>0.1</v>
      </c>
      <c r="AN952" s="234">
        <v>0</v>
      </c>
      <c r="AO952" s="234">
        <v>0</v>
      </c>
      <c r="AP952" s="234">
        <v>0</v>
      </c>
      <c r="AQ952" s="234"/>
      <c r="AR952" s="234" t="s">
        <v>463</v>
      </c>
      <c r="AS952" s="234">
        <v>1</v>
      </c>
      <c r="AT952" s="234">
        <v>83.820376194075706</v>
      </c>
      <c r="AU952" s="234" t="s">
        <v>552</v>
      </c>
      <c r="AV952" s="234">
        <v>1.2441623542621001</v>
      </c>
      <c r="AW952" s="234">
        <v>12.767338561521001</v>
      </c>
      <c r="AX952" s="234">
        <v>78.455872117654806</v>
      </c>
      <c r="AY952" s="234" t="b">
        <v>0</v>
      </c>
      <c r="AZ952" s="234">
        <v>44600.410266203704</v>
      </c>
      <c r="BA952" s="234">
        <v>44599.645150462966</v>
      </c>
      <c r="BB952" s="234">
        <v>44600.410266203704</v>
      </c>
    </row>
    <row r="953" spans="1:54" x14ac:dyDescent="0.25">
      <c r="A953" s="234" t="s">
        <v>4634</v>
      </c>
      <c r="B953" s="234" t="s">
        <v>456</v>
      </c>
      <c r="C953" s="235" t="s">
        <v>4634</v>
      </c>
      <c r="D953" s="235" t="s">
        <v>4634</v>
      </c>
      <c r="E953" s="234" t="s">
        <v>4635</v>
      </c>
      <c r="F953" s="234" t="s">
        <v>4636</v>
      </c>
      <c r="G953" s="234" t="s">
        <v>836</v>
      </c>
      <c r="H953" s="234" t="s">
        <v>798</v>
      </c>
      <c r="I953" s="234" t="s">
        <v>678</v>
      </c>
      <c r="J953" s="236">
        <v>745</v>
      </c>
      <c r="K953" s="129">
        <v>0.03</v>
      </c>
      <c r="L953" s="103">
        <v>1</v>
      </c>
      <c r="M953" s="237">
        <v>3848</v>
      </c>
      <c r="N953" s="236">
        <v>2530</v>
      </c>
      <c r="O953" s="103">
        <v>314.7</v>
      </c>
      <c r="P953" s="234">
        <v>6000</v>
      </c>
      <c r="Q953" s="236">
        <v>12</v>
      </c>
      <c r="R953" s="236">
        <v>20</v>
      </c>
      <c r="S953" s="238">
        <v>132</v>
      </c>
      <c r="T953" s="238">
        <v>123</v>
      </c>
      <c r="U953" s="103">
        <v>3</v>
      </c>
      <c r="V953" s="234" t="s">
        <v>451</v>
      </c>
      <c r="W953" s="103">
        <v>30</v>
      </c>
      <c r="X953" s="234" t="s">
        <v>56</v>
      </c>
      <c r="Y953" s="234" t="s">
        <v>443</v>
      </c>
      <c r="Z953" s="280" t="s">
        <v>4637</v>
      </c>
      <c r="AA953" s="280" t="s">
        <v>4638</v>
      </c>
      <c r="AB953" s="280"/>
      <c r="AC953" s="280"/>
      <c r="AD953" s="280" t="s">
        <v>4639</v>
      </c>
      <c r="AE953" s="280" t="s">
        <v>4640</v>
      </c>
      <c r="AF953" s="280" t="s">
        <v>4641</v>
      </c>
      <c r="AG953" s="280" t="s">
        <v>4642</v>
      </c>
      <c r="AH953" s="280" t="s">
        <v>4643</v>
      </c>
      <c r="AI953" s="280"/>
      <c r="AJ953" s="280" t="s">
        <v>4644</v>
      </c>
      <c r="AK953" s="234">
        <v>1</v>
      </c>
      <c r="AL953" s="234" t="s">
        <v>272</v>
      </c>
      <c r="AM953" s="234">
        <v>0.1</v>
      </c>
      <c r="AN953" s="234">
        <v>0</v>
      </c>
      <c r="AO953" s="234">
        <v>0</v>
      </c>
      <c r="AP953" s="234">
        <v>0.98814229249011898</v>
      </c>
      <c r="AQ953" s="234">
        <v>0</v>
      </c>
      <c r="AR953" s="234" t="s">
        <v>463</v>
      </c>
      <c r="AS953" s="234">
        <v>0</v>
      </c>
      <c r="AT953" s="234">
        <v>88.809119976263105</v>
      </c>
      <c r="AU953" s="234" t="s">
        <v>490</v>
      </c>
      <c r="AV953" s="234">
        <v>1.38982572466151</v>
      </c>
      <c r="AW953" s="234">
        <v>10.313666995642199</v>
      </c>
      <c r="AX953" s="234">
        <v>86.8553193367853</v>
      </c>
      <c r="AY953" s="234" t="b">
        <v>0</v>
      </c>
      <c r="AZ953" s="234">
        <v>44606.330960648149</v>
      </c>
      <c r="BA953" s="234">
        <v>44575.448611111111</v>
      </c>
      <c r="BB953" s="234">
        <v>44606.330960648149</v>
      </c>
    </row>
    <row r="954" spans="1:54" x14ac:dyDescent="0.25">
      <c r="A954" s="234" t="s">
        <v>4645</v>
      </c>
      <c r="B954" s="234" t="s">
        <v>456</v>
      </c>
      <c r="C954" s="235" t="s">
        <v>437</v>
      </c>
      <c r="D954" s="235" t="s">
        <v>4645</v>
      </c>
      <c r="E954" s="234" t="s">
        <v>4635</v>
      </c>
      <c r="F954" s="234" t="s">
        <v>4646</v>
      </c>
      <c r="G954" s="234" t="s">
        <v>836</v>
      </c>
      <c r="H954" s="234" t="s">
        <v>798</v>
      </c>
      <c r="I954" s="234" t="s">
        <v>678</v>
      </c>
      <c r="J954" s="236">
        <v>745</v>
      </c>
      <c r="K954" s="129">
        <v>0.03</v>
      </c>
      <c r="L954" s="103">
        <v>1</v>
      </c>
      <c r="M954" s="237">
        <v>3848</v>
      </c>
      <c r="N954" s="236">
        <v>2530</v>
      </c>
      <c r="O954" s="103">
        <v>404.7</v>
      </c>
      <c r="P954" s="234">
        <v>6000</v>
      </c>
      <c r="Q954" s="236">
        <v>12</v>
      </c>
      <c r="R954" s="236">
        <v>20</v>
      </c>
      <c r="S954" s="238">
        <v>132</v>
      </c>
      <c r="T954" s="238">
        <v>123</v>
      </c>
      <c r="U954" s="103">
        <v>3</v>
      </c>
      <c r="V954" s="234" t="s">
        <v>451</v>
      </c>
      <c r="W954" s="103">
        <v>30</v>
      </c>
      <c r="X954" s="234" t="s">
        <v>56</v>
      </c>
      <c r="Y954" s="234" t="s">
        <v>443</v>
      </c>
      <c r="Z954" s="280" t="s">
        <v>4637</v>
      </c>
      <c r="AA954" s="280" t="s">
        <v>4638</v>
      </c>
      <c r="AB954" s="280"/>
      <c r="AC954" s="280"/>
      <c r="AD954" s="280" t="s">
        <v>4639</v>
      </c>
      <c r="AE954" s="280" t="s">
        <v>4640</v>
      </c>
      <c r="AF954" s="280" t="s">
        <v>4641</v>
      </c>
      <c r="AG954" s="280" t="s">
        <v>4642</v>
      </c>
      <c r="AH954" s="280" t="s">
        <v>4643</v>
      </c>
      <c r="AI954" s="280"/>
      <c r="AJ954" s="280" t="s">
        <v>4644</v>
      </c>
      <c r="AK954" s="234">
        <v>1</v>
      </c>
      <c r="AL954" s="234" t="s">
        <v>272</v>
      </c>
      <c r="AM954" s="234">
        <v>0.1</v>
      </c>
      <c r="AN954" s="234">
        <v>0</v>
      </c>
      <c r="AO954" s="234">
        <v>0</v>
      </c>
      <c r="AP954" s="234">
        <v>0.98814229249011898</v>
      </c>
      <c r="AQ954" s="234">
        <v>0</v>
      </c>
      <c r="AR954" s="234" t="s">
        <v>463</v>
      </c>
      <c r="AS954" s="234">
        <v>0</v>
      </c>
      <c r="AT954" s="234">
        <v>88.809119976263105</v>
      </c>
      <c r="AU954" s="234" t="s">
        <v>490</v>
      </c>
      <c r="AV954" s="234">
        <v>1.38982572466151</v>
      </c>
      <c r="AW954" s="234">
        <v>10.313666995642199</v>
      </c>
      <c r="AX954" s="234">
        <v>86.8553193367853</v>
      </c>
      <c r="AY954" s="234" t="b">
        <v>0</v>
      </c>
      <c r="AZ954" s="234">
        <v>44606.331319444442</v>
      </c>
      <c r="BA954" s="234">
        <v>44575.449155092596</v>
      </c>
      <c r="BB954" s="234">
        <v>44606.331307870372</v>
      </c>
    </row>
    <row r="955" spans="1:54" x14ac:dyDescent="0.25">
      <c r="A955" s="234" t="s">
        <v>4647</v>
      </c>
      <c r="B955" s="234" t="s">
        <v>456</v>
      </c>
      <c r="C955" s="235" t="s">
        <v>437</v>
      </c>
      <c r="D955" s="235" t="s">
        <v>4647</v>
      </c>
      <c r="E955" s="234" t="s">
        <v>4635</v>
      </c>
      <c r="F955" s="234" t="s">
        <v>4648</v>
      </c>
      <c r="G955" s="234" t="s">
        <v>836</v>
      </c>
      <c r="H955" s="234" t="s">
        <v>798</v>
      </c>
      <c r="I955" s="234" t="s">
        <v>678</v>
      </c>
      <c r="J955" s="236">
        <v>745</v>
      </c>
      <c r="K955" s="129">
        <v>0.03</v>
      </c>
      <c r="L955" s="103">
        <v>1</v>
      </c>
      <c r="M955" s="237">
        <v>3848</v>
      </c>
      <c r="N955" s="236">
        <v>2530</v>
      </c>
      <c r="O955" s="103">
        <v>504.7</v>
      </c>
      <c r="P955" s="234">
        <v>6000</v>
      </c>
      <c r="Q955" s="236">
        <v>12</v>
      </c>
      <c r="R955" s="236">
        <v>20</v>
      </c>
      <c r="S955" s="238">
        <v>132</v>
      </c>
      <c r="T955" s="238">
        <v>123</v>
      </c>
      <c r="U955" s="103">
        <v>3</v>
      </c>
      <c r="V955" s="234" t="s">
        <v>451</v>
      </c>
      <c r="W955" s="103">
        <v>30</v>
      </c>
      <c r="X955" s="234" t="s">
        <v>56</v>
      </c>
      <c r="Y955" s="234" t="s">
        <v>443</v>
      </c>
      <c r="Z955" s="280" t="s">
        <v>4637</v>
      </c>
      <c r="AA955" s="280" t="s">
        <v>4638</v>
      </c>
      <c r="AB955" s="280"/>
      <c r="AC955" s="280"/>
      <c r="AD955" s="280" t="s">
        <v>4639</v>
      </c>
      <c r="AE955" s="280" t="s">
        <v>4640</v>
      </c>
      <c r="AF955" s="280" t="s">
        <v>4641</v>
      </c>
      <c r="AG955" s="280" t="s">
        <v>4642</v>
      </c>
      <c r="AH955" s="280" t="s">
        <v>4643</v>
      </c>
      <c r="AI955" s="280"/>
      <c r="AJ955" s="280"/>
      <c r="AK955" s="234">
        <v>1</v>
      </c>
      <c r="AL955" s="234" t="s">
        <v>272</v>
      </c>
      <c r="AM955" s="234">
        <v>0.1</v>
      </c>
      <c r="AN955" s="234">
        <v>0</v>
      </c>
      <c r="AO955" s="234">
        <v>0</v>
      </c>
      <c r="AP955" s="234">
        <v>0.98814229249011898</v>
      </c>
      <c r="AQ955" s="234">
        <v>0</v>
      </c>
      <c r="AR955" s="234" t="s">
        <v>463</v>
      </c>
      <c r="AS955" s="234">
        <v>0</v>
      </c>
      <c r="AT955" s="234">
        <v>88.809119976263105</v>
      </c>
      <c r="AU955" s="234" t="s">
        <v>490</v>
      </c>
      <c r="AV955" s="234">
        <v>1.38982572466151</v>
      </c>
      <c r="AW955" s="234">
        <v>10.313666995642199</v>
      </c>
      <c r="AX955" s="234">
        <v>86.8553193367853</v>
      </c>
      <c r="AY955" s="234" t="b">
        <v>0</v>
      </c>
      <c r="AZ955" s="234">
        <v>44606.331793981481</v>
      </c>
      <c r="BA955" s="234">
        <v>44575.44971064815</v>
      </c>
      <c r="BB955" s="234">
        <v>44606.331782407404</v>
      </c>
    </row>
    <row r="956" spans="1:54" x14ac:dyDescent="0.25">
      <c r="A956" s="234" t="s">
        <v>4649</v>
      </c>
      <c r="B956" s="234" t="s">
        <v>482</v>
      </c>
      <c r="C956" s="235" t="s">
        <v>4650</v>
      </c>
      <c r="D956" s="235" t="s">
        <v>4649</v>
      </c>
      <c r="E956" s="234" t="s">
        <v>4651</v>
      </c>
      <c r="F956" s="234" t="s">
        <v>4652</v>
      </c>
      <c r="G956" s="234" t="s">
        <v>534</v>
      </c>
      <c r="H956" s="234" t="s">
        <v>2437</v>
      </c>
      <c r="I956" s="234" t="s">
        <v>574</v>
      </c>
      <c r="J956" s="236"/>
      <c r="K956" s="129">
        <v>0.02</v>
      </c>
      <c r="L956" s="103">
        <v>2</v>
      </c>
      <c r="M956" s="237">
        <v>2600</v>
      </c>
      <c r="N956" s="236">
        <v>4744</v>
      </c>
      <c r="O956" s="103">
        <v>4200</v>
      </c>
      <c r="P956" s="234">
        <v>4200</v>
      </c>
      <c r="Q956" s="236">
        <v>12</v>
      </c>
      <c r="R956" s="236">
        <v>30</v>
      </c>
      <c r="S956" s="238">
        <v>74.5</v>
      </c>
      <c r="T956" s="238">
        <v>26.8</v>
      </c>
      <c r="U956" s="103">
        <v>5</v>
      </c>
      <c r="V956" s="234" t="s">
        <v>442</v>
      </c>
      <c r="W956" s="103">
        <v>100</v>
      </c>
      <c r="X956" s="234" t="s">
        <v>56</v>
      </c>
      <c r="Y956" s="234" t="s">
        <v>443</v>
      </c>
      <c r="Z956" s="280" t="s">
        <v>4653</v>
      </c>
      <c r="AA956" s="280"/>
      <c r="AB956" s="280"/>
      <c r="AC956" s="280"/>
      <c r="AD956" s="280" t="s">
        <v>815</v>
      </c>
      <c r="AE956" s="280"/>
      <c r="AF956" s="280"/>
      <c r="AG956" s="280"/>
      <c r="AH956" s="280"/>
      <c r="AI956" s="280"/>
      <c r="AJ956" s="280"/>
      <c r="AK956" s="234">
        <v>15</v>
      </c>
      <c r="AL956" s="234" t="s">
        <v>272</v>
      </c>
      <c r="AM956" s="234">
        <v>0.15</v>
      </c>
      <c r="AN956" s="234"/>
      <c r="AO956" s="234">
        <v>0</v>
      </c>
      <c r="AP956" s="234">
        <v>0</v>
      </c>
      <c r="AQ956" s="234"/>
      <c r="AR956" s="234" t="s">
        <v>463</v>
      </c>
      <c r="AS956" s="234">
        <v>0</v>
      </c>
      <c r="AT956" s="234">
        <v>81.6198525307707</v>
      </c>
      <c r="AU956" s="234" t="s">
        <v>552</v>
      </c>
      <c r="AV956" s="234">
        <v>0.89522598400348596</v>
      </c>
      <c r="AW956" s="234">
        <v>35.507418620131197</v>
      </c>
      <c r="AX956" s="234">
        <v>69.260274861825394</v>
      </c>
      <c r="AY956" s="234" t="b">
        <v>0</v>
      </c>
      <c r="AZ956" s="234">
        <v>44587.751446759263</v>
      </c>
      <c r="BA956" s="234">
        <v>44579.682743055557</v>
      </c>
      <c r="BB956" s="234">
        <v>44587.751446759263</v>
      </c>
    </row>
    <row r="957" spans="1:54" x14ac:dyDescent="0.25">
      <c r="A957" s="234" t="s">
        <v>4654</v>
      </c>
      <c r="B957" s="234" t="s">
        <v>482</v>
      </c>
      <c r="C957" s="235" t="s">
        <v>4655</v>
      </c>
      <c r="D957" s="235" t="s">
        <v>4654</v>
      </c>
      <c r="E957" s="234" t="s">
        <v>4651</v>
      </c>
      <c r="F957" s="234" t="s">
        <v>4656</v>
      </c>
      <c r="G957" s="234" t="s">
        <v>534</v>
      </c>
      <c r="H957" s="234" t="s">
        <v>2437</v>
      </c>
      <c r="I957" s="234" t="s">
        <v>574</v>
      </c>
      <c r="J957" s="236"/>
      <c r="K957" s="129">
        <v>0.03</v>
      </c>
      <c r="L957" s="103">
        <v>2</v>
      </c>
      <c r="M957" s="237">
        <v>2600</v>
      </c>
      <c r="N957" s="236">
        <v>4335</v>
      </c>
      <c r="O957" s="103">
        <v>4200</v>
      </c>
      <c r="P957" s="234">
        <v>4200</v>
      </c>
      <c r="Q957" s="236">
        <v>11</v>
      </c>
      <c r="R957" s="236">
        <v>30</v>
      </c>
      <c r="S957" s="238">
        <v>74.3</v>
      </c>
      <c r="T957" s="238">
        <v>26.5</v>
      </c>
      <c r="U957" s="103">
        <v>5</v>
      </c>
      <c r="V957" s="234" t="s">
        <v>442</v>
      </c>
      <c r="W957" s="103">
        <v>50</v>
      </c>
      <c r="X957" s="234" t="s">
        <v>56</v>
      </c>
      <c r="Y957" s="234" t="s">
        <v>443</v>
      </c>
      <c r="Z957" s="280" t="s">
        <v>4657</v>
      </c>
      <c r="AA957" s="280"/>
      <c r="AB957" s="280"/>
      <c r="AC957" s="280"/>
      <c r="AD957" s="280" t="s">
        <v>815</v>
      </c>
      <c r="AE957" s="280"/>
      <c r="AF957" s="280"/>
      <c r="AG957" s="280"/>
      <c r="AH957" s="280"/>
      <c r="AI957" s="280"/>
      <c r="AJ957" s="280"/>
      <c r="AK957" s="234">
        <v>15</v>
      </c>
      <c r="AL957" s="234" t="s">
        <v>272</v>
      </c>
      <c r="AM957" s="234">
        <v>0.15</v>
      </c>
      <c r="AN957" s="234"/>
      <c r="AO957" s="234">
        <v>0</v>
      </c>
      <c r="AP957" s="234">
        <v>0</v>
      </c>
      <c r="AQ957" s="234"/>
      <c r="AR957" s="234" t="s">
        <v>463</v>
      </c>
      <c r="AS957" s="234">
        <v>0</v>
      </c>
      <c r="AT957" s="234">
        <v>83.688575287756905</v>
      </c>
      <c r="AU957" s="234" t="s">
        <v>552</v>
      </c>
      <c r="AV957" s="234">
        <v>0.95982281086569898</v>
      </c>
      <c r="AW957" s="234">
        <v>30.8634888428561</v>
      </c>
      <c r="AX957" s="234">
        <v>73.837234425312403</v>
      </c>
      <c r="AY957" s="234" t="b">
        <v>0</v>
      </c>
      <c r="AZ957" s="234">
        <v>44587.752523148149</v>
      </c>
      <c r="BA957" s="234">
        <v>44579.684317129628</v>
      </c>
      <c r="BB957" s="234">
        <v>44587.752500000002</v>
      </c>
    </row>
    <row r="958" spans="1:54" x14ac:dyDescent="0.25">
      <c r="A958" s="234" t="s">
        <v>4658</v>
      </c>
      <c r="B958" s="234" t="s">
        <v>482</v>
      </c>
      <c r="C958" s="235" t="s">
        <v>4659</v>
      </c>
      <c r="D958" s="235" t="s">
        <v>4658</v>
      </c>
      <c r="E958" s="234" t="s">
        <v>4651</v>
      </c>
      <c r="F958" s="234" t="s">
        <v>4660</v>
      </c>
      <c r="G958" s="234" t="s">
        <v>534</v>
      </c>
      <c r="H958" s="234" t="s">
        <v>2437</v>
      </c>
      <c r="I958" s="234" t="s">
        <v>574</v>
      </c>
      <c r="J958" s="236"/>
      <c r="K958" s="129">
        <v>0.02</v>
      </c>
      <c r="L958" s="103">
        <v>2</v>
      </c>
      <c r="M958" s="237">
        <v>2600</v>
      </c>
      <c r="N958" s="236">
        <v>5200</v>
      </c>
      <c r="O958" s="103">
        <v>4200</v>
      </c>
      <c r="P958" s="234">
        <v>4200</v>
      </c>
      <c r="Q958" s="236">
        <v>12</v>
      </c>
      <c r="R958" s="236">
        <v>30</v>
      </c>
      <c r="S958" s="238">
        <v>68.599999999999994</v>
      </c>
      <c r="T958" s="238">
        <v>28</v>
      </c>
      <c r="U958" s="103">
        <v>5</v>
      </c>
      <c r="V958" s="234" t="s">
        <v>442</v>
      </c>
      <c r="W958" s="103">
        <v>100</v>
      </c>
      <c r="X958" s="234" t="s">
        <v>56</v>
      </c>
      <c r="Y958" s="234" t="s">
        <v>443</v>
      </c>
      <c r="Z958" s="280" t="s">
        <v>4657</v>
      </c>
      <c r="AA958" s="280"/>
      <c r="AB958" s="280"/>
      <c r="AC958" s="280"/>
      <c r="AD958" s="280" t="s">
        <v>812</v>
      </c>
      <c r="AE958" s="280"/>
      <c r="AF958" s="280"/>
      <c r="AG958" s="280"/>
      <c r="AH958" s="280"/>
      <c r="AI958" s="280"/>
      <c r="AJ958" s="280"/>
      <c r="AK958" s="234">
        <v>15</v>
      </c>
      <c r="AL958" s="234" t="s">
        <v>272</v>
      </c>
      <c r="AM958" s="234">
        <v>0.15</v>
      </c>
      <c r="AN958" s="234"/>
      <c r="AO958" s="234">
        <v>0</v>
      </c>
      <c r="AP958" s="234">
        <v>0</v>
      </c>
      <c r="AQ958" s="234"/>
      <c r="AR958" s="234" t="s">
        <v>463</v>
      </c>
      <c r="AS958" s="234">
        <v>0</v>
      </c>
      <c r="AT958" s="234">
        <v>78.911810129148293</v>
      </c>
      <c r="AU958" s="234" t="s">
        <v>552</v>
      </c>
      <c r="AV958" s="234">
        <v>0.91701920823319605</v>
      </c>
      <c r="AW958" s="234">
        <v>36.978538092363998</v>
      </c>
      <c r="AX958" s="234">
        <v>63.264725492111502</v>
      </c>
      <c r="AY958" s="234" t="b">
        <v>0</v>
      </c>
      <c r="AZ958" s="234">
        <v>44587.753541666665</v>
      </c>
      <c r="BA958" s="234">
        <v>44579.685312499998</v>
      </c>
      <c r="BB958" s="234">
        <v>44587.753541666665</v>
      </c>
    </row>
    <row r="959" spans="1:54" x14ac:dyDescent="0.25">
      <c r="A959" s="234" t="s">
        <v>4661</v>
      </c>
      <c r="B959" s="234" t="s">
        <v>482</v>
      </c>
      <c r="C959" s="235" t="s">
        <v>4662</v>
      </c>
      <c r="D959" s="235" t="s">
        <v>4661</v>
      </c>
      <c r="E959" s="234" t="s">
        <v>4651</v>
      </c>
      <c r="F959" s="234" t="s">
        <v>4663</v>
      </c>
      <c r="G959" s="234" t="s">
        <v>534</v>
      </c>
      <c r="H959" s="234" t="s">
        <v>2437</v>
      </c>
      <c r="I959" s="234" t="s">
        <v>574</v>
      </c>
      <c r="J959" s="236"/>
      <c r="K959" s="129">
        <v>0.02</v>
      </c>
      <c r="L959" s="103">
        <v>2</v>
      </c>
      <c r="M959" s="237">
        <v>2600</v>
      </c>
      <c r="N959" s="236">
        <v>5600</v>
      </c>
      <c r="O959" s="103">
        <v>4200</v>
      </c>
      <c r="P959" s="234">
        <v>4200</v>
      </c>
      <c r="Q959" s="236">
        <v>11</v>
      </c>
      <c r="R959" s="236">
        <v>30</v>
      </c>
      <c r="S959" s="238">
        <v>68.599999999999994</v>
      </c>
      <c r="T959" s="238">
        <v>30</v>
      </c>
      <c r="U959" s="103">
        <v>5</v>
      </c>
      <c r="V959" s="234" t="s">
        <v>442</v>
      </c>
      <c r="W959" s="103">
        <v>100</v>
      </c>
      <c r="X959" s="234" t="s">
        <v>56</v>
      </c>
      <c r="Y959" s="234" t="s">
        <v>443</v>
      </c>
      <c r="Z959" s="280" t="s">
        <v>4657</v>
      </c>
      <c r="AA959" s="280"/>
      <c r="AB959" s="280"/>
      <c r="AC959" s="280"/>
      <c r="AD959" s="280" t="s">
        <v>3240</v>
      </c>
      <c r="AE959" s="280"/>
      <c r="AF959" s="280"/>
      <c r="AG959" s="280"/>
      <c r="AH959" s="280"/>
      <c r="AI959" s="280"/>
      <c r="AJ959" s="280"/>
      <c r="AK959" s="234">
        <v>15</v>
      </c>
      <c r="AL959" s="234" t="s">
        <v>272</v>
      </c>
      <c r="AM959" s="234">
        <v>0.15</v>
      </c>
      <c r="AN959" s="234"/>
      <c r="AO959" s="234">
        <v>0</v>
      </c>
      <c r="AP959" s="234">
        <v>0</v>
      </c>
      <c r="AQ959" s="234"/>
      <c r="AR959" s="234" t="s">
        <v>463</v>
      </c>
      <c r="AS959" s="234">
        <v>0</v>
      </c>
      <c r="AT959" s="234">
        <v>79.012375722930699</v>
      </c>
      <c r="AU959" s="234" t="s">
        <v>552</v>
      </c>
      <c r="AV959" s="234">
        <v>0.91635539540757605</v>
      </c>
      <c r="AW959" s="234">
        <v>36.902752926677103</v>
      </c>
      <c r="AX959" s="234">
        <v>68.131242837658505</v>
      </c>
      <c r="AY959" s="234" t="b">
        <v>0</v>
      </c>
      <c r="AZ959" s="234">
        <v>44587.755937499998</v>
      </c>
      <c r="BA959" s="234">
        <v>44579.686030092591</v>
      </c>
      <c r="BB959" s="234">
        <v>44587.755937499998</v>
      </c>
    </row>
    <row r="960" spans="1:54" x14ac:dyDescent="0.25">
      <c r="A960" s="234" t="s">
        <v>4664</v>
      </c>
      <c r="B960" s="234" t="s">
        <v>482</v>
      </c>
      <c r="C960" s="235" t="s">
        <v>4665</v>
      </c>
      <c r="D960" s="235" t="s">
        <v>4664</v>
      </c>
      <c r="E960" s="234" t="s">
        <v>4651</v>
      </c>
      <c r="F960" s="234" t="s">
        <v>4666</v>
      </c>
      <c r="G960" s="234" t="s">
        <v>534</v>
      </c>
      <c r="H960" s="234" t="s">
        <v>2437</v>
      </c>
      <c r="I960" s="234" t="s">
        <v>574</v>
      </c>
      <c r="J960" s="236"/>
      <c r="K960" s="129">
        <v>0.02</v>
      </c>
      <c r="L960" s="103">
        <v>1</v>
      </c>
      <c r="M960" s="237">
        <v>2400</v>
      </c>
      <c r="N960" s="236">
        <v>6624</v>
      </c>
      <c r="O960" s="103">
        <v>4200</v>
      </c>
      <c r="P960" s="234">
        <v>4200</v>
      </c>
      <c r="Q960" s="236">
        <v>15</v>
      </c>
      <c r="R960" s="236">
        <v>40</v>
      </c>
      <c r="S960" s="238">
        <v>78</v>
      </c>
      <c r="T960" s="238">
        <v>36</v>
      </c>
      <c r="U960" s="103">
        <v>5.5</v>
      </c>
      <c r="V960" s="234" t="s">
        <v>442</v>
      </c>
      <c r="W960" s="103">
        <v>80</v>
      </c>
      <c r="X960" s="234" t="s">
        <v>56</v>
      </c>
      <c r="Y960" s="234" t="s">
        <v>443</v>
      </c>
      <c r="Z960" s="280" t="s">
        <v>4657</v>
      </c>
      <c r="AA960" s="280"/>
      <c r="AB960" s="280"/>
      <c r="AC960" s="280"/>
      <c r="AD960" s="280" t="s">
        <v>4667</v>
      </c>
      <c r="AE960" s="280"/>
      <c r="AF960" s="280"/>
      <c r="AG960" s="280"/>
      <c r="AH960" s="280"/>
      <c r="AI960" s="280"/>
      <c r="AJ960" s="280"/>
      <c r="AK960" s="234">
        <v>15</v>
      </c>
      <c r="AL960" s="234" t="s">
        <v>272</v>
      </c>
      <c r="AM960" s="234">
        <v>0.15</v>
      </c>
      <c r="AN960" s="234"/>
      <c r="AO960" s="234">
        <v>0</v>
      </c>
      <c r="AP960" s="234">
        <v>0</v>
      </c>
      <c r="AQ960" s="234"/>
      <c r="AR960" s="234" t="s">
        <v>463</v>
      </c>
      <c r="AS960" s="234">
        <v>0</v>
      </c>
      <c r="AT960" s="234">
        <v>84.788580765903603</v>
      </c>
      <c r="AU960" s="234" t="s">
        <v>552</v>
      </c>
      <c r="AV960" s="234">
        <v>0.89025340363703998</v>
      </c>
      <c r="AW960" s="234">
        <v>32.913073369736502</v>
      </c>
      <c r="AX960" s="234">
        <v>72.530574518033006</v>
      </c>
      <c r="AY960" s="234" t="b">
        <v>0</v>
      </c>
      <c r="AZ960" s="234">
        <v>44587.767314814817</v>
      </c>
      <c r="BA960" s="234">
        <v>44579.686793981484</v>
      </c>
      <c r="BB960" s="234">
        <v>44587.767314814817</v>
      </c>
    </row>
    <row r="961" spans="1:54" x14ac:dyDescent="0.25">
      <c r="A961" s="234" t="s">
        <v>4668</v>
      </c>
      <c r="B961" s="234" t="s">
        <v>482</v>
      </c>
      <c r="C961" s="235" t="s">
        <v>4669</v>
      </c>
      <c r="D961" s="235" t="s">
        <v>4668</v>
      </c>
      <c r="E961" s="234" t="s">
        <v>4670</v>
      </c>
      <c r="F961" s="234" t="s">
        <v>4671</v>
      </c>
      <c r="G961" s="234" t="s">
        <v>472</v>
      </c>
      <c r="H961" s="234" t="s">
        <v>507</v>
      </c>
      <c r="I961" s="234" t="s">
        <v>678</v>
      </c>
      <c r="J961" s="236"/>
      <c r="K961" s="129">
        <v>0.03</v>
      </c>
      <c r="L961" s="103">
        <v>1</v>
      </c>
      <c r="M961" s="237">
        <v>2500</v>
      </c>
      <c r="N961" s="236">
        <v>2555</v>
      </c>
      <c r="O961" s="103">
        <v>6370</v>
      </c>
      <c r="P961" s="234">
        <v>6370</v>
      </c>
      <c r="Q961" s="236">
        <v>15</v>
      </c>
      <c r="R961" s="236">
        <v>35</v>
      </c>
      <c r="S961" s="238">
        <v>158.69999999999999</v>
      </c>
      <c r="T961" s="238">
        <v>33.799999999999997</v>
      </c>
      <c r="U961" s="103">
        <v>5</v>
      </c>
      <c r="V961" s="234" t="s">
        <v>547</v>
      </c>
      <c r="W961" s="103">
        <v>40</v>
      </c>
      <c r="X961" s="234" t="s">
        <v>56</v>
      </c>
      <c r="Y961" s="234" t="s">
        <v>443</v>
      </c>
      <c r="Z961" s="280" t="s">
        <v>4672</v>
      </c>
      <c r="AA961" s="280"/>
      <c r="AB961" s="280"/>
      <c r="AC961" s="280"/>
      <c r="AD961" s="280" t="s">
        <v>4393</v>
      </c>
      <c r="AE961" s="280"/>
      <c r="AF961" s="280"/>
      <c r="AG961" s="280"/>
      <c r="AH961" s="280"/>
      <c r="AI961" s="280" t="s">
        <v>4673</v>
      </c>
      <c r="AJ961" s="280" t="s">
        <v>4674</v>
      </c>
      <c r="AK961" s="234">
        <v>5</v>
      </c>
      <c r="AL961" s="234" t="s">
        <v>272</v>
      </c>
      <c r="AM961" s="234">
        <v>0.08</v>
      </c>
      <c r="AN961" s="234"/>
      <c r="AO961" s="234">
        <v>0</v>
      </c>
      <c r="AP961" s="234">
        <v>0</v>
      </c>
      <c r="AQ961" s="234">
        <v>0.09</v>
      </c>
      <c r="AR961" s="234" t="s">
        <v>463</v>
      </c>
      <c r="AS961" s="234">
        <v>3</v>
      </c>
      <c r="AT961" s="234">
        <v>86.383467102919994</v>
      </c>
      <c r="AU961" s="234" t="s">
        <v>490</v>
      </c>
      <c r="AV961" s="234">
        <v>1.3889167522338901</v>
      </c>
      <c r="AW961" s="234">
        <v>13.1131737535563</v>
      </c>
      <c r="AX961" s="234">
        <v>83.273662287214805</v>
      </c>
      <c r="AY961" s="234" t="b">
        <v>0</v>
      </c>
      <c r="AZ961" s="234">
        <v>44587.624120370368</v>
      </c>
      <c r="BA961" s="234">
        <v>44578.448553240742</v>
      </c>
      <c r="BB961" s="234">
        <v>44587.624108796299</v>
      </c>
    </row>
    <row r="962" spans="1:54" x14ac:dyDescent="0.25">
      <c r="A962" s="234" t="s">
        <v>4675</v>
      </c>
      <c r="B962" s="234" t="s">
        <v>482</v>
      </c>
      <c r="C962" s="235" t="s">
        <v>4676</v>
      </c>
      <c r="D962" s="235" t="s">
        <v>4675</v>
      </c>
      <c r="E962" s="234" t="s">
        <v>4670</v>
      </c>
      <c r="F962" s="234" t="s">
        <v>4677</v>
      </c>
      <c r="G962" s="234" t="s">
        <v>472</v>
      </c>
      <c r="H962" s="234" t="s">
        <v>507</v>
      </c>
      <c r="I962" s="234" t="s">
        <v>678</v>
      </c>
      <c r="J962" s="236"/>
      <c r="K962" s="129">
        <v>0.03</v>
      </c>
      <c r="L962" s="103">
        <v>1</v>
      </c>
      <c r="M962" s="237">
        <v>4200</v>
      </c>
      <c r="N962" s="236">
        <v>2920</v>
      </c>
      <c r="O962" s="103">
        <v>6370</v>
      </c>
      <c r="P962" s="234">
        <v>6370</v>
      </c>
      <c r="Q962" s="236">
        <v>13</v>
      </c>
      <c r="R962" s="236">
        <v>35</v>
      </c>
      <c r="S962" s="238">
        <v>190.7</v>
      </c>
      <c r="T962" s="238">
        <v>33.799999999999997</v>
      </c>
      <c r="U962" s="103">
        <v>5</v>
      </c>
      <c r="V962" s="234" t="s">
        <v>547</v>
      </c>
      <c r="W962" s="103">
        <v>35</v>
      </c>
      <c r="X962" s="234" t="s">
        <v>56</v>
      </c>
      <c r="Y962" s="234" t="s">
        <v>443</v>
      </c>
      <c r="Z962" s="280" t="s">
        <v>4672</v>
      </c>
      <c r="AA962" s="280"/>
      <c r="AB962" s="280"/>
      <c r="AC962" s="280"/>
      <c r="AD962" s="280" t="s">
        <v>4393</v>
      </c>
      <c r="AE962" s="280"/>
      <c r="AF962" s="280"/>
      <c r="AG962" s="280"/>
      <c r="AH962" s="280"/>
      <c r="AI962" s="280" t="s">
        <v>4673</v>
      </c>
      <c r="AJ962" s="280" t="s">
        <v>4678</v>
      </c>
      <c r="AK962" s="234">
        <v>5</v>
      </c>
      <c r="AL962" s="234" t="s">
        <v>272</v>
      </c>
      <c r="AM962" s="234">
        <v>0.08</v>
      </c>
      <c r="AN962" s="234"/>
      <c r="AO962" s="234">
        <v>0</v>
      </c>
      <c r="AP962" s="234">
        <v>0</v>
      </c>
      <c r="AQ962" s="234">
        <v>0.13</v>
      </c>
      <c r="AR962" s="234" t="s">
        <v>463</v>
      </c>
      <c r="AS962" s="234">
        <v>4</v>
      </c>
      <c r="AT962" s="234">
        <v>86.833850143081094</v>
      </c>
      <c r="AU962" s="234" t="s">
        <v>490</v>
      </c>
      <c r="AV962" s="234">
        <v>1.45153127301959</v>
      </c>
      <c r="AW962" s="234">
        <v>13.1528463405882</v>
      </c>
      <c r="AX962" s="234">
        <v>81.574199791557305</v>
      </c>
      <c r="AY962" s="234" t="b">
        <v>0</v>
      </c>
      <c r="AZ962" s="234">
        <v>44587.635416666664</v>
      </c>
      <c r="BA962" s="234">
        <v>44578.44971064815</v>
      </c>
      <c r="BB962" s="234">
        <v>44587.635393518518</v>
      </c>
    </row>
    <row r="963" spans="1:54" x14ac:dyDescent="0.25">
      <c r="A963" s="234" t="s">
        <v>4679</v>
      </c>
      <c r="B963" s="234" t="s">
        <v>482</v>
      </c>
      <c r="C963" s="235" t="s">
        <v>4680</v>
      </c>
      <c r="D963" s="235" t="s">
        <v>4679</v>
      </c>
      <c r="E963" s="234" t="s">
        <v>4670</v>
      </c>
      <c r="F963" s="234" t="s">
        <v>4681</v>
      </c>
      <c r="G963" s="234" t="s">
        <v>534</v>
      </c>
      <c r="H963" s="234" t="s">
        <v>507</v>
      </c>
      <c r="I963" s="234" t="s">
        <v>678</v>
      </c>
      <c r="J963" s="236"/>
      <c r="K963" s="129">
        <v>0.05</v>
      </c>
      <c r="L963" s="103">
        <v>1</v>
      </c>
      <c r="M963" s="237">
        <v>6200</v>
      </c>
      <c r="N963" s="236">
        <v>3907</v>
      </c>
      <c r="O963" s="103">
        <v>6370</v>
      </c>
      <c r="P963" s="234">
        <v>6370</v>
      </c>
      <c r="Q963" s="236">
        <v>13</v>
      </c>
      <c r="R963" s="236">
        <v>40</v>
      </c>
      <c r="S963" s="238">
        <v>286.7</v>
      </c>
      <c r="T963" s="238">
        <v>33.799999999999997</v>
      </c>
      <c r="U963" s="103">
        <v>5.5</v>
      </c>
      <c r="V963" s="234" t="s">
        <v>547</v>
      </c>
      <c r="W963" s="103">
        <v>35</v>
      </c>
      <c r="X963" s="234" t="s">
        <v>56</v>
      </c>
      <c r="Y963" s="234" t="s">
        <v>443</v>
      </c>
      <c r="Z963" s="280" t="s">
        <v>4672</v>
      </c>
      <c r="AA963" s="280"/>
      <c r="AB963" s="280"/>
      <c r="AC963" s="280"/>
      <c r="AD963" s="280" t="s">
        <v>3565</v>
      </c>
      <c r="AE963" s="280"/>
      <c r="AF963" s="280"/>
      <c r="AG963" s="280"/>
      <c r="AH963" s="280"/>
      <c r="AI963" s="280" t="s">
        <v>4682</v>
      </c>
      <c r="AJ963" s="280" t="s">
        <v>4683</v>
      </c>
      <c r="AK963" s="234">
        <v>5</v>
      </c>
      <c r="AL963" s="234" t="s">
        <v>272</v>
      </c>
      <c r="AM963" s="234">
        <v>0.1</v>
      </c>
      <c r="AN963" s="234"/>
      <c r="AO963" s="234">
        <v>0</v>
      </c>
      <c r="AP963" s="234">
        <v>0</v>
      </c>
      <c r="AQ963" s="234">
        <v>0.08</v>
      </c>
      <c r="AR963" s="234" t="s">
        <v>463</v>
      </c>
      <c r="AS963" s="234">
        <v>5</v>
      </c>
      <c r="AT963" s="234">
        <v>83.275500841489901</v>
      </c>
      <c r="AU963" s="234" t="s">
        <v>490</v>
      </c>
      <c r="AV963" s="234">
        <v>1.5092822998116699</v>
      </c>
      <c r="AW963" s="234">
        <v>16.571654349014899</v>
      </c>
      <c r="AX963" s="234">
        <v>75.697430264914303</v>
      </c>
      <c r="AY963" s="234" t="b">
        <v>0</v>
      </c>
      <c r="AZ963" s="234">
        <v>44587.63795138889</v>
      </c>
      <c r="BA963" s="234">
        <v>44578.451226851852</v>
      </c>
      <c r="BB963" s="234">
        <v>44587.637928240743</v>
      </c>
    </row>
    <row r="964" spans="1:54" x14ac:dyDescent="0.25">
      <c r="A964" s="234" t="s">
        <v>4684</v>
      </c>
      <c r="B964" s="234" t="s">
        <v>482</v>
      </c>
      <c r="C964" s="235" t="s">
        <v>4685</v>
      </c>
      <c r="D964" s="235" t="s">
        <v>4684</v>
      </c>
      <c r="E964" s="234" t="s">
        <v>4686</v>
      </c>
      <c r="F964" s="234" t="s">
        <v>3494</v>
      </c>
      <c r="G964" s="234" t="s">
        <v>534</v>
      </c>
      <c r="H964" s="234"/>
      <c r="I964" s="234" t="s">
        <v>574</v>
      </c>
      <c r="J964" s="236">
        <v>560</v>
      </c>
      <c r="K964" s="129">
        <v>0.03</v>
      </c>
      <c r="L964" s="103">
        <v>1</v>
      </c>
      <c r="M964" s="237">
        <v>4200</v>
      </c>
      <c r="N964" s="236">
        <v>16457</v>
      </c>
      <c r="O964" s="103">
        <v>5800</v>
      </c>
      <c r="P964" s="234">
        <v>5800</v>
      </c>
      <c r="Q964" s="236">
        <v>6</v>
      </c>
      <c r="R964" s="236">
        <v>40</v>
      </c>
      <c r="S964" s="238">
        <v>143.5</v>
      </c>
      <c r="T964" s="238">
        <v>123</v>
      </c>
      <c r="U964" s="103">
        <v>7</v>
      </c>
      <c r="V964" s="234" t="s">
        <v>442</v>
      </c>
      <c r="W964" s="103">
        <v>80</v>
      </c>
      <c r="X964" s="234" t="s">
        <v>56</v>
      </c>
      <c r="Y964" s="234" t="s">
        <v>443</v>
      </c>
      <c r="Z964" s="280" t="s">
        <v>4687</v>
      </c>
      <c r="AA964" s="280"/>
      <c r="AB964" s="280"/>
      <c r="AC964" s="280"/>
      <c r="AD964" s="280" t="s">
        <v>3244</v>
      </c>
      <c r="AE964" s="280"/>
      <c r="AF964" s="280" t="s">
        <v>4688</v>
      </c>
      <c r="AG964" s="280"/>
      <c r="AH964" s="280"/>
      <c r="AI964" s="280"/>
      <c r="AJ964" s="280"/>
      <c r="AK964" s="234">
        <v>3</v>
      </c>
      <c r="AL964" s="234" t="s">
        <v>272</v>
      </c>
      <c r="AM964" s="234">
        <v>0.1</v>
      </c>
      <c r="AN964" s="234"/>
      <c r="AO964" s="234">
        <v>0</v>
      </c>
      <c r="AP964" s="234">
        <v>0</v>
      </c>
      <c r="AQ964" s="234"/>
      <c r="AR964" s="234" t="s">
        <v>463</v>
      </c>
      <c r="AS964" s="234">
        <v>1</v>
      </c>
      <c r="AT964" s="234">
        <v>60.672936330051201</v>
      </c>
      <c r="AU964" s="234" t="s">
        <v>552</v>
      </c>
      <c r="AV964" s="234">
        <v>1.5184100753721601</v>
      </c>
      <c r="AW964" s="234">
        <v>23.291131269541602</v>
      </c>
      <c r="AX964" s="234">
        <v>55.299047683675198</v>
      </c>
      <c r="AY964" s="234" t="b">
        <v>0</v>
      </c>
      <c r="AZ964" s="234">
        <v>44585.452430555553</v>
      </c>
      <c r="BA964" s="234">
        <v>44578.607106481482</v>
      </c>
      <c r="BB964" s="234">
        <v>44585.452407407407</v>
      </c>
    </row>
    <row r="965" spans="1:54" x14ac:dyDescent="0.25">
      <c r="A965" s="234" t="s">
        <v>4689</v>
      </c>
      <c r="B965" s="234" t="s">
        <v>1139</v>
      </c>
      <c r="C965" s="235" t="s">
        <v>437</v>
      </c>
      <c r="D965" s="235" t="s">
        <v>4689</v>
      </c>
      <c r="E965" s="234" t="s">
        <v>4690</v>
      </c>
      <c r="F965" s="234" t="s">
        <v>4691</v>
      </c>
      <c r="G965" s="234"/>
      <c r="H965" s="234"/>
      <c r="I965" s="234" t="s">
        <v>752</v>
      </c>
      <c r="J965" s="236"/>
      <c r="K965" s="129"/>
      <c r="L965" s="103"/>
      <c r="M965" s="237"/>
      <c r="N965" s="236"/>
      <c r="O965" s="103">
        <v>5143</v>
      </c>
      <c r="P965" s="234"/>
      <c r="Q965" s="236"/>
      <c r="R965" s="236"/>
      <c r="S965" s="238"/>
      <c r="T965" s="238"/>
      <c r="U965" s="103">
        <v>0</v>
      </c>
      <c r="V965" s="234" t="s">
        <v>451</v>
      </c>
      <c r="W965" s="103"/>
      <c r="X965" s="234" t="s">
        <v>56</v>
      </c>
      <c r="Y965" s="234" t="s">
        <v>443</v>
      </c>
      <c r="Z965" s="280" t="s">
        <v>4692</v>
      </c>
      <c r="AA965" s="280"/>
      <c r="AB965" s="280"/>
      <c r="AC965" s="280"/>
      <c r="AD965" s="280"/>
      <c r="AE965" s="280"/>
      <c r="AF965" s="280"/>
      <c r="AG965" s="280"/>
      <c r="AH965" s="280"/>
      <c r="AI965" s="280"/>
      <c r="AJ965" s="280"/>
      <c r="AK965" s="234">
        <v>8.5</v>
      </c>
      <c r="AL965" s="234" t="s">
        <v>272</v>
      </c>
      <c r="AM965" s="234">
        <v>0.1</v>
      </c>
      <c r="AN965" s="234"/>
      <c r="AO965" s="234">
        <v>0</v>
      </c>
      <c r="AP965" s="234">
        <v>0</v>
      </c>
      <c r="AQ965" s="234"/>
      <c r="AR965" s="234" t="s">
        <v>447</v>
      </c>
      <c r="AS965" s="234"/>
      <c r="AT965" s="234"/>
      <c r="AU965" s="234" t="s">
        <v>552</v>
      </c>
      <c r="AV965" s="234"/>
      <c r="AW965" s="234"/>
      <c r="AX965" s="234"/>
      <c r="AY965" s="234" t="b">
        <v>0</v>
      </c>
      <c r="AZ965" s="234">
        <v>44579.581458333334</v>
      </c>
      <c r="BA965" s="234">
        <v>44579.581446759257</v>
      </c>
      <c r="BB965" s="234"/>
    </row>
    <row r="966" spans="1:54" x14ac:dyDescent="0.25">
      <c r="A966" s="234" t="s">
        <v>4693</v>
      </c>
      <c r="B966" s="234" t="s">
        <v>888</v>
      </c>
      <c r="C966" s="235" t="s">
        <v>437</v>
      </c>
      <c r="D966" s="235" t="s">
        <v>4693</v>
      </c>
      <c r="E966" s="234" t="s">
        <v>4690</v>
      </c>
      <c r="F966" s="234" t="s">
        <v>4694</v>
      </c>
      <c r="G966" s="234"/>
      <c r="H966" s="234"/>
      <c r="I966" s="234" t="s">
        <v>752</v>
      </c>
      <c r="J966" s="236"/>
      <c r="K966" s="129"/>
      <c r="L966" s="103"/>
      <c r="M966" s="237"/>
      <c r="N966" s="236"/>
      <c r="O966" s="103">
        <v>2530</v>
      </c>
      <c r="P966" s="234"/>
      <c r="Q966" s="236"/>
      <c r="R966" s="236"/>
      <c r="S966" s="238"/>
      <c r="T966" s="238"/>
      <c r="U966" s="103">
        <v>0</v>
      </c>
      <c r="V966" s="234" t="s">
        <v>451</v>
      </c>
      <c r="W966" s="103"/>
      <c r="X966" s="234" t="s">
        <v>56</v>
      </c>
      <c r="Y966" s="234" t="s">
        <v>443</v>
      </c>
      <c r="Z966" s="280" t="s">
        <v>4695</v>
      </c>
      <c r="AA966" s="280"/>
      <c r="AB966" s="280"/>
      <c r="AC966" s="280"/>
      <c r="AD966" s="280"/>
      <c r="AE966" s="280"/>
      <c r="AF966" s="280"/>
      <c r="AG966" s="280"/>
      <c r="AH966" s="280"/>
      <c r="AI966" s="280"/>
      <c r="AJ966" s="280"/>
      <c r="AK966" s="234">
        <v>5.2</v>
      </c>
      <c r="AL966" s="234" t="s">
        <v>272</v>
      </c>
      <c r="AM966" s="234">
        <v>0.1</v>
      </c>
      <c r="AN966" s="234"/>
      <c r="AO966" s="234">
        <v>0</v>
      </c>
      <c r="AP966" s="234">
        <v>0</v>
      </c>
      <c r="AQ966" s="234"/>
      <c r="AR966" s="234" t="s">
        <v>447</v>
      </c>
      <c r="AS966" s="234"/>
      <c r="AT966" s="234"/>
      <c r="AU966" s="234" t="s">
        <v>552</v>
      </c>
      <c r="AV966" s="234"/>
      <c r="AW966" s="234"/>
      <c r="AX966" s="234"/>
      <c r="AY966" s="234" t="b">
        <v>0</v>
      </c>
      <c r="AZ966" s="234">
        <v>44579.583124999997</v>
      </c>
      <c r="BA966" s="234">
        <v>44579.583124999997</v>
      </c>
      <c r="BB966" s="234"/>
    </row>
    <row r="967" spans="1:54" x14ac:dyDescent="0.25">
      <c r="A967" s="234" t="s">
        <v>4696</v>
      </c>
      <c r="B967" s="234" t="s">
        <v>888</v>
      </c>
      <c r="C967" s="235" t="s">
        <v>437</v>
      </c>
      <c r="D967" s="235" t="s">
        <v>4696</v>
      </c>
      <c r="E967" s="234" t="s">
        <v>4690</v>
      </c>
      <c r="F967" s="234" t="s">
        <v>4697</v>
      </c>
      <c r="G967" s="234"/>
      <c r="H967" s="234"/>
      <c r="I967" s="234" t="s">
        <v>752</v>
      </c>
      <c r="J967" s="236"/>
      <c r="K967" s="129"/>
      <c r="L967" s="103"/>
      <c r="M967" s="237"/>
      <c r="N967" s="236"/>
      <c r="O967" s="103">
        <v>2710</v>
      </c>
      <c r="P967" s="234"/>
      <c r="Q967" s="236"/>
      <c r="R967" s="236"/>
      <c r="S967" s="238"/>
      <c r="T967" s="238"/>
      <c r="U967" s="103">
        <v>0</v>
      </c>
      <c r="V967" s="234" t="s">
        <v>451</v>
      </c>
      <c r="W967" s="103"/>
      <c r="X967" s="234" t="s">
        <v>56</v>
      </c>
      <c r="Y967" s="234" t="s">
        <v>443</v>
      </c>
      <c r="Z967" s="280" t="s">
        <v>4695</v>
      </c>
      <c r="AA967" s="280"/>
      <c r="AB967" s="280"/>
      <c r="AC967" s="280"/>
      <c r="AD967" s="280"/>
      <c r="AE967" s="280"/>
      <c r="AF967" s="280"/>
      <c r="AG967" s="280"/>
      <c r="AH967" s="280"/>
      <c r="AI967" s="280"/>
      <c r="AJ967" s="280"/>
      <c r="AK967" s="234">
        <v>20</v>
      </c>
      <c r="AL967" s="234" t="s">
        <v>272</v>
      </c>
      <c r="AM967" s="234">
        <v>0.1</v>
      </c>
      <c r="AN967" s="234"/>
      <c r="AO967" s="234">
        <v>0</v>
      </c>
      <c r="AP967" s="234">
        <v>0</v>
      </c>
      <c r="AQ967" s="234"/>
      <c r="AR967" s="234" t="s">
        <v>447</v>
      </c>
      <c r="AS967" s="234"/>
      <c r="AT967" s="234"/>
      <c r="AU967" s="234" t="s">
        <v>552</v>
      </c>
      <c r="AV967" s="234"/>
      <c r="AW967" s="234"/>
      <c r="AX967" s="234"/>
      <c r="AY967" s="234" t="b">
        <v>0</v>
      </c>
      <c r="AZ967" s="234">
        <v>44579.584236111114</v>
      </c>
      <c r="BA967" s="234">
        <v>44579.584224537037</v>
      </c>
      <c r="BB967" s="234"/>
    </row>
    <row r="968" spans="1:54" x14ac:dyDescent="0.25">
      <c r="A968" s="234" t="s">
        <v>4698</v>
      </c>
      <c r="B968" s="234" t="s">
        <v>888</v>
      </c>
      <c r="C968" s="235" t="s">
        <v>437</v>
      </c>
      <c r="D968" s="235" t="s">
        <v>4698</v>
      </c>
      <c r="E968" s="234" t="s">
        <v>4690</v>
      </c>
      <c r="F968" s="234" t="s">
        <v>4699</v>
      </c>
      <c r="G968" s="234"/>
      <c r="H968" s="234"/>
      <c r="I968" s="234" t="s">
        <v>752</v>
      </c>
      <c r="J968" s="236"/>
      <c r="K968" s="129"/>
      <c r="L968" s="103"/>
      <c r="M968" s="237"/>
      <c r="N968" s="236"/>
      <c r="O968" s="103">
        <v>6000</v>
      </c>
      <c r="P968" s="234"/>
      <c r="Q968" s="236"/>
      <c r="R968" s="236"/>
      <c r="S968" s="238"/>
      <c r="T968" s="238"/>
      <c r="U968" s="103">
        <v>0</v>
      </c>
      <c r="V968" s="234" t="s">
        <v>451</v>
      </c>
      <c r="W968" s="103"/>
      <c r="X968" s="234" t="s">
        <v>56</v>
      </c>
      <c r="Y968" s="234" t="s">
        <v>443</v>
      </c>
      <c r="Z968" s="280" t="s">
        <v>4695</v>
      </c>
      <c r="AA968" s="280"/>
      <c r="AB968" s="280"/>
      <c r="AC968" s="280"/>
      <c r="AD968" s="280"/>
      <c r="AE968" s="280"/>
      <c r="AF968" s="280"/>
      <c r="AG968" s="280"/>
      <c r="AH968" s="280"/>
      <c r="AI968" s="280"/>
      <c r="AJ968" s="280"/>
      <c r="AK968" s="234">
        <v>3.4</v>
      </c>
      <c r="AL968" s="234" t="s">
        <v>272</v>
      </c>
      <c r="AM968" s="234">
        <v>0.1</v>
      </c>
      <c r="AN968" s="234"/>
      <c r="AO968" s="234">
        <v>0</v>
      </c>
      <c r="AP968" s="234">
        <v>0</v>
      </c>
      <c r="AQ968" s="234"/>
      <c r="AR968" s="234" t="s">
        <v>447</v>
      </c>
      <c r="AS968" s="234"/>
      <c r="AT968" s="234"/>
      <c r="AU968" s="234" t="s">
        <v>552</v>
      </c>
      <c r="AV968" s="234"/>
      <c r="AW968" s="234"/>
      <c r="AX968" s="234"/>
      <c r="AY968" s="234" t="b">
        <v>0</v>
      </c>
      <c r="AZ968" s="234">
        <v>44579.584953703707</v>
      </c>
      <c r="BA968" s="234">
        <v>44579.584953703707</v>
      </c>
      <c r="BB968" s="234"/>
    </row>
    <row r="969" spans="1:54" x14ac:dyDescent="0.25">
      <c r="A969" s="234" t="s">
        <v>4700</v>
      </c>
      <c r="B969" s="234" t="s">
        <v>482</v>
      </c>
      <c r="C969" s="235" t="s">
        <v>4700</v>
      </c>
      <c r="D969" s="235" t="s">
        <v>4700</v>
      </c>
      <c r="E969" s="234" t="s">
        <v>4701</v>
      </c>
      <c r="F969" s="234" t="s">
        <v>4702</v>
      </c>
      <c r="G969" s="234" t="s">
        <v>836</v>
      </c>
      <c r="H969" s="234" t="s">
        <v>798</v>
      </c>
      <c r="I969" s="234" t="s">
        <v>678</v>
      </c>
      <c r="J969" s="236">
        <v>223</v>
      </c>
      <c r="K969" s="129">
        <v>0.03</v>
      </c>
      <c r="L969" s="103">
        <v>2</v>
      </c>
      <c r="M969" s="237">
        <v>1900</v>
      </c>
      <c r="N969" s="236">
        <v>961</v>
      </c>
      <c r="O969" s="103">
        <v>4700</v>
      </c>
      <c r="P969" s="234">
        <v>4700</v>
      </c>
      <c r="Q969" s="236">
        <v>12</v>
      </c>
      <c r="R969" s="236">
        <v>30</v>
      </c>
      <c r="S969" s="238">
        <v>53.3</v>
      </c>
      <c r="T969" s="238">
        <v>16.600000000000001</v>
      </c>
      <c r="U969" s="103">
        <v>2.5</v>
      </c>
      <c r="V969" s="234" t="s">
        <v>547</v>
      </c>
      <c r="W969" s="103">
        <v>35</v>
      </c>
      <c r="X969" s="234" t="s">
        <v>56</v>
      </c>
      <c r="Y969" s="234" t="s">
        <v>443</v>
      </c>
      <c r="Z969" s="280" t="s">
        <v>4703</v>
      </c>
      <c r="AA969" s="280" t="s">
        <v>4704</v>
      </c>
      <c r="AB969" s="280" t="s">
        <v>4705</v>
      </c>
      <c r="AC969" s="280"/>
      <c r="AD969" s="280"/>
      <c r="AE969" s="280" t="s">
        <v>4706</v>
      </c>
      <c r="AF969" s="280" t="s">
        <v>4707</v>
      </c>
      <c r="AG969" s="280" t="s">
        <v>4708</v>
      </c>
      <c r="AH969" s="280"/>
      <c r="AI969" s="280"/>
      <c r="AJ969" s="280" t="s">
        <v>4709</v>
      </c>
      <c r="AK969" s="234">
        <v>1.3</v>
      </c>
      <c r="AL969" s="234" t="s">
        <v>272</v>
      </c>
      <c r="AM969" s="234">
        <v>0.1</v>
      </c>
      <c r="AN969" s="234">
        <v>0</v>
      </c>
      <c r="AO969" s="234">
        <v>0.83537981269510897</v>
      </c>
      <c r="AP969" s="234">
        <v>0</v>
      </c>
      <c r="AQ969" s="234">
        <v>0</v>
      </c>
      <c r="AR969" s="234" t="s">
        <v>463</v>
      </c>
      <c r="AS969" s="234">
        <v>1</v>
      </c>
      <c r="AT969" s="234">
        <v>90.281839664568594</v>
      </c>
      <c r="AU969" s="234" t="s">
        <v>490</v>
      </c>
      <c r="AV969" s="234">
        <v>1.49701980409226</v>
      </c>
      <c r="AW969" s="234">
        <v>8.23699305388166</v>
      </c>
      <c r="AX969" s="234">
        <v>82.698165132744805</v>
      </c>
      <c r="AY969" s="234" t="b">
        <v>0</v>
      </c>
      <c r="AZ969" s="234">
        <v>44588.582303240742</v>
      </c>
      <c r="BA969" s="234">
        <v>44579.58935185185</v>
      </c>
      <c r="BB969" s="234">
        <v>44588.582303240742</v>
      </c>
    </row>
    <row r="970" spans="1:54" x14ac:dyDescent="0.25">
      <c r="A970" s="234" t="s">
        <v>4710</v>
      </c>
      <c r="B970" s="234" t="s">
        <v>456</v>
      </c>
      <c r="C970" s="235" t="s">
        <v>4711</v>
      </c>
      <c r="D970" s="235" t="s">
        <v>4710</v>
      </c>
      <c r="E970" s="234" t="s">
        <v>4712</v>
      </c>
      <c r="F970" s="234" t="s">
        <v>4713</v>
      </c>
      <c r="G970" s="234" t="s">
        <v>534</v>
      </c>
      <c r="H970" s="234"/>
      <c r="I970" s="234" t="s">
        <v>678</v>
      </c>
      <c r="J970" s="236"/>
      <c r="K970" s="129">
        <v>0.05</v>
      </c>
      <c r="L970" s="103">
        <v>1</v>
      </c>
      <c r="M970" s="237">
        <v>5200</v>
      </c>
      <c r="N970" s="236">
        <v>8200</v>
      </c>
      <c r="O970" s="103">
        <v>6300</v>
      </c>
      <c r="P970" s="234">
        <v>6300</v>
      </c>
      <c r="Q970" s="236">
        <v>10</v>
      </c>
      <c r="R970" s="236">
        <v>40</v>
      </c>
      <c r="S970" s="238">
        <v>255.65</v>
      </c>
      <c r="T970" s="238">
        <v>131.82</v>
      </c>
      <c r="U970" s="103">
        <v>6</v>
      </c>
      <c r="V970" s="234" t="s">
        <v>547</v>
      </c>
      <c r="W970" s="103">
        <v>20</v>
      </c>
      <c r="X970" s="234" t="s">
        <v>56</v>
      </c>
      <c r="Y970" s="234" t="s">
        <v>443</v>
      </c>
      <c r="Z970" s="280" t="s">
        <v>4714</v>
      </c>
      <c r="AA970" s="280" t="s">
        <v>4715</v>
      </c>
      <c r="AB970" s="280" t="s">
        <v>4716</v>
      </c>
      <c r="AC970" s="280"/>
      <c r="AD970" s="280" t="s">
        <v>4717</v>
      </c>
      <c r="AE970" s="280"/>
      <c r="AF970" s="280" t="s">
        <v>4718</v>
      </c>
      <c r="AG970" s="280"/>
      <c r="AH970" s="280"/>
      <c r="AI970" s="280"/>
      <c r="AJ970" s="280"/>
      <c r="AK970" s="234">
        <v>1</v>
      </c>
      <c r="AL970" s="234" t="s">
        <v>272</v>
      </c>
      <c r="AM970" s="234">
        <v>0.1</v>
      </c>
      <c r="AN970" s="234"/>
      <c r="AO970" s="234">
        <v>0</v>
      </c>
      <c r="AP970" s="234">
        <v>0</v>
      </c>
      <c r="AQ970" s="234"/>
      <c r="AR970" s="234" t="s">
        <v>463</v>
      </c>
      <c r="AS970" s="234">
        <v>1</v>
      </c>
      <c r="AT970" s="234">
        <v>78.172974524552103</v>
      </c>
      <c r="AU970" s="234" t="s">
        <v>490</v>
      </c>
      <c r="AV970" s="234">
        <v>1.4356578440757399</v>
      </c>
      <c r="AW970" s="234">
        <v>24.550484879889801</v>
      </c>
      <c r="AX970" s="234">
        <v>74.822704187785604</v>
      </c>
      <c r="AY970" s="234" t="b">
        <v>0</v>
      </c>
      <c r="AZ970" s="234">
        <v>44588.665081018517</v>
      </c>
      <c r="BA970" s="234">
        <v>44579.61614583333</v>
      </c>
      <c r="BB970" s="234">
        <v>44588.66505787037</v>
      </c>
    </row>
    <row r="971" spans="1:54" x14ac:dyDescent="0.25">
      <c r="A971" s="234" t="s">
        <v>4719</v>
      </c>
      <c r="B971" s="234" t="s">
        <v>482</v>
      </c>
      <c r="C971" s="235" t="s">
        <v>437</v>
      </c>
      <c r="D971" s="235" t="s">
        <v>4719</v>
      </c>
      <c r="E971" s="234" t="s">
        <v>4720</v>
      </c>
      <c r="F971" s="234" t="s">
        <v>4721</v>
      </c>
      <c r="G971" s="234" t="s">
        <v>836</v>
      </c>
      <c r="H971" s="234" t="s">
        <v>798</v>
      </c>
      <c r="I971" s="234" t="s">
        <v>678</v>
      </c>
      <c r="J971" s="236">
        <v>269</v>
      </c>
      <c r="K971" s="129">
        <v>0.03</v>
      </c>
      <c r="L971" s="103">
        <v>2</v>
      </c>
      <c r="M971" s="237">
        <v>1050</v>
      </c>
      <c r="N971" s="236">
        <v>1064</v>
      </c>
      <c r="O971" s="103">
        <v>5980</v>
      </c>
      <c r="P971" s="234">
        <v>5980</v>
      </c>
      <c r="Q971" s="236">
        <v>18</v>
      </c>
      <c r="R971" s="236">
        <v>20</v>
      </c>
      <c r="S971" s="238">
        <v>90.3</v>
      </c>
      <c r="T971" s="238">
        <v>44</v>
      </c>
      <c r="U971" s="103">
        <v>2.2000000000000002</v>
      </c>
      <c r="V971" s="234" t="s">
        <v>547</v>
      </c>
      <c r="W971" s="103">
        <v>50</v>
      </c>
      <c r="X971" s="234" t="s">
        <v>56</v>
      </c>
      <c r="Y971" s="234" t="s">
        <v>443</v>
      </c>
      <c r="Z971" s="280" t="s">
        <v>4722</v>
      </c>
      <c r="AA971" s="280" t="s">
        <v>4723</v>
      </c>
      <c r="AB971" s="280" t="s">
        <v>4724</v>
      </c>
      <c r="AC971" s="280"/>
      <c r="AD971" s="280"/>
      <c r="AE971" s="280" t="s">
        <v>4725</v>
      </c>
      <c r="AF971" s="280" t="s">
        <v>4726</v>
      </c>
      <c r="AG971" s="280"/>
      <c r="AH971" s="280"/>
      <c r="AI971" s="280"/>
      <c r="AJ971" s="280" t="s">
        <v>4424</v>
      </c>
      <c r="AK971" s="234">
        <v>1</v>
      </c>
      <c r="AL971" s="234" t="s">
        <v>272</v>
      </c>
      <c r="AM971" s="234">
        <v>0.1</v>
      </c>
      <c r="AN971" s="234">
        <v>0</v>
      </c>
      <c r="AO971" s="234">
        <v>0</v>
      </c>
      <c r="AP971" s="234">
        <v>0</v>
      </c>
      <c r="AQ971" s="234"/>
      <c r="AR971" s="234" t="s">
        <v>463</v>
      </c>
      <c r="AS971" s="234">
        <v>0</v>
      </c>
      <c r="AT971" s="234">
        <v>91.971887239534098</v>
      </c>
      <c r="AU971" s="234" t="s">
        <v>490</v>
      </c>
      <c r="AV971" s="234">
        <v>1.0487166915331001</v>
      </c>
      <c r="AW971" s="234">
        <v>13.061876318169301</v>
      </c>
      <c r="AX971" s="234">
        <v>87.373292877557404</v>
      </c>
      <c r="AY971" s="234" t="b">
        <v>0</v>
      </c>
      <c r="AZ971" s="234">
        <v>44581.6875</v>
      </c>
      <c r="BA971" s="234">
        <v>44580.372511574074</v>
      </c>
      <c r="BB971" s="234">
        <v>44581.6875</v>
      </c>
    </row>
    <row r="972" spans="1:54" x14ac:dyDescent="0.25">
      <c r="A972" s="234" t="s">
        <v>4727</v>
      </c>
      <c r="B972" s="234" t="s">
        <v>482</v>
      </c>
      <c r="C972" s="235" t="s">
        <v>4727</v>
      </c>
      <c r="D972" s="235" t="s">
        <v>4727</v>
      </c>
      <c r="E972" s="234" t="s">
        <v>4728</v>
      </c>
      <c r="F972" s="234" t="s">
        <v>4729</v>
      </c>
      <c r="G972" s="234" t="s">
        <v>836</v>
      </c>
      <c r="H972" s="234" t="s">
        <v>798</v>
      </c>
      <c r="I972" s="234" t="s">
        <v>678</v>
      </c>
      <c r="J972" s="236">
        <v>708</v>
      </c>
      <c r="K972" s="129">
        <v>0.03</v>
      </c>
      <c r="L972" s="103">
        <v>1</v>
      </c>
      <c r="M972" s="237">
        <v>1000</v>
      </c>
      <c r="N972" s="236">
        <v>2675</v>
      </c>
      <c r="O972" s="103">
        <v>6050</v>
      </c>
      <c r="P972" s="234">
        <v>6050</v>
      </c>
      <c r="Q972" s="236">
        <v>10</v>
      </c>
      <c r="R972" s="236">
        <v>20</v>
      </c>
      <c r="S972" s="238">
        <v>91</v>
      </c>
      <c r="T972" s="238">
        <v>25</v>
      </c>
      <c r="U972" s="103">
        <v>1.6</v>
      </c>
      <c r="V972" s="234" t="s">
        <v>547</v>
      </c>
      <c r="W972" s="103">
        <v>50</v>
      </c>
      <c r="X972" s="234" t="s">
        <v>56</v>
      </c>
      <c r="Y972" s="234" t="s">
        <v>443</v>
      </c>
      <c r="Z972" s="280" t="s">
        <v>4722</v>
      </c>
      <c r="AA972" s="280" t="s">
        <v>4730</v>
      </c>
      <c r="AB972" s="280" t="s">
        <v>4731</v>
      </c>
      <c r="AC972" s="280"/>
      <c r="AD972" s="280"/>
      <c r="AE972" s="280"/>
      <c r="AF972" s="280" t="s">
        <v>4732</v>
      </c>
      <c r="AG972" s="280"/>
      <c r="AH972" s="280"/>
      <c r="AI972" s="280"/>
      <c r="AJ972" s="280"/>
      <c r="AK972" s="234">
        <v>1</v>
      </c>
      <c r="AL972" s="234" t="s">
        <v>272</v>
      </c>
      <c r="AM972" s="234">
        <v>0.1</v>
      </c>
      <c r="AN972" s="234">
        <v>0</v>
      </c>
      <c r="AO972" s="234">
        <v>0</v>
      </c>
      <c r="AP972" s="234">
        <v>0</v>
      </c>
      <c r="AQ972" s="234"/>
      <c r="AR972" s="234" t="s">
        <v>463</v>
      </c>
      <c r="AS972" s="234">
        <v>0</v>
      </c>
      <c r="AT972" s="234">
        <v>92.784038057452094</v>
      </c>
      <c r="AU972" s="234" t="s">
        <v>490</v>
      </c>
      <c r="AV972" s="234">
        <v>1.27686540514766</v>
      </c>
      <c r="AW972" s="234">
        <v>9.6321780830285206</v>
      </c>
      <c r="AX972" s="234">
        <v>92.598469981337203</v>
      </c>
      <c r="AY972" s="234" t="b">
        <v>0</v>
      </c>
      <c r="AZ972" s="234">
        <v>44581.636053240742</v>
      </c>
      <c r="BA972" s="234">
        <v>44580.378981481481</v>
      </c>
      <c r="BB972" s="234">
        <v>44581.636053240742</v>
      </c>
    </row>
    <row r="973" spans="1:54" x14ac:dyDescent="0.25">
      <c r="A973" s="234" t="s">
        <v>4733</v>
      </c>
      <c r="B973" s="234" t="s">
        <v>482</v>
      </c>
      <c r="C973" s="235" t="s">
        <v>4734</v>
      </c>
      <c r="D973" s="235" t="s">
        <v>4733</v>
      </c>
      <c r="E973" s="234" t="s">
        <v>4735</v>
      </c>
      <c r="F973" s="234" t="s">
        <v>4736</v>
      </c>
      <c r="G973" s="234" t="s">
        <v>440</v>
      </c>
      <c r="H973" s="234" t="s">
        <v>564</v>
      </c>
      <c r="I973" s="234" t="s">
        <v>486</v>
      </c>
      <c r="J973" s="236"/>
      <c r="K973" s="129">
        <v>0.1</v>
      </c>
      <c r="L973" s="103">
        <v>1</v>
      </c>
      <c r="M973" s="237">
        <v>30000</v>
      </c>
      <c r="N973" s="236">
        <v>22680</v>
      </c>
      <c r="O973" s="103">
        <v>6000</v>
      </c>
      <c r="P973" s="234">
        <v>6000</v>
      </c>
      <c r="Q973" s="236">
        <v>1.2</v>
      </c>
      <c r="R973" s="236">
        <v>100</v>
      </c>
      <c r="S973" s="238">
        <v>500</v>
      </c>
      <c r="T973" s="238">
        <v>123</v>
      </c>
      <c r="U973" s="103">
        <v>5.5</v>
      </c>
      <c r="V973" s="234" t="s">
        <v>547</v>
      </c>
      <c r="W973" s="103">
        <v>80</v>
      </c>
      <c r="X973" s="234" t="s">
        <v>56</v>
      </c>
      <c r="Y973" s="234" t="s">
        <v>443</v>
      </c>
      <c r="Z973" s="280" t="s">
        <v>4737</v>
      </c>
      <c r="AA973" s="280"/>
      <c r="AB973" s="280" t="s">
        <v>2827</v>
      </c>
      <c r="AC973" s="280"/>
      <c r="AD973" s="280"/>
      <c r="AE973" s="280"/>
      <c r="AF973" s="280"/>
      <c r="AG973" s="280" t="s">
        <v>4738</v>
      </c>
      <c r="AH973" s="280"/>
      <c r="AI973" s="280"/>
      <c r="AJ973" s="280"/>
      <c r="AK973" s="234">
        <v>20</v>
      </c>
      <c r="AL973" s="234" t="s">
        <v>272</v>
      </c>
      <c r="AM973" s="234">
        <v>0.1</v>
      </c>
      <c r="AN973" s="234">
        <v>0</v>
      </c>
      <c r="AO973" s="234">
        <v>0</v>
      </c>
      <c r="AP973" s="234">
        <v>0.220458553791887</v>
      </c>
      <c r="AQ973" s="234">
        <v>4.8990789731530503E-2</v>
      </c>
      <c r="AR973" s="234" t="s">
        <v>463</v>
      </c>
      <c r="AS973" s="234">
        <v>1</v>
      </c>
      <c r="AT973" s="234">
        <v>79.246998979150604</v>
      </c>
      <c r="AU973" s="234" t="s">
        <v>552</v>
      </c>
      <c r="AV973" s="234">
        <v>2.7300692874854802</v>
      </c>
      <c r="AW973" s="234">
        <v>8.6453576847562505</v>
      </c>
      <c r="AX973" s="234">
        <v>79.246998979150604</v>
      </c>
      <c r="AY973" s="234" t="b">
        <v>0</v>
      </c>
      <c r="AZ973" s="234">
        <v>44792.580613425926</v>
      </c>
      <c r="BA973" s="234">
        <v>44580.440462962964</v>
      </c>
      <c r="BB973" s="234">
        <v>44585.65116898148</v>
      </c>
    </row>
    <row r="974" spans="1:54" x14ac:dyDescent="0.25">
      <c r="A974" s="234" t="s">
        <v>4739</v>
      </c>
      <c r="B974" s="234" t="s">
        <v>482</v>
      </c>
      <c r="C974" s="235" t="s">
        <v>4740</v>
      </c>
      <c r="D974" s="235" t="s">
        <v>4739</v>
      </c>
      <c r="E974" s="234" t="s">
        <v>4735</v>
      </c>
      <c r="F974" s="234" t="s">
        <v>4741</v>
      </c>
      <c r="G974" s="234" t="s">
        <v>440</v>
      </c>
      <c r="H974" s="234" t="s">
        <v>952</v>
      </c>
      <c r="I974" s="234" t="s">
        <v>486</v>
      </c>
      <c r="J974" s="236"/>
      <c r="K974" s="129">
        <v>0.1</v>
      </c>
      <c r="L974" s="103">
        <v>1</v>
      </c>
      <c r="M974" s="237">
        <v>24000</v>
      </c>
      <c r="N974" s="236">
        <v>26610</v>
      </c>
      <c r="O974" s="103">
        <v>6000</v>
      </c>
      <c r="P974" s="234">
        <v>6000</v>
      </c>
      <c r="Q974" s="236">
        <v>1.2</v>
      </c>
      <c r="R974" s="236">
        <v>100</v>
      </c>
      <c r="S974" s="238">
        <v>480</v>
      </c>
      <c r="T974" s="238">
        <v>108</v>
      </c>
      <c r="U974" s="103">
        <v>5.5</v>
      </c>
      <c r="V974" s="234" t="s">
        <v>451</v>
      </c>
      <c r="W974" s="103">
        <v>80</v>
      </c>
      <c r="X974" s="234" t="s">
        <v>56</v>
      </c>
      <c r="Y974" s="234" t="s">
        <v>443</v>
      </c>
      <c r="Z974" s="280" t="s">
        <v>4737</v>
      </c>
      <c r="AA974" s="280"/>
      <c r="AB974" s="280" t="s">
        <v>2827</v>
      </c>
      <c r="AC974" s="280"/>
      <c r="AD974" s="280"/>
      <c r="AE974" s="280"/>
      <c r="AF974" s="280"/>
      <c r="AG974" s="280" t="s">
        <v>4738</v>
      </c>
      <c r="AH974" s="280"/>
      <c r="AI974" s="280"/>
      <c r="AJ974" s="280"/>
      <c r="AK974" s="234">
        <v>20</v>
      </c>
      <c r="AL974" s="234" t="s">
        <v>272</v>
      </c>
      <c r="AM974" s="234">
        <v>0.1</v>
      </c>
      <c r="AN974" s="234">
        <v>0</v>
      </c>
      <c r="AO974" s="234">
        <v>0</v>
      </c>
      <c r="AP974" s="234">
        <v>0.18789928598271299</v>
      </c>
      <c r="AQ974" s="234">
        <v>5.0106476262056901E-2</v>
      </c>
      <c r="AR974" s="234" t="s">
        <v>463</v>
      </c>
      <c r="AS974" s="234">
        <v>3</v>
      </c>
      <c r="AT974" s="234">
        <v>75.461178845417706</v>
      </c>
      <c r="AU974" s="234" t="s">
        <v>552</v>
      </c>
      <c r="AV974" s="234">
        <v>2.5153599557120598</v>
      </c>
      <c r="AW974" s="234">
        <v>9.7077512572019806</v>
      </c>
      <c r="AX974" s="234">
        <v>74.383162004768806</v>
      </c>
      <c r="AY974" s="234" t="b">
        <v>0</v>
      </c>
      <c r="AZ974" s="234">
        <v>44792.580578703702</v>
      </c>
      <c r="BA974" s="234">
        <v>44580.441516203704</v>
      </c>
      <c r="BB974" s="234">
        <v>44585.728182870371</v>
      </c>
    </row>
    <row r="975" spans="1:54" x14ac:dyDescent="0.25">
      <c r="A975" s="234" t="s">
        <v>4742</v>
      </c>
      <c r="B975" s="234" t="s">
        <v>456</v>
      </c>
      <c r="C975" s="235" t="s">
        <v>437</v>
      </c>
      <c r="D975" s="235" t="s">
        <v>4742</v>
      </c>
      <c r="E975" s="234" t="s">
        <v>4743</v>
      </c>
      <c r="F975" s="234" t="s">
        <v>4744</v>
      </c>
      <c r="G975" s="234" t="s">
        <v>534</v>
      </c>
      <c r="H975" s="234" t="s">
        <v>1361</v>
      </c>
      <c r="I975" s="234" t="s">
        <v>486</v>
      </c>
      <c r="J975" s="236">
        <v>287.5</v>
      </c>
      <c r="K975" s="129">
        <v>0.02</v>
      </c>
      <c r="L975" s="103">
        <v>1</v>
      </c>
      <c r="M975" s="237">
        <v>1800</v>
      </c>
      <c r="N975" s="236">
        <v>17754</v>
      </c>
      <c r="O975" s="103">
        <v>5750</v>
      </c>
      <c r="P975" s="234">
        <v>5750</v>
      </c>
      <c r="Q975" s="236">
        <v>7</v>
      </c>
      <c r="R975" s="236">
        <v>30</v>
      </c>
      <c r="S975" s="238">
        <v>91.5</v>
      </c>
      <c r="T975" s="238">
        <v>91.5</v>
      </c>
      <c r="U975" s="103">
        <v>3.6</v>
      </c>
      <c r="V975" s="234" t="s">
        <v>451</v>
      </c>
      <c r="W975" s="103">
        <v>80</v>
      </c>
      <c r="X975" s="234" t="s">
        <v>56</v>
      </c>
      <c r="Y975" s="234" t="s">
        <v>443</v>
      </c>
      <c r="Z975" s="280" t="s">
        <v>4745</v>
      </c>
      <c r="AA975" s="280"/>
      <c r="AB975" s="280"/>
      <c r="AC975" s="280"/>
      <c r="AD975" s="280" t="s">
        <v>4746</v>
      </c>
      <c r="AE975" s="280"/>
      <c r="AF975" s="280" t="s">
        <v>4747</v>
      </c>
      <c r="AG975" s="280"/>
      <c r="AH975" s="280"/>
      <c r="AI975" s="280"/>
      <c r="AJ975" s="280"/>
      <c r="AK975" s="234">
        <v>15</v>
      </c>
      <c r="AL975" s="234" t="s">
        <v>272</v>
      </c>
      <c r="AM975" s="234">
        <v>0.1</v>
      </c>
      <c r="AN975" s="234"/>
      <c r="AO975" s="234">
        <v>0</v>
      </c>
      <c r="AP975" s="234">
        <v>0</v>
      </c>
      <c r="AQ975" s="234"/>
      <c r="AR975" s="234" t="s">
        <v>463</v>
      </c>
      <c r="AS975" s="234">
        <v>0</v>
      </c>
      <c r="AT975" s="234">
        <v>74.353576460554606</v>
      </c>
      <c r="AU975" s="234" t="s">
        <v>2116</v>
      </c>
      <c r="AV975" s="234">
        <v>1.01197002623416</v>
      </c>
      <c r="AW975" s="234">
        <v>34.685285639359698</v>
      </c>
      <c r="AX975" s="234">
        <v>73.928698880780004</v>
      </c>
      <c r="AY975" s="234" t="b">
        <v>1</v>
      </c>
      <c r="AZ975" s="234">
        <v>44589.351967592593</v>
      </c>
      <c r="BA975" s="234">
        <v>44580.559212962966</v>
      </c>
      <c r="BB975" s="234">
        <v>44589.351967592593</v>
      </c>
    </row>
    <row r="976" spans="1:54" x14ac:dyDescent="0.25">
      <c r="A976" s="234" t="s">
        <v>4748</v>
      </c>
      <c r="B976" s="234" t="s">
        <v>456</v>
      </c>
      <c r="C976" s="235" t="s">
        <v>4748</v>
      </c>
      <c r="D976" s="235" t="s">
        <v>4748</v>
      </c>
      <c r="E976" s="234" t="s">
        <v>4743</v>
      </c>
      <c r="F976" s="234" t="s">
        <v>1312</v>
      </c>
      <c r="G976" s="234" t="s">
        <v>534</v>
      </c>
      <c r="H976" s="234" t="s">
        <v>1361</v>
      </c>
      <c r="I976" s="234" t="s">
        <v>486</v>
      </c>
      <c r="J976" s="236">
        <v>338</v>
      </c>
      <c r="K976" s="129">
        <v>0.02</v>
      </c>
      <c r="L976" s="103">
        <v>1</v>
      </c>
      <c r="M976" s="237">
        <v>2200</v>
      </c>
      <c r="N976" s="236">
        <v>18910</v>
      </c>
      <c r="O976" s="103">
        <v>5300</v>
      </c>
      <c r="P976" s="234">
        <v>5300</v>
      </c>
      <c r="Q976" s="236">
        <v>6</v>
      </c>
      <c r="R976" s="236">
        <v>30</v>
      </c>
      <c r="S976" s="238">
        <v>113.7</v>
      </c>
      <c r="T976" s="238">
        <v>91</v>
      </c>
      <c r="U976" s="103">
        <v>3.6</v>
      </c>
      <c r="V976" s="234" t="s">
        <v>451</v>
      </c>
      <c r="W976" s="103">
        <v>50</v>
      </c>
      <c r="X976" s="234" t="s">
        <v>56</v>
      </c>
      <c r="Y976" s="234" t="s">
        <v>443</v>
      </c>
      <c r="Z976" s="280" t="s">
        <v>4749</v>
      </c>
      <c r="AA976" s="280"/>
      <c r="AB976" s="280"/>
      <c r="AC976" s="280"/>
      <c r="AD976" s="280" t="s">
        <v>4746</v>
      </c>
      <c r="AE976" s="280"/>
      <c r="AF976" s="280" t="s">
        <v>4750</v>
      </c>
      <c r="AG976" s="280"/>
      <c r="AH976" s="280"/>
      <c r="AI976" s="280"/>
      <c r="AJ976" s="280"/>
      <c r="AK976" s="234">
        <v>15</v>
      </c>
      <c r="AL976" s="234" t="s">
        <v>272</v>
      </c>
      <c r="AM976" s="234">
        <v>0.1</v>
      </c>
      <c r="AN976" s="234"/>
      <c r="AO976" s="234">
        <v>0</v>
      </c>
      <c r="AP976" s="234">
        <v>0</v>
      </c>
      <c r="AQ976" s="234"/>
      <c r="AR976" s="234" t="s">
        <v>463</v>
      </c>
      <c r="AS976" s="234">
        <v>0</v>
      </c>
      <c r="AT976" s="234">
        <v>72.892301518824794</v>
      </c>
      <c r="AU976" s="234" t="s">
        <v>2116</v>
      </c>
      <c r="AV976" s="234">
        <v>1.1069661560492201</v>
      </c>
      <c r="AW976" s="234">
        <v>31.414054333619799</v>
      </c>
      <c r="AX976" s="234">
        <v>72.579905940887002</v>
      </c>
      <c r="AY976" s="234" t="b">
        <v>1</v>
      </c>
      <c r="AZ976" s="234">
        <v>44589.346805555557</v>
      </c>
      <c r="BA976" s="234">
        <v>44580.570451388892</v>
      </c>
      <c r="BB976" s="234">
        <v>44589.346805555557</v>
      </c>
    </row>
    <row r="977" spans="1:54" x14ac:dyDescent="0.25">
      <c r="A977" s="234" t="s">
        <v>4751</v>
      </c>
      <c r="B977" s="234" t="s">
        <v>456</v>
      </c>
      <c r="C977" s="235" t="s">
        <v>437</v>
      </c>
      <c r="D977" s="235" t="s">
        <v>4751</v>
      </c>
      <c r="E977" s="234" t="s">
        <v>4743</v>
      </c>
      <c r="F977" s="234" t="s">
        <v>4744</v>
      </c>
      <c r="G977" s="234" t="s">
        <v>440</v>
      </c>
      <c r="H977" s="234" t="s">
        <v>564</v>
      </c>
      <c r="I977" s="234" t="s">
        <v>486</v>
      </c>
      <c r="J977" s="236">
        <v>287.5</v>
      </c>
      <c r="K977" s="129">
        <v>0.05</v>
      </c>
      <c r="L977" s="103">
        <v>1</v>
      </c>
      <c r="M977" s="237">
        <v>3000</v>
      </c>
      <c r="N977" s="236">
        <v>17754</v>
      </c>
      <c r="O977" s="103">
        <v>6000</v>
      </c>
      <c r="P977" s="234">
        <v>6000</v>
      </c>
      <c r="Q977" s="236">
        <v>3.5</v>
      </c>
      <c r="R977" s="236">
        <v>100</v>
      </c>
      <c r="S977" s="238">
        <v>91.5</v>
      </c>
      <c r="T977" s="238">
        <v>91.5</v>
      </c>
      <c r="U977" s="103">
        <v>3</v>
      </c>
      <c r="V977" s="234" t="s">
        <v>451</v>
      </c>
      <c r="W977" s="103">
        <v>300</v>
      </c>
      <c r="X977" s="234" t="s">
        <v>56</v>
      </c>
      <c r="Y977" s="234" t="s">
        <v>443</v>
      </c>
      <c r="Z977" s="280" t="s">
        <v>4745</v>
      </c>
      <c r="AA977" s="280"/>
      <c r="AB977" s="280"/>
      <c r="AC977" s="280"/>
      <c r="AD977" s="280"/>
      <c r="AE977" s="280" t="s">
        <v>4752</v>
      </c>
      <c r="AF977" s="280" t="s">
        <v>4752</v>
      </c>
      <c r="AG977" s="280"/>
      <c r="AH977" s="280"/>
      <c r="AI977" s="280"/>
      <c r="AJ977" s="280"/>
      <c r="AK977" s="234">
        <v>15</v>
      </c>
      <c r="AL977" s="234" t="s">
        <v>272</v>
      </c>
      <c r="AM977" s="234">
        <v>0.1</v>
      </c>
      <c r="AN977" s="234">
        <v>0</v>
      </c>
      <c r="AO977" s="234">
        <v>0</v>
      </c>
      <c r="AP977" s="234">
        <v>0</v>
      </c>
      <c r="AQ977" s="234">
        <v>4.69377792797867E-2</v>
      </c>
      <c r="AR977" s="234" t="s">
        <v>463</v>
      </c>
      <c r="AS977" s="234">
        <v>0</v>
      </c>
      <c r="AT977" s="234">
        <v>85.425089245649005</v>
      </c>
      <c r="AU977" s="234" t="s">
        <v>2116</v>
      </c>
      <c r="AV977" s="234">
        <v>1.1281494551332001</v>
      </c>
      <c r="AW977" s="234">
        <v>21.5980905997042</v>
      </c>
      <c r="AX977" s="234">
        <v>74.441863485494196</v>
      </c>
      <c r="AY977" s="234" t="b">
        <v>0</v>
      </c>
      <c r="AZ977" s="234">
        <v>44589.33730324074</v>
      </c>
      <c r="BA977" s="234">
        <v>44587.432326388887</v>
      </c>
      <c r="BB977" s="234">
        <v>44589.337280092594</v>
      </c>
    </row>
    <row r="978" spans="1:54" x14ac:dyDescent="0.25">
      <c r="A978" s="234" t="s">
        <v>4753</v>
      </c>
      <c r="B978" s="234" t="s">
        <v>456</v>
      </c>
      <c r="C978" s="235" t="s">
        <v>4748</v>
      </c>
      <c r="D978" s="235" t="s">
        <v>4753</v>
      </c>
      <c r="E978" s="234" t="s">
        <v>4743</v>
      </c>
      <c r="F978" s="234" t="s">
        <v>1312</v>
      </c>
      <c r="G978" s="234" t="s">
        <v>440</v>
      </c>
      <c r="H978" s="234" t="s">
        <v>564</v>
      </c>
      <c r="I978" s="234" t="s">
        <v>486</v>
      </c>
      <c r="J978" s="236">
        <v>338</v>
      </c>
      <c r="K978" s="129">
        <v>0.1</v>
      </c>
      <c r="L978" s="103">
        <v>1</v>
      </c>
      <c r="M978" s="237">
        <v>3000</v>
      </c>
      <c r="N978" s="236">
        <v>18910</v>
      </c>
      <c r="O978" s="103">
        <v>6000</v>
      </c>
      <c r="P978" s="234">
        <v>6000</v>
      </c>
      <c r="Q978" s="236">
        <v>3</v>
      </c>
      <c r="R978" s="236">
        <v>100</v>
      </c>
      <c r="S978" s="238">
        <v>113.7</v>
      </c>
      <c r="T978" s="238">
        <v>91</v>
      </c>
      <c r="U978" s="103">
        <v>3</v>
      </c>
      <c r="V978" s="234" t="s">
        <v>451</v>
      </c>
      <c r="W978" s="103">
        <v>300</v>
      </c>
      <c r="X978" s="234" t="s">
        <v>56</v>
      </c>
      <c r="Y978" s="234" t="s">
        <v>443</v>
      </c>
      <c r="Z978" s="280" t="s">
        <v>4749</v>
      </c>
      <c r="AA978" s="280"/>
      <c r="AB978" s="280"/>
      <c r="AC978" s="280"/>
      <c r="AD978" s="280"/>
      <c r="AE978" s="280" t="s">
        <v>4752</v>
      </c>
      <c r="AF978" s="280" t="s">
        <v>4754</v>
      </c>
      <c r="AG978" s="280"/>
      <c r="AH978" s="280"/>
      <c r="AI978" s="280"/>
      <c r="AJ978" s="280"/>
      <c r="AK978" s="234">
        <v>15</v>
      </c>
      <c r="AL978" s="234" t="s">
        <v>272</v>
      </c>
      <c r="AM978" s="234">
        <v>0.1</v>
      </c>
      <c r="AN978" s="234">
        <v>0</v>
      </c>
      <c r="AO978" s="234">
        <v>0</v>
      </c>
      <c r="AP978" s="234">
        <v>0</v>
      </c>
      <c r="AQ978" s="234">
        <v>4.4068394147717301E-2</v>
      </c>
      <c r="AR978" s="234" t="s">
        <v>463</v>
      </c>
      <c r="AS978" s="234">
        <v>0</v>
      </c>
      <c r="AT978" s="234">
        <v>85.388076962720106</v>
      </c>
      <c r="AU978" s="234" t="s">
        <v>2116</v>
      </c>
      <c r="AV978" s="234">
        <v>1.22635429827696</v>
      </c>
      <c r="AW978" s="234">
        <v>18.909059196304199</v>
      </c>
      <c r="AX978" s="234">
        <v>79.288928608240099</v>
      </c>
      <c r="AY978" s="234" t="b">
        <v>0</v>
      </c>
      <c r="AZ978" s="234">
        <v>44589.342858796299</v>
      </c>
      <c r="BA978" s="234">
        <v>44587.432592592595</v>
      </c>
      <c r="BB978" s="234">
        <v>44589.342858796299</v>
      </c>
    </row>
    <row r="979" spans="1:54" x14ac:dyDescent="0.25">
      <c r="A979" s="234" t="s">
        <v>4755</v>
      </c>
      <c r="B979" s="234" t="s">
        <v>482</v>
      </c>
      <c r="C979" s="235" t="s">
        <v>4756</v>
      </c>
      <c r="D979" s="235" t="s">
        <v>4755</v>
      </c>
      <c r="E979" s="234" t="s">
        <v>4757</v>
      </c>
      <c r="F979" s="234" t="s">
        <v>4758</v>
      </c>
      <c r="G979" s="234" t="s">
        <v>472</v>
      </c>
      <c r="H979" s="234" t="s">
        <v>507</v>
      </c>
      <c r="I979" s="234" t="s">
        <v>678</v>
      </c>
      <c r="J979" s="236">
        <v>280</v>
      </c>
      <c r="K979" s="129">
        <v>0.03</v>
      </c>
      <c r="L979" s="103">
        <v>1</v>
      </c>
      <c r="M979" s="237">
        <v>2250</v>
      </c>
      <c r="N979" s="236">
        <v>2646</v>
      </c>
      <c r="O979" s="103">
        <v>6000</v>
      </c>
      <c r="P979" s="234">
        <v>6000</v>
      </c>
      <c r="Q979" s="236">
        <v>22</v>
      </c>
      <c r="R979" s="236">
        <v>35</v>
      </c>
      <c r="S979" s="238">
        <v>115.8</v>
      </c>
      <c r="T979" s="238">
        <v>25</v>
      </c>
      <c r="U979" s="103">
        <v>5</v>
      </c>
      <c r="V979" s="234" t="s">
        <v>451</v>
      </c>
      <c r="W979" s="103">
        <v>60</v>
      </c>
      <c r="X979" s="234" t="s">
        <v>56</v>
      </c>
      <c r="Y979" s="234" t="s">
        <v>443</v>
      </c>
      <c r="Z979" s="280" t="s">
        <v>4759</v>
      </c>
      <c r="AA979" s="280"/>
      <c r="AB979" s="280" t="s">
        <v>4760</v>
      </c>
      <c r="AC979" s="280"/>
      <c r="AD979" s="280"/>
      <c r="AE979" s="280"/>
      <c r="AF979" s="280"/>
      <c r="AG979" s="280"/>
      <c r="AH979" s="280"/>
      <c r="AI979" s="280"/>
      <c r="AJ979" s="280"/>
      <c r="AK979" s="234">
        <v>15</v>
      </c>
      <c r="AL979" s="234" t="s">
        <v>272</v>
      </c>
      <c r="AM979" s="234">
        <v>0.1</v>
      </c>
      <c r="AN979" s="234"/>
      <c r="AO979" s="234">
        <v>0</v>
      </c>
      <c r="AP979" s="234">
        <v>0</v>
      </c>
      <c r="AQ979" s="234"/>
      <c r="AR979" s="234" t="s">
        <v>463</v>
      </c>
      <c r="AS979" s="234">
        <v>3</v>
      </c>
      <c r="AT979" s="234">
        <v>85.776523281909306</v>
      </c>
      <c r="AU979" s="234" t="s">
        <v>942</v>
      </c>
      <c r="AV979" s="234">
        <v>1.09314455079051</v>
      </c>
      <c r="AW979" s="234">
        <v>18.847643247793801</v>
      </c>
      <c r="AX979" s="234">
        <v>81.2303675479681</v>
      </c>
      <c r="AY979" s="234" t="b">
        <v>0</v>
      </c>
      <c r="AZ979" s="234">
        <v>44588.587152777778</v>
      </c>
      <c r="BA979" s="234">
        <v>44580.699606481481</v>
      </c>
      <c r="BB979" s="234">
        <v>44588.587129629632</v>
      </c>
    </row>
    <row r="980" spans="1:54" x14ac:dyDescent="0.25">
      <c r="A980" s="234" t="s">
        <v>4761</v>
      </c>
      <c r="B980" s="234" t="s">
        <v>482</v>
      </c>
      <c r="C980" s="235" t="s">
        <v>437</v>
      </c>
      <c r="D980" s="235" t="s">
        <v>4761</v>
      </c>
      <c r="E980" s="234" t="s">
        <v>4762</v>
      </c>
      <c r="F980" s="234" t="s">
        <v>4763</v>
      </c>
      <c r="G980" s="234" t="s">
        <v>836</v>
      </c>
      <c r="H980" s="234" t="s">
        <v>485</v>
      </c>
      <c r="I980" s="234" t="s">
        <v>486</v>
      </c>
      <c r="J980" s="236">
        <v>314</v>
      </c>
      <c r="K980" s="129">
        <v>0.03</v>
      </c>
      <c r="L980" s="103">
        <v>3</v>
      </c>
      <c r="M980" s="237">
        <v>912</v>
      </c>
      <c r="N980" s="236">
        <v>848</v>
      </c>
      <c r="O980" s="103">
        <v>3000</v>
      </c>
      <c r="P980" s="234">
        <v>3000</v>
      </c>
      <c r="Q980" s="236">
        <v>14</v>
      </c>
      <c r="R980" s="236">
        <v>20</v>
      </c>
      <c r="S980" s="238">
        <v>20</v>
      </c>
      <c r="T980" s="238">
        <v>20</v>
      </c>
      <c r="U980" s="103">
        <v>3</v>
      </c>
      <c r="V980" s="234" t="s">
        <v>442</v>
      </c>
      <c r="W980" s="103">
        <v>60</v>
      </c>
      <c r="X980" s="234" t="s">
        <v>56</v>
      </c>
      <c r="Y980" s="234" t="s">
        <v>443</v>
      </c>
      <c r="Z980" s="280"/>
      <c r="AA980" s="280" t="s">
        <v>4764</v>
      </c>
      <c r="AB980" s="280"/>
      <c r="AC980" s="280"/>
      <c r="AD980" s="280"/>
      <c r="AE980" s="280"/>
      <c r="AF980" s="280"/>
      <c r="AG980" s="280"/>
      <c r="AH980" s="280"/>
      <c r="AI980" s="280"/>
      <c r="AJ980" s="280" t="s">
        <v>1367</v>
      </c>
      <c r="AK980" s="234">
        <v>2</v>
      </c>
      <c r="AL980" s="234" t="s">
        <v>272</v>
      </c>
      <c r="AM980" s="234">
        <v>0.1</v>
      </c>
      <c r="AN980" s="234">
        <v>0</v>
      </c>
      <c r="AO980" s="234">
        <v>0</v>
      </c>
      <c r="AP980" s="234">
        <v>0</v>
      </c>
      <c r="AQ980" s="234"/>
      <c r="AR980" s="234" t="s">
        <v>463</v>
      </c>
      <c r="AS980" s="234">
        <v>0</v>
      </c>
      <c r="AT980" s="234">
        <v>88.756038269538607</v>
      </c>
      <c r="AU980" s="234" t="s">
        <v>902</v>
      </c>
      <c r="AV980" s="234">
        <v>1.15887712511372</v>
      </c>
      <c r="AW980" s="234">
        <v>11.8773668544136</v>
      </c>
      <c r="AX980" s="234">
        <v>87.335941657226002</v>
      </c>
      <c r="AY980" s="234" t="b">
        <v>1</v>
      </c>
      <c r="AZ980" s="234">
        <v>44585.404583333337</v>
      </c>
      <c r="BA980" s="234">
        <v>44581.45684027778</v>
      </c>
      <c r="BB980" s="234">
        <v>44585.404560185183</v>
      </c>
    </row>
    <row r="981" spans="1:54" x14ac:dyDescent="0.25">
      <c r="A981" s="234" t="s">
        <v>4765</v>
      </c>
      <c r="B981" s="234" t="s">
        <v>482</v>
      </c>
      <c r="C981" s="235" t="s">
        <v>4765</v>
      </c>
      <c r="D981" s="235" t="s">
        <v>4765</v>
      </c>
      <c r="E981" s="234" t="s">
        <v>4766</v>
      </c>
      <c r="F981" s="234" t="s">
        <v>4767</v>
      </c>
      <c r="G981" s="234" t="s">
        <v>836</v>
      </c>
      <c r="H981" s="234" t="s">
        <v>939</v>
      </c>
      <c r="I981" s="234" t="s">
        <v>940</v>
      </c>
      <c r="J981" s="236">
        <v>376</v>
      </c>
      <c r="K981" s="129">
        <v>0.03</v>
      </c>
      <c r="L981" s="103">
        <v>1</v>
      </c>
      <c r="M981" s="237">
        <v>4005</v>
      </c>
      <c r="N981" s="236">
        <v>2756</v>
      </c>
      <c r="O981" s="103">
        <v>7010</v>
      </c>
      <c r="P981" s="234">
        <v>7010</v>
      </c>
      <c r="Q981" s="236">
        <v>6</v>
      </c>
      <c r="R981" s="236">
        <v>30</v>
      </c>
      <c r="S981" s="238">
        <v>99</v>
      </c>
      <c r="T981" s="238">
        <v>99</v>
      </c>
      <c r="U981" s="103">
        <v>3</v>
      </c>
      <c r="V981" s="234" t="s">
        <v>451</v>
      </c>
      <c r="W981" s="103">
        <v>30</v>
      </c>
      <c r="X981" s="234" t="s">
        <v>56</v>
      </c>
      <c r="Y981" s="234" t="s">
        <v>443</v>
      </c>
      <c r="Z981" s="280" t="s">
        <v>4768</v>
      </c>
      <c r="AA981" s="280" t="s">
        <v>4769</v>
      </c>
      <c r="AB981" s="280" t="s">
        <v>4770</v>
      </c>
      <c r="AC981" s="280"/>
      <c r="AD981" s="280"/>
      <c r="AE981" s="280" t="s">
        <v>4771</v>
      </c>
      <c r="AF981" s="280"/>
      <c r="AG981" s="280"/>
      <c r="AH981" s="280"/>
      <c r="AI981" s="280"/>
      <c r="AJ981" s="280"/>
      <c r="AK981" s="234">
        <v>5</v>
      </c>
      <c r="AL981" s="234" t="s">
        <v>272</v>
      </c>
      <c r="AM981" s="234">
        <v>0.1</v>
      </c>
      <c r="AN981" s="234">
        <v>0</v>
      </c>
      <c r="AO981" s="234">
        <v>0</v>
      </c>
      <c r="AP981" s="234">
        <v>0</v>
      </c>
      <c r="AQ981" s="234"/>
      <c r="AR981" s="234" t="s">
        <v>463</v>
      </c>
      <c r="AS981" s="234">
        <v>1</v>
      </c>
      <c r="AT981" s="234">
        <v>87.192422909980294</v>
      </c>
      <c r="AU981" s="234" t="s">
        <v>942</v>
      </c>
      <c r="AV981" s="234">
        <v>2.054767522054</v>
      </c>
      <c r="AW981" s="234">
        <v>5.8784567760931097</v>
      </c>
      <c r="AX981" s="234">
        <v>85.2741896059608</v>
      </c>
      <c r="AY981" s="234" t="b">
        <v>0</v>
      </c>
      <c r="AZ981" s="234">
        <v>44585.74077546296</v>
      </c>
      <c r="BA981" s="234">
        <v>44581.615798611114</v>
      </c>
      <c r="BB981" s="234">
        <v>44585.74077546296</v>
      </c>
    </row>
    <row r="982" spans="1:54" x14ac:dyDescent="0.25">
      <c r="A982" s="234" t="s">
        <v>4772</v>
      </c>
      <c r="B982" s="234" t="s">
        <v>482</v>
      </c>
      <c r="C982" s="235" t="s">
        <v>4772</v>
      </c>
      <c r="D982" s="235" t="s">
        <v>4772</v>
      </c>
      <c r="E982" s="234" t="s">
        <v>4766</v>
      </c>
      <c r="F982" s="234" t="s">
        <v>4767</v>
      </c>
      <c r="G982" s="234" t="s">
        <v>836</v>
      </c>
      <c r="H982" s="234" t="s">
        <v>939</v>
      </c>
      <c r="I982" s="234" t="s">
        <v>940</v>
      </c>
      <c r="J982" s="236">
        <v>326</v>
      </c>
      <c r="K982" s="129">
        <v>0.03</v>
      </c>
      <c r="L982" s="103">
        <v>1</v>
      </c>
      <c r="M982" s="237">
        <v>4005</v>
      </c>
      <c r="N982" s="236">
        <v>2438</v>
      </c>
      <c r="O982" s="103">
        <v>4800</v>
      </c>
      <c r="P982" s="234">
        <v>4800</v>
      </c>
      <c r="Q982" s="236">
        <v>6</v>
      </c>
      <c r="R982" s="236">
        <v>30</v>
      </c>
      <c r="S982" s="238">
        <v>99</v>
      </c>
      <c r="T982" s="238">
        <v>75</v>
      </c>
      <c r="U982" s="103">
        <v>3</v>
      </c>
      <c r="V982" s="234" t="s">
        <v>451</v>
      </c>
      <c r="W982" s="103">
        <v>30</v>
      </c>
      <c r="X982" s="234" t="s">
        <v>56</v>
      </c>
      <c r="Y982" s="234" t="s">
        <v>443</v>
      </c>
      <c r="Z982" s="280" t="s">
        <v>4768</v>
      </c>
      <c r="AA982" s="280" t="s">
        <v>4769</v>
      </c>
      <c r="AB982" s="280" t="s">
        <v>4773</v>
      </c>
      <c r="AC982" s="280"/>
      <c r="AD982" s="280"/>
      <c r="AE982" s="280" t="s">
        <v>4771</v>
      </c>
      <c r="AF982" s="280" t="s">
        <v>4774</v>
      </c>
      <c r="AG982" s="280"/>
      <c r="AH982" s="280"/>
      <c r="AI982" s="280"/>
      <c r="AJ982" s="280"/>
      <c r="AK982" s="234">
        <v>5</v>
      </c>
      <c r="AL982" s="234" t="s">
        <v>272</v>
      </c>
      <c r="AM982" s="234">
        <v>0.1</v>
      </c>
      <c r="AN982" s="234">
        <v>0</v>
      </c>
      <c r="AO982" s="234">
        <v>0</v>
      </c>
      <c r="AP982" s="234">
        <v>0</v>
      </c>
      <c r="AQ982" s="234">
        <v>0</v>
      </c>
      <c r="AR982" s="234" t="s">
        <v>463</v>
      </c>
      <c r="AS982" s="234">
        <v>1</v>
      </c>
      <c r="AT982" s="234">
        <v>87.055569452868895</v>
      </c>
      <c r="AU982" s="234" t="s">
        <v>942</v>
      </c>
      <c r="AV982" s="234">
        <v>2.2442571441338401</v>
      </c>
      <c r="AW982" s="234">
        <v>5.2180992259876602</v>
      </c>
      <c r="AX982" s="234">
        <v>77.479456813053304</v>
      </c>
      <c r="AY982" s="234" t="b">
        <v>0</v>
      </c>
      <c r="AZ982" s="234">
        <v>44585.743564814817</v>
      </c>
      <c r="BA982" s="234">
        <v>44581.616643518515</v>
      </c>
      <c r="BB982" s="234">
        <v>44585.743564814817</v>
      </c>
    </row>
    <row r="983" spans="1:54" x14ac:dyDescent="0.25">
      <c r="A983" s="234" t="s">
        <v>4775</v>
      </c>
      <c r="B983" s="234" t="s">
        <v>482</v>
      </c>
      <c r="C983" s="235" t="s">
        <v>4776</v>
      </c>
      <c r="D983" s="235" t="s">
        <v>4775</v>
      </c>
      <c r="E983" s="234" t="s">
        <v>4777</v>
      </c>
      <c r="F983" s="234" t="s">
        <v>4778</v>
      </c>
      <c r="G983" s="234" t="s">
        <v>534</v>
      </c>
      <c r="H983" s="234" t="s">
        <v>473</v>
      </c>
      <c r="I983" s="234" t="s">
        <v>574</v>
      </c>
      <c r="J983" s="236"/>
      <c r="K983" s="129">
        <v>0.03</v>
      </c>
      <c r="L983" s="103">
        <v>1</v>
      </c>
      <c r="M983" s="237">
        <v>5800</v>
      </c>
      <c r="N983" s="236">
        <v>7582</v>
      </c>
      <c r="O983" s="103">
        <v>6500</v>
      </c>
      <c r="P983" s="234">
        <v>6500</v>
      </c>
      <c r="Q983" s="236">
        <v>10</v>
      </c>
      <c r="R983" s="236">
        <v>40</v>
      </c>
      <c r="S983" s="238">
        <v>204.8</v>
      </c>
      <c r="T983" s="238">
        <v>80</v>
      </c>
      <c r="U983" s="103">
        <v>6</v>
      </c>
      <c r="V983" s="234" t="s">
        <v>451</v>
      </c>
      <c r="W983" s="103">
        <v>40</v>
      </c>
      <c r="X983" s="234" t="s">
        <v>56</v>
      </c>
      <c r="Y983" s="234" t="s">
        <v>443</v>
      </c>
      <c r="Z983" s="280"/>
      <c r="AA983" s="280"/>
      <c r="AB983" s="280"/>
      <c r="AC983" s="280"/>
      <c r="AD983" s="280" t="s">
        <v>3565</v>
      </c>
      <c r="AE983" s="280"/>
      <c r="AF983" s="280"/>
      <c r="AG983" s="280"/>
      <c r="AH983" s="280"/>
      <c r="AI983" s="280"/>
      <c r="AJ983" s="280"/>
      <c r="AK983" s="234">
        <v>4</v>
      </c>
      <c r="AL983" s="234" t="s">
        <v>272</v>
      </c>
      <c r="AM983" s="234">
        <v>0.1</v>
      </c>
      <c r="AN983" s="234"/>
      <c r="AO983" s="234">
        <v>0</v>
      </c>
      <c r="AP983" s="234">
        <v>0</v>
      </c>
      <c r="AQ983" s="234"/>
      <c r="AR983" s="234" t="s">
        <v>463</v>
      </c>
      <c r="AS983" s="234">
        <v>4</v>
      </c>
      <c r="AT983" s="234">
        <v>82.018964195048994</v>
      </c>
      <c r="AU983" s="234" t="s">
        <v>490</v>
      </c>
      <c r="AV983" s="234">
        <v>1.2147933454361599</v>
      </c>
      <c r="AW983" s="234">
        <v>24.674330221832001</v>
      </c>
      <c r="AX983" s="234">
        <v>71.379932839462597</v>
      </c>
      <c r="AY983" s="234" t="b">
        <v>0</v>
      </c>
      <c r="AZ983" s="234">
        <v>44587.615844907406</v>
      </c>
      <c r="BA983" s="234">
        <v>44582.518831018519</v>
      </c>
      <c r="BB983" s="234">
        <v>44587.615844907406</v>
      </c>
    </row>
    <row r="984" spans="1:54" x14ac:dyDescent="0.25">
      <c r="A984" s="234" t="s">
        <v>4779</v>
      </c>
      <c r="B984" s="234" t="s">
        <v>482</v>
      </c>
      <c r="C984" s="235" t="s">
        <v>4779</v>
      </c>
      <c r="D984" s="235" t="s">
        <v>4779</v>
      </c>
      <c r="E984" s="234" t="s">
        <v>4780</v>
      </c>
      <c r="F984" s="234" t="s">
        <v>4781</v>
      </c>
      <c r="G984" s="234" t="s">
        <v>836</v>
      </c>
      <c r="H984" s="234" t="s">
        <v>473</v>
      </c>
      <c r="I984" s="234" t="s">
        <v>574</v>
      </c>
      <c r="J984" s="236">
        <v>251</v>
      </c>
      <c r="K984" s="129">
        <v>0.03</v>
      </c>
      <c r="L984" s="103">
        <v>1</v>
      </c>
      <c r="M984" s="237">
        <v>4388</v>
      </c>
      <c r="N984" s="236">
        <v>4209</v>
      </c>
      <c r="O984" s="103">
        <v>5400</v>
      </c>
      <c r="P984" s="234">
        <v>5400</v>
      </c>
      <c r="Q984" s="236">
        <v>8</v>
      </c>
      <c r="R984" s="236">
        <v>30</v>
      </c>
      <c r="S984" s="238">
        <v>80</v>
      </c>
      <c r="T984" s="238">
        <v>80</v>
      </c>
      <c r="U984" s="103">
        <v>2</v>
      </c>
      <c r="V984" s="234" t="s">
        <v>547</v>
      </c>
      <c r="W984" s="103">
        <v>50</v>
      </c>
      <c r="X984" s="234" t="s">
        <v>56</v>
      </c>
      <c r="Y984" s="234" t="s">
        <v>443</v>
      </c>
      <c r="Z984" s="280" t="s">
        <v>4782</v>
      </c>
      <c r="AA984" s="280" t="s">
        <v>4783</v>
      </c>
      <c r="AB984" s="280" t="s">
        <v>4784</v>
      </c>
      <c r="AC984" s="280"/>
      <c r="AD984" s="280"/>
      <c r="AE984" s="280" t="s">
        <v>4785</v>
      </c>
      <c r="AF984" s="280" t="s">
        <v>4786</v>
      </c>
      <c r="AG984" s="280"/>
      <c r="AH984" s="280"/>
      <c r="AI984" s="280"/>
      <c r="AJ984" s="280"/>
      <c r="AK984" s="234">
        <v>5</v>
      </c>
      <c r="AL984" s="234" t="s">
        <v>272</v>
      </c>
      <c r="AM984" s="234">
        <v>0.1</v>
      </c>
      <c r="AN984" s="234">
        <v>0</v>
      </c>
      <c r="AO984" s="234">
        <v>0</v>
      </c>
      <c r="AP984" s="234">
        <v>0</v>
      </c>
      <c r="AQ984" s="234">
        <v>0</v>
      </c>
      <c r="AR984" s="234" t="s">
        <v>463</v>
      </c>
      <c r="AS984" s="234">
        <v>7</v>
      </c>
      <c r="AT984" s="234">
        <v>85.650560391788503</v>
      </c>
      <c r="AU984" s="234" t="s">
        <v>490</v>
      </c>
      <c r="AV984" s="234">
        <v>1.3316135797870201</v>
      </c>
      <c r="AW984" s="234">
        <v>10.946268925648999</v>
      </c>
      <c r="AX984" s="234">
        <v>78.027660516919298</v>
      </c>
      <c r="AY984" s="234" t="b">
        <v>0</v>
      </c>
      <c r="AZ984" s="234">
        <v>44586.633842592593</v>
      </c>
      <c r="BA984" s="234">
        <v>44582.571215277778</v>
      </c>
      <c r="BB984" s="234">
        <v>44586.633831018517</v>
      </c>
    </row>
    <row r="985" spans="1:54" x14ac:dyDescent="0.25">
      <c r="A985" s="234" t="s">
        <v>4787</v>
      </c>
      <c r="B985" s="234" t="s">
        <v>482</v>
      </c>
      <c r="C985" s="235" t="s">
        <v>4787</v>
      </c>
      <c r="D985" s="235" t="s">
        <v>4787</v>
      </c>
      <c r="E985" s="234" t="s">
        <v>4780</v>
      </c>
      <c r="F985" s="234" t="s">
        <v>4788</v>
      </c>
      <c r="G985" s="234" t="s">
        <v>544</v>
      </c>
      <c r="H985" s="234" t="s">
        <v>473</v>
      </c>
      <c r="I985" s="234" t="s">
        <v>574</v>
      </c>
      <c r="J985" s="236">
        <v>314</v>
      </c>
      <c r="K985" s="129">
        <v>0.03</v>
      </c>
      <c r="L985" s="103">
        <v>1</v>
      </c>
      <c r="M985" s="237">
        <v>5044</v>
      </c>
      <c r="N985" s="236">
        <v>6226</v>
      </c>
      <c r="O985" s="103">
        <v>5400</v>
      </c>
      <c r="P985" s="234">
        <v>5400</v>
      </c>
      <c r="Q985" s="236">
        <v>6</v>
      </c>
      <c r="R985" s="236">
        <v>50</v>
      </c>
      <c r="S985" s="238">
        <v>80</v>
      </c>
      <c r="T985" s="238">
        <v>80</v>
      </c>
      <c r="U985" s="103">
        <v>3.5</v>
      </c>
      <c r="V985" s="234" t="s">
        <v>547</v>
      </c>
      <c r="W985" s="103">
        <v>50</v>
      </c>
      <c r="X985" s="234" t="s">
        <v>56</v>
      </c>
      <c r="Y985" s="234" t="s">
        <v>443</v>
      </c>
      <c r="Z985" s="280" t="s">
        <v>4789</v>
      </c>
      <c r="AA985" s="280" t="s">
        <v>4790</v>
      </c>
      <c r="AB985" s="280" t="s">
        <v>4791</v>
      </c>
      <c r="AC985" s="280"/>
      <c r="AD985" s="280"/>
      <c r="AE985" s="280" t="s">
        <v>4792</v>
      </c>
      <c r="AF985" s="280" t="s">
        <v>4786</v>
      </c>
      <c r="AG985" s="280"/>
      <c r="AH985" s="280"/>
      <c r="AI985" s="280"/>
      <c r="AJ985" s="280"/>
      <c r="AK985" s="234">
        <v>5</v>
      </c>
      <c r="AL985" s="234" t="s">
        <v>272</v>
      </c>
      <c r="AM985" s="234">
        <v>0.1</v>
      </c>
      <c r="AN985" s="234">
        <v>0</v>
      </c>
      <c r="AO985" s="234">
        <v>0</v>
      </c>
      <c r="AP985" s="234">
        <v>0</v>
      </c>
      <c r="AQ985" s="234">
        <v>0</v>
      </c>
      <c r="AR985" s="234" t="s">
        <v>463</v>
      </c>
      <c r="AS985" s="234">
        <v>7</v>
      </c>
      <c r="AT985" s="234">
        <v>83.873779816800706</v>
      </c>
      <c r="AU985" s="234" t="s">
        <v>490</v>
      </c>
      <c r="AV985" s="234">
        <v>1.4160527133195699</v>
      </c>
      <c r="AW985" s="234">
        <v>12.615843310200701</v>
      </c>
      <c r="AX985" s="234">
        <v>73.042080251888194</v>
      </c>
      <c r="AY985" s="234" t="b">
        <v>0</v>
      </c>
      <c r="AZ985" s="234">
        <v>44586.633657407408</v>
      </c>
      <c r="BA985" s="234">
        <v>44582.609537037039</v>
      </c>
      <c r="BB985" s="234">
        <v>44586.633645833332</v>
      </c>
    </row>
    <row r="986" spans="1:54" x14ac:dyDescent="0.25">
      <c r="A986" s="234" t="s">
        <v>4793</v>
      </c>
      <c r="B986" s="234" t="s">
        <v>482</v>
      </c>
      <c r="C986" s="235" t="s">
        <v>4793</v>
      </c>
      <c r="D986" s="235" t="s">
        <v>4793</v>
      </c>
      <c r="E986" s="234" t="s">
        <v>4780</v>
      </c>
      <c r="F986" s="234" t="s">
        <v>4794</v>
      </c>
      <c r="G986" s="234" t="s">
        <v>544</v>
      </c>
      <c r="H986" s="234" t="s">
        <v>473</v>
      </c>
      <c r="I986" s="234" t="s">
        <v>574</v>
      </c>
      <c r="J986" s="236">
        <v>377</v>
      </c>
      <c r="K986" s="129">
        <v>0.03</v>
      </c>
      <c r="L986" s="103">
        <v>1</v>
      </c>
      <c r="M986" s="237">
        <v>5044</v>
      </c>
      <c r="N986" s="236">
        <v>7547</v>
      </c>
      <c r="O986" s="103">
        <v>5400</v>
      </c>
      <c r="P986" s="234">
        <v>5400</v>
      </c>
      <c r="Q986" s="236">
        <v>6</v>
      </c>
      <c r="R986" s="236">
        <v>50</v>
      </c>
      <c r="S986" s="238">
        <v>120</v>
      </c>
      <c r="T986" s="238">
        <v>120</v>
      </c>
      <c r="U986" s="103">
        <v>2</v>
      </c>
      <c r="V986" s="234" t="s">
        <v>547</v>
      </c>
      <c r="W986" s="103">
        <v>50</v>
      </c>
      <c r="X986" s="234" t="s">
        <v>56</v>
      </c>
      <c r="Y986" s="234" t="s">
        <v>443</v>
      </c>
      <c r="Z986" s="280" t="s">
        <v>4789</v>
      </c>
      <c r="AA986" s="280" t="s">
        <v>4790</v>
      </c>
      <c r="AB986" s="280" t="s">
        <v>4791</v>
      </c>
      <c r="AC986" s="280"/>
      <c r="AD986" s="280"/>
      <c r="AE986" s="280" t="s">
        <v>4785</v>
      </c>
      <c r="AF986" s="280" t="s">
        <v>4795</v>
      </c>
      <c r="AG986" s="280"/>
      <c r="AH986" s="280"/>
      <c r="AI986" s="280"/>
      <c r="AJ986" s="280"/>
      <c r="AK986" s="234">
        <v>5</v>
      </c>
      <c r="AL986" s="234" t="s">
        <v>272</v>
      </c>
      <c r="AM986" s="234">
        <v>0.1</v>
      </c>
      <c r="AN986" s="234">
        <v>0</v>
      </c>
      <c r="AO986" s="234">
        <v>0</v>
      </c>
      <c r="AP986" s="234">
        <v>0</v>
      </c>
      <c r="AQ986" s="234">
        <v>0</v>
      </c>
      <c r="AR986" s="234" t="s">
        <v>463</v>
      </c>
      <c r="AS986" s="234">
        <v>7</v>
      </c>
      <c r="AT986" s="234">
        <v>88.818910592646006</v>
      </c>
      <c r="AU986" s="234" t="s">
        <v>490</v>
      </c>
      <c r="AV986" s="234">
        <v>1.17393588643861</v>
      </c>
      <c r="AW986" s="234">
        <v>16.007674947281899</v>
      </c>
      <c r="AX986" s="234">
        <v>88.539765445069094</v>
      </c>
      <c r="AY986" s="234" t="b">
        <v>0</v>
      </c>
      <c r="AZ986" s="234">
        <v>44586.712361111109</v>
      </c>
      <c r="BA986" s="234">
        <v>44582.611504629633</v>
      </c>
      <c r="BB986" s="234">
        <v>44586.712337962963</v>
      </c>
    </row>
    <row r="987" spans="1:54" x14ac:dyDescent="0.25">
      <c r="A987" s="234" t="s">
        <v>4796</v>
      </c>
      <c r="B987" s="234" t="s">
        <v>482</v>
      </c>
      <c r="C987" s="235" t="s">
        <v>4796</v>
      </c>
      <c r="D987" s="235" t="s">
        <v>4796</v>
      </c>
      <c r="E987" s="234" t="s">
        <v>4780</v>
      </c>
      <c r="F987" s="234" t="s">
        <v>4797</v>
      </c>
      <c r="G987" s="234" t="s">
        <v>544</v>
      </c>
      <c r="H987" s="234" t="s">
        <v>473</v>
      </c>
      <c r="I987" s="234" t="s">
        <v>574</v>
      </c>
      <c r="J987" s="236">
        <v>503</v>
      </c>
      <c r="K987" s="129">
        <v>0.03</v>
      </c>
      <c r="L987" s="103">
        <v>1</v>
      </c>
      <c r="M987" s="237">
        <v>6896</v>
      </c>
      <c r="N987" s="236">
        <v>12655</v>
      </c>
      <c r="O987" s="103">
        <v>5400</v>
      </c>
      <c r="P987" s="234">
        <v>5400</v>
      </c>
      <c r="Q987" s="236">
        <v>4</v>
      </c>
      <c r="R987" s="236">
        <v>50</v>
      </c>
      <c r="S987" s="238">
        <v>160</v>
      </c>
      <c r="T987" s="238">
        <v>160</v>
      </c>
      <c r="U987" s="103">
        <v>3</v>
      </c>
      <c r="V987" s="234" t="s">
        <v>547</v>
      </c>
      <c r="W987" s="103">
        <v>60</v>
      </c>
      <c r="X987" s="234" t="s">
        <v>56</v>
      </c>
      <c r="Y987" s="234" t="s">
        <v>443</v>
      </c>
      <c r="Z987" s="280" t="s">
        <v>4789</v>
      </c>
      <c r="AA987" s="280" t="s">
        <v>4798</v>
      </c>
      <c r="AB987" s="280" t="s">
        <v>4791</v>
      </c>
      <c r="AC987" s="280"/>
      <c r="AD987" s="280"/>
      <c r="AE987" s="280" t="s">
        <v>4799</v>
      </c>
      <c r="AF987" s="280" t="s">
        <v>4800</v>
      </c>
      <c r="AG987" s="280"/>
      <c r="AH987" s="280"/>
      <c r="AI987" s="280"/>
      <c r="AJ987" s="280"/>
      <c r="AK987" s="234">
        <v>5</v>
      </c>
      <c r="AL987" s="234" t="s">
        <v>272</v>
      </c>
      <c r="AM987" s="234">
        <v>0.1</v>
      </c>
      <c r="AN987" s="234">
        <v>0</v>
      </c>
      <c r="AO987" s="234">
        <v>0</v>
      </c>
      <c r="AP987" s="234">
        <v>0</v>
      </c>
      <c r="AQ987" s="234">
        <v>0</v>
      </c>
      <c r="AR987" s="234" t="s">
        <v>463</v>
      </c>
      <c r="AS987" s="234">
        <v>7</v>
      </c>
      <c r="AT987" s="234">
        <v>80.813373795355702</v>
      </c>
      <c r="AU987" s="234" t="s">
        <v>490</v>
      </c>
      <c r="AV987" s="234">
        <v>1.2922819161917301</v>
      </c>
      <c r="AW987" s="234">
        <v>16.197682166070301</v>
      </c>
      <c r="AX987" s="234">
        <v>74.232856214876705</v>
      </c>
      <c r="AY987" s="234" t="b">
        <v>0</v>
      </c>
      <c r="AZ987" s="234">
        <v>44586.711354166669</v>
      </c>
      <c r="BA987" s="234">
        <v>44582.614884259259</v>
      </c>
      <c r="BB987" s="234">
        <v>44586.711354166669</v>
      </c>
    </row>
    <row r="988" spans="1:54" x14ac:dyDescent="0.25">
      <c r="A988" s="234" t="s">
        <v>4801</v>
      </c>
      <c r="B988" s="234" t="s">
        <v>482</v>
      </c>
      <c r="C988" s="235" t="s">
        <v>437</v>
      </c>
      <c r="D988" s="235" t="s">
        <v>4801</v>
      </c>
      <c r="E988" s="234" t="s">
        <v>4802</v>
      </c>
      <c r="F988" s="234" t="s">
        <v>4803</v>
      </c>
      <c r="G988" s="234" t="s">
        <v>836</v>
      </c>
      <c r="H988" s="234" t="s">
        <v>798</v>
      </c>
      <c r="I988" s="234" t="s">
        <v>678</v>
      </c>
      <c r="J988" s="236">
        <v>248</v>
      </c>
      <c r="K988" s="129">
        <v>0.03</v>
      </c>
      <c r="L988" s="103">
        <v>1</v>
      </c>
      <c r="M988" s="237">
        <v>2123</v>
      </c>
      <c r="N988" s="236">
        <v>4539</v>
      </c>
      <c r="O988" s="103">
        <v>5900</v>
      </c>
      <c r="P988" s="234">
        <v>5900</v>
      </c>
      <c r="Q988" s="236">
        <v>9</v>
      </c>
      <c r="R988" s="236">
        <v>30</v>
      </c>
      <c r="S988" s="238">
        <v>79</v>
      </c>
      <c r="T988" s="238">
        <v>79</v>
      </c>
      <c r="U988" s="103">
        <v>2</v>
      </c>
      <c r="V988" s="234" t="s">
        <v>451</v>
      </c>
      <c r="W988" s="103">
        <v>50</v>
      </c>
      <c r="X988" s="234" t="s">
        <v>56</v>
      </c>
      <c r="Y988" s="234" t="s">
        <v>443</v>
      </c>
      <c r="Z988" s="280"/>
      <c r="AA988" s="280" t="s">
        <v>4804</v>
      </c>
      <c r="AB988" s="280"/>
      <c r="AC988" s="280"/>
      <c r="AD988" s="280"/>
      <c r="AE988" s="280"/>
      <c r="AF988" s="280"/>
      <c r="AG988" s="280"/>
      <c r="AH988" s="280"/>
      <c r="AI988" s="280"/>
      <c r="AJ988" s="280"/>
      <c r="AK988" s="234">
        <v>3</v>
      </c>
      <c r="AL988" s="234" t="s">
        <v>272</v>
      </c>
      <c r="AM988" s="234">
        <v>0.1</v>
      </c>
      <c r="AN988" s="234">
        <v>0</v>
      </c>
      <c r="AO988" s="234">
        <v>0</v>
      </c>
      <c r="AP988" s="234">
        <v>0</v>
      </c>
      <c r="AQ988" s="234"/>
      <c r="AR988" s="234" t="s">
        <v>463</v>
      </c>
      <c r="AS988" s="234">
        <v>6</v>
      </c>
      <c r="AT988" s="234">
        <v>81.612540762375502</v>
      </c>
      <c r="AU988" s="234" t="s">
        <v>4805</v>
      </c>
      <c r="AV988" s="234">
        <v>1.2561978532656199</v>
      </c>
      <c r="AW988" s="234">
        <v>12.015855978188601</v>
      </c>
      <c r="AX988" s="234">
        <v>78.802737573270804</v>
      </c>
      <c r="AY988" s="234" t="b">
        <v>0</v>
      </c>
      <c r="AZ988" s="234">
        <v>44587.644421296296</v>
      </c>
      <c r="BA988" s="234">
        <v>44582.563067129631</v>
      </c>
      <c r="BB988" s="234">
        <v>44587.644421296296</v>
      </c>
    </row>
    <row r="989" spans="1:54" x14ac:dyDescent="0.25">
      <c r="A989" s="234" t="s">
        <v>4806</v>
      </c>
      <c r="B989" s="234" t="s">
        <v>456</v>
      </c>
      <c r="C989" s="235" t="s">
        <v>4806</v>
      </c>
      <c r="D989" s="235" t="s">
        <v>4806</v>
      </c>
      <c r="E989" s="234" t="s">
        <v>4807</v>
      </c>
      <c r="F989" s="234" t="s">
        <v>4808</v>
      </c>
      <c r="G989" s="234" t="s">
        <v>836</v>
      </c>
      <c r="H989" s="234" t="s">
        <v>798</v>
      </c>
      <c r="I989" s="234" t="s">
        <v>678</v>
      </c>
      <c r="J989" s="236">
        <v>0</v>
      </c>
      <c r="K989" s="129">
        <v>0.3</v>
      </c>
      <c r="L989" s="103">
        <v>1</v>
      </c>
      <c r="M989" s="237">
        <v>3000</v>
      </c>
      <c r="N989" s="236">
        <v>1077</v>
      </c>
      <c r="O989" s="103">
        <v>6000</v>
      </c>
      <c r="P989" s="234">
        <v>6000</v>
      </c>
      <c r="Q989" s="236">
        <v>16</v>
      </c>
      <c r="R989" s="236">
        <v>30</v>
      </c>
      <c r="S989" s="238">
        <v>75.8</v>
      </c>
      <c r="T989" s="238">
        <v>69.37</v>
      </c>
      <c r="U989" s="103">
        <v>3</v>
      </c>
      <c r="V989" s="234" t="s">
        <v>547</v>
      </c>
      <c r="W989" s="103">
        <v>15</v>
      </c>
      <c r="X989" s="234" t="s">
        <v>56</v>
      </c>
      <c r="Y989" s="234" t="s">
        <v>443</v>
      </c>
      <c r="Z989" s="280" t="s">
        <v>4809</v>
      </c>
      <c r="AA989" s="280"/>
      <c r="AB989" s="280" t="s">
        <v>4810</v>
      </c>
      <c r="AC989" s="280"/>
      <c r="AD989" s="280" t="s">
        <v>4811</v>
      </c>
      <c r="AE989" s="280" t="s">
        <v>4812</v>
      </c>
      <c r="AF989" s="280" t="s">
        <v>4813</v>
      </c>
      <c r="AG989" s="280"/>
      <c r="AH989" s="280"/>
      <c r="AI989" s="280"/>
      <c r="AJ989" s="280" t="s">
        <v>4814</v>
      </c>
      <c r="AK989" s="234">
        <v>2</v>
      </c>
      <c r="AL989" s="234" t="s">
        <v>272</v>
      </c>
      <c r="AM989" s="234">
        <v>0.1</v>
      </c>
      <c r="AN989" s="234">
        <v>0</v>
      </c>
      <c r="AO989" s="234">
        <v>0</v>
      </c>
      <c r="AP989" s="234">
        <v>0</v>
      </c>
      <c r="AQ989" s="234">
        <v>0.11991078702369599</v>
      </c>
      <c r="AR989" s="234" t="s">
        <v>463</v>
      </c>
      <c r="AS989" s="234">
        <v>1</v>
      </c>
      <c r="AT989" s="234">
        <v>89.227362915689497</v>
      </c>
      <c r="AU989" s="234" t="s">
        <v>490</v>
      </c>
      <c r="AV989" s="234">
        <v>2.5910868661739301</v>
      </c>
      <c r="AW989" s="234">
        <v>4.4350116988615502</v>
      </c>
      <c r="AX989" s="234">
        <v>84.511059447288801</v>
      </c>
      <c r="AY989" s="234" t="b">
        <v>0</v>
      </c>
      <c r="AZ989" s="234">
        <v>44589.513229166667</v>
      </c>
      <c r="BA989" s="234">
        <v>44586.365011574075</v>
      </c>
      <c r="BB989" s="234">
        <v>44589.513229166667</v>
      </c>
    </row>
    <row r="990" spans="1:54" x14ac:dyDescent="0.25">
      <c r="A990" s="234" t="s">
        <v>4815</v>
      </c>
      <c r="B990" s="234" t="s">
        <v>638</v>
      </c>
      <c r="C990" s="235" t="s">
        <v>4816</v>
      </c>
      <c r="D990" s="235" t="s">
        <v>4815</v>
      </c>
      <c r="E990" s="234" t="s">
        <v>4817</v>
      </c>
      <c r="F990" s="234" t="s">
        <v>4818</v>
      </c>
      <c r="G990" s="234" t="s">
        <v>440</v>
      </c>
      <c r="H990" s="234"/>
      <c r="I990" s="234" t="s">
        <v>486</v>
      </c>
      <c r="J990" s="236"/>
      <c r="K990" s="129"/>
      <c r="L990" s="103"/>
      <c r="M990" s="237"/>
      <c r="N990" s="236">
        <v>48400</v>
      </c>
      <c r="O990" s="103">
        <v>4820</v>
      </c>
      <c r="P990" s="234"/>
      <c r="Q990" s="236"/>
      <c r="R990" s="236"/>
      <c r="S990" s="238">
        <v>470</v>
      </c>
      <c r="T990" s="238">
        <v>220</v>
      </c>
      <c r="U990" s="103">
        <v>0</v>
      </c>
      <c r="V990" s="234" t="s">
        <v>451</v>
      </c>
      <c r="W990" s="103"/>
      <c r="X990" s="234" t="s">
        <v>56</v>
      </c>
      <c r="Y990" s="234" t="s">
        <v>443</v>
      </c>
      <c r="Z990" s="280" t="s">
        <v>4819</v>
      </c>
      <c r="AA990" s="280"/>
      <c r="AB990" s="280"/>
      <c r="AC990" s="280"/>
      <c r="AD990" s="280"/>
      <c r="AE990" s="280"/>
      <c r="AF990" s="280"/>
      <c r="AG990" s="280"/>
      <c r="AH990" s="280"/>
      <c r="AI990" s="280"/>
      <c r="AJ990" s="280"/>
      <c r="AK990" s="234">
        <v>3</v>
      </c>
      <c r="AL990" s="234" t="s">
        <v>272</v>
      </c>
      <c r="AM990" s="234">
        <v>0.1</v>
      </c>
      <c r="AN990" s="234"/>
      <c r="AO990" s="234">
        <v>0</v>
      </c>
      <c r="AP990" s="234">
        <v>0</v>
      </c>
      <c r="AQ990" s="234"/>
      <c r="AR990" s="234" t="s">
        <v>447</v>
      </c>
      <c r="AS990" s="234">
        <v>7</v>
      </c>
      <c r="AT990" s="234"/>
      <c r="AU990" s="234" t="s">
        <v>552</v>
      </c>
      <c r="AV990" s="234"/>
      <c r="AW990" s="234"/>
      <c r="AX990" s="234"/>
      <c r="AY990" s="234" t="b">
        <v>0</v>
      </c>
      <c r="AZ990" s="234">
        <v>44635.640798611108</v>
      </c>
      <c r="BA990" s="234">
        <v>44586.623854166668</v>
      </c>
      <c r="BB990" s="234"/>
    </row>
    <row r="991" spans="1:54" x14ac:dyDescent="0.25">
      <c r="A991" s="234" t="s">
        <v>4820</v>
      </c>
      <c r="B991" s="234" t="s">
        <v>482</v>
      </c>
      <c r="C991" s="235" t="s">
        <v>4821</v>
      </c>
      <c r="D991" s="235" t="s">
        <v>4820</v>
      </c>
      <c r="E991" s="234" t="s">
        <v>4817</v>
      </c>
      <c r="F991" s="234" t="s">
        <v>4822</v>
      </c>
      <c r="G991" s="234" t="s">
        <v>440</v>
      </c>
      <c r="H991" s="234" t="s">
        <v>564</v>
      </c>
      <c r="I991" s="234" t="s">
        <v>486</v>
      </c>
      <c r="J991" s="236"/>
      <c r="K991" s="129">
        <v>0.1</v>
      </c>
      <c r="L991" s="103">
        <v>1</v>
      </c>
      <c r="M991" s="237">
        <v>8000</v>
      </c>
      <c r="N991" s="236">
        <v>21990</v>
      </c>
      <c r="O991" s="103">
        <v>2700</v>
      </c>
      <c r="P991" s="234">
        <v>2700</v>
      </c>
      <c r="Q991" s="236">
        <v>1.5</v>
      </c>
      <c r="R991" s="236">
        <v>100</v>
      </c>
      <c r="S991" s="238">
        <v>236</v>
      </c>
      <c r="T991" s="238">
        <v>160.5</v>
      </c>
      <c r="U991" s="103">
        <v>6</v>
      </c>
      <c r="V991" s="234" t="s">
        <v>451</v>
      </c>
      <c r="W991" s="103">
        <v>80</v>
      </c>
      <c r="X991" s="234" t="s">
        <v>56</v>
      </c>
      <c r="Y991" s="234" t="s">
        <v>443</v>
      </c>
      <c r="Z991" s="280" t="s">
        <v>4819</v>
      </c>
      <c r="AA991" s="280"/>
      <c r="AB991" s="280"/>
      <c r="AC991" s="280"/>
      <c r="AD991" s="280"/>
      <c r="AE991" s="280"/>
      <c r="AF991" s="280"/>
      <c r="AG991" s="280"/>
      <c r="AH991" s="280"/>
      <c r="AI991" s="280"/>
      <c r="AJ991" s="280"/>
      <c r="AK991" s="234">
        <v>3</v>
      </c>
      <c r="AL991" s="234" t="s">
        <v>272</v>
      </c>
      <c r="AM991" s="234">
        <v>0.1</v>
      </c>
      <c r="AN991" s="234">
        <v>0</v>
      </c>
      <c r="AO991" s="234">
        <v>0</v>
      </c>
      <c r="AP991" s="234">
        <v>0.40422414228689801</v>
      </c>
      <c r="AQ991" s="234">
        <v>0.101056035571725</v>
      </c>
      <c r="AR991" s="234" t="s">
        <v>463</v>
      </c>
      <c r="AS991" s="234">
        <v>4</v>
      </c>
      <c r="AT991" s="234">
        <v>77.170115068706707</v>
      </c>
      <c r="AU991" s="234" t="s">
        <v>552</v>
      </c>
      <c r="AV991" s="234">
        <v>2.2992755429927101</v>
      </c>
      <c r="AW991" s="234">
        <v>10.241769908409101</v>
      </c>
      <c r="AX991" s="234">
        <v>76.067684853439403</v>
      </c>
      <c r="AY991" s="234" t="b">
        <v>0</v>
      </c>
      <c r="AZ991" s="234">
        <v>44644.336539351854</v>
      </c>
      <c r="BA991" s="234">
        <v>44586.624918981484</v>
      </c>
      <c r="BB991" s="234">
        <v>44644.336516203701</v>
      </c>
    </row>
    <row r="992" spans="1:54" x14ac:dyDescent="0.25">
      <c r="A992" s="234" t="s">
        <v>4823</v>
      </c>
      <c r="B992" s="234" t="s">
        <v>436</v>
      </c>
      <c r="C992" s="235" t="s">
        <v>4824</v>
      </c>
      <c r="D992" s="235" t="s">
        <v>4823</v>
      </c>
      <c r="E992" s="234" t="s">
        <v>4817</v>
      </c>
      <c r="F992" s="234" t="s">
        <v>4825</v>
      </c>
      <c r="G992" s="234" t="s">
        <v>472</v>
      </c>
      <c r="H992" s="234" t="s">
        <v>1361</v>
      </c>
      <c r="I992" s="234" t="s">
        <v>486</v>
      </c>
      <c r="J992" s="236"/>
      <c r="K992" s="129">
        <v>1</v>
      </c>
      <c r="L992" s="103">
        <v>1</v>
      </c>
      <c r="M992" s="237">
        <v>3400</v>
      </c>
      <c r="N992" s="236">
        <v>6829</v>
      </c>
      <c r="O992" s="103">
        <v>2518</v>
      </c>
      <c r="P992" s="234">
        <v>2518</v>
      </c>
      <c r="Q992" s="236">
        <v>5</v>
      </c>
      <c r="R992" s="236">
        <v>40</v>
      </c>
      <c r="S992" s="238">
        <v>120.5</v>
      </c>
      <c r="T992" s="238">
        <v>100</v>
      </c>
      <c r="U992" s="103">
        <v>5.5</v>
      </c>
      <c r="V992" s="234" t="s">
        <v>451</v>
      </c>
      <c r="W992" s="103">
        <v>30</v>
      </c>
      <c r="X992" s="234" t="s">
        <v>56</v>
      </c>
      <c r="Y992" s="234" t="s">
        <v>443</v>
      </c>
      <c r="Z992" s="280" t="s">
        <v>4819</v>
      </c>
      <c r="AA992" s="280" t="s">
        <v>4826</v>
      </c>
      <c r="AB992" s="280" t="s">
        <v>4827</v>
      </c>
      <c r="AC992" s="280"/>
      <c r="AD992" s="280" t="s">
        <v>4828</v>
      </c>
      <c r="AE992" s="280" t="s">
        <v>4829</v>
      </c>
      <c r="AF992" s="280" t="s">
        <v>4830</v>
      </c>
      <c r="AG992" s="280"/>
      <c r="AH992" s="280"/>
      <c r="AI992" s="280"/>
      <c r="AJ992" s="280"/>
      <c r="AK992" s="234">
        <v>3</v>
      </c>
      <c r="AL992" s="234" t="s">
        <v>272</v>
      </c>
      <c r="AM992" s="234">
        <v>0.1</v>
      </c>
      <c r="AN992" s="234"/>
      <c r="AO992" s="234">
        <v>0</v>
      </c>
      <c r="AP992" s="234">
        <v>0.11631002716885901</v>
      </c>
      <c r="AQ992" s="234"/>
      <c r="AR992" s="234" t="s">
        <v>447</v>
      </c>
      <c r="AS992" s="234">
        <v>0</v>
      </c>
      <c r="AT992" s="234"/>
      <c r="AU992" s="234" t="s">
        <v>552</v>
      </c>
      <c r="AV992" s="234"/>
      <c r="AW992" s="234">
        <v>0</v>
      </c>
      <c r="AX992" s="234"/>
      <c r="AY992" s="234" t="b">
        <v>0</v>
      </c>
      <c r="AZ992" s="234">
        <v>44644.347569444442</v>
      </c>
      <c r="BA992" s="234">
        <v>44586.625520833331</v>
      </c>
      <c r="BB992" s="234">
        <v>44644.347569444442</v>
      </c>
    </row>
    <row r="993" spans="1:54" x14ac:dyDescent="0.25">
      <c r="A993" s="234" t="s">
        <v>4831</v>
      </c>
      <c r="B993" s="234" t="s">
        <v>436</v>
      </c>
      <c r="C993" s="235" t="s">
        <v>4831</v>
      </c>
      <c r="D993" s="235" t="s">
        <v>4831</v>
      </c>
      <c r="E993" s="234" t="s">
        <v>4817</v>
      </c>
      <c r="F993" s="234" t="s">
        <v>4832</v>
      </c>
      <c r="G993" s="234" t="s">
        <v>440</v>
      </c>
      <c r="H993" s="234"/>
      <c r="I993" s="234" t="s">
        <v>486</v>
      </c>
      <c r="J993" s="236"/>
      <c r="K993" s="129"/>
      <c r="L993" s="103"/>
      <c r="M993" s="237"/>
      <c r="N993" s="236">
        <v>62260</v>
      </c>
      <c r="O993" s="103">
        <v>2560</v>
      </c>
      <c r="P993" s="234"/>
      <c r="Q993" s="236"/>
      <c r="R993" s="236"/>
      <c r="S993" s="238">
        <v>450</v>
      </c>
      <c r="T993" s="238">
        <v>235</v>
      </c>
      <c r="U993" s="103">
        <v>0</v>
      </c>
      <c r="V993" s="234" t="s">
        <v>451</v>
      </c>
      <c r="W993" s="103"/>
      <c r="X993" s="234" t="s">
        <v>56</v>
      </c>
      <c r="Y993" s="234" t="s">
        <v>443</v>
      </c>
      <c r="Z993" s="280" t="s">
        <v>4819</v>
      </c>
      <c r="AA993" s="280"/>
      <c r="AB993" s="280"/>
      <c r="AC993" s="280"/>
      <c r="AD993" s="280"/>
      <c r="AE993" s="280"/>
      <c r="AF993" s="280"/>
      <c r="AG993" s="280"/>
      <c r="AH993" s="280"/>
      <c r="AI993" s="280"/>
      <c r="AJ993" s="280"/>
      <c r="AK993" s="234">
        <v>3</v>
      </c>
      <c r="AL993" s="234" t="s">
        <v>272</v>
      </c>
      <c r="AM993" s="234">
        <v>0.1</v>
      </c>
      <c r="AN993" s="234"/>
      <c r="AO993" s="234">
        <v>0</v>
      </c>
      <c r="AP993" s="234">
        <v>0</v>
      </c>
      <c r="AQ993" s="234"/>
      <c r="AR993" s="234" t="s">
        <v>447</v>
      </c>
      <c r="AS993" s="234">
        <v>8</v>
      </c>
      <c r="AT993" s="234"/>
      <c r="AU993" s="234" t="s">
        <v>552</v>
      </c>
      <c r="AV993" s="234"/>
      <c r="AW993" s="234"/>
      <c r="AX993" s="234"/>
      <c r="AY993" s="234" t="b">
        <v>0</v>
      </c>
      <c r="AZ993" s="234">
        <v>44635.641041666669</v>
      </c>
      <c r="BA993" s="234">
        <v>44586.626030092593</v>
      </c>
      <c r="BB993" s="234">
        <v>44635.641041666669</v>
      </c>
    </row>
    <row r="994" spans="1:54" x14ac:dyDescent="0.25">
      <c r="A994" s="234" t="s">
        <v>4833</v>
      </c>
      <c r="B994" s="234" t="s">
        <v>638</v>
      </c>
      <c r="C994" s="235" t="s">
        <v>4833</v>
      </c>
      <c r="D994" s="235" t="s">
        <v>4833</v>
      </c>
      <c r="E994" s="234" t="s">
        <v>4817</v>
      </c>
      <c r="F994" s="234" t="s">
        <v>4834</v>
      </c>
      <c r="G994" s="234" t="s">
        <v>440</v>
      </c>
      <c r="H994" s="234"/>
      <c r="I994" s="234" t="s">
        <v>486</v>
      </c>
      <c r="J994" s="236"/>
      <c r="K994" s="129"/>
      <c r="L994" s="103"/>
      <c r="M994" s="237"/>
      <c r="N994" s="236">
        <v>43230</v>
      </c>
      <c r="O994" s="103">
        <v>1770</v>
      </c>
      <c r="P994" s="234"/>
      <c r="Q994" s="236"/>
      <c r="R994" s="236"/>
      <c r="S994" s="238">
        <v>440</v>
      </c>
      <c r="T994" s="238">
        <v>160</v>
      </c>
      <c r="U994" s="103">
        <v>0</v>
      </c>
      <c r="V994" s="234" t="s">
        <v>451</v>
      </c>
      <c r="W994" s="103"/>
      <c r="X994" s="234" t="s">
        <v>56</v>
      </c>
      <c r="Y994" s="234" t="s">
        <v>443</v>
      </c>
      <c r="Z994" s="280" t="s">
        <v>4819</v>
      </c>
      <c r="AA994" s="280"/>
      <c r="AB994" s="280"/>
      <c r="AC994" s="280"/>
      <c r="AD994" s="280"/>
      <c r="AE994" s="280"/>
      <c r="AF994" s="280"/>
      <c r="AG994" s="280"/>
      <c r="AH994" s="280"/>
      <c r="AI994" s="280"/>
      <c r="AJ994" s="280"/>
      <c r="AK994" s="234">
        <v>3</v>
      </c>
      <c r="AL994" s="234" t="s">
        <v>272</v>
      </c>
      <c r="AM994" s="234">
        <v>0.1</v>
      </c>
      <c r="AN994" s="234"/>
      <c r="AO994" s="234">
        <v>0</v>
      </c>
      <c r="AP994" s="234">
        <v>0</v>
      </c>
      <c r="AQ994" s="234"/>
      <c r="AR994" s="234" t="s">
        <v>447</v>
      </c>
      <c r="AS994" s="234">
        <v>4</v>
      </c>
      <c r="AT994" s="234"/>
      <c r="AU994" s="234" t="s">
        <v>552</v>
      </c>
      <c r="AV994" s="234"/>
      <c r="AW994" s="234"/>
      <c r="AX994" s="234"/>
      <c r="AY994" s="234" t="b">
        <v>0</v>
      </c>
      <c r="AZ994" s="234">
        <v>44635.641203703701</v>
      </c>
      <c r="BA994" s="234">
        <v>44586.626655092594</v>
      </c>
      <c r="BB994" s="234"/>
    </row>
    <row r="995" spans="1:54" x14ac:dyDescent="0.25">
      <c r="A995" s="234" t="s">
        <v>4835</v>
      </c>
      <c r="B995" s="234" t="s">
        <v>638</v>
      </c>
      <c r="C995" s="235" t="s">
        <v>4836</v>
      </c>
      <c r="D995" s="235" t="s">
        <v>4835</v>
      </c>
      <c r="E995" s="234" t="s">
        <v>4817</v>
      </c>
      <c r="F995" s="234" t="s">
        <v>4837</v>
      </c>
      <c r="G995" s="234" t="s">
        <v>440</v>
      </c>
      <c r="H995" s="234"/>
      <c r="I995" s="234" t="s">
        <v>486</v>
      </c>
      <c r="J995" s="236"/>
      <c r="K995" s="129"/>
      <c r="L995" s="103"/>
      <c r="M995" s="237"/>
      <c r="N995" s="236">
        <v>23620</v>
      </c>
      <c r="O995" s="103">
        <v>2788</v>
      </c>
      <c r="P995" s="234"/>
      <c r="Q995" s="236"/>
      <c r="R995" s="236"/>
      <c r="S995" s="238">
        <v>460</v>
      </c>
      <c r="T995" s="238">
        <v>53</v>
      </c>
      <c r="U995" s="103">
        <v>0</v>
      </c>
      <c r="V995" s="234" t="s">
        <v>451</v>
      </c>
      <c r="W995" s="103"/>
      <c r="X995" s="234" t="s">
        <v>56</v>
      </c>
      <c r="Y995" s="234" t="s">
        <v>443</v>
      </c>
      <c r="Z995" s="280" t="s">
        <v>4819</v>
      </c>
      <c r="AA995" s="280"/>
      <c r="AB995" s="280"/>
      <c r="AC995" s="280"/>
      <c r="AD995" s="280"/>
      <c r="AE995" s="280"/>
      <c r="AF995" s="280"/>
      <c r="AG995" s="280"/>
      <c r="AH995" s="280"/>
      <c r="AI995" s="280"/>
      <c r="AJ995" s="280"/>
      <c r="AK995" s="234">
        <v>3</v>
      </c>
      <c r="AL995" s="234" t="s">
        <v>272</v>
      </c>
      <c r="AM995" s="234">
        <v>0.1</v>
      </c>
      <c r="AN995" s="234"/>
      <c r="AO995" s="234">
        <v>0</v>
      </c>
      <c r="AP995" s="234">
        <v>0</v>
      </c>
      <c r="AQ995" s="234"/>
      <c r="AR995" s="234" t="s">
        <v>447</v>
      </c>
      <c r="AS995" s="234">
        <v>0</v>
      </c>
      <c r="AT995" s="234"/>
      <c r="AU995" s="234" t="s">
        <v>552</v>
      </c>
      <c r="AV995" s="234"/>
      <c r="AW995" s="234"/>
      <c r="AX995" s="234"/>
      <c r="AY995" s="234" t="b">
        <v>0</v>
      </c>
      <c r="AZ995" s="234">
        <v>44635.639560185184</v>
      </c>
      <c r="BA995" s="234">
        <v>44586.627511574072</v>
      </c>
      <c r="BB995" s="234"/>
    </row>
    <row r="996" spans="1:54" x14ac:dyDescent="0.25">
      <c r="A996" s="234" t="s">
        <v>4838</v>
      </c>
      <c r="B996" s="234" t="s">
        <v>638</v>
      </c>
      <c r="C996" s="235" t="s">
        <v>4839</v>
      </c>
      <c r="D996" s="235" t="s">
        <v>4838</v>
      </c>
      <c r="E996" s="234" t="s">
        <v>4817</v>
      </c>
      <c r="F996" s="234" t="s">
        <v>4840</v>
      </c>
      <c r="G996" s="234" t="s">
        <v>440</v>
      </c>
      <c r="H996" s="234"/>
      <c r="I996" s="234" t="s">
        <v>486</v>
      </c>
      <c r="J996" s="236"/>
      <c r="K996" s="129"/>
      <c r="L996" s="103"/>
      <c r="M996" s="237"/>
      <c r="N996" s="236">
        <v>9870</v>
      </c>
      <c r="O996" s="103">
        <v>1873</v>
      </c>
      <c r="P996" s="234"/>
      <c r="Q996" s="236"/>
      <c r="R996" s="236"/>
      <c r="S996" s="238">
        <v>187</v>
      </c>
      <c r="T996" s="238">
        <v>89</v>
      </c>
      <c r="U996" s="103">
        <v>0</v>
      </c>
      <c r="V996" s="234" t="s">
        <v>451</v>
      </c>
      <c r="W996" s="103"/>
      <c r="X996" s="234" t="s">
        <v>56</v>
      </c>
      <c r="Y996" s="234" t="s">
        <v>443</v>
      </c>
      <c r="Z996" s="280" t="s">
        <v>4819</v>
      </c>
      <c r="AA996" s="280"/>
      <c r="AB996" s="280"/>
      <c r="AC996" s="280"/>
      <c r="AD996" s="280"/>
      <c r="AE996" s="280"/>
      <c r="AF996" s="280"/>
      <c r="AG996" s="280"/>
      <c r="AH996" s="280"/>
      <c r="AI996" s="280"/>
      <c r="AJ996" s="280"/>
      <c r="AK996" s="234">
        <v>3</v>
      </c>
      <c r="AL996" s="234" t="s">
        <v>272</v>
      </c>
      <c r="AM996" s="234">
        <v>0.1</v>
      </c>
      <c r="AN996" s="234"/>
      <c r="AO996" s="234">
        <v>0</v>
      </c>
      <c r="AP996" s="234">
        <v>0</v>
      </c>
      <c r="AQ996" s="234"/>
      <c r="AR996" s="234" t="s">
        <v>447</v>
      </c>
      <c r="AS996" s="234">
        <v>3</v>
      </c>
      <c r="AT996" s="234"/>
      <c r="AU996" s="234" t="s">
        <v>552</v>
      </c>
      <c r="AV996" s="234"/>
      <c r="AW996" s="234"/>
      <c r="AX996" s="234"/>
      <c r="AY996" s="234" t="b">
        <v>0</v>
      </c>
      <c r="AZ996" s="234">
        <v>44635.641481481478</v>
      </c>
      <c r="BA996" s="234">
        <v>44586.628634259258</v>
      </c>
      <c r="BB996" s="234"/>
    </row>
    <row r="997" spans="1:54" x14ac:dyDescent="0.25">
      <c r="A997" s="234" t="s">
        <v>4841</v>
      </c>
      <c r="B997" s="234" t="s">
        <v>436</v>
      </c>
      <c r="C997" s="235" t="s">
        <v>4842</v>
      </c>
      <c r="D997" s="235" t="s">
        <v>4841</v>
      </c>
      <c r="E997" s="234" t="s">
        <v>4817</v>
      </c>
      <c r="F997" s="234" t="s">
        <v>4843</v>
      </c>
      <c r="G997" s="234" t="s">
        <v>440</v>
      </c>
      <c r="H997" s="234"/>
      <c r="I997" s="234" t="s">
        <v>486</v>
      </c>
      <c r="J997" s="236"/>
      <c r="K997" s="129"/>
      <c r="L997" s="103"/>
      <c r="M997" s="237"/>
      <c r="N997" s="236">
        <v>50580</v>
      </c>
      <c r="O997" s="103">
        <v>2525</v>
      </c>
      <c r="P997" s="234"/>
      <c r="Q997" s="236"/>
      <c r="R997" s="236"/>
      <c r="S997" s="238">
        <v>494</v>
      </c>
      <c r="T997" s="238">
        <v>365</v>
      </c>
      <c r="U997" s="103">
        <v>0</v>
      </c>
      <c r="V997" s="234" t="s">
        <v>451</v>
      </c>
      <c r="W997" s="103"/>
      <c r="X997" s="234" t="s">
        <v>56</v>
      </c>
      <c r="Y997" s="234" t="s">
        <v>443</v>
      </c>
      <c r="Z997" s="280" t="s">
        <v>4819</v>
      </c>
      <c r="AA997" s="280"/>
      <c r="AB997" s="280"/>
      <c r="AC997" s="280"/>
      <c r="AD997" s="280"/>
      <c r="AE997" s="280"/>
      <c r="AF997" s="280"/>
      <c r="AG997" s="280"/>
      <c r="AH997" s="280"/>
      <c r="AI997" s="280"/>
      <c r="AJ997" s="280"/>
      <c r="AK997" s="234">
        <v>3</v>
      </c>
      <c r="AL997" s="234" t="s">
        <v>272</v>
      </c>
      <c r="AM997" s="234">
        <v>0.1</v>
      </c>
      <c r="AN997" s="234"/>
      <c r="AO997" s="234">
        <v>0</v>
      </c>
      <c r="AP997" s="234">
        <v>0</v>
      </c>
      <c r="AQ997" s="234"/>
      <c r="AR997" s="234" t="s">
        <v>447</v>
      </c>
      <c r="AS997" s="234">
        <v>7</v>
      </c>
      <c r="AT997" s="234"/>
      <c r="AU997" s="234" t="s">
        <v>552</v>
      </c>
      <c r="AV997" s="234"/>
      <c r="AW997" s="234"/>
      <c r="AX997" s="234"/>
      <c r="AY997" s="234" t="b">
        <v>0</v>
      </c>
      <c r="AZ997" s="234">
        <v>44635.641736111109</v>
      </c>
      <c r="BA997" s="234">
        <v>44586.629247685189</v>
      </c>
      <c r="BB997" s="234">
        <v>44635.641724537039</v>
      </c>
    </row>
    <row r="998" spans="1:54" x14ac:dyDescent="0.25">
      <c r="A998" s="234" t="s">
        <v>4844</v>
      </c>
      <c r="B998" s="234" t="s">
        <v>638</v>
      </c>
      <c r="C998" s="235" t="s">
        <v>4845</v>
      </c>
      <c r="D998" s="235" t="s">
        <v>4844</v>
      </c>
      <c r="E998" s="234" t="s">
        <v>4817</v>
      </c>
      <c r="F998" s="234" t="s">
        <v>4846</v>
      </c>
      <c r="G998" s="234" t="s">
        <v>440</v>
      </c>
      <c r="H998" s="234"/>
      <c r="I998" s="234" t="s">
        <v>486</v>
      </c>
      <c r="J998" s="236"/>
      <c r="K998" s="129"/>
      <c r="L998" s="103"/>
      <c r="M998" s="237"/>
      <c r="N998" s="236">
        <v>43520</v>
      </c>
      <c r="O998" s="103">
        <v>1786</v>
      </c>
      <c r="P998" s="234"/>
      <c r="Q998" s="236"/>
      <c r="R998" s="236"/>
      <c r="S998" s="238">
        <v>378.5</v>
      </c>
      <c r="T998" s="238">
        <v>120</v>
      </c>
      <c r="U998" s="103">
        <v>0</v>
      </c>
      <c r="V998" s="234" t="s">
        <v>451</v>
      </c>
      <c r="W998" s="103"/>
      <c r="X998" s="234" t="s">
        <v>56</v>
      </c>
      <c r="Y998" s="234" t="s">
        <v>443</v>
      </c>
      <c r="Z998" s="280" t="s">
        <v>4819</v>
      </c>
      <c r="AA998" s="280"/>
      <c r="AB998" s="280"/>
      <c r="AC998" s="280"/>
      <c r="AD998" s="280"/>
      <c r="AE998" s="280"/>
      <c r="AF998" s="280"/>
      <c r="AG998" s="280"/>
      <c r="AH998" s="280"/>
      <c r="AI998" s="280"/>
      <c r="AJ998" s="280"/>
      <c r="AK998" s="234">
        <v>3</v>
      </c>
      <c r="AL998" s="234" t="s">
        <v>272</v>
      </c>
      <c r="AM998" s="234">
        <v>0.1</v>
      </c>
      <c r="AN998" s="234"/>
      <c r="AO998" s="234">
        <v>0</v>
      </c>
      <c r="AP998" s="234">
        <v>0</v>
      </c>
      <c r="AQ998" s="234"/>
      <c r="AR998" s="234" t="s">
        <v>447</v>
      </c>
      <c r="AS998" s="234">
        <v>4</v>
      </c>
      <c r="AT998" s="234"/>
      <c r="AU998" s="234" t="s">
        <v>552</v>
      </c>
      <c r="AV998" s="234"/>
      <c r="AW998" s="234"/>
      <c r="AX998" s="234"/>
      <c r="AY998" s="234" t="b">
        <v>0</v>
      </c>
      <c r="AZ998" s="234">
        <v>44635.641979166663</v>
      </c>
      <c r="BA998" s="234">
        <v>44586.629710648151</v>
      </c>
      <c r="BB998" s="234"/>
    </row>
    <row r="999" spans="1:54" x14ac:dyDescent="0.25">
      <c r="A999" s="234" t="s">
        <v>4847</v>
      </c>
      <c r="B999" s="234" t="s">
        <v>638</v>
      </c>
      <c r="C999" s="235" t="s">
        <v>4848</v>
      </c>
      <c r="D999" s="235" t="s">
        <v>4847</v>
      </c>
      <c r="E999" s="234" t="s">
        <v>4817</v>
      </c>
      <c r="F999" s="234" t="s">
        <v>4849</v>
      </c>
      <c r="G999" s="234" t="s">
        <v>440</v>
      </c>
      <c r="H999" s="234"/>
      <c r="I999" s="234" t="s">
        <v>486</v>
      </c>
      <c r="J999" s="236"/>
      <c r="K999" s="129"/>
      <c r="L999" s="103"/>
      <c r="M999" s="237"/>
      <c r="N999" s="236">
        <v>18500</v>
      </c>
      <c r="O999" s="103">
        <v>1615</v>
      </c>
      <c r="P999" s="234"/>
      <c r="Q999" s="236"/>
      <c r="R999" s="236"/>
      <c r="S999" s="238">
        <v>150.5</v>
      </c>
      <c r="T999" s="238">
        <v>120</v>
      </c>
      <c r="U999" s="103">
        <v>0</v>
      </c>
      <c r="V999" s="234" t="s">
        <v>451</v>
      </c>
      <c r="W999" s="103"/>
      <c r="X999" s="234" t="s">
        <v>56</v>
      </c>
      <c r="Y999" s="234" t="s">
        <v>443</v>
      </c>
      <c r="Z999" s="280" t="s">
        <v>4819</v>
      </c>
      <c r="AA999" s="280"/>
      <c r="AB999" s="280"/>
      <c r="AC999" s="280"/>
      <c r="AD999" s="280"/>
      <c r="AE999" s="280"/>
      <c r="AF999" s="280"/>
      <c r="AG999" s="280"/>
      <c r="AH999" s="280"/>
      <c r="AI999" s="280"/>
      <c r="AJ999" s="280"/>
      <c r="AK999" s="234">
        <v>3</v>
      </c>
      <c r="AL999" s="234" t="s">
        <v>272</v>
      </c>
      <c r="AM999" s="234">
        <v>0.1</v>
      </c>
      <c r="AN999" s="234"/>
      <c r="AO999" s="234">
        <v>0</v>
      </c>
      <c r="AP999" s="234">
        <v>0</v>
      </c>
      <c r="AQ999" s="234"/>
      <c r="AR999" s="234" t="s">
        <v>447</v>
      </c>
      <c r="AS999" s="234">
        <v>2</v>
      </c>
      <c r="AT999" s="234"/>
      <c r="AU999" s="234" t="s">
        <v>552</v>
      </c>
      <c r="AV999" s="234"/>
      <c r="AW999" s="234"/>
      <c r="AX999" s="234"/>
      <c r="AY999" s="234" t="b">
        <v>0</v>
      </c>
      <c r="AZ999" s="234">
        <v>44635.642199074071</v>
      </c>
      <c r="BA999" s="234">
        <v>44586.633275462962</v>
      </c>
      <c r="BB999" s="234"/>
    </row>
    <row r="1000" spans="1:54" x14ac:dyDescent="0.25">
      <c r="A1000" s="234" t="s">
        <v>4850</v>
      </c>
      <c r="B1000" s="234" t="s">
        <v>482</v>
      </c>
      <c r="C1000" s="235" t="s">
        <v>4851</v>
      </c>
      <c r="D1000" s="235" t="s">
        <v>4850</v>
      </c>
      <c r="E1000" s="234" t="s">
        <v>4817</v>
      </c>
      <c r="F1000" s="234" t="s">
        <v>4852</v>
      </c>
      <c r="G1000" s="234" t="s">
        <v>440</v>
      </c>
      <c r="H1000" s="234" t="s">
        <v>564</v>
      </c>
      <c r="I1000" s="234" t="s">
        <v>486</v>
      </c>
      <c r="J1000" s="236"/>
      <c r="K1000" s="129">
        <v>0.1</v>
      </c>
      <c r="L1000" s="103">
        <v>1</v>
      </c>
      <c r="M1000" s="237">
        <v>8000</v>
      </c>
      <c r="N1000" s="236">
        <v>14800</v>
      </c>
      <c r="O1000" s="103">
        <v>2528</v>
      </c>
      <c r="P1000" s="234">
        <v>2528</v>
      </c>
      <c r="Q1000" s="236">
        <v>1.5</v>
      </c>
      <c r="R1000" s="236">
        <v>100</v>
      </c>
      <c r="S1000" s="238">
        <v>194</v>
      </c>
      <c r="T1000" s="238">
        <v>129</v>
      </c>
      <c r="U1000" s="103">
        <v>6</v>
      </c>
      <c r="V1000" s="234" t="s">
        <v>451</v>
      </c>
      <c r="W1000" s="103">
        <v>80</v>
      </c>
      <c r="X1000" s="234" t="s">
        <v>56</v>
      </c>
      <c r="Y1000" s="234" t="s">
        <v>443</v>
      </c>
      <c r="Z1000" s="280"/>
      <c r="AA1000" s="280"/>
      <c r="AB1000" s="280"/>
      <c r="AC1000" s="280"/>
      <c r="AD1000" s="280"/>
      <c r="AE1000" s="280"/>
      <c r="AF1000" s="280"/>
      <c r="AG1000" s="280"/>
      <c r="AH1000" s="280"/>
      <c r="AI1000" s="280"/>
      <c r="AJ1000" s="280"/>
      <c r="AK1000" s="234">
        <v>3</v>
      </c>
      <c r="AL1000" s="234" t="s">
        <v>272</v>
      </c>
      <c r="AM1000" s="234">
        <v>0.1</v>
      </c>
      <c r="AN1000" s="234">
        <v>0</v>
      </c>
      <c r="AO1000" s="234">
        <v>0</v>
      </c>
      <c r="AP1000" s="234">
        <v>0.64146424905918598</v>
      </c>
      <c r="AQ1000" s="234">
        <v>0.10691070817653101</v>
      </c>
      <c r="AR1000" s="234" t="s">
        <v>463</v>
      </c>
      <c r="AS1000" s="234">
        <v>2</v>
      </c>
      <c r="AT1000" s="234">
        <v>77.646286682524206</v>
      </c>
      <c r="AU1000" s="234" t="s">
        <v>552</v>
      </c>
      <c r="AV1000" s="234">
        <v>3.00148280420599</v>
      </c>
      <c r="AW1000" s="234">
        <v>7.1283748305282204</v>
      </c>
      <c r="AX1000" s="234">
        <v>76.259745848907698</v>
      </c>
      <c r="AY1000" s="234" t="b">
        <v>0</v>
      </c>
      <c r="AZ1000" s="234">
        <v>44644.350231481483</v>
      </c>
      <c r="BA1000" s="234">
        <v>44586.633692129632</v>
      </c>
      <c r="BB1000" s="234">
        <v>44644.350231481483</v>
      </c>
    </row>
    <row r="1001" spans="1:54" x14ac:dyDescent="0.25">
      <c r="A1001" s="234" t="s">
        <v>4853</v>
      </c>
      <c r="B1001" s="234" t="s">
        <v>456</v>
      </c>
      <c r="C1001" s="235" t="s">
        <v>4854</v>
      </c>
      <c r="D1001" s="235" t="s">
        <v>4853</v>
      </c>
      <c r="E1001" s="234" t="s">
        <v>4817</v>
      </c>
      <c r="F1001" s="234" t="s">
        <v>4825</v>
      </c>
      <c r="G1001" s="234" t="s">
        <v>472</v>
      </c>
      <c r="H1001" s="234" t="s">
        <v>1361</v>
      </c>
      <c r="I1001" s="234" t="s">
        <v>486</v>
      </c>
      <c r="J1001" s="236"/>
      <c r="K1001" s="129">
        <v>0.05</v>
      </c>
      <c r="L1001" s="103">
        <v>1</v>
      </c>
      <c r="M1001" s="237">
        <v>3400</v>
      </c>
      <c r="N1001" s="236">
        <v>5744</v>
      </c>
      <c r="O1001" s="103">
        <v>2521</v>
      </c>
      <c r="P1001" s="234">
        <v>2521</v>
      </c>
      <c r="Q1001" s="236">
        <v>6</v>
      </c>
      <c r="R1001" s="236">
        <v>40</v>
      </c>
      <c r="S1001" s="238">
        <v>120.5</v>
      </c>
      <c r="T1001" s="238">
        <v>100</v>
      </c>
      <c r="U1001" s="103">
        <v>5.5</v>
      </c>
      <c r="V1001" s="234" t="s">
        <v>451</v>
      </c>
      <c r="W1001" s="103">
        <v>30</v>
      </c>
      <c r="X1001" s="234" t="s">
        <v>56</v>
      </c>
      <c r="Y1001" s="234" t="s">
        <v>443</v>
      </c>
      <c r="Z1001" s="280" t="s">
        <v>4819</v>
      </c>
      <c r="AA1001" s="280"/>
      <c r="AB1001" s="280" t="s">
        <v>4855</v>
      </c>
      <c r="AC1001" s="280"/>
      <c r="AD1001" s="280" t="s">
        <v>4856</v>
      </c>
      <c r="AE1001" s="280" t="s">
        <v>4829</v>
      </c>
      <c r="AF1001" s="280" t="s">
        <v>4857</v>
      </c>
      <c r="AG1001" s="280"/>
      <c r="AH1001" s="280"/>
      <c r="AI1001" s="280"/>
      <c r="AJ1001" s="280"/>
      <c r="AK1001" s="234">
        <v>3</v>
      </c>
      <c r="AL1001" s="234" t="s">
        <v>272</v>
      </c>
      <c r="AM1001" s="234">
        <v>0.1</v>
      </c>
      <c r="AN1001" s="234"/>
      <c r="AO1001" s="234">
        <v>0</v>
      </c>
      <c r="AP1001" s="234">
        <v>2.7623119003711401E-2</v>
      </c>
      <c r="AQ1001" s="234"/>
      <c r="AR1001" s="234" t="s">
        <v>463</v>
      </c>
      <c r="AS1001" s="234">
        <v>0</v>
      </c>
      <c r="AT1001" s="234">
        <v>75.5354706149881</v>
      </c>
      <c r="AU1001" s="234" t="s">
        <v>552</v>
      </c>
      <c r="AV1001" s="234">
        <v>1.99857315542179</v>
      </c>
      <c r="AW1001" s="234">
        <v>10.3060363941586</v>
      </c>
      <c r="AX1001" s="234">
        <v>72.578796479487096</v>
      </c>
      <c r="AY1001" s="234" t="b">
        <v>0</v>
      </c>
      <c r="AZ1001" s="234">
        <v>44644.352372685185</v>
      </c>
      <c r="BA1001" s="234">
        <v>44586.642280092594</v>
      </c>
      <c r="BB1001" s="234">
        <v>44644.352349537039</v>
      </c>
    </row>
    <row r="1002" spans="1:54" x14ac:dyDescent="0.25">
      <c r="A1002" s="234" t="s">
        <v>4858</v>
      </c>
      <c r="B1002" s="234" t="s">
        <v>482</v>
      </c>
      <c r="C1002" s="235" t="s">
        <v>4859</v>
      </c>
      <c r="D1002" s="235" t="s">
        <v>4858</v>
      </c>
      <c r="E1002" s="234" t="s">
        <v>4817</v>
      </c>
      <c r="F1002" s="234" t="s">
        <v>4860</v>
      </c>
      <c r="G1002" s="234" t="s">
        <v>440</v>
      </c>
      <c r="H1002" s="234" t="s">
        <v>564</v>
      </c>
      <c r="I1002" s="234" t="s">
        <v>486</v>
      </c>
      <c r="J1002" s="236"/>
      <c r="K1002" s="129">
        <v>0.05</v>
      </c>
      <c r="L1002" s="103">
        <v>1</v>
      </c>
      <c r="M1002" s="237">
        <v>11000</v>
      </c>
      <c r="N1002" s="236">
        <v>12100</v>
      </c>
      <c r="O1002" s="103">
        <v>2313</v>
      </c>
      <c r="P1002" s="234">
        <v>6900</v>
      </c>
      <c r="Q1002" s="236">
        <v>1.2</v>
      </c>
      <c r="R1002" s="236">
        <v>100</v>
      </c>
      <c r="S1002" s="238">
        <v>280</v>
      </c>
      <c r="T1002" s="238">
        <v>74</v>
      </c>
      <c r="U1002" s="103">
        <v>6</v>
      </c>
      <c r="V1002" s="234" t="s">
        <v>451</v>
      </c>
      <c r="W1002" s="103">
        <v>80</v>
      </c>
      <c r="X1002" s="234" t="s">
        <v>56</v>
      </c>
      <c r="Y1002" s="234" t="s">
        <v>443</v>
      </c>
      <c r="Z1002" s="280" t="s">
        <v>4819</v>
      </c>
      <c r="AA1002" s="280"/>
      <c r="AB1002" s="280"/>
      <c r="AC1002" s="280"/>
      <c r="AD1002" s="280"/>
      <c r="AE1002" s="280"/>
      <c r="AF1002" s="280"/>
      <c r="AG1002" s="280"/>
      <c r="AH1002" s="280"/>
      <c r="AI1002" s="280"/>
      <c r="AJ1002" s="280"/>
      <c r="AK1002" s="234">
        <v>3</v>
      </c>
      <c r="AL1002" s="234" t="s">
        <v>272</v>
      </c>
      <c r="AM1002" s="234">
        <v>0.1</v>
      </c>
      <c r="AN1002" s="234">
        <v>0.14292196817842401</v>
      </c>
      <c r="AO1002" s="234">
        <v>0</v>
      </c>
      <c r="AP1002" s="234">
        <v>0.28745957599712502</v>
      </c>
      <c r="AQ1002" s="234">
        <v>0.10719147613381801</v>
      </c>
      <c r="AR1002" s="234" t="s">
        <v>463</v>
      </c>
      <c r="AS1002" s="234">
        <v>4</v>
      </c>
      <c r="AT1002" s="234">
        <v>75.632509656713296</v>
      </c>
      <c r="AU1002" s="234" t="s">
        <v>552</v>
      </c>
      <c r="AV1002" s="234">
        <v>4.1243333708710201</v>
      </c>
      <c r="AW1002" s="234">
        <v>4.93658863517427</v>
      </c>
      <c r="AX1002" s="234">
        <v>72.931348597544996</v>
      </c>
      <c r="AY1002" s="234" t="b">
        <v>0</v>
      </c>
      <c r="AZ1002" s="234">
        <v>44644.37537037037</v>
      </c>
      <c r="BA1002" s="234">
        <v>44586.643611111111</v>
      </c>
      <c r="BB1002" s="234">
        <v>44644.375358796293</v>
      </c>
    </row>
    <row r="1003" spans="1:54" x14ac:dyDescent="0.25">
      <c r="A1003" s="234" t="s">
        <v>4861</v>
      </c>
      <c r="B1003" s="234" t="s">
        <v>436</v>
      </c>
      <c r="C1003" s="235" t="s">
        <v>4862</v>
      </c>
      <c r="D1003" s="235" t="s">
        <v>4861</v>
      </c>
      <c r="E1003" s="234" t="s">
        <v>4817</v>
      </c>
      <c r="F1003" s="234" t="s">
        <v>4863</v>
      </c>
      <c r="G1003" s="234" t="s">
        <v>534</v>
      </c>
      <c r="H1003" s="234" t="s">
        <v>1361</v>
      </c>
      <c r="I1003" s="234" t="s">
        <v>486</v>
      </c>
      <c r="J1003" s="236"/>
      <c r="K1003" s="129">
        <v>1</v>
      </c>
      <c r="L1003" s="103">
        <v>1</v>
      </c>
      <c r="M1003" s="237">
        <v>5400</v>
      </c>
      <c r="N1003" s="236">
        <v>7110</v>
      </c>
      <c r="O1003" s="103">
        <v>2611</v>
      </c>
      <c r="P1003" s="234">
        <v>2611</v>
      </c>
      <c r="Q1003" s="236">
        <v>6</v>
      </c>
      <c r="R1003" s="236">
        <v>40</v>
      </c>
      <c r="S1003" s="238">
        <v>126</v>
      </c>
      <c r="T1003" s="238">
        <v>114</v>
      </c>
      <c r="U1003" s="103">
        <v>7</v>
      </c>
      <c r="V1003" s="234" t="s">
        <v>451</v>
      </c>
      <c r="W1003" s="103">
        <v>25</v>
      </c>
      <c r="X1003" s="234" t="s">
        <v>56</v>
      </c>
      <c r="Y1003" s="234" t="s">
        <v>443</v>
      </c>
      <c r="Z1003" s="280" t="s">
        <v>4819</v>
      </c>
      <c r="AA1003" s="280" t="s">
        <v>4864</v>
      </c>
      <c r="AB1003" s="280"/>
      <c r="AC1003" s="280"/>
      <c r="AD1003" s="280" t="s">
        <v>4865</v>
      </c>
      <c r="AE1003" s="280" t="s">
        <v>4829</v>
      </c>
      <c r="AF1003" s="280" t="s">
        <v>4866</v>
      </c>
      <c r="AG1003" s="280"/>
      <c r="AH1003" s="280"/>
      <c r="AI1003" s="280"/>
      <c r="AJ1003" s="280"/>
      <c r="AK1003" s="234">
        <v>3</v>
      </c>
      <c r="AL1003" s="234" t="s">
        <v>272</v>
      </c>
      <c r="AM1003" s="234">
        <v>0.1</v>
      </c>
      <c r="AN1003" s="234"/>
      <c r="AO1003" s="234">
        <v>0</v>
      </c>
      <c r="AP1003" s="234">
        <v>0</v>
      </c>
      <c r="AQ1003" s="234"/>
      <c r="AR1003" s="234" t="s">
        <v>447</v>
      </c>
      <c r="AS1003" s="234">
        <v>3</v>
      </c>
      <c r="AT1003" s="234"/>
      <c r="AU1003" s="234" t="s">
        <v>552</v>
      </c>
      <c r="AV1003" s="234"/>
      <c r="AW1003" s="234">
        <v>0</v>
      </c>
      <c r="AX1003" s="234"/>
      <c r="AY1003" s="234" t="b">
        <v>0</v>
      </c>
      <c r="AZ1003" s="234">
        <v>44644.375856481478</v>
      </c>
      <c r="BA1003" s="234">
        <v>44586.645671296297</v>
      </c>
      <c r="BB1003" s="234">
        <v>44644.375833333332</v>
      </c>
    </row>
    <row r="1004" spans="1:54" x14ac:dyDescent="0.25">
      <c r="A1004" s="234" t="s">
        <v>4867</v>
      </c>
      <c r="B1004" s="234" t="s">
        <v>482</v>
      </c>
      <c r="C1004" s="235" t="s">
        <v>4868</v>
      </c>
      <c r="D1004" s="235" t="s">
        <v>4867</v>
      </c>
      <c r="E1004" s="234" t="s">
        <v>4869</v>
      </c>
      <c r="F1004" s="234" t="s">
        <v>4610</v>
      </c>
      <c r="G1004" s="234" t="s">
        <v>534</v>
      </c>
      <c r="H1004" s="234" t="s">
        <v>4611</v>
      </c>
      <c r="I1004" s="234" t="s">
        <v>1793</v>
      </c>
      <c r="J1004" s="236">
        <v>385</v>
      </c>
      <c r="K1004" s="129">
        <v>0.03</v>
      </c>
      <c r="L1004" s="103">
        <v>1</v>
      </c>
      <c r="M1004" s="237">
        <v>4800</v>
      </c>
      <c r="N1004" s="236">
        <v>7870</v>
      </c>
      <c r="O1004" s="103">
        <v>1936.25</v>
      </c>
      <c r="P1004" s="234">
        <v>6000</v>
      </c>
      <c r="Q1004" s="236">
        <v>9</v>
      </c>
      <c r="R1004" s="236">
        <v>40</v>
      </c>
      <c r="S1004" s="238">
        <v>148.5</v>
      </c>
      <c r="T1004" s="238">
        <v>59.5</v>
      </c>
      <c r="U1004" s="103">
        <v>7</v>
      </c>
      <c r="V1004" s="234" t="s">
        <v>451</v>
      </c>
      <c r="W1004" s="103">
        <v>50</v>
      </c>
      <c r="X1004" s="234" t="s">
        <v>56</v>
      </c>
      <c r="Y1004" s="234" t="s">
        <v>443</v>
      </c>
      <c r="Z1004" s="280" t="s">
        <v>4870</v>
      </c>
      <c r="AA1004" s="280"/>
      <c r="AB1004" s="280"/>
      <c r="AC1004" s="280"/>
      <c r="AD1004" s="280" t="s">
        <v>4614</v>
      </c>
      <c r="AE1004" s="280"/>
      <c r="AF1004" s="280"/>
      <c r="AG1004" s="280"/>
      <c r="AH1004" s="280"/>
      <c r="AI1004" s="280"/>
      <c r="AJ1004" s="280"/>
      <c r="AK1004" s="234">
        <v>15</v>
      </c>
      <c r="AL1004" s="234" t="s">
        <v>272</v>
      </c>
      <c r="AM1004" s="234">
        <v>0.1</v>
      </c>
      <c r="AN1004" s="234"/>
      <c r="AO1004" s="234">
        <v>0</v>
      </c>
      <c r="AP1004" s="234">
        <v>0</v>
      </c>
      <c r="AQ1004" s="234"/>
      <c r="AR1004" s="234" t="s">
        <v>622</v>
      </c>
      <c r="AS1004" s="234">
        <v>5</v>
      </c>
      <c r="AT1004" s="234">
        <v>74.803694354404598</v>
      </c>
      <c r="AU1004" s="234" t="s">
        <v>448</v>
      </c>
      <c r="AV1004" s="234">
        <v>1.26</v>
      </c>
      <c r="AW1004" s="234">
        <v>17.630086336342799</v>
      </c>
      <c r="AX1004" s="234">
        <v>68.391949124027093</v>
      </c>
      <c r="AY1004" s="234" t="b">
        <v>0</v>
      </c>
      <c r="AZ1004" s="234">
        <v>44592.58625</v>
      </c>
      <c r="BA1004" s="234">
        <v>44586.498923611114</v>
      </c>
      <c r="BB1004" s="234">
        <v>44592.586226851854</v>
      </c>
    </row>
    <row r="1005" spans="1:54" x14ac:dyDescent="0.25">
      <c r="A1005" s="234" t="s">
        <v>4871</v>
      </c>
      <c r="B1005" s="234" t="s">
        <v>482</v>
      </c>
      <c r="C1005" s="235" t="s">
        <v>4868</v>
      </c>
      <c r="D1005" s="235" t="s">
        <v>4871</v>
      </c>
      <c r="E1005" s="234" t="s">
        <v>4869</v>
      </c>
      <c r="F1005" s="234" t="s">
        <v>4610</v>
      </c>
      <c r="G1005" s="234" t="s">
        <v>544</v>
      </c>
      <c r="H1005" s="234" t="s">
        <v>4611</v>
      </c>
      <c r="I1005" s="234" t="s">
        <v>1793</v>
      </c>
      <c r="J1005" s="236">
        <v>383</v>
      </c>
      <c r="K1005" s="129">
        <v>0.03</v>
      </c>
      <c r="L1005" s="103">
        <v>1</v>
      </c>
      <c r="M1005" s="237">
        <v>4800</v>
      </c>
      <c r="N1005" s="236">
        <v>7838</v>
      </c>
      <c r="O1005" s="103">
        <v>6000</v>
      </c>
      <c r="P1005" s="234">
        <v>6000</v>
      </c>
      <c r="Q1005" s="236">
        <v>5</v>
      </c>
      <c r="R1005" s="236">
        <v>50</v>
      </c>
      <c r="S1005" s="238">
        <v>149</v>
      </c>
      <c r="T1005" s="238">
        <v>60</v>
      </c>
      <c r="U1005" s="103">
        <v>5.5</v>
      </c>
      <c r="V1005" s="234" t="s">
        <v>451</v>
      </c>
      <c r="W1005" s="103">
        <v>50</v>
      </c>
      <c r="X1005" s="234" t="s">
        <v>56</v>
      </c>
      <c r="Y1005" s="234" t="s">
        <v>443</v>
      </c>
      <c r="Z1005" s="280" t="s">
        <v>4870</v>
      </c>
      <c r="AA1005" s="280" t="s">
        <v>4872</v>
      </c>
      <c r="AB1005" s="280" t="s">
        <v>4873</v>
      </c>
      <c r="AC1005" s="280"/>
      <c r="AD1005" s="280"/>
      <c r="AE1005" s="280" t="s">
        <v>4874</v>
      </c>
      <c r="AF1005" s="280"/>
      <c r="AG1005" s="280"/>
      <c r="AH1005" s="280" t="s">
        <v>4875</v>
      </c>
      <c r="AI1005" s="280"/>
      <c r="AJ1005" s="280"/>
      <c r="AK1005" s="234">
        <v>15</v>
      </c>
      <c r="AL1005" s="234" t="s">
        <v>272</v>
      </c>
      <c r="AM1005" s="234">
        <v>0.1</v>
      </c>
      <c r="AN1005" s="234">
        <v>0</v>
      </c>
      <c r="AO1005" s="234">
        <v>0</v>
      </c>
      <c r="AP1005" s="234">
        <v>0</v>
      </c>
      <c r="AQ1005" s="234"/>
      <c r="AR1005" s="234" t="s">
        <v>626</v>
      </c>
      <c r="AS1005" s="234">
        <v>5</v>
      </c>
      <c r="AT1005" s="234">
        <v>77.780919564432395</v>
      </c>
      <c r="AU1005" s="234" t="s">
        <v>448</v>
      </c>
      <c r="AV1005" s="234">
        <v>1.52236370319931</v>
      </c>
      <c r="AW1005" s="234">
        <v>12.31138978804</v>
      </c>
      <c r="AX1005" s="234">
        <v>68.113862418567194</v>
      </c>
      <c r="AY1005" s="234" t="b">
        <v>0</v>
      </c>
      <c r="AZ1005" s="234">
        <v>44607.343263888892</v>
      </c>
      <c r="BA1005" s="234">
        <v>44601.600358796299</v>
      </c>
      <c r="BB1005" s="234">
        <v>44607.343240740738</v>
      </c>
    </row>
    <row r="1006" spans="1:54" x14ac:dyDescent="0.25">
      <c r="A1006" s="234" t="s">
        <v>4876</v>
      </c>
      <c r="B1006" s="234" t="s">
        <v>482</v>
      </c>
      <c r="C1006" s="235" t="s">
        <v>4877</v>
      </c>
      <c r="D1006" s="235" t="s">
        <v>4876</v>
      </c>
      <c r="E1006" s="234" t="s">
        <v>4869</v>
      </c>
      <c r="F1006" s="234" t="s">
        <v>4610</v>
      </c>
      <c r="G1006" s="234" t="s">
        <v>534</v>
      </c>
      <c r="H1006" s="234" t="s">
        <v>4611</v>
      </c>
      <c r="I1006" s="234" t="s">
        <v>1793</v>
      </c>
      <c r="J1006" s="236">
        <v>383</v>
      </c>
      <c r="K1006" s="129">
        <v>0.03</v>
      </c>
      <c r="L1006" s="103">
        <v>1</v>
      </c>
      <c r="M1006" s="237">
        <v>4800</v>
      </c>
      <c r="N1006" s="236">
        <v>7593</v>
      </c>
      <c r="O1006" s="103">
        <v>1927.12</v>
      </c>
      <c r="P1006" s="234">
        <v>6000</v>
      </c>
      <c r="Q1006" s="236">
        <v>9</v>
      </c>
      <c r="R1006" s="236">
        <v>40</v>
      </c>
      <c r="S1006" s="238">
        <v>148.6</v>
      </c>
      <c r="T1006" s="238">
        <v>59.5</v>
      </c>
      <c r="U1006" s="103">
        <v>7</v>
      </c>
      <c r="V1006" s="234" t="s">
        <v>451</v>
      </c>
      <c r="W1006" s="103">
        <v>50</v>
      </c>
      <c r="X1006" s="234" t="s">
        <v>56</v>
      </c>
      <c r="Y1006" s="234" t="s">
        <v>443</v>
      </c>
      <c r="Z1006" s="280" t="s">
        <v>4878</v>
      </c>
      <c r="AA1006" s="280"/>
      <c r="AB1006" s="280"/>
      <c r="AC1006" s="280"/>
      <c r="AD1006" s="280" t="s">
        <v>4614</v>
      </c>
      <c r="AE1006" s="280" t="s">
        <v>4879</v>
      </c>
      <c r="AF1006" s="280" t="s">
        <v>4880</v>
      </c>
      <c r="AG1006" s="280"/>
      <c r="AH1006" s="280"/>
      <c r="AI1006" s="280"/>
      <c r="AJ1006" s="280"/>
      <c r="AK1006" s="234">
        <v>15</v>
      </c>
      <c r="AL1006" s="234" t="s">
        <v>272</v>
      </c>
      <c r="AM1006" s="234">
        <v>0.1</v>
      </c>
      <c r="AN1006" s="234"/>
      <c r="AO1006" s="234">
        <v>0</v>
      </c>
      <c r="AP1006" s="234">
        <v>0</v>
      </c>
      <c r="AQ1006" s="234"/>
      <c r="AR1006" s="234" t="s">
        <v>463</v>
      </c>
      <c r="AS1006" s="234">
        <v>5</v>
      </c>
      <c r="AT1006" s="234">
        <v>74.740020640652602</v>
      </c>
      <c r="AU1006" s="234" t="s">
        <v>448</v>
      </c>
      <c r="AV1006" s="234">
        <v>1.47</v>
      </c>
      <c r="AW1006" s="234">
        <v>17.0096713035047</v>
      </c>
      <c r="AX1006" s="234">
        <v>65.984761079890404</v>
      </c>
      <c r="AY1006" s="234" t="b">
        <v>0</v>
      </c>
      <c r="AZ1006" s="234">
        <v>44677.547430555554</v>
      </c>
      <c r="BA1006" s="234">
        <v>44672.492696759262</v>
      </c>
      <c r="BB1006" s="234">
        <v>44677.547407407408</v>
      </c>
    </row>
    <row r="1007" spans="1:54" x14ac:dyDescent="0.25">
      <c r="A1007" s="234" t="s">
        <v>4881</v>
      </c>
      <c r="B1007" s="234" t="s">
        <v>482</v>
      </c>
      <c r="C1007" s="235" t="s">
        <v>4877</v>
      </c>
      <c r="D1007" s="235" t="s">
        <v>4881</v>
      </c>
      <c r="E1007" s="234" t="s">
        <v>4869</v>
      </c>
      <c r="F1007" s="234" t="s">
        <v>4610</v>
      </c>
      <c r="G1007" s="234" t="s">
        <v>534</v>
      </c>
      <c r="H1007" s="234" t="s">
        <v>4611</v>
      </c>
      <c r="I1007" s="234" t="s">
        <v>1793</v>
      </c>
      <c r="J1007" s="236">
        <v>383</v>
      </c>
      <c r="K1007" s="129">
        <v>0.03</v>
      </c>
      <c r="L1007" s="103">
        <v>1</v>
      </c>
      <c r="M1007" s="237">
        <v>4800</v>
      </c>
      <c r="N1007" s="236">
        <v>7593</v>
      </c>
      <c r="O1007" s="103">
        <v>1822.12</v>
      </c>
      <c r="P1007" s="234">
        <v>5630</v>
      </c>
      <c r="Q1007" s="236">
        <v>9</v>
      </c>
      <c r="R1007" s="236">
        <v>40</v>
      </c>
      <c r="S1007" s="238">
        <v>148.6</v>
      </c>
      <c r="T1007" s="238">
        <v>59.5</v>
      </c>
      <c r="U1007" s="103">
        <v>7</v>
      </c>
      <c r="V1007" s="234" t="s">
        <v>451</v>
      </c>
      <c r="W1007" s="103">
        <v>50</v>
      </c>
      <c r="X1007" s="234" t="s">
        <v>56</v>
      </c>
      <c r="Y1007" s="234" t="s">
        <v>443</v>
      </c>
      <c r="Z1007" s="280" t="s">
        <v>4882</v>
      </c>
      <c r="AA1007" s="280"/>
      <c r="AB1007" s="280"/>
      <c r="AC1007" s="280"/>
      <c r="AD1007" s="280" t="s">
        <v>4614</v>
      </c>
      <c r="AE1007" s="280" t="s">
        <v>4879</v>
      </c>
      <c r="AF1007" s="280" t="s">
        <v>4880</v>
      </c>
      <c r="AG1007" s="280"/>
      <c r="AH1007" s="280"/>
      <c r="AI1007" s="280"/>
      <c r="AJ1007" s="280"/>
      <c r="AK1007" s="234">
        <v>15</v>
      </c>
      <c r="AL1007" s="234" t="s">
        <v>272</v>
      </c>
      <c r="AM1007" s="234">
        <v>0.1</v>
      </c>
      <c r="AN1007" s="234"/>
      <c r="AO1007" s="234">
        <v>0</v>
      </c>
      <c r="AP1007" s="234">
        <v>0</v>
      </c>
      <c r="AQ1007" s="234"/>
      <c r="AR1007" s="234" t="s">
        <v>463</v>
      </c>
      <c r="AS1007" s="234">
        <v>5</v>
      </c>
      <c r="AT1007" s="234">
        <v>77.616387122686305</v>
      </c>
      <c r="AU1007" s="234" t="s">
        <v>448</v>
      </c>
      <c r="AV1007" s="234">
        <v>1.38929688632716</v>
      </c>
      <c r="AW1007" s="234">
        <v>21.124448791534</v>
      </c>
      <c r="AX1007" s="234">
        <v>77.394626016621402</v>
      </c>
      <c r="AY1007" s="234" t="b">
        <v>0</v>
      </c>
      <c r="AZ1007" s="234">
        <v>44677.549189814818</v>
      </c>
      <c r="BA1007" s="234">
        <v>44672.494525462964</v>
      </c>
      <c r="BB1007" s="234">
        <v>44677.549178240741</v>
      </c>
    </row>
    <row r="1008" spans="1:54" x14ac:dyDescent="0.25">
      <c r="A1008" s="234" t="s">
        <v>4883</v>
      </c>
      <c r="B1008" s="234" t="s">
        <v>482</v>
      </c>
      <c r="C1008" s="235" t="s">
        <v>4877</v>
      </c>
      <c r="D1008" s="235" t="s">
        <v>4883</v>
      </c>
      <c r="E1008" s="234" t="s">
        <v>4869</v>
      </c>
      <c r="F1008" s="234" t="s">
        <v>4610</v>
      </c>
      <c r="G1008" s="234" t="s">
        <v>534</v>
      </c>
      <c r="H1008" s="234" t="s">
        <v>4611</v>
      </c>
      <c r="I1008" s="234" t="s">
        <v>1793</v>
      </c>
      <c r="J1008" s="236">
        <v>383</v>
      </c>
      <c r="K1008" s="129">
        <v>0.03</v>
      </c>
      <c r="L1008" s="103">
        <v>1</v>
      </c>
      <c r="M1008" s="237">
        <v>4800</v>
      </c>
      <c r="N1008" s="236">
        <v>7593</v>
      </c>
      <c r="O1008" s="103">
        <v>2042.12</v>
      </c>
      <c r="P1008" s="234">
        <v>6300</v>
      </c>
      <c r="Q1008" s="236">
        <v>9</v>
      </c>
      <c r="R1008" s="236">
        <v>40</v>
      </c>
      <c r="S1008" s="238">
        <v>148.6</v>
      </c>
      <c r="T1008" s="238">
        <v>59.5</v>
      </c>
      <c r="U1008" s="103">
        <v>7</v>
      </c>
      <c r="V1008" s="234" t="s">
        <v>451</v>
      </c>
      <c r="W1008" s="103">
        <v>50</v>
      </c>
      <c r="X1008" s="234" t="s">
        <v>56</v>
      </c>
      <c r="Y1008" s="234" t="s">
        <v>443</v>
      </c>
      <c r="Z1008" s="280" t="s">
        <v>4884</v>
      </c>
      <c r="AA1008" s="280"/>
      <c r="AB1008" s="280"/>
      <c r="AC1008" s="280"/>
      <c r="AD1008" s="280" t="s">
        <v>4614</v>
      </c>
      <c r="AE1008" s="280" t="s">
        <v>4885</v>
      </c>
      <c r="AF1008" s="280" t="s">
        <v>4880</v>
      </c>
      <c r="AG1008" s="280"/>
      <c r="AH1008" s="280"/>
      <c r="AI1008" s="280"/>
      <c r="AJ1008" s="280"/>
      <c r="AK1008" s="234">
        <v>15</v>
      </c>
      <c r="AL1008" s="234" t="s">
        <v>272</v>
      </c>
      <c r="AM1008" s="234">
        <v>0.1</v>
      </c>
      <c r="AN1008" s="234"/>
      <c r="AO1008" s="234">
        <v>0</v>
      </c>
      <c r="AP1008" s="234">
        <v>0</v>
      </c>
      <c r="AQ1008" s="234"/>
      <c r="AR1008" s="234" t="s">
        <v>463</v>
      </c>
      <c r="AS1008" s="234">
        <v>5</v>
      </c>
      <c r="AT1008" s="234">
        <v>75.6021814399368</v>
      </c>
      <c r="AU1008" s="234" t="s">
        <v>448</v>
      </c>
      <c r="AV1008" s="234">
        <v>1.44</v>
      </c>
      <c r="AW1008" s="234">
        <v>17.210201795705199</v>
      </c>
      <c r="AX1008" s="234">
        <v>69.283999133884905</v>
      </c>
      <c r="AY1008" s="234" t="b">
        <v>0</v>
      </c>
      <c r="AZ1008" s="234">
        <v>44677.550983796296</v>
      </c>
      <c r="BA1008" s="234">
        <v>44672.557870370372</v>
      </c>
      <c r="BB1008" s="234">
        <v>44677.55096064815</v>
      </c>
    </row>
    <row r="1009" spans="1:54" x14ac:dyDescent="0.25">
      <c r="A1009" s="234" t="s">
        <v>4886</v>
      </c>
      <c r="B1009" s="234" t="s">
        <v>456</v>
      </c>
      <c r="C1009" s="235" t="s">
        <v>4877</v>
      </c>
      <c r="D1009" s="235" t="s">
        <v>4886</v>
      </c>
      <c r="E1009" s="234" t="s">
        <v>4869</v>
      </c>
      <c r="F1009" s="234" t="s">
        <v>4610</v>
      </c>
      <c r="G1009" s="234" t="s">
        <v>544</v>
      </c>
      <c r="H1009" s="234" t="s">
        <v>4611</v>
      </c>
      <c r="I1009" s="234" t="s">
        <v>1793</v>
      </c>
      <c r="J1009" s="236">
        <v>383</v>
      </c>
      <c r="K1009" s="129">
        <v>0.03</v>
      </c>
      <c r="L1009" s="103">
        <v>1</v>
      </c>
      <c r="M1009" s="237">
        <v>5000</v>
      </c>
      <c r="N1009" s="236">
        <v>7593</v>
      </c>
      <c r="O1009" s="103">
        <v>6000</v>
      </c>
      <c r="P1009" s="234">
        <v>6000</v>
      </c>
      <c r="Q1009" s="236">
        <v>5</v>
      </c>
      <c r="R1009" s="236">
        <v>50</v>
      </c>
      <c r="S1009" s="238">
        <v>148.6</v>
      </c>
      <c r="T1009" s="238">
        <v>59.5</v>
      </c>
      <c r="U1009" s="103">
        <v>5.5</v>
      </c>
      <c r="V1009" s="234" t="s">
        <v>451</v>
      </c>
      <c r="W1009" s="103">
        <v>50</v>
      </c>
      <c r="X1009" s="234" t="s">
        <v>56</v>
      </c>
      <c r="Y1009" s="234" t="s">
        <v>443</v>
      </c>
      <c r="Z1009" s="280" t="s">
        <v>4887</v>
      </c>
      <c r="AA1009" s="280" t="s">
        <v>4872</v>
      </c>
      <c r="AB1009" s="280" t="s">
        <v>4888</v>
      </c>
      <c r="AC1009" s="280"/>
      <c r="AD1009" s="280"/>
      <c r="AE1009" s="280" t="s">
        <v>4889</v>
      </c>
      <c r="AF1009" s="280" t="s">
        <v>4890</v>
      </c>
      <c r="AG1009" s="280"/>
      <c r="AH1009" s="280" t="s">
        <v>4875</v>
      </c>
      <c r="AI1009" s="280"/>
      <c r="AJ1009" s="280"/>
      <c r="AK1009" s="234">
        <v>15</v>
      </c>
      <c r="AL1009" s="234" t="s">
        <v>272</v>
      </c>
      <c r="AM1009" s="234">
        <v>0.1</v>
      </c>
      <c r="AN1009" s="234">
        <v>0</v>
      </c>
      <c r="AO1009" s="234">
        <v>0</v>
      </c>
      <c r="AP1009" s="234">
        <v>0</v>
      </c>
      <c r="AQ1009" s="234"/>
      <c r="AR1009" s="234" t="s">
        <v>463</v>
      </c>
      <c r="AS1009" s="234">
        <v>5</v>
      </c>
      <c r="AT1009" s="234">
        <v>77.694420110888601</v>
      </c>
      <c r="AU1009" s="234" t="s">
        <v>448</v>
      </c>
      <c r="AV1009" s="234">
        <v>1.6600608308462499</v>
      </c>
      <c r="AW1009" s="234">
        <v>11.9298987405463</v>
      </c>
      <c r="AX1009" s="234">
        <v>65.984761079890404</v>
      </c>
      <c r="AY1009" s="234" t="b">
        <v>0</v>
      </c>
      <c r="AZ1009" s="234">
        <v>44693.666342592594</v>
      </c>
      <c r="BA1009" s="234">
        <v>44679.431250000001</v>
      </c>
      <c r="BB1009" s="234">
        <v>44693.666342592594</v>
      </c>
    </row>
    <row r="1010" spans="1:54" x14ac:dyDescent="0.25">
      <c r="A1010" s="234" t="s">
        <v>4891</v>
      </c>
      <c r="B1010" s="234" t="s">
        <v>436</v>
      </c>
      <c r="C1010" s="235" t="s">
        <v>4877</v>
      </c>
      <c r="D1010" s="235" t="s">
        <v>4891</v>
      </c>
      <c r="E1010" s="234" t="s">
        <v>4869</v>
      </c>
      <c r="F1010" s="234" t="s">
        <v>4610</v>
      </c>
      <c r="G1010" s="234" t="s">
        <v>544</v>
      </c>
      <c r="H1010" s="234"/>
      <c r="I1010" s="234" t="s">
        <v>1793</v>
      </c>
      <c r="J1010" s="236">
        <v>383</v>
      </c>
      <c r="K1010" s="129"/>
      <c r="L1010" s="103">
        <v>1</v>
      </c>
      <c r="M1010" s="237">
        <v>1</v>
      </c>
      <c r="N1010" s="236">
        <v>7593</v>
      </c>
      <c r="O1010" s="103">
        <v>1822.12</v>
      </c>
      <c r="P1010" s="234"/>
      <c r="Q1010" s="236"/>
      <c r="R1010" s="236"/>
      <c r="S1010" s="238">
        <v>148.6</v>
      </c>
      <c r="T1010" s="238">
        <v>59.5</v>
      </c>
      <c r="U1010" s="103">
        <v>0</v>
      </c>
      <c r="V1010" s="234" t="s">
        <v>451</v>
      </c>
      <c r="W1010" s="103">
        <v>1</v>
      </c>
      <c r="X1010" s="234" t="s">
        <v>56</v>
      </c>
      <c r="Y1010" s="234" t="s">
        <v>443</v>
      </c>
      <c r="Z1010" s="280" t="s">
        <v>4887</v>
      </c>
      <c r="AA1010" s="280"/>
      <c r="AB1010" s="280"/>
      <c r="AC1010" s="280"/>
      <c r="AD1010" s="280"/>
      <c r="AE1010" s="280"/>
      <c r="AF1010" s="280" t="s">
        <v>4892</v>
      </c>
      <c r="AG1010" s="280"/>
      <c r="AH1010" s="280"/>
      <c r="AI1010" s="280"/>
      <c r="AJ1010" s="280"/>
      <c r="AK1010" s="234">
        <v>15</v>
      </c>
      <c r="AL1010" s="234" t="s">
        <v>272</v>
      </c>
      <c r="AM1010" s="234">
        <v>0.1</v>
      </c>
      <c r="AN1010" s="234"/>
      <c r="AO1010" s="234">
        <v>0</v>
      </c>
      <c r="AP1010" s="234">
        <v>0</v>
      </c>
      <c r="AQ1010" s="234"/>
      <c r="AR1010" s="234" t="s">
        <v>447</v>
      </c>
      <c r="AS1010" s="234">
        <v>5</v>
      </c>
      <c r="AT1010" s="234"/>
      <c r="AU1010" s="234" t="s">
        <v>448</v>
      </c>
      <c r="AV1010" s="234"/>
      <c r="AW1010" s="234"/>
      <c r="AX1010" s="234"/>
      <c r="AY1010" s="234" t="b">
        <v>0</v>
      </c>
      <c r="AZ1010" s="234">
        <v>44687.41678240741</v>
      </c>
      <c r="BA1010" s="234">
        <v>44679.431875000002</v>
      </c>
      <c r="BB1010" s="234">
        <v>44687.416770833333</v>
      </c>
    </row>
    <row r="1011" spans="1:54" x14ac:dyDescent="0.25">
      <c r="A1011" s="234" t="s">
        <v>4893</v>
      </c>
      <c r="B1011" s="234" t="s">
        <v>436</v>
      </c>
      <c r="C1011" s="235" t="s">
        <v>4877</v>
      </c>
      <c r="D1011" s="235" t="s">
        <v>4893</v>
      </c>
      <c r="E1011" s="234" t="s">
        <v>4869</v>
      </c>
      <c r="F1011" s="234" t="s">
        <v>4610</v>
      </c>
      <c r="G1011" s="234" t="s">
        <v>544</v>
      </c>
      <c r="H1011" s="234"/>
      <c r="I1011" s="234" t="s">
        <v>1793</v>
      </c>
      <c r="J1011" s="236">
        <v>383</v>
      </c>
      <c r="K1011" s="129"/>
      <c r="L1011" s="103">
        <v>1</v>
      </c>
      <c r="M1011" s="237">
        <v>1</v>
      </c>
      <c r="N1011" s="236">
        <v>7593</v>
      </c>
      <c r="O1011" s="103">
        <v>2042.12</v>
      </c>
      <c r="P1011" s="234"/>
      <c r="Q1011" s="236"/>
      <c r="R1011" s="236"/>
      <c r="S1011" s="238">
        <v>148.6</v>
      </c>
      <c r="T1011" s="238">
        <v>59.5</v>
      </c>
      <c r="U1011" s="103">
        <v>0</v>
      </c>
      <c r="V1011" s="234" t="s">
        <v>451</v>
      </c>
      <c r="W1011" s="103">
        <v>1</v>
      </c>
      <c r="X1011" s="234" t="s">
        <v>56</v>
      </c>
      <c r="Y1011" s="234" t="s">
        <v>443</v>
      </c>
      <c r="Z1011" s="280" t="s">
        <v>4887</v>
      </c>
      <c r="AA1011" s="280"/>
      <c r="AB1011" s="280"/>
      <c r="AC1011" s="280"/>
      <c r="AD1011" s="280"/>
      <c r="AE1011" s="280"/>
      <c r="AF1011" s="280" t="s">
        <v>4892</v>
      </c>
      <c r="AG1011" s="280"/>
      <c r="AH1011" s="280"/>
      <c r="AI1011" s="280"/>
      <c r="AJ1011" s="280"/>
      <c r="AK1011" s="234">
        <v>15</v>
      </c>
      <c r="AL1011" s="234" t="s">
        <v>272</v>
      </c>
      <c r="AM1011" s="234">
        <v>0.1</v>
      </c>
      <c r="AN1011" s="234"/>
      <c r="AO1011" s="234">
        <v>0</v>
      </c>
      <c r="AP1011" s="234">
        <v>0</v>
      </c>
      <c r="AQ1011" s="234"/>
      <c r="AR1011" s="234" t="s">
        <v>447</v>
      </c>
      <c r="AS1011" s="234">
        <v>5</v>
      </c>
      <c r="AT1011" s="234"/>
      <c r="AU1011" s="234" t="s">
        <v>448</v>
      </c>
      <c r="AV1011" s="234"/>
      <c r="AW1011" s="234"/>
      <c r="AX1011" s="234"/>
      <c r="AY1011" s="234" t="b">
        <v>0</v>
      </c>
      <c r="AZ1011" s="234">
        <v>44687.416018518517</v>
      </c>
      <c r="BA1011" s="234">
        <v>44679.432453703703</v>
      </c>
      <c r="BB1011" s="234">
        <v>44687.415995370371</v>
      </c>
    </row>
    <row r="1012" spans="1:54" x14ac:dyDescent="0.25">
      <c r="A1012" s="234" t="s">
        <v>4894</v>
      </c>
      <c r="B1012" s="234" t="s">
        <v>482</v>
      </c>
      <c r="C1012" s="235" t="s">
        <v>4894</v>
      </c>
      <c r="D1012" s="235" t="s">
        <v>4894</v>
      </c>
      <c r="E1012" s="234" t="s">
        <v>4895</v>
      </c>
      <c r="F1012" s="234" t="s">
        <v>4896</v>
      </c>
      <c r="G1012" s="234" t="s">
        <v>534</v>
      </c>
      <c r="H1012" s="234" t="s">
        <v>473</v>
      </c>
      <c r="I1012" s="234" t="s">
        <v>678</v>
      </c>
      <c r="J1012" s="236"/>
      <c r="K1012" s="129">
        <v>0.05</v>
      </c>
      <c r="L1012" s="103">
        <v>1</v>
      </c>
      <c r="M1012" s="237">
        <v>4200</v>
      </c>
      <c r="N1012" s="236">
        <v>11310</v>
      </c>
      <c r="O1012" s="103">
        <v>471</v>
      </c>
      <c r="P1012" s="234">
        <v>6000</v>
      </c>
      <c r="Q1012" s="236">
        <v>7</v>
      </c>
      <c r="R1012" s="236">
        <v>40</v>
      </c>
      <c r="S1012" s="238">
        <v>129</v>
      </c>
      <c r="T1012" s="238">
        <v>108</v>
      </c>
      <c r="U1012" s="103">
        <v>5</v>
      </c>
      <c r="V1012" s="234" t="s">
        <v>442</v>
      </c>
      <c r="W1012" s="103">
        <v>40</v>
      </c>
      <c r="X1012" s="234" t="s">
        <v>56</v>
      </c>
      <c r="Y1012" s="234" t="s">
        <v>443</v>
      </c>
      <c r="Z1012" s="280"/>
      <c r="AA1012" s="280"/>
      <c r="AB1012" s="280"/>
      <c r="AC1012" s="280"/>
      <c r="AD1012" s="280" t="s">
        <v>3565</v>
      </c>
      <c r="AE1012" s="280"/>
      <c r="AF1012" s="280" t="s">
        <v>4897</v>
      </c>
      <c r="AG1012" s="280" t="s">
        <v>4898</v>
      </c>
      <c r="AH1012" s="280"/>
      <c r="AI1012" s="280"/>
      <c r="AJ1012" s="280"/>
      <c r="AK1012" s="234">
        <v>1.3</v>
      </c>
      <c r="AL1012" s="234" t="s">
        <v>272</v>
      </c>
      <c r="AM1012" s="234">
        <v>0.1</v>
      </c>
      <c r="AN1012" s="234"/>
      <c r="AO1012" s="234">
        <v>0</v>
      </c>
      <c r="AP1012" s="234">
        <v>0</v>
      </c>
      <c r="AQ1012" s="234"/>
      <c r="AR1012" s="234" t="s">
        <v>463</v>
      </c>
      <c r="AS1012" s="234">
        <v>2</v>
      </c>
      <c r="AT1012" s="234">
        <v>75.771353494131304</v>
      </c>
      <c r="AU1012" s="234" t="s">
        <v>552</v>
      </c>
      <c r="AV1012" s="234">
        <v>1.37</v>
      </c>
      <c r="AW1012" s="234">
        <v>23.075487554585401</v>
      </c>
      <c r="AX1012" s="234">
        <v>73.714702470719104</v>
      </c>
      <c r="AY1012" s="234" t="b">
        <v>0</v>
      </c>
      <c r="AZ1012" s="234">
        <v>44592.724363425928</v>
      </c>
      <c r="BA1012" s="234">
        <v>44586.542372685188</v>
      </c>
      <c r="BB1012" s="234">
        <v>44592.724340277775</v>
      </c>
    </row>
    <row r="1013" spans="1:54" x14ac:dyDescent="0.25">
      <c r="A1013" s="234" t="s">
        <v>4899</v>
      </c>
      <c r="B1013" s="234" t="s">
        <v>482</v>
      </c>
      <c r="C1013" s="235" t="s">
        <v>4900</v>
      </c>
      <c r="D1013" s="235" t="s">
        <v>4899</v>
      </c>
      <c r="E1013" s="234" t="s">
        <v>4901</v>
      </c>
      <c r="F1013" s="234" t="s">
        <v>4902</v>
      </c>
      <c r="G1013" s="234" t="s">
        <v>534</v>
      </c>
      <c r="H1013" s="234"/>
      <c r="I1013" s="234" t="s">
        <v>4903</v>
      </c>
      <c r="J1013" s="236">
        <v>319</v>
      </c>
      <c r="K1013" s="129">
        <v>0.05</v>
      </c>
      <c r="L1013" s="103">
        <v>1</v>
      </c>
      <c r="M1013" s="237">
        <v>2200</v>
      </c>
      <c r="N1013" s="236">
        <v>9296</v>
      </c>
      <c r="O1013" s="103">
        <v>6000</v>
      </c>
      <c r="P1013" s="234">
        <v>6000</v>
      </c>
      <c r="Q1013" s="236">
        <v>6</v>
      </c>
      <c r="R1013" s="236">
        <v>30</v>
      </c>
      <c r="S1013" s="238">
        <v>70</v>
      </c>
      <c r="T1013" s="238">
        <v>56</v>
      </c>
      <c r="U1013" s="103">
        <v>5</v>
      </c>
      <c r="V1013" s="234" t="s">
        <v>442</v>
      </c>
      <c r="W1013" s="103">
        <v>60</v>
      </c>
      <c r="X1013" s="234" t="s">
        <v>56</v>
      </c>
      <c r="Y1013" s="234" t="s">
        <v>443</v>
      </c>
      <c r="Z1013" s="280" t="s">
        <v>4904</v>
      </c>
      <c r="AA1013" s="280" t="s">
        <v>4905</v>
      </c>
      <c r="AB1013" s="280" t="s">
        <v>4906</v>
      </c>
      <c r="AC1013" s="280"/>
      <c r="AD1013" s="280" t="s">
        <v>4907</v>
      </c>
      <c r="AE1013" s="280"/>
      <c r="AF1013" s="280" t="s">
        <v>4908</v>
      </c>
      <c r="AG1013" s="280"/>
      <c r="AH1013" s="280"/>
      <c r="AI1013" s="280"/>
      <c r="AJ1013" s="280"/>
      <c r="AK1013" s="234">
        <v>3</v>
      </c>
      <c r="AL1013" s="234" t="s">
        <v>272</v>
      </c>
      <c r="AM1013" s="234">
        <v>0.1</v>
      </c>
      <c r="AN1013" s="234"/>
      <c r="AO1013" s="234">
        <v>0</v>
      </c>
      <c r="AP1013" s="234">
        <v>0</v>
      </c>
      <c r="AQ1013" s="234"/>
      <c r="AR1013" s="234" t="s">
        <v>463</v>
      </c>
      <c r="AS1013" s="234">
        <v>0</v>
      </c>
      <c r="AT1013" s="234">
        <v>80.841932173347402</v>
      </c>
      <c r="AU1013" s="234" t="s">
        <v>552</v>
      </c>
      <c r="AV1013" s="234">
        <v>1.4015041141826401</v>
      </c>
      <c r="AW1013" s="234">
        <v>17.716786932258799</v>
      </c>
      <c r="AX1013" s="234">
        <v>80.784187936080698</v>
      </c>
      <c r="AY1013" s="234" t="b">
        <v>0</v>
      </c>
      <c r="AZ1013" s="234">
        <v>44593.608819444446</v>
      </c>
      <c r="BA1013" s="234">
        <v>44586.606909722221</v>
      </c>
      <c r="BB1013" s="234">
        <v>44593.608796296299</v>
      </c>
    </row>
    <row r="1014" spans="1:54" x14ac:dyDescent="0.25">
      <c r="A1014" s="234" t="s">
        <v>4909</v>
      </c>
      <c r="B1014" s="234" t="s">
        <v>436</v>
      </c>
      <c r="C1014" s="235" t="s">
        <v>4910</v>
      </c>
      <c r="D1014" s="235" t="s">
        <v>4909</v>
      </c>
      <c r="E1014" s="234" t="s">
        <v>4901</v>
      </c>
      <c r="F1014" s="234" t="s">
        <v>4911</v>
      </c>
      <c r="G1014" s="234" t="s">
        <v>534</v>
      </c>
      <c r="H1014" s="234"/>
      <c r="I1014" s="234" t="s">
        <v>4903</v>
      </c>
      <c r="J1014" s="236">
        <v>319</v>
      </c>
      <c r="K1014" s="129">
        <v>1</v>
      </c>
      <c r="L1014" s="103">
        <v>2</v>
      </c>
      <c r="M1014" s="237">
        <v>1E-3</v>
      </c>
      <c r="N1014" s="236">
        <v>9040</v>
      </c>
      <c r="O1014" s="103">
        <v>6000</v>
      </c>
      <c r="P1014" s="234">
        <v>6000</v>
      </c>
      <c r="Q1014" s="236">
        <v>0.1</v>
      </c>
      <c r="R1014" s="236">
        <v>0.1</v>
      </c>
      <c r="S1014" s="238">
        <v>70</v>
      </c>
      <c r="T1014" s="238">
        <v>56</v>
      </c>
      <c r="U1014" s="103">
        <v>0.2</v>
      </c>
      <c r="V1014" s="234" t="s">
        <v>442</v>
      </c>
      <c r="W1014" s="103">
        <v>1</v>
      </c>
      <c r="X1014" s="234" t="s">
        <v>56</v>
      </c>
      <c r="Y1014" s="234" t="s">
        <v>443</v>
      </c>
      <c r="Z1014" s="280" t="s">
        <v>4912</v>
      </c>
      <c r="AA1014" s="280" t="s">
        <v>4913</v>
      </c>
      <c r="AB1014" s="280" t="s">
        <v>4914</v>
      </c>
      <c r="AC1014" s="280"/>
      <c r="AD1014" s="280" t="s">
        <v>4915</v>
      </c>
      <c r="AE1014" s="280"/>
      <c r="AF1014" s="280" t="s">
        <v>4916</v>
      </c>
      <c r="AG1014" s="280"/>
      <c r="AH1014" s="280"/>
      <c r="AI1014" s="280"/>
      <c r="AJ1014" s="280"/>
      <c r="AK1014" s="234">
        <v>3</v>
      </c>
      <c r="AL1014" s="234" t="s">
        <v>272</v>
      </c>
      <c r="AM1014" s="234">
        <v>1E-3</v>
      </c>
      <c r="AN1014" s="234"/>
      <c r="AO1014" s="234">
        <v>0</v>
      </c>
      <c r="AP1014" s="234">
        <v>0</v>
      </c>
      <c r="AQ1014" s="234"/>
      <c r="AR1014" s="234" t="s">
        <v>447</v>
      </c>
      <c r="AS1014" s="234">
        <v>0</v>
      </c>
      <c r="AT1014" s="234"/>
      <c r="AU1014" s="234" t="s">
        <v>552</v>
      </c>
      <c r="AV1014" s="234"/>
      <c r="AW1014" s="234">
        <v>0</v>
      </c>
      <c r="AX1014" s="234"/>
      <c r="AY1014" s="234" t="b">
        <v>0</v>
      </c>
      <c r="AZ1014" s="234">
        <v>44593.61005787037</v>
      </c>
      <c r="BA1014" s="234">
        <v>44586.608506944445</v>
      </c>
      <c r="BB1014" s="234">
        <v>44593.610034722224</v>
      </c>
    </row>
    <row r="1015" spans="1:54" x14ac:dyDescent="0.25">
      <c r="A1015" s="234" t="s">
        <v>4917</v>
      </c>
      <c r="B1015" s="234" t="s">
        <v>482</v>
      </c>
      <c r="C1015" s="235" t="s">
        <v>4917</v>
      </c>
      <c r="D1015" s="235" t="s">
        <v>4917</v>
      </c>
      <c r="E1015" s="234" t="s">
        <v>4918</v>
      </c>
      <c r="F1015" s="234" t="s">
        <v>4919</v>
      </c>
      <c r="G1015" s="234" t="s">
        <v>544</v>
      </c>
      <c r="H1015" s="234" t="s">
        <v>473</v>
      </c>
      <c r="I1015" s="234" t="s">
        <v>678</v>
      </c>
      <c r="J1015" s="236">
        <v>437</v>
      </c>
      <c r="K1015" s="129">
        <v>0.03</v>
      </c>
      <c r="L1015" s="103">
        <v>1</v>
      </c>
      <c r="M1015" s="237">
        <v>8000</v>
      </c>
      <c r="N1015" s="236">
        <v>9094</v>
      </c>
      <c r="O1015" s="103">
        <v>6000</v>
      </c>
      <c r="P1015" s="234">
        <v>6000</v>
      </c>
      <c r="Q1015" s="236">
        <v>5</v>
      </c>
      <c r="R1015" s="236">
        <v>50</v>
      </c>
      <c r="S1015" s="238">
        <v>132</v>
      </c>
      <c r="T1015" s="238">
        <v>88</v>
      </c>
      <c r="U1015" s="103">
        <v>3</v>
      </c>
      <c r="V1015" s="234" t="s">
        <v>451</v>
      </c>
      <c r="W1015" s="103">
        <v>70</v>
      </c>
      <c r="X1015" s="234" t="s">
        <v>56</v>
      </c>
      <c r="Y1015" s="234" t="s">
        <v>443</v>
      </c>
      <c r="Z1015" s="280" t="s">
        <v>4920</v>
      </c>
      <c r="AA1015" s="280" t="s">
        <v>4921</v>
      </c>
      <c r="AB1015" s="280"/>
      <c r="AC1015" s="280"/>
      <c r="AD1015" s="280"/>
      <c r="AE1015" s="280" t="s">
        <v>4922</v>
      </c>
      <c r="AF1015" s="280"/>
      <c r="AG1015" s="280"/>
      <c r="AH1015" s="280"/>
      <c r="AI1015" s="280"/>
      <c r="AJ1015" s="280"/>
      <c r="AK1015" s="234">
        <v>2</v>
      </c>
      <c r="AL1015" s="234" t="s">
        <v>272</v>
      </c>
      <c r="AM1015" s="234">
        <v>0.1</v>
      </c>
      <c r="AN1015" s="234">
        <v>0</v>
      </c>
      <c r="AO1015" s="234">
        <v>0</v>
      </c>
      <c r="AP1015" s="234">
        <v>0</v>
      </c>
      <c r="AQ1015" s="234"/>
      <c r="AR1015" s="234" t="s">
        <v>463</v>
      </c>
      <c r="AS1015" s="234">
        <v>12</v>
      </c>
      <c r="AT1015" s="234">
        <v>85.173419438808196</v>
      </c>
      <c r="AU1015" s="234" t="s">
        <v>490</v>
      </c>
      <c r="AV1015" s="234">
        <v>1.25935417323082</v>
      </c>
      <c r="AW1015" s="234">
        <v>15.4903688987078</v>
      </c>
      <c r="AX1015" s="234">
        <v>79.028765607865594</v>
      </c>
      <c r="AY1015" s="234" t="b">
        <v>0</v>
      </c>
      <c r="AZ1015" s="234">
        <v>44589.523425925923</v>
      </c>
      <c r="BA1015" s="234">
        <v>44586.612013888887</v>
      </c>
      <c r="BB1015" s="234">
        <v>44589.523425925923</v>
      </c>
    </row>
    <row r="1016" spans="1:54" x14ac:dyDescent="0.25">
      <c r="A1016" s="234" t="s">
        <v>4923</v>
      </c>
      <c r="B1016" s="234" t="s">
        <v>482</v>
      </c>
      <c r="C1016" s="235" t="s">
        <v>4917</v>
      </c>
      <c r="D1016" s="235" t="s">
        <v>4923</v>
      </c>
      <c r="E1016" s="234" t="s">
        <v>4918</v>
      </c>
      <c r="F1016" s="234" t="s">
        <v>4919</v>
      </c>
      <c r="G1016" s="234" t="s">
        <v>544</v>
      </c>
      <c r="H1016" s="234" t="s">
        <v>473</v>
      </c>
      <c r="I1016" s="234" t="s">
        <v>678</v>
      </c>
      <c r="J1016" s="236">
        <v>437</v>
      </c>
      <c r="K1016" s="129">
        <v>0.03</v>
      </c>
      <c r="L1016" s="103">
        <v>1</v>
      </c>
      <c r="M1016" s="237">
        <v>8198</v>
      </c>
      <c r="N1016" s="236">
        <v>9094</v>
      </c>
      <c r="O1016" s="103">
        <v>16000</v>
      </c>
      <c r="P1016" s="234">
        <v>16000</v>
      </c>
      <c r="Q1016" s="236">
        <v>5</v>
      </c>
      <c r="R1016" s="236">
        <v>50</v>
      </c>
      <c r="S1016" s="238">
        <v>132</v>
      </c>
      <c r="T1016" s="238">
        <v>88</v>
      </c>
      <c r="U1016" s="103">
        <v>3</v>
      </c>
      <c r="V1016" s="234" t="s">
        <v>451</v>
      </c>
      <c r="W1016" s="103">
        <v>70</v>
      </c>
      <c r="X1016" s="234" t="s">
        <v>56</v>
      </c>
      <c r="Y1016" s="234" t="s">
        <v>443</v>
      </c>
      <c r="Z1016" s="280" t="s">
        <v>4924</v>
      </c>
      <c r="AA1016" s="280" t="s">
        <v>4925</v>
      </c>
      <c r="AB1016" s="280"/>
      <c r="AC1016" s="280"/>
      <c r="AD1016" s="280"/>
      <c r="AE1016" s="280" t="s">
        <v>4926</v>
      </c>
      <c r="AF1016" s="280" t="s">
        <v>4927</v>
      </c>
      <c r="AG1016" s="280"/>
      <c r="AH1016" s="280"/>
      <c r="AI1016" s="280"/>
      <c r="AJ1016" s="280"/>
      <c r="AK1016" s="234">
        <v>2</v>
      </c>
      <c r="AL1016" s="234" t="s">
        <v>272</v>
      </c>
      <c r="AM1016" s="234">
        <v>0.1</v>
      </c>
      <c r="AN1016" s="234">
        <v>0</v>
      </c>
      <c r="AO1016" s="234">
        <v>0</v>
      </c>
      <c r="AP1016" s="234">
        <v>0</v>
      </c>
      <c r="AQ1016" s="234">
        <v>6.5992406331847206E-2</v>
      </c>
      <c r="AR1016" s="234" t="s">
        <v>463</v>
      </c>
      <c r="AS1016" s="234">
        <v>12</v>
      </c>
      <c r="AT1016" s="234">
        <v>79.312022832266507</v>
      </c>
      <c r="AU1016" s="234" t="s">
        <v>490</v>
      </c>
      <c r="AV1016" s="234">
        <v>1.50073690984758</v>
      </c>
      <c r="AW1016" s="234">
        <v>14.168592397268901</v>
      </c>
      <c r="AX1016" s="234">
        <v>73.760181234007902</v>
      </c>
      <c r="AY1016" s="234" t="b">
        <v>0</v>
      </c>
      <c r="AZ1016" s="234">
        <v>44704.669351851851</v>
      </c>
      <c r="BA1016" s="234">
        <v>44699.629814814813</v>
      </c>
      <c r="BB1016" s="234">
        <v>44704.669351851851</v>
      </c>
    </row>
    <row r="1017" spans="1:54" x14ac:dyDescent="0.25">
      <c r="A1017" s="234" t="s">
        <v>4928</v>
      </c>
      <c r="B1017" s="234" t="s">
        <v>482</v>
      </c>
      <c r="C1017" s="235" t="s">
        <v>4928</v>
      </c>
      <c r="D1017" s="235" t="s">
        <v>4928</v>
      </c>
      <c r="E1017" s="234" t="s">
        <v>4929</v>
      </c>
      <c r="F1017" s="234" t="s">
        <v>4930</v>
      </c>
      <c r="G1017" s="234" t="s">
        <v>836</v>
      </c>
      <c r="H1017" s="234" t="s">
        <v>916</v>
      </c>
      <c r="I1017" s="234" t="s">
        <v>917</v>
      </c>
      <c r="J1017" s="236">
        <v>308</v>
      </c>
      <c r="K1017" s="129">
        <v>0.03</v>
      </c>
      <c r="L1017" s="103">
        <v>1</v>
      </c>
      <c r="M1017" s="237">
        <v>1208</v>
      </c>
      <c r="N1017" s="236">
        <v>3997</v>
      </c>
      <c r="O1017" s="103">
        <v>6000</v>
      </c>
      <c r="P1017" s="234">
        <v>6000</v>
      </c>
      <c r="Q1017" s="236">
        <v>10</v>
      </c>
      <c r="R1017" s="236">
        <v>40</v>
      </c>
      <c r="S1017" s="238">
        <v>110</v>
      </c>
      <c r="T1017" s="238">
        <v>30</v>
      </c>
      <c r="U1017" s="103">
        <v>3.5</v>
      </c>
      <c r="V1017" s="234" t="s">
        <v>442</v>
      </c>
      <c r="W1017" s="103">
        <v>30</v>
      </c>
      <c r="X1017" s="234" t="s">
        <v>56</v>
      </c>
      <c r="Y1017" s="234" t="s">
        <v>443</v>
      </c>
      <c r="Z1017" s="280"/>
      <c r="AA1017" s="280" t="s">
        <v>4931</v>
      </c>
      <c r="AB1017" s="280"/>
      <c r="AC1017" s="280"/>
      <c r="AD1017" s="280"/>
      <c r="AE1017" s="280"/>
      <c r="AF1017" s="280"/>
      <c r="AG1017" s="280"/>
      <c r="AH1017" s="280"/>
      <c r="AI1017" s="280"/>
      <c r="AJ1017" s="280"/>
      <c r="AK1017" s="234">
        <v>1</v>
      </c>
      <c r="AL1017" s="234" t="s">
        <v>272</v>
      </c>
      <c r="AM1017" s="234">
        <v>0.1</v>
      </c>
      <c r="AN1017" s="234">
        <v>0</v>
      </c>
      <c r="AO1017" s="234">
        <v>0</v>
      </c>
      <c r="AP1017" s="234">
        <v>0</v>
      </c>
      <c r="AQ1017" s="234">
        <v>0</v>
      </c>
      <c r="AR1017" s="234" t="s">
        <v>463</v>
      </c>
      <c r="AS1017" s="234">
        <v>0</v>
      </c>
      <c r="AT1017" s="234">
        <v>79.869441444032901</v>
      </c>
      <c r="AU1017" s="234" t="s">
        <v>552</v>
      </c>
      <c r="AV1017" s="234">
        <v>1.2704946361068501</v>
      </c>
      <c r="AW1017" s="234">
        <v>12.1307215775032</v>
      </c>
      <c r="AX1017" s="234">
        <v>79.390224795368695</v>
      </c>
      <c r="AY1017" s="234" t="b">
        <v>0</v>
      </c>
      <c r="AZ1017" s="234">
        <v>44589.649502314816</v>
      </c>
      <c r="BA1017" s="234">
        <v>44587.55609953704</v>
      </c>
      <c r="BB1017" s="234">
        <v>44589.64949074074</v>
      </c>
    </row>
    <row r="1018" spans="1:54" x14ac:dyDescent="0.25">
      <c r="A1018" s="234" t="s">
        <v>4932</v>
      </c>
      <c r="B1018" s="234" t="s">
        <v>482</v>
      </c>
      <c r="C1018" s="235" t="s">
        <v>4932</v>
      </c>
      <c r="D1018" s="235" t="s">
        <v>4932</v>
      </c>
      <c r="E1018" s="234" t="s">
        <v>4929</v>
      </c>
      <c r="F1018" s="234" t="s">
        <v>4933</v>
      </c>
      <c r="G1018" s="234" t="s">
        <v>544</v>
      </c>
      <c r="H1018" s="234" t="s">
        <v>916</v>
      </c>
      <c r="I1018" s="234" t="s">
        <v>917</v>
      </c>
      <c r="J1018" s="236">
        <v>661</v>
      </c>
      <c r="K1018" s="129">
        <v>0.03</v>
      </c>
      <c r="L1018" s="103">
        <v>1</v>
      </c>
      <c r="M1018" s="237">
        <v>2170</v>
      </c>
      <c r="N1018" s="236">
        <v>12210</v>
      </c>
      <c r="O1018" s="103">
        <v>6000</v>
      </c>
      <c r="P1018" s="234">
        <v>6000</v>
      </c>
      <c r="Q1018" s="236">
        <v>6</v>
      </c>
      <c r="R1018" s="236">
        <v>40</v>
      </c>
      <c r="S1018" s="238">
        <v>200</v>
      </c>
      <c r="T1018" s="238">
        <v>140</v>
      </c>
      <c r="U1018" s="103">
        <v>2.8</v>
      </c>
      <c r="V1018" s="234" t="s">
        <v>442</v>
      </c>
      <c r="W1018" s="103">
        <v>60</v>
      </c>
      <c r="X1018" s="234" t="s">
        <v>56</v>
      </c>
      <c r="Y1018" s="234" t="s">
        <v>443</v>
      </c>
      <c r="Z1018" s="280"/>
      <c r="AA1018" s="280" t="s">
        <v>4934</v>
      </c>
      <c r="AB1018" s="280"/>
      <c r="AC1018" s="280"/>
      <c r="AD1018" s="280"/>
      <c r="AE1018" s="280"/>
      <c r="AF1018" s="280"/>
      <c r="AG1018" s="280"/>
      <c r="AH1018" s="280"/>
      <c r="AI1018" s="280"/>
      <c r="AJ1018" s="280"/>
      <c r="AK1018" s="234">
        <v>1</v>
      </c>
      <c r="AL1018" s="234" t="s">
        <v>272</v>
      </c>
      <c r="AM1018" s="234">
        <v>0.1</v>
      </c>
      <c r="AN1018" s="234">
        <v>0</v>
      </c>
      <c r="AO1018" s="234">
        <v>0</v>
      </c>
      <c r="AP1018" s="234">
        <v>0</v>
      </c>
      <c r="AQ1018" s="234">
        <v>0</v>
      </c>
      <c r="AR1018" s="234" t="s">
        <v>463</v>
      </c>
      <c r="AS1018" s="234">
        <v>0</v>
      </c>
      <c r="AT1018" s="234">
        <v>83.606071427172594</v>
      </c>
      <c r="AU1018" s="234" t="s">
        <v>552</v>
      </c>
      <c r="AV1018" s="234">
        <v>0.95331863669466499</v>
      </c>
      <c r="AW1018" s="234">
        <v>23.2033112742869</v>
      </c>
      <c r="AX1018" s="234">
        <v>76.738429845654906</v>
      </c>
      <c r="AY1018" s="234" t="b">
        <v>0</v>
      </c>
      <c r="AZ1018" s="234">
        <v>44589.651238425926</v>
      </c>
      <c r="BA1018" s="234">
        <v>44587.557210648149</v>
      </c>
      <c r="BB1018" s="234">
        <v>44589.65121527778</v>
      </c>
    </row>
    <row r="1019" spans="1:54" x14ac:dyDescent="0.25">
      <c r="A1019" s="234" t="s">
        <v>4935</v>
      </c>
      <c r="B1019" s="234" t="s">
        <v>482</v>
      </c>
      <c r="C1019" s="235" t="s">
        <v>437</v>
      </c>
      <c r="D1019" s="235" t="s">
        <v>4935</v>
      </c>
      <c r="E1019" s="234" t="s">
        <v>4936</v>
      </c>
      <c r="F1019" s="234" t="s">
        <v>4937</v>
      </c>
      <c r="G1019" s="234" t="s">
        <v>544</v>
      </c>
      <c r="H1019" s="234" t="s">
        <v>485</v>
      </c>
      <c r="I1019" s="234" t="s">
        <v>486</v>
      </c>
      <c r="J1019" s="236">
        <v>327</v>
      </c>
      <c r="K1019" s="129">
        <v>0.03</v>
      </c>
      <c r="L1019" s="103">
        <v>1</v>
      </c>
      <c r="M1019" s="237">
        <v>1161</v>
      </c>
      <c r="N1019" s="236">
        <v>9442</v>
      </c>
      <c r="O1019" s="103">
        <v>6000</v>
      </c>
      <c r="P1019" s="234">
        <v>6000</v>
      </c>
      <c r="Q1019" s="236">
        <v>9</v>
      </c>
      <c r="R1019" s="236">
        <v>40</v>
      </c>
      <c r="S1019" s="238">
        <v>140</v>
      </c>
      <c r="T1019" s="238">
        <v>25</v>
      </c>
      <c r="U1019" s="103">
        <v>2.6</v>
      </c>
      <c r="V1019" s="234" t="s">
        <v>451</v>
      </c>
      <c r="W1019" s="103">
        <v>90</v>
      </c>
      <c r="X1019" s="234" t="s">
        <v>56</v>
      </c>
      <c r="Y1019" s="234" t="s">
        <v>443</v>
      </c>
      <c r="Z1019" s="280"/>
      <c r="AA1019" s="280"/>
      <c r="AB1019" s="280" t="s">
        <v>4938</v>
      </c>
      <c r="AC1019" s="280"/>
      <c r="AD1019" s="280"/>
      <c r="AE1019" s="280"/>
      <c r="AF1019" s="280"/>
      <c r="AG1019" s="280"/>
      <c r="AH1019" s="280"/>
      <c r="AI1019" s="280"/>
      <c r="AJ1019" s="280"/>
      <c r="AK1019" s="234">
        <v>9</v>
      </c>
      <c r="AL1019" s="234" t="s">
        <v>272</v>
      </c>
      <c r="AM1019" s="234">
        <v>0.1</v>
      </c>
      <c r="AN1019" s="234">
        <v>0</v>
      </c>
      <c r="AO1019" s="234">
        <v>0</v>
      </c>
      <c r="AP1019" s="234">
        <v>0</v>
      </c>
      <c r="AQ1019" s="234">
        <v>0.06</v>
      </c>
      <c r="AR1019" s="234" t="s">
        <v>463</v>
      </c>
      <c r="AS1019" s="234">
        <v>0</v>
      </c>
      <c r="AT1019" s="234">
        <v>87.290381414618295</v>
      </c>
      <c r="AU1019" s="234" t="s">
        <v>552</v>
      </c>
      <c r="AV1019" s="234">
        <v>0.80853651851012498</v>
      </c>
      <c r="AW1019" s="234">
        <v>27.477065543465201</v>
      </c>
      <c r="AX1019" s="234">
        <v>82.052958529741204</v>
      </c>
      <c r="AY1019" s="234" t="b">
        <v>0</v>
      </c>
      <c r="AZ1019" s="234">
        <v>44589.529594907406</v>
      </c>
      <c r="BA1019" s="234">
        <v>44588.680671296293</v>
      </c>
      <c r="BB1019" s="234">
        <v>44589.529583333337</v>
      </c>
    </row>
    <row r="1020" spans="1:54" x14ac:dyDescent="0.25">
      <c r="A1020" s="234" t="s">
        <v>4939</v>
      </c>
      <c r="B1020" s="234" t="s">
        <v>482</v>
      </c>
      <c r="C1020" s="235" t="s">
        <v>4939</v>
      </c>
      <c r="D1020" s="235" t="s">
        <v>4939</v>
      </c>
      <c r="E1020" s="234" t="s">
        <v>4940</v>
      </c>
      <c r="F1020" s="234" t="s">
        <v>4941</v>
      </c>
      <c r="G1020" s="234" t="s">
        <v>440</v>
      </c>
      <c r="H1020" s="234" t="s">
        <v>2313</v>
      </c>
      <c r="I1020" s="234" t="s">
        <v>486</v>
      </c>
      <c r="J1020" s="236"/>
      <c r="K1020" s="129">
        <v>0.05</v>
      </c>
      <c r="L1020" s="103">
        <v>1</v>
      </c>
      <c r="M1020" s="237">
        <v>12000</v>
      </c>
      <c r="N1020" s="236">
        <v>35450</v>
      </c>
      <c r="O1020" s="103">
        <v>6000</v>
      </c>
      <c r="P1020" s="234">
        <v>6000</v>
      </c>
      <c r="Q1020" s="236">
        <v>2.4</v>
      </c>
      <c r="R1020" s="236">
        <v>100</v>
      </c>
      <c r="S1020" s="238">
        <v>362.16</v>
      </c>
      <c r="T1020" s="238">
        <v>70</v>
      </c>
      <c r="U1020" s="103">
        <v>5.5</v>
      </c>
      <c r="V1020" s="234" t="s">
        <v>451</v>
      </c>
      <c r="W1020" s="103">
        <v>200</v>
      </c>
      <c r="X1020" s="234" t="s">
        <v>56</v>
      </c>
      <c r="Y1020" s="234" t="s">
        <v>443</v>
      </c>
      <c r="Z1020" s="280"/>
      <c r="AA1020" s="280"/>
      <c r="AB1020" s="280" t="s">
        <v>4942</v>
      </c>
      <c r="AC1020" s="280"/>
      <c r="AD1020" s="280"/>
      <c r="AE1020" s="280"/>
      <c r="AF1020" s="280" t="s">
        <v>4942</v>
      </c>
      <c r="AG1020" s="280"/>
      <c r="AH1020" s="280"/>
      <c r="AI1020" s="280"/>
      <c r="AJ1020" s="280"/>
      <c r="AK1020" s="234">
        <v>15</v>
      </c>
      <c r="AL1020" s="234" t="s">
        <v>272</v>
      </c>
      <c r="AM1020" s="234">
        <v>0.1</v>
      </c>
      <c r="AN1020" s="234">
        <v>0</v>
      </c>
      <c r="AO1020" s="234">
        <v>0</v>
      </c>
      <c r="AP1020" s="234">
        <v>5.6417489421720701E-2</v>
      </c>
      <c r="AQ1020" s="234">
        <v>4.7014574518100601E-2</v>
      </c>
      <c r="AR1020" s="234" t="s">
        <v>463</v>
      </c>
      <c r="AS1020" s="234">
        <v>0</v>
      </c>
      <c r="AT1020" s="234">
        <v>63.059620960962697</v>
      </c>
      <c r="AU1020" s="234" t="s">
        <v>552</v>
      </c>
      <c r="AV1020" s="234">
        <v>1.68</v>
      </c>
      <c r="AW1020" s="234">
        <v>21.0508982581872</v>
      </c>
      <c r="AX1020" s="234">
        <v>61.933556300945497</v>
      </c>
      <c r="AY1020" s="234" t="b">
        <v>0</v>
      </c>
      <c r="AZ1020" s="234">
        <v>44593.719351851854</v>
      </c>
      <c r="BA1020" s="234">
        <v>44589.323240740741</v>
      </c>
      <c r="BB1020" s="234">
        <v>44593.719340277778</v>
      </c>
    </row>
    <row r="1021" spans="1:54" x14ac:dyDescent="0.25">
      <c r="A1021" s="234" t="s">
        <v>4943</v>
      </c>
      <c r="B1021" s="234" t="s">
        <v>482</v>
      </c>
      <c r="C1021" s="235" t="s">
        <v>437</v>
      </c>
      <c r="D1021" s="235" t="s">
        <v>4943</v>
      </c>
      <c r="E1021" s="234" t="s">
        <v>4944</v>
      </c>
      <c r="F1021" s="234" t="s">
        <v>4945</v>
      </c>
      <c r="G1021" s="234"/>
      <c r="H1021" s="234"/>
      <c r="I1021" s="234" t="s">
        <v>486</v>
      </c>
      <c r="J1021" s="236"/>
      <c r="K1021" s="129"/>
      <c r="L1021" s="103"/>
      <c r="M1021" s="237"/>
      <c r="N1021" s="236"/>
      <c r="O1021" s="103">
        <v>11100</v>
      </c>
      <c r="P1021" s="234"/>
      <c r="Q1021" s="236"/>
      <c r="R1021" s="236"/>
      <c r="S1021" s="238"/>
      <c r="T1021" s="238"/>
      <c r="U1021" s="103">
        <v>0</v>
      </c>
      <c r="V1021" s="234" t="s">
        <v>451</v>
      </c>
      <c r="W1021" s="103"/>
      <c r="X1021" s="234" t="s">
        <v>56</v>
      </c>
      <c r="Y1021" s="234" t="s">
        <v>443</v>
      </c>
      <c r="Z1021" s="280"/>
      <c r="AA1021" s="280"/>
      <c r="AB1021" s="280"/>
      <c r="AC1021" s="280"/>
      <c r="AD1021" s="280"/>
      <c r="AE1021" s="280"/>
      <c r="AF1021" s="280"/>
      <c r="AG1021" s="280"/>
      <c r="AH1021" s="280"/>
      <c r="AI1021" s="280"/>
      <c r="AJ1021" s="280"/>
      <c r="AK1021" s="234">
        <v>4.5</v>
      </c>
      <c r="AL1021" s="234" t="s">
        <v>272</v>
      </c>
      <c r="AM1021" s="234">
        <v>0.1</v>
      </c>
      <c r="AN1021" s="234"/>
      <c r="AO1021" s="234">
        <v>0</v>
      </c>
      <c r="AP1021" s="234">
        <v>0</v>
      </c>
      <c r="AQ1021" s="234"/>
      <c r="AR1021" s="234" t="s">
        <v>447</v>
      </c>
      <c r="AS1021" s="234"/>
      <c r="AT1021" s="234"/>
      <c r="AU1021" s="234" t="s">
        <v>552</v>
      </c>
      <c r="AV1021" s="234">
        <v>1.55</v>
      </c>
      <c r="AW1021" s="234"/>
      <c r="AX1021" s="234"/>
      <c r="AY1021" s="234" t="b">
        <v>0</v>
      </c>
      <c r="AZ1021" s="234">
        <v>44589.368159722224</v>
      </c>
      <c r="BA1021" s="234">
        <v>44589.368148148147</v>
      </c>
      <c r="BB1021" s="234"/>
    </row>
    <row r="1022" spans="1:54" x14ac:dyDescent="0.25">
      <c r="A1022" s="234" t="s">
        <v>4946</v>
      </c>
      <c r="B1022" s="234" t="s">
        <v>482</v>
      </c>
      <c r="C1022" s="235" t="s">
        <v>4947</v>
      </c>
      <c r="D1022" s="235" t="s">
        <v>4946</v>
      </c>
      <c r="E1022" s="234" t="s">
        <v>4948</v>
      </c>
      <c r="F1022" s="234" t="s">
        <v>4949</v>
      </c>
      <c r="G1022" s="234" t="s">
        <v>440</v>
      </c>
      <c r="H1022" s="234" t="s">
        <v>458</v>
      </c>
      <c r="I1022" s="234" t="s">
        <v>574</v>
      </c>
      <c r="J1022" s="236">
        <v>433.23</v>
      </c>
      <c r="K1022" s="129">
        <v>0.05</v>
      </c>
      <c r="L1022" s="103">
        <v>1</v>
      </c>
      <c r="M1022" s="237">
        <v>4500</v>
      </c>
      <c r="N1022" s="236">
        <v>22630</v>
      </c>
      <c r="O1022" s="103">
        <v>31.36</v>
      </c>
      <c r="P1022" s="234">
        <v>6000</v>
      </c>
      <c r="Q1022" s="236">
        <v>3.5</v>
      </c>
      <c r="R1022" s="236">
        <v>100</v>
      </c>
      <c r="S1022" s="238">
        <v>124</v>
      </c>
      <c r="T1022" s="238">
        <v>122</v>
      </c>
      <c r="U1022" s="103">
        <v>5.5</v>
      </c>
      <c r="V1022" s="234" t="s">
        <v>451</v>
      </c>
      <c r="W1022" s="103">
        <v>150</v>
      </c>
      <c r="X1022" s="234" t="s">
        <v>56</v>
      </c>
      <c r="Y1022" s="234" t="s">
        <v>443</v>
      </c>
      <c r="Z1022" s="280" t="s">
        <v>4950</v>
      </c>
      <c r="AA1022" s="280"/>
      <c r="AB1022" s="280"/>
      <c r="AC1022" s="280"/>
      <c r="AD1022" s="280" t="s">
        <v>4951</v>
      </c>
      <c r="AE1022" s="280"/>
      <c r="AF1022" s="280" t="s">
        <v>4952</v>
      </c>
      <c r="AG1022" s="280"/>
      <c r="AH1022" s="280"/>
      <c r="AI1022" s="280"/>
      <c r="AJ1022" s="280"/>
      <c r="AK1022" s="234">
        <v>15</v>
      </c>
      <c r="AL1022" s="234" t="s">
        <v>272</v>
      </c>
      <c r="AM1022" s="234">
        <v>0.1</v>
      </c>
      <c r="AN1022" s="234"/>
      <c r="AO1022" s="234">
        <v>0</v>
      </c>
      <c r="AP1022" s="234">
        <v>8.8378258948298705E-2</v>
      </c>
      <c r="AQ1022" s="234">
        <v>6.3127327820213394E-2</v>
      </c>
      <c r="AR1022" s="234" t="s">
        <v>463</v>
      </c>
      <c r="AS1022" s="234">
        <v>1</v>
      </c>
      <c r="AT1022" s="234">
        <v>79.072292191277697</v>
      </c>
      <c r="AU1022" s="234" t="s">
        <v>552</v>
      </c>
      <c r="AV1022" s="234">
        <v>1.2150245374362001</v>
      </c>
      <c r="AW1022" s="234">
        <v>25.0021003257933</v>
      </c>
      <c r="AX1022" s="234">
        <v>79.072292191277697</v>
      </c>
      <c r="AY1022" s="234" t="b">
        <v>0</v>
      </c>
      <c r="AZ1022" s="234">
        <v>44596.478055555555</v>
      </c>
      <c r="BA1022" s="234">
        <v>44589.388680555552</v>
      </c>
      <c r="BB1022" s="234">
        <v>44596.478043981479</v>
      </c>
    </row>
    <row r="1023" spans="1:54" x14ac:dyDescent="0.25">
      <c r="A1023" s="234" t="s">
        <v>4953</v>
      </c>
      <c r="B1023" s="234" t="s">
        <v>482</v>
      </c>
      <c r="C1023" s="235" t="s">
        <v>4954</v>
      </c>
      <c r="D1023" s="235" t="s">
        <v>4953</v>
      </c>
      <c r="E1023" s="234" t="s">
        <v>4955</v>
      </c>
      <c r="F1023" s="234" t="s">
        <v>4956</v>
      </c>
      <c r="G1023" s="234" t="s">
        <v>440</v>
      </c>
      <c r="H1023" s="234" t="s">
        <v>2090</v>
      </c>
      <c r="I1023" s="234" t="s">
        <v>752</v>
      </c>
      <c r="J1023" s="236">
        <v>1280</v>
      </c>
      <c r="K1023" s="129">
        <v>0.05</v>
      </c>
      <c r="L1023" s="103">
        <v>1</v>
      </c>
      <c r="M1023" s="237">
        <v>20000</v>
      </c>
      <c r="N1023" s="236">
        <v>23730</v>
      </c>
      <c r="O1023" s="103">
        <v>12000</v>
      </c>
      <c r="P1023" s="234">
        <v>12000</v>
      </c>
      <c r="Q1023" s="236">
        <v>3</v>
      </c>
      <c r="R1023" s="236">
        <v>100</v>
      </c>
      <c r="S1023" s="238">
        <v>441</v>
      </c>
      <c r="T1023" s="238">
        <v>130</v>
      </c>
      <c r="U1023" s="103">
        <v>5.5</v>
      </c>
      <c r="V1023" s="234" t="s">
        <v>451</v>
      </c>
      <c r="W1023" s="103">
        <v>80</v>
      </c>
      <c r="X1023" s="234" t="s">
        <v>56</v>
      </c>
      <c r="Y1023" s="234" t="s">
        <v>443</v>
      </c>
      <c r="Z1023" s="280"/>
      <c r="AA1023" s="280"/>
      <c r="AB1023" s="280"/>
      <c r="AC1023" s="280"/>
      <c r="AD1023" s="280"/>
      <c r="AE1023" s="280"/>
      <c r="AF1023" s="280"/>
      <c r="AG1023" s="280"/>
      <c r="AH1023" s="280"/>
      <c r="AI1023" s="280"/>
      <c r="AJ1023" s="280"/>
      <c r="AK1023" s="234">
        <v>2</v>
      </c>
      <c r="AL1023" s="234" t="s">
        <v>272</v>
      </c>
      <c r="AM1023" s="234">
        <v>0.1</v>
      </c>
      <c r="AN1023" s="234">
        <v>0</v>
      </c>
      <c r="AO1023" s="234">
        <v>0</v>
      </c>
      <c r="AP1023" s="234">
        <v>0.10535187526338</v>
      </c>
      <c r="AQ1023" s="234">
        <v>5.2675937631689797E-2</v>
      </c>
      <c r="AR1023" s="234" t="s">
        <v>463</v>
      </c>
      <c r="AS1023" s="234">
        <v>8</v>
      </c>
      <c r="AT1023" s="234">
        <v>74.891727828564001</v>
      </c>
      <c r="AU1023" s="234" t="s">
        <v>552</v>
      </c>
      <c r="AV1023" s="234">
        <v>1.6972464844149</v>
      </c>
      <c r="AW1023" s="234">
        <v>21.590389749128502</v>
      </c>
      <c r="AX1023" s="234">
        <v>66.332673219585303</v>
      </c>
      <c r="AY1023" s="234" t="b">
        <v>0</v>
      </c>
      <c r="AZ1023" s="234">
        <v>44596.452175925922</v>
      </c>
      <c r="BA1023" s="234">
        <v>44589.532013888886</v>
      </c>
      <c r="BB1023" s="234">
        <v>44596.452164351853</v>
      </c>
    </row>
    <row r="1024" spans="1:54" x14ac:dyDescent="0.25">
      <c r="A1024" s="234" t="s">
        <v>4957</v>
      </c>
      <c r="B1024" s="234" t="s">
        <v>482</v>
      </c>
      <c r="C1024" s="235" t="s">
        <v>4958</v>
      </c>
      <c r="D1024" s="235" t="s">
        <v>4957</v>
      </c>
      <c r="E1024" s="234" t="s">
        <v>4955</v>
      </c>
      <c r="F1024" s="234" t="s">
        <v>4959</v>
      </c>
      <c r="G1024" s="234" t="s">
        <v>440</v>
      </c>
      <c r="H1024" s="234" t="s">
        <v>2090</v>
      </c>
      <c r="I1024" s="234" t="s">
        <v>752</v>
      </c>
      <c r="J1024" s="236">
        <v>1432</v>
      </c>
      <c r="K1024" s="129">
        <v>0.05</v>
      </c>
      <c r="L1024" s="103">
        <v>1</v>
      </c>
      <c r="M1024" s="237">
        <v>25000</v>
      </c>
      <c r="N1024" s="236">
        <v>18400</v>
      </c>
      <c r="O1024" s="103">
        <v>10000</v>
      </c>
      <c r="P1024" s="234">
        <v>10000</v>
      </c>
      <c r="Q1024" s="236">
        <v>3</v>
      </c>
      <c r="R1024" s="236">
        <v>100</v>
      </c>
      <c r="S1024" s="238">
        <v>491</v>
      </c>
      <c r="T1024" s="238">
        <v>75</v>
      </c>
      <c r="U1024" s="103">
        <v>5.5</v>
      </c>
      <c r="V1024" s="234" t="s">
        <v>451</v>
      </c>
      <c r="W1024" s="103">
        <v>80</v>
      </c>
      <c r="X1024" s="234" t="s">
        <v>56</v>
      </c>
      <c r="Y1024" s="234" t="s">
        <v>443</v>
      </c>
      <c r="Z1024" s="280"/>
      <c r="AA1024" s="280"/>
      <c r="AB1024" s="280"/>
      <c r="AC1024" s="280"/>
      <c r="AD1024" s="280"/>
      <c r="AE1024" s="280"/>
      <c r="AF1024" s="280"/>
      <c r="AG1024" s="280"/>
      <c r="AH1024" s="280"/>
      <c r="AI1024" s="280"/>
      <c r="AJ1024" s="280"/>
      <c r="AK1024" s="234">
        <v>2</v>
      </c>
      <c r="AL1024" s="234" t="s">
        <v>272</v>
      </c>
      <c r="AM1024" s="234">
        <v>0.1</v>
      </c>
      <c r="AN1024" s="234">
        <v>0</v>
      </c>
      <c r="AO1024" s="234">
        <v>0</v>
      </c>
      <c r="AP1024" s="234">
        <v>0.16304347826087001</v>
      </c>
      <c r="AQ1024" s="234">
        <v>5.4347826086956499E-2</v>
      </c>
      <c r="AR1024" s="234" t="s">
        <v>463</v>
      </c>
      <c r="AS1024" s="234">
        <v>9</v>
      </c>
      <c r="AT1024" s="234">
        <v>77.593911303553199</v>
      </c>
      <c r="AU1024" s="234" t="s">
        <v>552</v>
      </c>
      <c r="AV1024" s="234">
        <v>1.9030176784452</v>
      </c>
      <c r="AW1024" s="234">
        <v>17.655514165932601</v>
      </c>
      <c r="AX1024" s="234">
        <v>64.292097937229798</v>
      </c>
      <c r="AY1024" s="234" t="b">
        <v>0</v>
      </c>
      <c r="AZ1024" s="234">
        <v>44596.45416666667</v>
      </c>
      <c r="BA1024" s="234">
        <v>44589.532881944448</v>
      </c>
      <c r="BB1024" s="234">
        <v>44596.454143518517</v>
      </c>
    </row>
    <row r="1025" spans="1:54" x14ac:dyDescent="0.25">
      <c r="A1025" s="234" t="s">
        <v>4960</v>
      </c>
      <c r="B1025" s="234" t="s">
        <v>482</v>
      </c>
      <c r="C1025" s="235" t="s">
        <v>4961</v>
      </c>
      <c r="D1025" s="235" t="s">
        <v>4960</v>
      </c>
      <c r="E1025" s="234" t="s">
        <v>4955</v>
      </c>
      <c r="F1025" s="234" t="s">
        <v>4959</v>
      </c>
      <c r="G1025" s="234" t="s">
        <v>440</v>
      </c>
      <c r="H1025" s="234" t="s">
        <v>2090</v>
      </c>
      <c r="I1025" s="234" t="s">
        <v>752</v>
      </c>
      <c r="J1025" s="236">
        <v>1465</v>
      </c>
      <c r="K1025" s="129">
        <v>0.05</v>
      </c>
      <c r="L1025" s="103">
        <v>1</v>
      </c>
      <c r="M1025" s="237">
        <v>25000</v>
      </c>
      <c r="N1025" s="236">
        <v>20330</v>
      </c>
      <c r="O1025" s="103">
        <v>10000</v>
      </c>
      <c r="P1025" s="234">
        <v>10000</v>
      </c>
      <c r="Q1025" s="236">
        <v>3</v>
      </c>
      <c r="R1025" s="236">
        <v>100</v>
      </c>
      <c r="S1025" s="238">
        <v>610</v>
      </c>
      <c r="T1025" s="238">
        <v>75</v>
      </c>
      <c r="U1025" s="103">
        <v>5.5</v>
      </c>
      <c r="V1025" s="234" t="s">
        <v>451</v>
      </c>
      <c r="W1025" s="103">
        <v>80</v>
      </c>
      <c r="X1025" s="234" t="s">
        <v>56</v>
      </c>
      <c r="Y1025" s="234" t="s">
        <v>443</v>
      </c>
      <c r="Z1025" s="280"/>
      <c r="AA1025" s="280"/>
      <c r="AB1025" s="280"/>
      <c r="AC1025" s="280"/>
      <c r="AD1025" s="280"/>
      <c r="AE1025" s="280"/>
      <c r="AF1025" s="280"/>
      <c r="AG1025" s="280"/>
      <c r="AH1025" s="280"/>
      <c r="AI1025" s="280"/>
      <c r="AJ1025" s="280"/>
      <c r="AK1025" s="234">
        <v>2</v>
      </c>
      <c r="AL1025" s="234" t="s">
        <v>272</v>
      </c>
      <c r="AM1025" s="234">
        <v>0.1</v>
      </c>
      <c r="AN1025" s="234">
        <v>0</v>
      </c>
      <c r="AO1025" s="234">
        <v>0</v>
      </c>
      <c r="AP1025" s="234">
        <v>0.14756517461879001</v>
      </c>
      <c r="AQ1025" s="234">
        <v>4.9188391539596699E-2</v>
      </c>
      <c r="AR1025" s="234" t="s">
        <v>463</v>
      </c>
      <c r="AS1025" s="234">
        <v>10</v>
      </c>
      <c r="AT1025" s="234">
        <v>77.695384319354304</v>
      </c>
      <c r="AU1025" s="234" t="s">
        <v>552</v>
      </c>
      <c r="AV1025" s="234">
        <v>1.8112795680870699</v>
      </c>
      <c r="AW1025" s="234">
        <v>19.512689675274</v>
      </c>
      <c r="AX1025" s="234">
        <v>71.035779949124006</v>
      </c>
      <c r="AY1025" s="234" t="b">
        <v>0</v>
      </c>
      <c r="AZ1025" s="234">
        <v>44596.455381944441</v>
      </c>
      <c r="BA1025" s="234">
        <v>44589.53334490741</v>
      </c>
      <c r="BB1025" s="234">
        <v>44596.455358796295</v>
      </c>
    </row>
    <row r="1026" spans="1:54" x14ac:dyDescent="0.25">
      <c r="A1026" s="234" t="s">
        <v>4962</v>
      </c>
      <c r="B1026" s="234" t="s">
        <v>482</v>
      </c>
      <c r="C1026" s="235" t="s">
        <v>4963</v>
      </c>
      <c r="D1026" s="235" t="s">
        <v>4962</v>
      </c>
      <c r="E1026" s="234" t="s">
        <v>4955</v>
      </c>
      <c r="F1026" s="234" t="s">
        <v>4959</v>
      </c>
      <c r="G1026" s="234" t="s">
        <v>440</v>
      </c>
      <c r="H1026" s="234" t="s">
        <v>2090</v>
      </c>
      <c r="I1026" s="234" t="s">
        <v>752</v>
      </c>
      <c r="J1026" s="236">
        <v>1622</v>
      </c>
      <c r="K1026" s="129">
        <v>0.05</v>
      </c>
      <c r="L1026" s="103">
        <v>1</v>
      </c>
      <c r="M1026" s="237">
        <v>45000</v>
      </c>
      <c r="N1026" s="236">
        <v>22120</v>
      </c>
      <c r="O1026" s="103">
        <v>10000</v>
      </c>
      <c r="P1026" s="234">
        <v>10000</v>
      </c>
      <c r="Q1026" s="236">
        <v>3</v>
      </c>
      <c r="R1026" s="236">
        <v>100</v>
      </c>
      <c r="S1026" s="238">
        <v>655</v>
      </c>
      <c r="T1026" s="238">
        <v>66.5</v>
      </c>
      <c r="U1026" s="103">
        <v>5.5</v>
      </c>
      <c r="V1026" s="234" t="s">
        <v>451</v>
      </c>
      <c r="W1026" s="103">
        <v>80</v>
      </c>
      <c r="X1026" s="234" t="s">
        <v>56</v>
      </c>
      <c r="Y1026" s="234" t="s">
        <v>443</v>
      </c>
      <c r="Z1026" s="280"/>
      <c r="AA1026" s="280"/>
      <c r="AB1026" s="280"/>
      <c r="AC1026" s="280"/>
      <c r="AD1026" s="280"/>
      <c r="AE1026" s="280"/>
      <c r="AF1026" s="280"/>
      <c r="AG1026" s="280"/>
      <c r="AH1026" s="280"/>
      <c r="AI1026" s="280"/>
      <c r="AJ1026" s="280"/>
      <c r="AK1026" s="234">
        <v>2</v>
      </c>
      <c r="AL1026" s="234" t="s">
        <v>272</v>
      </c>
      <c r="AM1026" s="234">
        <v>0.1</v>
      </c>
      <c r="AN1026" s="234">
        <v>0</v>
      </c>
      <c r="AO1026" s="234">
        <v>0</v>
      </c>
      <c r="AP1026" s="234">
        <v>0.13562386980108501</v>
      </c>
      <c r="AQ1026" s="234">
        <v>5.4249547920434002E-2</v>
      </c>
      <c r="AR1026" s="234" t="s">
        <v>463</v>
      </c>
      <c r="AS1026" s="234">
        <v>12</v>
      </c>
      <c r="AT1026" s="234">
        <v>78.410431983307006</v>
      </c>
      <c r="AU1026" s="234" t="s">
        <v>552</v>
      </c>
      <c r="AV1026" s="234">
        <v>2.0693670892456</v>
      </c>
      <c r="AW1026" s="234">
        <v>21.232397456337399</v>
      </c>
      <c r="AX1026" s="234">
        <v>77.290282954974003</v>
      </c>
      <c r="AY1026" s="234" t="b">
        <v>0</v>
      </c>
      <c r="AZ1026" s="234">
        <v>44596.456585648149</v>
      </c>
      <c r="BA1026" s="234">
        <v>44589.533634259256</v>
      </c>
      <c r="BB1026" s="234">
        <v>44596.456574074073</v>
      </c>
    </row>
    <row r="1027" spans="1:54" x14ac:dyDescent="0.25">
      <c r="A1027" s="234" t="s">
        <v>4964</v>
      </c>
      <c r="B1027" s="234" t="s">
        <v>482</v>
      </c>
      <c r="C1027" s="235" t="s">
        <v>4965</v>
      </c>
      <c r="D1027" s="235" t="s">
        <v>4964</v>
      </c>
      <c r="E1027" s="234" t="s">
        <v>4955</v>
      </c>
      <c r="F1027" s="234" t="s">
        <v>4966</v>
      </c>
      <c r="G1027" s="234" t="s">
        <v>440</v>
      </c>
      <c r="H1027" s="234" t="s">
        <v>2090</v>
      </c>
      <c r="I1027" s="234" t="s">
        <v>752</v>
      </c>
      <c r="J1027" s="236">
        <v>1176</v>
      </c>
      <c r="K1027" s="129">
        <v>0.05</v>
      </c>
      <c r="L1027" s="103">
        <v>1</v>
      </c>
      <c r="M1027" s="237">
        <v>20000</v>
      </c>
      <c r="N1027" s="236">
        <v>15680</v>
      </c>
      <c r="O1027" s="103">
        <v>25000</v>
      </c>
      <c r="P1027" s="234">
        <v>25000</v>
      </c>
      <c r="Q1027" s="236">
        <v>2.5</v>
      </c>
      <c r="R1027" s="236">
        <v>100</v>
      </c>
      <c r="S1027" s="238">
        <v>416.2</v>
      </c>
      <c r="T1027" s="238">
        <v>116.4</v>
      </c>
      <c r="U1027" s="103">
        <v>5.5</v>
      </c>
      <c r="V1027" s="234" t="s">
        <v>451</v>
      </c>
      <c r="W1027" s="103">
        <v>80</v>
      </c>
      <c r="X1027" s="234" t="s">
        <v>56</v>
      </c>
      <c r="Y1027" s="234" t="s">
        <v>443</v>
      </c>
      <c r="Z1027" s="280"/>
      <c r="AA1027" s="280"/>
      <c r="AB1027" s="280"/>
      <c r="AC1027" s="280"/>
      <c r="AD1027" s="280"/>
      <c r="AE1027" s="280"/>
      <c r="AF1027" s="280"/>
      <c r="AG1027" s="280"/>
      <c r="AH1027" s="280"/>
      <c r="AI1027" s="280"/>
      <c r="AJ1027" s="280"/>
      <c r="AK1027" s="234">
        <v>2</v>
      </c>
      <c r="AL1027" s="234" t="s">
        <v>272</v>
      </c>
      <c r="AM1027" s="234">
        <v>0.1</v>
      </c>
      <c r="AN1027" s="234">
        <v>0</v>
      </c>
      <c r="AO1027" s="234">
        <v>0</v>
      </c>
      <c r="AP1027" s="234">
        <v>7.6530612244898003E-2</v>
      </c>
      <c r="AQ1027" s="234">
        <v>5.10204081632653E-2</v>
      </c>
      <c r="AR1027" s="234" t="s">
        <v>463</v>
      </c>
      <c r="AS1027" s="234">
        <v>8</v>
      </c>
      <c r="AT1027" s="234">
        <v>72.635670594432796</v>
      </c>
      <c r="AU1027" s="234" t="s">
        <v>552</v>
      </c>
      <c r="AV1027" s="234">
        <v>2.3371032073256899</v>
      </c>
      <c r="AW1027" s="234">
        <v>12.201478691728999</v>
      </c>
      <c r="AX1027" s="234">
        <v>68.485060846179493</v>
      </c>
      <c r="AY1027" s="234" t="b">
        <v>0</v>
      </c>
      <c r="AZ1027" s="234">
        <v>44596.457337962966</v>
      </c>
      <c r="BA1027" s="234">
        <v>44589.534085648149</v>
      </c>
      <c r="BB1027" s="234">
        <v>44596.457326388889</v>
      </c>
    </row>
    <row r="1028" spans="1:54" x14ac:dyDescent="0.25">
      <c r="A1028" s="234" t="s">
        <v>4967</v>
      </c>
      <c r="B1028" s="234" t="s">
        <v>482</v>
      </c>
      <c r="C1028" s="235" t="s">
        <v>4968</v>
      </c>
      <c r="D1028" s="235" t="s">
        <v>4967</v>
      </c>
      <c r="E1028" s="234" t="s">
        <v>4955</v>
      </c>
      <c r="F1028" s="234" t="s">
        <v>4966</v>
      </c>
      <c r="G1028" s="234" t="s">
        <v>440</v>
      </c>
      <c r="H1028" s="234" t="s">
        <v>2090</v>
      </c>
      <c r="I1028" s="234" t="s">
        <v>752</v>
      </c>
      <c r="J1028" s="236">
        <v>1439</v>
      </c>
      <c r="K1028" s="129">
        <v>0.08</v>
      </c>
      <c r="L1028" s="103">
        <v>1</v>
      </c>
      <c r="M1028" s="237">
        <v>24000</v>
      </c>
      <c r="N1028" s="236">
        <v>16830</v>
      </c>
      <c r="O1028" s="103">
        <v>25000</v>
      </c>
      <c r="P1028" s="234">
        <v>25000</v>
      </c>
      <c r="Q1028" s="236">
        <v>2.5</v>
      </c>
      <c r="R1028" s="236">
        <v>100</v>
      </c>
      <c r="S1028" s="238">
        <v>329.6</v>
      </c>
      <c r="T1028" s="238">
        <v>297.39999999999998</v>
      </c>
      <c r="U1028" s="103">
        <v>5.5</v>
      </c>
      <c r="V1028" s="234" t="s">
        <v>451</v>
      </c>
      <c r="W1028" s="103">
        <v>80</v>
      </c>
      <c r="X1028" s="234" t="s">
        <v>56</v>
      </c>
      <c r="Y1028" s="234" t="s">
        <v>443</v>
      </c>
      <c r="Z1028" s="280"/>
      <c r="AA1028" s="280"/>
      <c r="AB1028" s="280"/>
      <c r="AC1028" s="280"/>
      <c r="AD1028" s="280"/>
      <c r="AE1028" s="280"/>
      <c r="AF1028" s="280"/>
      <c r="AG1028" s="280"/>
      <c r="AH1028" s="280"/>
      <c r="AI1028" s="280"/>
      <c r="AJ1028" s="280"/>
      <c r="AK1028" s="234">
        <v>2</v>
      </c>
      <c r="AL1028" s="234" t="s">
        <v>272</v>
      </c>
      <c r="AM1028" s="234">
        <v>0.1</v>
      </c>
      <c r="AN1028" s="234">
        <v>0</v>
      </c>
      <c r="AO1028" s="234">
        <v>0</v>
      </c>
      <c r="AP1028" s="234">
        <v>7.1301247771835996E-2</v>
      </c>
      <c r="AQ1028" s="234">
        <v>4.7534165181223997E-2</v>
      </c>
      <c r="AR1028" s="234" t="s">
        <v>463</v>
      </c>
      <c r="AS1028" s="234">
        <v>7</v>
      </c>
      <c r="AT1028" s="234">
        <v>72.9865485081814</v>
      </c>
      <c r="AU1028" s="234" t="s">
        <v>552</v>
      </c>
      <c r="AV1028" s="234">
        <v>2.3516072483286901</v>
      </c>
      <c r="AW1028" s="234">
        <v>12.678812358746899</v>
      </c>
      <c r="AX1028" s="234">
        <v>61.256567497938001</v>
      </c>
      <c r="AY1028" s="234" t="b">
        <v>0</v>
      </c>
      <c r="AZ1028" s="234">
        <v>44596.45925925926</v>
      </c>
      <c r="BA1028" s="234">
        <v>44589.534699074073</v>
      </c>
      <c r="BB1028" s="234">
        <v>44596.45925925926</v>
      </c>
    </row>
    <row r="1029" spans="1:54" x14ac:dyDescent="0.25">
      <c r="A1029" s="234" t="s">
        <v>4969</v>
      </c>
      <c r="B1029" s="234" t="s">
        <v>482</v>
      </c>
      <c r="C1029" s="235" t="s">
        <v>4970</v>
      </c>
      <c r="D1029" s="235" t="s">
        <v>4969</v>
      </c>
      <c r="E1029" s="234" t="s">
        <v>4955</v>
      </c>
      <c r="F1029" s="234" t="s">
        <v>4956</v>
      </c>
      <c r="G1029" s="234" t="s">
        <v>440</v>
      </c>
      <c r="H1029" s="234" t="s">
        <v>2090</v>
      </c>
      <c r="I1029" s="234" t="s">
        <v>752</v>
      </c>
      <c r="J1029" s="236">
        <v>948</v>
      </c>
      <c r="K1029" s="129">
        <v>0.05</v>
      </c>
      <c r="L1029" s="103">
        <v>1</v>
      </c>
      <c r="M1029" s="237">
        <v>10000</v>
      </c>
      <c r="N1029" s="236">
        <v>15370</v>
      </c>
      <c r="O1029" s="103">
        <v>12000</v>
      </c>
      <c r="P1029" s="234">
        <v>12000</v>
      </c>
      <c r="Q1029" s="236">
        <v>3</v>
      </c>
      <c r="R1029" s="236">
        <v>100</v>
      </c>
      <c r="S1029" s="238">
        <v>265</v>
      </c>
      <c r="T1029" s="238">
        <v>130</v>
      </c>
      <c r="U1029" s="103">
        <v>5.5</v>
      </c>
      <c r="V1029" s="234" t="s">
        <v>451</v>
      </c>
      <c r="W1029" s="103">
        <v>80</v>
      </c>
      <c r="X1029" s="234" t="s">
        <v>56</v>
      </c>
      <c r="Y1029" s="234" t="s">
        <v>443</v>
      </c>
      <c r="Z1029" s="280"/>
      <c r="AA1029" s="280"/>
      <c r="AB1029" s="280"/>
      <c r="AC1029" s="280"/>
      <c r="AD1029" s="280"/>
      <c r="AE1029" s="280"/>
      <c r="AF1029" s="280"/>
      <c r="AG1029" s="280"/>
      <c r="AH1029" s="280"/>
      <c r="AI1029" s="280"/>
      <c r="AJ1029" s="280"/>
      <c r="AK1029" s="234">
        <v>2</v>
      </c>
      <c r="AL1029" s="234" t="s">
        <v>272</v>
      </c>
      <c r="AM1029" s="234">
        <v>0.1</v>
      </c>
      <c r="AN1029" s="234">
        <v>0</v>
      </c>
      <c r="AO1029" s="234">
        <v>0</v>
      </c>
      <c r="AP1029" s="234">
        <v>0.162654521795706</v>
      </c>
      <c r="AQ1029" s="234">
        <v>5.4218173931902001E-2</v>
      </c>
      <c r="AR1029" s="234" t="s">
        <v>463</v>
      </c>
      <c r="AS1029" s="234">
        <v>5</v>
      </c>
      <c r="AT1029" s="234">
        <v>79.144013925246597</v>
      </c>
      <c r="AU1029" s="234" t="s">
        <v>552</v>
      </c>
      <c r="AV1029" s="234">
        <v>1.7636412244955899</v>
      </c>
      <c r="AW1029" s="234">
        <v>15.313883724318201</v>
      </c>
      <c r="AX1029" s="234">
        <v>64.445839910557893</v>
      </c>
      <c r="AY1029" s="234" t="b">
        <v>0</v>
      </c>
      <c r="AZ1029" s="234">
        <v>44596.460995370369</v>
      </c>
      <c r="BA1029" s="234">
        <v>44589.535104166665</v>
      </c>
      <c r="BB1029" s="234">
        <v>44596.460995370369</v>
      </c>
    </row>
    <row r="1030" spans="1:54" x14ac:dyDescent="0.25">
      <c r="A1030" s="234" t="s">
        <v>4971</v>
      </c>
      <c r="B1030" s="234" t="s">
        <v>482</v>
      </c>
      <c r="C1030" s="235" t="s">
        <v>4971</v>
      </c>
      <c r="D1030" s="235" t="s">
        <v>4971</v>
      </c>
      <c r="E1030" s="234" t="s">
        <v>4972</v>
      </c>
      <c r="F1030" s="234" t="s">
        <v>4973</v>
      </c>
      <c r="G1030" s="234" t="s">
        <v>836</v>
      </c>
      <c r="H1030" s="234" t="s">
        <v>798</v>
      </c>
      <c r="I1030" s="234" t="s">
        <v>678</v>
      </c>
      <c r="J1030" s="236">
        <v>438</v>
      </c>
      <c r="K1030" s="129">
        <v>0.03</v>
      </c>
      <c r="L1030" s="103">
        <v>1</v>
      </c>
      <c r="M1030" s="237">
        <v>2450</v>
      </c>
      <c r="N1030" s="236">
        <v>1445</v>
      </c>
      <c r="O1030" s="103">
        <v>6000</v>
      </c>
      <c r="P1030" s="234">
        <v>6000</v>
      </c>
      <c r="Q1030" s="236">
        <v>18</v>
      </c>
      <c r="R1030" s="236">
        <v>30</v>
      </c>
      <c r="S1030" s="238">
        <v>80</v>
      </c>
      <c r="T1030" s="238">
        <v>57.5</v>
      </c>
      <c r="U1030" s="103">
        <v>3</v>
      </c>
      <c r="V1030" s="234" t="s">
        <v>442</v>
      </c>
      <c r="W1030" s="103">
        <v>45</v>
      </c>
      <c r="X1030" s="234" t="s">
        <v>56</v>
      </c>
      <c r="Y1030" s="234" t="s">
        <v>443</v>
      </c>
      <c r="Z1030" s="280"/>
      <c r="AA1030" s="280" t="s">
        <v>4974</v>
      </c>
      <c r="AB1030" s="280" t="s">
        <v>4975</v>
      </c>
      <c r="AC1030" s="280"/>
      <c r="AD1030" s="280"/>
      <c r="AE1030" s="280" t="s">
        <v>4976</v>
      </c>
      <c r="AF1030" s="280" t="s">
        <v>4977</v>
      </c>
      <c r="AG1030" s="280"/>
      <c r="AH1030" s="280" t="s">
        <v>4978</v>
      </c>
      <c r="AI1030" s="280"/>
      <c r="AJ1030" s="280"/>
      <c r="AK1030" s="234">
        <v>1</v>
      </c>
      <c r="AL1030" s="234" t="s">
        <v>272</v>
      </c>
      <c r="AM1030" s="234">
        <v>0.1</v>
      </c>
      <c r="AN1030" s="234">
        <v>0</v>
      </c>
      <c r="AO1030" s="234">
        <v>0</v>
      </c>
      <c r="AP1030" s="234">
        <v>0.96116878123798499</v>
      </c>
      <c r="AQ1030" s="234">
        <v>9.3861182817353506E-2</v>
      </c>
      <c r="AR1030" s="234" t="s">
        <v>463</v>
      </c>
      <c r="AS1030" s="234">
        <v>2</v>
      </c>
      <c r="AT1030" s="234">
        <v>90.503241966030302</v>
      </c>
      <c r="AU1030" s="234" t="s">
        <v>490</v>
      </c>
      <c r="AV1030" s="234">
        <v>1.49295059944237</v>
      </c>
      <c r="AW1030" s="234">
        <v>9.1780281021430099</v>
      </c>
      <c r="AX1030" s="234">
        <v>79.3713432042085</v>
      </c>
      <c r="AY1030" s="234" t="b">
        <v>0</v>
      </c>
      <c r="AZ1030" s="234">
        <v>44594.694618055553</v>
      </c>
      <c r="BA1030" s="234">
        <v>44592.465370370373</v>
      </c>
      <c r="BB1030" s="234">
        <v>44594.694618055553</v>
      </c>
    </row>
    <row r="1031" spans="1:54" x14ac:dyDescent="0.25">
      <c r="A1031" s="234" t="s">
        <v>4979</v>
      </c>
      <c r="B1031" s="234" t="s">
        <v>482</v>
      </c>
      <c r="C1031" s="235" t="s">
        <v>4971</v>
      </c>
      <c r="D1031" s="235" t="s">
        <v>4979</v>
      </c>
      <c r="E1031" s="234" t="s">
        <v>4972</v>
      </c>
      <c r="F1031" s="234" t="s">
        <v>1579</v>
      </c>
      <c r="G1031" s="234" t="s">
        <v>836</v>
      </c>
      <c r="H1031" s="234" t="s">
        <v>798</v>
      </c>
      <c r="I1031" s="234" t="s">
        <v>678</v>
      </c>
      <c r="J1031" s="236">
        <v>200</v>
      </c>
      <c r="K1031" s="129">
        <v>0.03</v>
      </c>
      <c r="L1031" s="103">
        <v>2</v>
      </c>
      <c r="M1031" s="237">
        <v>1015</v>
      </c>
      <c r="N1031" s="236">
        <v>500</v>
      </c>
      <c r="O1031" s="103">
        <v>6000</v>
      </c>
      <c r="P1031" s="234">
        <v>6000</v>
      </c>
      <c r="Q1031" s="236">
        <v>28</v>
      </c>
      <c r="R1031" s="236">
        <v>20</v>
      </c>
      <c r="S1031" s="238">
        <v>80</v>
      </c>
      <c r="T1031" s="238">
        <v>10.5</v>
      </c>
      <c r="U1031" s="103">
        <v>3</v>
      </c>
      <c r="V1031" s="234" t="s">
        <v>442</v>
      </c>
      <c r="W1031" s="103">
        <v>35</v>
      </c>
      <c r="X1031" s="234" t="s">
        <v>56</v>
      </c>
      <c r="Y1031" s="234" t="s">
        <v>443</v>
      </c>
      <c r="Z1031" s="280"/>
      <c r="AA1031" s="280"/>
      <c r="AB1031" s="280" t="s">
        <v>4980</v>
      </c>
      <c r="AC1031" s="280"/>
      <c r="AD1031" s="280"/>
      <c r="AE1031" s="280" t="s">
        <v>4976</v>
      </c>
      <c r="AF1031" s="280" t="s">
        <v>4977</v>
      </c>
      <c r="AG1031" s="280"/>
      <c r="AH1031" s="280"/>
      <c r="AI1031" s="280"/>
      <c r="AJ1031" s="280"/>
      <c r="AK1031" s="234">
        <v>1</v>
      </c>
      <c r="AL1031" s="234" t="s">
        <v>272</v>
      </c>
      <c r="AM1031" s="234">
        <v>0.1</v>
      </c>
      <c r="AN1031" s="234">
        <v>0</v>
      </c>
      <c r="AO1031" s="234">
        <v>0</v>
      </c>
      <c r="AP1031" s="234">
        <v>0</v>
      </c>
      <c r="AQ1031" s="234">
        <v>0</v>
      </c>
      <c r="AR1031" s="234" t="s">
        <v>463</v>
      </c>
      <c r="AS1031" s="234">
        <v>0</v>
      </c>
      <c r="AT1031" s="234">
        <v>90.491375936118501</v>
      </c>
      <c r="AU1031" s="234" t="s">
        <v>490</v>
      </c>
      <c r="AV1031" s="234">
        <v>1.44670265571583</v>
      </c>
      <c r="AW1031" s="234">
        <v>9.3217730466344797</v>
      </c>
      <c r="AX1031" s="234">
        <v>86.315845303637602</v>
      </c>
      <c r="AY1031" s="234" t="b">
        <v>0</v>
      </c>
      <c r="AZ1031" s="234">
        <v>44594.694444444445</v>
      </c>
      <c r="BA1031" s="234">
        <v>44592.466724537036</v>
      </c>
      <c r="BB1031" s="234">
        <v>44594.694432870368</v>
      </c>
    </row>
    <row r="1032" spans="1:54" x14ac:dyDescent="0.25">
      <c r="A1032" s="234" t="s">
        <v>4981</v>
      </c>
      <c r="B1032" s="234" t="s">
        <v>482</v>
      </c>
      <c r="C1032" s="235" t="s">
        <v>4971</v>
      </c>
      <c r="D1032" s="235" t="s">
        <v>4981</v>
      </c>
      <c r="E1032" s="234" t="s">
        <v>4972</v>
      </c>
      <c r="F1032" s="234" t="s">
        <v>4982</v>
      </c>
      <c r="G1032" s="234" t="s">
        <v>836</v>
      </c>
      <c r="H1032" s="234" t="s">
        <v>798</v>
      </c>
      <c r="I1032" s="234" t="s">
        <v>678</v>
      </c>
      <c r="J1032" s="236">
        <v>490</v>
      </c>
      <c r="K1032" s="129">
        <v>0.03</v>
      </c>
      <c r="L1032" s="103">
        <v>1</v>
      </c>
      <c r="M1032" s="237">
        <v>1790</v>
      </c>
      <c r="N1032" s="236">
        <v>1488</v>
      </c>
      <c r="O1032" s="103">
        <v>6000</v>
      </c>
      <c r="P1032" s="234">
        <v>6000</v>
      </c>
      <c r="Q1032" s="236">
        <v>18</v>
      </c>
      <c r="R1032" s="236">
        <v>20</v>
      </c>
      <c r="S1032" s="238">
        <v>80</v>
      </c>
      <c r="T1032" s="238">
        <v>57.5</v>
      </c>
      <c r="U1032" s="103">
        <v>3</v>
      </c>
      <c r="V1032" s="234" t="s">
        <v>442</v>
      </c>
      <c r="W1032" s="103">
        <v>45</v>
      </c>
      <c r="X1032" s="234" t="s">
        <v>56</v>
      </c>
      <c r="Y1032" s="234" t="s">
        <v>443</v>
      </c>
      <c r="Z1032" s="280" t="s">
        <v>4983</v>
      </c>
      <c r="AA1032" s="280" t="s">
        <v>4984</v>
      </c>
      <c r="AB1032" s="280" t="s">
        <v>4985</v>
      </c>
      <c r="AC1032" s="280"/>
      <c r="AD1032" s="280"/>
      <c r="AE1032" s="280" t="s">
        <v>4986</v>
      </c>
      <c r="AF1032" s="280"/>
      <c r="AG1032" s="280"/>
      <c r="AH1032" s="280" t="s">
        <v>4978</v>
      </c>
      <c r="AI1032" s="280"/>
      <c r="AJ1032" s="280" t="s">
        <v>559</v>
      </c>
      <c r="AK1032" s="234">
        <v>2</v>
      </c>
      <c r="AL1032" s="234" t="s">
        <v>272</v>
      </c>
      <c r="AM1032" s="234">
        <v>0.1</v>
      </c>
      <c r="AN1032" s="234">
        <v>0</v>
      </c>
      <c r="AO1032" s="234">
        <v>0</v>
      </c>
      <c r="AP1032" s="234">
        <v>0.93339307048984499</v>
      </c>
      <c r="AQ1032" s="234">
        <v>9.1148796485938099E-2</v>
      </c>
      <c r="AR1032" s="234" t="s">
        <v>463</v>
      </c>
      <c r="AS1032" s="234">
        <v>0</v>
      </c>
      <c r="AT1032" s="234">
        <v>91.732052309222397</v>
      </c>
      <c r="AU1032" s="234" t="s">
        <v>490</v>
      </c>
      <c r="AV1032" s="234">
        <v>1.43</v>
      </c>
      <c r="AW1032" s="234">
        <v>9.4499675336564195</v>
      </c>
      <c r="AX1032" s="234">
        <v>81.7332586075172</v>
      </c>
      <c r="AY1032" s="234" t="b">
        <v>0</v>
      </c>
      <c r="AZ1032" s="234">
        <v>44620.502500000002</v>
      </c>
      <c r="BA1032" s="234">
        <v>44603.659143518518</v>
      </c>
      <c r="BB1032" s="234">
        <v>44620.502476851849</v>
      </c>
    </row>
    <row r="1033" spans="1:54" x14ac:dyDescent="0.25">
      <c r="A1033" s="234" t="s">
        <v>4987</v>
      </c>
      <c r="B1033" s="234" t="s">
        <v>482</v>
      </c>
      <c r="C1033" s="235" t="s">
        <v>437</v>
      </c>
      <c r="D1033" s="235" t="s">
        <v>4987</v>
      </c>
      <c r="E1033" s="234" t="s">
        <v>4988</v>
      </c>
      <c r="F1033" s="234" t="s">
        <v>4989</v>
      </c>
      <c r="G1033" s="234" t="s">
        <v>544</v>
      </c>
      <c r="H1033" s="234" t="s">
        <v>2028</v>
      </c>
      <c r="I1033" s="234" t="s">
        <v>4990</v>
      </c>
      <c r="J1033" s="236">
        <v>389</v>
      </c>
      <c r="K1033" s="129">
        <v>0.03</v>
      </c>
      <c r="L1033" s="103">
        <v>1</v>
      </c>
      <c r="M1033" s="237">
        <v>1550</v>
      </c>
      <c r="N1033" s="236">
        <v>6739</v>
      </c>
      <c r="O1033" s="103">
        <v>3270</v>
      </c>
      <c r="P1033" s="234">
        <v>3270</v>
      </c>
      <c r="Q1033" s="236">
        <v>4</v>
      </c>
      <c r="R1033" s="236">
        <v>40</v>
      </c>
      <c r="S1033" s="238">
        <v>127</v>
      </c>
      <c r="T1033" s="238">
        <v>76.2</v>
      </c>
      <c r="U1033" s="103">
        <v>4.5</v>
      </c>
      <c r="V1033" s="234" t="s">
        <v>442</v>
      </c>
      <c r="W1033" s="103">
        <v>150</v>
      </c>
      <c r="X1033" s="234" t="s">
        <v>56</v>
      </c>
      <c r="Y1033" s="234" t="s">
        <v>443</v>
      </c>
      <c r="Z1033" s="280" t="s">
        <v>4991</v>
      </c>
      <c r="AA1033" s="280" t="s">
        <v>4992</v>
      </c>
      <c r="AB1033" s="280" t="s">
        <v>4993</v>
      </c>
      <c r="AC1033" s="280"/>
      <c r="AD1033" s="280" t="s">
        <v>4994</v>
      </c>
      <c r="AE1033" s="280" t="s">
        <v>4995</v>
      </c>
      <c r="AF1033" s="280"/>
      <c r="AG1033" s="280"/>
      <c r="AH1033" s="280"/>
      <c r="AI1033" s="280"/>
      <c r="AJ1033" s="280"/>
      <c r="AK1033" s="234">
        <v>1</v>
      </c>
      <c r="AL1033" s="234" t="s">
        <v>272</v>
      </c>
      <c r="AM1033" s="234">
        <v>0.1</v>
      </c>
      <c r="AN1033" s="234">
        <v>0</v>
      </c>
      <c r="AO1033" s="234">
        <v>0</v>
      </c>
      <c r="AP1033" s="234">
        <v>0</v>
      </c>
      <c r="AQ1033" s="234"/>
      <c r="AR1033" s="234" t="s">
        <v>463</v>
      </c>
      <c r="AS1033" s="234">
        <v>0</v>
      </c>
      <c r="AT1033" s="234">
        <v>83.642748139039796</v>
      </c>
      <c r="AU1033" s="234" t="s">
        <v>552</v>
      </c>
      <c r="AV1033" s="234">
        <v>1.7452583426894499</v>
      </c>
      <c r="AW1033" s="234">
        <v>9.2505236514836398</v>
      </c>
      <c r="AX1033" s="234">
        <v>71.813273759375605</v>
      </c>
      <c r="AY1033" s="234" t="b">
        <v>0</v>
      </c>
      <c r="AZ1033" s="234">
        <v>44593.677928240744</v>
      </c>
      <c r="BA1033" s="234">
        <v>44592.532175925924</v>
      </c>
      <c r="BB1033" s="234">
        <v>44593.677870370368</v>
      </c>
    </row>
    <row r="1034" spans="1:54" x14ac:dyDescent="0.25">
      <c r="A1034" s="234" t="s">
        <v>4996</v>
      </c>
      <c r="B1034" s="234" t="s">
        <v>456</v>
      </c>
      <c r="C1034" s="235" t="s">
        <v>4997</v>
      </c>
      <c r="D1034" s="235" t="s">
        <v>4996</v>
      </c>
      <c r="E1034" s="234" t="s">
        <v>4998</v>
      </c>
      <c r="F1034" s="234" t="s">
        <v>828</v>
      </c>
      <c r="G1034" s="234" t="s">
        <v>836</v>
      </c>
      <c r="H1034" s="234" t="s">
        <v>798</v>
      </c>
      <c r="I1034" s="234" t="s">
        <v>574</v>
      </c>
      <c r="J1034" s="236">
        <v>553</v>
      </c>
      <c r="K1034" s="129">
        <v>0.03</v>
      </c>
      <c r="L1034" s="103">
        <v>1</v>
      </c>
      <c r="M1034" s="237">
        <v>2970</v>
      </c>
      <c r="N1034" s="236">
        <v>2087</v>
      </c>
      <c r="O1034" s="103">
        <v>8190</v>
      </c>
      <c r="P1034" s="234">
        <v>8190</v>
      </c>
      <c r="Q1034" s="236">
        <v>16</v>
      </c>
      <c r="R1034" s="236">
        <v>30</v>
      </c>
      <c r="S1034" s="238">
        <v>94.5</v>
      </c>
      <c r="T1034" s="238">
        <v>68</v>
      </c>
      <c r="U1034" s="103">
        <v>3</v>
      </c>
      <c r="V1034" s="234" t="s">
        <v>547</v>
      </c>
      <c r="W1034" s="103">
        <v>35</v>
      </c>
      <c r="X1034" s="234" t="s">
        <v>56</v>
      </c>
      <c r="Y1034" s="234" t="s">
        <v>443</v>
      </c>
      <c r="Z1034" s="280" t="s">
        <v>4999</v>
      </c>
      <c r="AA1034" s="280" t="s">
        <v>5000</v>
      </c>
      <c r="AB1034" s="280" t="s">
        <v>5001</v>
      </c>
      <c r="AC1034" s="280" t="s">
        <v>5002</v>
      </c>
      <c r="AD1034" s="280"/>
      <c r="AE1034" s="280" t="s">
        <v>5003</v>
      </c>
      <c r="AF1034" s="280" t="s">
        <v>5004</v>
      </c>
      <c r="AG1034" s="280" t="s">
        <v>5005</v>
      </c>
      <c r="AH1034" s="280"/>
      <c r="AI1034" s="280"/>
      <c r="AJ1034" s="280" t="s">
        <v>559</v>
      </c>
      <c r="AK1034" s="234">
        <v>4</v>
      </c>
      <c r="AL1034" s="234" t="s">
        <v>272</v>
      </c>
      <c r="AM1034" s="234">
        <v>0.1</v>
      </c>
      <c r="AN1034" s="234">
        <v>0</v>
      </c>
      <c r="AO1034" s="234">
        <v>2.1621849544801099</v>
      </c>
      <c r="AP1034" s="234">
        <v>0</v>
      </c>
      <c r="AQ1034" s="234">
        <v>8.9560844917132107E-2</v>
      </c>
      <c r="AR1034" s="234" t="s">
        <v>463</v>
      </c>
      <c r="AS1034" s="234">
        <v>1</v>
      </c>
      <c r="AT1034" s="234">
        <v>88.106514701870793</v>
      </c>
      <c r="AU1034" s="234" t="s">
        <v>552</v>
      </c>
      <c r="AV1034" s="234">
        <v>1.37037347050539</v>
      </c>
      <c r="AW1034" s="234">
        <v>11.1514375663675</v>
      </c>
      <c r="AX1034" s="234">
        <v>78.238585055261296</v>
      </c>
      <c r="AY1034" s="234" t="b">
        <v>0</v>
      </c>
      <c r="AZ1034" s="234">
        <v>44602.741030092591</v>
      </c>
      <c r="BA1034" s="234">
        <v>44593.368726851855</v>
      </c>
      <c r="BB1034" s="234">
        <v>44602.741006944445</v>
      </c>
    </row>
    <row r="1035" spans="1:54" x14ac:dyDescent="0.25">
      <c r="A1035" s="234" t="s">
        <v>5006</v>
      </c>
      <c r="B1035" s="234" t="s">
        <v>482</v>
      </c>
      <c r="C1035" s="235" t="s">
        <v>5006</v>
      </c>
      <c r="D1035" s="235" t="s">
        <v>5006</v>
      </c>
      <c r="E1035" s="234" t="s">
        <v>5007</v>
      </c>
      <c r="F1035" s="234" t="s">
        <v>5008</v>
      </c>
      <c r="G1035" s="234" t="s">
        <v>836</v>
      </c>
      <c r="H1035" s="234" t="s">
        <v>798</v>
      </c>
      <c r="I1035" s="234" t="s">
        <v>574</v>
      </c>
      <c r="J1035" s="236">
        <v>330</v>
      </c>
      <c r="K1035" s="129">
        <v>0.03</v>
      </c>
      <c r="L1035" s="103">
        <v>2</v>
      </c>
      <c r="M1035" s="237">
        <v>1010</v>
      </c>
      <c r="N1035" s="236">
        <v>840</v>
      </c>
      <c r="O1035" s="103">
        <v>8180</v>
      </c>
      <c r="P1035" s="234">
        <v>8180</v>
      </c>
      <c r="Q1035" s="236">
        <v>22</v>
      </c>
      <c r="R1035" s="236">
        <v>20</v>
      </c>
      <c r="S1035" s="238">
        <v>100</v>
      </c>
      <c r="T1035" s="238">
        <v>42.8</v>
      </c>
      <c r="U1035" s="103">
        <v>3</v>
      </c>
      <c r="V1035" s="234" t="s">
        <v>547</v>
      </c>
      <c r="W1035" s="103">
        <v>40</v>
      </c>
      <c r="X1035" s="234" t="s">
        <v>56</v>
      </c>
      <c r="Y1035" s="234" t="s">
        <v>443</v>
      </c>
      <c r="Z1035" s="280"/>
      <c r="AA1035" s="280" t="s">
        <v>5009</v>
      </c>
      <c r="AB1035" s="280" t="s">
        <v>5010</v>
      </c>
      <c r="AC1035" s="280" t="s">
        <v>5011</v>
      </c>
      <c r="AD1035" s="280"/>
      <c r="AE1035" s="280" t="s">
        <v>5002</v>
      </c>
      <c r="AF1035" s="280"/>
      <c r="AG1035" s="280"/>
      <c r="AH1035" s="280"/>
      <c r="AI1035" s="280"/>
      <c r="AJ1035" s="280" t="s">
        <v>559</v>
      </c>
      <c r="AK1035" s="234">
        <v>1.5</v>
      </c>
      <c r="AL1035" s="234" t="s">
        <v>272</v>
      </c>
      <c r="AM1035" s="234">
        <v>0.1</v>
      </c>
      <c r="AN1035" s="234">
        <v>0</v>
      </c>
      <c r="AO1035" s="234">
        <v>0</v>
      </c>
      <c r="AP1035" s="234">
        <v>0</v>
      </c>
      <c r="AQ1035" s="234"/>
      <c r="AR1035" s="234" t="s">
        <v>463</v>
      </c>
      <c r="AS1035" s="234">
        <v>0</v>
      </c>
      <c r="AT1035" s="234">
        <v>90.691824249250303</v>
      </c>
      <c r="AU1035" s="234" t="s">
        <v>552</v>
      </c>
      <c r="AV1035" s="234">
        <v>1.1845980141841601</v>
      </c>
      <c r="AW1035" s="234">
        <v>12.3565389258666</v>
      </c>
      <c r="AX1035" s="234">
        <v>89.862641856114294</v>
      </c>
      <c r="AY1035" s="234" t="b">
        <v>0</v>
      </c>
      <c r="AZ1035" s="234">
        <v>44595.598553240743</v>
      </c>
      <c r="BA1035" s="234">
        <v>44593.380277777775</v>
      </c>
      <c r="BB1035" s="234">
        <v>44595.598541666666</v>
      </c>
    </row>
    <row r="1036" spans="1:54" x14ac:dyDescent="0.25">
      <c r="A1036" s="234" t="s">
        <v>5012</v>
      </c>
      <c r="B1036" s="234" t="s">
        <v>482</v>
      </c>
      <c r="C1036" s="235" t="s">
        <v>5012</v>
      </c>
      <c r="D1036" s="235" t="s">
        <v>5012</v>
      </c>
      <c r="E1036" s="234" t="s">
        <v>5007</v>
      </c>
      <c r="F1036" s="234" t="s">
        <v>5013</v>
      </c>
      <c r="G1036" s="234" t="s">
        <v>836</v>
      </c>
      <c r="H1036" s="234" t="s">
        <v>798</v>
      </c>
      <c r="I1036" s="234" t="s">
        <v>574</v>
      </c>
      <c r="J1036" s="236">
        <v>242</v>
      </c>
      <c r="K1036" s="129">
        <v>0.03</v>
      </c>
      <c r="L1036" s="103">
        <v>4</v>
      </c>
      <c r="M1036" s="237">
        <v>1458</v>
      </c>
      <c r="N1036" s="236">
        <v>629</v>
      </c>
      <c r="O1036" s="103">
        <v>8180</v>
      </c>
      <c r="P1036" s="234">
        <v>8180</v>
      </c>
      <c r="Q1036" s="236">
        <v>18</v>
      </c>
      <c r="R1036" s="236">
        <v>20</v>
      </c>
      <c r="S1036" s="238">
        <v>52</v>
      </c>
      <c r="T1036" s="238">
        <v>46.8</v>
      </c>
      <c r="U1036" s="103">
        <v>3</v>
      </c>
      <c r="V1036" s="234" t="s">
        <v>547</v>
      </c>
      <c r="W1036" s="103">
        <v>40</v>
      </c>
      <c r="X1036" s="234" t="s">
        <v>56</v>
      </c>
      <c r="Y1036" s="234" t="s">
        <v>443</v>
      </c>
      <c r="Z1036" s="280"/>
      <c r="AA1036" s="280" t="s">
        <v>5014</v>
      </c>
      <c r="AB1036" s="280" t="s">
        <v>5010</v>
      </c>
      <c r="AC1036" s="280" t="s">
        <v>5011</v>
      </c>
      <c r="AD1036" s="280"/>
      <c r="AE1036" s="280" t="s">
        <v>5002</v>
      </c>
      <c r="AF1036" s="280"/>
      <c r="AG1036" s="280"/>
      <c r="AH1036" s="280"/>
      <c r="AI1036" s="280"/>
      <c r="AJ1036" s="280" t="s">
        <v>559</v>
      </c>
      <c r="AK1036" s="234">
        <v>1.5</v>
      </c>
      <c r="AL1036" s="234" t="s">
        <v>272</v>
      </c>
      <c r="AM1036" s="234">
        <v>0.1</v>
      </c>
      <c r="AN1036" s="234">
        <v>0</v>
      </c>
      <c r="AO1036" s="234">
        <v>0</v>
      </c>
      <c r="AP1036" s="234">
        <v>0</v>
      </c>
      <c r="AQ1036" s="234">
        <v>0</v>
      </c>
      <c r="AR1036" s="234" t="s">
        <v>463</v>
      </c>
      <c r="AS1036" s="234">
        <v>0</v>
      </c>
      <c r="AT1036" s="234">
        <v>86.586399705110097</v>
      </c>
      <c r="AU1036" s="234" t="s">
        <v>552</v>
      </c>
      <c r="AV1036" s="234">
        <v>1.15866699473797</v>
      </c>
      <c r="AW1036" s="234">
        <v>13.875855035998701</v>
      </c>
      <c r="AX1036" s="234">
        <v>80.748002467851293</v>
      </c>
      <c r="AY1036" s="234" t="b">
        <v>0</v>
      </c>
      <c r="AZ1036" s="234">
        <v>44595.600648148145</v>
      </c>
      <c r="BA1036" s="234">
        <v>44593.381249999999</v>
      </c>
      <c r="BB1036" s="234">
        <v>44595.600636574076</v>
      </c>
    </row>
    <row r="1037" spans="1:54" x14ac:dyDescent="0.25">
      <c r="A1037" s="234" t="s">
        <v>5015</v>
      </c>
      <c r="B1037" s="234" t="s">
        <v>482</v>
      </c>
      <c r="C1037" s="235" t="s">
        <v>437</v>
      </c>
      <c r="D1037" s="235" t="s">
        <v>5015</v>
      </c>
      <c r="E1037" s="234" t="s">
        <v>5016</v>
      </c>
      <c r="F1037" s="234" t="s">
        <v>4630</v>
      </c>
      <c r="G1037" s="234" t="s">
        <v>544</v>
      </c>
      <c r="H1037" s="234" t="s">
        <v>1361</v>
      </c>
      <c r="I1037" s="234" t="s">
        <v>486</v>
      </c>
      <c r="J1037" s="236">
        <v>434</v>
      </c>
      <c r="K1037" s="129">
        <v>0.03</v>
      </c>
      <c r="L1037" s="103">
        <v>1</v>
      </c>
      <c r="M1037" s="237">
        <v>3305</v>
      </c>
      <c r="N1037" s="236">
        <v>26814</v>
      </c>
      <c r="O1037" s="103">
        <v>6000</v>
      </c>
      <c r="P1037" s="234">
        <v>6000</v>
      </c>
      <c r="Q1037" s="236">
        <v>4</v>
      </c>
      <c r="R1037" s="236">
        <v>50</v>
      </c>
      <c r="S1037" s="238">
        <v>138</v>
      </c>
      <c r="T1037" s="238">
        <v>138</v>
      </c>
      <c r="U1037" s="103">
        <v>1.6</v>
      </c>
      <c r="V1037" s="234" t="s">
        <v>451</v>
      </c>
      <c r="W1037" s="103">
        <v>80</v>
      </c>
      <c r="X1037" s="234" t="s">
        <v>56</v>
      </c>
      <c r="Y1037" s="234" t="s">
        <v>443</v>
      </c>
      <c r="Z1037" s="280" t="s">
        <v>5017</v>
      </c>
      <c r="AA1037" s="280"/>
      <c r="AB1037" s="280"/>
      <c r="AC1037" s="280"/>
      <c r="AD1037" s="280"/>
      <c r="AE1037" s="280"/>
      <c r="AF1037" s="280"/>
      <c r="AG1037" s="280"/>
      <c r="AH1037" s="280"/>
      <c r="AI1037" s="280"/>
      <c r="AJ1037" s="280"/>
      <c r="AK1037" s="234">
        <v>3</v>
      </c>
      <c r="AL1037" s="234" t="s">
        <v>272</v>
      </c>
      <c r="AM1037" s="234">
        <v>0.1</v>
      </c>
      <c r="AN1037" s="234">
        <v>0</v>
      </c>
      <c r="AO1037" s="234">
        <v>0</v>
      </c>
      <c r="AP1037" s="234">
        <v>0</v>
      </c>
      <c r="AQ1037" s="234">
        <v>0</v>
      </c>
      <c r="AR1037" s="234" t="s">
        <v>463</v>
      </c>
      <c r="AS1037" s="234">
        <v>1</v>
      </c>
      <c r="AT1037" s="234">
        <v>75.029206591247799</v>
      </c>
      <c r="AU1037" s="234" t="s">
        <v>552</v>
      </c>
      <c r="AV1037" s="234">
        <v>1.04846166253619</v>
      </c>
      <c r="AW1037" s="234">
        <v>28.077104547472501</v>
      </c>
      <c r="AX1037" s="234">
        <v>69.905783626873998</v>
      </c>
      <c r="AY1037" s="234" t="b">
        <v>0</v>
      </c>
      <c r="AZ1037" s="234">
        <v>44595.60324074074</v>
      </c>
      <c r="BA1037" s="234">
        <v>44593.418020833335</v>
      </c>
      <c r="BB1037" s="234">
        <v>44595.603217592594</v>
      </c>
    </row>
    <row r="1038" spans="1:54" x14ac:dyDescent="0.25">
      <c r="A1038" s="234" t="s">
        <v>5018</v>
      </c>
      <c r="B1038" s="234" t="s">
        <v>456</v>
      </c>
      <c r="C1038" s="235" t="s">
        <v>5019</v>
      </c>
      <c r="D1038" s="235" t="s">
        <v>5018</v>
      </c>
      <c r="E1038" s="234" t="s">
        <v>5020</v>
      </c>
      <c r="F1038" s="234" t="s">
        <v>5021</v>
      </c>
      <c r="G1038" s="234" t="s">
        <v>534</v>
      </c>
      <c r="H1038" s="234" t="s">
        <v>473</v>
      </c>
      <c r="I1038" s="234" t="s">
        <v>574</v>
      </c>
      <c r="J1038" s="236">
        <v>1341</v>
      </c>
      <c r="K1038" s="129">
        <v>0.05</v>
      </c>
      <c r="L1038" s="103">
        <v>1</v>
      </c>
      <c r="M1038" s="237">
        <v>7500</v>
      </c>
      <c r="N1038" s="236">
        <v>10049</v>
      </c>
      <c r="O1038" s="103">
        <v>6000</v>
      </c>
      <c r="P1038" s="234">
        <v>6000</v>
      </c>
      <c r="Q1038" s="236">
        <v>7</v>
      </c>
      <c r="R1038" s="236">
        <v>40</v>
      </c>
      <c r="S1038" s="238">
        <v>225</v>
      </c>
      <c r="T1038" s="238">
        <v>75.5</v>
      </c>
      <c r="U1038" s="103">
        <v>5.5</v>
      </c>
      <c r="V1038" s="234" t="s">
        <v>547</v>
      </c>
      <c r="W1038" s="103">
        <v>25</v>
      </c>
      <c r="X1038" s="234" t="s">
        <v>56</v>
      </c>
      <c r="Y1038" s="234" t="s">
        <v>443</v>
      </c>
      <c r="Z1038" s="280" t="s">
        <v>5022</v>
      </c>
      <c r="AA1038" s="280" t="s">
        <v>5023</v>
      </c>
      <c r="AB1038" s="280" t="s">
        <v>5023</v>
      </c>
      <c r="AC1038" s="280"/>
      <c r="AD1038" s="280" t="s">
        <v>5024</v>
      </c>
      <c r="AE1038" s="280"/>
      <c r="AF1038" s="280" t="s">
        <v>5025</v>
      </c>
      <c r="AG1038" s="280"/>
      <c r="AH1038" s="280"/>
      <c r="AI1038" s="280"/>
      <c r="AJ1038" s="280"/>
      <c r="AK1038" s="234">
        <v>3</v>
      </c>
      <c r="AL1038" s="234" t="s">
        <v>272</v>
      </c>
      <c r="AM1038" s="234">
        <v>0.1</v>
      </c>
      <c r="AN1038" s="234"/>
      <c r="AO1038" s="234">
        <v>0</v>
      </c>
      <c r="AP1038" s="234">
        <v>4.9756194646233501E-2</v>
      </c>
      <c r="AQ1038" s="234"/>
      <c r="AR1038" s="234" t="s">
        <v>463</v>
      </c>
      <c r="AS1038" s="234">
        <v>1</v>
      </c>
      <c r="AT1038" s="234">
        <v>79.080906865139298</v>
      </c>
      <c r="AU1038" s="234" t="s">
        <v>490</v>
      </c>
      <c r="AV1038" s="234">
        <v>1.6212666713508499</v>
      </c>
      <c r="AW1038" s="234">
        <v>21.757338201244298</v>
      </c>
      <c r="AX1038" s="234">
        <v>69.8623325791459</v>
      </c>
      <c r="AY1038" s="234" t="b">
        <v>0</v>
      </c>
      <c r="AZ1038" s="234">
        <v>44600.357303240744</v>
      </c>
      <c r="BA1038" s="234">
        <v>44593.443101851852</v>
      </c>
      <c r="BB1038" s="234">
        <v>44600.357291666667</v>
      </c>
    </row>
    <row r="1039" spans="1:54" x14ac:dyDescent="0.25">
      <c r="A1039" s="234" t="s">
        <v>5026</v>
      </c>
      <c r="B1039" s="234" t="s">
        <v>436</v>
      </c>
      <c r="C1039" s="235" t="s">
        <v>437</v>
      </c>
      <c r="D1039" s="235" t="s">
        <v>5026</v>
      </c>
      <c r="E1039" s="234" t="s">
        <v>5027</v>
      </c>
      <c r="F1039" s="234" t="s">
        <v>5028</v>
      </c>
      <c r="G1039" s="234"/>
      <c r="H1039" s="234"/>
      <c r="I1039" s="234" t="s">
        <v>678</v>
      </c>
      <c r="J1039" s="236"/>
      <c r="K1039" s="129"/>
      <c r="L1039" s="103"/>
      <c r="M1039" s="237"/>
      <c r="N1039" s="236"/>
      <c r="O1039" s="103">
        <v>6000</v>
      </c>
      <c r="P1039" s="234"/>
      <c r="Q1039" s="236"/>
      <c r="R1039" s="236"/>
      <c r="S1039" s="238"/>
      <c r="T1039" s="238"/>
      <c r="U1039" s="103">
        <v>0</v>
      </c>
      <c r="V1039" s="234" t="s">
        <v>451</v>
      </c>
      <c r="W1039" s="103"/>
      <c r="X1039" s="234" t="s">
        <v>56</v>
      </c>
      <c r="Y1039" s="234" t="s">
        <v>443</v>
      </c>
      <c r="Z1039" s="280"/>
      <c r="AA1039" s="280"/>
      <c r="AB1039" s="280"/>
      <c r="AC1039" s="280"/>
      <c r="AD1039" s="280"/>
      <c r="AE1039" s="280"/>
      <c r="AF1039" s="280" t="s">
        <v>5029</v>
      </c>
      <c r="AG1039" s="280"/>
      <c r="AH1039" s="280"/>
      <c r="AI1039" s="280"/>
      <c r="AJ1039" s="280"/>
      <c r="AK1039" s="234">
        <v>4</v>
      </c>
      <c r="AL1039" s="234" t="s">
        <v>272</v>
      </c>
      <c r="AM1039" s="234">
        <v>0.1</v>
      </c>
      <c r="AN1039" s="234"/>
      <c r="AO1039" s="234">
        <v>0</v>
      </c>
      <c r="AP1039" s="234">
        <v>0</v>
      </c>
      <c r="AQ1039" s="234"/>
      <c r="AR1039" s="234" t="s">
        <v>447</v>
      </c>
      <c r="AS1039" s="234"/>
      <c r="AT1039" s="234"/>
      <c r="AU1039" s="234" t="s">
        <v>1931</v>
      </c>
      <c r="AV1039" s="234"/>
      <c r="AW1039" s="234"/>
      <c r="AX1039" s="234"/>
      <c r="AY1039" s="234" t="b">
        <v>0</v>
      </c>
      <c r="AZ1039" s="234">
        <v>44594.592141203706</v>
      </c>
      <c r="BA1039" s="234">
        <v>44594.374675925923</v>
      </c>
      <c r="BB1039" s="234">
        <v>44594.592118055552</v>
      </c>
    </row>
    <row r="1040" spans="1:54" x14ac:dyDescent="0.25">
      <c r="A1040" s="234" t="s">
        <v>5030</v>
      </c>
      <c r="B1040" s="234" t="s">
        <v>482</v>
      </c>
      <c r="C1040" s="235" t="s">
        <v>5030</v>
      </c>
      <c r="D1040" s="235" t="s">
        <v>5030</v>
      </c>
      <c r="E1040" s="234" t="s">
        <v>5031</v>
      </c>
      <c r="F1040" s="234" t="s">
        <v>5032</v>
      </c>
      <c r="G1040" s="234" t="s">
        <v>836</v>
      </c>
      <c r="H1040" s="234" t="s">
        <v>473</v>
      </c>
      <c r="I1040" s="234" t="s">
        <v>574</v>
      </c>
      <c r="J1040" s="236">
        <v>521</v>
      </c>
      <c r="K1040" s="129">
        <v>0.03</v>
      </c>
      <c r="L1040" s="103">
        <v>1</v>
      </c>
      <c r="M1040" s="237">
        <v>3266</v>
      </c>
      <c r="N1040" s="236">
        <v>2708</v>
      </c>
      <c r="O1040" s="103">
        <v>6500</v>
      </c>
      <c r="P1040" s="234">
        <v>6500</v>
      </c>
      <c r="Q1040" s="236">
        <v>14</v>
      </c>
      <c r="R1040" s="236">
        <v>30</v>
      </c>
      <c r="S1040" s="238">
        <v>217.2</v>
      </c>
      <c r="T1040" s="238">
        <v>18</v>
      </c>
      <c r="U1040" s="103">
        <v>1.2</v>
      </c>
      <c r="V1040" s="234" t="s">
        <v>442</v>
      </c>
      <c r="W1040" s="103">
        <v>35</v>
      </c>
      <c r="X1040" s="234" t="s">
        <v>56</v>
      </c>
      <c r="Y1040" s="234" t="s">
        <v>443</v>
      </c>
      <c r="Z1040" s="280"/>
      <c r="AA1040" s="280"/>
      <c r="AB1040" s="280"/>
      <c r="AC1040" s="280"/>
      <c r="AD1040" s="280"/>
      <c r="AE1040" s="280"/>
      <c r="AF1040" s="280"/>
      <c r="AG1040" s="280"/>
      <c r="AH1040" s="280"/>
      <c r="AI1040" s="280"/>
      <c r="AJ1040" s="280"/>
      <c r="AK1040" s="234">
        <v>2</v>
      </c>
      <c r="AL1040" s="234" t="s">
        <v>272</v>
      </c>
      <c r="AM1040" s="234">
        <v>0.1</v>
      </c>
      <c r="AN1040" s="234"/>
      <c r="AO1040" s="234">
        <v>0</v>
      </c>
      <c r="AP1040" s="234">
        <v>0</v>
      </c>
      <c r="AQ1040" s="234">
        <v>0</v>
      </c>
      <c r="AR1040" s="234" t="s">
        <v>463</v>
      </c>
      <c r="AS1040" s="234">
        <v>2</v>
      </c>
      <c r="AT1040" s="234">
        <v>91.870707329069504</v>
      </c>
      <c r="AU1040" s="234" t="s">
        <v>490</v>
      </c>
      <c r="AV1040" s="234">
        <v>1.2150672999407599</v>
      </c>
      <c r="AW1040" s="234">
        <v>12.955926145512199</v>
      </c>
      <c r="AX1040" s="234">
        <v>80.570610327593897</v>
      </c>
      <c r="AY1040" s="234" t="b">
        <v>0</v>
      </c>
      <c r="AZ1040" s="234">
        <v>44596.682638888888</v>
      </c>
      <c r="BA1040" s="234">
        <v>44594.434236111112</v>
      </c>
      <c r="BB1040" s="234">
        <v>44596.682615740741</v>
      </c>
    </row>
    <row r="1041" spans="1:54" x14ac:dyDescent="0.25">
      <c r="A1041" s="234" t="s">
        <v>5033</v>
      </c>
      <c r="B1041" s="234" t="s">
        <v>482</v>
      </c>
      <c r="C1041" s="235" t="s">
        <v>5033</v>
      </c>
      <c r="D1041" s="235" t="s">
        <v>5033</v>
      </c>
      <c r="E1041" s="234" t="s">
        <v>5031</v>
      </c>
      <c r="F1041" s="234" t="s">
        <v>5034</v>
      </c>
      <c r="G1041" s="234" t="s">
        <v>836</v>
      </c>
      <c r="H1041" s="234" t="s">
        <v>473</v>
      </c>
      <c r="I1041" s="234" t="s">
        <v>574</v>
      </c>
      <c r="J1041" s="236">
        <v>597</v>
      </c>
      <c r="K1041" s="129">
        <v>0.03</v>
      </c>
      <c r="L1041" s="103">
        <v>1</v>
      </c>
      <c r="M1041" s="237">
        <v>3266</v>
      </c>
      <c r="N1041" s="236">
        <v>2619</v>
      </c>
      <c r="O1041" s="103">
        <v>6500</v>
      </c>
      <c r="P1041" s="234">
        <v>6500</v>
      </c>
      <c r="Q1041" s="236">
        <v>14</v>
      </c>
      <c r="R1041" s="236">
        <v>30</v>
      </c>
      <c r="S1041" s="238">
        <v>222</v>
      </c>
      <c r="T1041" s="238">
        <v>18</v>
      </c>
      <c r="U1041" s="103">
        <v>1.7</v>
      </c>
      <c r="V1041" s="234" t="s">
        <v>442</v>
      </c>
      <c r="W1041" s="103">
        <v>35</v>
      </c>
      <c r="X1041" s="234" t="s">
        <v>56</v>
      </c>
      <c r="Y1041" s="234" t="s">
        <v>443</v>
      </c>
      <c r="Z1041" s="280"/>
      <c r="AA1041" s="280"/>
      <c r="AB1041" s="280"/>
      <c r="AC1041" s="280"/>
      <c r="AD1041" s="280"/>
      <c r="AE1041" s="280"/>
      <c r="AF1041" s="280"/>
      <c r="AG1041" s="280"/>
      <c r="AH1041" s="280"/>
      <c r="AI1041" s="280"/>
      <c r="AJ1041" s="280"/>
      <c r="AK1041" s="234">
        <v>2</v>
      </c>
      <c r="AL1041" s="234" t="s">
        <v>272</v>
      </c>
      <c r="AM1041" s="234">
        <v>0.1</v>
      </c>
      <c r="AN1041" s="234"/>
      <c r="AO1041" s="234">
        <v>0</v>
      </c>
      <c r="AP1041" s="234">
        <v>0</v>
      </c>
      <c r="AQ1041" s="234"/>
      <c r="AR1041" s="234" t="s">
        <v>463</v>
      </c>
      <c r="AS1041" s="234">
        <v>2</v>
      </c>
      <c r="AT1041" s="234">
        <v>90.188206261269997</v>
      </c>
      <c r="AU1041" s="234" t="s">
        <v>490</v>
      </c>
      <c r="AV1041" s="234">
        <v>1.2718355200520499</v>
      </c>
      <c r="AW1041" s="234">
        <v>12.3400522789672</v>
      </c>
      <c r="AX1041" s="234">
        <v>89.0544116682712</v>
      </c>
      <c r="AY1041" s="234" t="b">
        <v>0</v>
      </c>
      <c r="AZ1041" s="234">
        <v>44596.682974537034</v>
      </c>
      <c r="BA1041" s="234">
        <v>44594.435613425929</v>
      </c>
      <c r="BB1041" s="234">
        <v>44596.682962962965</v>
      </c>
    </row>
    <row r="1042" spans="1:54" x14ac:dyDescent="0.25">
      <c r="A1042" s="234" t="s">
        <v>5035</v>
      </c>
      <c r="B1042" s="234" t="s">
        <v>482</v>
      </c>
      <c r="C1042" s="235" t="s">
        <v>5035</v>
      </c>
      <c r="D1042" s="235" t="s">
        <v>5035</v>
      </c>
      <c r="E1042" s="234" t="s">
        <v>5031</v>
      </c>
      <c r="F1042" s="234" t="s">
        <v>5036</v>
      </c>
      <c r="G1042" s="234" t="s">
        <v>836</v>
      </c>
      <c r="H1042" s="234" t="s">
        <v>473</v>
      </c>
      <c r="I1042" s="234" t="s">
        <v>574</v>
      </c>
      <c r="J1042" s="236">
        <v>439</v>
      </c>
      <c r="K1042" s="129">
        <v>0.03</v>
      </c>
      <c r="L1042" s="103">
        <v>1</v>
      </c>
      <c r="M1042" s="237">
        <v>2280</v>
      </c>
      <c r="N1042" s="236">
        <v>1823</v>
      </c>
      <c r="O1042" s="103">
        <v>6500</v>
      </c>
      <c r="P1042" s="234">
        <v>6500</v>
      </c>
      <c r="Q1042" s="236">
        <v>16</v>
      </c>
      <c r="R1042" s="236">
        <v>30</v>
      </c>
      <c r="S1042" s="238">
        <v>122.2</v>
      </c>
      <c r="T1042" s="238">
        <v>18</v>
      </c>
      <c r="U1042" s="103">
        <v>1.7</v>
      </c>
      <c r="V1042" s="234" t="s">
        <v>442</v>
      </c>
      <c r="W1042" s="103">
        <v>35</v>
      </c>
      <c r="X1042" s="234" t="s">
        <v>56</v>
      </c>
      <c r="Y1042" s="234" t="s">
        <v>443</v>
      </c>
      <c r="Z1042" s="280"/>
      <c r="AA1042" s="280"/>
      <c r="AB1042" s="280"/>
      <c r="AC1042" s="280"/>
      <c r="AD1042" s="280"/>
      <c r="AE1042" s="280"/>
      <c r="AF1042" s="280"/>
      <c r="AG1042" s="280"/>
      <c r="AH1042" s="280"/>
      <c r="AI1042" s="280"/>
      <c r="AJ1042" s="280"/>
      <c r="AK1042" s="234">
        <v>2</v>
      </c>
      <c r="AL1042" s="234" t="s">
        <v>272</v>
      </c>
      <c r="AM1042" s="234">
        <v>0.1</v>
      </c>
      <c r="AN1042" s="234"/>
      <c r="AO1042" s="234">
        <v>0</v>
      </c>
      <c r="AP1042" s="234">
        <v>0</v>
      </c>
      <c r="AQ1042" s="234">
        <v>0</v>
      </c>
      <c r="AR1042" s="234" t="s">
        <v>463</v>
      </c>
      <c r="AS1042" s="234">
        <v>3</v>
      </c>
      <c r="AT1042" s="234">
        <v>92.139365572919999</v>
      </c>
      <c r="AU1042" s="234" t="s">
        <v>490</v>
      </c>
      <c r="AV1042" s="234">
        <v>1.36761145941906</v>
      </c>
      <c r="AW1042" s="234">
        <v>10.351935864225799</v>
      </c>
      <c r="AX1042" s="234">
        <v>81.359059800888303</v>
      </c>
      <c r="AY1042" s="234" t="b">
        <v>0</v>
      </c>
      <c r="AZ1042" s="234">
        <v>44596.683321759258</v>
      </c>
      <c r="BA1042" s="234">
        <v>44594.436377314814</v>
      </c>
      <c r="BB1042" s="234">
        <v>44596.683321759258</v>
      </c>
    </row>
    <row r="1043" spans="1:54" x14ac:dyDescent="0.25">
      <c r="A1043" s="234" t="s">
        <v>5037</v>
      </c>
      <c r="B1043" s="234" t="s">
        <v>482</v>
      </c>
      <c r="C1043" s="235" t="s">
        <v>5037</v>
      </c>
      <c r="D1043" s="235" t="s">
        <v>5037</v>
      </c>
      <c r="E1043" s="234" t="s">
        <v>5031</v>
      </c>
      <c r="F1043" s="234" t="s">
        <v>5038</v>
      </c>
      <c r="G1043" s="234" t="s">
        <v>836</v>
      </c>
      <c r="H1043" s="234" t="s">
        <v>473</v>
      </c>
      <c r="I1043" s="234" t="s">
        <v>574</v>
      </c>
      <c r="J1043" s="236">
        <v>507</v>
      </c>
      <c r="K1043" s="129">
        <v>0.03</v>
      </c>
      <c r="L1043" s="103">
        <v>1</v>
      </c>
      <c r="M1043" s="237">
        <v>3266</v>
      </c>
      <c r="N1043" s="236">
        <v>2584</v>
      </c>
      <c r="O1043" s="103">
        <v>6500</v>
      </c>
      <c r="P1043" s="234">
        <v>6500</v>
      </c>
      <c r="Q1043" s="236">
        <v>14</v>
      </c>
      <c r="R1043" s="236">
        <v>30</v>
      </c>
      <c r="S1043" s="238">
        <v>205</v>
      </c>
      <c r="T1043" s="238">
        <v>18</v>
      </c>
      <c r="U1043" s="103">
        <v>1.7</v>
      </c>
      <c r="V1043" s="234" t="s">
        <v>442</v>
      </c>
      <c r="W1043" s="103">
        <v>35</v>
      </c>
      <c r="X1043" s="234" t="s">
        <v>56</v>
      </c>
      <c r="Y1043" s="234" t="s">
        <v>443</v>
      </c>
      <c r="Z1043" s="280"/>
      <c r="AA1043" s="280"/>
      <c r="AB1043" s="280"/>
      <c r="AC1043" s="280"/>
      <c r="AD1043" s="280"/>
      <c r="AE1043" s="280"/>
      <c r="AF1043" s="280"/>
      <c r="AG1043" s="280"/>
      <c r="AH1043" s="280"/>
      <c r="AI1043" s="280"/>
      <c r="AJ1043" s="280"/>
      <c r="AK1043" s="234">
        <v>2</v>
      </c>
      <c r="AL1043" s="234" t="s">
        <v>272</v>
      </c>
      <c r="AM1043" s="234">
        <v>0.1</v>
      </c>
      <c r="AN1043" s="234"/>
      <c r="AO1043" s="234">
        <v>0</v>
      </c>
      <c r="AP1043" s="234">
        <v>0</v>
      </c>
      <c r="AQ1043" s="234">
        <v>0</v>
      </c>
      <c r="AR1043" s="234" t="s">
        <v>463</v>
      </c>
      <c r="AS1043" s="234">
        <v>2</v>
      </c>
      <c r="AT1043" s="234">
        <v>90.130435930577207</v>
      </c>
      <c r="AU1043" s="234" t="s">
        <v>490</v>
      </c>
      <c r="AV1043" s="234">
        <v>1.2832402174831099</v>
      </c>
      <c r="AW1043" s="234">
        <v>12.1739118226947</v>
      </c>
      <c r="AX1043" s="234">
        <v>87.864299255751305</v>
      </c>
      <c r="AY1043" s="234" t="b">
        <v>0</v>
      </c>
      <c r="AZ1043" s="234">
        <v>44596.683634259258</v>
      </c>
      <c r="BA1043" s="234">
        <v>44594.436979166669</v>
      </c>
      <c r="BB1043" s="234">
        <v>44596.683634259258</v>
      </c>
    </row>
    <row r="1044" spans="1:54" x14ac:dyDescent="0.25">
      <c r="A1044" s="234" t="s">
        <v>5039</v>
      </c>
      <c r="B1044" s="234" t="s">
        <v>482</v>
      </c>
      <c r="C1044" s="235" t="s">
        <v>5039</v>
      </c>
      <c r="D1044" s="235" t="s">
        <v>5039</v>
      </c>
      <c r="E1044" s="234" t="s">
        <v>5031</v>
      </c>
      <c r="F1044" s="234" t="s">
        <v>5040</v>
      </c>
      <c r="G1044" s="234" t="s">
        <v>836</v>
      </c>
      <c r="H1044" s="234" t="s">
        <v>473</v>
      </c>
      <c r="I1044" s="234" t="s">
        <v>574</v>
      </c>
      <c r="J1044" s="236">
        <v>396</v>
      </c>
      <c r="K1044" s="129">
        <v>0.03</v>
      </c>
      <c r="L1044" s="103">
        <v>1</v>
      </c>
      <c r="M1044" s="237">
        <v>2280</v>
      </c>
      <c r="N1044" s="236">
        <v>1472</v>
      </c>
      <c r="O1044" s="103">
        <v>6500</v>
      </c>
      <c r="P1044" s="234">
        <v>6500</v>
      </c>
      <c r="Q1044" s="236">
        <v>16</v>
      </c>
      <c r="R1044" s="236">
        <v>30</v>
      </c>
      <c r="S1044" s="238">
        <v>122.2</v>
      </c>
      <c r="T1044" s="238">
        <v>18</v>
      </c>
      <c r="U1044" s="103">
        <v>1.2</v>
      </c>
      <c r="V1044" s="234" t="s">
        <v>442</v>
      </c>
      <c r="W1044" s="103">
        <v>35</v>
      </c>
      <c r="X1044" s="234" t="s">
        <v>56</v>
      </c>
      <c r="Y1044" s="234" t="s">
        <v>443</v>
      </c>
      <c r="Z1044" s="280"/>
      <c r="AA1044" s="280"/>
      <c r="AB1044" s="280"/>
      <c r="AC1044" s="280"/>
      <c r="AD1044" s="280"/>
      <c r="AE1044" s="280"/>
      <c r="AF1044" s="280"/>
      <c r="AG1044" s="280"/>
      <c r="AH1044" s="280"/>
      <c r="AI1044" s="280"/>
      <c r="AJ1044" s="280"/>
      <c r="AK1044" s="234">
        <v>2</v>
      </c>
      <c r="AL1044" s="234" t="s">
        <v>272</v>
      </c>
      <c r="AM1044" s="234">
        <v>0.1</v>
      </c>
      <c r="AN1044" s="234"/>
      <c r="AO1044" s="234">
        <v>0</v>
      </c>
      <c r="AP1044" s="234">
        <v>0</v>
      </c>
      <c r="AQ1044" s="234">
        <v>0</v>
      </c>
      <c r="AR1044" s="234" t="s">
        <v>463</v>
      </c>
      <c r="AS1044" s="234">
        <v>1</v>
      </c>
      <c r="AT1044" s="234">
        <v>94.185240388667793</v>
      </c>
      <c r="AU1044" s="234" t="s">
        <v>490</v>
      </c>
      <c r="AV1044" s="234">
        <v>1.5153084966572501</v>
      </c>
      <c r="AW1044" s="234">
        <v>8.7657680725707596</v>
      </c>
      <c r="AX1044" s="234">
        <v>87.592273561461099</v>
      </c>
      <c r="AY1044" s="234" t="b">
        <v>0</v>
      </c>
      <c r="AZ1044" s="234">
        <v>44596.683958333335</v>
      </c>
      <c r="BA1044" s="234">
        <v>44594.437523148146</v>
      </c>
      <c r="BB1044" s="234">
        <v>44596.683958333335</v>
      </c>
    </row>
    <row r="1045" spans="1:54" x14ac:dyDescent="0.25">
      <c r="A1045" s="234" t="s">
        <v>5041</v>
      </c>
      <c r="B1045" s="234" t="s">
        <v>482</v>
      </c>
      <c r="C1045" s="235" t="s">
        <v>437</v>
      </c>
      <c r="D1045" s="235" t="s">
        <v>5041</v>
      </c>
      <c r="E1045" s="234" t="s">
        <v>5042</v>
      </c>
      <c r="F1045" s="234" t="s">
        <v>5043</v>
      </c>
      <c r="G1045" s="234" t="s">
        <v>544</v>
      </c>
      <c r="H1045" s="234" t="s">
        <v>485</v>
      </c>
      <c r="I1045" s="234" t="s">
        <v>486</v>
      </c>
      <c r="J1045" s="236">
        <v>507</v>
      </c>
      <c r="K1045" s="129">
        <v>0.03</v>
      </c>
      <c r="L1045" s="103">
        <v>1</v>
      </c>
      <c r="M1045" s="237">
        <v>1731</v>
      </c>
      <c r="N1045" s="236">
        <v>29692</v>
      </c>
      <c r="O1045" s="103">
        <v>6000</v>
      </c>
      <c r="P1045" s="234">
        <v>6000</v>
      </c>
      <c r="Q1045" s="236">
        <v>3.5</v>
      </c>
      <c r="R1045" s="236">
        <v>40</v>
      </c>
      <c r="S1045" s="238">
        <v>200</v>
      </c>
      <c r="T1045" s="238">
        <v>55</v>
      </c>
      <c r="U1045" s="103">
        <v>1.6</v>
      </c>
      <c r="V1045" s="234" t="s">
        <v>451</v>
      </c>
      <c r="W1045" s="103">
        <v>80</v>
      </c>
      <c r="X1045" s="234" t="s">
        <v>56</v>
      </c>
      <c r="Y1045" s="234" t="s">
        <v>443</v>
      </c>
      <c r="Z1045" s="280" t="s">
        <v>5044</v>
      </c>
      <c r="AA1045" s="280"/>
      <c r="AB1045" s="280" t="s">
        <v>5045</v>
      </c>
      <c r="AC1045" s="280"/>
      <c r="AD1045" s="280"/>
      <c r="AE1045" s="280"/>
      <c r="AF1045" s="280" t="s">
        <v>5045</v>
      </c>
      <c r="AG1045" s="280"/>
      <c r="AH1045" s="280"/>
      <c r="AI1045" s="280"/>
      <c r="AJ1045" s="280"/>
      <c r="AK1045" s="234">
        <v>2</v>
      </c>
      <c r="AL1045" s="234" t="s">
        <v>272</v>
      </c>
      <c r="AM1045" s="234">
        <v>0.1</v>
      </c>
      <c r="AN1045" s="234">
        <v>0</v>
      </c>
      <c r="AO1045" s="234">
        <v>0</v>
      </c>
      <c r="AP1045" s="234">
        <v>0</v>
      </c>
      <c r="AQ1045" s="234">
        <v>0</v>
      </c>
      <c r="AR1045" s="234" t="s">
        <v>463</v>
      </c>
      <c r="AS1045" s="234">
        <v>0</v>
      </c>
      <c r="AT1045" s="234">
        <v>76.082894389207297</v>
      </c>
      <c r="AU1045" s="234" t="s">
        <v>552</v>
      </c>
      <c r="AV1045" s="234">
        <v>1.00629556292677</v>
      </c>
      <c r="AW1045" s="234">
        <v>27.936916219442899</v>
      </c>
      <c r="AX1045" s="234">
        <v>64.507425457135099</v>
      </c>
      <c r="AY1045" s="234" t="b">
        <v>0</v>
      </c>
      <c r="AZ1045" s="234">
        <v>44600.338078703702</v>
      </c>
      <c r="BA1045" s="234">
        <v>44594.562962962962</v>
      </c>
      <c r="BB1045" s="234">
        <v>44600.338078703702</v>
      </c>
    </row>
    <row r="1046" spans="1:54" x14ac:dyDescent="0.25">
      <c r="A1046" s="234" t="s">
        <v>5046</v>
      </c>
      <c r="B1046" s="234" t="s">
        <v>1139</v>
      </c>
      <c r="C1046" s="235" t="s">
        <v>437</v>
      </c>
      <c r="D1046" s="235" t="s">
        <v>5046</v>
      </c>
      <c r="E1046" s="234" t="s">
        <v>5047</v>
      </c>
      <c r="F1046" s="234" t="s">
        <v>5048</v>
      </c>
      <c r="G1046" s="234"/>
      <c r="H1046" s="234"/>
      <c r="I1046" s="234" t="s">
        <v>486</v>
      </c>
      <c r="J1046" s="236"/>
      <c r="K1046" s="129"/>
      <c r="L1046" s="103"/>
      <c r="M1046" s="237"/>
      <c r="N1046" s="236"/>
      <c r="O1046" s="103">
        <v>3000</v>
      </c>
      <c r="P1046" s="234"/>
      <c r="Q1046" s="236"/>
      <c r="R1046" s="236"/>
      <c r="S1046" s="238"/>
      <c r="T1046" s="238"/>
      <c r="U1046" s="103">
        <v>0</v>
      </c>
      <c r="V1046" s="234" t="s">
        <v>451</v>
      </c>
      <c r="W1046" s="103"/>
      <c r="X1046" s="234" t="s">
        <v>56</v>
      </c>
      <c r="Y1046" s="234" t="s">
        <v>443</v>
      </c>
      <c r="Z1046" s="280" t="s">
        <v>5049</v>
      </c>
      <c r="AA1046" s="280"/>
      <c r="AB1046" s="280"/>
      <c r="AC1046" s="280"/>
      <c r="AD1046" s="280"/>
      <c r="AE1046" s="280"/>
      <c r="AF1046" s="280"/>
      <c r="AG1046" s="280"/>
      <c r="AH1046" s="280"/>
      <c r="AI1046" s="280"/>
      <c r="AJ1046" s="280"/>
      <c r="AK1046" s="234">
        <v>2</v>
      </c>
      <c r="AL1046" s="234" t="s">
        <v>272</v>
      </c>
      <c r="AM1046" s="234">
        <v>0.1</v>
      </c>
      <c r="AN1046" s="234"/>
      <c r="AO1046" s="234">
        <v>0</v>
      </c>
      <c r="AP1046" s="234">
        <v>0</v>
      </c>
      <c r="AQ1046" s="234"/>
      <c r="AR1046" s="234" t="s">
        <v>447</v>
      </c>
      <c r="AS1046" s="234"/>
      <c r="AT1046" s="234"/>
      <c r="AU1046" s="234" t="s">
        <v>552</v>
      </c>
      <c r="AV1046" s="234"/>
      <c r="AW1046" s="234"/>
      <c r="AX1046" s="234"/>
      <c r="AY1046" s="234" t="b">
        <v>0</v>
      </c>
      <c r="AZ1046" s="234">
        <v>44594.583043981482</v>
      </c>
      <c r="BA1046" s="234">
        <v>44594.583043981482</v>
      </c>
      <c r="BB1046" s="234"/>
    </row>
    <row r="1047" spans="1:54" x14ac:dyDescent="0.25">
      <c r="A1047" s="234" t="s">
        <v>5050</v>
      </c>
      <c r="B1047" s="234" t="s">
        <v>482</v>
      </c>
      <c r="C1047" s="235" t="s">
        <v>437</v>
      </c>
      <c r="D1047" s="235" t="s">
        <v>5050</v>
      </c>
      <c r="E1047" s="234" t="s">
        <v>5051</v>
      </c>
      <c r="F1047" s="234" t="s">
        <v>3346</v>
      </c>
      <c r="G1047" s="234"/>
      <c r="H1047" s="234"/>
      <c r="I1047" s="234" t="s">
        <v>678</v>
      </c>
      <c r="J1047" s="236"/>
      <c r="K1047" s="129"/>
      <c r="L1047" s="103"/>
      <c r="M1047" s="237"/>
      <c r="N1047" s="236"/>
      <c r="O1047" s="103">
        <v>6000</v>
      </c>
      <c r="P1047" s="234"/>
      <c r="Q1047" s="236"/>
      <c r="R1047" s="236"/>
      <c r="S1047" s="238"/>
      <c r="T1047" s="238"/>
      <c r="U1047" s="103">
        <v>0</v>
      </c>
      <c r="V1047" s="234" t="s">
        <v>451</v>
      </c>
      <c r="W1047" s="103"/>
      <c r="X1047" s="234" t="s">
        <v>56</v>
      </c>
      <c r="Y1047" s="234" t="s">
        <v>443</v>
      </c>
      <c r="Z1047" s="280"/>
      <c r="AA1047" s="280"/>
      <c r="AB1047" s="280"/>
      <c r="AC1047" s="280"/>
      <c r="AD1047" s="280"/>
      <c r="AE1047" s="280"/>
      <c r="AF1047" s="280"/>
      <c r="AG1047" s="280"/>
      <c r="AH1047" s="280"/>
      <c r="AI1047" s="280"/>
      <c r="AJ1047" s="280"/>
      <c r="AK1047" s="234">
        <v>14</v>
      </c>
      <c r="AL1047" s="234" t="s">
        <v>272</v>
      </c>
      <c r="AM1047" s="234">
        <v>0.1</v>
      </c>
      <c r="AN1047" s="234"/>
      <c r="AO1047" s="234">
        <v>0</v>
      </c>
      <c r="AP1047" s="234">
        <v>0</v>
      </c>
      <c r="AQ1047" s="234"/>
      <c r="AR1047" s="234" t="s">
        <v>447</v>
      </c>
      <c r="AS1047" s="234"/>
      <c r="AT1047" s="234"/>
      <c r="AU1047" s="234" t="s">
        <v>552</v>
      </c>
      <c r="AV1047" s="234">
        <v>1.6</v>
      </c>
      <c r="AW1047" s="234"/>
      <c r="AX1047" s="234"/>
      <c r="AY1047" s="234" t="b">
        <v>0</v>
      </c>
      <c r="AZ1047" s="234">
        <v>44594.592523148145</v>
      </c>
      <c r="BA1047" s="234">
        <v>44594.592442129629</v>
      </c>
      <c r="BB1047" s="234"/>
    </row>
    <row r="1048" spans="1:54" x14ac:dyDescent="0.25">
      <c r="A1048" s="234" t="s">
        <v>5052</v>
      </c>
      <c r="B1048" s="234" t="s">
        <v>456</v>
      </c>
      <c r="C1048" s="235" t="s">
        <v>5053</v>
      </c>
      <c r="D1048" s="235" t="s">
        <v>5052</v>
      </c>
      <c r="E1048" s="234" t="s">
        <v>5054</v>
      </c>
      <c r="F1048" s="234" t="s">
        <v>5055</v>
      </c>
      <c r="G1048" s="234" t="s">
        <v>472</v>
      </c>
      <c r="H1048" s="234" t="s">
        <v>473</v>
      </c>
      <c r="I1048" s="234" t="s">
        <v>1786</v>
      </c>
      <c r="J1048" s="236">
        <v>120</v>
      </c>
      <c r="K1048" s="129">
        <v>0.03</v>
      </c>
      <c r="L1048" s="103">
        <v>2</v>
      </c>
      <c r="M1048" s="237">
        <v>1900</v>
      </c>
      <c r="N1048" s="236">
        <v>1301</v>
      </c>
      <c r="O1048" s="103">
        <v>1311.2</v>
      </c>
      <c r="P1048" s="234">
        <v>6000</v>
      </c>
      <c r="Q1048" s="236">
        <v>18</v>
      </c>
      <c r="R1048" s="236">
        <v>35</v>
      </c>
      <c r="S1048" s="238">
        <v>41.3</v>
      </c>
      <c r="T1048" s="238">
        <v>18.5</v>
      </c>
      <c r="U1048" s="103">
        <v>5.5</v>
      </c>
      <c r="V1048" s="234" t="s">
        <v>451</v>
      </c>
      <c r="W1048" s="103">
        <v>60</v>
      </c>
      <c r="X1048" s="234" t="s">
        <v>56</v>
      </c>
      <c r="Y1048" s="234" t="s">
        <v>443</v>
      </c>
      <c r="Z1048" s="280" t="s">
        <v>5056</v>
      </c>
      <c r="AA1048" s="280" t="s">
        <v>5057</v>
      </c>
      <c r="AB1048" s="280" t="s">
        <v>5057</v>
      </c>
      <c r="AC1048" s="280"/>
      <c r="AD1048" s="280"/>
      <c r="AE1048" s="280"/>
      <c r="AF1048" s="280" t="s">
        <v>5057</v>
      </c>
      <c r="AG1048" s="280"/>
      <c r="AH1048" s="280"/>
      <c r="AI1048" s="280"/>
      <c r="AJ1048" s="280"/>
      <c r="AK1048" s="234">
        <v>30</v>
      </c>
      <c r="AL1048" s="234" t="s">
        <v>480</v>
      </c>
      <c r="AM1048" s="234">
        <v>0.1</v>
      </c>
      <c r="AN1048" s="234">
        <v>0</v>
      </c>
      <c r="AO1048" s="234">
        <v>0</v>
      </c>
      <c r="AP1048" s="234">
        <v>0</v>
      </c>
      <c r="AQ1048" s="234"/>
      <c r="AR1048" s="234" t="s">
        <v>463</v>
      </c>
      <c r="AS1048" s="234">
        <v>2</v>
      </c>
      <c r="AT1048" s="234">
        <v>84.887989393816795</v>
      </c>
      <c r="AU1048" s="234" t="s">
        <v>448</v>
      </c>
      <c r="AV1048" s="234">
        <v>1.3955081232883999</v>
      </c>
      <c r="AW1048" s="234">
        <v>15.4063071404228</v>
      </c>
      <c r="AX1048" s="234">
        <v>79.879598019581607</v>
      </c>
      <c r="AY1048" s="234" t="b">
        <v>1</v>
      </c>
      <c r="AZ1048" s="234">
        <v>44634.598229166666</v>
      </c>
      <c r="BA1048" s="234">
        <v>44594.591180555559</v>
      </c>
      <c r="BB1048" s="234">
        <v>44634.598217592589</v>
      </c>
    </row>
    <row r="1049" spans="1:54" x14ac:dyDescent="0.25">
      <c r="A1049" s="234" t="s">
        <v>5058</v>
      </c>
      <c r="B1049" s="234" t="s">
        <v>888</v>
      </c>
      <c r="C1049" s="235" t="s">
        <v>5053</v>
      </c>
      <c r="D1049" s="235" t="s">
        <v>5058</v>
      </c>
      <c r="E1049" s="234" t="s">
        <v>5054</v>
      </c>
      <c r="F1049" s="234" t="s">
        <v>5059</v>
      </c>
      <c r="G1049" s="234" t="s">
        <v>472</v>
      </c>
      <c r="H1049" s="234" t="s">
        <v>473</v>
      </c>
      <c r="I1049" s="234" t="s">
        <v>1786</v>
      </c>
      <c r="J1049" s="236">
        <v>120</v>
      </c>
      <c r="K1049" s="129">
        <v>0.03</v>
      </c>
      <c r="L1049" s="103">
        <v>4</v>
      </c>
      <c r="M1049" s="237">
        <v>2600</v>
      </c>
      <c r="N1049" s="236">
        <v>1301</v>
      </c>
      <c r="O1049" s="103">
        <v>1331</v>
      </c>
      <c r="P1049" s="234">
        <v>6000</v>
      </c>
      <c r="Q1049" s="236">
        <v>15</v>
      </c>
      <c r="R1049" s="236">
        <v>35</v>
      </c>
      <c r="S1049" s="238">
        <v>41.3</v>
      </c>
      <c r="T1049" s="238">
        <v>18.5</v>
      </c>
      <c r="U1049" s="103">
        <v>5</v>
      </c>
      <c r="V1049" s="234" t="s">
        <v>451</v>
      </c>
      <c r="W1049" s="103">
        <v>60</v>
      </c>
      <c r="X1049" s="234" t="s">
        <v>56</v>
      </c>
      <c r="Y1049" s="234" t="s">
        <v>443</v>
      </c>
      <c r="Z1049" s="280"/>
      <c r="AA1049" s="280"/>
      <c r="AB1049" s="280"/>
      <c r="AC1049" s="280"/>
      <c r="AD1049" s="280"/>
      <c r="AE1049" s="280" t="s">
        <v>5060</v>
      </c>
      <c r="AF1049" s="280" t="s">
        <v>5061</v>
      </c>
      <c r="AG1049" s="280"/>
      <c r="AH1049" s="280"/>
      <c r="AI1049" s="280"/>
      <c r="AJ1049" s="280"/>
      <c r="AK1049" s="234">
        <v>15</v>
      </c>
      <c r="AL1049" s="234" t="s">
        <v>272</v>
      </c>
      <c r="AM1049" s="234">
        <v>0.1</v>
      </c>
      <c r="AN1049" s="234">
        <v>0</v>
      </c>
      <c r="AO1049" s="234">
        <v>0</v>
      </c>
      <c r="AP1049" s="234">
        <v>0</v>
      </c>
      <c r="AQ1049" s="234"/>
      <c r="AR1049" s="234" t="s">
        <v>463</v>
      </c>
      <c r="AS1049" s="234">
        <v>2</v>
      </c>
      <c r="AT1049" s="234">
        <v>80.009613641749496</v>
      </c>
      <c r="AU1049" s="234" t="s">
        <v>448</v>
      </c>
      <c r="AV1049" s="234">
        <v>1.12483109255423</v>
      </c>
      <c r="AW1049" s="234">
        <v>23.082876574866098</v>
      </c>
      <c r="AX1049" s="234">
        <v>78.249402141630995</v>
      </c>
      <c r="AY1049" s="234" t="b">
        <v>0</v>
      </c>
      <c r="AZ1049" s="234">
        <v>44634.388425925928</v>
      </c>
      <c r="BA1049" s="234">
        <v>44622.593078703707</v>
      </c>
      <c r="BB1049" s="234">
        <v>44634.379861111112</v>
      </c>
    </row>
    <row r="1050" spans="1:54" x14ac:dyDescent="0.25">
      <c r="A1050" s="234" t="s">
        <v>5062</v>
      </c>
      <c r="B1050" s="234" t="s">
        <v>482</v>
      </c>
      <c r="C1050" s="235" t="s">
        <v>5063</v>
      </c>
      <c r="D1050" s="235" t="s">
        <v>5062</v>
      </c>
      <c r="E1050" s="234" t="s">
        <v>5064</v>
      </c>
      <c r="F1050" s="234" t="s">
        <v>5065</v>
      </c>
      <c r="G1050" s="234" t="s">
        <v>472</v>
      </c>
      <c r="H1050" s="234"/>
      <c r="I1050" s="234" t="s">
        <v>574</v>
      </c>
      <c r="J1050" s="236">
        <v>498</v>
      </c>
      <c r="K1050" s="129">
        <v>0.03</v>
      </c>
      <c r="L1050" s="103">
        <v>1</v>
      </c>
      <c r="M1050" s="237">
        <v>3200</v>
      </c>
      <c r="N1050" s="236">
        <v>4500</v>
      </c>
      <c r="O1050" s="103">
        <v>5600</v>
      </c>
      <c r="P1050" s="234">
        <v>5600</v>
      </c>
      <c r="Q1050" s="236">
        <v>15</v>
      </c>
      <c r="R1050" s="236">
        <v>35</v>
      </c>
      <c r="S1050" s="238">
        <v>110</v>
      </c>
      <c r="T1050" s="238">
        <v>49</v>
      </c>
      <c r="U1050" s="103">
        <v>5.5</v>
      </c>
      <c r="V1050" s="234" t="s">
        <v>547</v>
      </c>
      <c r="W1050" s="103">
        <v>40</v>
      </c>
      <c r="X1050" s="234" t="s">
        <v>56</v>
      </c>
      <c r="Y1050" s="234" t="s">
        <v>443</v>
      </c>
      <c r="Z1050" s="280" t="s">
        <v>5066</v>
      </c>
      <c r="AA1050" s="280"/>
      <c r="AB1050" s="280"/>
      <c r="AC1050" s="280"/>
      <c r="AD1050" s="280" t="s">
        <v>5067</v>
      </c>
      <c r="AE1050" s="280"/>
      <c r="AF1050" s="280"/>
      <c r="AG1050" s="280" t="s">
        <v>5068</v>
      </c>
      <c r="AH1050" s="280"/>
      <c r="AI1050" s="280"/>
      <c r="AJ1050" s="280"/>
      <c r="AK1050" s="234">
        <v>2</v>
      </c>
      <c r="AL1050" s="234" t="s">
        <v>272</v>
      </c>
      <c r="AM1050" s="234">
        <v>0.2</v>
      </c>
      <c r="AN1050" s="234"/>
      <c r="AO1050" s="234">
        <v>0.75142666666666702</v>
      </c>
      <c r="AP1050" s="234">
        <v>0</v>
      </c>
      <c r="AQ1050" s="234"/>
      <c r="AR1050" s="234" t="s">
        <v>463</v>
      </c>
      <c r="AS1050" s="234">
        <v>2</v>
      </c>
      <c r="AT1050" s="234">
        <v>80.787651219286403</v>
      </c>
      <c r="AU1050" s="234" t="s">
        <v>490</v>
      </c>
      <c r="AV1050" s="234">
        <v>1.23254193870345</v>
      </c>
      <c r="AW1050" s="234">
        <v>20.5614766667472</v>
      </c>
      <c r="AX1050" s="234">
        <v>78.9410763342742</v>
      </c>
      <c r="AY1050" s="234" t="b">
        <v>0</v>
      </c>
      <c r="AZ1050" s="234">
        <v>44607.50571759259</v>
      </c>
      <c r="BA1050" s="234">
        <v>44594.668009259258</v>
      </c>
      <c r="BB1050" s="234">
        <v>44607.505706018521</v>
      </c>
    </row>
    <row r="1051" spans="1:54" x14ac:dyDescent="0.25">
      <c r="A1051" s="234" t="s">
        <v>5069</v>
      </c>
      <c r="B1051" s="234" t="s">
        <v>456</v>
      </c>
      <c r="C1051" s="235" t="s">
        <v>5070</v>
      </c>
      <c r="D1051" s="235" t="s">
        <v>5069</v>
      </c>
      <c r="E1051" s="234" t="s">
        <v>5064</v>
      </c>
      <c r="F1051" s="234" t="s">
        <v>5071</v>
      </c>
      <c r="G1051" s="234" t="s">
        <v>534</v>
      </c>
      <c r="H1051" s="234"/>
      <c r="I1051" s="234" t="s">
        <v>574</v>
      </c>
      <c r="J1051" s="236">
        <v>640</v>
      </c>
      <c r="K1051" s="129">
        <v>0.05</v>
      </c>
      <c r="L1051" s="103">
        <v>1</v>
      </c>
      <c r="M1051" s="237">
        <v>3800</v>
      </c>
      <c r="N1051" s="236">
        <v>8324</v>
      </c>
      <c r="O1051" s="103">
        <v>2870</v>
      </c>
      <c r="P1051" s="234">
        <v>2870</v>
      </c>
      <c r="Q1051" s="236">
        <v>10</v>
      </c>
      <c r="R1051" s="236">
        <v>40</v>
      </c>
      <c r="S1051" s="238">
        <v>145</v>
      </c>
      <c r="T1051" s="238">
        <v>64</v>
      </c>
      <c r="U1051" s="103">
        <v>6</v>
      </c>
      <c r="V1051" s="234" t="s">
        <v>547</v>
      </c>
      <c r="W1051" s="103">
        <v>40</v>
      </c>
      <c r="X1051" s="234" t="s">
        <v>56</v>
      </c>
      <c r="Y1051" s="234" t="s">
        <v>443</v>
      </c>
      <c r="Z1051" s="280" t="s">
        <v>5072</v>
      </c>
      <c r="AA1051" s="280"/>
      <c r="AB1051" s="280"/>
      <c r="AC1051" s="280"/>
      <c r="AD1051" s="280" t="s">
        <v>5073</v>
      </c>
      <c r="AE1051" s="280"/>
      <c r="AF1051" s="280" t="s">
        <v>4718</v>
      </c>
      <c r="AG1051" s="280" t="s">
        <v>5074</v>
      </c>
      <c r="AH1051" s="280"/>
      <c r="AI1051" s="280"/>
      <c r="AJ1051" s="280"/>
      <c r="AK1051" s="234">
        <v>3</v>
      </c>
      <c r="AL1051" s="234" t="s">
        <v>272</v>
      </c>
      <c r="AM1051" s="234">
        <v>0.2</v>
      </c>
      <c r="AN1051" s="234"/>
      <c r="AO1051" s="234">
        <v>0.52205670350792899</v>
      </c>
      <c r="AP1051" s="234">
        <v>0.12557618539733101</v>
      </c>
      <c r="AQ1051" s="234"/>
      <c r="AR1051" s="234" t="s">
        <v>463</v>
      </c>
      <c r="AS1051" s="234">
        <v>2</v>
      </c>
      <c r="AT1051" s="234">
        <v>80.361448934857606</v>
      </c>
      <c r="AU1051" s="234" t="s">
        <v>490</v>
      </c>
      <c r="AV1051" s="234">
        <v>1.2143806976906899</v>
      </c>
      <c r="AW1051" s="234">
        <v>25.776747982788098</v>
      </c>
      <c r="AX1051" s="234">
        <v>69.202687739903098</v>
      </c>
      <c r="AY1051" s="234" t="b">
        <v>0</v>
      </c>
      <c r="AZ1051" s="234">
        <v>44607.510474537034</v>
      </c>
      <c r="BA1051" s="234">
        <v>44594.671412037038</v>
      </c>
      <c r="BB1051" s="234">
        <v>44607.510474537034</v>
      </c>
    </row>
    <row r="1052" spans="1:54" x14ac:dyDescent="0.25">
      <c r="A1052" s="234" t="s">
        <v>5075</v>
      </c>
      <c r="B1052" s="234" t="s">
        <v>456</v>
      </c>
      <c r="C1052" s="235" t="s">
        <v>5076</v>
      </c>
      <c r="D1052" s="235" t="s">
        <v>5075</v>
      </c>
      <c r="E1052" s="234" t="s">
        <v>5077</v>
      </c>
      <c r="F1052" s="234" t="s">
        <v>5078</v>
      </c>
      <c r="G1052" s="234" t="s">
        <v>534</v>
      </c>
      <c r="H1052" s="234"/>
      <c r="I1052" s="234" t="s">
        <v>5079</v>
      </c>
      <c r="J1052" s="236">
        <v>424</v>
      </c>
      <c r="K1052" s="129"/>
      <c r="L1052" s="103">
        <v>1</v>
      </c>
      <c r="M1052" s="237">
        <v>7500</v>
      </c>
      <c r="N1052" s="236">
        <v>6413</v>
      </c>
      <c r="O1052" s="103">
        <v>6000</v>
      </c>
      <c r="P1052" s="234"/>
      <c r="Q1052" s="236">
        <v>7</v>
      </c>
      <c r="R1052" s="236"/>
      <c r="S1052" s="238">
        <v>146.6</v>
      </c>
      <c r="T1052" s="238">
        <v>66.5</v>
      </c>
      <c r="U1052" s="103">
        <v>0</v>
      </c>
      <c r="V1052" s="234" t="s">
        <v>451</v>
      </c>
      <c r="W1052" s="103">
        <v>25</v>
      </c>
      <c r="X1052" s="234" t="s">
        <v>56</v>
      </c>
      <c r="Y1052" s="234" t="s">
        <v>443</v>
      </c>
      <c r="Z1052" s="280" t="s">
        <v>5080</v>
      </c>
      <c r="AA1052" s="280" t="s">
        <v>5081</v>
      </c>
      <c r="AB1052" s="280" t="s">
        <v>5081</v>
      </c>
      <c r="AC1052" s="280"/>
      <c r="AD1052" s="280"/>
      <c r="AE1052" s="280"/>
      <c r="AF1052" s="280"/>
      <c r="AG1052" s="280"/>
      <c r="AH1052" s="280"/>
      <c r="AI1052" s="280"/>
      <c r="AJ1052" s="280"/>
      <c r="AK1052" s="234">
        <v>15</v>
      </c>
      <c r="AL1052" s="234" t="s">
        <v>272</v>
      </c>
      <c r="AM1052" s="234">
        <v>0.1</v>
      </c>
      <c r="AN1052" s="234"/>
      <c r="AO1052" s="234">
        <v>0</v>
      </c>
      <c r="AP1052" s="234">
        <v>0</v>
      </c>
      <c r="AQ1052" s="234"/>
      <c r="AR1052" s="234" t="s">
        <v>447</v>
      </c>
      <c r="AS1052" s="234">
        <v>10</v>
      </c>
      <c r="AT1052" s="234"/>
      <c r="AU1052" s="234" t="s">
        <v>942</v>
      </c>
      <c r="AV1052" s="234"/>
      <c r="AW1052" s="234">
        <v>0</v>
      </c>
      <c r="AX1052" s="234"/>
      <c r="AY1052" s="234" t="b">
        <v>0</v>
      </c>
      <c r="AZ1052" s="234">
        <v>44596.591527777775</v>
      </c>
      <c r="BA1052" s="234">
        <v>44595.436550925922</v>
      </c>
      <c r="BB1052" s="234"/>
    </row>
    <row r="1053" spans="1:54" x14ac:dyDescent="0.25">
      <c r="A1053" s="234" t="s">
        <v>5082</v>
      </c>
      <c r="B1053" s="234" t="s">
        <v>482</v>
      </c>
      <c r="C1053" s="235" t="s">
        <v>5083</v>
      </c>
      <c r="D1053" s="235" t="s">
        <v>5082</v>
      </c>
      <c r="E1053" s="234" t="s">
        <v>5084</v>
      </c>
      <c r="F1053" s="234" t="s">
        <v>5085</v>
      </c>
      <c r="G1053" s="234" t="s">
        <v>836</v>
      </c>
      <c r="H1053" s="234" t="s">
        <v>798</v>
      </c>
      <c r="I1053" s="234" t="s">
        <v>678</v>
      </c>
      <c r="J1053" s="236">
        <v>257</v>
      </c>
      <c r="K1053" s="129">
        <v>0.03</v>
      </c>
      <c r="L1053" s="103">
        <v>1</v>
      </c>
      <c r="M1053" s="237">
        <v>950</v>
      </c>
      <c r="N1053" s="236">
        <v>2459</v>
      </c>
      <c r="O1053" s="103">
        <v>6500</v>
      </c>
      <c r="P1053" s="234">
        <v>6500</v>
      </c>
      <c r="Q1053" s="236">
        <v>20</v>
      </c>
      <c r="R1053" s="236">
        <v>20</v>
      </c>
      <c r="S1053" s="238">
        <v>80</v>
      </c>
      <c r="T1053" s="238">
        <v>20</v>
      </c>
      <c r="U1053" s="103">
        <v>3</v>
      </c>
      <c r="V1053" s="234" t="s">
        <v>451</v>
      </c>
      <c r="W1053" s="103">
        <v>75</v>
      </c>
      <c r="X1053" s="234" t="s">
        <v>56</v>
      </c>
      <c r="Y1053" s="234" t="s">
        <v>443</v>
      </c>
      <c r="Z1053" s="280" t="s">
        <v>5086</v>
      </c>
      <c r="AA1053" s="280" t="s">
        <v>5087</v>
      </c>
      <c r="AB1053" s="280"/>
      <c r="AC1053" s="280"/>
      <c r="AD1053" s="280"/>
      <c r="AE1053" s="280"/>
      <c r="AF1053" s="280" t="s">
        <v>5088</v>
      </c>
      <c r="AG1053" s="280"/>
      <c r="AH1053" s="280"/>
      <c r="AI1053" s="280"/>
      <c r="AJ1053" s="280"/>
      <c r="AK1053" s="234">
        <v>10</v>
      </c>
      <c r="AL1053" s="234" t="s">
        <v>272</v>
      </c>
      <c r="AM1053" s="234">
        <v>0.1</v>
      </c>
      <c r="AN1053" s="234">
        <v>0</v>
      </c>
      <c r="AO1053" s="234">
        <v>0</v>
      </c>
      <c r="AP1053" s="234">
        <v>0</v>
      </c>
      <c r="AQ1053" s="234"/>
      <c r="AR1053" s="234" t="s">
        <v>463</v>
      </c>
      <c r="AS1053" s="234">
        <v>0</v>
      </c>
      <c r="AT1053" s="234">
        <v>87.201621644407496</v>
      </c>
      <c r="AU1053" s="234" t="s">
        <v>1931</v>
      </c>
      <c r="AV1053" s="234">
        <v>1.06916372871188</v>
      </c>
      <c r="AW1053" s="234">
        <v>15.0150656884316</v>
      </c>
      <c r="AX1053" s="234">
        <v>83.613897782466097</v>
      </c>
      <c r="AY1053" s="234" t="b">
        <v>0</v>
      </c>
      <c r="AZ1053" s="234">
        <v>44600.342939814815</v>
      </c>
      <c r="BA1053" s="234">
        <v>44595.668298611112</v>
      </c>
      <c r="BB1053" s="234">
        <v>44600.342916666668</v>
      </c>
    </row>
    <row r="1054" spans="1:54" x14ac:dyDescent="0.25">
      <c r="A1054" s="234" t="s">
        <v>5089</v>
      </c>
      <c r="B1054" s="234" t="s">
        <v>436</v>
      </c>
      <c r="C1054" s="235" t="s">
        <v>5083</v>
      </c>
      <c r="D1054" s="235" t="s">
        <v>5089</v>
      </c>
      <c r="E1054" s="234" t="s">
        <v>5084</v>
      </c>
      <c r="F1054" s="234" t="s">
        <v>5085</v>
      </c>
      <c r="G1054" s="234"/>
      <c r="H1054" s="234"/>
      <c r="I1054" s="234" t="s">
        <v>678</v>
      </c>
      <c r="J1054" s="236"/>
      <c r="K1054" s="129"/>
      <c r="L1054" s="103"/>
      <c r="M1054" s="237"/>
      <c r="N1054" s="236"/>
      <c r="O1054" s="103">
        <v>6500</v>
      </c>
      <c r="P1054" s="234"/>
      <c r="Q1054" s="236"/>
      <c r="R1054" s="236"/>
      <c r="S1054" s="238"/>
      <c r="T1054" s="238"/>
      <c r="U1054" s="103">
        <v>0</v>
      </c>
      <c r="V1054" s="234" t="s">
        <v>451</v>
      </c>
      <c r="W1054" s="103"/>
      <c r="X1054" s="234" t="s">
        <v>56</v>
      </c>
      <c r="Y1054" s="234" t="s">
        <v>443</v>
      </c>
      <c r="Z1054" s="280" t="s">
        <v>5090</v>
      </c>
      <c r="AA1054" s="280"/>
      <c r="AB1054" s="280"/>
      <c r="AC1054" s="280"/>
      <c r="AD1054" s="280"/>
      <c r="AE1054" s="280"/>
      <c r="AF1054" s="280" t="s">
        <v>5091</v>
      </c>
      <c r="AG1054" s="280"/>
      <c r="AH1054" s="280"/>
      <c r="AI1054" s="280"/>
      <c r="AJ1054" s="280"/>
      <c r="AK1054" s="234">
        <v>10</v>
      </c>
      <c r="AL1054" s="234" t="s">
        <v>272</v>
      </c>
      <c r="AM1054" s="234">
        <v>0.1</v>
      </c>
      <c r="AN1054" s="234"/>
      <c r="AO1054" s="234">
        <v>0</v>
      </c>
      <c r="AP1054" s="234">
        <v>0</v>
      </c>
      <c r="AQ1054" s="234"/>
      <c r="AR1054" s="234" t="s">
        <v>447</v>
      </c>
      <c r="AS1054" s="234"/>
      <c r="AT1054" s="234"/>
      <c r="AU1054" s="234" t="s">
        <v>1931</v>
      </c>
      <c r="AV1054" s="234"/>
      <c r="AW1054" s="234"/>
      <c r="AX1054" s="234"/>
      <c r="AY1054" s="234" t="b">
        <v>0</v>
      </c>
      <c r="AZ1054" s="234">
        <v>44601.619942129626</v>
      </c>
      <c r="BA1054" s="234">
        <v>44600.593414351853</v>
      </c>
      <c r="BB1054" s="234">
        <v>44601.619930555556</v>
      </c>
    </row>
    <row r="1055" spans="1:54" x14ac:dyDescent="0.25">
      <c r="A1055" s="234" t="s">
        <v>5092</v>
      </c>
      <c r="B1055" s="234" t="s">
        <v>456</v>
      </c>
      <c r="C1055" s="235" t="s">
        <v>437</v>
      </c>
      <c r="D1055" s="235" t="s">
        <v>5092</v>
      </c>
      <c r="E1055" s="234" t="s">
        <v>5093</v>
      </c>
      <c r="F1055" s="234" t="s">
        <v>5094</v>
      </c>
      <c r="G1055" s="234" t="s">
        <v>544</v>
      </c>
      <c r="H1055" s="234" t="s">
        <v>2147</v>
      </c>
      <c r="I1055" s="234" t="s">
        <v>486</v>
      </c>
      <c r="J1055" s="236">
        <v>234</v>
      </c>
      <c r="K1055" s="129">
        <v>0.03</v>
      </c>
      <c r="L1055" s="103">
        <v>1</v>
      </c>
      <c r="M1055" s="237">
        <v>1024</v>
      </c>
      <c r="N1055" s="236">
        <v>9210</v>
      </c>
      <c r="O1055" s="103">
        <v>6000</v>
      </c>
      <c r="P1055" s="234">
        <v>6000</v>
      </c>
      <c r="Q1055" s="236">
        <v>9</v>
      </c>
      <c r="R1055" s="236">
        <v>40</v>
      </c>
      <c r="S1055" s="238">
        <v>62</v>
      </c>
      <c r="T1055" s="238">
        <v>55</v>
      </c>
      <c r="U1055" s="103">
        <v>3.2</v>
      </c>
      <c r="V1055" s="234" t="s">
        <v>451</v>
      </c>
      <c r="W1055" s="103">
        <v>50</v>
      </c>
      <c r="X1055" s="234" t="s">
        <v>56</v>
      </c>
      <c r="Y1055" s="234" t="s">
        <v>443</v>
      </c>
      <c r="Z1055" s="280"/>
      <c r="AA1055" s="280"/>
      <c r="AB1055" s="280" t="s">
        <v>5095</v>
      </c>
      <c r="AC1055" s="280"/>
      <c r="AD1055" s="280" t="s">
        <v>5096</v>
      </c>
      <c r="AE1055" s="280" t="s">
        <v>5097</v>
      </c>
      <c r="AF1055" s="280" t="s">
        <v>5098</v>
      </c>
      <c r="AG1055" s="280"/>
      <c r="AH1055" s="280"/>
      <c r="AI1055" s="280"/>
      <c r="AJ1055" s="280"/>
      <c r="AK1055" s="234">
        <v>3</v>
      </c>
      <c r="AL1055" s="234" t="s">
        <v>272</v>
      </c>
      <c r="AM1055" s="234">
        <v>0.1</v>
      </c>
      <c r="AN1055" s="234">
        <v>0</v>
      </c>
      <c r="AO1055" s="234">
        <v>0</v>
      </c>
      <c r="AP1055" s="234">
        <v>0</v>
      </c>
      <c r="AQ1055" s="234">
        <v>5.9292100642082499E-2</v>
      </c>
      <c r="AR1055" s="234" t="s">
        <v>463</v>
      </c>
      <c r="AS1055" s="234">
        <v>0</v>
      </c>
      <c r="AT1055" s="234">
        <v>85.340108058812206</v>
      </c>
      <c r="AU1055" s="234" t="s">
        <v>552</v>
      </c>
      <c r="AV1055" s="234">
        <v>0.90610692772574597</v>
      </c>
      <c r="AW1055" s="234">
        <v>26.289809811781801</v>
      </c>
      <c r="AX1055" s="234">
        <v>80.036829915157497</v>
      </c>
      <c r="AY1055" s="234" t="b">
        <v>0</v>
      </c>
      <c r="AZ1055" s="234">
        <v>44600.362546296295</v>
      </c>
      <c r="BA1055" s="234">
        <v>44595.674930555557</v>
      </c>
      <c r="BB1055" s="234">
        <v>44600.362534722219</v>
      </c>
    </row>
    <row r="1056" spans="1:54" x14ac:dyDescent="0.25">
      <c r="A1056" s="234" t="s">
        <v>5099</v>
      </c>
      <c r="B1056" s="234" t="s">
        <v>482</v>
      </c>
      <c r="C1056" s="235" t="s">
        <v>5100</v>
      </c>
      <c r="D1056" s="235" t="s">
        <v>5099</v>
      </c>
      <c r="E1056" s="234" t="s">
        <v>5101</v>
      </c>
      <c r="F1056" s="234" t="s">
        <v>5102</v>
      </c>
      <c r="G1056" s="234" t="s">
        <v>472</v>
      </c>
      <c r="H1056" s="234" t="s">
        <v>473</v>
      </c>
      <c r="I1056" s="234" t="s">
        <v>1786</v>
      </c>
      <c r="J1056" s="236">
        <v>68</v>
      </c>
      <c r="K1056" s="129">
        <v>0.03</v>
      </c>
      <c r="L1056" s="103">
        <v>6</v>
      </c>
      <c r="M1056" s="237">
        <v>2165</v>
      </c>
      <c r="N1056" s="236">
        <v>443</v>
      </c>
      <c r="O1056" s="103">
        <v>944</v>
      </c>
      <c r="P1056" s="234">
        <v>6000</v>
      </c>
      <c r="Q1056" s="236">
        <v>20</v>
      </c>
      <c r="R1056" s="236">
        <v>35</v>
      </c>
      <c r="S1056" s="238">
        <v>23</v>
      </c>
      <c r="T1056" s="238">
        <v>12</v>
      </c>
      <c r="U1056" s="103">
        <v>5</v>
      </c>
      <c r="V1056" s="234" t="s">
        <v>451</v>
      </c>
      <c r="W1056" s="103">
        <v>60</v>
      </c>
      <c r="X1056" s="234" t="s">
        <v>56</v>
      </c>
      <c r="Y1056" s="234" t="s">
        <v>443</v>
      </c>
      <c r="Z1056" s="280" t="s">
        <v>5103</v>
      </c>
      <c r="AA1056" s="280"/>
      <c r="AB1056" s="280" t="s">
        <v>5104</v>
      </c>
      <c r="AC1056" s="280"/>
      <c r="AD1056" s="280"/>
      <c r="AE1056" s="280" t="s">
        <v>5105</v>
      </c>
      <c r="AF1056" s="280" t="s">
        <v>5106</v>
      </c>
      <c r="AG1056" s="280"/>
      <c r="AH1056" s="280"/>
      <c r="AI1056" s="280"/>
      <c r="AJ1056" s="280"/>
      <c r="AK1056" s="234">
        <v>15</v>
      </c>
      <c r="AL1056" s="234" t="s">
        <v>272</v>
      </c>
      <c r="AM1056" s="234">
        <v>0.1</v>
      </c>
      <c r="AN1056" s="234"/>
      <c r="AO1056" s="234">
        <v>0</v>
      </c>
      <c r="AP1056" s="234">
        <v>0</v>
      </c>
      <c r="AQ1056" s="234"/>
      <c r="AR1056" s="234" t="s">
        <v>463</v>
      </c>
      <c r="AS1056" s="234">
        <v>2</v>
      </c>
      <c r="AT1056" s="234">
        <v>85.803111711385995</v>
      </c>
      <c r="AU1056" s="234" t="s">
        <v>448</v>
      </c>
      <c r="AV1056" s="234">
        <v>1.2248934733093799</v>
      </c>
      <c r="AW1056" s="234">
        <v>17.427725330221001</v>
      </c>
      <c r="AX1056" s="234">
        <v>81.5987592375281</v>
      </c>
      <c r="AY1056" s="234" t="b">
        <v>0</v>
      </c>
      <c r="AZ1056" s="234">
        <v>44623.747708333336</v>
      </c>
      <c r="BA1056" s="234">
        <v>44601.397812499999</v>
      </c>
      <c r="BB1056" s="234">
        <v>44623.747696759259</v>
      </c>
    </row>
    <row r="1057" spans="1:54" x14ac:dyDescent="0.25">
      <c r="A1057" s="234" t="s">
        <v>5107</v>
      </c>
      <c r="B1057" s="234" t="s">
        <v>482</v>
      </c>
      <c r="C1057" s="235" t="s">
        <v>5108</v>
      </c>
      <c r="D1057" s="235" t="s">
        <v>5107</v>
      </c>
      <c r="E1057" s="234" t="s">
        <v>5101</v>
      </c>
      <c r="F1057" s="234" t="s">
        <v>5109</v>
      </c>
      <c r="G1057" s="234" t="s">
        <v>472</v>
      </c>
      <c r="H1057" s="234" t="s">
        <v>473</v>
      </c>
      <c r="I1057" s="234" t="s">
        <v>1786</v>
      </c>
      <c r="J1057" s="236">
        <v>171</v>
      </c>
      <c r="K1057" s="129">
        <v>0.03</v>
      </c>
      <c r="L1057" s="103">
        <v>2</v>
      </c>
      <c r="M1057" s="237">
        <v>1561</v>
      </c>
      <c r="N1057" s="236">
        <v>1774</v>
      </c>
      <c r="O1057" s="103">
        <v>979.7</v>
      </c>
      <c r="P1057" s="234">
        <v>6000</v>
      </c>
      <c r="Q1057" s="236">
        <v>16</v>
      </c>
      <c r="R1057" s="236">
        <v>35</v>
      </c>
      <c r="S1057" s="238">
        <v>48</v>
      </c>
      <c r="T1057" s="238">
        <v>29.7</v>
      </c>
      <c r="U1057" s="103">
        <v>4.5</v>
      </c>
      <c r="V1057" s="234" t="s">
        <v>451</v>
      </c>
      <c r="W1057" s="103">
        <v>50</v>
      </c>
      <c r="X1057" s="234" t="s">
        <v>56</v>
      </c>
      <c r="Y1057" s="234" t="s">
        <v>443</v>
      </c>
      <c r="Z1057" s="280" t="s">
        <v>5103</v>
      </c>
      <c r="AA1057" s="280"/>
      <c r="AB1057" s="280"/>
      <c r="AC1057" s="280"/>
      <c r="AD1057" s="280"/>
      <c r="AE1057" s="280" t="s">
        <v>5110</v>
      </c>
      <c r="AF1057" s="280" t="s">
        <v>5106</v>
      </c>
      <c r="AG1057" s="280"/>
      <c r="AH1057" s="280"/>
      <c r="AI1057" s="280"/>
      <c r="AJ1057" s="280"/>
      <c r="AK1057" s="234">
        <v>15</v>
      </c>
      <c r="AL1057" s="234" t="s">
        <v>272</v>
      </c>
      <c r="AM1057" s="234">
        <v>0.1</v>
      </c>
      <c r="AN1057" s="234"/>
      <c r="AO1057" s="234">
        <v>0</v>
      </c>
      <c r="AP1057" s="234">
        <v>0</v>
      </c>
      <c r="AQ1057" s="234"/>
      <c r="AR1057" s="234" t="s">
        <v>463</v>
      </c>
      <c r="AS1057" s="234">
        <v>1</v>
      </c>
      <c r="AT1057" s="234">
        <v>85.809723907476894</v>
      </c>
      <c r="AU1057" s="234" t="s">
        <v>448</v>
      </c>
      <c r="AV1057" s="234">
        <v>1.1679869803615199</v>
      </c>
      <c r="AW1057" s="234">
        <v>18.681853022574199</v>
      </c>
      <c r="AX1057" s="234">
        <v>80.023696809715602</v>
      </c>
      <c r="AY1057" s="234" t="b">
        <v>0</v>
      </c>
      <c r="AZ1057" s="234">
        <v>44623.747824074075</v>
      </c>
      <c r="BA1057" s="234">
        <v>44601.404062499998</v>
      </c>
      <c r="BB1057" s="234">
        <v>44623.747824074075</v>
      </c>
    </row>
    <row r="1058" spans="1:54" x14ac:dyDescent="0.25">
      <c r="A1058" s="234" t="s">
        <v>5111</v>
      </c>
      <c r="B1058" s="234" t="s">
        <v>482</v>
      </c>
      <c r="C1058" s="235" t="s">
        <v>5100</v>
      </c>
      <c r="D1058" s="235" t="s">
        <v>5111</v>
      </c>
      <c r="E1058" s="234" t="s">
        <v>5101</v>
      </c>
      <c r="F1058" s="234" t="s">
        <v>5112</v>
      </c>
      <c r="G1058" s="234" t="s">
        <v>472</v>
      </c>
      <c r="H1058" s="234" t="s">
        <v>473</v>
      </c>
      <c r="I1058" s="234" t="s">
        <v>1786</v>
      </c>
      <c r="J1058" s="236">
        <v>68</v>
      </c>
      <c r="K1058" s="129">
        <v>0.03</v>
      </c>
      <c r="L1058" s="103">
        <v>6</v>
      </c>
      <c r="M1058" s="237">
        <v>2165</v>
      </c>
      <c r="N1058" s="236">
        <v>443</v>
      </c>
      <c r="O1058" s="103">
        <v>700</v>
      </c>
      <c r="P1058" s="234">
        <v>6000</v>
      </c>
      <c r="Q1058" s="236">
        <v>20</v>
      </c>
      <c r="R1058" s="236">
        <v>35</v>
      </c>
      <c r="S1058" s="238">
        <v>23</v>
      </c>
      <c r="T1058" s="238">
        <v>12</v>
      </c>
      <c r="U1058" s="103">
        <v>5</v>
      </c>
      <c r="V1058" s="234" t="s">
        <v>451</v>
      </c>
      <c r="W1058" s="103">
        <v>60</v>
      </c>
      <c r="X1058" s="234" t="s">
        <v>56</v>
      </c>
      <c r="Y1058" s="234" t="s">
        <v>443</v>
      </c>
      <c r="Z1058" s="280" t="s">
        <v>5103</v>
      </c>
      <c r="AA1058" s="280"/>
      <c r="AB1058" s="280" t="s">
        <v>5104</v>
      </c>
      <c r="AC1058" s="280"/>
      <c r="AD1058" s="280"/>
      <c r="AE1058" s="280" t="s">
        <v>5105</v>
      </c>
      <c r="AF1058" s="280" t="s">
        <v>5106</v>
      </c>
      <c r="AG1058" s="280"/>
      <c r="AH1058" s="280"/>
      <c r="AI1058" s="280"/>
      <c r="AJ1058" s="280"/>
      <c r="AK1058" s="234">
        <v>15</v>
      </c>
      <c r="AL1058" s="234" t="s">
        <v>272</v>
      </c>
      <c r="AM1058" s="234">
        <v>0.1</v>
      </c>
      <c r="AN1058" s="234"/>
      <c r="AO1058" s="234">
        <v>0</v>
      </c>
      <c r="AP1058" s="234">
        <v>0</v>
      </c>
      <c r="AQ1058" s="234"/>
      <c r="AR1058" s="234" t="s">
        <v>463</v>
      </c>
      <c r="AS1058" s="234">
        <v>2</v>
      </c>
      <c r="AT1058" s="234">
        <v>85.803111711385995</v>
      </c>
      <c r="AU1058" s="234" t="s">
        <v>448</v>
      </c>
      <c r="AV1058" s="234">
        <v>1.2248934733093799</v>
      </c>
      <c r="AW1058" s="234">
        <v>17.427725330221001</v>
      </c>
      <c r="AX1058" s="234">
        <v>81.598759237528</v>
      </c>
      <c r="AY1058" s="234" t="b">
        <v>0</v>
      </c>
      <c r="AZ1058" s="234">
        <v>44623.74796296296</v>
      </c>
      <c r="BA1058" s="234">
        <v>44601.406099537038</v>
      </c>
      <c r="BB1058" s="234">
        <v>44623.74796296296</v>
      </c>
    </row>
    <row r="1059" spans="1:54" x14ac:dyDescent="0.25">
      <c r="A1059" s="234" t="s">
        <v>5113</v>
      </c>
      <c r="B1059" s="234" t="s">
        <v>456</v>
      </c>
      <c r="C1059" s="235" t="s">
        <v>5100</v>
      </c>
      <c r="D1059" s="235" t="s">
        <v>5113</v>
      </c>
      <c r="E1059" s="234" t="s">
        <v>5101</v>
      </c>
      <c r="F1059" s="234" t="s">
        <v>5102</v>
      </c>
      <c r="G1059" s="234" t="s">
        <v>836</v>
      </c>
      <c r="H1059" s="234" t="s">
        <v>473</v>
      </c>
      <c r="I1059" s="234" t="s">
        <v>1786</v>
      </c>
      <c r="J1059" s="236">
        <v>68</v>
      </c>
      <c r="K1059" s="129">
        <v>0.03</v>
      </c>
      <c r="L1059" s="103">
        <v>6</v>
      </c>
      <c r="M1059" s="237">
        <v>2300</v>
      </c>
      <c r="N1059" s="236">
        <v>443</v>
      </c>
      <c r="O1059" s="103">
        <v>6000</v>
      </c>
      <c r="P1059" s="234">
        <v>6000</v>
      </c>
      <c r="Q1059" s="236">
        <v>18</v>
      </c>
      <c r="R1059" s="236">
        <v>30</v>
      </c>
      <c r="S1059" s="238">
        <v>23</v>
      </c>
      <c r="T1059" s="238">
        <v>12</v>
      </c>
      <c r="U1059" s="103">
        <v>2</v>
      </c>
      <c r="V1059" s="234" t="s">
        <v>451</v>
      </c>
      <c r="W1059" s="103">
        <v>60</v>
      </c>
      <c r="X1059" s="234" t="s">
        <v>56</v>
      </c>
      <c r="Y1059" s="234" t="s">
        <v>443</v>
      </c>
      <c r="Z1059" s="280" t="s">
        <v>5103</v>
      </c>
      <c r="AA1059" s="280" t="s">
        <v>5114</v>
      </c>
      <c r="AB1059" s="280"/>
      <c r="AC1059" s="280"/>
      <c r="AD1059" s="280"/>
      <c r="AE1059" s="280" t="s">
        <v>5115</v>
      </c>
      <c r="AF1059" s="280" t="s">
        <v>5115</v>
      </c>
      <c r="AG1059" s="280"/>
      <c r="AH1059" s="280" t="s">
        <v>5116</v>
      </c>
      <c r="AI1059" s="280"/>
      <c r="AJ1059" s="280"/>
      <c r="AK1059" s="234">
        <v>15</v>
      </c>
      <c r="AL1059" s="234" t="s">
        <v>272</v>
      </c>
      <c r="AM1059" s="234">
        <v>0.1</v>
      </c>
      <c r="AN1059" s="234">
        <v>0</v>
      </c>
      <c r="AO1059" s="234">
        <v>0</v>
      </c>
      <c r="AP1059" s="234">
        <v>0</v>
      </c>
      <c r="AQ1059" s="234"/>
      <c r="AR1059" s="234" t="s">
        <v>463</v>
      </c>
      <c r="AS1059" s="234">
        <v>2</v>
      </c>
      <c r="AT1059" s="234">
        <v>88.484441747629802</v>
      </c>
      <c r="AU1059" s="234" t="s">
        <v>448</v>
      </c>
      <c r="AV1059" s="234">
        <v>1.0851712080148099</v>
      </c>
      <c r="AW1059" s="234">
        <v>15.028403908473701</v>
      </c>
      <c r="AX1059" s="234">
        <v>83.428187933479506</v>
      </c>
      <c r="AY1059" s="234" t="b">
        <v>0</v>
      </c>
      <c r="AZ1059" s="234">
        <v>44623.73096064815</v>
      </c>
      <c r="BA1059" s="234">
        <v>44608.308692129627</v>
      </c>
      <c r="BB1059" s="234">
        <v>44623.73096064815</v>
      </c>
    </row>
    <row r="1060" spans="1:54" x14ac:dyDescent="0.25">
      <c r="A1060" s="234" t="s">
        <v>5117</v>
      </c>
      <c r="B1060" s="234" t="s">
        <v>456</v>
      </c>
      <c r="C1060" s="235" t="s">
        <v>5108</v>
      </c>
      <c r="D1060" s="235" t="s">
        <v>5117</v>
      </c>
      <c r="E1060" s="234" t="s">
        <v>5101</v>
      </c>
      <c r="F1060" s="234" t="s">
        <v>5109</v>
      </c>
      <c r="G1060" s="234" t="s">
        <v>836</v>
      </c>
      <c r="H1060" s="234" t="s">
        <v>473</v>
      </c>
      <c r="I1060" s="234" t="s">
        <v>1786</v>
      </c>
      <c r="J1060" s="236">
        <v>171</v>
      </c>
      <c r="K1060" s="129">
        <v>0.03</v>
      </c>
      <c r="L1060" s="103">
        <v>2</v>
      </c>
      <c r="M1060" s="237">
        <v>2065</v>
      </c>
      <c r="N1060" s="236">
        <v>1774</v>
      </c>
      <c r="O1060" s="103">
        <v>6000</v>
      </c>
      <c r="P1060" s="234">
        <v>6000</v>
      </c>
      <c r="Q1060" s="236">
        <v>15</v>
      </c>
      <c r="R1060" s="236">
        <v>30</v>
      </c>
      <c r="S1060" s="238">
        <v>48</v>
      </c>
      <c r="T1060" s="238">
        <v>29.7</v>
      </c>
      <c r="U1060" s="103">
        <v>2.5</v>
      </c>
      <c r="V1060" s="234" t="s">
        <v>451</v>
      </c>
      <c r="W1060" s="103">
        <v>64</v>
      </c>
      <c r="X1060" s="234" t="s">
        <v>56</v>
      </c>
      <c r="Y1060" s="234" t="s">
        <v>443</v>
      </c>
      <c r="Z1060" s="280" t="s">
        <v>5103</v>
      </c>
      <c r="AA1060" s="280" t="s">
        <v>5118</v>
      </c>
      <c r="AB1060" s="280"/>
      <c r="AC1060" s="280"/>
      <c r="AD1060" s="280"/>
      <c r="AE1060" s="280" t="s">
        <v>5119</v>
      </c>
      <c r="AF1060" s="280" t="s">
        <v>5120</v>
      </c>
      <c r="AG1060" s="280"/>
      <c r="AH1060" s="280" t="s">
        <v>5121</v>
      </c>
      <c r="AI1060" s="280"/>
      <c r="AJ1060" s="280"/>
      <c r="AK1060" s="234">
        <v>15</v>
      </c>
      <c r="AL1060" s="234" t="s">
        <v>272</v>
      </c>
      <c r="AM1060" s="234">
        <v>0.1</v>
      </c>
      <c r="AN1060" s="234">
        <v>0</v>
      </c>
      <c r="AO1060" s="234">
        <v>0</v>
      </c>
      <c r="AP1060" s="234">
        <v>0</v>
      </c>
      <c r="AQ1060" s="234"/>
      <c r="AR1060" s="234" t="s">
        <v>463</v>
      </c>
      <c r="AS1060" s="234">
        <v>1</v>
      </c>
      <c r="AT1060" s="234">
        <v>84.390365865570899</v>
      </c>
      <c r="AU1060" s="234" t="s">
        <v>448</v>
      </c>
      <c r="AV1060" s="234">
        <v>1.0974171073460099</v>
      </c>
      <c r="AW1060" s="234">
        <v>15.741721045893801</v>
      </c>
      <c r="AX1060" s="234">
        <v>83.522350673810706</v>
      </c>
      <c r="AY1060" s="234" t="b">
        <v>0</v>
      </c>
      <c r="AZ1060" s="234">
        <v>44623.733495370368</v>
      </c>
      <c r="BA1060" s="234">
        <v>44608.308935185189</v>
      </c>
      <c r="BB1060" s="234">
        <v>44623.733495370368</v>
      </c>
    </row>
    <row r="1061" spans="1:54" x14ac:dyDescent="0.25">
      <c r="A1061" s="234" t="s">
        <v>5122</v>
      </c>
      <c r="B1061" s="234" t="s">
        <v>456</v>
      </c>
      <c r="C1061" s="235" t="s">
        <v>5123</v>
      </c>
      <c r="D1061" s="235" t="s">
        <v>5122</v>
      </c>
      <c r="E1061" s="234" t="s">
        <v>5101</v>
      </c>
      <c r="F1061" s="234" t="s">
        <v>5112</v>
      </c>
      <c r="G1061" s="234" t="s">
        <v>836</v>
      </c>
      <c r="H1061" s="234" t="s">
        <v>473</v>
      </c>
      <c r="I1061" s="234" t="s">
        <v>1786</v>
      </c>
      <c r="J1061" s="236">
        <v>68</v>
      </c>
      <c r="K1061" s="129">
        <v>0.03</v>
      </c>
      <c r="L1061" s="103">
        <v>6</v>
      </c>
      <c r="M1061" s="237">
        <v>2300</v>
      </c>
      <c r="N1061" s="236">
        <v>443</v>
      </c>
      <c r="O1061" s="103">
        <v>6000</v>
      </c>
      <c r="P1061" s="234">
        <v>6000</v>
      </c>
      <c r="Q1061" s="236">
        <v>18</v>
      </c>
      <c r="R1061" s="236">
        <v>30</v>
      </c>
      <c r="S1061" s="238">
        <v>23</v>
      </c>
      <c r="T1061" s="238">
        <v>12</v>
      </c>
      <c r="U1061" s="103">
        <v>2</v>
      </c>
      <c r="V1061" s="234" t="s">
        <v>451</v>
      </c>
      <c r="W1061" s="103">
        <v>60</v>
      </c>
      <c r="X1061" s="234" t="s">
        <v>56</v>
      </c>
      <c r="Y1061" s="234" t="s">
        <v>443</v>
      </c>
      <c r="Z1061" s="280" t="s">
        <v>5103</v>
      </c>
      <c r="AA1061" s="280" t="s">
        <v>5124</v>
      </c>
      <c r="AB1061" s="280"/>
      <c r="AC1061" s="280"/>
      <c r="AD1061" s="280"/>
      <c r="AE1061" s="280" t="s">
        <v>5125</v>
      </c>
      <c r="AF1061" s="280" t="s">
        <v>5126</v>
      </c>
      <c r="AG1061" s="280"/>
      <c r="AH1061" s="280" t="s">
        <v>5127</v>
      </c>
      <c r="AI1061" s="280"/>
      <c r="AJ1061" s="280"/>
      <c r="AK1061" s="234">
        <v>15</v>
      </c>
      <c r="AL1061" s="234" t="s">
        <v>272</v>
      </c>
      <c r="AM1061" s="234">
        <v>0.1</v>
      </c>
      <c r="AN1061" s="234">
        <v>0</v>
      </c>
      <c r="AO1061" s="234">
        <v>0</v>
      </c>
      <c r="AP1061" s="234">
        <v>0</v>
      </c>
      <c r="AQ1061" s="234"/>
      <c r="AR1061" s="234" t="s">
        <v>463</v>
      </c>
      <c r="AS1061" s="234">
        <v>2</v>
      </c>
      <c r="AT1061" s="234">
        <v>88.484441747629802</v>
      </c>
      <c r="AU1061" s="234" t="s">
        <v>448</v>
      </c>
      <c r="AV1061" s="234">
        <v>1.0851712080148099</v>
      </c>
      <c r="AW1061" s="234">
        <v>15.028403908473701</v>
      </c>
      <c r="AX1061" s="234">
        <v>83.428187933479506</v>
      </c>
      <c r="AY1061" s="234" t="b">
        <v>0</v>
      </c>
      <c r="AZ1061" s="234">
        <v>44623.733344907407</v>
      </c>
      <c r="BA1061" s="234">
        <v>44608.309988425928</v>
      </c>
      <c r="BB1061" s="234">
        <v>44623.73332175926</v>
      </c>
    </row>
    <row r="1062" spans="1:54" x14ac:dyDescent="0.25">
      <c r="A1062" s="234" t="s">
        <v>5128</v>
      </c>
      <c r="B1062" s="234" t="s">
        <v>482</v>
      </c>
      <c r="C1062" s="235" t="s">
        <v>5129</v>
      </c>
      <c r="D1062" s="235" t="s">
        <v>5128</v>
      </c>
      <c r="E1062" s="234" t="s">
        <v>5130</v>
      </c>
      <c r="F1062" s="234" t="s">
        <v>5131</v>
      </c>
      <c r="G1062" s="234" t="s">
        <v>836</v>
      </c>
      <c r="H1062" s="234" t="s">
        <v>798</v>
      </c>
      <c r="I1062" s="234" t="s">
        <v>678</v>
      </c>
      <c r="J1062" s="236">
        <v>395</v>
      </c>
      <c r="K1062" s="129">
        <v>0.03</v>
      </c>
      <c r="L1062" s="103">
        <v>1</v>
      </c>
      <c r="M1062" s="237">
        <v>2088</v>
      </c>
      <c r="N1062" s="236">
        <v>2130</v>
      </c>
      <c r="O1062" s="103">
        <v>3000</v>
      </c>
      <c r="P1062" s="234">
        <v>3000</v>
      </c>
      <c r="Q1062" s="236">
        <v>16</v>
      </c>
      <c r="R1062" s="236">
        <v>30</v>
      </c>
      <c r="S1062" s="238">
        <v>129.5</v>
      </c>
      <c r="T1062" s="238">
        <v>51.5</v>
      </c>
      <c r="U1062" s="103">
        <v>2</v>
      </c>
      <c r="V1062" s="234" t="s">
        <v>547</v>
      </c>
      <c r="W1062" s="103">
        <v>65</v>
      </c>
      <c r="X1062" s="234" t="s">
        <v>56</v>
      </c>
      <c r="Y1062" s="234" t="s">
        <v>443</v>
      </c>
      <c r="Z1062" s="280" t="s">
        <v>5132</v>
      </c>
      <c r="AA1062" s="280" t="s">
        <v>5133</v>
      </c>
      <c r="AB1062" s="280" t="s">
        <v>5134</v>
      </c>
      <c r="AC1062" s="280"/>
      <c r="AD1062" s="280"/>
      <c r="AE1062" s="280"/>
      <c r="AF1062" s="280" t="s">
        <v>5135</v>
      </c>
      <c r="AG1062" s="280" t="s">
        <v>5136</v>
      </c>
      <c r="AH1062" s="280"/>
      <c r="AI1062" s="280"/>
      <c r="AJ1062" s="280"/>
      <c r="AK1062" s="234">
        <v>3</v>
      </c>
      <c r="AL1062" s="234" t="s">
        <v>272</v>
      </c>
      <c r="AM1062" s="234">
        <v>0.1</v>
      </c>
      <c r="AN1062" s="234">
        <v>0</v>
      </c>
      <c r="AO1062" s="234">
        <v>0</v>
      </c>
      <c r="AP1062" s="234">
        <v>0</v>
      </c>
      <c r="AQ1062" s="234"/>
      <c r="AR1062" s="234" t="s">
        <v>463</v>
      </c>
      <c r="AS1062" s="234">
        <v>1</v>
      </c>
      <c r="AT1062" s="234">
        <v>91.404066298099096</v>
      </c>
      <c r="AU1062" s="234" t="s">
        <v>490</v>
      </c>
      <c r="AV1062" s="234">
        <v>1.2177254904775701</v>
      </c>
      <c r="AW1062" s="234">
        <v>11.862764995329099</v>
      </c>
      <c r="AX1062" s="234">
        <v>87.747903646175203</v>
      </c>
      <c r="AY1062" s="234" t="b">
        <v>0</v>
      </c>
      <c r="AZ1062" s="234">
        <v>44638.513321759259</v>
      </c>
      <c r="BA1062" s="234">
        <v>44627.574374999997</v>
      </c>
      <c r="BB1062" s="234">
        <v>44638.513298611113</v>
      </c>
    </row>
    <row r="1063" spans="1:54" x14ac:dyDescent="0.25">
      <c r="A1063" s="234" t="s">
        <v>5137</v>
      </c>
      <c r="B1063" s="234" t="s">
        <v>482</v>
      </c>
      <c r="C1063" s="235" t="s">
        <v>5138</v>
      </c>
      <c r="D1063" s="235" t="s">
        <v>5137</v>
      </c>
      <c r="E1063" s="234" t="s">
        <v>5139</v>
      </c>
      <c r="F1063" s="234" t="s">
        <v>5140</v>
      </c>
      <c r="G1063" s="234" t="s">
        <v>472</v>
      </c>
      <c r="H1063" s="234" t="s">
        <v>473</v>
      </c>
      <c r="I1063" s="234" t="s">
        <v>574</v>
      </c>
      <c r="J1063" s="236"/>
      <c r="K1063" s="129">
        <v>0.03</v>
      </c>
      <c r="L1063" s="103">
        <v>1</v>
      </c>
      <c r="M1063" s="237">
        <v>3200</v>
      </c>
      <c r="N1063" s="236">
        <v>4941</v>
      </c>
      <c r="O1063" s="103">
        <v>6000</v>
      </c>
      <c r="P1063" s="234">
        <v>6000</v>
      </c>
      <c r="Q1063" s="236">
        <v>10</v>
      </c>
      <c r="R1063" s="236">
        <v>35</v>
      </c>
      <c r="S1063" s="238">
        <v>70</v>
      </c>
      <c r="T1063" s="238">
        <v>70</v>
      </c>
      <c r="U1063" s="103">
        <v>4.5</v>
      </c>
      <c r="V1063" s="234" t="s">
        <v>547</v>
      </c>
      <c r="W1063" s="103">
        <v>30</v>
      </c>
      <c r="X1063" s="234" t="s">
        <v>56</v>
      </c>
      <c r="Y1063" s="234" t="s">
        <v>443</v>
      </c>
      <c r="Z1063" s="280"/>
      <c r="AA1063" s="280" t="s">
        <v>5141</v>
      </c>
      <c r="AB1063" s="280"/>
      <c r="AC1063" s="280"/>
      <c r="AD1063" s="280"/>
      <c r="AE1063" s="280"/>
      <c r="AF1063" s="280"/>
      <c r="AG1063" s="280"/>
      <c r="AH1063" s="280"/>
      <c r="AI1063" s="280"/>
      <c r="AJ1063" s="280"/>
      <c r="AK1063" s="234">
        <v>1</v>
      </c>
      <c r="AL1063" s="234" t="s">
        <v>272</v>
      </c>
      <c r="AM1063" s="234">
        <v>0.1</v>
      </c>
      <c r="AN1063" s="234"/>
      <c r="AO1063" s="234">
        <v>0</v>
      </c>
      <c r="AP1063" s="234">
        <v>0</v>
      </c>
      <c r="AQ1063" s="234"/>
      <c r="AR1063" s="234" t="s">
        <v>463</v>
      </c>
      <c r="AS1063" s="234">
        <v>5</v>
      </c>
      <c r="AT1063" s="234">
        <v>81.234584643892205</v>
      </c>
      <c r="AU1063" s="234" t="s">
        <v>552</v>
      </c>
      <c r="AV1063" s="234">
        <v>1.4646933546094201</v>
      </c>
      <c r="AW1063" s="234">
        <v>15.6073948722922</v>
      </c>
      <c r="AX1063" s="234">
        <v>74.294830127171096</v>
      </c>
      <c r="AY1063" s="234" t="b">
        <v>0</v>
      </c>
      <c r="AZ1063" s="234">
        <v>44603.622372685182</v>
      </c>
      <c r="BA1063" s="234">
        <v>44600.714386574073</v>
      </c>
      <c r="BB1063" s="234">
        <v>44603.622349537036</v>
      </c>
    </row>
    <row r="1064" spans="1:54" x14ac:dyDescent="0.25">
      <c r="A1064" s="234" t="s">
        <v>5142</v>
      </c>
      <c r="B1064" s="234" t="s">
        <v>436</v>
      </c>
      <c r="C1064" s="235" t="s">
        <v>437</v>
      </c>
      <c r="D1064" s="235" t="s">
        <v>5142</v>
      </c>
      <c r="E1064" s="234" t="s">
        <v>5143</v>
      </c>
      <c r="F1064" s="234" t="s">
        <v>5144</v>
      </c>
      <c r="G1064" s="234"/>
      <c r="H1064" s="234"/>
      <c r="I1064" s="234" t="s">
        <v>678</v>
      </c>
      <c r="J1064" s="236"/>
      <c r="K1064" s="129"/>
      <c r="L1064" s="103"/>
      <c r="M1064" s="237"/>
      <c r="N1064" s="236"/>
      <c r="O1064" s="103">
        <v>4980</v>
      </c>
      <c r="P1064" s="234"/>
      <c r="Q1064" s="236"/>
      <c r="R1064" s="236"/>
      <c r="S1064" s="238"/>
      <c r="T1064" s="238"/>
      <c r="U1064" s="103">
        <v>0</v>
      </c>
      <c r="V1064" s="234" t="s">
        <v>547</v>
      </c>
      <c r="W1064" s="103"/>
      <c r="X1064" s="234" t="s">
        <v>56</v>
      </c>
      <c r="Y1064" s="234" t="s">
        <v>443</v>
      </c>
      <c r="Z1064" s="280" t="s">
        <v>5145</v>
      </c>
      <c r="AA1064" s="280"/>
      <c r="AB1064" s="280"/>
      <c r="AC1064" s="280"/>
      <c r="AD1064" s="280"/>
      <c r="AE1064" s="280"/>
      <c r="AF1064" s="280" t="s">
        <v>5146</v>
      </c>
      <c r="AG1064" s="280"/>
      <c r="AH1064" s="280"/>
      <c r="AI1064" s="280"/>
      <c r="AJ1064" s="280"/>
      <c r="AK1064" s="234">
        <v>4</v>
      </c>
      <c r="AL1064" s="234" t="s">
        <v>272</v>
      </c>
      <c r="AM1064" s="234">
        <v>0.1</v>
      </c>
      <c r="AN1064" s="234"/>
      <c r="AO1064" s="234">
        <v>0</v>
      </c>
      <c r="AP1064" s="234">
        <v>0</v>
      </c>
      <c r="AQ1064" s="234"/>
      <c r="AR1064" s="234" t="s">
        <v>447</v>
      </c>
      <c r="AS1064" s="234"/>
      <c r="AT1064" s="234"/>
      <c r="AU1064" s="234" t="s">
        <v>490</v>
      </c>
      <c r="AV1064" s="234"/>
      <c r="AW1064" s="234"/>
      <c r="AX1064" s="234"/>
      <c r="AY1064" s="234" t="b">
        <v>0</v>
      </c>
      <c r="AZ1064" s="234">
        <v>44602.547025462962</v>
      </c>
      <c r="BA1064" s="234">
        <v>44601.73951388889</v>
      </c>
      <c r="BB1064" s="234">
        <v>44602.547025462962</v>
      </c>
    </row>
    <row r="1065" spans="1:54" x14ac:dyDescent="0.25">
      <c r="A1065" s="234" t="s">
        <v>5147</v>
      </c>
      <c r="B1065" s="234" t="s">
        <v>436</v>
      </c>
      <c r="C1065" s="235" t="s">
        <v>437</v>
      </c>
      <c r="D1065" s="235" t="s">
        <v>5147</v>
      </c>
      <c r="E1065" s="234" t="s">
        <v>5148</v>
      </c>
      <c r="F1065" s="234" t="s">
        <v>5149</v>
      </c>
      <c r="G1065" s="234"/>
      <c r="H1065" s="234"/>
      <c r="I1065" s="234" t="s">
        <v>574</v>
      </c>
      <c r="J1065" s="236"/>
      <c r="K1065" s="129"/>
      <c r="L1065" s="103"/>
      <c r="M1065" s="237"/>
      <c r="N1065" s="236"/>
      <c r="O1065" s="103">
        <v>4650</v>
      </c>
      <c r="P1065" s="234"/>
      <c r="Q1065" s="236"/>
      <c r="R1065" s="236"/>
      <c r="S1065" s="238"/>
      <c r="T1065" s="238"/>
      <c r="U1065" s="103">
        <v>0</v>
      </c>
      <c r="V1065" s="234" t="s">
        <v>547</v>
      </c>
      <c r="W1065" s="103"/>
      <c r="X1065" s="234" t="s">
        <v>56</v>
      </c>
      <c r="Y1065" s="234" t="s">
        <v>443</v>
      </c>
      <c r="Z1065" s="280"/>
      <c r="AA1065" s="280"/>
      <c r="AB1065" s="280"/>
      <c r="AC1065" s="280"/>
      <c r="AD1065" s="280"/>
      <c r="AE1065" s="280"/>
      <c r="AF1065" s="280" t="s">
        <v>5150</v>
      </c>
      <c r="AG1065" s="280"/>
      <c r="AH1065" s="280"/>
      <c r="AI1065" s="280"/>
      <c r="AJ1065" s="280"/>
      <c r="AK1065" s="234">
        <v>10</v>
      </c>
      <c r="AL1065" s="234" t="s">
        <v>272</v>
      </c>
      <c r="AM1065" s="234">
        <v>0.1</v>
      </c>
      <c r="AN1065" s="234"/>
      <c r="AO1065" s="234">
        <v>0</v>
      </c>
      <c r="AP1065" s="234">
        <v>0</v>
      </c>
      <c r="AQ1065" s="234"/>
      <c r="AR1065" s="234" t="s">
        <v>447</v>
      </c>
      <c r="AS1065" s="234"/>
      <c r="AT1065" s="234"/>
      <c r="AU1065" s="234" t="s">
        <v>490</v>
      </c>
      <c r="AV1065" s="234"/>
      <c r="AW1065" s="234"/>
      <c r="AX1065" s="234"/>
      <c r="AY1065" s="234" t="b">
        <v>0</v>
      </c>
      <c r="AZ1065" s="234">
        <v>44603.516284722224</v>
      </c>
      <c r="BA1065" s="234">
        <v>44602.295381944445</v>
      </c>
      <c r="BB1065" s="234">
        <v>44603.516284722224</v>
      </c>
    </row>
    <row r="1066" spans="1:54" x14ac:dyDescent="0.25">
      <c r="A1066" s="234" t="s">
        <v>5151</v>
      </c>
      <c r="B1066" s="234" t="s">
        <v>436</v>
      </c>
      <c r="C1066" s="235" t="s">
        <v>437</v>
      </c>
      <c r="D1066" s="235" t="s">
        <v>5151</v>
      </c>
      <c r="E1066" s="234" t="s">
        <v>5148</v>
      </c>
      <c r="F1066" s="234" t="s">
        <v>5152</v>
      </c>
      <c r="G1066" s="234"/>
      <c r="H1066" s="234"/>
      <c r="I1066" s="234" t="s">
        <v>574</v>
      </c>
      <c r="J1066" s="236"/>
      <c r="K1066" s="129"/>
      <c r="L1066" s="103"/>
      <c r="M1066" s="237"/>
      <c r="N1066" s="236"/>
      <c r="O1066" s="103">
        <v>4385</v>
      </c>
      <c r="P1066" s="234"/>
      <c r="Q1066" s="236"/>
      <c r="R1066" s="236"/>
      <c r="S1066" s="238"/>
      <c r="T1066" s="238"/>
      <c r="U1066" s="103">
        <v>0</v>
      </c>
      <c r="V1066" s="234" t="s">
        <v>547</v>
      </c>
      <c r="W1066" s="103"/>
      <c r="X1066" s="234" t="s">
        <v>56</v>
      </c>
      <c r="Y1066" s="234" t="s">
        <v>443</v>
      </c>
      <c r="Z1066" s="280"/>
      <c r="AA1066" s="280"/>
      <c r="AB1066" s="280"/>
      <c r="AC1066" s="280"/>
      <c r="AD1066" s="280"/>
      <c r="AE1066" s="280"/>
      <c r="AF1066" s="280" t="s">
        <v>5150</v>
      </c>
      <c r="AG1066" s="280"/>
      <c r="AH1066" s="280"/>
      <c r="AI1066" s="280"/>
      <c r="AJ1066" s="280"/>
      <c r="AK1066" s="234">
        <v>10</v>
      </c>
      <c r="AL1066" s="234" t="s">
        <v>272</v>
      </c>
      <c r="AM1066" s="234">
        <v>0.1</v>
      </c>
      <c r="AN1066" s="234"/>
      <c r="AO1066" s="234">
        <v>0</v>
      </c>
      <c r="AP1066" s="234">
        <v>0</v>
      </c>
      <c r="AQ1066" s="234"/>
      <c r="AR1066" s="234" t="s">
        <v>447</v>
      </c>
      <c r="AS1066" s="234"/>
      <c r="AT1066" s="234"/>
      <c r="AU1066" s="234" t="s">
        <v>552</v>
      </c>
      <c r="AV1066" s="234"/>
      <c r="AW1066" s="234"/>
      <c r="AX1066" s="234"/>
      <c r="AY1066" s="234" t="b">
        <v>0</v>
      </c>
      <c r="AZ1066" s="234">
        <v>44603.516435185185</v>
      </c>
      <c r="BA1066" s="234">
        <v>44602.295787037037</v>
      </c>
      <c r="BB1066" s="234">
        <v>44603.516423611109</v>
      </c>
    </row>
    <row r="1067" spans="1:54" x14ac:dyDescent="0.25">
      <c r="A1067" s="234" t="s">
        <v>5153</v>
      </c>
      <c r="B1067" s="234" t="s">
        <v>436</v>
      </c>
      <c r="C1067" s="235" t="s">
        <v>437</v>
      </c>
      <c r="D1067" s="235" t="s">
        <v>5153</v>
      </c>
      <c r="E1067" s="234" t="s">
        <v>5148</v>
      </c>
      <c r="F1067" s="234" t="s">
        <v>5154</v>
      </c>
      <c r="G1067" s="234"/>
      <c r="H1067" s="234"/>
      <c r="I1067" s="234" t="s">
        <v>574</v>
      </c>
      <c r="J1067" s="236"/>
      <c r="K1067" s="129"/>
      <c r="L1067" s="103"/>
      <c r="M1067" s="237"/>
      <c r="N1067" s="236"/>
      <c r="O1067" s="103">
        <v>2209</v>
      </c>
      <c r="P1067" s="234"/>
      <c r="Q1067" s="236"/>
      <c r="R1067" s="236"/>
      <c r="S1067" s="238"/>
      <c r="T1067" s="238"/>
      <c r="U1067" s="103">
        <v>0</v>
      </c>
      <c r="V1067" s="234" t="s">
        <v>547</v>
      </c>
      <c r="W1067" s="103"/>
      <c r="X1067" s="234" t="s">
        <v>56</v>
      </c>
      <c r="Y1067" s="234" t="s">
        <v>443</v>
      </c>
      <c r="Z1067" s="280" t="s">
        <v>5155</v>
      </c>
      <c r="AA1067" s="280"/>
      <c r="AB1067" s="280"/>
      <c r="AC1067" s="280"/>
      <c r="AD1067" s="280"/>
      <c r="AE1067" s="280"/>
      <c r="AF1067" s="280" t="s">
        <v>5150</v>
      </c>
      <c r="AG1067" s="280"/>
      <c r="AH1067" s="280"/>
      <c r="AI1067" s="280"/>
      <c r="AJ1067" s="280"/>
      <c r="AK1067" s="234">
        <v>0.8</v>
      </c>
      <c r="AL1067" s="234" t="s">
        <v>272</v>
      </c>
      <c r="AM1067" s="234">
        <v>0.1</v>
      </c>
      <c r="AN1067" s="234"/>
      <c r="AO1067" s="234">
        <v>0</v>
      </c>
      <c r="AP1067" s="234">
        <v>0</v>
      </c>
      <c r="AQ1067" s="234"/>
      <c r="AR1067" s="234" t="s">
        <v>447</v>
      </c>
      <c r="AS1067" s="234"/>
      <c r="AT1067" s="234"/>
      <c r="AU1067" s="234" t="s">
        <v>490</v>
      </c>
      <c r="AV1067" s="234"/>
      <c r="AW1067" s="234"/>
      <c r="AX1067" s="234"/>
      <c r="AY1067" s="234" t="b">
        <v>0</v>
      </c>
      <c r="AZ1067" s="234">
        <v>44603.516585648147</v>
      </c>
      <c r="BA1067" s="234">
        <v>44602.305312500001</v>
      </c>
      <c r="BB1067" s="234">
        <v>44603.516585648147</v>
      </c>
    </row>
    <row r="1068" spans="1:54" x14ac:dyDescent="0.25">
      <c r="A1068" s="234" t="s">
        <v>5156</v>
      </c>
      <c r="B1068" s="234" t="s">
        <v>436</v>
      </c>
      <c r="C1068" s="235" t="s">
        <v>437</v>
      </c>
      <c r="D1068" s="235" t="s">
        <v>5156</v>
      </c>
      <c r="E1068" s="234" t="s">
        <v>5148</v>
      </c>
      <c r="F1068" s="234" t="s">
        <v>5154</v>
      </c>
      <c r="G1068" s="234"/>
      <c r="H1068" s="234"/>
      <c r="I1068" s="234" t="s">
        <v>574</v>
      </c>
      <c r="J1068" s="236"/>
      <c r="K1068" s="129"/>
      <c r="L1068" s="103"/>
      <c r="M1068" s="237"/>
      <c r="N1068" s="236"/>
      <c r="O1068" s="103">
        <v>3000</v>
      </c>
      <c r="P1068" s="234"/>
      <c r="Q1068" s="236"/>
      <c r="R1068" s="236"/>
      <c r="S1068" s="238"/>
      <c r="T1068" s="238"/>
      <c r="U1068" s="103">
        <v>0</v>
      </c>
      <c r="V1068" s="234" t="s">
        <v>547</v>
      </c>
      <c r="W1068" s="103"/>
      <c r="X1068" s="234" t="s">
        <v>56</v>
      </c>
      <c r="Y1068" s="234" t="s">
        <v>443</v>
      </c>
      <c r="Z1068" s="280" t="s">
        <v>5155</v>
      </c>
      <c r="AA1068" s="280"/>
      <c r="AB1068" s="280"/>
      <c r="AC1068" s="280"/>
      <c r="AD1068" s="280"/>
      <c r="AE1068" s="280"/>
      <c r="AF1068" s="280" t="s">
        <v>5150</v>
      </c>
      <c r="AG1068" s="280"/>
      <c r="AH1068" s="280"/>
      <c r="AI1068" s="280"/>
      <c r="AJ1068" s="280"/>
      <c r="AK1068" s="234">
        <v>0.8</v>
      </c>
      <c r="AL1068" s="234" t="s">
        <v>272</v>
      </c>
      <c r="AM1068" s="234">
        <v>0.1</v>
      </c>
      <c r="AN1068" s="234"/>
      <c r="AO1068" s="234">
        <v>0</v>
      </c>
      <c r="AP1068" s="234">
        <v>0</v>
      </c>
      <c r="AQ1068" s="234"/>
      <c r="AR1068" s="234" t="s">
        <v>447</v>
      </c>
      <c r="AS1068" s="234"/>
      <c r="AT1068" s="234"/>
      <c r="AU1068" s="234" t="s">
        <v>490</v>
      </c>
      <c r="AV1068" s="234"/>
      <c r="AW1068" s="234"/>
      <c r="AX1068" s="234"/>
      <c r="AY1068" s="234" t="b">
        <v>0</v>
      </c>
      <c r="AZ1068" s="234">
        <v>44603.516828703701</v>
      </c>
      <c r="BA1068" s="234">
        <v>44602.305775462963</v>
      </c>
      <c r="BB1068" s="234">
        <v>44603.516805555555</v>
      </c>
    </row>
    <row r="1069" spans="1:54" x14ac:dyDescent="0.25">
      <c r="A1069" s="234" t="s">
        <v>5157</v>
      </c>
      <c r="B1069" s="234" t="s">
        <v>436</v>
      </c>
      <c r="C1069" s="235" t="s">
        <v>437</v>
      </c>
      <c r="D1069" s="235" t="s">
        <v>5157</v>
      </c>
      <c r="E1069" s="234" t="s">
        <v>5148</v>
      </c>
      <c r="F1069" s="234" t="s">
        <v>5154</v>
      </c>
      <c r="G1069" s="234"/>
      <c r="H1069" s="234"/>
      <c r="I1069" s="234" t="s">
        <v>574</v>
      </c>
      <c r="J1069" s="236"/>
      <c r="K1069" s="129"/>
      <c r="L1069" s="103"/>
      <c r="M1069" s="237"/>
      <c r="N1069" s="236"/>
      <c r="O1069" s="103">
        <v>4000</v>
      </c>
      <c r="P1069" s="234"/>
      <c r="Q1069" s="236"/>
      <c r="R1069" s="236"/>
      <c r="S1069" s="238"/>
      <c r="T1069" s="238"/>
      <c r="U1069" s="103">
        <v>0</v>
      </c>
      <c r="V1069" s="234" t="s">
        <v>547</v>
      </c>
      <c r="W1069" s="103"/>
      <c r="X1069" s="234" t="s">
        <v>56</v>
      </c>
      <c r="Y1069" s="234" t="s">
        <v>443</v>
      </c>
      <c r="Z1069" s="280" t="s">
        <v>5155</v>
      </c>
      <c r="AA1069" s="280"/>
      <c r="AB1069" s="280"/>
      <c r="AC1069" s="280"/>
      <c r="AD1069" s="280"/>
      <c r="AE1069" s="280"/>
      <c r="AF1069" s="280" t="s">
        <v>5150</v>
      </c>
      <c r="AG1069" s="280"/>
      <c r="AH1069" s="280"/>
      <c r="AI1069" s="280"/>
      <c r="AJ1069" s="280"/>
      <c r="AK1069" s="234">
        <v>0.8</v>
      </c>
      <c r="AL1069" s="234" t="s">
        <v>272</v>
      </c>
      <c r="AM1069" s="234">
        <v>0.1</v>
      </c>
      <c r="AN1069" s="234"/>
      <c r="AO1069" s="234">
        <v>0</v>
      </c>
      <c r="AP1069" s="234">
        <v>0</v>
      </c>
      <c r="AQ1069" s="234"/>
      <c r="AR1069" s="234" t="s">
        <v>447</v>
      </c>
      <c r="AS1069" s="234"/>
      <c r="AT1069" s="234"/>
      <c r="AU1069" s="234" t="s">
        <v>490</v>
      </c>
      <c r="AV1069" s="234"/>
      <c r="AW1069" s="234"/>
      <c r="AX1069" s="234"/>
      <c r="AY1069" s="234" t="b">
        <v>0</v>
      </c>
      <c r="AZ1069" s="234">
        <v>44603.517002314817</v>
      </c>
      <c r="BA1069" s="234">
        <v>44602.306192129632</v>
      </c>
      <c r="BB1069" s="234">
        <v>44603.516979166663</v>
      </c>
    </row>
    <row r="1070" spans="1:54" x14ac:dyDescent="0.25">
      <c r="A1070" s="234" t="s">
        <v>5158</v>
      </c>
      <c r="B1070" s="234" t="s">
        <v>436</v>
      </c>
      <c r="C1070" s="235" t="s">
        <v>437</v>
      </c>
      <c r="D1070" s="235" t="s">
        <v>5158</v>
      </c>
      <c r="E1070" s="234" t="s">
        <v>5148</v>
      </c>
      <c r="F1070" s="234" t="s">
        <v>5154</v>
      </c>
      <c r="G1070" s="234"/>
      <c r="H1070" s="234"/>
      <c r="I1070" s="234" t="s">
        <v>574</v>
      </c>
      <c r="J1070" s="236"/>
      <c r="K1070" s="129"/>
      <c r="L1070" s="103"/>
      <c r="M1070" s="237"/>
      <c r="N1070" s="236"/>
      <c r="O1070" s="103">
        <v>5000</v>
      </c>
      <c r="P1070" s="234"/>
      <c r="Q1070" s="236"/>
      <c r="R1070" s="236"/>
      <c r="S1070" s="238"/>
      <c r="T1070" s="238"/>
      <c r="U1070" s="103">
        <v>0</v>
      </c>
      <c r="V1070" s="234" t="s">
        <v>547</v>
      </c>
      <c r="W1070" s="103"/>
      <c r="X1070" s="234" t="s">
        <v>56</v>
      </c>
      <c r="Y1070" s="234" t="s">
        <v>443</v>
      </c>
      <c r="Z1070" s="280" t="s">
        <v>5155</v>
      </c>
      <c r="AA1070" s="280"/>
      <c r="AB1070" s="280"/>
      <c r="AC1070" s="280"/>
      <c r="AD1070" s="280"/>
      <c r="AE1070" s="280"/>
      <c r="AF1070" s="280" t="s">
        <v>5150</v>
      </c>
      <c r="AG1070" s="280"/>
      <c r="AH1070" s="280"/>
      <c r="AI1070" s="280"/>
      <c r="AJ1070" s="280"/>
      <c r="AK1070" s="234">
        <v>0.8</v>
      </c>
      <c r="AL1070" s="234" t="s">
        <v>272</v>
      </c>
      <c r="AM1070" s="234">
        <v>0.1</v>
      </c>
      <c r="AN1070" s="234"/>
      <c r="AO1070" s="234">
        <v>0</v>
      </c>
      <c r="AP1070" s="234">
        <v>0</v>
      </c>
      <c r="AQ1070" s="234"/>
      <c r="AR1070" s="234" t="s">
        <v>447</v>
      </c>
      <c r="AS1070" s="234"/>
      <c r="AT1070" s="234"/>
      <c r="AU1070" s="234" t="s">
        <v>490</v>
      </c>
      <c r="AV1070" s="234"/>
      <c r="AW1070" s="234"/>
      <c r="AX1070" s="234"/>
      <c r="AY1070" s="234" t="b">
        <v>0</v>
      </c>
      <c r="AZ1070" s="234">
        <v>44603.517118055555</v>
      </c>
      <c r="BA1070" s="234">
        <v>44602.306516203702</v>
      </c>
      <c r="BB1070" s="234">
        <v>44603.517118055555</v>
      </c>
    </row>
    <row r="1071" spans="1:54" x14ac:dyDescent="0.25">
      <c r="A1071" s="234" t="s">
        <v>5159</v>
      </c>
      <c r="B1071" s="234" t="s">
        <v>436</v>
      </c>
      <c r="C1071" s="235" t="s">
        <v>437</v>
      </c>
      <c r="D1071" s="235" t="s">
        <v>5159</v>
      </c>
      <c r="E1071" s="234" t="s">
        <v>5148</v>
      </c>
      <c r="F1071" s="234" t="s">
        <v>5154</v>
      </c>
      <c r="G1071" s="234"/>
      <c r="H1071" s="234"/>
      <c r="I1071" s="234" t="s">
        <v>574</v>
      </c>
      <c r="J1071" s="236"/>
      <c r="K1071" s="129"/>
      <c r="L1071" s="103"/>
      <c r="M1071" s="237"/>
      <c r="N1071" s="236"/>
      <c r="O1071" s="103">
        <v>6000</v>
      </c>
      <c r="P1071" s="234"/>
      <c r="Q1071" s="236"/>
      <c r="R1071" s="236"/>
      <c r="S1071" s="238"/>
      <c r="T1071" s="238"/>
      <c r="U1071" s="103">
        <v>0</v>
      </c>
      <c r="V1071" s="234" t="s">
        <v>547</v>
      </c>
      <c r="W1071" s="103"/>
      <c r="X1071" s="234" t="s">
        <v>56</v>
      </c>
      <c r="Y1071" s="234" t="s">
        <v>443</v>
      </c>
      <c r="Z1071" s="280" t="s">
        <v>5155</v>
      </c>
      <c r="AA1071" s="280"/>
      <c r="AB1071" s="280"/>
      <c r="AC1071" s="280"/>
      <c r="AD1071" s="280"/>
      <c r="AE1071" s="280"/>
      <c r="AF1071" s="280" t="s">
        <v>5150</v>
      </c>
      <c r="AG1071" s="280"/>
      <c r="AH1071" s="280"/>
      <c r="AI1071" s="280"/>
      <c r="AJ1071" s="280"/>
      <c r="AK1071" s="234">
        <v>0.8</v>
      </c>
      <c r="AL1071" s="234" t="s">
        <v>272</v>
      </c>
      <c r="AM1071" s="234">
        <v>0.1</v>
      </c>
      <c r="AN1071" s="234"/>
      <c r="AO1071" s="234">
        <v>0</v>
      </c>
      <c r="AP1071" s="234">
        <v>0</v>
      </c>
      <c r="AQ1071" s="234"/>
      <c r="AR1071" s="234" t="s">
        <v>447</v>
      </c>
      <c r="AS1071" s="234"/>
      <c r="AT1071" s="234"/>
      <c r="AU1071" s="234" t="s">
        <v>490</v>
      </c>
      <c r="AV1071" s="234"/>
      <c r="AW1071" s="234"/>
      <c r="AX1071" s="234"/>
      <c r="AY1071" s="234" t="b">
        <v>0</v>
      </c>
      <c r="AZ1071" s="234">
        <v>44603.517268518517</v>
      </c>
      <c r="BA1071" s="234">
        <v>44602.306921296295</v>
      </c>
      <c r="BB1071" s="234">
        <v>44603.517256944448</v>
      </c>
    </row>
    <row r="1072" spans="1:54" x14ac:dyDescent="0.25">
      <c r="A1072" s="234" t="s">
        <v>5160</v>
      </c>
      <c r="B1072" s="234" t="s">
        <v>436</v>
      </c>
      <c r="C1072" s="235" t="s">
        <v>437</v>
      </c>
      <c r="D1072" s="235" t="s">
        <v>5160</v>
      </c>
      <c r="E1072" s="234" t="s">
        <v>5161</v>
      </c>
      <c r="F1072" s="234" t="s">
        <v>5162</v>
      </c>
      <c r="G1072" s="234"/>
      <c r="H1072" s="234"/>
      <c r="I1072" s="234" t="s">
        <v>678</v>
      </c>
      <c r="J1072" s="236"/>
      <c r="K1072" s="129"/>
      <c r="L1072" s="103"/>
      <c r="M1072" s="237"/>
      <c r="N1072" s="236"/>
      <c r="O1072" s="103">
        <v>6000</v>
      </c>
      <c r="P1072" s="234"/>
      <c r="Q1072" s="236"/>
      <c r="R1072" s="236"/>
      <c r="S1072" s="238"/>
      <c r="T1072" s="238"/>
      <c r="U1072" s="103">
        <v>0</v>
      </c>
      <c r="V1072" s="234" t="s">
        <v>451</v>
      </c>
      <c r="W1072" s="103"/>
      <c r="X1072" s="234" t="s">
        <v>56</v>
      </c>
      <c r="Y1072" s="234" t="s">
        <v>443</v>
      </c>
      <c r="Z1072" s="280"/>
      <c r="AA1072" s="280"/>
      <c r="AB1072" s="280"/>
      <c r="AC1072" s="280"/>
      <c r="AD1072" s="280"/>
      <c r="AE1072" s="280"/>
      <c r="AF1072" s="280" t="s">
        <v>5163</v>
      </c>
      <c r="AG1072" s="280"/>
      <c r="AH1072" s="280"/>
      <c r="AI1072" s="280"/>
      <c r="AJ1072" s="280"/>
      <c r="AK1072" s="234">
        <v>1</v>
      </c>
      <c r="AL1072" s="234" t="s">
        <v>272</v>
      </c>
      <c r="AM1072" s="234">
        <v>0.1</v>
      </c>
      <c r="AN1072" s="234"/>
      <c r="AO1072" s="234">
        <v>0</v>
      </c>
      <c r="AP1072" s="234">
        <v>0</v>
      </c>
      <c r="AQ1072" s="234"/>
      <c r="AR1072" s="234" t="s">
        <v>447</v>
      </c>
      <c r="AS1072" s="234"/>
      <c r="AT1072" s="234"/>
      <c r="AU1072" s="234" t="s">
        <v>490</v>
      </c>
      <c r="AV1072" s="234"/>
      <c r="AW1072" s="234"/>
      <c r="AX1072" s="234"/>
      <c r="AY1072" s="234" t="b">
        <v>0</v>
      </c>
      <c r="AZ1072" s="234">
        <v>44603.492037037038</v>
      </c>
      <c r="BA1072" s="234">
        <v>44602.415196759262</v>
      </c>
      <c r="BB1072" s="234">
        <v>44603.492037037038</v>
      </c>
    </row>
    <row r="1073" spans="1:54" x14ac:dyDescent="0.25">
      <c r="A1073" s="234" t="s">
        <v>5164</v>
      </c>
      <c r="B1073" s="234" t="s">
        <v>436</v>
      </c>
      <c r="C1073" s="235" t="s">
        <v>437</v>
      </c>
      <c r="D1073" s="235" t="s">
        <v>5164</v>
      </c>
      <c r="E1073" s="234" t="s">
        <v>5161</v>
      </c>
      <c r="F1073" s="234" t="s">
        <v>5165</v>
      </c>
      <c r="G1073" s="234"/>
      <c r="H1073" s="234"/>
      <c r="I1073" s="234" t="s">
        <v>678</v>
      </c>
      <c r="J1073" s="236"/>
      <c r="K1073" s="129"/>
      <c r="L1073" s="103"/>
      <c r="M1073" s="237"/>
      <c r="N1073" s="236"/>
      <c r="O1073" s="103">
        <v>6000</v>
      </c>
      <c r="P1073" s="234"/>
      <c r="Q1073" s="236"/>
      <c r="R1073" s="236"/>
      <c r="S1073" s="238"/>
      <c r="T1073" s="238"/>
      <c r="U1073" s="103">
        <v>0</v>
      </c>
      <c r="V1073" s="234" t="s">
        <v>547</v>
      </c>
      <c r="W1073" s="103"/>
      <c r="X1073" s="234" t="s">
        <v>56</v>
      </c>
      <c r="Y1073" s="234" t="s">
        <v>443</v>
      </c>
      <c r="Z1073" s="280"/>
      <c r="AA1073" s="280"/>
      <c r="AB1073" s="280"/>
      <c r="AC1073" s="280"/>
      <c r="AD1073" s="280"/>
      <c r="AE1073" s="280"/>
      <c r="AF1073" s="280" t="s">
        <v>5166</v>
      </c>
      <c r="AG1073" s="280"/>
      <c r="AH1073" s="280"/>
      <c r="AI1073" s="280"/>
      <c r="AJ1073" s="280"/>
      <c r="AK1073" s="234">
        <v>1</v>
      </c>
      <c r="AL1073" s="234" t="s">
        <v>272</v>
      </c>
      <c r="AM1073" s="234">
        <v>0.1</v>
      </c>
      <c r="AN1073" s="234"/>
      <c r="AO1073" s="234">
        <v>0</v>
      </c>
      <c r="AP1073" s="234">
        <v>0</v>
      </c>
      <c r="AQ1073" s="234"/>
      <c r="AR1073" s="234" t="s">
        <v>447</v>
      </c>
      <c r="AS1073" s="234"/>
      <c r="AT1073" s="234"/>
      <c r="AU1073" s="234" t="s">
        <v>490</v>
      </c>
      <c r="AV1073" s="234"/>
      <c r="AW1073" s="234"/>
      <c r="AX1073" s="234"/>
      <c r="AY1073" s="234" t="b">
        <v>0</v>
      </c>
      <c r="AZ1073" s="234">
        <v>44603.492719907408</v>
      </c>
      <c r="BA1073" s="234">
        <v>44602.416655092595</v>
      </c>
      <c r="BB1073" s="234">
        <v>44603.492696759262</v>
      </c>
    </row>
    <row r="1074" spans="1:54" x14ac:dyDescent="0.25">
      <c r="A1074" s="234" t="s">
        <v>5167</v>
      </c>
      <c r="B1074" s="234" t="s">
        <v>436</v>
      </c>
      <c r="C1074" s="235" t="s">
        <v>5168</v>
      </c>
      <c r="D1074" s="235" t="s">
        <v>5167</v>
      </c>
      <c r="E1074" s="234" t="s">
        <v>5169</v>
      </c>
      <c r="F1074" s="234" t="s">
        <v>5170</v>
      </c>
      <c r="G1074" s="234" t="s">
        <v>472</v>
      </c>
      <c r="H1074" s="234"/>
      <c r="I1074" s="234" t="s">
        <v>696</v>
      </c>
      <c r="J1074" s="236">
        <v>432</v>
      </c>
      <c r="K1074" s="129">
        <v>1</v>
      </c>
      <c r="L1074" s="103">
        <v>1</v>
      </c>
      <c r="M1074" s="237">
        <v>2400</v>
      </c>
      <c r="N1074" s="236">
        <v>3645</v>
      </c>
      <c r="O1074" s="103">
        <v>375</v>
      </c>
      <c r="P1074" s="234">
        <v>6000</v>
      </c>
      <c r="Q1074" s="236">
        <v>18</v>
      </c>
      <c r="R1074" s="236">
        <v>35</v>
      </c>
      <c r="S1074" s="238">
        <v>128</v>
      </c>
      <c r="T1074" s="238">
        <v>100</v>
      </c>
      <c r="U1074" s="103">
        <v>6</v>
      </c>
      <c r="V1074" s="234" t="s">
        <v>451</v>
      </c>
      <c r="W1074" s="103">
        <v>60</v>
      </c>
      <c r="X1074" s="234" t="s">
        <v>56</v>
      </c>
      <c r="Y1074" s="234" t="s">
        <v>443</v>
      </c>
      <c r="Z1074" s="280"/>
      <c r="AA1074" s="280" t="s">
        <v>5171</v>
      </c>
      <c r="AB1074" s="280" t="s">
        <v>5172</v>
      </c>
      <c r="AC1074" s="280"/>
      <c r="AD1074" s="280" t="s">
        <v>5173</v>
      </c>
      <c r="AE1074" s="280"/>
      <c r="AF1074" s="280" t="s">
        <v>5174</v>
      </c>
      <c r="AG1074" s="280"/>
      <c r="AH1074" s="280"/>
      <c r="AI1074" s="280"/>
      <c r="AJ1074" s="280"/>
      <c r="AK1074" s="234">
        <v>15</v>
      </c>
      <c r="AL1074" s="234" t="s">
        <v>272</v>
      </c>
      <c r="AM1074" s="234">
        <v>0.1</v>
      </c>
      <c r="AN1074" s="234"/>
      <c r="AO1074" s="234">
        <v>0</v>
      </c>
      <c r="AP1074" s="234">
        <v>0</v>
      </c>
      <c r="AQ1074" s="234"/>
      <c r="AR1074" s="234" t="s">
        <v>447</v>
      </c>
      <c r="AS1074" s="234">
        <v>1</v>
      </c>
      <c r="AT1074" s="234"/>
      <c r="AU1074" s="234" t="s">
        <v>448</v>
      </c>
      <c r="AV1074" s="234"/>
      <c r="AW1074" s="234">
        <v>0</v>
      </c>
      <c r="AX1074" s="234"/>
      <c r="AY1074" s="234" t="b">
        <v>0</v>
      </c>
      <c r="AZ1074" s="234">
        <v>44609.696215277778</v>
      </c>
      <c r="BA1074" s="234">
        <v>44602.585949074077</v>
      </c>
      <c r="BB1074" s="234">
        <v>44609.696203703701</v>
      </c>
    </row>
    <row r="1075" spans="1:54" x14ac:dyDescent="0.25">
      <c r="A1075" s="234" t="s">
        <v>5175</v>
      </c>
      <c r="B1075" s="234" t="s">
        <v>456</v>
      </c>
      <c r="C1075" s="235" t="s">
        <v>5176</v>
      </c>
      <c r="D1075" s="235" t="s">
        <v>5175</v>
      </c>
      <c r="E1075" s="234" t="s">
        <v>5177</v>
      </c>
      <c r="F1075" s="234" t="s">
        <v>5178</v>
      </c>
      <c r="G1075" s="234" t="s">
        <v>534</v>
      </c>
      <c r="H1075" s="234" t="s">
        <v>473</v>
      </c>
      <c r="I1075" s="234" t="s">
        <v>574</v>
      </c>
      <c r="J1075" s="236">
        <v>163</v>
      </c>
      <c r="K1075" s="129">
        <v>0.03</v>
      </c>
      <c r="L1075" s="103">
        <v>1</v>
      </c>
      <c r="M1075" s="237">
        <v>6500</v>
      </c>
      <c r="N1075" s="236">
        <v>5662</v>
      </c>
      <c r="O1075" s="103">
        <v>6000</v>
      </c>
      <c r="P1075" s="234">
        <v>6000</v>
      </c>
      <c r="Q1075" s="236">
        <v>12</v>
      </c>
      <c r="R1075" s="236">
        <v>40</v>
      </c>
      <c r="S1075" s="238">
        <v>160</v>
      </c>
      <c r="T1075" s="238">
        <v>40</v>
      </c>
      <c r="U1075" s="103">
        <v>4</v>
      </c>
      <c r="V1075" s="234" t="s">
        <v>547</v>
      </c>
      <c r="W1075" s="103">
        <v>50</v>
      </c>
      <c r="X1075" s="234" t="s">
        <v>56</v>
      </c>
      <c r="Y1075" s="234" t="s">
        <v>443</v>
      </c>
      <c r="Z1075" s="280" t="s">
        <v>5179</v>
      </c>
      <c r="AA1075" s="280"/>
      <c r="AB1075" s="280"/>
      <c r="AC1075" s="280"/>
      <c r="AD1075" s="280" t="s">
        <v>3565</v>
      </c>
      <c r="AE1075" s="280"/>
      <c r="AF1075" s="280" t="s">
        <v>5180</v>
      </c>
      <c r="AG1075" s="280" t="s">
        <v>5181</v>
      </c>
      <c r="AH1075" s="280"/>
      <c r="AI1075" s="280"/>
      <c r="AJ1075" s="280"/>
      <c r="AK1075" s="234">
        <v>10</v>
      </c>
      <c r="AL1075" s="234" t="s">
        <v>272</v>
      </c>
      <c r="AM1075" s="234">
        <v>0.1</v>
      </c>
      <c r="AN1075" s="234"/>
      <c r="AO1075" s="234">
        <v>0</v>
      </c>
      <c r="AP1075" s="234">
        <v>0</v>
      </c>
      <c r="AQ1075" s="234"/>
      <c r="AR1075" s="234" t="s">
        <v>463</v>
      </c>
      <c r="AS1075" s="234">
        <v>11</v>
      </c>
      <c r="AT1075" s="234">
        <v>88.4444004371841</v>
      </c>
      <c r="AU1075" s="234" t="s">
        <v>490</v>
      </c>
      <c r="AV1075" s="234">
        <v>1.1942500176741699</v>
      </c>
      <c r="AW1075" s="234">
        <v>23.9153929369484</v>
      </c>
      <c r="AX1075" s="234">
        <v>86.106941282772794</v>
      </c>
      <c r="AY1075" s="234" t="b">
        <v>0</v>
      </c>
      <c r="AZ1075" s="234">
        <v>44638.568831018521</v>
      </c>
      <c r="BA1075" s="234">
        <v>44602.682233796295</v>
      </c>
      <c r="BB1075" s="234">
        <v>44638.568831018521</v>
      </c>
    </row>
    <row r="1076" spans="1:54" x14ac:dyDescent="0.25">
      <c r="A1076" s="234" t="s">
        <v>5182</v>
      </c>
      <c r="B1076" s="234" t="s">
        <v>436</v>
      </c>
      <c r="C1076" s="235" t="s">
        <v>5183</v>
      </c>
      <c r="D1076" s="235" t="s">
        <v>5182</v>
      </c>
      <c r="E1076" s="234" t="s">
        <v>5177</v>
      </c>
      <c r="F1076" s="234" t="s">
        <v>5184</v>
      </c>
      <c r="G1076" s="234" t="s">
        <v>472</v>
      </c>
      <c r="H1076" s="234"/>
      <c r="I1076" s="234" t="s">
        <v>574</v>
      </c>
      <c r="J1076" s="236">
        <v>386</v>
      </c>
      <c r="K1076" s="129"/>
      <c r="L1076" s="103">
        <v>4</v>
      </c>
      <c r="M1076" s="237">
        <v>2800</v>
      </c>
      <c r="N1076" s="236">
        <v>922</v>
      </c>
      <c r="O1076" s="103">
        <v>6000</v>
      </c>
      <c r="P1076" s="234"/>
      <c r="Q1076" s="236">
        <v>14</v>
      </c>
      <c r="R1076" s="236"/>
      <c r="S1076" s="238">
        <v>42.1</v>
      </c>
      <c r="T1076" s="238">
        <v>41</v>
      </c>
      <c r="U1076" s="103">
        <v>0</v>
      </c>
      <c r="V1076" s="234" t="s">
        <v>451</v>
      </c>
      <c r="W1076" s="103">
        <v>40</v>
      </c>
      <c r="X1076" s="234" t="s">
        <v>56</v>
      </c>
      <c r="Y1076" s="234" t="s">
        <v>443</v>
      </c>
      <c r="Z1076" s="280" t="s">
        <v>5179</v>
      </c>
      <c r="AA1076" s="280" t="s">
        <v>5185</v>
      </c>
      <c r="AB1076" s="280" t="s">
        <v>5185</v>
      </c>
      <c r="AC1076" s="280"/>
      <c r="AD1076" s="280"/>
      <c r="AE1076" s="280"/>
      <c r="AF1076" s="280" t="s">
        <v>5186</v>
      </c>
      <c r="AG1076" s="280"/>
      <c r="AH1076" s="280"/>
      <c r="AI1076" s="280"/>
      <c r="AJ1076" s="280"/>
      <c r="AK1076" s="234">
        <v>2</v>
      </c>
      <c r="AL1076" s="234" t="s">
        <v>272</v>
      </c>
      <c r="AM1076" s="234">
        <v>0.1</v>
      </c>
      <c r="AN1076" s="234"/>
      <c r="AO1076" s="234">
        <v>0</v>
      </c>
      <c r="AP1076" s="234">
        <v>0</v>
      </c>
      <c r="AQ1076" s="234"/>
      <c r="AR1076" s="234" t="s">
        <v>447</v>
      </c>
      <c r="AS1076" s="234">
        <v>2</v>
      </c>
      <c r="AT1076" s="234"/>
      <c r="AU1076" s="234" t="s">
        <v>490</v>
      </c>
      <c r="AV1076" s="234"/>
      <c r="AW1076" s="234">
        <v>0</v>
      </c>
      <c r="AX1076" s="234"/>
      <c r="AY1076" s="234" t="b">
        <v>0</v>
      </c>
      <c r="AZ1076" s="234">
        <v>44606.360671296294</v>
      </c>
      <c r="BA1076" s="234">
        <v>44602.683495370373</v>
      </c>
      <c r="BB1076" s="234">
        <v>44606.360671296294</v>
      </c>
    </row>
    <row r="1077" spans="1:54" x14ac:dyDescent="0.25">
      <c r="A1077" s="234" t="s">
        <v>5187</v>
      </c>
      <c r="B1077" s="234" t="s">
        <v>436</v>
      </c>
      <c r="C1077" s="235" t="s">
        <v>5188</v>
      </c>
      <c r="D1077" s="235" t="s">
        <v>5187</v>
      </c>
      <c r="E1077" s="234" t="s">
        <v>5177</v>
      </c>
      <c r="F1077" s="234" t="s">
        <v>5189</v>
      </c>
      <c r="G1077" s="234" t="s">
        <v>534</v>
      </c>
      <c r="H1077" s="234"/>
      <c r="I1077" s="234" t="s">
        <v>678</v>
      </c>
      <c r="J1077" s="236">
        <v>1064</v>
      </c>
      <c r="K1077" s="129"/>
      <c r="L1077" s="103">
        <v>1</v>
      </c>
      <c r="M1077" s="237">
        <v>12800</v>
      </c>
      <c r="N1077" s="236">
        <v>10930</v>
      </c>
      <c r="O1077" s="103">
        <v>6000</v>
      </c>
      <c r="P1077" s="234"/>
      <c r="Q1077" s="236">
        <v>6</v>
      </c>
      <c r="R1077" s="236"/>
      <c r="S1077" s="238">
        <v>210</v>
      </c>
      <c r="T1077" s="238">
        <v>125</v>
      </c>
      <c r="U1077" s="103">
        <v>0</v>
      </c>
      <c r="V1077" s="234" t="s">
        <v>547</v>
      </c>
      <c r="W1077" s="103">
        <v>30</v>
      </c>
      <c r="X1077" s="234" t="s">
        <v>56</v>
      </c>
      <c r="Y1077" s="234" t="s">
        <v>443</v>
      </c>
      <c r="Z1077" s="280" t="s">
        <v>5179</v>
      </c>
      <c r="AA1077" s="280" t="s">
        <v>5190</v>
      </c>
      <c r="AB1077" s="280" t="s">
        <v>5190</v>
      </c>
      <c r="AC1077" s="280"/>
      <c r="AD1077" s="280"/>
      <c r="AE1077" s="280"/>
      <c r="AF1077" s="280" t="s">
        <v>5186</v>
      </c>
      <c r="AG1077" s="280"/>
      <c r="AH1077" s="280"/>
      <c r="AI1077" s="280"/>
      <c r="AJ1077" s="280"/>
      <c r="AK1077" s="234">
        <v>10</v>
      </c>
      <c r="AL1077" s="234" t="s">
        <v>272</v>
      </c>
      <c r="AM1077" s="234">
        <v>0.1</v>
      </c>
      <c r="AN1077" s="234"/>
      <c r="AO1077" s="234">
        <v>0</v>
      </c>
      <c r="AP1077" s="234">
        <v>0</v>
      </c>
      <c r="AQ1077" s="234"/>
      <c r="AR1077" s="234" t="s">
        <v>447</v>
      </c>
      <c r="AS1077" s="234">
        <v>5</v>
      </c>
      <c r="AT1077" s="234"/>
      <c r="AU1077" s="234" t="s">
        <v>490</v>
      </c>
      <c r="AV1077" s="234"/>
      <c r="AW1077" s="234">
        <v>0</v>
      </c>
      <c r="AX1077" s="234"/>
      <c r="AY1077" s="234" t="b">
        <v>0</v>
      </c>
      <c r="AZ1077" s="234">
        <v>44606.318657407406</v>
      </c>
      <c r="BA1077" s="234">
        <v>44602.684664351851</v>
      </c>
      <c r="BB1077" s="234">
        <v>44606.318657407406</v>
      </c>
    </row>
    <row r="1078" spans="1:54" x14ac:dyDescent="0.25">
      <c r="A1078" s="234" t="s">
        <v>5191</v>
      </c>
      <c r="B1078" s="234" t="s">
        <v>456</v>
      </c>
      <c r="C1078" s="235" t="s">
        <v>5192</v>
      </c>
      <c r="D1078" s="235" t="s">
        <v>5191</v>
      </c>
      <c r="E1078" s="234" t="s">
        <v>5177</v>
      </c>
      <c r="F1078" s="234" t="s">
        <v>5193</v>
      </c>
      <c r="G1078" s="234" t="s">
        <v>534</v>
      </c>
      <c r="H1078" s="234" t="s">
        <v>473</v>
      </c>
      <c r="I1078" s="234" t="s">
        <v>574</v>
      </c>
      <c r="J1078" s="236">
        <v>721</v>
      </c>
      <c r="K1078" s="129">
        <v>0.03</v>
      </c>
      <c r="L1078" s="103">
        <v>1</v>
      </c>
      <c r="M1078" s="237">
        <v>5200</v>
      </c>
      <c r="N1078" s="236">
        <v>10507</v>
      </c>
      <c r="O1078" s="103">
        <v>6000</v>
      </c>
      <c r="P1078" s="234">
        <v>6000</v>
      </c>
      <c r="Q1078" s="236">
        <v>6</v>
      </c>
      <c r="R1078" s="236">
        <v>40</v>
      </c>
      <c r="S1078" s="238">
        <v>90</v>
      </c>
      <c r="T1078" s="238">
        <v>90</v>
      </c>
      <c r="U1078" s="103">
        <v>3</v>
      </c>
      <c r="V1078" s="234" t="s">
        <v>547</v>
      </c>
      <c r="W1078" s="103">
        <v>40</v>
      </c>
      <c r="X1078" s="234" t="s">
        <v>56</v>
      </c>
      <c r="Y1078" s="234" t="s">
        <v>443</v>
      </c>
      <c r="Z1078" s="280" t="s">
        <v>5179</v>
      </c>
      <c r="AA1078" s="280" t="s">
        <v>5194</v>
      </c>
      <c r="AB1078" s="280"/>
      <c r="AC1078" s="280"/>
      <c r="AD1078" s="280" t="s">
        <v>3565</v>
      </c>
      <c r="AE1078" s="280"/>
      <c r="AF1078" s="280" t="s">
        <v>5180</v>
      </c>
      <c r="AG1078" s="280" t="s">
        <v>5181</v>
      </c>
      <c r="AH1078" s="280"/>
      <c r="AI1078" s="280"/>
      <c r="AJ1078" s="280"/>
      <c r="AK1078" s="234">
        <v>10</v>
      </c>
      <c r="AL1078" s="234" t="s">
        <v>272</v>
      </c>
      <c r="AM1078" s="234">
        <v>0.1</v>
      </c>
      <c r="AN1078" s="234"/>
      <c r="AO1078" s="234">
        <v>0</v>
      </c>
      <c r="AP1078" s="234">
        <v>0</v>
      </c>
      <c r="AQ1078" s="234"/>
      <c r="AR1078" s="234" t="s">
        <v>463</v>
      </c>
      <c r="AS1078" s="234">
        <v>5</v>
      </c>
      <c r="AT1078" s="234">
        <v>86.314142048721607</v>
      </c>
      <c r="AU1078" s="234" t="s">
        <v>490</v>
      </c>
      <c r="AV1078" s="234">
        <v>1.28250710185287</v>
      </c>
      <c r="AW1078" s="234">
        <v>21.859152877136101</v>
      </c>
      <c r="AX1078" s="234">
        <v>73.046425356661004</v>
      </c>
      <c r="AY1078" s="234" t="b">
        <v>0</v>
      </c>
      <c r="AZ1078" s="234">
        <v>44638.569328703707</v>
      </c>
      <c r="BA1078" s="234">
        <v>44602.686122685183</v>
      </c>
      <c r="BB1078" s="234">
        <v>44638.569328703707</v>
      </c>
    </row>
    <row r="1079" spans="1:54" x14ac:dyDescent="0.25">
      <c r="A1079" s="234" t="s">
        <v>5195</v>
      </c>
      <c r="B1079" s="234" t="s">
        <v>456</v>
      </c>
      <c r="C1079" s="235" t="s">
        <v>5196</v>
      </c>
      <c r="D1079" s="235" t="s">
        <v>5195</v>
      </c>
      <c r="E1079" s="234" t="s">
        <v>5177</v>
      </c>
      <c r="F1079" s="234" t="s">
        <v>5197</v>
      </c>
      <c r="G1079" s="234" t="s">
        <v>534</v>
      </c>
      <c r="H1079" s="234" t="s">
        <v>473</v>
      </c>
      <c r="I1079" s="234" t="s">
        <v>678</v>
      </c>
      <c r="J1079" s="236"/>
      <c r="K1079" s="129">
        <v>0.03</v>
      </c>
      <c r="L1079" s="103">
        <v>1</v>
      </c>
      <c r="M1079" s="237">
        <v>4500</v>
      </c>
      <c r="N1079" s="236">
        <v>7206</v>
      </c>
      <c r="O1079" s="103">
        <v>6000</v>
      </c>
      <c r="P1079" s="234">
        <v>6000</v>
      </c>
      <c r="Q1079" s="236">
        <v>11</v>
      </c>
      <c r="R1079" s="236">
        <v>40</v>
      </c>
      <c r="S1079" s="238">
        <v>80</v>
      </c>
      <c r="T1079" s="238">
        <v>80</v>
      </c>
      <c r="U1079" s="103">
        <v>3.5</v>
      </c>
      <c r="V1079" s="234" t="s">
        <v>547</v>
      </c>
      <c r="W1079" s="103">
        <v>50</v>
      </c>
      <c r="X1079" s="234" t="s">
        <v>56</v>
      </c>
      <c r="Y1079" s="234" t="s">
        <v>443</v>
      </c>
      <c r="Z1079" s="280" t="s">
        <v>5179</v>
      </c>
      <c r="AA1079" s="280" t="s">
        <v>5198</v>
      </c>
      <c r="AB1079" s="280"/>
      <c r="AC1079" s="280"/>
      <c r="AD1079" s="280" t="s">
        <v>3565</v>
      </c>
      <c r="AE1079" s="280"/>
      <c r="AF1079" s="280" t="s">
        <v>5199</v>
      </c>
      <c r="AG1079" s="280" t="s">
        <v>5181</v>
      </c>
      <c r="AH1079" s="280"/>
      <c r="AI1079" s="280"/>
      <c r="AJ1079" s="280"/>
      <c r="AK1079" s="234">
        <v>10</v>
      </c>
      <c r="AL1079" s="234" t="s">
        <v>272</v>
      </c>
      <c r="AM1079" s="234">
        <v>0.1</v>
      </c>
      <c r="AN1079" s="234"/>
      <c r="AO1079" s="234">
        <v>0</v>
      </c>
      <c r="AP1079" s="234">
        <v>0</v>
      </c>
      <c r="AQ1079" s="234"/>
      <c r="AR1079" s="234" t="s">
        <v>463</v>
      </c>
      <c r="AS1079" s="234">
        <v>5</v>
      </c>
      <c r="AT1079" s="234">
        <v>88.496275215373302</v>
      </c>
      <c r="AU1079" s="234" t="s">
        <v>490</v>
      </c>
      <c r="AV1079" s="234">
        <v>1.0574988500546501</v>
      </c>
      <c r="AW1079" s="234">
        <v>27.6935646142895</v>
      </c>
      <c r="AX1079" s="234">
        <v>75.145979982882693</v>
      </c>
      <c r="AY1079" s="234" t="b">
        <v>0</v>
      </c>
      <c r="AZ1079" s="234">
        <v>44638.569699074076</v>
      </c>
      <c r="BA1079" s="234">
        <v>44602.687013888892</v>
      </c>
      <c r="BB1079" s="234">
        <v>44638.569699074076</v>
      </c>
    </row>
    <row r="1080" spans="1:54" x14ac:dyDescent="0.25">
      <c r="A1080" s="234" t="s">
        <v>5200</v>
      </c>
      <c r="B1080" s="234" t="s">
        <v>456</v>
      </c>
      <c r="C1080" s="235" t="s">
        <v>5201</v>
      </c>
      <c r="D1080" s="235" t="s">
        <v>5200</v>
      </c>
      <c r="E1080" s="234" t="s">
        <v>5177</v>
      </c>
      <c r="F1080" s="234" t="s">
        <v>5197</v>
      </c>
      <c r="G1080" s="234" t="s">
        <v>534</v>
      </c>
      <c r="H1080" s="234" t="s">
        <v>473</v>
      </c>
      <c r="I1080" s="234" t="s">
        <v>574</v>
      </c>
      <c r="J1080" s="236">
        <v>618</v>
      </c>
      <c r="K1080" s="129">
        <v>0.02</v>
      </c>
      <c r="L1080" s="103">
        <v>1</v>
      </c>
      <c r="M1080" s="237">
        <v>4500</v>
      </c>
      <c r="N1080" s="236">
        <v>7174</v>
      </c>
      <c r="O1080" s="103">
        <v>6000</v>
      </c>
      <c r="P1080" s="234">
        <v>6000</v>
      </c>
      <c r="Q1080" s="236">
        <v>11</v>
      </c>
      <c r="R1080" s="236">
        <v>40</v>
      </c>
      <c r="S1080" s="238">
        <v>80</v>
      </c>
      <c r="T1080" s="238">
        <v>80</v>
      </c>
      <c r="U1080" s="103">
        <v>3</v>
      </c>
      <c r="V1080" s="234" t="s">
        <v>547</v>
      </c>
      <c r="W1080" s="103">
        <v>50</v>
      </c>
      <c r="X1080" s="234" t="s">
        <v>56</v>
      </c>
      <c r="Y1080" s="234" t="s">
        <v>443</v>
      </c>
      <c r="Z1080" s="280" t="s">
        <v>5179</v>
      </c>
      <c r="AA1080" s="280" t="s">
        <v>5202</v>
      </c>
      <c r="AB1080" s="280"/>
      <c r="AC1080" s="280"/>
      <c r="AD1080" s="280" t="s">
        <v>688</v>
      </c>
      <c r="AE1080" s="280"/>
      <c r="AF1080" s="280" t="s">
        <v>5180</v>
      </c>
      <c r="AG1080" s="280" t="s">
        <v>5181</v>
      </c>
      <c r="AH1080" s="280"/>
      <c r="AI1080" s="280"/>
      <c r="AJ1080" s="280"/>
      <c r="AK1080" s="234">
        <v>10</v>
      </c>
      <c r="AL1080" s="234" t="s">
        <v>272</v>
      </c>
      <c r="AM1080" s="234">
        <v>0.1</v>
      </c>
      <c r="AN1080" s="234"/>
      <c r="AO1080" s="234">
        <v>0</v>
      </c>
      <c r="AP1080" s="234">
        <v>0</v>
      </c>
      <c r="AQ1080" s="234"/>
      <c r="AR1080" s="234" t="s">
        <v>463</v>
      </c>
      <c r="AS1080" s="234">
        <v>5</v>
      </c>
      <c r="AT1080" s="234">
        <v>89.610871244749504</v>
      </c>
      <c r="AU1080" s="234" t="s">
        <v>490</v>
      </c>
      <c r="AV1080" s="234">
        <v>1.03436327031206</v>
      </c>
      <c r="AW1080" s="234">
        <v>28.188543205763299</v>
      </c>
      <c r="AX1080" s="234">
        <v>74.812275936330906</v>
      </c>
      <c r="AY1080" s="234" t="b">
        <v>0</v>
      </c>
      <c r="AZ1080" s="234">
        <v>44638.570254629631</v>
      </c>
      <c r="BA1080" s="234">
        <v>44602.692291666666</v>
      </c>
      <c r="BB1080" s="234">
        <v>44638.570243055554</v>
      </c>
    </row>
    <row r="1081" spans="1:54" x14ac:dyDescent="0.25">
      <c r="A1081" s="234" t="s">
        <v>5203</v>
      </c>
      <c r="B1081" s="234" t="s">
        <v>456</v>
      </c>
      <c r="C1081" s="235" t="s">
        <v>5204</v>
      </c>
      <c r="D1081" s="235" t="s">
        <v>5203</v>
      </c>
      <c r="E1081" s="234" t="s">
        <v>5177</v>
      </c>
      <c r="F1081" s="234" t="s">
        <v>5205</v>
      </c>
      <c r="G1081" s="234" t="s">
        <v>534</v>
      </c>
      <c r="H1081" s="234" t="s">
        <v>473</v>
      </c>
      <c r="I1081" s="234" t="s">
        <v>678</v>
      </c>
      <c r="J1081" s="236">
        <v>689</v>
      </c>
      <c r="K1081" s="129">
        <v>0.02</v>
      </c>
      <c r="L1081" s="103">
        <v>1</v>
      </c>
      <c r="M1081" s="237">
        <v>3200</v>
      </c>
      <c r="N1081" s="236">
        <v>7274</v>
      </c>
      <c r="O1081" s="103">
        <v>6000</v>
      </c>
      <c r="P1081" s="234">
        <v>6000</v>
      </c>
      <c r="Q1081" s="236">
        <v>12</v>
      </c>
      <c r="R1081" s="236">
        <v>40</v>
      </c>
      <c r="S1081" s="238">
        <v>180</v>
      </c>
      <c r="T1081" s="238">
        <v>60</v>
      </c>
      <c r="U1081" s="103">
        <v>4.5</v>
      </c>
      <c r="V1081" s="234" t="s">
        <v>451</v>
      </c>
      <c r="W1081" s="103">
        <v>80</v>
      </c>
      <c r="X1081" s="234" t="s">
        <v>56</v>
      </c>
      <c r="Y1081" s="234" t="s">
        <v>443</v>
      </c>
      <c r="Z1081" s="280" t="s">
        <v>5179</v>
      </c>
      <c r="AA1081" s="280" t="s">
        <v>5206</v>
      </c>
      <c r="AB1081" s="280"/>
      <c r="AC1081" s="280"/>
      <c r="AD1081" s="280" t="s">
        <v>3565</v>
      </c>
      <c r="AE1081" s="280"/>
      <c r="AF1081" s="280" t="s">
        <v>5207</v>
      </c>
      <c r="AG1081" s="280" t="s">
        <v>5181</v>
      </c>
      <c r="AH1081" s="280"/>
      <c r="AI1081" s="280"/>
      <c r="AJ1081" s="280"/>
      <c r="AK1081" s="234">
        <v>10</v>
      </c>
      <c r="AL1081" s="234" t="s">
        <v>272</v>
      </c>
      <c r="AM1081" s="234">
        <v>0.1</v>
      </c>
      <c r="AN1081" s="234"/>
      <c r="AO1081" s="234">
        <v>0</v>
      </c>
      <c r="AP1081" s="234">
        <v>0</v>
      </c>
      <c r="AQ1081" s="234"/>
      <c r="AR1081" s="234" t="s">
        <v>463</v>
      </c>
      <c r="AS1081" s="234">
        <v>0</v>
      </c>
      <c r="AT1081" s="234">
        <v>86.367226345581798</v>
      </c>
      <c r="AU1081" s="234" t="s">
        <v>490</v>
      </c>
      <c r="AV1081" s="234">
        <v>0.98147242124731404</v>
      </c>
      <c r="AW1081" s="234">
        <v>29.878514215305799</v>
      </c>
      <c r="AX1081" s="234">
        <v>75.855101081805302</v>
      </c>
      <c r="AY1081" s="234" t="b">
        <v>0</v>
      </c>
      <c r="AZ1081" s="234">
        <v>44638.570752314816</v>
      </c>
      <c r="BA1081" s="234">
        <v>44602.69358796296</v>
      </c>
      <c r="BB1081" s="234">
        <v>44638.570729166669</v>
      </c>
    </row>
    <row r="1082" spans="1:54" x14ac:dyDescent="0.25">
      <c r="A1082" s="234" t="s">
        <v>5208</v>
      </c>
      <c r="B1082" s="234" t="s">
        <v>456</v>
      </c>
      <c r="C1082" s="235" t="s">
        <v>5209</v>
      </c>
      <c r="D1082" s="235" t="s">
        <v>5208</v>
      </c>
      <c r="E1082" s="234" t="s">
        <v>5177</v>
      </c>
      <c r="F1082" s="234" t="s">
        <v>5193</v>
      </c>
      <c r="G1082" s="234" t="s">
        <v>534</v>
      </c>
      <c r="H1082" s="234" t="s">
        <v>473</v>
      </c>
      <c r="I1082" s="234" t="s">
        <v>574</v>
      </c>
      <c r="J1082" s="236">
        <v>691</v>
      </c>
      <c r="K1082" s="129">
        <v>0.03</v>
      </c>
      <c r="L1082" s="103">
        <v>1</v>
      </c>
      <c r="M1082" s="237">
        <v>4500</v>
      </c>
      <c r="N1082" s="236">
        <v>6330</v>
      </c>
      <c r="O1082" s="103">
        <v>6000</v>
      </c>
      <c r="P1082" s="234">
        <v>6000</v>
      </c>
      <c r="Q1082" s="236">
        <v>10</v>
      </c>
      <c r="R1082" s="236">
        <v>40</v>
      </c>
      <c r="S1082" s="238">
        <v>90</v>
      </c>
      <c r="T1082" s="238">
        <v>90</v>
      </c>
      <c r="U1082" s="103">
        <v>3</v>
      </c>
      <c r="V1082" s="234" t="s">
        <v>547</v>
      </c>
      <c r="W1082" s="103">
        <v>40</v>
      </c>
      <c r="X1082" s="234" t="s">
        <v>56</v>
      </c>
      <c r="Y1082" s="234" t="s">
        <v>443</v>
      </c>
      <c r="Z1082" s="280" t="s">
        <v>5179</v>
      </c>
      <c r="AA1082" s="280"/>
      <c r="AB1082" s="280"/>
      <c r="AC1082" s="280"/>
      <c r="AD1082" s="280" t="s">
        <v>3565</v>
      </c>
      <c r="AE1082" s="280"/>
      <c r="AF1082" s="280" t="s">
        <v>5180</v>
      </c>
      <c r="AG1082" s="280" t="s">
        <v>5181</v>
      </c>
      <c r="AH1082" s="280"/>
      <c r="AI1082" s="280"/>
      <c r="AJ1082" s="280"/>
      <c r="AK1082" s="234">
        <v>10</v>
      </c>
      <c r="AL1082" s="234" t="s">
        <v>272</v>
      </c>
      <c r="AM1082" s="234">
        <v>0.1</v>
      </c>
      <c r="AN1082" s="234"/>
      <c r="AO1082" s="234">
        <v>0</v>
      </c>
      <c r="AP1082" s="234">
        <v>0</v>
      </c>
      <c r="AQ1082" s="234"/>
      <c r="AR1082" s="234" t="s">
        <v>463</v>
      </c>
      <c r="AS1082" s="234">
        <v>5</v>
      </c>
      <c r="AT1082" s="234">
        <v>90.633567409712896</v>
      </c>
      <c r="AU1082" s="234" t="s">
        <v>490</v>
      </c>
      <c r="AV1082" s="234">
        <v>1.17071956937372</v>
      </c>
      <c r="AW1082" s="234">
        <v>23.044354558994701</v>
      </c>
      <c r="AX1082" s="234">
        <v>77.012636993281802</v>
      </c>
      <c r="AY1082" s="234" t="b">
        <v>0</v>
      </c>
      <c r="AZ1082" s="234">
        <v>44638.571863425925</v>
      </c>
      <c r="BA1082" s="234">
        <v>44602.694363425922</v>
      </c>
      <c r="BB1082" s="234">
        <v>44638.571840277778</v>
      </c>
    </row>
    <row r="1083" spans="1:54" x14ac:dyDescent="0.25">
      <c r="A1083" s="234" t="s">
        <v>5210</v>
      </c>
      <c r="B1083" s="234" t="s">
        <v>482</v>
      </c>
      <c r="C1083" s="235" t="s">
        <v>5211</v>
      </c>
      <c r="D1083" s="235" t="s">
        <v>5210</v>
      </c>
      <c r="E1083" s="234" t="s">
        <v>5212</v>
      </c>
      <c r="F1083" s="234" t="s">
        <v>5213</v>
      </c>
      <c r="G1083" s="234" t="s">
        <v>534</v>
      </c>
      <c r="H1083" s="234" t="s">
        <v>507</v>
      </c>
      <c r="I1083" s="234" t="s">
        <v>678</v>
      </c>
      <c r="J1083" s="236">
        <v>967.3</v>
      </c>
      <c r="K1083" s="129">
        <v>0.05</v>
      </c>
      <c r="L1083" s="103">
        <v>1</v>
      </c>
      <c r="M1083" s="237">
        <v>4400</v>
      </c>
      <c r="N1083" s="236">
        <v>5900</v>
      </c>
      <c r="O1083" s="103">
        <v>6900</v>
      </c>
      <c r="P1083" s="234">
        <v>6900</v>
      </c>
      <c r="Q1083" s="236">
        <v>10</v>
      </c>
      <c r="R1083" s="236">
        <v>40</v>
      </c>
      <c r="S1083" s="238">
        <v>168.67</v>
      </c>
      <c r="T1083" s="238">
        <v>88.5</v>
      </c>
      <c r="U1083" s="103">
        <v>5</v>
      </c>
      <c r="V1083" s="234" t="s">
        <v>547</v>
      </c>
      <c r="W1083" s="103">
        <v>30</v>
      </c>
      <c r="X1083" s="234" t="s">
        <v>56</v>
      </c>
      <c r="Y1083" s="234" t="s">
        <v>443</v>
      </c>
      <c r="Z1083" s="280" t="s">
        <v>5214</v>
      </c>
      <c r="AA1083" s="280" t="s">
        <v>5215</v>
      </c>
      <c r="AB1083" s="280"/>
      <c r="AC1083" s="280"/>
      <c r="AD1083" s="280" t="s">
        <v>5216</v>
      </c>
      <c r="AE1083" s="280"/>
      <c r="AF1083" s="280" t="s">
        <v>5217</v>
      </c>
      <c r="AG1083" s="280"/>
      <c r="AH1083" s="280"/>
      <c r="AI1083" s="280"/>
      <c r="AJ1083" s="280"/>
      <c r="AK1083" s="234">
        <v>3</v>
      </c>
      <c r="AL1083" s="234" t="s">
        <v>272</v>
      </c>
      <c r="AM1083" s="234">
        <v>0.2</v>
      </c>
      <c r="AN1083" s="234"/>
      <c r="AO1083" s="234">
        <v>0.38364101694915298</v>
      </c>
      <c r="AP1083" s="234">
        <v>7.3691967575534298E-2</v>
      </c>
      <c r="AQ1083" s="234"/>
      <c r="AR1083" s="234" t="s">
        <v>463</v>
      </c>
      <c r="AS1083" s="234">
        <v>0</v>
      </c>
      <c r="AT1083" s="234">
        <v>86.528616848890493</v>
      </c>
      <c r="AU1083" s="234" t="s">
        <v>552</v>
      </c>
      <c r="AV1083" s="234">
        <v>1.35998251982298</v>
      </c>
      <c r="AW1083" s="234">
        <v>20.148701044062399</v>
      </c>
      <c r="AX1083" s="234">
        <v>70.755686120435598</v>
      </c>
      <c r="AY1083" s="234" t="b">
        <v>0</v>
      </c>
      <c r="AZ1083" s="234">
        <v>44607.403912037036</v>
      </c>
      <c r="BA1083" s="234">
        <v>44603.595995370371</v>
      </c>
      <c r="BB1083" s="234">
        <v>44607.403912037036</v>
      </c>
    </row>
    <row r="1084" spans="1:54" x14ac:dyDescent="0.25">
      <c r="A1084" s="234" t="s">
        <v>5218</v>
      </c>
      <c r="B1084" s="234" t="s">
        <v>482</v>
      </c>
      <c r="C1084" s="235" t="s">
        <v>5219</v>
      </c>
      <c r="D1084" s="235" t="s">
        <v>5218</v>
      </c>
      <c r="E1084" s="234" t="s">
        <v>5220</v>
      </c>
      <c r="F1084" s="234" t="s">
        <v>5221</v>
      </c>
      <c r="G1084" s="234" t="s">
        <v>472</v>
      </c>
      <c r="H1084" s="234" t="s">
        <v>473</v>
      </c>
      <c r="I1084" s="234" t="s">
        <v>574</v>
      </c>
      <c r="J1084" s="236">
        <v>632</v>
      </c>
      <c r="K1084" s="129">
        <v>0.03</v>
      </c>
      <c r="L1084" s="103">
        <v>1</v>
      </c>
      <c r="M1084" s="237">
        <v>4200</v>
      </c>
      <c r="N1084" s="236">
        <v>4150</v>
      </c>
      <c r="O1084" s="103">
        <v>6170</v>
      </c>
      <c r="P1084" s="234">
        <v>6170</v>
      </c>
      <c r="Q1084" s="236">
        <v>12</v>
      </c>
      <c r="R1084" s="236">
        <v>35</v>
      </c>
      <c r="S1084" s="238">
        <v>80</v>
      </c>
      <c r="T1084" s="238">
        <v>80</v>
      </c>
      <c r="U1084" s="103">
        <v>4</v>
      </c>
      <c r="V1084" s="234" t="s">
        <v>547</v>
      </c>
      <c r="W1084" s="103">
        <v>40</v>
      </c>
      <c r="X1084" s="234" t="s">
        <v>56</v>
      </c>
      <c r="Y1084" s="234" t="s">
        <v>443</v>
      </c>
      <c r="Z1084" s="280"/>
      <c r="AA1084" s="280" t="s">
        <v>5222</v>
      </c>
      <c r="AB1084" s="280" t="s">
        <v>5223</v>
      </c>
      <c r="AC1084" s="280"/>
      <c r="AD1084" s="280" t="s">
        <v>5224</v>
      </c>
      <c r="AE1084" s="280"/>
      <c r="AF1084" s="280"/>
      <c r="AG1084" s="280" t="s">
        <v>5225</v>
      </c>
      <c r="AH1084" s="280"/>
      <c r="AI1084" s="280" t="s">
        <v>5226</v>
      </c>
      <c r="AJ1084" s="280" t="s">
        <v>5227</v>
      </c>
      <c r="AK1084" s="234">
        <v>3</v>
      </c>
      <c r="AL1084" s="234" t="s">
        <v>272</v>
      </c>
      <c r="AM1084" s="234">
        <v>0.06</v>
      </c>
      <c r="AN1084" s="234"/>
      <c r="AO1084" s="234">
        <v>0.57108433734939801</v>
      </c>
      <c r="AP1084" s="234">
        <v>0</v>
      </c>
      <c r="AQ1084" s="234">
        <v>0</v>
      </c>
      <c r="AR1084" s="234" t="s">
        <v>463</v>
      </c>
      <c r="AS1084" s="234">
        <v>10</v>
      </c>
      <c r="AT1084" s="234">
        <v>85.461091242907898</v>
      </c>
      <c r="AU1084" s="234" t="s">
        <v>490</v>
      </c>
      <c r="AV1084" s="234">
        <v>1.3546757963839</v>
      </c>
      <c r="AW1084" s="234">
        <v>16.566209916749301</v>
      </c>
      <c r="AX1084" s="234">
        <v>80.211338495129198</v>
      </c>
      <c r="AY1084" s="234" t="b">
        <v>0</v>
      </c>
      <c r="AZ1084" s="234">
        <v>44641.414421296293</v>
      </c>
      <c r="BA1084" s="234">
        <v>44606.465370370373</v>
      </c>
      <c r="BB1084" s="234">
        <v>44641.414398148147</v>
      </c>
    </row>
    <row r="1085" spans="1:54" x14ac:dyDescent="0.25">
      <c r="A1085" s="234" t="s">
        <v>5228</v>
      </c>
      <c r="B1085" s="234" t="s">
        <v>482</v>
      </c>
      <c r="C1085" s="235" t="s">
        <v>437</v>
      </c>
      <c r="D1085" s="235" t="s">
        <v>5228</v>
      </c>
      <c r="E1085" s="234" t="s">
        <v>5229</v>
      </c>
      <c r="F1085" s="234" t="s">
        <v>5230</v>
      </c>
      <c r="G1085" s="234" t="s">
        <v>836</v>
      </c>
      <c r="H1085" s="234" t="s">
        <v>798</v>
      </c>
      <c r="I1085" s="234" t="s">
        <v>678</v>
      </c>
      <c r="J1085" s="236">
        <v>111</v>
      </c>
      <c r="K1085" s="129">
        <v>0.03</v>
      </c>
      <c r="L1085" s="103">
        <v>2</v>
      </c>
      <c r="M1085" s="237">
        <v>808</v>
      </c>
      <c r="N1085" s="236">
        <v>2246</v>
      </c>
      <c r="O1085" s="103">
        <v>2750</v>
      </c>
      <c r="P1085" s="234">
        <v>2750</v>
      </c>
      <c r="Q1085" s="236">
        <v>11</v>
      </c>
      <c r="R1085" s="236">
        <v>20</v>
      </c>
      <c r="S1085" s="238">
        <v>30</v>
      </c>
      <c r="T1085" s="238">
        <v>28</v>
      </c>
      <c r="U1085" s="103">
        <v>2.5</v>
      </c>
      <c r="V1085" s="234" t="s">
        <v>442</v>
      </c>
      <c r="W1085" s="103">
        <v>80</v>
      </c>
      <c r="X1085" s="234" t="s">
        <v>56</v>
      </c>
      <c r="Y1085" s="234" t="s">
        <v>443</v>
      </c>
      <c r="Z1085" s="280" t="s">
        <v>5231</v>
      </c>
      <c r="AA1085" s="280" t="s">
        <v>5232</v>
      </c>
      <c r="AB1085" s="280"/>
      <c r="AC1085" s="280"/>
      <c r="AD1085" s="280"/>
      <c r="AE1085" s="280"/>
      <c r="AF1085" s="280"/>
      <c r="AG1085" s="280"/>
      <c r="AH1085" s="280"/>
      <c r="AI1085" s="280"/>
      <c r="AJ1085" s="280" t="s">
        <v>5233</v>
      </c>
      <c r="AK1085" s="234">
        <v>3</v>
      </c>
      <c r="AL1085" s="234" t="s">
        <v>272</v>
      </c>
      <c r="AM1085" s="234">
        <v>0.1</v>
      </c>
      <c r="AN1085" s="234">
        <v>0</v>
      </c>
      <c r="AO1085" s="234">
        <v>0</v>
      </c>
      <c r="AP1085" s="234">
        <v>0</v>
      </c>
      <c r="AQ1085" s="234">
        <v>0</v>
      </c>
      <c r="AR1085" s="234" t="s">
        <v>463</v>
      </c>
      <c r="AS1085" s="234">
        <v>0</v>
      </c>
      <c r="AT1085" s="234">
        <v>84.816107491486804</v>
      </c>
      <c r="AU1085" s="234" t="s">
        <v>552</v>
      </c>
      <c r="AV1085" s="234">
        <v>1.09200684812316</v>
      </c>
      <c r="AW1085" s="234">
        <v>15.060889943846201</v>
      </c>
      <c r="AX1085" s="234">
        <v>84.816107491486804</v>
      </c>
      <c r="AY1085" s="234" t="b">
        <v>0</v>
      </c>
      <c r="AZ1085" s="234">
        <v>44608.513541666667</v>
      </c>
      <c r="BA1085" s="234">
        <v>44607.337696759256</v>
      </c>
      <c r="BB1085" s="234">
        <v>44608.513541666667</v>
      </c>
    </row>
    <row r="1086" spans="1:54" x14ac:dyDescent="0.25">
      <c r="A1086" s="234" t="s">
        <v>5234</v>
      </c>
      <c r="B1086" s="234" t="s">
        <v>482</v>
      </c>
      <c r="C1086" s="235" t="s">
        <v>5235</v>
      </c>
      <c r="D1086" s="235" t="s">
        <v>5234</v>
      </c>
      <c r="E1086" s="234" t="s">
        <v>5236</v>
      </c>
      <c r="F1086" s="234" t="s">
        <v>5237</v>
      </c>
      <c r="G1086" s="234" t="s">
        <v>534</v>
      </c>
      <c r="H1086" s="234" t="s">
        <v>507</v>
      </c>
      <c r="I1086" s="234" t="s">
        <v>678</v>
      </c>
      <c r="J1086" s="236">
        <v>2043</v>
      </c>
      <c r="K1086" s="129">
        <v>0.05</v>
      </c>
      <c r="L1086" s="103">
        <v>1</v>
      </c>
      <c r="M1086" s="237">
        <v>5500</v>
      </c>
      <c r="N1086" s="236">
        <v>9445</v>
      </c>
      <c r="O1086" s="103">
        <v>3020</v>
      </c>
      <c r="P1086" s="234">
        <v>3020</v>
      </c>
      <c r="Q1086" s="236">
        <v>5</v>
      </c>
      <c r="R1086" s="236">
        <v>40</v>
      </c>
      <c r="S1086" s="238">
        <v>282</v>
      </c>
      <c r="T1086" s="238">
        <v>28</v>
      </c>
      <c r="U1086" s="103">
        <v>4</v>
      </c>
      <c r="V1086" s="234" t="s">
        <v>547</v>
      </c>
      <c r="W1086" s="103">
        <v>20</v>
      </c>
      <c r="X1086" s="234" t="s">
        <v>56</v>
      </c>
      <c r="Y1086" s="234" t="s">
        <v>443</v>
      </c>
      <c r="Z1086" s="280"/>
      <c r="AA1086" s="280" t="s">
        <v>5238</v>
      </c>
      <c r="AB1086" s="280" t="s">
        <v>5239</v>
      </c>
      <c r="AC1086" s="280"/>
      <c r="AD1086" s="280" t="s">
        <v>688</v>
      </c>
      <c r="AE1086" s="280"/>
      <c r="AF1086" s="280"/>
      <c r="AG1086" s="280"/>
      <c r="AH1086" s="280"/>
      <c r="AI1086" s="280"/>
      <c r="AJ1086" s="280"/>
      <c r="AK1086" s="234">
        <v>1.5</v>
      </c>
      <c r="AL1086" s="234" t="s">
        <v>272</v>
      </c>
      <c r="AM1086" s="234">
        <v>0.1</v>
      </c>
      <c r="AN1086" s="234"/>
      <c r="AO1086" s="234">
        <v>0</v>
      </c>
      <c r="AP1086" s="234">
        <v>0.10517495854353701</v>
      </c>
      <c r="AQ1086" s="234"/>
      <c r="AR1086" s="234" t="s">
        <v>463</v>
      </c>
      <c r="AS1086" s="234">
        <v>0</v>
      </c>
      <c r="AT1086" s="234">
        <v>84.724154121489903</v>
      </c>
      <c r="AU1086" s="234" t="s">
        <v>490</v>
      </c>
      <c r="AV1086" s="234">
        <v>1.74292261635107</v>
      </c>
      <c r="AW1086" s="234">
        <v>16.0329081737679</v>
      </c>
      <c r="AX1086" s="234">
        <v>74.363600417490602</v>
      </c>
      <c r="AY1086" s="234" t="b">
        <v>0</v>
      </c>
      <c r="AZ1086" s="234">
        <v>44613.696238425924</v>
      </c>
      <c r="BA1086" s="234">
        <v>44607.645509259259</v>
      </c>
      <c r="BB1086" s="234">
        <v>44613.696226851855</v>
      </c>
    </row>
    <row r="1087" spans="1:54" x14ac:dyDescent="0.25">
      <c r="A1087" s="234" t="s">
        <v>5240</v>
      </c>
      <c r="B1087" s="234" t="s">
        <v>482</v>
      </c>
      <c r="C1087" s="235" t="s">
        <v>5241</v>
      </c>
      <c r="D1087" s="235" t="s">
        <v>5240</v>
      </c>
      <c r="E1087" s="234" t="s">
        <v>5236</v>
      </c>
      <c r="F1087" s="234" t="s">
        <v>5242</v>
      </c>
      <c r="G1087" s="234" t="s">
        <v>534</v>
      </c>
      <c r="H1087" s="234" t="s">
        <v>507</v>
      </c>
      <c r="I1087" s="234" t="s">
        <v>678</v>
      </c>
      <c r="J1087" s="236">
        <v>770</v>
      </c>
      <c r="K1087" s="129">
        <v>0.05</v>
      </c>
      <c r="L1087" s="103">
        <v>1</v>
      </c>
      <c r="M1087" s="237">
        <v>9800</v>
      </c>
      <c r="N1087" s="236">
        <v>10250</v>
      </c>
      <c r="O1087" s="103">
        <v>3020</v>
      </c>
      <c r="P1087" s="234">
        <v>3020</v>
      </c>
      <c r="Q1087" s="236">
        <v>7</v>
      </c>
      <c r="R1087" s="236">
        <v>40</v>
      </c>
      <c r="S1087" s="238">
        <v>298.64999999999998</v>
      </c>
      <c r="T1087" s="238">
        <v>88</v>
      </c>
      <c r="U1087" s="103">
        <v>5</v>
      </c>
      <c r="V1087" s="234" t="s">
        <v>547</v>
      </c>
      <c r="W1087" s="103">
        <v>30</v>
      </c>
      <c r="X1087" s="234" t="s">
        <v>56</v>
      </c>
      <c r="Y1087" s="234" t="s">
        <v>443</v>
      </c>
      <c r="Z1087" s="280" t="s">
        <v>5243</v>
      </c>
      <c r="AA1087" s="280" t="s">
        <v>5244</v>
      </c>
      <c r="AB1087" s="280" t="s">
        <v>5245</v>
      </c>
      <c r="AC1087" s="280"/>
      <c r="AD1087" s="280" t="s">
        <v>688</v>
      </c>
      <c r="AE1087" s="280"/>
      <c r="AF1087" s="280"/>
      <c r="AG1087" s="280"/>
      <c r="AH1087" s="280"/>
      <c r="AI1087" s="280"/>
      <c r="AJ1087" s="280"/>
      <c r="AK1087" s="234">
        <v>1.5</v>
      </c>
      <c r="AL1087" s="234" t="s">
        <v>272</v>
      </c>
      <c r="AM1087" s="234">
        <v>0.1</v>
      </c>
      <c r="AN1087" s="234"/>
      <c r="AO1087" s="234">
        <v>0</v>
      </c>
      <c r="AP1087" s="234">
        <v>0</v>
      </c>
      <c r="AQ1087" s="234"/>
      <c r="AR1087" s="234" t="s">
        <v>463</v>
      </c>
      <c r="AS1087" s="234">
        <v>0</v>
      </c>
      <c r="AT1087" s="234">
        <v>80.575013067719496</v>
      </c>
      <c r="AU1087" s="234" t="s">
        <v>490</v>
      </c>
      <c r="AV1087" s="234">
        <v>1.6031132657818199</v>
      </c>
      <c r="AW1087" s="234">
        <v>22.5871431390302</v>
      </c>
      <c r="AX1087" s="234">
        <v>71.734783062575403</v>
      </c>
      <c r="AY1087" s="234" t="b">
        <v>0</v>
      </c>
      <c r="AZ1087" s="234">
        <v>44613.697395833333</v>
      </c>
      <c r="BA1087" s="234">
        <v>44607.647106481483</v>
      </c>
      <c r="BB1087" s="234">
        <v>44613.697372685187</v>
      </c>
    </row>
    <row r="1088" spans="1:54" x14ac:dyDescent="0.25">
      <c r="A1088" s="234" t="s">
        <v>5246</v>
      </c>
      <c r="B1088" s="234" t="s">
        <v>482</v>
      </c>
      <c r="C1088" s="235" t="s">
        <v>5247</v>
      </c>
      <c r="D1088" s="235" t="s">
        <v>5246</v>
      </c>
      <c r="E1088" s="234" t="s">
        <v>5248</v>
      </c>
      <c r="F1088" s="234" t="s">
        <v>3643</v>
      </c>
      <c r="G1088" s="234" t="s">
        <v>534</v>
      </c>
      <c r="H1088" s="234" t="s">
        <v>473</v>
      </c>
      <c r="I1088" s="234" t="s">
        <v>574</v>
      </c>
      <c r="J1088" s="236">
        <v>995</v>
      </c>
      <c r="K1088" s="129">
        <v>0.1</v>
      </c>
      <c r="L1088" s="103">
        <v>1</v>
      </c>
      <c r="M1088" s="237">
        <v>14000</v>
      </c>
      <c r="N1088" s="236">
        <v>15587</v>
      </c>
      <c r="O1088" s="103">
        <v>313</v>
      </c>
      <c r="P1088" s="234">
        <v>6000</v>
      </c>
      <c r="Q1088" s="236">
        <v>4</v>
      </c>
      <c r="R1088" s="236">
        <v>40</v>
      </c>
      <c r="S1088" s="238">
        <v>303.25</v>
      </c>
      <c r="T1088" s="238">
        <v>122</v>
      </c>
      <c r="U1088" s="103">
        <v>5</v>
      </c>
      <c r="V1088" s="234" t="s">
        <v>547</v>
      </c>
      <c r="W1088" s="103">
        <v>40</v>
      </c>
      <c r="X1088" s="234" t="s">
        <v>56</v>
      </c>
      <c r="Y1088" s="234" t="s">
        <v>443</v>
      </c>
      <c r="Z1088" s="280" t="s">
        <v>5249</v>
      </c>
      <c r="AA1088" s="280" t="s">
        <v>5250</v>
      </c>
      <c r="AB1088" s="280"/>
      <c r="AC1088" s="280"/>
      <c r="AD1088" s="280" t="s">
        <v>3565</v>
      </c>
      <c r="AE1088" s="280"/>
      <c r="AF1088" s="280" t="s">
        <v>5251</v>
      </c>
      <c r="AG1088" s="280"/>
      <c r="AH1088" s="280"/>
      <c r="AI1088" s="280"/>
      <c r="AJ1088" s="280"/>
      <c r="AK1088" s="234">
        <v>2</v>
      </c>
      <c r="AL1088" s="234" t="s">
        <v>272</v>
      </c>
      <c r="AM1088" s="234">
        <v>0.1</v>
      </c>
      <c r="AN1088" s="234"/>
      <c r="AO1088" s="234">
        <v>0</v>
      </c>
      <c r="AP1088" s="234">
        <v>0</v>
      </c>
      <c r="AQ1088" s="234"/>
      <c r="AR1088" s="234" t="s">
        <v>463</v>
      </c>
      <c r="AS1088" s="234">
        <v>3</v>
      </c>
      <c r="AT1088" s="234">
        <v>68.411260700795097</v>
      </c>
      <c r="AU1088" s="234" t="s">
        <v>490</v>
      </c>
      <c r="AV1088" s="234">
        <v>2.1940580247041601</v>
      </c>
      <c r="AW1088" s="234">
        <v>15.8659078212517</v>
      </c>
      <c r="AX1088" s="234">
        <v>67.727148093787207</v>
      </c>
      <c r="AY1088" s="234" t="b">
        <v>0</v>
      </c>
      <c r="AZ1088" s="234">
        <v>44613.582199074073</v>
      </c>
      <c r="BA1088" s="234">
        <v>44608.246655092589</v>
      </c>
      <c r="BB1088" s="234">
        <v>44613.582199074073</v>
      </c>
    </row>
    <row r="1089" spans="1:54" x14ac:dyDescent="0.25">
      <c r="A1089" s="234" t="s">
        <v>5252</v>
      </c>
      <c r="B1089" s="234" t="s">
        <v>482</v>
      </c>
      <c r="C1089" s="235" t="s">
        <v>437</v>
      </c>
      <c r="D1089" s="235" t="s">
        <v>5252</v>
      </c>
      <c r="E1089" s="234" t="s">
        <v>5253</v>
      </c>
      <c r="F1089" s="234" t="s">
        <v>1312</v>
      </c>
      <c r="G1089" s="234" t="s">
        <v>836</v>
      </c>
      <c r="H1089" s="234" t="s">
        <v>798</v>
      </c>
      <c r="I1089" s="234" t="s">
        <v>678</v>
      </c>
      <c r="J1089" s="236">
        <v>346</v>
      </c>
      <c r="K1089" s="129">
        <v>0.03</v>
      </c>
      <c r="L1089" s="103">
        <v>1</v>
      </c>
      <c r="M1089" s="237">
        <v>1900</v>
      </c>
      <c r="N1089" s="236">
        <v>4169</v>
      </c>
      <c r="O1089" s="103">
        <v>6000</v>
      </c>
      <c r="P1089" s="234">
        <v>6000</v>
      </c>
      <c r="Q1089" s="236">
        <v>11</v>
      </c>
      <c r="R1089" s="236">
        <v>30</v>
      </c>
      <c r="S1089" s="238">
        <v>84</v>
      </c>
      <c r="T1089" s="238">
        <v>84</v>
      </c>
      <c r="U1089" s="103">
        <v>3</v>
      </c>
      <c r="V1089" s="234" t="s">
        <v>442</v>
      </c>
      <c r="W1089" s="103">
        <v>50</v>
      </c>
      <c r="X1089" s="234" t="s">
        <v>56</v>
      </c>
      <c r="Y1089" s="234" t="s">
        <v>443</v>
      </c>
      <c r="Z1089" s="280" t="s">
        <v>5254</v>
      </c>
      <c r="AA1089" s="280"/>
      <c r="AB1089" s="280" t="s">
        <v>5255</v>
      </c>
      <c r="AC1089" s="280"/>
      <c r="AD1089" s="280"/>
      <c r="AE1089" s="280"/>
      <c r="AF1089" s="280" t="s">
        <v>5256</v>
      </c>
      <c r="AG1089" s="280"/>
      <c r="AH1089" s="280" t="s">
        <v>2683</v>
      </c>
      <c r="AI1089" s="280"/>
      <c r="AJ1089" s="280" t="s">
        <v>559</v>
      </c>
      <c r="AK1089" s="234">
        <v>1</v>
      </c>
      <c r="AL1089" s="234" t="s">
        <v>272</v>
      </c>
      <c r="AM1089" s="234">
        <v>0.1</v>
      </c>
      <c r="AN1089" s="234">
        <v>0</v>
      </c>
      <c r="AO1089" s="234">
        <v>0</v>
      </c>
      <c r="AP1089" s="234">
        <v>0</v>
      </c>
      <c r="AQ1089" s="234">
        <v>0</v>
      </c>
      <c r="AR1089" s="234" t="s">
        <v>463</v>
      </c>
      <c r="AS1089" s="234">
        <v>1</v>
      </c>
      <c r="AT1089" s="234">
        <v>76.331979196850099</v>
      </c>
      <c r="AU1089" s="234" t="s">
        <v>490</v>
      </c>
      <c r="AV1089" s="234">
        <v>1.3864701809325</v>
      </c>
      <c r="AW1089" s="234">
        <v>12.3434261269144</v>
      </c>
      <c r="AX1089" s="234">
        <v>73.605837082676899</v>
      </c>
      <c r="AY1089" s="234" t="b">
        <v>0</v>
      </c>
      <c r="AZ1089" s="234">
        <v>44609.678368055553</v>
      </c>
      <c r="BA1089" s="234">
        <v>44608.617083333331</v>
      </c>
      <c r="BB1089" s="234">
        <v>44609.678368055553</v>
      </c>
    </row>
    <row r="1090" spans="1:54" x14ac:dyDescent="0.25">
      <c r="A1090" s="234" t="s">
        <v>5257</v>
      </c>
      <c r="B1090" s="234" t="s">
        <v>482</v>
      </c>
      <c r="C1090" s="235" t="s">
        <v>5257</v>
      </c>
      <c r="D1090" s="235" t="s">
        <v>5257</v>
      </c>
      <c r="E1090" s="234" t="s">
        <v>5258</v>
      </c>
      <c r="F1090" s="234" t="s">
        <v>5259</v>
      </c>
      <c r="G1090" s="234" t="s">
        <v>544</v>
      </c>
      <c r="H1090" s="234" t="s">
        <v>1361</v>
      </c>
      <c r="I1090" s="234" t="s">
        <v>486</v>
      </c>
      <c r="J1090" s="236">
        <v>466</v>
      </c>
      <c r="K1090" s="129">
        <v>0.03</v>
      </c>
      <c r="L1090" s="103">
        <v>1</v>
      </c>
      <c r="M1090" s="237">
        <v>2363</v>
      </c>
      <c r="N1090" s="236">
        <v>30721</v>
      </c>
      <c r="O1090" s="103">
        <v>3000</v>
      </c>
      <c r="P1090" s="234">
        <v>3000</v>
      </c>
      <c r="Q1090" s="236">
        <v>3</v>
      </c>
      <c r="R1090" s="236">
        <v>40</v>
      </c>
      <c r="S1090" s="238">
        <v>137</v>
      </c>
      <c r="T1090" s="238">
        <v>93.8</v>
      </c>
      <c r="U1090" s="103">
        <v>1.5</v>
      </c>
      <c r="V1090" s="234" t="s">
        <v>451</v>
      </c>
      <c r="W1090" s="103">
        <v>80</v>
      </c>
      <c r="X1090" s="234" t="s">
        <v>56</v>
      </c>
      <c r="Y1090" s="234" t="s">
        <v>443</v>
      </c>
      <c r="Z1090" s="280" t="s">
        <v>5260</v>
      </c>
      <c r="AA1090" s="280"/>
      <c r="AB1090" s="280"/>
      <c r="AC1090" s="280"/>
      <c r="AD1090" s="280"/>
      <c r="AE1090" s="280" t="s">
        <v>5261</v>
      </c>
      <c r="AF1090" s="280"/>
      <c r="AG1090" s="280"/>
      <c r="AH1090" s="280"/>
      <c r="AI1090" s="280"/>
      <c r="AJ1090" s="280" t="s">
        <v>1367</v>
      </c>
      <c r="AK1090" s="234">
        <v>2</v>
      </c>
      <c r="AL1090" s="234" t="s">
        <v>272</v>
      </c>
      <c r="AM1090" s="234">
        <v>0.1</v>
      </c>
      <c r="AN1090" s="234">
        <v>0</v>
      </c>
      <c r="AO1090" s="234">
        <v>0</v>
      </c>
      <c r="AP1090" s="234">
        <v>0</v>
      </c>
      <c r="AQ1090" s="234">
        <v>0</v>
      </c>
      <c r="AR1090" s="234" t="s">
        <v>463</v>
      </c>
      <c r="AS1090" s="234">
        <v>0</v>
      </c>
      <c r="AT1090" s="234">
        <v>77.159516604330307</v>
      </c>
      <c r="AU1090" s="234" t="s">
        <v>552</v>
      </c>
      <c r="AV1090" s="234">
        <v>1.0373638440573201</v>
      </c>
      <c r="AW1090" s="234">
        <v>25.740560904911899</v>
      </c>
      <c r="AX1090" s="234">
        <v>66.742981862745793</v>
      </c>
      <c r="AY1090" s="234" t="b">
        <v>0</v>
      </c>
      <c r="AZ1090" s="234">
        <v>44613.689027777778</v>
      </c>
      <c r="BA1090" s="234">
        <v>44609.361678240741</v>
      </c>
      <c r="BB1090" s="234">
        <v>44613.689027777778</v>
      </c>
    </row>
    <row r="1091" spans="1:54" x14ac:dyDescent="0.25">
      <c r="A1091" s="234" t="s">
        <v>5262</v>
      </c>
      <c r="B1091" s="234" t="s">
        <v>482</v>
      </c>
      <c r="C1091" s="235" t="s">
        <v>5262</v>
      </c>
      <c r="D1091" s="235" t="s">
        <v>5262</v>
      </c>
      <c r="E1091" s="234" t="s">
        <v>5263</v>
      </c>
      <c r="F1091" s="234" t="s">
        <v>5264</v>
      </c>
      <c r="G1091" s="234" t="s">
        <v>836</v>
      </c>
      <c r="H1091" s="234" t="s">
        <v>473</v>
      </c>
      <c r="I1091" s="234" t="s">
        <v>574</v>
      </c>
      <c r="J1091" s="236">
        <v>535</v>
      </c>
      <c r="K1091" s="129">
        <v>0.03</v>
      </c>
      <c r="L1091" s="103">
        <v>1</v>
      </c>
      <c r="M1091" s="237">
        <v>2200</v>
      </c>
      <c r="N1091" s="236">
        <v>3416</v>
      </c>
      <c r="O1091" s="103">
        <v>6400</v>
      </c>
      <c r="P1091" s="234">
        <v>6400</v>
      </c>
      <c r="Q1091" s="236">
        <v>11</v>
      </c>
      <c r="R1091" s="236">
        <v>30</v>
      </c>
      <c r="S1091" s="238">
        <v>120</v>
      </c>
      <c r="T1091" s="238">
        <v>60</v>
      </c>
      <c r="U1091" s="103">
        <v>2</v>
      </c>
      <c r="V1091" s="234" t="s">
        <v>547</v>
      </c>
      <c r="W1091" s="103">
        <v>45</v>
      </c>
      <c r="X1091" s="234" t="s">
        <v>56</v>
      </c>
      <c r="Y1091" s="234" t="s">
        <v>443</v>
      </c>
      <c r="Z1091" s="280" t="s">
        <v>5265</v>
      </c>
      <c r="AA1091" s="280"/>
      <c r="AB1091" s="280" t="s">
        <v>5266</v>
      </c>
      <c r="AC1091" s="280"/>
      <c r="AD1091" s="280"/>
      <c r="AE1091" s="280"/>
      <c r="AF1091" s="280"/>
      <c r="AG1091" s="280"/>
      <c r="AH1091" s="280"/>
      <c r="AI1091" s="280"/>
      <c r="AJ1091" s="280" t="s">
        <v>559</v>
      </c>
      <c r="AK1091" s="234">
        <v>4</v>
      </c>
      <c r="AL1091" s="234" t="s">
        <v>272</v>
      </c>
      <c r="AM1091" s="234">
        <v>0.15</v>
      </c>
      <c r="AN1091" s="234">
        <v>0</v>
      </c>
      <c r="AO1091" s="234">
        <v>0.433826112412178</v>
      </c>
      <c r="AP1091" s="234">
        <v>0</v>
      </c>
      <c r="AQ1091" s="234"/>
      <c r="AR1091" s="234" t="s">
        <v>463</v>
      </c>
      <c r="AS1091" s="234">
        <v>1</v>
      </c>
      <c r="AT1091" s="234">
        <v>86.968692421808996</v>
      </c>
      <c r="AU1091" s="234" t="s">
        <v>490</v>
      </c>
      <c r="AV1091" s="234">
        <v>1.2687176394353901</v>
      </c>
      <c r="AW1091" s="234">
        <v>12.149810334858801</v>
      </c>
      <c r="AX1091" s="234">
        <v>85.775978925738499</v>
      </c>
      <c r="AY1091" s="234" t="b">
        <v>0</v>
      </c>
      <c r="AZ1091" s="234">
        <v>44614.354814814818</v>
      </c>
      <c r="BA1091" s="234">
        <v>44609.384930555556</v>
      </c>
      <c r="BB1091" s="234">
        <v>44614.354803240742</v>
      </c>
    </row>
    <row r="1092" spans="1:54" x14ac:dyDescent="0.25">
      <c r="A1092" s="234" t="s">
        <v>5267</v>
      </c>
      <c r="B1092" s="234" t="s">
        <v>482</v>
      </c>
      <c r="C1092" s="235" t="s">
        <v>5267</v>
      </c>
      <c r="D1092" s="235" t="s">
        <v>5267</v>
      </c>
      <c r="E1092" s="234" t="s">
        <v>5263</v>
      </c>
      <c r="F1092" s="234" t="s">
        <v>5268</v>
      </c>
      <c r="G1092" s="234" t="s">
        <v>836</v>
      </c>
      <c r="H1092" s="234" t="s">
        <v>473</v>
      </c>
      <c r="I1092" s="234" t="s">
        <v>574</v>
      </c>
      <c r="J1092" s="236">
        <v>578</v>
      </c>
      <c r="K1092" s="129">
        <v>0.03</v>
      </c>
      <c r="L1092" s="103">
        <v>1</v>
      </c>
      <c r="M1092" s="237">
        <v>1050</v>
      </c>
      <c r="N1092" s="236">
        <v>1596</v>
      </c>
      <c r="O1092" s="103">
        <v>6000</v>
      </c>
      <c r="P1092" s="234">
        <v>6000</v>
      </c>
      <c r="Q1092" s="236">
        <v>20</v>
      </c>
      <c r="R1092" s="236">
        <v>20</v>
      </c>
      <c r="S1092" s="238">
        <v>95</v>
      </c>
      <c r="T1092" s="238">
        <v>41</v>
      </c>
      <c r="U1092" s="103">
        <v>3</v>
      </c>
      <c r="V1092" s="234" t="s">
        <v>547</v>
      </c>
      <c r="W1092" s="103">
        <v>35</v>
      </c>
      <c r="X1092" s="234" t="s">
        <v>56</v>
      </c>
      <c r="Y1092" s="234" t="s">
        <v>443</v>
      </c>
      <c r="Z1092" s="280" t="s">
        <v>5269</v>
      </c>
      <c r="AA1092" s="280"/>
      <c r="AB1092" s="280" t="s">
        <v>5270</v>
      </c>
      <c r="AC1092" s="280"/>
      <c r="AD1092" s="280"/>
      <c r="AE1092" s="280"/>
      <c r="AF1092" s="280"/>
      <c r="AG1092" s="280"/>
      <c r="AH1092" s="280" t="s">
        <v>5271</v>
      </c>
      <c r="AI1092" s="280"/>
      <c r="AJ1092" s="280" t="s">
        <v>559</v>
      </c>
      <c r="AK1092" s="234">
        <v>2</v>
      </c>
      <c r="AL1092" s="234" t="s">
        <v>272</v>
      </c>
      <c r="AM1092" s="234">
        <v>0.15</v>
      </c>
      <c r="AN1092" s="234">
        <v>0</v>
      </c>
      <c r="AO1092" s="234">
        <v>1.0031704260651599</v>
      </c>
      <c r="AP1092" s="234">
        <v>0.130534670008354</v>
      </c>
      <c r="AQ1092" s="234">
        <v>0</v>
      </c>
      <c r="AR1092" s="234" t="s">
        <v>463</v>
      </c>
      <c r="AS1092" s="234">
        <v>0</v>
      </c>
      <c r="AT1092" s="234">
        <v>91.892569442751906</v>
      </c>
      <c r="AU1092" s="234" t="s">
        <v>490</v>
      </c>
      <c r="AV1092" s="234">
        <v>1.2637168708714199</v>
      </c>
      <c r="AW1092" s="234">
        <v>11.1323145584789</v>
      </c>
      <c r="AX1092" s="234">
        <v>87.6655112483854</v>
      </c>
      <c r="AY1092" s="234" t="b">
        <v>0</v>
      </c>
      <c r="AZ1092" s="234">
        <v>44614.355752314812</v>
      </c>
      <c r="BA1092" s="234">
        <v>44609.385659722226</v>
      </c>
      <c r="BB1092" s="234">
        <v>44614.355729166666</v>
      </c>
    </row>
    <row r="1093" spans="1:54" x14ac:dyDescent="0.25">
      <c r="A1093" s="234" t="s">
        <v>5272</v>
      </c>
      <c r="B1093" s="234" t="s">
        <v>482</v>
      </c>
      <c r="C1093" s="235" t="s">
        <v>5272</v>
      </c>
      <c r="D1093" s="235" t="s">
        <v>5272</v>
      </c>
      <c r="E1093" s="234" t="s">
        <v>5263</v>
      </c>
      <c r="F1093" s="234" t="s">
        <v>5273</v>
      </c>
      <c r="G1093" s="234" t="s">
        <v>836</v>
      </c>
      <c r="H1093" s="234" t="s">
        <v>473</v>
      </c>
      <c r="I1093" s="234" t="s">
        <v>574</v>
      </c>
      <c r="J1093" s="236">
        <v>93</v>
      </c>
      <c r="K1093" s="129">
        <v>0.03</v>
      </c>
      <c r="L1093" s="103">
        <v>6</v>
      </c>
      <c r="M1093" s="237">
        <v>1100</v>
      </c>
      <c r="N1093" s="236">
        <v>343</v>
      </c>
      <c r="O1093" s="103">
        <v>6000</v>
      </c>
      <c r="P1093" s="234">
        <v>6000</v>
      </c>
      <c r="Q1093" s="236">
        <v>18</v>
      </c>
      <c r="R1093" s="236">
        <v>20</v>
      </c>
      <c r="S1093" s="238">
        <v>33.4</v>
      </c>
      <c r="T1093" s="238">
        <v>9</v>
      </c>
      <c r="U1093" s="103">
        <v>2</v>
      </c>
      <c r="V1093" s="234" t="s">
        <v>451</v>
      </c>
      <c r="W1093" s="103">
        <v>50</v>
      </c>
      <c r="X1093" s="234" t="s">
        <v>56</v>
      </c>
      <c r="Y1093" s="234" t="s">
        <v>443</v>
      </c>
      <c r="Z1093" s="280" t="s">
        <v>5274</v>
      </c>
      <c r="AA1093" s="280"/>
      <c r="AB1093" s="280" t="s">
        <v>5275</v>
      </c>
      <c r="AC1093" s="280"/>
      <c r="AD1093" s="280"/>
      <c r="AE1093" s="280"/>
      <c r="AF1093" s="280"/>
      <c r="AG1093" s="280"/>
      <c r="AH1093" s="280"/>
      <c r="AI1093" s="280"/>
      <c r="AJ1093" s="280" t="s">
        <v>559</v>
      </c>
      <c r="AK1093" s="234">
        <v>0.5</v>
      </c>
      <c r="AL1093" s="234" t="s">
        <v>272</v>
      </c>
      <c r="AM1093" s="234">
        <v>0.15</v>
      </c>
      <c r="AN1093" s="234">
        <v>0</v>
      </c>
      <c r="AO1093" s="234">
        <v>0.75104956268221601</v>
      </c>
      <c r="AP1093" s="234">
        <v>0</v>
      </c>
      <c r="AQ1093" s="234">
        <v>0</v>
      </c>
      <c r="AR1093" s="234" t="s">
        <v>463</v>
      </c>
      <c r="AS1093" s="234">
        <v>0</v>
      </c>
      <c r="AT1093" s="234">
        <v>92.354877261155906</v>
      </c>
      <c r="AU1093" s="234" t="s">
        <v>490</v>
      </c>
      <c r="AV1093" s="234">
        <v>1.1425167551848101</v>
      </c>
      <c r="AW1093" s="234">
        <v>12.6926462032029</v>
      </c>
      <c r="AX1093" s="234">
        <v>84.781777325741103</v>
      </c>
      <c r="AY1093" s="234" t="b">
        <v>0</v>
      </c>
      <c r="AZ1093" s="234">
        <v>44614.356365740743</v>
      </c>
      <c r="BA1093" s="234">
        <v>44609.387048611112</v>
      </c>
      <c r="BB1093" s="234">
        <v>44614.356365740743</v>
      </c>
    </row>
    <row r="1094" spans="1:54" x14ac:dyDescent="0.25">
      <c r="A1094" s="234" t="s">
        <v>5276</v>
      </c>
      <c r="B1094" s="234" t="s">
        <v>482</v>
      </c>
      <c r="C1094" s="235" t="s">
        <v>5276</v>
      </c>
      <c r="D1094" s="235" t="s">
        <v>5276</v>
      </c>
      <c r="E1094" s="234" t="s">
        <v>5263</v>
      </c>
      <c r="F1094" s="234" t="s">
        <v>5277</v>
      </c>
      <c r="G1094" s="234" t="s">
        <v>836</v>
      </c>
      <c r="H1094" s="234" t="s">
        <v>473</v>
      </c>
      <c r="I1094" s="234" t="s">
        <v>574</v>
      </c>
      <c r="J1094" s="236">
        <v>396</v>
      </c>
      <c r="K1094" s="129">
        <v>0.03</v>
      </c>
      <c r="L1094" s="103">
        <v>1</v>
      </c>
      <c r="M1094" s="237">
        <v>1810</v>
      </c>
      <c r="N1094" s="236">
        <v>1326</v>
      </c>
      <c r="O1094" s="103">
        <v>6000</v>
      </c>
      <c r="P1094" s="234">
        <v>6000</v>
      </c>
      <c r="Q1094" s="236">
        <v>20</v>
      </c>
      <c r="R1094" s="236">
        <v>20</v>
      </c>
      <c r="S1094" s="238">
        <v>77</v>
      </c>
      <c r="T1094" s="238">
        <v>76</v>
      </c>
      <c r="U1094" s="103">
        <v>3</v>
      </c>
      <c r="V1094" s="234" t="s">
        <v>547</v>
      </c>
      <c r="W1094" s="103">
        <v>30</v>
      </c>
      <c r="X1094" s="234" t="s">
        <v>56</v>
      </c>
      <c r="Y1094" s="234" t="s">
        <v>443</v>
      </c>
      <c r="Z1094" s="280" t="s">
        <v>5278</v>
      </c>
      <c r="AA1094" s="280" t="s">
        <v>5279</v>
      </c>
      <c r="AB1094" s="280" t="s">
        <v>5280</v>
      </c>
      <c r="AC1094" s="280"/>
      <c r="AD1094" s="280"/>
      <c r="AE1094" s="280" t="s">
        <v>5281</v>
      </c>
      <c r="AF1094" s="280" t="s">
        <v>4707</v>
      </c>
      <c r="AG1094" s="280"/>
      <c r="AH1094" s="280"/>
      <c r="AI1094" s="280"/>
      <c r="AJ1094" s="280" t="s">
        <v>559</v>
      </c>
      <c r="AK1094" s="234">
        <v>1.5</v>
      </c>
      <c r="AL1094" s="234" t="s">
        <v>272</v>
      </c>
      <c r="AM1094" s="234">
        <v>0.15</v>
      </c>
      <c r="AN1094" s="234">
        <v>0</v>
      </c>
      <c r="AO1094" s="234">
        <v>0.82723981900452503</v>
      </c>
      <c r="AP1094" s="234">
        <v>0</v>
      </c>
      <c r="AQ1094" s="234">
        <v>0.1</v>
      </c>
      <c r="AR1094" s="234" t="s">
        <v>463</v>
      </c>
      <c r="AS1094" s="234">
        <v>0</v>
      </c>
      <c r="AT1094" s="234">
        <v>91.386298175928303</v>
      </c>
      <c r="AU1094" s="234" t="s">
        <v>490</v>
      </c>
      <c r="AV1094" s="234">
        <v>1.4826865346642899</v>
      </c>
      <c r="AW1094" s="234">
        <v>9.2427369384014995</v>
      </c>
      <c r="AX1094" s="234">
        <v>83.239862452816993</v>
      </c>
      <c r="AY1094" s="234" t="b">
        <v>0</v>
      </c>
      <c r="AZ1094" s="234">
        <v>44614.357939814814</v>
      </c>
      <c r="BA1094" s="234">
        <v>44609.388391203705</v>
      </c>
      <c r="BB1094" s="234">
        <v>44614.357939814814</v>
      </c>
    </row>
    <row r="1095" spans="1:54" x14ac:dyDescent="0.25">
      <c r="A1095" s="234" t="s">
        <v>5282</v>
      </c>
      <c r="B1095" s="234" t="s">
        <v>482</v>
      </c>
      <c r="C1095" s="235" t="s">
        <v>5282</v>
      </c>
      <c r="D1095" s="235" t="s">
        <v>5282</v>
      </c>
      <c r="E1095" s="234" t="s">
        <v>5263</v>
      </c>
      <c r="F1095" s="234" t="s">
        <v>5283</v>
      </c>
      <c r="G1095" s="234" t="s">
        <v>836</v>
      </c>
      <c r="H1095" s="234" t="s">
        <v>473</v>
      </c>
      <c r="I1095" s="234" t="s">
        <v>574</v>
      </c>
      <c r="J1095" s="236">
        <v>56</v>
      </c>
      <c r="K1095" s="129">
        <v>0.03</v>
      </c>
      <c r="L1095" s="103">
        <v>6</v>
      </c>
      <c r="M1095" s="237">
        <v>1075</v>
      </c>
      <c r="N1095" s="236">
        <v>367</v>
      </c>
      <c r="O1095" s="103">
        <v>6000</v>
      </c>
      <c r="P1095" s="234">
        <v>6000</v>
      </c>
      <c r="Q1095" s="236">
        <v>16</v>
      </c>
      <c r="R1095" s="236">
        <v>20</v>
      </c>
      <c r="S1095" s="238">
        <v>21.5</v>
      </c>
      <c r="T1095" s="238">
        <v>8</v>
      </c>
      <c r="U1095" s="103">
        <v>2</v>
      </c>
      <c r="V1095" s="234" t="s">
        <v>451</v>
      </c>
      <c r="W1095" s="103">
        <v>50</v>
      </c>
      <c r="X1095" s="234" t="s">
        <v>56</v>
      </c>
      <c r="Y1095" s="234" t="s">
        <v>443</v>
      </c>
      <c r="Z1095" s="280" t="s">
        <v>5284</v>
      </c>
      <c r="AA1095" s="280"/>
      <c r="AB1095" s="280"/>
      <c r="AC1095" s="280"/>
      <c r="AD1095" s="280"/>
      <c r="AE1095" s="280"/>
      <c r="AF1095" s="280"/>
      <c r="AG1095" s="280"/>
      <c r="AH1095" s="280"/>
      <c r="AI1095" s="280"/>
      <c r="AJ1095" s="280"/>
      <c r="AK1095" s="234">
        <v>0.5</v>
      </c>
      <c r="AL1095" s="234" t="s">
        <v>272</v>
      </c>
      <c r="AM1095" s="234">
        <v>0.15</v>
      </c>
      <c r="AN1095" s="234">
        <v>0</v>
      </c>
      <c r="AO1095" s="234">
        <v>0.75531335149863799</v>
      </c>
      <c r="AP1095" s="234">
        <v>0</v>
      </c>
      <c r="AQ1095" s="234">
        <v>0</v>
      </c>
      <c r="AR1095" s="234" t="s">
        <v>463</v>
      </c>
      <c r="AS1095" s="234">
        <v>0</v>
      </c>
      <c r="AT1095" s="234">
        <v>92.5653367006217</v>
      </c>
      <c r="AU1095" s="234" t="s">
        <v>490</v>
      </c>
      <c r="AV1095" s="234">
        <v>1.16642488742926</v>
      </c>
      <c r="AW1095" s="234">
        <v>12.2648377577215</v>
      </c>
      <c r="AX1095" s="234">
        <v>90.714029966609203</v>
      </c>
      <c r="AY1095" s="234" t="b">
        <v>0</v>
      </c>
      <c r="AZ1095" s="234">
        <v>44614.362291666665</v>
      </c>
      <c r="BA1095" s="234">
        <v>44609.391956018517</v>
      </c>
      <c r="BB1095" s="234">
        <v>44614.362280092595</v>
      </c>
    </row>
    <row r="1096" spans="1:54" x14ac:dyDescent="0.25">
      <c r="A1096" s="234" t="s">
        <v>5285</v>
      </c>
      <c r="B1096" s="234" t="s">
        <v>482</v>
      </c>
      <c r="C1096" s="235" t="s">
        <v>5285</v>
      </c>
      <c r="D1096" s="235" t="s">
        <v>5285</v>
      </c>
      <c r="E1096" s="234" t="s">
        <v>5286</v>
      </c>
      <c r="F1096" s="234" t="s">
        <v>5287</v>
      </c>
      <c r="G1096" s="234" t="s">
        <v>836</v>
      </c>
      <c r="H1096" s="234" t="s">
        <v>473</v>
      </c>
      <c r="I1096" s="234" t="s">
        <v>574</v>
      </c>
      <c r="J1096" s="236">
        <v>111</v>
      </c>
      <c r="K1096" s="129">
        <v>0.03</v>
      </c>
      <c r="L1096" s="103">
        <v>4</v>
      </c>
      <c r="M1096" s="237">
        <v>2146</v>
      </c>
      <c r="N1096" s="236">
        <v>392</v>
      </c>
      <c r="O1096" s="103">
        <v>6000</v>
      </c>
      <c r="P1096" s="234">
        <v>6000</v>
      </c>
      <c r="Q1096" s="236">
        <v>23</v>
      </c>
      <c r="R1096" s="236">
        <v>30</v>
      </c>
      <c r="S1096" s="238">
        <v>36</v>
      </c>
      <c r="T1096" s="238">
        <v>22</v>
      </c>
      <c r="U1096" s="103">
        <v>2.5</v>
      </c>
      <c r="V1096" s="234" t="s">
        <v>442</v>
      </c>
      <c r="W1096" s="103">
        <v>35</v>
      </c>
      <c r="X1096" s="234" t="s">
        <v>56</v>
      </c>
      <c r="Y1096" s="234" t="s">
        <v>443</v>
      </c>
      <c r="Z1096" s="280"/>
      <c r="AA1096" s="280"/>
      <c r="AB1096" s="280"/>
      <c r="AC1096" s="280"/>
      <c r="AD1096" s="280"/>
      <c r="AE1096" s="280"/>
      <c r="AF1096" s="280"/>
      <c r="AG1096" s="280"/>
      <c r="AH1096" s="280"/>
      <c r="AI1096" s="280"/>
      <c r="AJ1096" s="280"/>
      <c r="AK1096" s="234">
        <v>2</v>
      </c>
      <c r="AL1096" s="234" t="s">
        <v>272</v>
      </c>
      <c r="AM1096" s="234">
        <v>0.1</v>
      </c>
      <c r="AN1096" s="234">
        <v>0</v>
      </c>
      <c r="AO1096" s="234">
        <v>0</v>
      </c>
      <c r="AP1096" s="234">
        <v>0</v>
      </c>
      <c r="AQ1096" s="234">
        <v>0</v>
      </c>
      <c r="AR1096" s="234" t="s">
        <v>463</v>
      </c>
      <c r="AS1096" s="234">
        <v>3</v>
      </c>
      <c r="AT1096" s="234">
        <v>91.625021088271396</v>
      </c>
      <c r="AU1096" s="234" t="s">
        <v>490</v>
      </c>
      <c r="AV1096" s="234">
        <v>1.20976288478132</v>
      </c>
      <c r="AW1096" s="234">
        <v>12.468291421949599</v>
      </c>
      <c r="AX1096" s="234">
        <v>86.127519822975103</v>
      </c>
      <c r="AY1096" s="234" t="b">
        <v>0</v>
      </c>
      <c r="AZ1096" s="234">
        <v>44613.358668981484</v>
      </c>
      <c r="BA1096" s="234">
        <v>44609.535358796296</v>
      </c>
      <c r="BB1096" s="234">
        <v>44613.35864583333</v>
      </c>
    </row>
    <row r="1097" spans="1:54" x14ac:dyDescent="0.25">
      <c r="A1097" s="234" t="s">
        <v>5288</v>
      </c>
      <c r="B1097" s="234" t="s">
        <v>482</v>
      </c>
      <c r="C1097" s="235" t="s">
        <v>437</v>
      </c>
      <c r="D1097" s="235" t="s">
        <v>5288</v>
      </c>
      <c r="E1097" s="234" t="s">
        <v>5289</v>
      </c>
      <c r="F1097" s="234" t="s">
        <v>5290</v>
      </c>
      <c r="G1097" s="234" t="s">
        <v>836</v>
      </c>
      <c r="H1097" s="234" t="s">
        <v>485</v>
      </c>
      <c r="I1097" s="234" t="s">
        <v>486</v>
      </c>
      <c r="J1097" s="236">
        <v>151</v>
      </c>
      <c r="K1097" s="129">
        <v>0.03</v>
      </c>
      <c r="L1097" s="103">
        <v>2</v>
      </c>
      <c r="M1097" s="237">
        <v>2400</v>
      </c>
      <c r="N1097" s="236">
        <v>2576</v>
      </c>
      <c r="O1097" s="103">
        <v>3000</v>
      </c>
      <c r="P1097" s="234">
        <v>3000</v>
      </c>
      <c r="Q1097" s="236">
        <v>9</v>
      </c>
      <c r="R1097" s="236">
        <v>30</v>
      </c>
      <c r="S1097" s="238">
        <v>48</v>
      </c>
      <c r="T1097" s="238">
        <v>48</v>
      </c>
      <c r="U1097" s="103">
        <v>3.5</v>
      </c>
      <c r="V1097" s="234" t="s">
        <v>442</v>
      </c>
      <c r="W1097" s="103">
        <v>50</v>
      </c>
      <c r="X1097" s="234" t="s">
        <v>56</v>
      </c>
      <c r="Y1097" s="234" t="s">
        <v>443</v>
      </c>
      <c r="Z1097" s="280" t="s">
        <v>5291</v>
      </c>
      <c r="AA1097" s="280"/>
      <c r="AB1097" s="280"/>
      <c r="AC1097" s="280"/>
      <c r="AD1097" s="280"/>
      <c r="AE1097" s="280"/>
      <c r="AF1097" s="280"/>
      <c r="AG1097" s="280"/>
      <c r="AH1097" s="280"/>
      <c r="AI1097" s="280"/>
      <c r="AJ1097" s="280"/>
      <c r="AK1097" s="234">
        <v>2.4</v>
      </c>
      <c r="AL1097" s="234" t="s">
        <v>272</v>
      </c>
      <c r="AM1097" s="234">
        <v>0.1</v>
      </c>
      <c r="AN1097" s="234">
        <v>0</v>
      </c>
      <c r="AO1097" s="234">
        <v>0</v>
      </c>
      <c r="AP1097" s="234">
        <v>0</v>
      </c>
      <c r="AQ1097" s="234">
        <v>0</v>
      </c>
      <c r="AR1097" s="234" t="s">
        <v>463</v>
      </c>
      <c r="AS1097" s="234">
        <v>1</v>
      </c>
      <c r="AT1097" s="234">
        <v>74.628275916532104</v>
      </c>
      <c r="AU1097" s="234" t="s">
        <v>552</v>
      </c>
      <c r="AV1097" s="234">
        <v>1.41179665596828</v>
      </c>
      <c r="AW1097" s="234">
        <v>12.597208412851799</v>
      </c>
      <c r="AX1097" s="234">
        <v>70.747605568872402</v>
      </c>
      <c r="AY1097" s="234" t="b">
        <v>0</v>
      </c>
      <c r="AZ1097" s="234">
        <v>44613.602326388886</v>
      </c>
      <c r="BA1097" s="234">
        <v>44609.551180555558</v>
      </c>
      <c r="BB1097" s="234">
        <v>44613.602326388886</v>
      </c>
    </row>
    <row r="1098" spans="1:54" x14ac:dyDescent="0.25">
      <c r="A1098" s="234" t="s">
        <v>5292</v>
      </c>
      <c r="B1098" s="234" t="s">
        <v>436</v>
      </c>
      <c r="C1098" s="235" t="s">
        <v>5293</v>
      </c>
      <c r="D1098" s="235" t="s">
        <v>5292</v>
      </c>
      <c r="E1098" s="234" t="s">
        <v>5294</v>
      </c>
      <c r="F1098" s="234" t="s">
        <v>5295</v>
      </c>
      <c r="G1098" s="234" t="s">
        <v>534</v>
      </c>
      <c r="H1098" s="234" t="s">
        <v>485</v>
      </c>
      <c r="I1098" s="234" t="s">
        <v>486</v>
      </c>
      <c r="J1098" s="236"/>
      <c r="K1098" s="129">
        <v>1</v>
      </c>
      <c r="L1098" s="103">
        <v>1</v>
      </c>
      <c r="M1098" s="237">
        <v>8500</v>
      </c>
      <c r="N1098" s="236">
        <v>7880</v>
      </c>
      <c r="O1098" s="103">
        <v>1918</v>
      </c>
      <c r="P1098" s="234">
        <v>6000</v>
      </c>
      <c r="Q1098" s="236">
        <v>6</v>
      </c>
      <c r="R1098" s="236">
        <v>40</v>
      </c>
      <c r="S1098" s="238">
        <v>220</v>
      </c>
      <c r="T1098" s="238">
        <v>117</v>
      </c>
      <c r="U1098" s="103">
        <v>6.5</v>
      </c>
      <c r="V1098" s="234" t="s">
        <v>442</v>
      </c>
      <c r="W1098" s="103">
        <v>35</v>
      </c>
      <c r="X1098" s="234" t="s">
        <v>56</v>
      </c>
      <c r="Y1098" s="234" t="s">
        <v>443</v>
      </c>
      <c r="Z1098" s="280"/>
      <c r="AA1098" s="280" t="s">
        <v>5296</v>
      </c>
      <c r="AB1098" s="280"/>
      <c r="AC1098" s="280"/>
      <c r="AD1098" s="280" t="s">
        <v>5297</v>
      </c>
      <c r="AE1098" s="280"/>
      <c r="AF1098" s="280" t="s">
        <v>5298</v>
      </c>
      <c r="AG1098" s="280"/>
      <c r="AH1098" s="280"/>
      <c r="AI1098" s="280"/>
      <c r="AJ1098" s="280"/>
      <c r="AK1098" s="234">
        <v>3</v>
      </c>
      <c r="AL1098" s="234" t="s">
        <v>272</v>
      </c>
      <c r="AM1098" s="234">
        <v>0.1</v>
      </c>
      <c r="AN1098" s="234"/>
      <c r="AO1098" s="234">
        <v>0</v>
      </c>
      <c r="AP1098" s="234">
        <v>0</v>
      </c>
      <c r="AQ1098" s="234"/>
      <c r="AR1098" s="234" t="s">
        <v>447</v>
      </c>
      <c r="AS1098" s="234">
        <v>7</v>
      </c>
      <c r="AT1098" s="234"/>
      <c r="AU1098" s="234" t="s">
        <v>552</v>
      </c>
      <c r="AV1098" s="234"/>
      <c r="AW1098" s="234">
        <v>0</v>
      </c>
      <c r="AX1098" s="234"/>
      <c r="AY1098" s="234" t="b">
        <v>0</v>
      </c>
      <c r="AZ1098" s="234">
        <v>44615.433969907404</v>
      </c>
      <c r="BA1098" s="234">
        <v>44609.569953703707</v>
      </c>
      <c r="BB1098" s="234">
        <v>44615.433946759258</v>
      </c>
    </row>
    <row r="1099" spans="1:54" x14ac:dyDescent="0.25">
      <c r="A1099" s="234" t="s">
        <v>5299</v>
      </c>
      <c r="B1099" s="234" t="s">
        <v>482</v>
      </c>
      <c r="C1099" s="235" t="s">
        <v>5293</v>
      </c>
      <c r="D1099" s="235" t="s">
        <v>5299</v>
      </c>
      <c r="E1099" s="234" t="s">
        <v>5294</v>
      </c>
      <c r="F1099" s="234" t="s">
        <v>5295</v>
      </c>
      <c r="G1099" s="234" t="s">
        <v>534</v>
      </c>
      <c r="H1099" s="234" t="s">
        <v>485</v>
      </c>
      <c r="I1099" s="234" t="s">
        <v>486</v>
      </c>
      <c r="J1099" s="236"/>
      <c r="K1099" s="129">
        <v>0.05</v>
      </c>
      <c r="L1099" s="103">
        <v>1</v>
      </c>
      <c r="M1099" s="237">
        <v>8500</v>
      </c>
      <c r="N1099" s="236">
        <v>7880</v>
      </c>
      <c r="O1099" s="103">
        <v>1918</v>
      </c>
      <c r="P1099" s="234">
        <v>6000</v>
      </c>
      <c r="Q1099" s="236">
        <v>6</v>
      </c>
      <c r="R1099" s="236">
        <v>40</v>
      </c>
      <c r="S1099" s="238">
        <v>220</v>
      </c>
      <c r="T1099" s="238">
        <v>117</v>
      </c>
      <c r="U1099" s="103">
        <v>7</v>
      </c>
      <c r="V1099" s="234" t="s">
        <v>442</v>
      </c>
      <c r="W1099" s="103">
        <v>25</v>
      </c>
      <c r="X1099" s="234" t="s">
        <v>56</v>
      </c>
      <c r="Y1099" s="234" t="s">
        <v>443</v>
      </c>
      <c r="Z1099" s="280" t="s">
        <v>5300</v>
      </c>
      <c r="AA1099" s="280" t="s">
        <v>5301</v>
      </c>
      <c r="AB1099" s="280" t="s">
        <v>5302</v>
      </c>
      <c r="AC1099" s="280"/>
      <c r="AD1099" s="280" t="s">
        <v>5303</v>
      </c>
      <c r="AE1099" s="280" t="s">
        <v>5304</v>
      </c>
      <c r="AF1099" s="280" t="s">
        <v>5305</v>
      </c>
      <c r="AG1099" s="280"/>
      <c r="AH1099" s="280"/>
      <c r="AI1099" s="280"/>
      <c r="AJ1099" s="280"/>
      <c r="AK1099" s="234">
        <v>3</v>
      </c>
      <c r="AL1099" s="234" t="s">
        <v>272</v>
      </c>
      <c r="AM1099" s="234">
        <v>0.1</v>
      </c>
      <c r="AN1099" s="234"/>
      <c r="AO1099" s="234">
        <v>0</v>
      </c>
      <c r="AP1099" s="234">
        <v>0</v>
      </c>
      <c r="AQ1099" s="234"/>
      <c r="AR1099" s="234" t="s">
        <v>463</v>
      </c>
      <c r="AS1099" s="234">
        <v>7</v>
      </c>
      <c r="AT1099" s="234">
        <v>78.788947819918306</v>
      </c>
      <c r="AU1099" s="234" t="s">
        <v>552</v>
      </c>
      <c r="AV1099" s="234">
        <v>2.0048251282800602</v>
      </c>
      <c r="AW1099" s="234">
        <v>14.922750443374699</v>
      </c>
      <c r="AX1099" s="234">
        <v>68.478851219483303</v>
      </c>
      <c r="AY1099" s="234" t="b">
        <v>0</v>
      </c>
      <c r="AZ1099" s="234">
        <v>44636.622546296298</v>
      </c>
      <c r="BA1099" s="234">
        <v>44628.298738425925</v>
      </c>
      <c r="BB1099" s="234">
        <v>44636.622534722221</v>
      </c>
    </row>
    <row r="1100" spans="1:54" x14ac:dyDescent="0.25">
      <c r="A1100" s="234" t="s">
        <v>5306</v>
      </c>
      <c r="B1100" s="234" t="s">
        <v>482</v>
      </c>
      <c r="C1100" s="235" t="s">
        <v>5307</v>
      </c>
      <c r="D1100" s="235" t="s">
        <v>5306</v>
      </c>
      <c r="E1100" s="234" t="s">
        <v>5308</v>
      </c>
      <c r="F1100" s="234" t="s">
        <v>5309</v>
      </c>
      <c r="G1100" s="234" t="s">
        <v>836</v>
      </c>
      <c r="H1100" s="234" t="s">
        <v>1392</v>
      </c>
      <c r="I1100" s="234" t="s">
        <v>752</v>
      </c>
      <c r="J1100" s="236">
        <v>583</v>
      </c>
      <c r="K1100" s="129">
        <v>0.03</v>
      </c>
      <c r="L1100" s="103">
        <v>1</v>
      </c>
      <c r="M1100" s="237">
        <v>2980</v>
      </c>
      <c r="N1100" s="236">
        <v>3121</v>
      </c>
      <c r="O1100" s="103">
        <v>2970</v>
      </c>
      <c r="P1100" s="234">
        <v>2970</v>
      </c>
      <c r="Q1100" s="236">
        <v>10</v>
      </c>
      <c r="R1100" s="236">
        <v>30</v>
      </c>
      <c r="S1100" s="238">
        <v>170</v>
      </c>
      <c r="T1100" s="238">
        <v>48.2</v>
      </c>
      <c r="U1100" s="103">
        <v>3</v>
      </c>
      <c r="V1100" s="234" t="s">
        <v>451</v>
      </c>
      <c r="W1100" s="103">
        <v>65</v>
      </c>
      <c r="X1100" s="234" t="s">
        <v>56</v>
      </c>
      <c r="Y1100" s="234" t="s">
        <v>443</v>
      </c>
      <c r="Z1100" s="280"/>
      <c r="AA1100" s="280" t="s">
        <v>5310</v>
      </c>
      <c r="AB1100" s="280"/>
      <c r="AC1100" s="280"/>
      <c r="AD1100" s="280"/>
      <c r="AE1100" s="280"/>
      <c r="AF1100" s="280"/>
      <c r="AG1100" s="280"/>
      <c r="AH1100" s="280"/>
      <c r="AI1100" s="280"/>
      <c r="AJ1100" s="280"/>
      <c r="AK1100" s="234">
        <v>3</v>
      </c>
      <c r="AL1100" s="234" t="s">
        <v>272</v>
      </c>
      <c r="AM1100" s="234">
        <v>0.1</v>
      </c>
      <c r="AN1100" s="234">
        <v>0</v>
      </c>
      <c r="AO1100" s="234">
        <v>0</v>
      </c>
      <c r="AP1100" s="234">
        <v>0</v>
      </c>
      <c r="AQ1100" s="234"/>
      <c r="AR1100" s="234" t="s">
        <v>463</v>
      </c>
      <c r="AS1100" s="234">
        <v>1</v>
      </c>
      <c r="AT1100" s="234">
        <v>85.715557834025901</v>
      </c>
      <c r="AU1100" s="234" t="s">
        <v>552</v>
      </c>
      <c r="AV1100" s="234">
        <v>1.4217262189802999</v>
      </c>
      <c r="AW1100" s="234">
        <v>10.319887765774199</v>
      </c>
      <c r="AX1100" s="234">
        <v>84.858402255685604</v>
      </c>
      <c r="AY1100" s="234" t="b">
        <v>0</v>
      </c>
      <c r="AZ1100" s="234">
        <v>44616.504432870373</v>
      </c>
      <c r="BA1100" s="234">
        <v>44610.360381944447</v>
      </c>
      <c r="BB1100" s="234">
        <v>44616.504432870373</v>
      </c>
    </row>
    <row r="1101" spans="1:54" x14ac:dyDescent="0.25">
      <c r="A1101" s="234" t="s">
        <v>5311</v>
      </c>
      <c r="B1101" s="234" t="s">
        <v>482</v>
      </c>
      <c r="C1101" s="235" t="s">
        <v>5307</v>
      </c>
      <c r="D1101" s="235" t="s">
        <v>5311</v>
      </c>
      <c r="E1101" s="234" t="s">
        <v>5308</v>
      </c>
      <c r="F1101" s="234" t="s">
        <v>5312</v>
      </c>
      <c r="G1101" s="234" t="s">
        <v>836</v>
      </c>
      <c r="H1101" s="234" t="s">
        <v>1392</v>
      </c>
      <c r="I1101" s="234" t="s">
        <v>752</v>
      </c>
      <c r="J1101" s="236">
        <v>583</v>
      </c>
      <c r="K1101" s="129">
        <v>0.03</v>
      </c>
      <c r="L1101" s="103">
        <v>1</v>
      </c>
      <c r="M1101" s="237">
        <v>2980</v>
      </c>
      <c r="N1101" s="236">
        <v>3121</v>
      </c>
      <c r="O1101" s="103">
        <v>4710</v>
      </c>
      <c r="P1101" s="234">
        <v>4710</v>
      </c>
      <c r="Q1101" s="236">
        <v>10</v>
      </c>
      <c r="R1101" s="236">
        <v>30</v>
      </c>
      <c r="S1101" s="238">
        <v>170</v>
      </c>
      <c r="T1101" s="238">
        <v>48.2</v>
      </c>
      <c r="U1101" s="103">
        <v>3</v>
      </c>
      <c r="V1101" s="234" t="s">
        <v>451</v>
      </c>
      <c r="W1101" s="103">
        <v>65</v>
      </c>
      <c r="X1101" s="234" t="s">
        <v>56</v>
      </c>
      <c r="Y1101" s="234" t="s">
        <v>443</v>
      </c>
      <c r="Z1101" s="280"/>
      <c r="AA1101" s="280" t="s">
        <v>5313</v>
      </c>
      <c r="AB1101" s="280"/>
      <c r="AC1101" s="280"/>
      <c r="AD1101" s="280"/>
      <c r="AE1101" s="280"/>
      <c r="AF1101" s="280"/>
      <c r="AG1101" s="280"/>
      <c r="AH1101" s="280"/>
      <c r="AI1101" s="280"/>
      <c r="AJ1101" s="280"/>
      <c r="AK1101" s="234">
        <v>3</v>
      </c>
      <c r="AL1101" s="234" t="s">
        <v>272</v>
      </c>
      <c r="AM1101" s="234">
        <v>0.1</v>
      </c>
      <c r="AN1101" s="234">
        <v>0</v>
      </c>
      <c r="AO1101" s="234">
        <v>0</v>
      </c>
      <c r="AP1101" s="234">
        <v>0</v>
      </c>
      <c r="AQ1101" s="234"/>
      <c r="AR1101" s="234" t="s">
        <v>463</v>
      </c>
      <c r="AS1101" s="234">
        <v>1</v>
      </c>
      <c r="AT1101" s="234">
        <v>85.650092794947</v>
      </c>
      <c r="AU1101" s="234" t="s">
        <v>552</v>
      </c>
      <c r="AV1101" s="234">
        <v>1.42385994956382</v>
      </c>
      <c r="AW1101" s="234">
        <v>10.305339167066901</v>
      </c>
      <c r="AX1101" s="234">
        <v>84.108391124637905</v>
      </c>
      <c r="AY1101" s="234" t="b">
        <v>0</v>
      </c>
      <c r="AZ1101" s="234">
        <v>44616.504374999997</v>
      </c>
      <c r="BA1101" s="234">
        <v>44610.362083333333</v>
      </c>
      <c r="BB1101" s="234">
        <v>44616.504351851851</v>
      </c>
    </row>
    <row r="1102" spans="1:54" x14ac:dyDescent="0.25">
      <c r="A1102" s="234" t="s">
        <v>5314</v>
      </c>
      <c r="B1102" s="234" t="s">
        <v>482</v>
      </c>
      <c r="C1102" s="235" t="s">
        <v>5307</v>
      </c>
      <c r="D1102" s="235" t="s">
        <v>5314</v>
      </c>
      <c r="E1102" s="234" t="s">
        <v>5308</v>
      </c>
      <c r="F1102" s="234" t="s">
        <v>5312</v>
      </c>
      <c r="G1102" s="234" t="s">
        <v>836</v>
      </c>
      <c r="H1102" s="234" t="s">
        <v>1392</v>
      </c>
      <c r="I1102" s="234" t="s">
        <v>752</v>
      </c>
      <c r="J1102" s="236">
        <v>583</v>
      </c>
      <c r="K1102" s="129">
        <v>0.03</v>
      </c>
      <c r="L1102" s="103">
        <v>1</v>
      </c>
      <c r="M1102" s="237">
        <v>2980</v>
      </c>
      <c r="N1102" s="236">
        <v>3121</v>
      </c>
      <c r="O1102" s="103">
        <v>5790</v>
      </c>
      <c r="P1102" s="234">
        <v>5790</v>
      </c>
      <c r="Q1102" s="236">
        <v>10</v>
      </c>
      <c r="R1102" s="236">
        <v>30</v>
      </c>
      <c r="S1102" s="238">
        <v>170</v>
      </c>
      <c r="T1102" s="238">
        <v>48.2</v>
      </c>
      <c r="U1102" s="103">
        <v>3</v>
      </c>
      <c r="V1102" s="234" t="s">
        <v>451</v>
      </c>
      <c r="W1102" s="103">
        <v>65</v>
      </c>
      <c r="X1102" s="234" t="s">
        <v>56</v>
      </c>
      <c r="Y1102" s="234" t="s">
        <v>443</v>
      </c>
      <c r="Z1102" s="280"/>
      <c r="AA1102" s="280" t="s">
        <v>5310</v>
      </c>
      <c r="AB1102" s="280"/>
      <c r="AC1102" s="280"/>
      <c r="AD1102" s="280"/>
      <c r="AE1102" s="280"/>
      <c r="AF1102" s="280"/>
      <c r="AG1102" s="280"/>
      <c r="AH1102" s="280"/>
      <c r="AI1102" s="280"/>
      <c r="AJ1102" s="280"/>
      <c r="AK1102" s="234">
        <v>3</v>
      </c>
      <c r="AL1102" s="234" t="s">
        <v>272</v>
      </c>
      <c r="AM1102" s="234">
        <v>0.1</v>
      </c>
      <c r="AN1102" s="234">
        <v>0</v>
      </c>
      <c r="AO1102" s="234">
        <v>0</v>
      </c>
      <c r="AP1102" s="234">
        <v>0</v>
      </c>
      <c r="AQ1102" s="234"/>
      <c r="AR1102" s="234" t="s">
        <v>463</v>
      </c>
      <c r="AS1102" s="234">
        <v>1</v>
      </c>
      <c r="AT1102" s="234">
        <v>85.449910444044406</v>
      </c>
      <c r="AU1102" s="234" t="s">
        <v>552</v>
      </c>
      <c r="AV1102" s="234">
        <v>1.42963154354172</v>
      </c>
      <c r="AW1102" s="234">
        <v>10.2693706711477</v>
      </c>
      <c r="AX1102" s="234">
        <v>82.715513309835003</v>
      </c>
      <c r="AY1102" s="234" t="b">
        <v>0</v>
      </c>
      <c r="AZ1102" s="234">
        <v>44616.504293981481</v>
      </c>
      <c r="BA1102" s="234">
        <v>44610.362858796296</v>
      </c>
      <c r="BB1102" s="234">
        <v>44616.504282407404</v>
      </c>
    </row>
    <row r="1103" spans="1:54" x14ac:dyDescent="0.25">
      <c r="A1103" s="234" t="s">
        <v>5315</v>
      </c>
      <c r="B1103" s="234" t="s">
        <v>482</v>
      </c>
      <c r="C1103" s="235" t="s">
        <v>5316</v>
      </c>
      <c r="D1103" s="235" t="s">
        <v>5315</v>
      </c>
      <c r="E1103" s="234" t="s">
        <v>5308</v>
      </c>
      <c r="F1103" s="234" t="s">
        <v>5317</v>
      </c>
      <c r="G1103" s="234" t="s">
        <v>544</v>
      </c>
      <c r="H1103" s="234" t="s">
        <v>916</v>
      </c>
      <c r="I1103" s="234" t="s">
        <v>752</v>
      </c>
      <c r="J1103" s="236">
        <v>518</v>
      </c>
      <c r="K1103" s="129">
        <v>0.03</v>
      </c>
      <c r="L1103" s="103">
        <v>1</v>
      </c>
      <c r="M1103" s="237">
        <v>3561</v>
      </c>
      <c r="N1103" s="236">
        <v>7626</v>
      </c>
      <c r="O1103" s="103">
        <v>2420</v>
      </c>
      <c r="P1103" s="234">
        <v>2420</v>
      </c>
      <c r="Q1103" s="236">
        <v>3</v>
      </c>
      <c r="R1103" s="236">
        <v>40</v>
      </c>
      <c r="S1103" s="238">
        <v>160</v>
      </c>
      <c r="T1103" s="238">
        <v>57.2</v>
      </c>
      <c r="U1103" s="103">
        <v>4</v>
      </c>
      <c r="V1103" s="234" t="s">
        <v>451</v>
      </c>
      <c r="W1103" s="103">
        <v>75</v>
      </c>
      <c r="X1103" s="234" t="s">
        <v>56</v>
      </c>
      <c r="Y1103" s="234" t="s">
        <v>443</v>
      </c>
      <c r="Z1103" s="280"/>
      <c r="AA1103" s="280" t="s">
        <v>5318</v>
      </c>
      <c r="AB1103" s="280"/>
      <c r="AC1103" s="280"/>
      <c r="AD1103" s="280"/>
      <c r="AE1103" s="280"/>
      <c r="AF1103" s="280"/>
      <c r="AG1103" s="280"/>
      <c r="AH1103" s="280"/>
      <c r="AI1103" s="280"/>
      <c r="AJ1103" s="280"/>
      <c r="AK1103" s="234">
        <v>3</v>
      </c>
      <c r="AL1103" s="234" t="s">
        <v>272</v>
      </c>
      <c r="AM1103" s="234">
        <v>0.1</v>
      </c>
      <c r="AN1103" s="234">
        <v>0</v>
      </c>
      <c r="AO1103" s="234">
        <v>0</v>
      </c>
      <c r="AP1103" s="234">
        <v>0</v>
      </c>
      <c r="AQ1103" s="234"/>
      <c r="AR1103" s="234" t="s">
        <v>463</v>
      </c>
      <c r="AS1103" s="234">
        <v>1</v>
      </c>
      <c r="AT1103" s="234">
        <v>85.048473760116394</v>
      </c>
      <c r="AU1103" s="234" t="s">
        <v>552</v>
      </c>
      <c r="AV1103" s="234">
        <v>1.96432338761382</v>
      </c>
      <c r="AW1103" s="234">
        <v>8.0598712302836901</v>
      </c>
      <c r="AX1103" s="234">
        <v>80.188560973823996</v>
      </c>
      <c r="AY1103" s="234" t="b">
        <v>0</v>
      </c>
      <c r="AZ1103" s="234">
        <v>44616.504224537035</v>
      </c>
      <c r="BA1103" s="234">
        <v>44610.36378472222</v>
      </c>
      <c r="BB1103" s="234">
        <v>44616.504212962966</v>
      </c>
    </row>
    <row r="1104" spans="1:54" x14ac:dyDescent="0.25">
      <c r="A1104" s="234" t="s">
        <v>5319</v>
      </c>
      <c r="B1104" s="234" t="s">
        <v>482</v>
      </c>
      <c r="C1104" s="235" t="s">
        <v>5316</v>
      </c>
      <c r="D1104" s="235" t="s">
        <v>5319</v>
      </c>
      <c r="E1104" s="234" t="s">
        <v>5308</v>
      </c>
      <c r="F1104" s="234" t="s">
        <v>5317</v>
      </c>
      <c r="G1104" s="234" t="s">
        <v>544</v>
      </c>
      <c r="H1104" s="234" t="s">
        <v>916</v>
      </c>
      <c r="I1104" s="234" t="s">
        <v>752</v>
      </c>
      <c r="J1104" s="236">
        <v>518</v>
      </c>
      <c r="K1104" s="129">
        <v>0.03</v>
      </c>
      <c r="L1104" s="103">
        <v>1</v>
      </c>
      <c r="M1104" s="237">
        <v>3561</v>
      </c>
      <c r="N1104" s="236">
        <v>7626</v>
      </c>
      <c r="O1104" s="103">
        <v>3157</v>
      </c>
      <c r="P1104" s="234">
        <v>3157</v>
      </c>
      <c r="Q1104" s="236">
        <v>3</v>
      </c>
      <c r="R1104" s="236">
        <v>40</v>
      </c>
      <c r="S1104" s="238">
        <v>160</v>
      </c>
      <c r="T1104" s="238">
        <v>57.2</v>
      </c>
      <c r="U1104" s="103">
        <v>4</v>
      </c>
      <c r="V1104" s="234" t="s">
        <v>451</v>
      </c>
      <c r="W1104" s="103">
        <v>75</v>
      </c>
      <c r="X1104" s="234" t="s">
        <v>56</v>
      </c>
      <c r="Y1104" s="234" t="s">
        <v>443</v>
      </c>
      <c r="Z1104" s="280"/>
      <c r="AA1104" s="280" t="s">
        <v>5318</v>
      </c>
      <c r="AB1104" s="280"/>
      <c r="AC1104" s="280"/>
      <c r="AD1104" s="280"/>
      <c r="AE1104" s="280"/>
      <c r="AF1104" s="280"/>
      <c r="AG1104" s="280"/>
      <c r="AH1104" s="280"/>
      <c r="AI1104" s="280"/>
      <c r="AJ1104" s="280"/>
      <c r="AK1104" s="234">
        <v>3</v>
      </c>
      <c r="AL1104" s="234" t="s">
        <v>272</v>
      </c>
      <c r="AM1104" s="234">
        <v>0.1</v>
      </c>
      <c r="AN1104" s="234">
        <v>0</v>
      </c>
      <c r="AO1104" s="234">
        <v>0</v>
      </c>
      <c r="AP1104" s="234">
        <v>0</v>
      </c>
      <c r="AQ1104" s="234"/>
      <c r="AR1104" s="234" t="s">
        <v>463</v>
      </c>
      <c r="AS1104" s="234">
        <v>1</v>
      </c>
      <c r="AT1104" s="234">
        <v>84.753166559560398</v>
      </c>
      <c r="AU1104" s="234" t="s">
        <v>552</v>
      </c>
      <c r="AV1104" s="234">
        <v>1.9734812382492499</v>
      </c>
      <c r="AW1104" s="234">
        <v>8.0301792835050296</v>
      </c>
      <c r="AX1104" s="234">
        <v>78.457217043707303</v>
      </c>
      <c r="AY1104" s="234" t="b">
        <v>0</v>
      </c>
      <c r="AZ1104" s="234">
        <v>44616.504143518519</v>
      </c>
      <c r="BA1104" s="234">
        <v>44610.364421296297</v>
      </c>
      <c r="BB1104" s="234">
        <v>44616.504131944443</v>
      </c>
    </row>
    <row r="1105" spans="1:54" x14ac:dyDescent="0.25">
      <c r="A1105" s="234" t="s">
        <v>5320</v>
      </c>
      <c r="B1105" s="234" t="s">
        <v>482</v>
      </c>
      <c r="C1105" s="235" t="s">
        <v>5316</v>
      </c>
      <c r="D1105" s="235" t="s">
        <v>5320</v>
      </c>
      <c r="E1105" s="234" t="s">
        <v>5308</v>
      </c>
      <c r="F1105" s="234" t="s">
        <v>5317</v>
      </c>
      <c r="G1105" s="234" t="s">
        <v>544</v>
      </c>
      <c r="H1105" s="234" t="s">
        <v>916</v>
      </c>
      <c r="I1105" s="234" t="s">
        <v>752</v>
      </c>
      <c r="J1105" s="236">
        <v>518</v>
      </c>
      <c r="K1105" s="129">
        <v>0.03</v>
      </c>
      <c r="L1105" s="103">
        <v>1</v>
      </c>
      <c r="M1105" s="237">
        <v>3561</v>
      </c>
      <c r="N1105" s="236">
        <v>7626</v>
      </c>
      <c r="O1105" s="103">
        <v>4960</v>
      </c>
      <c r="P1105" s="234">
        <v>4960</v>
      </c>
      <c r="Q1105" s="236">
        <v>3</v>
      </c>
      <c r="R1105" s="236">
        <v>40</v>
      </c>
      <c r="S1105" s="238">
        <v>160</v>
      </c>
      <c r="T1105" s="238">
        <v>57.2</v>
      </c>
      <c r="U1105" s="103">
        <v>4</v>
      </c>
      <c r="V1105" s="234" t="s">
        <v>451</v>
      </c>
      <c r="W1105" s="103">
        <v>75</v>
      </c>
      <c r="X1105" s="234" t="s">
        <v>56</v>
      </c>
      <c r="Y1105" s="234" t="s">
        <v>443</v>
      </c>
      <c r="Z1105" s="280"/>
      <c r="AA1105" s="280" t="s">
        <v>5318</v>
      </c>
      <c r="AB1105" s="280"/>
      <c r="AC1105" s="280"/>
      <c r="AD1105" s="280"/>
      <c r="AE1105" s="280"/>
      <c r="AF1105" s="280"/>
      <c r="AG1105" s="280"/>
      <c r="AH1105" s="280"/>
      <c r="AI1105" s="280"/>
      <c r="AJ1105" s="280"/>
      <c r="AK1105" s="234">
        <v>3</v>
      </c>
      <c r="AL1105" s="234" t="s">
        <v>272</v>
      </c>
      <c r="AM1105" s="234">
        <v>0.1</v>
      </c>
      <c r="AN1105" s="234">
        <v>0</v>
      </c>
      <c r="AO1105" s="234">
        <v>0</v>
      </c>
      <c r="AP1105" s="234">
        <v>0</v>
      </c>
      <c r="AQ1105" s="234"/>
      <c r="AR1105" s="234" t="s">
        <v>463</v>
      </c>
      <c r="AS1105" s="234">
        <v>1</v>
      </c>
      <c r="AT1105" s="234">
        <v>82.863288648184394</v>
      </c>
      <c r="AU1105" s="234" t="s">
        <v>552</v>
      </c>
      <c r="AV1105" s="234">
        <v>2.0337010272863401</v>
      </c>
      <c r="AW1105" s="234">
        <v>7.8401121877763797</v>
      </c>
      <c r="AX1105" s="234">
        <v>82.176707113670901</v>
      </c>
      <c r="AY1105" s="234" t="b">
        <v>0</v>
      </c>
      <c r="AZ1105" s="234">
        <v>44616.504074074073</v>
      </c>
      <c r="BA1105" s="234">
        <v>44610.365046296298</v>
      </c>
      <c r="BB1105" s="234">
        <v>44616.504062499997</v>
      </c>
    </row>
    <row r="1106" spans="1:54" x14ac:dyDescent="0.25">
      <c r="A1106" s="234" t="s">
        <v>5321</v>
      </c>
      <c r="B1106" s="234" t="s">
        <v>482</v>
      </c>
      <c r="C1106" s="235" t="s">
        <v>5316</v>
      </c>
      <c r="D1106" s="235" t="s">
        <v>5321</v>
      </c>
      <c r="E1106" s="234" t="s">
        <v>5308</v>
      </c>
      <c r="F1106" s="234" t="s">
        <v>5317</v>
      </c>
      <c r="G1106" s="234" t="s">
        <v>544</v>
      </c>
      <c r="H1106" s="234" t="s">
        <v>916</v>
      </c>
      <c r="I1106" s="234" t="s">
        <v>752</v>
      </c>
      <c r="J1106" s="236">
        <v>518</v>
      </c>
      <c r="K1106" s="129">
        <v>0.03</v>
      </c>
      <c r="L1106" s="103">
        <v>1</v>
      </c>
      <c r="M1106" s="237">
        <v>3561</v>
      </c>
      <c r="N1106" s="236">
        <v>7626</v>
      </c>
      <c r="O1106" s="103">
        <v>6040</v>
      </c>
      <c r="P1106" s="234">
        <v>6040</v>
      </c>
      <c r="Q1106" s="236">
        <v>3</v>
      </c>
      <c r="R1106" s="236">
        <v>40</v>
      </c>
      <c r="S1106" s="238">
        <v>160</v>
      </c>
      <c r="T1106" s="238">
        <v>57.2</v>
      </c>
      <c r="U1106" s="103">
        <v>4</v>
      </c>
      <c r="V1106" s="234" t="s">
        <v>451</v>
      </c>
      <c r="W1106" s="103">
        <v>75</v>
      </c>
      <c r="X1106" s="234" t="s">
        <v>56</v>
      </c>
      <c r="Y1106" s="234" t="s">
        <v>443</v>
      </c>
      <c r="Z1106" s="280"/>
      <c r="AA1106" s="280" t="s">
        <v>5318</v>
      </c>
      <c r="AB1106" s="280"/>
      <c r="AC1106" s="280"/>
      <c r="AD1106" s="280"/>
      <c r="AE1106" s="280"/>
      <c r="AF1106" s="280"/>
      <c r="AG1106" s="280"/>
      <c r="AH1106" s="280"/>
      <c r="AI1106" s="280"/>
      <c r="AJ1106" s="280"/>
      <c r="AK1106" s="234">
        <v>3</v>
      </c>
      <c r="AL1106" s="234" t="s">
        <v>272</v>
      </c>
      <c r="AM1106" s="234">
        <v>0.1</v>
      </c>
      <c r="AN1106" s="234">
        <v>0</v>
      </c>
      <c r="AO1106" s="234">
        <v>0</v>
      </c>
      <c r="AP1106" s="234">
        <v>0</v>
      </c>
      <c r="AQ1106" s="234"/>
      <c r="AR1106" s="234" t="s">
        <v>463</v>
      </c>
      <c r="AS1106" s="234">
        <v>1</v>
      </c>
      <c r="AT1106" s="234">
        <v>82.507674511902195</v>
      </c>
      <c r="AU1106" s="234" t="s">
        <v>552</v>
      </c>
      <c r="AV1106" s="234">
        <v>2.04</v>
      </c>
      <c r="AW1106" s="234">
        <v>7.8042131613454604</v>
      </c>
      <c r="AX1106" s="234">
        <v>80.056017897834195</v>
      </c>
      <c r="AY1106" s="234" t="b">
        <v>0</v>
      </c>
      <c r="AZ1106" s="234">
        <v>44616.504004629627</v>
      </c>
      <c r="BA1106" s="234">
        <v>44610.366307870368</v>
      </c>
      <c r="BB1106" s="234">
        <v>44616.503993055558</v>
      </c>
    </row>
    <row r="1107" spans="1:54" x14ac:dyDescent="0.25">
      <c r="A1107" s="234" t="s">
        <v>5322</v>
      </c>
      <c r="B1107" s="234" t="s">
        <v>482</v>
      </c>
      <c r="C1107" s="235" t="s">
        <v>5322</v>
      </c>
      <c r="D1107" s="235" t="s">
        <v>5322</v>
      </c>
      <c r="E1107" s="234" t="s">
        <v>5323</v>
      </c>
      <c r="F1107" s="234" t="s">
        <v>5324</v>
      </c>
      <c r="G1107" s="234" t="s">
        <v>836</v>
      </c>
      <c r="H1107" s="234" t="s">
        <v>473</v>
      </c>
      <c r="I1107" s="234" t="s">
        <v>574</v>
      </c>
      <c r="J1107" s="236">
        <v>218</v>
      </c>
      <c r="K1107" s="129">
        <v>0.03</v>
      </c>
      <c r="L1107" s="103">
        <v>2</v>
      </c>
      <c r="M1107" s="237">
        <v>2400</v>
      </c>
      <c r="N1107" s="236">
        <v>988</v>
      </c>
      <c r="O1107" s="103">
        <v>6050</v>
      </c>
      <c r="P1107" s="234">
        <v>6050</v>
      </c>
      <c r="Q1107" s="236">
        <v>14</v>
      </c>
      <c r="R1107" s="236">
        <v>30</v>
      </c>
      <c r="S1107" s="238">
        <v>30</v>
      </c>
      <c r="T1107" s="238">
        <v>30</v>
      </c>
      <c r="U1107" s="103">
        <v>2</v>
      </c>
      <c r="V1107" s="234" t="s">
        <v>547</v>
      </c>
      <c r="W1107" s="103">
        <v>35</v>
      </c>
      <c r="X1107" s="234" t="s">
        <v>56</v>
      </c>
      <c r="Y1107" s="234" t="s">
        <v>443</v>
      </c>
      <c r="Z1107" s="280"/>
      <c r="AA1107" s="280"/>
      <c r="AB1107" s="280" t="s">
        <v>5325</v>
      </c>
      <c r="AC1107" s="280"/>
      <c r="AD1107" s="280"/>
      <c r="AE1107" s="280" t="s">
        <v>5326</v>
      </c>
      <c r="AF1107" s="280" t="s">
        <v>1500</v>
      </c>
      <c r="AG1107" s="280"/>
      <c r="AH1107" s="280"/>
      <c r="AI1107" s="280"/>
      <c r="AJ1107" s="280"/>
      <c r="AK1107" s="234">
        <v>10</v>
      </c>
      <c r="AL1107" s="234" t="s">
        <v>272</v>
      </c>
      <c r="AM1107" s="234">
        <v>0.1</v>
      </c>
      <c r="AN1107" s="234">
        <v>0</v>
      </c>
      <c r="AO1107" s="234">
        <v>0</v>
      </c>
      <c r="AP1107" s="234">
        <v>0</v>
      </c>
      <c r="AQ1107" s="234">
        <v>0</v>
      </c>
      <c r="AR1107" s="234" t="s">
        <v>463</v>
      </c>
      <c r="AS1107" s="234">
        <v>4</v>
      </c>
      <c r="AT1107" s="234">
        <v>91.202281212771297</v>
      </c>
      <c r="AU1107" s="234" t="s">
        <v>552</v>
      </c>
      <c r="AV1107" s="234">
        <v>1.43566839274981</v>
      </c>
      <c r="AW1107" s="234">
        <v>9.7906098525114391</v>
      </c>
      <c r="AX1107" s="234">
        <v>82.082053091494103</v>
      </c>
      <c r="AY1107" s="234" t="b">
        <v>0</v>
      </c>
      <c r="AZ1107" s="234">
        <v>44614.660879629628</v>
      </c>
      <c r="BA1107" s="234">
        <v>44610.507303240738</v>
      </c>
      <c r="BB1107" s="234">
        <v>44614.660856481481</v>
      </c>
    </row>
    <row r="1108" spans="1:54" x14ac:dyDescent="0.25">
      <c r="A1108" s="234" t="s">
        <v>5327</v>
      </c>
      <c r="B1108" s="234" t="s">
        <v>436</v>
      </c>
      <c r="C1108" s="235" t="s">
        <v>437</v>
      </c>
      <c r="D1108" s="235" t="s">
        <v>5327</v>
      </c>
      <c r="E1108" s="234" t="s">
        <v>5328</v>
      </c>
      <c r="F1108" s="234" t="s">
        <v>5329</v>
      </c>
      <c r="G1108" s="234"/>
      <c r="H1108" s="234"/>
      <c r="I1108" s="234" t="s">
        <v>678</v>
      </c>
      <c r="J1108" s="236"/>
      <c r="K1108" s="129"/>
      <c r="L1108" s="103"/>
      <c r="M1108" s="237"/>
      <c r="N1108" s="236"/>
      <c r="O1108" s="103">
        <v>3020</v>
      </c>
      <c r="P1108" s="234"/>
      <c r="Q1108" s="236"/>
      <c r="R1108" s="236"/>
      <c r="S1108" s="238"/>
      <c r="T1108" s="238"/>
      <c r="U1108" s="103">
        <v>0</v>
      </c>
      <c r="V1108" s="234" t="s">
        <v>547</v>
      </c>
      <c r="W1108" s="103"/>
      <c r="X1108" s="234" t="s">
        <v>56</v>
      </c>
      <c r="Y1108" s="234" t="s">
        <v>443</v>
      </c>
      <c r="Z1108" s="280" t="s">
        <v>5330</v>
      </c>
      <c r="AA1108" s="280"/>
      <c r="AB1108" s="280"/>
      <c r="AC1108" s="280"/>
      <c r="AD1108" s="280"/>
      <c r="AE1108" s="280"/>
      <c r="AF1108" s="280" t="s">
        <v>5331</v>
      </c>
      <c r="AG1108" s="280"/>
      <c r="AH1108" s="280"/>
      <c r="AI1108" s="280"/>
      <c r="AJ1108" s="280"/>
      <c r="AK1108" s="234">
        <v>10</v>
      </c>
      <c r="AL1108" s="234" t="s">
        <v>272</v>
      </c>
      <c r="AM1108" s="234">
        <v>0.1</v>
      </c>
      <c r="AN1108" s="234"/>
      <c r="AO1108" s="234">
        <v>0</v>
      </c>
      <c r="AP1108" s="234">
        <v>0</v>
      </c>
      <c r="AQ1108" s="234"/>
      <c r="AR1108" s="234" t="s">
        <v>447</v>
      </c>
      <c r="AS1108" s="234"/>
      <c r="AT1108" s="234"/>
      <c r="AU1108" s="234" t="s">
        <v>490</v>
      </c>
      <c r="AV1108" s="234"/>
      <c r="AW1108" s="234"/>
      <c r="AX1108" s="234"/>
      <c r="AY1108" s="234" t="b">
        <v>0</v>
      </c>
      <c r="AZ1108" s="234">
        <v>44630.534259259257</v>
      </c>
      <c r="BA1108" s="234">
        <v>44613.335798611108</v>
      </c>
      <c r="BB1108" s="234">
        <v>44630.534259259257</v>
      </c>
    </row>
    <row r="1109" spans="1:54" x14ac:dyDescent="0.25">
      <c r="A1109" s="234" t="s">
        <v>5332</v>
      </c>
      <c r="B1109" s="234" t="s">
        <v>436</v>
      </c>
      <c r="C1109" s="235" t="s">
        <v>437</v>
      </c>
      <c r="D1109" s="235" t="s">
        <v>5332</v>
      </c>
      <c r="E1109" s="234" t="s">
        <v>5328</v>
      </c>
      <c r="F1109" s="234" t="s">
        <v>5333</v>
      </c>
      <c r="G1109" s="234"/>
      <c r="H1109" s="234"/>
      <c r="I1109" s="234" t="s">
        <v>678</v>
      </c>
      <c r="J1109" s="236"/>
      <c r="K1109" s="129"/>
      <c r="L1109" s="103"/>
      <c r="M1109" s="237"/>
      <c r="N1109" s="236"/>
      <c r="O1109" s="103">
        <v>3020</v>
      </c>
      <c r="P1109" s="234"/>
      <c r="Q1109" s="236"/>
      <c r="R1109" s="236"/>
      <c r="S1109" s="238"/>
      <c r="T1109" s="238"/>
      <c r="U1109" s="103">
        <v>0</v>
      </c>
      <c r="V1109" s="234" t="s">
        <v>547</v>
      </c>
      <c r="W1109" s="103"/>
      <c r="X1109" s="234" t="s">
        <v>56</v>
      </c>
      <c r="Y1109" s="234" t="s">
        <v>443</v>
      </c>
      <c r="Z1109" s="280" t="s">
        <v>5330</v>
      </c>
      <c r="AA1109" s="280"/>
      <c r="AB1109" s="280"/>
      <c r="AC1109" s="280"/>
      <c r="AD1109" s="280"/>
      <c r="AE1109" s="280"/>
      <c r="AF1109" s="280" t="s">
        <v>5334</v>
      </c>
      <c r="AG1109" s="280"/>
      <c r="AH1109" s="280"/>
      <c r="AI1109" s="280"/>
      <c r="AJ1109" s="280"/>
      <c r="AK1109" s="234">
        <v>10</v>
      </c>
      <c r="AL1109" s="234" t="s">
        <v>272</v>
      </c>
      <c r="AM1109" s="234">
        <v>0.1</v>
      </c>
      <c r="AN1109" s="234"/>
      <c r="AO1109" s="234">
        <v>0</v>
      </c>
      <c r="AP1109" s="234">
        <v>0</v>
      </c>
      <c r="AQ1109" s="234"/>
      <c r="AR1109" s="234" t="s">
        <v>447</v>
      </c>
      <c r="AS1109" s="234"/>
      <c r="AT1109" s="234"/>
      <c r="AU1109" s="234" t="s">
        <v>490</v>
      </c>
      <c r="AV1109" s="234"/>
      <c r="AW1109" s="234"/>
      <c r="AX1109" s="234"/>
      <c r="AY1109" s="234" t="b">
        <v>0</v>
      </c>
      <c r="AZ1109" s="234">
        <v>44630.534814814811</v>
      </c>
      <c r="BA1109" s="234">
        <v>44613.554062499999</v>
      </c>
      <c r="BB1109" s="234">
        <v>44630.534814814811</v>
      </c>
    </row>
    <row r="1110" spans="1:54" x14ac:dyDescent="0.25">
      <c r="A1110" s="234" t="s">
        <v>5335</v>
      </c>
      <c r="B1110" s="234" t="s">
        <v>436</v>
      </c>
      <c r="C1110" s="235" t="s">
        <v>437</v>
      </c>
      <c r="D1110" s="235" t="s">
        <v>5335</v>
      </c>
      <c r="E1110" s="234" t="s">
        <v>5328</v>
      </c>
      <c r="F1110" s="234" t="s">
        <v>4729</v>
      </c>
      <c r="G1110" s="234"/>
      <c r="H1110" s="234"/>
      <c r="I1110" s="234" t="s">
        <v>678</v>
      </c>
      <c r="J1110" s="236"/>
      <c r="K1110" s="129"/>
      <c r="L1110" s="103"/>
      <c r="M1110" s="237"/>
      <c r="N1110" s="236"/>
      <c r="O1110" s="103">
        <v>3020</v>
      </c>
      <c r="P1110" s="234"/>
      <c r="Q1110" s="236"/>
      <c r="R1110" s="236"/>
      <c r="S1110" s="238"/>
      <c r="T1110" s="238"/>
      <c r="U1110" s="103">
        <v>0</v>
      </c>
      <c r="V1110" s="234" t="s">
        <v>547</v>
      </c>
      <c r="W1110" s="103"/>
      <c r="X1110" s="234" t="s">
        <v>56</v>
      </c>
      <c r="Y1110" s="234" t="s">
        <v>443</v>
      </c>
      <c r="Z1110" s="280" t="s">
        <v>5330</v>
      </c>
      <c r="AA1110" s="280"/>
      <c r="AB1110" s="280"/>
      <c r="AC1110" s="280"/>
      <c r="AD1110" s="280"/>
      <c r="AE1110" s="280"/>
      <c r="AF1110" s="280" t="s">
        <v>5336</v>
      </c>
      <c r="AG1110" s="280"/>
      <c r="AH1110" s="280"/>
      <c r="AI1110" s="280"/>
      <c r="AJ1110" s="280"/>
      <c r="AK1110" s="234">
        <v>10</v>
      </c>
      <c r="AL1110" s="234" t="s">
        <v>272</v>
      </c>
      <c r="AM1110" s="234">
        <v>0.1</v>
      </c>
      <c r="AN1110" s="234"/>
      <c r="AO1110" s="234">
        <v>0</v>
      </c>
      <c r="AP1110" s="234">
        <v>0</v>
      </c>
      <c r="AQ1110" s="234"/>
      <c r="AR1110" s="234" t="s">
        <v>447</v>
      </c>
      <c r="AS1110" s="234"/>
      <c r="AT1110" s="234"/>
      <c r="AU1110" s="234" t="s">
        <v>490</v>
      </c>
      <c r="AV1110" s="234"/>
      <c r="AW1110" s="234"/>
      <c r="AX1110" s="234"/>
      <c r="AY1110" s="234" t="b">
        <v>0</v>
      </c>
      <c r="AZ1110" s="234">
        <v>44630.535428240742</v>
      </c>
      <c r="BA1110" s="234">
        <v>44613.556319444448</v>
      </c>
      <c r="BB1110" s="234">
        <v>44630.535428240742</v>
      </c>
    </row>
    <row r="1111" spans="1:54" x14ac:dyDescent="0.25">
      <c r="A1111" s="234" t="s">
        <v>5337</v>
      </c>
      <c r="B1111" s="234" t="s">
        <v>482</v>
      </c>
      <c r="C1111" s="235" t="s">
        <v>5338</v>
      </c>
      <c r="D1111" s="235" t="s">
        <v>5337</v>
      </c>
      <c r="E1111" s="234" t="s">
        <v>5339</v>
      </c>
      <c r="F1111" s="234" t="s">
        <v>5340</v>
      </c>
      <c r="G1111" s="234" t="s">
        <v>440</v>
      </c>
      <c r="H1111" s="234" t="s">
        <v>564</v>
      </c>
      <c r="I1111" s="234" t="s">
        <v>486</v>
      </c>
      <c r="J1111" s="236"/>
      <c r="K1111" s="129">
        <v>0.05</v>
      </c>
      <c r="L1111" s="103">
        <v>1</v>
      </c>
      <c r="M1111" s="237">
        <v>5000</v>
      </c>
      <c r="N1111" s="236">
        <v>46920</v>
      </c>
      <c r="O1111" s="103">
        <v>1245</v>
      </c>
      <c r="P1111" s="234">
        <v>8900</v>
      </c>
      <c r="Q1111" s="236">
        <v>1.6</v>
      </c>
      <c r="R1111" s="236">
        <v>100</v>
      </c>
      <c r="S1111" s="238">
        <v>164.6</v>
      </c>
      <c r="T1111" s="238">
        <v>107</v>
      </c>
      <c r="U1111" s="103">
        <v>4.5</v>
      </c>
      <c r="V1111" s="234" t="s">
        <v>451</v>
      </c>
      <c r="W1111" s="103">
        <v>200</v>
      </c>
      <c r="X1111" s="234" t="s">
        <v>56</v>
      </c>
      <c r="Y1111" s="234" t="s">
        <v>443</v>
      </c>
      <c r="Z1111" s="280"/>
      <c r="AA1111" s="280" t="s">
        <v>5341</v>
      </c>
      <c r="AB1111" s="280"/>
      <c r="AC1111" s="280"/>
      <c r="AD1111" s="280"/>
      <c r="AE1111" s="280"/>
      <c r="AF1111" s="280"/>
      <c r="AG1111" s="280"/>
      <c r="AH1111" s="280"/>
      <c r="AI1111" s="280"/>
      <c r="AJ1111" s="280"/>
      <c r="AK1111" s="234">
        <v>5</v>
      </c>
      <c r="AL1111" s="234" t="s">
        <v>272</v>
      </c>
      <c r="AM1111" s="234">
        <v>0.1</v>
      </c>
      <c r="AN1111" s="234">
        <v>7.3366172031934795E-2</v>
      </c>
      <c r="AO1111" s="234">
        <v>0</v>
      </c>
      <c r="AP1111" s="234">
        <v>2.87364579441938E-2</v>
      </c>
      <c r="AQ1111" s="234">
        <v>7.3366172031934795E-2</v>
      </c>
      <c r="AR1111" s="234" t="s">
        <v>463</v>
      </c>
      <c r="AS1111" s="234">
        <v>0</v>
      </c>
      <c r="AT1111" s="234">
        <v>60.796215111892899</v>
      </c>
      <c r="AU1111" s="234" t="s">
        <v>552</v>
      </c>
      <c r="AV1111" s="234">
        <v>1.7884345974531799</v>
      </c>
      <c r="AW1111" s="234">
        <v>18.284973356254898</v>
      </c>
      <c r="AX1111" s="234">
        <v>60.796215111892899</v>
      </c>
      <c r="AY1111" s="234" t="b">
        <v>0</v>
      </c>
      <c r="AZ1111" s="234">
        <v>44624.681527777779</v>
      </c>
      <c r="BA1111" s="234">
        <v>44614.36445601852</v>
      </c>
      <c r="BB1111" s="234">
        <v>44624.681527777779</v>
      </c>
    </row>
    <row r="1112" spans="1:54" x14ac:dyDescent="0.25">
      <c r="A1112" s="234" t="s">
        <v>5342</v>
      </c>
      <c r="B1112" s="234" t="s">
        <v>482</v>
      </c>
      <c r="C1112" s="235" t="s">
        <v>5343</v>
      </c>
      <c r="D1112" s="235" t="s">
        <v>5342</v>
      </c>
      <c r="E1112" s="234" t="s">
        <v>5339</v>
      </c>
      <c r="F1112" s="234" t="s">
        <v>5344</v>
      </c>
      <c r="G1112" s="234" t="s">
        <v>440</v>
      </c>
      <c r="H1112" s="234" t="s">
        <v>564</v>
      </c>
      <c r="I1112" s="234" t="s">
        <v>486</v>
      </c>
      <c r="J1112" s="236"/>
      <c r="K1112" s="129">
        <v>0.05</v>
      </c>
      <c r="L1112" s="103">
        <v>1</v>
      </c>
      <c r="M1112" s="237">
        <v>6500</v>
      </c>
      <c r="N1112" s="236">
        <v>56882</v>
      </c>
      <c r="O1112" s="103">
        <v>670</v>
      </c>
      <c r="P1112" s="234">
        <v>6850</v>
      </c>
      <c r="Q1112" s="236">
        <v>1.3</v>
      </c>
      <c r="R1112" s="236">
        <v>100</v>
      </c>
      <c r="S1112" s="238">
        <v>266</v>
      </c>
      <c r="T1112" s="238">
        <v>109</v>
      </c>
      <c r="U1112" s="103">
        <v>4.5</v>
      </c>
      <c r="V1112" s="234" t="s">
        <v>451</v>
      </c>
      <c r="W1112" s="103">
        <v>200</v>
      </c>
      <c r="X1112" s="234" t="s">
        <v>56</v>
      </c>
      <c r="Y1112" s="234" t="s">
        <v>443</v>
      </c>
      <c r="Z1112" s="280"/>
      <c r="AA1112" s="280" t="s">
        <v>5345</v>
      </c>
      <c r="AB1112" s="280"/>
      <c r="AC1112" s="280"/>
      <c r="AD1112" s="280"/>
      <c r="AE1112" s="280"/>
      <c r="AF1112" s="280"/>
      <c r="AG1112" s="280"/>
      <c r="AH1112" s="280"/>
      <c r="AI1112" s="280"/>
      <c r="AJ1112" s="280"/>
      <c r="AK1112" s="234">
        <v>5</v>
      </c>
      <c r="AL1112" s="234" t="s">
        <v>272</v>
      </c>
      <c r="AM1112" s="234">
        <v>0.1</v>
      </c>
      <c r="AN1112" s="234">
        <v>0.12110393014144</v>
      </c>
      <c r="AO1112" s="234">
        <v>0</v>
      </c>
      <c r="AP1112" s="234">
        <v>3.07975250082319E-2</v>
      </c>
      <c r="AQ1112" s="234">
        <v>0.12110393014144</v>
      </c>
      <c r="AR1112" s="234" t="s">
        <v>463</v>
      </c>
      <c r="AS1112" s="234">
        <v>0</v>
      </c>
      <c r="AT1112" s="234">
        <v>55.732321496885604</v>
      </c>
      <c r="AU1112" s="234" t="s">
        <v>552</v>
      </c>
      <c r="AV1112" s="234">
        <v>2.03730256787868</v>
      </c>
      <c r="AW1112" s="234">
        <v>16.4338930244542</v>
      </c>
      <c r="AX1112" s="234">
        <v>45.382033218892602</v>
      </c>
      <c r="AY1112" s="234" t="b">
        <v>0</v>
      </c>
      <c r="AZ1112" s="234">
        <v>44624.687685185185</v>
      </c>
      <c r="BA1112" s="234">
        <v>44614.365312499998</v>
      </c>
      <c r="BB1112" s="234">
        <v>44624.687673611108</v>
      </c>
    </row>
    <row r="1113" spans="1:54" x14ac:dyDescent="0.25">
      <c r="A1113" s="234" t="s">
        <v>5346</v>
      </c>
      <c r="B1113" s="234" t="s">
        <v>482</v>
      </c>
      <c r="C1113" s="235" t="s">
        <v>5347</v>
      </c>
      <c r="D1113" s="235" t="s">
        <v>5346</v>
      </c>
      <c r="E1113" s="234" t="s">
        <v>5339</v>
      </c>
      <c r="F1113" s="234" t="s">
        <v>5348</v>
      </c>
      <c r="G1113" s="234" t="s">
        <v>440</v>
      </c>
      <c r="H1113" s="234" t="s">
        <v>564</v>
      </c>
      <c r="I1113" s="234" t="s">
        <v>486</v>
      </c>
      <c r="J1113" s="236"/>
      <c r="K1113" s="129">
        <v>0.05</v>
      </c>
      <c r="L1113" s="103">
        <v>1</v>
      </c>
      <c r="M1113" s="237">
        <v>24000</v>
      </c>
      <c r="N1113" s="236">
        <v>72700</v>
      </c>
      <c r="O1113" s="103">
        <v>265</v>
      </c>
      <c r="P1113" s="234">
        <v>6600</v>
      </c>
      <c r="Q1113" s="236">
        <v>1.1000000000000001</v>
      </c>
      <c r="R1113" s="236">
        <v>100</v>
      </c>
      <c r="S1113" s="238">
        <v>474</v>
      </c>
      <c r="T1113" s="238">
        <v>143.5</v>
      </c>
      <c r="U1113" s="103">
        <v>4.5</v>
      </c>
      <c r="V1113" s="234" t="s">
        <v>451</v>
      </c>
      <c r="W1113" s="103">
        <v>200</v>
      </c>
      <c r="X1113" s="234" t="s">
        <v>56</v>
      </c>
      <c r="Y1113" s="234" t="s">
        <v>443</v>
      </c>
      <c r="Z1113" s="280"/>
      <c r="AA1113" s="280"/>
      <c r="AB1113" s="280"/>
      <c r="AC1113" s="280"/>
      <c r="AD1113" s="280"/>
      <c r="AE1113" s="280"/>
      <c r="AF1113" s="280"/>
      <c r="AG1113" s="280"/>
      <c r="AH1113" s="280"/>
      <c r="AI1113" s="280"/>
      <c r="AJ1113" s="280"/>
      <c r="AK1113" s="234">
        <v>5</v>
      </c>
      <c r="AL1113" s="234" t="s">
        <v>272</v>
      </c>
      <c r="AM1113" s="234">
        <v>0.1</v>
      </c>
      <c r="AN1113" s="234">
        <v>0.19464846487244</v>
      </c>
      <c r="AO1113" s="234">
        <v>0</v>
      </c>
      <c r="AP1113" s="234">
        <v>2.50093785169439E-2</v>
      </c>
      <c r="AQ1113" s="234">
        <v>0.19464846487244</v>
      </c>
      <c r="AR1113" s="234" t="s">
        <v>463</v>
      </c>
      <c r="AS1113" s="234">
        <v>0</v>
      </c>
      <c r="AT1113" s="234">
        <v>55.0980917089434</v>
      </c>
      <c r="AU1113" s="234" t="s">
        <v>552</v>
      </c>
      <c r="AV1113" s="234">
        <v>2.1494161451167799</v>
      </c>
      <c r="AW1113" s="234">
        <v>17.770954745306899</v>
      </c>
      <c r="AX1113" s="234">
        <v>41.913905478589101</v>
      </c>
      <c r="AY1113" s="234" t="b">
        <v>0</v>
      </c>
      <c r="AZ1113" s="234">
        <v>44624.690659722219</v>
      </c>
      <c r="BA1113" s="234">
        <v>44614.365844907406</v>
      </c>
      <c r="BB1113" s="234">
        <v>44624.690659722219</v>
      </c>
    </row>
    <row r="1114" spans="1:54" x14ac:dyDescent="0.25">
      <c r="A1114" s="234" t="s">
        <v>5349</v>
      </c>
      <c r="B1114" s="234" t="s">
        <v>1139</v>
      </c>
      <c r="C1114" s="235" t="s">
        <v>437</v>
      </c>
      <c r="D1114" s="235" t="s">
        <v>5349</v>
      </c>
      <c r="E1114" s="234" t="s">
        <v>5350</v>
      </c>
      <c r="F1114" s="234" t="s">
        <v>5351</v>
      </c>
      <c r="G1114" s="234"/>
      <c r="H1114" s="234"/>
      <c r="I1114" s="234" t="s">
        <v>574</v>
      </c>
      <c r="J1114" s="236"/>
      <c r="K1114" s="129"/>
      <c r="L1114" s="103"/>
      <c r="M1114" s="237"/>
      <c r="N1114" s="236"/>
      <c r="O1114" s="103">
        <v>10200</v>
      </c>
      <c r="P1114" s="234"/>
      <c r="Q1114" s="236"/>
      <c r="R1114" s="236"/>
      <c r="S1114" s="238"/>
      <c r="T1114" s="238"/>
      <c r="U1114" s="103">
        <v>0</v>
      </c>
      <c r="V1114" s="234" t="s">
        <v>547</v>
      </c>
      <c r="W1114" s="103"/>
      <c r="X1114" s="234" t="s">
        <v>56</v>
      </c>
      <c r="Y1114" s="234" t="s">
        <v>443</v>
      </c>
      <c r="Z1114" s="280" t="s">
        <v>5352</v>
      </c>
      <c r="AA1114" s="280"/>
      <c r="AB1114" s="280"/>
      <c r="AC1114" s="280"/>
      <c r="AD1114" s="280"/>
      <c r="AE1114" s="280"/>
      <c r="AF1114" s="280"/>
      <c r="AG1114" s="280"/>
      <c r="AH1114" s="280"/>
      <c r="AI1114" s="280"/>
      <c r="AJ1114" s="280"/>
      <c r="AK1114" s="234">
        <v>3</v>
      </c>
      <c r="AL1114" s="234" t="s">
        <v>272</v>
      </c>
      <c r="AM1114" s="234">
        <v>0.1</v>
      </c>
      <c r="AN1114" s="234"/>
      <c r="AO1114" s="234">
        <v>0</v>
      </c>
      <c r="AP1114" s="234">
        <v>0</v>
      </c>
      <c r="AQ1114" s="234"/>
      <c r="AR1114" s="234" t="s">
        <v>447</v>
      </c>
      <c r="AS1114" s="234"/>
      <c r="AT1114" s="234"/>
      <c r="AU1114" s="234" t="s">
        <v>490</v>
      </c>
      <c r="AV1114" s="234"/>
      <c r="AW1114" s="234"/>
      <c r="AX1114" s="234"/>
      <c r="AY1114" s="234" t="b">
        <v>0</v>
      </c>
      <c r="AZ1114" s="234">
        <v>44614.561157407406</v>
      </c>
      <c r="BA1114" s="234">
        <v>44614.561145833337</v>
      </c>
      <c r="BB1114" s="234"/>
    </row>
    <row r="1115" spans="1:54" x14ac:dyDescent="0.25">
      <c r="A1115" s="234" t="s">
        <v>5353</v>
      </c>
      <c r="B1115" s="234" t="s">
        <v>456</v>
      </c>
      <c r="C1115" s="235" t="s">
        <v>5354</v>
      </c>
      <c r="D1115" s="235" t="s">
        <v>5353</v>
      </c>
      <c r="E1115" s="234" t="s">
        <v>5355</v>
      </c>
      <c r="F1115" s="234" t="s">
        <v>5356</v>
      </c>
      <c r="G1115" s="234" t="s">
        <v>534</v>
      </c>
      <c r="H1115" s="234" t="s">
        <v>473</v>
      </c>
      <c r="I1115" s="234" t="s">
        <v>678</v>
      </c>
      <c r="J1115" s="236"/>
      <c r="K1115" s="129">
        <v>0.04</v>
      </c>
      <c r="L1115" s="103">
        <v>1</v>
      </c>
      <c r="M1115" s="237">
        <v>5500</v>
      </c>
      <c r="N1115" s="236">
        <v>9999</v>
      </c>
      <c r="O1115" s="103">
        <v>3020</v>
      </c>
      <c r="P1115" s="234">
        <v>3020</v>
      </c>
      <c r="Q1115" s="236">
        <v>7</v>
      </c>
      <c r="R1115" s="236">
        <v>40</v>
      </c>
      <c r="S1115" s="238">
        <v>226.5</v>
      </c>
      <c r="T1115" s="238">
        <v>40</v>
      </c>
      <c r="U1115" s="103">
        <v>5</v>
      </c>
      <c r="V1115" s="234" t="s">
        <v>547</v>
      </c>
      <c r="W1115" s="103">
        <v>25</v>
      </c>
      <c r="X1115" s="234" t="s">
        <v>56</v>
      </c>
      <c r="Y1115" s="234" t="s">
        <v>443</v>
      </c>
      <c r="Z1115" s="280" t="s">
        <v>5357</v>
      </c>
      <c r="AA1115" s="280" t="s">
        <v>5358</v>
      </c>
      <c r="AB1115" s="280" t="s">
        <v>5359</v>
      </c>
      <c r="AC1115" s="280"/>
      <c r="AD1115" s="280" t="s">
        <v>5360</v>
      </c>
      <c r="AE1115" s="280"/>
      <c r="AF1115" s="280" t="s">
        <v>5361</v>
      </c>
      <c r="AG1115" s="280"/>
      <c r="AH1115" s="280"/>
      <c r="AI1115" s="280"/>
      <c r="AJ1115" s="280"/>
      <c r="AK1115" s="234">
        <v>10</v>
      </c>
      <c r="AL1115" s="234" t="s">
        <v>272</v>
      </c>
      <c r="AM1115" s="234">
        <v>0.1</v>
      </c>
      <c r="AN1115" s="234"/>
      <c r="AO1115" s="234">
        <v>0</v>
      </c>
      <c r="AP1115" s="234">
        <v>0</v>
      </c>
      <c r="AQ1115" s="234"/>
      <c r="AR1115" s="234" t="s">
        <v>463</v>
      </c>
      <c r="AS1115" s="234">
        <v>0</v>
      </c>
      <c r="AT1115" s="234">
        <v>80.513985838887194</v>
      </c>
      <c r="AU1115" s="234" t="s">
        <v>490</v>
      </c>
      <c r="AV1115" s="234">
        <v>1.47235861376249</v>
      </c>
      <c r="AW1115" s="234">
        <v>22.264475725752099</v>
      </c>
      <c r="AX1115" s="234">
        <v>69.978155691970002</v>
      </c>
      <c r="AY1115" s="234" t="b">
        <v>0</v>
      </c>
      <c r="AZ1115" s="234">
        <v>44621.762256944443</v>
      </c>
      <c r="BA1115" s="234">
        <v>44614.591527777775</v>
      </c>
      <c r="BB1115" s="234">
        <v>44621.762233796297</v>
      </c>
    </row>
    <row r="1116" spans="1:54" x14ac:dyDescent="0.25">
      <c r="A1116" s="234" t="s">
        <v>5362</v>
      </c>
      <c r="B1116" s="234" t="s">
        <v>436</v>
      </c>
      <c r="C1116" s="235" t="s">
        <v>5354</v>
      </c>
      <c r="D1116" s="235" t="s">
        <v>5362</v>
      </c>
      <c r="E1116" s="234" t="s">
        <v>5355</v>
      </c>
      <c r="F1116" s="234" t="s">
        <v>5363</v>
      </c>
      <c r="G1116" s="234" t="s">
        <v>534</v>
      </c>
      <c r="H1116" s="234"/>
      <c r="I1116" s="234" t="s">
        <v>678</v>
      </c>
      <c r="J1116" s="236"/>
      <c r="K1116" s="129"/>
      <c r="L1116" s="103">
        <v>1</v>
      </c>
      <c r="M1116" s="237">
        <v>5500</v>
      </c>
      <c r="N1116" s="236">
        <v>9999</v>
      </c>
      <c r="O1116" s="103">
        <v>0</v>
      </c>
      <c r="P1116" s="234"/>
      <c r="Q1116" s="236">
        <v>7</v>
      </c>
      <c r="R1116" s="236"/>
      <c r="S1116" s="238">
        <v>226.5</v>
      </c>
      <c r="T1116" s="238">
        <v>40</v>
      </c>
      <c r="U1116" s="103">
        <v>0</v>
      </c>
      <c r="V1116" s="234" t="s">
        <v>547</v>
      </c>
      <c r="W1116" s="103">
        <v>25</v>
      </c>
      <c r="X1116" s="234" t="s">
        <v>56</v>
      </c>
      <c r="Y1116" s="234" t="s">
        <v>443</v>
      </c>
      <c r="Z1116" s="280" t="s">
        <v>5364</v>
      </c>
      <c r="AA1116" s="280" t="s">
        <v>5358</v>
      </c>
      <c r="AB1116" s="280" t="s">
        <v>5359</v>
      </c>
      <c r="AC1116" s="280"/>
      <c r="AD1116" s="280"/>
      <c r="AE1116" s="280"/>
      <c r="AF1116" s="280" t="s">
        <v>5365</v>
      </c>
      <c r="AG1116" s="280"/>
      <c r="AH1116" s="280"/>
      <c r="AI1116" s="280"/>
      <c r="AJ1116" s="280"/>
      <c r="AK1116" s="234">
        <v>10000</v>
      </c>
      <c r="AL1116" s="234" t="s">
        <v>480</v>
      </c>
      <c r="AM1116" s="234">
        <v>0.1</v>
      </c>
      <c r="AN1116" s="234"/>
      <c r="AO1116" s="234">
        <v>0</v>
      </c>
      <c r="AP1116" s="234">
        <v>0</v>
      </c>
      <c r="AQ1116" s="234"/>
      <c r="AR1116" s="234" t="s">
        <v>447</v>
      </c>
      <c r="AS1116" s="234">
        <v>0</v>
      </c>
      <c r="AT1116" s="234"/>
      <c r="AU1116" s="234" t="s">
        <v>490</v>
      </c>
      <c r="AV1116" s="234"/>
      <c r="AW1116" s="234">
        <v>0</v>
      </c>
      <c r="AX1116" s="234"/>
      <c r="AY1116" s="234" t="b">
        <v>0</v>
      </c>
      <c r="AZ1116" s="234">
        <v>44616.6952662037</v>
      </c>
      <c r="BA1116" s="234">
        <v>44614.595995370371</v>
      </c>
      <c r="BB1116" s="234">
        <v>44616.695254629631</v>
      </c>
    </row>
    <row r="1117" spans="1:54" x14ac:dyDescent="0.25">
      <c r="A1117" s="234" t="s">
        <v>5366</v>
      </c>
      <c r="B1117" s="234" t="s">
        <v>482</v>
      </c>
      <c r="C1117" s="235" t="s">
        <v>5367</v>
      </c>
      <c r="D1117" s="235" t="s">
        <v>5366</v>
      </c>
      <c r="E1117" s="234" t="s">
        <v>5368</v>
      </c>
      <c r="F1117" s="234" t="s">
        <v>5369</v>
      </c>
      <c r="G1117" s="234" t="s">
        <v>836</v>
      </c>
      <c r="H1117" s="234" t="s">
        <v>798</v>
      </c>
      <c r="I1117" s="234" t="s">
        <v>678</v>
      </c>
      <c r="J1117" s="236">
        <v>225</v>
      </c>
      <c r="K1117" s="129">
        <v>0.03</v>
      </c>
      <c r="L1117" s="103">
        <v>1</v>
      </c>
      <c r="M1117" s="237">
        <v>1000</v>
      </c>
      <c r="N1117" s="236">
        <v>1453</v>
      </c>
      <c r="O1117" s="103">
        <v>6000</v>
      </c>
      <c r="P1117" s="234">
        <v>6000</v>
      </c>
      <c r="Q1117" s="236">
        <v>14</v>
      </c>
      <c r="R1117" s="236">
        <v>20</v>
      </c>
      <c r="S1117" s="238">
        <v>58</v>
      </c>
      <c r="T1117" s="238">
        <v>15.5</v>
      </c>
      <c r="U1117" s="103">
        <v>2</v>
      </c>
      <c r="V1117" s="234" t="s">
        <v>451</v>
      </c>
      <c r="W1117" s="103">
        <v>40</v>
      </c>
      <c r="X1117" s="234" t="s">
        <v>56</v>
      </c>
      <c r="Y1117" s="234" t="s">
        <v>443</v>
      </c>
      <c r="Z1117" s="280"/>
      <c r="AA1117" s="280"/>
      <c r="AB1117" s="280" t="s">
        <v>5370</v>
      </c>
      <c r="AC1117" s="280"/>
      <c r="AD1117" s="280"/>
      <c r="AE1117" s="280"/>
      <c r="AF1117" s="280"/>
      <c r="AG1117" s="280"/>
      <c r="AH1117" s="280"/>
      <c r="AI1117" s="280"/>
      <c r="AJ1117" s="280" t="s">
        <v>559</v>
      </c>
      <c r="AK1117" s="234">
        <v>1</v>
      </c>
      <c r="AL1117" s="234" t="s">
        <v>272</v>
      </c>
      <c r="AM1117" s="234">
        <v>0.1</v>
      </c>
      <c r="AN1117" s="234">
        <v>0</v>
      </c>
      <c r="AO1117" s="234">
        <v>0</v>
      </c>
      <c r="AP1117" s="234">
        <v>0</v>
      </c>
      <c r="AQ1117" s="234">
        <v>8.6011806799382695E-2</v>
      </c>
      <c r="AR1117" s="234" t="s">
        <v>463</v>
      </c>
      <c r="AS1117" s="234">
        <v>0</v>
      </c>
      <c r="AT1117" s="234">
        <v>93.455233402522595</v>
      </c>
      <c r="AU1117" s="234" t="s">
        <v>490</v>
      </c>
      <c r="AV1117" s="234">
        <v>1.67</v>
      </c>
      <c r="AW1117" s="234">
        <v>7.48291139142031</v>
      </c>
      <c r="AX1117" s="234">
        <v>91.212307800862106</v>
      </c>
      <c r="AY1117" s="234" t="b">
        <v>0</v>
      </c>
      <c r="AZ1117" s="234">
        <v>44617.438356481478</v>
      </c>
      <c r="BA1117" s="234">
        <v>44615.462881944448</v>
      </c>
      <c r="BB1117" s="234">
        <v>44617.438333333332</v>
      </c>
    </row>
    <row r="1118" spans="1:54" x14ac:dyDescent="0.25">
      <c r="A1118" s="234" t="s">
        <v>5371</v>
      </c>
      <c r="B1118" s="234" t="s">
        <v>456</v>
      </c>
      <c r="C1118" s="235" t="s">
        <v>5372</v>
      </c>
      <c r="D1118" s="235" t="s">
        <v>5371</v>
      </c>
      <c r="E1118" s="234" t="s">
        <v>5368</v>
      </c>
      <c r="F1118" s="234" t="s">
        <v>5373</v>
      </c>
      <c r="G1118" s="234" t="s">
        <v>836</v>
      </c>
      <c r="H1118" s="234" t="s">
        <v>798</v>
      </c>
      <c r="I1118" s="234" t="s">
        <v>678</v>
      </c>
      <c r="J1118" s="236">
        <v>225</v>
      </c>
      <c r="K1118" s="129">
        <v>0.03</v>
      </c>
      <c r="L1118" s="103">
        <v>1</v>
      </c>
      <c r="M1118" s="237">
        <v>1000</v>
      </c>
      <c r="N1118" s="236">
        <v>1453</v>
      </c>
      <c r="O1118" s="103">
        <v>6000</v>
      </c>
      <c r="P1118" s="234">
        <v>6000</v>
      </c>
      <c r="Q1118" s="236">
        <v>14</v>
      </c>
      <c r="R1118" s="236">
        <v>20</v>
      </c>
      <c r="S1118" s="238">
        <v>75</v>
      </c>
      <c r="T1118" s="238">
        <v>15.5</v>
      </c>
      <c r="U1118" s="103">
        <v>2</v>
      </c>
      <c r="V1118" s="234" t="s">
        <v>451</v>
      </c>
      <c r="W1118" s="103">
        <v>40</v>
      </c>
      <c r="X1118" s="234" t="s">
        <v>56</v>
      </c>
      <c r="Y1118" s="234" t="s">
        <v>443</v>
      </c>
      <c r="Z1118" s="280"/>
      <c r="AA1118" s="280"/>
      <c r="AB1118" s="280" t="s">
        <v>5374</v>
      </c>
      <c r="AC1118" s="280"/>
      <c r="AD1118" s="280"/>
      <c r="AE1118" s="280" t="s">
        <v>4986</v>
      </c>
      <c r="AF1118" s="280" t="s">
        <v>5374</v>
      </c>
      <c r="AG1118" s="280"/>
      <c r="AH1118" s="280"/>
      <c r="AI1118" s="280"/>
      <c r="AJ1118" s="280" t="s">
        <v>559</v>
      </c>
      <c r="AK1118" s="234">
        <v>1</v>
      </c>
      <c r="AL1118" s="234" t="s">
        <v>272</v>
      </c>
      <c r="AM1118" s="234">
        <v>0.1</v>
      </c>
      <c r="AN1118" s="234">
        <v>0</v>
      </c>
      <c r="AO1118" s="234">
        <v>0</v>
      </c>
      <c r="AP1118" s="234">
        <v>0</v>
      </c>
      <c r="AQ1118" s="234">
        <v>8.9310749152456001E-2</v>
      </c>
      <c r="AR1118" s="234" t="s">
        <v>463</v>
      </c>
      <c r="AS1118" s="234">
        <v>0</v>
      </c>
      <c r="AT1118" s="234">
        <v>93.455233402522595</v>
      </c>
      <c r="AU1118" s="234" t="s">
        <v>490</v>
      </c>
      <c r="AV1118" s="234">
        <v>1.6666964670828499</v>
      </c>
      <c r="AW1118" s="234">
        <v>7.48291139142031</v>
      </c>
      <c r="AX1118" s="234">
        <v>91.212307800862106</v>
      </c>
      <c r="AY1118" s="234" t="b">
        <v>0</v>
      </c>
      <c r="AZ1118" s="234">
        <v>44617.43472222222</v>
      </c>
      <c r="BA1118" s="234">
        <v>44615.463969907411</v>
      </c>
      <c r="BB1118" s="234">
        <v>44617.43472222222</v>
      </c>
    </row>
    <row r="1119" spans="1:54" x14ac:dyDescent="0.25">
      <c r="A1119" s="234" t="s">
        <v>5375</v>
      </c>
      <c r="B1119" s="234" t="s">
        <v>482</v>
      </c>
      <c r="C1119" s="235" t="s">
        <v>5376</v>
      </c>
      <c r="D1119" s="235" t="s">
        <v>5375</v>
      </c>
      <c r="E1119" s="234" t="s">
        <v>5377</v>
      </c>
      <c r="F1119" s="234" t="s">
        <v>5378</v>
      </c>
      <c r="G1119" s="234" t="s">
        <v>544</v>
      </c>
      <c r="H1119" s="234" t="s">
        <v>4438</v>
      </c>
      <c r="I1119" s="234" t="s">
        <v>4439</v>
      </c>
      <c r="J1119" s="236">
        <v>137</v>
      </c>
      <c r="K1119" s="129">
        <v>0.03</v>
      </c>
      <c r="L1119" s="103">
        <v>3</v>
      </c>
      <c r="M1119" s="237">
        <v>2150</v>
      </c>
      <c r="N1119" s="236">
        <v>3764</v>
      </c>
      <c r="O1119" s="103">
        <v>885</v>
      </c>
      <c r="P1119" s="234">
        <v>6390</v>
      </c>
      <c r="Q1119" s="236">
        <v>6</v>
      </c>
      <c r="R1119" s="236">
        <v>40</v>
      </c>
      <c r="S1119" s="238">
        <v>52.5</v>
      </c>
      <c r="T1119" s="238">
        <v>33.5</v>
      </c>
      <c r="U1119" s="103">
        <v>3.4</v>
      </c>
      <c r="V1119" s="234" t="s">
        <v>451</v>
      </c>
      <c r="W1119" s="103">
        <v>40</v>
      </c>
      <c r="X1119" s="234" t="s">
        <v>56</v>
      </c>
      <c r="Y1119" s="234" t="s">
        <v>443</v>
      </c>
      <c r="Z1119" s="280" t="s">
        <v>5379</v>
      </c>
      <c r="AA1119" s="280" t="s">
        <v>5380</v>
      </c>
      <c r="AB1119" s="280"/>
      <c r="AC1119" s="280"/>
      <c r="AD1119" s="280"/>
      <c r="AE1119" s="280" t="s">
        <v>5381</v>
      </c>
      <c r="AF1119" s="280" t="s">
        <v>5382</v>
      </c>
      <c r="AG1119" s="280"/>
      <c r="AH1119" s="280" t="s">
        <v>5383</v>
      </c>
      <c r="AI1119" s="280"/>
      <c r="AJ1119" s="280"/>
      <c r="AK1119" s="234">
        <v>9000</v>
      </c>
      <c r="AL1119" s="234" t="s">
        <v>480</v>
      </c>
      <c r="AM1119" s="234">
        <v>0.1</v>
      </c>
      <c r="AN1119" s="234">
        <v>7.1817590903043904E-2</v>
      </c>
      <c r="AO1119" s="234">
        <v>0</v>
      </c>
      <c r="AP1119" s="234">
        <v>0</v>
      </c>
      <c r="AQ1119" s="234"/>
      <c r="AR1119" s="234" t="s">
        <v>463</v>
      </c>
      <c r="AS1119" s="234">
        <v>0</v>
      </c>
      <c r="AT1119" s="234">
        <v>82.197528465170905</v>
      </c>
      <c r="AU1119" s="234" t="s">
        <v>2116</v>
      </c>
      <c r="AV1119" s="234">
        <v>1.1491171030399301</v>
      </c>
      <c r="AW1119" s="234">
        <v>21.2793506276969</v>
      </c>
      <c r="AX1119" s="234">
        <v>78.381214643573699</v>
      </c>
      <c r="AY1119" s="234" t="b">
        <v>1</v>
      </c>
      <c r="AZ1119" s="234">
        <v>44698.695231481484</v>
      </c>
      <c r="BA1119" s="234">
        <v>44615.469143518516</v>
      </c>
      <c r="BB1119" s="234">
        <v>44698.695219907408</v>
      </c>
    </row>
    <row r="1120" spans="1:54" x14ac:dyDescent="0.25">
      <c r="A1120" s="234" t="s">
        <v>5384</v>
      </c>
      <c r="B1120" s="234" t="s">
        <v>482</v>
      </c>
      <c r="C1120" s="235" t="s">
        <v>437</v>
      </c>
      <c r="D1120" s="235" t="s">
        <v>5384</v>
      </c>
      <c r="E1120" s="234" t="s">
        <v>5385</v>
      </c>
      <c r="F1120" s="234" t="s">
        <v>5386</v>
      </c>
      <c r="G1120" s="234" t="s">
        <v>544</v>
      </c>
      <c r="H1120" s="234" t="s">
        <v>3716</v>
      </c>
      <c r="I1120" s="234" t="s">
        <v>486</v>
      </c>
      <c r="J1120" s="236">
        <v>481</v>
      </c>
      <c r="K1120" s="129">
        <v>0.03</v>
      </c>
      <c r="L1120" s="103">
        <v>1</v>
      </c>
      <c r="M1120" s="237">
        <v>1114</v>
      </c>
      <c r="N1120" s="236">
        <v>23927</v>
      </c>
      <c r="O1120" s="103">
        <v>4300</v>
      </c>
      <c r="P1120" s="234">
        <v>4300</v>
      </c>
      <c r="Q1120" s="236">
        <v>4</v>
      </c>
      <c r="R1120" s="236">
        <v>40</v>
      </c>
      <c r="S1120" s="238">
        <v>197</v>
      </c>
      <c r="T1120" s="238">
        <v>45</v>
      </c>
      <c r="U1120" s="103">
        <v>2</v>
      </c>
      <c r="V1120" s="234" t="s">
        <v>547</v>
      </c>
      <c r="W1120" s="103">
        <v>180</v>
      </c>
      <c r="X1120" s="234" t="s">
        <v>56</v>
      </c>
      <c r="Y1120" s="234" t="s">
        <v>443</v>
      </c>
      <c r="Z1120" s="280" t="s">
        <v>5387</v>
      </c>
      <c r="AA1120" s="280" t="s">
        <v>5388</v>
      </c>
      <c r="AB1120" s="280" t="s">
        <v>5389</v>
      </c>
      <c r="AC1120" s="280"/>
      <c r="AD1120" s="280"/>
      <c r="AE1120" s="280"/>
      <c r="AF1120" s="280"/>
      <c r="AG1120" s="280"/>
      <c r="AH1120" s="280"/>
      <c r="AI1120" s="280"/>
      <c r="AJ1120" s="280"/>
      <c r="AK1120" s="234">
        <v>6.5</v>
      </c>
      <c r="AL1120" s="234" t="s">
        <v>272</v>
      </c>
      <c r="AM1120" s="234">
        <v>0.1</v>
      </c>
      <c r="AN1120" s="234">
        <v>0</v>
      </c>
      <c r="AO1120" s="234">
        <v>0</v>
      </c>
      <c r="AP1120" s="234">
        <v>0</v>
      </c>
      <c r="AQ1120" s="234"/>
      <c r="AR1120" s="234" t="s">
        <v>463</v>
      </c>
      <c r="AS1120" s="234">
        <v>0</v>
      </c>
      <c r="AT1120" s="234">
        <v>78.488993959381503</v>
      </c>
      <c r="AU1120" s="234" t="s">
        <v>552</v>
      </c>
      <c r="AV1120" s="234">
        <v>0.95873072910442203</v>
      </c>
      <c r="AW1120" s="234">
        <v>27.362310080978499</v>
      </c>
      <c r="AX1120" s="234">
        <v>74.508480694298598</v>
      </c>
      <c r="AY1120" s="234" t="b">
        <v>0</v>
      </c>
      <c r="AZ1120" s="234">
        <v>44620.598553240743</v>
      </c>
      <c r="BA1120" s="234">
        <v>44616.473078703704</v>
      </c>
      <c r="BB1120" s="234">
        <v>44620.598553240743</v>
      </c>
    </row>
    <row r="1121" spans="1:54" x14ac:dyDescent="0.25">
      <c r="A1121" s="234" t="s">
        <v>5390</v>
      </c>
      <c r="B1121" s="234" t="s">
        <v>482</v>
      </c>
      <c r="C1121" s="235" t="s">
        <v>437</v>
      </c>
      <c r="D1121" s="235" t="s">
        <v>5390</v>
      </c>
      <c r="E1121" s="234" t="s">
        <v>5391</v>
      </c>
      <c r="F1121" s="234" t="s">
        <v>5392</v>
      </c>
      <c r="G1121" s="234" t="s">
        <v>544</v>
      </c>
      <c r="H1121" s="234" t="s">
        <v>485</v>
      </c>
      <c r="I1121" s="234" t="s">
        <v>486</v>
      </c>
      <c r="J1121" s="236">
        <v>337</v>
      </c>
      <c r="K1121" s="129">
        <v>0.03</v>
      </c>
      <c r="L1121" s="103">
        <v>1</v>
      </c>
      <c r="M1121" s="237">
        <v>1056</v>
      </c>
      <c r="N1121" s="236">
        <v>18420</v>
      </c>
      <c r="O1121" s="103">
        <v>3000</v>
      </c>
      <c r="P1121" s="234">
        <v>3000</v>
      </c>
      <c r="Q1121" s="236">
        <v>5</v>
      </c>
      <c r="R1121" s="236">
        <v>40</v>
      </c>
      <c r="S1121" s="238">
        <v>105</v>
      </c>
      <c r="T1121" s="238">
        <v>65</v>
      </c>
      <c r="U1121" s="103">
        <v>2.1</v>
      </c>
      <c r="V1121" s="234" t="s">
        <v>451</v>
      </c>
      <c r="W1121" s="103">
        <v>150</v>
      </c>
      <c r="X1121" s="234" t="s">
        <v>56</v>
      </c>
      <c r="Y1121" s="234" t="s">
        <v>443</v>
      </c>
      <c r="Z1121" s="280"/>
      <c r="AA1121" s="280" t="s">
        <v>5393</v>
      </c>
      <c r="AB1121" s="280" t="s">
        <v>5389</v>
      </c>
      <c r="AC1121" s="280"/>
      <c r="AD1121" s="280"/>
      <c r="AE1121" s="280"/>
      <c r="AF1121" s="280"/>
      <c r="AG1121" s="280"/>
      <c r="AH1121" s="280"/>
      <c r="AI1121" s="280"/>
      <c r="AJ1121" s="280"/>
      <c r="AK1121" s="234">
        <v>2</v>
      </c>
      <c r="AL1121" s="234" t="s">
        <v>272</v>
      </c>
      <c r="AM1121" s="234">
        <v>0.1</v>
      </c>
      <c r="AN1121" s="234">
        <v>0</v>
      </c>
      <c r="AO1121" s="234">
        <v>0</v>
      </c>
      <c r="AP1121" s="234">
        <v>0</v>
      </c>
      <c r="AQ1121" s="234"/>
      <c r="AR1121" s="234" t="s">
        <v>463</v>
      </c>
      <c r="AS1121" s="234">
        <v>0</v>
      </c>
      <c r="AT1121" s="234">
        <v>77.813584639736405</v>
      </c>
      <c r="AU1121" s="234" t="s">
        <v>552</v>
      </c>
      <c r="AV1121" s="234">
        <v>1.00069391706771</v>
      </c>
      <c r="AW1121" s="234">
        <v>25.522645825027301</v>
      </c>
      <c r="AX1121" s="234">
        <v>72.033146923641695</v>
      </c>
      <c r="AY1121" s="234" t="b">
        <v>0</v>
      </c>
      <c r="AZ1121" s="234">
        <v>44620.61041666667</v>
      </c>
      <c r="BA1121" s="234">
        <v>44616.485960648148</v>
      </c>
      <c r="BB1121" s="234">
        <v>44620.61041666667</v>
      </c>
    </row>
    <row r="1122" spans="1:54" x14ac:dyDescent="0.25">
      <c r="A1122" s="234" t="s">
        <v>5394</v>
      </c>
      <c r="B1122" s="234" t="s">
        <v>1139</v>
      </c>
      <c r="C1122" s="235" t="s">
        <v>437</v>
      </c>
      <c r="D1122" s="235" t="s">
        <v>5394</v>
      </c>
      <c r="E1122" s="234" t="s">
        <v>5395</v>
      </c>
      <c r="F1122" s="234" t="s">
        <v>5396</v>
      </c>
      <c r="G1122" s="234"/>
      <c r="H1122" s="234"/>
      <c r="I1122" s="234" t="s">
        <v>696</v>
      </c>
      <c r="J1122" s="236"/>
      <c r="K1122" s="129"/>
      <c r="L1122" s="103"/>
      <c r="M1122" s="237"/>
      <c r="N1122" s="236"/>
      <c r="O1122" s="103">
        <v>1960</v>
      </c>
      <c r="P1122" s="234"/>
      <c r="Q1122" s="236"/>
      <c r="R1122" s="236"/>
      <c r="S1122" s="238"/>
      <c r="T1122" s="238"/>
      <c r="U1122" s="103">
        <v>0</v>
      </c>
      <c r="V1122" s="234" t="s">
        <v>451</v>
      </c>
      <c r="W1122" s="103"/>
      <c r="X1122" s="234" t="s">
        <v>56</v>
      </c>
      <c r="Y1122" s="234" t="s">
        <v>443</v>
      </c>
      <c r="Z1122" s="280"/>
      <c r="AA1122" s="280"/>
      <c r="AB1122" s="280"/>
      <c r="AC1122" s="280"/>
      <c r="AD1122" s="280"/>
      <c r="AE1122" s="280"/>
      <c r="AF1122" s="280"/>
      <c r="AG1122" s="280"/>
      <c r="AH1122" s="280"/>
      <c r="AI1122" s="280"/>
      <c r="AJ1122" s="280"/>
      <c r="AK1122" s="234">
        <v>15</v>
      </c>
      <c r="AL1122" s="234" t="s">
        <v>272</v>
      </c>
      <c r="AM1122" s="234">
        <v>0.1</v>
      </c>
      <c r="AN1122" s="234"/>
      <c r="AO1122" s="234">
        <v>0</v>
      </c>
      <c r="AP1122" s="234">
        <v>0</v>
      </c>
      <c r="AQ1122" s="234"/>
      <c r="AR1122" s="234" t="s">
        <v>447</v>
      </c>
      <c r="AS1122" s="234"/>
      <c r="AT1122" s="234"/>
      <c r="AU1122" s="234" t="s">
        <v>448</v>
      </c>
      <c r="AV1122" s="234"/>
      <c r="AW1122" s="234"/>
      <c r="AX1122" s="234"/>
      <c r="AY1122" s="234" t="b">
        <v>0</v>
      </c>
      <c r="AZ1122" s="234">
        <v>44620.351759259262</v>
      </c>
      <c r="BA1122" s="234">
        <v>44620.351759259262</v>
      </c>
      <c r="BB1122" s="234"/>
    </row>
    <row r="1123" spans="1:54" x14ac:dyDescent="0.25">
      <c r="A1123" s="234" t="s">
        <v>5397</v>
      </c>
      <c r="B1123" s="234" t="s">
        <v>456</v>
      </c>
      <c r="C1123" s="235" t="s">
        <v>5398</v>
      </c>
      <c r="D1123" s="235" t="s">
        <v>5397</v>
      </c>
      <c r="E1123" s="234" t="s">
        <v>5395</v>
      </c>
      <c r="F1123" s="234" t="s">
        <v>5399</v>
      </c>
      <c r="G1123" s="234" t="s">
        <v>534</v>
      </c>
      <c r="H1123" s="234"/>
      <c r="I1123" s="234" t="s">
        <v>722</v>
      </c>
      <c r="J1123" s="236">
        <v>628</v>
      </c>
      <c r="K1123" s="129"/>
      <c r="L1123" s="103">
        <v>1</v>
      </c>
      <c r="M1123" s="237">
        <v>10000</v>
      </c>
      <c r="N1123" s="236">
        <v>8902</v>
      </c>
      <c r="O1123" s="103">
        <v>1770</v>
      </c>
      <c r="P1123" s="234"/>
      <c r="Q1123" s="236"/>
      <c r="R1123" s="236"/>
      <c r="S1123" s="238">
        <v>167.85</v>
      </c>
      <c r="T1123" s="238">
        <v>160</v>
      </c>
      <c r="U1123" s="103">
        <v>0</v>
      </c>
      <c r="V1123" s="234" t="s">
        <v>451</v>
      </c>
      <c r="W1123" s="103">
        <v>1</v>
      </c>
      <c r="X1123" s="234" t="s">
        <v>56</v>
      </c>
      <c r="Y1123" s="234" t="s">
        <v>443</v>
      </c>
      <c r="Z1123" s="280"/>
      <c r="AA1123" s="280" t="s">
        <v>5400</v>
      </c>
      <c r="AB1123" s="280" t="s">
        <v>5401</v>
      </c>
      <c r="AC1123" s="280"/>
      <c r="AD1123" s="280"/>
      <c r="AE1123" s="280"/>
      <c r="AF1123" s="280"/>
      <c r="AG1123" s="280"/>
      <c r="AH1123" s="280"/>
      <c r="AI1123" s="280"/>
      <c r="AJ1123" s="280"/>
      <c r="AK1123" s="234">
        <v>15</v>
      </c>
      <c r="AL1123" s="234" t="s">
        <v>272</v>
      </c>
      <c r="AM1123" s="234">
        <v>0.1</v>
      </c>
      <c r="AN1123" s="234"/>
      <c r="AO1123" s="234">
        <v>0</v>
      </c>
      <c r="AP1123" s="234">
        <v>0</v>
      </c>
      <c r="AQ1123" s="234"/>
      <c r="AR1123" s="234" t="s">
        <v>447</v>
      </c>
      <c r="AS1123" s="234">
        <v>6</v>
      </c>
      <c r="AT1123" s="234"/>
      <c r="AU1123" s="234" t="s">
        <v>448</v>
      </c>
      <c r="AV1123" s="234"/>
      <c r="AW1123" s="234"/>
      <c r="AX1123" s="234"/>
      <c r="AY1123" s="234" t="b">
        <v>0</v>
      </c>
      <c r="AZ1123" s="234">
        <v>44621.434513888889</v>
      </c>
      <c r="BA1123" s="234">
        <v>44620.35261574074</v>
      </c>
      <c r="BB1123" s="234"/>
    </row>
    <row r="1124" spans="1:54" x14ac:dyDescent="0.25">
      <c r="A1124" s="234" t="s">
        <v>5402</v>
      </c>
      <c r="B1124" s="234" t="s">
        <v>482</v>
      </c>
      <c r="C1124" s="235" t="s">
        <v>5403</v>
      </c>
      <c r="D1124" s="235" t="s">
        <v>5402</v>
      </c>
      <c r="E1124" s="234" t="s">
        <v>5404</v>
      </c>
      <c r="F1124" s="234" t="s">
        <v>5405</v>
      </c>
      <c r="G1124" s="234" t="s">
        <v>534</v>
      </c>
      <c r="H1124" s="234" t="s">
        <v>579</v>
      </c>
      <c r="I1124" s="234" t="s">
        <v>580</v>
      </c>
      <c r="J1124" s="236">
        <v>344</v>
      </c>
      <c r="K1124" s="129">
        <v>0.03</v>
      </c>
      <c r="L1124" s="103">
        <v>1</v>
      </c>
      <c r="M1124" s="237">
        <v>3200</v>
      </c>
      <c r="N1124" s="236">
        <v>17102</v>
      </c>
      <c r="O1124" s="103">
        <v>88</v>
      </c>
      <c r="P1124" s="234">
        <v>5900</v>
      </c>
      <c r="Q1124" s="236">
        <v>5.5</v>
      </c>
      <c r="R1124" s="236">
        <v>30</v>
      </c>
      <c r="S1124" s="238">
        <v>119.45</v>
      </c>
      <c r="T1124" s="238">
        <v>55</v>
      </c>
      <c r="U1124" s="103">
        <v>3.6</v>
      </c>
      <c r="V1124" s="234" t="s">
        <v>451</v>
      </c>
      <c r="W1124" s="103">
        <v>100</v>
      </c>
      <c r="X1124" s="234" t="s">
        <v>56</v>
      </c>
      <c r="Y1124" s="234" t="s">
        <v>443</v>
      </c>
      <c r="Z1124" s="280" t="s">
        <v>5406</v>
      </c>
      <c r="AA1124" s="280" t="s">
        <v>5407</v>
      </c>
      <c r="AB1124" s="280"/>
      <c r="AC1124" s="280"/>
      <c r="AD1124" s="280" t="s">
        <v>5408</v>
      </c>
      <c r="AE1124" s="280"/>
      <c r="AF1124" s="280"/>
      <c r="AG1124" s="280"/>
      <c r="AH1124" s="280" t="s">
        <v>5409</v>
      </c>
      <c r="AI1124" s="280" t="s">
        <v>5410</v>
      </c>
      <c r="AJ1124" s="280" t="s">
        <v>5411</v>
      </c>
      <c r="AK1124" s="234">
        <v>1000</v>
      </c>
      <c r="AL1124" s="234" t="s">
        <v>480</v>
      </c>
      <c r="AM1124" s="234">
        <v>0.1</v>
      </c>
      <c r="AN1124" s="234">
        <v>0.15</v>
      </c>
      <c r="AO1124" s="234">
        <v>0</v>
      </c>
      <c r="AP1124" s="234">
        <v>0</v>
      </c>
      <c r="AQ1124" s="234">
        <v>0</v>
      </c>
      <c r="AR1124" s="234" t="s">
        <v>463</v>
      </c>
      <c r="AS1124" s="234">
        <v>0</v>
      </c>
      <c r="AT1124" s="234">
        <v>74.7807565632489</v>
      </c>
      <c r="AU1124" s="234" t="s">
        <v>552</v>
      </c>
      <c r="AV1124" s="234">
        <v>1.1867259742588401</v>
      </c>
      <c r="AW1124" s="234">
        <v>26.972231300610499</v>
      </c>
      <c r="AX1124" s="234">
        <v>73.071482127517498</v>
      </c>
      <c r="AY1124" s="234" t="b">
        <v>0</v>
      </c>
      <c r="AZ1124" s="234">
        <v>44627.370578703703</v>
      </c>
      <c r="BA1124" s="234">
        <v>44617.571493055555</v>
      </c>
      <c r="BB1124" s="234">
        <v>44627.370567129627</v>
      </c>
    </row>
    <row r="1125" spans="1:54" x14ac:dyDescent="0.25">
      <c r="A1125" s="234" t="s">
        <v>5412</v>
      </c>
      <c r="B1125" s="234" t="s">
        <v>482</v>
      </c>
      <c r="C1125" s="235" t="s">
        <v>5413</v>
      </c>
      <c r="D1125" s="235" t="s">
        <v>5412</v>
      </c>
      <c r="E1125" s="234" t="s">
        <v>5404</v>
      </c>
      <c r="F1125" s="234" t="s">
        <v>5414</v>
      </c>
      <c r="G1125" s="234" t="s">
        <v>534</v>
      </c>
      <c r="H1125" s="234" t="s">
        <v>579</v>
      </c>
      <c r="I1125" s="234" t="s">
        <v>580</v>
      </c>
      <c r="J1125" s="236">
        <v>355</v>
      </c>
      <c r="K1125" s="129">
        <v>0.03</v>
      </c>
      <c r="L1125" s="103">
        <v>1</v>
      </c>
      <c r="M1125" s="237">
        <v>3200</v>
      </c>
      <c r="N1125" s="236">
        <v>17582</v>
      </c>
      <c r="O1125" s="103">
        <v>88</v>
      </c>
      <c r="P1125" s="234">
        <v>5700</v>
      </c>
      <c r="Q1125" s="236">
        <v>5.5</v>
      </c>
      <c r="R1125" s="236">
        <v>30</v>
      </c>
      <c r="S1125" s="238">
        <v>125.15</v>
      </c>
      <c r="T1125" s="238">
        <v>55</v>
      </c>
      <c r="U1125" s="103">
        <v>3.6</v>
      </c>
      <c r="V1125" s="234" t="s">
        <v>451</v>
      </c>
      <c r="W1125" s="103">
        <v>100</v>
      </c>
      <c r="X1125" s="234" t="s">
        <v>56</v>
      </c>
      <c r="Y1125" s="234" t="s">
        <v>443</v>
      </c>
      <c r="Z1125" s="280" t="s">
        <v>5415</v>
      </c>
      <c r="AA1125" s="280" t="s">
        <v>5416</v>
      </c>
      <c r="AB1125" s="280"/>
      <c r="AC1125" s="280"/>
      <c r="AD1125" s="280" t="s">
        <v>5417</v>
      </c>
      <c r="AE1125" s="280"/>
      <c r="AF1125" s="280"/>
      <c r="AG1125" s="280"/>
      <c r="AH1125" s="280" t="s">
        <v>5409</v>
      </c>
      <c r="AI1125" s="280" t="s">
        <v>5410</v>
      </c>
      <c r="AJ1125" s="280" t="s">
        <v>5411</v>
      </c>
      <c r="AK1125" s="234">
        <v>1000</v>
      </c>
      <c r="AL1125" s="234" t="s">
        <v>480</v>
      </c>
      <c r="AM1125" s="234">
        <v>0.1</v>
      </c>
      <c r="AN1125" s="234">
        <v>0.15</v>
      </c>
      <c r="AO1125" s="234">
        <v>0</v>
      </c>
      <c r="AP1125" s="234">
        <v>0</v>
      </c>
      <c r="AQ1125" s="234">
        <v>0</v>
      </c>
      <c r="AR1125" s="234" t="s">
        <v>463</v>
      </c>
      <c r="AS1125" s="234">
        <v>0</v>
      </c>
      <c r="AT1125" s="234">
        <v>74.219277365720899</v>
      </c>
      <c r="AU1125" s="234" t="s">
        <v>552</v>
      </c>
      <c r="AV1125" s="234">
        <v>1.1859934558332901</v>
      </c>
      <c r="AW1125" s="234">
        <v>27.440934233733699</v>
      </c>
      <c r="AX1125" s="234">
        <v>72.575850509765701</v>
      </c>
      <c r="AY1125" s="234" t="b">
        <v>0</v>
      </c>
      <c r="AZ1125" s="234">
        <v>44627.3746875</v>
      </c>
      <c r="BA1125" s="234">
        <v>44617.575069444443</v>
      </c>
      <c r="BB1125" s="234">
        <v>44627.3746875</v>
      </c>
    </row>
    <row r="1126" spans="1:54" x14ac:dyDescent="0.25">
      <c r="A1126" s="234" t="s">
        <v>5418</v>
      </c>
      <c r="B1126" s="234" t="s">
        <v>456</v>
      </c>
      <c r="C1126" s="235" t="s">
        <v>5419</v>
      </c>
      <c r="D1126" s="235" t="s">
        <v>5418</v>
      </c>
      <c r="E1126" s="234" t="s">
        <v>5420</v>
      </c>
      <c r="F1126" s="234" t="s">
        <v>5421</v>
      </c>
      <c r="G1126" s="234" t="s">
        <v>836</v>
      </c>
      <c r="H1126" s="234" t="s">
        <v>798</v>
      </c>
      <c r="I1126" s="234" t="s">
        <v>678</v>
      </c>
      <c r="J1126" s="236">
        <v>606</v>
      </c>
      <c r="K1126" s="129">
        <v>0.03</v>
      </c>
      <c r="L1126" s="103">
        <v>1</v>
      </c>
      <c r="M1126" s="237">
        <v>3602</v>
      </c>
      <c r="N1126" s="236">
        <v>5554</v>
      </c>
      <c r="O1126" s="103">
        <v>6000</v>
      </c>
      <c r="P1126" s="234">
        <v>6000</v>
      </c>
      <c r="Q1126" s="236">
        <v>7</v>
      </c>
      <c r="R1126" s="236">
        <v>30</v>
      </c>
      <c r="S1126" s="238">
        <v>120</v>
      </c>
      <c r="T1126" s="238">
        <v>90</v>
      </c>
      <c r="U1126" s="103">
        <v>1.7</v>
      </c>
      <c r="V1126" s="234" t="s">
        <v>442</v>
      </c>
      <c r="W1126" s="103">
        <v>40</v>
      </c>
      <c r="X1126" s="234" t="s">
        <v>56</v>
      </c>
      <c r="Y1126" s="234" t="s">
        <v>443</v>
      </c>
      <c r="Z1126" s="280" t="s">
        <v>5422</v>
      </c>
      <c r="AA1126" s="280"/>
      <c r="AB1126" s="280" t="s">
        <v>5423</v>
      </c>
      <c r="AC1126" s="280"/>
      <c r="AD1126" s="280" t="s">
        <v>5424</v>
      </c>
      <c r="AE1126" s="280" t="s">
        <v>3855</v>
      </c>
      <c r="AF1126" s="280" t="s">
        <v>3855</v>
      </c>
      <c r="AG1126" s="280"/>
      <c r="AH1126" s="280"/>
      <c r="AI1126" s="280"/>
      <c r="AJ1126" s="280" t="s">
        <v>559</v>
      </c>
      <c r="AK1126" s="234">
        <v>2</v>
      </c>
      <c r="AL1126" s="234" t="s">
        <v>272</v>
      </c>
      <c r="AM1126" s="234">
        <v>0.1</v>
      </c>
      <c r="AN1126" s="234">
        <v>0</v>
      </c>
      <c r="AO1126" s="234">
        <v>0</v>
      </c>
      <c r="AP1126" s="234">
        <v>0</v>
      </c>
      <c r="AQ1126" s="234">
        <v>8.0134937782579102E-2</v>
      </c>
      <c r="AR1126" s="234" t="s">
        <v>463</v>
      </c>
      <c r="AS1126" s="234">
        <v>3</v>
      </c>
      <c r="AT1126" s="234">
        <v>84.273918476012597</v>
      </c>
      <c r="AU1126" s="234" t="s">
        <v>490</v>
      </c>
      <c r="AV1126" s="234">
        <v>1.35202274099815</v>
      </c>
      <c r="AW1126" s="234">
        <v>12.185722758649799</v>
      </c>
      <c r="AX1126" s="234">
        <v>76.2678962207914</v>
      </c>
      <c r="AY1126" s="234" t="b">
        <v>0</v>
      </c>
      <c r="AZ1126" s="234">
        <v>44621.548622685186</v>
      </c>
      <c r="BA1126" s="234">
        <v>44620.350659722222</v>
      </c>
      <c r="BB1126" s="234">
        <v>44621.548622685186</v>
      </c>
    </row>
    <row r="1127" spans="1:54" x14ac:dyDescent="0.25">
      <c r="A1127" s="234" t="s">
        <v>5425</v>
      </c>
      <c r="B1127" s="234" t="s">
        <v>1139</v>
      </c>
      <c r="C1127" s="235" t="s">
        <v>437</v>
      </c>
      <c r="D1127" s="235" t="s">
        <v>5425</v>
      </c>
      <c r="E1127" s="234" t="s">
        <v>5426</v>
      </c>
      <c r="F1127" s="234" t="s">
        <v>5427</v>
      </c>
      <c r="G1127" s="234"/>
      <c r="H1127" s="234"/>
      <c r="I1127" s="234" t="s">
        <v>678</v>
      </c>
      <c r="J1127" s="236"/>
      <c r="K1127" s="129"/>
      <c r="L1127" s="103"/>
      <c r="M1127" s="237"/>
      <c r="N1127" s="236"/>
      <c r="O1127" s="103">
        <v>6050</v>
      </c>
      <c r="P1127" s="234"/>
      <c r="Q1127" s="236"/>
      <c r="R1127" s="236"/>
      <c r="S1127" s="238"/>
      <c r="T1127" s="238"/>
      <c r="U1127" s="103">
        <v>0</v>
      </c>
      <c r="V1127" s="234" t="s">
        <v>547</v>
      </c>
      <c r="W1127" s="103"/>
      <c r="X1127" s="234" t="s">
        <v>56</v>
      </c>
      <c r="Y1127" s="234" t="s">
        <v>443</v>
      </c>
      <c r="Z1127" s="280"/>
      <c r="AA1127" s="280"/>
      <c r="AB1127" s="280"/>
      <c r="AC1127" s="280"/>
      <c r="AD1127" s="280"/>
      <c r="AE1127" s="280"/>
      <c r="AF1127" s="280"/>
      <c r="AG1127" s="280"/>
      <c r="AH1127" s="280"/>
      <c r="AI1127" s="280"/>
      <c r="AJ1127" s="280"/>
      <c r="AK1127" s="234">
        <v>3</v>
      </c>
      <c r="AL1127" s="234" t="s">
        <v>272</v>
      </c>
      <c r="AM1127" s="234">
        <v>0.1</v>
      </c>
      <c r="AN1127" s="234"/>
      <c r="AO1127" s="234">
        <v>0</v>
      </c>
      <c r="AP1127" s="234">
        <v>0</v>
      </c>
      <c r="AQ1127" s="234"/>
      <c r="AR1127" s="234" t="s">
        <v>447</v>
      </c>
      <c r="AS1127" s="234"/>
      <c r="AT1127" s="234"/>
      <c r="AU1127" s="234" t="s">
        <v>552</v>
      </c>
      <c r="AV1127" s="234"/>
      <c r="AW1127" s="234"/>
      <c r="AX1127" s="234"/>
      <c r="AY1127" s="234" t="b">
        <v>0</v>
      </c>
      <c r="AZ1127" s="234">
        <v>44621.42728009259</v>
      </c>
      <c r="BA1127" s="234">
        <v>44621.427152777775</v>
      </c>
      <c r="BB1127" s="234"/>
    </row>
    <row r="1128" spans="1:54" x14ac:dyDescent="0.25">
      <c r="A1128" s="234" t="s">
        <v>5428</v>
      </c>
      <c r="B1128" s="234" t="s">
        <v>1139</v>
      </c>
      <c r="C1128" s="235" t="s">
        <v>437</v>
      </c>
      <c r="D1128" s="235" t="s">
        <v>5428</v>
      </c>
      <c r="E1128" s="234" t="s">
        <v>5426</v>
      </c>
      <c r="F1128" s="234" t="s">
        <v>1579</v>
      </c>
      <c r="G1128" s="234"/>
      <c r="H1128" s="234"/>
      <c r="I1128" s="234" t="s">
        <v>678</v>
      </c>
      <c r="J1128" s="236"/>
      <c r="K1128" s="129"/>
      <c r="L1128" s="103"/>
      <c r="M1128" s="237"/>
      <c r="N1128" s="236"/>
      <c r="O1128" s="103">
        <v>6050</v>
      </c>
      <c r="P1128" s="234"/>
      <c r="Q1128" s="236"/>
      <c r="R1128" s="236"/>
      <c r="S1128" s="238"/>
      <c r="T1128" s="238"/>
      <c r="U1128" s="103">
        <v>0</v>
      </c>
      <c r="V1128" s="234" t="s">
        <v>442</v>
      </c>
      <c r="W1128" s="103"/>
      <c r="X1128" s="234" t="s">
        <v>56</v>
      </c>
      <c r="Y1128" s="234" t="s">
        <v>443</v>
      </c>
      <c r="Z1128" s="280"/>
      <c r="AA1128" s="280"/>
      <c r="AB1128" s="280"/>
      <c r="AC1128" s="280"/>
      <c r="AD1128" s="280"/>
      <c r="AE1128" s="280"/>
      <c r="AF1128" s="280"/>
      <c r="AG1128" s="280"/>
      <c r="AH1128" s="280"/>
      <c r="AI1128" s="280"/>
      <c r="AJ1128" s="280"/>
      <c r="AK1128" s="234">
        <v>3</v>
      </c>
      <c r="AL1128" s="234" t="s">
        <v>272</v>
      </c>
      <c r="AM1128" s="234">
        <v>0.1</v>
      </c>
      <c r="AN1128" s="234"/>
      <c r="AO1128" s="234">
        <v>0</v>
      </c>
      <c r="AP1128" s="234">
        <v>0</v>
      </c>
      <c r="AQ1128" s="234"/>
      <c r="AR1128" s="234" t="s">
        <v>447</v>
      </c>
      <c r="AS1128" s="234"/>
      <c r="AT1128" s="234"/>
      <c r="AU1128" s="234" t="s">
        <v>552</v>
      </c>
      <c r="AV1128" s="234"/>
      <c r="AW1128" s="234"/>
      <c r="AX1128" s="234"/>
      <c r="AY1128" s="234" t="b">
        <v>0</v>
      </c>
      <c r="AZ1128" s="234">
        <v>44621.428402777776</v>
      </c>
      <c r="BA1128" s="234">
        <v>44621.428391203706</v>
      </c>
      <c r="BB1128" s="234"/>
    </row>
    <row r="1129" spans="1:54" x14ac:dyDescent="0.25">
      <c r="A1129" s="234" t="s">
        <v>5429</v>
      </c>
      <c r="B1129" s="234" t="s">
        <v>482</v>
      </c>
      <c r="C1129" s="235" t="s">
        <v>5430</v>
      </c>
      <c r="D1129" s="235" t="s">
        <v>5429</v>
      </c>
      <c r="E1129" s="234" t="s">
        <v>5431</v>
      </c>
      <c r="F1129" s="234" t="s">
        <v>5432</v>
      </c>
      <c r="G1129" s="234" t="s">
        <v>440</v>
      </c>
      <c r="H1129" s="234" t="s">
        <v>2090</v>
      </c>
      <c r="I1129" s="234" t="s">
        <v>752</v>
      </c>
      <c r="J1129" s="236"/>
      <c r="K1129" s="129">
        <v>0.05</v>
      </c>
      <c r="L1129" s="103">
        <v>1</v>
      </c>
      <c r="M1129" s="237">
        <v>17000</v>
      </c>
      <c r="N1129" s="236">
        <v>13760</v>
      </c>
      <c r="O1129" s="103">
        <v>15850</v>
      </c>
      <c r="P1129" s="234">
        <v>15850</v>
      </c>
      <c r="Q1129" s="236">
        <v>3</v>
      </c>
      <c r="R1129" s="236">
        <v>100</v>
      </c>
      <c r="S1129" s="238">
        <v>234.44</v>
      </c>
      <c r="T1129" s="238">
        <v>131</v>
      </c>
      <c r="U1129" s="103">
        <v>5.5</v>
      </c>
      <c r="V1129" s="234" t="s">
        <v>451</v>
      </c>
      <c r="W1129" s="103">
        <v>80</v>
      </c>
      <c r="X1129" s="234" t="s">
        <v>56</v>
      </c>
      <c r="Y1129" s="234" t="s">
        <v>443</v>
      </c>
      <c r="Z1129" s="280"/>
      <c r="AA1129" s="280" t="s">
        <v>5433</v>
      </c>
      <c r="AB1129" s="280"/>
      <c r="AC1129" s="280"/>
      <c r="AD1129" s="280"/>
      <c r="AE1129" s="280"/>
      <c r="AF1129" s="280" t="s">
        <v>5433</v>
      </c>
      <c r="AG1129" s="280"/>
      <c r="AH1129" s="280"/>
      <c r="AI1129" s="280"/>
      <c r="AJ1129" s="280"/>
      <c r="AK1129" s="234">
        <v>3</v>
      </c>
      <c r="AL1129" s="234" t="s">
        <v>272</v>
      </c>
      <c r="AM1129" s="234">
        <v>0.1</v>
      </c>
      <c r="AN1129" s="234">
        <v>0</v>
      </c>
      <c r="AO1129" s="234">
        <v>0</v>
      </c>
      <c r="AP1129" s="234">
        <v>0.137554104614482</v>
      </c>
      <c r="AQ1129" s="234">
        <v>4.58513682048272E-2</v>
      </c>
      <c r="AR1129" s="234" t="s">
        <v>463</v>
      </c>
      <c r="AS1129" s="234">
        <v>4</v>
      </c>
      <c r="AT1129" s="234">
        <v>75.665237235604707</v>
      </c>
      <c r="AU1129" s="234" t="s">
        <v>552</v>
      </c>
      <c r="AV1129" s="234">
        <v>2.1025571675395698</v>
      </c>
      <c r="AW1129" s="234">
        <v>13.3737858018194</v>
      </c>
      <c r="AX1129" s="234">
        <v>63.5047526798825</v>
      </c>
      <c r="AY1129" s="234" t="b">
        <v>0</v>
      </c>
      <c r="AZ1129" s="234">
        <v>44630.454108796293</v>
      </c>
      <c r="BA1129" s="234">
        <v>44622.45789351852</v>
      </c>
      <c r="BB1129" s="234">
        <v>44630.454097222224</v>
      </c>
    </row>
    <row r="1130" spans="1:54" x14ac:dyDescent="0.25">
      <c r="A1130" s="234" t="s">
        <v>5434</v>
      </c>
      <c r="B1130" s="234" t="s">
        <v>482</v>
      </c>
      <c r="C1130" s="235" t="s">
        <v>5435</v>
      </c>
      <c r="D1130" s="235" t="s">
        <v>5434</v>
      </c>
      <c r="E1130" s="234" t="s">
        <v>5431</v>
      </c>
      <c r="F1130" s="234" t="s">
        <v>5436</v>
      </c>
      <c r="G1130" s="234" t="s">
        <v>440</v>
      </c>
      <c r="H1130" s="234" t="s">
        <v>2090</v>
      </c>
      <c r="I1130" s="234" t="s">
        <v>752</v>
      </c>
      <c r="J1130" s="236"/>
      <c r="K1130" s="129">
        <v>0.05</v>
      </c>
      <c r="L1130" s="103">
        <v>1</v>
      </c>
      <c r="M1130" s="237">
        <v>20000</v>
      </c>
      <c r="N1130" s="236">
        <v>17000</v>
      </c>
      <c r="O1130" s="103">
        <v>10280</v>
      </c>
      <c r="P1130" s="234">
        <v>10280</v>
      </c>
      <c r="Q1130" s="236">
        <v>3</v>
      </c>
      <c r="R1130" s="236">
        <v>100</v>
      </c>
      <c r="S1130" s="238">
        <v>377.8</v>
      </c>
      <c r="T1130" s="238">
        <v>133.19999999999999</v>
      </c>
      <c r="U1130" s="103">
        <v>5.5</v>
      </c>
      <c r="V1130" s="234" t="s">
        <v>451</v>
      </c>
      <c r="W1130" s="103">
        <v>80</v>
      </c>
      <c r="X1130" s="234" t="s">
        <v>56</v>
      </c>
      <c r="Y1130" s="234" t="s">
        <v>443</v>
      </c>
      <c r="Z1130" s="280"/>
      <c r="AA1130" s="280" t="s">
        <v>5437</v>
      </c>
      <c r="AB1130" s="280"/>
      <c r="AC1130" s="280"/>
      <c r="AD1130" s="280"/>
      <c r="AE1130" s="280"/>
      <c r="AF1130" s="280" t="s">
        <v>5433</v>
      </c>
      <c r="AG1130" s="280"/>
      <c r="AH1130" s="280"/>
      <c r="AI1130" s="280"/>
      <c r="AJ1130" s="280"/>
      <c r="AK1130" s="234">
        <v>3</v>
      </c>
      <c r="AL1130" s="234" t="s">
        <v>272</v>
      </c>
      <c r="AM1130" s="234">
        <v>0.1</v>
      </c>
      <c r="AN1130" s="234">
        <v>0</v>
      </c>
      <c r="AO1130" s="234">
        <v>0</v>
      </c>
      <c r="AP1130" s="234">
        <v>0.171663996337835</v>
      </c>
      <c r="AQ1130" s="234">
        <v>4.9046856096524198E-2</v>
      </c>
      <c r="AR1130" s="234" t="s">
        <v>463</v>
      </c>
      <c r="AS1130" s="234">
        <v>6</v>
      </c>
      <c r="AT1130" s="234">
        <v>77.717202814794405</v>
      </c>
      <c r="AU1130" s="234" t="s">
        <v>552</v>
      </c>
      <c r="AV1130" s="234">
        <v>1.88635603746819</v>
      </c>
      <c r="AW1130" s="234">
        <v>16.4057572492185</v>
      </c>
      <c r="AX1130" s="234">
        <v>76.329395621673001</v>
      </c>
      <c r="AY1130" s="234" t="b">
        <v>0</v>
      </c>
      <c r="AZ1130" s="234">
        <v>44630.45585648148</v>
      </c>
      <c r="BA1130" s="234">
        <v>44622.458703703705</v>
      </c>
      <c r="BB1130" s="234">
        <v>44630.45585648148</v>
      </c>
    </row>
    <row r="1131" spans="1:54" x14ac:dyDescent="0.25">
      <c r="A1131" s="234" t="s">
        <v>5438</v>
      </c>
      <c r="B1131" s="234" t="s">
        <v>482</v>
      </c>
      <c r="C1131" s="235" t="s">
        <v>5439</v>
      </c>
      <c r="D1131" s="235" t="s">
        <v>5438</v>
      </c>
      <c r="E1131" s="234" t="s">
        <v>5431</v>
      </c>
      <c r="F1131" s="234" t="s">
        <v>5440</v>
      </c>
      <c r="G1131" s="234" t="s">
        <v>440</v>
      </c>
      <c r="H1131" s="234" t="s">
        <v>2090</v>
      </c>
      <c r="I1131" s="234" t="s">
        <v>752</v>
      </c>
      <c r="J1131" s="236"/>
      <c r="K1131" s="129">
        <v>0.05</v>
      </c>
      <c r="L1131" s="103">
        <v>1</v>
      </c>
      <c r="M1131" s="237">
        <v>20000</v>
      </c>
      <c r="N1131" s="236">
        <v>26050</v>
      </c>
      <c r="O1131" s="103">
        <v>2835</v>
      </c>
      <c r="P1131" s="234">
        <v>2835</v>
      </c>
      <c r="Q1131" s="236">
        <v>2.5</v>
      </c>
      <c r="R1131" s="236">
        <v>100</v>
      </c>
      <c r="S1131" s="238">
        <v>398</v>
      </c>
      <c r="T1131" s="238">
        <v>57</v>
      </c>
      <c r="U1131" s="103">
        <v>5.5</v>
      </c>
      <c r="V1131" s="234" t="s">
        <v>451</v>
      </c>
      <c r="W1131" s="103">
        <v>80</v>
      </c>
      <c r="X1131" s="234" t="s">
        <v>56</v>
      </c>
      <c r="Y1131" s="234" t="s">
        <v>443</v>
      </c>
      <c r="Z1131" s="280"/>
      <c r="AA1131" s="280" t="s">
        <v>5433</v>
      </c>
      <c r="AB1131" s="280"/>
      <c r="AC1131" s="280"/>
      <c r="AD1131" s="280"/>
      <c r="AE1131" s="280"/>
      <c r="AF1131" s="280" t="s">
        <v>5433</v>
      </c>
      <c r="AG1131" s="280"/>
      <c r="AH1131" s="280"/>
      <c r="AI1131" s="280"/>
      <c r="AJ1131" s="280"/>
      <c r="AK1131" s="234">
        <v>3</v>
      </c>
      <c r="AL1131" s="234" t="s">
        <v>272</v>
      </c>
      <c r="AM1131" s="234">
        <v>0.1</v>
      </c>
      <c r="AN1131" s="234">
        <v>0</v>
      </c>
      <c r="AO1131" s="234">
        <v>0</v>
      </c>
      <c r="AP1131" s="234">
        <v>0.32497537296001799</v>
      </c>
      <c r="AQ1131" s="234">
        <v>6.7703202700003698E-2</v>
      </c>
      <c r="AR1131" s="234" t="s">
        <v>463</v>
      </c>
      <c r="AS1131" s="234">
        <v>5</v>
      </c>
      <c r="AT1131" s="234">
        <v>76.324068294972406</v>
      </c>
      <c r="AU1131" s="234" t="s">
        <v>552</v>
      </c>
      <c r="AV1131" s="234">
        <v>1.71552046229056</v>
      </c>
      <c r="AW1131" s="234">
        <v>20.3641038691649</v>
      </c>
      <c r="AX1131" s="234">
        <v>58.0608090958183</v>
      </c>
      <c r="AY1131" s="234" t="b">
        <v>0</v>
      </c>
      <c r="AZ1131" s="234">
        <v>44630.457928240743</v>
      </c>
      <c r="BA1131" s="234">
        <v>44622.45921296296</v>
      </c>
      <c r="BB1131" s="234">
        <v>44630.457916666666</v>
      </c>
    </row>
    <row r="1132" spans="1:54" x14ac:dyDescent="0.25">
      <c r="A1132" s="234" t="s">
        <v>5441</v>
      </c>
      <c r="B1132" s="234" t="s">
        <v>482</v>
      </c>
      <c r="C1132" s="235" t="s">
        <v>5442</v>
      </c>
      <c r="D1132" s="235" t="s">
        <v>5441</v>
      </c>
      <c r="E1132" s="234" t="s">
        <v>5431</v>
      </c>
      <c r="F1132" s="234" t="s">
        <v>5443</v>
      </c>
      <c r="G1132" s="234" t="s">
        <v>440</v>
      </c>
      <c r="H1132" s="234" t="s">
        <v>2090</v>
      </c>
      <c r="I1132" s="234" t="s">
        <v>752</v>
      </c>
      <c r="J1132" s="236"/>
      <c r="K1132" s="129">
        <v>0.05</v>
      </c>
      <c r="L1132" s="103">
        <v>1</v>
      </c>
      <c r="M1132" s="237">
        <v>20000</v>
      </c>
      <c r="N1132" s="236">
        <v>86250</v>
      </c>
      <c r="O1132" s="103">
        <v>2480</v>
      </c>
      <c r="P1132" s="234">
        <v>2480</v>
      </c>
      <c r="Q1132" s="236">
        <v>0.8</v>
      </c>
      <c r="R1132" s="236">
        <v>100</v>
      </c>
      <c r="S1132" s="238">
        <v>488</v>
      </c>
      <c r="T1132" s="238">
        <v>201.5</v>
      </c>
      <c r="U1132" s="103">
        <v>4.5</v>
      </c>
      <c r="V1132" s="234" t="s">
        <v>451</v>
      </c>
      <c r="W1132" s="103">
        <v>150</v>
      </c>
      <c r="X1132" s="234" t="s">
        <v>56</v>
      </c>
      <c r="Y1132" s="234" t="s">
        <v>443</v>
      </c>
      <c r="Z1132" s="280"/>
      <c r="AA1132" s="280" t="s">
        <v>5437</v>
      </c>
      <c r="AB1132" s="280"/>
      <c r="AC1132" s="280"/>
      <c r="AD1132" s="280"/>
      <c r="AE1132" s="280"/>
      <c r="AF1132" s="280"/>
      <c r="AG1132" s="280"/>
      <c r="AH1132" s="280"/>
      <c r="AI1132" s="280"/>
      <c r="AJ1132" s="280"/>
      <c r="AK1132" s="234">
        <v>3</v>
      </c>
      <c r="AL1132" s="234" t="s">
        <v>272</v>
      </c>
      <c r="AM1132" s="234">
        <v>0.1</v>
      </c>
      <c r="AN1132" s="234">
        <v>0</v>
      </c>
      <c r="AO1132" s="234">
        <v>0</v>
      </c>
      <c r="AP1132" s="234">
        <v>0.140252454417952</v>
      </c>
      <c r="AQ1132" s="234">
        <v>4.6750818139317397E-2</v>
      </c>
      <c r="AR1132" s="234" t="s">
        <v>463</v>
      </c>
      <c r="AS1132" s="234">
        <v>0</v>
      </c>
      <c r="AT1132" s="234">
        <v>49.124595959080501</v>
      </c>
      <c r="AU1132" s="234" t="s">
        <v>552</v>
      </c>
      <c r="AV1132" s="234">
        <v>2.67540487320528</v>
      </c>
      <c r="AW1132" s="234">
        <v>13.6846963504971</v>
      </c>
      <c r="AX1132" s="234">
        <v>37.369781926014802</v>
      </c>
      <c r="AY1132" s="234" t="b">
        <v>0</v>
      </c>
      <c r="AZ1132" s="234">
        <v>44631.363368055558</v>
      </c>
      <c r="BA1132" s="234">
        <v>44622.460312499999</v>
      </c>
      <c r="BB1132" s="234">
        <v>44631.363344907404</v>
      </c>
    </row>
    <row r="1133" spans="1:54" x14ac:dyDescent="0.25">
      <c r="A1133" s="234" t="s">
        <v>5444</v>
      </c>
      <c r="B1133" s="234" t="s">
        <v>482</v>
      </c>
      <c r="C1133" s="235" t="s">
        <v>5445</v>
      </c>
      <c r="D1133" s="235" t="s">
        <v>5444</v>
      </c>
      <c r="E1133" s="234" t="s">
        <v>5431</v>
      </c>
      <c r="F1133" s="234" t="s">
        <v>5446</v>
      </c>
      <c r="G1133" s="234" t="s">
        <v>440</v>
      </c>
      <c r="H1133" s="234" t="s">
        <v>2090</v>
      </c>
      <c r="I1133" s="234" t="s">
        <v>752</v>
      </c>
      <c r="J1133" s="236"/>
      <c r="K1133" s="129">
        <v>0.08</v>
      </c>
      <c r="L1133" s="103">
        <v>1</v>
      </c>
      <c r="M1133" s="237">
        <v>28000</v>
      </c>
      <c r="N1133" s="236">
        <v>44750</v>
      </c>
      <c r="O1133" s="103">
        <v>2920</v>
      </c>
      <c r="P1133" s="234">
        <v>2920</v>
      </c>
      <c r="Q1133" s="236">
        <v>1.5</v>
      </c>
      <c r="R1133" s="236">
        <v>100</v>
      </c>
      <c r="S1133" s="238">
        <v>428</v>
      </c>
      <c r="T1133" s="238">
        <v>271</v>
      </c>
      <c r="U1133" s="103">
        <v>5.5</v>
      </c>
      <c r="V1133" s="234" t="s">
        <v>451</v>
      </c>
      <c r="W1133" s="103">
        <v>100</v>
      </c>
      <c r="X1133" s="234" t="s">
        <v>56</v>
      </c>
      <c r="Y1133" s="234" t="s">
        <v>443</v>
      </c>
      <c r="Z1133" s="280"/>
      <c r="AA1133" s="280" t="s">
        <v>5437</v>
      </c>
      <c r="AB1133" s="280"/>
      <c r="AC1133" s="280"/>
      <c r="AD1133" s="280"/>
      <c r="AE1133" s="280"/>
      <c r="AF1133" s="280" t="s">
        <v>5433</v>
      </c>
      <c r="AG1133" s="280"/>
      <c r="AH1133" s="280"/>
      <c r="AI1133" s="280"/>
      <c r="AJ1133" s="280"/>
      <c r="AK1133" s="234">
        <v>3</v>
      </c>
      <c r="AL1133" s="234" t="s">
        <v>272</v>
      </c>
      <c r="AM1133" s="234">
        <v>0.1</v>
      </c>
      <c r="AN1133" s="234">
        <v>0</v>
      </c>
      <c r="AO1133" s="234">
        <v>0</v>
      </c>
      <c r="AP1133" s="234">
        <v>0.22958597994949101</v>
      </c>
      <c r="AQ1133" s="234">
        <v>5.10191066554425E-2</v>
      </c>
      <c r="AR1133" s="234" t="s">
        <v>463</v>
      </c>
      <c r="AS1133" s="234">
        <v>3</v>
      </c>
      <c r="AT1133" s="234">
        <v>62.667667372340901</v>
      </c>
      <c r="AU1133" s="234" t="s">
        <v>552</v>
      </c>
      <c r="AV1133" s="234">
        <v>2.26741439743981</v>
      </c>
      <c r="AW1133" s="234">
        <v>16.690819669358799</v>
      </c>
      <c r="AX1133" s="234">
        <v>60.877162590273997</v>
      </c>
      <c r="AY1133" s="234" t="b">
        <v>0</v>
      </c>
      <c r="AZ1133" s="234">
        <v>44630.464849537035</v>
      </c>
      <c r="BA1133" s="234">
        <v>44622.460729166669</v>
      </c>
      <c r="BB1133" s="234">
        <v>44630.464837962965</v>
      </c>
    </row>
    <row r="1134" spans="1:54" x14ac:dyDescent="0.25">
      <c r="A1134" s="234" t="s">
        <v>5447</v>
      </c>
      <c r="B1134" s="234" t="s">
        <v>482</v>
      </c>
      <c r="C1134" s="235" t="s">
        <v>5448</v>
      </c>
      <c r="D1134" s="235" t="s">
        <v>5447</v>
      </c>
      <c r="E1134" s="234" t="s">
        <v>5431</v>
      </c>
      <c r="F1134" s="234" t="s">
        <v>5449</v>
      </c>
      <c r="G1134" s="234" t="s">
        <v>440</v>
      </c>
      <c r="H1134" s="234" t="s">
        <v>2090</v>
      </c>
      <c r="I1134" s="234" t="s">
        <v>752</v>
      </c>
      <c r="J1134" s="236"/>
      <c r="K1134" s="129">
        <v>0.05</v>
      </c>
      <c r="L1134" s="103">
        <v>1</v>
      </c>
      <c r="M1134" s="237">
        <v>27000</v>
      </c>
      <c r="N1134" s="236">
        <v>36640</v>
      </c>
      <c r="O1134" s="103">
        <v>2920</v>
      </c>
      <c r="P1134" s="234">
        <v>2920</v>
      </c>
      <c r="Q1134" s="236">
        <v>2</v>
      </c>
      <c r="R1134" s="236">
        <v>100</v>
      </c>
      <c r="S1134" s="238">
        <v>428</v>
      </c>
      <c r="T1134" s="238">
        <v>244</v>
      </c>
      <c r="U1134" s="103">
        <v>5.5</v>
      </c>
      <c r="V1134" s="234" t="s">
        <v>451</v>
      </c>
      <c r="W1134" s="103">
        <v>100</v>
      </c>
      <c r="X1134" s="234" t="s">
        <v>56</v>
      </c>
      <c r="Y1134" s="234" t="s">
        <v>443</v>
      </c>
      <c r="Z1134" s="280"/>
      <c r="AA1134" s="280" t="s">
        <v>5437</v>
      </c>
      <c r="AB1134" s="280"/>
      <c r="AC1134" s="280"/>
      <c r="AD1134" s="280"/>
      <c r="AE1134" s="280"/>
      <c r="AF1134" s="280" t="s">
        <v>5433</v>
      </c>
      <c r="AG1134" s="280"/>
      <c r="AH1134" s="280"/>
      <c r="AI1134" s="280"/>
      <c r="AJ1134" s="280"/>
      <c r="AK1134" s="234">
        <v>3</v>
      </c>
      <c r="AL1134" s="234" t="s">
        <v>272</v>
      </c>
      <c r="AM1134" s="234">
        <v>0.1</v>
      </c>
      <c r="AN1134" s="234">
        <v>0</v>
      </c>
      <c r="AO1134" s="234">
        <v>0</v>
      </c>
      <c r="AP1134" s="234">
        <v>0.28040318238918499</v>
      </c>
      <c r="AQ1134" s="234">
        <v>5.6080636477836898E-2</v>
      </c>
      <c r="AR1134" s="234" t="s">
        <v>463</v>
      </c>
      <c r="AS1134" s="234">
        <v>2</v>
      </c>
      <c r="AT1134" s="234">
        <v>67.098301079301507</v>
      </c>
      <c r="AU1134" s="234" t="s">
        <v>552</v>
      </c>
      <c r="AV1134" s="234">
        <v>1.9700399482531901</v>
      </c>
      <c r="AW1134" s="234">
        <v>19.872292442512499</v>
      </c>
      <c r="AX1134" s="234">
        <v>62.305565287922903</v>
      </c>
      <c r="AY1134" s="234" t="b">
        <v>0</v>
      </c>
      <c r="AZ1134" s="234">
        <v>44630.466226851851</v>
      </c>
      <c r="BA1134" s="234">
        <v>44622.461157407408</v>
      </c>
      <c r="BB1134" s="234">
        <v>44630.466215277775</v>
      </c>
    </row>
    <row r="1135" spans="1:54" x14ac:dyDescent="0.25">
      <c r="A1135" s="234" t="s">
        <v>5450</v>
      </c>
      <c r="B1135" s="234" t="s">
        <v>482</v>
      </c>
      <c r="C1135" s="235" t="s">
        <v>5451</v>
      </c>
      <c r="D1135" s="235" t="s">
        <v>5450</v>
      </c>
      <c r="E1135" s="234" t="s">
        <v>5431</v>
      </c>
      <c r="F1135" s="234" t="s">
        <v>5452</v>
      </c>
      <c r="G1135" s="234" t="s">
        <v>440</v>
      </c>
      <c r="H1135" s="234" t="s">
        <v>2090</v>
      </c>
      <c r="I1135" s="234" t="s">
        <v>752</v>
      </c>
      <c r="J1135" s="236"/>
      <c r="K1135" s="129">
        <v>0.05</v>
      </c>
      <c r="L1135" s="103">
        <v>1</v>
      </c>
      <c r="M1135" s="237">
        <v>17000</v>
      </c>
      <c r="N1135" s="236">
        <v>26210</v>
      </c>
      <c r="O1135" s="103">
        <v>460</v>
      </c>
      <c r="P1135" s="234">
        <v>7600</v>
      </c>
      <c r="Q1135" s="236">
        <v>2.5</v>
      </c>
      <c r="R1135" s="236">
        <v>100</v>
      </c>
      <c r="S1135" s="238">
        <v>250</v>
      </c>
      <c r="T1135" s="238">
        <v>199</v>
      </c>
      <c r="U1135" s="103">
        <v>5.5</v>
      </c>
      <c r="V1135" s="234" t="s">
        <v>451</v>
      </c>
      <c r="W1135" s="103">
        <v>100</v>
      </c>
      <c r="X1135" s="234" t="s">
        <v>56</v>
      </c>
      <c r="Y1135" s="234" t="s">
        <v>443</v>
      </c>
      <c r="Z1135" s="280"/>
      <c r="AA1135" s="280" t="s">
        <v>5437</v>
      </c>
      <c r="AB1135" s="280"/>
      <c r="AC1135" s="280"/>
      <c r="AD1135" s="280"/>
      <c r="AE1135" s="280"/>
      <c r="AF1135" s="280" t="s">
        <v>5433</v>
      </c>
      <c r="AG1135" s="280"/>
      <c r="AH1135" s="280"/>
      <c r="AI1135" s="280"/>
      <c r="AJ1135" s="280"/>
      <c r="AK1135" s="234">
        <v>3</v>
      </c>
      <c r="AL1135" s="234" t="s">
        <v>272</v>
      </c>
      <c r="AM1135" s="234">
        <v>0.1</v>
      </c>
      <c r="AN1135" s="234">
        <v>0.35546624137105698</v>
      </c>
      <c r="AO1135" s="234">
        <v>0</v>
      </c>
      <c r="AP1135" s="234">
        <v>0.150605433844053</v>
      </c>
      <c r="AQ1135" s="234">
        <v>0.35546624137105698</v>
      </c>
      <c r="AR1135" s="234" t="s">
        <v>463</v>
      </c>
      <c r="AS1135" s="234">
        <v>2</v>
      </c>
      <c r="AT1135" s="234">
        <v>74.9557702215142</v>
      </c>
      <c r="AU1135" s="234" t="s">
        <v>552</v>
      </c>
      <c r="AV1135" s="234">
        <v>1.6468149468787701</v>
      </c>
      <c r="AW1135" s="234">
        <v>19.910460560952199</v>
      </c>
      <c r="AX1135" s="234">
        <v>69.601786634263107</v>
      </c>
      <c r="AY1135" s="234" t="b">
        <v>0</v>
      </c>
      <c r="AZ1135" s="234">
        <v>44630.467546296299</v>
      </c>
      <c r="BA1135" s="234">
        <v>44622.462569444448</v>
      </c>
      <c r="BB1135" s="234">
        <v>44630.467546296299</v>
      </c>
    </row>
    <row r="1136" spans="1:54" x14ac:dyDescent="0.25">
      <c r="A1136" s="234" t="s">
        <v>5453</v>
      </c>
      <c r="B1136" s="234" t="s">
        <v>482</v>
      </c>
      <c r="C1136" s="235" t="s">
        <v>5451</v>
      </c>
      <c r="D1136" s="235" t="s">
        <v>5453</v>
      </c>
      <c r="E1136" s="234" t="s">
        <v>5431</v>
      </c>
      <c r="F1136" s="234" t="s">
        <v>5452</v>
      </c>
      <c r="G1136" s="234" t="s">
        <v>440</v>
      </c>
      <c r="H1136" s="234" t="s">
        <v>2090</v>
      </c>
      <c r="I1136" s="234" t="s">
        <v>752</v>
      </c>
      <c r="J1136" s="236"/>
      <c r="K1136" s="129">
        <v>0.05</v>
      </c>
      <c r="L1136" s="103">
        <v>1</v>
      </c>
      <c r="M1136" s="237">
        <v>17000</v>
      </c>
      <c r="N1136" s="236">
        <v>26210</v>
      </c>
      <c r="O1136" s="103">
        <v>890</v>
      </c>
      <c r="P1136" s="234">
        <v>9100</v>
      </c>
      <c r="Q1136" s="236">
        <v>2.5</v>
      </c>
      <c r="R1136" s="236">
        <v>100</v>
      </c>
      <c r="S1136" s="238">
        <v>250</v>
      </c>
      <c r="T1136" s="238">
        <v>199</v>
      </c>
      <c r="U1136" s="103">
        <v>5.5</v>
      </c>
      <c r="V1136" s="234" t="s">
        <v>451</v>
      </c>
      <c r="W1136" s="103">
        <v>100</v>
      </c>
      <c r="X1136" s="234" t="s">
        <v>56</v>
      </c>
      <c r="Y1136" s="234" t="s">
        <v>443</v>
      </c>
      <c r="Z1136" s="280"/>
      <c r="AA1136" s="280" t="s">
        <v>5454</v>
      </c>
      <c r="AB1136" s="280"/>
      <c r="AC1136" s="280"/>
      <c r="AD1136" s="280"/>
      <c r="AE1136" s="280"/>
      <c r="AF1136" s="280" t="s">
        <v>5454</v>
      </c>
      <c r="AG1136" s="280"/>
      <c r="AH1136" s="280"/>
      <c r="AI1136" s="280"/>
      <c r="AJ1136" s="280"/>
      <c r="AK1136" s="234">
        <v>3</v>
      </c>
      <c r="AL1136" s="234" t="s">
        <v>272</v>
      </c>
      <c r="AM1136" s="234">
        <v>0.1</v>
      </c>
      <c r="AN1136" s="234">
        <v>0.18372412475357999</v>
      </c>
      <c r="AO1136" s="234">
        <v>0</v>
      </c>
      <c r="AP1136" s="234">
        <v>0.125780362331297</v>
      </c>
      <c r="AQ1136" s="234">
        <v>0.18372412475357999</v>
      </c>
      <c r="AR1136" s="234" t="s">
        <v>463</v>
      </c>
      <c r="AS1136" s="234">
        <v>2</v>
      </c>
      <c r="AT1136" s="234">
        <v>70.711862976117402</v>
      </c>
      <c r="AU1136" s="234" t="s">
        <v>552</v>
      </c>
      <c r="AV1136" s="234">
        <v>1.7855034368645</v>
      </c>
      <c r="AW1136" s="234">
        <v>18.669225534638901</v>
      </c>
      <c r="AX1136" s="234">
        <v>69.449151137258198</v>
      </c>
      <c r="AY1136" s="234" t="b">
        <v>0</v>
      </c>
      <c r="AZ1136" s="234">
        <v>44630.471550925926</v>
      </c>
      <c r="BA1136" s="234">
        <v>44622.462824074071</v>
      </c>
      <c r="BB1136" s="234">
        <v>44630.47152777778</v>
      </c>
    </row>
    <row r="1137" spans="1:54" x14ac:dyDescent="0.25">
      <c r="A1137" s="234" t="s">
        <v>5455</v>
      </c>
      <c r="B1137" s="234" t="s">
        <v>482</v>
      </c>
      <c r="C1137" s="235" t="s">
        <v>5456</v>
      </c>
      <c r="D1137" s="235" t="s">
        <v>5455</v>
      </c>
      <c r="E1137" s="234" t="s">
        <v>5431</v>
      </c>
      <c r="F1137" s="234" t="s">
        <v>5457</v>
      </c>
      <c r="G1137" s="234" t="s">
        <v>440</v>
      </c>
      <c r="H1137" s="234" t="s">
        <v>2090</v>
      </c>
      <c r="I1137" s="234" t="s">
        <v>752</v>
      </c>
      <c r="J1137" s="236"/>
      <c r="K1137" s="129">
        <v>0.08</v>
      </c>
      <c r="L1137" s="103">
        <v>1</v>
      </c>
      <c r="M1137" s="237">
        <v>28000</v>
      </c>
      <c r="N1137" s="236">
        <v>60760</v>
      </c>
      <c r="O1137" s="103">
        <v>2350</v>
      </c>
      <c r="P1137" s="234">
        <v>2350</v>
      </c>
      <c r="Q1137" s="236">
        <v>1.2</v>
      </c>
      <c r="R1137" s="236">
        <v>100</v>
      </c>
      <c r="S1137" s="238">
        <v>375</v>
      </c>
      <c r="T1137" s="238">
        <v>270</v>
      </c>
      <c r="U1137" s="103">
        <v>5.5</v>
      </c>
      <c r="V1137" s="234" t="s">
        <v>451</v>
      </c>
      <c r="W1137" s="103">
        <v>120</v>
      </c>
      <c r="X1137" s="234" t="s">
        <v>56</v>
      </c>
      <c r="Y1137" s="234" t="s">
        <v>443</v>
      </c>
      <c r="Z1137" s="280"/>
      <c r="AA1137" s="280" t="s">
        <v>5437</v>
      </c>
      <c r="AB1137" s="280"/>
      <c r="AC1137" s="280"/>
      <c r="AD1137" s="280"/>
      <c r="AE1137" s="280"/>
      <c r="AF1137" s="280" t="s">
        <v>5437</v>
      </c>
      <c r="AG1137" s="280"/>
      <c r="AH1137" s="280"/>
      <c r="AI1137" s="280"/>
      <c r="AJ1137" s="280"/>
      <c r="AK1137" s="234">
        <v>3</v>
      </c>
      <c r="AL1137" s="234" t="s">
        <v>272</v>
      </c>
      <c r="AM1137" s="234">
        <v>0.1</v>
      </c>
      <c r="AN1137" s="234">
        <v>0</v>
      </c>
      <c r="AO1137" s="234">
        <v>0</v>
      </c>
      <c r="AP1137" s="234">
        <v>0.21010463210678901</v>
      </c>
      <c r="AQ1137" s="234">
        <v>5.25261580266973E-2</v>
      </c>
      <c r="AR1137" s="234" t="s">
        <v>463</v>
      </c>
      <c r="AS1137" s="234">
        <v>5</v>
      </c>
      <c r="AT1137" s="234">
        <v>52.125308624640702</v>
      </c>
      <c r="AU1137" s="234" t="s">
        <v>552</v>
      </c>
      <c r="AV1137" s="234">
        <v>2.6674302979899598</v>
      </c>
      <c r="AW1137" s="234">
        <v>14.860179723303199</v>
      </c>
      <c r="AX1137" s="234">
        <v>49.891366826441804</v>
      </c>
      <c r="AY1137" s="234" t="b">
        <v>0</v>
      </c>
      <c r="AZ1137" s="234">
        <v>44630.473715277774</v>
      </c>
      <c r="BA1137" s="234">
        <v>44622.463391203702</v>
      </c>
      <c r="BB1137" s="234">
        <v>44630.473715277774</v>
      </c>
    </row>
    <row r="1138" spans="1:54" x14ac:dyDescent="0.25">
      <c r="A1138" s="234" t="s">
        <v>5458</v>
      </c>
      <c r="B1138" s="234" t="s">
        <v>482</v>
      </c>
      <c r="C1138" s="235" t="s">
        <v>5459</v>
      </c>
      <c r="D1138" s="235" t="s">
        <v>5458</v>
      </c>
      <c r="E1138" s="234" t="s">
        <v>5460</v>
      </c>
      <c r="F1138" s="234" t="s">
        <v>5461</v>
      </c>
      <c r="G1138" s="234" t="s">
        <v>534</v>
      </c>
      <c r="H1138" s="234" t="s">
        <v>2437</v>
      </c>
      <c r="I1138" s="234" t="s">
        <v>574</v>
      </c>
      <c r="J1138" s="236"/>
      <c r="K1138" s="129">
        <v>0.04</v>
      </c>
      <c r="L1138" s="103">
        <v>2</v>
      </c>
      <c r="M1138" s="237">
        <v>2200</v>
      </c>
      <c r="N1138" s="236">
        <v>5451</v>
      </c>
      <c r="O1138" s="103">
        <v>4510</v>
      </c>
      <c r="P1138" s="234">
        <v>4800</v>
      </c>
      <c r="Q1138" s="236">
        <v>10</v>
      </c>
      <c r="R1138" s="236">
        <v>30</v>
      </c>
      <c r="S1138" s="238">
        <v>72.400000000000006</v>
      </c>
      <c r="T1138" s="238">
        <v>36.65</v>
      </c>
      <c r="U1138" s="103">
        <v>5</v>
      </c>
      <c r="V1138" s="234" t="s">
        <v>451</v>
      </c>
      <c r="W1138" s="103">
        <v>80</v>
      </c>
      <c r="X1138" s="234" t="s">
        <v>56</v>
      </c>
      <c r="Y1138" s="234" t="s">
        <v>443</v>
      </c>
      <c r="Z1138" s="280"/>
      <c r="AA1138" s="280"/>
      <c r="AB1138" s="280"/>
      <c r="AC1138" s="280"/>
      <c r="AD1138" s="280" t="s">
        <v>5462</v>
      </c>
      <c r="AE1138" s="280"/>
      <c r="AF1138" s="280"/>
      <c r="AG1138" s="280"/>
      <c r="AH1138" s="280"/>
      <c r="AI1138" s="280"/>
      <c r="AJ1138" s="280"/>
      <c r="AK1138" s="234">
        <v>15</v>
      </c>
      <c r="AL1138" s="234" t="s">
        <v>272</v>
      </c>
      <c r="AM1138" s="234">
        <v>0.1</v>
      </c>
      <c r="AN1138" s="234"/>
      <c r="AO1138" s="234">
        <v>0</v>
      </c>
      <c r="AP1138" s="234">
        <v>0</v>
      </c>
      <c r="AQ1138" s="234"/>
      <c r="AR1138" s="234" t="s">
        <v>463</v>
      </c>
      <c r="AS1138" s="234">
        <v>0</v>
      </c>
      <c r="AT1138" s="234">
        <v>77.4522220454799</v>
      </c>
      <c r="AU1138" s="234" t="s">
        <v>552</v>
      </c>
      <c r="AV1138" s="234">
        <v>1.0822709954946801</v>
      </c>
      <c r="AW1138" s="234">
        <v>31.516545724299501</v>
      </c>
      <c r="AX1138" s="234">
        <v>75.792531573076801</v>
      </c>
      <c r="AY1138" s="234" t="b">
        <v>1</v>
      </c>
      <c r="AZ1138" s="234">
        <v>44630.54515046296</v>
      </c>
      <c r="BA1138" s="234">
        <v>44622.556620370371</v>
      </c>
      <c r="BB1138" s="234">
        <v>44630.54515046296</v>
      </c>
    </row>
    <row r="1139" spans="1:54" x14ac:dyDescent="0.25">
      <c r="A1139" s="234" t="s">
        <v>5463</v>
      </c>
      <c r="B1139" s="234" t="s">
        <v>456</v>
      </c>
      <c r="C1139" s="235" t="s">
        <v>5464</v>
      </c>
      <c r="D1139" s="235" t="s">
        <v>5463</v>
      </c>
      <c r="E1139" s="234" t="s">
        <v>5465</v>
      </c>
      <c r="F1139" s="234" t="s">
        <v>5466</v>
      </c>
      <c r="G1139" s="234" t="s">
        <v>534</v>
      </c>
      <c r="H1139" s="234" t="s">
        <v>473</v>
      </c>
      <c r="I1139" s="234" t="s">
        <v>678</v>
      </c>
      <c r="J1139" s="236">
        <v>879</v>
      </c>
      <c r="K1139" s="129">
        <v>0.04</v>
      </c>
      <c r="L1139" s="103">
        <v>1</v>
      </c>
      <c r="M1139" s="237">
        <v>17000</v>
      </c>
      <c r="N1139" s="236">
        <v>14140</v>
      </c>
      <c r="O1139" s="103">
        <v>4000</v>
      </c>
      <c r="P1139" s="234">
        <v>4000</v>
      </c>
      <c r="Q1139" s="236">
        <v>5</v>
      </c>
      <c r="R1139" s="236">
        <v>40</v>
      </c>
      <c r="S1139" s="238">
        <v>232</v>
      </c>
      <c r="T1139" s="238">
        <v>186</v>
      </c>
      <c r="U1139" s="103">
        <v>5</v>
      </c>
      <c r="V1139" s="234" t="s">
        <v>451</v>
      </c>
      <c r="W1139" s="103">
        <v>35</v>
      </c>
      <c r="X1139" s="234" t="s">
        <v>56</v>
      </c>
      <c r="Y1139" s="234" t="s">
        <v>443</v>
      </c>
      <c r="Z1139" s="280"/>
      <c r="AA1139" s="280" t="s">
        <v>5467</v>
      </c>
      <c r="AB1139" s="280" t="s">
        <v>5468</v>
      </c>
      <c r="AC1139" s="280"/>
      <c r="AD1139" s="280" t="s">
        <v>5469</v>
      </c>
      <c r="AE1139" s="280"/>
      <c r="AF1139" s="280" t="s">
        <v>705</v>
      </c>
      <c r="AG1139" s="280"/>
      <c r="AH1139" s="280"/>
      <c r="AI1139" s="280"/>
      <c r="AJ1139" s="280"/>
      <c r="AK1139" s="234">
        <v>3</v>
      </c>
      <c r="AL1139" s="234" t="s">
        <v>272</v>
      </c>
      <c r="AM1139" s="234">
        <v>0.1</v>
      </c>
      <c r="AN1139" s="234"/>
      <c r="AO1139" s="234">
        <v>0</v>
      </c>
      <c r="AP1139" s="234">
        <v>8.8401697312588401E-2</v>
      </c>
      <c r="AQ1139" s="234"/>
      <c r="AR1139" s="234" t="s">
        <v>463</v>
      </c>
      <c r="AS1139" s="234">
        <v>7</v>
      </c>
      <c r="AT1139" s="234">
        <v>74.087591802363306</v>
      </c>
      <c r="AU1139" s="234" t="s">
        <v>552</v>
      </c>
      <c r="AV1139" s="234">
        <v>2.0260326027808202</v>
      </c>
      <c r="AW1139" s="234">
        <v>20.696210837535801</v>
      </c>
      <c r="AX1139" s="234">
        <v>65.535766920033396</v>
      </c>
      <c r="AY1139" s="234" t="b">
        <v>0</v>
      </c>
      <c r="AZ1139" s="234">
        <v>44629.427743055552</v>
      </c>
      <c r="BA1139" s="234">
        <v>44623.614016203705</v>
      </c>
      <c r="BB1139" s="234">
        <v>44629.427731481483</v>
      </c>
    </row>
    <row r="1140" spans="1:54" x14ac:dyDescent="0.25">
      <c r="A1140" s="234" t="s">
        <v>5470</v>
      </c>
      <c r="B1140" s="234" t="s">
        <v>482</v>
      </c>
      <c r="C1140" s="235" t="s">
        <v>5471</v>
      </c>
      <c r="D1140" s="235" t="s">
        <v>5470</v>
      </c>
      <c r="E1140" s="234" t="s">
        <v>5472</v>
      </c>
      <c r="F1140" s="234" t="s">
        <v>5473</v>
      </c>
      <c r="G1140" s="234" t="s">
        <v>544</v>
      </c>
      <c r="H1140" s="234" t="s">
        <v>485</v>
      </c>
      <c r="I1140" s="234" t="s">
        <v>486</v>
      </c>
      <c r="J1140" s="236">
        <v>463</v>
      </c>
      <c r="K1140" s="129">
        <v>0.03</v>
      </c>
      <c r="L1140" s="103">
        <v>1</v>
      </c>
      <c r="M1140" s="237">
        <v>3335</v>
      </c>
      <c r="N1140" s="236">
        <v>30985</v>
      </c>
      <c r="O1140" s="103">
        <v>3000</v>
      </c>
      <c r="P1140" s="234">
        <v>3000</v>
      </c>
      <c r="Q1140" s="236">
        <v>3</v>
      </c>
      <c r="R1140" s="236">
        <v>50</v>
      </c>
      <c r="S1140" s="238">
        <v>120</v>
      </c>
      <c r="T1140" s="238">
        <v>120</v>
      </c>
      <c r="U1140" s="103">
        <v>1.8</v>
      </c>
      <c r="V1140" s="234" t="s">
        <v>442</v>
      </c>
      <c r="W1140" s="103">
        <v>80</v>
      </c>
      <c r="X1140" s="234" t="s">
        <v>56</v>
      </c>
      <c r="Y1140" s="234" t="s">
        <v>443</v>
      </c>
      <c r="Z1140" s="280" t="s">
        <v>5474</v>
      </c>
      <c r="AA1140" s="280" t="s">
        <v>5475</v>
      </c>
      <c r="AB1140" s="280" t="s">
        <v>5476</v>
      </c>
      <c r="AC1140" s="280"/>
      <c r="AD1140" s="280"/>
      <c r="AE1140" s="280" t="s">
        <v>5477</v>
      </c>
      <c r="AF1140" s="280"/>
      <c r="AG1140" s="280"/>
      <c r="AH1140" s="280"/>
      <c r="AI1140" s="280"/>
      <c r="AJ1140" s="280" t="s">
        <v>1367</v>
      </c>
      <c r="AK1140" s="234">
        <v>3</v>
      </c>
      <c r="AL1140" s="234" t="s">
        <v>272</v>
      </c>
      <c r="AM1140" s="234">
        <v>0.1</v>
      </c>
      <c r="AN1140" s="234">
        <v>0</v>
      </c>
      <c r="AO1140" s="234">
        <v>0</v>
      </c>
      <c r="AP1140" s="234">
        <v>0</v>
      </c>
      <c r="AQ1140" s="234">
        <v>0</v>
      </c>
      <c r="AR1140" s="234" t="s">
        <v>463</v>
      </c>
      <c r="AS1140" s="234">
        <v>1</v>
      </c>
      <c r="AT1140" s="234">
        <v>73.685027341563199</v>
      </c>
      <c r="AU1140" s="234" t="s">
        <v>552</v>
      </c>
      <c r="AV1140" s="234">
        <v>1.1206076932490301</v>
      </c>
      <c r="AW1140" s="234">
        <v>25.1215218650011</v>
      </c>
      <c r="AX1140" s="234">
        <v>67.316535692756602</v>
      </c>
      <c r="AY1140" s="234" t="b">
        <v>0</v>
      </c>
      <c r="AZ1140" s="234">
        <v>44638.544687499998</v>
      </c>
      <c r="BA1140" s="234">
        <v>44630.3669212963</v>
      </c>
      <c r="BB1140" s="234">
        <v>44638.544687499998</v>
      </c>
    </row>
    <row r="1141" spans="1:54" x14ac:dyDescent="0.25">
      <c r="A1141" s="234" t="s">
        <v>5478</v>
      </c>
      <c r="B1141" s="234" t="s">
        <v>482</v>
      </c>
      <c r="C1141" s="235" t="s">
        <v>5471</v>
      </c>
      <c r="D1141" s="235" t="s">
        <v>5478</v>
      </c>
      <c r="E1141" s="234" t="s">
        <v>5472</v>
      </c>
      <c r="F1141" s="234" t="s">
        <v>5479</v>
      </c>
      <c r="G1141" s="234" t="s">
        <v>544</v>
      </c>
      <c r="H1141" s="234" t="s">
        <v>485</v>
      </c>
      <c r="I1141" s="234" t="s">
        <v>486</v>
      </c>
      <c r="J1141" s="236">
        <v>389</v>
      </c>
      <c r="K1141" s="129">
        <v>0.03</v>
      </c>
      <c r="L1141" s="103">
        <v>1</v>
      </c>
      <c r="M1141" s="237">
        <v>3315</v>
      </c>
      <c r="N1141" s="236">
        <v>21470</v>
      </c>
      <c r="O1141" s="103">
        <v>3000</v>
      </c>
      <c r="P1141" s="234">
        <v>3000</v>
      </c>
      <c r="Q1141" s="236">
        <v>4</v>
      </c>
      <c r="R1141" s="236">
        <v>50</v>
      </c>
      <c r="S1141" s="238">
        <v>100</v>
      </c>
      <c r="T1141" s="238">
        <v>100</v>
      </c>
      <c r="U1141" s="103">
        <v>2.2000000000000002</v>
      </c>
      <c r="V1141" s="234" t="s">
        <v>442</v>
      </c>
      <c r="W1141" s="103">
        <v>80</v>
      </c>
      <c r="X1141" s="234" t="s">
        <v>56</v>
      </c>
      <c r="Y1141" s="234" t="s">
        <v>443</v>
      </c>
      <c r="Z1141" s="280" t="s">
        <v>5480</v>
      </c>
      <c r="AA1141" s="280" t="s">
        <v>5481</v>
      </c>
      <c r="AB1141" s="280" t="s">
        <v>5476</v>
      </c>
      <c r="AC1141" s="280"/>
      <c r="AD1141" s="280"/>
      <c r="AE1141" s="280" t="s">
        <v>5477</v>
      </c>
      <c r="AF1141" s="280"/>
      <c r="AG1141" s="280"/>
      <c r="AH1141" s="280"/>
      <c r="AI1141" s="280"/>
      <c r="AJ1141" s="280" t="s">
        <v>1367</v>
      </c>
      <c r="AK1141" s="234">
        <v>3</v>
      </c>
      <c r="AL1141" s="234" t="s">
        <v>272</v>
      </c>
      <c r="AM1141" s="234">
        <v>0.1</v>
      </c>
      <c r="AN1141" s="234">
        <v>0</v>
      </c>
      <c r="AO1141" s="234">
        <v>0</v>
      </c>
      <c r="AP1141" s="234">
        <v>0</v>
      </c>
      <c r="AQ1141" s="234">
        <v>0</v>
      </c>
      <c r="AR1141" s="234" t="s">
        <v>463</v>
      </c>
      <c r="AS1141" s="234">
        <v>1</v>
      </c>
      <c r="AT1141" s="234">
        <v>76.947265864759501</v>
      </c>
      <c r="AU1141" s="234" t="s">
        <v>552</v>
      </c>
      <c r="AV1141" s="234">
        <v>1.07992972395739</v>
      </c>
      <c r="AW1141" s="234">
        <v>24.524984810290899</v>
      </c>
      <c r="AX1141" s="234">
        <v>69.967049604170597</v>
      </c>
      <c r="AY1141" s="234" t="b">
        <v>0</v>
      </c>
      <c r="AZ1141" s="234">
        <v>44638.557152777779</v>
      </c>
      <c r="BA1141" s="234">
        <v>44630.368194444447</v>
      </c>
      <c r="BB1141" s="234">
        <v>44638.557152777779</v>
      </c>
    </row>
    <row r="1142" spans="1:54" x14ac:dyDescent="0.25">
      <c r="A1142" s="234" t="s">
        <v>5482</v>
      </c>
      <c r="B1142" s="234" t="s">
        <v>482</v>
      </c>
      <c r="C1142" s="235" t="s">
        <v>5471</v>
      </c>
      <c r="D1142" s="235" t="s">
        <v>5482</v>
      </c>
      <c r="E1142" s="234" t="s">
        <v>5472</v>
      </c>
      <c r="F1142" s="234" t="s">
        <v>5483</v>
      </c>
      <c r="G1142" s="234" t="s">
        <v>544</v>
      </c>
      <c r="H1142" s="234" t="s">
        <v>485</v>
      </c>
      <c r="I1142" s="234" t="s">
        <v>486</v>
      </c>
      <c r="J1142" s="236">
        <v>347</v>
      </c>
      <c r="K1142" s="129">
        <v>0.03</v>
      </c>
      <c r="L1142" s="103">
        <v>1</v>
      </c>
      <c r="M1142" s="237">
        <v>3300</v>
      </c>
      <c r="N1142" s="236">
        <v>16308</v>
      </c>
      <c r="O1142" s="103">
        <v>3000</v>
      </c>
      <c r="P1142" s="234">
        <v>3000</v>
      </c>
      <c r="Q1142" s="236">
        <v>5</v>
      </c>
      <c r="R1142" s="236">
        <v>50</v>
      </c>
      <c r="S1142" s="238">
        <v>90</v>
      </c>
      <c r="T1142" s="238">
        <v>90</v>
      </c>
      <c r="U1142" s="103">
        <v>2.4</v>
      </c>
      <c r="V1142" s="234" t="s">
        <v>442</v>
      </c>
      <c r="W1142" s="103">
        <v>80</v>
      </c>
      <c r="X1142" s="234" t="s">
        <v>56</v>
      </c>
      <c r="Y1142" s="234" t="s">
        <v>443</v>
      </c>
      <c r="Z1142" s="280" t="s">
        <v>5484</v>
      </c>
      <c r="AA1142" s="280"/>
      <c r="AB1142" s="280" t="s">
        <v>5476</v>
      </c>
      <c r="AC1142" s="280"/>
      <c r="AD1142" s="280"/>
      <c r="AE1142" s="280" t="s">
        <v>5477</v>
      </c>
      <c r="AF1142" s="280"/>
      <c r="AG1142" s="280"/>
      <c r="AH1142" s="280"/>
      <c r="AI1142" s="280"/>
      <c r="AJ1142" s="280" t="s">
        <v>1367</v>
      </c>
      <c r="AK1142" s="234">
        <v>3</v>
      </c>
      <c r="AL1142" s="234" t="s">
        <v>272</v>
      </c>
      <c r="AM1142" s="234">
        <v>0.1</v>
      </c>
      <c r="AN1142" s="234">
        <v>0</v>
      </c>
      <c r="AO1142" s="234">
        <v>0</v>
      </c>
      <c r="AP1142" s="234">
        <v>0</v>
      </c>
      <c r="AQ1142" s="234">
        <v>0</v>
      </c>
      <c r="AR1142" s="234" t="s">
        <v>463</v>
      </c>
      <c r="AS1142" s="234">
        <v>1</v>
      </c>
      <c r="AT1142" s="234">
        <v>79.745945409144895</v>
      </c>
      <c r="AU1142" s="234" t="s">
        <v>552</v>
      </c>
      <c r="AV1142" s="234">
        <v>1.04394181988873</v>
      </c>
      <c r="AW1142" s="234">
        <v>24.2578507901591</v>
      </c>
      <c r="AX1142" s="234">
        <v>70.859968634983105</v>
      </c>
      <c r="AY1142" s="234" t="b">
        <v>0</v>
      </c>
      <c r="AZ1142" s="234">
        <v>44638.558240740742</v>
      </c>
      <c r="BA1142" s="234">
        <v>44630.369467592594</v>
      </c>
      <c r="BB1142" s="234">
        <v>44638.558229166665</v>
      </c>
    </row>
    <row r="1143" spans="1:54" x14ac:dyDescent="0.25">
      <c r="A1143" s="234" t="s">
        <v>5485</v>
      </c>
      <c r="B1143" s="234" t="s">
        <v>436</v>
      </c>
      <c r="C1143" s="235" t="s">
        <v>5486</v>
      </c>
      <c r="D1143" s="235" t="s">
        <v>5485</v>
      </c>
      <c r="E1143" s="234" t="s">
        <v>5487</v>
      </c>
      <c r="F1143" s="234" t="s">
        <v>5488</v>
      </c>
      <c r="G1143" s="234" t="s">
        <v>544</v>
      </c>
      <c r="H1143" s="234"/>
      <c r="I1143" s="234" t="s">
        <v>678</v>
      </c>
      <c r="J1143" s="236"/>
      <c r="K1143" s="129"/>
      <c r="L1143" s="103"/>
      <c r="M1143" s="237"/>
      <c r="N1143" s="236">
        <v>11165</v>
      </c>
      <c r="O1143" s="103">
        <v>18000</v>
      </c>
      <c r="P1143" s="234"/>
      <c r="Q1143" s="236"/>
      <c r="R1143" s="236"/>
      <c r="S1143" s="238">
        <v>160</v>
      </c>
      <c r="T1143" s="238">
        <v>124</v>
      </c>
      <c r="U1143" s="103">
        <v>0</v>
      </c>
      <c r="V1143" s="234" t="s">
        <v>547</v>
      </c>
      <c r="W1143" s="103"/>
      <c r="X1143" s="234" t="s">
        <v>56</v>
      </c>
      <c r="Y1143" s="234" t="s">
        <v>443</v>
      </c>
      <c r="Z1143" s="280"/>
      <c r="AA1143" s="280"/>
      <c r="AB1143" s="280"/>
      <c r="AC1143" s="280"/>
      <c r="AD1143" s="280"/>
      <c r="AE1143" s="280"/>
      <c r="AF1143" s="280" t="s">
        <v>5489</v>
      </c>
      <c r="AG1143" s="280"/>
      <c r="AH1143" s="280"/>
      <c r="AI1143" s="280"/>
      <c r="AJ1143" s="280"/>
      <c r="AK1143" s="234">
        <v>2</v>
      </c>
      <c r="AL1143" s="234" t="s">
        <v>272</v>
      </c>
      <c r="AM1143" s="234">
        <v>0.1</v>
      </c>
      <c r="AN1143" s="234"/>
      <c r="AO1143" s="234">
        <v>0</v>
      </c>
      <c r="AP1143" s="234">
        <v>0</v>
      </c>
      <c r="AQ1143" s="234"/>
      <c r="AR1143" s="234" t="s">
        <v>447</v>
      </c>
      <c r="AS1143" s="234">
        <v>8</v>
      </c>
      <c r="AT1143" s="234"/>
      <c r="AU1143" s="234" t="s">
        <v>552</v>
      </c>
      <c r="AV1143" s="234"/>
      <c r="AW1143" s="234"/>
      <c r="AX1143" s="234"/>
      <c r="AY1143" s="234" t="b">
        <v>0</v>
      </c>
      <c r="AZ1143" s="234">
        <v>44748.611041666663</v>
      </c>
      <c r="BA1143" s="234">
        <v>44630.414976851855</v>
      </c>
      <c r="BB1143" s="234">
        <v>44748.611018518517</v>
      </c>
    </row>
    <row r="1144" spans="1:54" x14ac:dyDescent="0.25">
      <c r="A1144" s="234" t="s">
        <v>5490</v>
      </c>
      <c r="B1144" s="234" t="s">
        <v>482</v>
      </c>
      <c r="C1144" s="235" t="s">
        <v>5486</v>
      </c>
      <c r="D1144" s="235" t="s">
        <v>5490</v>
      </c>
      <c r="E1144" s="234" t="s">
        <v>5487</v>
      </c>
      <c r="F1144" s="234" t="s">
        <v>5488</v>
      </c>
      <c r="G1144" s="234" t="s">
        <v>440</v>
      </c>
      <c r="H1144" s="234" t="s">
        <v>458</v>
      </c>
      <c r="I1144" s="234" t="s">
        <v>678</v>
      </c>
      <c r="J1144" s="236"/>
      <c r="K1144" s="129">
        <v>0.05</v>
      </c>
      <c r="L1144" s="103">
        <v>1</v>
      </c>
      <c r="M1144" s="237">
        <v>13000</v>
      </c>
      <c r="N1144" s="236">
        <v>11165</v>
      </c>
      <c r="O1144" s="103">
        <v>18000</v>
      </c>
      <c r="P1144" s="234">
        <v>18000</v>
      </c>
      <c r="Q1144" s="236">
        <v>2.5</v>
      </c>
      <c r="R1144" s="236">
        <v>100</v>
      </c>
      <c r="S1144" s="238">
        <v>160</v>
      </c>
      <c r="T1144" s="238">
        <v>124</v>
      </c>
      <c r="U1144" s="103">
        <v>4</v>
      </c>
      <c r="V1144" s="234" t="s">
        <v>547</v>
      </c>
      <c r="W1144" s="103">
        <v>80</v>
      </c>
      <c r="X1144" s="234" t="s">
        <v>56</v>
      </c>
      <c r="Y1144" s="234" t="s">
        <v>443</v>
      </c>
      <c r="Z1144" s="280" t="s">
        <v>5491</v>
      </c>
      <c r="AA1144" s="280"/>
      <c r="AB1144" s="280"/>
      <c r="AC1144" s="280"/>
      <c r="AD1144" s="280" t="s">
        <v>5492</v>
      </c>
      <c r="AE1144" s="280"/>
      <c r="AF1144" s="280"/>
      <c r="AG1144" s="280"/>
      <c r="AH1144" s="280"/>
      <c r="AI1144" s="280"/>
      <c r="AJ1144" s="280"/>
      <c r="AK1144" s="234">
        <v>5</v>
      </c>
      <c r="AL1144" s="234" t="s">
        <v>272</v>
      </c>
      <c r="AM1144" s="234">
        <v>0.1</v>
      </c>
      <c r="AN1144" s="234">
        <v>0</v>
      </c>
      <c r="AO1144" s="234">
        <v>0</v>
      </c>
      <c r="AP1144" s="234">
        <v>0.15</v>
      </c>
      <c r="AQ1144" s="234">
        <v>0.05</v>
      </c>
      <c r="AR1144" s="234" t="s">
        <v>463</v>
      </c>
      <c r="AS1144" s="234">
        <v>8</v>
      </c>
      <c r="AT1144" s="234">
        <v>79.927077109504594</v>
      </c>
      <c r="AU1144" s="234" t="s">
        <v>552</v>
      </c>
      <c r="AV1144" s="234">
        <v>2.4748819586934001</v>
      </c>
      <c r="AW1144" s="234">
        <v>9.7015010967418593</v>
      </c>
      <c r="AX1144" s="234">
        <v>70.2216463176362</v>
      </c>
      <c r="AY1144" s="234" t="b">
        <v>0</v>
      </c>
      <c r="AZ1144" s="234">
        <v>44750.337731481479</v>
      </c>
      <c r="BA1144" s="234">
        <v>44743.587314814817</v>
      </c>
      <c r="BB1144" s="234">
        <v>44750.337719907409</v>
      </c>
    </row>
    <row r="1145" spans="1:54" x14ac:dyDescent="0.25">
      <c r="A1145" s="234" t="s">
        <v>5493</v>
      </c>
      <c r="B1145" s="234" t="s">
        <v>456</v>
      </c>
      <c r="C1145" s="235" t="s">
        <v>5493</v>
      </c>
      <c r="D1145" s="235" t="s">
        <v>5493</v>
      </c>
      <c r="E1145" s="234" t="s">
        <v>5494</v>
      </c>
      <c r="F1145" s="234" t="s">
        <v>5495</v>
      </c>
      <c r="G1145" s="234" t="s">
        <v>836</v>
      </c>
      <c r="H1145" s="234" t="s">
        <v>473</v>
      </c>
      <c r="I1145" s="234" t="s">
        <v>678</v>
      </c>
      <c r="J1145" s="236">
        <v>255</v>
      </c>
      <c r="K1145" s="129">
        <v>0.03</v>
      </c>
      <c r="L1145" s="103">
        <v>1</v>
      </c>
      <c r="M1145" s="237">
        <v>2767</v>
      </c>
      <c r="N1145" s="236">
        <v>5157</v>
      </c>
      <c r="O1145" s="103">
        <v>2970</v>
      </c>
      <c r="P1145" s="234">
        <v>2970</v>
      </c>
      <c r="Q1145" s="236">
        <v>8</v>
      </c>
      <c r="R1145" s="236">
        <v>30</v>
      </c>
      <c r="S1145" s="238">
        <v>91</v>
      </c>
      <c r="T1145" s="238">
        <v>38</v>
      </c>
      <c r="U1145" s="103">
        <v>1.6</v>
      </c>
      <c r="V1145" s="234" t="s">
        <v>547</v>
      </c>
      <c r="W1145" s="103">
        <v>60</v>
      </c>
      <c r="X1145" s="234" t="s">
        <v>56</v>
      </c>
      <c r="Y1145" s="234" t="s">
        <v>443</v>
      </c>
      <c r="Z1145" s="280"/>
      <c r="AA1145" s="280" t="s">
        <v>5496</v>
      </c>
      <c r="AB1145" s="280" t="s">
        <v>5497</v>
      </c>
      <c r="AC1145" s="280" t="s">
        <v>5498</v>
      </c>
      <c r="AD1145" s="280"/>
      <c r="AE1145" s="280" t="s">
        <v>5499</v>
      </c>
      <c r="AF1145" s="280" t="s">
        <v>5500</v>
      </c>
      <c r="AG1145" s="280"/>
      <c r="AH1145" s="280"/>
      <c r="AI1145" s="280"/>
      <c r="AJ1145" s="280" t="s">
        <v>3523</v>
      </c>
      <c r="AK1145" s="234">
        <v>1</v>
      </c>
      <c r="AL1145" s="234" t="s">
        <v>272</v>
      </c>
      <c r="AM1145" s="234">
        <v>0.1</v>
      </c>
      <c r="AN1145" s="234">
        <v>0</v>
      </c>
      <c r="AO1145" s="234">
        <v>0</v>
      </c>
      <c r="AP1145" s="234">
        <v>0</v>
      </c>
      <c r="AQ1145" s="234">
        <v>8.5658452338634006E-2</v>
      </c>
      <c r="AR1145" s="234" t="s">
        <v>463</v>
      </c>
      <c r="AS1145" s="234">
        <v>1</v>
      </c>
      <c r="AT1145" s="234">
        <v>84.467594266699095</v>
      </c>
      <c r="AU1145" s="234" t="s">
        <v>552</v>
      </c>
      <c r="AV1145" s="234">
        <v>1.2610463960743501</v>
      </c>
      <c r="AW1145" s="234">
        <v>12.708400875684999</v>
      </c>
      <c r="AX1145" s="234">
        <v>80.123546561554605</v>
      </c>
      <c r="AY1145" s="234" t="b">
        <v>0</v>
      </c>
      <c r="AZ1145" s="234">
        <v>44635.371064814812</v>
      </c>
      <c r="BA1145" s="234">
        <v>44630.577962962961</v>
      </c>
      <c r="BB1145" s="234">
        <v>44635.371041666665</v>
      </c>
    </row>
    <row r="1146" spans="1:54" x14ac:dyDescent="0.25">
      <c r="A1146" s="234" t="s">
        <v>5501</v>
      </c>
      <c r="B1146" s="234" t="s">
        <v>1139</v>
      </c>
      <c r="C1146" s="235" t="s">
        <v>437</v>
      </c>
      <c r="D1146" s="235" t="s">
        <v>5501</v>
      </c>
      <c r="E1146" s="234" t="s">
        <v>5502</v>
      </c>
      <c r="F1146" s="234" t="s">
        <v>5503</v>
      </c>
      <c r="G1146" s="234"/>
      <c r="H1146" s="234"/>
      <c r="I1146" s="234" t="s">
        <v>696</v>
      </c>
      <c r="J1146" s="236"/>
      <c r="K1146" s="129"/>
      <c r="L1146" s="103"/>
      <c r="M1146" s="237"/>
      <c r="N1146" s="236"/>
      <c r="O1146" s="103">
        <v>754.4</v>
      </c>
      <c r="P1146" s="234"/>
      <c r="Q1146" s="236"/>
      <c r="R1146" s="236"/>
      <c r="S1146" s="238"/>
      <c r="T1146" s="238"/>
      <c r="U1146" s="103">
        <v>0</v>
      </c>
      <c r="V1146" s="234" t="s">
        <v>451</v>
      </c>
      <c r="W1146" s="103"/>
      <c r="X1146" s="234" t="s">
        <v>56</v>
      </c>
      <c r="Y1146" s="234" t="s">
        <v>443</v>
      </c>
      <c r="Z1146" s="280" t="s">
        <v>5504</v>
      </c>
      <c r="AA1146" s="280"/>
      <c r="AB1146" s="280"/>
      <c r="AC1146" s="280"/>
      <c r="AD1146" s="280"/>
      <c r="AE1146" s="280"/>
      <c r="AF1146" s="280"/>
      <c r="AG1146" s="280"/>
      <c r="AH1146" s="280"/>
      <c r="AI1146" s="280"/>
      <c r="AJ1146" s="280"/>
      <c r="AK1146" s="234">
        <v>8</v>
      </c>
      <c r="AL1146" s="234" t="s">
        <v>272</v>
      </c>
      <c r="AM1146" s="234">
        <v>0.1</v>
      </c>
      <c r="AN1146" s="234"/>
      <c r="AO1146" s="234">
        <v>0</v>
      </c>
      <c r="AP1146" s="234">
        <v>0</v>
      </c>
      <c r="AQ1146" s="234"/>
      <c r="AR1146" s="234" t="s">
        <v>447</v>
      </c>
      <c r="AS1146" s="234"/>
      <c r="AT1146" s="234"/>
      <c r="AU1146" s="234" t="s">
        <v>448</v>
      </c>
      <c r="AV1146" s="234"/>
      <c r="AW1146" s="234"/>
      <c r="AX1146" s="234"/>
      <c r="AY1146" s="234" t="b">
        <v>0</v>
      </c>
      <c r="AZ1146" s="234">
        <v>44631.369571759256</v>
      </c>
      <c r="BA1146" s="234">
        <v>44631.364837962959</v>
      </c>
      <c r="BB1146" s="234"/>
    </row>
    <row r="1147" spans="1:54" x14ac:dyDescent="0.25">
      <c r="A1147" s="234" t="s">
        <v>5505</v>
      </c>
      <c r="B1147" s="234" t="s">
        <v>888</v>
      </c>
      <c r="C1147" s="235" t="s">
        <v>437</v>
      </c>
      <c r="D1147" s="235" t="s">
        <v>5505</v>
      </c>
      <c r="E1147" s="234" t="s">
        <v>5502</v>
      </c>
      <c r="F1147" s="234" t="s">
        <v>5506</v>
      </c>
      <c r="G1147" s="234"/>
      <c r="H1147" s="234"/>
      <c r="I1147" s="234" t="s">
        <v>722</v>
      </c>
      <c r="J1147" s="236"/>
      <c r="K1147" s="129"/>
      <c r="L1147" s="103"/>
      <c r="M1147" s="237"/>
      <c r="N1147" s="236"/>
      <c r="O1147" s="103">
        <v>1</v>
      </c>
      <c r="P1147" s="234"/>
      <c r="Q1147" s="236"/>
      <c r="R1147" s="236"/>
      <c r="S1147" s="238"/>
      <c r="T1147" s="238"/>
      <c r="U1147" s="103">
        <v>0</v>
      </c>
      <c r="V1147" s="234" t="s">
        <v>451</v>
      </c>
      <c r="W1147" s="103"/>
      <c r="X1147" s="234" t="s">
        <v>56</v>
      </c>
      <c r="Y1147" s="234" t="s">
        <v>443</v>
      </c>
      <c r="Z1147" s="280" t="s">
        <v>5507</v>
      </c>
      <c r="AA1147" s="280"/>
      <c r="AB1147" s="280"/>
      <c r="AC1147" s="280"/>
      <c r="AD1147" s="280"/>
      <c r="AE1147" s="280"/>
      <c r="AF1147" s="280"/>
      <c r="AG1147" s="280"/>
      <c r="AH1147" s="280"/>
      <c r="AI1147" s="280"/>
      <c r="AJ1147" s="280"/>
      <c r="AK1147" s="234">
        <v>2</v>
      </c>
      <c r="AL1147" s="234" t="s">
        <v>272</v>
      </c>
      <c r="AM1147" s="234">
        <v>0.1</v>
      </c>
      <c r="AN1147" s="234"/>
      <c r="AO1147" s="234">
        <v>0</v>
      </c>
      <c r="AP1147" s="234">
        <v>0</v>
      </c>
      <c r="AQ1147" s="234"/>
      <c r="AR1147" s="234" t="s">
        <v>447</v>
      </c>
      <c r="AS1147" s="234"/>
      <c r="AT1147" s="234"/>
      <c r="AU1147" s="234" t="s">
        <v>448</v>
      </c>
      <c r="AV1147" s="234"/>
      <c r="AW1147" s="234"/>
      <c r="AX1147" s="234"/>
      <c r="AY1147" s="234" t="b">
        <v>0</v>
      </c>
      <c r="AZ1147" s="234">
        <v>44631.369062500002</v>
      </c>
      <c r="BA1147" s="234">
        <v>44631.369050925925</v>
      </c>
      <c r="BB1147" s="234"/>
    </row>
    <row r="1148" spans="1:54" x14ac:dyDescent="0.25">
      <c r="A1148" s="234" t="s">
        <v>5508</v>
      </c>
      <c r="B1148" s="234" t="s">
        <v>436</v>
      </c>
      <c r="C1148" s="235" t="s">
        <v>5509</v>
      </c>
      <c r="D1148" s="235" t="s">
        <v>5508</v>
      </c>
      <c r="E1148" s="234" t="s">
        <v>5510</v>
      </c>
      <c r="F1148" s="234" t="s">
        <v>5511</v>
      </c>
      <c r="G1148" s="234" t="s">
        <v>534</v>
      </c>
      <c r="H1148" s="234" t="s">
        <v>1361</v>
      </c>
      <c r="I1148" s="234" t="s">
        <v>486</v>
      </c>
      <c r="J1148" s="236">
        <v>797</v>
      </c>
      <c r="K1148" s="129">
        <v>1</v>
      </c>
      <c r="L1148" s="103">
        <v>1</v>
      </c>
      <c r="M1148" s="237">
        <v>6300</v>
      </c>
      <c r="N1148" s="236">
        <v>7710</v>
      </c>
      <c r="O1148" s="103">
        <v>13000</v>
      </c>
      <c r="P1148" s="234">
        <v>13000</v>
      </c>
      <c r="Q1148" s="236">
        <v>8</v>
      </c>
      <c r="R1148" s="236">
        <v>40</v>
      </c>
      <c r="S1148" s="238">
        <v>250</v>
      </c>
      <c r="T1148" s="238">
        <v>130</v>
      </c>
      <c r="U1148" s="103">
        <v>7</v>
      </c>
      <c r="V1148" s="234" t="s">
        <v>451</v>
      </c>
      <c r="W1148" s="103">
        <v>35</v>
      </c>
      <c r="X1148" s="234" t="s">
        <v>56</v>
      </c>
      <c r="Y1148" s="234" t="s">
        <v>443</v>
      </c>
      <c r="Z1148" s="280" t="s">
        <v>5512</v>
      </c>
      <c r="AA1148" s="280"/>
      <c r="AB1148" s="280"/>
      <c r="AC1148" s="280"/>
      <c r="AD1148" s="280" t="s">
        <v>5513</v>
      </c>
      <c r="AE1148" s="280" t="s">
        <v>5514</v>
      </c>
      <c r="AF1148" s="280" t="s">
        <v>5515</v>
      </c>
      <c r="AG1148" s="280"/>
      <c r="AH1148" s="280"/>
      <c r="AI1148" s="280"/>
      <c r="AJ1148" s="280"/>
      <c r="AK1148" s="234">
        <v>3</v>
      </c>
      <c r="AL1148" s="234" t="s">
        <v>272</v>
      </c>
      <c r="AM1148" s="234">
        <v>0.1</v>
      </c>
      <c r="AN1148" s="234"/>
      <c r="AO1148" s="234">
        <v>0</v>
      </c>
      <c r="AP1148" s="234">
        <v>0.11972463334331</v>
      </c>
      <c r="AQ1148" s="234"/>
      <c r="AR1148" s="234" t="s">
        <v>447</v>
      </c>
      <c r="AS1148" s="234">
        <v>0</v>
      </c>
      <c r="AT1148" s="234"/>
      <c r="AU1148" s="234" t="s">
        <v>552</v>
      </c>
      <c r="AV1148" s="234"/>
      <c r="AW1148" s="234">
        <v>0</v>
      </c>
      <c r="AX1148" s="234"/>
      <c r="AY1148" s="234" t="b">
        <v>0</v>
      </c>
      <c r="AZ1148" s="234">
        <v>44643.688807870371</v>
      </c>
      <c r="BA1148" s="234">
        <v>44634.6871875</v>
      </c>
      <c r="BB1148" s="234">
        <v>44643.688807870371</v>
      </c>
    </row>
    <row r="1149" spans="1:54" x14ac:dyDescent="0.25">
      <c r="A1149" s="234" t="s">
        <v>5516</v>
      </c>
      <c r="B1149" s="234" t="s">
        <v>436</v>
      </c>
      <c r="C1149" s="235" t="s">
        <v>5509</v>
      </c>
      <c r="D1149" s="235" t="s">
        <v>5516</v>
      </c>
      <c r="E1149" s="234" t="s">
        <v>5510</v>
      </c>
      <c r="F1149" s="234" t="s">
        <v>5511</v>
      </c>
      <c r="G1149" s="234" t="s">
        <v>534</v>
      </c>
      <c r="H1149" s="234" t="s">
        <v>1361</v>
      </c>
      <c r="I1149" s="234" t="s">
        <v>486</v>
      </c>
      <c r="J1149" s="236">
        <v>833</v>
      </c>
      <c r="K1149" s="129">
        <v>1</v>
      </c>
      <c r="L1149" s="103">
        <v>1</v>
      </c>
      <c r="M1149" s="237">
        <v>6300</v>
      </c>
      <c r="N1149" s="236">
        <v>9531</v>
      </c>
      <c r="O1149" s="103">
        <v>13000</v>
      </c>
      <c r="P1149" s="234">
        <v>13000</v>
      </c>
      <c r="Q1149" s="236">
        <v>7</v>
      </c>
      <c r="R1149" s="236">
        <v>40</v>
      </c>
      <c r="S1149" s="238">
        <v>250</v>
      </c>
      <c r="T1149" s="238">
        <v>150</v>
      </c>
      <c r="U1149" s="103">
        <v>7</v>
      </c>
      <c r="V1149" s="234" t="s">
        <v>451</v>
      </c>
      <c r="W1149" s="103">
        <v>40</v>
      </c>
      <c r="X1149" s="234" t="s">
        <v>56</v>
      </c>
      <c r="Y1149" s="234" t="s">
        <v>443</v>
      </c>
      <c r="Z1149" s="280"/>
      <c r="AA1149" s="280"/>
      <c r="AB1149" s="280"/>
      <c r="AC1149" s="280"/>
      <c r="AD1149" s="280" t="s">
        <v>5513</v>
      </c>
      <c r="AE1149" s="280" t="s">
        <v>5514</v>
      </c>
      <c r="AF1149" s="280" t="s">
        <v>5515</v>
      </c>
      <c r="AG1149" s="280"/>
      <c r="AH1149" s="280"/>
      <c r="AI1149" s="280"/>
      <c r="AJ1149" s="280"/>
      <c r="AK1149" s="234">
        <v>0.5</v>
      </c>
      <c r="AL1149" s="234" t="s">
        <v>272</v>
      </c>
      <c r="AM1149" s="234">
        <v>0.1</v>
      </c>
      <c r="AN1149" s="234"/>
      <c r="AO1149" s="234">
        <v>0</v>
      </c>
      <c r="AP1149" s="234">
        <v>9.6849955206895696E-2</v>
      </c>
      <c r="AQ1149" s="234"/>
      <c r="AR1149" s="234" t="s">
        <v>447</v>
      </c>
      <c r="AS1149" s="234">
        <v>0</v>
      </c>
      <c r="AT1149" s="234"/>
      <c r="AU1149" s="234" t="s">
        <v>552</v>
      </c>
      <c r="AV1149" s="234"/>
      <c r="AW1149" s="234">
        <v>0</v>
      </c>
      <c r="AX1149" s="234"/>
      <c r="AY1149" s="234" t="b">
        <v>0</v>
      </c>
      <c r="AZ1149" s="234">
        <v>44643.689317129632</v>
      </c>
      <c r="BA1149" s="234">
        <v>44634.688506944447</v>
      </c>
      <c r="BB1149" s="234">
        <v>44643.689305555556</v>
      </c>
    </row>
    <row r="1150" spans="1:54" x14ac:dyDescent="0.25">
      <c r="A1150" s="234" t="s">
        <v>5517</v>
      </c>
      <c r="B1150" s="234" t="s">
        <v>482</v>
      </c>
      <c r="C1150" s="235" t="s">
        <v>5509</v>
      </c>
      <c r="D1150" s="235" t="s">
        <v>5517</v>
      </c>
      <c r="E1150" s="234" t="s">
        <v>5510</v>
      </c>
      <c r="F1150" s="234" t="s">
        <v>5511</v>
      </c>
      <c r="G1150" s="234" t="s">
        <v>440</v>
      </c>
      <c r="H1150" s="234" t="s">
        <v>564</v>
      </c>
      <c r="I1150" s="234" t="s">
        <v>486</v>
      </c>
      <c r="J1150" s="236"/>
      <c r="K1150" s="129">
        <v>0.05</v>
      </c>
      <c r="L1150" s="103">
        <v>1</v>
      </c>
      <c r="M1150" s="237">
        <v>18000</v>
      </c>
      <c r="N1150" s="236">
        <v>13846</v>
      </c>
      <c r="O1150" s="103">
        <v>13000</v>
      </c>
      <c r="P1150" s="234">
        <v>13000</v>
      </c>
      <c r="Q1150" s="236">
        <v>2.5</v>
      </c>
      <c r="R1150" s="236">
        <v>100</v>
      </c>
      <c r="S1150" s="238">
        <v>250</v>
      </c>
      <c r="T1150" s="238">
        <v>150</v>
      </c>
      <c r="U1150" s="103">
        <v>6</v>
      </c>
      <c r="V1150" s="234" t="s">
        <v>451</v>
      </c>
      <c r="W1150" s="103">
        <v>80</v>
      </c>
      <c r="X1150" s="234" t="s">
        <v>56</v>
      </c>
      <c r="Y1150" s="234" t="s">
        <v>443</v>
      </c>
      <c r="Z1150" s="280" t="s">
        <v>5518</v>
      </c>
      <c r="AA1150" s="280"/>
      <c r="AB1150" s="280"/>
      <c r="AC1150" s="280"/>
      <c r="AD1150" s="280"/>
      <c r="AE1150" s="280"/>
      <c r="AF1150" s="280"/>
      <c r="AG1150" s="280"/>
      <c r="AH1150" s="280"/>
      <c r="AI1150" s="280"/>
      <c r="AJ1150" s="280"/>
      <c r="AK1150" s="234">
        <v>3</v>
      </c>
      <c r="AL1150" s="234" t="s">
        <v>272</v>
      </c>
      <c r="AM1150" s="234">
        <v>0.1</v>
      </c>
      <c r="AN1150" s="234">
        <v>0</v>
      </c>
      <c r="AO1150" s="234">
        <v>0</v>
      </c>
      <c r="AP1150" s="234">
        <v>0.16666851853909501</v>
      </c>
      <c r="AQ1150" s="234">
        <v>4.7619576725455699E-2</v>
      </c>
      <c r="AR1150" s="234" t="s">
        <v>463</v>
      </c>
      <c r="AS1150" s="234">
        <v>0</v>
      </c>
      <c r="AT1150" s="234">
        <v>71.586376203197602</v>
      </c>
      <c r="AU1150" s="234" t="s">
        <v>552</v>
      </c>
      <c r="AV1150" s="234">
        <v>2.51266949562216</v>
      </c>
      <c r="AW1150" s="234">
        <v>10.708093042175401</v>
      </c>
      <c r="AX1150" s="234">
        <v>62.893744807094997</v>
      </c>
      <c r="AY1150" s="234" t="b">
        <v>0</v>
      </c>
      <c r="AZ1150" s="234">
        <v>44643.69327546296</v>
      </c>
      <c r="BA1150" s="234">
        <v>44634.689270833333</v>
      </c>
      <c r="BB1150" s="234">
        <v>44643.69327546296</v>
      </c>
    </row>
    <row r="1151" spans="1:54" x14ac:dyDescent="0.25">
      <c r="A1151" s="234" t="s">
        <v>5519</v>
      </c>
      <c r="B1151" s="234" t="s">
        <v>482</v>
      </c>
      <c r="C1151" s="235" t="s">
        <v>5509</v>
      </c>
      <c r="D1151" s="235" t="s">
        <v>5519</v>
      </c>
      <c r="E1151" s="234" t="s">
        <v>5510</v>
      </c>
      <c r="F1151" s="234" t="s">
        <v>5511</v>
      </c>
      <c r="G1151" s="234" t="s">
        <v>440</v>
      </c>
      <c r="H1151" s="234" t="s">
        <v>564</v>
      </c>
      <c r="I1151" s="234" t="s">
        <v>486</v>
      </c>
      <c r="J1151" s="236"/>
      <c r="K1151" s="129">
        <v>0.05</v>
      </c>
      <c r="L1151" s="103">
        <v>1</v>
      </c>
      <c r="M1151" s="237">
        <v>22000</v>
      </c>
      <c r="N1151" s="236">
        <v>17572</v>
      </c>
      <c r="O1151" s="103">
        <v>13000</v>
      </c>
      <c r="P1151" s="234">
        <v>13000</v>
      </c>
      <c r="Q1151" s="236">
        <v>2.5</v>
      </c>
      <c r="R1151" s="236">
        <v>100</v>
      </c>
      <c r="S1151" s="238">
        <v>350</v>
      </c>
      <c r="T1151" s="238">
        <v>150</v>
      </c>
      <c r="U1151" s="103">
        <v>6</v>
      </c>
      <c r="V1151" s="234" t="s">
        <v>451</v>
      </c>
      <c r="W1151" s="103">
        <v>80</v>
      </c>
      <c r="X1151" s="234" t="s">
        <v>56</v>
      </c>
      <c r="Y1151" s="234" t="s">
        <v>443</v>
      </c>
      <c r="Z1151" s="280" t="s">
        <v>5518</v>
      </c>
      <c r="AA1151" s="280" t="s">
        <v>5520</v>
      </c>
      <c r="AB1151" s="280"/>
      <c r="AC1151" s="280"/>
      <c r="AD1151" s="280"/>
      <c r="AE1151" s="280"/>
      <c r="AF1151" s="280" t="s">
        <v>5521</v>
      </c>
      <c r="AG1151" s="280"/>
      <c r="AH1151" s="280"/>
      <c r="AI1151" s="280"/>
      <c r="AJ1151" s="280"/>
      <c r="AK1151" s="234">
        <v>3</v>
      </c>
      <c r="AL1151" s="234" t="s">
        <v>272</v>
      </c>
      <c r="AM1151" s="234">
        <v>0.1</v>
      </c>
      <c r="AN1151" s="234">
        <v>0</v>
      </c>
      <c r="AO1151" s="234">
        <v>0</v>
      </c>
      <c r="AP1151" s="234">
        <v>0.13132781172844901</v>
      </c>
      <c r="AQ1151" s="234">
        <v>4.37759372428164E-2</v>
      </c>
      <c r="AR1151" s="234" t="s">
        <v>463</v>
      </c>
      <c r="AS1151" s="234">
        <v>0</v>
      </c>
      <c r="AT1151" s="234">
        <v>73.036663676273903</v>
      </c>
      <c r="AU1151" s="234" t="s">
        <v>552</v>
      </c>
      <c r="AV1151" s="234">
        <v>2.2253466779178899</v>
      </c>
      <c r="AW1151" s="234">
        <v>13.595572310670301</v>
      </c>
      <c r="AX1151" s="234">
        <v>66.515532990892297</v>
      </c>
      <c r="AY1151" s="234" t="b">
        <v>0</v>
      </c>
      <c r="AZ1151" s="234">
        <v>44643.700243055559</v>
      </c>
      <c r="BA1151" s="234">
        <v>44634.690266203703</v>
      </c>
      <c r="BB1151" s="234">
        <v>44643.700219907405</v>
      </c>
    </row>
    <row r="1152" spans="1:54" x14ac:dyDescent="0.25">
      <c r="A1152" s="234" t="s">
        <v>5522</v>
      </c>
      <c r="B1152" s="234" t="s">
        <v>482</v>
      </c>
      <c r="C1152" s="235" t="s">
        <v>5509</v>
      </c>
      <c r="D1152" s="235" t="s">
        <v>5522</v>
      </c>
      <c r="E1152" s="234" t="s">
        <v>5510</v>
      </c>
      <c r="F1152" s="234" t="s">
        <v>5511</v>
      </c>
      <c r="G1152" s="234" t="s">
        <v>440</v>
      </c>
      <c r="H1152" s="234" t="s">
        <v>564</v>
      </c>
      <c r="I1152" s="234" t="s">
        <v>486</v>
      </c>
      <c r="J1152" s="236"/>
      <c r="K1152" s="129">
        <v>0.08</v>
      </c>
      <c r="L1152" s="103">
        <v>1</v>
      </c>
      <c r="M1152" s="237">
        <v>26000</v>
      </c>
      <c r="N1152" s="236">
        <v>20435</v>
      </c>
      <c r="O1152" s="103">
        <v>13000</v>
      </c>
      <c r="P1152" s="234">
        <v>13000</v>
      </c>
      <c r="Q1152" s="236">
        <v>2</v>
      </c>
      <c r="R1152" s="236">
        <v>100</v>
      </c>
      <c r="S1152" s="238">
        <v>450</v>
      </c>
      <c r="T1152" s="238">
        <v>150</v>
      </c>
      <c r="U1152" s="103">
        <v>6</v>
      </c>
      <c r="V1152" s="234" t="s">
        <v>451</v>
      </c>
      <c r="W1152" s="103">
        <v>80</v>
      </c>
      <c r="X1152" s="234" t="s">
        <v>56</v>
      </c>
      <c r="Y1152" s="234" t="s">
        <v>443</v>
      </c>
      <c r="Z1152" s="280" t="s">
        <v>5523</v>
      </c>
      <c r="AA1152" s="280" t="s">
        <v>5520</v>
      </c>
      <c r="AB1152" s="280"/>
      <c r="AC1152" s="280"/>
      <c r="AD1152" s="280"/>
      <c r="AE1152" s="280"/>
      <c r="AF1152" s="280" t="s">
        <v>5521</v>
      </c>
      <c r="AG1152" s="280"/>
      <c r="AH1152" s="280"/>
      <c r="AI1152" s="280"/>
      <c r="AJ1152" s="280"/>
      <c r="AK1152" s="234">
        <v>3</v>
      </c>
      <c r="AL1152" s="234" t="s">
        <v>272</v>
      </c>
      <c r="AM1152" s="234">
        <v>0.1</v>
      </c>
      <c r="AN1152" s="234">
        <v>0</v>
      </c>
      <c r="AO1152" s="234">
        <v>0</v>
      </c>
      <c r="AP1152" s="234">
        <v>0.112928422201728</v>
      </c>
      <c r="AQ1152" s="234">
        <v>5.6464211100863901E-2</v>
      </c>
      <c r="AR1152" s="234" t="s">
        <v>463</v>
      </c>
      <c r="AS1152" s="234">
        <v>0</v>
      </c>
      <c r="AT1152" s="234">
        <v>74.685545316468904</v>
      </c>
      <c r="AU1152" s="234" t="s">
        <v>552</v>
      </c>
      <c r="AV1152" s="234">
        <v>2.3773487852564501</v>
      </c>
      <c r="AW1152" s="234">
        <v>12.426940146813401</v>
      </c>
      <c r="AX1152" s="234">
        <v>61.882308976502799</v>
      </c>
      <c r="AY1152" s="234" t="b">
        <v>0</v>
      </c>
      <c r="AZ1152" s="234">
        <v>44643.703298611108</v>
      </c>
      <c r="BA1152" s="234">
        <v>44634.691018518519</v>
      </c>
      <c r="BB1152" s="234">
        <v>44643.703298611108</v>
      </c>
    </row>
    <row r="1153" spans="1:54" x14ac:dyDescent="0.25">
      <c r="A1153" s="234" t="s">
        <v>5524</v>
      </c>
      <c r="B1153" s="234" t="s">
        <v>482</v>
      </c>
      <c r="C1153" s="235" t="s">
        <v>437</v>
      </c>
      <c r="D1153" s="235" t="s">
        <v>5524</v>
      </c>
      <c r="E1153" s="234" t="s">
        <v>5525</v>
      </c>
      <c r="F1153" s="234" t="s">
        <v>5526</v>
      </c>
      <c r="G1153" s="234"/>
      <c r="H1153" s="234"/>
      <c r="I1153" s="234" t="s">
        <v>486</v>
      </c>
      <c r="J1153" s="236"/>
      <c r="K1153" s="129"/>
      <c r="L1153" s="103"/>
      <c r="M1153" s="237"/>
      <c r="N1153" s="236"/>
      <c r="O1153" s="103">
        <v>5000</v>
      </c>
      <c r="P1153" s="234"/>
      <c r="Q1153" s="236"/>
      <c r="R1153" s="236"/>
      <c r="S1153" s="238"/>
      <c r="T1153" s="238"/>
      <c r="U1153" s="103">
        <v>0</v>
      </c>
      <c r="V1153" s="234" t="s">
        <v>451</v>
      </c>
      <c r="W1153" s="103"/>
      <c r="X1153" s="234" t="s">
        <v>56</v>
      </c>
      <c r="Y1153" s="234" t="s">
        <v>443</v>
      </c>
      <c r="Z1153" s="280" t="s">
        <v>5527</v>
      </c>
      <c r="AA1153" s="280"/>
      <c r="AB1153" s="280"/>
      <c r="AC1153" s="280"/>
      <c r="AD1153" s="280"/>
      <c r="AE1153" s="280"/>
      <c r="AF1153" s="280"/>
      <c r="AG1153" s="280"/>
      <c r="AH1153" s="280"/>
      <c r="AI1153" s="280"/>
      <c r="AJ1153" s="280"/>
      <c r="AK1153" s="234">
        <v>3</v>
      </c>
      <c r="AL1153" s="234" t="s">
        <v>272</v>
      </c>
      <c r="AM1153" s="234">
        <v>0.1</v>
      </c>
      <c r="AN1153" s="234"/>
      <c r="AO1153" s="234">
        <v>0</v>
      </c>
      <c r="AP1153" s="234">
        <v>0</v>
      </c>
      <c r="AQ1153" s="234"/>
      <c r="AR1153" s="234" t="s">
        <v>447</v>
      </c>
      <c r="AS1153" s="234"/>
      <c r="AT1153" s="234"/>
      <c r="AU1153" s="234" t="s">
        <v>552</v>
      </c>
      <c r="AV1153" s="234">
        <v>1.1399999999999999</v>
      </c>
      <c r="AW1153" s="234"/>
      <c r="AX1153" s="234"/>
      <c r="AY1153" s="234" t="b">
        <v>0</v>
      </c>
      <c r="AZ1153" s="234">
        <v>44636.459814814814</v>
      </c>
      <c r="BA1153" s="234">
        <v>44636.459803240738</v>
      </c>
      <c r="BB1153" s="234"/>
    </row>
    <row r="1154" spans="1:54" x14ac:dyDescent="0.25">
      <c r="A1154" s="234" t="s">
        <v>5528</v>
      </c>
      <c r="B1154" s="234" t="s">
        <v>436</v>
      </c>
      <c r="C1154" s="235" t="s">
        <v>437</v>
      </c>
      <c r="D1154" s="235" t="s">
        <v>5528</v>
      </c>
      <c r="E1154" s="234" t="s">
        <v>5529</v>
      </c>
      <c r="F1154" s="234" t="s">
        <v>5530</v>
      </c>
      <c r="G1154" s="234"/>
      <c r="H1154" s="234"/>
      <c r="I1154" s="234" t="s">
        <v>574</v>
      </c>
      <c r="J1154" s="236"/>
      <c r="K1154" s="129"/>
      <c r="L1154" s="103"/>
      <c r="M1154" s="237"/>
      <c r="N1154" s="236"/>
      <c r="O1154" s="103">
        <v>6540</v>
      </c>
      <c r="P1154" s="234"/>
      <c r="Q1154" s="236"/>
      <c r="R1154" s="236"/>
      <c r="S1154" s="238"/>
      <c r="T1154" s="238"/>
      <c r="U1154" s="103">
        <v>0</v>
      </c>
      <c r="V1154" s="234" t="s">
        <v>451</v>
      </c>
      <c r="W1154" s="103"/>
      <c r="X1154" s="234" t="s">
        <v>56</v>
      </c>
      <c r="Y1154" s="234" t="s">
        <v>443</v>
      </c>
      <c r="Z1154" s="280"/>
      <c r="AA1154" s="280"/>
      <c r="AB1154" s="280"/>
      <c r="AC1154" s="280"/>
      <c r="AD1154" s="280"/>
      <c r="AE1154" s="280"/>
      <c r="AF1154" s="280" t="s">
        <v>5531</v>
      </c>
      <c r="AG1154" s="280"/>
      <c r="AH1154" s="280"/>
      <c r="AI1154" s="280"/>
      <c r="AJ1154" s="280"/>
      <c r="AK1154" s="234">
        <v>15</v>
      </c>
      <c r="AL1154" s="234" t="s">
        <v>272</v>
      </c>
      <c r="AM1154" s="234">
        <v>0.1</v>
      </c>
      <c r="AN1154" s="234"/>
      <c r="AO1154" s="234">
        <v>0</v>
      </c>
      <c r="AP1154" s="234">
        <v>0</v>
      </c>
      <c r="AQ1154" s="234"/>
      <c r="AR1154" s="234" t="s">
        <v>447</v>
      </c>
      <c r="AS1154" s="234"/>
      <c r="AT1154" s="234"/>
      <c r="AU1154" s="234" t="s">
        <v>552</v>
      </c>
      <c r="AV1154" s="234"/>
      <c r="AW1154" s="234"/>
      <c r="AX1154" s="234"/>
      <c r="AY1154" s="234" t="b">
        <v>0</v>
      </c>
      <c r="AZ1154" s="234">
        <v>44638.612673611111</v>
      </c>
      <c r="BA1154" s="234">
        <v>44637.686412037037</v>
      </c>
      <c r="BB1154" s="234">
        <v>44638.612673611111</v>
      </c>
    </row>
    <row r="1155" spans="1:54" x14ac:dyDescent="0.25">
      <c r="A1155" s="234" t="s">
        <v>5532</v>
      </c>
      <c r="B1155" s="234" t="s">
        <v>436</v>
      </c>
      <c r="C1155" s="235" t="s">
        <v>437</v>
      </c>
      <c r="D1155" s="235" t="s">
        <v>5532</v>
      </c>
      <c r="E1155" s="234" t="s">
        <v>5529</v>
      </c>
      <c r="F1155" s="234" t="s">
        <v>5533</v>
      </c>
      <c r="G1155" s="234"/>
      <c r="H1155" s="234"/>
      <c r="I1155" s="234" t="s">
        <v>574</v>
      </c>
      <c r="J1155" s="236"/>
      <c r="K1155" s="129"/>
      <c r="L1155" s="103"/>
      <c r="M1155" s="237"/>
      <c r="N1155" s="236"/>
      <c r="O1155" s="103">
        <v>6180</v>
      </c>
      <c r="P1155" s="234"/>
      <c r="Q1155" s="236"/>
      <c r="R1155" s="236"/>
      <c r="S1155" s="238"/>
      <c r="T1155" s="238"/>
      <c r="U1155" s="103">
        <v>0</v>
      </c>
      <c r="V1155" s="234" t="s">
        <v>451</v>
      </c>
      <c r="W1155" s="103"/>
      <c r="X1155" s="234" t="s">
        <v>56</v>
      </c>
      <c r="Y1155" s="234" t="s">
        <v>443</v>
      </c>
      <c r="Z1155" s="280"/>
      <c r="AA1155" s="280"/>
      <c r="AB1155" s="280"/>
      <c r="AC1155" s="280"/>
      <c r="AD1155" s="280"/>
      <c r="AE1155" s="280"/>
      <c r="AF1155" s="280" t="s">
        <v>5534</v>
      </c>
      <c r="AG1155" s="280"/>
      <c r="AH1155" s="280"/>
      <c r="AI1155" s="280"/>
      <c r="AJ1155" s="280"/>
      <c r="AK1155" s="234">
        <v>15</v>
      </c>
      <c r="AL1155" s="234" t="s">
        <v>272</v>
      </c>
      <c r="AM1155" s="234">
        <v>0.1</v>
      </c>
      <c r="AN1155" s="234"/>
      <c r="AO1155" s="234">
        <v>0</v>
      </c>
      <c r="AP1155" s="234">
        <v>0</v>
      </c>
      <c r="AQ1155" s="234"/>
      <c r="AR1155" s="234" t="s">
        <v>447</v>
      </c>
      <c r="AS1155" s="234"/>
      <c r="AT1155" s="234"/>
      <c r="AU1155" s="234" t="s">
        <v>552</v>
      </c>
      <c r="AV1155" s="234"/>
      <c r="AW1155" s="234"/>
      <c r="AX1155" s="234"/>
      <c r="AY1155" s="234" t="b">
        <v>0</v>
      </c>
      <c r="AZ1155" s="234">
        <v>44638.610879629632</v>
      </c>
      <c r="BA1155" s="234">
        <v>44637.686886574076</v>
      </c>
      <c r="BB1155" s="234">
        <v>44638.610856481479</v>
      </c>
    </row>
    <row r="1156" spans="1:54" x14ac:dyDescent="0.25">
      <c r="A1156" s="234" t="s">
        <v>5535</v>
      </c>
      <c r="B1156" s="234" t="s">
        <v>436</v>
      </c>
      <c r="C1156" s="235" t="s">
        <v>437</v>
      </c>
      <c r="D1156" s="235" t="s">
        <v>5535</v>
      </c>
      <c r="E1156" s="234" t="s">
        <v>5529</v>
      </c>
      <c r="F1156" s="234" t="s">
        <v>5536</v>
      </c>
      <c r="G1156" s="234"/>
      <c r="H1156" s="234"/>
      <c r="I1156" s="234" t="s">
        <v>574</v>
      </c>
      <c r="J1156" s="236"/>
      <c r="K1156" s="129"/>
      <c r="L1156" s="103"/>
      <c r="M1156" s="237"/>
      <c r="N1156" s="236"/>
      <c r="O1156" s="103">
        <v>6500</v>
      </c>
      <c r="P1156" s="234"/>
      <c r="Q1156" s="236"/>
      <c r="R1156" s="236"/>
      <c r="S1156" s="238"/>
      <c r="T1156" s="238"/>
      <c r="U1156" s="103">
        <v>0</v>
      </c>
      <c r="V1156" s="234" t="s">
        <v>451</v>
      </c>
      <c r="W1156" s="103"/>
      <c r="X1156" s="234" t="s">
        <v>56</v>
      </c>
      <c r="Y1156" s="234" t="s">
        <v>443</v>
      </c>
      <c r="Z1156" s="280"/>
      <c r="AA1156" s="280"/>
      <c r="AB1156" s="280"/>
      <c r="AC1156" s="280"/>
      <c r="AD1156" s="280"/>
      <c r="AE1156" s="280"/>
      <c r="AF1156" s="280" t="s">
        <v>5534</v>
      </c>
      <c r="AG1156" s="280"/>
      <c r="AH1156" s="280"/>
      <c r="AI1156" s="280"/>
      <c r="AJ1156" s="280"/>
      <c r="AK1156" s="234">
        <v>15</v>
      </c>
      <c r="AL1156" s="234" t="s">
        <v>272</v>
      </c>
      <c r="AM1156" s="234">
        <v>0.1</v>
      </c>
      <c r="AN1156" s="234"/>
      <c r="AO1156" s="234">
        <v>0</v>
      </c>
      <c r="AP1156" s="234">
        <v>0</v>
      </c>
      <c r="AQ1156" s="234"/>
      <c r="AR1156" s="234" t="s">
        <v>447</v>
      </c>
      <c r="AS1156" s="234"/>
      <c r="AT1156" s="234"/>
      <c r="AU1156" s="234" t="s">
        <v>552</v>
      </c>
      <c r="AV1156" s="234"/>
      <c r="AW1156" s="234"/>
      <c r="AX1156" s="234"/>
      <c r="AY1156" s="234" t="b">
        <v>0</v>
      </c>
      <c r="AZ1156" s="234">
        <v>44638.611134259256</v>
      </c>
      <c r="BA1156" s="234">
        <v>44637.687268518515</v>
      </c>
      <c r="BB1156" s="234">
        <v>44638.611134259256</v>
      </c>
    </row>
    <row r="1157" spans="1:54" x14ac:dyDescent="0.25">
      <c r="A1157" s="234" t="s">
        <v>5537</v>
      </c>
      <c r="B1157" s="234" t="s">
        <v>436</v>
      </c>
      <c r="C1157" s="235" t="s">
        <v>437</v>
      </c>
      <c r="D1157" s="235" t="s">
        <v>5537</v>
      </c>
      <c r="E1157" s="234" t="s">
        <v>5529</v>
      </c>
      <c r="F1157" s="234" t="s">
        <v>5538</v>
      </c>
      <c r="G1157" s="234"/>
      <c r="H1157" s="234"/>
      <c r="I1157" s="234" t="s">
        <v>574</v>
      </c>
      <c r="J1157" s="236"/>
      <c r="K1157" s="129"/>
      <c r="L1157" s="103"/>
      <c r="M1157" s="237"/>
      <c r="N1157" s="236"/>
      <c r="O1157" s="103">
        <v>6500</v>
      </c>
      <c r="P1157" s="234"/>
      <c r="Q1157" s="236"/>
      <c r="R1157" s="236"/>
      <c r="S1157" s="238"/>
      <c r="T1157" s="238"/>
      <c r="U1157" s="103">
        <v>0</v>
      </c>
      <c r="V1157" s="234" t="s">
        <v>451</v>
      </c>
      <c r="W1157" s="103"/>
      <c r="X1157" s="234" t="s">
        <v>56</v>
      </c>
      <c r="Y1157" s="234" t="s">
        <v>443</v>
      </c>
      <c r="Z1157" s="280"/>
      <c r="AA1157" s="280"/>
      <c r="AB1157" s="280"/>
      <c r="AC1157" s="280"/>
      <c r="AD1157" s="280"/>
      <c r="AE1157" s="280"/>
      <c r="AF1157" s="280" t="s">
        <v>5539</v>
      </c>
      <c r="AG1157" s="280"/>
      <c r="AH1157" s="280"/>
      <c r="AI1157" s="280"/>
      <c r="AJ1157" s="280"/>
      <c r="AK1157" s="234">
        <v>15</v>
      </c>
      <c r="AL1157" s="234" t="s">
        <v>272</v>
      </c>
      <c r="AM1157" s="234">
        <v>0.1</v>
      </c>
      <c r="AN1157" s="234"/>
      <c r="AO1157" s="234">
        <v>0</v>
      </c>
      <c r="AP1157" s="234">
        <v>0</v>
      </c>
      <c r="AQ1157" s="234"/>
      <c r="AR1157" s="234" t="s">
        <v>447</v>
      </c>
      <c r="AS1157" s="234"/>
      <c r="AT1157" s="234"/>
      <c r="AU1157" s="234" t="s">
        <v>552</v>
      </c>
      <c r="AV1157" s="234"/>
      <c r="AW1157" s="234"/>
      <c r="AX1157" s="234"/>
      <c r="AY1157" s="234" t="b">
        <v>0</v>
      </c>
      <c r="AZ1157" s="234">
        <v>44638.611979166664</v>
      </c>
      <c r="BA1157" s="234">
        <v>44637.687650462962</v>
      </c>
      <c r="BB1157" s="234">
        <v>44638.611956018518</v>
      </c>
    </row>
    <row r="1158" spans="1:54" x14ac:dyDescent="0.25">
      <c r="A1158" s="234" t="s">
        <v>5540</v>
      </c>
      <c r="B1158" s="234" t="s">
        <v>456</v>
      </c>
      <c r="C1158" s="235" t="s">
        <v>437</v>
      </c>
      <c r="D1158" s="235" t="s">
        <v>5540</v>
      </c>
      <c r="E1158" s="234" t="s">
        <v>5541</v>
      </c>
      <c r="F1158" s="234" t="s">
        <v>5542</v>
      </c>
      <c r="G1158" s="234" t="s">
        <v>544</v>
      </c>
      <c r="H1158" s="234" t="s">
        <v>5543</v>
      </c>
      <c r="I1158" s="234" t="s">
        <v>486</v>
      </c>
      <c r="J1158" s="236">
        <v>129</v>
      </c>
      <c r="K1158" s="129">
        <v>0.03</v>
      </c>
      <c r="L1158" s="103">
        <v>3</v>
      </c>
      <c r="M1158" s="237">
        <v>2093</v>
      </c>
      <c r="N1158" s="236">
        <v>3564</v>
      </c>
      <c r="O1158" s="103">
        <v>5095</v>
      </c>
      <c r="P1158" s="234">
        <v>5095</v>
      </c>
      <c r="Q1158" s="236">
        <v>6</v>
      </c>
      <c r="R1158" s="236">
        <v>40</v>
      </c>
      <c r="S1158" s="238">
        <v>41</v>
      </c>
      <c r="T1158" s="238">
        <v>41</v>
      </c>
      <c r="U1158" s="103">
        <v>3.2</v>
      </c>
      <c r="V1158" s="234" t="s">
        <v>451</v>
      </c>
      <c r="W1158" s="103">
        <v>150</v>
      </c>
      <c r="X1158" s="234" t="s">
        <v>56</v>
      </c>
      <c r="Y1158" s="234" t="s">
        <v>443</v>
      </c>
      <c r="Z1158" s="280" t="s">
        <v>5544</v>
      </c>
      <c r="AA1158" s="280" t="s">
        <v>5545</v>
      </c>
      <c r="AB1158" s="280"/>
      <c r="AC1158" s="280"/>
      <c r="AD1158" s="280"/>
      <c r="AE1158" s="280" t="s">
        <v>5546</v>
      </c>
      <c r="AF1158" s="280" t="s">
        <v>5547</v>
      </c>
      <c r="AG1158" s="280"/>
      <c r="AH1158" s="280"/>
      <c r="AI1158" s="280"/>
      <c r="AJ1158" s="280"/>
      <c r="AK1158" s="234">
        <v>10</v>
      </c>
      <c r="AL1158" s="234" t="s">
        <v>272</v>
      </c>
      <c r="AM1158" s="234">
        <v>0.1</v>
      </c>
      <c r="AN1158" s="234">
        <v>0</v>
      </c>
      <c r="AO1158" s="234">
        <v>0</v>
      </c>
      <c r="AP1158" s="234">
        <v>0</v>
      </c>
      <c r="AQ1158" s="234"/>
      <c r="AR1158" s="234" t="s">
        <v>463</v>
      </c>
      <c r="AS1158" s="234">
        <v>0</v>
      </c>
      <c r="AT1158" s="234">
        <v>83.619459254829195</v>
      </c>
      <c r="AU1158" s="234" t="s">
        <v>2724</v>
      </c>
      <c r="AV1158" s="234">
        <v>1.0433528955234199</v>
      </c>
      <c r="AW1158" s="234">
        <v>20.6077697379211</v>
      </c>
      <c r="AX1158" s="234">
        <v>78.900932625449499</v>
      </c>
      <c r="AY1158" s="234" t="b">
        <v>0</v>
      </c>
      <c r="AZ1158" s="234">
        <v>44642.543923611112</v>
      </c>
      <c r="BA1158" s="234">
        <v>44636.678333333337</v>
      </c>
      <c r="BB1158" s="234">
        <v>44642.543923611112</v>
      </c>
    </row>
    <row r="1159" spans="1:54" x14ac:dyDescent="0.25">
      <c r="A1159" s="234" t="s">
        <v>5548</v>
      </c>
      <c r="B1159" s="234" t="s">
        <v>482</v>
      </c>
      <c r="C1159" s="235" t="s">
        <v>5549</v>
      </c>
      <c r="D1159" s="235" t="s">
        <v>5548</v>
      </c>
      <c r="E1159" s="234" t="s">
        <v>5550</v>
      </c>
      <c r="F1159" s="234" t="s">
        <v>5551</v>
      </c>
      <c r="G1159" s="234" t="s">
        <v>534</v>
      </c>
      <c r="H1159" s="234" t="s">
        <v>473</v>
      </c>
      <c r="I1159" s="234" t="s">
        <v>678</v>
      </c>
      <c r="J1159" s="236">
        <v>287</v>
      </c>
      <c r="K1159" s="129">
        <v>0.03</v>
      </c>
      <c r="L1159" s="103">
        <v>1</v>
      </c>
      <c r="M1159" s="237">
        <v>3600</v>
      </c>
      <c r="N1159" s="236">
        <v>4571</v>
      </c>
      <c r="O1159" s="103">
        <v>6000</v>
      </c>
      <c r="P1159" s="234">
        <v>6000</v>
      </c>
      <c r="Q1159" s="236">
        <v>10</v>
      </c>
      <c r="R1159" s="236">
        <v>40</v>
      </c>
      <c r="S1159" s="238">
        <v>73.900000000000006</v>
      </c>
      <c r="T1159" s="238">
        <v>68.3</v>
      </c>
      <c r="U1159" s="103">
        <v>6</v>
      </c>
      <c r="V1159" s="234" t="s">
        <v>451</v>
      </c>
      <c r="W1159" s="103">
        <v>45</v>
      </c>
      <c r="X1159" s="234" t="s">
        <v>56</v>
      </c>
      <c r="Y1159" s="234" t="s">
        <v>443</v>
      </c>
      <c r="Z1159" s="280" t="s">
        <v>5552</v>
      </c>
      <c r="AA1159" s="280" t="s">
        <v>5553</v>
      </c>
      <c r="AB1159" s="280" t="s">
        <v>5554</v>
      </c>
      <c r="AC1159" s="280"/>
      <c r="AD1159" s="280" t="s">
        <v>3565</v>
      </c>
      <c r="AE1159" s="280"/>
      <c r="AF1159" s="280" t="s">
        <v>3957</v>
      </c>
      <c r="AG1159" s="280"/>
      <c r="AH1159" s="280"/>
      <c r="AI1159" s="280" t="s">
        <v>5555</v>
      </c>
      <c r="AJ1159" s="280" t="s">
        <v>5556</v>
      </c>
      <c r="AK1159" s="234">
        <v>15</v>
      </c>
      <c r="AL1159" s="234" t="s">
        <v>272</v>
      </c>
      <c r="AM1159" s="234">
        <v>0</v>
      </c>
      <c r="AN1159" s="234"/>
      <c r="AO1159" s="234">
        <v>0</v>
      </c>
      <c r="AP1159" s="234">
        <v>0</v>
      </c>
      <c r="AQ1159" s="234">
        <v>0.104</v>
      </c>
      <c r="AR1159" s="234" t="s">
        <v>463</v>
      </c>
      <c r="AS1159" s="234">
        <v>1</v>
      </c>
      <c r="AT1159" s="234">
        <v>84.260798433695001</v>
      </c>
      <c r="AU1159" s="234" t="s">
        <v>552</v>
      </c>
      <c r="AV1159" s="234">
        <v>1.52494650973631</v>
      </c>
      <c r="AW1159" s="234">
        <v>15.6705094716371</v>
      </c>
      <c r="AX1159" s="234">
        <v>83.418190449358093</v>
      </c>
      <c r="AY1159" s="234" t="b">
        <v>0</v>
      </c>
      <c r="AZ1159" s="234">
        <v>44662.423090277778</v>
      </c>
      <c r="BA1159" s="234">
        <v>44637.489733796298</v>
      </c>
      <c r="BB1159" s="234">
        <v>44662.423067129632</v>
      </c>
    </row>
    <row r="1160" spans="1:54" x14ac:dyDescent="0.25">
      <c r="A1160" s="234" t="s">
        <v>5557</v>
      </c>
      <c r="B1160" s="234" t="s">
        <v>482</v>
      </c>
      <c r="C1160" s="235" t="s">
        <v>5558</v>
      </c>
      <c r="D1160" s="235" t="s">
        <v>5557</v>
      </c>
      <c r="E1160" s="234" t="s">
        <v>5550</v>
      </c>
      <c r="F1160" s="234" t="s">
        <v>5559</v>
      </c>
      <c r="G1160" s="234" t="s">
        <v>534</v>
      </c>
      <c r="H1160" s="234" t="s">
        <v>473</v>
      </c>
      <c r="I1160" s="234" t="s">
        <v>678</v>
      </c>
      <c r="J1160" s="236">
        <v>346</v>
      </c>
      <c r="K1160" s="129">
        <v>0.03</v>
      </c>
      <c r="L1160" s="103">
        <v>1</v>
      </c>
      <c r="M1160" s="237">
        <v>3200</v>
      </c>
      <c r="N1160" s="236">
        <v>4914</v>
      </c>
      <c r="O1160" s="103">
        <v>6000</v>
      </c>
      <c r="P1160" s="234">
        <v>6000</v>
      </c>
      <c r="Q1160" s="236">
        <v>10</v>
      </c>
      <c r="R1160" s="236">
        <v>40</v>
      </c>
      <c r="S1160" s="238">
        <v>105.43</v>
      </c>
      <c r="T1160" s="238">
        <v>80</v>
      </c>
      <c r="U1160" s="103">
        <v>6</v>
      </c>
      <c r="V1160" s="234" t="s">
        <v>451</v>
      </c>
      <c r="W1160" s="103">
        <v>45</v>
      </c>
      <c r="X1160" s="234" t="s">
        <v>56</v>
      </c>
      <c r="Y1160" s="234" t="s">
        <v>443</v>
      </c>
      <c r="Z1160" s="280" t="s">
        <v>5552</v>
      </c>
      <c r="AA1160" s="280" t="s">
        <v>5553</v>
      </c>
      <c r="AB1160" s="280" t="s">
        <v>5554</v>
      </c>
      <c r="AC1160" s="280"/>
      <c r="AD1160" s="280" t="s">
        <v>3565</v>
      </c>
      <c r="AE1160" s="280"/>
      <c r="AF1160" s="280" t="s">
        <v>3957</v>
      </c>
      <c r="AG1160" s="280"/>
      <c r="AH1160" s="280"/>
      <c r="AI1160" s="280" t="s">
        <v>5555</v>
      </c>
      <c r="AJ1160" s="280" t="s">
        <v>5560</v>
      </c>
      <c r="AK1160" s="234">
        <v>15</v>
      </c>
      <c r="AL1160" s="234" t="s">
        <v>272</v>
      </c>
      <c r="AM1160" s="234">
        <v>0.1</v>
      </c>
      <c r="AN1160" s="234"/>
      <c r="AO1160" s="234">
        <v>0</v>
      </c>
      <c r="AP1160" s="234">
        <v>0</v>
      </c>
      <c r="AQ1160" s="234">
        <v>0.107</v>
      </c>
      <c r="AR1160" s="234" t="s">
        <v>463</v>
      </c>
      <c r="AS1160" s="234">
        <v>1</v>
      </c>
      <c r="AT1160" s="234">
        <v>84.442324279725</v>
      </c>
      <c r="AU1160" s="234" t="s">
        <v>552</v>
      </c>
      <c r="AV1160" s="234">
        <v>1.4431610850907199</v>
      </c>
      <c r="AW1160" s="234">
        <v>16.839387637704199</v>
      </c>
      <c r="AX1160" s="234">
        <v>74.731456987556598</v>
      </c>
      <c r="AY1160" s="234" t="b">
        <v>0</v>
      </c>
      <c r="AZ1160" s="234">
        <v>44656.303333333337</v>
      </c>
      <c r="BA1160" s="234">
        <v>44637.491041666668</v>
      </c>
      <c r="BB1160" s="234">
        <v>44656.303310185183</v>
      </c>
    </row>
    <row r="1161" spans="1:54" x14ac:dyDescent="0.25">
      <c r="A1161" s="234" t="s">
        <v>5561</v>
      </c>
      <c r="B1161" s="234" t="s">
        <v>482</v>
      </c>
      <c r="C1161" s="235" t="s">
        <v>5562</v>
      </c>
      <c r="D1161" s="235" t="s">
        <v>5561</v>
      </c>
      <c r="E1161" s="234" t="s">
        <v>5550</v>
      </c>
      <c r="F1161" s="234" t="s">
        <v>5563</v>
      </c>
      <c r="G1161" s="234" t="s">
        <v>534</v>
      </c>
      <c r="H1161" s="234" t="s">
        <v>473</v>
      </c>
      <c r="I1161" s="234" t="s">
        <v>678</v>
      </c>
      <c r="J1161" s="236">
        <v>450</v>
      </c>
      <c r="K1161" s="129">
        <v>0.04</v>
      </c>
      <c r="L1161" s="103">
        <v>1</v>
      </c>
      <c r="M1161" s="237">
        <v>3900</v>
      </c>
      <c r="N1161" s="236">
        <v>5403</v>
      </c>
      <c r="O1161" s="103">
        <v>6000</v>
      </c>
      <c r="P1161" s="234">
        <v>6000</v>
      </c>
      <c r="Q1161" s="236">
        <v>8</v>
      </c>
      <c r="R1161" s="236">
        <v>40</v>
      </c>
      <c r="S1161" s="238">
        <v>126</v>
      </c>
      <c r="T1161" s="238">
        <v>51.1</v>
      </c>
      <c r="U1161" s="103">
        <v>6.5</v>
      </c>
      <c r="V1161" s="234" t="s">
        <v>451</v>
      </c>
      <c r="W1161" s="103">
        <v>25</v>
      </c>
      <c r="X1161" s="234" t="s">
        <v>56</v>
      </c>
      <c r="Y1161" s="234" t="s">
        <v>443</v>
      </c>
      <c r="Z1161" s="280" t="s">
        <v>5552</v>
      </c>
      <c r="AA1161" s="280" t="s">
        <v>5553</v>
      </c>
      <c r="AB1161" s="280" t="s">
        <v>5564</v>
      </c>
      <c r="AC1161" s="280"/>
      <c r="AD1161" s="280" t="s">
        <v>3565</v>
      </c>
      <c r="AE1161" s="280"/>
      <c r="AF1161" s="280" t="s">
        <v>3957</v>
      </c>
      <c r="AG1161" s="280"/>
      <c r="AH1161" s="280"/>
      <c r="AI1161" s="280" t="s">
        <v>5565</v>
      </c>
      <c r="AJ1161" s="280" t="s">
        <v>5566</v>
      </c>
      <c r="AK1161" s="234">
        <v>15</v>
      </c>
      <c r="AL1161" s="234" t="s">
        <v>272</v>
      </c>
      <c r="AM1161" s="234">
        <v>0</v>
      </c>
      <c r="AN1161" s="234"/>
      <c r="AO1161" s="234">
        <v>0</v>
      </c>
      <c r="AP1161" s="234">
        <v>0</v>
      </c>
      <c r="AQ1161" s="234">
        <v>9.7000000000000003E-2</v>
      </c>
      <c r="AR1161" s="234" t="s">
        <v>463</v>
      </c>
      <c r="AS1161" s="234">
        <v>6</v>
      </c>
      <c r="AT1161" s="234">
        <v>83.845003883898698</v>
      </c>
      <c r="AU1161" s="234" t="s">
        <v>552</v>
      </c>
      <c r="AV1161" s="234">
        <v>1.6919529064718499</v>
      </c>
      <c r="AW1161" s="234">
        <v>14.7044197015472</v>
      </c>
      <c r="AX1161" s="234">
        <v>82.168103806220699</v>
      </c>
      <c r="AY1161" s="234" t="b">
        <v>0</v>
      </c>
      <c r="AZ1161" s="234">
        <v>44656.299259259256</v>
      </c>
      <c r="BA1161" s="234">
        <v>44637.493043981478</v>
      </c>
      <c r="BB1161" s="234">
        <v>44656.299259259256</v>
      </c>
    </row>
    <row r="1162" spans="1:54" x14ac:dyDescent="0.25">
      <c r="A1162" s="234" t="s">
        <v>5567</v>
      </c>
      <c r="B1162" s="234" t="s">
        <v>482</v>
      </c>
      <c r="C1162" s="235" t="s">
        <v>5568</v>
      </c>
      <c r="D1162" s="235" t="s">
        <v>5567</v>
      </c>
      <c r="E1162" s="234" t="s">
        <v>5569</v>
      </c>
      <c r="F1162" s="234" t="s">
        <v>5570</v>
      </c>
      <c r="G1162" s="234" t="s">
        <v>440</v>
      </c>
      <c r="H1162" s="234" t="s">
        <v>952</v>
      </c>
      <c r="I1162" s="234" t="s">
        <v>486</v>
      </c>
      <c r="J1162" s="236"/>
      <c r="K1162" s="129">
        <v>0.05</v>
      </c>
      <c r="L1162" s="103">
        <v>1</v>
      </c>
      <c r="M1162" s="237">
        <v>8000</v>
      </c>
      <c r="N1162" s="236">
        <v>87507</v>
      </c>
      <c r="O1162" s="103">
        <v>3020</v>
      </c>
      <c r="P1162" s="234">
        <v>3020</v>
      </c>
      <c r="Q1162" s="236">
        <v>0.8</v>
      </c>
      <c r="R1162" s="236">
        <v>90</v>
      </c>
      <c r="S1162" s="238">
        <v>285.44</v>
      </c>
      <c r="T1162" s="238">
        <v>177.65</v>
      </c>
      <c r="U1162" s="103">
        <v>3</v>
      </c>
      <c r="V1162" s="234" t="s">
        <v>442</v>
      </c>
      <c r="W1162" s="103">
        <v>110</v>
      </c>
      <c r="X1162" s="234" t="s">
        <v>56</v>
      </c>
      <c r="Y1162" s="234" t="s">
        <v>443</v>
      </c>
      <c r="Z1162" s="280" t="s">
        <v>5571</v>
      </c>
      <c r="AA1162" s="280" t="s">
        <v>5572</v>
      </c>
      <c r="AB1162" s="280"/>
      <c r="AC1162" s="280" t="s">
        <v>5573</v>
      </c>
      <c r="AD1162" s="280" t="s">
        <v>5574</v>
      </c>
      <c r="AE1162" s="280"/>
      <c r="AF1162" s="280" t="s">
        <v>5575</v>
      </c>
      <c r="AG1162" s="280"/>
      <c r="AH1162" s="280"/>
      <c r="AI1162" s="280"/>
      <c r="AJ1162" s="280"/>
      <c r="AK1162" s="234">
        <v>8</v>
      </c>
      <c r="AL1162" s="234" t="s">
        <v>272</v>
      </c>
      <c r="AM1162" s="234">
        <v>0.1</v>
      </c>
      <c r="AN1162" s="234"/>
      <c r="AO1162" s="234">
        <v>0</v>
      </c>
      <c r="AP1162" s="234">
        <v>0</v>
      </c>
      <c r="AQ1162" s="234"/>
      <c r="AR1162" s="234" t="s">
        <v>5576</v>
      </c>
      <c r="AS1162" s="234">
        <v>0</v>
      </c>
      <c r="AT1162" s="234">
        <v>62.452122507899297</v>
      </c>
      <c r="AU1162" s="234" t="s">
        <v>552</v>
      </c>
      <c r="AV1162" s="234">
        <v>2.08</v>
      </c>
      <c r="AW1162" s="234">
        <v>17.643713985614198</v>
      </c>
      <c r="AX1162" s="234">
        <v>61.559949329215101</v>
      </c>
      <c r="AY1162" s="234" t="b">
        <v>0</v>
      </c>
      <c r="AZ1162" s="234">
        <v>44637.456064814818</v>
      </c>
      <c r="BA1162" s="234">
        <v>44636.717685185184</v>
      </c>
      <c r="BB1162" s="234">
        <v>44637.456041666665</v>
      </c>
    </row>
    <row r="1163" spans="1:54" x14ac:dyDescent="0.25">
      <c r="A1163" s="234" t="s">
        <v>5577</v>
      </c>
      <c r="B1163" s="234" t="s">
        <v>482</v>
      </c>
      <c r="C1163" s="235" t="s">
        <v>5577</v>
      </c>
      <c r="D1163" s="235" t="s">
        <v>5577</v>
      </c>
      <c r="E1163" s="234" t="s">
        <v>5578</v>
      </c>
      <c r="F1163" s="234" t="s">
        <v>5579</v>
      </c>
      <c r="G1163" s="234" t="s">
        <v>544</v>
      </c>
      <c r="H1163" s="234" t="s">
        <v>1392</v>
      </c>
      <c r="I1163" s="234" t="s">
        <v>752</v>
      </c>
      <c r="J1163" s="236">
        <v>360</v>
      </c>
      <c r="K1163" s="129">
        <v>0.03</v>
      </c>
      <c r="L1163" s="103">
        <v>1</v>
      </c>
      <c r="M1163" s="237">
        <v>2454</v>
      </c>
      <c r="N1163" s="236">
        <v>5900</v>
      </c>
      <c r="O1163" s="103">
        <v>6000</v>
      </c>
      <c r="P1163" s="234">
        <v>6000</v>
      </c>
      <c r="Q1163" s="236">
        <v>8</v>
      </c>
      <c r="R1163" s="236">
        <v>50</v>
      </c>
      <c r="S1163" s="238">
        <v>90</v>
      </c>
      <c r="T1163" s="238">
        <v>90</v>
      </c>
      <c r="U1163" s="103">
        <v>4</v>
      </c>
      <c r="V1163" s="234" t="s">
        <v>451</v>
      </c>
      <c r="W1163" s="103">
        <v>55</v>
      </c>
      <c r="X1163" s="234" t="s">
        <v>56</v>
      </c>
      <c r="Y1163" s="234" t="s">
        <v>443</v>
      </c>
      <c r="Z1163" s="280"/>
      <c r="AA1163" s="280" t="s">
        <v>5580</v>
      </c>
      <c r="AB1163" s="280" t="s">
        <v>5581</v>
      </c>
      <c r="AC1163" s="280"/>
      <c r="AD1163" s="280"/>
      <c r="AE1163" s="280"/>
      <c r="AF1163" s="280" t="s">
        <v>705</v>
      </c>
      <c r="AG1163" s="280"/>
      <c r="AH1163" s="280"/>
      <c r="AI1163" s="280"/>
      <c r="AJ1163" s="280"/>
      <c r="AK1163" s="234">
        <v>3</v>
      </c>
      <c r="AL1163" s="234" t="s">
        <v>272</v>
      </c>
      <c r="AM1163" s="234">
        <v>0.1</v>
      </c>
      <c r="AN1163" s="234">
        <v>0</v>
      </c>
      <c r="AO1163" s="234">
        <v>0</v>
      </c>
      <c r="AP1163" s="234">
        <v>0</v>
      </c>
      <c r="AQ1163" s="234"/>
      <c r="AR1163" s="234" t="s">
        <v>463</v>
      </c>
      <c r="AS1163" s="234">
        <v>1</v>
      </c>
      <c r="AT1163" s="234">
        <v>83.778163920189996</v>
      </c>
      <c r="AU1163" s="234" t="s">
        <v>552</v>
      </c>
      <c r="AV1163" s="234">
        <v>1.2651495734267399</v>
      </c>
      <c r="AW1163" s="234">
        <v>15.604206456412999</v>
      </c>
      <c r="AX1163" s="234">
        <v>76.908354478734395</v>
      </c>
      <c r="AY1163" s="234" t="b">
        <v>0</v>
      </c>
      <c r="AZ1163" s="234">
        <v>44642.464259259257</v>
      </c>
      <c r="BA1163" s="234">
        <v>44637.321620370371</v>
      </c>
      <c r="BB1163" s="234">
        <v>44642.464236111111</v>
      </c>
    </row>
    <row r="1164" spans="1:54" x14ac:dyDescent="0.25">
      <c r="A1164" s="234" t="s">
        <v>5582</v>
      </c>
      <c r="B1164" s="234" t="s">
        <v>482</v>
      </c>
      <c r="C1164" s="235" t="s">
        <v>437</v>
      </c>
      <c r="D1164" s="235" t="s">
        <v>5582</v>
      </c>
      <c r="E1164" s="234" t="s">
        <v>5578</v>
      </c>
      <c r="F1164" s="234" t="s">
        <v>5583</v>
      </c>
      <c r="G1164" s="234" t="s">
        <v>544</v>
      </c>
      <c r="H1164" s="234" t="s">
        <v>1392</v>
      </c>
      <c r="I1164" s="234" t="s">
        <v>752</v>
      </c>
      <c r="J1164" s="236">
        <v>440</v>
      </c>
      <c r="K1164" s="129">
        <v>0.03</v>
      </c>
      <c r="L1164" s="103">
        <v>1</v>
      </c>
      <c r="M1164" s="237">
        <v>3653</v>
      </c>
      <c r="N1164" s="236">
        <v>5700</v>
      </c>
      <c r="O1164" s="103">
        <v>6000</v>
      </c>
      <c r="P1164" s="234">
        <v>6000</v>
      </c>
      <c r="Q1164" s="236">
        <v>10</v>
      </c>
      <c r="R1164" s="236">
        <v>50</v>
      </c>
      <c r="S1164" s="238">
        <v>110</v>
      </c>
      <c r="T1164" s="238">
        <v>110</v>
      </c>
      <c r="U1164" s="103">
        <v>4</v>
      </c>
      <c r="V1164" s="234" t="s">
        <v>451</v>
      </c>
      <c r="W1164" s="103">
        <v>85</v>
      </c>
      <c r="X1164" s="234" t="s">
        <v>56</v>
      </c>
      <c r="Y1164" s="234" t="s">
        <v>443</v>
      </c>
      <c r="Z1164" s="280"/>
      <c r="AA1164" s="280" t="s">
        <v>5584</v>
      </c>
      <c r="AB1164" s="280" t="s">
        <v>5585</v>
      </c>
      <c r="AC1164" s="280"/>
      <c r="AD1164" s="280"/>
      <c r="AE1164" s="280"/>
      <c r="AF1164" s="280" t="s">
        <v>705</v>
      </c>
      <c r="AG1164" s="280"/>
      <c r="AH1164" s="280"/>
      <c r="AI1164" s="280"/>
      <c r="AJ1164" s="280"/>
      <c r="AK1164" s="234">
        <v>3</v>
      </c>
      <c r="AL1164" s="234" t="s">
        <v>272</v>
      </c>
      <c r="AM1164" s="234">
        <v>0.1</v>
      </c>
      <c r="AN1164" s="234">
        <v>0</v>
      </c>
      <c r="AO1164" s="234">
        <v>0</v>
      </c>
      <c r="AP1164" s="234">
        <v>0</v>
      </c>
      <c r="AQ1164" s="234"/>
      <c r="AR1164" s="234" t="s">
        <v>463</v>
      </c>
      <c r="AS1164" s="234">
        <v>1</v>
      </c>
      <c r="AT1164" s="234">
        <v>83.672625692622105</v>
      </c>
      <c r="AU1164" s="234" t="s">
        <v>552</v>
      </c>
      <c r="AV1164" s="234">
        <v>1.14995847822838</v>
      </c>
      <c r="AW1164" s="234">
        <v>18.369390336697499</v>
      </c>
      <c r="AX1164" s="234">
        <v>74.301291615048498</v>
      </c>
      <c r="AY1164" s="234" t="b">
        <v>0</v>
      </c>
      <c r="AZ1164" s="234">
        <v>44642.466134259259</v>
      </c>
      <c r="BA1164" s="234">
        <v>44637.323020833333</v>
      </c>
      <c r="BB1164" s="234">
        <v>44642.466111111113</v>
      </c>
    </row>
    <row r="1165" spans="1:54" x14ac:dyDescent="0.25">
      <c r="A1165" s="234" t="s">
        <v>5586</v>
      </c>
      <c r="B1165" s="234" t="s">
        <v>482</v>
      </c>
      <c r="C1165" s="235" t="s">
        <v>437</v>
      </c>
      <c r="D1165" s="235" t="s">
        <v>5586</v>
      </c>
      <c r="E1165" s="234" t="s">
        <v>5578</v>
      </c>
      <c r="F1165" s="234" t="s">
        <v>5587</v>
      </c>
      <c r="G1165" s="234" t="s">
        <v>544</v>
      </c>
      <c r="H1165" s="234" t="s">
        <v>1392</v>
      </c>
      <c r="I1165" s="234" t="s">
        <v>752</v>
      </c>
      <c r="J1165" s="236">
        <v>520</v>
      </c>
      <c r="K1165" s="129">
        <v>0.03</v>
      </c>
      <c r="L1165" s="103">
        <v>1</v>
      </c>
      <c r="M1165" s="237">
        <v>3653</v>
      </c>
      <c r="N1165" s="236">
        <v>6784</v>
      </c>
      <c r="O1165" s="103">
        <v>6000</v>
      </c>
      <c r="P1165" s="234">
        <v>6000</v>
      </c>
      <c r="Q1165" s="236">
        <v>8</v>
      </c>
      <c r="R1165" s="236">
        <v>50</v>
      </c>
      <c r="S1165" s="238">
        <v>130</v>
      </c>
      <c r="T1165" s="238">
        <v>130</v>
      </c>
      <c r="U1165" s="103">
        <v>3.5</v>
      </c>
      <c r="V1165" s="234" t="s">
        <v>451</v>
      </c>
      <c r="W1165" s="103">
        <v>95</v>
      </c>
      <c r="X1165" s="234" t="s">
        <v>56</v>
      </c>
      <c r="Y1165" s="234" t="s">
        <v>443</v>
      </c>
      <c r="Z1165" s="280"/>
      <c r="AA1165" s="280" t="s">
        <v>5588</v>
      </c>
      <c r="AB1165" s="280" t="s">
        <v>5589</v>
      </c>
      <c r="AC1165" s="280"/>
      <c r="AD1165" s="280"/>
      <c r="AE1165" s="280"/>
      <c r="AF1165" s="280" t="s">
        <v>705</v>
      </c>
      <c r="AG1165" s="280"/>
      <c r="AH1165" s="280"/>
      <c r="AI1165" s="280"/>
      <c r="AJ1165" s="280"/>
      <c r="AK1165" s="234">
        <v>3</v>
      </c>
      <c r="AL1165" s="234" t="s">
        <v>272</v>
      </c>
      <c r="AM1165" s="234">
        <v>0.1</v>
      </c>
      <c r="AN1165" s="234">
        <v>0</v>
      </c>
      <c r="AO1165" s="234">
        <v>0</v>
      </c>
      <c r="AP1165" s="234">
        <v>0</v>
      </c>
      <c r="AQ1165" s="234"/>
      <c r="AR1165" s="234" t="s">
        <v>463</v>
      </c>
      <c r="AS1165" s="234">
        <v>1</v>
      </c>
      <c r="AT1165" s="234">
        <v>85.547402757543196</v>
      </c>
      <c r="AU1165" s="234" t="s">
        <v>552</v>
      </c>
      <c r="AV1165" s="234">
        <v>1.1272161660623701</v>
      </c>
      <c r="AW1165" s="234">
        <v>18.185240683345899</v>
      </c>
      <c r="AX1165" s="234">
        <v>73.692976946855097</v>
      </c>
      <c r="AY1165" s="234" t="b">
        <v>0</v>
      </c>
      <c r="AZ1165" s="234">
        <v>44642.467766203707</v>
      </c>
      <c r="BA1165" s="234">
        <v>44637.324525462966</v>
      </c>
      <c r="BB1165" s="234">
        <v>44642.46775462963</v>
      </c>
    </row>
    <row r="1166" spans="1:54" x14ac:dyDescent="0.25">
      <c r="A1166" s="234" t="s">
        <v>5590</v>
      </c>
      <c r="B1166" s="234" t="s">
        <v>482</v>
      </c>
      <c r="C1166" s="235" t="s">
        <v>5590</v>
      </c>
      <c r="D1166" s="235" t="s">
        <v>5590</v>
      </c>
      <c r="E1166" s="234" t="s">
        <v>5578</v>
      </c>
      <c r="F1166" s="234" t="s">
        <v>5591</v>
      </c>
      <c r="G1166" s="234" t="s">
        <v>544</v>
      </c>
      <c r="H1166" s="234" t="s">
        <v>1392</v>
      </c>
      <c r="I1166" s="234" t="s">
        <v>752</v>
      </c>
      <c r="J1166" s="236">
        <v>560</v>
      </c>
      <c r="K1166" s="129">
        <v>0.03</v>
      </c>
      <c r="L1166" s="103">
        <v>1</v>
      </c>
      <c r="M1166" s="237">
        <v>3653</v>
      </c>
      <c r="N1166" s="236">
        <v>9800</v>
      </c>
      <c r="O1166" s="103">
        <v>6000</v>
      </c>
      <c r="P1166" s="234">
        <v>6000</v>
      </c>
      <c r="Q1166" s="236">
        <v>7</v>
      </c>
      <c r="R1166" s="236">
        <v>50</v>
      </c>
      <c r="S1166" s="238">
        <v>140</v>
      </c>
      <c r="T1166" s="238">
        <v>140</v>
      </c>
      <c r="U1166" s="103">
        <v>3</v>
      </c>
      <c r="V1166" s="234" t="s">
        <v>451</v>
      </c>
      <c r="W1166" s="103">
        <v>95</v>
      </c>
      <c r="X1166" s="234" t="s">
        <v>56</v>
      </c>
      <c r="Y1166" s="234" t="s">
        <v>443</v>
      </c>
      <c r="Z1166" s="280"/>
      <c r="AA1166" s="280" t="s">
        <v>5592</v>
      </c>
      <c r="AB1166" s="280" t="s">
        <v>5593</v>
      </c>
      <c r="AC1166" s="280"/>
      <c r="AD1166" s="280"/>
      <c r="AE1166" s="280"/>
      <c r="AF1166" s="280" t="s">
        <v>705</v>
      </c>
      <c r="AG1166" s="280"/>
      <c r="AH1166" s="280"/>
      <c r="AI1166" s="280"/>
      <c r="AJ1166" s="280"/>
      <c r="AK1166" s="234">
        <v>3</v>
      </c>
      <c r="AL1166" s="234" t="s">
        <v>272</v>
      </c>
      <c r="AM1166" s="234">
        <v>0.1</v>
      </c>
      <c r="AN1166" s="234">
        <v>0</v>
      </c>
      <c r="AO1166" s="234">
        <v>0</v>
      </c>
      <c r="AP1166" s="234">
        <v>0</v>
      </c>
      <c r="AQ1166" s="234"/>
      <c r="AR1166" s="234" t="s">
        <v>463</v>
      </c>
      <c r="AS1166" s="234">
        <v>1</v>
      </c>
      <c r="AT1166" s="234">
        <v>81.515274589267804</v>
      </c>
      <c r="AU1166" s="234" t="s">
        <v>552</v>
      </c>
      <c r="AV1166" s="234">
        <v>1.08863278196705</v>
      </c>
      <c r="AW1166" s="234">
        <v>21.112540421544701</v>
      </c>
      <c r="AX1166" s="234">
        <v>76.647648192365807</v>
      </c>
      <c r="AY1166" s="234" t="b">
        <v>0</v>
      </c>
      <c r="AZ1166" s="234">
        <v>44642.469386574077</v>
      </c>
      <c r="BA1166" s="234">
        <v>44637.329293981478</v>
      </c>
      <c r="BB1166" s="234">
        <v>44642.469363425924</v>
      </c>
    </row>
    <row r="1167" spans="1:54" x14ac:dyDescent="0.25">
      <c r="A1167" s="234" t="s">
        <v>5594</v>
      </c>
      <c r="B1167" s="234" t="s">
        <v>482</v>
      </c>
      <c r="C1167" s="235" t="s">
        <v>437</v>
      </c>
      <c r="D1167" s="235" t="s">
        <v>5594</v>
      </c>
      <c r="E1167" s="234" t="s">
        <v>5578</v>
      </c>
      <c r="F1167" s="234" t="s">
        <v>5595</v>
      </c>
      <c r="G1167" s="234" t="s">
        <v>544</v>
      </c>
      <c r="H1167" s="234" t="s">
        <v>1392</v>
      </c>
      <c r="I1167" s="234" t="s">
        <v>752</v>
      </c>
      <c r="J1167" s="236">
        <v>640</v>
      </c>
      <c r="K1167" s="129">
        <v>0.03</v>
      </c>
      <c r="L1167" s="103">
        <v>1</v>
      </c>
      <c r="M1167" s="237">
        <v>6381</v>
      </c>
      <c r="N1167" s="236">
        <v>8410</v>
      </c>
      <c r="O1167" s="103">
        <v>6000</v>
      </c>
      <c r="P1167" s="234">
        <v>6000</v>
      </c>
      <c r="Q1167" s="236">
        <v>7</v>
      </c>
      <c r="R1167" s="236">
        <v>50</v>
      </c>
      <c r="S1167" s="238">
        <v>160</v>
      </c>
      <c r="T1167" s="238">
        <v>160</v>
      </c>
      <c r="U1167" s="103">
        <v>3</v>
      </c>
      <c r="V1167" s="234" t="s">
        <v>451</v>
      </c>
      <c r="W1167" s="103">
        <v>120</v>
      </c>
      <c r="X1167" s="234" t="s">
        <v>56</v>
      </c>
      <c r="Y1167" s="234" t="s">
        <v>443</v>
      </c>
      <c r="Z1167" s="280"/>
      <c r="AA1167" s="280" t="s">
        <v>5596</v>
      </c>
      <c r="AB1167" s="280" t="s">
        <v>5585</v>
      </c>
      <c r="AC1167" s="280"/>
      <c r="AD1167" s="280"/>
      <c r="AE1167" s="280"/>
      <c r="AF1167" s="280" t="s">
        <v>705</v>
      </c>
      <c r="AG1167" s="280"/>
      <c r="AH1167" s="280"/>
      <c r="AI1167" s="280"/>
      <c r="AJ1167" s="280"/>
      <c r="AK1167" s="234">
        <v>3</v>
      </c>
      <c r="AL1167" s="234" t="s">
        <v>272</v>
      </c>
      <c r="AM1167" s="234">
        <v>0.1</v>
      </c>
      <c r="AN1167" s="234">
        <v>0</v>
      </c>
      <c r="AO1167" s="234">
        <v>0</v>
      </c>
      <c r="AP1167" s="234">
        <v>0</v>
      </c>
      <c r="AQ1167" s="234"/>
      <c r="AR1167" s="234" t="s">
        <v>463</v>
      </c>
      <c r="AS1167" s="234">
        <v>1</v>
      </c>
      <c r="AT1167" s="234">
        <v>84.911640821681601</v>
      </c>
      <c r="AU1167" s="234" t="s">
        <v>552</v>
      </c>
      <c r="AV1167" s="234">
        <v>1.1126787004120999</v>
      </c>
      <c r="AW1167" s="234">
        <v>19.402865151562199</v>
      </c>
      <c r="AX1167" s="234">
        <v>73.084662278661696</v>
      </c>
      <c r="AY1167" s="234" t="b">
        <v>0</v>
      </c>
      <c r="AZ1167" s="234">
        <v>44642.471053240741</v>
      </c>
      <c r="BA1167" s="234">
        <v>44637.330601851849</v>
      </c>
      <c r="BB1167" s="234">
        <v>44642.471053240741</v>
      </c>
    </row>
    <row r="1168" spans="1:54" x14ac:dyDescent="0.25">
      <c r="A1168" s="234" t="s">
        <v>5597</v>
      </c>
      <c r="B1168" s="234" t="s">
        <v>482</v>
      </c>
      <c r="C1168" s="235" t="s">
        <v>437</v>
      </c>
      <c r="D1168" s="235" t="s">
        <v>5597</v>
      </c>
      <c r="E1168" s="234" t="s">
        <v>5578</v>
      </c>
      <c r="F1168" s="234" t="s">
        <v>5598</v>
      </c>
      <c r="G1168" s="234" t="s">
        <v>544</v>
      </c>
      <c r="H1168" s="234" t="s">
        <v>1392</v>
      </c>
      <c r="I1168" s="234" t="s">
        <v>752</v>
      </c>
      <c r="J1168" s="236">
        <v>720</v>
      </c>
      <c r="K1168" s="129">
        <v>0.03</v>
      </c>
      <c r="L1168" s="103">
        <v>1</v>
      </c>
      <c r="M1168" s="237">
        <v>6381</v>
      </c>
      <c r="N1168" s="236">
        <v>9459</v>
      </c>
      <c r="O1168" s="103">
        <v>6000</v>
      </c>
      <c r="P1168" s="234">
        <v>6000</v>
      </c>
      <c r="Q1168" s="236">
        <v>6</v>
      </c>
      <c r="R1168" s="236">
        <v>50</v>
      </c>
      <c r="S1168" s="238">
        <v>180</v>
      </c>
      <c r="T1168" s="238">
        <v>180</v>
      </c>
      <c r="U1168" s="103">
        <v>3</v>
      </c>
      <c r="V1168" s="234" t="s">
        <v>451</v>
      </c>
      <c r="W1168" s="103">
        <v>120</v>
      </c>
      <c r="X1168" s="234" t="s">
        <v>56</v>
      </c>
      <c r="Y1168" s="234" t="s">
        <v>443</v>
      </c>
      <c r="Z1168" s="280"/>
      <c r="AA1168" s="280" t="s">
        <v>5599</v>
      </c>
      <c r="AB1168" s="280" t="s">
        <v>5600</v>
      </c>
      <c r="AC1168" s="280"/>
      <c r="AD1168" s="280"/>
      <c r="AE1168" s="280"/>
      <c r="AF1168" s="280" t="s">
        <v>705</v>
      </c>
      <c r="AG1168" s="280"/>
      <c r="AH1168" s="280"/>
      <c r="AI1168" s="280"/>
      <c r="AJ1168" s="280"/>
      <c r="AK1168" s="234">
        <v>3</v>
      </c>
      <c r="AL1168" s="234" t="s">
        <v>272</v>
      </c>
      <c r="AM1168" s="234">
        <v>0.1</v>
      </c>
      <c r="AN1168" s="234">
        <v>0</v>
      </c>
      <c r="AO1168" s="234">
        <v>0</v>
      </c>
      <c r="AP1168" s="234">
        <v>0</v>
      </c>
      <c r="AQ1168" s="234"/>
      <c r="AR1168" s="234" t="s">
        <v>463</v>
      </c>
      <c r="AS1168" s="234">
        <v>1</v>
      </c>
      <c r="AT1168" s="234">
        <v>81.348470025087295</v>
      </c>
      <c r="AU1168" s="234" t="s">
        <v>552</v>
      </c>
      <c r="AV1168" s="234">
        <v>1.21387204580728</v>
      </c>
      <c r="AW1168" s="234">
        <v>17.8256636365122</v>
      </c>
      <c r="AX1168" s="234">
        <v>73.980622882815098</v>
      </c>
      <c r="AY1168" s="234" t="b">
        <v>0</v>
      </c>
      <c r="AZ1168" s="234">
        <v>44642.472372685188</v>
      </c>
      <c r="BA1168" s="234">
        <v>44637.331643518519</v>
      </c>
      <c r="BB1168" s="234">
        <v>44642.472349537034</v>
      </c>
    </row>
    <row r="1169" spans="1:54" x14ac:dyDescent="0.25">
      <c r="A1169" s="234" t="s">
        <v>5601</v>
      </c>
      <c r="B1169" s="234" t="s">
        <v>456</v>
      </c>
      <c r="C1169" s="235" t="s">
        <v>437</v>
      </c>
      <c r="D1169" s="235" t="s">
        <v>5601</v>
      </c>
      <c r="E1169" s="234" t="s">
        <v>5578</v>
      </c>
      <c r="F1169" s="234" t="s">
        <v>5602</v>
      </c>
      <c r="G1169" s="234" t="s">
        <v>534</v>
      </c>
      <c r="H1169" s="234" t="s">
        <v>751</v>
      </c>
      <c r="I1169" s="234" t="s">
        <v>752</v>
      </c>
      <c r="J1169" s="236">
        <v>800</v>
      </c>
      <c r="K1169" s="129">
        <v>0.02</v>
      </c>
      <c r="L1169" s="103">
        <v>1</v>
      </c>
      <c r="M1169" s="237">
        <v>13000</v>
      </c>
      <c r="N1169" s="236">
        <v>12626</v>
      </c>
      <c r="O1169" s="103">
        <v>6000</v>
      </c>
      <c r="P1169" s="234">
        <v>6000</v>
      </c>
      <c r="Q1169" s="236">
        <v>6</v>
      </c>
      <c r="R1169" s="236">
        <v>40</v>
      </c>
      <c r="S1169" s="238">
        <v>200</v>
      </c>
      <c r="T1169" s="238">
        <v>200</v>
      </c>
      <c r="U1169" s="103">
        <v>5</v>
      </c>
      <c r="V1169" s="234" t="s">
        <v>451</v>
      </c>
      <c r="W1169" s="103">
        <v>60</v>
      </c>
      <c r="X1169" s="234" t="s">
        <v>56</v>
      </c>
      <c r="Y1169" s="234" t="s">
        <v>443</v>
      </c>
      <c r="Z1169" s="280"/>
      <c r="AA1169" s="280" t="s">
        <v>791</v>
      </c>
      <c r="AB1169" s="280" t="s">
        <v>5603</v>
      </c>
      <c r="AC1169" s="280"/>
      <c r="AD1169" s="280" t="s">
        <v>5604</v>
      </c>
      <c r="AE1169" s="280"/>
      <c r="AF1169" s="280" t="s">
        <v>5605</v>
      </c>
      <c r="AG1169" s="280"/>
      <c r="AH1169" s="280"/>
      <c r="AI1169" s="280"/>
      <c r="AJ1169" s="280"/>
      <c r="AK1169" s="234">
        <v>3</v>
      </c>
      <c r="AL1169" s="234" t="s">
        <v>272</v>
      </c>
      <c r="AM1169" s="234">
        <v>0.1</v>
      </c>
      <c r="AN1169" s="234"/>
      <c r="AO1169" s="234">
        <v>0</v>
      </c>
      <c r="AP1169" s="234">
        <v>0</v>
      </c>
      <c r="AQ1169" s="234"/>
      <c r="AR1169" s="234" t="s">
        <v>463</v>
      </c>
      <c r="AS1169" s="234">
        <v>1</v>
      </c>
      <c r="AT1169" s="234">
        <v>76.045356441679303</v>
      </c>
      <c r="AU1169" s="234" t="s">
        <v>552</v>
      </c>
      <c r="AV1169" s="234">
        <v>1.5226671618040999</v>
      </c>
      <c r="AW1169" s="234">
        <v>23.088670026163101</v>
      </c>
      <c r="AX1169" s="234">
        <v>65.8335514337966</v>
      </c>
      <c r="AY1169" s="234" t="b">
        <v>0</v>
      </c>
      <c r="AZ1169" s="234">
        <v>44649.502326388887</v>
      </c>
      <c r="BA1169" s="234">
        <v>44637.333275462966</v>
      </c>
      <c r="BB1169" s="234">
        <v>44649.502303240741</v>
      </c>
    </row>
    <row r="1170" spans="1:54" x14ac:dyDescent="0.25">
      <c r="A1170" s="234" t="s">
        <v>5606</v>
      </c>
      <c r="B1170" s="234" t="s">
        <v>456</v>
      </c>
      <c r="C1170" s="235" t="s">
        <v>5607</v>
      </c>
      <c r="D1170" s="235" t="s">
        <v>5606</v>
      </c>
      <c r="E1170" s="234" t="s">
        <v>5608</v>
      </c>
      <c r="F1170" s="234" t="s">
        <v>5609</v>
      </c>
      <c r="G1170" s="234" t="s">
        <v>534</v>
      </c>
      <c r="H1170" s="234" t="s">
        <v>485</v>
      </c>
      <c r="I1170" s="234" t="s">
        <v>486</v>
      </c>
      <c r="J1170" s="236">
        <v>460</v>
      </c>
      <c r="K1170" s="129">
        <v>0.05</v>
      </c>
      <c r="L1170" s="103">
        <v>1</v>
      </c>
      <c r="M1170" s="237">
        <v>4800</v>
      </c>
      <c r="N1170" s="236">
        <v>9728</v>
      </c>
      <c r="O1170" s="103">
        <v>3000</v>
      </c>
      <c r="P1170" s="234">
        <v>3000</v>
      </c>
      <c r="Q1170" s="236">
        <v>7</v>
      </c>
      <c r="R1170" s="236">
        <v>40</v>
      </c>
      <c r="S1170" s="238">
        <v>152.69999999999999</v>
      </c>
      <c r="T1170" s="238">
        <v>102.5</v>
      </c>
      <c r="U1170" s="103">
        <v>7</v>
      </c>
      <c r="V1170" s="234" t="s">
        <v>451</v>
      </c>
      <c r="W1170" s="103">
        <v>35</v>
      </c>
      <c r="X1170" s="234" t="s">
        <v>56</v>
      </c>
      <c r="Y1170" s="234" t="s">
        <v>443</v>
      </c>
      <c r="Z1170" s="280"/>
      <c r="AA1170" s="280" t="s">
        <v>1170</v>
      </c>
      <c r="AB1170" s="280" t="s">
        <v>5610</v>
      </c>
      <c r="AC1170" s="280"/>
      <c r="AD1170" s="280" t="s">
        <v>5611</v>
      </c>
      <c r="AE1170" s="280"/>
      <c r="AF1170" s="280" t="s">
        <v>705</v>
      </c>
      <c r="AG1170" s="280"/>
      <c r="AH1170" s="280"/>
      <c r="AI1170" s="280"/>
      <c r="AJ1170" s="280"/>
      <c r="AK1170" s="234">
        <v>2</v>
      </c>
      <c r="AL1170" s="234" t="s">
        <v>272</v>
      </c>
      <c r="AM1170" s="234">
        <v>0.1</v>
      </c>
      <c r="AN1170" s="234"/>
      <c r="AO1170" s="234">
        <v>0</v>
      </c>
      <c r="AP1170" s="234">
        <v>0</v>
      </c>
      <c r="AQ1170" s="234"/>
      <c r="AR1170" s="234" t="s">
        <v>463</v>
      </c>
      <c r="AS1170" s="234">
        <v>1</v>
      </c>
      <c r="AT1170" s="234">
        <v>75.288614404391794</v>
      </c>
      <c r="AU1170" s="234" t="s">
        <v>552</v>
      </c>
      <c r="AV1170" s="234">
        <v>1.5225220473728001</v>
      </c>
      <c r="AW1170" s="234">
        <v>20.114224488414099</v>
      </c>
      <c r="AX1170" s="234">
        <v>67.630686767830795</v>
      </c>
      <c r="AY1170" s="234" t="b">
        <v>0</v>
      </c>
      <c r="AZ1170" s="234">
        <v>44645.58357638889</v>
      </c>
      <c r="BA1170" s="234">
        <v>44637.598680555559</v>
      </c>
      <c r="BB1170" s="234">
        <v>44645.583553240744</v>
      </c>
    </row>
    <row r="1171" spans="1:54" x14ac:dyDescent="0.25">
      <c r="A1171" s="234" t="s">
        <v>5612</v>
      </c>
      <c r="B1171" s="234" t="s">
        <v>456</v>
      </c>
      <c r="C1171" s="235" t="s">
        <v>5613</v>
      </c>
      <c r="D1171" s="235" t="s">
        <v>5612</v>
      </c>
      <c r="E1171" s="234" t="s">
        <v>5608</v>
      </c>
      <c r="F1171" s="234" t="s">
        <v>5614</v>
      </c>
      <c r="G1171" s="234" t="s">
        <v>472</v>
      </c>
      <c r="H1171" s="234" t="s">
        <v>485</v>
      </c>
      <c r="I1171" s="234" t="s">
        <v>486</v>
      </c>
      <c r="J1171" s="236">
        <v>613</v>
      </c>
      <c r="K1171" s="129">
        <v>0.03</v>
      </c>
      <c r="L1171" s="103">
        <v>1</v>
      </c>
      <c r="M1171" s="237">
        <v>4200</v>
      </c>
      <c r="N1171" s="236">
        <v>3426</v>
      </c>
      <c r="O1171" s="103">
        <v>6000</v>
      </c>
      <c r="P1171" s="234">
        <v>6000</v>
      </c>
      <c r="Q1171" s="236">
        <v>10</v>
      </c>
      <c r="R1171" s="236">
        <v>35</v>
      </c>
      <c r="S1171" s="238">
        <v>210</v>
      </c>
      <c r="T1171" s="238">
        <v>30</v>
      </c>
      <c r="U1171" s="103">
        <v>5.5</v>
      </c>
      <c r="V1171" s="234" t="s">
        <v>451</v>
      </c>
      <c r="W1171" s="103">
        <v>35</v>
      </c>
      <c r="X1171" s="234" t="s">
        <v>56</v>
      </c>
      <c r="Y1171" s="234" t="s">
        <v>443</v>
      </c>
      <c r="Z1171" s="280"/>
      <c r="AA1171" s="280" t="s">
        <v>5615</v>
      </c>
      <c r="AB1171" s="280" t="s">
        <v>1852</v>
      </c>
      <c r="AC1171" s="280"/>
      <c r="AD1171" s="280" t="s">
        <v>5616</v>
      </c>
      <c r="AE1171" s="280"/>
      <c r="AF1171" s="280" t="s">
        <v>705</v>
      </c>
      <c r="AG1171" s="280"/>
      <c r="AH1171" s="280"/>
      <c r="AI1171" s="280"/>
      <c r="AJ1171" s="280"/>
      <c r="AK1171" s="234">
        <v>3</v>
      </c>
      <c r="AL1171" s="234" t="s">
        <v>272</v>
      </c>
      <c r="AM1171" s="234">
        <v>0.1</v>
      </c>
      <c r="AN1171" s="234"/>
      <c r="AO1171" s="234">
        <v>0</v>
      </c>
      <c r="AP1171" s="234">
        <v>0</v>
      </c>
      <c r="AQ1171" s="234"/>
      <c r="AR1171" s="234" t="s">
        <v>463</v>
      </c>
      <c r="AS1171" s="234">
        <v>2</v>
      </c>
      <c r="AT1171" s="234">
        <v>83.7053938474848</v>
      </c>
      <c r="AU1171" s="234" t="s">
        <v>552</v>
      </c>
      <c r="AV1171" s="234">
        <v>1.74554512179333</v>
      </c>
      <c r="AW1171" s="234">
        <v>11.525296341354901</v>
      </c>
      <c r="AX1171" s="234">
        <v>77.272036434635197</v>
      </c>
      <c r="AY1171" s="234" t="b">
        <v>0</v>
      </c>
      <c r="AZ1171" s="234">
        <v>44645.598599537036</v>
      </c>
      <c r="BA1171" s="234">
        <v>44637.599745370368</v>
      </c>
      <c r="BB1171" s="234">
        <v>44645.598576388889</v>
      </c>
    </row>
    <row r="1172" spans="1:54" x14ac:dyDescent="0.25">
      <c r="A1172" s="234" t="s">
        <v>5617</v>
      </c>
      <c r="B1172" s="234" t="s">
        <v>456</v>
      </c>
      <c r="C1172" s="235" t="s">
        <v>5618</v>
      </c>
      <c r="D1172" s="235" t="s">
        <v>5617</v>
      </c>
      <c r="E1172" s="234" t="s">
        <v>5608</v>
      </c>
      <c r="F1172" s="234" t="s">
        <v>5619</v>
      </c>
      <c r="G1172" s="234" t="s">
        <v>472</v>
      </c>
      <c r="H1172" s="234" t="s">
        <v>485</v>
      </c>
      <c r="I1172" s="234" t="s">
        <v>486</v>
      </c>
      <c r="J1172" s="236">
        <v>632</v>
      </c>
      <c r="K1172" s="129">
        <v>0.03</v>
      </c>
      <c r="L1172" s="103">
        <v>1</v>
      </c>
      <c r="M1172" s="237">
        <v>4200</v>
      </c>
      <c r="N1172" s="236">
        <v>3958</v>
      </c>
      <c r="O1172" s="103">
        <v>6000</v>
      </c>
      <c r="P1172" s="234">
        <v>6000</v>
      </c>
      <c r="Q1172" s="236">
        <v>10</v>
      </c>
      <c r="R1172" s="236">
        <v>35</v>
      </c>
      <c r="S1172" s="238">
        <v>210</v>
      </c>
      <c r="T1172" s="238">
        <v>40</v>
      </c>
      <c r="U1172" s="103">
        <v>5.5</v>
      </c>
      <c r="V1172" s="234" t="s">
        <v>451</v>
      </c>
      <c r="W1172" s="103">
        <v>35</v>
      </c>
      <c r="X1172" s="234" t="s">
        <v>56</v>
      </c>
      <c r="Y1172" s="234" t="s">
        <v>443</v>
      </c>
      <c r="Z1172" s="280"/>
      <c r="AA1172" s="280" t="s">
        <v>5620</v>
      </c>
      <c r="AB1172" s="280" t="s">
        <v>1852</v>
      </c>
      <c r="AC1172" s="280"/>
      <c r="AD1172" s="280" t="s">
        <v>5616</v>
      </c>
      <c r="AE1172" s="280"/>
      <c r="AF1172" s="280" t="s">
        <v>705</v>
      </c>
      <c r="AG1172" s="280"/>
      <c r="AH1172" s="280"/>
      <c r="AI1172" s="280"/>
      <c r="AJ1172" s="280"/>
      <c r="AK1172" s="234">
        <v>3</v>
      </c>
      <c r="AL1172" s="234" t="s">
        <v>272</v>
      </c>
      <c r="AM1172" s="234">
        <v>0.1</v>
      </c>
      <c r="AN1172" s="234"/>
      <c r="AO1172" s="234">
        <v>0</v>
      </c>
      <c r="AP1172" s="234">
        <v>0</v>
      </c>
      <c r="AQ1172" s="234"/>
      <c r="AR1172" s="234" t="s">
        <v>463</v>
      </c>
      <c r="AS1172" s="234">
        <v>2</v>
      </c>
      <c r="AT1172" s="234">
        <v>81.494204520359204</v>
      </c>
      <c r="AU1172" s="234" t="s">
        <v>552</v>
      </c>
      <c r="AV1172" s="234">
        <v>1.66295584902142</v>
      </c>
      <c r="AW1172" s="234">
        <v>12.8078388700494</v>
      </c>
      <c r="AX1172" s="234">
        <v>74.392566697870706</v>
      </c>
      <c r="AY1172" s="234" t="b">
        <v>0</v>
      </c>
      <c r="AZ1172" s="234">
        <v>44645.600613425922</v>
      </c>
      <c r="BA1172" s="234">
        <v>44637.600972222222</v>
      </c>
      <c r="BB1172" s="234">
        <v>44645.600590277776</v>
      </c>
    </row>
    <row r="1173" spans="1:54" x14ac:dyDescent="0.25">
      <c r="A1173" s="234" t="s">
        <v>5621</v>
      </c>
      <c r="B1173" s="234" t="s">
        <v>456</v>
      </c>
      <c r="C1173" s="235" t="s">
        <v>5622</v>
      </c>
      <c r="D1173" s="235" t="s">
        <v>5621</v>
      </c>
      <c r="E1173" s="234" t="s">
        <v>5608</v>
      </c>
      <c r="F1173" s="234" t="s">
        <v>5623</v>
      </c>
      <c r="G1173" s="234" t="s">
        <v>472</v>
      </c>
      <c r="H1173" s="234" t="s">
        <v>485</v>
      </c>
      <c r="I1173" s="234" t="s">
        <v>486</v>
      </c>
      <c r="J1173" s="236">
        <v>486</v>
      </c>
      <c r="K1173" s="129">
        <v>0.03</v>
      </c>
      <c r="L1173" s="103">
        <v>1</v>
      </c>
      <c r="M1173" s="237">
        <v>3600</v>
      </c>
      <c r="N1173" s="236">
        <v>3443</v>
      </c>
      <c r="O1173" s="103">
        <v>6400</v>
      </c>
      <c r="P1173" s="234">
        <v>6400</v>
      </c>
      <c r="Q1173" s="236">
        <v>10</v>
      </c>
      <c r="R1173" s="236">
        <v>35</v>
      </c>
      <c r="S1173" s="238">
        <v>132.5</v>
      </c>
      <c r="T1173" s="238">
        <v>93</v>
      </c>
      <c r="U1173" s="103">
        <v>5.5</v>
      </c>
      <c r="V1173" s="234" t="s">
        <v>451</v>
      </c>
      <c r="W1173" s="103">
        <v>45</v>
      </c>
      <c r="X1173" s="234" t="s">
        <v>56</v>
      </c>
      <c r="Y1173" s="234" t="s">
        <v>443</v>
      </c>
      <c r="Z1173" s="280"/>
      <c r="AA1173" s="280" t="s">
        <v>760</v>
      </c>
      <c r="AB1173" s="280" t="s">
        <v>1852</v>
      </c>
      <c r="AC1173" s="280"/>
      <c r="AD1173" s="280" t="s">
        <v>5616</v>
      </c>
      <c r="AE1173" s="280"/>
      <c r="AF1173" s="280" t="s">
        <v>705</v>
      </c>
      <c r="AG1173" s="280"/>
      <c r="AH1173" s="280"/>
      <c r="AI1173" s="280"/>
      <c r="AJ1173" s="280"/>
      <c r="AK1173" s="234">
        <v>4</v>
      </c>
      <c r="AL1173" s="234" t="s">
        <v>272</v>
      </c>
      <c r="AM1173" s="234">
        <v>0.1</v>
      </c>
      <c r="AN1173" s="234"/>
      <c r="AO1173" s="234">
        <v>0</v>
      </c>
      <c r="AP1173" s="234">
        <v>0</v>
      </c>
      <c r="AQ1173" s="234"/>
      <c r="AR1173" s="234" t="s">
        <v>463</v>
      </c>
      <c r="AS1173" s="234">
        <v>1</v>
      </c>
      <c r="AT1173" s="234">
        <v>84.547604026489594</v>
      </c>
      <c r="AU1173" s="234" t="s">
        <v>552</v>
      </c>
      <c r="AV1173" s="234">
        <v>1.66395850764766</v>
      </c>
      <c r="AW1173" s="234">
        <v>11.722646837349499</v>
      </c>
      <c r="AX1173" s="234">
        <v>82.832495487666606</v>
      </c>
      <c r="AY1173" s="234" t="b">
        <v>0</v>
      </c>
      <c r="AZ1173" s="234">
        <v>44645.602858796294</v>
      </c>
      <c r="BA1173" s="234">
        <v>44637.602384259262</v>
      </c>
      <c r="BB1173" s="234">
        <v>44645.602858796294</v>
      </c>
    </row>
    <row r="1174" spans="1:54" x14ac:dyDescent="0.25">
      <c r="A1174" s="234" t="s">
        <v>5624</v>
      </c>
      <c r="B1174" s="234" t="s">
        <v>482</v>
      </c>
      <c r="C1174" s="235" t="s">
        <v>5613</v>
      </c>
      <c r="D1174" s="235" t="s">
        <v>5624</v>
      </c>
      <c r="E1174" s="234" t="s">
        <v>5608</v>
      </c>
      <c r="F1174" s="234" t="s">
        <v>5614</v>
      </c>
      <c r="G1174" s="234" t="s">
        <v>472</v>
      </c>
      <c r="H1174" s="234" t="s">
        <v>751</v>
      </c>
      <c r="I1174" s="234" t="s">
        <v>752</v>
      </c>
      <c r="J1174" s="236">
        <v>613</v>
      </c>
      <c r="K1174" s="129">
        <v>0.03</v>
      </c>
      <c r="L1174" s="103">
        <v>1</v>
      </c>
      <c r="M1174" s="237">
        <v>4200</v>
      </c>
      <c r="N1174" s="236">
        <v>3426</v>
      </c>
      <c r="O1174" s="103">
        <v>6000</v>
      </c>
      <c r="P1174" s="234">
        <v>6000</v>
      </c>
      <c r="Q1174" s="236">
        <v>10</v>
      </c>
      <c r="R1174" s="236">
        <v>35</v>
      </c>
      <c r="S1174" s="238">
        <v>210</v>
      </c>
      <c r="T1174" s="238">
        <v>30</v>
      </c>
      <c r="U1174" s="103">
        <v>5.5</v>
      </c>
      <c r="V1174" s="234" t="s">
        <v>451</v>
      </c>
      <c r="W1174" s="103">
        <v>35</v>
      </c>
      <c r="X1174" s="234" t="s">
        <v>56</v>
      </c>
      <c r="Y1174" s="234" t="s">
        <v>443</v>
      </c>
      <c r="Z1174" s="280" t="s">
        <v>5625</v>
      </c>
      <c r="AA1174" s="280" t="s">
        <v>5626</v>
      </c>
      <c r="AB1174" s="280"/>
      <c r="AC1174" s="280"/>
      <c r="AD1174" s="280" t="s">
        <v>5627</v>
      </c>
      <c r="AE1174" s="280"/>
      <c r="AF1174" s="280"/>
      <c r="AG1174" s="280"/>
      <c r="AH1174" s="280"/>
      <c r="AI1174" s="280"/>
      <c r="AJ1174" s="280"/>
      <c r="AK1174" s="234">
        <v>3</v>
      </c>
      <c r="AL1174" s="234" t="s">
        <v>272</v>
      </c>
      <c r="AM1174" s="234">
        <v>0.1</v>
      </c>
      <c r="AN1174" s="234"/>
      <c r="AO1174" s="234">
        <v>0</v>
      </c>
      <c r="AP1174" s="234">
        <v>0</v>
      </c>
      <c r="AQ1174" s="234"/>
      <c r="AR1174" s="234" t="s">
        <v>463</v>
      </c>
      <c r="AS1174" s="234">
        <v>2</v>
      </c>
      <c r="AT1174" s="234">
        <v>83.7053938474848</v>
      </c>
      <c r="AU1174" s="234" t="s">
        <v>552</v>
      </c>
      <c r="AV1174" s="234">
        <v>1.74554512179333</v>
      </c>
      <c r="AW1174" s="234">
        <v>11.525296341354901</v>
      </c>
      <c r="AX1174" s="234">
        <v>77.272036434635197</v>
      </c>
      <c r="AY1174" s="234" t="b">
        <v>0</v>
      </c>
      <c r="AZ1174" s="234">
        <v>44679.829317129632</v>
      </c>
      <c r="BA1174" s="234">
        <v>44665.36923611111</v>
      </c>
      <c r="BB1174" s="234">
        <v>44679.829317129632</v>
      </c>
    </row>
    <row r="1175" spans="1:54" x14ac:dyDescent="0.25">
      <c r="A1175" s="234" t="s">
        <v>5628</v>
      </c>
      <c r="B1175" s="234" t="s">
        <v>482</v>
      </c>
      <c r="C1175" s="235" t="s">
        <v>5618</v>
      </c>
      <c r="D1175" s="235" t="s">
        <v>5628</v>
      </c>
      <c r="E1175" s="234" t="s">
        <v>5608</v>
      </c>
      <c r="F1175" s="234" t="s">
        <v>5619</v>
      </c>
      <c r="G1175" s="234" t="s">
        <v>472</v>
      </c>
      <c r="H1175" s="234" t="s">
        <v>751</v>
      </c>
      <c r="I1175" s="234" t="s">
        <v>752</v>
      </c>
      <c r="J1175" s="236">
        <v>632</v>
      </c>
      <c r="K1175" s="129">
        <v>0.03</v>
      </c>
      <c r="L1175" s="103">
        <v>1</v>
      </c>
      <c r="M1175" s="237">
        <v>4200</v>
      </c>
      <c r="N1175" s="236">
        <v>3958</v>
      </c>
      <c r="O1175" s="103">
        <v>6000</v>
      </c>
      <c r="P1175" s="234">
        <v>6000</v>
      </c>
      <c r="Q1175" s="236">
        <v>10</v>
      </c>
      <c r="R1175" s="236">
        <v>35</v>
      </c>
      <c r="S1175" s="238">
        <v>210</v>
      </c>
      <c r="T1175" s="238">
        <v>40</v>
      </c>
      <c r="U1175" s="103">
        <v>5.5</v>
      </c>
      <c r="V1175" s="234" t="s">
        <v>451</v>
      </c>
      <c r="W1175" s="103">
        <v>35</v>
      </c>
      <c r="X1175" s="234" t="s">
        <v>56</v>
      </c>
      <c r="Y1175" s="234" t="s">
        <v>443</v>
      </c>
      <c r="Z1175" s="280" t="s">
        <v>5625</v>
      </c>
      <c r="AA1175" s="280" t="s">
        <v>5629</v>
      </c>
      <c r="AB1175" s="280"/>
      <c r="AC1175" s="280"/>
      <c r="AD1175" s="280" t="s">
        <v>5627</v>
      </c>
      <c r="AE1175" s="280"/>
      <c r="AF1175" s="280"/>
      <c r="AG1175" s="280"/>
      <c r="AH1175" s="280"/>
      <c r="AI1175" s="280"/>
      <c r="AJ1175" s="280"/>
      <c r="AK1175" s="234">
        <v>3</v>
      </c>
      <c r="AL1175" s="234" t="s">
        <v>272</v>
      </c>
      <c r="AM1175" s="234">
        <v>0.1</v>
      </c>
      <c r="AN1175" s="234"/>
      <c r="AO1175" s="234">
        <v>0</v>
      </c>
      <c r="AP1175" s="234">
        <v>0</v>
      </c>
      <c r="AQ1175" s="234"/>
      <c r="AR1175" s="234" t="s">
        <v>463</v>
      </c>
      <c r="AS1175" s="234">
        <v>2</v>
      </c>
      <c r="AT1175" s="234">
        <v>81.494204520359204</v>
      </c>
      <c r="AU1175" s="234" t="s">
        <v>552</v>
      </c>
      <c r="AV1175" s="234">
        <v>1.66295584902142</v>
      </c>
      <c r="AW1175" s="234">
        <v>12.8078388700494</v>
      </c>
      <c r="AX1175" s="234">
        <v>74.392566697870706</v>
      </c>
      <c r="AY1175" s="234" t="b">
        <v>0</v>
      </c>
      <c r="AZ1175" s="234">
        <v>44679.828692129631</v>
      </c>
      <c r="BA1175" s="234">
        <v>44665.370150462964</v>
      </c>
      <c r="BB1175" s="234">
        <v>44679.828668981485</v>
      </c>
    </row>
    <row r="1176" spans="1:54" x14ac:dyDescent="0.25">
      <c r="A1176" s="234" t="s">
        <v>5630</v>
      </c>
      <c r="B1176" s="234" t="s">
        <v>482</v>
      </c>
      <c r="C1176" s="235" t="s">
        <v>5630</v>
      </c>
      <c r="D1176" s="235" t="s">
        <v>5630</v>
      </c>
      <c r="E1176" s="234" t="s">
        <v>5631</v>
      </c>
      <c r="F1176" s="234" t="s">
        <v>5632</v>
      </c>
      <c r="G1176" s="234" t="s">
        <v>836</v>
      </c>
      <c r="H1176" s="234" t="s">
        <v>798</v>
      </c>
      <c r="I1176" s="234" t="s">
        <v>678</v>
      </c>
      <c r="J1176" s="236">
        <v>146</v>
      </c>
      <c r="K1176" s="129">
        <v>0.03</v>
      </c>
      <c r="L1176" s="103">
        <v>2</v>
      </c>
      <c r="M1176" s="237">
        <v>1050</v>
      </c>
      <c r="N1176" s="236">
        <v>818</v>
      </c>
      <c r="O1176" s="103">
        <v>6000</v>
      </c>
      <c r="P1176" s="234">
        <v>6000</v>
      </c>
      <c r="Q1176" s="236">
        <v>20</v>
      </c>
      <c r="R1176" s="236">
        <v>20</v>
      </c>
      <c r="S1176" s="238">
        <v>37</v>
      </c>
      <c r="T1176" s="238">
        <v>29</v>
      </c>
      <c r="U1176" s="103">
        <v>2</v>
      </c>
      <c r="V1176" s="234" t="s">
        <v>547</v>
      </c>
      <c r="W1176" s="103">
        <v>50</v>
      </c>
      <c r="X1176" s="234" t="s">
        <v>56</v>
      </c>
      <c r="Y1176" s="234" t="s">
        <v>443</v>
      </c>
      <c r="Z1176" s="280"/>
      <c r="AA1176" s="280" t="s">
        <v>5633</v>
      </c>
      <c r="AB1176" s="280" t="s">
        <v>5634</v>
      </c>
      <c r="AC1176" s="280"/>
      <c r="AD1176" s="280"/>
      <c r="AE1176" s="280" t="s">
        <v>5635</v>
      </c>
      <c r="AF1176" s="280" t="s">
        <v>705</v>
      </c>
      <c r="AG1176" s="280"/>
      <c r="AH1176" s="280"/>
      <c r="AI1176" s="280"/>
      <c r="AJ1176" s="280" t="s">
        <v>559</v>
      </c>
      <c r="AK1176" s="234">
        <v>1</v>
      </c>
      <c r="AL1176" s="234" t="s">
        <v>272</v>
      </c>
      <c r="AM1176" s="234">
        <v>0.1</v>
      </c>
      <c r="AN1176" s="234">
        <v>0</v>
      </c>
      <c r="AO1176" s="234">
        <v>0</v>
      </c>
      <c r="AP1176" s="234">
        <v>0</v>
      </c>
      <c r="AQ1176" s="234"/>
      <c r="AR1176" s="234" t="s">
        <v>463</v>
      </c>
      <c r="AS1176" s="234">
        <v>0</v>
      </c>
      <c r="AT1176" s="234">
        <v>93.704527482913804</v>
      </c>
      <c r="AU1176" s="234" t="s">
        <v>2554</v>
      </c>
      <c r="AV1176" s="234">
        <v>1.19901026429416</v>
      </c>
      <c r="AW1176" s="234">
        <v>11.608582284666101</v>
      </c>
      <c r="AX1176" s="234">
        <v>89.862641856114294</v>
      </c>
      <c r="AY1176" s="234" t="b">
        <v>0</v>
      </c>
      <c r="AZ1176" s="234">
        <v>44642.499479166669</v>
      </c>
      <c r="BA1176" s="234">
        <v>44638.361180555556</v>
      </c>
      <c r="BB1176" s="234">
        <v>44642.499456018515</v>
      </c>
    </row>
    <row r="1177" spans="1:54" x14ac:dyDescent="0.25">
      <c r="A1177" s="234" t="s">
        <v>5636</v>
      </c>
      <c r="B1177" s="234" t="s">
        <v>482</v>
      </c>
      <c r="C1177" s="235" t="s">
        <v>5636</v>
      </c>
      <c r="D1177" s="235" t="s">
        <v>5636</v>
      </c>
      <c r="E1177" s="234" t="s">
        <v>5631</v>
      </c>
      <c r="F1177" s="234" t="s">
        <v>5637</v>
      </c>
      <c r="G1177" s="234" t="s">
        <v>836</v>
      </c>
      <c r="H1177" s="234" t="s">
        <v>1392</v>
      </c>
      <c r="I1177" s="234" t="s">
        <v>752</v>
      </c>
      <c r="J1177" s="236">
        <v>217</v>
      </c>
      <c r="K1177" s="129">
        <v>0.03</v>
      </c>
      <c r="L1177" s="103">
        <v>2</v>
      </c>
      <c r="M1177" s="237">
        <v>1070</v>
      </c>
      <c r="N1177" s="236">
        <v>932</v>
      </c>
      <c r="O1177" s="103">
        <v>6000</v>
      </c>
      <c r="P1177" s="234">
        <v>6000</v>
      </c>
      <c r="Q1177" s="236">
        <v>12</v>
      </c>
      <c r="R1177" s="236">
        <v>20</v>
      </c>
      <c r="S1177" s="238">
        <v>47</v>
      </c>
      <c r="T1177" s="238">
        <v>36</v>
      </c>
      <c r="U1177" s="103">
        <v>2.5</v>
      </c>
      <c r="V1177" s="234" t="s">
        <v>547</v>
      </c>
      <c r="W1177" s="103">
        <v>35</v>
      </c>
      <c r="X1177" s="234" t="s">
        <v>56</v>
      </c>
      <c r="Y1177" s="234" t="s">
        <v>443</v>
      </c>
      <c r="Z1177" s="280"/>
      <c r="AA1177" s="280" t="s">
        <v>5638</v>
      </c>
      <c r="AB1177" s="280" t="s">
        <v>5639</v>
      </c>
      <c r="AC1177" s="280"/>
      <c r="AD1177" s="280"/>
      <c r="AE1177" s="280" t="s">
        <v>5635</v>
      </c>
      <c r="AF1177" s="280" t="s">
        <v>705</v>
      </c>
      <c r="AG1177" s="280"/>
      <c r="AH1177" s="280"/>
      <c r="AI1177" s="280"/>
      <c r="AJ1177" s="280" t="s">
        <v>559</v>
      </c>
      <c r="AK1177" s="234">
        <v>1</v>
      </c>
      <c r="AL1177" s="234" t="s">
        <v>272</v>
      </c>
      <c r="AM1177" s="234">
        <v>0.1</v>
      </c>
      <c r="AN1177" s="234">
        <v>0</v>
      </c>
      <c r="AO1177" s="234">
        <v>0</v>
      </c>
      <c r="AP1177" s="234">
        <v>0</v>
      </c>
      <c r="AQ1177" s="234"/>
      <c r="AR1177" s="234" t="s">
        <v>463</v>
      </c>
      <c r="AS1177" s="234">
        <v>0</v>
      </c>
      <c r="AT1177" s="234">
        <v>92.168724825255296</v>
      </c>
      <c r="AU1177" s="234" t="s">
        <v>5640</v>
      </c>
      <c r="AV1177" s="234">
        <v>1.58553493768736</v>
      </c>
      <c r="AW1177" s="234">
        <v>8.1140810931022695</v>
      </c>
      <c r="AX1177" s="234">
        <v>89.588000530148193</v>
      </c>
      <c r="AY1177" s="234" t="b">
        <v>0</v>
      </c>
      <c r="AZ1177" s="234">
        <v>44642.501134259262</v>
      </c>
      <c r="BA1177" s="234">
        <v>44638.368923611109</v>
      </c>
      <c r="BB1177" s="234">
        <v>44642.501111111109</v>
      </c>
    </row>
    <row r="1178" spans="1:54" x14ac:dyDescent="0.25">
      <c r="A1178" s="234" t="s">
        <v>5641</v>
      </c>
      <c r="B1178" s="234" t="s">
        <v>482</v>
      </c>
      <c r="C1178" s="235" t="s">
        <v>5641</v>
      </c>
      <c r="D1178" s="235" t="s">
        <v>5641</v>
      </c>
      <c r="E1178" s="234" t="s">
        <v>5631</v>
      </c>
      <c r="F1178" s="234" t="s">
        <v>5642</v>
      </c>
      <c r="G1178" s="234" t="s">
        <v>836</v>
      </c>
      <c r="H1178" s="234" t="s">
        <v>798</v>
      </c>
      <c r="I1178" s="234" t="s">
        <v>678</v>
      </c>
      <c r="J1178" s="236">
        <v>524</v>
      </c>
      <c r="K1178" s="129">
        <v>0.03</v>
      </c>
      <c r="L1178" s="103">
        <v>2</v>
      </c>
      <c r="M1178" s="237">
        <v>1070</v>
      </c>
      <c r="N1178" s="236">
        <v>1415</v>
      </c>
      <c r="O1178" s="103">
        <v>6000</v>
      </c>
      <c r="P1178" s="234">
        <v>6000</v>
      </c>
      <c r="Q1178" s="236">
        <v>12</v>
      </c>
      <c r="R1178" s="236">
        <v>20</v>
      </c>
      <c r="S1178" s="238">
        <v>40</v>
      </c>
      <c r="T1178" s="238">
        <v>30</v>
      </c>
      <c r="U1178" s="103">
        <v>2</v>
      </c>
      <c r="V1178" s="234" t="s">
        <v>547</v>
      </c>
      <c r="W1178" s="103">
        <v>40</v>
      </c>
      <c r="X1178" s="234" t="s">
        <v>56</v>
      </c>
      <c r="Y1178" s="234" t="s">
        <v>443</v>
      </c>
      <c r="Z1178" s="280"/>
      <c r="AA1178" s="280" t="s">
        <v>5643</v>
      </c>
      <c r="AB1178" s="280" t="s">
        <v>5644</v>
      </c>
      <c r="AC1178" s="280"/>
      <c r="AD1178" s="280"/>
      <c r="AE1178" s="280" t="s">
        <v>5635</v>
      </c>
      <c r="AF1178" s="280" t="s">
        <v>705</v>
      </c>
      <c r="AG1178" s="280"/>
      <c r="AH1178" s="280"/>
      <c r="AI1178" s="280"/>
      <c r="AJ1178" s="280" t="s">
        <v>559</v>
      </c>
      <c r="AK1178" s="234">
        <v>1</v>
      </c>
      <c r="AL1178" s="234" t="s">
        <v>272</v>
      </c>
      <c r="AM1178" s="234">
        <v>0.1</v>
      </c>
      <c r="AN1178" s="234">
        <v>0</v>
      </c>
      <c r="AO1178" s="234">
        <v>0</v>
      </c>
      <c r="AP1178" s="234">
        <v>0</v>
      </c>
      <c r="AQ1178" s="234"/>
      <c r="AR1178" s="234" t="s">
        <v>463</v>
      </c>
      <c r="AS1178" s="234">
        <v>0</v>
      </c>
      <c r="AT1178" s="234">
        <v>89.853751732267995</v>
      </c>
      <c r="AU1178" s="234" t="s">
        <v>2554</v>
      </c>
      <c r="AV1178" s="234">
        <v>1.2629717866179799</v>
      </c>
      <c r="AW1178" s="234">
        <v>11.3779081888772</v>
      </c>
      <c r="AX1178" s="234">
        <v>88.826851712470699</v>
      </c>
      <c r="AY1178" s="234" t="b">
        <v>0</v>
      </c>
      <c r="AZ1178" s="234">
        <v>44642.502685185187</v>
      </c>
      <c r="BA1178" s="234">
        <v>44638.371701388889</v>
      </c>
      <c r="BB1178" s="234">
        <v>44642.502685185187</v>
      </c>
    </row>
    <row r="1179" spans="1:54" x14ac:dyDescent="0.25">
      <c r="A1179" s="234" t="s">
        <v>5645</v>
      </c>
      <c r="B1179" s="234" t="s">
        <v>482</v>
      </c>
      <c r="C1179" s="235" t="s">
        <v>5645</v>
      </c>
      <c r="D1179" s="235" t="s">
        <v>5645</v>
      </c>
      <c r="E1179" s="234" t="s">
        <v>5631</v>
      </c>
      <c r="F1179" s="234" t="s">
        <v>5646</v>
      </c>
      <c r="G1179" s="234" t="s">
        <v>836</v>
      </c>
      <c r="H1179" s="234" t="s">
        <v>1392</v>
      </c>
      <c r="I1179" s="234" t="s">
        <v>752</v>
      </c>
      <c r="J1179" s="236">
        <v>346</v>
      </c>
      <c r="K1179" s="129">
        <v>0.03</v>
      </c>
      <c r="L1179" s="103">
        <v>2</v>
      </c>
      <c r="M1179" s="237">
        <v>1050</v>
      </c>
      <c r="N1179" s="236">
        <v>934</v>
      </c>
      <c r="O1179" s="103">
        <v>6000</v>
      </c>
      <c r="P1179" s="234">
        <v>6000</v>
      </c>
      <c r="Q1179" s="236">
        <v>16</v>
      </c>
      <c r="R1179" s="236">
        <v>20</v>
      </c>
      <c r="S1179" s="238">
        <v>40</v>
      </c>
      <c r="T1179" s="238">
        <v>32</v>
      </c>
      <c r="U1179" s="103">
        <v>2.2999999999999998</v>
      </c>
      <c r="V1179" s="234" t="s">
        <v>547</v>
      </c>
      <c r="W1179" s="103">
        <v>50</v>
      </c>
      <c r="X1179" s="234" t="s">
        <v>56</v>
      </c>
      <c r="Y1179" s="234" t="s">
        <v>443</v>
      </c>
      <c r="Z1179" s="280"/>
      <c r="AA1179" s="280" t="s">
        <v>5647</v>
      </c>
      <c r="AB1179" s="280" t="s">
        <v>5648</v>
      </c>
      <c r="AC1179" s="280"/>
      <c r="AD1179" s="280"/>
      <c r="AE1179" s="280" t="s">
        <v>5635</v>
      </c>
      <c r="AF1179" s="280" t="s">
        <v>705</v>
      </c>
      <c r="AG1179" s="280"/>
      <c r="AH1179" s="280"/>
      <c r="AI1179" s="280"/>
      <c r="AJ1179" s="280" t="s">
        <v>559</v>
      </c>
      <c r="AK1179" s="234">
        <v>1</v>
      </c>
      <c r="AL1179" s="234" t="s">
        <v>272</v>
      </c>
      <c r="AM1179" s="234">
        <v>0.1</v>
      </c>
      <c r="AN1179" s="234">
        <v>0</v>
      </c>
      <c r="AO1179" s="234">
        <v>0</v>
      </c>
      <c r="AP1179" s="234">
        <v>0</v>
      </c>
      <c r="AQ1179" s="234"/>
      <c r="AR1179" s="234" t="s">
        <v>463</v>
      </c>
      <c r="AS1179" s="234">
        <v>0</v>
      </c>
      <c r="AT1179" s="234">
        <v>92.556958204458198</v>
      </c>
      <c r="AU1179" s="234" t="s">
        <v>5640</v>
      </c>
      <c r="AV1179" s="234">
        <v>1.2908026147582701</v>
      </c>
      <c r="AW1179" s="234">
        <v>10.5921369566083</v>
      </c>
      <c r="AX1179" s="234">
        <v>89.780249458324505</v>
      </c>
      <c r="AY1179" s="234" t="b">
        <v>0</v>
      </c>
      <c r="AZ1179" s="234">
        <v>44642.504247685189</v>
      </c>
      <c r="BA1179" s="234">
        <v>44638.374895833331</v>
      </c>
      <c r="BB1179" s="234">
        <v>44642.504247685189</v>
      </c>
    </row>
    <row r="1180" spans="1:54" x14ac:dyDescent="0.25">
      <c r="A1180" s="234" t="s">
        <v>5649</v>
      </c>
      <c r="B1180" s="234" t="s">
        <v>482</v>
      </c>
      <c r="C1180" s="235" t="s">
        <v>5650</v>
      </c>
      <c r="D1180" s="235" t="s">
        <v>5649</v>
      </c>
      <c r="E1180" s="234" t="s">
        <v>5651</v>
      </c>
      <c r="F1180" s="234" t="s">
        <v>5652</v>
      </c>
      <c r="G1180" s="234" t="s">
        <v>440</v>
      </c>
      <c r="H1180" s="234" t="s">
        <v>2090</v>
      </c>
      <c r="I1180" s="234" t="s">
        <v>752</v>
      </c>
      <c r="J1180" s="236"/>
      <c r="K1180" s="129">
        <v>0.1</v>
      </c>
      <c r="L1180" s="103">
        <v>1</v>
      </c>
      <c r="M1180" s="237">
        <v>30000</v>
      </c>
      <c r="N1180" s="236">
        <v>19640</v>
      </c>
      <c r="O1180" s="103">
        <v>11620</v>
      </c>
      <c r="P1180" s="234">
        <v>11620</v>
      </c>
      <c r="Q1180" s="236">
        <v>2</v>
      </c>
      <c r="R1180" s="236">
        <v>100</v>
      </c>
      <c r="S1180" s="238">
        <v>331.2</v>
      </c>
      <c r="T1180" s="238">
        <v>281.3</v>
      </c>
      <c r="U1180" s="103">
        <v>5.5</v>
      </c>
      <c r="V1180" s="234" t="s">
        <v>451</v>
      </c>
      <c r="W1180" s="103">
        <v>80</v>
      </c>
      <c r="X1180" s="234" t="s">
        <v>56</v>
      </c>
      <c r="Y1180" s="234" t="s">
        <v>443</v>
      </c>
      <c r="Z1180" s="280"/>
      <c r="AA1180" s="280"/>
      <c r="AB1180" s="280"/>
      <c r="AC1180" s="280"/>
      <c r="AD1180" s="280"/>
      <c r="AE1180" s="280"/>
      <c r="AF1180" s="280"/>
      <c r="AG1180" s="280"/>
      <c r="AH1180" s="280"/>
      <c r="AI1180" s="280"/>
      <c r="AJ1180" s="280"/>
      <c r="AK1180" s="234">
        <v>5</v>
      </c>
      <c r="AL1180" s="234" t="s">
        <v>272</v>
      </c>
      <c r="AM1180" s="234">
        <v>0.1</v>
      </c>
      <c r="AN1180" s="234">
        <v>0</v>
      </c>
      <c r="AO1180" s="234">
        <v>0</v>
      </c>
      <c r="AP1180" s="234">
        <v>0.13145395080467301</v>
      </c>
      <c r="AQ1180" s="234">
        <v>5.2581580321869402E-2</v>
      </c>
      <c r="AR1180" s="234" t="s">
        <v>463</v>
      </c>
      <c r="AS1180" s="234">
        <v>7</v>
      </c>
      <c r="AT1180" s="234">
        <v>80.897729990271102</v>
      </c>
      <c r="AU1180" s="234" t="s">
        <v>552</v>
      </c>
      <c r="AV1180" s="234">
        <v>2.30483154439509</v>
      </c>
      <c r="AW1180" s="234">
        <v>12.566559777015801</v>
      </c>
      <c r="AX1180" s="234">
        <v>79.742048133267204</v>
      </c>
      <c r="AY1180" s="234" t="b">
        <v>0</v>
      </c>
      <c r="AZ1180" s="234">
        <v>44641.499976851854</v>
      </c>
      <c r="BA1180" s="234">
        <v>44638.449571759258</v>
      </c>
      <c r="BB1180" s="234">
        <v>44641.499976851854</v>
      </c>
    </row>
    <row r="1181" spans="1:54" x14ac:dyDescent="0.25">
      <c r="A1181" s="234" t="s">
        <v>5653</v>
      </c>
      <c r="B1181" s="234" t="s">
        <v>482</v>
      </c>
      <c r="C1181" s="235" t="s">
        <v>5653</v>
      </c>
      <c r="D1181" s="235" t="s">
        <v>5653</v>
      </c>
      <c r="E1181" s="234" t="s">
        <v>5654</v>
      </c>
      <c r="F1181" s="234" t="s">
        <v>5655</v>
      </c>
      <c r="G1181" s="234" t="s">
        <v>836</v>
      </c>
      <c r="H1181" s="234" t="s">
        <v>1392</v>
      </c>
      <c r="I1181" s="234" t="s">
        <v>752</v>
      </c>
      <c r="J1181" s="236">
        <v>1098</v>
      </c>
      <c r="K1181" s="129">
        <v>0.03</v>
      </c>
      <c r="L1181" s="103">
        <v>1</v>
      </c>
      <c r="M1181" s="237">
        <v>3700</v>
      </c>
      <c r="N1181" s="236">
        <v>4800</v>
      </c>
      <c r="O1181" s="103">
        <v>5000</v>
      </c>
      <c r="P1181" s="234">
        <v>5000</v>
      </c>
      <c r="Q1181" s="236">
        <v>8</v>
      </c>
      <c r="R1181" s="236">
        <v>30</v>
      </c>
      <c r="S1181" s="238">
        <v>133</v>
      </c>
      <c r="T1181" s="238">
        <v>80</v>
      </c>
      <c r="U1181" s="103">
        <v>2</v>
      </c>
      <c r="V1181" s="234" t="s">
        <v>547</v>
      </c>
      <c r="W1181" s="103">
        <v>60</v>
      </c>
      <c r="X1181" s="234" t="s">
        <v>56</v>
      </c>
      <c r="Y1181" s="234" t="s">
        <v>443</v>
      </c>
      <c r="Z1181" s="280"/>
      <c r="AA1181" s="280" t="s">
        <v>5656</v>
      </c>
      <c r="AB1181" s="280" t="s">
        <v>5657</v>
      </c>
      <c r="AC1181" s="280"/>
      <c r="AD1181" s="280"/>
      <c r="AE1181" s="280"/>
      <c r="AF1181" s="280" t="s">
        <v>5658</v>
      </c>
      <c r="AG1181" s="280"/>
      <c r="AH1181" s="280"/>
      <c r="AI1181" s="280"/>
      <c r="AJ1181" s="280"/>
      <c r="AK1181" s="234">
        <v>2</v>
      </c>
      <c r="AL1181" s="234" t="s">
        <v>272</v>
      </c>
      <c r="AM1181" s="234">
        <v>0.1</v>
      </c>
      <c r="AN1181" s="234">
        <v>0</v>
      </c>
      <c r="AO1181" s="234">
        <v>0</v>
      </c>
      <c r="AP1181" s="234">
        <v>0</v>
      </c>
      <c r="AQ1181" s="234"/>
      <c r="AR1181" s="234" t="s">
        <v>463</v>
      </c>
      <c r="AS1181" s="234">
        <v>3</v>
      </c>
      <c r="AT1181" s="234">
        <v>85.116113419251903</v>
      </c>
      <c r="AU1181" s="234" t="s">
        <v>552</v>
      </c>
      <c r="AV1181" s="234">
        <v>1.2999224597405099</v>
      </c>
      <c r="AW1181" s="234">
        <v>12.2664521864241</v>
      </c>
      <c r="AX1181" s="234">
        <v>82.392397789835897</v>
      </c>
      <c r="AY1181" s="234" t="b">
        <v>0</v>
      </c>
      <c r="AZ1181" s="234">
        <v>44642.607002314813</v>
      </c>
      <c r="BA1181" s="234">
        <v>44638.577499999999</v>
      </c>
      <c r="BB1181" s="234">
        <v>44642.607002314813</v>
      </c>
    </row>
    <row r="1182" spans="1:54" x14ac:dyDescent="0.25">
      <c r="A1182" s="234" t="s">
        <v>5659</v>
      </c>
      <c r="B1182" s="234" t="s">
        <v>436</v>
      </c>
      <c r="C1182" s="235" t="s">
        <v>5660</v>
      </c>
      <c r="D1182" s="235" t="s">
        <v>5659</v>
      </c>
      <c r="E1182" s="234" t="s">
        <v>5661</v>
      </c>
      <c r="F1182" s="234" t="s">
        <v>5662</v>
      </c>
      <c r="G1182" s="234" t="s">
        <v>534</v>
      </c>
      <c r="H1182" s="234"/>
      <c r="I1182" s="234" t="s">
        <v>1786</v>
      </c>
      <c r="J1182" s="236">
        <v>674</v>
      </c>
      <c r="K1182" s="129"/>
      <c r="L1182" s="103">
        <v>1</v>
      </c>
      <c r="M1182" s="237">
        <v>14000</v>
      </c>
      <c r="N1182" s="236">
        <v>10857</v>
      </c>
      <c r="O1182" s="103">
        <v>494</v>
      </c>
      <c r="P1182" s="234"/>
      <c r="Q1182" s="236">
        <v>7</v>
      </c>
      <c r="R1182" s="236"/>
      <c r="S1182" s="238">
        <v>263</v>
      </c>
      <c r="T1182" s="238">
        <v>131</v>
      </c>
      <c r="U1182" s="103">
        <v>0</v>
      </c>
      <c r="V1182" s="234" t="s">
        <v>451</v>
      </c>
      <c r="W1182" s="103">
        <v>35</v>
      </c>
      <c r="X1182" s="234" t="s">
        <v>56</v>
      </c>
      <c r="Y1182" s="234" t="s">
        <v>443</v>
      </c>
      <c r="Z1182" s="280"/>
      <c r="AA1182" s="280" t="s">
        <v>760</v>
      </c>
      <c r="AB1182" s="280" t="s">
        <v>5663</v>
      </c>
      <c r="AC1182" s="280"/>
      <c r="AD1182" s="280"/>
      <c r="AE1182" s="280"/>
      <c r="AF1182" s="280" t="s">
        <v>5664</v>
      </c>
      <c r="AG1182" s="280"/>
      <c r="AH1182" s="280"/>
      <c r="AI1182" s="280"/>
      <c r="AJ1182" s="280"/>
      <c r="AK1182" s="234">
        <v>15</v>
      </c>
      <c r="AL1182" s="234" t="s">
        <v>272</v>
      </c>
      <c r="AM1182" s="234">
        <v>0.1</v>
      </c>
      <c r="AN1182" s="234"/>
      <c r="AO1182" s="234">
        <v>0</v>
      </c>
      <c r="AP1182" s="234">
        <v>0</v>
      </c>
      <c r="AQ1182" s="234"/>
      <c r="AR1182" s="234" t="s">
        <v>447</v>
      </c>
      <c r="AS1182" s="234">
        <v>6</v>
      </c>
      <c r="AT1182" s="234"/>
      <c r="AU1182" s="234" t="s">
        <v>448</v>
      </c>
      <c r="AV1182" s="234"/>
      <c r="AW1182" s="234">
        <v>0</v>
      </c>
      <c r="AX1182" s="234"/>
      <c r="AY1182" s="234" t="b">
        <v>0</v>
      </c>
      <c r="AZ1182" s="234">
        <v>44645.467557870368</v>
      </c>
      <c r="BA1182" s="234">
        <v>44641.658020833333</v>
      </c>
      <c r="BB1182" s="234">
        <v>44645.467557870368</v>
      </c>
    </row>
    <row r="1183" spans="1:54" x14ac:dyDescent="0.25">
      <c r="A1183" s="234" t="s">
        <v>5665</v>
      </c>
      <c r="B1183" s="234" t="s">
        <v>436</v>
      </c>
      <c r="C1183" s="235" t="s">
        <v>5666</v>
      </c>
      <c r="D1183" s="235" t="s">
        <v>5665</v>
      </c>
      <c r="E1183" s="234" t="s">
        <v>5661</v>
      </c>
      <c r="F1183" s="234" t="s">
        <v>5667</v>
      </c>
      <c r="G1183" s="234" t="s">
        <v>534</v>
      </c>
      <c r="H1183" s="234"/>
      <c r="I1183" s="234" t="s">
        <v>1786</v>
      </c>
      <c r="J1183" s="236">
        <v>669</v>
      </c>
      <c r="K1183" s="129"/>
      <c r="L1183" s="103">
        <v>1</v>
      </c>
      <c r="M1183" s="237">
        <v>11500</v>
      </c>
      <c r="N1183" s="236">
        <v>7709</v>
      </c>
      <c r="O1183" s="103">
        <v>1180</v>
      </c>
      <c r="P1183" s="234"/>
      <c r="Q1183" s="236">
        <v>7</v>
      </c>
      <c r="R1183" s="236"/>
      <c r="S1183" s="238">
        <v>225</v>
      </c>
      <c r="T1183" s="238">
        <v>134</v>
      </c>
      <c r="U1183" s="103">
        <v>0</v>
      </c>
      <c r="V1183" s="234" t="s">
        <v>451</v>
      </c>
      <c r="W1183" s="103">
        <v>30</v>
      </c>
      <c r="X1183" s="234" t="s">
        <v>56</v>
      </c>
      <c r="Y1183" s="234" t="s">
        <v>443</v>
      </c>
      <c r="Z1183" s="280"/>
      <c r="AA1183" s="280" t="s">
        <v>760</v>
      </c>
      <c r="AB1183" s="280" t="s">
        <v>5668</v>
      </c>
      <c r="AC1183" s="280"/>
      <c r="AD1183" s="280"/>
      <c r="AE1183" s="280"/>
      <c r="AF1183" s="280" t="s">
        <v>5664</v>
      </c>
      <c r="AG1183" s="280"/>
      <c r="AH1183" s="280"/>
      <c r="AI1183" s="280"/>
      <c r="AJ1183" s="280"/>
      <c r="AK1183" s="234">
        <v>15</v>
      </c>
      <c r="AL1183" s="234" t="s">
        <v>272</v>
      </c>
      <c r="AM1183" s="234">
        <v>0.1</v>
      </c>
      <c r="AN1183" s="234"/>
      <c r="AO1183" s="234">
        <v>0</v>
      </c>
      <c r="AP1183" s="234">
        <v>0</v>
      </c>
      <c r="AQ1183" s="234"/>
      <c r="AR1183" s="234" t="s">
        <v>447</v>
      </c>
      <c r="AS1183" s="234">
        <v>5</v>
      </c>
      <c r="AT1183" s="234"/>
      <c r="AU1183" s="234" t="s">
        <v>448</v>
      </c>
      <c r="AV1183" s="234"/>
      <c r="AW1183" s="234">
        <v>0</v>
      </c>
      <c r="AX1183" s="234"/>
      <c r="AY1183" s="234" t="b">
        <v>0</v>
      </c>
      <c r="AZ1183" s="234">
        <v>44645.467731481483</v>
      </c>
      <c r="BA1183" s="234">
        <v>44641.658587962964</v>
      </c>
      <c r="BB1183" s="234">
        <v>44645.467731481483</v>
      </c>
    </row>
    <row r="1184" spans="1:54" x14ac:dyDescent="0.25">
      <c r="A1184" s="234" t="s">
        <v>5669</v>
      </c>
      <c r="B1184" s="234" t="s">
        <v>436</v>
      </c>
      <c r="C1184" s="235" t="s">
        <v>5670</v>
      </c>
      <c r="D1184" s="235" t="s">
        <v>5669</v>
      </c>
      <c r="E1184" s="234" t="s">
        <v>5661</v>
      </c>
      <c r="F1184" s="234" t="s">
        <v>5671</v>
      </c>
      <c r="G1184" s="234" t="s">
        <v>472</v>
      </c>
      <c r="H1184" s="234"/>
      <c r="I1184" s="234" t="s">
        <v>1786</v>
      </c>
      <c r="J1184" s="236">
        <v>422</v>
      </c>
      <c r="K1184" s="129"/>
      <c r="L1184" s="103">
        <v>1</v>
      </c>
      <c r="M1184" s="237">
        <v>7400</v>
      </c>
      <c r="N1184" s="236">
        <v>4693</v>
      </c>
      <c r="O1184" s="103">
        <v>944</v>
      </c>
      <c r="P1184" s="234"/>
      <c r="Q1184" s="236">
        <v>7</v>
      </c>
      <c r="R1184" s="236"/>
      <c r="S1184" s="238">
        <v>167</v>
      </c>
      <c r="T1184" s="238">
        <v>75</v>
      </c>
      <c r="U1184" s="103">
        <v>0</v>
      </c>
      <c r="V1184" s="234" t="s">
        <v>451</v>
      </c>
      <c r="W1184" s="103">
        <v>25</v>
      </c>
      <c r="X1184" s="234" t="s">
        <v>56</v>
      </c>
      <c r="Y1184" s="234" t="s">
        <v>443</v>
      </c>
      <c r="Z1184" s="280"/>
      <c r="AA1184" s="280" t="s">
        <v>760</v>
      </c>
      <c r="AB1184" s="280" t="s">
        <v>5672</v>
      </c>
      <c r="AC1184" s="280"/>
      <c r="AD1184" s="280"/>
      <c r="AE1184" s="280"/>
      <c r="AF1184" s="280" t="s">
        <v>5664</v>
      </c>
      <c r="AG1184" s="280"/>
      <c r="AH1184" s="280"/>
      <c r="AI1184" s="280"/>
      <c r="AJ1184" s="280"/>
      <c r="AK1184" s="234">
        <v>15</v>
      </c>
      <c r="AL1184" s="234" t="s">
        <v>272</v>
      </c>
      <c r="AM1184" s="234">
        <v>0.1</v>
      </c>
      <c r="AN1184" s="234"/>
      <c r="AO1184" s="234">
        <v>0</v>
      </c>
      <c r="AP1184" s="234">
        <v>0</v>
      </c>
      <c r="AQ1184" s="234"/>
      <c r="AR1184" s="234" t="s">
        <v>447</v>
      </c>
      <c r="AS1184" s="234">
        <v>4</v>
      </c>
      <c r="AT1184" s="234"/>
      <c r="AU1184" s="234" t="s">
        <v>448</v>
      </c>
      <c r="AV1184" s="234"/>
      <c r="AW1184" s="234">
        <v>0</v>
      </c>
      <c r="AX1184" s="234"/>
      <c r="AY1184" s="234" t="b">
        <v>0</v>
      </c>
      <c r="AZ1184" s="234">
        <v>44645.467870370368</v>
      </c>
      <c r="BA1184" s="234">
        <v>44641.65997685185</v>
      </c>
      <c r="BB1184" s="234">
        <v>44645.467870370368</v>
      </c>
    </row>
    <row r="1185" spans="1:54" x14ac:dyDescent="0.25">
      <c r="A1185" s="234" t="s">
        <v>5673</v>
      </c>
      <c r="B1185" s="234" t="s">
        <v>436</v>
      </c>
      <c r="C1185" s="235" t="s">
        <v>437</v>
      </c>
      <c r="D1185" s="235" t="s">
        <v>5673</v>
      </c>
      <c r="E1185" s="234" t="s">
        <v>5674</v>
      </c>
      <c r="F1185" s="234" t="s">
        <v>5675</v>
      </c>
      <c r="G1185" s="234" t="s">
        <v>836</v>
      </c>
      <c r="H1185" s="234" t="s">
        <v>798</v>
      </c>
      <c r="I1185" s="234" t="s">
        <v>678</v>
      </c>
      <c r="J1185" s="236">
        <v>1</v>
      </c>
      <c r="K1185" s="129">
        <v>0.01</v>
      </c>
      <c r="L1185" s="103">
        <v>1</v>
      </c>
      <c r="M1185" s="237">
        <v>1</v>
      </c>
      <c r="N1185" s="236">
        <v>853</v>
      </c>
      <c r="O1185" s="103">
        <v>411.2</v>
      </c>
      <c r="P1185" s="234">
        <v>6000</v>
      </c>
      <c r="Q1185" s="236">
        <v>1</v>
      </c>
      <c r="R1185" s="236">
        <v>1</v>
      </c>
      <c r="S1185" s="238">
        <v>1</v>
      </c>
      <c r="T1185" s="238">
        <v>1</v>
      </c>
      <c r="U1185" s="103">
        <v>2</v>
      </c>
      <c r="V1185" s="234" t="s">
        <v>547</v>
      </c>
      <c r="W1185" s="103">
        <v>1</v>
      </c>
      <c r="X1185" s="234" t="s">
        <v>56</v>
      </c>
      <c r="Y1185" s="234" t="s">
        <v>443</v>
      </c>
      <c r="Z1185" s="280" t="s">
        <v>5676</v>
      </c>
      <c r="AA1185" s="280" t="s">
        <v>5677</v>
      </c>
      <c r="AB1185" s="280" t="s">
        <v>5677</v>
      </c>
      <c r="AC1185" s="280"/>
      <c r="AD1185" s="280" t="s">
        <v>5677</v>
      </c>
      <c r="AE1185" s="280" t="s">
        <v>5677</v>
      </c>
      <c r="AF1185" s="280" t="s">
        <v>5678</v>
      </c>
      <c r="AG1185" s="280"/>
      <c r="AH1185" s="280" t="s">
        <v>5677</v>
      </c>
      <c r="AI1185" s="280"/>
      <c r="AJ1185" s="280"/>
      <c r="AK1185" s="234">
        <v>5</v>
      </c>
      <c r="AL1185" s="234" t="s">
        <v>272</v>
      </c>
      <c r="AM1185" s="234">
        <v>0.1</v>
      </c>
      <c r="AN1185" s="234">
        <v>1</v>
      </c>
      <c r="AO1185" s="234">
        <v>0</v>
      </c>
      <c r="AP1185" s="234">
        <v>0</v>
      </c>
      <c r="AQ1185" s="234">
        <v>296.761031105597</v>
      </c>
      <c r="AR1185" s="234" t="s">
        <v>447</v>
      </c>
      <c r="AS1185" s="234">
        <v>1</v>
      </c>
      <c r="AT1185" s="234"/>
      <c r="AU1185" s="234" t="s">
        <v>490</v>
      </c>
      <c r="AV1185" s="234"/>
      <c r="AW1185" s="234">
        <v>0</v>
      </c>
      <c r="AX1185" s="234"/>
      <c r="AY1185" s="234" t="b">
        <v>0</v>
      </c>
      <c r="AZ1185" s="234">
        <v>44651.401909722219</v>
      </c>
      <c r="BA1185" s="234">
        <v>44642.383530092593</v>
      </c>
      <c r="BB1185" s="234">
        <v>44651.401886574073</v>
      </c>
    </row>
    <row r="1186" spans="1:54" x14ac:dyDescent="0.25">
      <c r="A1186" s="234" t="s">
        <v>5679</v>
      </c>
      <c r="B1186" s="234" t="s">
        <v>456</v>
      </c>
      <c r="C1186" s="235" t="s">
        <v>5679</v>
      </c>
      <c r="D1186" s="235" t="s">
        <v>5679</v>
      </c>
      <c r="E1186" s="234" t="s">
        <v>5674</v>
      </c>
      <c r="F1186" s="234" t="s">
        <v>5680</v>
      </c>
      <c r="G1186" s="234" t="s">
        <v>836</v>
      </c>
      <c r="H1186" s="234" t="s">
        <v>798</v>
      </c>
      <c r="I1186" s="234" t="s">
        <v>678</v>
      </c>
      <c r="J1186" s="236">
        <v>312</v>
      </c>
      <c r="K1186" s="129">
        <v>0.1</v>
      </c>
      <c r="L1186" s="103">
        <v>1</v>
      </c>
      <c r="M1186" s="237">
        <v>3000</v>
      </c>
      <c r="N1186" s="236">
        <v>891</v>
      </c>
      <c r="O1186" s="103">
        <v>6000</v>
      </c>
      <c r="P1186" s="234">
        <v>6000</v>
      </c>
      <c r="Q1186" s="236">
        <v>16</v>
      </c>
      <c r="R1186" s="236">
        <v>30</v>
      </c>
      <c r="S1186" s="238">
        <v>77</v>
      </c>
      <c r="T1186" s="238">
        <v>70</v>
      </c>
      <c r="U1186" s="103">
        <v>3</v>
      </c>
      <c r="V1186" s="234" t="s">
        <v>547</v>
      </c>
      <c r="W1186" s="103">
        <v>10</v>
      </c>
      <c r="X1186" s="234" t="s">
        <v>56</v>
      </c>
      <c r="Y1186" s="234" t="s">
        <v>443</v>
      </c>
      <c r="Z1186" s="280" t="s">
        <v>5681</v>
      </c>
      <c r="AA1186" s="280" t="s">
        <v>5682</v>
      </c>
      <c r="AB1186" s="280" t="s">
        <v>5683</v>
      </c>
      <c r="AC1186" s="280"/>
      <c r="AD1186" s="280"/>
      <c r="AE1186" s="280"/>
      <c r="AF1186" s="280" t="s">
        <v>5684</v>
      </c>
      <c r="AG1186" s="280" t="s">
        <v>5685</v>
      </c>
      <c r="AH1186" s="280"/>
      <c r="AI1186" s="280"/>
      <c r="AJ1186" s="280"/>
      <c r="AK1186" s="234">
        <v>5</v>
      </c>
      <c r="AL1186" s="234" t="s">
        <v>272</v>
      </c>
      <c r="AM1186" s="234">
        <v>0.1</v>
      </c>
      <c r="AN1186" s="234">
        <v>0</v>
      </c>
      <c r="AO1186" s="234">
        <v>1.4</v>
      </c>
      <c r="AP1186" s="234">
        <v>0</v>
      </c>
      <c r="AQ1186" s="234"/>
      <c r="AR1186" s="234" t="s">
        <v>463</v>
      </c>
      <c r="AS1186" s="234">
        <v>1</v>
      </c>
      <c r="AT1186" s="234">
        <v>88.341307377549597</v>
      </c>
      <c r="AU1186" s="234" t="s">
        <v>490</v>
      </c>
      <c r="AV1186" s="234">
        <v>2.8131345668868102</v>
      </c>
      <c r="AW1186" s="234">
        <v>4.7199311414325598</v>
      </c>
      <c r="AX1186" s="234">
        <v>83.899001635135704</v>
      </c>
      <c r="AY1186" s="234" t="b">
        <v>0</v>
      </c>
      <c r="AZ1186" s="234">
        <v>44734.739583333336</v>
      </c>
      <c r="BA1186" s="234">
        <v>44642.385115740741</v>
      </c>
      <c r="BB1186" s="234">
        <v>44734.739571759259</v>
      </c>
    </row>
    <row r="1187" spans="1:54" x14ac:dyDescent="0.25">
      <c r="A1187" s="234" t="s">
        <v>5686</v>
      </c>
      <c r="B1187" s="234" t="s">
        <v>482</v>
      </c>
      <c r="C1187" s="235" t="s">
        <v>5687</v>
      </c>
      <c r="D1187" s="235" t="s">
        <v>5686</v>
      </c>
      <c r="E1187" s="234" t="s">
        <v>5688</v>
      </c>
      <c r="F1187" s="234" t="s">
        <v>5689</v>
      </c>
      <c r="G1187" s="234" t="s">
        <v>534</v>
      </c>
      <c r="H1187" s="234" t="s">
        <v>1361</v>
      </c>
      <c r="I1187" s="234" t="s">
        <v>486</v>
      </c>
      <c r="J1187" s="236"/>
      <c r="K1187" s="129">
        <v>0.05</v>
      </c>
      <c r="L1187" s="103">
        <v>1</v>
      </c>
      <c r="M1187" s="237">
        <v>8500</v>
      </c>
      <c r="N1187" s="236">
        <v>7990</v>
      </c>
      <c r="O1187" s="103">
        <v>6000</v>
      </c>
      <c r="P1187" s="234">
        <v>6000</v>
      </c>
      <c r="Q1187" s="236">
        <v>6</v>
      </c>
      <c r="R1187" s="236">
        <v>40</v>
      </c>
      <c r="S1187" s="238">
        <v>220</v>
      </c>
      <c r="T1187" s="238">
        <v>117</v>
      </c>
      <c r="U1187" s="103">
        <v>7</v>
      </c>
      <c r="V1187" s="234" t="s">
        <v>451</v>
      </c>
      <c r="W1187" s="103">
        <v>30</v>
      </c>
      <c r="X1187" s="234" t="s">
        <v>56</v>
      </c>
      <c r="Y1187" s="234" t="s">
        <v>443</v>
      </c>
      <c r="Z1187" s="280"/>
      <c r="AA1187" s="280" t="s">
        <v>5690</v>
      </c>
      <c r="AB1187" s="280" t="s">
        <v>5691</v>
      </c>
      <c r="AC1187" s="280"/>
      <c r="AD1187" s="280" t="s">
        <v>4561</v>
      </c>
      <c r="AE1187" s="280"/>
      <c r="AF1187" s="280"/>
      <c r="AG1187" s="280"/>
      <c r="AH1187" s="280"/>
      <c r="AI1187" s="280" t="s">
        <v>5692</v>
      </c>
      <c r="AJ1187" s="280" t="s">
        <v>5693</v>
      </c>
      <c r="AK1187" s="234">
        <v>3</v>
      </c>
      <c r="AL1187" s="234" t="s">
        <v>272</v>
      </c>
      <c r="AM1187" s="234">
        <v>0.3</v>
      </c>
      <c r="AN1187" s="234"/>
      <c r="AO1187" s="234">
        <v>0</v>
      </c>
      <c r="AP1187" s="234">
        <v>0</v>
      </c>
      <c r="AQ1187" s="234">
        <v>0.34499999999999997</v>
      </c>
      <c r="AR1187" s="234" t="s">
        <v>463</v>
      </c>
      <c r="AS1187" s="234">
        <v>6</v>
      </c>
      <c r="AT1187" s="234">
        <v>78.800813859680602</v>
      </c>
      <c r="AU1187" s="234" t="s">
        <v>942</v>
      </c>
      <c r="AV1187" s="234">
        <v>1.9136930366246501</v>
      </c>
      <c r="AW1187" s="234">
        <v>15.127583966724901</v>
      </c>
      <c r="AX1187" s="234">
        <v>69.434774269501403</v>
      </c>
      <c r="AY1187" s="234" t="b">
        <v>0</v>
      </c>
      <c r="AZ1187" s="234">
        <v>44658.546747685185</v>
      </c>
      <c r="BA1187" s="234">
        <v>44642.484861111108</v>
      </c>
      <c r="BB1187" s="234">
        <v>44658.546747685185</v>
      </c>
    </row>
    <row r="1188" spans="1:54" x14ac:dyDescent="0.25">
      <c r="A1188" s="234" t="s">
        <v>5694</v>
      </c>
      <c r="B1188" s="234" t="s">
        <v>456</v>
      </c>
      <c r="C1188" s="235" t="s">
        <v>5695</v>
      </c>
      <c r="D1188" s="235" t="s">
        <v>5694</v>
      </c>
      <c r="E1188" s="234" t="s">
        <v>5688</v>
      </c>
      <c r="F1188" s="234" t="s">
        <v>5295</v>
      </c>
      <c r="G1188" s="234" t="s">
        <v>534</v>
      </c>
      <c r="H1188" s="234" t="s">
        <v>485</v>
      </c>
      <c r="I1188" s="234" t="s">
        <v>486</v>
      </c>
      <c r="J1188" s="236"/>
      <c r="K1188" s="129">
        <v>0.05</v>
      </c>
      <c r="L1188" s="103">
        <v>1</v>
      </c>
      <c r="M1188" s="237">
        <v>8500</v>
      </c>
      <c r="N1188" s="236">
        <v>8200</v>
      </c>
      <c r="O1188" s="103">
        <v>6000</v>
      </c>
      <c r="P1188" s="234">
        <v>6000</v>
      </c>
      <c r="Q1188" s="236">
        <v>5</v>
      </c>
      <c r="R1188" s="236">
        <v>40</v>
      </c>
      <c r="S1188" s="238">
        <v>220</v>
      </c>
      <c r="T1188" s="238">
        <v>127</v>
      </c>
      <c r="U1188" s="103">
        <v>7</v>
      </c>
      <c r="V1188" s="234" t="s">
        <v>442</v>
      </c>
      <c r="W1188" s="103">
        <v>30</v>
      </c>
      <c r="X1188" s="234" t="s">
        <v>56</v>
      </c>
      <c r="Y1188" s="234" t="s">
        <v>443</v>
      </c>
      <c r="Z1188" s="280" t="s">
        <v>5696</v>
      </c>
      <c r="AA1188" s="280" t="s">
        <v>5697</v>
      </c>
      <c r="AB1188" s="280" t="s">
        <v>5698</v>
      </c>
      <c r="AC1188" s="280"/>
      <c r="AD1188" s="280" t="s">
        <v>5699</v>
      </c>
      <c r="AE1188" s="280"/>
      <c r="AF1188" s="280" t="s">
        <v>5700</v>
      </c>
      <c r="AG1188" s="280"/>
      <c r="AH1188" s="280"/>
      <c r="AI1188" s="280"/>
      <c r="AJ1188" s="280"/>
      <c r="AK1188" s="234">
        <v>3</v>
      </c>
      <c r="AL1188" s="234" t="s">
        <v>272</v>
      </c>
      <c r="AM1188" s="234">
        <v>0.1</v>
      </c>
      <c r="AN1188" s="234"/>
      <c r="AO1188" s="234">
        <v>0</v>
      </c>
      <c r="AP1188" s="234">
        <v>0</v>
      </c>
      <c r="AQ1188" s="234"/>
      <c r="AR1188" s="234" t="s">
        <v>463</v>
      </c>
      <c r="AS1188" s="234">
        <v>7</v>
      </c>
      <c r="AT1188" s="234">
        <v>78.876981011791699</v>
      </c>
      <c r="AU1188" s="234" t="s">
        <v>942</v>
      </c>
      <c r="AV1188" s="234">
        <v>2.0738949841602401</v>
      </c>
      <c r="AW1188" s="234">
        <v>13.0524335031223</v>
      </c>
      <c r="AX1188" s="234">
        <v>71.259718274081493</v>
      </c>
      <c r="AY1188" s="234" t="b">
        <v>0</v>
      </c>
      <c r="AZ1188" s="234">
        <v>44720.415069444447</v>
      </c>
      <c r="BA1188" s="234">
        <v>44711.608425925922</v>
      </c>
      <c r="BB1188" s="234">
        <v>44720.415069444447</v>
      </c>
    </row>
    <row r="1189" spans="1:54" x14ac:dyDescent="0.25">
      <c r="A1189" s="234" t="s">
        <v>5701</v>
      </c>
      <c r="B1189" s="234" t="s">
        <v>482</v>
      </c>
      <c r="C1189" s="235" t="s">
        <v>5701</v>
      </c>
      <c r="D1189" s="235" t="s">
        <v>5701</v>
      </c>
      <c r="E1189" s="234" t="s">
        <v>5702</v>
      </c>
      <c r="F1189" s="234" t="s">
        <v>5703</v>
      </c>
      <c r="G1189" s="234" t="s">
        <v>836</v>
      </c>
      <c r="H1189" s="234" t="s">
        <v>1105</v>
      </c>
      <c r="I1189" s="234" t="s">
        <v>678</v>
      </c>
      <c r="J1189" s="236">
        <v>328</v>
      </c>
      <c r="K1189" s="129">
        <v>0.03</v>
      </c>
      <c r="L1189" s="103">
        <v>1</v>
      </c>
      <c r="M1189" s="237">
        <v>2150</v>
      </c>
      <c r="N1189" s="236">
        <v>2662</v>
      </c>
      <c r="O1189" s="103">
        <v>6050</v>
      </c>
      <c r="P1189" s="234">
        <v>6050</v>
      </c>
      <c r="Q1189" s="236">
        <v>15</v>
      </c>
      <c r="R1189" s="236">
        <v>30</v>
      </c>
      <c r="S1189" s="238">
        <v>90</v>
      </c>
      <c r="T1189" s="238">
        <v>90</v>
      </c>
      <c r="U1189" s="103">
        <v>1.8</v>
      </c>
      <c r="V1189" s="234" t="s">
        <v>547</v>
      </c>
      <c r="W1189" s="103">
        <v>50</v>
      </c>
      <c r="X1189" s="234" t="s">
        <v>56</v>
      </c>
      <c r="Y1189" s="234" t="s">
        <v>443</v>
      </c>
      <c r="Z1189" s="280"/>
      <c r="AA1189" s="280" t="s">
        <v>5704</v>
      </c>
      <c r="AB1189" s="280" t="s">
        <v>5705</v>
      </c>
      <c r="AC1189" s="280"/>
      <c r="AD1189" s="280"/>
      <c r="AE1189" s="280"/>
      <c r="AF1189" s="280" t="s">
        <v>5706</v>
      </c>
      <c r="AG1189" s="280"/>
      <c r="AH1189" s="280"/>
      <c r="AI1189" s="280"/>
      <c r="AJ1189" s="280" t="s">
        <v>5707</v>
      </c>
      <c r="AK1189" s="234">
        <v>1</v>
      </c>
      <c r="AL1189" s="234" t="s">
        <v>272</v>
      </c>
      <c r="AM1189" s="234">
        <v>0.1</v>
      </c>
      <c r="AN1189" s="234">
        <v>0</v>
      </c>
      <c r="AO1189" s="234">
        <v>0</v>
      </c>
      <c r="AP1189" s="234">
        <v>0</v>
      </c>
      <c r="AQ1189" s="234"/>
      <c r="AR1189" s="234" t="s">
        <v>463</v>
      </c>
      <c r="AS1189" s="234">
        <v>1</v>
      </c>
      <c r="AT1189" s="234">
        <v>89.247901913174999</v>
      </c>
      <c r="AU1189" s="234" t="s">
        <v>490</v>
      </c>
      <c r="AV1189" s="234">
        <v>1.1795026474985</v>
      </c>
      <c r="AW1189" s="234">
        <v>13.057420375749199</v>
      </c>
      <c r="AX1189" s="234">
        <v>84.250019406037197</v>
      </c>
      <c r="AY1189" s="234" t="b">
        <v>0</v>
      </c>
      <c r="AZ1189" s="234">
        <v>44645.612037037034</v>
      </c>
      <c r="BA1189" s="234">
        <v>44643.524409722224</v>
      </c>
      <c r="BB1189" s="234">
        <v>44645.612013888887</v>
      </c>
    </row>
    <row r="1190" spans="1:54" x14ac:dyDescent="0.25">
      <c r="A1190" s="234" t="s">
        <v>5708</v>
      </c>
      <c r="B1190" s="234" t="s">
        <v>482</v>
      </c>
      <c r="C1190" s="235" t="s">
        <v>437</v>
      </c>
      <c r="D1190" s="235" t="s">
        <v>5708</v>
      </c>
      <c r="E1190" s="234" t="s">
        <v>5709</v>
      </c>
      <c r="F1190" s="234" t="s">
        <v>5710</v>
      </c>
      <c r="G1190" s="234" t="s">
        <v>544</v>
      </c>
      <c r="H1190" s="234" t="s">
        <v>5711</v>
      </c>
      <c r="I1190" s="234" t="s">
        <v>486</v>
      </c>
      <c r="J1190" s="236">
        <v>172.8</v>
      </c>
      <c r="K1190" s="129">
        <v>0.03</v>
      </c>
      <c r="L1190" s="103">
        <v>2</v>
      </c>
      <c r="M1190" s="237">
        <v>2100</v>
      </c>
      <c r="N1190" s="236">
        <v>6415</v>
      </c>
      <c r="O1190" s="103">
        <v>3000</v>
      </c>
      <c r="P1190" s="234">
        <v>3000</v>
      </c>
      <c r="Q1190" s="236">
        <v>5</v>
      </c>
      <c r="R1190" s="236">
        <v>40</v>
      </c>
      <c r="S1190" s="238">
        <v>55</v>
      </c>
      <c r="T1190" s="238">
        <v>55</v>
      </c>
      <c r="U1190" s="103">
        <v>3.1</v>
      </c>
      <c r="V1190" s="234" t="s">
        <v>451</v>
      </c>
      <c r="W1190" s="103">
        <v>120</v>
      </c>
      <c r="X1190" s="234" t="s">
        <v>56</v>
      </c>
      <c r="Y1190" s="234" t="s">
        <v>443</v>
      </c>
      <c r="Z1190" s="280" t="s">
        <v>5712</v>
      </c>
      <c r="AA1190" s="280" t="s">
        <v>5713</v>
      </c>
      <c r="AB1190" s="280"/>
      <c r="AC1190" s="280" t="s">
        <v>5714</v>
      </c>
      <c r="AD1190" s="280"/>
      <c r="AE1190" s="280" t="s">
        <v>5715</v>
      </c>
      <c r="AF1190" s="280" t="s">
        <v>5716</v>
      </c>
      <c r="AG1190" s="280"/>
      <c r="AH1190" s="280"/>
      <c r="AI1190" s="280"/>
      <c r="AJ1190" s="280" t="s">
        <v>1367</v>
      </c>
      <c r="AK1190" s="234">
        <v>20</v>
      </c>
      <c r="AL1190" s="234" t="s">
        <v>272</v>
      </c>
      <c r="AM1190" s="234">
        <v>0.1</v>
      </c>
      <c r="AN1190" s="234">
        <v>0</v>
      </c>
      <c r="AO1190" s="234">
        <v>0</v>
      </c>
      <c r="AP1190" s="234">
        <v>0</v>
      </c>
      <c r="AQ1190" s="234">
        <v>5.5133529546344699E-2</v>
      </c>
      <c r="AR1190" s="234" t="s">
        <v>463</v>
      </c>
      <c r="AS1190" s="234">
        <v>0</v>
      </c>
      <c r="AT1190" s="234">
        <v>79.965954845502594</v>
      </c>
      <c r="AU1190" s="234" t="s">
        <v>2116</v>
      </c>
      <c r="AV1190" s="234">
        <v>1.12615299945595</v>
      </c>
      <c r="AW1190" s="234">
        <v>19.5719683896729</v>
      </c>
      <c r="AX1190" s="234">
        <v>69.684617793938003</v>
      </c>
      <c r="AY1190" s="234" t="b">
        <v>0</v>
      </c>
      <c r="AZ1190" s="234">
        <v>44659.542731481481</v>
      </c>
      <c r="BA1190" s="234">
        <v>44644.429675925923</v>
      </c>
      <c r="BB1190" s="234">
        <v>44659.542731481481</v>
      </c>
    </row>
    <row r="1191" spans="1:54" x14ac:dyDescent="0.25">
      <c r="A1191" s="234" t="s">
        <v>5717</v>
      </c>
      <c r="B1191" s="234" t="s">
        <v>482</v>
      </c>
      <c r="C1191" s="235" t="s">
        <v>437</v>
      </c>
      <c r="D1191" s="235" t="s">
        <v>5717</v>
      </c>
      <c r="E1191" s="234" t="s">
        <v>5709</v>
      </c>
      <c r="F1191" s="234" t="s">
        <v>5710</v>
      </c>
      <c r="G1191" s="234" t="s">
        <v>534</v>
      </c>
      <c r="H1191" s="234" t="s">
        <v>5711</v>
      </c>
      <c r="I1191" s="234" t="s">
        <v>486</v>
      </c>
      <c r="J1191" s="236">
        <v>172.8</v>
      </c>
      <c r="K1191" s="129">
        <v>0.02</v>
      </c>
      <c r="L1191" s="103">
        <v>2</v>
      </c>
      <c r="M1191" s="237">
        <v>2500</v>
      </c>
      <c r="N1191" s="236">
        <v>6415</v>
      </c>
      <c r="O1191" s="103">
        <v>3000</v>
      </c>
      <c r="P1191" s="234">
        <v>3000</v>
      </c>
      <c r="Q1191" s="236">
        <v>8</v>
      </c>
      <c r="R1191" s="236">
        <v>30</v>
      </c>
      <c r="S1191" s="238">
        <v>55</v>
      </c>
      <c r="T1191" s="238">
        <v>55</v>
      </c>
      <c r="U1191" s="103">
        <v>4.0999999999999996</v>
      </c>
      <c r="V1191" s="234" t="s">
        <v>451</v>
      </c>
      <c r="W1191" s="103">
        <v>120</v>
      </c>
      <c r="X1191" s="234" t="s">
        <v>56</v>
      </c>
      <c r="Y1191" s="234" t="s">
        <v>443</v>
      </c>
      <c r="Z1191" s="280" t="s">
        <v>5712</v>
      </c>
      <c r="AA1191" s="280" t="s">
        <v>5718</v>
      </c>
      <c r="AB1191" s="280"/>
      <c r="AC1191" s="280" t="s">
        <v>5719</v>
      </c>
      <c r="AD1191" s="280" t="s">
        <v>5720</v>
      </c>
      <c r="AE1191" s="280" t="s">
        <v>5721</v>
      </c>
      <c r="AF1191" s="280" t="s">
        <v>5722</v>
      </c>
      <c r="AG1191" s="280"/>
      <c r="AH1191" s="280"/>
      <c r="AI1191" s="280"/>
      <c r="AJ1191" s="280" t="s">
        <v>5723</v>
      </c>
      <c r="AK1191" s="234">
        <v>20</v>
      </c>
      <c r="AL1191" s="234" t="s">
        <v>272</v>
      </c>
      <c r="AM1191" s="234">
        <v>0.1</v>
      </c>
      <c r="AN1191" s="234"/>
      <c r="AO1191" s="234">
        <v>0</v>
      </c>
      <c r="AP1191" s="234">
        <v>0</v>
      </c>
      <c r="AQ1191" s="234">
        <v>0.12</v>
      </c>
      <c r="AR1191" s="234" t="s">
        <v>463</v>
      </c>
      <c r="AS1191" s="234">
        <v>0</v>
      </c>
      <c r="AT1191" s="234">
        <v>79.639563193071993</v>
      </c>
      <c r="AU1191" s="234" t="s">
        <v>2116</v>
      </c>
      <c r="AV1191" s="234">
        <v>1.0160735351574099</v>
      </c>
      <c r="AW1191" s="234">
        <v>31.5688761188173</v>
      </c>
      <c r="AX1191" s="234">
        <v>66.897233082180506</v>
      </c>
      <c r="AY1191" s="234" t="b">
        <v>0</v>
      </c>
      <c r="AZ1191" s="234">
        <v>44662.544895833336</v>
      </c>
      <c r="BA1191" s="234">
        <v>44644.574386574073</v>
      </c>
      <c r="BB1191" s="234">
        <v>44662.544895833336</v>
      </c>
    </row>
    <row r="1192" spans="1:54" x14ac:dyDescent="0.25">
      <c r="A1192" s="234" t="s">
        <v>5724</v>
      </c>
      <c r="B1192" s="234" t="s">
        <v>456</v>
      </c>
      <c r="C1192" s="235" t="s">
        <v>1680</v>
      </c>
      <c r="D1192" s="235" t="s">
        <v>5724</v>
      </c>
      <c r="E1192" s="234" t="s">
        <v>5709</v>
      </c>
      <c r="F1192" s="234" t="s">
        <v>5710</v>
      </c>
      <c r="G1192" s="234" t="s">
        <v>534</v>
      </c>
      <c r="H1192" s="234" t="s">
        <v>5711</v>
      </c>
      <c r="I1192" s="234" t="s">
        <v>486</v>
      </c>
      <c r="J1192" s="236">
        <v>173</v>
      </c>
      <c r="K1192" s="129">
        <v>0.05</v>
      </c>
      <c r="L1192" s="103">
        <v>2</v>
      </c>
      <c r="M1192" s="237">
        <v>2100</v>
      </c>
      <c r="N1192" s="236">
        <v>6415</v>
      </c>
      <c r="O1192" s="103">
        <v>5350</v>
      </c>
      <c r="P1192" s="234">
        <v>5350</v>
      </c>
      <c r="Q1192" s="236">
        <v>7.5</v>
      </c>
      <c r="R1192" s="236">
        <v>35</v>
      </c>
      <c r="S1192" s="238">
        <v>55</v>
      </c>
      <c r="T1192" s="238">
        <v>55</v>
      </c>
      <c r="U1192" s="103">
        <v>4.3499999999999996</v>
      </c>
      <c r="V1192" s="234" t="s">
        <v>451</v>
      </c>
      <c r="W1192" s="103">
        <v>120</v>
      </c>
      <c r="X1192" s="234" t="s">
        <v>56</v>
      </c>
      <c r="Y1192" s="234" t="s">
        <v>443</v>
      </c>
      <c r="Z1192" s="280" t="s">
        <v>5725</v>
      </c>
      <c r="AA1192" s="280" t="s">
        <v>5726</v>
      </c>
      <c r="AB1192" s="280" t="s">
        <v>5727</v>
      </c>
      <c r="AC1192" s="280" t="s">
        <v>5726</v>
      </c>
      <c r="AD1192" s="280" t="s">
        <v>5728</v>
      </c>
      <c r="AE1192" s="280" t="s">
        <v>5726</v>
      </c>
      <c r="AF1192" s="280" t="s">
        <v>5729</v>
      </c>
      <c r="AG1192" s="280"/>
      <c r="AH1192" s="280"/>
      <c r="AI1192" s="280"/>
      <c r="AJ1192" s="280"/>
      <c r="AK1192" s="234">
        <v>20</v>
      </c>
      <c r="AL1192" s="234" t="s">
        <v>272</v>
      </c>
      <c r="AM1192" s="234">
        <v>0.1</v>
      </c>
      <c r="AN1192" s="234"/>
      <c r="AO1192" s="234">
        <v>0</v>
      </c>
      <c r="AP1192" s="234">
        <v>0</v>
      </c>
      <c r="AQ1192" s="234"/>
      <c r="AR1192" s="234" t="s">
        <v>463</v>
      </c>
      <c r="AS1192" s="234">
        <v>0</v>
      </c>
      <c r="AT1192" s="234">
        <v>76.4744010661678</v>
      </c>
      <c r="AU1192" s="234" t="s">
        <v>2116</v>
      </c>
      <c r="AV1192" s="234">
        <v>1.125859970217</v>
      </c>
      <c r="AW1192" s="234">
        <v>27.661809295856202</v>
      </c>
      <c r="AX1192" s="234">
        <v>74.562541039513604</v>
      </c>
      <c r="AY1192" s="234" t="b">
        <v>0</v>
      </c>
      <c r="AZ1192" s="234">
        <v>44697.393946759257</v>
      </c>
      <c r="BA1192" s="234">
        <v>44692.618125000001</v>
      </c>
      <c r="BB1192" s="234">
        <v>44697.393923611111</v>
      </c>
    </row>
    <row r="1193" spans="1:54" x14ac:dyDescent="0.25">
      <c r="A1193" s="234" t="s">
        <v>5730</v>
      </c>
      <c r="B1193" s="234" t="s">
        <v>482</v>
      </c>
      <c r="C1193" s="235" t="s">
        <v>5730</v>
      </c>
      <c r="D1193" s="235" t="s">
        <v>5730</v>
      </c>
      <c r="E1193" s="234" t="s">
        <v>5731</v>
      </c>
      <c r="F1193" s="234" t="s">
        <v>5732</v>
      </c>
      <c r="G1193" s="234" t="s">
        <v>836</v>
      </c>
      <c r="H1193" s="234" t="s">
        <v>798</v>
      </c>
      <c r="I1193" s="234" t="s">
        <v>678</v>
      </c>
      <c r="J1193" s="236">
        <v>353</v>
      </c>
      <c r="K1193" s="129">
        <v>0.03</v>
      </c>
      <c r="L1193" s="103">
        <v>1</v>
      </c>
      <c r="M1193" s="237">
        <v>1468</v>
      </c>
      <c r="N1193" s="236">
        <v>1435</v>
      </c>
      <c r="O1193" s="103">
        <v>6000</v>
      </c>
      <c r="P1193" s="234">
        <v>6000</v>
      </c>
      <c r="Q1193" s="236">
        <v>25</v>
      </c>
      <c r="R1193" s="236">
        <v>20</v>
      </c>
      <c r="S1193" s="238">
        <v>77.5</v>
      </c>
      <c r="T1193" s="238">
        <v>77.5</v>
      </c>
      <c r="U1193" s="103">
        <v>3.5</v>
      </c>
      <c r="V1193" s="234" t="s">
        <v>547</v>
      </c>
      <c r="W1193" s="103">
        <v>40</v>
      </c>
      <c r="X1193" s="234" t="s">
        <v>56</v>
      </c>
      <c r="Y1193" s="234" t="s">
        <v>443</v>
      </c>
      <c r="Z1193" s="280" t="s">
        <v>5733</v>
      </c>
      <c r="AA1193" s="280" t="s">
        <v>5734</v>
      </c>
      <c r="AB1193" s="280" t="s">
        <v>5735</v>
      </c>
      <c r="AC1193" s="280"/>
      <c r="AD1193" s="280"/>
      <c r="AE1193" s="280"/>
      <c r="AF1193" s="280"/>
      <c r="AG1193" s="280"/>
      <c r="AH1193" s="280"/>
      <c r="AI1193" s="280" t="s">
        <v>559</v>
      </c>
      <c r="AJ1193" s="280"/>
      <c r="AK1193" s="234">
        <v>1</v>
      </c>
      <c r="AL1193" s="234" t="s">
        <v>272</v>
      </c>
      <c r="AM1193" s="234">
        <v>0.1</v>
      </c>
      <c r="AN1193" s="234">
        <v>0</v>
      </c>
      <c r="AO1193" s="234">
        <v>0</v>
      </c>
      <c r="AP1193" s="234">
        <v>0</v>
      </c>
      <c r="AQ1193" s="234"/>
      <c r="AR1193" s="234" t="s">
        <v>463</v>
      </c>
      <c r="AS1193" s="234">
        <v>0</v>
      </c>
      <c r="AT1193" s="234">
        <v>90.704327447958903</v>
      </c>
      <c r="AU1193" s="234" t="s">
        <v>490</v>
      </c>
      <c r="AV1193" s="234">
        <v>1.21798528722546</v>
      </c>
      <c r="AW1193" s="234">
        <v>12.0492718788273</v>
      </c>
      <c r="AX1193" s="234">
        <v>90.082354916887198</v>
      </c>
      <c r="AY1193" s="234" t="b">
        <v>0</v>
      </c>
      <c r="AZ1193" s="234">
        <v>44648.624907407408</v>
      </c>
      <c r="BA1193" s="234">
        <v>44644.439270833333</v>
      </c>
      <c r="BB1193" s="234">
        <v>44648.624895833331</v>
      </c>
    </row>
    <row r="1194" spans="1:54" x14ac:dyDescent="0.25">
      <c r="A1194" s="234" t="s">
        <v>5736</v>
      </c>
      <c r="B1194" s="234" t="s">
        <v>482</v>
      </c>
      <c r="C1194" s="235" t="s">
        <v>5736</v>
      </c>
      <c r="D1194" s="235" t="s">
        <v>5736</v>
      </c>
      <c r="E1194" s="234" t="s">
        <v>5737</v>
      </c>
      <c r="F1194" s="234" t="s">
        <v>5738</v>
      </c>
      <c r="G1194" s="234" t="s">
        <v>836</v>
      </c>
      <c r="H1194" s="234" t="s">
        <v>798</v>
      </c>
      <c r="I1194" s="234" t="s">
        <v>678</v>
      </c>
      <c r="J1194" s="236">
        <v>56</v>
      </c>
      <c r="K1194" s="129">
        <v>0.03</v>
      </c>
      <c r="L1194" s="103">
        <v>4</v>
      </c>
      <c r="M1194" s="237">
        <v>1746</v>
      </c>
      <c r="N1194" s="236">
        <v>500</v>
      </c>
      <c r="O1194" s="103">
        <v>6000</v>
      </c>
      <c r="P1194" s="234">
        <v>6000</v>
      </c>
      <c r="Q1194" s="236">
        <v>20</v>
      </c>
      <c r="R1194" s="236">
        <v>30</v>
      </c>
      <c r="S1194" s="238">
        <v>18</v>
      </c>
      <c r="T1194" s="238">
        <v>17</v>
      </c>
      <c r="U1194" s="103">
        <v>2</v>
      </c>
      <c r="V1194" s="234" t="s">
        <v>451</v>
      </c>
      <c r="W1194" s="103">
        <v>60</v>
      </c>
      <c r="X1194" s="234" t="s">
        <v>56</v>
      </c>
      <c r="Y1194" s="234" t="s">
        <v>443</v>
      </c>
      <c r="Z1194" s="280"/>
      <c r="AA1194" s="280"/>
      <c r="AB1194" s="280"/>
      <c r="AC1194" s="280"/>
      <c r="AD1194" s="280"/>
      <c r="AE1194" s="280"/>
      <c r="AF1194" s="280"/>
      <c r="AG1194" s="280"/>
      <c r="AH1194" s="280"/>
      <c r="AI1194" s="280"/>
      <c r="AJ1194" s="280" t="s">
        <v>559</v>
      </c>
      <c r="AK1194" s="234">
        <v>1</v>
      </c>
      <c r="AL1194" s="234" t="s">
        <v>272</v>
      </c>
      <c r="AM1194" s="234">
        <v>0.1</v>
      </c>
      <c r="AN1194" s="234">
        <v>0</v>
      </c>
      <c r="AO1194" s="234">
        <v>0</v>
      </c>
      <c r="AP1194" s="234">
        <v>0</v>
      </c>
      <c r="AQ1194" s="234"/>
      <c r="AR1194" s="234" t="s">
        <v>463</v>
      </c>
      <c r="AS1194" s="234">
        <v>1</v>
      </c>
      <c r="AT1194" s="234">
        <v>91.142032953358196</v>
      </c>
      <c r="AU1194" s="234" t="s">
        <v>490</v>
      </c>
      <c r="AV1194" s="234">
        <v>1.1177907139193</v>
      </c>
      <c r="AW1194" s="234">
        <v>13.5007539164677</v>
      </c>
      <c r="AX1194" s="234">
        <v>82.392397789835897</v>
      </c>
      <c r="AY1194" s="234" t="b">
        <v>0</v>
      </c>
      <c r="AZ1194" s="234">
        <v>44648.629444444443</v>
      </c>
      <c r="BA1194" s="234">
        <v>44644.543703703705</v>
      </c>
      <c r="BB1194" s="234">
        <v>44648.629421296297</v>
      </c>
    </row>
    <row r="1195" spans="1:54" x14ac:dyDescent="0.25">
      <c r="A1195" s="234" t="s">
        <v>5739</v>
      </c>
      <c r="B1195" s="234" t="s">
        <v>482</v>
      </c>
      <c r="C1195" s="235" t="s">
        <v>5740</v>
      </c>
      <c r="D1195" s="235" t="s">
        <v>5739</v>
      </c>
      <c r="E1195" s="234" t="s">
        <v>5741</v>
      </c>
      <c r="F1195" s="234" t="s">
        <v>5742</v>
      </c>
      <c r="G1195" s="234" t="s">
        <v>836</v>
      </c>
      <c r="H1195" s="234" t="s">
        <v>798</v>
      </c>
      <c r="I1195" s="234" t="s">
        <v>678</v>
      </c>
      <c r="J1195" s="236">
        <v>104</v>
      </c>
      <c r="K1195" s="129">
        <v>0.03</v>
      </c>
      <c r="L1195" s="103">
        <v>6</v>
      </c>
      <c r="M1195" s="237">
        <v>1358</v>
      </c>
      <c r="N1195" s="236">
        <v>219</v>
      </c>
      <c r="O1195" s="103">
        <v>4000</v>
      </c>
      <c r="P1195" s="234">
        <v>4000</v>
      </c>
      <c r="Q1195" s="236">
        <v>22</v>
      </c>
      <c r="R1195" s="236">
        <v>20</v>
      </c>
      <c r="S1195" s="238">
        <v>34.200000000000003</v>
      </c>
      <c r="T1195" s="238">
        <v>8.4</v>
      </c>
      <c r="U1195" s="103">
        <v>2</v>
      </c>
      <c r="V1195" s="234" t="s">
        <v>547</v>
      </c>
      <c r="W1195" s="103">
        <v>35</v>
      </c>
      <c r="X1195" s="234" t="s">
        <v>56</v>
      </c>
      <c r="Y1195" s="234" t="s">
        <v>443</v>
      </c>
      <c r="Z1195" s="280"/>
      <c r="AA1195" s="280"/>
      <c r="AB1195" s="280" t="s">
        <v>5743</v>
      </c>
      <c r="AC1195" s="280"/>
      <c r="AD1195" s="280"/>
      <c r="AE1195" s="280" t="s">
        <v>5744</v>
      </c>
      <c r="AF1195" s="280"/>
      <c r="AG1195" s="280"/>
      <c r="AH1195" s="280"/>
      <c r="AI1195" s="280"/>
      <c r="AJ1195" s="280" t="s">
        <v>5745</v>
      </c>
      <c r="AK1195" s="234">
        <v>798</v>
      </c>
      <c r="AL1195" s="234" t="s">
        <v>480</v>
      </c>
      <c r="AM1195" s="234">
        <v>0.1</v>
      </c>
      <c r="AN1195" s="234">
        <v>0</v>
      </c>
      <c r="AO1195" s="234">
        <v>0</v>
      </c>
      <c r="AP1195" s="234">
        <v>0</v>
      </c>
      <c r="AQ1195" s="234">
        <v>0.122184921493231</v>
      </c>
      <c r="AR1195" s="234" t="s">
        <v>463</v>
      </c>
      <c r="AS1195" s="234">
        <v>0</v>
      </c>
      <c r="AT1195" s="234">
        <v>93.641180242579907</v>
      </c>
      <c r="AU1195" s="234" t="s">
        <v>2554</v>
      </c>
      <c r="AV1195" s="234">
        <v>1.3294529198997</v>
      </c>
      <c r="AW1195" s="234">
        <v>10.2636837149554</v>
      </c>
      <c r="AX1195" s="234">
        <v>89.360440574347706</v>
      </c>
      <c r="AY1195" s="234" t="b">
        <v>0</v>
      </c>
      <c r="AZ1195" s="234">
        <v>44650.657141203701</v>
      </c>
      <c r="BA1195" s="234">
        <v>44644.595682870371</v>
      </c>
      <c r="BB1195" s="234">
        <v>44650.657141203701</v>
      </c>
    </row>
    <row r="1196" spans="1:54" x14ac:dyDescent="0.25">
      <c r="A1196" s="234" t="s">
        <v>5746</v>
      </c>
      <c r="B1196" s="234" t="s">
        <v>482</v>
      </c>
      <c r="C1196" s="235" t="s">
        <v>437</v>
      </c>
      <c r="D1196" s="235" t="s">
        <v>5746</v>
      </c>
      <c r="E1196" s="234" t="s">
        <v>5747</v>
      </c>
      <c r="F1196" s="234" t="s">
        <v>5748</v>
      </c>
      <c r="G1196" s="234"/>
      <c r="H1196" s="234"/>
      <c r="I1196" s="234" t="s">
        <v>486</v>
      </c>
      <c r="J1196" s="236"/>
      <c r="K1196" s="129"/>
      <c r="L1196" s="103"/>
      <c r="M1196" s="237"/>
      <c r="N1196" s="236"/>
      <c r="O1196" s="103">
        <v>5000</v>
      </c>
      <c r="P1196" s="234"/>
      <c r="Q1196" s="236"/>
      <c r="R1196" s="236"/>
      <c r="S1196" s="238"/>
      <c r="T1196" s="238"/>
      <c r="U1196" s="103">
        <v>0</v>
      </c>
      <c r="V1196" s="234" t="s">
        <v>451</v>
      </c>
      <c r="W1196" s="103"/>
      <c r="X1196" s="234" t="s">
        <v>56</v>
      </c>
      <c r="Y1196" s="234" t="s">
        <v>443</v>
      </c>
      <c r="Z1196" s="280" t="s">
        <v>5749</v>
      </c>
      <c r="AA1196" s="280"/>
      <c r="AB1196" s="280"/>
      <c r="AC1196" s="280"/>
      <c r="AD1196" s="280"/>
      <c r="AE1196" s="280"/>
      <c r="AF1196" s="280"/>
      <c r="AG1196" s="280"/>
      <c r="AH1196" s="280"/>
      <c r="AI1196" s="280"/>
      <c r="AJ1196" s="280"/>
      <c r="AK1196" s="234">
        <v>2</v>
      </c>
      <c r="AL1196" s="234" t="s">
        <v>272</v>
      </c>
      <c r="AM1196" s="234">
        <v>0.1</v>
      </c>
      <c r="AN1196" s="234"/>
      <c r="AO1196" s="234">
        <v>0</v>
      </c>
      <c r="AP1196" s="234">
        <v>0</v>
      </c>
      <c r="AQ1196" s="234"/>
      <c r="AR1196" s="234" t="s">
        <v>447</v>
      </c>
      <c r="AS1196" s="234"/>
      <c r="AT1196" s="234"/>
      <c r="AU1196" s="234" t="s">
        <v>552</v>
      </c>
      <c r="AV1196" s="234">
        <v>1.5</v>
      </c>
      <c r="AW1196" s="234"/>
      <c r="AX1196" s="234"/>
      <c r="AY1196" s="234" t="b">
        <v>0</v>
      </c>
      <c r="AZ1196" s="234">
        <v>44645.418194444443</v>
      </c>
      <c r="BA1196" s="234">
        <v>44645.417893518519</v>
      </c>
      <c r="BB1196" s="234"/>
    </row>
    <row r="1197" spans="1:54" x14ac:dyDescent="0.25">
      <c r="A1197" s="234" t="s">
        <v>5750</v>
      </c>
      <c r="B1197" s="234" t="s">
        <v>482</v>
      </c>
      <c r="C1197" s="235" t="s">
        <v>437</v>
      </c>
      <c r="D1197" s="235" t="s">
        <v>5750</v>
      </c>
      <c r="E1197" s="234" t="s">
        <v>5751</v>
      </c>
      <c r="F1197" s="234" t="s">
        <v>5752</v>
      </c>
      <c r="G1197" s="234" t="s">
        <v>440</v>
      </c>
      <c r="H1197" s="234" t="s">
        <v>458</v>
      </c>
      <c r="I1197" s="234" t="s">
        <v>678</v>
      </c>
      <c r="J1197" s="236">
        <v>748</v>
      </c>
      <c r="K1197" s="129">
        <v>0.05</v>
      </c>
      <c r="L1197" s="103">
        <v>1</v>
      </c>
      <c r="M1197" s="237">
        <v>12000</v>
      </c>
      <c r="N1197" s="236">
        <v>17300</v>
      </c>
      <c r="O1197" s="103">
        <v>2263</v>
      </c>
      <c r="P1197" s="234">
        <v>7000</v>
      </c>
      <c r="Q1197" s="236">
        <v>3.5</v>
      </c>
      <c r="R1197" s="236">
        <v>100</v>
      </c>
      <c r="S1197" s="238">
        <v>356</v>
      </c>
      <c r="T1197" s="238">
        <v>18</v>
      </c>
      <c r="U1197" s="103">
        <v>4</v>
      </c>
      <c r="V1197" s="234" t="s">
        <v>451</v>
      </c>
      <c r="W1197" s="103">
        <v>200</v>
      </c>
      <c r="X1197" s="234" t="s">
        <v>56</v>
      </c>
      <c r="Y1197" s="234" t="s">
        <v>443</v>
      </c>
      <c r="Z1197" s="280" t="s">
        <v>5753</v>
      </c>
      <c r="AA1197" s="280" t="s">
        <v>5754</v>
      </c>
      <c r="AB1197" s="280"/>
      <c r="AC1197" s="280"/>
      <c r="AD1197" s="280"/>
      <c r="AE1197" s="280" t="s">
        <v>5755</v>
      </c>
      <c r="AF1197" s="280"/>
      <c r="AG1197" s="280"/>
      <c r="AH1197" s="280"/>
      <c r="AI1197" s="280"/>
      <c r="AJ1197" s="280"/>
      <c r="AK1197" s="234">
        <v>3</v>
      </c>
      <c r="AL1197" s="234" t="s">
        <v>272</v>
      </c>
      <c r="AM1197" s="234">
        <v>0.1</v>
      </c>
      <c r="AN1197" s="234">
        <v>0.127714247035114</v>
      </c>
      <c r="AO1197" s="234">
        <v>0</v>
      </c>
      <c r="AP1197" s="234">
        <v>0</v>
      </c>
      <c r="AQ1197" s="234">
        <v>0.127714247035114</v>
      </c>
      <c r="AR1197" s="234" t="s">
        <v>463</v>
      </c>
      <c r="AS1197" s="234">
        <v>0</v>
      </c>
      <c r="AT1197" s="234">
        <v>82.277191155479599</v>
      </c>
      <c r="AU1197" s="234" t="s">
        <v>552</v>
      </c>
      <c r="AV1197" s="234">
        <v>1.3576147089414901</v>
      </c>
      <c r="AW1197" s="234">
        <v>20.471984780383401</v>
      </c>
      <c r="AX1197" s="234">
        <v>70.523306704696793</v>
      </c>
      <c r="AY1197" s="234" t="b">
        <v>0</v>
      </c>
      <c r="AZ1197" s="234">
        <v>44651.619803240741</v>
      </c>
      <c r="BA1197" s="234">
        <v>44645.522361111114</v>
      </c>
      <c r="BB1197" s="234">
        <v>44651.619803240741</v>
      </c>
    </row>
    <row r="1198" spans="1:54" x14ac:dyDescent="0.25">
      <c r="A1198" s="234" t="s">
        <v>5756</v>
      </c>
      <c r="B1198" s="234" t="s">
        <v>482</v>
      </c>
      <c r="C1198" s="235" t="s">
        <v>437</v>
      </c>
      <c r="D1198" s="235" t="s">
        <v>5756</v>
      </c>
      <c r="E1198" s="234" t="s">
        <v>5751</v>
      </c>
      <c r="F1198" s="234" t="s">
        <v>5757</v>
      </c>
      <c r="G1198" s="234" t="s">
        <v>440</v>
      </c>
      <c r="H1198" s="234" t="s">
        <v>458</v>
      </c>
      <c r="I1198" s="234" t="s">
        <v>678</v>
      </c>
      <c r="J1198" s="236">
        <v>709</v>
      </c>
      <c r="K1198" s="129">
        <v>0.05</v>
      </c>
      <c r="L1198" s="103">
        <v>1</v>
      </c>
      <c r="M1198" s="237">
        <v>12000</v>
      </c>
      <c r="N1198" s="236">
        <v>25080</v>
      </c>
      <c r="O1198" s="103">
        <v>2201</v>
      </c>
      <c r="P1198" s="234">
        <v>6800</v>
      </c>
      <c r="Q1198" s="236">
        <v>3</v>
      </c>
      <c r="R1198" s="236">
        <v>100</v>
      </c>
      <c r="S1198" s="238">
        <v>326</v>
      </c>
      <c r="T1198" s="238">
        <v>28.5</v>
      </c>
      <c r="U1198" s="103">
        <v>4</v>
      </c>
      <c r="V1198" s="234" t="s">
        <v>451</v>
      </c>
      <c r="W1198" s="103">
        <v>200</v>
      </c>
      <c r="X1198" s="234" t="s">
        <v>56</v>
      </c>
      <c r="Y1198" s="234" t="s">
        <v>443</v>
      </c>
      <c r="Z1198" s="280" t="s">
        <v>5753</v>
      </c>
      <c r="AA1198" s="280" t="s">
        <v>5754</v>
      </c>
      <c r="AB1198" s="280"/>
      <c r="AC1198" s="280"/>
      <c r="AD1198" s="280"/>
      <c r="AE1198" s="280" t="s">
        <v>5755</v>
      </c>
      <c r="AF1198" s="280"/>
      <c r="AG1198" s="280"/>
      <c r="AH1198" s="280"/>
      <c r="AI1198" s="280"/>
      <c r="AJ1198" s="280"/>
      <c r="AK1198" s="234">
        <v>3</v>
      </c>
      <c r="AL1198" s="234" t="s">
        <v>272</v>
      </c>
      <c r="AM1198" s="234">
        <v>0.1</v>
      </c>
      <c r="AN1198" s="234">
        <v>0.10351764339186301</v>
      </c>
      <c r="AO1198" s="234">
        <v>0</v>
      </c>
      <c r="AP1198" s="234">
        <v>0</v>
      </c>
      <c r="AQ1198" s="234">
        <v>0.10351764339186301</v>
      </c>
      <c r="AR1198" s="234" t="s">
        <v>463</v>
      </c>
      <c r="AS1198" s="234">
        <v>0</v>
      </c>
      <c r="AT1198" s="234">
        <v>80.605356914774603</v>
      </c>
      <c r="AU1198" s="234" t="s">
        <v>552</v>
      </c>
      <c r="AV1198" s="234">
        <v>1.2448393638500901</v>
      </c>
      <c r="AW1198" s="234">
        <v>24.5829128470276</v>
      </c>
      <c r="AX1198" s="234">
        <v>79.453851815992095</v>
      </c>
      <c r="AY1198" s="234" t="b">
        <v>0</v>
      </c>
      <c r="AZ1198" s="234">
        <v>44651.620081018518</v>
      </c>
      <c r="BA1198" s="234">
        <v>44645.523831018516</v>
      </c>
      <c r="BB1198" s="234">
        <v>44651.620057870372</v>
      </c>
    </row>
    <row r="1199" spans="1:54" x14ac:dyDescent="0.25">
      <c r="A1199" s="234" t="s">
        <v>5758</v>
      </c>
      <c r="B1199" s="234" t="s">
        <v>436</v>
      </c>
      <c r="C1199" s="235" t="s">
        <v>5758</v>
      </c>
      <c r="D1199" s="235" t="s">
        <v>5758</v>
      </c>
      <c r="E1199" s="234" t="s">
        <v>5759</v>
      </c>
      <c r="F1199" s="234" t="s">
        <v>5760</v>
      </c>
      <c r="G1199" s="234" t="s">
        <v>836</v>
      </c>
      <c r="H1199" s="234" t="s">
        <v>798</v>
      </c>
      <c r="I1199" s="234" t="s">
        <v>678</v>
      </c>
      <c r="J1199" s="236">
        <v>256</v>
      </c>
      <c r="K1199" s="129">
        <v>0.03</v>
      </c>
      <c r="L1199" s="103">
        <v>1</v>
      </c>
      <c r="M1199" s="237">
        <v>2000</v>
      </c>
      <c r="N1199" s="236">
        <v>1496</v>
      </c>
      <c r="O1199" s="103">
        <v>411.6</v>
      </c>
      <c r="P1199" s="234">
        <v>6000</v>
      </c>
      <c r="Q1199" s="236">
        <v>25</v>
      </c>
      <c r="R1199" s="236">
        <v>30</v>
      </c>
      <c r="S1199" s="238">
        <v>86</v>
      </c>
      <c r="T1199" s="238">
        <v>66</v>
      </c>
      <c r="U1199" s="103">
        <v>2</v>
      </c>
      <c r="V1199" s="234" t="s">
        <v>547</v>
      </c>
      <c r="W1199" s="103">
        <v>60</v>
      </c>
      <c r="X1199" s="234" t="s">
        <v>56</v>
      </c>
      <c r="Y1199" s="234" t="s">
        <v>443</v>
      </c>
      <c r="Z1199" s="280"/>
      <c r="AA1199" s="280" t="s">
        <v>5761</v>
      </c>
      <c r="AB1199" s="280" t="s">
        <v>5762</v>
      </c>
      <c r="AC1199" s="280"/>
      <c r="AD1199" s="280" t="s">
        <v>5763</v>
      </c>
      <c r="AE1199" s="280" t="s">
        <v>5764</v>
      </c>
      <c r="AF1199" s="280" t="s">
        <v>19082</v>
      </c>
      <c r="AG1199" s="280" t="s">
        <v>19083</v>
      </c>
      <c r="AH1199" s="280" t="s">
        <v>5765</v>
      </c>
      <c r="AI1199" s="280"/>
      <c r="AJ1199" s="280" t="s">
        <v>5766</v>
      </c>
      <c r="AK1199" s="234">
        <v>5</v>
      </c>
      <c r="AL1199" s="234" t="s">
        <v>272</v>
      </c>
      <c r="AM1199" s="234">
        <v>0.1</v>
      </c>
      <c r="AN1199" s="234">
        <v>0</v>
      </c>
      <c r="AO1199" s="234">
        <v>0</v>
      </c>
      <c r="AP1199" s="234">
        <v>0</v>
      </c>
      <c r="AQ1199" s="234"/>
      <c r="AR1199" s="234" t="s">
        <v>463</v>
      </c>
      <c r="AS1199" s="234">
        <v>1</v>
      </c>
      <c r="AT1199" s="234">
        <v>92.328859246138094</v>
      </c>
      <c r="AU1199" s="234" t="s">
        <v>490</v>
      </c>
      <c r="AV1199" s="234">
        <v>1.14416533574624</v>
      </c>
      <c r="AW1199" s="234">
        <v>12.89095334261</v>
      </c>
      <c r="AX1199" s="234">
        <v>82.172684729062993</v>
      </c>
      <c r="AY1199" s="234" t="b">
        <v>0</v>
      </c>
      <c r="AZ1199" s="234">
        <v>44827.696608796294</v>
      </c>
      <c r="BA1199" s="234">
        <v>44645.588935185187</v>
      </c>
      <c r="BB1199" s="234">
        <v>44827.696585648147</v>
      </c>
    </row>
    <row r="1200" spans="1:54" x14ac:dyDescent="0.25">
      <c r="A1200" s="234" t="s">
        <v>5767</v>
      </c>
      <c r="B1200" s="234" t="s">
        <v>436</v>
      </c>
      <c r="C1200" s="235" t="s">
        <v>5768</v>
      </c>
      <c r="D1200" s="235" t="s">
        <v>5767</v>
      </c>
      <c r="E1200" s="234" t="s">
        <v>5759</v>
      </c>
      <c r="F1200" s="234" t="s">
        <v>5760</v>
      </c>
      <c r="G1200" s="234" t="s">
        <v>836</v>
      </c>
      <c r="H1200" s="234" t="s">
        <v>798</v>
      </c>
      <c r="I1200" s="234" t="s">
        <v>678</v>
      </c>
      <c r="J1200" s="236">
        <v>256</v>
      </c>
      <c r="K1200" s="129">
        <v>0.03</v>
      </c>
      <c r="L1200" s="103">
        <v>1</v>
      </c>
      <c r="M1200" s="237">
        <v>2000</v>
      </c>
      <c r="N1200" s="236">
        <v>1623</v>
      </c>
      <c r="O1200" s="103">
        <v>411.6</v>
      </c>
      <c r="P1200" s="234">
        <v>6000</v>
      </c>
      <c r="Q1200" s="236">
        <v>23</v>
      </c>
      <c r="R1200" s="236">
        <v>30</v>
      </c>
      <c r="S1200" s="238">
        <v>86</v>
      </c>
      <c r="T1200" s="238">
        <v>66</v>
      </c>
      <c r="U1200" s="103">
        <v>2</v>
      </c>
      <c r="V1200" s="234" t="s">
        <v>547</v>
      </c>
      <c r="W1200" s="103">
        <v>60</v>
      </c>
      <c r="X1200" s="234" t="s">
        <v>56</v>
      </c>
      <c r="Y1200" s="234" t="s">
        <v>443</v>
      </c>
      <c r="Z1200" s="280" t="s">
        <v>5769</v>
      </c>
      <c r="AA1200" s="280"/>
      <c r="AB1200" s="280"/>
      <c r="AC1200" s="280"/>
      <c r="AD1200" s="280" t="s">
        <v>5763</v>
      </c>
      <c r="AE1200" s="280" t="s">
        <v>5770</v>
      </c>
      <c r="AF1200" s="280" t="s">
        <v>19084</v>
      </c>
      <c r="AG1200" s="280" t="s">
        <v>5771</v>
      </c>
      <c r="AH1200" s="280" t="s">
        <v>5765</v>
      </c>
      <c r="AI1200" s="280"/>
      <c r="AJ1200" s="280" t="s">
        <v>5772</v>
      </c>
      <c r="AK1200" s="234">
        <v>5</v>
      </c>
      <c r="AL1200" s="234" t="s">
        <v>272</v>
      </c>
      <c r="AM1200" s="234">
        <v>0.1</v>
      </c>
      <c r="AN1200" s="234">
        <v>0</v>
      </c>
      <c r="AO1200" s="234">
        <v>0</v>
      </c>
      <c r="AP1200" s="234">
        <v>0</v>
      </c>
      <c r="AQ1200" s="234">
        <v>8.5659417144321598E-2</v>
      </c>
      <c r="AR1200" s="234" t="s">
        <v>463</v>
      </c>
      <c r="AS1200" s="234">
        <v>1</v>
      </c>
      <c r="AT1200" s="234">
        <v>92.573805201040898</v>
      </c>
      <c r="AU1200" s="234" t="s">
        <v>490</v>
      </c>
      <c r="AV1200" s="234">
        <v>1.1908821065799</v>
      </c>
      <c r="AW1200" s="234">
        <v>13.0115017918134</v>
      </c>
      <c r="AX1200" s="234">
        <v>89.1485744086024</v>
      </c>
      <c r="AY1200" s="234" t="b">
        <v>0</v>
      </c>
      <c r="AZ1200" s="234">
        <v>44825.3746875</v>
      </c>
      <c r="BA1200" s="234">
        <v>44648.645879629628</v>
      </c>
      <c r="BB1200" s="234">
        <v>44825.3746875</v>
      </c>
    </row>
    <row r="1201" spans="1:54" x14ac:dyDescent="0.25">
      <c r="A1201" s="234" t="s">
        <v>5773</v>
      </c>
      <c r="B1201" s="234" t="s">
        <v>456</v>
      </c>
      <c r="C1201" s="235" t="s">
        <v>5774</v>
      </c>
      <c r="D1201" s="235" t="s">
        <v>5773</v>
      </c>
      <c r="E1201" s="234" t="s">
        <v>5775</v>
      </c>
      <c r="F1201" s="234" t="s">
        <v>5776</v>
      </c>
      <c r="G1201" s="234" t="s">
        <v>534</v>
      </c>
      <c r="H1201" s="234" t="s">
        <v>579</v>
      </c>
      <c r="I1201" s="234" t="s">
        <v>580</v>
      </c>
      <c r="J1201" s="236">
        <v>354</v>
      </c>
      <c r="K1201" s="129">
        <v>0.03</v>
      </c>
      <c r="L1201" s="103">
        <v>1</v>
      </c>
      <c r="M1201" s="237">
        <v>3200</v>
      </c>
      <c r="N1201" s="236">
        <v>16490</v>
      </c>
      <c r="O1201" s="103">
        <v>88</v>
      </c>
      <c r="P1201" s="234">
        <v>4100</v>
      </c>
      <c r="Q1201" s="236">
        <v>5.5</v>
      </c>
      <c r="R1201" s="236">
        <v>30</v>
      </c>
      <c r="S1201" s="238">
        <v>125.15</v>
      </c>
      <c r="T1201" s="238">
        <v>55</v>
      </c>
      <c r="U1201" s="103">
        <v>3.6</v>
      </c>
      <c r="V1201" s="234" t="s">
        <v>451</v>
      </c>
      <c r="W1201" s="103">
        <v>80</v>
      </c>
      <c r="X1201" s="234" t="s">
        <v>56</v>
      </c>
      <c r="Y1201" s="234" t="s">
        <v>443</v>
      </c>
      <c r="Z1201" s="280" t="s">
        <v>5777</v>
      </c>
      <c r="AA1201" s="280" t="s">
        <v>5778</v>
      </c>
      <c r="AB1201" s="280"/>
      <c r="AC1201" s="280"/>
      <c r="AD1201" s="280" t="s">
        <v>5779</v>
      </c>
      <c r="AE1201" s="280"/>
      <c r="AF1201" s="280" t="s">
        <v>5780</v>
      </c>
      <c r="AG1201" s="280"/>
      <c r="AH1201" s="280" t="s">
        <v>5781</v>
      </c>
      <c r="AI1201" s="280" t="s">
        <v>5782</v>
      </c>
      <c r="AJ1201" s="280" t="s">
        <v>5783</v>
      </c>
      <c r="AK1201" s="234">
        <v>1000</v>
      </c>
      <c r="AL1201" s="234" t="s">
        <v>480</v>
      </c>
      <c r="AM1201" s="234">
        <v>0</v>
      </c>
      <c r="AN1201" s="234">
        <v>0.22</v>
      </c>
      <c r="AO1201" s="234">
        <v>0</v>
      </c>
      <c r="AP1201" s="234">
        <v>0</v>
      </c>
      <c r="AQ1201" s="234">
        <v>0.13600000000000001</v>
      </c>
      <c r="AR1201" s="234" t="s">
        <v>463</v>
      </c>
      <c r="AS1201" s="234">
        <v>0</v>
      </c>
      <c r="AT1201" s="234">
        <v>75.491091046046606</v>
      </c>
      <c r="AU1201" s="234" t="s">
        <v>552</v>
      </c>
      <c r="AV1201" s="234">
        <v>1.20044056086887</v>
      </c>
      <c r="AW1201" s="234">
        <v>26.3448801881576</v>
      </c>
      <c r="AX1201" s="234">
        <v>73.442047146225306</v>
      </c>
      <c r="AY1201" s="234" t="b">
        <v>0</v>
      </c>
      <c r="AZ1201" s="234">
        <v>44658.347662037035</v>
      </c>
      <c r="BA1201" s="234">
        <v>44645.76798611111</v>
      </c>
      <c r="BB1201" s="234">
        <v>44658.347662037035</v>
      </c>
    </row>
    <row r="1202" spans="1:54" x14ac:dyDescent="0.25">
      <c r="A1202" s="234" t="s">
        <v>5784</v>
      </c>
      <c r="B1202" s="234" t="s">
        <v>482</v>
      </c>
      <c r="C1202" s="235" t="s">
        <v>5784</v>
      </c>
      <c r="D1202" s="235" t="s">
        <v>5784</v>
      </c>
      <c r="E1202" s="234" t="s">
        <v>5785</v>
      </c>
      <c r="F1202" s="234" t="s">
        <v>5786</v>
      </c>
      <c r="G1202" s="234" t="s">
        <v>836</v>
      </c>
      <c r="H1202" s="234" t="s">
        <v>798</v>
      </c>
      <c r="I1202" s="234" t="s">
        <v>678</v>
      </c>
      <c r="J1202" s="236">
        <v>367</v>
      </c>
      <c r="K1202" s="129">
        <v>0.03</v>
      </c>
      <c r="L1202" s="103">
        <v>2</v>
      </c>
      <c r="M1202" s="237">
        <v>1012</v>
      </c>
      <c r="N1202" s="236">
        <v>996</v>
      </c>
      <c r="O1202" s="103">
        <v>6000</v>
      </c>
      <c r="P1202" s="234">
        <v>6000</v>
      </c>
      <c r="Q1202" s="236">
        <v>18</v>
      </c>
      <c r="R1202" s="236">
        <v>20</v>
      </c>
      <c r="S1202" s="238">
        <v>107</v>
      </c>
      <c r="T1202" s="238">
        <v>12.15</v>
      </c>
      <c r="U1202" s="103">
        <v>2</v>
      </c>
      <c r="V1202" s="234" t="s">
        <v>451</v>
      </c>
      <c r="W1202" s="103">
        <v>35</v>
      </c>
      <c r="X1202" s="234" t="s">
        <v>56</v>
      </c>
      <c r="Y1202" s="234" t="s">
        <v>443</v>
      </c>
      <c r="Z1202" s="280" t="s">
        <v>5787</v>
      </c>
      <c r="AA1202" s="280"/>
      <c r="AB1202" s="280" t="s">
        <v>5788</v>
      </c>
      <c r="AC1202" s="280" t="s">
        <v>5789</v>
      </c>
      <c r="AD1202" s="280"/>
      <c r="AE1202" s="280"/>
      <c r="AF1202" s="280"/>
      <c r="AG1202" s="280" t="s">
        <v>5790</v>
      </c>
      <c r="AH1202" s="280"/>
      <c r="AI1202" s="280"/>
      <c r="AJ1202" s="280" t="s">
        <v>559</v>
      </c>
      <c r="AK1202" s="234">
        <v>3</v>
      </c>
      <c r="AL1202" s="234" t="s">
        <v>272</v>
      </c>
      <c r="AM1202" s="234">
        <v>0.1</v>
      </c>
      <c r="AN1202" s="234">
        <v>0</v>
      </c>
      <c r="AO1202" s="234">
        <v>2.02660642570281</v>
      </c>
      <c r="AP1202" s="234">
        <v>0</v>
      </c>
      <c r="AQ1202" s="234">
        <v>9.0512048192771102E-2</v>
      </c>
      <c r="AR1202" s="234" t="s">
        <v>463</v>
      </c>
      <c r="AS1202" s="234">
        <v>0</v>
      </c>
      <c r="AT1202" s="234">
        <v>92.309143080626001</v>
      </c>
      <c r="AU1202" s="234" t="s">
        <v>490</v>
      </c>
      <c r="AV1202" s="234">
        <v>1.1760991687464699</v>
      </c>
      <c r="AW1202" s="234">
        <v>12.2890126036969</v>
      </c>
      <c r="AX1202" s="234">
        <v>82.062828198676499</v>
      </c>
      <c r="AY1202" s="234" t="b">
        <v>0</v>
      </c>
      <c r="AZ1202" s="234">
        <v>44686.548043981478</v>
      </c>
      <c r="BA1202" s="234">
        <v>44648.417129629626</v>
      </c>
      <c r="BB1202" s="234">
        <v>44686.548043981478</v>
      </c>
    </row>
    <row r="1203" spans="1:54" x14ac:dyDescent="0.25">
      <c r="A1203" s="234" t="s">
        <v>5791</v>
      </c>
      <c r="B1203" s="234" t="s">
        <v>482</v>
      </c>
      <c r="C1203" s="235" t="s">
        <v>5791</v>
      </c>
      <c r="D1203" s="235" t="s">
        <v>5791</v>
      </c>
      <c r="E1203" s="234" t="s">
        <v>5785</v>
      </c>
      <c r="F1203" s="234" t="s">
        <v>5792</v>
      </c>
      <c r="G1203" s="234" t="s">
        <v>836</v>
      </c>
      <c r="H1203" s="234" t="s">
        <v>798</v>
      </c>
      <c r="I1203" s="234" t="s">
        <v>678</v>
      </c>
      <c r="J1203" s="236">
        <v>347</v>
      </c>
      <c r="K1203" s="129">
        <v>0.03</v>
      </c>
      <c r="L1203" s="103">
        <v>2</v>
      </c>
      <c r="M1203" s="237">
        <v>1012</v>
      </c>
      <c r="N1203" s="236">
        <v>950</v>
      </c>
      <c r="O1203" s="103">
        <v>6000</v>
      </c>
      <c r="P1203" s="234">
        <v>6000</v>
      </c>
      <c r="Q1203" s="236">
        <v>18</v>
      </c>
      <c r="R1203" s="236">
        <v>20</v>
      </c>
      <c r="S1203" s="238">
        <v>107</v>
      </c>
      <c r="T1203" s="238">
        <v>17</v>
      </c>
      <c r="U1203" s="103">
        <v>2</v>
      </c>
      <c r="V1203" s="234" t="s">
        <v>451</v>
      </c>
      <c r="W1203" s="103">
        <v>35</v>
      </c>
      <c r="X1203" s="234" t="s">
        <v>56</v>
      </c>
      <c r="Y1203" s="234" t="s">
        <v>443</v>
      </c>
      <c r="Z1203" s="280" t="s">
        <v>5793</v>
      </c>
      <c r="AA1203" s="280"/>
      <c r="AB1203" s="280" t="s">
        <v>5794</v>
      </c>
      <c r="AC1203" s="280" t="s">
        <v>5789</v>
      </c>
      <c r="AD1203" s="280"/>
      <c r="AE1203" s="280"/>
      <c r="AF1203" s="280"/>
      <c r="AG1203" s="280" t="s">
        <v>5795</v>
      </c>
      <c r="AH1203" s="280"/>
      <c r="AI1203" s="280"/>
      <c r="AJ1203" s="280" t="s">
        <v>559</v>
      </c>
      <c r="AK1203" s="234">
        <v>3</v>
      </c>
      <c r="AL1203" s="234" t="s">
        <v>272</v>
      </c>
      <c r="AM1203" s="234">
        <v>0.1</v>
      </c>
      <c r="AN1203" s="234">
        <v>0</v>
      </c>
      <c r="AO1203" s="234">
        <v>2.0089473684210502</v>
      </c>
      <c r="AP1203" s="234">
        <v>0</v>
      </c>
      <c r="AQ1203" s="234">
        <v>9.4894736842105296E-2</v>
      </c>
      <c r="AR1203" s="234" t="s">
        <v>463</v>
      </c>
      <c r="AS1203" s="234">
        <v>0</v>
      </c>
      <c r="AT1203" s="234">
        <v>93.1818784527905</v>
      </c>
      <c r="AU1203" s="234" t="s">
        <v>490</v>
      </c>
      <c r="AV1203" s="234">
        <v>1.18420902105365</v>
      </c>
      <c r="AW1203" s="234">
        <v>12.028242116631599</v>
      </c>
      <c r="AX1203" s="234">
        <v>91.318240883734703</v>
      </c>
      <c r="AY1203" s="234" t="b">
        <v>0</v>
      </c>
      <c r="AZ1203" s="234">
        <v>44686.548298611109</v>
      </c>
      <c r="BA1203" s="234">
        <v>44648.418587962966</v>
      </c>
      <c r="BB1203" s="234">
        <v>44686.548298611109</v>
      </c>
    </row>
    <row r="1204" spans="1:54" x14ac:dyDescent="0.25">
      <c r="A1204" s="234" t="s">
        <v>5796</v>
      </c>
      <c r="B1204" s="234" t="s">
        <v>436</v>
      </c>
      <c r="C1204" s="235" t="s">
        <v>437</v>
      </c>
      <c r="D1204" s="235" t="s">
        <v>5796</v>
      </c>
      <c r="E1204" s="234" t="s">
        <v>5785</v>
      </c>
      <c r="F1204" s="234" t="s">
        <v>5797</v>
      </c>
      <c r="G1204" s="234"/>
      <c r="H1204" s="234"/>
      <c r="I1204" s="234" t="s">
        <v>678</v>
      </c>
      <c r="J1204" s="236"/>
      <c r="K1204" s="129"/>
      <c r="L1204" s="103"/>
      <c r="M1204" s="237"/>
      <c r="N1204" s="236"/>
      <c r="O1204" s="103">
        <v>6000</v>
      </c>
      <c r="P1204" s="234"/>
      <c r="Q1204" s="236"/>
      <c r="R1204" s="236"/>
      <c r="S1204" s="238"/>
      <c r="T1204" s="238"/>
      <c r="U1204" s="103">
        <v>0</v>
      </c>
      <c r="V1204" s="234" t="s">
        <v>451</v>
      </c>
      <c r="W1204" s="103"/>
      <c r="X1204" s="234" t="s">
        <v>56</v>
      </c>
      <c r="Y1204" s="234" t="s">
        <v>443</v>
      </c>
      <c r="Z1204" s="280" t="s">
        <v>5798</v>
      </c>
      <c r="AA1204" s="280"/>
      <c r="AB1204" s="280"/>
      <c r="AC1204" s="280"/>
      <c r="AD1204" s="280"/>
      <c r="AE1204" s="280"/>
      <c r="AF1204" s="280" t="s">
        <v>5799</v>
      </c>
      <c r="AG1204" s="280" t="s">
        <v>5800</v>
      </c>
      <c r="AH1204" s="280"/>
      <c r="AI1204" s="280"/>
      <c r="AJ1204" s="280"/>
      <c r="AK1204" s="234">
        <v>1</v>
      </c>
      <c r="AL1204" s="234" t="s">
        <v>272</v>
      </c>
      <c r="AM1204" s="234">
        <v>0.1</v>
      </c>
      <c r="AN1204" s="234"/>
      <c r="AO1204" s="234">
        <v>0</v>
      </c>
      <c r="AP1204" s="234">
        <v>0</v>
      </c>
      <c r="AQ1204" s="234"/>
      <c r="AR1204" s="234" t="s">
        <v>447</v>
      </c>
      <c r="AS1204" s="234"/>
      <c r="AT1204" s="234"/>
      <c r="AU1204" s="234" t="s">
        <v>490</v>
      </c>
      <c r="AV1204" s="234"/>
      <c r="AW1204" s="234"/>
      <c r="AX1204" s="234"/>
      <c r="AY1204" s="234" t="b">
        <v>0</v>
      </c>
      <c r="AZ1204" s="234">
        <v>44685.558645833335</v>
      </c>
      <c r="BA1204" s="234">
        <v>44648.420162037037</v>
      </c>
      <c r="BB1204" s="234">
        <v>44685.558634259258</v>
      </c>
    </row>
    <row r="1205" spans="1:54" x14ac:dyDescent="0.25">
      <c r="A1205" s="234" t="s">
        <v>5801</v>
      </c>
      <c r="B1205" s="234" t="s">
        <v>436</v>
      </c>
      <c r="C1205" s="235" t="s">
        <v>437</v>
      </c>
      <c r="D1205" s="235" t="s">
        <v>5801</v>
      </c>
      <c r="E1205" s="234" t="s">
        <v>5785</v>
      </c>
      <c r="F1205" s="234" t="s">
        <v>5802</v>
      </c>
      <c r="G1205" s="234"/>
      <c r="H1205" s="234"/>
      <c r="I1205" s="234" t="s">
        <v>678</v>
      </c>
      <c r="J1205" s="236"/>
      <c r="K1205" s="129"/>
      <c r="L1205" s="103"/>
      <c r="M1205" s="237"/>
      <c r="N1205" s="236"/>
      <c r="O1205" s="103">
        <v>6000</v>
      </c>
      <c r="P1205" s="234"/>
      <c r="Q1205" s="236"/>
      <c r="R1205" s="236"/>
      <c r="S1205" s="238"/>
      <c r="T1205" s="238"/>
      <c r="U1205" s="103">
        <v>0</v>
      </c>
      <c r="V1205" s="234" t="s">
        <v>451</v>
      </c>
      <c r="W1205" s="103"/>
      <c r="X1205" s="234" t="s">
        <v>56</v>
      </c>
      <c r="Y1205" s="234" t="s">
        <v>443</v>
      </c>
      <c r="Z1205" s="280" t="s">
        <v>5803</v>
      </c>
      <c r="AA1205" s="280"/>
      <c r="AB1205" s="280"/>
      <c r="AC1205" s="280"/>
      <c r="AD1205" s="280"/>
      <c r="AE1205" s="280"/>
      <c r="AF1205" s="280" t="s">
        <v>5799</v>
      </c>
      <c r="AG1205" s="280"/>
      <c r="AH1205" s="280"/>
      <c r="AI1205" s="280"/>
      <c r="AJ1205" s="280"/>
      <c r="AK1205" s="234">
        <v>1</v>
      </c>
      <c r="AL1205" s="234" t="s">
        <v>272</v>
      </c>
      <c r="AM1205" s="234">
        <v>0.1</v>
      </c>
      <c r="AN1205" s="234"/>
      <c r="AO1205" s="234">
        <v>0</v>
      </c>
      <c r="AP1205" s="234">
        <v>0</v>
      </c>
      <c r="AQ1205" s="234"/>
      <c r="AR1205" s="234" t="s">
        <v>447</v>
      </c>
      <c r="AS1205" s="234"/>
      <c r="AT1205" s="234"/>
      <c r="AU1205" s="234" t="s">
        <v>490</v>
      </c>
      <c r="AV1205" s="234"/>
      <c r="AW1205" s="234"/>
      <c r="AX1205" s="234"/>
      <c r="AY1205" s="234" t="b">
        <v>0</v>
      </c>
      <c r="AZ1205" s="234">
        <v>44648.58184027778</v>
      </c>
      <c r="BA1205" s="234">
        <v>44648.421111111114</v>
      </c>
      <c r="BB1205" s="234">
        <v>44648.581828703704</v>
      </c>
    </row>
    <row r="1206" spans="1:54" x14ac:dyDescent="0.25">
      <c r="A1206" s="234" t="s">
        <v>5804</v>
      </c>
      <c r="B1206" s="234" t="s">
        <v>482</v>
      </c>
      <c r="C1206" s="235" t="s">
        <v>5804</v>
      </c>
      <c r="D1206" s="235" t="s">
        <v>5804</v>
      </c>
      <c r="E1206" s="234" t="s">
        <v>5785</v>
      </c>
      <c r="F1206" s="234" t="s">
        <v>5805</v>
      </c>
      <c r="G1206" s="234" t="s">
        <v>836</v>
      </c>
      <c r="H1206" s="234" t="s">
        <v>798</v>
      </c>
      <c r="I1206" s="234" t="s">
        <v>678</v>
      </c>
      <c r="J1206" s="236">
        <v>290</v>
      </c>
      <c r="K1206" s="129">
        <v>0.03</v>
      </c>
      <c r="L1206" s="103">
        <v>4</v>
      </c>
      <c r="M1206" s="237">
        <v>1280</v>
      </c>
      <c r="N1206" s="236">
        <v>818</v>
      </c>
      <c r="O1206" s="103">
        <v>6000</v>
      </c>
      <c r="P1206" s="234">
        <v>6000</v>
      </c>
      <c r="Q1206" s="236">
        <v>14</v>
      </c>
      <c r="R1206" s="236">
        <v>20</v>
      </c>
      <c r="S1206" s="238">
        <v>38.5</v>
      </c>
      <c r="T1206" s="238">
        <v>27.5</v>
      </c>
      <c r="U1206" s="103">
        <v>2</v>
      </c>
      <c r="V1206" s="234" t="s">
        <v>547</v>
      </c>
      <c r="W1206" s="103">
        <v>35</v>
      </c>
      <c r="X1206" s="234" t="s">
        <v>56</v>
      </c>
      <c r="Y1206" s="234" t="s">
        <v>443</v>
      </c>
      <c r="Z1206" s="280" t="s">
        <v>5806</v>
      </c>
      <c r="AA1206" s="280"/>
      <c r="AB1206" s="280" t="s">
        <v>5807</v>
      </c>
      <c r="AC1206" s="280"/>
      <c r="AD1206" s="280"/>
      <c r="AE1206" s="280"/>
      <c r="AF1206" s="280"/>
      <c r="AG1206" s="280" t="s">
        <v>5808</v>
      </c>
      <c r="AH1206" s="280"/>
      <c r="AI1206" s="280" t="s">
        <v>559</v>
      </c>
      <c r="AJ1206" s="280"/>
      <c r="AK1206" s="234">
        <v>1.5</v>
      </c>
      <c r="AL1206" s="234" t="s">
        <v>272</v>
      </c>
      <c r="AM1206" s="234">
        <v>0.1</v>
      </c>
      <c r="AN1206" s="234">
        <v>0</v>
      </c>
      <c r="AO1206" s="234">
        <v>1.11320293398533</v>
      </c>
      <c r="AP1206" s="234">
        <v>0</v>
      </c>
      <c r="AQ1206" s="234">
        <v>8.6866553195578705E-2</v>
      </c>
      <c r="AR1206" s="234" t="s">
        <v>463</v>
      </c>
      <c r="AS1206" s="234">
        <v>0</v>
      </c>
      <c r="AT1206" s="234">
        <v>90.223536000114805</v>
      </c>
      <c r="AU1206" s="234" t="s">
        <v>490</v>
      </c>
      <c r="AV1206" s="234">
        <v>1.06382598448972</v>
      </c>
      <c r="AW1206" s="234">
        <v>15.0217731179434</v>
      </c>
      <c r="AX1206" s="234">
        <v>89.862641856114294</v>
      </c>
      <c r="AY1206" s="234" t="b">
        <v>0</v>
      </c>
      <c r="AZ1206" s="234">
        <v>44686.548530092594</v>
      </c>
      <c r="BA1206" s="234">
        <v>44648.422384259262</v>
      </c>
      <c r="BB1206" s="234">
        <v>44686.548518518517</v>
      </c>
    </row>
    <row r="1207" spans="1:54" x14ac:dyDescent="0.25">
      <c r="A1207" s="234" t="s">
        <v>5809</v>
      </c>
      <c r="B1207" s="234" t="s">
        <v>482</v>
      </c>
      <c r="C1207" s="235" t="s">
        <v>5809</v>
      </c>
      <c r="D1207" s="235" t="s">
        <v>5809</v>
      </c>
      <c r="E1207" s="234" t="s">
        <v>5785</v>
      </c>
      <c r="F1207" s="234" t="s">
        <v>5810</v>
      </c>
      <c r="G1207" s="234" t="s">
        <v>544</v>
      </c>
      <c r="H1207" s="234" t="s">
        <v>473</v>
      </c>
      <c r="I1207" s="234" t="s">
        <v>574</v>
      </c>
      <c r="J1207" s="236">
        <v>684</v>
      </c>
      <c r="K1207" s="129">
        <v>0.03</v>
      </c>
      <c r="L1207" s="103">
        <v>1</v>
      </c>
      <c r="M1207" s="237">
        <v>2100</v>
      </c>
      <c r="N1207" s="236">
        <v>23001</v>
      </c>
      <c r="O1207" s="103">
        <v>6000</v>
      </c>
      <c r="P1207" s="234">
        <v>6000</v>
      </c>
      <c r="Q1207" s="236">
        <v>4</v>
      </c>
      <c r="R1207" s="236">
        <v>40</v>
      </c>
      <c r="S1207" s="238">
        <v>247.86</v>
      </c>
      <c r="T1207" s="238">
        <v>93.53</v>
      </c>
      <c r="U1207" s="103">
        <v>1.8</v>
      </c>
      <c r="V1207" s="234" t="s">
        <v>451</v>
      </c>
      <c r="W1207" s="103">
        <v>60</v>
      </c>
      <c r="X1207" s="234" t="s">
        <v>56</v>
      </c>
      <c r="Y1207" s="234" t="s">
        <v>443</v>
      </c>
      <c r="Z1207" s="280" t="s">
        <v>5811</v>
      </c>
      <c r="AA1207" s="280"/>
      <c r="AB1207" s="280" t="s">
        <v>5812</v>
      </c>
      <c r="AC1207" s="280"/>
      <c r="AD1207" s="280"/>
      <c r="AE1207" s="280"/>
      <c r="AF1207" s="280"/>
      <c r="AG1207" s="280"/>
      <c r="AH1207" s="280"/>
      <c r="AI1207" s="280" t="s">
        <v>559</v>
      </c>
      <c r="AJ1207" s="280"/>
      <c r="AK1207" s="234">
        <v>2</v>
      </c>
      <c r="AL1207" s="234" t="s">
        <v>272</v>
      </c>
      <c r="AM1207" s="234">
        <v>0.1</v>
      </c>
      <c r="AN1207" s="234">
        <v>0</v>
      </c>
      <c r="AO1207" s="234">
        <v>1.25434198513108</v>
      </c>
      <c r="AP1207" s="234">
        <v>0</v>
      </c>
      <c r="AQ1207" s="234">
        <v>5.5462133116365497E-2</v>
      </c>
      <c r="AR1207" s="234" t="s">
        <v>463</v>
      </c>
      <c r="AS1207" s="234">
        <v>0</v>
      </c>
      <c r="AT1207" s="234">
        <v>73.409473678467506</v>
      </c>
      <c r="AU1207" s="234" t="s">
        <v>552</v>
      </c>
      <c r="AV1207" s="234">
        <v>1.1461887491939899</v>
      </c>
      <c r="AW1207" s="234">
        <v>23.586259771450202</v>
      </c>
      <c r="AX1207" s="234">
        <v>69.959228415579602</v>
      </c>
      <c r="AY1207" s="234" t="b">
        <v>0</v>
      </c>
      <c r="AZ1207" s="234">
        <v>44686.548692129632</v>
      </c>
      <c r="BA1207" s="234">
        <v>44648.423391203702</v>
      </c>
      <c r="BB1207" s="234">
        <v>44686.548668981479</v>
      </c>
    </row>
    <row r="1208" spans="1:54" x14ac:dyDescent="0.25">
      <c r="A1208" s="234" t="s">
        <v>5813</v>
      </c>
      <c r="B1208" s="234" t="s">
        <v>482</v>
      </c>
      <c r="C1208" s="235" t="s">
        <v>5813</v>
      </c>
      <c r="D1208" s="235" t="s">
        <v>5813</v>
      </c>
      <c r="E1208" s="234" t="s">
        <v>5785</v>
      </c>
      <c r="F1208" s="234" t="s">
        <v>5814</v>
      </c>
      <c r="G1208" s="234" t="s">
        <v>836</v>
      </c>
      <c r="H1208" s="234" t="s">
        <v>798</v>
      </c>
      <c r="I1208" s="234" t="s">
        <v>678</v>
      </c>
      <c r="J1208" s="236">
        <v>170</v>
      </c>
      <c r="K1208" s="129">
        <v>0.03</v>
      </c>
      <c r="L1208" s="103">
        <v>1</v>
      </c>
      <c r="M1208" s="237">
        <v>1460</v>
      </c>
      <c r="N1208" s="236">
        <v>2025</v>
      </c>
      <c r="O1208" s="103">
        <v>6000</v>
      </c>
      <c r="P1208" s="234">
        <v>6000</v>
      </c>
      <c r="Q1208" s="236">
        <v>18</v>
      </c>
      <c r="R1208" s="236">
        <v>30</v>
      </c>
      <c r="S1208" s="238">
        <v>50</v>
      </c>
      <c r="T1208" s="238">
        <v>50</v>
      </c>
      <c r="U1208" s="103">
        <v>2.5</v>
      </c>
      <c r="V1208" s="234" t="s">
        <v>547</v>
      </c>
      <c r="W1208" s="103">
        <v>45</v>
      </c>
      <c r="X1208" s="234" t="s">
        <v>56</v>
      </c>
      <c r="Y1208" s="234" t="s">
        <v>443</v>
      </c>
      <c r="Z1208" s="280" t="s">
        <v>5815</v>
      </c>
      <c r="AA1208" s="280"/>
      <c r="AB1208" s="280" t="s">
        <v>5816</v>
      </c>
      <c r="AC1208" s="280"/>
      <c r="AD1208" s="280"/>
      <c r="AE1208" s="280"/>
      <c r="AF1208" s="280"/>
      <c r="AG1208" s="280"/>
      <c r="AH1208" s="280"/>
      <c r="AI1208" s="280"/>
      <c r="AJ1208" s="280" t="s">
        <v>559</v>
      </c>
      <c r="AK1208" s="234">
        <v>1.5</v>
      </c>
      <c r="AL1208" s="234" t="s">
        <v>272</v>
      </c>
      <c r="AM1208" s="234">
        <v>0.1</v>
      </c>
      <c r="AN1208" s="234">
        <v>0</v>
      </c>
      <c r="AO1208" s="234">
        <v>0.51881481481481495</v>
      </c>
      <c r="AP1208" s="234">
        <v>0</v>
      </c>
      <c r="AQ1208" s="234">
        <v>8.6311973349010404E-2</v>
      </c>
      <c r="AR1208" s="234" t="s">
        <v>463</v>
      </c>
      <c r="AS1208" s="234">
        <v>1</v>
      </c>
      <c r="AT1208" s="234">
        <v>90.088879872795701</v>
      </c>
      <c r="AU1208" s="234" t="s">
        <v>490</v>
      </c>
      <c r="AV1208" s="234">
        <v>1.19980881945927</v>
      </c>
      <c r="AW1208" s="234">
        <v>12.354186365452801</v>
      </c>
      <c r="AX1208" s="234">
        <v>83.422302762208801</v>
      </c>
      <c r="AY1208" s="234" t="b">
        <v>0</v>
      </c>
      <c r="AZ1208" s="234">
        <v>44686.548796296294</v>
      </c>
      <c r="BA1208" s="234">
        <v>44648.424375000002</v>
      </c>
      <c r="BB1208" s="234">
        <v>44686.548773148148</v>
      </c>
    </row>
    <row r="1209" spans="1:54" x14ac:dyDescent="0.25">
      <c r="A1209" s="234" t="s">
        <v>5817</v>
      </c>
      <c r="B1209" s="234" t="s">
        <v>482</v>
      </c>
      <c r="C1209" s="235" t="s">
        <v>5817</v>
      </c>
      <c r="D1209" s="235" t="s">
        <v>5817</v>
      </c>
      <c r="E1209" s="234" t="s">
        <v>5785</v>
      </c>
      <c r="F1209" s="234" t="s">
        <v>5818</v>
      </c>
      <c r="G1209" s="234" t="s">
        <v>836</v>
      </c>
      <c r="H1209" s="234" t="s">
        <v>798</v>
      </c>
      <c r="I1209" s="234" t="s">
        <v>678</v>
      </c>
      <c r="J1209" s="236">
        <v>463</v>
      </c>
      <c r="K1209" s="129">
        <v>0.03</v>
      </c>
      <c r="L1209" s="103">
        <v>2</v>
      </c>
      <c r="M1209" s="237">
        <v>966</v>
      </c>
      <c r="N1209" s="236">
        <v>1296</v>
      </c>
      <c r="O1209" s="103">
        <v>6000</v>
      </c>
      <c r="P1209" s="234">
        <v>6000</v>
      </c>
      <c r="Q1209" s="236">
        <v>15</v>
      </c>
      <c r="R1209" s="236">
        <v>20</v>
      </c>
      <c r="S1209" s="238">
        <v>73.400000000000006</v>
      </c>
      <c r="T1209" s="238">
        <v>27.5</v>
      </c>
      <c r="U1209" s="103">
        <v>2</v>
      </c>
      <c r="V1209" s="234" t="s">
        <v>547</v>
      </c>
      <c r="W1209" s="103">
        <v>35</v>
      </c>
      <c r="X1209" s="234" t="s">
        <v>56</v>
      </c>
      <c r="Y1209" s="234" t="s">
        <v>443</v>
      </c>
      <c r="Z1209" s="280" t="s">
        <v>5819</v>
      </c>
      <c r="AA1209" s="280"/>
      <c r="AB1209" s="280" t="s">
        <v>5820</v>
      </c>
      <c r="AC1209" s="280"/>
      <c r="AD1209" s="280"/>
      <c r="AE1209" s="280"/>
      <c r="AF1209" s="280"/>
      <c r="AG1209" s="280" t="s">
        <v>5821</v>
      </c>
      <c r="AH1209" s="280"/>
      <c r="AI1209" s="280"/>
      <c r="AJ1209" s="280" t="s">
        <v>559</v>
      </c>
      <c r="AK1209" s="234">
        <v>1</v>
      </c>
      <c r="AL1209" s="234" t="s">
        <v>272</v>
      </c>
      <c r="AM1209" s="234">
        <v>0.1</v>
      </c>
      <c r="AN1209" s="234">
        <v>0</v>
      </c>
      <c r="AO1209" s="234">
        <v>1.1253472222222201</v>
      </c>
      <c r="AP1209" s="234">
        <v>0</v>
      </c>
      <c r="AQ1209" s="234">
        <v>9.0117026748971193E-2</v>
      </c>
      <c r="AR1209" s="234" t="s">
        <v>463</v>
      </c>
      <c r="AS1209" s="234">
        <v>0</v>
      </c>
      <c r="AT1209" s="234">
        <v>91.547108655373194</v>
      </c>
      <c r="AU1209" s="234" t="s">
        <v>490</v>
      </c>
      <c r="AV1209" s="234">
        <v>1.1278149117370999</v>
      </c>
      <c r="AW1209" s="234">
        <v>13.2050778740768</v>
      </c>
      <c r="AX1209" s="234">
        <v>88.983789613022694</v>
      </c>
      <c r="AY1209" s="234" t="b">
        <v>0</v>
      </c>
      <c r="AZ1209" s="234">
        <v>44686.548888888887</v>
      </c>
      <c r="BA1209" s="234">
        <v>44648.544374999998</v>
      </c>
      <c r="BB1209" s="234">
        <v>44686.548877314817</v>
      </c>
    </row>
    <row r="1210" spans="1:54" x14ac:dyDescent="0.25">
      <c r="A1210" s="234" t="s">
        <v>5822</v>
      </c>
      <c r="B1210" s="234" t="s">
        <v>482</v>
      </c>
      <c r="C1210" s="235" t="s">
        <v>5822</v>
      </c>
      <c r="D1210" s="235" t="s">
        <v>5822</v>
      </c>
      <c r="E1210" s="234" t="s">
        <v>5785</v>
      </c>
      <c r="F1210" s="234" t="s">
        <v>5823</v>
      </c>
      <c r="G1210" s="234" t="s">
        <v>836</v>
      </c>
      <c r="H1210" s="234" t="s">
        <v>798</v>
      </c>
      <c r="I1210" s="234" t="s">
        <v>678</v>
      </c>
      <c r="J1210" s="236">
        <v>748</v>
      </c>
      <c r="K1210" s="129">
        <v>0.03</v>
      </c>
      <c r="L1210" s="103">
        <v>1</v>
      </c>
      <c r="M1210" s="237">
        <v>950</v>
      </c>
      <c r="N1210" s="236">
        <v>2371</v>
      </c>
      <c r="O1210" s="103">
        <v>6000</v>
      </c>
      <c r="P1210" s="234">
        <v>6000</v>
      </c>
      <c r="Q1210" s="236">
        <v>14</v>
      </c>
      <c r="R1210" s="236">
        <v>20</v>
      </c>
      <c r="S1210" s="238">
        <v>144</v>
      </c>
      <c r="T1210" s="238">
        <v>27.5</v>
      </c>
      <c r="U1210" s="103">
        <v>2</v>
      </c>
      <c r="V1210" s="234" t="s">
        <v>547</v>
      </c>
      <c r="W1210" s="103">
        <v>35</v>
      </c>
      <c r="X1210" s="234" t="s">
        <v>56</v>
      </c>
      <c r="Y1210" s="234" t="s">
        <v>443</v>
      </c>
      <c r="Z1210" s="280" t="s">
        <v>5824</v>
      </c>
      <c r="AA1210" s="280"/>
      <c r="AB1210" s="280" t="s">
        <v>5825</v>
      </c>
      <c r="AC1210" s="280"/>
      <c r="AD1210" s="280"/>
      <c r="AE1210" s="280"/>
      <c r="AF1210" s="280"/>
      <c r="AG1210" s="280" t="s">
        <v>5821</v>
      </c>
      <c r="AH1210" s="280"/>
      <c r="AI1210" s="280"/>
      <c r="AJ1210" s="280" t="s">
        <v>559</v>
      </c>
      <c r="AK1210" s="234">
        <v>2.5</v>
      </c>
      <c r="AL1210" s="234" t="s">
        <v>272</v>
      </c>
      <c r="AM1210" s="234">
        <v>0.1</v>
      </c>
      <c r="AN1210" s="234">
        <v>0</v>
      </c>
      <c r="AO1210" s="234">
        <v>1.04107971320118</v>
      </c>
      <c r="AP1210" s="234">
        <v>0</v>
      </c>
      <c r="AQ1210" s="234">
        <v>8.7490317369742804E-2</v>
      </c>
      <c r="AR1210" s="234" t="s">
        <v>463</v>
      </c>
      <c r="AS1210" s="234">
        <v>0</v>
      </c>
      <c r="AT1210" s="234">
        <v>91.354459015946901</v>
      </c>
      <c r="AU1210" s="234" t="s">
        <v>490</v>
      </c>
      <c r="AV1210" s="234">
        <v>1.2473430021562</v>
      </c>
      <c r="AW1210" s="234">
        <v>11.3767872608255</v>
      </c>
      <c r="AX1210" s="234">
        <v>81.396822983208693</v>
      </c>
      <c r="AY1210" s="234" t="b">
        <v>0</v>
      </c>
      <c r="AZ1210" s="234">
        <v>44686.549050925925</v>
      </c>
      <c r="BA1210" s="234">
        <v>44648.545393518521</v>
      </c>
      <c r="BB1210" s="234">
        <v>44686.549050925925</v>
      </c>
    </row>
    <row r="1211" spans="1:54" x14ac:dyDescent="0.25">
      <c r="A1211" s="234" t="s">
        <v>5826</v>
      </c>
      <c r="B1211" s="234" t="s">
        <v>482</v>
      </c>
      <c r="C1211" s="235" t="s">
        <v>5827</v>
      </c>
      <c r="D1211" s="235" t="s">
        <v>5826</v>
      </c>
      <c r="E1211" s="234" t="s">
        <v>5828</v>
      </c>
      <c r="F1211" s="234" t="s">
        <v>5829</v>
      </c>
      <c r="G1211" s="234" t="s">
        <v>836</v>
      </c>
      <c r="H1211" s="234" t="s">
        <v>798</v>
      </c>
      <c r="I1211" s="234" t="s">
        <v>678</v>
      </c>
      <c r="J1211" s="236">
        <v>195</v>
      </c>
      <c r="K1211" s="129">
        <v>0.03</v>
      </c>
      <c r="L1211" s="103">
        <v>2</v>
      </c>
      <c r="M1211" s="237">
        <v>966</v>
      </c>
      <c r="N1211" s="236">
        <v>1526</v>
      </c>
      <c r="O1211" s="103">
        <v>6000</v>
      </c>
      <c r="P1211" s="234">
        <v>6000</v>
      </c>
      <c r="Q1211" s="236">
        <v>14</v>
      </c>
      <c r="R1211" s="236">
        <v>20</v>
      </c>
      <c r="S1211" s="238">
        <v>51.5</v>
      </c>
      <c r="T1211" s="238">
        <v>44.8</v>
      </c>
      <c r="U1211" s="103">
        <v>2</v>
      </c>
      <c r="V1211" s="234" t="s">
        <v>547</v>
      </c>
      <c r="W1211" s="103">
        <v>40</v>
      </c>
      <c r="X1211" s="234" t="s">
        <v>56</v>
      </c>
      <c r="Y1211" s="234" t="s">
        <v>443</v>
      </c>
      <c r="Z1211" s="280"/>
      <c r="AA1211" s="280"/>
      <c r="AB1211" s="280"/>
      <c r="AC1211" s="280"/>
      <c r="AD1211" s="280"/>
      <c r="AE1211" s="280"/>
      <c r="AF1211" s="280"/>
      <c r="AG1211" s="280"/>
      <c r="AH1211" s="280"/>
      <c r="AI1211" s="280"/>
      <c r="AJ1211" s="280"/>
      <c r="AK1211" s="234">
        <v>1</v>
      </c>
      <c r="AL1211" s="234" t="s">
        <v>272</v>
      </c>
      <c r="AM1211" s="234">
        <v>0.1</v>
      </c>
      <c r="AN1211" s="234">
        <v>0</v>
      </c>
      <c r="AO1211" s="234">
        <v>0</v>
      </c>
      <c r="AP1211" s="234">
        <v>0</v>
      </c>
      <c r="AQ1211" s="234">
        <v>8.2148982596776401E-2</v>
      </c>
      <c r="AR1211" s="234" t="s">
        <v>463</v>
      </c>
      <c r="AS1211" s="234">
        <v>0</v>
      </c>
      <c r="AT1211" s="234">
        <v>90.032795579870793</v>
      </c>
      <c r="AU1211" s="234" t="s">
        <v>490</v>
      </c>
      <c r="AV1211" s="234">
        <v>1.0979999949802901</v>
      </c>
      <c r="AW1211" s="234">
        <v>14.0057394341892</v>
      </c>
      <c r="AX1211" s="234">
        <v>83.8205326848597</v>
      </c>
      <c r="AY1211" s="234" t="b">
        <v>0</v>
      </c>
      <c r="AZ1211" s="234">
        <v>44650.669722222221</v>
      </c>
      <c r="BA1211" s="234">
        <v>44648.478321759256</v>
      </c>
      <c r="BB1211" s="234">
        <v>44650.669722222221</v>
      </c>
    </row>
    <row r="1212" spans="1:54" x14ac:dyDescent="0.25">
      <c r="A1212" s="234" t="s">
        <v>5830</v>
      </c>
      <c r="B1212" s="234" t="s">
        <v>482</v>
      </c>
      <c r="C1212" s="235" t="s">
        <v>5831</v>
      </c>
      <c r="D1212" s="235" t="s">
        <v>5830</v>
      </c>
      <c r="E1212" s="234" t="s">
        <v>5828</v>
      </c>
      <c r="F1212" s="234" t="s">
        <v>5832</v>
      </c>
      <c r="G1212" s="234" t="s">
        <v>836</v>
      </c>
      <c r="H1212" s="234" t="s">
        <v>798</v>
      </c>
      <c r="I1212" s="234" t="s">
        <v>678</v>
      </c>
      <c r="J1212" s="236">
        <v>321</v>
      </c>
      <c r="K1212" s="129">
        <v>0.03</v>
      </c>
      <c r="L1212" s="103">
        <v>2</v>
      </c>
      <c r="M1212" s="237">
        <v>966</v>
      </c>
      <c r="N1212" s="236">
        <v>1677</v>
      </c>
      <c r="O1212" s="103">
        <v>6000</v>
      </c>
      <c r="P1212" s="234">
        <v>6000</v>
      </c>
      <c r="Q1212" s="236">
        <v>12</v>
      </c>
      <c r="R1212" s="236">
        <v>20</v>
      </c>
      <c r="S1212" s="238">
        <v>83.1</v>
      </c>
      <c r="T1212" s="238">
        <v>15.3</v>
      </c>
      <c r="U1212" s="103">
        <v>2</v>
      </c>
      <c r="V1212" s="234" t="s">
        <v>451</v>
      </c>
      <c r="W1212" s="103">
        <v>40</v>
      </c>
      <c r="X1212" s="234" t="s">
        <v>56</v>
      </c>
      <c r="Y1212" s="234" t="s">
        <v>443</v>
      </c>
      <c r="Z1212" s="280"/>
      <c r="AA1212" s="280"/>
      <c r="AB1212" s="280"/>
      <c r="AC1212" s="280"/>
      <c r="AD1212" s="280"/>
      <c r="AE1212" s="280"/>
      <c r="AF1212" s="280"/>
      <c r="AG1212" s="280"/>
      <c r="AH1212" s="280"/>
      <c r="AI1212" s="280"/>
      <c r="AJ1212" s="280"/>
      <c r="AK1212" s="234">
        <v>1</v>
      </c>
      <c r="AL1212" s="234" t="s">
        <v>272</v>
      </c>
      <c r="AM1212" s="234">
        <v>0.1</v>
      </c>
      <c r="AN1212" s="234">
        <v>0</v>
      </c>
      <c r="AO1212" s="234">
        <v>0</v>
      </c>
      <c r="AP1212" s="234">
        <v>0</v>
      </c>
      <c r="AQ1212" s="234">
        <v>0.06</v>
      </c>
      <c r="AR1212" s="234" t="s">
        <v>463</v>
      </c>
      <c r="AS1212" s="234">
        <v>0</v>
      </c>
      <c r="AT1212" s="234">
        <v>87.340108150161001</v>
      </c>
      <c r="AU1212" s="234" t="s">
        <v>490</v>
      </c>
      <c r="AV1212" s="234">
        <v>1.20324411668676</v>
      </c>
      <c r="AW1212" s="234">
        <v>12.6362044396675</v>
      </c>
      <c r="AX1212" s="234">
        <v>78.9554577677456</v>
      </c>
      <c r="AY1212" s="234" t="b">
        <v>0</v>
      </c>
      <c r="AZ1212" s="234">
        <v>44650.673981481479</v>
      </c>
      <c r="BA1212" s="234">
        <v>44648.479143518518</v>
      </c>
      <c r="BB1212" s="234">
        <v>44650.67396990741</v>
      </c>
    </row>
    <row r="1213" spans="1:54" x14ac:dyDescent="0.25">
      <c r="A1213" s="234" t="s">
        <v>5833</v>
      </c>
      <c r="B1213" s="234" t="s">
        <v>436</v>
      </c>
      <c r="C1213" s="235" t="s">
        <v>5834</v>
      </c>
      <c r="D1213" s="235" t="s">
        <v>5833</v>
      </c>
      <c r="E1213" s="234" t="s">
        <v>5835</v>
      </c>
      <c r="F1213" s="234" t="s">
        <v>5836</v>
      </c>
      <c r="G1213" s="234" t="s">
        <v>472</v>
      </c>
      <c r="H1213" s="234" t="s">
        <v>473</v>
      </c>
      <c r="I1213" s="234" t="s">
        <v>574</v>
      </c>
      <c r="J1213" s="236">
        <v>376</v>
      </c>
      <c r="K1213" s="129">
        <v>1</v>
      </c>
      <c r="L1213" s="103">
        <v>1</v>
      </c>
      <c r="M1213" s="237">
        <v>4200</v>
      </c>
      <c r="N1213" s="236">
        <v>3918</v>
      </c>
      <c r="O1213" s="103">
        <v>73.8</v>
      </c>
      <c r="P1213" s="234">
        <v>6000</v>
      </c>
      <c r="Q1213" s="236">
        <v>8</v>
      </c>
      <c r="R1213" s="236">
        <v>40</v>
      </c>
      <c r="S1213" s="238">
        <v>153.25</v>
      </c>
      <c r="T1213" s="238">
        <v>22.4</v>
      </c>
      <c r="U1213" s="103">
        <v>6</v>
      </c>
      <c r="V1213" s="234" t="s">
        <v>451</v>
      </c>
      <c r="W1213" s="103">
        <v>30</v>
      </c>
      <c r="X1213" s="234" t="s">
        <v>56</v>
      </c>
      <c r="Y1213" s="234" t="s">
        <v>443</v>
      </c>
      <c r="Z1213" s="280" t="s">
        <v>5837</v>
      </c>
      <c r="AA1213" s="280" t="s">
        <v>5838</v>
      </c>
      <c r="AB1213" s="280" t="s">
        <v>5838</v>
      </c>
      <c r="AC1213" s="280"/>
      <c r="AD1213" s="280" t="s">
        <v>5839</v>
      </c>
      <c r="AE1213" s="280" t="s">
        <v>5840</v>
      </c>
      <c r="AF1213" s="280"/>
      <c r="AG1213" s="280"/>
      <c r="AH1213" s="280" t="s">
        <v>5841</v>
      </c>
      <c r="AI1213" s="280" t="s">
        <v>5842</v>
      </c>
      <c r="AJ1213" s="280" t="s">
        <v>5842</v>
      </c>
      <c r="AK1213" s="234">
        <v>15</v>
      </c>
      <c r="AL1213" s="234" t="s">
        <v>272</v>
      </c>
      <c r="AM1213" s="234">
        <v>20000</v>
      </c>
      <c r="AN1213" s="234">
        <v>0</v>
      </c>
      <c r="AO1213" s="234">
        <v>0</v>
      </c>
      <c r="AP1213" s="234">
        <v>0</v>
      </c>
      <c r="AQ1213" s="234">
        <v>10000</v>
      </c>
      <c r="AR1213" s="234" t="s">
        <v>447</v>
      </c>
      <c r="AS1213" s="234">
        <v>5</v>
      </c>
      <c r="AT1213" s="234"/>
      <c r="AU1213" s="234" t="s">
        <v>490</v>
      </c>
      <c r="AV1213" s="234"/>
      <c r="AW1213" s="234">
        <v>0</v>
      </c>
      <c r="AX1213" s="234"/>
      <c r="AY1213" s="234" t="b">
        <v>0</v>
      </c>
      <c r="AZ1213" s="234">
        <v>44792.382951388892</v>
      </c>
      <c r="BA1213" s="234">
        <v>44649.459201388891</v>
      </c>
      <c r="BB1213" s="234">
        <v>44683.506712962961</v>
      </c>
    </row>
    <row r="1214" spans="1:54" x14ac:dyDescent="0.25">
      <c r="A1214" s="234" t="s">
        <v>5843</v>
      </c>
      <c r="B1214" s="234" t="s">
        <v>482</v>
      </c>
      <c r="C1214" s="235" t="s">
        <v>5844</v>
      </c>
      <c r="D1214" s="235" t="s">
        <v>5843</v>
      </c>
      <c r="E1214" s="234" t="s">
        <v>5845</v>
      </c>
      <c r="F1214" s="234" t="s">
        <v>5846</v>
      </c>
      <c r="G1214" s="234" t="s">
        <v>836</v>
      </c>
      <c r="H1214" s="234" t="s">
        <v>798</v>
      </c>
      <c r="I1214" s="234" t="s">
        <v>678</v>
      </c>
      <c r="J1214" s="236">
        <v>113</v>
      </c>
      <c r="K1214" s="129">
        <v>0.03</v>
      </c>
      <c r="L1214" s="103">
        <v>6</v>
      </c>
      <c r="M1214" s="237">
        <v>1124</v>
      </c>
      <c r="N1214" s="236">
        <v>246</v>
      </c>
      <c r="O1214" s="103">
        <v>6000</v>
      </c>
      <c r="P1214" s="234">
        <v>6000</v>
      </c>
      <c r="Q1214" s="236">
        <v>25</v>
      </c>
      <c r="R1214" s="236">
        <v>20</v>
      </c>
      <c r="S1214" s="238">
        <v>38.200000000000003</v>
      </c>
      <c r="T1214" s="238">
        <v>9.8000000000000007</v>
      </c>
      <c r="U1214" s="103">
        <v>2</v>
      </c>
      <c r="V1214" s="234" t="s">
        <v>451</v>
      </c>
      <c r="W1214" s="103">
        <v>60</v>
      </c>
      <c r="X1214" s="234" t="s">
        <v>56</v>
      </c>
      <c r="Y1214" s="234" t="s">
        <v>443</v>
      </c>
      <c r="Z1214" s="280"/>
      <c r="AA1214" s="280" t="s">
        <v>5847</v>
      </c>
      <c r="AB1214" s="280" t="s">
        <v>5848</v>
      </c>
      <c r="AC1214" s="280"/>
      <c r="AD1214" s="280"/>
      <c r="AE1214" s="280"/>
      <c r="AF1214" s="280" t="s">
        <v>705</v>
      </c>
      <c r="AG1214" s="280"/>
      <c r="AH1214" s="280"/>
      <c r="AI1214" s="280"/>
      <c r="AJ1214" s="280"/>
      <c r="AK1214" s="234">
        <v>1400</v>
      </c>
      <c r="AL1214" s="234" t="s">
        <v>480</v>
      </c>
      <c r="AM1214" s="234">
        <v>0.1</v>
      </c>
      <c r="AN1214" s="234">
        <v>0</v>
      </c>
      <c r="AO1214" s="234">
        <v>0</v>
      </c>
      <c r="AP1214" s="234">
        <v>0</v>
      </c>
      <c r="AQ1214" s="234"/>
      <c r="AR1214" s="234" t="s">
        <v>463</v>
      </c>
      <c r="AS1214" s="234">
        <v>0</v>
      </c>
      <c r="AT1214" s="234">
        <v>93.511095069433097</v>
      </c>
      <c r="AU1214" s="234" t="s">
        <v>490</v>
      </c>
      <c r="AV1214" s="234">
        <v>1.1251849285095501</v>
      </c>
      <c r="AW1214" s="234">
        <v>12.7229293516761</v>
      </c>
      <c r="AX1214" s="234">
        <v>92.656136485941104</v>
      </c>
      <c r="AY1214" s="234" t="b">
        <v>0</v>
      </c>
      <c r="AZ1214" s="234">
        <v>44652.451458333337</v>
      </c>
      <c r="BA1214" s="234">
        <v>44649.553194444445</v>
      </c>
      <c r="BB1214" s="234">
        <v>44652.451435185183</v>
      </c>
    </row>
    <row r="1215" spans="1:54" x14ac:dyDescent="0.25">
      <c r="A1215" s="234" t="s">
        <v>5849</v>
      </c>
      <c r="B1215" s="234" t="s">
        <v>456</v>
      </c>
      <c r="C1215" s="235" t="s">
        <v>5850</v>
      </c>
      <c r="D1215" s="235" t="s">
        <v>5849</v>
      </c>
      <c r="E1215" s="234" t="s">
        <v>5851</v>
      </c>
      <c r="F1215" s="234" t="s">
        <v>5852</v>
      </c>
      <c r="G1215" s="234" t="s">
        <v>534</v>
      </c>
      <c r="H1215" s="234" t="s">
        <v>473</v>
      </c>
      <c r="I1215" s="234" t="s">
        <v>574</v>
      </c>
      <c r="J1215" s="236"/>
      <c r="K1215" s="129">
        <v>0.03</v>
      </c>
      <c r="L1215" s="103">
        <v>1</v>
      </c>
      <c r="M1215" s="237">
        <v>4800</v>
      </c>
      <c r="N1215" s="236">
        <v>10854</v>
      </c>
      <c r="O1215" s="103">
        <v>6020</v>
      </c>
      <c r="P1215" s="234">
        <v>6020</v>
      </c>
      <c r="Q1215" s="236">
        <v>7</v>
      </c>
      <c r="R1215" s="236">
        <v>40</v>
      </c>
      <c r="S1215" s="238">
        <v>180</v>
      </c>
      <c r="T1215" s="238">
        <v>60</v>
      </c>
      <c r="U1215" s="103">
        <v>5</v>
      </c>
      <c r="V1215" s="234" t="s">
        <v>442</v>
      </c>
      <c r="W1215" s="103">
        <v>40</v>
      </c>
      <c r="X1215" s="234" t="s">
        <v>56</v>
      </c>
      <c r="Y1215" s="234" t="s">
        <v>443</v>
      </c>
      <c r="Z1215" s="280" t="s">
        <v>5853</v>
      </c>
      <c r="AA1215" s="280" t="s">
        <v>5854</v>
      </c>
      <c r="AB1215" s="280"/>
      <c r="AC1215" s="280"/>
      <c r="AD1215" s="280" t="s">
        <v>5855</v>
      </c>
      <c r="AE1215" s="280"/>
      <c r="AF1215" s="280" t="s">
        <v>5856</v>
      </c>
      <c r="AG1215" s="280"/>
      <c r="AH1215" s="280"/>
      <c r="AI1215" s="280"/>
      <c r="AJ1215" s="280" t="s">
        <v>5857</v>
      </c>
      <c r="AK1215" s="234">
        <v>2</v>
      </c>
      <c r="AL1215" s="234" t="s">
        <v>272</v>
      </c>
      <c r="AM1215" s="234">
        <v>0.1</v>
      </c>
      <c r="AN1215" s="234"/>
      <c r="AO1215" s="234">
        <v>0</v>
      </c>
      <c r="AP1215" s="234">
        <v>0</v>
      </c>
      <c r="AQ1215" s="234">
        <v>0.12</v>
      </c>
      <c r="AR1215" s="234" t="s">
        <v>463</v>
      </c>
      <c r="AS1215" s="234">
        <v>3</v>
      </c>
      <c r="AT1215" s="234">
        <v>75.739209983988303</v>
      </c>
      <c r="AU1215" s="234" t="s">
        <v>490</v>
      </c>
      <c r="AV1215" s="234">
        <v>1.4</v>
      </c>
      <c r="AW1215" s="234">
        <v>22.634875946647899</v>
      </c>
      <c r="AX1215" s="234">
        <v>70.978459642137594</v>
      </c>
      <c r="AY1215" s="234" t="b">
        <v>0</v>
      </c>
      <c r="AZ1215" s="234">
        <v>44665.619363425925</v>
      </c>
      <c r="BA1215" s="234">
        <v>44651.324791666666</v>
      </c>
      <c r="BB1215" s="234">
        <v>44665.619351851848</v>
      </c>
    </row>
    <row r="1216" spans="1:54" x14ac:dyDescent="0.25">
      <c r="A1216" s="234" t="s">
        <v>5858</v>
      </c>
      <c r="B1216" s="234" t="s">
        <v>456</v>
      </c>
      <c r="C1216" s="235" t="s">
        <v>5859</v>
      </c>
      <c r="D1216" s="235" t="s">
        <v>5858</v>
      </c>
      <c r="E1216" s="234" t="s">
        <v>5851</v>
      </c>
      <c r="F1216" s="234" t="s">
        <v>5860</v>
      </c>
      <c r="G1216" s="234" t="s">
        <v>534</v>
      </c>
      <c r="H1216" s="234" t="s">
        <v>473</v>
      </c>
      <c r="I1216" s="234" t="s">
        <v>574</v>
      </c>
      <c r="J1216" s="236"/>
      <c r="K1216" s="129">
        <v>0.03</v>
      </c>
      <c r="L1216" s="103">
        <v>1</v>
      </c>
      <c r="M1216" s="237">
        <v>3200</v>
      </c>
      <c r="N1216" s="236">
        <v>8040</v>
      </c>
      <c r="O1216" s="103">
        <v>6020</v>
      </c>
      <c r="P1216" s="234">
        <v>6020</v>
      </c>
      <c r="Q1216" s="236">
        <v>12</v>
      </c>
      <c r="R1216" s="236">
        <v>40</v>
      </c>
      <c r="S1216" s="238">
        <v>180</v>
      </c>
      <c r="T1216" s="238">
        <v>60</v>
      </c>
      <c r="U1216" s="103">
        <v>5.5</v>
      </c>
      <c r="V1216" s="234" t="s">
        <v>442</v>
      </c>
      <c r="W1216" s="103">
        <v>50</v>
      </c>
      <c r="X1216" s="234" t="s">
        <v>56</v>
      </c>
      <c r="Y1216" s="234" t="s">
        <v>443</v>
      </c>
      <c r="Z1216" s="280" t="s">
        <v>5861</v>
      </c>
      <c r="AA1216" s="280" t="s">
        <v>5862</v>
      </c>
      <c r="AB1216" s="280" t="s">
        <v>1834</v>
      </c>
      <c r="AC1216" s="280"/>
      <c r="AD1216" s="280" t="s">
        <v>688</v>
      </c>
      <c r="AE1216" s="280"/>
      <c r="AF1216" s="280" t="s">
        <v>5863</v>
      </c>
      <c r="AG1216" s="280" t="s">
        <v>5864</v>
      </c>
      <c r="AH1216" s="280"/>
      <c r="AI1216" s="280"/>
      <c r="AJ1216" s="280" t="s">
        <v>5865</v>
      </c>
      <c r="AK1216" s="234">
        <v>3</v>
      </c>
      <c r="AL1216" s="234" t="s">
        <v>272</v>
      </c>
      <c r="AM1216" s="234">
        <v>0.1</v>
      </c>
      <c r="AN1216" s="234"/>
      <c r="AO1216" s="234">
        <v>0</v>
      </c>
      <c r="AP1216" s="234">
        <v>0</v>
      </c>
      <c r="AQ1216" s="234">
        <v>0.12</v>
      </c>
      <c r="AR1216" s="234" t="s">
        <v>463</v>
      </c>
      <c r="AS1216" s="234">
        <v>0</v>
      </c>
      <c r="AT1216" s="234">
        <v>82.114336770119607</v>
      </c>
      <c r="AU1216" s="234" t="s">
        <v>490</v>
      </c>
      <c r="AV1216" s="234">
        <v>1.0524997369995499</v>
      </c>
      <c r="AW1216" s="234">
        <v>30.722838225502201</v>
      </c>
      <c r="AX1216" s="234">
        <v>70.102182362605006</v>
      </c>
      <c r="AY1216" s="234" t="b">
        <v>0</v>
      </c>
      <c r="AZ1216" s="234">
        <v>44671.557951388888</v>
      </c>
      <c r="BA1216" s="234">
        <v>44651.328865740739</v>
      </c>
      <c r="BB1216" s="234">
        <v>44671.557951388888</v>
      </c>
    </row>
    <row r="1217" spans="1:54" x14ac:dyDescent="0.25">
      <c r="A1217" s="234" t="s">
        <v>5866</v>
      </c>
      <c r="B1217" s="234" t="s">
        <v>456</v>
      </c>
      <c r="C1217" s="235" t="s">
        <v>5867</v>
      </c>
      <c r="D1217" s="235" t="s">
        <v>5866</v>
      </c>
      <c r="E1217" s="234" t="s">
        <v>5851</v>
      </c>
      <c r="F1217" s="234" t="s">
        <v>5868</v>
      </c>
      <c r="G1217" s="234" t="s">
        <v>534</v>
      </c>
      <c r="H1217" s="234" t="s">
        <v>473</v>
      </c>
      <c r="I1217" s="234" t="s">
        <v>574</v>
      </c>
      <c r="J1217" s="236"/>
      <c r="K1217" s="129">
        <v>0.03</v>
      </c>
      <c r="L1217" s="103">
        <v>1</v>
      </c>
      <c r="M1217" s="237">
        <v>3200</v>
      </c>
      <c r="N1217" s="236">
        <v>8972</v>
      </c>
      <c r="O1217" s="103">
        <v>5420</v>
      </c>
      <c r="P1217" s="234">
        <v>5420</v>
      </c>
      <c r="Q1217" s="236">
        <v>10</v>
      </c>
      <c r="R1217" s="236">
        <v>40</v>
      </c>
      <c r="S1217" s="238">
        <v>98</v>
      </c>
      <c r="T1217" s="238">
        <v>98</v>
      </c>
      <c r="U1217" s="103">
        <v>5.5</v>
      </c>
      <c r="V1217" s="234" t="s">
        <v>442</v>
      </c>
      <c r="W1217" s="103">
        <v>45</v>
      </c>
      <c r="X1217" s="234" t="s">
        <v>56</v>
      </c>
      <c r="Y1217" s="234" t="s">
        <v>443</v>
      </c>
      <c r="Z1217" s="280"/>
      <c r="AA1217" s="280"/>
      <c r="AB1217" s="280"/>
      <c r="AC1217" s="280"/>
      <c r="AD1217" s="280" t="s">
        <v>5855</v>
      </c>
      <c r="AE1217" s="280"/>
      <c r="AF1217" s="280" t="s">
        <v>5856</v>
      </c>
      <c r="AG1217" s="280" t="s">
        <v>5864</v>
      </c>
      <c r="AH1217" s="280"/>
      <c r="AI1217" s="280"/>
      <c r="AJ1217" s="280" t="s">
        <v>5869</v>
      </c>
      <c r="AK1217" s="234">
        <v>1</v>
      </c>
      <c r="AL1217" s="234" t="s">
        <v>272</v>
      </c>
      <c r="AM1217" s="234">
        <v>0.1</v>
      </c>
      <c r="AN1217" s="234"/>
      <c r="AO1217" s="234">
        <v>0</v>
      </c>
      <c r="AP1217" s="234">
        <v>0</v>
      </c>
      <c r="AQ1217" s="234">
        <v>0.12</v>
      </c>
      <c r="AR1217" s="234" t="s">
        <v>463</v>
      </c>
      <c r="AS1217" s="234">
        <v>1</v>
      </c>
      <c r="AT1217" s="234">
        <v>80.770182613663195</v>
      </c>
      <c r="AU1217" s="234" t="s">
        <v>490</v>
      </c>
      <c r="AV1217" s="234">
        <v>1.1226820351520701</v>
      </c>
      <c r="AW1217" s="234">
        <v>28.343183973288198</v>
      </c>
      <c r="AX1217" s="234">
        <v>70.431599239114306</v>
      </c>
      <c r="AY1217" s="234" t="b">
        <v>0</v>
      </c>
      <c r="AZ1217" s="234">
        <v>44701.530648148146</v>
      </c>
      <c r="BA1217" s="234">
        <v>44651.331203703703</v>
      </c>
      <c r="BB1217" s="234">
        <v>44701.530624999999</v>
      </c>
    </row>
    <row r="1218" spans="1:54" x14ac:dyDescent="0.25">
      <c r="A1218" s="234" t="s">
        <v>5870</v>
      </c>
      <c r="B1218" s="234" t="s">
        <v>456</v>
      </c>
      <c r="C1218" s="235" t="s">
        <v>5867</v>
      </c>
      <c r="D1218" s="235" t="s">
        <v>5870</v>
      </c>
      <c r="E1218" s="234" t="s">
        <v>5851</v>
      </c>
      <c r="F1218" s="234" t="s">
        <v>5868</v>
      </c>
      <c r="G1218" s="234" t="s">
        <v>534</v>
      </c>
      <c r="H1218" s="234" t="s">
        <v>473</v>
      </c>
      <c r="I1218" s="234" t="s">
        <v>574</v>
      </c>
      <c r="J1218" s="236"/>
      <c r="K1218" s="129">
        <v>0.03</v>
      </c>
      <c r="L1218" s="103">
        <v>1</v>
      </c>
      <c r="M1218" s="237">
        <v>3200</v>
      </c>
      <c r="N1218" s="236">
        <v>8972</v>
      </c>
      <c r="O1218" s="103">
        <v>2720</v>
      </c>
      <c r="P1218" s="234">
        <v>2720</v>
      </c>
      <c r="Q1218" s="236">
        <v>10</v>
      </c>
      <c r="R1218" s="236">
        <v>40</v>
      </c>
      <c r="S1218" s="238">
        <v>98</v>
      </c>
      <c r="T1218" s="238">
        <v>98</v>
      </c>
      <c r="U1218" s="103">
        <v>5.5</v>
      </c>
      <c r="V1218" s="234" t="s">
        <v>442</v>
      </c>
      <c r="W1218" s="103">
        <v>45</v>
      </c>
      <c r="X1218" s="234" t="s">
        <v>56</v>
      </c>
      <c r="Y1218" s="234" t="s">
        <v>443</v>
      </c>
      <c r="Z1218" s="280" t="s">
        <v>5871</v>
      </c>
      <c r="AA1218" s="280"/>
      <c r="AB1218" s="280"/>
      <c r="AC1218" s="280"/>
      <c r="AD1218" s="280" t="s">
        <v>5872</v>
      </c>
      <c r="AE1218" s="280"/>
      <c r="AF1218" s="280" t="s">
        <v>5856</v>
      </c>
      <c r="AG1218" s="280" t="s">
        <v>5864</v>
      </c>
      <c r="AH1218" s="280"/>
      <c r="AI1218" s="280"/>
      <c r="AJ1218" s="280" t="s">
        <v>5869</v>
      </c>
      <c r="AK1218" s="234">
        <v>2</v>
      </c>
      <c r="AL1218" s="234" t="s">
        <v>272</v>
      </c>
      <c r="AM1218" s="234">
        <v>0.1</v>
      </c>
      <c r="AN1218" s="234"/>
      <c r="AO1218" s="234">
        <v>0</v>
      </c>
      <c r="AP1218" s="234">
        <v>0</v>
      </c>
      <c r="AQ1218" s="234">
        <v>0.12</v>
      </c>
      <c r="AR1218" s="234" t="s">
        <v>463</v>
      </c>
      <c r="AS1218" s="234">
        <v>1</v>
      </c>
      <c r="AT1218" s="234">
        <v>80.856284489348099</v>
      </c>
      <c r="AU1218" s="234" t="s">
        <v>490</v>
      </c>
      <c r="AV1218" s="234">
        <v>1.12078096863512</v>
      </c>
      <c r="AW1218" s="234">
        <v>28.378341666877599</v>
      </c>
      <c r="AX1218" s="234">
        <v>70.691494439258705</v>
      </c>
      <c r="AY1218" s="234" t="b">
        <v>0</v>
      </c>
      <c r="AZ1218" s="234">
        <v>44701.530902777777</v>
      </c>
      <c r="BA1218" s="234">
        <v>44651.332187499997</v>
      </c>
      <c r="BB1218" s="234">
        <v>44701.530902777777</v>
      </c>
    </row>
    <row r="1219" spans="1:54" x14ac:dyDescent="0.25">
      <c r="A1219" s="234" t="s">
        <v>5873</v>
      </c>
      <c r="B1219" s="234" t="s">
        <v>482</v>
      </c>
      <c r="C1219" s="235" t="s">
        <v>5873</v>
      </c>
      <c r="D1219" s="235" t="s">
        <v>5873</v>
      </c>
      <c r="E1219" s="234" t="s">
        <v>5874</v>
      </c>
      <c r="F1219" s="234" t="s">
        <v>5875</v>
      </c>
      <c r="G1219" s="234" t="s">
        <v>836</v>
      </c>
      <c r="H1219" s="234" t="s">
        <v>916</v>
      </c>
      <c r="I1219" s="234" t="s">
        <v>917</v>
      </c>
      <c r="J1219" s="236">
        <v>298</v>
      </c>
      <c r="K1219" s="129">
        <v>0.03</v>
      </c>
      <c r="L1219" s="103">
        <v>1</v>
      </c>
      <c r="M1219" s="237">
        <v>2550</v>
      </c>
      <c r="N1219" s="236">
        <v>1931</v>
      </c>
      <c r="O1219" s="103">
        <v>6300</v>
      </c>
      <c r="P1219" s="234">
        <v>6300</v>
      </c>
      <c r="Q1219" s="236">
        <v>7</v>
      </c>
      <c r="R1219" s="236">
        <v>40</v>
      </c>
      <c r="S1219" s="238">
        <v>99.5</v>
      </c>
      <c r="T1219" s="238">
        <v>53.6</v>
      </c>
      <c r="U1219" s="103">
        <v>2.5</v>
      </c>
      <c r="V1219" s="234" t="s">
        <v>442</v>
      </c>
      <c r="W1219" s="103">
        <v>70</v>
      </c>
      <c r="X1219" s="234" t="s">
        <v>56</v>
      </c>
      <c r="Y1219" s="234" t="s">
        <v>443</v>
      </c>
      <c r="Z1219" s="280" t="s">
        <v>5876</v>
      </c>
      <c r="AA1219" s="280" t="s">
        <v>5877</v>
      </c>
      <c r="AB1219" s="280" t="s">
        <v>5878</v>
      </c>
      <c r="AC1219" s="280"/>
      <c r="AD1219" s="280"/>
      <c r="AE1219" s="280"/>
      <c r="AF1219" s="280" t="s">
        <v>5879</v>
      </c>
      <c r="AG1219" s="280"/>
      <c r="AH1219" s="280"/>
      <c r="AI1219" s="280"/>
      <c r="AJ1219" s="280"/>
      <c r="AK1219" s="234">
        <v>3</v>
      </c>
      <c r="AL1219" s="234" t="s">
        <v>272</v>
      </c>
      <c r="AM1219" s="234">
        <v>0.1</v>
      </c>
      <c r="AN1219" s="234">
        <v>0</v>
      </c>
      <c r="AO1219" s="234">
        <v>0</v>
      </c>
      <c r="AP1219" s="234">
        <v>0</v>
      </c>
      <c r="AQ1219" s="234"/>
      <c r="AR1219" s="234" t="s">
        <v>463</v>
      </c>
      <c r="AS1219" s="234">
        <v>1</v>
      </c>
      <c r="AT1219" s="234">
        <v>89.097603226673201</v>
      </c>
      <c r="AU1219" s="234" t="s">
        <v>552</v>
      </c>
      <c r="AV1219" s="234">
        <v>2.3625890460084</v>
      </c>
      <c r="AW1219" s="234">
        <v>5.0197041286285602</v>
      </c>
      <c r="AX1219" s="234">
        <v>80.544233316912596</v>
      </c>
      <c r="AY1219" s="234" t="b">
        <v>0</v>
      </c>
      <c r="AZ1219" s="234">
        <v>44656.464039351849</v>
      </c>
      <c r="BA1219" s="234">
        <v>44652.418032407404</v>
      </c>
      <c r="BB1219" s="234">
        <v>44656.464016203703</v>
      </c>
    </row>
    <row r="1220" spans="1:54" x14ac:dyDescent="0.25">
      <c r="A1220" s="234" t="s">
        <v>5880</v>
      </c>
      <c r="B1220" s="234" t="s">
        <v>482</v>
      </c>
      <c r="C1220" s="235" t="s">
        <v>5880</v>
      </c>
      <c r="D1220" s="235" t="s">
        <v>5880</v>
      </c>
      <c r="E1220" s="234" t="s">
        <v>5874</v>
      </c>
      <c r="F1220" s="234" t="s">
        <v>5881</v>
      </c>
      <c r="G1220" s="234" t="s">
        <v>836</v>
      </c>
      <c r="H1220" s="234" t="s">
        <v>1392</v>
      </c>
      <c r="I1220" s="234" t="s">
        <v>752</v>
      </c>
      <c r="J1220" s="236">
        <v>233</v>
      </c>
      <c r="K1220" s="129">
        <v>0.03</v>
      </c>
      <c r="L1220" s="103">
        <v>2</v>
      </c>
      <c r="M1220" s="237">
        <v>2377</v>
      </c>
      <c r="N1220" s="236">
        <v>1142</v>
      </c>
      <c r="O1220" s="103">
        <v>6000</v>
      </c>
      <c r="P1220" s="234">
        <v>6000</v>
      </c>
      <c r="Q1220" s="236">
        <v>14</v>
      </c>
      <c r="R1220" s="236">
        <v>30</v>
      </c>
      <c r="S1220" s="238">
        <v>66</v>
      </c>
      <c r="T1220" s="238">
        <v>40</v>
      </c>
      <c r="U1220" s="103">
        <v>2.5</v>
      </c>
      <c r="V1220" s="234" t="s">
        <v>442</v>
      </c>
      <c r="W1220" s="103">
        <v>70</v>
      </c>
      <c r="X1220" s="234" t="s">
        <v>56</v>
      </c>
      <c r="Y1220" s="234" t="s">
        <v>443</v>
      </c>
      <c r="Z1220" s="280" t="s">
        <v>5882</v>
      </c>
      <c r="AA1220" s="280" t="s">
        <v>5883</v>
      </c>
      <c r="AB1220" s="280"/>
      <c r="AC1220" s="280"/>
      <c r="AD1220" s="280"/>
      <c r="AE1220" s="280" t="s">
        <v>5884</v>
      </c>
      <c r="AF1220" s="280"/>
      <c r="AG1220" s="280"/>
      <c r="AH1220" s="280"/>
      <c r="AI1220" s="280"/>
      <c r="AJ1220" s="280"/>
      <c r="AK1220" s="234">
        <v>1</v>
      </c>
      <c r="AL1220" s="234" t="s">
        <v>272</v>
      </c>
      <c r="AM1220" s="234">
        <v>0.1</v>
      </c>
      <c r="AN1220" s="234">
        <v>0</v>
      </c>
      <c r="AO1220" s="234">
        <v>0</v>
      </c>
      <c r="AP1220" s="234">
        <v>0</v>
      </c>
      <c r="AQ1220" s="234"/>
      <c r="AR1220" s="234" t="s">
        <v>463</v>
      </c>
      <c r="AS1220" s="234">
        <v>1</v>
      </c>
      <c r="AT1220" s="234">
        <v>88.639786518582795</v>
      </c>
      <c r="AU1220" s="234" t="s">
        <v>552</v>
      </c>
      <c r="AV1220" s="234">
        <v>1.3297090935671001</v>
      </c>
      <c r="AW1220" s="234">
        <v>10.8127127928155</v>
      </c>
      <c r="AX1220" s="234">
        <v>86.411129028972695</v>
      </c>
      <c r="AY1220" s="234" t="b">
        <v>0</v>
      </c>
      <c r="AZ1220" s="234">
        <v>44656.460636574076</v>
      </c>
      <c r="BA1220" s="234">
        <v>44652.420069444444</v>
      </c>
      <c r="BB1220" s="234">
        <v>44656.460636574076</v>
      </c>
    </row>
    <row r="1221" spans="1:54" x14ac:dyDescent="0.25">
      <c r="A1221" s="234" t="s">
        <v>5885</v>
      </c>
      <c r="B1221" s="234" t="s">
        <v>482</v>
      </c>
      <c r="C1221" s="235" t="s">
        <v>5885</v>
      </c>
      <c r="D1221" s="235" t="s">
        <v>5885</v>
      </c>
      <c r="E1221" s="234" t="s">
        <v>5874</v>
      </c>
      <c r="F1221" s="234" t="s">
        <v>5886</v>
      </c>
      <c r="G1221" s="234" t="s">
        <v>836</v>
      </c>
      <c r="H1221" s="234" t="s">
        <v>916</v>
      </c>
      <c r="I1221" s="234" t="s">
        <v>917</v>
      </c>
      <c r="J1221" s="236">
        <v>119</v>
      </c>
      <c r="K1221" s="129">
        <v>0.03</v>
      </c>
      <c r="L1221" s="103">
        <v>4</v>
      </c>
      <c r="M1221" s="237">
        <v>1228</v>
      </c>
      <c r="N1221" s="236">
        <v>884</v>
      </c>
      <c r="O1221" s="103">
        <v>6000</v>
      </c>
      <c r="P1221" s="234">
        <v>6000</v>
      </c>
      <c r="Q1221" s="236">
        <v>8</v>
      </c>
      <c r="R1221" s="236">
        <v>20</v>
      </c>
      <c r="S1221" s="238">
        <v>34.5</v>
      </c>
      <c r="T1221" s="238">
        <v>13.5</v>
      </c>
      <c r="U1221" s="103">
        <v>2.5</v>
      </c>
      <c r="V1221" s="234" t="s">
        <v>442</v>
      </c>
      <c r="W1221" s="103">
        <v>60</v>
      </c>
      <c r="X1221" s="234" t="s">
        <v>56</v>
      </c>
      <c r="Y1221" s="234" t="s">
        <v>443</v>
      </c>
      <c r="Z1221" s="280" t="s">
        <v>5887</v>
      </c>
      <c r="AA1221" s="280" t="s">
        <v>5888</v>
      </c>
      <c r="AB1221" s="280"/>
      <c r="AC1221" s="280"/>
      <c r="AD1221" s="280"/>
      <c r="AE1221" s="280" t="s">
        <v>5889</v>
      </c>
      <c r="AF1221" s="280" t="s">
        <v>5890</v>
      </c>
      <c r="AG1221" s="280"/>
      <c r="AH1221" s="280"/>
      <c r="AI1221" s="280"/>
      <c r="AJ1221" s="280"/>
      <c r="AK1221" s="234">
        <v>2</v>
      </c>
      <c r="AL1221" s="234" t="s">
        <v>272</v>
      </c>
      <c r="AM1221" s="234">
        <v>0.1</v>
      </c>
      <c r="AN1221" s="234">
        <v>0</v>
      </c>
      <c r="AO1221" s="234">
        <v>0</v>
      </c>
      <c r="AP1221" s="234">
        <v>0</v>
      </c>
      <c r="AQ1221" s="234"/>
      <c r="AR1221" s="234" t="s">
        <v>463</v>
      </c>
      <c r="AS1221" s="234">
        <v>0</v>
      </c>
      <c r="AT1221" s="234">
        <v>85.338558863383199</v>
      </c>
      <c r="AU1221" s="234" t="s">
        <v>552</v>
      </c>
      <c r="AV1221" s="234">
        <v>1.5085947874718</v>
      </c>
      <c r="AW1221" s="234">
        <v>9.2032004931974303</v>
      </c>
      <c r="AX1221" s="234">
        <v>80.267010222359303</v>
      </c>
      <c r="AY1221" s="234" t="b">
        <v>0</v>
      </c>
      <c r="AZ1221" s="234">
        <v>44656.462395833332</v>
      </c>
      <c r="BA1221" s="234">
        <v>44652.423125000001</v>
      </c>
      <c r="BB1221" s="234">
        <v>44656.462384259263</v>
      </c>
    </row>
    <row r="1222" spans="1:54" x14ac:dyDescent="0.25">
      <c r="A1222" s="234" t="s">
        <v>5891</v>
      </c>
      <c r="B1222" s="234" t="s">
        <v>482</v>
      </c>
      <c r="C1222" s="235" t="s">
        <v>1680</v>
      </c>
      <c r="D1222" s="235" t="s">
        <v>5891</v>
      </c>
      <c r="E1222" s="234" t="s">
        <v>5892</v>
      </c>
      <c r="F1222" s="234" t="s">
        <v>5893</v>
      </c>
      <c r="G1222" s="234" t="s">
        <v>544</v>
      </c>
      <c r="H1222" s="234" t="s">
        <v>3716</v>
      </c>
      <c r="I1222" s="234" t="s">
        <v>486</v>
      </c>
      <c r="J1222" s="236">
        <v>110</v>
      </c>
      <c r="K1222" s="129">
        <v>0.03</v>
      </c>
      <c r="L1222" s="103">
        <v>3</v>
      </c>
      <c r="M1222" s="237">
        <v>2200</v>
      </c>
      <c r="N1222" s="236">
        <v>2597</v>
      </c>
      <c r="O1222" s="103">
        <v>5905</v>
      </c>
      <c r="P1222" s="234">
        <v>5905</v>
      </c>
      <c r="Q1222" s="236">
        <v>8</v>
      </c>
      <c r="R1222" s="236">
        <v>40</v>
      </c>
      <c r="S1222" s="238">
        <v>35</v>
      </c>
      <c r="T1222" s="238">
        <v>35</v>
      </c>
      <c r="U1222" s="103">
        <v>3.8</v>
      </c>
      <c r="V1222" s="234" t="s">
        <v>451</v>
      </c>
      <c r="W1222" s="103">
        <v>150</v>
      </c>
      <c r="X1222" s="234" t="s">
        <v>56</v>
      </c>
      <c r="Y1222" s="234" t="s">
        <v>443</v>
      </c>
      <c r="Z1222" s="280" t="s">
        <v>5894</v>
      </c>
      <c r="AA1222" s="280" t="s">
        <v>5895</v>
      </c>
      <c r="AB1222" s="280"/>
      <c r="AC1222" s="280"/>
      <c r="AD1222" s="280"/>
      <c r="AE1222" s="280" t="s">
        <v>5896</v>
      </c>
      <c r="AF1222" s="280"/>
      <c r="AG1222" s="280"/>
      <c r="AH1222" s="280"/>
      <c r="AI1222" s="280"/>
      <c r="AJ1222" s="280"/>
      <c r="AK1222" s="234">
        <v>2</v>
      </c>
      <c r="AL1222" s="234" t="s">
        <v>272</v>
      </c>
      <c r="AM1222" s="234">
        <v>0.1</v>
      </c>
      <c r="AN1222" s="234">
        <v>0</v>
      </c>
      <c r="AO1222" s="234">
        <v>0</v>
      </c>
      <c r="AP1222" s="234">
        <v>0</v>
      </c>
      <c r="AQ1222" s="234"/>
      <c r="AR1222" s="234" t="s">
        <v>463</v>
      </c>
      <c r="AS1222" s="234">
        <v>0</v>
      </c>
      <c r="AT1222" s="234">
        <v>82.847946771100396</v>
      </c>
      <c r="AU1222" s="234" t="s">
        <v>2724</v>
      </c>
      <c r="AV1222" s="234">
        <v>1.0827093874182301</v>
      </c>
      <c r="AW1222" s="234">
        <v>19.6280601302912</v>
      </c>
      <c r="AX1222" s="234">
        <v>79.960104055079199</v>
      </c>
      <c r="AY1222" s="234" t="b">
        <v>0</v>
      </c>
      <c r="AZ1222" s="234">
        <v>44659.655451388891</v>
      </c>
      <c r="BA1222" s="234">
        <v>44657.394467592596</v>
      </c>
      <c r="BB1222" s="234">
        <v>44659.655451388891</v>
      </c>
    </row>
    <row r="1223" spans="1:54" x14ac:dyDescent="0.25">
      <c r="A1223" s="234" t="s">
        <v>5897</v>
      </c>
      <c r="B1223" s="234" t="s">
        <v>482</v>
      </c>
      <c r="C1223" s="235" t="s">
        <v>1680</v>
      </c>
      <c r="D1223" s="235" t="s">
        <v>5897</v>
      </c>
      <c r="E1223" s="234" t="s">
        <v>5892</v>
      </c>
      <c r="F1223" s="234" t="s">
        <v>5898</v>
      </c>
      <c r="G1223" s="234" t="s">
        <v>544</v>
      </c>
      <c r="H1223" s="234" t="s">
        <v>3716</v>
      </c>
      <c r="I1223" s="234" t="s">
        <v>486</v>
      </c>
      <c r="J1223" s="236">
        <v>126</v>
      </c>
      <c r="K1223" s="129">
        <v>0.03</v>
      </c>
      <c r="L1223" s="103">
        <v>3</v>
      </c>
      <c r="M1223" s="237">
        <v>2200</v>
      </c>
      <c r="N1223" s="236">
        <v>3394</v>
      </c>
      <c r="O1223" s="103">
        <v>5720</v>
      </c>
      <c r="P1223" s="234">
        <v>5720</v>
      </c>
      <c r="Q1223" s="236">
        <v>7</v>
      </c>
      <c r="R1223" s="236">
        <v>40</v>
      </c>
      <c r="S1223" s="238">
        <v>40</v>
      </c>
      <c r="T1223" s="238">
        <v>40</v>
      </c>
      <c r="U1223" s="103">
        <v>3.2</v>
      </c>
      <c r="V1223" s="234" t="s">
        <v>451</v>
      </c>
      <c r="W1223" s="103">
        <v>150</v>
      </c>
      <c r="X1223" s="234" t="s">
        <v>56</v>
      </c>
      <c r="Y1223" s="234" t="s">
        <v>443</v>
      </c>
      <c r="Z1223" s="280" t="s">
        <v>5894</v>
      </c>
      <c r="AA1223" s="280" t="s">
        <v>5899</v>
      </c>
      <c r="AB1223" s="280"/>
      <c r="AC1223" s="280"/>
      <c r="AD1223" s="280"/>
      <c r="AE1223" s="280" t="s">
        <v>5896</v>
      </c>
      <c r="AF1223" s="280" t="s">
        <v>5900</v>
      </c>
      <c r="AG1223" s="280"/>
      <c r="AH1223" s="280"/>
      <c r="AI1223" s="280"/>
      <c r="AJ1223" s="280"/>
      <c r="AK1223" s="234">
        <v>2</v>
      </c>
      <c r="AL1223" s="234" t="s">
        <v>272</v>
      </c>
      <c r="AM1223" s="234">
        <v>0.1</v>
      </c>
      <c r="AN1223" s="234">
        <v>0</v>
      </c>
      <c r="AO1223" s="234">
        <v>0</v>
      </c>
      <c r="AP1223" s="234">
        <v>0</v>
      </c>
      <c r="AQ1223" s="234"/>
      <c r="AR1223" s="234" t="s">
        <v>463</v>
      </c>
      <c r="AS1223" s="234">
        <v>0</v>
      </c>
      <c r="AT1223" s="234">
        <v>80.961789128970096</v>
      </c>
      <c r="AU1223" s="234" t="s">
        <v>2724</v>
      </c>
      <c r="AV1223" s="234">
        <v>1.0553072019737999</v>
      </c>
      <c r="AW1223" s="234">
        <v>21.472244795083299</v>
      </c>
      <c r="AX1223" s="234">
        <v>75.919026263222804</v>
      </c>
      <c r="AY1223" s="234" t="b">
        <v>0</v>
      </c>
      <c r="AZ1223" s="234">
        <v>44659.657071759262</v>
      </c>
      <c r="BA1223" s="234">
        <v>44657.395196759258</v>
      </c>
      <c r="BB1223" s="234">
        <v>44659.657071759262</v>
      </c>
    </row>
    <row r="1224" spans="1:54" x14ac:dyDescent="0.25">
      <c r="A1224" s="234" t="s">
        <v>5901</v>
      </c>
      <c r="B1224" s="234" t="s">
        <v>482</v>
      </c>
      <c r="C1224" s="235" t="s">
        <v>1680</v>
      </c>
      <c r="D1224" s="235" t="s">
        <v>5901</v>
      </c>
      <c r="E1224" s="234" t="s">
        <v>5892</v>
      </c>
      <c r="F1224" s="234" t="s">
        <v>5902</v>
      </c>
      <c r="G1224" s="234" t="s">
        <v>544</v>
      </c>
      <c r="H1224" s="234" t="s">
        <v>3716</v>
      </c>
      <c r="I1224" s="234" t="s">
        <v>486</v>
      </c>
      <c r="J1224" s="236">
        <v>135</v>
      </c>
      <c r="K1224" s="129">
        <v>0.03</v>
      </c>
      <c r="L1224" s="103">
        <v>3</v>
      </c>
      <c r="M1224" s="237">
        <v>2200</v>
      </c>
      <c r="N1224" s="236">
        <v>3920</v>
      </c>
      <c r="O1224" s="103">
        <v>5990</v>
      </c>
      <c r="P1224" s="234">
        <v>5990</v>
      </c>
      <c r="Q1224" s="236">
        <v>7</v>
      </c>
      <c r="R1224" s="236">
        <v>40</v>
      </c>
      <c r="S1224" s="238">
        <v>43</v>
      </c>
      <c r="T1224" s="238">
        <v>43</v>
      </c>
      <c r="U1224" s="103">
        <v>3.2</v>
      </c>
      <c r="V1224" s="234" t="s">
        <v>451</v>
      </c>
      <c r="W1224" s="103">
        <v>150</v>
      </c>
      <c r="X1224" s="234" t="s">
        <v>56</v>
      </c>
      <c r="Y1224" s="234" t="s">
        <v>443</v>
      </c>
      <c r="Z1224" s="280" t="s">
        <v>5894</v>
      </c>
      <c r="AA1224" s="280" t="s">
        <v>5903</v>
      </c>
      <c r="AB1224" s="280"/>
      <c r="AC1224" s="280"/>
      <c r="AD1224" s="280"/>
      <c r="AE1224" s="280" t="s">
        <v>5896</v>
      </c>
      <c r="AF1224" s="280" t="s">
        <v>5900</v>
      </c>
      <c r="AG1224" s="280"/>
      <c r="AH1224" s="280"/>
      <c r="AI1224" s="280"/>
      <c r="AJ1224" s="280"/>
      <c r="AK1224" s="234">
        <v>2</v>
      </c>
      <c r="AL1224" s="234" t="s">
        <v>272</v>
      </c>
      <c r="AM1224" s="234">
        <v>0.1</v>
      </c>
      <c r="AN1224" s="234">
        <v>0</v>
      </c>
      <c r="AO1224" s="234">
        <v>0</v>
      </c>
      <c r="AP1224" s="234">
        <v>0</v>
      </c>
      <c r="AQ1224" s="234"/>
      <c r="AR1224" s="234" t="s">
        <v>463</v>
      </c>
      <c r="AS1224" s="234">
        <v>0</v>
      </c>
      <c r="AT1224" s="234">
        <v>82.090316442040802</v>
      </c>
      <c r="AU1224" s="234" t="s">
        <v>2724</v>
      </c>
      <c r="AV1224" s="234">
        <v>1.06</v>
      </c>
      <c r="AW1224" s="234">
        <v>25.122031190315699</v>
      </c>
      <c r="AX1224" s="234">
        <v>76.519902112045202</v>
      </c>
      <c r="AY1224" s="234" t="b">
        <v>1</v>
      </c>
      <c r="AZ1224" s="234">
        <v>44662.35528935185</v>
      </c>
      <c r="BA1224" s="234">
        <v>44657.395821759259</v>
      </c>
      <c r="BB1224" s="234">
        <v>44662.35527777778</v>
      </c>
    </row>
    <row r="1225" spans="1:54" x14ac:dyDescent="0.25">
      <c r="A1225" s="234" t="s">
        <v>5904</v>
      </c>
      <c r="B1225" s="234" t="s">
        <v>482</v>
      </c>
      <c r="C1225" s="235" t="s">
        <v>5905</v>
      </c>
      <c r="D1225" s="235" t="s">
        <v>5904</v>
      </c>
      <c r="E1225" s="234" t="s">
        <v>5906</v>
      </c>
      <c r="F1225" s="234" t="s">
        <v>5907</v>
      </c>
      <c r="G1225" s="234" t="s">
        <v>440</v>
      </c>
      <c r="H1225" s="234" t="s">
        <v>2090</v>
      </c>
      <c r="I1225" s="234" t="s">
        <v>752</v>
      </c>
      <c r="J1225" s="236"/>
      <c r="K1225" s="129">
        <v>0.1</v>
      </c>
      <c r="L1225" s="103">
        <v>1</v>
      </c>
      <c r="M1225" s="237">
        <v>62000</v>
      </c>
      <c r="N1225" s="236">
        <v>49492</v>
      </c>
      <c r="O1225" s="103">
        <v>6900</v>
      </c>
      <c r="P1225" s="234">
        <v>6900</v>
      </c>
      <c r="Q1225" s="236">
        <v>1.2</v>
      </c>
      <c r="R1225" s="236">
        <v>100</v>
      </c>
      <c r="S1225" s="238">
        <v>545.5</v>
      </c>
      <c r="T1225" s="238">
        <v>290</v>
      </c>
      <c r="U1225" s="103">
        <v>6</v>
      </c>
      <c r="V1225" s="234" t="s">
        <v>547</v>
      </c>
      <c r="W1225" s="103">
        <v>100</v>
      </c>
      <c r="X1225" s="234" t="s">
        <v>56</v>
      </c>
      <c r="Y1225" s="234" t="s">
        <v>443</v>
      </c>
      <c r="Z1225" s="280" t="s">
        <v>5908</v>
      </c>
      <c r="AA1225" s="280" t="s">
        <v>5909</v>
      </c>
      <c r="AB1225" s="280"/>
      <c r="AC1225" s="280"/>
      <c r="AD1225" s="280"/>
      <c r="AE1225" s="280"/>
      <c r="AF1225" s="280"/>
      <c r="AG1225" s="280"/>
      <c r="AH1225" s="280"/>
      <c r="AI1225" s="280"/>
      <c r="AJ1225" s="280"/>
      <c r="AK1225" s="234">
        <v>5</v>
      </c>
      <c r="AL1225" s="234" t="s">
        <v>272</v>
      </c>
      <c r="AM1225" s="234">
        <v>0.1</v>
      </c>
      <c r="AN1225" s="234">
        <v>0</v>
      </c>
      <c r="AO1225" s="234">
        <v>0</v>
      </c>
      <c r="AP1225" s="234">
        <v>8.7849068272781897E-2</v>
      </c>
      <c r="AQ1225" s="234">
        <v>5.8566045515187903E-2</v>
      </c>
      <c r="AR1225" s="234" t="s">
        <v>463</v>
      </c>
      <c r="AS1225" s="234">
        <v>11</v>
      </c>
      <c r="AT1225" s="234">
        <v>48.845639424924599</v>
      </c>
      <c r="AU1225" s="234" t="s">
        <v>552</v>
      </c>
      <c r="AV1225" s="234">
        <v>4.0092163940403696</v>
      </c>
      <c r="AW1225" s="234">
        <v>11.3044245673023</v>
      </c>
      <c r="AX1225" s="234">
        <v>39.774306388867203</v>
      </c>
      <c r="AY1225" s="234" t="b">
        <v>0</v>
      </c>
      <c r="AZ1225" s="234">
        <v>44670.433576388888</v>
      </c>
      <c r="BA1225" s="234">
        <v>44656.462280092594</v>
      </c>
      <c r="BB1225" s="234">
        <v>44670.433553240742</v>
      </c>
    </row>
    <row r="1226" spans="1:54" x14ac:dyDescent="0.25">
      <c r="A1226" s="234" t="s">
        <v>5910</v>
      </c>
      <c r="B1226" s="234" t="s">
        <v>482</v>
      </c>
      <c r="C1226" s="235" t="s">
        <v>5911</v>
      </c>
      <c r="D1226" s="235" t="s">
        <v>5910</v>
      </c>
      <c r="E1226" s="234" t="s">
        <v>5906</v>
      </c>
      <c r="F1226" s="234" t="s">
        <v>3350</v>
      </c>
      <c r="G1226" s="234" t="s">
        <v>440</v>
      </c>
      <c r="H1226" s="234" t="s">
        <v>2090</v>
      </c>
      <c r="I1226" s="234" t="s">
        <v>752</v>
      </c>
      <c r="J1226" s="236"/>
      <c r="K1226" s="129">
        <v>0.1</v>
      </c>
      <c r="L1226" s="103">
        <v>1</v>
      </c>
      <c r="M1226" s="237">
        <v>17000</v>
      </c>
      <c r="N1226" s="236">
        <v>25828</v>
      </c>
      <c r="O1226" s="103">
        <v>22690</v>
      </c>
      <c r="P1226" s="234">
        <v>22690</v>
      </c>
      <c r="Q1226" s="236">
        <v>2</v>
      </c>
      <c r="R1226" s="236">
        <v>100</v>
      </c>
      <c r="S1226" s="238">
        <v>209</v>
      </c>
      <c r="T1226" s="238">
        <v>189</v>
      </c>
      <c r="U1226" s="103">
        <v>5.5</v>
      </c>
      <c r="V1226" s="234" t="s">
        <v>547</v>
      </c>
      <c r="W1226" s="103">
        <v>80</v>
      </c>
      <c r="X1226" s="234" t="s">
        <v>56</v>
      </c>
      <c r="Y1226" s="234" t="s">
        <v>443</v>
      </c>
      <c r="Z1226" s="280" t="s">
        <v>5908</v>
      </c>
      <c r="AA1226" s="280"/>
      <c r="AB1226" s="280"/>
      <c r="AC1226" s="280"/>
      <c r="AD1226" s="280"/>
      <c r="AE1226" s="280"/>
      <c r="AF1226" s="280"/>
      <c r="AG1226" s="280"/>
      <c r="AH1226" s="280"/>
      <c r="AI1226" s="280"/>
      <c r="AJ1226" s="280"/>
      <c r="AK1226" s="234">
        <v>5</v>
      </c>
      <c r="AL1226" s="234" t="s">
        <v>272</v>
      </c>
      <c r="AM1226" s="234">
        <v>0.1</v>
      </c>
      <c r="AN1226" s="234">
        <v>0</v>
      </c>
      <c r="AO1226" s="234">
        <v>0</v>
      </c>
      <c r="AP1226" s="234">
        <v>5.1191279080997798E-2</v>
      </c>
      <c r="AQ1226" s="234">
        <v>5.1191279080997798E-2</v>
      </c>
      <c r="AR1226" s="234" t="s">
        <v>463</v>
      </c>
      <c r="AS1226" s="234">
        <v>7</v>
      </c>
      <c r="AT1226" s="234">
        <v>74.655508776659204</v>
      </c>
      <c r="AU1226" s="234" t="s">
        <v>552</v>
      </c>
      <c r="AV1226" s="234">
        <v>1.9802806123980099</v>
      </c>
      <c r="AW1226" s="234">
        <v>15.0911588348277</v>
      </c>
      <c r="AX1226" s="234">
        <v>68.256465167231298</v>
      </c>
      <c r="AY1226" s="234" t="b">
        <v>0</v>
      </c>
      <c r="AZ1226" s="234">
        <v>44670.435208333336</v>
      </c>
      <c r="BA1226" s="234">
        <v>44656.463483796295</v>
      </c>
      <c r="BB1226" s="234">
        <v>44670.435196759259</v>
      </c>
    </row>
    <row r="1227" spans="1:54" x14ac:dyDescent="0.25">
      <c r="A1227" s="234" t="s">
        <v>5912</v>
      </c>
      <c r="B1227" s="234" t="s">
        <v>436</v>
      </c>
      <c r="C1227" s="235" t="s">
        <v>5913</v>
      </c>
      <c r="D1227" s="235" t="s">
        <v>5912</v>
      </c>
      <c r="E1227" s="234" t="s">
        <v>5906</v>
      </c>
      <c r="F1227" s="234" t="s">
        <v>5914</v>
      </c>
      <c r="G1227" s="234" t="s">
        <v>440</v>
      </c>
      <c r="H1227" s="234"/>
      <c r="I1227" s="234" t="s">
        <v>752</v>
      </c>
      <c r="J1227" s="236"/>
      <c r="K1227" s="129">
        <v>0.05</v>
      </c>
      <c r="L1227" s="103">
        <v>1</v>
      </c>
      <c r="M1227" s="237">
        <v>32000</v>
      </c>
      <c r="N1227" s="236">
        <v>108270</v>
      </c>
      <c r="O1227" s="103">
        <v>760</v>
      </c>
      <c r="P1227" s="234">
        <v>7800</v>
      </c>
      <c r="Q1227" s="236">
        <v>0.8</v>
      </c>
      <c r="R1227" s="236">
        <v>100</v>
      </c>
      <c r="S1227" s="238">
        <v>403</v>
      </c>
      <c r="T1227" s="238">
        <v>378</v>
      </c>
      <c r="U1227" s="103">
        <v>6</v>
      </c>
      <c r="V1227" s="234" t="s">
        <v>451</v>
      </c>
      <c r="W1227" s="103">
        <v>120</v>
      </c>
      <c r="X1227" s="234" t="s">
        <v>56</v>
      </c>
      <c r="Y1227" s="234" t="s">
        <v>443</v>
      </c>
      <c r="Z1227" s="280" t="s">
        <v>5908</v>
      </c>
      <c r="AA1227" s="280" t="s">
        <v>5915</v>
      </c>
      <c r="AB1227" s="280"/>
      <c r="AC1227" s="280"/>
      <c r="AD1227" s="280"/>
      <c r="AE1227" s="280"/>
      <c r="AF1227" s="280" t="s">
        <v>5916</v>
      </c>
      <c r="AG1227" s="280"/>
      <c r="AH1227" s="280" t="s">
        <v>5917</v>
      </c>
      <c r="AI1227" s="280"/>
      <c r="AJ1227" s="280"/>
      <c r="AK1227" s="234">
        <v>5</v>
      </c>
      <c r="AL1227" s="234" t="s">
        <v>272</v>
      </c>
      <c r="AM1227" s="234">
        <v>0.1</v>
      </c>
      <c r="AN1227" s="234">
        <v>7.2917122398681603E-2</v>
      </c>
      <c r="AO1227" s="234">
        <v>0</v>
      </c>
      <c r="AP1227" s="234">
        <v>3.5523726296793602E-2</v>
      </c>
      <c r="AQ1227" s="234">
        <v>7.2917122398681603E-2</v>
      </c>
      <c r="AR1227" s="234" t="s">
        <v>447</v>
      </c>
      <c r="AS1227" s="234">
        <v>5</v>
      </c>
      <c r="AT1227" s="234"/>
      <c r="AU1227" s="234" t="s">
        <v>552</v>
      </c>
      <c r="AV1227" s="234"/>
      <c r="AW1227" s="234">
        <v>0</v>
      </c>
      <c r="AX1227" s="234"/>
      <c r="AY1227" s="234" t="b">
        <v>0</v>
      </c>
      <c r="AZ1227" s="234">
        <v>44665.544039351851</v>
      </c>
      <c r="BA1227" s="234">
        <v>44656.464918981481</v>
      </c>
      <c r="BB1227" s="234">
        <v>44665.544039351851</v>
      </c>
    </row>
    <row r="1228" spans="1:54" x14ac:dyDescent="0.25">
      <c r="A1228" s="234" t="s">
        <v>5918</v>
      </c>
      <c r="B1228" s="234" t="s">
        <v>482</v>
      </c>
      <c r="C1228" s="235" t="s">
        <v>5919</v>
      </c>
      <c r="D1228" s="235" t="s">
        <v>5918</v>
      </c>
      <c r="E1228" s="234" t="s">
        <v>5906</v>
      </c>
      <c r="F1228" s="234" t="s">
        <v>2692</v>
      </c>
      <c r="G1228" s="234" t="s">
        <v>440</v>
      </c>
      <c r="H1228" s="234" t="s">
        <v>2090</v>
      </c>
      <c r="I1228" s="234" t="s">
        <v>752</v>
      </c>
      <c r="J1228" s="236"/>
      <c r="K1228" s="129">
        <v>0.05</v>
      </c>
      <c r="L1228" s="103">
        <v>1</v>
      </c>
      <c r="M1228" s="237">
        <v>24000</v>
      </c>
      <c r="N1228" s="236">
        <v>16574</v>
      </c>
      <c r="O1228" s="103">
        <v>1739</v>
      </c>
      <c r="P1228" s="234">
        <v>8900</v>
      </c>
      <c r="Q1228" s="236">
        <v>3</v>
      </c>
      <c r="R1228" s="236">
        <v>100</v>
      </c>
      <c r="S1228" s="238">
        <v>594</v>
      </c>
      <c r="T1228" s="238">
        <v>60</v>
      </c>
      <c r="U1228" s="103">
        <v>5.5</v>
      </c>
      <c r="V1228" s="234" t="s">
        <v>451</v>
      </c>
      <c r="W1228" s="103">
        <v>80</v>
      </c>
      <c r="X1228" s="234" t="s">
        <v>56</v>
      </c>
      <c r="Y1228" s="234" t="s">
        <v>443</v>
      </c>
      <c r="Z1228" s="280" t="s">
        <v>5920</v>
      </c>
      <c r="AA1228" s="280"/>
      <c r="AB1228" s="280"/>
      <c r="AC1228" s="280"/>
      <c r="AD1228" s="280"/>
      <c r="AE1228" s="280"/>
      <c r="AF1228" s="280"/>
      <c r="AG1228" s="280"/>
      <c r="AH1228" s="280"/>
      <c r="AI1228" s="280"/>
      <c r="AJ1228" s="280"/>
      <c r="AK1228" s="234">
        <v>5</v>
      </c>
      <c r="AL1228" s="234" t="s">
        <v>272</v>
      </c>
      <c r="AM1228" s="234">
        <v>0.1</v>
      </c>
      <c r="AN1228" s="234">
        <v>0.118955981637598</v>
      </c>
      <c r="AO1228" s="234">
        <v>0</v>
      </c>
      <c r="AP1228" s="234">
        <v>0.16270237803084001</v>
      </c>
      <c r="AQ1228" s="234">
        <v>0.118955981637598</v>
      </c>
      <c r="AR1228" s="234" t="s">
        <v>463</v>
      </c>
      <c r="AS1228" s="234">
        <v>11</v>
      </c>
      <c r="AT1228" s="234">
        <v>80.175678145513999</v>
      </c>
      <c r="AU1228" s="234" t="s">
        <v>552</v>
      </c>
      <c r="AV1228" s="234">
        <v>1.90480790738071</v>
      </c>
      <c r="AW1228" s="234">
        <v>16.469850671482199</v>
      </c>
      <c r="AX1228" s="234">
        <v>68.722009839012003</v>
      </c>
      <c r="AY1228" s="234" t="b">
        <v>0</v>
      </c>
      <c r="AZ1228" s="234">
        <v>44670.451504629629</v>
      </c>
      <c r="BA1228" s="234">
        <v>44656.46601851852</v>
      </c>
      <c r="BB1228" s="234">
        <v>44670.451504629629</v>
      </c>
    </row>
    <row r="1229" spans="1:54" x14ac:dyDescent="0.25">
      <c r="A1229" s="234" t="s">
        <v>5921</v>
      </c>
      <c r="B1229" s="234" t="s">
        <v>482</v>
      </c>
      <c r="C1229" s="235" t="s">
        <v>5922</v>
      </c>
      <c r="D1229" s="235" t="s">
        <v>5921</v>
      </c>
      <c r="E1229" s="234" t="s">
        <v>5906</v>
      </c>
      <c r="F1229" s="234" t="s">
        <v>5923</v>
      </c>
      <c r="G1229" s="234" t="s">
        <v>440</v>
      </c>
      <c r="H1229" s="234" t="s">
        <v>2090</v>
      </c>
      <c r="I1229" s="234" t="s">
        <v>752</v>
      </c>
      <c r="J1229" s="236"/>
      <c r="K1229" s="129">
        <v>0.05</v>
      </c>
      <c r="L1229" s="103">
        <v>1</v>
      </c>
      <c r="M1229" s="237">
        <v>32000</v>
      </c>
      <c r="N1229" s="236">
        <v>53069</v>
      </c>
      <c r="O1229" s="103">
        <v>2860</v>
      </c>
      <c r="P1229" s="234">
        <v>2860</v>
      </c>
      <c r="Q1229" s="236">
        <v>1.5</v>
      </c>
      <c r="R1229" s="236">
        <v>100</v>
      </c>
      <c r="S1229" s="238">
        <v>440</v>
      </c>
      <c r="T1229" s="238">
        <v>243</v>
      </c>
      <c r="U1229" s="103">
        <v>5.5</v>
      </c>
      <c r="V1229" s="234" t="s">
        <v>451</v>
      </c>
      <c r="W1229" s="103">
        <v>120</v>
      </c>
      <c r="X1229" s="234" t="s">
        <v>56</v>
      </c>
      <c r="Y1229" s="234" t="s">
        <v>443</v>
      </c>
      <c r="Z1229" s="280" t="s">
        <v>5908</v>
      </c>
      <c r="AA1229" s="280"/>
      <c r="AB1229" s="280"/>
      <c r="AC1229" s="280"/>
      <c r="AD1229" s="280"/>
      <c r="AE1229" s="280"/>
      <c r="AF1229" s="280"/>
      <c r="AG1229" s="280"/>
      <c r="AH1229" s="280"/>
      <c r="AI1229" s="280"/>
      <c r="AJ1229" s="280"/>
      <c r="AK1229" s="234">
        <v>5</v>
      </c>
      <c r="AL1229" s="234" t="s">
        <v>272</v>
      </c>
      <c r="AM1229" s="234">
        <v>0.1</v>
      </c>
      <c r="AN1229" s="234">
        <v>0</v>
      </c>
      <c r="AO1229" s="234">
        <v>0</v>
      </c>
      <c r="AP1229" s="234">
        <v>0.197657963962209</v>
      </c>
      <c r="AQ1229" s="234">
        <v>4.9414490990552298E-2</v>
      </c>
      <c r="AR1229" s="234" t="s">
        <v>463</v>
      </c>
      <c r="AS1229" s="234">
        <v>5</v>
      </c>
      <c r="AT1229" s="234">
        <v>56.247188122138901</v>
      </c>
      <c r="AU1229" s="234" t="s">
        <v>552</v>
      </c>
      <c r="AV1229" s="234">
        <v>2.3801793682577799</v>
      </c>
      <c r="AW1229" s="234">
        <v>17.9965834127023</v>
      </c>
      <c r="AX1229" s="234">
        <v>53.0330630865882</v>
      </c>
      <c r="AY1229" s="234" t="b">
        <v>0</v>
      </c>
      <c r="AZ1229" s="234">
        <v>44670.452939814815</v>
      </c>
      <c r="BA1229" s="234">
        <v>44656.466886574075</v>
      </c>
      <c r="BB1229" s="234">
        <v>44670.452939814815</v>
      </c>
    </row>
    <row r="1230" spans="1:54" x14ac:dyDescent="0.25">
      <c r="A1230" s="234" t="s">
        <v>5924</v>
      </c>
      <c r="B1230" s="234" t="s">
        <v>482</v>
      </c>
      <c r="C1230" s="235" t="s">
        <v>5925</v>
      </c>
      <c r="D1230" s="235" t="s">
        <v>5924</v>
      </c>
      <c r="E1230" s="234" t="s">
        <v>5906</v>
      </c>
      <c r="F1230" s="234" t="s">
        <v>3090</v>
      </c>
      <c r="G1230" s="234" t="s">
        <v>440</v>
      </c>
      <c r="H1230" s="234" t="s">
        <v>2090</v>
      </c>
      <c r="I1230" s="234" t="s">
        <v>752</v>
      </c>
      <c r="J1230" s="236"/>
      <c r="K1230" s="129">
        <v>0.1</v>
      </c>
      <c r="L1230" s="103">
        <v>1</v>
      </c>
      <c r="M1230" s="237">
        <v>32000</v>
      </c>
      <c r="N1230" s="236">
        <v>17357</v>
      </c>
      <c r="O1230" s="103">
        <v>3950</v>
      </c>
      <c r="P1230" s="234">
        <v>3950</v>
      </c>
      <c r="Q1230" s="236">
        <v>2.5</v>
      </c>
      <c r="R1230" s="236">
        <v>100</v>
      </c>
      <c r="S1230" s="238">
        <v>622.5</v>
      </c>
      <c r="T1230" s="238">
        <v>50</v>
      </c>
      <c r="U1230" s="103">
        <v>5.5</v>
      </c>
      <c r="V1230" s="234" t="s">
        <v>547</v>
      </c>
      <c r="W1230" s="103">
        <v>80</v>
      </c>
      <c r="X1230" s="234" t="s">
        <v>56</v>
      </c>
      <c r="Y1230" s="234" t="s">
        <v>443</v>
      </c>
      <c r="Z1230" s="280" t="s">
        <v>5926</v>
      </c>
      <c r="AA1230" s="280"/>
      <c r="AB1230" s="280"/>
      <c r="AC1230" s="280"/>
      <c r="AD1230" s="280"/>
      <c r="AE1230" s="280"/>
      <c r="AF1230" s="280"/>
      <c r="AG1230" s="280"/>
      <c r="AH1230" s="280"/>
      <c r="AI1230" s="280"/>
      <c r="AJ1230" s="280"/>
      <c r="AK1230" s="234">
        <v>5</v>
      </c>
      <c r="AL1230" s="234" t="s">
        <v>272</v>
      </c>
      <c r="AM1230" s="234">
        <v>0.1</v>
      </c>
      <c r="AN1230" s="234">
        <v>0</v>
      </c>
      <c r="AO1230" s="234">
        <v>0</v>
      </c>
      <c r="AP1230" s="234">
        <v>0.43757197147322502</v>
      </c>
      <c r="AQ1230" s="234">
        <v>6.2510281639032106E-2</v>
      </c>
      <c r="AR1230" s="234" t="s">
        <v>463</v>
      </c>
      <c r="AS1230" s="234">
        <v>17</v>
      </c>
      <c r="AT1230" s="234">
        <v>79.852823883897898</v>
      </c>
      <c r="AU1230" s="234" t="s">
        <v>552</v>
      </c>
      <c r="AV1230" s="234">
        <v>2.2423906438841898</v>
      </c>
      <c r="AW1230" s="234">
        <v>13.775824338803799</v>
      </c>
      <c r="AX1230" s="234">
        <v>71.867541495508107</v>
      </c>
      <c r="AY1230" s="234" t="b">
        <v>0</v>
      </c>
      <c r="AZ1230" s="234">
        <v>44670.45484953704</v>
      </c>
      <c r="BA1230" s="234">
        <v>44656.46837962963</v>
      </c>
      <c r="BB1230" s="234">
        <v>44670.45484953704</v>
      </c>
    </row>
    <row r="1231" spans="1:54" x14ac:dyDescent="0.25">
      <c r="A1231" s="234" t="s">
        <v>5927</v>
      </c>
      <c r="B1231" s="234" t="s">
        <v>482</v>
      </c>
      <c r="C1231" s="235" t="s">
        <v>5928</v>
      </c>
      <c r="D1231" s="235" t="s">
        <v>5927</v>
      </c>
      <c r="E1231" s="234" t="s">
        <v>5906</v>
      </c>
      <c r="F1231" s="234" t="s">
        <v>5929</v>
      </c>
      <c r="G1231" s="234" t="s">
        <v>440</v>
      </c>
      <c r="H1231" s="234" t="s">
        <v>2090</v>
      </c>
      <c r="I1231" s="234" t="s">
        <v>752</v>
      </c>
      <c r="J1231" s="236"/>
      <c r="K1231" s="129">
        <v>0.05</v>
      </c>
      <c r="L1231" s="103">
        <v>1</v>
      </c>
      <c r="M1231" s="237">
        <v>24000</v>
      </c>
      <c r="N1231" s="236">
        <v>8496</v>
      </c>
      <c r="O1231" s="103">
        <v>2310</v>
      </c>
      <c r="P1231" s="234">
        <v>9500</v>
      </c>
      <c r="Q1231" s="236">
        <v>3</v>
      </c>
      <c r="R1231" s="236">
        <v>100</v>
      </c>
      <c r="S1231" s="238">
        <v>466.5</v>
      </c>
      <c r="T1231" s="238">
        <v>50</v>
      </c>
      <c r="U1231" s="103">
        <v>5.5</v>
      </c>
      <c r="V1231" s="234" t="s">
        <v>451</v>
      </c>
      <c r="W1231" s="103">
        <v>80</v>
      </c>
      <c r="X1231" s="234" t="s">
        <v>56</v>
      </c>
      <c r="Y1231" s="234" t="s">
        <v>443</v>
      </c>
      <c r="Z1231" s="280" t="s">
        <v>5920</v>
      </c>
      <c r="AA1231" s="280"/>
      <c r="AB1231" s="280"/>
      <c r="AC1231" s="280"/>
      <c r="AD1231" s="280"/>
      <c r="AE1231" s="280"/>
      <c r="AF1231" s="280"/>
      <c r="AG1231" s="280"/>
      <c r="AH1231" s="280"/>
      <c r="AI1231" s="280"/>
      <c r="AJ1231" s="280"/>
      <c r="AK1231" s="234">
        <v>5</v>
      </c>
      <c r="AL1231" s="234" t="s">
        <v>272</v>
      </c>
      <c r="AM1231" s="234">
        <v>0.1</v>
      </c>
      <c r="AN1231" s="234">
        <v>0.19107540293981001</v>
      </c>
      <c r="AO1231" s="234">
        <v>0</v>
      </c>
      <c r="AP1231" s="234">
        <v>0.37169194171870401</v>
      </c>
      <c r="AQ1231" s="234">
        <v>0.19107540293981001</v>
      </c>
      <c r="AR1231" s="234" t="s">
        <v>463</v>
      </c>
      <c r="AS1231" s="234">
        <v>5</v>
      </c>
      <c r="AT1231" s="234">
        <v>70.504671313990301</v>
      </c>
      <c r="AU1231" s="234" t="s">
        <v>552</v>
      </c>
      <c r="AV1231" s="234">
        <v>3.1611954912521698</v>
      </c>
      <c r="AW1231" s="234">
        <v>8.0581669076678892</v>
      </c>
      <c r="AX1231" s="234">
        <v>70.504671313990301</v>
      </c>
      <c r="AY1231" s="234" t="b">
        <v>0</v>
      </c>
      <c r="AZ1231" s="234">
        <v>44670.468611111108</v>
      </c>
      <c r="BA1231" s="234">
        <v>44656.469131944446</v>
      </c>
      <c r="BB1231" s="234">
        <v>44670.468611111108</v>
      </c>
    </row>
    <row r="1232" spans="1:54" x14ac:dyDescent="0.25">
      <c r="A1232" s="234" t="s">
        <v>5930</v>
      </c>
      <c r="B1232" s="234" t="s">
        <v>436</v>
      </c>
      <c r="C1232" s="235" t="s">
        <v>1680</v>
      </c>
      <c r="D1232" s="235" t="s">
        <v>5930</v>
      </c>
      <c r="E1232" s="234" t="s">
        <v>5906</v>
      </c>
      <c r="F1232" s="234" t="s">
        <v>5931</v>
      </c>
      <c r="G1232" s="234"/>
      <c r="H1232" s="234"/>
      <c r="I1232" s="234" t="s">
        <v>752</v>
      </c>
      <c r="J1232" s="236"/>
      <c r="K1232" s="129"/>
      <c r="L1232" s="103"/>
      <c r="M1232" s="237"/>
      <c r="N1232" s="236">
        <v>5512</v>
      </c>
      <c r="O1232" s="103">
        <v>14770</v>
      </c>
      <c r="P1232" s="234"/>
      <c r="Q1232" s="236"/>
      <c r="R1232" s="236"/>
      <c r="S1232" s="238"/>
      <c r="T1232" s="238"/>
      <c r="U1232" s="103">
        <v>0</v>
      </c>
      <c r="V1232" s="234" t="s">
        <v>451</v>
      </c>
      <c r="W1232" s="103"/>
      <c r="X1232" s="234" t="s">
        <v>56</v>
      </c>
      <c r="Y1232" s="234" t="s">
        <v>443</v>
      </c>
      <c r="Z1232" s="280" t="s">
        <v>5920</v>
      </c>
      <c r="AA1232" s="280"/>
      <c r="AB1232" s="280"/>
      <c r="AC1232" s="280"/>
      <c r="AD1232" s="280"/>
      <c r="AE1232" s="280"/>
      <c r="AF1232" s="280" t="s">
        <v>5932</v>
      </c>
      <c r="AG1232" s="280"/>
      <c r="AH1232" s="280"/>
      <c r="AI1232" s="280"/>
      <c r="AJ1232" s="280"/>
      <c r="AK1232" s="234">
        <v>5</v>
      </c>
      <c r="AL1232" s="234" t="s">
        <v>272</v>
      </c>
      <c r="AM1232" s="234">
        <v>0.1</v>
      </c>
      <c r="AN1232" s="234"/>
      <c r="AO1232" s="234">
        <v>0</v>
      </c>
      <c r="AP1232" s="234">
        <v>0</v>
      </c>
      <c r="AQ1232" s="234"/>
      <c r="AR1232" s="234" t="s">
        <v>447</v>
      </c>
      <c r="AS1232" s="234"/>
      <c r="AT1232" s="234"/>
      <c r="AU1232" s="234" t="s">
        <v>552</v>
      </c>
      <c r="AV1232" s="234"/>
      <c r="AW1232" s="234"/>
      <c r="AX1232" s="234"/>
      <c r="AY1232" s="234" t="b">
        <v>0</v>
      </c>
      <c r="AZ1232" s="234">
        <v>44656.505833333336</v>
      </c>
      <c r="BA1232" s="234">
        <v>44656.471180555556</v>
      </c>
      <c r="BB1232" s="234">
        <v>44656.505810185183</v>
      </c>
    </row>
    <row r="1233" spans="1:54" x14ac:dyDescent="0.25">
      <c r="A1233" s="234" t="s">
        <v>5933</v>
      </c>
      <c r="B1233" s="234" t="s">
        <v>482</v>
      </c>
      <c r="C1233" s="235" t="s">
        <v>5934</v>
      </c>
      <c r="D1233" s="235" t="s">
        <v>5933</v>
      </c>
      <c r="E1233" s="234" t="s">
        <v>5906</v>
      </c>
      <c r="F1233" s="234" t="s">
        <v>5935</v>
      </c>
      <c r="G1233" s="234" t="s">
        <v>440</v>
      </c>
      <c r="H1233" s="234" t="s">
        <v>2090</v>
      </c>
      <c r="I1233" s="234" t="s">
        <v>752</v>
      </c>
      <c r="J1233" s="236"/>
      <c r="K1233" s="129">
        <v>0.08</v>
      </c>
      <c r="L1233" s="103">
        <v>1</v>
      </c>
      <c r="M1233" s="237">
        <v>26000</v>
      </c>
      <c r="N1233" s="236">
        <v>17873</v>
      </c>
      <c r="O1233" s="103">
        <v>22000</v>
      </c>
      <c r="P1233" s="234">
        <v>22000</v>
      </c>
      <c r="Q1233" s="236">
        <v>2.5</v>
      </c>
      <c r="R1233" s="236">
        <v>100</v>
      </c>
      <c r="S1233" s="238">
        <v>298</v>
      </c>
      <c r="T1233" s="238">
        <v>283</v>
      </c>
      <c r="U1233" s="103">
        <v>6</v>
      </c>
      <c r="V1233" s="234" t="s">
        <v>547</v>
      </c>
      <c r="W1233" s="103">
        <v>80</v>
      </c>
      <c r="X1233" s="234" t="s">
        <v>56</v>
      </c>
      <c r="Y1233" s="234" t="s">
        <v>443</v>
      </c>
      <c r="Z1233" s="280" t="s">
        <v>5908</v>
      </c>
      <c r="AA1233" s="280"/>
      <c r="AB1233" s="280"/>
      <c r="AC1233" s="280"/>
      <c r="AD1233" s="280"/>
      <c r="AE1233" s="280"/>
      <c r="AF1233" s="280"/>
      <c r="AG1233" s="280"/>
      <c r="AH1233" s="280"/>
      <c r="AI1233" s="280"/>
      <c r="AJ1233" s="280"/>
      <c r="AK1233" s="234">
        <v>5</v>
      </c>
      <c r="AL1233" s="234" t="s">
        <v>272</v>
      </c>
      <c r="AM1233" s="234">
        <v>0.1</v>
      </c>
      <c r="AN1233" s="234">
        <v>0</v>
      </c>
      <c r="AO1233" s="234">
        <v>0</v>
      </c>
      <c r="AP1233" s="234">
        <v>7.6295885617208306E-2</v>
      </c>
      <c r="AQ1233" s="234">
        <v>5.08639237448055E-2</v>
      </c>
      <c r="AR1233" s="234" t="s">
        <v>463</v>
      </c>
      <c r="AS1233" s="234">
        <v>9</v>
      </c>
      <c r="AT1233" s="234">
        <v>69.691347916881099</v>
      </c>
      <c r="AU1233" s="234" t="s">
        <v>552</v>
      </c>
      <c r="AV1233" s="234">
        <v>2.4519390408356698</v>
      </c>
      <c r="AW1233" s="234">
        <v>12.8184432390483</v>
      </c>
      <c r="AX1233" s="234">
        <v>68.695757232354296</v>
      </c>
      <c r="AY1233" s="234" t="b">
        <v>0</v>
      </c>
      <c r="AZ1233" s="234">
        <v>44670.478379629632</v>
      </c>
      <c r="BA1233" s="234">
        <v>44656.472025462965</v>
      </c>
      <c r="BB1233" s="234">
        <v>44670.478344907409</v>
      </c>
    </row>
    <row r="1234" spans="1:54" x14ac:dyDescent="0.25">
      <c r="A1234" s="234" t="s">
        <v>5936</v>
      </c>
      <c r="B1234" s="234" t="s">
        <v>482</v>
      </c>
      <c r="C1234" s="235" t="s">
        <v>5937</v>
      </c>
      <c r="D1234" s="235" t="s">
        <v>5936</v>
      </c>
      <c r="E1234" s="234" t="s">
        <v>5906</v>
      </c>
      <c r="F1234" s="234" t="s">
        <v>5938</v>
      </c>
      <c r="G1234" s="234" t="s">
        <v>440</v>
      </c>
      <c r="H1234" s="234" t="s">
        <v>2090</v>
      </c>
      <c r="I1234" s="234" t="s">
        <v>752</v>
      </c>
      <c r="J1234" s="236"/>
      <c r="K1234" s="129">
        <v>0.08</v>
      </c>
      <c r="L1234" s="103">
        <v>1</v>
      </c>
      <c r="M1234" s="237">
        <v>26000</v>
      </c>
      <c r="N1234" s="236">
        <v>24754</v>
      </c>
      <c r="O1234" s="103">
        <v>14030</v>
      </c>
      <c r="P1234" s="234">
        <v>14030</v>
      </c>
      <c r="Q1234" s="236">
        <v>2.5</v>
      </c>
      <c r="R1234" s="236">
        <v>100</v>
      </c>
      <c r="S1234" s="238">
        <v>389</v>
      </c>
      <c r="T1234" s="238">
        <v>240</v>
      </c>
      <c r="U1234" s="103">
        <v>6</v>
      </c>
      <c r="V1234" s="234" t="s">
        <v>451</v>
      </c>
      <c r="W1234" s="103">
        <v>80</v>
      </c>
      <c r="X1234" s="234" t="s">
        <v>56</v>
      </c>
      <c r="Y1234" s="234" t="s">
        <v>443</v>
      </c>
      <c r="Z1234" s="280" t="s">
        <v>5908</v>
      </c>
      <c r="AA1234" s="280"/>
      <c r="AB1234" s="280"/>
      <c r="AC1234" s="280"/>
      <c r="AD1234" s="280"/>
      <c r="AE1234" s="280"/>
      <c r="AF1234" s="280"/>
      <c r="AG1234" s="280"/>
      <c r="AH1234" s="280"/>
      <c r="AI1234" s="280"/>
      <c r="AJ1234" s="280"/>
      <c r="AK1234" s="234">
        <v>5</v>
      </c>
      <c r="AL1234" s="234" t="s">
        <v>272</v>
      </c>
      <c r="AM1234" s="234">
        <v>0.1</v>
      </c>
      <c r="AN1234" s="234">
        <v>0</v>
      </c>
      <c r="AO1234" s="234">
        <v>0</v>
      </c>
      <c r="AP1234" s="234">
        <v>8.6380993969973105E-2</v>
      </c>
      <c r="AQ1234" s="234">
        <v>5.7587329313315401E-2</v>
      </c>
      <c r="AR1234" s="234" t="s">
        <v>463</v>
      </c>
      <c r="AS1234" s="234">
        <v>11</v>
      </c>
      <c r="AT1234" s="234">
        <v>62.922664345222699</v>
      </c>
      <c r="AU1234" s="234" t="s">
        <v>552</v>
      </c>
      <c r="AV1234" s="234">
        <v>2.4258235730983002</v>
      </c>
      <c r="AW1234" s="234">
        <v>15.3182799622857</v>
      </c>
      <c r="AX1234" s="234">
        <v>60.675426332893302</v>
      </c>
      <c r="AY1234" s="234" t="b">
        <v>0</v>
      </c>
      <c r="AZ1234" s="234">
        <v>44670.47928240741</v>
      </c>
      <c r="BA1234" s="234">
        <v>44656.472893518519</v>
      </c>
      <c r="BB1234" s="234">
        <v>44670.47928240741</v>
      </c>
    </row>
    <row r="1235" spans="1:54" x14ac:dyDescent="0.25">
      <c r="A1235" s="234" t="s">
        <v>5939</v>
      </c>
      <c r="B1235" s="234" t="s">
        <v>482</v>
      </c>
      <c r="C1235" s="235" t="s">
        <v>5940</v>
      </c>
      <c r="D1235" s="235" t="s">
        <v>5939</v>
      </c>
      <c r="E1235" s="234" t="s">
        <v>5906</v>
      </c>
      <c r="F1235" s="234" t="s">
        <v>5941</v>
      </c>
      <c r="G1235" s="234" t="s">
        <v>440</v>
      </c>
      <c r="H1235" s="234" t="s">
        <v>2090</v>
      </c>
      <c r="I1235" s="234" t="s">
        <v>752</v>
      </c>
      <c r="J1235" s="236"/>
      <c r="K1235" s="129">
        <v>0.05</v>
      </c>
      <c r="L1235" s="103">
        <v>1</v>
      </c>
      <c r="M1235" s="237">
        <v>20000</v>
      </c>
      <c r="N1235" s="236">
        <v>38345</v>
      </c>
      <c r="O1235" s="103">
        <v>2650</v>
      </c>
      <c r="P1235" s="234">
        <v>2650</v>
      </c>
      <c r="Q1235" s="236">
        <v>1.8</v>
      </c>
      <c r="R1235" s="236">
        <v>100</v>
      </c>
      <c r="S1235" s="238">
        <v>424.4</v>
      </c>
      <c r="T1235" s="238">
        <v>130</v>
      </c>
      <c r="U1235" s="103">
        <v>5.5</v>
      </c>
      <c r="V1235" s="234" t="s">
        <v>451</v>
      </c>
      <c r="W1235" s="103">
        <v>120</v>
      </c>
      <c r="X1235" s="234" t="s">
        <v>56</v>
      </c>
      <c r="Y1235" s="234" t="s">
        <v>443</v>
      </c>
      <c r="Z1235" s="280" t="s">
        <v>5908</v>
      </c>
      <c r="AA1235" s="280"/>
      <c r="AB1235" s="280"/>
      <c r="AC1235" s="280"/>
      <c r="AD1235" s="280"/>
      <c r="AE1235" s="280"/>
      <c r="AF1235" s="280"/>
      <c r="AG1235" s="280"/>
      <c r="AH1235" s="280"/>
      <c r="AI1235" s="280"/>
      <c r="AJ1235" s="280"/>
      <c r="AK1235" s="234">
        <v>5</v>
      </c>
      <c r="AL1235" s="234" t="s">
        <v>272</v>
      </c>
      <c r="AM1235" s="234">
        <v>0.1</v>
      </c>
      <c r="AN1235" s="234">
        <v>0</v>
      </c>
      <c r="AO1235" s="234">
        <v>0</v>
      </c>
      <c r="AP1235" s="234">
        <v>0.196822788142411</v>
      </c>
      <c r="AQ1235" s="234">
        <v>4.9205697035602798E-2</v>
      </c>
      <c r="AR1235" s="234" t="s">
        <v>463</v>
      </c>
      <c r="AS1235" s="234">
        <v>6</v>
      </c>
      <c r="AT1235" s="234">
        <v>65.750737850424201</v>
      </c>
      <c r="AU1235" s="234" t="s">
        <v>552</v>
      </c>
      <c r="AV1235" s="234">
        <v>1.91086080612812</v>
      </c>
      <c r="AW1235" s="234">
        <v>18.258996408120399</v>
      </c>
      <c r="AX1235" s="234">
        <v>59.175664065381802</v>
      </c>
      <c r="AY1235" s="234" t="b">
        <v>0</v>
      </c>
      <c r="AZ1235" s="234">
        <v>44670.48028935185</v>
      </c>
      <c r="BA1235" s="234">
        <v>44656.473599537036</v>
      </c>
      <c r="BB1235" s="234">
        <v>44670.480266203704</v>
      </c>
    </row>
    <row r="1236" spans="1:54" x14ac:dyDescent="0.25">
      <c r="A1236" s="234" t="s">
        <v>5942</v>
      </c>
      <c r="B1236" s="234" t="s">
        <v>482</v>
      </c>
      <c r="C1236" s="235" t="s">
        <v>5943</v>
      </c>
      <c r="D1236" s="235" t="s">
        <v>5942</v>
      </c>
      <c r="E1236" s="234" t="s">
        <v>5906</v>
      </c>
      <c r="F1236" s="234" t="s">
        <v>5944</v>
      </c>
      <c r="G1236" s="234" t="s">
        <v>440</v>
      </c>
      <c r="H1236" s="234" t="s">
        <v>2090</v>
      </c>
      <c r="I1236" s="234" t="s">
        <v>752</v>
      </c>
      <c r="J1236" s="236"/>
      <c r="K1236" s="129">
        <v>0.05</v>
      </c>
      <c r="L1236" s="103">
        <v>1</v>
      </c>
      <c r="M1236" s="237">
        <v>24000</v>
      </c>
      <c r="N1236" s="236">
        <v>14395</v>
      </c>
      <c r="O1236" s="103">
        <v>6920</v>
      </c>
      <c r="P1236" s="234">
        <v>6920</v>
      </c>
      <c r="Q1236" s="236">
        <v>3</v>
      </c>
      <c r="R1236" s="236">
        <v>100</v>
      </c>
      <c r="S1236" s="238">
        <v>470</v>
      </c>
      <c r="T1236" s="238">
        <v>50</v>
      </c>
      <c r="U1236" s="103">
        <v>5.5</v>
      </c>
      <c r="V1236" s="234" t="s">
        <v>547</v>
      </c>
      <c r="W1236" s="103">
        <v>80</v>
      </c>
      <c r="X1236" s="234" t="s">
        <v>56</v>
      </c>
      <c r="Y1236" s="234" t="s">
        <v>443</v>
      </c>
      <c r="Z1236" s="280" t="s">
        <v>5945</v>
      </c>
      <c r="AA1236" s="280"/>
      <c r="AB1236" s="280"/>
      <c r="AC1236" s="280"/>
      <c r="AD1236" s="280"/>
      <c r="AE1236" s="280"/>
      <c r="AF1236" s="280"/>
      <c r="AG1236" s="280"/>
      <c r="AH1236" s="280"/>
      <c r="AI1236" s="280"/>
      <c r="AJ1236" s="280"/>
      <c r="AK1236" s="234">
        <v>5</v>
      </c>
      <c r="AL1236" s="234" t="s">
        <v>272</v>
      </c>
      <c r="AM1236" s="234">
        <v>0.1</v>
      </c>
      <c r="AN1236" s="234">
        <v>0</v>
      </c>
      <c r="AO1236" s="234">
        <v>0</v>
      </c>
      <c r="AP1236" s="234">
        <v>0.30116430118839399</v>
      </c>
      <c r="AQ1236" s="234">
        <v>5.01940501980657E-2</v>
      </c>
      <c r="AR1236" s="234" t="s">
        <v>463</v>
      </c>
      <c r="AS1236" s="234">
        <v>12</v>
      </c>
      <c r="AT1236" s="234">
        <v>78.091000001085405</v>
      </c>
      <c r="AU1236" s="234" t="s">
        <v>552</v>
      </c>
      <c r="AV1236" s="234">
        <v>2.1025003008054699</v>
      </c>
      <c r="AW1236" s="234">
        <v>14.237084041737599</v>
      </c>
      <c r="AX1236" s="234">
        <v>72.513071429579298</v>
      </c>
      <c r="AY1236" s="234" t="b">
        <v>0</v>
      </c>
      <c r="AZ1236" s="234">
        <v>44670.481342592589</v>
      </c>
      <c r="BA1236" s="234">
        <v>44656.499965277777</v>
      </c>
      <c r="BB1236" s="234">
        <v>44670.48133101852</v>
      </c>
    </row>
    <row r="1237" spans="1:54" x14ac:dyDescent="0.25">
      <c r="A1237" s="234" t="s">
        <v>5946</v>
      </c>
      <c r="B1237" s="234" t="s">
        <v>456</v>
      </c>
      <c r="C1237" s="235" t="s">
        <v>5946</v>
      </c>
      <c r="D1237" s="235" t="s">
        <v>5946</v>
      </c>
      <c r="E1237" s="234" t="s">
        <v>5947</v>
      </c>
      <c r="F1237" s="234" t="s">
        <v>5948</v>
      </c>
      <c r="G1237" s="234" t="s">
        <v>544</v>
      </c>
      <c r="H1237" s="234" t="s">
        <v>916</v>
      </c>
      <c r="I1237" s="234" t="s">
        <v>917</v>
      </c>
      <c r="J1237" s="236">
        <v>660</v>
      </c>
      <c r="K1237" s="129">
        <v>0.03</v>
      </c>
      <c r="L1237" s="103">
        <v>1</v>
      </c>
      <c r="M1237" s="237">
        <v>1629</v>
      </c>
      <c r="N1237" s="236">
        <v>13900</v>
      </c>
      <c r="O1237" s="103">
        <v>11030</v>
      </c>
      <c r="P1237" s="234">
        <v>11030</v>
      </c>
      <c r="Q1237" s="236">
        <v>4</v>
      </c>
      <c r="R1237" s="236">
        <v>40</v>
      </c>
      <c r="S1237" s="238">
        <v>170</v>
      </c>
      <c r="T1237" s="238">
        <v>160</v>
      </c>
      <c r="U1237" s="103">
        <v>3</v>
      </c>
      <c r="V1237" s="234" t="s">
        <v>451</v>
      </c>
      <c r="W1237" s="103">
        <v>100</v>
      </c>
      <c r="X1237" s="234" t="s">
        <v>56</v>
      </c>
      <c r="Y1237" s="234" t="s">
        <v>443</v>
      </c>
      <c r="Z1237" s="280" t="s">
        <v>5949</v>
      </c>
      <c r="AA1237" s="280" t="s">
        <v>5950</v>
      </c>
      <c r="AB1237" s="280"/>
      <c r="AC1237" s="280"/>
      <c r="AD1237" s="280"/>
      <c r="AE1237" s="280" t="s">
        <v>5951</v>
      </c>
      <c r="AF1237" s="280" t="s">
        <v>5952</v>
      </c>
      <c r="AG1237" s="280"/>
      <c r="AH1237" s="280"/>
      <c r="AI1237" s="280"/>
      <c r="AJ1237" s="280"/>
      <c r="AK1237" s="234">
        <v>2</v>
      </c>
      <c r="AL1237" s="234" t="s">
        <v>272</v>
      </c>
      <c r="AM1237" s="234">
        <v>0.1</v>
      </c>
      <c r="AN1237" s="234">
        <v>0</v>
      </c>
      <c r="AO1237" s="234">
        <v>0</v>
      </c>
      <c r="AP1237" s="234">
        <v>0</v>
      </c>
      <c r="AQ1237" s="234"/>
      <c r="AR1237" s="234" t="s">
        <v>463</v>
      </c>
      <c r="AS1237" s="234">
        <v>0</v>
      </c>
      <c r="AT1237" s="234">
        <v>75.246057430672593</v>
      </c>
      <c r="AU1237" s="234" t="s">
        <v>552</v>
      </c>
      <c r="AV1237" s="234">
        <v>1.3269514039172401</v>
      </c>
      <c r="AW1237" s="234">
        <v>16.030788419037801</v>
      </c>
      <c r="AX1237" s="234">
        <v>74.945073200949906</v>
      </c>
      <c r="AY1237" s="234" t="b">
        <v>0</v>
      </c>
      <c r="AZ1237" s="234">
        <v>44672.66615740741</v>
      </c>
      <c r="BA1237" s="234">
        <v>44656.601446759261</v>
      </c>
      <c r="BB1237" s="234">
        <v>44672.666145833333</v>
      </c>
    </row>
    <row r="1238" spans="1:54" x14ac:dyDescent="0.25">
      <c r="A1238" s="234" t="s">
        <v>5953</v>
      </c>
      <c r="B1238" s="234" t="s">
        <v>482</v>
      </c>
      <c r="C1238" s="235" t="s">
        <v>5953</v>
      </c>
      <c r="D1238" s="235" t="s">
        <v>5953</v>
      </c>
      <c r="E1238" s="234" t="s">
        <v>5947</v>
      </c>
      <c r="F1238" s="234" t="s">
        <v>5954</v>
      </c>
      <c r="G1238" s="234" t="s">
        <v>440</v>
      </c>
      <c r="H1238" s="234" t="s">
        <v>5955</v>
      </c>
      <c r="I1238" s="234" t="s">
        <v>917</v>
      </c>
      <c r="J1238" s="236"/>
      <c r="K1238" s="129">
        <v>0.05</v>
      </c>
      <c r="L1238" s="103">
        <v>1</v>
      </c>
      <c r="M1238" s="237">
        <v>12000</v>
      </c>
      <c r="N1238" s="236">
        <v>27300</v>
      </c>
      <c r="O1238" s="103">
        <v>10915</v>
      </c>
      <c r="P1238" s="234">
        <v>10915</v>
      </c>
      <c r="Q1238" s="236">
        <v>1.5</v>
      </c>
      <c r="R1238" s="236">
        <v>100</v>
      </c>
      <c r="S1238" s="238">
        <v>200</v>
      </c>
      <c r="T1238" s="238">
        <v>160</v>
      </c>
      <c r="U1238" s="103">
        <v>4</v>
      </c>
      <c r="V1238" s="234" t="s">
        <v>451</v>
      </c>
      <c r="W1238" s="103">
        <v>150</v>
      </c>
      <c r="X1238" s="234" t="s">
        <v>56</v>
      </c>
      <c r="Y1238" s="234" t="s">
        <v>443</v>
      </c>
      <c r="Z1238" s="280" t="s">
        <v>5956</v>
      </c>
      <c r="AA1238" s="280"/>
      <c r="AB1238" s="280"/>
      <c r="AC1238" s="280"/>
      <c r="AD1238" s="280"/>
      <c r="AE1238" s="280"/>
      <c r="AF1238" s="280"/>
      <c r="AG1238" s="280"/>
      <c r="AH1238" s="280"/>
      <c r="AI1238" s="280"/>
      <c r="AJ1238" s="280"/>
      <c r="AK1238" s="234">
        <v>2</v>
      </c>
      <c r="AL1238" s="234" t="s">
        <v>272</v>
      </c>
      <c r="AM1238" s="234">
        <v>0.1</v>
      </c>
      <c r="AN1238" s="234">
        <v>0</v>
      </c>
      <c r="AO1238" s="234">
        <v>0</v>
      </c>
      <c r="AP1238" s="234">
        <v>4.0271226711904702E-2</v>
      </c>
      <c r="AQ1238" s="234">
        <v>5.0339033389880897E-2</v>
      </c>
      <c r="AR1238" s="234" t="s">
        <v>463</v>
      </c>
      <c r="AS1238" s="234">
        <v>0</v>
      </c>
      <c r="AT1238" s="234">
        <v>78.088561945462303</v>
      </c>
      <c r="AU1238" s="234" t="s">
        <v>552</v>
      </c>
      <c r="AV1238" s="234">
        <v>1.87242524989445</v>
      </c>
      <c r="AW1238" s="234">
        <v>13.418441529881999</v>
      </c>
      <c r="AX1238" s="234">
        <v>66.933053096110598</v>
      </c>
      <c r="AY1238" s="234" t="b">
        <v>0</v>
      </c>
      <c r="AZ1238" s="234">
        <v>44683.5231712963</v>
      </c>
      <c r="BA1238" s="234">
        <v>44656.603113425925</v>
      </c>
      <c r="BB1238" s="234">
        <v>44683.5231712963</v>
      </c>
    </row>
    <row r="1239" spans="1:54" x14ac:dyDescent="0.25">
      <c r="A1239" s="234" t="s">
        <v>5957</v>
      </c>
      <c r="B1239" s="234" t="s">
        <v>456</v>
      </c>
      <c r="C1239" s="235" t="s">
        <v>5957</v>
      </c>
      <c r="D1239" s="235" t="s">
        <v>5957</v>
      </c>
      <c r="E1239" s="234" t="s">
        <v>5947</v>
      </c>
      <c r="F1239" s="234" t="s">
        <v>5958</v>
      </c>
      <c r="G1239" s="234" t="s">
        <v>544</v>
      </c>
      <c r="H1239" s="234" t="s">
        <v>916</v>
      </c>
      <c r="I1239" s="234" t="s">
        <v>917</v>
      </c>
      <c r="J1239" s="236">
        <v>820</v>
      </c>
      <c r="K1239" s="129">
        <v>0.03</v>
      </c>
      <c r="L1239" s="103">
        <v>1</v>
      </c>
      <c r="M1239" s="237">
        <v>2254</v>
      </c>
      <c r="N1239" s="236">
        <v>11550</v>
      </c>
      <c r="O1239" s="103">
        <v>7700</v>
      </c>
      <c r="P1239" s="234">
        <v>7700</v>
      </c>
      <c r="Q1239" s="236">
        <v>6</v>
      </c>
      <c r="R1239" s="236">
        <v>40</v>
      </c>
      <c r="S1239" s="238">
        <v>170</v>
      </c>
      <c r="T1239" s="238">
        <v>120</v>
      </c>
      <c r="U1239" s="103">
        <v>3.6</v>
      </c>
      <c r="V1239" s="234" t="s">
        <v>451</v>
      </c>
      <c r="W1239" s="103">
        <v>130</v>
      </c>
      <c r="X1239" s="234" t="s">
        <v>56</v>
      </c>
      <c r="Y1239" s="234" t="s">
        <v>443</v>
      </c>
      <c r="Z1239" s="280" t="s">
        <v>5956</v>
      </c>
      <c r="AA1239" s="280" t="s">
        <v>5959</v>
      </c>
      <c r="AB1239" s="280"/>
      <c r="AC1239" s="280"/>
      <c r="AD1239" s="280"/>
      <c r="AE1239" s="280" t="s">
        <v>5960</v>
      </c>
      <c r="AF1239" s="280" t="s">
        <v>5952</v>
      </c>
      <c r="AG1239" s="280"/>
      <c r="AH1239" s="280"/>
      <c r="AI1239" s="280"/>
      <c r="AJ1239" s="280"/>
      <c r="AK1239" s="234">
        <v>2</v>
      </c>
      <c r="AL1239" s="234" t="s">
        <v>272</v>
      </c>
      <c r="AM1239" s="234">
        <v>0.1</v>
      </c>
      <c r="AN1239" s="234">
        <v>0</v>
      </c>
      <c r="AO1239" s="234">
        <v>0</v>
      </c>
      <c r="AP1239" s="234">
        <v>0</v>
      </c>
      <c r="AQ1239" s="234"/>
      <c r="AR1239" s="234" t="s">
        <v>463</v>
      </c>
      <c r="AS1239" s="234">
        <v>0</v>
      </c>
      <c r="AT1239" s="234">
        <v>77.909655840694398</v>
      </c>
      <c r="AU1239" s="234" t="s">
        <v>552</v>
      </c>
      <c r="AV1239" s="234">
        <v>1.1325540870836499</v>
      </c>
      <c r="AW1239" s="234">
        <v>20.317666203927399</v>
      </c>
      <c r="AX1239" s="234">
        <v>74.526150787041402</v>
      </c>
      <c r="AY1239" s="234" t="b">
        <v>0</v>
      </c>
      <c r="AZ1239" s="234">
        <v>44672.667824074073</v>
      </c>
      <c r="BA1239" s="234">
        <v>44656.607141203705</v>
      </c>
      <c r="BB1239" s="234">
        <v>44672.667824074073</v>
      </c>
    </row>
    <row r="1240" spans="1:54" x14ac:dyDescent="0.25">
      <c r="A1240" s="234" t="s">
        <v>5961</v>
      </c>
      <c r="B1240" s="234" t="s">
        <v>482</v>
      </c>
      <c r="C1240" s="235" t="s">
        <v>5962</v>
      </c>
      <c r="D1240" s="235" t="s">
        <v>5961</v>
      </c>
      <c r="E1240" s="234" t="s">
        <v>5947</v>
      </c>
      <c r="F1240" s="234" t="s">
        <v>5963</v>
      </c>
      <c r="G1240" s="234" t="s">
        <v>440</v>
      </c>
      <c r="H1240" s="234" t="s">
        <v>5955</v>
      </c>
      <c r="I1240" s="234" t="s">
        <v>917</v>
      </c>
      <c r="J1240" s="236"/>
      <c r="K1240" s="129">
        <v>0.05</v>
      </c>
      <c r="L1240" s="103">
        <v>1</v>
      </c>
      <c r="M1240" s="237">
        <v>15000</v>
      </c>
      <c r="N1240" s="236">
        <v>15050</v>
      </c>
      <c r="O1240" s="103">
        <v>10560</v>
      </c>
      <c r="P1240" s="234">
        <v>10560</v>
      </c>
      <c r="Q1240" s="236">
        <v>1.5</v>
      </c>
      <c r="R1240" s="236">
        <v>100</v>
      </c>
      <c r="S1240" s="238">
        <v>242</v>
      </c>
      <c r="T1240" s="238">
        <v>211</v>
      </c>
      <c r="U1240" s="103">
        <v>4.5</v>
      </c>
      <c r="V1240" s="234" t="s">
        <v>451</v>
      </c>
      <c r="W1240" s="103">
        <v>80</v>
      </c>
      <c r="X1240" s="234" t="s">
        <v>56</v>
      </c>
      <c r="Y1240" s="234" t="s">
        <v>443</v>
      </c>
      <c r="Z1240" s="280" t="s">
        <v>5956</v>
      </c>
      <c r="AA1240" s="280"/>
      <c r="AB1240" s="280"/>
      <c r="AC1240" s="280"/>
      <c r="AD1240" s="280"/>
      <c r="AE1240" s="280"/>
      <c r="AF1240" s="280"/>
      <c r="AG1240" s="280"/>
      <c r="AH1240" s="280"/>
      <c r="AI1240" s="280"/>
      <c r="AJ1240" s="280"/>
      <c r="AK1240" s="234">
        <v>2</v>
      </c>
      <c r="AL1240" s="234" t="s">
        <v>272</v>
      </c>
      <c r="AM1240" s="234">
        <v>0.1</v>
      </c>
      <c r="AN1240" s="234">
        <v>0</v>
      </c>
      <c r="AO1240" s="234">
        <v>0</v>
      </c>
      <c r="AP1240" s="234">
        <v>0.18876472364844499</v>
      </c>
      <c r="AQ1240" s="234">
        <v>6.2921574549481496E-2</v>
      </c>
      <c r="AR1240" s="234" t="s">
        <v>463</v>
      </c>
      <c r="AS1240" s="234">
        <v>0</v>
      </c>
      <c r="AT1240" s="234">
        <v>78.091313577371295</v>
      </c>
      <c r="AU1240" s="234" t="s">
        <v>552</v>
      </c>
      <c r="AV1240" s="234">
        <v>2.9142857776394102</v>
      </c>
      <c r="AW1240" s="234">
        <v>7.7961696004367802</v>
      </c>
      <c r="AX1240" s="234">
        <v>66.935411637746896</v>
      </c>
      <c r="AY1240" s="234" t="b">
        <v>0</v>
      </c>
      <c r="AZ1240" s="234">
        <v>44683.525057870371</v>
      </c>
      <c r="BA1240" s="234">
        <v>44656.608252314814</v>
      </c>
      <c r="BB1240" s="234">
        <v>44683.525034722225</v>
      </c>
    </row>
    <row r="1241" spans="1:54" x14ac:dyDescent="0.25">
      <c r="A1241" s="234" t="s">
        <v>5964</v>
      </c>
      <c r="B1241" s="234" t="s">
        <v>482</v>
      </c>
      <c r="C1241" s="235" t="s">
        <v>5965</v>
      </c>
      <c r="D1241" s="235" t="s">
        <v>5964</v>
      </c>
      <c r="E1241" s="234" t="s">
        <v>5947</v>
      </c>
      <c r="F1241" s="234" t="s">
        <v>5966</v>
      </c>
      <c r="G1241" s="234" t="s">
        <v>440</v>
      </c>
      <c r="H1241" s="234" t="s">
        <v>5955</v>
      </c>
      <c r="I1241" s="234" t="s">
        <v>917</v>
      </c>
      <c r="J1241" s="236"/>
      <c r="K1241" s="129">
        <v>0.1</v>
      </c>
      <c r="L1241" s="103">
        <v>1</v>
      </c>
      <c r="M1241" s="237">
        <v>27000</v>
      </c>
      <c r="N1241" s="236">
        <v>23455</v>
      </c>
      <c r="O1241" s="103">
        <v>9975</v>
      </c>
      <c r="P1241" s="234">
        <v>9975</v>
      </c>
      <c r="Q1241" s="236">
        <v>1.5</v>
      </c>
      <c r="R1241" s="236">
        <v>100</v>
      </c>
      <c r="S1241" s="238">
        <v>601</v>
      </c>
      <c r="T1241" s="238">
        <v>110</v>
      </c>
      <c r="U1241" s="103">
        <v>5.5</v>
      </c>
      <c r="V1241" s="234" t="s">
        <v>451</v>
      </c>
      <c r="W1241" s="103">
        <v>100</v>
      </c>
      <c r="X1241" s="234" t="s">
        <v>56</v>
      </c>
      <c r="Y1241" s="234" t="s">
        <v>443</v>
      </c>
      <c r="Z1241" s="280" t="s">
        <v>5956</v>
      </c>
      <c r="AA1241" s="280"/>
      <c r="AB1241" s="280"/>
      <c r="AC1241" s="280"/>
      <c r="AD1241" s="280"/>
      <c r="AE1241" s="280"/>
      <c r="AF1241" s="280"/>
      <c r="AG1241" s="280"/>
      <c r="AH1241" s="280"/>
      <c r="AI1241" s="280"/>
      <c r="AJ1241" s="280"/>
      <c r="AK1241" s="234">
        <v>2</v>
      </c>
      <c r="AL1241" s="234" t="s">
        <v>272</v>
      </c>
      <c r="AM1241" s="234">
        <v>0.1</v>
      </c>
      <c r="AN1241" s="234">
        <v>0</v>
      </c>
      <c r="AO1241" s="234">
        <v>0</v>
      </c>
      <c r="AP1241" s="234">
        <v>0.25645012125282302</v>
      </c>
      <c r="AQ1241" s="234">
        <v>5.12900242505646E-2</v>
      </c>
      <c r="AR1241" s="234" t="s">
        <v>463</v>
      </c>
      <c r="AS1241" s="234">
        <v>0</v>
      </c>
      <c r="AT1241" s="234">
        <v>78.830421562641902</v>
      </c>
      <c r="AU1241" s="234" t="s">
        <v>552</v>
      </c>
      <c r="AV1241" s="234">
        <v>2.3801928780533399</v>
      </c>
      <c r="AW1241" s="234">
        <v>11.0843646047714</v>
      </c>
      <c r="AX1241" s="234">
        <v>78.830421562641902</v>
      </c>
      <c r="AY1241" s="234" t="b">
        <v>0</v>
      </c>
      <c r="AZ1241" s="234">
        <v>44683.526099537034</v>
      </c>
      <c r="BA1241" s="234">
        <v>44656.611550925925</v>
      </c>
      <c r="BB1241" s="234">
        <v>44683.526099537034</v>
      </c>
    </row>
    <row r="1242" spans="1:54" x14ac:dyDescent="0.25">
      <c r="A1242" s="234" t="s">
        <v>5967</v>
      </c>
      <c r="B1242" s="234" t="s">
        <v>482</v>
      </c>
      <c r="C1242" s="235" t="s">
        <v>5968</v>
      </c>
      <c r="D1242" s="235" t="s">
        <v>5967</v>
      </c>
      <c r="E1242" s="234" t="s">
        <v>5947</v>
      </c>
      <c r="F1242" s="234" t="s">
        <v>5969</v>
      </c>
      <c r="G1242" s="234" t="s">
        <v>440</v>
      </c>
      <c r="H1242" s="234" t="s">
        <v>5955</v>
      </c>
      <c r="I1242" s="234" t="s">
        <v>917</v>
      </c>
      <c r="J1242" s="236"/>
      <c r="K1242" s="129">
        <v>0.05</v>
      </c>
      <c r="L1242" s="103">
        <v>1</v>
      </c>
      <c r="M1242" s="237">
        <v>20000</v>
      </c>
      <c r="N1242" s="236">
        <v>16890</v>
      </c>
      <c r="O1242" s="103">
        <v>5470</v>
      </c>
      <c r="P1242" s="234">
        <v>5470</v>
      </c>
      <c r="Q1242" s="236">
        <v>1.5</v>
      </c>
      <c r="R1242" s="236">
        <v>100</v>
      </c>
      <c r="S1242" s="238">
        <v>328</v>
      </c>
      <c r="T1242" s="238">
        <v>100</v>
      </c>
      <c r="U1242" s="103">
        <v>5.5</v>
      </c>
      <c r="V1242" s="234" t="s">
        <v>451</v>
      </c>
      <c r="W1242" s="103">
        <v>100</v>
      </c>
      <c r="X1242" s="234" t="s">
        <v>56</v>
      </c>
      <c r="Y1242" s="234" t="s">
        <v>443</v>
      </c>
      <c r="Z1242" s="280" t="s">
        <v>5956</v>
      </c>
      <c r="AA1242" s="280"/>
      <c r="AB1242" s="280"/>
      <c r="AC1242" s="280"/>
      <c r="AD1242" s="280"/>
      <c r="AE1242" s="280"/>
      <c r="AF1242" s="280"/>
      <c r="AG1242" s="280"/>
      <c r="AH1242" s="280"/>
      <c r="AI1242" s="280"/>
      <c r="AJ1242" s="280"/>
      <c r="AK1242" s="234">
        <v>2</v>
      </c>
      <c r="AL1242" s="234" t="s">
        <v>272</v>
      </c>
      <c r="AM1242" s="234">
        <v>0.1</v>
      </c>
      <c r="AN1242" s="234">
        <v>0</v>
      </c>
      <c r="AO1242" s="234">
        <v>0</v>
      </c>
      <c r="AP1242" s="234">
        <v>0.32471644136757599</v>
      </c>
      <c r="AQ1242" s="234">
        <v>7.2159209192794602E-2</v>
      </c>
      <c r="AR1242" s="234" t="s">
        <v>463</v>
      </c>
      <c r="AS1242" s="234">
        <v>0</v>
      </c>
      <c r="AT1242" s="234">
        <v>77.822018662685593</v>
      </c>
      <c r="AU1242" s="234" t="s">
        <v>552</v>
      </c>
      <c r="AV1242" s="234">
        <v>2.7424382698827898</v>
      </c>
      <c r="AW1242" s="234">
        <v>8.57408263640942</v>
      </c>
      <c r="AX1242" s="234">
        <v>77.822018662685593</v>
      </c>
      <c r="AY1242" s="234" t="b">
        <v>0</v>
      </c>
      <c r="AZ1242" s="234">
        <v>44683.528819444444</v>
      </c>
      <c r="BA1242" s="234">
        <v>44656.612164351849</v>
      </c>
      <c r="BB1242" s="234">
        <v>44683.528819444444</v>
      </c>
    </row>
    <row r="1243" spans="1:54" x14ac:dyDescent="0.25">
      <c r="A1243" s="234" t="s">
        <v>5970</v>
      </c>
      <c r="B1243" s="234" t="s">
        <v>482</v>
      </c>
      <c r="C1243" s="235" t="s">
        <v>5971</v>
      </c>
      <c r="D1243" s="235" t="s">
        <v>5970</v>
      </c>
      <c r="E1243" s="234" t="s">
        <v>5947</v>
      </c>
      <c r="F1243" s="234" t="s">
        <v>5972</v>
      </c>
      <c r="G1243" s="234" t="s">
        <v>440</v>
      </c>
      <c r="H1243" s="234" t="s">
        <v>5955</v>
      </c>
      <c r="I1243" s="234" t="s">
        <v>917</v>
      </c>
      <c r="J1243" s="236"/>
      <c r="K1243" s="129">
        <v>0.05</v>
      </c>
      <c r="L1243" s="103">
        <v>1</v>
      </c>
      <c r="M1243" s="237">
        <v>22000</v>
      </c>
      <c r="N1243" s="236">
        <v>17460</v>
      </c>
      <c r="O1243" s="103">
        <v>5140</v>
      </c>
      <c r="P1243" s="234">
        <v>5140</v>
      </c>
      <c r="Q1243" s="236">
        <v>1.5</v>
      </c>
      <c r="R1243" s="236">
        <v>100</v>
      </c>
      <c r="S1243" s="238">
        <v>300</v>
      </c>
      <c r="T1243" s="238">
        <v>100</v>
      </c>
      <c r="U1243" s="103">
        <v>5.5</v>
      </c>
      <c r="V1243" s="234" t="s">
        <v>451</v>
      </c>
      <c r="W1243" s="103">
        <v>100</v>
      </c>
      <c r="X1243" s="234" t="s">
        <v>56</v>
      </c>
      <c r="Y1243" s="234" t="s">
        <v>443</v>
      </c>
      <c r="Z1243" s="280" t="s">
        <v>5956</v>
      </c>
      <c r="AA1243" s="280"/>
      <c r="AB1243" s="280"/>
      <c r="AC1243" s="280"/>
      <c r="AD1243" s="280"/>
      <c r="AE1243" s="280"/>
      <c r="AF1243" s="280"/>
      <c r="AG1243" s="280"/>
      <c r="AH1243" s="280"/>
      <c r="AI1243" s="280"/>
      <c r="AJ1243" s="280"/>
      <c r="AK1243" s="234">
        <v>2</v>
      </c>
      <c r="AL1243" s="234" t="s">
        <v>272</v>
      </c>
      <c r="AM1243" s="234">
        <v>0.1</v>
      </c>
      <c r="AN1243" s="234">
        <v>0</v>
      </c>
      <c r="AO1243" s="234">
        <v>0</v>
      </c>
      <c r="AP1243" s="234">
        <v>0.222855130793676</v>
      </c>
      <c r="AQ1243" s="234">
        <v>6.6856539238102905E-2</v>
      </c>
      <c r="AR1243" s="234" t="s">
        <v>463</v>
      </c>
      <c r="AS1243" s="234">
        <v>1</v>
      </c>
      <c r="AT1243" s="234">
        <v>79.659211191582401</v>
      </c>
      <c r="AU1243" s="234" t="s">
        <v>552</v>
      </c>
      <c r="AV1243" s="234">
        <v>2.6449517077605398</v>
      </c>
      <c r="AW1243" s="234">
        <v>9.0037257388451106</v>
      </c>
      <c r="AX1243" s="234">
        <v>70.555301341115893</v>
      </c>
      <c r="AY1243" s="234" t="b">
        <v>0</v>
      </c>
      <c r="AZ1243" s="234">
        <v>44683.530462962961</v>
      </c>
      <c r="BA1243" s="234">
        <v>44656.613043981481</v>
      </c>
      <c r="BB1243" s="234">
        <v>44683.530462962961</v>
      </c>
    </row>
    <row r="1244" spans="1:54" x14ac:dyDescent="0.25">
      <c r="A1244" s="234" t="s">
        <v>5973</v>
      </c>
      <c r="B1244" s="234" t="s">
        <v>482</v>
      </c>
      <c r="C1244" s="235" t="s">
        <v>5974</v>
      </c>
      <c r="D1244" s="235" t="s">
        <v>5973</v>
      </c>
      <c r="E1244" s="234" t="s">
        <v>5947</v>
      </c>
      <c r="F1244" s="234" t="s">
        <v>5975</v>
      </c>
      <c r="G1244" s="234" t="s">
        <v>440</v>
      </c>
      <c r="H1244" s="234" t="s">
        <v>5955</v>
      </c>
      <c r="I1244" s="234" t="s">
        <v>917</v>
      </c>
      <c r="J1244" s="236"/>
      <c r="K1244" s="129">
        <v>0.1</v>
      </c>
      <c r="L1244" s="103">
        <v>1</v>
      </c>
      <c r="M1244" s="237">
        <v>4500</v>
      </c>
      <c r="N1244" s="236">
        <v>23400</v>
      </c>
      <c r="O1244" s="103">
        <v>5430</v>
      </c>
      <c r="P1244" s="234">
        <v>5430</v>
      </c>
      <c r="Q1244" s="236">
        <v>0.8</v>
      </c>
      <c r="R1244" s="236">
        <v>100</v>
      </c>
      <c r="S1244" s="238">
        <v>147</v>
      </c>
      <c r="T1244" s="238">
        <v>120</v>
      </c>
      <c r="U1244" s="103">
        <v>5.5</v>
      </c>
      <c r="V1244" s="234" t="s">
        <v>451</v>
      </c>
      <c r="W1244" s="103">
        <v>120</v>
      </c>
      <c r="X1244" s="234" t="s">
        <v>56</v>
      </c>
      <c r="Y1244" s="234" t="s">
        <v>443</v>
      </c>
      <c r="Z1244" s="280" t="s">
        <v>5956</v>
      </c>
      <c r="AA1244" s="280"/>
      <c r="AB1244" s="280"/>
      <c r="AC1244" s="280"/>
      <c r="AD1244" s="280"/>
      <c r="AE1244" s="280"/>
      <c r="AF1244" s="280"/>
      <c r="AG1244" s="280"/>
      <c r="AH1244" s="280"/>
      <c r="AI1244" s="280"/>
      <c r="AJ1244" s="280"/>
      <c r="AK1244" s="234">
        <v>2</v>
      </c>
      <c r="AL1244" s="234" t="s">
        <v>272</v>
      </c>
      <c r="AM1244" s="234">
        <v>0.1</v>
      </c>
      <c r="AN1244" s="234">
        <v>0</v>
      </c>
      <c r="AO1244" s="234">
        <v>0</v>
      </c>
      <c r="AP1244" s="234">
        <v>0.236105208480899</v>
      </c>
      <c r="AQ1244" s="234">
        <v>6.7458630994542607E-2</v>
      </c>
      <c r="AR1244" s="234" t="s">
        <v>463</v>
      </c>
      <c r="AS1244" s="234">
        <v>0</v>
      </c>
      <c r="AT1244" s="234">
        <v>76.841286510140705</v>
      </c>
      <c r="AU1244" s="234" t="s">
        <v>552</v>
      </c>
      <c r="AV1244" s="234">
        <v>3.4083964980650698</v>
      </c>
      <c r="AW1244" s="234">
        <v>5.9109447263680197</v>
      </c>
      <c r="AX1244" s="234">
        <v>71.352623187987703</v>
      </c>
      <c r="AY1244" s="234" t="b">
        <v>0</v>
      </c>
      <c r="AZ1244" s="234">
        <v>44683.531817129631</v>
      </c>
      <c r="BA1244" s="234">
        <v>44656.613564814812</v>
      </c>
      <c r="BB1244" s="234">
        <v>44683.531793981485</v>
      </c>
    </row>
    <row r="1245" spans="1:54" x14ac:dyDescent="0.25">
      <c r="A1245" s="234" t="s">
        <v>5976</v>
      </c>
      <c r="B1245" s="234" t="s">
        <v>456</v>
      </c>
      <c r="C1245" s="235" t="s">
        <v>5977</v>
      </c>
      <c r="D1245" s="235" t="s">
        <v>5976</v>
      </c>
      <c r="E1245" s="234" t="s">
        <v>5947</v>
      </c>
      <c r="F1245" s="234" t="s">
        <v>5978</v>
      </c>
      <c r="G1245" s="234" t="s">
        <v>544</v>
      </c>
      <c r="H1245" s="234" t="s">
        <v>916</v>
      </c>
      <c r="I1245" s="234" t="s">
        <v>917</v>
      </c>
      <c r="J1245" s="236">
        <v>625</v>
      </c>
      <c r="K1245" s="129">
        <v>0.03</v>
      </c>
      <c r="L1245" s="103">
        <v>1</v>
      </c>
      <c r="M1245" s="237">
        <v>2198</v>
      </c>
      <c r="N1245" s="236">
        <v>18000</v>
      </c>
      <c r="O1245" s="103">
        <v>5430</v>
      </c>
      <c r="P1245" s="234">
        <v>5430</v>
      </c>
      <c r="Q1245" s="236">
        <v>3</v>
      </c>
      <c r="R1245" s="236">
        <v>40</v>
      </c>
      <c r="S1245" s="238">
        <v>140</v>
      </c>
      <c r="T1245" s="238">
        <v>110</v>
      </c>
      <c r="U1245" s="103">
        <v>2.4</v>
      </c>
      <c r="V1245" s="234" t="s">
        <v>451</v>
      </c>
      <c r="W1245" s="103">
        <v>80</v>
      </c>
      <c r="X1245" s="234" t="s">
        <v>56</v>
      </c>
      <c r="Y1245" s="234" t="s">
        <v>443</v>
      </c>
      <c r="Z1245" s="280" t="s">
        <v>5956</v>
      </c>
      <c r="AA1245" s="280" t="s">
        <v>5979</v>
      </c>
      <c r="AB1245" s="280"/>
      <c r="AC1245" s="280"/>
      <c r="AD1245" s="280"/>
      <c r="AE1245" s="280" t="s">
        <v>5960</v>
      </c>
      <c r="AF1245" s="280" t="s">
        <v>5952</v>
      </c>
      <c r="AG1245" s="280"/>
      <c r="AH1245" s="280"/>
      <c r="AI1245" s="280"/>
      <c r="AJ1245" s="280"/>
      <c r="AK1245" s="234">
        <v>2</v>
      </c>
      <c r="AL1245" s="234" t="s">
        <v>272</v>
      </c>
      <c r="AM1245" s="234">
        <v>0.1</v>
      </c>
      <c r="AN1245" s="234">
        <v>0</v>
      </c>
      <c r="AO1245" s="234">
        <v>0</v>
      </c>
      <c r="AP1245" s="234">
        <v>0</v>
      </c>
      <c r="AQ1245" s="234"/>
      <c r="AR1245" s="234" t="s">
        <v>463</v>
      </c>
      <c r="AS1245" s="234">
        <v>0</v>
      </c>
      <c r="AT1245" s="234">
        <v>78.971381496899099</v>
      </c>
      <c r="AU1245" s="234" t="s">
        <v>552</v>
      </c>
      <c r="AV1245" s="234">
        <v>1.2601946578887999</v>
      </c>
      <c r="AW1245" s="234">
        <v>16.6413807478732</v>
      </c>
      <c r="AX1245" s="234">
        <v>68.253836865177007</v>
      </c>
      <c r="AY1245" s="234" t="b">
        <v>0</v>
      </c>
      <c r="AZ1245" s="234">
        <v>44672.669120370374</v>
      </c>
      <c r="BA1245" s="234">
        <v>44656.614027777781</v>
      </c>
      <c r="BB1245" s="234">
        <v>44672.669120370374</v>
      </c>
    </row>
    <row r="1246" spans="1:54" x14ac:dyDescent="0.25">
      <c r="A1246" s="234" t="s">
        <v>5980</v>
      </c>
      <c r="B1246" s="234" t="s">
        <v>456</v>
      </c>
      <c r="C1246" s="235" t="s">
        <v>5981</v>
      </c>
      <c r="D1246" s="235" t="s">
        <v>5980</v>
      </c>
      <c r="E1246" s="234" t="s">
        <v>5947</v>
      </c>
      <c r="F1246" s="234" t="s">
        <v>5982</v>
      </c>
      <c r="G1246" s="234" t="s">
        <v>836</v>
      </c>
      <c r="H1246" s="234" t="s">
        <v>916</v>
      </c>
      <c r="I1246" s="234" t="s">
        <v>917</v>
      </c>
      <c r="J1246" s="236">
        <v>220</v>
      </c>
      <c r="K1246" s="129">
        <v>0.03</v>
      </c>
      <c r="L1246" s="103">
        <v>1</v>
      </c>
      <c r="M1246" s="237">
        <v>1023</v>
      </c>
      <c r="N1246" s="236">
        <v>3335</v>
      </c>
      <c r="O1246" s="103">
        <v>3000</v>
      </c>
      <c r="P1246" s="234">
        <v>3000</v>
      </c>
      <c r="Q1246" s="236">
        <v>7</v>
      </c>
      <c r="R1246" s="236">
        <v>20</v>
      </c>
      <c r="S1246" s="238">
        <v>80</v>
      </c>
      <c r="T1246" s="238">
        <v>30</v>
      </c>
      <c r="U1246" s="103">
        <v>2.5</v>
      </c>
      <c r="V1246" s="234" t="s">
        <v>451</v>
      </c>
      <c r="W1246" s="103">
        <v>60</v>
      </c>
      <c r="X1246" s="234" t="s">
        <v>56</v>
      </c>
      <c r="Y1246" s="234" t="s">
        <v>443</v>
      </c>
      <c r="Z1246" s="280" t="s">
        <v>5956</v>
      </c>
      <c r="AA1246" s="280" t="s">
        <v>5983</v>
      </c>
      <c r="AB1246" s="280"/>
      <c r="AC1246" s="280"/>
      <c r="AD1246" s="280"/>
      <c r="AE1246" s="280" t="s">
        <v>5960</v>
      </c>
      <c r="AF1246" s="280" t="s">
        <v>5952</v>
      </c>
      <c r="AG1246" s="280"/>
      <c r="AH1246" s="280"/>
      <c r="AI1246" s="280"/>
      <c r="AJ1246" s="280"/>
      <c r="AK1246" s="234">
        <v>2</v>
      </c>
      <c r="AL1246" s="234" t="s">
        <v>272</v>
      </c>
      <c r="AM1246" s="234">
        <v>0.1</v>
      </c>
      <c r="AN1246" s="234">
        <v>0</v>
      </c>
      <c r="AO1246" s="234">
        <v>0</v>
      </c>
      <c r="AP1246" s="234">
        <v>0</v>
      </c>
      <c r="AQ1246" s="234"/>
      <c r="AR1246" s="234" t="s">
        <v>463</v>
      </c>
      <c r="AS1246" s="234">
        <v>0</v>
      </c>
      <c r="AT1246" s="234">
        <v>88.498705255579907</v>
      </c>
      <c r="AU1246" s="234" t="s">
        <v>552</v>
      </c>
      <c r="AV1246" s="234">
        <v>1.60536858775598</v>
      </c>
      <c r="AW1246" s="234">
        <v>8.1399897983547493</v>
      </c>
      <c r="AX1246" s="234">
        <v>88.321707845068701</v>
      </c>
      <c r="AY1246" s="234" t="b">
        <v>0</v>
      </c>
      <c r="AZ1246" s="234">
        <v>44672.670277777775</v>
      </c>
      <c r="BA1246" s="234">
        <v>44656.614756944444</v>
      </c>
      <c r="BB1246" s="234">
        <v>44672.670277777775</v>
      </c>
    </row>
    <row r="1247" spans="1:54" x14ac:dyDescent="0.25">
      <c r="A1247" s="234" t="s">
        <v>5984</v>
      </c>
      <c r="B1247" s="234" t="s">
        <v>456</v>
      </c>
      <c r="C1247" s="235" t="s">
        <v>5985</v>
      </c>
      <c r="D1247" s="235" t="s">
        <v>5984</v>
      </c>
      <c r="E1247" s="234" t="s">
        <v>5986</v>
      </c>
      <c r="F1247" s="234" t="s">
        <v>5987</v>
      </c>
      <c r="G1247" s="234" t="s">
        <v>534</v>
      </c>
      <c r="H1247" s="234" t="s">
        <v>507</v>
      </c>
      <c r="I1247" s="234" t="s">
        <v>678</v>
      </c>
      <c r="J1247" s="236">
        <v>834</v>
      </c>
      <c r="K1247" s="129">
        <v>0.05</v>
      </c>
      <c r="L1247" s="103">
        <v>1</v>
      </c>
      <c r="M1247" s="237">
        <v>6900</v>
      </c>
      <c r="N1247" s="236">
        <v>5057</v>
      </c>
      <c r="O1247" s="103">
        <v>6000</v>
      </c>
      <c r="P1247" s="234">
        <v>6000</v>
      </c>
      <c r="Q1247" s="236">
        <v>10</v>
      </c>
      <c r="R1247" s="236">
        <v>40</v>
      </c>
      <c r="S1247" s="238">
        <v>248.9</v>
      </c>
      <c r="T1247" s="238">
        <v>83</v>
      </c>
      <c r="U1247" s="103">
        <v>6</v>
      </c>
      <c r="V1247" s="234" t="s">
        <v>547</v>
      </c>
      <c r="W1247" s="103">
        <v>35</v>
      </c>
      <c r="X1247" s="234" t="s">
        <v>56</v>
      </c>
      <c r="Y1247" s="234" t="s">
        <v>443</v>
      </c>
      <c r="Z1247" s="280"/>
      <c r="AA1247" s="280" t="s">
        <v>5988</v>
      </c>
      <c r="AB1247" s="280" t="s">
        <v>5989</v>
      </c>
      <c r="AC1247" s="280"/>
      <c r="AD1247" s="280" t="s">
        <v>5990</v>
      </c>
      <c r="AE1247" s="280" t="s">
        <v>5991</v>
      </c>
      <c r="AF1247" s="280" t="s">
        <v>5992</v>
      </c>
      <c r="AG1247" s="280" t="s">
        <v>5993</v>
      </c>
      <c r="AH1247" s="280"/>
      <c r="AI1247" s="280"/>
      <c r="AJ1247" s="280"/>
      <c r="AK1247" s="234">
        <v>2</v>
      </c>
      <c r="AL1247" s="234" t="s">
        <v>272</v>
      </c>
      <c r="AM1247" s="234">
        <v>0.1</v>
      </c>
      <c r="AN1247" s="234"/>
      <c r="AO1247" s="234">
        <v>1.33914969349417</v>
      </c>
      <c r="AP1247" s="234">
        <v>0.197745699031046</v>
      </c>
      <c r="AQ1247" s="234"/>
      <c r="AR1247" s="234" t="s">
        <v>463</v>
      </c>
      <c r="AS1247" s="234">
        <v>2</v>
      </c>
      <c r="AT1247" s="234">
        <v>84.512287831151596</v>
      </c>
      <c r="AU1247" s="234" t="s">
        <v>490</v>
      </c>
      <c r="AV1247" s="234">
        <v>1.5948007585394699</v>
      </c>
      <c r="AW1247" s="234">
        <v>16.969717083892601</v>
      </c>
      <c r="AX1247" s="234">
        <v>76.906181926347998</v>
      </c>
      <c r="AY1247" s="234" t="b">
        <v>0</v>
      </c>
      <c r="AZ1247" s="234">
        <v>44685.532372685186</v>
      </c>
      <c r="BA1247" s="234">
        <v>44656.669398148151</v>
      </c>
      <c r="BB1247" s="234">
        <v>44685.532361111109</v>
      </c>
    </row>
    <row r="1248" spans="1:54" x14ac:dyDescent="0.25">
      <c r="A1248" s="234" t="s">
        <v>5994</v>
      </c>
      <c r="B1248" s="234" t="s">
        <v>456</v>
      </c>
      <c r="C1248" s="235" t="s">
        <v>5995</v>
      </c>
      <c r="D1248" s="235" t="s">
        <v>5994</v>
      </c>
      <c r="E1248" s="234" t="s">
        <v>5986</v>
      </c>
      <c r="F1248" s="234" t="s">
        <v>5996</v>
      </c>
      <c r="G1248" s="234" t="s">
        <v>836</v>
      </c>
      <c r="H1248" s="234" t="s">
        <v>798</v>
      </c>
      <c r="I1248" s="234" t="s">
        <v>678</v>
      </c>
      <c r="J1248" s="236">
        <v>365</v>
      </c>
      <c r="K1248" s="129">
        <v>0.03</v>
      </c>
      <c r="L1248" s="103">
        <v>1</v>
      </c>
      <c r="M1248" s="237">
        <v>2000</v>
      </c>
      <c r="N1248" s="236">
        <v>2133</v>
      </c>
      <c r="O1248" s="103">
        <v>6000</v>
      </c>
      <c r="P1248" s="234">
        <v>6000</v>
      </c>
      <c r="Q1248" s="236">
        <v>15</v>
      </c>
      <c r="R1248" s="236">
        <v>30</v>
      </c>
      <c r="S1248" s="238">
        <v>83</v>
      </c>
      <c r="T1248" s="238">
        <v>52</v>
      </c>
      <c r="U1248" s="103">
        <v>3</v>
      </c>
      <c r="V1248" s="234" t="s">
        <v>442</v>
      </c>
      <c r="W1248" s="103">
        <v>40</v>
      </c>
      <c r="X1248" s="234" t="s">
        <v>56</v>
      </c>
      <c r="Y1248" s="234" t="s">
        <v>443</v>
      </c>
      <c r="Z1248" s="280"/>
      <c r="AA1248" s="280"/>
      <c r="AB1248" s="280" t="s">
        <v>5997</v>
      </c>
      <c r="AC1248" s="280" t="s">
        <v>1714</v>
      </c>
      <c r="AD1248" s="280"/>
      <c r="AE1248" s="280" t="s">
        <v>5998</v>
      </c>
      <c r="AF1248" s="280" t="s">
        <v>5992</v>
      </c>
      <c r="AG1248" s="280" t="s">
        <v>5993</v>
      </c>
      <c r="AH1248" s="280"/>
      <c r="AI1248" s="280"/>
      <c r="AJ1248" s="280" t="s">
        <v>559</v>
      </c>
      <c r="AK1248" s="234">
        <v>1</v>
      </c>
      <c r="AL1248" s="234" t="s">
        <v>272</v>
      </c>
      <c r="AM1248" s="234">
        <v>0.1</v>
      </c>
      <c r="AN1248" s="234">
        <v>0</v>
      </c>
      <c r="AO1248" s="234">
        <v>1.0078996718237201</v>
      </c>
      <c r="AP1248" s="234">
        <v>0</v>
      </c>
      <c r="AQ1248" s="234">
        <v>8.7576046695892695E-2</v>
      </c>
      <c r="AR1248" s="234" t="s">
        <v>463</v>
      </c>
      <c r="AS1248" s="234">
        <v>2</v>
      </c>
      <c r="AT1248" s="234">
        <v>89.119160489715895</v>
      </c>
      <c r="AU1248" s="234" t="s">
        <v>490</v>
      </c>
      <c r="AV1248" s="234">
        <v>1.3310701730085901</v>
      </c>
      <c r="AW1248" s="234">
        <v>10.965357288879201</v>
      </c>
      <c r="AX1248" s="234">
        <v>87.871492242859901</v>
      </c>
      <c r="AY1248" s="234" t="b">
        <v>0</v>
      </c>
      <c r="AZ1248" s="234">
        <v>44685.532835648148</v>
      </c>
      <c r="BA1248" s="234">
        <v>44656.670243055552</v>
      </c>
      <c r="BB1248" s="234">
        <v>44685.532835648148</v>
      </c>
    </row>
    <row r="1249" spans="1:54" x14ac:dyDescent="0.25">
      <c r="A1249" s="234" t="s">
        <v>5999</v>
      </c>
      <c r="B1249" s="234" t="s">
        <v>456</v>
      </c>
      <c r="C1249" s="235" t="s">
        <v>6000</v>
      </c>
      <c r="D1249" s="235" t="s">
        <v>5999</v>
      </c>
      <c r="E1249" s="234" t="s">
        <v>5986</v>
      </c>
      <c r="F1249" s="234" t="s">
        <v>6001</v>
      </c>
      <c r="G1249" s="234" t="s">
        <v>836</v>
      </c>
      <c r="H1249" s="234" t="s">
        <v>798</v>
      </c>
      <c r="I1249" s="234" t="s">
        <v>678</v>
      </c>
      <c r="J1249" s="236">
        <v>5281</v>
      </c>
      <c r="K1249" s="129">
        <v>0.03</v>
      </c>
      <c r="L1249" s="103">
        <v>1</v>
      </c>
      <c r="M1249" s="237">
        <v>1695</v>
      </c>
      <c r="N1249" s="236">
        <v>1382</v>
      </c>
      <c r="O1249" s="103">
        <v>6000</v>
      </c>
      <c r="P1249" s="234">
        <v>6000</v>
      </c>
      <c r="Q1249" s="236">
        <v>20</v>
      </c>
      <c r="R1249" s="236">
        <v>20</v>
      </c>
      <c r="S1249" s="238">
        <v>91</v>
      </c>
      <c r="T1249" s="238">
        <v>78</v>
      </c>
      <c r="U1249" s="103">
        <v>3</v>
      </c>
      <c r="V1249" s="234" t="s">
        <v>451</v>
      </c>
      <c r="W1249" s="103">
        <v>30</v>
      </c>
      <c r="X1249" s="234" t="s">
        <v>56</v>
      </c>
      <c r="Y1249" s="234" t="s">
        <v>443</v>
      </c>
      <c r="Z1249" s="280" t="s">
        <v>6002</v>
      </c>
      <c r="AA1249" s="280" t="s">
        <v>6003</v>
      </c>
      <c r="AB1249" s="280" t="s">
        <v>6004</v>
      </c>
      <c r="AC1249" s="280" t="s">
        <v>1714</v>
      </c>
      <c r="AD1249" s="280"/>
      <c r="AE1249" s="280" t="s">
        <v>5998</v>
      </c>
      <c r="AF1249" s="280" t="s">
        <v>5992</v>
      </c>
      <c r="AG1249" s="280" t="s">
        <v>5993</v>
      </c>
      <c r="AH1249" s="280"/>
      <c r="AI1249" s="280"/>
      <c r="AJ1249" s="280" t="s">
        <v>559</v>
      </c>
      <c r="AK1249" s="234">
        <v>1</v>
      </c>
      <c r="AL1249" s="234" t="s">
        <v>272</v>
      </c>
      <c r="AM1249" s="234">
        <v>0.1</v>
      </c>
      <c r="AN1249" s="234">
        <v>0</v>
      </c>
      <c r="AO1249" s="234">
        <v>22.660151953690299</v>
      </c>
      <c r="AP1249" s="234">
        <v>0</v>
      </c>
      <c r="AQ1249" s="234">
        <v>0.100234305009992</v>
      </c>
      <c r="AR1249" s="234" t="s">
        <v>463</v>
      </c>
      <c r="AS1249" s="234">
        <v>0</v>
      </c>
      <c r="AT1249" s="234">
        <v>91.569194809451702</v>
      </c>
      <c r="AU1249" s="234" t="s">
        <v>490</v>
      </c>
      <c r="AV1249" s="234">
        <v>1.43289311924728</v>
      </c>
      <c r="AW1249" s="234">
        <v>9.6405958524013293</v>
      </c>
      <c r="AX1249" s="234">
        <v>86.755271425183395</v>
      </c>
      <c r="AY1249" s="234" t="b">
        <v>0</v>
      </c>
      <c r="AZ1249" s="234">
        <v>44685.533425925925</v>
      </c>
      <c r="BA1249" s="234">
        <v>44656.671574074076</v>
      </c>
      <c r="BB1249" s="234">
        <v>44685.533425925925</v>
      </c>
    </row>
    <row r="1250" spans="1:54" x14ac:dyDescent="0.25">
      <c r="A1250" s="234" t="s">
        <v>6005</v>
      </c>
      <c r="B1250" s="234" t="s">
        <v>482</v>
      </c>
      <c r="C1250" s="235" t="s">
        <v>6006</v>
      </c>
      <c r="D1250" s="235" t="s">
        <v>6005</v>
      </c>
      <c r="E1250" s="234" t="s">
        <v>6007</v>
      </c>
      <c r="F1250" s="234" t="s">
        <v>6008</v>
      </c>
      <c r="G1250" s="234" t="s">
        <v>440</v>
      </c>
      <c r="H1250" s="234" t="s">
        <v>458</v>
      </c>
      <c r="I1250" s="234" t="s">
        <v>678</v>
      </c>
      <c r="J1250" s="236"/>
      <c r="K1250" s="129">
        <v>0.05</v>
      </c>
      <c r="L1250" s="103">
        <v>1</v>
      </c>
      <c r="M1250" s="237">
        <v>24000</v>
      </c>
      <c r="N1250" s="236">
        <v>16794</v>
      </c>
      <c r="O1250" s="103">
        <v>1132</v>
      </c>
      <c r="P1250" s="234">
        <v>9300</v>
      </c>
      <c r="Q1250" s="236">
        <v>6</v>
      </c>
      <c r="R1250" s="236">
        <v>100</v>
      </c>
      <c r="S1250" s="238">
        <v>546</v>
      </c>
      <c r="T1250" s="238">
        <v>22.25</v>
      </c>
      <c r="U1250" s="103">
        <v>5</v>
      </c>
      <c r="V1250" s="234" t="s">
        <v>451</v>
      </c>
      <c r="W1250" s="103">
        <v>120</v>
      </c>
      <c r="X1250" s="234" t="s">
        <v>56</v>
      </c>
      <c r="Y1250" s="234" t="s">
        <v>443</v>
      </c>
      <c r="Z1250" s="280" t="s">
        <v>6009</v>
      </c>
      <c r="AA1250" s="280" t="s">
        <v>6010</v>
      </c>
      <c r="AB1250" s="280"/>
      <c r="AC1250" s="280"/>
      <c r="AD1250" s="280"/>
      <c r="AE1250" s="280"/>
      <c r="AF1250" s="280"/>
      <c r="AG1250" s="280"/>
      <c r="AH1250" s="280"/>
      <c r="AI1250" s="280"/>
      <c r="AJ1250" s="280"/>
      <c r="AK1250" s="234">
        <v>20</v>
      </c>
      <c r="AL1250" s="234" t="s">
        <v>272</v>
      </c>
      <c r="AM1250" s="234">
        <v>0.1</v>
      </c>
      <c r="AN1250" s="234">
        <v>0.157804970730334</v>
      </c>
      <c r="AO1250" s="234">
        <v>0</v>
      </c>
      <c r="AP1250" s="234">
        <v>0.15366471128321599</v>
      </c>
      <c r="AQ1250" s="234">
        <v>0.157804970730334</v>
      </c>
      <c r="AR1250" s="234" t="s">
        <v>463</v>
      </c>
      <c r="AS1250" s="234">
        <v>16</v>
      </c>
      <c r="AT1250" s="234">
        <v>76.402031715799097</v>
      </c>
      <c r="AU1250" s="234" t="s">
        <v>490</v>
      </c>
      <c r="AV1250" s="234">
        <v>1.38762479253945</v>
      </c>
      <c r="AW1250" s="234">
        <v>29.669580113037298</v>
      </c>
      <c r="AX1250" s="234">
        <v>68.216099746249199</v>
      </c>
      <c r="AY1250" s="234" t="b">
        <v>0</v>
      </c>
      <c r="AZ1250" s="234">
        <v>44664.608784722222</v>
      </c>
      <c r="BA1250" s="234">
        <v>44656.846053240741</v>
      </c>
      <c r="BB1250" s="234">
        <v>44664.608773148146</v>
      </c>
    </row>
    <row r="1251" spans="1:54" x14ac:dyDescent="0.25">
      <c r="A1251" s="234" t="s">
        <v>6011</v>
      </c>
      <c r="B1251" s="234" t="s">
        <v>1139</v>
      </c>
      <c r="C1251" s="235" t="s">
        <v>1680</v>
      </c>
      <c r="D1251" s="235" t="s">
        <v>6011</v>
      </c>
      <c r="E1251" s="234" t="s">
        <v>6012</v>
      </c>
      <c r="F1251" s="234" t="s">
        <v>6013</v>
      </c>
      <c r="G1251" s="234"/>
      <c r="H1251" s="234"/>
      <c r="I1251" s="234" t="s">
        <v>752</v>
      </c>
      <c r="J1251" s="236"/>
      <c r="K1251" s="129"/>
      <c r="L1251" s="103"/>
      <c r="M1251" s="237"/>
      <c r="N1251" s="236">
        <v>8790</v>
      </c>
      <c r="O1251" s="103">
        <v>10477</v>
      </c>
      <c r="P1251" s="234"/>
      <c r="Q1251" s="236"/>
      <c r="R1251" s="236"/>
      <c r="S1251" s="238"/>
      <c r="T1251" s="238"/>
      <c r="U1251" s="103">
        <v>0</v>
      </c>
      <c r="V1251" s="234" t="s">
        <v>451</v>
      </c>
      <c r="W1251" s="103"/>
      <c r="X1251" s="234" t="s">
        <v>56</v>
      </c>
      <c r="Y1251" s="234" t="s">
        <v>443</v>
      </c>
      <c r="Z1251" s="280" t="s">
        <v>6014</v>
      </c>
      <c r="AA1251" s="280"/>
      <c r="AB1251" s="280"/>
      <c r="AC1251" s="280"/>
      <c r="AD1251" s="280"/>
      <c r="AE1251" s="280"/>
      <c r="AF1251" s="280"/>
      <c r="AG1251" s="280"/>
      <c r="AH1251" s="280"/>
      <c r="AI1251" s="280"/>
      <c r="AJ1251" s="280"/>
      <c r="AK1251" s="234">
        <v>3</v>
      </c>
      <c r="AL1251" s="234" t="s">
        <v>272</v>
      </c>
      <c r="AM1251" s="234">
        <v>0.1</v>
      </c>
      <c r="AN1251" s="234"/>
      <c r="AO1251" s="234">
        <v>0</v>
      </c>
      <c r="AP1251" s="234">
        <v>0</v>
      </c>
      <c r="AQ1251" s="234"/>
      <c r="AR1251" s="234" t="s">
        <v>447</v>
      </c>
      <c r="AS1251" s="234"/>
      <c r="AT1251" s="234"/>
      <c r="AU1251" s="234" t="s">
        <v>552</v>
      </c>
      <c r="AV1251" s="234"/>
      <c r="AW1251" s="234"/>
      <c r="AX1251" s="234"/>
      <c r="AY1251" s="234" t="b">
        <v>0</v>
      </c>
      <c r="AZ1251" s="234">
        <v>44657.495856481481</v>
      </c>
      <c r="BA1251" s="234">
        <v>44657.495844907404</v>
      </c>
      <c r="BB1251" s="234"/>
    </row>
    <row r="1252" spans="1:54" x14ac:dyDescent="0.25">
      <c r="A1252" s="234" t="s">
        <v>6015</v>
      </c>
      <c r="B1252" s="234" t="s">
        <v>888</v>
      </c>
      <c r="C1252" s="235" t="s">
        <v>1680</v>
      </c>
      <c r="D1252" s="235" t="s">
        <v>6015</v>
      </c>
      <c r="E1252" s="234" t="s">
        <v>6012</v>
      </c>
      <c r="F1252" s="234" t="s">
        <v>6016</v>
      </c>
      <c r="G1252" s="234"/>
      <c r="H1252" s="234"/>
      <c r="I1252" s="234" t="s">
        <v>752</v>
      </c>
      <c r="J1252" s="236"/>
      <c r="K1252" s="129"/>
      <c r="L1252" s="103"/>
      <c r="M1252" s="237"/>
      <c r="N1252" s="236">
        <v>9200</v>
      </c>
      <c r="O1252" s="103">
        <v>14199</v>
      </c>
      <c r="P1252" s="234"/>
      <c r="Q1252" s="236"/>
      <c r="R1252" s="236"/>
      <c r="S1252" s="238"/>
      <c r="T1252" s="238"/>
      <c r="U1252" s="103">
        <v>0</v>
      </c>
      <c r="V1252" s="234" t="s">
        <v>451</v>
      </c>
      <c r="W1252" s="103"/>
      <c r="X1252" s="234" t="s">
        <v>56</v>
      </c>
      <c r="Y1252" s="234" t="s">
        <v>443</v>
      </c>
      <c r="Z1252" s="280" t="s">
        <v>6014</v>
      </c>
      <c r="AA1252" s="280"/>
      <c r="AB1252" s="280"/>
      <c r="AC1252" s="280"/>
      <c r="AD1252" s="280"/>
      <c r="AE1252" s="280"/>
      <c r="AF1252" s="280"/>
      <c r="AG1252" s="280"/>
      <c r="AH1252" s="280"/>
      <c r="AI1252" s="280"/>
      <c r="AJ1252" s="280"/>
      <c r="AK1252" s="234">
        <v>3</v>
      </c>
      <c r="AL1252" s="234" t="s">
        <v>272</v>
      </c>
      <c r="AM1252" s="234">
        <v>0.1</v>
      </c>
      <c r="AN1252" s="234"/>
      <c r="AO1252" s="234">
        <v>0</v>
      </c>
      <c r="AP1252" s="234">
        <v>0</v>
      </c>
      <c r="AQ1252" s="234"/>
      <c r="AR1252" s="234" t="s">
        <v>447</v>
      </c>
      <c r="AS1252" s="234"/>
      <c r="AT1252" s="234"/>
      <c r="AU1252" s="234" t="s">
        <v>552</v>
      </c>
      <c r="AV1252" s="234"/>
      <c r="AW1252" s="234"/>
      <c r="AX1252" s="234"/>
      <c r="AY1252" s="234" t="b">
        <v>0</v>
      </c>
      <c r="AZ1252" s="234">
        <v>44657.669317129628</v>
      </c>
      <c r="BA1252" s="234">
        <v>44657.496736111112</v>
      </c>
      <c r="BB1252" s="234"/>
    </row>
    <row r="1253" spans="1:54" x14ac:dyDescent="0.25">
      <c r="A1253" s="234" t="s">
        <v>6017</v>
      </c>
      <c r="B1253" s="234" t="s">
        <v>888</v>
      </c>
      <c r="C1253" s="235" t="s">
        <v>1680</v>
      </c>
      <c r="D1253" s="235" t="s">
        <v>6017</v>
      </c>
      <c r="E1253" s="234" t="s">
        <v>6012</v>
      </c>
      <c r="F1253" s="234" t="s">
        <v>6018</v>
      </c>
      <c r="G1253" s="234"/>
      <c r="H1253" s="234"/>
      <c r="I1253" s="234" t="s">
        <v>752</v>
      </c>
      <c r="J1253" s="236"/>
      <c r="K1253" s="129"/>
      <c r="L1253" s="103"/>
      <c r="M1253" s="237"/>
      <c r="N1253" s="236">
        <v>29950</v>
      </c>
      <c r="O1253" s="103">
        <v>14199</v>
      </c>
      <c r="P1253" s="234"/>
      <c r="Q1253" s="236"/>
      <c r="R1253" s="236"/>
      <c r="S1253" s="238"/>
      <c r="T1253" s="238"/>
      <c r="U1253" s="103">
        <v>0</v>
      </c>
      <c r="V1253" s="234" t="s">
        <v>451</v>
      </c>
      <c r="W1253" s="103"/>
      <c r="X1253" s="234" t="s">
        <v>56</v>
      </c>
      <c r="Y1253" s="234" t="s">
        <v>443</v>
      </c>
      <c r="Z1253" s="280" t="s">
        <v>6014</v>
      </c>
      <c r="AA1253" s="280"/>
      <c r="AB1253" s="280"/>
      <c r="AC1253" s="280"/>
      <c r="AD1253" s="280"/>
      <c r="AE1253" s="280"/>
      <c r="AF1253" s="280"/>
      <c r="AG1253" s="280"/>
      <c r="AH1253" s="280"/>
      <c r="AI1253" s="280"/>
      <c r="AJ1253" s="280"/>
      <c r="AK1253" s="234">
        <v>3</v>
      </c>
      <c r="AL1253" s="234" t="s">
        <v>272</v>
      </c>
      <c r="AM1253" s="234">
        <v>0.1</v>
      </c>
      <c r="AN1253" s="234"/>
      <c r="AO1253" s="234">
        <v>0</v>
      </c>
      <c r="AP1253" s="234">
        <v>0</v>
      </c>
      <c r="AQ1253" s="234"/>
      <c r="AR1253" s="234" t="s">
        <v>447</v>
      </c>
      <c r="AS1253" s="234"/>
      <c r="AT1253" s="234"/>
      <c r="AU1253" s="234" t="s">
        <v>552</v>
      </c>
      <c r="AV1253" s="234"/>
      <c r="AW1253" s="234"/>
      <c r="AX1253" s="234"/>
      <c r="AY1253" s="234" t="b">
        <v>0</v>
      </c>
      <c r="AZ1253" s="234">
        <v>44657.497662037036</v>
      </c>
      <c r="BA1253" s="234">
        <v>44657.497650462959</v>
      </c>
      <c r="BB1253" s="234"/>
    </row>
    <row r="1254" spans="1:54" x14ac:dyDescent="0.25">
      <c r="A1254" s="234" t="s">
        <v>6019</v>
      </c>
      <c r="B1254" s="234" t="s">
        <v>888</v>
      </c>
      <c r="C1254" s="235" t="s">
        <v>1680</v>
      </c>
      <c r="D1254" s="235" t="s">
        <v>6019</v>
      </c>
      <c r="E1254" s="234" t="s">
        <v>6012</v>
      </c>
      <c r="F1254" s="234" t="s">
        <v>6020</v>
      </c>
      <c r="G1254" s="234"/>
      <c r="H1254" s="234"/>
      <c r="I1254" s="234" t="s">
        <v>752</v>
      </c>
      <c r="J1254" s="236"/>
      <c r="K1254" s="129"/>
      <c r="L1254" s="103"/>
      <c r="M1254" s="237"/>
      <c r="N1254" s="236">
        <v>10290</v>
      </c>
      <c r="O1254" s="103">
        <v>2250</v>
      </c>
      <c r="P1254" s="234"/>
      <c r="Q1254" s="236"/>
      <c r="R1254" s="236"/>
      <c r="S1254" s="238"/>
      <c r="T1254" s="238"/>
      <c r="U1254" s="103">
        <v>0</v>
      </c>
      <c r="V1254" s="234" t="s">
        <v>451</v>
      </c>
      <c r="W1254" s="103"/>
      <c r="X1254" s="234" t="s">
        <v>56</v>
      </c>
      <c r="Y1254" s="234" t="s">
        <v>443</v>
      </c>
      <c r="Z1254" s="280" t="s">
        <v>6014</v>
      </c>
      <c r="AA1254" s="280"/>
      <c r="AB1254" s="280"/>
      <c r="AC1254" s="280"/>
      <c r="AD1254" s="280"/>
      <c r="AE1254" s="280"/>
      <c r="AF1254" s="280"/>
      <c r="AG1254" s="280"/>
      <c r="AH1254" s="280"/>
      <c r="AI1254" s="280"/>
      <c r="AJ1254" s="280"/>
      <c r="AK1254" s="234">
        <v>3</v>
      </c>
      <c r="AL1254" s="234" t="s">
        <v>272</v>
      </c>
      <c r="AM1254" s="234">
        <v>0.1</v>
      </c>
      <c r="AN1254" s="234"/>
      <c r="AO1254" s="234">
        <v>0</v>
      </c>
      <c r="AP1254" s="234">
        <v>0</v>
      </c>
      <c r="AQ1254" s="234"/>
      <c r="AR1254" s="234" t="s">
        <v>447</v>
      </c>
      <c r="AS1254" s="234"/>
      <c r="AT1254" s="234"/>
      <c r="AU1254" s="234" t="s">
        <v>552</v>
      </c>
      <c r="AV1254" s="234"/>
      <c r="AW1254" s="234"/>
      <c r="AX1254" s="234"/>
      <c r="AY1254" s="234" t="b">
        <v>0</v>
      </c>
      <c r="AZ1254" s="234">
        <v>44657.498194444444</v>
      </c>
      <c r="BA1254" s="234">
        <v>44657.498148148145</v>
      </c>
      <c r="BB1254" s="234"/>
    </row>
    <row r="1255" spans="1:54" x14ac:dyDescent="0.25">
      <c r="A1255" s="234" t="s">
        <v>6021</v>
      </c>
      <c r="B1255" s="234" t="s">
        <v>888</v>
      </c>
      <c r="C1255" s="235" t="s">
        <v>1680</v>
      </c>
      <c r="D1255" s="235" t="s">
        <v>6021</v>
      </c>
      <c r="E1255" s="234" t="s">
        <v>6012</v>
      </c>
      <c r="F1255" s="234" t="s">
        <v>6022</v>
      </c>
      <c r="G1255" s="234"/>
      <c r="H1255" s="234"/>
      <c r="I1255" s="234" t="s">
        <v>752</v>
      </c>
      <c r="J1255" s="236"/>
      <c r="K1255" s="129"/>
      <c r="L1255" s="103"/>
      <c r="M1255" s="237"/>
      <c r="N1255" s="236">
        <v>11370</v>
      </c>
      <c r="O1255" s="103">
        <v>14101</v>
      </c>
      <c r="P1255" s="234"/>
      <c r="Q1255" s="236"/>
      <c r="R1255" s="236"/>
      <c r="S1255" s="238"/>
      <c r="T1255" s="238"/>
      <c r="U1255" s="103">
        <v>0</v>
      </c>
      <c r="V1255" s="234" t="s">
        <v>451</v>
      </c>
      <c r="W1255" s="103"/>
      <c r="X1255" s="234" t="s">
        <v>56</v>
      </c>
      <c r="Y1255" s="234" t="s">
        <v>443</v>
      </c>
      <c r="Z1255" s="280" t="s">
        <v>6014</v>
      </c>
      <c r="AA1255" s="280"/>
      <c r="AB1255" s="280"/>
      <c r="AC1255" s="280"/>
      <c r="AD1255" s="280"/>
      <c r="AE1255" s="280"/>
      <c r="AF1255" s="280"/>
      <c r="AG1255" s="280"/>
      <c r="AH1255" s="280"/>
      <c r="AI1255" s="280"/>
      <c r="AJ1255" s="280"/>
      <c r="AK1255" s="234">
        <v>3</v>
      </c>
      <c r="AL1255" s="234" t="s">
        <v>272</v>
      </c>
      <c r="AM1255" s="234">
        <v>0.1</v>
      </c>
      <c r="AN1255" s="234"/>
      <c r="AO1255" s="234">
        <v>0</v>
      </c>
      <c r="AP1255" s="234">
        <v>0</v>
      </c>
      <c r="AQ1255" s="234"/>
      <c r="AR1255" s="234" t="s">
        <v>447</v>
      </c>
      <c r="AS1255" s="234"/>
      <c r="AT1255" s="234"/>
      <c r="AU1255" s="234" t="s">
        <v>552</v>
      </c>
      <c r="AV1255" s="234"/>
      <c r="AW1255" s="234"/>
      <c r="AX1255" s="234"/>
      <c r="AY1255" s="234" t="b">
        <v>0</v>
      </c>
      <c r="AZ1255" s="234">
        <v>44657.499745370369</v>
      </c>
      <c r="BA1255" s="234">
        <v>44657.4997337963</v>
      </c>
      <c r="BB1255" s="234"/>
    </row>
    <row r="1256" spans="1:54" x14ac:dyDescent="0.25">
      <c r="A1256" s="234" t="s">
        <v>6023</v>
      </c>
      <c r="B1256" s="234" t="s">
        <v>888</v>
      </c>
      <c r="C1256" s="235" t="s">
        <v>1680</v>
      </c>
      <c r="D1256" s="235" t="s">
        <v>6023</v>
      </c>
      <c r="E1256" s="234" t="s">
        <v>6012</v>
      </c>
      <c r="F1256" s="234" t="s">
        <v>6024</v>
      </c>
      <c r="G1256" s="234"/>
      <c r="H1256" s="234"/>
      <c r="I1256" s="234" t="s">
        <v>752</v>
      </c>
      <c r="J1256" s="236"/>
      <c r="K1256" s="129"/>
      <c r="L1256" s="103"/>
      <c r="M1256" s="237"/>
      <c r="N1256" s="236">
        <v>9900</v>
      </c>
      <c r="O1256" s="103">
        <v>14101</v>
      </c>
      <c r="P1256" s="234"/>
      <c r="Q1256" s="236"/>
      <c r="R1256" s="236"/>
      <c r="S1256" s="238"/>
      <c r="T1256" s="238"/>
      <c r="U1256" s="103">
        <v>0</v>
      </c>
      <c r="V1256" s="234" t="s">
        <v>451</v>
      </c>
      <c r="W1256" s="103"/>
      <c r="X1256" s="234" t="s">
        <v>56</v>
      </c>
      <c r="Y1256" s="234" t="s">
        <v>443</v>
      </c>
      <c r="Z1256" s="280" t="s">
        <v>6014</v>
      </c>
      <c r="AA1256" s="280"/>
      <c r="AB1256" s="280"/>
      <c r="AC1256" s="280"/>
      <c r="AD1256" s="280"/>
      <c r="AE1256" s="280"/>
      <c r="AF1256" s="280"/>
      <c r="AG1256" s="280"/>
      <c r="AH1256" s="280"/>
      <c r="AI1256" s="280"/>
      <c r="AJ1256" s="280"/>
      <c r="AK1256" s="234">
        <v>3</v>
      </c>
      <c r="AL1256" s="234" t="s">
        <v>272</v>
      </c>
      <c r="AM1256" s="234">
        <v>0.1</v>
      </c>
      <c r="AN1256" s="234"/>
      <c r="AO1256" s="234">
        <v>0</v>
      </c>
      <c r="AP1256" s="234">
        <v>0</v>
      </c>
      <c r="AQ1256" s="234"/>
      <c r="AR1256" s="234" t="s">
        <v>447</v>
      </c>
      <c r="AS1256" s="234"/>
      <c r="AT1256" s="234"/>
      <c r="AU1256" s="234" t="s">
        <v>552</v>
      </c>
      <c r="AV1256" s="234"/>
      <c r="AW1256" s="234"/>
      <c r="AX1256" s="234"/>
      <c r="AY1256" s="234" t="b">
        <v>0</v>
      </c>
      <c r="AZ1256" s="234">
        <v>44657.553969907407</v>
      </c>
      <c r="BA1256" s="234">
        <v>44657.551817129628</v>
      </c>
      <c r="BB1256" s="234"/>
    </row>
    <row r="1257" spans="1:54" x14ac:dyDescent="0.25">
      <c r="A1257" s="234" t="s">
        <v>6025</v>
      </c>
      <c r="B1257" s="234" t="s">
        <v>888</v>
      </c>
      <c r="C1257" s="235" t="s">
        <v>1680</v>
      </c>
      <c r="D1257" s="235" t="s">
        <v>6025</v>
      </c>
      <c r="E1257" s="234" t="s">
        <v>6012</v>
      </c>
      <c r="F1257" s="234" t="s">
        <v>6026</v>
      </c>
      <c r="G1257" s="234"/>
      <c r="H1257" s="234"/>
      <c r="I1257" s="234" t="s">
        <v>752</v>
      </c>
      <c r="J1257" s="236"/>
      <c r="K1257" s="129"/>
      <c r="L1257" s="103"/>
      <c r="M1257" s="237"/>
      <c r="N1257" s="236">
        <v>11230</v>
      </c>
      <c r="O1257" s="103">
        <v>14101</v>
      </c>
      <c r="P1257" s="234"/>
      <c r="Q1257" s="236"/>
      <c r="R1257" s="236"/>
      <c r="S1257" s="238"/>
      <c r="T1257" s="238"/>
      <c r="U1257" s="103">
        <v>0</v>
      </c>
      <c r="V1257" s="234" t="s">
        <v>451</v>
      </c>
      <c r="W1257" s="103"/>
      <c r="X1257" s="234" t="s">
        <v>56</v>
      </c>
      <c r="Y1257" s="234" t="s">
        <v>443</v>
      </c>
      <c r="Z1257" s="280" t="s">
        <v>6014</v>
      </c>
      <c r="AA1257" s="280"/>
      <c r="AB1257" s="280"/>
      <c r="AC1257" s="280"/>
      <c r="AD1257" s="280"/>
      <c r="AE1257" s="280"/>
      <c r="AF1257" s="280"/>
      <c r="AG1257" s="280"/>
      <c r="AH1257" s="280"/>
      <c r="AI1257" s="280"/>
      <c r="AJ1257" s="280"/>
      <c r="AK1257" s="234">
        <v>3</v>
      </c>
      <c r="AL1257" s="234" t="s">
        <v>272</v>
      </c>
      <c r="AM1257" s="234">
        <v>0.1</v>
      </c>
      <c r="AN1257" s="234"/>
      <c r="AO1257" s="234">
        <v>0</v>
      </c>
      <c r="AP1257" s="234">
        <v>0</v>
      </c>
      <c r="AQ1257" s="234"/>
      <c r="AR1257" s="234" t="s">
        <v>447</v>
      </c>
      <c r="AS1257" s="234"/>
      <c r="AT1257" s="234"/>
      <c r="AU1257" s="234" t="s">
        <v>552</v>
      </c>
      <c r="AV1257" s="234"/>
      <c r="AW1257" s="234"/>
      <c r="AX1257" s="234"/>
      <c r="AY1257" s="234" t="b">
        <v>0</v>
      </c>
      <c r="AZ1257" s="234">
        <v>44657.665879629632</v>
      </c>
      <c r="BA1257" s="234">
        <v>44657.552546296298</v>
      </c>
      <c r="BB1257" s="234"/>
    </row>
    <row r="1258" spans="1:54" x14ac:dyDescent="0.25">
      <c r="A1258" s="234" t="s">
        <v>6027</v>
      </c>
      <c r="B1258" s="234" t="s">
        <v>888</v>
      </c>
      <c r="C1258" s="235" t="s">
        <v>1680</v>
      </c>
      <c r="D1258" s="235" t="s">
        <v>6027</v>
      </c>
      <c r="E1258" s="234" t="s">
        <v>6012</v>
      </c>
      <c r="F1258" s="234" t="s">
        <v>6028</v>
      </c>
      <c r="G1258" s="234"/>
      <c r="H1258" s="234"/>
      <c r="I1258" s="234" t="s">
        <v>752</v>
      </c>
      <c r="J1258" s="236"/>
      <c r="K1258" s="129"/>
      <c r="L1258" s="103"/>
      <c r="M1258" s="237"/>
      <c r="N1258" s="236">
        <v>17100</v>
      </c>
      <c r="O1258" s="103">
        <v>14101</v>
      </c>
      <c r="P1258" s="234"/>
      <c r="Q1258" s="236"/>
      <c r="R1258" s="236"/>
      <c r="S1258" s="238"/>
      <c r="T1258" s="238"/>
      <c r="U1258" s="103">
        <v>0</v>
      </c>
      <c r="V1258" s="234" t="s">
        <v>451</v>
      </c>
      <c r="W1258" s="103"/>
      <c r="X1258" s="234" t="s">
        <v>56</v>
      </c>
      <c r="Y1258" s="234" t="s">
        <v>443</v>
      </c>
      <c r="Z1258" s="280" t="s">
        <v>6014</v>
      </c>
      <c r="AA1258" s="280"/>
      <c r="AB1258" s="280"/>
      <c r="AC1258" s="280"/>
      <c r="AD1258" s="280"/>
      <c r="AE1258" s="280"/>
      <c r="AF1258" s="280"/>
      <c r="AG1258" s="280"/>
      <c r="AH1258" s="280"/>
      <c r="AI1258" s="280"/>
      <c r="AJ1258" s="280"/>
      <c r="AK1258" s="234">
        <v>3</v>
      </c>
      <c r="AL1258" s="234" t="s">
        <v>272</v>
      </c>
      <c r="AM1258" s="234">
        <v>0.1</v>
      </c>
      <c r="AN1258" s="234"/>
      <c r="AO1258" s="234">
        <v>0</v>
      </c>
      <c r="AP1258" s="234">
        <v>0</v>
      </c>
      <c r="AQ1258" s="234"/>
      <c r="AR1258" s="234" t="s">
        <v>447</v>
      </c>
      <c r="AS1258" s="234"/>
      <c r="AT1258" s="234"/>
      <c r="AU1258" s="234" t="s">
        <v>552</v>
      </c>
      <c r="AV1258" s="234"/>
      <c r="AW1258" s="234"/>
      <c r="AX1258" s="234"/>
      <c r="AY1258" s="234" t="b">
        <v>0</v>
      </c>
      <c r="AZ1258" s="234">
        <v>44657.666678240741</v>
      </c>
      <c r="BA1258" s="234">
        <v>44657.553090277775</v>
      </c>
      <c r="BB1258" s="234"/>
    </row>
    <row r="1259" spans="1:54" x14ac:dyDescent="0.25">
      <c r="A1259" s="234" t="s">
        <v>6029</v>
      </c>
      <c r="B1259" s="234" t="s">
        <v>888</v>
      </c>
      <c r="C1259" s="235" t="s">
        <v>1680</v>
      </c>
      <c r="D1259" s="235" t="s">
        <v>6029</v>
      </c>
      <c r="E1259" s="234" t="s">
        <v>6012</v>
      </c>
      <c r="F1259" s="234" t="s">
        <v>6030</v>
      </c>
      <c r="G1259" s="234"/>
      <c r="H1259" s="234"/>
      <c r="I1259" s="234" t="s">
        <v>752</v>
      </c>
      <c r="J1259" s="236"/>
      <c r="K1259" s="129"/>
      <c r="L1259" s="103"/>
      <c r="M1259" s="237"/>
      <c r="N1259" s="236">
        <v>20800</v>
      </c>
      <c r="O1259" s="103">
        <v>8585</v>
      </c>
      <c r="P1259" s="234"/>
      <c r="Q1259" s="236"/>
      <c r="R1259" s="236"/>
      <c r="S1259" s="238"/>
      <c r="T1259" s="238"/>
      <c r="U1259" s="103">
        <v>0</v>
      </c>
      <c r="V1259" s="234" t="s">
        <v>451</v>
      </c>
      <c r="W1259" s="103"/>
      <c r="X1259" s="234" t="s">
        <v>56</v>
      </c>
      <c r="Y1259" s="234" t="s">
        <v>443</v>
      </c>
      <c r="Z1259" s="280" t="s">
        <v>6031</v>
      </c>
      <c r="AA1259" s="280"/>
      <c r="AB1259" s="280"/>
      <c r="AC1259" s="280"/>
      <c r="AD1259" s="280"/>
      <c r="AE1259" s="280"/>
      <c r="AF1259" s="280"/>
      <c r="AG1259" s="280"/>
      <c r="AH1259" s="280"/>
      <c r="AI1259" s="280"/>
      <c r="AJ1259" s="280"/>
      <c r="AK1259" s="234">
        <v>3</v>
      </c>
      <c r="AL1259" s="234" t="s">
        <v>272</v>
      </c>
      <c r="AM1259" s="234">
        <v>0.1</v>
      </c>
      <c r="AN1259" s="234"/>
      <c r="AO1259" s="234">
        <v>0</v>
      </c>
      <c r="AP1259" s="234">
        <v>0</v>
      </c>
      <c r="AQ1259" s="234"/>
      <c r="AR1259" s="234" t="s">
        <v>447</v>
      </c>
      <c r="AS1259" s="234"/>
      <c r="AT1259" s="234"/>
      <c r="AU1259" s="234" t="s">
        <v>552</v>
      </c>
      <c r="AV1259" s="234"/>
      <c r="AW1259" s="234"/>
      <c r="AX1259" s="234"/>
      <c r="AY1259" s="234" t="b">
        <v>0</v>
      </c>
      <c r="AZ1259" s="234">
        <v>44657.66851851852</v>
      </c>
      <c r="BA1259" s="234">
        <v>44657.555995370371</v>
      </c>
      <c r="BB1259" s="234"/>
    </row>
    <row r="1260" spans="1:54" x14ac:dyDescent="0.25">
      <c r="A1260" s="234" t="s">
        <v>6032</v>
      </c>
      <c r="B1260" s="234" t="s">
        <v>888</v>
      </c>
      <c r="C1260" s="235" t="s">
        <v>1680</v>
      </c>
      <c r="D1260" s="235" t="s">
        <v>6032</v>
      </c>
      <c r="E1260" s="234" t="s">
        <v>6012</v>
      </c>
      <c r="F1260" s="234" t="s">
        <v>6033</v>
      </c>
      <c r="G1260" s="234"/>
      <c r="H1260" s="234"/>
      <c r="I1260" s="234" t="s">
        <v>752</v>
      </c>
      <c r="J1260" s="236"/>
      <c r="K1260" s="129"/>
      <c r="L1260" s="103"/>
      <c r="M1260" s="237"/>
      <c r="N1260" s="236">
        <v>13710</v>
      </c>
      <c r="O1260" s="103">
        <v>8585</v>
      </c>
      <c r="P1260" s="234"/>
      <c r="Q1260" s="236"/>
      <c r="R1260" s="236"/>
      <c r="S1260" s="238"/>
      <c r="T1260" s="238"/>
      <c r="U1260" s="103">
        <v>0</v>
      </c>
      <c r="V1260" s="234" t="s">
        <v>451</v>
      </c>
      <c r="W1260" s="103"/>
      <c r="X1260" s="234" t="s">
        <v>56</v>
      </c>
      <c r="Y1260" s="234" t="s">
        <v>443</v>
      </c>
      <c r="Z1260" s="280" t="s">
        <v>6034</v>
      </c>
      <c r="AA1260" s="280"/>
      <c r="AB1260" s="280"/>
      <c r="AC1260" s="280"/>
      <c r="AD1260" s="280"/>
      <c r="AE1260" s="280"/>
      <c r="AF1260" s="280"/>
      <c r="AG1260" s="280"/>
      <c r="AH1260" s="280"/>
      <c r="AI1260" s="280"/>
      <c r="AJ1260" s="280"/>
      <c r="AK1260" s="234">
        <v>3</v>
      </c>
      <c r="AL1260" s="234" t="s">
        <v>272</v>
      </c>
      <c r="AM1260" s="234">
        <v>0.1</v>
      </c>
      <c r="AN1260" s="234"/>
      <c r="AO1260" s="234">
        <v>0</v>
      </c>
      <c r="AP1260" s="234">
        <v>0</v>
      </c>
      <c r="AQ1260" s="234"/>
      <c r="AR1260" s="234" t="s">
        <v>447</v>
      </c>
      <c r="AS1260" s="234"/>
      <c r="AT1260" s="234"/>
      <c r="AU1260" s="234" t="s">
        <v>552</v>
      </c>
      <c r="AV1260" s="234"/>
      <c r="AW1260" s="234"/>
      <c r="AX1260" s="234"/>
      <c r="AY1260" s="234" t="b">
        <v>0</v>
      </c>
      <c r="AZ1260" s="234">
        <v>44657.667025462964</v>
      </c>
      <c r="BA1260" s="234">
        <v>44657.55709490741</v>
      </c>
      <c r="BB1260" s="234"/>
    </row>
    <row r="1261" spans="1:54" x14ac:dyDescent="0.25">
      <c r="A1261" s="234" t="s">
        <v>6035</v>
      </c>
      <c r="B1261" s="234" t="s">
        <v>888</v>
      </c>
      <c r="C1261" s="235" t="s">
        <v>1680</v>
      </c>
      <c r="D1261" s="235" t="s">
        <v>6035</v>
      </c>
      <c r="E1261" s="234" t="s">
        <v>6012</v>
      </c>
      <c r="F1261" s="234" t="s">
        <v>6036</v>
      </c>
      <c r="G1261" s="234"/>
      <c r="H1261" s="234"/>
      <c r="I1261" s="234" t="s">
        <v>752</v>
      </c>
      <c r="J1261" s="236"/>
      <c r="K1261" s="129"/>
      <c r="L1261" s="103"/>
      <c r="M1261" s="237"/>
      <c r="N1261" s="236">
        <v>16210</v>
      </c>
      <c r="O1261" s="103">
        <v>8585</v>
      </c>
      <c r="P1261" s="234"/>
      <c r="Q1261" s="236"/>
      <c r="R1261" s="236"/>
      <c r="S1261" s="238"/>
      <c r="T1261" s="238"/>
      <c r="U1261" s="103">
        <v>0</v>
      </c>
      <c r="V1261" s="234" t="s">
        <v>451</v>
      </c>
      <c r="W1261" s="103"/>
      <c r="X1261" s="234" t="s">
        <v>56</v>
      </c>
      <c r="Y1261" s="234" t="s">
        <v>443</v>
      </c>
      <c r="Z1261" s="280" t="s">
        <v>6034</v>
      </c>
      <c r="AA1261" s="280"/>
      <c r="AB1261" s="280"/>
      <c r="AC1261" s="280"/>
      <c r="AD1261" s="280"/>
      <c r="AE1261" s="280"/>
      <c r="AF1261" s="280"/>
      <c r="AG1261" s="280"/>
      <c r="AH1261" s="280"/>
      <c r="AI1261" s="280"/>
      <c r="AJ1261" s="280"/>
      <c r="AK1261" s="234">
        <v>3</v>
      </c>
      <c r="AL1261" s="234" t="s">
        <v>272</v>
      </c>
      <c r="AM1261" s="234">
        <v>0.1</v>
      </c>
      <c r="AN1261" s="234"/>
      <c r="AO1261" s="234">
        <v>0</v>
      </c>
      <c r="AP1261" s="234">
        <v>0</v>
      </c>
      <c r="AQ1261" s="234"/>
      <c r="AR1261" s="234" t="s">
        <v>447</v>
      </c>
      <c r="AS1261" s="234"/>
      <c r="AT1261" s="234"/>
      <c r="AU1261" s="234" t="s">
        <v>552</v>
      </c>
      <c r="AV1261" s="234"/>
      <c r="AW1261" s="234"/>
      <c r="AX1261" s="234"/>
      <c r="AY1261" s="234" t="b">
        <v>0</v>
      </c>
      <c r="AZ1261" s="234">
        <v>44657.667500000003</v>
      </c>
      <c r="BA1261" s="234">
        <v>44657.557442129626</v>
      </c>
      <c r="BB1261" s="234"/>
    </row>
    <row r="1262" spans="1:54" x14ac:dyDescent="0.25">
      <c r="A1262" s="234" t="s">
        <v>6037</v>
      </c>
      <c r="B1262" s="234" t="s">
        <v>888</v>
      </c>
      <c r="C1262" s="235" t="s">
        <v>1680</v>
      </c>
      <c r="D1262" s="235" t="s">
        <v>6037</v>
      </c>
      <c r="E1262" s="234" t="s">
        <v>6012</v>
      </c>
      <c r="F1262" s="234" t="s">
        <v>6038</v>
      </c>
      <c r="G1262" s="234"/>
      <c r="H1262" s="234"/>
      <c r="I1262" s="234" t="s">
        <v>752</v>
      </c>
      <c r="J1262" s="236"/>
      <c r="K1262" s="129"/>
      <c r="L1262" s="103"/>
      <c r="M1262" s="237"/>
      <c r="N1262" s="236">
        <v>19900</v>
      </c>
      <c r="O1262" s="103">
        <v>5562</v>
      </c>
      <c r="P1262" s="234"/>
      <c r="Q1262" s="236"/>
      <c r="R1262" s="236"/>
      <c r="S1262" s="238"/>
      <c r="T1262" s="238"/>
      <c r="U1262" s="103">
        <v>0</v>
      </c>
      <c r="V1262" s="234" t="s">
        <v>451</v>
      </c>
      <c r="W1262" s="103"/>
      <c r="X1262" s="234" t="s">
        <v>56</v>
      </c>
      <c r="Y1262" s="234" t="s">
        <v>443</v>
      </c>
      <c r="Z1262" s="280" t="s">
        <v>6034</v>
      </c>
      <c r="AA1262" s="280"/>
      <c r="AB1262" s="280"/>
      <c r="AC1262" s="280"/>
      <c r="AD1262" s="280"/>
      <c r="AE1262" s="280"/>
      <c r="AF1262" s="280"/>
      <c r="AG1262" s="280"/>
      <c r="AH1262" s="280"/>
      <c r="AI1262" s="280"/>
      <c r="AJ1262" s="280"/>
      <c r="AK1262" s="234">
        <v>3</v>
      </c>
      <c r="AL1262" s="234" t="s">
        <v>272</v>
      </c>
      <c r="AM1262" s="234">
        <v>0.1</v>
      </c>
      <c r="AN1262" s="234"/>
      <c r="AO1262" s="234">
        <v>0</v>
      </c>
      <c r="AP1262" s="234">
        <v>0</v>
      </c>
      <c r="AQ1262" s="234"/>
      <c r="AR1262" s="234" t="s">
        <v>447</v>
      </c>
      <c r="AS1262" s="234"/>
      <c r="AT1262" s="234"/>
      <c r="AU1262" s="234" t="s">
        <v>552</v>
      </c>
      <c r="AV1262" s="234"/>
      <c r="AW1262" s="234"/>
      <c r="AX1262" s="234"/>
      <c r="AY1262" s="234" t="b">
        <v>0</v>
      </c>
      <c r="AZ1262" s="234">
        <v>44657.667256944442</v>
      </c>
      <c r="BA1262" s="234">
        <v>44657.557916666665</v>
      </c>
      <c r="BB1262" s="234"/>
    </row>
    <row r="1263" spans="1:54" x14ac:dyDescent="0.25">
      <c r="A1263" s="234" t="s">
        <v>6039</v>
      </c>
      <c r="B1263" s="234" t="s">
        <v>888</v>
      </c>
      <c r="C1263" s="235" t="s">
        <v>1680</v>
      </c>
      <c r="D1263" s="235" t="s">
        <v>6039</v>
      </c>
      <c r="E1263" s="234" t="s">
        <v>6012</v>
      </c>
      <c r="F1263" s="234" t="s">
        <v>6040</v>
      </c>
      <c r="G1263" s="234"/>
      <c r="H1263" s="234"/>
      <c r="I1263" s="234" t="s">
        <v>752</v>
      </c>
      <c r="J1263" s="236"/>
      <c r="K1263" s="129"/>
      <c r="L1263" s="103"/>
      <c r="M1263" s="237"/>
      <c r="N1263" s="236">
        <v>20290</v>
      </c>
      <c r="O1263" s="103">
        <v>8585</v>
      </c>
      <c r="P1263" s="234"/>
      <c r="Q1263" s="236"/>
      <c r="R1263" s="236"/>
      <c r="S1263" s="238"/>
      <c r="T1263" s="238"/>
      <c r="U1263" s="103">
        <v>0</v>
      </c>
      <c r="V1263" s="234" t="s">
        <v>451</v>
      </c>
      <c r="W1263" s="103"/>
      <c r="X1263" s="234" t="s">
        <v>56</v>
      </c>
      <c r="Y1263" s="234" t="s">
        <v>443</v>
      </c>
      <c r="Z1263" s="280" t="s">
        <v>6041</v>
      </c>
      <c r="AA1263" s="280"/>
      <c r="AB1263" s="280"/>
      <c r="AC1263" s="280"/>
      <c r="AD1263" s="280"/>
      <c r="AE1263" s="280"/>
      <c r="AF1263" s="280"/>
      <c r="AG1263" s="280"/>
      <c r="AH1263" s="280"/>
      <c r="AI1263" s="280"/>
      <c r="AJ1263" s="280"/>
      <c r="AK1263" s="234">
        <v>3</v>
      </c>
      <c r="AL1263" s="234" t="s">
        <v>272</v>
      </c>
      <c r="AM1263" s="234">
        <v>0.1</v>
      </c>
      <c r="AN1263" s="234"/>
      <c r="AO1263" s="234">
        <v>0</v>
      </c>
      <c r="AP1263" s="234">
        <v>0</v>
      </c>
      <c r="AQ1263" s="234"/>
      <c r="AR1263" s="234" t="s">
        <v>447</v>
      </c>
      <c r="AS1263" s="234"/>
      <c r="AT1263" s="234"/>
      <c r="AU1263" s="234" t="s">
        <v>552</v>
      </c>
      <c r="AV1263" s="234"/>
      <c r="AW1263" s="234"/>
      <c r="AX1263" s="234"/>
      <c r="AY1263" s="234" t="b">
        <v>0</v>
      </c>
      <c r="AZ1263" s="234">
        <v>44657.667824074073</v>
      </c>
      <c r="BA1263" s="234">
        <v>44657.558541666665</v>
      </c>
      <c r="BB1263" s="234"/>
    </row>
    <row r="1264" spans="1:54" x14ac:dyDescent="0.25">
      <c r="A1264" s="234" t="s">
        <v>6042</v>
      </c>
      <c r="B1264" s="234" t="s">
        <v>888</v>
      </c>
      <c r="C1264" s="235" t="s">
        <v>1680</v>
      </c>
      <c r="D1264" s="235" t="s">
        <v>6042</v>
      </c>
      <c r="E1264" s="234" t="s">
        <v>6012</v>
      </c>
      <c r="F1264" s="234" t="s">
        <v>6043</v>
      </c>
      <c r="G1264" s="234"/>
      <c r="H1264" s="234"/>
      <c r="I1264" s="234" t="s">
        <v>752</v>
      </c>
      <c r="J1264" s="236"/>
      <c r="K1264" s="129"/>
      <c r="L1264" s="103"/>
      <c r="M1264" s="237"/>
      <c r="N1264" s="236">
        <v>2960</v>
      </c>
      <c r="O1264" s="103">
        <v>2255</v>
      </c>
      <c r="P1264" s="234"/>
      <c r="Q1264" s="236"/>
      <c r="R1264" s="236"/>
      <c r="S1264" s="238"/>
      <c r="T1264" s="238"/>
      <c r="U1264" s="103">
        <v>0</v>
      </c>
      <c r="V1264" s="234" t="s">
        <v>451</v>
      </c>
      <c r="W1264" s="103"/>
      <c r="X1264" s="234" t="s">
        <v>56</v>
      </c>
      <c r="Y1264" s="234" t="s">
        <v>443</v>
      </c>
      <c r="Z1264" s="280" t="s">
        <v>6041</v>
      </c>
      <c r="AA1264" s="280"/>
      <c r="AB1264" s="280"/>
      <c r="AC1264" s="280"/>
      <c r="AD1264" s="280"/>
      <c r="AE1264" s="280"/>
      <c r="AF1264" s="280"/>
      <c r="AG1264" s="280"/>
      <c r="AH1264" s="280"/>
      <c r="AI1264" s="280"/>
      <c r="AJ1264" s="280"/>
      <c r="AK1264" s="234">
        <v>3</v>
      </c>
      <c r="AL1264" s="234" t="s">
        <v>272</v>
      </c>
      <c r="AM1264" s="234">
        <v>0.1</v>
      </c>
      <c r="AN1264" s="234"/>
      <c r="AO1264" s="234">
        <v>0</v>
      </c>
      <c r="AP1264" s="234">
        <v>0</v>
      </c>
      <c r="AQ1264" s="234"/>
      <c r="AR1264" s="234" t="s">
        <v>447</v>
      </c>
      <c r="AS1264" s="234"/>
      <c r="AT1264" s="234"/>
      <c r="AU1264" s="234" t="s">
        <v>552</v>
      </c>
      <c r="AV1264" s="234"/>
      <c r="AW1264" s="234"/>
      <c r="AX1264" s="234"/>
      <c r="AY1264" s="234" t="b">
        <v>0</v>
      </c>
      <c r="AZ1264" s="234">
        <v>44657.667986111112</v>
      </c>
      <c r="BA1264" s="234">
        <v>44657.559837962966</v>
      </c>
      <c r="BB1264" s="234"/>
    </row>
    <row r="1265" spans="1:54" x14ac:dyDescent="0.25">
      <c r="A1265" s="234" t="s">
        <v>6044</v>
      </c>
      <c r="B1265" s="234" t="s">
        <v>482</v>
      </c>
      <c r="C1265" s="235" t="s">
        <v>6044</v>
      </c>
      <c r="D1265" s="235" t="s">
        <v>6044</v>
      </c>
      <c r="E1265" s="234" t="s">
        <v>6045</v>
      </c>
      <c r="F1265" s="234" t="s">
        <v>6046</v>
      </c>
      <c r="G1265" s="234" t="s">
        <v>836</v>
      </c>
      <c r="H1265" s="234" t="s">
        <v>798</v>
      </c>
      <c r="I1265" s="234" t="s">
        <v>678</v>
      </c>
      <c r="J1265" s="236">
        <v>96</v>
      </c>
      <c r="K1265" s="129">
        <v>0.03</v>
      </c>
      <c r="L1265" s="103">
        <v>6</v>
      </c>
      <c r="M1265" s="237">
        <v>1250</v>
      </c>
      <c r="N1265" s="236">
        <v>230</v>
      </c>
      <c r="O1265" s="103">
        <v>3100</v>
      </c>
      <c r="P1265" s="234">
        <v>3100</v>
      </c>
      <c r="Q1265" s="236">
        <v>23</v>
      </c>
      <c r="R1265" s="236">
        <v>20</v>
      </c>
      <c r="S1265" s="238">
        <v>15</v>
      </c>
      <c r="T1265" s="238">
        <v>10</v>
      </c>
      <c r="U1265" s="103">
        <v>2</v>
      </c>
      <c r="V1265" s="234" t="s">
        <v>547</v>
      </c>
      <c r="W1265" s="103">
        <v>20</v>
      </c>
      <c r="X1265" s="234" t="s">
        <v>56</v>
      </c>
      <c r="Y1265" s="234" t="s">
        <v>443</v>
      </c>
      <c r="Z1265" s="280" t="s">
        <v>6047</v>
      </c>
      <c r="AA1265" s="280"/>
      <c r="AB1265" s="280" t="s">
        <v>6048</v>
      </c>
      <c r="AC1265" s="280"/>
      <c r="AD1265" s="280"/>
      <c r="AE1265" s="280"/>
      <c r="AF1265" s="280" t="s">
        <v>6049</v>
      </c>
      <c r="AG1265" s="280"/>
      <c r="AH1265" s="280"/>
      <c r="AI1265" s="280"/>
      <c r="AJ1265" s="280" t="s">
        <v>6050</v>
      </c>
      <c r="AK1265" s="234">
        <v>1</v>
      </c>
      <c r="AL1265" s="234" t="s">
        <v>272</v>
      </c>
      <c r="AM1265" s="234">
        <v>0.1</v>
      </c>
      <c r="AN1265" s="234">
        <v>0</v>
      </c>
      <c r="AO1265" s="234">
        <v>0</v>
      </c>
      <c r="AP1265" s="234">
        <v>0</v>
      </c>
      <c r="AQ1265" s="234">
        <v>0.17119049583367699</v>
      </c>
      <c r="AR1265" s="234" t="s">
        <v>463</v>
      </c>
      <c r="AS1265" s="234">
        <v>0</v>
      </c>
      <c r="AT1265" s="234">
        <v>93.469816426655498</v>
      </c>
      <c r="AU1265" s="234" t="s">
        <v>490</v>
      </c>
      <c r="AV1265" s="234">
        <v>1.28537322204122</v>
      </c>
      <c r="AW1265" s="234">
        <v>11.1226090646336</v>
      </c>
      <c r="AX1265" s="234">
        <v>89.517378474899701</v>
      </c>
      <c r="AY1265" s="234" t="b">
        <v>0</v>
      </c>
      <c r="AZ1265" s="234">
        <v>44662.681134259263</v>
      </c>
      <c r="BA1265" s="234">
        <v>44658.406701388885</v>
      </c>
      <c r="BB1265" s="234">
        <v>44662.681134259263</v>
      </c>
    </row>
    <row r="1266" spans="1:54" x14ac:dyDescent="0.25">
      <c r="A1266" s="234" t="s">
        <v>6051</v>
      </c>
      <c r="B1266" s="234" t="s">
        <v>482</v>
      </c>
      <c r="C1266" s="235" t="s">
        <v>6051</v>
      </c>
      <c r="D1266" s="235" t="s">
        <v>6051</v>
      </c>
      <c r="E1266" s="234" t="s">
        <v>6045</v>
      </c>
      <c r="F1266" s="234" t="s">
        <v>6052</v>
      </c>
      <c r="G1266" s="234" t="s">
        <v>836</v>
      </c>
      <c r="H1266" s="234" t="s">
        <v>798</v>
      </c>
      <c r="I1266" s="234" t="s">
        <v>678</v>
      </c>
      <c r="J1266" s="236">
        <v>128</v>
      </c>
      <c r="K1266" s="129">
        <v>0.03</v>
      </c>
      <c r="L1266" s="103">
        <v>6</v>
      </c>
      <c r="M1266" s="237">
        <v>1250</v>
      </c>
      <c r="N1266" s="236">
        <v>308</v>
      </c>
      <c r="O1266" s="103">
        <v>3100</v>
      </c>
      <c r="P1266" s="234">
        <v>3100</v>
      </c>
      <c r="Q1266" s="236">
        <v>20</v>
      </c>
      <c r="R1266" s="236">
        <v>20</v>
      </c>
      <c r="S1266" s="238">
        <v>15</v>
      </c>
      <c r="T1266" s="238">
        <v>14</v>
      </c>
      <c r="U1266" s="103">
        <v>2</v>
      </c>
      <c r="V1266" s="234" t="s">
        <v>547</v>
      </c>
      <c r="W1266" s="103">
        <v>20</v>
      </c>
      <c r="X1266" s="234" t="s">
        <v>56</v>
      </c>
      <c r="Y1266" s="234" t="s">
        <v>443</v>
      </c>
      <c r="Z1266" s="280" t="s">
        <v>6047</v>
      </c>
      <c r="AA1266" s="280"/>
      <c r="AB1266" s="280" t="s">
        <v>6048</v>
      </c>
      <c r="AC1266" s="280"/>
      <c r="AD1266" s="280"/>
      <c r="AE1266" s="280"/>
      <c r="AF1266" s="280" t="s">
        <v>6049</v>
      </c>
      <c r="AG1266" s="280"/>
      <c r="AH1266" s="280"/>
      <c r="AI1266" s="280"/>
      <c r="AJ1266" s="280" t="s">
        <v>6050</v>
      </c>
      <c r="AK1266" s="234">
        <v>1</v>
      </c>
      <c r="AL1266" s="234" t="s">
        <v>272</v>
      </c>
      <c r="AM1266" s="234">
        <v>0.1</v>
      </c>
      <c r="AN1266" s="234">
        <v>0</v>
      </c>
      <c r="AO1266" s="234">
        <v>0</v>
      </c>
      <c r="AP1266" s="234">
        <v>0</v>
      </c>
      <c r="AQ1266" s="234">
        <v>0.16112919338725801</v>
      </c>
      <c r="AR1266" s="234" t="s">
        <v>463</v>
      </c>
      <c r="AS1266" s="234">
        <v>0</v>
      </c>
      <c r="AT1266" s="234">
        <v>93.366875189580696</v>
      </c>
      <c r="AU1266" s="234" t="s">
        <v>490</v>
      </c>
      <c r="AV1266" s="234">
        <v>1.1660830529135999</v>
      </c>
      <c r="AW1266" s="234">
        <v>12.90417692448</v>
      </c>
      <c r="AX1266" s="234">
        <v>91.7796383113578</v>
      </c>
      <c r="AY1266" s="234" t="b">
        <v>0</v>
      </c>
      <c r="AZ1266" s="234">
        <v>44662.69059027778</v>
      </c>
      <c r="BA1266" s="234">
        <v>44658.408715277779</v>
      </c>
      <c r="BB1266" s="234">
        <v>44662.690567129626</v>
      </c>
    </row>
    <row r="1267" spans="1:54" x14ac:dyDescent="0.25">
      <c r="A1267" s="234" t="s">
        <v>6053</v>
      </c>
      <c r="B1267" s="234" t="s">
        <v>482</v>
      </c>
      <c r="C1267" s="235" t="s">
        <v>6053</v>
      </c>
      <c r="D1267" s="235" t="s">
        <v>6053</v>
      </c>
      <c r="E1267" s="234" t="s">
        <v>6054</v>
      </c>
      <c r="F1267" s="234" t="s">
        <v>6055</v>
      </c>
      <c r="G1267" s="234" t="s">
        <v>544</v>
      </c>
      <c r="H1267" s="234" t="s">
        <v>485</v>
      </c>
      <c r="I1267" s="234" t="s">
        <v>486</v>
      </c>
      <c r="J1267" s="236">
        <v>472</v>
      </c>
      <c r="K1267" s="129">
        <v>0.03</v>
      </c>
      <c r="L1267" s="103">
        <v>1</v>
      </c>
      <c r="M1267" s="237">
        <v>3336</v>
      </c>
      <c r="N1267" s="236">
        <v>28115</v>
      </c>
      <c r="O1267" s="103">
        <v>175</v>
      </c>
      <c r="P1267" s="234">
        <v>3200</v>
      </c>
      <c r="Q1267" s="236">
        <v>3</v>
      </c>
      <c r="R1267" s="236">
        <v>50</v>
      </c>
      <c r="S1267" s="238">
        <v>132</v>
      </c>
      <c r="T1267" s="238">
        <v>100</v>
      </c>
      <c r="U1267" s="103">
        <v>1.4</v>
      </c>
      <c r="V1267" s="234" t="s">
        <v>451</v>
      </c>
      <c r="W1267" s="103">
        <v>80</v>
      </c>
      <c r="X1267" s="234" t="s">
        <v>56</v>
      </c>
      <c r="Y1267" s="234" t="s">
        <v>443</v>
      </c>
      <c r="Z1267" s="280"/>
      <c r="AA1267" s="280"/>
      <c r="AB1267" s="280" t="s">
        <v>6056</v>
      </c>
      <c r="AC1267" s="280"/>
      <c r="AD1267" s="280" t="s">
        <v>6057</v>
      </c>
      <c r="AE1267" s="280"/>
      <c r="AF1267" s="280" t="s">
        <v>6058</v>
      </c>
      <c r="AG1267" s="280"/>
      <c r="AH1267" s="280" t="s">
        <v>6059</v>
      </c>
      <c r="AI1267" s="280"/>
      <c r="AJ1267" s="280" t="s">
        <v>1367</v>
      </c>
      <c r="AK1267" s="234">
        <v>3</v>
      </c>
      <c r="AL1267" s="234" t="s">
        <v>272</v>
      </c>
      <c r="AM1267" s="234">
        <v>0.1</v>
      </c>
      <c r="AN1267" s="234">
        <v>0</v>
      </c>
      <c r="AO1267" s="234">
        <v>0</v>
      </c>
      <c r="AP1267" s="234">
        <v>0</v>
      </c>
      <c r="AQ1267" s="234">
        <v>6.4591638755508093E-2</v>
      </c>
      <c r="AR1267" s="234" t="s">
        <v>463</v>
      </c>
      <c r="AS1267" s="234">
        <v>1</v>
      </c>
      <c r="AT1267" s="234">
        <v>78.228779399688307</v>
      </c>
      <c r="AU1267" s="234" t="s">
        <v>552</v>
      </c>
      <c r="AV1267" s="234">
        <v>1.06550779500862</v>
      </c>
      <c r="AW1267" s="234">
        <v>24.304592309157499</v>
      </c>
      <c r="AX1267" s="234">
        <v>78.1840772400313</v>
      </c>
      <c r="AY1267" s="234" t="b">
        <v>0</v>
      </c>
      <c r="AZ1267" s="234">
        <v>44662.496261574073</v>
      </c>
      <c r="BA1267" s="234">
        <v>44658.457268518519</v>
      </c>
      <c r="BB1267" s="234">
        <v>44662.496261574073</v>
      </c>
    </row>
    <row r="1268" spans="1:54" x14ac:dyDescent="0.25">
      <c r="A1268" s="234" t="s">
        <v>6060</v>
      </c>
      <c r="B1268" s="234" t="s">
        <v>482</v>
      </c>
      <c r="C1268" s="235" t="s">
        <v>6060</v>
      </c>
      <c r="D1268" s="235" t="s">
        <v>6060</v>
      </c>
      <c r="E1268" s="234" t="s">
        <v>6061</v>
      </c>
      <c r="F1268" s="234" t="s">
        <v>1131</v>
      </c>
      <c r="G1268" s="234" t="s">
        <v>544</v>
      </c>
      <c r="H1268" s="234" t="s">
        <v>473</v>
      </c>
      <c r="I1268" s="234" t="s">
        <v>678</v>
      </c>
      <c r="J1268" s="236">
        <v>588</v>
      </c>
      <c r="K1268" s="129">
        <v>0.03</v>
      </c>
      <c r="L1268" s="103">
        <v>1</v>
      </c>
      <c r="M1268" s="237">
        <v>5459</v>
      </c>
      <c r="N1268" s="236">
        <v>8267</v>
      </c>
      <c r="O1268" s="103">
        <v>6000</v>
      </c>
      <c r="P1268" s="234">
        <v>6000</v>
      </c>
      <c r="Q1268" s="236">
        <v>8</v>
      </c>
      <c r="R1268" s="236">
        <v>50</v>
      </c>
      <c r="S1268" s="238">
        <v>160</v>
      </c>
      <c r="T1268" s="238">
        <v>130</v>
      </c>
      <c r="U1268" s="103">
        <v>2.5</v>
      </c>
      <c r="V1268" s="234" t="s">
        <v>442</v>
      </c>
      <c r="W1268" s="103">
        <v>60</v>
      </c>
      <c r="X1268" s="234" t="s">
        <v>56</v>
      </c>
      <c r="Y1268" s="234" t="s">
        <v>443</v>
      </c>
      <c r="Z1268" s="280"/>
      <c r="AA1268" s="280" t="s">
        <v>6062</v>
      </c>
      <c r="AB1268" s="280"/>
      <c r="AC1268" s="280"/>
      <c r="AD1268" s="280" t="s">
        <v>6063</v>
      </c>
      <c r="AE1268" s="280"/>
      <c r="AF1268" s="280"/>
      <c r="AG1268" s="280"/>
      <c r="AH1268" s="280"/>
      <c r="AI1268" s="280"/>
      <c r="AJ1268" s="280"/>
      <c r="AK1268" s="234">
        <v>2</v>
      </c>
      <c r="AL1268" s="234" t="s">
        <v>272</v>
      </c>
      <c r="AM1268" s="234">
        <v>0.1</v>
      </c>
      <c r="AN1268" s="234">
        <v>0</v>
      </c>
      <c r="AO1268" s="234">
        <v>0</v>
      </c>
      <c r="AP1268" s="234">
        <v>0</v>
      </c>
      <c r="AQ1268" s="234"/>
      <c r="AR1268" s="234" t="s">
        <v>463</v>
      </c>
      <c r="AS1268" s="234">
        <v>1</v>
      </c>
      <c r="AT1268" s="234">
        <v>86.407858452829302</v>
      </c>
      <c r="AU1268" s="234" t="s">
        <v>490</v>
      </c>
      <c r="AV1268" s="234">
        <v>1.0735052644515499</v>
      </c>
      <c r="AW1268" s="234">
        <v>21.805559962484399</v>
      </c>
      <c r="AX1268" s="234">
        <v>86.210354776365705</v>
      </c>
      <c r="AY1268" s="234" t="b">
        <v>0</v>
      </c>
      <c r="AZ1268" s="234">
        <v>44659.642187500001</v>
      </c>
      <c r="BA1268" s="234">
        <v>44658.494444444441</v>
      </c>
      <c r="BB1268" s="234">
        <v>44659.642175925925</v>
      </c>
    </row>
    <row r="1269" spans="1:54" x14ac:dyDescent="0.25">
      <c r="A1269" s="234" t="s">
        <v>6064</v>
      </c>
      <c r="B1269" s="234" t="s">
        <v>456</v>
      </c>
      <c r="C1269" s="235" t="s">
        <v>6065</v>
      </c>
      <c r="D1269" s="235" t="s">
        <v>6064</v>
      </c>
      <c r="E1269" s="234" t="s">
        <v>6066</v>
      </c>
      <c r="F1269" s="234" t="s">
        <v>6067</v>
      </c>
      <c r="G1269" s="234" t="s">
        <v>534</v>
      </c>
      <c r="H1269" s="234" t="s">
        <v>6068</v>
      </c>
      <c r="I1269" s="234" t="s">
        <v>1793</v>
      </c>
      <c r="J1269" s="236">
        <v>504</v>
      </c>
      <c r="K1269" s="129">
        <v>0.02</v>
      </c>
      <c r="L1269" s="103">
        <v>1</v>
      </c>
      <c r="M1269" s="237">
        <v>6500</v>
      </c>
      <c r="N1269" s="236">
        <v>10498</v>
      </c>
      <c r="O1269" s="103">
        <v>6000</v>
      </c>
      <c r="P1269" s="234">
        <v>6000</v>
      </c>
      <c r="Q1269" s="236">
        <v>4</v>
      </c>
      <c r="R1269" s="236">
        <v>40</v>
      </c>
      <c r="S1269" s="238">
        <v>189</v>
      </c>
      <c r="T1269" s="238">
        <v>77</v>
      </c>
      <c r="U1269" s="103">
        <v>5.5</v>
      </c>
      <c r="V1269" s="234" t="s">
        <v>442</v>
      </c>
      <c r="W1269" s="103">
        <v>30</v>
      </c>
      <c r="X1269" s="234" t="s">
        <v>56</v>
      </c>
      <c r="Y1269" s="234" t="s">
        <v>443</v>
      </c>
      <c r="Z1269" s="280" t="s">
        <v>6069</v>
      </c>
      <c r="AA1269" s="280" t="s">
        <v>6070</v>
      </c>
      <c r="AB1269" s="280" t="s">
        <v>6071</v>
      </c>
      <c r="AC1269" s="280"/>
      <c r="AD1269" s="280" t="s">
        <v>6072</v>
      </c>
      <c r="AE1269" s="280" t="s">
        <v>6073</v>
      </c>
      <c r="AF1269" s="280" t="s">
        <v>1136</v>
      </c>
      <c r="AG1269" s="280"/>
      <c r="AH1269" s="280"/>
      <c r="AI1269" s="280" t="s">
        <v>6074</v>
      </c>
      <c r="AJ1269" s="280" t="s">
        <v>6074</v>
      </c>
      <c r="AK1269" s="234">
        <v>15</v>
      </c>
      <c r="AL1269" s="234" t="s">
        <v>272</v>
      </c>
      <c r="AM1269" s="234">
        <v>2000</v>
      </c>
      <c r="AN1269" s="234"/>
      <c r="AO1269" s="234">
        <v>0</v>
      </c>
      <c r="AP1269" s="234">
        <v>0</v>
      </c>
      <c r="AQ1269" s="234">
        <v>1000</v>
      </c>
      <c r="AR1269" s="234" t="s">
        <v>463</v>
      </c>
      <c r="AS1269" s="234">
        <v>7</v>
      </c>
      <c r="AT1269" s="234">
        <v>74.027288099236003</v>
      </c>
      <c r="AU1269" s="234" t="s">
        <v>448</v>
      </c>
      <c r="AV1269" s="234">
        <v>2.0896942988328902</v>
      </c>
      <c r="AW1269" s="234">
        <v>12.878805830450201</v>
      </c>
      <c r="AX1269" s="234">
        <v>68.422364857436705</v>
      </c>
      <c r="AY1269" s="234" t="b">
        <v>0</v>
      </c>
      <c r="AZ1269" s="234">
        <v>44683.759236111109</v>
      </c>
      <c r="BA1269" s="234">
        <v>44663.446423611109</v>
      </c>
      <c r="BB1269" s="234">
        <v>44683.759236111109</v>
      </c>
    </row>
    <row r="1270" spans="1:54" x14ac:dyDescent="0.25">
      <c r="A1270" s="234" t="s">
        <v>6075</v>
      </c>
      <c r="B1270" s="234" t="s">
        <v>436</v>
      </c>
      <c r="C1270" s="235" t="s">
        <v>1680</v>
      </c>
      <c r="D1270" s="235" t="s">
        <v>6075</v>
      </c>
      <c r="E1270" s="234" t="s">
        <v>6076</v>
      </c>
      <c r="F1270" s="234" t="s">
        <v>6077</v>
      </c>
      <c r="G1270" s="234"/>
      <c r="H1270" s="234"/>
      <c r="I1270" s="234" t="s">
        <v>678</v>
      </c>
      <c r="J1270" s="236"/>
      <c r="K1270" s="129"/>
      <c r="L1270" s="103"/>
      <c r="M1270" s="237"/>
      <c r="N1270" s="236"/>
      <c r="O1270" s="103">
        <v>3120</v>
      </c>
      <c r="P1270" s="234"/>
      <c r="Q1270" s="236"/>
      <c r="R1270" s="236"/>
      <c r="S1270" s="238"/>
      <c r="T1270" s="238"/>
      <c r="U1270" s="103">
        <v>0</v>
      </c>
      <c r="V1270" s="234" t="s">
        <v>547</v>
      </c>
      <c r="W1270" s="103"/>
      <c r="X1270" s="234" t="s">
        <v>56</v>
      </c>
      <c r="Y1270" s="234" t="s">
        <v>443</v>
      </c>
      <c r="Z1270" s="280" t="s">
        <v>6078</v>
      </c>
      <c r="AA1270" s="280"/>
      <c r="AB1270" s="280"/>
      <c r="AC1270" s="280"/>
      <c r="AD1270" s="280"/>
      <c r="AE1270" s="280"/>
      <c r="AF1270" s="280" t="s">
        <v>6079</v>
      </c>
      <c r="AG1270" s="280"/>
      <c r="AH1270" s="280"/>
      <c r="AI1270" s="280"/>
      <c r="AJ1270" s="280"/>
      <c r="AK1270" s="234">
        <v>1</v>
      </c>
      <c r="AL1270" s="234" t="s">
        <v>272</v>
      </c>
      <c r="AM1270" s="234">
        <v>0.1</v>
      </c>
      <c r="AN1270" s="234"/>
      <c r="AO1270" s="234">
        <v>0</v>
      </c>
      <c r="AP1270" s="234">
        <v>0</v>
      </c>
      <c r="AQ1270" s="234"/>
      <c r="AR1270" s="234" t="s">
        <v>447</v>
      </c>
      <c r="AS1270" s="234"/>
      <c r="AT1270" s="234"/>
      <c r="AU1270" s="234" t="s">
        <v>490</v>
      </c>
      <c r="AV1270" s="234"/>
      <c r="AW1270" s="234"/>
      <c r="AX1270" s="234"/>
      <c r="AY1270" s="234" t="b">
        <v>0</v>
      </c>
      <c r="AZ1270" s="234">
        <v>44659.687962962962</v>
      </c>
      <c r="BA1270" s="234">
        <v>44659.645138888889</v>
      </c>
      <c r="BB1270" s="234">
        <v>44659.687939814816</v>
      </c>
    </row>
    <row r="1271" spans="1:54" x14ac:dyDescent="0.25">
      <c r="A1271" s="234" t="s">
        <v>6080</v>
      </c>
      <c r="B1271" s="234" t="s">
        <v>482</v>
      </c>
      <c r="C1271" s="235" t="s">
        <v>6080</v>
      </c>
      <c r="D1271" s="235" t="s">
        <v>6080</v>
      </c>
      <c r="E1271" s="234" t="s">
        <v>6081</v>
      </c>
      <c r="F1271" s="234" t="s">
        <v>6082</v>
      </c>
      <c r="G1271" s="234" t="s">
        <v>836</v>
      </c>
      <c r="H1271" s="234" t="s">
        <v>485</v>
      </c>
      <c r="I1271" s="234" t="s">
        <v>486</v>
      </c>
      <c r="J1271" s="236">
        <v>338</v>
      </c>
      <c r="K1271" s="129">
        <v>0.03</v>
      </c>
      <c r="L1271" s="103">
        <v>2</v>
      </c>
      <c r="M1271" s="237">
        <v>1324</v>
      </c>
      <c r="N1271" s="236">
        <v>1806</v>
      </c>
      <c r="O1271" s="103">
        <v>1430</v>
      </c>
      <c r="P1271" s="234">
        <v>5900</v>
      </c>
      <c r="Q1271" s="236">
        <v>10</v>
      </c>
      <c r="R1271" s="236">
        <v>20</v>
      </c>
      <c r="S1271" s="238">
        <v>116</v>
      </c>
      <c r="T1271" s="238">
        <v>54</v>
      </c>
      <c r="U1271" s="103">
        <v>2.2000000000000002</v>
      </c>
      <c r="V1271" s="234" t="s">
        <v>442</v>
      </c>
      <c r="W1271" s="103">
        <v>35</v>
      </c>
      <c r="X1271" s="234" t="s">
        <v>56</v>
      </c>
      <c r="Y1271" s="234" t="s">
        <v>443</v>
      </c>
      <c r="Z1271" s="280" t="s">
        <v>6083</v>
      </c>
      <c r="AA1271" s="280"/>
      <c r="AB1271" s="280"/>
      <c r="AC1271" s="280" t="s">
        <v>6084</v>
      </c>
      <c r="AD1271" s="280" t="s">
        <v>6085</v>
      </c>
      <c r="AE1271" s="280"/>
      <c r="AF1271" s="280"/>
      <c r="AG1271" s="280"/>
      <c r="AH1271" s="280" t="s">
        <v>6086</v>
      </c>
      <c r="AI1271" s="280"/>
      <c r="AJ1271" s="280"/>
      <c r="AK1271" s="234">
        <v>5</v>
      </c>
      <c r="AL1271" s="234" t="s">
        <v>272</v>
      </c>
      <c r="AM1271" s="234">
        <v>0.1</v>
      </c>
      <c r="AN1271" s="234">
        <v>0</v>
      </c>
      <c r="AO1271" s="234">
        <v>0</v>
      </c>
      <c r="AP1271" s="234">
        <v>0</v>
      </c>
      <c r="AQ1271" s="234">
        <v>9.1758881729812003E-2</v>
      </c>
      <c r="AR1271" s="234" t="s">
        <v>463</v>
      </c>
      <c r="AS1271" s="234">
        <v>0</v>
      </c>
      <c r="AT1271" s="234">
        <v>86.580271736668394</v>
      </c>
      <c r="AU1271" s="234" t="s">
        <v>552</v>
      </c>
      <c r="AV1271" s="234">
        <v>1.30259882128712</v>
      </c>
      <c r="AW1271" s="234">
        <v>11.530604030872199</v>
      </c>
      <c r="AX1271" s="234">
        <v>83.611805277125399</v>
      </c>
      <c r="AY1271" s="234" t="b">
        <v>0</v>
      </c>
      <c r="AZ1271" s="234">
        <v>44691.757997685185</v>
      </c>
      <c r="BA1271" s="234">
        <v>44663.313634259262</v>
      </c>
      <c r="BB1271" s="234">
        <v>44691.757986111108</v>
      </c>
    </row>
    <row r="1272" spans="1:54" x14ac:dyDescent="0.25">
      <c r="A1272" s="234" t="s">
        <v>6087</v>
      </c>
      <c r="B1272" s="234" t="s">
        <v>482</v>
      </c>
      <c r="C1272" s="235" t="s">
        <v>1680</v>
      </c>
      <c r="D1272" s="235" t="s">
        <v>6087</v>
      </c>
      <c r="E1272" s="234" t="s">
        <v>6081</v>
      </c>
      <c r="F1272" s="234" t="s">
        <v>6082</v>
      </c>
      <c r="G1272" s="234" t="s">
        <v>836</v>
      </c>
      <c r="H1272" s="234" t="s">
        <v>485</v>
      </c>
      <c r="I1272" s="234" t="s">
        <v>486</v>
      </c>
      <c r="J1272" s="236">
        <v>338</v>
      </c>
      <c r="K1272" s="129">
        <v>0.03</v>
      </c>
      <c r="L1272" s="103">
        <v>2</v>
      </c>
      <c r="M1272" s="237">
        <v>1324</v>
      </c>
      <c r="N1272" s="236">
        <v>1806</v>
      </c>
      <c r="O1272" s="103">
        <v>1430</v>
      </c>
      <c r="P1272" s="234">
        <v>5900</v>
      </c>
      <c r="Q1272" s="236">
        <v>10</v>
      </c>
      <c r="R1272" s="236">
        <v>20</v>
      </c>
      <c r="S1272" s="238">
        <v>116</v>
      </c>
      <c r="T1272" s="238">
        <v>54</v>
      </c>
      <c r="U1272" s="103">
        <v>2.2000000000000002</v>
      </c>
      <c r="V1272" s="234" t="s">
        <v>442</v>
      </c>
      <c r="W1272" s="103">
        <v>35</v>
      </c>
      <c r="X1272" s="234" t="s">
        <v>56</v>
      </c>
      <c r="Y1272" s="234" t="s">
        <v>443</v>
      </c>
      <c r="Z1272" s="280" t="s">
        <v>6088</v>
      </c>
      <c r="AA1272" s="280"/>
      <c r="AB1272" s="280"/>
      <c r="AC1272" s="280" t="s">
        <v>6084</v>
      </c>
      <c r="AD1272" s="280" t="s">
        <v>6085</v>
      </c>
      <c r="AE1272" s="280"/>
      <c r="AF1272" s="280" t="s">
        <v>6085</v>
      </c>
      <c r="AG1272" s="280"/>
      <c r="AH1272" s="280" t="s">
        <v>6086</v>
      </c>
      <c r="AI1272" s="280"/>
      <c r="AJ1272" s="280"/>
      <c r="AK1272" s="234">
        <v>2.5</v>
      </c>
      <c r="AL1272" s="234" t="s">
        <v>272</v>
      </c>
      <c r="AM1272" s="234">
        <v>1E-3</v>
      </c>
      <c r="AN1272" s="234">
        <v>0</v>
      </c>
      <c r="AO1272" s="234">
        <v>0</v>
      </c>
      <c r="AP1272" s="234">
        <v>0</v>
      </c>
      <c r="AQ1272" s="234">
        <v>1E-3</v>
      </c>
      <c r="AR1272" s="234" t="s">
        <v>463</v>
      </c>
      <c r="AS1272" s="234">
        <v>0</v>
      </c>
      <c r="AT1272" s="234"/>
      <c r="AU1272" s="234" t="s">
        <v>552</v>
      </c>
      <c r="AV1272" s="234">
        <v>1E-3</v>
      </c>
      <c r="AW1272" s="234">
        <v>0</v>
      </c>
      <c r="AX1272" s="234"/>
      <c r="AY1272" s="234" t="b">
        <v>0</v>
      </c>
      <c r="AZ1272" s="234">
        <v>44691.751701388886</v>
      </c>
      <c r="BA1272" s="234">
        <v>44663.316435185188</v>
      </c>
      <c r="BB1272" s="234">
        <v>44691.751701388886</v>
      </c>
    </row>
    <row r="1273" spans="1:54" x14ac:dyDescent="0.25">
      <c r="A1273" s="234" t="s">
        <v>6089</v>
      </c>
      <c r="B1273" s="234" t="s">
        <v>482</v>
      </c>
      <c r="C1273" s="235" t="s">
        <v>1680</v>
      </c>
      <c r="D1273" s="235" t="s">
        <v>6089</v>
      </c>
      <c r="E1273" s="234" t="s">
        <v>6081</v>
      </c>
      <c r="F1273" s="234" t="s">
        <v>6090</v>
      </c>
      <c r="G1273" s="234" t="s">
        <v>836</v>
      </c>
      <c r="H1273" s="234" t="s">
        <v>485</v>
      </c>
      <c r="I1273" s="234" t="s">
        <v>486</v>
      </c>
      <c r="J1273" s="236">
        <v>338</v>
      </c>
      <c r="K1273" s="129">
        <v>0.03</v>
      </c>
      <c r="L1273" s="103">
        <v>2</v>
      </c>
      <c r="M1273" s="237">
        <v>1324</v>
      </c>
      <c r="N1273" s="236">
        <v>1806</v>
      </c>
      <c r="O1273" s="103">
        <v>1430</v>
      </c>
      <c r="P1273" s="234">
        <v>5900</v>
      </c>
      <c r="Q1273" s="236">
        <v>10</v>
      </c>
      <c r="R1273" s="236">
        <v>20</v>
      </c>
      <c r="S1273" s="238">
        <v>116</v>
      </c>
      <c r="T1273" s="238">
        <v>54</v>
      </c>
      <c r="U1273" s="103">
        <v>2.2000000000000002</v>
      </c>
      <c r="V1273" s="234" t="s">
        <v>442</v>
      </c>
      <c r="W1273" s="103">
        <v>35</v>
      </c>
      <c r="X1273" s="234" t="s">
        <v>56</v>
      </c>
      <c r="Y1273" s="234" t="s">
        <v>443</v>
      </c>
      <c r="Z1273" s="280" t="s">
        <v>6091</v>
      </c>
      <c r="AA1273" s="280"/>
      <c r="AB1273" s="280"/>
      <c r="AC1273" s="280" t="s">
        <v>6084</v>
      </c>
      <c r="AD1273" s="280" t="s">
        <v>6085</v>
      </c>
      <c r="AE1273" s="280"/>
      <c r="AF1273" s="280" t="s">
        <v>6085</v>
      </c>
      <c r="AG1273" s="280"/>
      <c r="AH1273" s="280" t="s">
        <v>6086</v>
      </c>
      <c r="AI1273" s="280"/>
      <c r="AJ1273" s="280"/>
      <c r="AK1273" s="234">
        <v>2.5</v>
      </c>
      <c r="AL1273" s="234" t="s">
        <v>272</v>
      </c>
      <c r="AM1273" s="234">
        <v>1E-3</v>
      </c>
      <c r="AN1273" s="234">
        <v>0</v>
      </c>
      <c r="AO1273" s="234">
        <v>0</v>
      </c>
      <c r="AP1273" s="234">
        <v>0</v>
      </c>
      <c r="AQ1273" s="234">
        <v>1E-3</v>
      </c>
      <c r="AR1273" s="234" t="s">
        <v>463</v>
      </c>
      <c r="AS1273" s="234">
        <v>0</v>
      </c>
      <c r="AT1273" s="234"/>
      <c r="AU1273" s="234" t="s">
        <v>552</v>
      </c>
      <c r="AV1273" s="234">
        <v>1E-3</v>
      </c>
      <c r="AW1273" s="234">
        <v>0</v>
      </c>
      <c r="AX1273" s="234"/>
      <c r="AY1273" s="234" t="b">
        <v>0</v>
      </c>
      <c r="AZ1273" s="234">
        <v>44691.752627314818</v>
      </c>
      <c r="BA1273" s="234">
        <v>44663.317881944444</v>
      </c>
      <c r="BB1273" s="234">
        <v>44691.752615740741</v>
      </c>
    </row>
    <row r="1274" spans="1:54" x14ac:dyDescent="0.25">
      <c r="A1274" s="234" t="s">
        <v>6092</v>
      </c>
      <c r="B1274" s="234" t="s">
        <v>482</v>
      </c>
      <c r="C1274" s="235" t="s">
        <v>1680</v>
      </c>
      <c r="D1274" s="235" t="s">
        <v>6092</v>
      </c>
      <c r="E1274" s="234" t="s">
        <v>6093</v>
      </c>
      <c r="F1274" s="234" t="s">
        <v>6094</v>
      </c>
      <c r="G1274" s="234" t="s">
        <v>544</v>
      </c>
      <c r="H1274" s="234" t="s">
        <v>2160</v>
      </c>
      <c r="I1274" s="234" t="s">
        <v>678</v>
      </c>
      <c r="J1274" s="236">
        <v>489</v>
      </c>
      <c r="K1274" s="129">
        <v>0.03</v>
      </c>
      <c r="L1274" s="103">
        <v>1</v>
      </c>
      <c r="M1274" s="237">
        <v>1563</v>
      </c>
      <c r="N1274" s="236">
        <v>13246</v>
      </c>
      <c r="O1274" s="103">
        <v>2048</v>
      </c>
      <c r="P1274" s="234">
        <v>6300</v>
      </c>
      <c r="Q1274" s="236">
        <v>6</v>
      </c>
      <c r="R1274" s="236">
        <v>40</v>
      </c>
      <c r="S1274" s="238">
        <v>223</v>
      </c>
      <c r="T1274" s="238">
        <v>22</v>
      </c>
      <c r="U1274" s="103">
        <v>2.2999999999999998</v>
      </c>
      <c r="V1274" s="234" t="s">
        <v>451</v>
      </c>
      <c r="W1274" s="103">
        <v>80</v>
      </c>
      <c r="X1274" s="234" t="s">
        <v>56</v>
      </c>
      <c r="Y1274" s="234" t="s">
        <v>443</v>
      </c>
      <c r="Z1274" s="280"/>
      <c r="AA1274" s="280"/>
      <c r="AB1274" s="280" t="s">
        <v>6095</v>
      </c>
      <c r="AC1274" s="280" t="s">
        <v>6096</v>
      </c>
      <c r="AD1274" s="280" t="s">
        <v>6097</v>
      </c>
      <c r="AE1274" s="280"/>
      <c r="AF1274" s="280"/>
      <c r="AG1274" s="280"/>
      <c r="AH1274" s="280" t="s">
        <v>6098</v>
      </c>
      <c r="AI1274" s="280"/>
      <c r="AJ1274" s="280" t="s">
        <v>1367</v>
      </c>
      <c r="AK1274" s="234">
        <v>3</v>
      </c>
      <c r="AL1274" s="234" t="s">
        <v>272</v>
      </c>
      <c r="AM1274" s="234">
        <v>0.1</v>
      </c>
      <c r="AN1274" s="234">
        <v>7.0000000000000007E-2</v>
      </c>
      <c r="AO1274" s="234">
        <v>0</v>
      </c>
      <c r="AP1274" s="234">
        <v>0</v>
      </c>
      <c r="AQ1274" s="234">
        <v>6.0480800308728898E-2</v>
      </c>
      <c r="AR1274" s="234" t="s">
        <v>463</v>
      </c>
      <c r="AS1274" s="234">
        <v>0</v>
      </c>
      <c r="AT1274" s="234">
        <v>81.040449230210498</v>
      </c>
      <c r="AU1274" s="234" t="s">
        <v>552</v>
      </c>
      <c r="AV1274" s="234">
        <v>1.0145990961306199</v>
      </c>
      <c r="AW1274" s="234">
        <v>23.426561179744098</v>
      </c>
      <c r="AX1274" s="234">
        <v>72.5196248540055</v>
      </c>
      <c r="AY1274" s="234" t="b">
        <v>0</v>
      </c>
      <c r="AZ1274" s="234">
        <v>44665.430636574078</v>
      </c>
      <c r="BA1274" s="234">
        <v>44663.661782407406</v>
      </c>
      <c r="BB1274" s="234">
        <v>44665.430613425924</v>
      </c>
    </row>
    <row r="1275" spans="1:54" x14ac:dyDescent="0.25">
      <c r="A1275" s="234" t="s">
        <v>6099</v>
      </c>
      <c r="B1275" s="234" t="s">
        <v>456</v>
      </c>
      <c r="C1275" s="235" t="s">
        <v>1680</v>
      </c>
      <c r="D1275" s="235" t="s">
        <v>6099</v>
      </c>
      <c r="E1275" s="234" t="s">
        <v>6093</v>
      </c>
      <c r="F1275" s="234" t="s">
        <v>6100</v>
      </c>
      <c r="G1275" s="234" t="s">
        <v>544</v>
      </c>
      <c r="H1275" s="234" t="s">
        <v>2160</v>
      </c>
      <c r="I1275" s="234" t="s">
        <v>678</v>
      </c>
      <c r="J1275" s="236">
        <v>634</v>
      </c>
      <c r="K1275" s="129">
        <v>0.03</v>
      </c>
      <c r="L1275" s="103">
        <v>1</v>
      </c>
      <c r="M1275" s="237">
        <v>2483</v>
      </c>
      <c r="N1275" s="236">
        <v>21921</v>
      </c>
      <c r="O1275" s="103">
        <v>574</v>
      </c>
      <c r="P1275" s="234">
        <v>4500</v>
      </c>
      <c r="Q1275" s="236">
        <v>4</v>
      </c>
      <c r="R1275" s="236">
        <v>40</v>
      </c>
      <c r="S1275" s="238">
        <v>290</v>
      </c>
      <c r="T1275" s="238">
        <v>28</v>
      </c>
      <c r="U1275" s="103">
        <v>1.8</v>
      </c>
      <c r="V1275" s="234" t="s">
        <v>451</v>
      </c>
      <c r="W1275" s="103">
        <v>100</v>
      </c>
      <c r="X1275" s="234" t="s">
        <v>56</v>
      </c>
      <c r="Y1275" s="234" t="s">
        <v>443</v>
      </c>
      <c r="Z1275" s="280"/>
      <c r="AA1275" s="280"/>
      <c r="AB1275" s="280"/>
      <c r="AC1275" s="280" t="s">
        <v>6096</v>
      </c>
      <c r="AD1275" s="280" t="s">
        <v>6101</v>
      </c>
      <c r="AE1275" s="280" t="s">
        <v>6102</v>
      </c>
      <c r="AF1275" s="280" t="s">
        <v>6103</v>
      </c>
      <c r="AG1275" s="280"/>
      <c r="AH1275" s="280" t="s">
        <v>6059</v>
      </c>
      <c r="AI1275" s="280"/>
      <c r="AJ1275" s="280" t="s">
        <v>6104</v>
      </c>
      <c r="AK1275" s="234">
        <v>3</v>
      </c>
      <c r="AL1275" s="234" t="s">
        <v>272</v>
      </c>
      <c r="AM1275" s="234">
        <v>0.1</v>
      </c>
      <c r="AN1275" s="234">
        <v>0</v>
      </c>
      <c r="AO1275" s="234">
        <v>0</v>
      </c>
      <c r="AP1275" s="234">
        <v>0</v>
      </c>
      <c r="AQ1275" s="234">
        <v>5.9198265826613097E-2</v>
      </c>
      <c r="AR1275" s="234" t="s">
        <v>463</v>
      </c>
      <c r="AS1275" s="234">
        <v>0</v>
      </c>
      <c r="AT1275" s="234">
        <v>80.459769759455298</v>
      </c>
      <c r="AU1275" s="234" t="s">
        <v>552</v>
      </c>
      <c r="AV1275" s="234">
        <v>0.98229766793246798</v>
      </c>
      <c r="AW1275" s="234">
        <v>25.831432808245001</v>
      </c>
      <c r="AX1275" s="234">
        <v>71.436781293573603</v>
      </c>
      <c r="AY1275" s="234" t="b">
        <v>0</v>
      </c>
      <c r="AZ1275" s="234">
        <v>44665.432326388887</v>
      </c>
      <c r="BA1275" s="234">
        <v>44663.663263888891</v>
      </c>
      <c r="BB1275" s="234">
        <v>44665.432326388887</v>
      </c>
    </row>
    <row r="1276" spans="1:54" x14ac:dyDescent="0.25">
      <c r="A1276" s="234" t="s">
        <v>6105</v>
      </c>
      <c r="B1276" s="234" t="s">
        <v>482</v>
      </c>
      <c r="C1276" s="235" t="s">
        <v>1680</v>
      </c>
      <c r="D1276" s="235" t="s">
        <v>6105</v>
      </c>
      <c r="E1276" s="234" t="s">
        <v>6106</v>
      </c>
      <c r="F1276" s="234" t="s">
        <v>6107</v>
      </c>
      <c r="G1276" s="234" t="s">
        <v>440</v>
      </c>
      <c r="H1276" s="234" t="s">
        <v>564</v>
      </c>
      <c r="I1276" s="234" t="s">
        <v>486</v>
      </c>
      <c r="J1276" s="236">
        <v>1005</v>
      </c>
      <c r="K1276" s="129">
        <v>0.08</v>
      </c>
      <c r="L1276" s="103">
        <v>1</v>
      </c>
      <c r="M1276" s="237">
        <v>14000</v>
      </c>
      <c r="N1276" s="236">
        <v>62560</v>
      </c>
      <c r="O1276" s="103">
        <v>1000</v>
      </c>
      <c r="P1276" s="234">
        <v>7150</v>
      </c>
      <c r="Q1276" s="236">
        <v>1.2</v>
      </c>
      <c r="R1276" s="236">
        <v>100</v>
      </c>
      <c r="S1276" s="238">
        <v>320</v>
      </c>
      <c r="T1276" s="238">
        <v>320</v>
      </c>
      <c r="U1276" s="103">
        <v>5.6</v>
      </c>
      <c r="V1276" s="234" t="s">
        <v>451</v>
      </c>
      <c r="W1276" s="103">
        <v>100</v>
      </c>
      <c r="X1276" s="234" t="s">
        <v>56</v>
      </c>
      <c r="Y1276" s="234" t="s">
        <v>443</v>
      </c>
      <c r="Z1276" s="280"/>
      <c r="AA1276" s="280"/>
      <c r="AB1276" s="280"/>
      <c r="AC1276" s="280"/>
      <c r="AD1276" s="280"/>
      <c r="AE1276" s="280"/>
      <c r="AF1276" s="280"/>
      <c r="AG1276" s="280"/>
      <c r="AH1276" s="280"/>
      <c r="AI1276" s="280"/>
      <c r="AJ1276" s="280"/>
      <c r="AK1276" s="234">
        <v>200</v>
      </c>
      <c r="AL1276" s="234" t="s">
        <v>480</v>
      </c>
      <c r="AM1276" s="234">
        <v>0.1</v>
      </c>
      <c r="AN1276" s="234">
        <v>0.137011326269638</v>
      </c>
      <c r="AO1276" s="234">
        <v>0</v>
      </c>
      <c r="AP1276" s="234">
        <v>6.7068481390732002E-2</v>
      </c>
      <c r="AQ1276" s="234">
        <v>0.137011326269638</v>
      </c>
      <c r="AR1276" s="234" t="s">
        <v>463</v>
      </c>
      <c r="AS1276" s="234">
        <v>1</v>
      </c>
      <c r="AT1276" s="234">
        <v>52.0980300284685</v>
      </c>
      <c r="AU1276" s="234" t="s">
        <v>552</v>
      </c>
      <c r="AV1276" s="234">
        <v>2.4444842513905298</v>
      </c>
      <c r="AW1276" s="234">
        <v>15.302337586202199</v>
      </c>
      <c r="AX1276" s="234">
        <v>52.0980300284685</v>
      </c>
      <c r="AY1276" s="234" t="b">
        <v>0</v>
      </c>
      <c r="AZ1276" s="234">
        <v>44677.367511574077</v>
      </c>
      <c r="BA1276" s="234">
        <v>44663.703020833331</v>
      </c>
      <c r="BB1276" s="234">
        <v>44677.367488425924</v>
      </c>
    </row>
    <row r="1277" spans="1:54" x14ac:dyDescent="0.25">
      <c r="A1277" s="234" t="s">
        <v>6108</v>
      </c>
      <c r="B1277" s="234" t="s">
        <v>1139</v>
      </c>
      <c r="C1277" s="235" t="s">
        <v>1680</v>
      </c>
      <c r="D1277" s="235" t="s">
        <v>6108</v>
      </c>
      <c r="E1277" s="234" t="s">
        <v>6109</v>
      </c>
      <c r="F1277" s="234" t="s">
        <v>6110</v>
      </c>
      <c r="G1277" s="234"/>
      <c r="H1277" s="234"/>
      <c r="I1277" s="234" t="s">
        <v>678</v>
      </c>
      <c r="J1277" s="236"/>
      <c r="K1277" s="129"/>
      <c r="L1277" s="103"/>
      <c r="M1277" s="237"/>
      <c r="N1277" s="236"/>
      <c r="O1277" s="103">
        <v>3100</v>
      </c>
      <c r="P1277" s="234"/>
      <c r="Q1277" s="236"/>
      <c r="R1277" s="236"/>
      <c r="S1277" s="238"/>
      <c r="T1277" s="238"/>
      <c r="U1277" s="103">
        <v>0</v>
      </c>
      <c r="V1277" s="234" t="s">
        <v>451</v>
      </c>
      <c r="W1277" s="103"/>
      <c r="X1277" s="234" t="s">
        <v>56</v>
      </c>
      <c r="Y1277" s="234" t="s">
        <v>443</v>
      </c>
      <c r="Z1277" s="280" t="s">
        <v>6111</v>
      </c>
      <c r="AA1277" s="280"/>
      <c r="AB1277" s="280"/>
      <c r="AC1277" s="280"/>
      <c r="AD1277" s="280"/>
      <c r="AE1277" s="280"/>
      <c r="AF1277" s="280"/>
      <c r="AG1277" s="280"/>
      <c r="AH1277" s="280"/>
      <c r="AI1277" s="280"/>
      <c r="AJ1277" s="280"/>
      <c r="AK1277" s="234">
        <v>1</v>
      </c>
      <c r="AL1277" s="234" t="s">
        <v>272</v>
      </c>
      <c r="AM1277" s="234">
        <v>0.1</v>
      </c>
      <c r="AN1277" s="234"/>
      <c r="AO1277" s="234">
        <v>0</v>
      </c>
      <c r="AP1277" s="234">
        <v>0</v>
      </c>
      <c r="AQ1277" s="234"/>
      <c r="AR1277" s="234" t="s">
        <v>447</v>
      </c>
      <c r="AS1277" s="234"/>
      <c r="AT1277" s="234"/>
      <c r="AU1277" s="234" t="s">
        <v>490</v>
      </c>
      <c r="AV1277" s="234"/>
      <c r="AW1277" s="234"/>
      <c r="AX1277" s="234"/>
      <c r="AY1277" s="234" t="b">
        <v>0</v>
      </c>
      <c r="AZ1277" s="234">
        <v>44665.48982638889</v>
      </c>
      <c r="BA1277" s="234">
        <v>44665.489814814813</v>
      </c>
      <c r="BB1277" s="234"/>
    </row>
    <row r="1278" spans="1:54" x14ac:dyDescent="0.25">
      <c r="A1278" s="234" t="s">
        <v>6112</v>
      </c>
      <c r="B1278" s="234" t="s">
        <v>482</v>
      </c>
      <c r="C1278" s="235" t="s">
        <v>1680</v>
      </c>
      <c r="D1278" s="235" t="s">
        <v>6112</v>
      </c>
      <c r="E1278" s="234" t="s">
        <v>6113</v>
      </c>
      <c r="F1278" s="234" t="s">
        <v>6114</v>
      </c>
      <c r="G1278" s="234" t="s">
        <v>440</v>
      </c>
      <c r="H1278" s="234" t="s">
        <v>458</v>
      </c>
      <c r="I1278" s="234" t="s">
        <v>678</v>
      </c>
      <c r="J1278" s="236">
        <v>1074</v>
      </c>
      <c r="K1278" s="129">
        <v>0.05</v>
      </c>
      <c r="L1278" s="103">
        <v>1</v>
      </c>
      <c r="M1278" s="237">
        <v>16000</v>
      </c>
      <c r="N1278" s="236">
        <v>15620</v>
      </c>
      <c r="O1278" s="103">
        <v>1688</v>
      </c>
      <c r="P1278" s="234">
        <v>8600</v>
      </c>
      <c r="Q1278" s="236">
        <v>4</v>
      </c>
      <c r="R1278" s="236">
        <v>100</v>
      </c>
      <c r="S1278" s="238">
        <v>526</v>
      </c>
      <c r="T1278" s="238">
        <v>11</v>
      </c>
      <c r="U1278" s="103">
        <v>5.5</v>
      </c>
      <c r="V1278" s="234" t="s">
        <v>451</v>
      </c>
      <c r="W1278" s="103">
        <v>150</v>
      </c>
      <c r="X1278" s="234" t="s">
        <v>56</v>
      </c>
      <c r="Y1278" s="234" t="s">
        <v>443</v>
      </c>
      <c r="Z1278" s="280" t="s">
        <v>6115</v>
      </c>
      <c r="AA1278" s="280" t="s">
        <v>6116</v>
      </c>
      <c r="AB1278" s="280"/>
      <c r="AC1278" s="280"/>
      <c r="AD1278" s="280"/>
      <c r="AE1278" s="280"/>
      <c r="AF1278" s="280" t="s">
        <v>6117</v>
      </c>
      <c r="AG1278" s="280"/>
      <c r="AH1278" s="280"/>
      <c r="AI1278" s="280"/>
      <c r="AJ1278" s="280"/>
      <c r="AK1278" s="234">
        <v>5</v>
      </c>
      <c r="AL1278" s="234" t="s">
        <v>272</v>
      </c>
      <c r="AM1278" s="234">
        <v>0.1</v>
      </c>
      <c r="AN1278" s="234">
        <v>0.13003484066831</v>
      </c>
      <c r="AO1278" s="234">
        <v>0</v>
      </c>
      <c r="AP1278" s="234">
        <v>0.178661822946133</v>
      </c>
      <c r="AQ1278" s="234">
        <v>0.13003484066831</v>
      </c>
      <c r="AR1278" s="234" t="s">
        <v>463</v>
      </c>
      <c r="AS1278" s="234">
        <v>0</v>
      </c>
      <c r="AT1278" s="234">
        <v>78.229040761811106</v>
      </c>
      <c r="AU1278" s="234" t="s">
        <v>552</v>
      </c>
      <c r="AV1278" s="234">
        <v>1.49403200086685</v>
      </c>
      <c r="AW1278" s="234">
        <v>20.108139714011699</v>
      </c>
      <c r="AX1278" s="234">
        <v>78.229040761811106</v>
      </c>
      <c r="AY1278" s="234" t="b">
        <v>0</v>
      </c>
      <c r="AZ1278" s="234">
        <v>44678.563807870371</v>
      </c>
      <c r="BA1278" s="234">
        <v>44665.555381944447</v>
      </c>
      <c r="BB1278" s="234">
        <v>44678.563784722224</v>
      </c>
    </row>
    <row r="1279" spans="1:54" x14ac:dyDescent="0.25">
      <c r="A1279" s="234" t="s">
        <v>6118</v>
      </c>
      <c r="B1279" s="234" t="s">
        <v>482</v>
      </c>
      <c r="C1279" s="235" t="s">
        <v>1680</v>
      </c>
      <c r="D1279" s="235" t="s">
        <v>6118</v>
      </c>
      <c r="E1279" s="234" t="s">
        <v>6119</v>
      </c>
      <c r="F1279" s="234" t="s">
        <v>6120</v>
      </c>
      <c r="G1279" s="234" t="s">
        <v>472</v>
      </c>
      <c r="H1279" s="234" t="s">
        <v>6121</v>
      </c>
      <c r="I1279" s="234" t="s">
        <v>6122</v>
      </c>
      <c r="J1279" s="236">
        <v>145</v>
      </c>
      <c r="K1279" s="129">
        <v>0.02</v>
      </c>
      <c r="L1279" s="103">
        <v>1</v>
      </c>
      <c r="M1279" s="237">
        <v>1600</v>
      </c>
      <c r="N1279" s="236">
        <v>4487</v>
      </c>
      <c r="O1279" s="103">
        <v>4000</v>
      </c>
      <c r="P1279" s="234">
        <v>4000</v>
      </c>
      <c r="Q1279" s="236">
        <v>12</v>
      </c>
      <c r="R1279" s="236">
        <v>40</v>
      </c>
      <c r="S1279" s="238">
        <v>43</v>
      </c>
      <c r="T1279" s="238">
        <v>43</v>
      </c>
      <c r="U1279" s="103">
        <v>4.25</v>
      </c>
      <c r="V1279" s="234" t="s">
        <v>451</v>
      </c>
      <c r="W1279" s="103">
        <v>80</v>
      </c>
      <c r="X1279" s="234" t="s">
        <v>56</v>
      </c>
      <c r="Y1279" s="234" t="s">
        <v>443</v>
      </c>
      <c r="Z1279" s="280"/>
      <c r="AA1279" s="280"/>
      <c r="AB1279" s="280"/>
      <c r="AC1279" s="280"/>
      <c r="AD1279" s="280" t="s">
        <v>815</v>
      </c>
      <c r="AE1279" s="280" t="s">
        <v>6123</v>
      </c>
      <c r="AF1279" s="280"/>
      <c r="AG1279" s="280"/>
      <c r="AH1279" s="280"/>
      <c r="AI1279" s="280"/>
      <c r="AJ1279" s="280"/>
      <c r="AK1279" s="234">
        <v>15</v>
      </c>
      <c r="AL1279" s="234" t="s">
        <v>272</v>
      </c>
      <c r="AM1279" s="234">
        <v>0.1</v>
      </c>
      <c r="AN1279" s="234"/>
      <c r="AO1279" s="234">
        <v>0</v>
      </c>
      <c r="AP1279" s="234">
        <v>0</v>
      </c>
      <c r="AQ1279" s="234"/>
      <c r="AR1279" s="234" t="s">
        <v>463</v>
      </c>
      <c r="AS1279" s="234">
        <v>0</v>
      </c>
      <c r="AT1279" s="234">
        <v>83.407685490739595</v>
      </c>
      <c r="AU1279" s="234" t="s">
        <v>448</v>
      </c>
      <c r="AV1279" s="234">
        <v>1.2267424972177501</v>
      </c>
      <c r="AW1279" s="234">
        <v>17.601424905029202</v>
      </c>
      <c r="AX1279" s="234">
        <v>78.713024335975106</v>
      </c>
      <c r="AY1279" s="234" t="b">
        <v>0</v>
      </c>
      <c r="AZ1279" s="234">
        <v>44683.509745370371</v>
      </c>
      <c r="BA1279" s="234">
        <v>44670.391284722224</v>
      </c>
      <c r="BB1279" s="234">
        <v>44683.509745370371</v>
      </c>
    </row>
    <row r="1280" spans="1:54" x14ac:dyDescent="0.25">
      <c r="A1280" s="234" t="s">
        <v>6124</v>
      </c>
      <c r="B1280" s="234" t="s">
        <v>456</v>
      </c>
      <c r="C1280" s="235" t="s">
        <v>1680</v>
      </c>
      <c r="D1280" s="235" t="s">
        <v>6124</v>
      </c>
      <c r="E1280" s="234" t="s">
        <v>6125</v>
      </c>
      <c r="F1280" s="234" t="s">
        <v>6126</v>
      </c>
      <c r="G1280" s="234" t="s">
        <v>836</v>
      </c>
      <c r="H1280" s="234" t="s">
        <v>485</v>
      </c>
      <c r="I1280" s="234" t="s">
        <v>486</v>
      </c>
      <c r="J1280" s="236">
        <v>123</v>
      </c>
      <c r="K1280" s="129">
        <v>0.03</v>
      </c>
      <c r="L1280" s="103">
        <v>2</v>
      </c>
      <c r="M1280" s="237">
        <v>2200</v>
      </c>
      <c r="N1280" s="236">
        <v>1188</v>
      </c>
      <c r="O1280" s="103">
        <v>3000</v>
      </c>
      <c r="P1280" s="234">
        <v>3000</v>
      </c>
      <c r="Q1280" s="236">
        <v>14</v>
      </c>
      <c r="R1280" s="236">
        <v>30</v>
      </c>
      <c r="S1280" s="238">
        <v>39</v>
      </c>
      <c r="T1280" s="238">
        <v>39</v>
      </c>
      <c r="U1280" s="103">
        <v>3</v>
      </c>
      <c r="V1280" s="234" t="s">
        <v>442</v>
      </c>
      <c r="W1280" s="103">
        <v>35</v>
      </c>
      <c r="X1280" s="234" t="s">
        <v>56</v>
      </c>
      <c r="Y1280" s="234" t="s">
        <v>443</v>
      </c>
      <c r="Z1280" s="280"/>
      <c r="AA1280" s="280" t="s">
        <v>6127</v>
      </c>
      <c r="AB1280" s="280"/>
      <c r="AC1280" s="280" t="s">
        <v>6128</v>
      </c>
      <c r="AD1280" s="280"/>
      <c r="AE1280" s="280" t="s">
        <v>6129</v>
      </c>
      <c r="AF1280" s="280" t="s">
        <v>6130</v>
      </c>
      <c r="AG1280" s="280"/>
      <c r="AH1280" s="280"/>
      <c r="AI1280" s="280"/>
      <c r="AJ1280" s="280" t="s">
        <v>1367</v>
      </c>
      <c r="AK1280" s="234">
        <v>12</v>
      </c>
      <c r="AL1280" s="234" t="s">
        <v>272</v>
      </c>
      <c r="AM1280" s="234">
        <v>0.1</v>
      </c>
      <c r="AN1280" s="234">
        <v>0</v>
      </c>
      <c r="AO1280" s="234">
        <v>0</v>
      </c>
      <c r="AP1280" s="234">
        <v>0</v>
      </c>
      <c r="AQ1280" s="234"/>
      <c r="AR1280" s="234" t="s">
        <v>463</v>
      </c>
      <c r="AS1280" s="234">
        <v>1</v>
      </c>
      <c r="AT1280" s="234">
        <v>87.613827939782496</v>
      </c>
      <c r="AU1280" s="234" t="s">
        <v>942</v>
      </c>
      <c r="AV1280" s="234">
        <v>1.3535168084764899</v>
      </c>
      <c r="AW1280" s="234">
        <v>11.100784405824401</v>
      </c>
      <c r="AX1280" s="234">
        <v>81.568473811937494</v>
      </c>
      <c r="AY1280" s="234" t="b">
        <v>0</v>
      </c>
      <c r="AZ1280" s="234">
        <v>44673.443749999999</v>
      </c>
      <c r="BA1280" s="234">
        <v>44670.411099537036</v>
      </c>
      <c r="BB1280" s="234">
        <v>44673.443738425929</v>
      </c>
    </row>
    <row r="1281" spans="1:54" x14ac:dyDescent="0.25">
      <c r="A1281" s="234" t="s">
        <v>6131</v>
      </c>
      <c r="B1281" s="234" t="s">
        <v>456</v>
      </c>
      <c r="C1281" s="235" t="s">
        <v>6131</v>
      </c>
      <c r="D1281" s="235" t="s">
        <v>6131</v>
      </c>
      <c r="E1281" s="234" t="s">
        <v>6132</v>
      </c>
      <c r="F1281" s="234" t="s">
        <v>6133</v>
      </c>
      <c r="G1281" s="234" t="s">
        <v>544</v>
      </c>
      <c r="H1281" s="234" t="s">
        <v>4225</v>
      </c>
      <c r="I1281" s="234" t="s">
        <v>536</v>
      </c>
      <c r="J1281" s="236">
        <v>798</v>
      </c>
      <c r="K1281" s="129">
        <v>0.03</v>
      </c>
      <c r="L1281" s="103">
        <v>1</v>
      </c>
      <c r="M1281" s="237">
        <v>5615</v>
      </c>
      <c r="N1281" s="236">
        <v>26312</v>
      </c>
      <c r="O1281" s="103">
        <v>350</v>
      </c>
      <c r="P1281" s="234">
        <v>3700</v>
      </c>
      <c r="Q1281" s="236">
        <v>3</v>
      </c>
      <c r="R1281" s="236">
        <v>50</v>
      </c>
      <c r="S1281" s="238">
        <v>168</v>
      </c>
      <c r="T1281" s="238">
        <v>168</v>
      </c>
      <c r="U1281" s="103">
        <v>1.8</v>
      </c>
      <c r="V1281" s="234" t="s">
        <v>442</v>
      </c>
      <c r="W1281" s="103">
        <v>50</v>
      </c>
      <c r="X1281" s="234" t="s">
        <v>56</v>
      </c>
      <c r="Y1281" s="234" t="s">
        <v>443</v>
      </c>
      <c r="Z1281" s="280" t="s">
        <v>6134</v>
      </c>
      <c r="AA1281" s="280" t="s">
        <v>6135</v>
      </c>
      <c r="AB1281" s="280"/>
      <c r="AC1281" s="280"/>
      <c r="AD1281" s="280" t="s">
        <v>6136</v>
      </c>
      <c r="AE1281" s="280" t="s">
        <v>6137</v>
      </c>
      <c r="AF1281" s="280" t="s">
        <v>6138</v>
      </c>
      <c r="AG1281" s="280" t="s">
        <v>6139</v>
      </c>
      <c r="AH1281" s="280" t="s">
        <v>6140</v>
      </c>
      <c r="AI1281" s="280"/>
      <c r="AJ1281" s="280" t="s">
        <v>6141</v>
      </c>
      <c r="AK1281" s="234">
        <v>3</v>
      </c>
      <c r="AL1281" s="234" t="s">
        <v>272</v>
      </c>
      <c r="AM1281" s="234">
        <v>0.1</v>
      </c>
      <c r="AN1281" s="234">
        <v>0</v>
      </c>
      <c r="AO1281" s="234">
        <v>0</v>
      </c>
      <c r="AP1281" s="234">
        <v>0</v>
      </c>
      <c r="AQ1281" s="234">
        <v>7.3146268798442701E-2</v>
      </c>
      <c r="AR1281" s="234" t="s">
        <v>463</v>
      </c>
      <c r="AS1281" s="234">
        <v>1</v>
      </c>
      <c r="AT1281" s="234">
        <v>77.051924971591902</v>
      </c>
      <c r="AU1281" s="234" t="s">
        <v>552</v>
      </c>
      <c r="AV1281" s="234">
        <v>1.2118154517931199</v>
      </c>
      <c r="AW1281" s="234">
        <v>22.867221872206699</v>
      </c>
      <c r="AX1281" s="234">
        <v>70.502511349006596</v>
      </c>
      <c r="AY1281" s="234" t="b">
        <v>0</v>
      </c>
      <c r="AZ1281" s="234">
        <v>44735.400138888886</v>
      </c>
      <c r="BA1281" s="234">
        <v>44676.598113425927</v>
      </c>
      <c r="BB1281" s="234">
        <v>44735.400138888886</v>
      </c>
    </row>
    <row r="1282" spans="1:54" x14ac:dyDescent="0.25">
      <c r="A1282" s="234" t="s">
        <v>6142</v>
      </c>
      <c r="B1282" s="234" t="s">
        <v>456</v>
      </c>
      <c r="C1282" s="235" t="s">
        <v>6143</v>
      </c>
      <c r="D1282" s="235" t="s">
        <v>6142</v>
      </c>
      <c r="E1282" s="234" t="s">
        <v>6144</v>
      </c>
      <c r="F1282" s="234" t="s">
        <v>6145</v>
      </c>
      <c r="G1282" s="234" t="s">
        <v>836</v>
      </c>
      <c r="H1282" s="234" t="s">
        <v>1105</v>
      </c>
      <c r="I1282" s="234" t="s">
        <v>574</v>
      </c>
      <c r="J1282" s="236">
        <v>266</v>
      </c>
      <c r="K1282" s="129">
        <v>0.03</v>
      </c>
      <c r="L1282" s="103">
        <v>1</v>
      </c>
      <c r="M1282" s="237">
        <v>3063</v>
      </c>
      <c r="N1282" s="236">
        <v>2136</v>
      </c>
      <c r="O1282" s="103">
        <v>6000</v>
      </c>
      <c r="P1282" s="234">
        <v>6000</v>
      </c>
      <c r="Q1282" s="236">
        <v>12</v>
      </c>
      <c r="R1282" s="236">
        <v>30</v>
      </c>
      <c r="S1282" s="238">
        <v>65</v>
      </c>
      <c r="T1282" s="238">
        <v>59</v>
      </c>
      <c r="U1282" s="103">
        <v>2.2000000000000002</v>
      </c>
      <c r="V1282" s="234" t="s">
        <v>547</v>
      </c>
      <c r="W1282" s="103">
        <v>15</v>
      </c>
      <c r="X1282" s="234" t="s">
        <v>56</v>
      </c>
      <c r="Y1282" s="234" t="s">
        <v>443</v>
      </c>
      <c r="Z1282" s="280"/>
      <c r="AA1282" s="280" t="s">
        <v>6146</v>
      </c>
      <c r="AB1282" s="280" t="s">
        <v>6147</v>
      </c>
      <c r="AC1282" s="280" t="s">
        <v>6148</v>
      </c>
      <c r="AD1282" s="280"/>
      <c r="AE1282" s="280"/>
      <c r="AF1282" s="280" t="s">
        <v>6149</v>
      </c>
      <c r="AG1282" s="280"/>
      <c r="AH1282" s="280" t="s">
        <v>6150</v>
      </c>
      <c r="AI1282" s="280" t="s">
        <v>6151</v>
      </c>
      <c r="AJ1282" s="280" t="s">
        <v>6152</v>
      </c>
      <c r="AK1282" s="234">
        <v>1.8</v>
      </c>
      <c r="AL1282" s="234" t="s">
        <v>272</v>
      </c>
      <c r="AM1282" s="234">
        <v>0.26</v>
      </c>
      <c r="AN1282" s="234">
        <v>0</v>
      </c>
      <c r="AO1282" s="234">
        <v>0</v>
      </c>
      <c r="AP1282" s="234">
        <v>0</v>
      </c>
      <c r="AQ1282" s="234">
        <v>0.15</v>
      </c>
      <c r="AR1282" s="234" t="s">
        <v>463</v>
      </c>
      <c r="AS1282" s="234">
        <v>4</v>
      </c>
      <c r="AT1282" s="234">
        <v>90.904009131761001</v>
      </c>
      <c r="AU1282" s="234" t="s">
        <v>490</v>
      </c>
      <c r="AV1282" s="234">
        <v>1.6671647281550299</v>
      </c>
      <c r="AW1282" s="234">
        <v>9.1572672531536092</v>
      </c>
      <c r="AX1282" s="234">
        <v>87.995080839544698</v>
      </c>
      <c r="AY1282" s="234" t="b">
        <v>0</v>
      </c>
      <c r="AZ1282" s="234">
        <v>44701.318541666667</v>
      </c>
      <c r="BA1282" s="234">
        <v>44676.632476851853</v>
      </c>
      <c r="BB1282" s="234">
        <v>44701.318402777775</v>
      </c>
    </row>
    <row r="1283" spans="1:54" x14ac:dyDescent="0.25">
      <c r="A1283" s="234" t="s">
        <v>6153</v>
      </c>
      <c r="B1283" s="234" t="s">
        <v>456</v>
      </c>
      <c r="C1283" s="235" t="s">
        <v>6154</v>
      </c>
      <c r="D1283" s="235" t="s">
        <v>6153</v>
      </c>
      <c r="E1283" s="234" t="s">
        <v>6144</v>
      </c>
      <c r="F1283" s="234" t="s">
        <v>6155</v>
      </c>
      <c r="G1283" s="234" t="s">
        <v>534</v>
      </c>
      <c r="H1283" s="234" t="s">
        <v>473</v>
      </c>
      <c r="I1283" s="234" t="s">
        <v>574</v>
      </c>
      <c r="J1283" s="236">
        <v>723</v>
      </c>
      <c r="K1283" s="129">
        <v>0.04</v>
      </c>
      <c r="L1283" s="103">
        <v>1</v>
      </c>
      <c r="M1283" s="237">
        <v>5500</v>
      </c>
      <c r="N1283" s="236">
        <v>7884</v>
      </c>
      <c r="O1283" s="103">
        <v>400</v>
      </c>
      <c r="P1283" s="234">
        <v>6000</v>
      </c>
      <c r="Q1283" s="236">
        <v>8</v>
      </c>
      <c r="R1283" s="236">
        <v>40</v>
      </c>
      <c r="S1283" s="238">
        <v>260</v>
      </c>
      <c r="T1283" s="238">
        <v>88</v>
      </c>
      <c r="U1283" s="103">
        <v>5</v>
      </c>
      <c r="V1283" s="234" t="s">
        <v>547</v>
      </c>
      <c r="W1283" s="103">
        <v>25</v>
      </c>
      <c r="X1283" s="234" t="s">
        <v>56</v>
      </c>
      <c r="Y1283" s="234" t="s">
        <v>443</v>
      </c>
      <c r="Z1283" s="280"/>
      <c r="AA1283" s="280" t="s">
        <v>791</v>
      </c>
      <c r="AB1283" s="280" t="s">
        <v>6156</v>
      </c>
      <c r="AC1283" s="280"/>
      <c r="AD1283" s="280" t="s">
        <v>6157</v>
      </c>
      <c r="AE1283" s="280"/>
      <c r="AF1283" s="280" t="s">
        <v>6158</v>
      </c>
      <c r="AG1283" s="280"/>
      <c r="AH1283" s="280"/>
      <c r="AI1283" s="280" t="s">
        <v>6159</v>
      </c>
      <c r="AJ1283" s="280" t="s">
        <v>6160</v>
      </c>
      <c r="AK1283" s="234">
        <v>3.1</v>
      </c>
      <c r="AL1283" s="234" t="s">
        <v>272</v>
      </c>
      <c r="AM1283" s="234">
        <v>0.32</v>
      </c>
      <c r="AN1283" s="234"/>
      <c r="AO1283" s="234">
        <v>0</v>
      </c>
      <c r="AP1283" s="234">
        <v>0</v>
      </c>
      <c r="AQ1283" s="234">
        <v>0.08</v>
      </c>
      <c r="AR1283" s="234" t="s">
        <v>463</v>
      </c>
      <c r="AS1283" s="234">
        <v>7</v>
      </c>
      <c r="AT1283" s="234">
        <v>83.147587448623497</v>
      </c>
      <c r="AU1283" s="234" t="s">
        <v>490</v>
      </c>
      <c r="AV1283" s="234">
        <v>1.4771297614097401</v>
      </c>
      <c r="AW1283" s="234">
        <v>20.826066617289499</v>
      </c>
      <c r="AX1283" s="234">
        <v>68.513612057665796</v>
      </c>
      <c r="AY1283" s="234" t="b">
        <v>0</v>
      </c>
      <c r="AZ1283" s="234">
        <v>44692.408958333333</v>
      </c>
      <c r="BA1283" s="234">
        <v>44676.633379629631</v>
      </c>
      <c r="BB1283" s="234">
        <v>44692.402673611112</v>
      </c>
    </row>
    <row r="1284" spans="1:54" x14ac:dyDescent="0.25">
      <c r="A1284" s="234" t="s">
        <v>6161</v>
      </c>
      <c r="B1284" s="234" t="s">
        <v>482</v>
      </c>
      <c r="C1284" s="235" t="s">
        <v>6161</v>
      </c>
      <c r="D1284" s="235" t="s">
        <v>6161</v>
      </c>
      <c r="E1284" s="234" t="s">
        <v>6162</v>
      </c>
      <c r="F1284" s="234" t="s">
        <v>6163</v>
      </c>
      <c r="G1284" s="234" t="s">
        <v>440</v>
      </c>
      <c r="H1284" s="234" t="s">
        <v>458</v>
      </c>
      <c r="I1284" s="234" t="s">
        <v>678</v>
      </c>
      <c r="J1284" s="236">
        <v>1160</v>
      </c>
      <c r="K1284" s="129">
        <v>0.05</v>
      </c>
      <c r="L1284" s="103">
        <v>1</v>
      </c>
      <c r="M1284" s="237">
        <v>25000</v>
      </c>
      <c r="N1284" s="236">
        <v>14200</v>
      </c>
      <c r="O1284" s="103">
        <v>5800</v>
      </c>
      <c r="P1284" s="234">
        <v>5800</v>
      </c>
      <c r="Q1284" s="236">
        <v>3.5</v>
      </c>
      <c r="R1284" s="236">
        <v>100</v>
      </c>
      <c r="S1284" s="238">
        <v>500</v>
      </c>
      <c r="T1284" s="238">
        <v>80</v>
      </c>
      <c r="U1284" s="103">
        <v>5</v>
      </c>
      <c r="V1284" s="234" t="s">
        <v>442</v>
      </c>
      <c r="W1284" s="103">
        <v>100</v>
      </c>
      <c r="X1284" s="234" t="s">
        <v>56</v>
      </c>
      <c r="Y1284" s="234" t="s">
        <v>443</v>
      </c>
      <c r="Z1284" s="280"/>
      <c r="AA1284" s="280"/>
      <c r="AB1284" s="280"/>
      <c r="AC1284" s="280"/>
      <c r="AD1284" s="280"/>
      <c r="AE1284" s="280"/>
      <c r="AF1284" s="280" t="s">
        <v>6164</v>
      </c>
      <c r="AG1284" s="280"/>
      <c r="AH1284" s="280"/>
      <c r="AI1284" s="280"/>
      <c r="AJ1284" s="280"/>
      <c r="AK1284" s="234">
        <v>20</v>
      </c>
      <c r="AL1284" s="234" t="s">
        <v>272</v>
      </c>
      <c r="AM1284" s="234">
        <v>0.1</v>
      </c>
      <c r="AN1284" s="234">
        <v>0</v>
      </c>
      <c r="AO1284" s="234">
        <v>0</v>
      </c>
      <c r="AP1284" s="234">
        <v>0</v>
      </c>
      <c r="AQ1284" s="234">
        <v>5.60391526880114E-2</v>
      </c>
      <c r="AR1284" s="234" t="s">
        <v>463</v>
      </c>
      <c r="AS1284" s="234">
        <v>7</v>
      </c>
      <c r="AT1284" s="234">
        <v>78.997613603520193</v>
      </c>
      <c r="AU1284" s="234" t="s">
        <v>490</v>
      </c>
      <c r="AV1284" s="234">
        <v>1.8627503899096101</v>
      </c>
      <c r="AW1284" s="234">
        <v>16.408581258851999</v>
      </c>
      <c r="AX1284" s="234">
        <v>71.944255246063094</v>
      </c>
      <c r="AY1284" s="234" t="b">
        <v>0</v>
      </c>
      <c r="AZ1284" s="234">
        <v>44684.569409722222</v>
      </c>
      <c r="BA1284" s="234">
        <v>44677.552245370367</v>
      </c>
      <c r="BB1284" s="234">
        <v>44684.569409722222</v>
      </c>
    </row>
    <row r="1285" spans="1:54" x14ac:dyDescent="0.25">
      <c r="A1285" s="234" t="s">
        <v>6165</v>
      </c>
      <c r="B1285" s="234" t="s">
        <v>456</v>
      </c>
      <c r="C1285" s="235" t="s">
        <v>6166</v>
      </c>
      <c r="D1285" s="235" t="s">
        <v>6165</v>
      </c>
      <c r="E1285" s="234" t="s">
        <v>6167</v>
      </c>
      <c r="F1285" s="234" t="s">
        <v>6168</v>
      </c>
      <c r="G1285" s="234" t="s">
        <v>440</v>
      </c>
      <c r="H1285" s="234" t="s">
        <v>6169</v>
      </c>
      <c r="I1285" s="234" t="s">
        <v>536</v>
      </c>
      <c r="J1285" s="236"/>
      <c r="K1285" s="129">
        <v>0.1</v>
      </c>
      <c r="L1285" s="103">
        <v>1</v>
      </c>
      <c r="M1285" s="237">
        <v>32000</v>
      </c>
      <c r="N1285" s="236">
        <v>15800</v>
      </c>
      <c r="O1285" s="103">
        <v>13000</v>
      </c>
      <c r="P1285" s="234">
        <v>13000</v>
      </c>
      <c r="Q1285" s="236">
        <v>1.5</v>
      </c>
      <c r="R1285" s="236">
        <v>100</v>
      </c>
      <c r="S1285" s="238">
        <v>574.99</v>
      </c>
      <c r="T1285" s="238">
        <v>104.57</v>
      </c>
      <c r="U1285" s="103">
        <v>5.5</v>
      </c>
      <c r="V1285" s="234" t="s">
        <v>451</v>
      </c>
      <c r="W1285" s="103">
        <v>80</v>
      </c>
      <c r="X1285" s="234" t="s">
        <v>56</v>
      </c>
      <c r="Y1285" s="234" t="s">
        <v>443</v>
      </c>
      <c r="Z1285" s="280" t="s">
        <v>6170</v>
      </c>
      <c r="AA1285" s="280"/>
      <c r="AB1285" s="280"/>
      <c r="AC1285" s="280"/>
      <c r="AD1285" s="280"/>
      <c r="AE1285" s="280"/>
      <c r="AF1285" s="280" t="s">
        <v>6171</v>
      </c>
      <c r="AG1285" s="280"/>
      <c r="AH1285" s="280"/>
      <c r="AI1285" s="280"/>
      <c r="AJ1285" s="280"/>
      <c r="AK1285" s="234">
        <v>10</v>
      </c>
      <c r="AL1285" s="234" t="s">
        <v>272</v>
      </c>
      <c r="AM1285" s="234">
        <v>0.1</v>
      </c>
      <c r="AN1285" s="234">
        <v>0</v>
      </c>
      <c r="AO1285" s="234">
        <v>0</v>
      </c>
      <c r="AP1285" s="234">
        <v>0.14605647517039899</v>
      </c>
      <c r="AQ1285" s="234">
        <v>4.8685491723466402E-2</v>
      </c>
      <c r="AR1285" s="234" t="s">
        <v>463</v>
      </c>
      <c r="AS1285" s="234">
        <v>5</v>
      </c>
      <c r="AT1285" s="234">
        <v>74.427679882567602</v>
      </c>
      <c r="AU1285" s="234" t="s">
        <v>552</v>
      </c>
      <c r="AV1285" s="234">
        <v>3.4448350956925</v>
      </c>
      <c r="AW1285" s="234">
        <v>7.2575820836589902</v>
      </c>
      <c r="AX1285" s="234">
        <v>71.769548458190201</v>
      </c>
      <c r="AY1285" s="234" t="b">
        <v>0</v>
      </c>
      <c r="AZ1285" s="234">
        <v>44684.648032407407</v>
      </c>
      <c r="BA1285" s="234">
        <v>44677.641909722224</v>
      </c>
      <c r="BB1285" s="234">
        <v>44684.648032407407</v>
      </c>
    </row>
    <row r="1286" spans="1:54" x14ac:dyDescent="0.25">
      <c r="A1286" s="234" t="s">
        <v>6172</v>
      </c>
      <c r="B1286" s="234" t="s">
        <v>482</v>
      </c>
      <c r="C1286" s="235" t="s">
        <v>6173</v>
      </c>
      <c r="D1286" s="235" t="s">
        <v>6172</v>
      </c>
      <c r="E1286" s="234" t="s">
        <v>6167</v>
      </c>
      <c r="F1286" s="234" t="s">
        <v>6174</v>
      </c>
      <c r="G1286" s="234" t="s">
        <v>440</v>
      </c>
      <c r="H1286" s="234" t="s">
        <v>6169</v>
      </c>
      <c r="I1286" s="234" t="s">
        <v>536</v>
      </c>
      <c r="J1286" s="236"/>
      <c r="K1286" s="129">
        <v>0.1</v>
      </c>
      <c r="L1286" s="103">
        <v>1</v>
      </c>
      <c r="M1286" s="237">
        <v>35000</v>
      </c>
      <c r="N1286" s="236">
        <v>23400</v>
      </c>
      <c r="O1286" s="103">
        <v>13000</v>
      </c>
      <c r="P1286" s="234">
        <v>13000</v>
      </c>
      <c r="Q1286" s="236">
        <v>1.5</v>
      </c>
      <c r="R1286" s="236">
        <v>100</v>
      </c>
      <c r="S1286" s="238">
        <v>600</v>
      </c>
      <c r="T1286" s="238">
        <v>126</v>
      </c>
      <c r="U1286" s="103">
        <v>5.5</v>
      </c>
      <c r="V1286" s="234" t="s">
        <v>451</v>
      </c>
      <c r="W1286" s="103">
        <v>80</v>
      </c>
      <c r="X1286" s="234" t="s">
        <v>56</v>
      </c>
      <c r="Y1286" s="234" t="s">
        <v>443</v>
      </c>
      <c r="Z1286" s="280" t="s">
        <v>6175</v>
      </c>
      <c r="AA1286" s="280"/>
      <c r="AB1286" s="280"/>
      <c r="AC1286" s="280"/>
      <c r="AD1286" s="280"/>
      <c r="AE1286" s="280"/>
      <c r="AF1286" s="280" t="s">
        <v>6176</v>
      </c>
      <c r="AG1286" s="280"/>
      <c r="AH1286" s="280" t="s">
        <v>6177</v>
      </c>
      <c r="AI1286" s="280"/>
      <c r="AJ1286" s="280"/>
      <c r="AK1286" s="234">
        <v>10</v>
      </c>
      <c r="AL1286" s="234" t="s">
        <v>272</v>
      </c>
      <c r="AM1286" s="234">
        <v>0.1</v>
      </c>
      <c r="AN1286" s="234">
        <v>0</v>
      </c>
      <c r="AO1286" s="234">
        <v>0</v>
      </c>
      <c r="AP1286" s="234">
        <v>7.0000000000000007E-2</v>
      </c>
      <c r="AQ1286" s="234">
        <v>0.05</v>
      </c>
      <c r="AR1286" s="234" t="s">
        <v>463</v>
      </c>
      <c r="AS1286" s="234">
        <v>5</v>
      </c>
      <c r="AT1286" s="234">
        <v>76.311924942885796</v>
      </c>
      <c r="AU1286" s="234" t="s">
        <v>552</v>
      </c>
      <c r="AV1286" s="234">
        <v>2.7489361932976002</v>
      </c>
      <c r="AW1286" s="234">
        <v>10.756017671230699</v>
      </c>
      <c r="AX1286" s="234">
        <v>70.861073161251099</v>
      </c>
      <c r="AY1286" s="234" t="b">
        <v>0</v>
      </c>
      <c r="AZ1286" s="234">
        <v>44753.640416666669</v>
      </c>
      <c r="BA1286" s="234">
        <v>44747.556840277779</v>
      </c>
      <c r="BB1286" s="234">
        <v>44753.640416666669</v>
      </c>
    </row>
    <row r="1287" spans="1:54" x14ac:dyDescent="0.25">
      <c r="A1287" s="234" t="s">
        <v>6178</v>
      </c>
      <c r="B1287" s="234" t="s">
        <v>482</v>
      </c>
      <c r="C1287" s="235" t="s">
        <v>6179</v>
      </c>
      <c r="D1287" s="235" t="s">
        <v>6178</v>
      </c>
      <c r="E1287" s="234" t="s">
        <v>6180</v>
      </c>
      <c r="F1287" s="234" t="s">
        <v>6181</v>
      </c>
      <c r="G1287" s="234" t="s">
        <v>534</v>
      </c>
      <c r="H1287" s="234" t="s">
        <v>1361</v>
      </c>
      <c r="I1287" s="234" t="s">
        <v>486</v>
      </c>
      <c r="J1287" s="236">
        <v>291</v>
      </c>
      <c r="K1287" s="129">
        <v>0.02</v>
      </c>
      <c r="L1287" s="103">
        <v>1</v>
      </c>
      <c r="M1287" s="237">
        <v>2600</v>
      </c>
      <c r="N1287" s="236">
        <v>15385</v>
      </c>
      <c r="O1287" s="103">
        <v>3000</v>
      </c>
      <c r="P1287" s="234">
        <v>3000</v>
      </c>
      <c r="Q1287" s="236">
        <v>8</v>
      </c>
      <c r="R1287" s="236">
        <v>40</v>
      </c>
      <c r="S1287" s="238">
        <v>95</v>
      </c>
      <c r="T1287" s="238">
        <v>69</v>
      </c>
      <c r="U1287" s="103">
        <v>4.0999999999999996</v>
      </c>
      <c r="V1287" s="234" t="s">
        <v>442</v>
      </c>
      <c r="W1287" s="103">
        <v>50</v>
      </c>
      <c r="X1287" s="234" t="s">
        <v>56</v>
      </c>
      <c r="Y1287" s="234" t="s">
        <v>443</v>
      </c>
      <c r="Z1287" s="280"/>
      <c r="AA1287" s="280" t="s">
        <v>791</v>
      </c>
      <c r="AB1287" s="280" t="s">
        <v>6182</v>
      </c>
      <c r="AC1287" s="280"/>
      <c r="AD1287" s="280" t="s">
        <v>6183</v>
      </c>
      <c r="AE1287" s="280"/>
      <c r="AF1287" s="280" t="s">
        <v>6184</v>
      </c>
      <c r="AG1287" s="280"/>
      <c r="AH1287" s="280"/>
      <c r="AI1287" s="280"/>
      <c r="AJ1287" s="280"/>
      <c r="AK1287" s="234">
        <v>3</v>
      </c>
      <c r="AL1287" s="234" t="s">
        <v>272</v>
      </c>
      <c r="AM1287" s="234">
        <v>0.1</v>
      </c>
      <c r="AN1287" s="234"/>
      <c r="AO1287" s="234">
        <v>0</v>
      </c>
      <c r="AP1287" s="234">
        <v>0</v>
      </c>
      <c r="AQ1287" s="234"/>
      <c r="AR1287" s="234" t="s">
        <v>463</v>
      </c>
      <c r="AS1287" s="234">
        <v>0</v>
      </c>
      <c r="AT1287" s="234">
        <v>76.312142613789504</v>
      </c>
      <c r="AU1287" s="234" t="s">
        <v>552</v>
      </c>
      <c r="AV1287" s="234">
        <v>1.0491666883697901</v>
      </c>
      <c r="AW1287" s="234">
        <v>35.893526226097499</v>
      </c>
      <c r="AX1287" s="234">
        <v>66.849436929679598</v>
      </c>
      <c r="AY1287" s="234" t="b">
        <v>0</v>
      </c>
      <c r="AZ1287" s="234">
        <v>44684.428703703707</v>
      </c>
      <c r="BA1287" s="234">
        <v>44679.381053240744</v>
      </c>
      <c r="BB1287" s="234">
        <v>44684.428703703707</v>
      </c>
    </row>
    <row r="1288" spans="1:54" x14ac:dyDescent="0.25">
      <c r="A1288" s="234" t="s">
        <v>6185</v>
      </c>
      <c r="B1288" s="234" t="s">
        <v>482</v>
      </c>
      <c r="C1288" s="235" t="s">
        <v>6185</v>
      </c>
      <c r="D1288" s="235" t="s">
        <v>6185</v>
      </c>
      <c r="E1288" s="234" t="s">
        <v>6186</v>
      </c>
      <c r="F1288" s="234" t="s">
        <v>6187</v>
      </c>
      <c r="G1288" s="234" t="s">
        <v>440</v>
      </c>
      <c r="H1288" s="234" t="s">
        <v>458</v>
      </c>
      <c r="I1288" s="234" t="s">
        <v>574</v>
      </c>
      <c r="J1288" s="236">
        <v>845.5</v>
      </c>
      <c r="K1288" s="129">
        <v>0.05</v>
      </c>
      <c r="L1288" s="103">
        <v>1</v>
      </c>
      <c r="M1288" s="237">
        <v>20000</v>
      </c>
      <c r="N1288" s="236">
        <v>44683</v>
      </c>
      <c r="O1288" s="103">
        <v>6000</v>
      </c>
      <c r="P1288" s="234">
        <v>6000</v>
      </c>
      <c r="Q1288" s="236">
        <v>2.2000000000000002</v>
      </c>
      <c r="R1288" s="236">
        <v>100</v>
      </c>
      <c r="S1288" s="238">
        <v>215</v>
      </c>
      <c r="T1288" s="238">
        <v>215</v>
      </c>
      <c r="U1288" s="103">
        <v>5</v>
      </c>
      <c r="V1288" s="234" t="s">
        <v>547</v>
      </c>
      <c r="W1288" s="103">
        <v>60</v>
      </c>
      <c r="X1288" s="234" t="s">
        <v>56</v>
      </c>
      <c r="Y1288" s="234" t="s">
        <v>443</v>
      </c>
      <c r="Z1288" s="280" t="s">
        <v>6188</v>
      </c>
      <c r="AA1288" s="280"/>
      <c r="AB1288" s="280"/>
      <c r="AC1288" s="280"/>
      <c r="AD1288" s="280"/>
      <c r="AE1288" s="280"/>
      <c r="AF1288" s="280" t="s">
        <v>6189</v>
      </c>
      <c r="AG1288" s="280"/>
      <c r="AH1288" s="280"/>
      <c r="AI1288" s="280"/>
      <c r="AJ1288" s="280"/>
      <c r="AK1288" s="234">
        <v>3</v>
      </c>
      <c r="AL1288" s="234" t="s">
        <v>272</v>
      </c>
      <c r="AM1288" s="234">
        <v>0.1</v>
      </c>
      <c r="AN1288" s="234">
        <v>0</v>
      </c>
      <c r="AO1288" s="234">
        <v>0</v>
      </c>
      <c r="AP1288" s="234">
        <v>0.111899380077434</v>
      </c>
      <c r="AQ1288" s="234">
        <v>4.47597520309738E-2</v>
      </c>
      <c r="AR1288" s="234" t="s">
        <v>463</v>
      </c>
      <c r="AS1288" s="234">
        <v>13</v>
      </c>
      <c r="AT1288" s="234">
        <v>65.247717991254603</v>
      </c>
      <c r="AU1288" s="234" t="s">
        <v>490</v>
      </c>
      <c r="AV1288" s="234">
        <v>1.9445271222118901</v>
      </c>
      <c r="AW1288" s="234">
        <v>25.2258740799425</v>
      </c>
      <c r="AX1288" s="234">
        <v>62.4513872202008</v>
      </c>
      <c r="AY1288" s="234" t="b">
        <v>0</v>
      </c>
      <c r="AZ1288" s="234">
        <v>44701.572662037041</v>
      </c>
      <c r="BA1288" s="234">
        <v>44679.420729166668</v>
      </c>
      <c r="BB1288" s="234">
        <v>44701.572662037041</v>
      </c>
    </row>
    <row r="1289" spans="1:54" x14ac:dyDescent="0.25">
      <c r="A1289" s="234" t="s">
        <v>6190</v>
      </c>
      <c r="B1289" s="234" t="s">
        <v>436</v>
      </c>
      <c r="C1289" s="235" t="s">
        <v>6190</v>
      </c>
      <c r="D1289" s="235" t="s">
        <v>6190</v>
      </c>
      <c r="E1289" s="234" t="s">
        <v>6186</v>
      </c>
      <c r="F1289" s="234" t="s">
        <v>6191</v>
      </c>
      <c r="G1289" s="234" t="s">
        <v>908</v>
      </c>
      <c r="H1289" s="234"/>
      <c r="I1289" s="234" t="s">
        <v>574</v>
      </c>
      <c r="J1289" s="236"/>
      <c r="K1289" s="129"/>
      <c r="L1289" s="103">
        <v>1</v>
      </c>
      <c r="M1289" s="237">
        <v>1</v>
      </c>
      <c r="N1289" s="236">
        <v>79161</v>
      </c>
      <c r="O1289" s="103">
        <v>6000</v>
      </c>
      <c r="P1289" s="234"/>
      <c r="Q1289" s="236">
        <v>1</v>
      </c>
      <c r="R1289" s="236"/>
      <c r="S1289" s="238">
        <v>325</v>
      </c>
      <c r="T1289" s="238">
        <v>325</v>
      </c>
      <c r="U1289" s="103">
        <v>0</v>
      </c>
      <c r="V1289" s="234" t="s">
        <v>547</v>
      </c>
      <c r="W1289" s="103">
        <v>1</v>
      </c>
      <c r="X1289" s="234" t="s">
        <v>56</v>
      </c>
      <c r="Y1289" s="234" t="s">
        <v>443</v>
      </c>
      <c r="Z1289" s="280" t="s">
        <v>6192</v>
      </c>
      <c r="AA1289" s="280"/>
      <c r="AB1289" s="280"/>
      <c r="AC1289" s="280"/>
      <c r="AD1289" s="280"/>
      <c r="AE1289" s="280"/>
      <c r="AF1289" s="280" t="s">
        <v>6193</v>
      </c>
      <c r="AG1289" s="280"/>
      <c r="AH1289" s="280"/>
      <c r="AI1289" s="280"/>
      <c r="AJ1289" s="280"/>
      <c r="AK1289" s="234">
        <v>3</v>
      </c>
      <c r="AL1289" s="234" t="s">
        <v>272</v>
      </c>
      <c r="AM1289" s="234">
        <v>0.1</v>
      </c>
      <c r="AN1289" s="234"/>
      <c r="AO1289" s="234">
        <v>0</v>
      </c>
      <c r="AP1289" s="234">
        <v>0</v>
      </c>
      <c r="AQ1289" s="234"/>
      <c r="AR1289" s="234" t="s">
        <v>447</v>
      </c>
      <c r="AS1289" s="234">
        <v>21</v>
      </c>
      <c r="AT1289" s="234"/>
      <c r="AU1289" s="234" t="s">
        <v>490</v>
      </c>
      <c r="AV1289" s="234"/>
      <c r="AW1289" s="234">
        <v>0</v>
      </c>
      <c r="AX1289" s="234"/>
      <c r="AY1289" s="234" t="b">
        <v>0</v>
      </c>
      <c r="AZ1289" s="234">
        <v>44692.457986111112</v>
      </c>
      <c r="BA1289" s="234">
        <v>44679.4221412037</v>
      </c>
      <c r="BB1289" s="234">
        <v>44692.457986111112</v>
      </c>
    </row>
    <row r="1290" spans="1:54" x14ac:dyDescent="0.25">
      <c r="A1290" s="234" t="s">
        <v>6194</v>
      </c>
      <c r="B1290" s="234" t="s">
        <v>436</v>
      </c>
      <c r="C1290" s="235" t="s">
        <v>6194</v>
      </c>
      <c r="D1290" s="235" t="s">
        <v>6194</v>
      </c>
      <c r="E1290" s="234" t="s">
        <v>6195</v>
      </c>
      <c r="F1290" s="234" t="s">
        <v>6196</v>
      </c>
      <c r="G1290" s="234" t="s">
        <v>836</v>
      </c>
      <c r="H1290" s="234"/>
      <c r="I1290" s="234" t="s">
        <v>574</v>
      </c>
      <c r="J1290" s="236">
        <v>161</v>
      </c>
      <c r="K1290" s="129"/>
      <c r="L1290" s="103"/>
      <c r="M1290" s="237"/>
      <c r="N1290" s="236">
        <v>250</v>
      </c>
      <c r="O1290" s="103">
        <v>1025</v>
      </c>
      <c r="P1290" s="234"/>
      <c r="Q1290" s="236"/>
      <c r="R1290" s="236"/>
      <c r="S1290" s="238">
        <v>12</v>
      </c>
      <c r="T1290" s="238">
        <v>24</v>
      </c>
      <c r="U1290" s="103">
        <v>0</v>
      </c>
      <c r="V1290" s="234" t="s">
        <v>547</v>
      </c>
      <c r="W1290" s="103"/>
      <c r="X1290" s="234" t="s">
        <v>56</v>
      </c>
      <c r="Y1290" s="234" t="s">
        <v>443</v>
      </c>
      <c r="Z1290" s="280" t="s">
        <v>6197</v>
      </c>
      <c r="AA1290" s="280"/>
      <c r="AB1290" s="280"/>
      <c r="AC1290" s="280"/>
      <c r="AD1290" s="280"/>
      <c r="AE1290" s="280"/>
      <c r="AF1290" s="280" t="s">
        <v>6198</v>
      </c>
      <c r="AG1290" s="280"/>
      <c r="AH1290" s="280"/>
      <c r="AI1290" s="280"/>
      <c r="AJ1290" s="280"/>
      <c r="AK1290" s="234">
        <v>6000</v>
      </c>
      <c r="AL1290" s="234" t="s">
        <v>480</v>
      </c>
      <c r="AM1290" s="234">
        <v>0.1</v>
      </c>
      <c r="AN1290" s="234"/>
      <c r="AO1290" s="234">
        <v>0</v>
      </c>
      <c r="AP1290" s="234">
        <v>0</v>
      </c>
      <c r="AQ1290" s="234"/>
      <c r="AR1290" s="234" t="s">
        <v>447</v>
      </c>
      <c r="AS1290" s="234">
        <v>0</v>
      </c>
      <c r="AT1290" s="234"/>
      <c r="AU1290" s="234" t="s">
        <v>942</v>
      </c>
      <c r="AV1290" s="234"/>
      <c r="AW1290" s="234"/>
      <c r="AX1290" s="234"/>
      <c r="AY1290" s="234" t="b">
        <v>0</v>
      </c>
      <c r="AZ1290" s="234">
        <v>44679.631805555553</v>
      </c>
      <c r="BA1290" s="234">
        <v>44679.477673611109</v>
      </c>
      <c r="BB1290" s="234">
        <v>44679.631782407407</v>
      </c>
    </row>
    <row r="1291" spans="1:54" x14ac:dyDescent="0.25">
      <c r="A1291" s="234" t="s">
        <v>6199</v>
      </c>
      <c r="B1291" s="234" t="s">
        <v>436</v>
      </c>
      <c r="C1291" s="235" t="s">
        <v>6194</v>
      </c>
      <c r="D1291" s="235" t="s">
        <v>6199</v>
      </c>
      <c r="E1291" s="234" t="s">
        <v>6195</v>
      </c>
      <c r="F1291" s="234" t="s">
        <v>6196</v>
      </c>
      <c r="G1291" s="234" t="s">
        <v>836</v>
      </c>
      <c r="H1291" s="234"/>
      <c r="I1291" s="234" t="s">
        <v>574</v>
      </c>
      <c r="J1291" s="236">
        <v>161</v>
      </c>
      <c r="K1291" s="129"/>
      <c r="L1291" s="103"/>
      <c r="M1291" s="237"/>
      <c r="N1291" s="236">
        <v>250</v>
      </c>
      <c r="O1291" s="103">
        <v>625</v>
      </c>
      <c r="P1291" s="234"/>
      <c r="Q1291" s="236"/>
      <c r="R1291" s="236"/>
      <c r="S1291" s="238">
        <v>24</v>
      </c>
      <c r="T1291" s="238">
        <v>12</v>
      </c>
      <c r="U1291" s="103">
        <v>0</v>
      </c>
      <c r="V1291" s="234" t="s">
        <v>547</v>
      </c>
      <c r="W1291" s="103"/>
      <c r="X1291" s="234" t="s">
        <v>56</v>
      </c>
      <c r="Y1291" s="234" t="s">
        <v>443</v>
      </c>
      <c r="Z1291" s="280" t="s">
        <v>6200</v>
      </c>
      <c r="AA1291" s="280"/>
      <c r="AB1291" s="280"/>
      <c r="AC1291" s="280"/>
      <c r="AD1291" s="280"/>
      <c r="AE1291" s="280"/>
      <c r="AF1291" s="280" t="s">
        <v>6198</v>
      </c>
      <c r="AG1291" s="280"/>
      <c r="AH1291" s="280"/>
      <c r="AI1291" s="280"/>
      <c r="AJ1291" s="280"/>
      <c r="AK1291" s="234">
        <v>12000</v>
      </c>
      <c r="AL1291" s="234" t="s">
        <v>480</v>
      </c>
      <c r="AM1291" s="234">
        <v>0.1</v>
      </c>
      <c r="AN1291" s="234"/>
      <c r="AO1291" s="234">
        <v>0</v>
      </c>
      <c r="AP1291" s="234">
        <v>0</v>
      </c>
      <c r="AQ1291" s="234"/>
      <c r="AR1291" s="234" t="s">
        <v>447</v>
      </c>
      <c r="AS1291" s="234">
        <v>0</v>
      </c>
      <c r="AT1291" s="234"/>
      <c r="AU1291" s="234" t="s">
        <v>942</v>
      </c>
      <c r="AV1291" s="234"/>
      <c r="AW1291" s="234"/>
      <c r="AX1291" s="234"/>
      <c r="AY1291" s="234" t="b">
        <v>0</v>
      </c>
      <c r="AZ1291" s="234">
        <v>44679.633032407408</v>
      </c>
      <c r="BA1291" s="234">
        <v>44679.48096064815</v>
      </c>
      <c r="BB1291" s="234">
        <v>44679.633020833331</v>
      </c>
    </row>
    <row r="1292" spans="1:54" x14ac:dyDescent="0.25">
      <c r="A1292" s="234" t="s">
        <v>6201</v>
      </c>
      <c r="B1292" s="234" t="s">
        <v>482</v>
      </c>
      <c r="C1292" s="235" t="s">
        <v>6201</v>
      </c>
      <c r="D1292" s="235" t="s">
        <v>6201</v>
      </c>
      <c r="E1292" s="234" t="s">
        <v>6202</v>
      </c>
      <c r="F1292" s="234" t="s">
        <v>3520</v>
      </c>
      <c r="G1292" s="234" t="s">
        <v>836</v>
      </c>
      <c r="H1292" s="234" t="s">
        <v>798</v>
      </c>
      <c r="I1292" s="234" t="s">
        <v>678</v>
      </c>
      <c r="J1292" s="236">
        <v>452</v>
      </c>
      <c r="K1292" s="129">
        <v>0.03</v>
      </c>
      <c r="L1292" s="103">
        <v>1</v>
      </c>
      <c r="M1292" s="237">
        <v>1067</v>
      </c>
      <c r="N1292" s="236">
        <v>2678</v>
      </c>
      <c r="O1292" s="103">
        <v>6000</v>
      </c>
      <c r="P1292" s="234">
        <v>6000</v>
      </c>
      <c r="Q1292" s="236">
        <v>15</v>
      </c>
      <c r="R1292" s="236">
        <v>20</v>
      </c>
      <c r="S1292" s="238">
        <v>120</v>
      </c>
      <c r="T1292" s="238">
        <v>24</v>
      </c>
      <c r="U1292" s="103">
        <v>2</v>
      </c>
      <c r="V1292" s="234" t="s">
        <v>547</v>
      </c>
      <c r="W1292" s="103">
        <v>30</v>
      </c>
      <c r="X1292" s="234" t="s">
        <v>56</v>
      </c>
      <c r="Y1292" s="234" t="s">
        <v>443</v>
      </c>
      <c r="Z1292" s="280"/>
      <c r="AA1292" s="280"/>
      <c r="AB1292" s="280" t="s">
        <v>6203</v>
      </c>
      <c r="AC1292" s="280"/>
      <c r="AD1292" s="280"/>
      <c r="AE1292" s="280"/>
      <c r="AF1292" s="280" t="s">
        <v>1223</v>
      </c>
      <c r="AG1292" s="280"/>
      <c r="AH1292" s="280"/>
      <c r="AI1292" s="280"/>
      <c r="AJ1292" s="280" t="s">
        <v>559</v>
      </c>
      <c r="AK1292" s="234">
        <v>62</v>
      </c>
      <c r="AL1292" s="234" t="s">
        <v>480</v>
      </c>
      <c r="AM1292" s="234">
        <v>0.1</v>
      </c>
      <c r="AN1292" s="234">
        <v>0</v>
      </c>
      <c r="AO1292" s="234">
        <v>0</v>
      </c>
      <c r="AP1292" s="234">
        <v>0</v>
      </c>
      <c r="AQ1292" s="234">
        <v>8.6723947731943196E-2</v>
      </c>
      <c r="AR1292" s="234" t="s">
        <v>463</v>
      </c>
      <c r="AS1292" s="234">
        <v>0</v>
      </c>
      <c r="AT1292" s="234">
        <v>89.693837919179003</v>
      </c>
      <c r="AU1292" s="234" t="s">
        <v>490</v>
      </c>
      <c r="AV1292" s="234">
        <v>1.16768137597197</v>
      </c>
      <c r="AW1292" s="234">
        <v>13.021109796800999</v>
      </c>
      <c r="AX1292" s="234">
        <v>84.055939535687799</v>
      </c>
      <c r="AY1292" s="234" t="b">
        <v>0</v>
      </c>
      <c r="AZ1292" s="234">
        <v>44683.744386574072</v>
      </c>
      <c r="BA1292" s="234">
        <v>44679.513715277775</v>
      </c>
      <c r="BB1292" s="234">
        <v>44683.744363425925</v>
      </c>
    </row>
    <row r="1293" spans="1:54" x14ac:dyDescent="0.25">
      <c r="A1293" s="234" t="s">
        <v>6204</v>
      </c>
      <c r="B1293" s="234" t="s">
        <v>1139</v>
      </c>
      <c r="C1293" s="235" t="s">
        <v>1680</v>
      </c>
      <c r="D1293" s="235" t="s">
        <v>6204</v>
      </c>
      <c r="E1293" s="234" t="s">
        <v>6205</v>
      </c>
      <c r="F1293" s="234" t="s">
        <v>6206</v>
      </c>
      <c r="G1293" s="234"/>
      <c r="H1293" s="234"/>
      <c r="I1293" s="234" t="s">
        <v>4439</v>
      </c>
      <c r="J1293" s="236"/>
      <c r="K1293" s="129"/>
      <c r="L1293" s="103"/>
      <c r="M1293" s="237"/>
      <c r="N1293" s="236"/>
      <c r="O1293" s="103">
        <v>885</v>
      </c>
      <c r="P1293" s="234"/>
      <c r="Q1293" s="236"/>
      <c r="R1293" s="236"/>
      <c r="S1293" s="238"/>
      <c r="T1293" s="238"/>
      <c r="U1293" s="103">
        <v>0</v>
      </c>
      <c r="V1293" s="234" t="s">
        <v>451</v>
      </c>
      <c r="W1293" s="103"/>
      <c r="X1293" s="234" t="s">
        <v>56</v>
      </c>
      <c r="Y1293" s="234" t="s">
        <v>443</v>
      </c>
      <c r="Z1293" s="280" t="s">
        <v>6207</v>
      </c>
      <c r="AA1293" s="280"/>
      <c r="AB1293" s="280"/>
      <c r="AC1293" s="280"/>
      <c r="AD1293" s="280"/>
      <c r="AE1293" s="280"/>
      <c r="AF1293" s="280"/>
      <c r="AG1293" s="280"/>
      <c r="AH1293" s="280"/>
      <c r="AI1293" s="280"/>
      <c r="AJ1293" s="280"/>
      <c r="AK1293" s="234">
        <v>12000</v>
      </c>
      <c r="AL1293" s="234" t="s">
        <v>480</v>
      </c>
      <c r="AM1293" s="234">
        <v>0.1</v>
      </c>
      <c r="AN1293" s="234"/>
      <c r="AO1293" s="234">
        <v>0</v>
      </c>
      <c r="AP1293" s="234">
        <v>0</v>
      </c>
      <c r="AQ1293" s="234"/>
      <c r="AR1293" s="234" t="s">
        <v>447</v>
      </c>
      <c r="AS1293" s="234"/>
      <c r="AT1293" s="234"/>
      <c r="AU1293" s="234" t="s">
        <v>2116</v>
      </c>
      <c r="AV1293" s="234"/>
      <c r="AW1293" s="234"/>
      <c r="AX1293" s="234"/>
      <c r="AY1293" s="234" t="b">
        <v>0</v>
      </c>
      <c r="AZ1293" s="234">
        <v>44732.611388888887</v>
      </c>
      <c r="BA1293" s="234">
        <v>44732.611388888887</v>
      </c>
      <c r="BB1293" s="234"/>
    </row>
    <row r="1294" spans="1:54" x14ac:dyDescent="0.25">
      <c r="A1294" s="234" t="s">
        <v>6208</v>
      </c>
      <c r="B1294" s="234" t="s">
        <v>482</v>
      </c>
      <c r="C1294" s="235" t="s">
        <v>6208</v>
      </c>
      <c r="D1294" s="235" t="s">
        <v>6208</v>
      </c>
      <c r="E1294" s="234" t="s">
        <v>6209</v>
      </c>
      <c r="F1294" s="234" t="s">
        <v>6210</v>
      </c>
      <c r="G1294" s="234" t="s">
        <v>544</v>
      </c>
      <c r="H1294" s="234" t="s">
        <v>485</v>
      </c>
      <c r="I1294" s="234" t="s">
        <v>486</v>
      </c>
      <c r="J1294" s="236">
        <v>543</v>
      </c>
      <c r="K1294" s="129">
        <v>0.03</v>
      </c>
      <c r="L1294" s="103">
        <v>1</v>
      </c>
      <c r="M1294" s="237">
        <v>3653</v>
      </c>
      <c r="N1294" s="236">
        <v>26657</v>
      </c>
      <c r="O1294" s="103">
        <v>3000</v>
      </c>
      <c r="P1294" s="234">
        <v>3000</v>
      </c>
      <c r="Q1294" s="236">
        <v>3</v>
      </c>
      <c r="R1294" s="236">
        <v>50</v>
      </c>
      <c r="S1294" s="238">
        <v>160</v>
      </c>
      <c r="T1294" s="238">
        <v>122</v>
      </c>
      <c r="U1294" s="103">
        <v>1.6</v>
      </c>
      <c r="V1294" s="234" t="s">
        <v>451</v>
      </c>
      <c r="W1294" s="103">
        <v>60</v>
      </c>
      <c r="X1294" s="234" t="s">
        <v>56</v>
      </c>
      <c r="Y1294" s="234" t="s">
        <v>443</v>
      </c>
      <c r="Z1294" s="280" t="s">
        <v>6211</v>
      </c>
      <c r="AA1294" s="280" t="s">
        <v>6212</v>
      </c>
      <c r="AB1294" s="280" t="s">
        <v>6213</v>
      </c>
      <c r="AC1294" s="280"/>
      <c r="AD1294" s="280"/>
      <c r="AE1294" s="280"/>
      <c r="AF1294" s="280" t="s">
        <v>6214</v>
      </c>
      <c r="AG1294" s="280"/>
      <c r="AH1294" s="280"/>
      <c r="AI1294" s="280"/>
      <c r="AJ1294" s="280"/>
      <c r="AK1294" s="234">
        <v>1.5</v>
      </c>
      <c r="AL1294" s="234" t="s">
        <v>272</v>
      </c>
      <c r="AM1294" s="234">
        <v>0.1</v>
      </c>
      <c r="AN1294" s="234">
        <v>0</v>
      </c>
      <c r="AO1294" s="234">
        <v>0</v>
      </c>
      <c r="AP1294" s="234">
        <v>0</v>
      </c>
      <c r="AQ1294" s="234">
        <v>5.3214602793512603E-2</v>
      </c>
      <c r="AR1294" s="234" t="s">
        <v>463</v>
      </c>
      <c r="AS1294" s="234">
        <v>1</v>
      </c>
      <c r="AT1294" s="234">
        <v>75.003904301715593</v>
      </c>
      <c r="AU1294" s="234" t="s">
        <v>552</v>
      </c>
      <c r="AV1294" s="234">
        <v>1.19147613761927</v>
      </c>
      <c r="AW1294" s="234">
        <v>22.083270274151399</v>
      </c>
      <c r="AX1294" s="234">
        <v>69.496474757275294</v>
      </c>
      <c r="AY1294" s="234" t="b">
        <v>0</v>
      </c>
      <c r="AZ1294" s="234">
        <v>44686.32613425926</v>
      </c>
      <c r="BA1294" s="234">
        <v>44683.595138888886</v>
      </c>
      <c r="BB1294" s="234">
        <v>44686.32613425926</v>
      </c>
    </row>
    <row r="1295" spans="1:54" x14ac:dyDescent="0.25">
      <c r="A1295" s="234" t="s">
        <v>6215</v>
      </c>
      <c r="B1295" s="234" t="s">
        <v>482</v>
      </c>
      <c r="C1295" s="235" t="s">
        <v>6216</v>
      </c>
      <c r="D1295" s="235" t="s">
        <v>6215</v>
      </c>
      <c r="E1295" s="234" t="s">
        <v>6217</v>
      </c>
      <c r="F1295" s="234" t="s">
        <v>6218</v>
      </c>
      <c r="G1295" s="234" t="s">
        <v>951</v>
      </c>
      <c r="H1295" s="234" t="s">
        <v>458</v>
      </c>
      <c r="I1295" s="234" t="s">
        <v>574</v>
      </c>
      <c r="J1295" s="236">
        <v>301</v>
      </c>
      <c r="K1295" s="129">
        <v>0.05</v>
      </c>
      <c r="L1295" s="103">
        <v>1</v>
      </c>
      <c r="M1295" s="237">
        <v>2500</v>
      </c>
      <c r="N1295" s="236">
        <v>4077</v>
      </c>
      <c r="O1295" s="103">
        <v>1201.5</v>
      </c>
      <c r="P1295" s="234">
        <v>6100</v>
      </c>
      <c r="Q1295" s="236">
        <v>15</v>
      </c>
      <c r="R1295" s="236">
        <v>40</v>
      </c>
      <c r="S1295" s="238">
        <v>105</v>
      </c>
      <c r="T1295" s="238">
        <v>50</v>
      </c>
      <c r="U1295" s="103">
        <v>3.5</v>
      </c>
      <c r="V1295" s="234" t="s">
        <v>451</v>
      </c>
      <c r="W1295" s="103">
        <v>40</v>
      </c>
      <c r="X1295" s="234" t="s">
        <v>56</v>
      </c>
      <c r="Y1295" s="234" t="s">
        <v>443</v>
      </c>
      <c r="Z1295" s="280" t="s">
        <v>6219</v>
      </c>
      <c r="AA1295" s="280"/>
      <c r="AB1295" s="280"/>
      <c r="AC1295" s="280"/>
      <c r="AD1295" s="280" t="s">
        <v>6220</v>
      </c>
      <c r="AE1295" s="280"/>
      <c r="AF1295" s="280" t="s">
        <v>6221</v>
      </c>
      <c r="AG1295" s="280"/>
      <c r="AH1295" s="280"/>
      <c r="AI1295" s="280"/>
      <c r="AJ1295" s="280"/>
      <c r="AK1295" s="234">
        <v>15</v>
      </c>
      <c r="AL1295" s="234" t="s">
        <v>272</v>
      </c>
      <c r="AM1295" s="234">
        <v>0.1</v>
      </c>
      <c r="AN1295" s="234">
        <v>0</v>
      </c>
      <c r="AO1295" s="234">
        <v>0</v>
      </c>
      <c r="AP1295" s="234">
        <v>0</v>
      </c>
      <c r="AQ1295" s="234"/>
      <c r="AR1295" s="234" t="s">
        <v>463</v>
      </c>
      <c r="AS1295" s="234">
        <v>5</v>
      </c>
      <c r="AT1295" s="234">
        <v>80.061466184733405</v>
      </c>
      <c r="AU1295" s="234" t="s">
        <v>552</v>
      </c>
      <c r="AV1295" s="234">
        <v>1.39367351800683</v>
      </c>
      <c r="AW1295" s="234">
        <v>12.479389708522801</v>
      </c>
      <c r="AX1295" s="234">
        <v>76.676009900350394</v>
      </c>
      <c r="AY1295" s="234" t="b">
        <v>0</v>
      </c>
      <c r="AZ1295" s="234">
        <v>44698.680509259262</v>
      </c>
      <c r="BA1295" s="234">
        <v>44684.689120370371</v>
      </c>
      <c r="BB1295" s="234">
        <v>44698.680497685185</v>
      </c>
    </row>
    <row r="1296" spans="1:54" x14ac:dyDescent="0.25">
      <c r="A1296" s="234" t="s">
        <v>6222</v>
      </c>
      <c r="B1296" s="234" t="s">
        <v>482</v>
      </c>
      <c r="C1296" s="235" t="s">
        <v>1680</v>
      </c>
      <c r="D1296" s="235" t="s">
        <v>6222</v>
      </c>
      <c r="E1296" s="234" t="s">
        <v>6223</v>
      </c>
      <c r="F1296" s="234" t="s">
        <v>6224</v>
      </c>
      <c r="G1296" s="234" t="s">
        <v>544</v>
      </c>
      <c r="H1296" s="234" t="s">
        <v>485</v>
      </c>
      <c r="I1296" s="234" t="s">
        <v>486</v>
      </c>
      <c r="J1296" s="236">
        <v>403</v>
      </c>
      <c r="K1296" s="129">
        <v>0.03</v>
      </c>
      <c r="L1296" s="103">
        <v>1</v>
      </c>
      <c r="M1296" s="237">
        <v>1184</v>
      </c>
      <c r="N1296" s="236">
        <v>21457</v>
      </c>
      <c r="O1296" s="103">
        <v>3500</v>
      </c>
      <c r="P1296" s="234">
        <v>3500</v>
      </c>
      <c r="Q1296" s="236">
        <v>4.5</v>
      </c>
      <c r="R1296" s="236">
        <v>40</v>
      </c>
      <c r="S1296" s="238">
        <v>150</v>
      </c>
      <c r="T1296" s="238">
        <v>53</v>
      </c>
      <c r="U1296" s="103">
        <v>1.7</v>
      </c>
      <c r="V1296" s="234" t="s">
        <v>451</v>
      </c>
      <c r="W1296" s="103">
        <v>200</v>
      </c>
      <c r="X1296" s="234" t="s">
        <v>56</v>
      </c>
      <c r="Y1296" s="234" t="s">
        <v>443</v>
      </c>
      <c r="Z1296" s="280" t="s">
        <v>6225</v>
      </c>
      <c r="AA1296" s="280" t="s">
        <v>6226</v>
      </c>
      <c r="AB1296" s="280"/>
      <c r="AC1296" s="280"/>
      <c r="AD1296" s="280" t="s">
        <v>6227</v>
      </c>
      <c r="AE1296" s="280"/>
      <c r="AF1296" s="280"/>
      <c r="AG1296" s="280"/>
      <c r="AH1296" s="280"/>
      <c r="AI1296" s="280"/>
      <c r="AJ1296" s="280"/>
      <c r="AK1296" s="234">
        <v>3</v>
      </c>
      <c r="AL1296" s="234" t="s">
        <v>272</v>
      </c>
      <c r="AM1296" s="234">
        <v>0.1</v>
      </c>
      <c r="AN1296" s="234">
        <v>0</v>
      </c>
      <c r="AO1296" s="234">
        <v>0</v>
      </c>
      <c r="AP1296" s="234">
        <v>0</v>
      </c>
      <c r="AQ1296" s="234"/>
      <c r="AR1296" s="234" t="s">
        <v>463</v>
      </c>
      <c r="AS1296" s="234">
        <v>0</v>
      </c>
      <c r="AT1296" s="234">
        <v>76.9870701449085</v>
      </c>
      <c r="AU1296" s="234" t="s">
        <v>552</v>
      </c>
      <c r="AV1296" s="234">
        <v>1.0048972149115201</v>
      </c>
      <c r="AW1296" s="234">
        <v>25.8650683813607</v>
      </c>
      <c r="AX1296" s="234">
        <v>76.140212373314498</v>
      </c>
      <c r="AY1296" s="234" t="b">
        <v>0</v>
      </c>
      <c r="AZ1296" s="234">
        <v>44686.332337962966</v>
      </c>
      <c r="BA1296" s="234">
        <v>44684.390416666669</v>
      </c>
      <c r="BB1296" s="234">
        <v>44686.332314814812</v>
      </c>
    </row>
    <row r="1297" spans="1:54" x14ac:dyDescent="0.25">
      <c r="A1297" s="234" t="s">
        <v>6228</v>
      </c>
      <c r="B1297" s="234" t="s">
        <v>482</v>
      </c>
      <c r="C1297" s="235" t="s">
        <v>1680</v>
      </c>
      <c r="D1297" s="235" t="s">
        <v>6228</v>
      </c>
      <c r="E1297" s="234" t="s">
        <v>6229</v>
      </c>
      <c r="F1297" s="234" t="s">
        <v>6230</v>
      </c>
      <c r="G1297" s="234"/>
      <c r="H1297" s="234"/>
      <c r="I1297" s="234" t="s">
        <v>486</v>
      </c>
      <c r="J1297" s="236"/>
      <c r="K1297" s="129"/>
      <c r="L1297" s="103"/>
      <c r="M1297" s="237"/>
      <c r="N1297" s="236"/>
      <c r="O1297" s="103">
        <v>12000</v>
      </c>
      <c r="P1297" s="234"/>
      <c r="Q1297" s="236"/>
      <c r="R1297" s="236"/>
      <c r="S1297" s="238"/>
      <c r="T1297" s="238"/>
      <c r="U1297" s="103">
        <v>0</v>
      </c>
      <c r="V1297" s="234" t="s">
        <v>451</v>
      </c>
      <c r="W1297" s="103"/>
      <c r="X1297" s="234" t="s">
        <v>56</v>
      </c>
      <c r="Y1297" s="234" t="s">
        <v>443</v>
      </c>
      <c r="Z1297" s="280" t="s">
        <v>6231</v>
      </c>
      <c r="AA1297" s="280"/>
      <c r="AB1297" s="280"/>
      <c r="AC1297" s="280"/>
      <c r="AD1297" s="280"/>
      <c r="AE1297" s="280"/>
      <c r="AF1297" s="280"/>
      <c r="AG1297" s="280"/>
      <c r="AH1297" s="280"/>
      <c r="AI1297" s="280"/>
      <c r="AJ1297" s="280"/>
      <c r="AK1297" s="234">
        <v>20</v>
      </c>
      <c r="AL1297" s="234" t="s">
        <v>272</v>
      </c>
      <c r="AM1297" s="234">
        <v>0.1</v>
      </c>
      <c r="AN1297" s="234"/>
      <c r="AO1297" s="234">
        <v>0</v>
      </c>
      <c r="AP1297" s="234">
        <v>0</v>
      </c>
      <c r="AQ1297" s="234"/>
      <c r="AR1297" s="234" t="s">
        <v>447</v>
      </c>
      <c r="AS1297" s="234"/>
      <c r="AT1297" s="234"/>
      <c r="AU1297" s="234" t="s">
        <v>552</v>
      </c>
      <c r="AV1297" s="234">
        <v>2.2999999999999998</v>
      </c>
      <c r="AW1297" s="234"/>
      <c r="AX1297" s="234"/>
      <c r="AY1297" s="234" t="b">
        <v>0</v>
      </c>
      <c r="AZ1297" s="234">
        <v>44687.617627314816</v>
      </c>
      <c r="BA1297" s="234">
        <v>44687.617615740739</v>
      </c>
      <c r="BB1297" s="234"/>
    </row>
    <row r="1298" spans="1:54" x14ac:dyDescent="0.25">
      <c r="A1298" s="234" t="s">
        <v>6232</v>
      </c>
      <c r="B1298" s="234" t="s">
        <v>482</v>
      </c>
      <c r="C1298" s="235" t="s">
        <v>6233</v>
      </c>
      <c r="D1298" s="235" t="s">
        <v>6232</v>
      </c>
      <c r="E1298" s="234" t="s">
        <v>6234</v>
      </c>
      <c r="F1298" s="234" t="s">
        <v>6235</v>
      </c>
      <c r="G1298" s="234" t="s">
        <v>472</v>
      </c>
      <c r="H1298" s="234" t="s">
        <v>1361</v>
      </c>
      <c r="I1298" s="234" t="s">
        <v>486</v>
      </c>
      <c r="J1298" s="236">
        <v>269</v>
      </c>
      <c r="K1298" s="129">
        <v>0.05</v>
      </c>
      <c r="L1298" s="103">
        <v>2</v>
      </c>
      <c r="M1298" s="237">
        <v>3800</v>
      </c>
      <c r="N1298" s="236">
        <v>1905</v>
      </c>
      <c r="O1298" s="103">
        <v>8830</v>
      </c>
      <c r="P1298" s="234">
        <v>8830</v>
      </c>
      <c r="Q1298" s="236">
        <v>10</v>
      </c>
      <c r="R1298" s="236">
        <v>35</v>
      </c>
      <c r="S1298" s="238">
        <v>100</v>
      </c>
      <c r="T1298" s="238">
        <v>25</v>
      </c>
      <c r="U1298" s="103">
        <v>5.5</v>
      </c>
      <c r="V1298" s="234" t="s">
        <v>451</v>
      </c>
      <c r="W1298" s="103">
        <v>50</v>
      </c>
      <c r="X1298" s="234" t="s">
        <v>56</v>
      </c>
      <c r="Y1298" s="234" t="s">
        <v>443</v>
      </c>
      <c r="Z1298" s="280"/>
      <c r="AA1298" s="280"/>
      <c r="AB1298" s="280"/>
      <c r="AC1298" s="280"/>
      <c r="AD1298" s="280" t="s">
        <v>688</v>
      </c>
      <c r="AE1298" s="280"/>
      <c r="AF1298" s="280"/>
      <c r="AG1298" s="280"/>
      <c r="AH1298" s="280"/>
      <c r="AI1298" s="280"/>
      <c r="AJ1298" s="280"/>
      <c r="AK1298" s="234">
        <v>2</v>
      </c>
      <c r="AL1298" s="234" t="s">
        <v>272</v>
      </c>
      <c r="AM1298" s="234">
        <v>0.1</v>
      </c>
      <c r="AN1298" s="234"/>
      <c r="AO1298" s="234">
        <v>0</v>
      </c>
      <c r="AP1298" s="234">
        <v>0</v>
      </c>
      <c r="AQ1298" s="234"/>
      <c r="AR1298" s="234" t="s">
        <v>463</v>
      </c>
      <c r="AS1298" s="234">
        <v>2</v>
      </c>
      <c r="AT1298" s="234">
        <v>83.711879349426297</v>
      </c>
      <c r="AU1298" s="234" t="s">
        <v>552</v>
      </c>
      <c r="AV1298" s="234">
        <v>1.5999701124474299</v>
      </c>
      <c r="AW1298" s="234">
        <v>12.500996637780201</v>
      </c>
      <c r="AX1298" s="234">
        <v>70.258184453982807</v>
      </c>
      <c r="AY1298" s="234" t="b">
        <v>0</v>
      </c>
      <c r="AZ1298" s="234">
        <v>44693.657199074078</v>
      </c>
      <c r="BA1298" s="234">
        <v>44690.640324074076</v>
      </c>
      <c r="BB1298" s="234">
        <v>44693.657199074078</v>
      </c>
    </row>
    <row r="1299" spans="1:54" x14ac:dyDescent="0.25">
      <c r="A1299" s="234" t="s">
        <v>6236</v>
      </c>
      <c r="B1299" s="234" t="s">
        <v>456</v>
      </c>
      <c r="C1299" s="235" t="s">
        <v>6236</v>
      </c>
      <c r="D1299" s="235" t="s">
        <v>6236</v>
      </c>
      <c r="E1299" s="234" t="s">
        <v>6237</v>
      </c>
      <c r="F1299" s="234" t="s">
        <v>6238</v>
      </c>
      <c r="G1299" s="234" t="s">
        <v>836</v>
      </c>
      <c r="H1299" s="234" t="s">
        <v>485</v>
      </c>
      <c r="I1299" s="234" t="s">
        <v>486</v>
      </c>
      <c r="J1299" s="236">
        <v>348</v>
      </c>
      <c r="K1299" s="129">
        <v>0.03</v>
      </c>
      <c r="L1299" s="103">
        <v>1</v>
      </c>
      <c r="M1299" s="237">
        <v>3247</v>
      </c>
      <c r="N1299" s="236">
        <v>5378</v>
      </c>
      <c r="O1299" s="103">
        <v>6000</v>
      </c>
      <c r="P1299" s="234">
        <v>6000</v>
      </c>
      <c r="Q1299" s="236">
        <v>7</v>
      </c>
      <c r="R1299" s="236">
        <v>30</v>
      </c>
      <c r="S1299" s="238">
        <v>102</v>
      </c>
      <c r="T1299" s="238">
        <v>75</v>
      </c>
      <c r="U1299" s="103">
        <v>2</v>
      </c>
      <c r="V1299" s="234" t="s">
        <v>442</v>
      </c>
      <c r="W1299" s="103">
        <v>40</v>
      </c>
      <c r="X1299" s="234" t="s">
        <v>56</v>
      </c>
      <c r="Y1299" s="234" t="s">
        <v>443</v>
      </c>
      <c r="Z1299" s="280" t="s">
        <v>6239</v>
      </c>
      <c r="AA1299" s="280"/>
      <c r="AB1299" s="280"/>
      <c r="AC1299" s="280" t="s">
        <v>6240</v>
      </c>
      <c r="AD1299" s="280" t="s">
        <v>5763</v>
      </c>
      <c r="AE1299" s="280" t="s">
        <v>6241</v>
      </c>
      <c r="AF1299" s="280" t="s">
        <v>6242</v>
      </c>
      <c r="AG1299" s="280"/>
      <c r="AH1299" s="280" t="s">
        <v>6243</v>
      </c>
      <c r="AI1299" s="280"/>
      <c r="AJ1299" s="280"/>
      <c r="AK1299" s="234">
        <v>4</v>
      </c>
      <c r="AL1299" s="234" t="s">
        <v>272</v>
      </c>
      <c r="AM1299" s="234">
        <v>0.1</v>
      </c>
      <c r="AN1299" s="234">
        <v>0</v>
      </c>
      <c r="AO1299" s="234">
        <v>0</v>
      </c>
      <c r="AP1299" s="234">
        <v>0</v>
      </c>
      <c r="AQ1299" s="234">
        <v>0</v>
      </c>
      <c r="AR1299" s="234" t="s">
        <v>463</v>
      </c>
      <c r="AS1299" s="234">
        <v>2</v>
      </c>
      <c r="AT1299" s="234">
        <v>82.423049723537403</v>
      </c>
      <c r="AU1299" s="234" t="s">
        <v>942</v>
      </c>
      <c r="AV1299" s="234">
        <v>1.40741637758328</v>
      </c>
      <c r="AW1299" s="234">
        <v>11.581255224523</v>
      </c>
      <c r="AX1299" s="234">
        <v>73.851052552289502</v>
      </c>
      <c r="AY1299" s="234" t="b">
        <v>0</v>
      </c>
      <c r="AZ1299" s="234">
        <v>44694.361956018518</v>
      </c>
      <c r="BA1299" s="234">
        <v>44691.423935185187</v>
      </c>
      <c r="BB1299" s="234">
        <v>44694.361932870372</v>
      </c>
    </row>
    <row r="1300" spans="1:54" x14ac:dyDescent="0.25">
      <c r="A1300" s="234" t="s">
        <v>6244</v>
      </c>
      <c r="B1300" s="234" t="s">
        <v>456</v>
      </c>
      <c r="C1300" s="235" t="s">
        <v>6244</v>
      </c>
      <c r="D1300" s="235" t="s">
        <v>6244</v>
      </c>
      <c r="E1300" s="234" t="s">
        <v>6245</v>
      </c>
      <c r="F1300" s="234" t="s">
        <v>6246</v>
      </c>
      <c r="G1300" s="234" t="s">
        <v>544</v>
      </c>
      <c r="H1300" s="234" t="s">
        <v>485</v>
      </c>
      <c r="I1300" s="234" t="s">
        <v>486</v>
      </c>
      <c r="J1300" s="236">
        <v>822</v>
      </c>
      <c r="K1300" s="129">
        <v>0.03</v>
      </c>
      <c r="L1300" s="103">
        <v>1</v>
      </c>
      <c r="M1300" s="237">
        <v>7663</v>
      </c>
      <c r="N1300" s="236">
        <v>10225</v>
      </c>
      <c r="O1300" s="103">
        <v>2150</v>
      </c>
      <c r="P1300" s="234">
        <v>6650</v>
      </c>
      <c r="Q1300" s="236">
        <v>5</v>
      </c>
      <c r="R1300" s="236">
        <v>50</v>
      </c>
      <c r="S1300" s="238">
        <v>225</v>
      </c>
      <c r="T1300" s="238">
        <v>144</v>
      </c>
      <c r="U1300" s="103">
        <v>3</v>
      </c>
      <c r="V1300" s="234" t="s">
        <v>442</v>
      </c>
      <c r="W1300" s="103">
        <v>50</v>
      </c>
      <c r="X1300" s="234" t="s">
        <v>56</v>
      </c>
      <c r="Y1300" s="234" t="s">
        <v>443</v>
      </c>
      <c r="Z1300" s="280"/>
      <c r="AA1300" s="280"/>
      <c r="AB1300" s="280" t="s">
        <v>6247</v>
      </c>
      <c r="AC1300" s="280" t="s">
        <v>6248</v>
      </c>
      <c r="AD1300" s="280" t="s">
        <v>6249</v>
      </c>
      <c r="AE1300" s="280" t="s">
        <v>6250</v>
      </c>
      <c r="AF1300" s="280" t="s">
        <v>6251</v>
      </c>
      <c r="AG1300" s="280"/>
      <c r="AH1300" s="280" t="s">
        <v>6252</v>
      </c>
      <c r="AI1300" s="280"/>
      <c r="AJ1300" s="280"/>
      <c r="AK1300" s="234">
        <v>4</v>
      </c>
      <c r="AL1300" s="234" t="s">
        <v>272</v>
      </c>
      <c r="AM1300" s="234">
        <v>0.1</v>
      </c>
      <c r="AN1300" s="234">
        <v>5.6860180815375E-2</v>
      </c>
      <c r="AO1300" s="234">
        <v>0</v>
      </c>
      <c r="AP1300" s="234">
        <v>0</v>
      </c>
      <c r="AQ1300" s="234">
        <v>0.114232103258088</v>
      </c>
      <c r="AR1300" s="234" t="s">
        <v>463</v>
      </c>
      <c r="AS1300" s="234">
        <v>2</v>
      </c>
      <c r="AT1300" s="234">
        <v>83.192108320885097</v>
      </c>
      <c r="AU1300" s="234" t="s">
        <v>942</v>
      </c>
      <c r="AV1300" s="234">
        <v>1.3586803818506901</v>
      </c>
      <c r="AW1300" s="234">
        <v>16.792468556464399</v>
      </c>
      <c r="AX1300" s="234">
        <v>73.862707602043002</v>
      </c>
      <c r="AY1300" s="234" t="b">
        <v>0</v>
      </c>
      <c r="AZ1300" s="234">
        <v>44694.399988425925</v>
      </c>
      <c r="BA1300" s="234">
        <v>44691.45449074074</v>
      </c>
      <c r="BB1300" s="234">
        <v>44694.399988425925</v>
      </c>
    </row>
    <row r="1301" spans="1:54" x14ac:dyDescent="0.25">
      <c r="A1301" s="234" t="s">
        <v>6253</v>
      </c>
      <c r="B1301" s="234" t="s">
        <v>456</v>
      </c>
      <c r="C1301" s="235" t="s">
        <v>6253</v>
      </c>
      <c r="D1301" s="235" t="s">
        <v>6253</v>
      </c>
      <c r="E1301" s="234" t="s">
        <v>6254</v>
      </c>
      <c r="F1301" s="234" t="s">
        <v>6255</v>
      </c>
      <c r="G1301" s="234" t="s">
        <v>836</v>
      </c>
      <c r="H1301" s="234" t="s">
        <v>1392</v>
      </c>
      <c r="I1301" s="234" t="s">
        <v>752</v>
      </c>
      <c r="J1301" s="236">
        <v>689</v>
      </c>
      <c r="K1301" s="129">
        <v>0.03</v>
      </c>
      <c r="L1301" s="103">
        <v>1</v>
      </c>
      <c r="M1301" s="237">
        <v>3346</v>
      </c>
      <c r="N1301" s="236">
        <v>3756</v>
      </c>
      <c r="O1301" s="103">
        <v>2210</v>
      </c>
      <c r="P1301" s="234">
        <v>4620</v>
      </c>
      <c r="Q1301" s="236">
        <v>8</v>
      </c>
      <c r="R1301" s="236">
        <v>30</v>
      </c>
      <c r="S1301" s="238">
        <v>160</v>
      </c>
      <c r="T1301" s="238">
        <v>80</v>
      </c>
      <c r="U1301" s="103">
        <v>2.2000000000000002</v>
      </c>
      <c r="V1301" s="234" t="s">
        <v>442</v>
      </c>
      <c r="W1301" s="103">
        <v>40</v>
      </c>
      <c r="X1301" s="234" t="s">
        <v>56</v>
      </c>
      <c r="Y1301" s="234" t="s">
        <v>443</v>
      </c>
      <c r="Z1301" s="280"/>
      <c r="AA1301" s="280"/>
      <c r="AB1301" s="280" t="s">
        <v>6256</v>
      </c>
      <c r="AC1301" s="280"/>
      <c r="AD1301" s="280" t="s">
        <v>6257</v>
      </c>
      <c r="AE1301" s="280" t="s">
        <v>6258</v>
      </c>
      <c r="AF1301" s="280" t="s">
        <v>6259</v>
      </c>
      <c r="AG1301" s="280"/>
      <c r="AH1301" s="280" t="s">
        <v>6260</v>
      </c>
      <c r="AI1301" s="280"/>
      <c r="AJ1301" s="280"/>
      <c r="AK1301" s="234">
        <v>2</v>
      </c>
      <c r="AL1301" s="234" t="s">
        <v>272</v>
      </c>
      <c r="AM1301" s="234">
        <v>0.1</v>
      </c>
      <c r="AN1301" s="234">
        <v>0.104757301426774</v>
      </c>
      <c r="AO1301" s="234">
        <v>0</v>
      </c>
      <c r="AP1301" s="234">
        <v>0</v>
      </c>
      <c r="AQ1301" s="234"/>
      <c r="AR1301" s="234" t="s">
        <v>463</v>
      </c>
      <c r="AS1301" s="234">
        <v>1</v>
      </c>
      <c r="AT1301" s="234">
        <v>86.055869084846506</v>
      </c>
      <c r="AU1301" s="234" t="s">
        <v>552</v>
      </c>
      <c r="AV1301" s="234">
        <v>1.4983426809591101</v>
      </c>
      <c r="AW1301" s="234">
        <v>9.9617244178011504</v>
      </c>
      <c r="AX1301" s="234">
        <v>79.429567165313401</v>
      </c>
      <c r="AY1301" s="234" t="b">
        <v>0</v>
      </c>
      <c r="AZ1301" s="234">
        <v>44694.635567129626</v>
      </c>
      <c r="BA1301" s="234">
        <v>44691.46875</v>
      </c>
      <c r="BB1301" s="234">
        <v>44694.635555555556</v>
      </c>
    </row>
    <row r="1302" spans="1:54" x14ac:dyDescent="0.25">
      <c r="A1302" s="234" t="s">
        <v>6261</v>
      </c>
      <c r="B1302" s="234" t="s">
        <v>456</v>
      </c>
      <c r="C1302" s="235" t="s">
        <v>6261</v>
      </c>
      <c r="D1302" s="235" t="s">
        <v>6261</v>
      </c>
      <c r="E1302" s="234" t="s">
        <v>6262</v>
      </c>
      <c r="F1302" s="234" t="s">
        <v>6263</v>
      </c>
      <c r="G1302" s="234" t="s">
        <v>544</v>
      </c>
      <c r="H1302" s="234" t="s">
        <v>485</v>
      </c>
      <c r="I1302" s="234" t="s">
        <v>486</v>
      </c>
      <c r="J1302" s="236">
        <v>422</v>
      </c>
      <c r="K1302" s="129">
        <v>0.03</v>
      </c>
      <c r="L1302" s="103">
        <v>1</v>
      </c>
      <c r="M1302" s="237">
        <v>3813</v>
      </c>
      <c r="N1302" s="236">
        <v>5927</v>
      </c>
      <c r="O1302" s="103">
        <v>6000</v>
      </c>
      <c r="P1302" s="234">
        <v>6000</v>
      </c>
      <c r="Q1302" s="236">
        <v>6</v>
      </c>
      <c r="R1302" s="236">
        <v>50</v>
      </c>
      <c r="S1302" s="238">
        <v>160</v>
      </c>
      <c r="T1302" s="238">
        <v>4.5</v>
      </c>
      <c r="U1302" s="103">
        <v>4</v>
      </c>
      <c r="V1302" s="234" t="s">
        <v>451</v>
      </c>
      <c r="W1302" s="103">
        <v>50</v>
      </c>
      <c r="X1302" s="234" t="s">
        <v>56</v>
      </c>
      <c r="Y1302" s="234" t="s">
        <v>443</v>
      </c>
      <c r="Z1302" s="280"/>
      <c r="AA1302" s="280"/>
      <c r="AB1302" s="280" t="s">
        <v>6264</v>
      </c>
      <c r="AC1302" s="280" t="s">
        <v>6265</v>
      </c>
      <c r="AD1302" s="280"/>
      <c r="AE1302" s="280"/>
      <c r="AF1302" s="280" t="s">
        <v>6266</v>
      </c>
      <c r="AG1302" s="280"/>
      <c r="AH1302" s="280"/>
      <c r="AI1302" s="280"/>
      <c r="AJ1302" s="280"/>
      <c r="AK1302" s="234">
        <v>2</v>
      </c>
      <c r="AL1302" s="234" t="s">
        <v>272</v>
      </c>
      <c r="AM1302" s="234">
        <v>0.1</v>
      </c>
      <c r="AN1302" s="234">
        <v>0</v>
      </c>
      <c r="AO1302" s="234">
        <v>0</v>
      </c>
      <c r="AP1302" s="234">
        <v>0</v>
      </c>
      <c r="AQ1302" s="234">
        <v>0</v>
      </c>
      <c r="AR1302" s="234" t="s">
        <v>463</v>
      </c>
      <c r="AS1302" s="234">
        <v>4</v>
      </c>
      <c r="AT1302" s="234">
        <v>83.848396241445599</v>
      </c>
      <c r="AU1302" s="234" t="s">
        <v>942</v>
      </c>
      <c r="AV1302" s="234">
        <v>1.5263270246047</v>
      </c>
      <c r="AW1302" s="234">
        <v>12.081376569004901</v>
      </c>
      <c r="AX1302" s="234">
        <v>77.260307965332004</v>
      </c>
      <c r="AY1302" s="234" t="b">
        <v>0</v>
      </c>
      <c r="AZ1302" s="234">
        <v>44694.423483796294</v>
      </c>
      <c r="BA1302" s="234">
        <v>44691.481053240743</v>
      </c>
      <c r="BB1302" s="234">
        <v>44694.423483796294</v>
      </c>
    </row>
    <row r="1303" spans="1:54" x14ac:dyDescent="0.25">
      <c r="A1303" s="234" t="s">
        <v>6267</v>
      </c>
      <c r="B1303" s="234" t="s">
        <v>482</v>
      </c>
      <c r="C1303" s="235" t="s">
        <v>6267</v>
      </c>
      <c r="D1303" s="235" t="s">
        <v>6267</v>
      </c>
      <c r="E1303" s="234" t="s">
        <v>6268</v>
      </c>
      <c r="F1303" s="234" t="s">
        <v>6269</v>
      </c>
      <c r="G1303" s="234" t="s">
        <v>544</v>
      </c>
      <c r="H1303" s="234" t="s">
        <v>4438</v>
      </c>
      <c r="I1303" s="234" t="s">
        <v>6270</v>
      </c>
      <c r="J1303" s="236">
        <v>180.2</v>
      </c>
      <c r="K1303" s="129">
        <v>0.03</v>
      </c>
      <c r="L1303" s="103">
        <v>2</v>
      </c>
      <c r="M1303" s="237">
        <v>1783</v>
      </c>
      <c r="N1303" s="236">
        <v>6750</v>
      </c>
      <c r="O1303" s="103">
        <v>530</v>
      </c>
      <c r="P1303" s="234">
        <v>6600</v>
      </c>
      <c r="Q1303" s="236">
        <v>5</v>
      </c>
      <c r="R1303" s="236">
        <v>40</v>
      </c>
      <c r="S1303" s="238">
        <v>65</v>
      </c>
      <c r="T1303" s="238">
        <v>48.5</v>
      </c>
      <c r="U1303" s="103">
        <v>4</v>
      </c>
      <c r="V1303" s="234" t="s">
        <v>451</v>
      </c>
      <c r="W1303" s="103">
        <v>80</v>
      </c>
      <c r="X1303" s="234" t="s">
        <v>56</v>
      </c>
      <c r="Y1303" s="234" t="s">
        <v>443</v>
      </c>
      <c r="Z1303" s="280" t="s">
        <v>6271</v>
      </c>
      <c r="AA1303" s="280" t="s">
        <v>6272</v>
      </c>
      <c r="AB1303" s="280"/>
      <c r="AC1303" s="280"/>
      <c r="AD1303" s="280" t="s">
        <v>6273</v>
      </c>
      <c r="AE1303" s="280" t="s">
        <v>6274</v>
      </c>
      <c r="AF1303" s="280"/>
      <c r="AG1303" s="280"/>
      <c r="AH1303" s="280" t="s">
        <v>6275</v>
      </c>
      <c r="AI1303" s="280"/>
      <c r="AJ1303" s="280"/>
      <c r="AK1303" s="234">
        <v>15</v>
      </c>
      <c r="AL1303" s="234" t="s">
        <v>272</v>
      </c>
      <c r="AM1303" s="234">
        <v>0.1</v>
      </c>
      <c r="AN1303" s="234">
        <v>0.12423324792297499</v>
      </c>
      <c r="AO1303" s="234">
        <v>0</v>
      </c>
      <c r="AP1303" s="234">
        <v>0</v>
      </c>
      <c r="AQ1303" s="234">
        <v>9.4616928998480399E-2</v>
      </c>
      <c r="AR1303" s="234" t="s">
        <v>463</v>
      </c>
      <c r="AS1303" s="234">
        <v>0</v>
      </c>
      <c r="AT1303" s="234">
        <v>74.044859202226903</v>
      </c>
      <c r="AU1303" s="234" t="s">
        <v>448</v>
      </c>
      <c r="AV1303" s="234">
        <v>1.2350000000000001</v>
      </c>
      <c r="AW1303" s="234">
        <v>18.949073894159799</v>
      </c>
      <c r="AX1303" s="234">
        <v>64.524805876226296</v>
      </c>
      <c r="AY1303" s="234" t="b">
        <v>0</v>
      </c>
      <c r="AZ1303" s="234">
        <v>44694.4140625</v>
      </c>
      <c r="BA1303" s="234">
        <v>44691.595000000001</v>
      </c>
      <c r="BB1303" s="234">
        <v>44694.414050925923</v>
      </c>
    </row>
    <row r="1304" spans="1:54" x14ac:dyDescent="0.25">
      <c r="A1304" s="234" t="s">
        <v>6276</v>
      </c>
      <c r="B1304" s="234" t="s">
        <v>482</v>
      </c>
      <c r="C1304" s="235" t="s">
        <v>6277</v>
      </c>
      <c r="D1304" s="235" t="s">
        <v>6276</v>
      </c>
      <c r="E1304" s="234" t="s">
        <v>6278</v>
      </c>
      <c r="F1304" s="234" t="s">
        <v>6279</v>
      </c>
      <c r="G1304" s="234" t="s">
        <v>440</v>
      </c>
      <c r="H1304" s="234" t="s">
        <v>458</v>
      </c>
      <c r="I1304" s="234" t="s">
        <v>678</v>
      </c>
      <c r="J1304" s="236">
        <v>1080</v>
      </c>
      <c r="K1304" s="129">
        <v>0.05</v>
      </c>
      <c r="L1304" s="103">
        <v>1</v>
      </c>
      <c r="M1304" s="237">
        <v>24000</v>
      </c>
      <c r="N1304" s="236">
        <v>36720</v>
      </c>
      <c r="O1304" s="103">
        <v>5500</v>
      </c>
      <c r="P1304" s="234">
        <v>5500</v>
      </c>
      <c r="Q1304" s="236">
        <v>2.5</v>
      </c>
      <c r="R1304" s="236">
        <v>100</v>
      </c>
      <c r="S1304" s="238">
        <v>460</v>
      </c>
      <c r="T1304" s="238">
        <v>40</v>
      </c>
      <c r="U1304" s="103">
        <v>4.5</v>
      </c>
      <c r="V1304" s="234" t="s">
        <v>442</v>
      </c>
      <c r="W1304" s="103">
        <v>120</v>
      </c>
      <c r="X1304" s="234" t="s">
        <v>56</v>
      </c>
      <c r="Y1304" s="234" t="s">
        <v>443</v>
      </c>
      <c r="Z1304" s="280" t="s">
        <v>6280</v>
      </c>
      <c r="AA1304" s="280"/>
      <c r="AB1304" s="280"/>
      <c r="AC1304" s="280"/>
      <c r="AD1304" s="280"/>
      <c r="AE1304" s="280"/>
      <c r="AF1304" s="280" t="s">
        <v>6281</v>
      </c>
      <c r="AG1304" s="280"/>
      <c r="AH1304" s="280"/>
      <c r="AI1304" s="280"/>
      <c r="AJ1304" s="280"/>
      <c r="AK1304" s="234">
        <v>10</v>
      </c>
      <c r="AL1304" s="234" t="s">
        <v>272</v>
      </c>
      <c r="AM1304" s="234">
        <v>0.1</v>
      </c>
      <c r="AN1304" s="234">
        <v>0</v>
      </c>
      <c r="AO1304" s="234">
        <v>0</v>
      </c>
      <c r="AP1304" s="234">
        <v>0</v>
      </c>
      <c r="AQ1304" s="234">
        <v>4.9514755397108298E-2</v>
      </c>
      <c r="AR1304" s="234" t="s">
        <v>463</v>
      </c>
      <c r="AS1304" s="234">
        <v>5</v>
      </c>
      <c r="AT1304" s="234">
        <v>72.643082397554707</v>
      </c>
      <c r="AU1304" s="234" t="s">
        <v>490</v>
      </c>
      <c r="AV1304" s="234">
        <v>1.5278256711019</v>
      </c>
      <c r="AW1304" s="234">
        <v>26.4735298371432</v>
      </c>
      <c r="AX1304" s="234">
        <v>70.567565757624607</v>
      </c>
      <c r="AY1304" s="234" t="b">
        <v>0</v>
      </c>
      <c r="AZ1304" s="234">
        <v>44701.475138888891</v>
      </c>
      <c r="BA1304" s="234">
        <v>44692.573946759258</v>
      </c>
      <c r="BB1304" s="234">
        <v>44701.475138888891</v>
      </c>
    </row>
    <row r="1305" spans="1:54" x14ac:dyDescent="0.25">
      <c r="A1305" s="234" t="s">
        <v>6282</v>
      </c>
      <c r="B1305" s="234" t="s">
        <v>1139</v>
      </c>
      <c r="C1305" s="235" t="s">
        <v>1680</v>
      </c>
      <c r="D1305" s="235" t="s">
        <v>6282</v>
      </c>
      <c r="E1305" s="234" t="s">
        <v>6283</v>
      </c>
      <c r="F1305" s="234" t="s">
        <v>6284</v>
      </c>
      <c r="G1305" s="234"/>
      <c r="H1305" s="234"/>
      <c r="I1305" s="234" t="s">
        <v>1697</v>
      </c>
      <c r="J1305" s="236"/>
      <c r="K1305" s="129"/>
      <c r="L1305" s="103"/>
      <c r="M1305" s="237"/>
      <c r="N1305" s="236"/>
      <c r="O1305" s="103">
        <v>1603</v>
      </c>
      <c r="P1305" s="234"/>
      <c r="Q1305" s="236"/>
      <c r="R1305" s="236"/>
      <c r="S1305" s="238"/>
      <c r="T1305" s="238"/>
      <c r="U1305" s="103">
        <v>0</v>
      </c>
      <c r="V1305" s="234" t="s">
        <v>451</v>
      </c>
      <c r="W1305" s="103"/>
      <c r="X1305" s="234" t="s">
        <v>56</v>
      </c>
      <c r="Y1305" s="234" t="s">
        <v>443</v>
      </c>
      <c r="Z1305" s="280" t="s">
        <v>6285</v>
      </c>
      <c r="AA1305" s="280"/>
      <c r="AB1305" s="280"/>
      <c r="AC1305" s="280"/>
      <c r="AD1305" s="280"/>
      <c r="AE1305" s="280"/>
      <c r="AF1305" s="280"/>
      <c r="AG1305" s="280"/>
      <c r="AH1305" s="280"/>
      <c r="AI1305" s="280"/>
      <c r="AJ1305" s="280"/>
      <c r="AK1305" s="234">
        <v>15</v>
      </c>
      <c r="AL1305" s="234" t="s">
        <v>272</v>
      </c>
      <c r="AM1305" s="234">
        <v>0.1</v>
      </c>
      <c r="AN1305" s="234"/>
      <c r="AO1305" s="234">
        <v>0</v>
      </c>
      <c r="AP1305" s="234">
        <v>0</v>
      </c>
      <c r="AQ1305" s="234"/>
      <c r="AR1305" s="234" t="s">
        <v>447</v>
      </c>
      <c r="AS1305" s="234"/>
      <c r="AT1305" s="234"/>
      <c r="AU1305" s="234" t="s">
        <v>448</v>
      </c>
      <c r="AV1305" s="234"/>
      <c r="AW1305" s="234"/>
      <c r="AX1305" s="234"/>
      <c r="AY1305" s="234" t="b">
        <v>0</v>
      </c>
      <c r="AZ1305" s="234">
        <v>44697.47515046296</v>
      </c>
      <c r="BA1305" s="234">
        <v>44697.475138888891</v>
      </c>
      <c r="BB1305" s="234"/>
    </row>
    <row r="1306" spans="1:54" x14ac:dyDescent="0.25">
      <c r="A1306" s="234" t="s">
        <v>6286</v>
      </c>
      <c r="B1306" s="234" t="s">
        <v>456</v>
      </c>
      <c r="C1306" s="235" t="s">
        <v>6287</v>
      </c>
      <c r="D1306" s="235" t="s">
        <v>6286</v>
      </c>
      <c r="E1306" s="234" t="s">
        <v>6288</v>
      </c>
      <c r="F1306" s="234" t="s">
        <v>6289</v>
      </c>
      <c r="G1306" s="234" t="s">
        <v>534</v>
      </c>
      <c r="H1306" s="234" t="s">
        <v>6290</v>
      </c>
      <c r="I1306" s="234" t="s">
        <v>722</v>
      </c>
      <c r="J1306" s="236">
        <v>445</v>
      </c>
      <c r="K1306" s="129">
        <v>0.04</v>
      </c>
      <c r="L1306" s="103">
        <v>1</v>
      </c>
      <c r="M1306" s="237">
        <v>5300</v>
      </c>
      <c r="N1306" s="236">
        <v>5981</v>
      </c>
      <c r="O1306" s="103">
        <v>6740</v>
      </c>
      <c r="P1306" s="234">
        <v>6740</v>
      </c>
      <c r="Q1306" s="236">
        <v>8</v>
      </c>
      <c r="R1306" s="236">
        <v>50</v>
      </c>
      <c r="S1306" s="238">
        <v>130</v>
      </c>
      <c r="T1306" s="238">
        <v>98.5</v>
      </c>
      <c r="U1306" s="103">
        <v>7.25</v>
      </c>
      <c r="V1306" s="234" t="s">
        <v>451</v>
      </c>
      <c r="W1306" s="103">
        <v>80</v>
      </c>
      <c r="X1306" s="234" t="s">
        <v>56</v>
      </c>
      <c r="Y1306" s="234" t="s">
        <v>443</v>
      </c>
      <c r="Z1306" s="280" t="s">
        <v>6291</v>
      </c>
      <c r="AA1306" s="280" t="s">
        <v>6292</v>
      </c>
      <c r="AB1306" s="280" t="s">
        <v>6293</v>
      </c>
      <c r="AC1306" s="280"/>
      <c r="AD1306" s="280" t="s">
        <v>6294</v>
      </c>
      <c r="AE1306" s="280"/>
      <c r="AF1306" s="280" t="s">
        <v>6295</v>
      </c>
      <c r="AG1306" s="280"/>
      <c r="AH1306" s="280"/>
      <c r="AI1306" s="280"/>
      <c r="AJ1306" s="280"/>
      <c r="AK1306" s="234">
        <v>15</v>
      </c>
      <c r="AL1306" s="234" t="s">
        <v>272</v>
      </c>
      <c r="AM1306" s="234">
        <v>0.1</v>
      </c>
      <c r="AN1306" s="234"/>
      <c r="AO1306" s="234">
        <v>0</v>
      </c>
      <c r="AP1306" s="234">
        <v>0</v>
      </c>
      <c r="AQ1306" s="234"/>
      <c r="AR1306" s="234" t="s">
        <v>463</v>
      </c>
      <c r="AS1306" s="234">
        <v>10</v>
      </c>
      <c r="AT1306" s="234">
        <v>81.741148017771394</v>
      </c>
      <c r="AU1306" s="234" t="s">
        <v>448</v>
      </c>
      <c r="AV1306" s="234">
        <v>1.71451125528847</v>
      </c>
      <c r="AW1306" s="234">
        <v>15.9281025578531</v>
      </c>
      <c r="AX1306" s="234">
        <v>70.063841158089701</v>
      </c>
      <c r="AY1306" s="234" t="b">
        <v>1</v>
      </c>
      <c r="AZ1306" s="234">
        <v>44713.719328703701</v>
      </c>
      <c r="BA1306" s="234">
        <v>44699.49459490741</v>
      </c>
      <c r="BB1306" s="234">
        <v>44713.719328703701</v>
      </c>
    </row>
    <row r="1307" spans="1:54" x14ac:dyDescent="0.25">
      <c r="A1307" s="234" t="s">
        <v>6296</v>
      </c>
      <c r="B1307" s="234" t="s">
        <v>456</v>
      </c>
      <c r="C1307" s="235" t="s">
        <v>6287</v>
      </c>
      <c r="D1307" s="235" t="s">
        <v>6296</v>
      </c>
      <c r="E1307" s="234" t="s">
        <v>6288</v>
      </c>
      <c r="F1307" s="234" t="s">
        <v>6297</v>
      </c>
      <c r="G1307" s="234" t="s">
        <v>534</v>
      </c>
      <c r="H1307" s="234" t="s">
        <v>6290</v>
      </c>
      <c r="I1307" s="234" t="s">
        <v>722</v>
      </c>
      <c r="J1307" s="236">
        <v>445</v>
      </c>
      <c r="K1307" s="129">
        <v>0.04</v>
      </c>
      <c r="L1307" s="103">
        <v>1</v>
      </c>
      <c r="M1307" s="237">
        <v>5300</v>
      </c>
      <c r="N1307" s="236">
        <v>5981</v>
      </c>
      <c r="O1307" s="103">
        <v>6921</v>
      </c>
      <c r="P1307" s="234">
        <v>6921</v>
      </c>
      <c r="Q1307" s="236">
        <v>8</v>
      </c>
      <c r="R1307" s="236">
        <v>50</v>
      </c>
      <c r="S1307" s="238">
        <v>130</v>
      </c>
      <c r="T1307" s="238">
        <v>98.5</v>
      </c>
      <c r="U1307" s="103">
        <v>7.25</v>
      </c>
      <c r="V1307" s="234" t="s">
        <v>451</v>
      </c>
      <c r="W1307" s="103">
        <v>80</v>
      </c>
      <c r="X1307" s="234" t="s">
        <v>56</v>
      </c>
      <c r="Y1307" s="234" t="s">
        <v>443</v>
      </c>
      <c r="Z1307" s="280" t="s">
        <v>6298</v>
      </c>
      <c r="AA1307" s="280" t="s">
        <v>6292</v>
      </c>
      <c r="AB1307" s="280" t="s">
        <v>6299</v>
      </c>
      <c r="AC1307" s="280"/>
      <c r="AD1307" s="280" t="s">
        <v>6300</v>
      </c>
      <c r="AE1307" s="280"/>
      <c r="AF1307" s="280" t="s">
        <v>6295</v>
      </c>
      <c r="AG1307" s="280"/>
      <c r="AH1307" s="280"/>
      <c r="AI1307" s="280"/>
      <c r="AJ1307" s="280"/>
      <c r="AK1307" s="234">
        <v>15</v>
      </c>
      <c r="AL1307" s="234" t="s">
        <v>272</v>
      </c>
      <c r="AM1307" s="234">
        <v>0.1</v>
      </c>
      <c r="AN1307" s="234"/>
      <c r="AO1307" s="234">
        <v>0</v>
      </c>
      <c r="AP1307" s="234">
        <v>0</v>
      </c>
      <c r="AQ1307" s="234"/>
      <c r="AR1307" s="234" t="s">
        <v>463</v>
      </c>
      <c r="AS1307" s="234">
        <v>10</v>
      </c>
      <c r="AT1307" s="234">
        <v>82.129426421544395</v>
      </c>
      <c r="AU1307" s="234" t="s">
        <v>448</v>
      </c>
      <c r="AV1307" s="234">
        <v>1.67497674358786</v>
      </c>
      <c r="AW1307" s="234">
        <v>16.0099714798226</v>
      </c>
      <c r="AX1307" s="234">
        <v>71.945377545272905</v>
      </c>
      <c r="AY1307" s="234" t="b">
        <v>1</v>
      </c>
      <c r="AZ1307" s="234">
        <v>44713.720567129632</v>
      </c>
      <c r="BA1307" s="234">
        <v>44699.495787037034</v>
      </c>
      <c r="BB1307" s="234">
        <v>44713.720555555556</v>
      </c>
    </row>
    <row r="1308" spans="1:54" x14ac:dyDescent="0.25">
      <c r="A1308" s="234" t="s">
        <v>6301</v>
      </c>
      <c r="B1308" s="234" t="s">
        <v>456</v>
      </c>
      <c r="C1308" s="235" t="s">
        <v>6302</v>
      </c>
      <c r="D1308" s="235" t="s">
        <v>6301</v>
      </c>
      <c r="E1308" s="234" t="s">
        <v>6288</v>
      </c>
      <c r="F1308" s="234" t="s">
        <v>6303</v>
      </c>
      <c r="G1308" s="234" t="s">
        <v>534</v>
      </c>
      <c r="H1308" s="234" t="s">
        <v>6290</v>
      </c>
      <c r="I1308" s="234" t="s">
        <v>722</v>
      </c>
      <c r="J1308" s="236">
        <v>421</v>
      </c>
      <c r="K1308" s="129">
        <v>0.04</v>
      </c>
      <c r="L1308" s="103">
        <v>1</v>
      </c>
      <c r="M1308" s="237">
        <v>4500</v>
      </c>
      <c r="N1308" s="236">
        <v>4817</v>
      </c>
      <c r="O1308" s="103">
        <v>5472</v>
      </c>
      <c r="P1308" s="234">
        <v>5472</v>
      </c>
      <c r="Q1308" s="236">
        <v>12</v>
      </c>
      <c r="R1308" s="236">
        <v>50</v>
      </c>
      <c r="S1308" s="238">
        <v>130</v>
      </c>
      <c r="T1308" s="238">
        <v>87</v>
      </c>
      <c r="U1308" s="103">
        <v>6.75</v>
      </c>
      <c r="V1308" s="234" t="s">
        <v>451</v>
      </c>
      <c r="W1308" s="103">
        <v>60</v>
      </c>
      <c r="X1308" s="234" t="s">
        <v>56</v>
      </c>
      <c r="Y1308" s="234" t="s">
        <v>443</v>
      </c>
      <c r="Z1308" s="280" t="s">
        <v>6304</v>
      </c>
      <c r="AA1308" s="280" t="s">
        <v>6292</v>
      </c>
      <c r="AB1308" s="280" t="s">
        <v>6305</v>
      </c>
      <c r="AC1308" s="280"/>
      <c r="AD1308" s="280" t="s">
        <v>6306</v>
      </c>
      <c r="AE1308" s="280"/>
      <c r="AF1308" s="280" t="s">
        <v>6295</v>
      </c>
      <c r="AG1308" s="280"/>
      <c r="AH1308" s="280"/>
      <c r="AI1308" s="280"/>
      <c r="AJ1308" s="280"/>
      <c r="AK1308" s="234">
        <v>15</v>
      </c>
      <c r="AL1308" s="234" t="s">
        <v>272</v>
      </c>
      <c r="AM1308" s="234">
        <v>0.1</v>
      </c>
      <c r="AN1308" s="234"/>
      <c r="AO1308" s="234">
        <v>0</v>
      </c>
      <c r="AP1308" s="234">
        <v>0</v>
      </c>
      <c r="AQ1308" s="234"/>
      <c r="AR1308" s="234" t="s">
        <v>463</v>
      </c>
      <c r="AS1308" s="234">
        <v>7</v>
      </c>
      <c r="AT1308" s="234">
        <v>81.051677706642394</v>
      </c>
      <c r="AU1308" s="234" t="s">
        <v>448</v>
      </c>
      <c r="AV1308" s="234">
        <v>1.4157956891054699</v>
      </c>
      <c r="AW1308" s="234">
        <v>18.711115684605101</v>
      </c>
      <c r="AX1308" s="234">
        <v>80.171688062970205</v>
      </c>
      <c r="AY1308" s="234" t="b">
        <v>1</v>
      </c>
      <c r="AZ1308" s="234">
        <v>44713.723969907405</v>
      </c>
      <c r="BA1308" s="234">
        <v>44699.496377314812</v>
      </c>
      <c r="BB1308" s="234">
        <v>44713.723969907405</v>
      </c>
    </row>
    <row r="1309" spans="1:54" x14ac:dyDescent="0.25">
      <c r="A1309" s="234" t="s">
        <v>6307</v>
      </c>
      <c r="B1309" s="234" t="s">
        <v>482</v>
      </c>
      <c r="C1309" s="235" t="s">
        <v>6308</v>
      </c>
      <c r="D1309" s="235" t="s">
        <v>6307</v>
      </c>
      <c r="E1309" s="234" t="s">
        <v>6288</v>
      </c>
      <c r="F1309" s="234" t="s">
        <v>6309</v>
      </c>
      <c r="G1309" s="234" t="s">
        <v>472</v>
      </c>
      <c r="H1309" s="234" t="s">
        <v>6290</v>
      </c>
      <c r="I1309" s="234" t="s">
        <v>722</v>
      </c>
      <c r="J1309" s="236">
        <v>233</v>
      </c>
      <c r="K1309" s="129">
        <v>0.03</v>
      </c>
      <c r="L1309" s="103">
        <v>2</v>
      </c>
      <c r="M1309" s="237">
        <v>3200</v>
      </c>
      <c r="N1309" s="236">
        <v>1515</v>
      </c>
      <c r="O1309" s="103">
        <v>6725</v>
      </c>
      <c r="P1309" s="234">
        <v>6725</v>
      </c>
      <c r="Q1309" s="236">
        <v>14</v>
      </c>
      <c r="R1309" s="236">
        <v>35</v>
      </c>
      <c r="S1309" s="238">
        <v>82</v>
      </c>
      <c r="T1309" s="238">
        <v>35</v>
      </c>
      <c r="U1309" s="103">
        <v>5.5</v>
      </c>
      <c r="V1309" s="234" t="s">
        <v>451</v>
      </c>
      <c r="W1309" s="103">
        <v>80</v>
      </c>
      <c r="X1309" s="234" t="s">
        <v>56</v>
      </c>
      <c r="Y1309" s="234" t="s">
        <v>443</v>
      </c>
      <c r="Z1309" s="280" t="s">
        <v>6310</v>
      </c>
      <c r="AA1309" s="280" t="s">
        <v>6311</v>
      </c>
      <c r="AB1309" s="280" t="s">
        <v>6312</v>
      </c>
      <c r="AC1309" s="280"/>
      <c r="AD1309" s="280" t="s">
        <v>791</v>
      </c>
      <c r="AE1309" s="280"/>
      <c r="AF1309" s="280" t="s">
        <v>6295</v>
      </c>
      <c r="AG1309" s="280"/>
      <c r="AH1309" s="280"/>
      <c r="AI1309" s="280"/>
      <c r="AJ1309" s="280"/>
      <c r="AK1309" s="234">
        <v>15</v>
      </c>
      <c r="AL1309" s="234" t="s">
        <v>272</v>
      </c>
      <c r="AM1309" s="234">
        <v>0.1</v>
      </c>
      <c r="AN1309" s="234"/>
      <c r="AO1309" s="234">
        <v>0</v>
      </c>
      <c r="AP1309" s="234">
        <v>0</v>
      </c>
      <c r="AQ1309" s="234"/>
      <c r="AR1309" s="234" t="s">
        <v>463</v>
      </c>
      <c r="AS1309" s="234">
        <v>1</v>
      </c>
      <c r="AT1309" s="234">
        <v>84.866654911597607</v>
      </c>
      <c r="AU1309" s="234" t="s">
        <v>448</v>
      </c>
      <c r="AV1309" s="234">
        <v>1.52766818818725</v>
      </c>
      <c r="AW1309" s="234">
        <v>14.198009677851299</v>
      </c>
      <c r="AX1309" s="234">
        <v>76.598217961639094</v>
      </c>
      <c r="AY1309" s="234" t="b">
        <v>1</v>
      </c>
      <c r="AZ1309" s="234">
        <v>44713.730844907404</v>
      </c>
      <c r="BA1309" s="234">
        <v>44699.496932870374</v>
      </c>
      <c r="BB1309" s="234">
        <v>44713.730833333335</v>
      </c>
    </row>
    <row r="1310" spans="1:54" x14ac:dyDescent="0.25">
      <c r="A1310" s="234" t="s">
        <v>6313</v>
      </c>
      <c r="B1310" s="234" t="s">
        <v>482</v>
      </c>
      <c r="C1310" s="235" t="s">
        <v>6308</v>
      </c>
      <c r="D1310" s="235" t="s">
        <v>6313</v>
      </c>
      <c r="E1310" s="234" t="s">
        <v>6288</v>
      </c>
      <c r="F1310" s="234" t="s">
        <v>6314</v>
      </c>
      <c r="G1310" s="234" t="s">
        <v>472</v>
      </c>
      <c r="H1310" s="234" t="s">
        <v>6290</v>
      </c>
      <c r="I1310" s="234" t="s">
        <v>722</v>
      </c>
      <c r="J1310" s="236">
        <v>233</v>
      </c>
      <c r="K1310" s="129">
        <v>0.03</v>
      </c>
      <c r="L1310" s="103">
        <v>2</v>
      </c>
      <c r="M1310" s="237">
        <v>3200</v>
      </c>
      <c r="N1310" s="236">
        <v>1515</v>
      </c>
      <c r="O1310" s="103">
        <v>6495</v>
      </c>
      <c r="P1310" s="234">
        <v>6495</v>
      </c>
      <c r="Q1310" s="236">
        <v>14</v>
      </c>
      <c r="R1310" s="236">
        <v>35</v>
      </c>
      <c r="S1310" s="238">
        <v>82</v>
      </c>
      <c r="T1310" s="238">
        <v>35</v>
      </c>
      <c r="U1310" s="103">
        <v>5.5</v>
      </c>
      <c r="V1310" s="234" t="s">
        <v>451</v>
      </c>
      <c r="W1310" s="103">
        <v>80</v>
      </c>
      <c r="X1310" s="234" t="s">
        <v>56</v>
      </c>
      <c r="Y1310" s="234" t="s">
        <v>443</v>
      </c>
      <c r="Z1310" s="280" t="s">
        <v>6315</v>
      </c>
      <c r="AA1310" s="280" t="s">
        <v>6311</v>
      </c>
      <c r="AB1310" s="280" t="s">
        <v>6316</v>
      </c>
      <c r="AC1310" s="280"/>
      <c r="AD1310" s="280" t="s">
        <v>791</v>
      </c>
      <c r="AE1310" s="280"/>
      <c r="AF1310" s="280" t="s">
        <v>6295</v>
      </c>
      <c r="AG1310" s="280"/>
      <c r="AH1310" s="280"/>
      <c r="AI1310" s="280"/>
      <c r="AJ1310" s="280"/>
      <c r="AK1310" s="234">
        <v>15</v>
      </c>
      <c r="AL1310" s="234" t="s">
        <v>272</v>
      </c>
      <c r="AM1310" s="234">
        <v>0.1</v>
      </c>
      <c r="AN1310" s="234"/>
      <c r="AO1310" s="234">
        <v>0</v>
      </c>
      <c r="AP1310" s="234">
        <v>0</v>
      </c>
      <c r="AQ1310" s="234"/>
      <c r="AR1310" s="234" t="s">
        <v>463</v>
      </c>
      <c r="AS1310" s="234">
        <v>1</v>
      </c>
      <c r="AT1310" s="234">
        <v>86.283599826077094</v>
      </c>
      <c r="AU1310" s="234" t="s">
        <v>448</v>
      </c>
      <c r="AV1310" s="234">
        <v>1.58344342785978</v>
      </c>
      <c r="AW1310" s="234">
        <v>14.5185095924541</v>
      </c>
      <c r="AX1310" s="234">
        <v>71.923543569308507</v>
      </c>
      <c r="AY1310" s="234" t="b">
        <v>1</v>
      </c>
      <c r="AZ1310" s="234">
        <v>44713.732071759259</v>
      </c>
      <c r="BA1310" s="234">
        <v>44699.497627314813</v>
      </c>
      <c r="BB1310" s="234">
        <v>44713.732071759259</v>
      </c>
    </row>
    <row r="1311" spans="1:54" x14ac:dyDescent="0.25">
      <c r="A1311" s="234" t="s">
        <v>6317</v>
      </c>
      <c r="B1311" s="234" t="s">
        <v>436</v>
      </c>
      <c r="C1311" s="235" t="s">
        <v>6317</v>
      </c>
      <c r="D1311" s="235" t="s">
        <v>6317</v>
      </c>
      <c r="E1311" s="234" t="s">
        <v>6318</v>
      </c>
      <c r="F1311" s="234" t="s">
        <v>6319</v>
      </c>
      <c r="G1311" s="234" t="s">
        <v>544</v>
      </c>
      <c r="H1311" s="234"/>
      <c r="I1311" s="234" t="s">
        <v>917</v>
      </c>
      <c r="J1311" s="236"/>
      <c r="K1311" s="129">
        <v>1.0000000000000001E-5</v>
      </c>
      <c r="L1311" s="103">
        <v>1</v>
      </c>
      <c r="M1311" s="237">
        <v>1E-3</v>
      </c>
      <c r="N1311" s="236">
        <v>37673</v>
      </c>
      <c r="O1311" s="103">
        <v>2500</v>
      </c>
      <c r="P1311" s="234">
        <v>2500</v>
      </c>
      <c r="Q1311" s="236">
        <v>1E-3</v>
      </c>
      <c r="R1311" s="236">
        <v>1E-3</v>
      </c>
      <c r="S1311" s="238">
        <v>131</v>
      </c>
      <c r="T1311" s="238">
        <v>124</v>
      </c>
      <c r="U1311" s="103">
        <v>2E-3</v>
      </c>
      <c r="V1311" s="234" t="s">
        <v>451</v>
      </c>
      <c r="W1311" s="103">
        <v>1E-3</v>
      </c>
      <c r="X1311" s="234" t="s">
        <v>56</v>
      </c>
      <c r="Y1311" s="234" t="s">
        <v>443</v>
      </c>
      <c r="Z1311" s="280"/>
      <c r="AA1311" s="280"/>
      <c r="AB1311" s="280"/>
      <c r="AC1311" s="280"/>
      <c r="AD1311" s="280"/>
      <c r="AE1311" s="280"/>
      <c r="AF1311" s="280" t="s">
        <v>6320</v>
      </c>
      <c r="AG1311" s="280"/>
      <c r="AH1311" s="280"/>
      <c r="AI1311" s="280"/>
      <c r="AJ1311" s="280"/>
      <c r="AK1311" s="234">
        <v>3.8</v>
      </c>
      <c r="AL1311" s="234" t="s">
        <v>272</v>
      </c>
      <c r="AM1311" s="234">
        <v>0</v>
      </c>
      <c r="AN1311" s="234">
        <v>0</v>
      </c>
      <c r="AO1311" s="234">
        <v>0</v>
      </c>
      <c r="AP1311" s="234">
        <v>0</v>
      </c>
      <c r="AQ1311" s="234"/>
      <c r="AR1311" s="234" t="s">
        <v>589</v>
      </c>
      <c r="AS1311" s="234">
        <v>0</v>
      </c>
      <c r="AT1311" s="234"/>
      <c r="AU1311" s="234" t="s">
        <v>552</v>
      </c>
      <c r="AV1311" s="234">
        <v>1E-3</v>
      </c>
      <c r="AW1311" s="234">
        <v>0</v>
      </c>
      <c r="AX1311" s="234"/>
      <c r="AY1311" s="234" t="b">
        <v>0</v>
      </c>
      <c r="AZ1311" s="234">
        <v>44712.514432870368</v>
      </c>
      <c r="BA1311" s="234">
        <v>44701.489421296297</v>
      </c>
      <c r="BB1311" s="234">
        <v>44712.514421296299</v>
      </c>
    </row>
    <row r="1312" spans="1:54" x14ac:dyDescent="0.25">
      <c r="A1312" s="234" t="s">
        <v>6321</v>
      </c>
      <c r="B1312" s="234" t="s">
        <v>482</v>
      </c>
      <c r="C1312" s="235" t="s">
        <v>1680</v>
      </c>
      <c r="D1312" s="235" t="s">
        <v>6321</v>
      </c>
      <c r="E1312" s="234" t="s">
        <v>6322</v>
      </c>
      <c r="F1312" s="234" t="s">
        <v>6323</v>
      </c>
      <c r="G1312" s="234" t="s">
        <v>544</v>
      </c>
      <c r="H1312" s="234" t="s">
        <v>485</v>
      </c>
      <c r="I1312" s="234" t="s">
        <v>486</v>
      </c>
      <c r="J1312" s="236">
        <v>320</v>
      </c>
      <c r="K1312" s="129">
        <v>0.03</v>
      </c>
      <c r="L1312" s="103">
        <v>1</v>
      </c>
      <c r="M1312" s="237">
        <v>2454</v>
      </c>
      <c r="N1312" s="236">
        <v>14172</v>
      </c>
      <c r="O1312" s="103">
        <v>6000</v>
      </c>
      <c r="P1312" s="234">
        <v>6000</v>
      </c>
      <c r="Q1312" s="236">
        <v>6</v>
      </c>
      <c r="R1312" s="236">
        <v>50</v>
      </c>
      <c r="S1312" s="238">
        <v>102</v>
      </c>
      <c r="T1312" s="238">
        <v>102</v>
      </c>
      <c r="U1312" s="103">
        <v>2.4</v>
      </c>
      <c r="V1312" s="234" t="s">
        <v>451</v>
      </c>
      <c r="W1312" s="103">
        <v>60</v>
      </c>
      <c r="X1312" s="234" t="s">
        <v>56</v>
      </c>
      <c r="Y1312" s="234" t="s">
        <v>443</v>
      </c>
      <c r="Z1312" s="280" t="s">
        <v>6324</v>
      </c>
      <c r="AA1312" s="280" t="s">
        <v>6325</v>
      </c>
      <c r="AB1312" s="280"/>
      <c r="AC1312" s="280"/>
      <c r="AD1312" s="280"/>
      <c r="AE1312" s="280"/>
      <c r="AF1312" s="280"/>
      <c r="AG1312" s="280"/>
      <c r="AH1312" s="280"/>
      <c r="AI1312" s="280"/>
      <c r="AJ1312" s="280"/>
      <c r="AK1312" s="234">
        <v>5.7</v>
      </c>
      <c r="AL1312" s="234" t="s">
        <v>272</v>
      </c>
      <c r="AM1312" s="234">
        <v>0.1</v>
      </c>
      <c r="AN1312" s="234">
        <v>0</v>
      </c>
      <c r="AO1312" s="234">
        <v>0</v>
      </c>
      <c r="AP1312" s="234">
        <v>0</v>
      </c>
      <c r="AQ1312" s="234"/>
      <c r="AR1312" s="234" t="s">
        <v>463</v>
      </c>
      <c r="AS1312" s="234">
        <v>1</v>
      </c>
      <c r="AT1312" s="234">
        <v>79.237458434159706</v>
      </c>
      <c r="AU1312" s="234" t="s">
        <v>902</v>
      </c>
      <c r="AV1312" s="234">
        <v>1.04448252792114</v>
      </c>
      <c r="AW1312" s="234">
        <v>24.570844782202201</v>
      </c>
      <c r="AX1312" s="234">
        <v>73.894589808313498</v>
      </c>
      <c r="AY1312" s="234" t="b">
        <v>0</v>
      </c>
      <c r="AZ1312" s="234">
        <v>44701.545810185184</v>
      </c>
      <c r="BA1312" s="234">
        <v>44699.460011574076</v>
      </c>
      <c r="BB1312" s="234">
        <v>44701.545810185184</v>
      </c>
    </row>
    <row r="1313" spans="1:54" x14ac:dyDescent="0.25">
      <c r="A1313" s="234" t="s">
        <v>6326</v>
      </c>
      <c r="B1313" s="234" t="s">
        <v>482</v>
      </c>
      <c r="C1313" s="235" t="s">
        <v>6327</v>
      </c>
      <c r="D1313" s="235" t="s">
        <v>6326</v>
      </c>
      <c r="E1313" s="234" t="s">
        <v>6328</v>
      </c>
      <c r="F1313" s="234" t="s">
        <v>4069</v>
      </c>
      <c r="G1313" s="234" t="s">
        <v>440</v>
      </c>
      <c r="H1313" s="234" t="s">
        <v>564</v>
      </c>
      <c r="I1313" s="234" t="s">
        <v>486</v>
      </c>
      <c r="J1313" s="236">
        <v>724</v>
      </c>
      <c r="K1313" s="129">
        <v>0.05</v>
      </c>
      <c r="L1313" s="103">
        <v>1</v>
      </c>
      <c r="M1313" s="237">
        <v>14000</v>
      </c>
      <c r="N1313" s="236">
        <v>25628</v>
      </c>
      <c r="O1313" s="103">
        <v>4000</v>
      </c>
      <c r="P1313" s="234">
        <v>4000</v>
      </c>
      <c r="Q1313" s="236">
        <v>2.5</v>
      </c>
      <c r="R1313" s="236">
        <v>100</v>
      </c>
      <c r="S1313" s="238">
        <v>172.3</v>
      </c>
      <c r="T1313" s="238">
        <v>113</v>
      </c>
      <c r="U1313" s="103">
        <v>5</v>
      </c>
      <c r="V1313" s="234" t="s">
        <v>547</v>
      </c>
      <c r="W1313" s="103">
        <v>150</v>
      </c>
      <c r="X1313" s="234" t="s">
        <v>56</v>
      </c>
      <c r="Y1313" s="234" t="s">
        <v>443</v>
      </c>
      <c r="Z1313" s="280" t="s">
        <v>6329</v>
      </c>
      <c r="AA1313" s="280"/>
      <c r="AB1313" s="280"/>
      <c r="AC1313" s="280"/>
      <c r="AD1313" s="280"/>
      <c r="AE1313" s="280"/>
      <c r="AF1313" s="280" t="s">
        <v>6330</v>
      </c>
      <c r="AG1313" s="280"/>
      <c r="AH1313" s="280"/>
      <c r="AI1313" s="280"/>
      <c r="AJ1313" s="280"/>
      <c r="AK1313" s="234">
        <v>5</v>
      </c>
      <c r="AL1313" s="234" t="s">
        <v>272</v>
      </c>
      <c r="AM1313" s="234">
        <v>0.1</v>
      </c>
      <c r="AN1313" s="234">
        <v>0</v>
      </c>
      <c r="AO1313" s="234">
        <v>0</v>
      </c>
      <c r="AP1313" s="234">
        <v>0.29264866552208502</v>
      </c>
      <c r="AQ1313" s="234">
        <v>5.3208848276742798E-2</v>
      </c>
      <c r="AR1313" s="234" t="s">
        <v>463</v>
      </c>
      <c r="AS1313" s="234">
        <v>0</v>
      </c>
      <c r="AT1313" s="234">
        <v>77.148797334764296</v>
      </c>
      <c r="AU1313" s="234" t="s">
        <v>552</v>
      </c>
      <c r="AV1313" s="234">
        <v>1.49594330781306</v>
      </c>
      <c r="AW1313" s="234">
        <v>20.034579107767499</v>
      </c>
      <c r="AX1313" s="234">
        <v>71.638168953709794</v>
      </c>
      <c r="AY1313" s="234" t="b">
        <v>0</v>
      </c>
      <c r="AZ1313" s="234">
        <v>44706.388738425929</v>
      </c>
      <c r="BA1313" s="234">
        <v>44700.551701388889</v>
      </c>
      <c r="BB1313" s="234">
        <v>44706.388738425929</v>
      </c>
    </row>
    <row r="1314" spans="1:54" x14ac:dyDescent="0.25">
      <c r="A1314" s="234" t="s">
        <v>6331</v>
      </c>
      <c r="B1314" s="234" t="s">
        <v>482</v>
      </c>
      <c r="C1314" s="235" t="s">
        <v>6332</v>
      </c>
      <c r="D1314" s="235" t="s">
        <v>6331</v>
      </c>
      <c r="E1314" s="234" t="s">
        <v>6333</v>
      </c>
      <c r="F1314" s="234" t="s">
        <v>6334</v>
      </c>
      <c r="G1314" s="234" t="s">
        <v>440</v>
      </c>
      <c r="H1314" s="234" t="s">
        <v>2313</v>
      </c>
      <c r="I1314" s="234" t="s">
        <v>486</v>
      </c>
      <c r="J1314" s="236"/>
      <c r="K1314" s="129">
        <v>0.08</v>
      </c>
      <c r="L1314" s="103">
        <v>1</v>
      </c>
      <c r="M1314" s="237">
        <v>20000</v>
      </c>
      <c r="N1314" s="236">
        <v>24000</v>
      </c>
      <c r="O1314" s="103">
        <v>10000</v>
      </c>
      <c r="P1314" s="234">
        <v>10000</v>
      </c>
      <c r="Q1314" s="236">
        <v>1.5</v>
      </c>
      <c r="R1314" s="236">
        <v>100</v>
      </c>
      <c r="S1314" s="238">
        <v>190</v>
      </c>
      <c r="T1314" s="238">
        <v>160</v>
      </c>
      <c r="U1314" s="103">
        <v>5.5</v>
      </c>
      <c r="V1314" s="234" t="s">
        <v>547</v>
      </c>
      <c r="W1314" s="103">
        <v>100</v>
      </c>
      <c r="X1314" s="234" t="s">
        <v>56</v>
      </c>
      <c r="Y1314" s="234" t="s">
        <v>443</v>
      </c>
      <c r="Z1314" s="280" t="s">
        <v>6335</v>
      </c>
      <c r="AA1314" s="280"/>
      <c r="AB1314" s="280"/>
      <c r="AC1314" s="280"/>
      <c r="AD1314" s="280"/>
      <c r="AE1314" s="280"/>
      <c r="AF1314" s="280" t="s">
        <v>6336</v>
      </c>
      <c r="AG1314" s="280"/>
      <c r="AH1314" s="280"/>
      <c r="AI1314" s="280"/>
      <c r="AJ1314" s="280"/>
      <c r="AK1314" s="234">
        <v>10</v>
      </c>
      <c r="AL1314" s="234" t="s">
        <v>272</v>
      </c>
      <c r="AM1314" s="234">
        <v>0.1</v>
      </c>
      <c r="AN1314" s="234">
        <v>0</v>
      </c>
      <c r="AO1314" s="234">
        <v>0</v>
      </c>
      <c r="AP1314" s="234">
        <v>0.125</v>
      </c>
      <c r="AQ1314" s="234">
        <v>0.05</v>
      </c>
      <c r="AR1314" s="234" t="s">
        <v>463</v>
      </c>
      <c r="AS1314" s="234">
        <v>2</v>
      </c>
      <c r="AT1314" s="234">
        <v>71.153309970056597</v>
      </c>
      <c r="AU1314" s="234" t="s">
        <v>552</v>
      </c>
      <c r="AV1314" s="234">
        <v>2.49930713249279</v>
      </c>
      <c r="AW1314" s="234">
        <v>10.606377306952799</v>
      </c>
      <c r="AX1314" s="234">
        <v>69.882715149162806</v>
      </c>
      <c r="AY1314" s="234" t="b">
        <v>0</v>
      </c>
      <c r="AZ1314" s="234">
        <v>44706.670590277776</v>
      </c>
      <c r="BA1314" s="234">
        <v>44701.479189814818</v>
      </c>
      <c r="BB1314" s="234">
        <v>44706.670567129629</v>
      </c>
    </row>
    <row r="1315" spans="1:54" x14ac:dyDescent="0.25">
      <c r="A1315" s="234" t="s">
        <v>6337</v>
      </c>
      <c r="B1315" s="234" t="s">
        <v>482</v>
      </c>
      <c r="C1315" s="235" t="s">
        <v>6338</v>
      </c>
      <c r="D1315" s="235" t="s">
        <v>6337</v>
      </c>
      <c r="E1315" s="234" t="s">
        <v>6333</v>
      </c>
      <c r="F1315" s="234" t="s">
        <v>6339</v>
      </c>
      <c r="G1315" s="234" t="s">
        <v>440</v>
      </c>
      <c r="H1315" s="234" t="s">
        <v>2313</v>
      </c>
      <c r="I1315" s="234" t="s">
        <v>486</v>
      </c>
      <c r="J1315" s="236"/>
      <c r="K1315" s="129">
        <v>0.1</v>
      </c>
      <c r="L1315" s="103">
        <v>1</v>
      </c>
      <c r="M1315" s="237">
        <v>20000</v>
      </c>
      <c r="N1315" s="236">
        <v>27600</v>
      </c>
      <c r="O1315" s="103">
        <v>10000</v>
      </c>
      <c r="P1315" s="234">
        <v>10000</v>
      </c>
      <c r="Q1315" s="236">
        <v>1.2</v>
      </c>
      <c r="R1315" s="236">
        <v>100</v>
      </c>
      <c r="S1315" s="238">
        <v>303</v>
      </c>
      <c r="T1315" s="238">
        <v>120</v>
      </c>
      <c r="U1315" s="103">
        <v>5.5</v>
      </c>
      <c r="V1315" s="234" t="s">
        <v>547</v>
      </c>
      <c r="W1315" s="103">
        <v>100</v>
      </c>
      <c r="X1315" s="234" t="s">
        <v>56</v>
      </c>
      <c r="Y1315" s="234" t="s">
        <v>443</v>
      </c>
      <c r="Z1315" s="280" t="s">
        <v>6340</v>
      </c>
      <c r="AA1315" s="280"/>
      <c r="AB1315" s="280"/>
      <c r="AC1315" s="280"/>
      <c r="AD1315" s="280"/>
      <c r="AE1315" s="280"/>
      <c r="AF1315" s="280" t="s">
        <v>6336</v>
      </c>
      <c r="AG1315" s="280"/>
      <c r="AH1315" s="280"/>
      <c r="AI1315" s="280"/>
      <c r="AJ1315" s="280"/>
      <c r="AK1315" s="234">
        <v>10</v>
      </c>
      <c r="AL1315" s="234" t="s">
        <v>272</v>
      </c>
      <c r="AM1315" s="234">
        <v>0.1</v>
      </c>
      <c r="AN1315" s="234">
        <v>0</v>
      </c>
      <c r="AO1315" s="234">
        <v>0</v>
      </c>
      <c r="AP1315" s="234">
        <v>0.108695652173913</v>
      </c>
      <c r="AQ1315" s="234">
        <v>4.3478260869565202E-2</v>
      </c>
      <c r="AR1315" s="234" t="s">
        <v>463</v>
      </c>
      <c r="AS1315" s="234">
        <v>3</v>
      </c>
      <c r="AT1315" s="234">
        <v>72.587852509775502</v>
      </c>
      <c r="AU1315" s="234" t="s">
        <v>552</v>
      </c>
      <c r="AV1315" s="234">
        <v>2.6257313600834098</v>
      </c>
      <c r="AW1315" s="234">
        <v>9.6466186402945304</v>
      </c>
      <c r="AX1315" s="234">
        <v>64.292097937229798</v>
      </c>
      <c r="AY1315" s="234" t="b">
        <v>0</v>
      </c>
      <c r="AZ1315" s="234">
        <v>44706.668981481482</v>
      </c>
      <c r="BA1315" s="234">
        <v>44701.481111111112</v>
      </c>
      <c r="BB1315" s="234">
        <v>44706.668969907405</v>
      </c>
    </row>
    <row r="1316" spans="1:54" x14ac:dyDescent="0.25">
      <c r="A1316" s="234" t="s">
        <v>6341</v>
      </c>
      <c r="B1316" s="234" t="s">
        <v>482</v>
      </c>
      <c r="C1316" s="235" t="s">
        <v>6342</v>
      </c>
      <c r="D1316" s="235" t="s">
        <v>6341</v>
      </c>
      <c r="E1316" s="234" t="s">
        <v>6343</v>
      </c>
      <c r="F1316" s="234" t="s">
        <v>6344</v>
      </c>
      <c r="G1316" s="234" t="s">
        <v>440</v>
      </c>
      <c r="H1316" s="234" t="s">
        <v>2090</v>
      </c>
      <c r="I1316" s="234" t="s">
        <v>752</v>
      </c>
      <c r="J1316" s="236"/>
      <c r="K1316" s="129">
        <v>0.05</v>
      </c>
      <c r="L1316" s="103">
        <v>1</v>
      </c>
      <c r="M1316" s="237">
        <v>22000</v>
      </c>
      <c r="N1316" s="236">
        <v>13532</v>
      </c>
      <c r="O1316" s="103">
        <v>3300</v>
      </c>
      <c r="P1316" s="234">
        <v>6750</v>
      </c>
      <c r="Q1316" s="236">
        <v>2.8</v>
      </c>
      <c r="R1316" s="236">
        <v>100</v>
      </c>
      <c r="S1316" s="238">
        <v>196</v>
      </c>
      <c r="T1316" s="238">
        <v>180</v>
      </c>
      <c r="U1316" s="103">
        <v>5.5</v>
      </c>
      <c r="V1316" s="234" t="s">
        <v>451</v>
      </c>
      <c r="W1316" s="103">
        <v>80</v>
      </c>
      <c r="X1316" s="234" t="s">
        <v>56</v>
      </c>
      <c r="Y1316" s="234" t="s">
        <v>443</v>
      </c>
      <c r="Z1316" s="280"/>
      <c r="AA1316" s="280" t="s">
        <v>6345</v>
      </c>
      <c r="AB1316" s="280"/>
      <c r="AC1316" s="280"/>
      <c r="AD1316" s="280"/>
      <c r="AE1316" s="280"/>
      <c r="AF1316" s="280"/>
      <c r="AG1316" s="280"/>
      <c r="AH1316" s="280"/>
      <c r="AI1316" s="280"/>
      <c r="AJ1316" s="280"/>
      <c r="AK1316" s="234">
        <v>5</v>
      </c>
      <c r="AL1316" s="234" t="s">
        <v>272</v>
      </c>
      <c r="AM1316" s="234">
        <v>0.1</v>
      </c>
      <c r="AN1316" s="234">
        <v>0.11196803984270701</v>
      </c>
      <c r="AO1316" s="234">
        <v>0</v>
      </c>
      <c r="AP1316" s="234">
        <v>0.26275166683088602</v>
      </c>
      <c r="AQ1316" s="234">
        <v>0.11196803984270701</v>
      </c>
      <c r="AR1316" s="234" t="s">
        <v>463</v>
      </c>
      <c r="AS1316" s="234">
        <v>3</v>
      </c>
      <c r="AT1316" s="234">
        <v>77.573089567843297</v>
      </c>
      <c r="AU1316" s="234" t="s">
        <v>552</v>
      </c>
      <c r="AV1316" s="234">
        <v>2.2422177554765201</v>
      </c>
      <c r="AW1316" s="234">
        <v>12.4844323299058</v>
      </c>
      <c r="AX1316" s="234">
        <v>66.491219629580002</v>
      </c>
      <c r="AY1316" s="234" t="b">
        <v>0</v>
      </c>
      <c r="AZ1316" s="234">
        <v>44706.681018518517</v>
      </c>
      <c r="BA1316" s="234">
        <v>44701.564421296294</v>
      </c>
      <c r="BB1316" s="234">
        <v>44706.681006944447</v>
      </c>
    </row>
    <row r="1317" spans="1:54" x14ac:dyDescent="0.25">
      <c r="A1317" s="234" t="s">
        <v>6346</v>
      </c>
      <c r="B1317" s="234" t="s">
        <v>482</v>
      </c>
      <c r="C1317" s="235" t="s">
        <v>1680</v>
      </c>
      <c r="D1317" s="235" t="s">
        <v>6346</v>
      </c>
      <c r="E1317" s="234" t="s">
        <v>6347</v>
      </c>
      <c r="F1317" s="234" t="s">
        <v>6348</v>
      </c>
      <c r="G1317" s="234" t="s">
        <v>836</v>
      </c>
      <c r="H1317" s="234" t="s">
        <v>798</v>
      </c>
      <c r="I1317" s="234" t="s">
        <v>678</v>
      </c>
      <c r="J1317" s="236">
        <v>72</v>
      </c>
      <c r="K1317" s="129">
        <v>0.03</v>
      </c>
      <c r="L1317" s="103">
        <v>3</v>
      </c>
      <c r="M1317" s="237">
        <v>1067</v>
      </c>
      <c r="N1317" s="236">
        <v>1118</v>
      </c>
      <c r="O1317" s="103">
        <v>3000</v>
      </c>
      <c r="P1317" s="234">
        <v>3000</v>
      </c>
      <c r="Q1317" s="236">
        <v>14</v>
      </c>
      <c r="R1317" s="236">
        <v>20</v>
      </c>
      <c r="S1317" s="238">
        <v>23</v>
      </c>
      <c r="T1317" s="238">
        <v>23</v>
      </c>
      <c r="U1317" s="103">
        <v>2.4</v>
      </c>
      <c r="V1317" s="234" t="s">
        <v>547</v>
      </c>
      <c r="W1317" s="103">
        <v>100</v>
      </c>
      <c r="X1317" s="234" t="s">
        <v>56</v>
      </c>
      <c r="Y1317" s="234" t="s">
        <v>443</v>
      </c>
      <c r="Z1317" s="280"/>
      <c r="AA1317" s="280" t="s">
        <v>6349</v>
      </c>
      <c r="AB1317" s="280"/>
      <c r="AC1317" s="280"/>
      <c r="AD1317" s="280"/>
      <c r="AE1317" s="280"/>
      <c r="AF1317" s="280"/>
      <c r="AG1317" s="280"/>
      <c r="AH1317" s="280"/>
      <c r="AI1317" s="280"/>
      <c r="AJ1317" s="280"/>
      <c r="AK1317" s="234">
        <v>1</v>
      </c>
      <c r="AL1317" s="234" t="s">
        <v>272</v>
      </c>
      <c r="AM1317" s="234">
        <v>0.1</v>
      </c>
      <c r="AN1317" s="234">
        <v>0</v>
      </c>
      <c r="AO1317" s="234">
        <v>0</v>
      </c>
      <c r="AP1317" s="234">
        <v>0</v>
      </c>
      <c r="AQ1317" s="234"/>
      <c r="AR1317" s="234" t="s">
        <v>463</v>
      </c>
      <c r="AS1317" s="234">
        <v>0</v>
      </c>
      <c r="AT1317" s="234">
        <v>87.513966490669802</v>
      </c>
      <c r="AU1317" s="234" t="s">
        <v>490</v>
      </c>
      <c r="AV1317" s="234">
        <v>1.0762819700073001</v>
      </c>
      <c r="AW1317" s="234">
        <v>14.7161687251819</v>
      </c>
      <c r="AX1317" s="234">
        <v>80.600363137906896</v>
      </c>
      <c r="AY1317" s="234" t="b">
        <v>0</v>
      </c>
      <c r="AZ1317" s="234">
        <v>44712.550937499997</v>
      </c>
      <c r="BA1317" s="234">
        <v>44706.62159722222</v>
      </c>
      <c r="BB1317" s="234">
        <v>44712.550937499997</v>
      </c>
    </row>
    <row r="1318" spans="1:54" x14ac:dyDescent="0.25">
      <c r="A1318" s="234" t="s">
        <v>6350</v>
      </c>
      <c r="B1318" s="234" t="s">
        <v>482</v>
      </c>
      <c r="C1318" s="235" t="s">
        <v>6351</v>
      </c>
      <c r="D1318" s="235" t="s">
        <v>6350</v>
      </c>
      <c r="E1318" s="234" t="s">
        <v>6352</v>
      </c>
      <c r="F1318" s="234" t="s">
        <v>6353</v>
      </c>
      <c r="G1318" s="234" t="s">
        <v>440</v>
      </c>
      <c r="H1318" s="234" t="s">
        <v>2090</v>
      </c>
      <c r="I1318" s="234" t="s">
        <v>752</v>
      </c>
      <c r="J1318" s="236"/>
      <c r="K1318" s="129">
        <v>0.08</v>
      </c>
      <c r="L1318" s="103">
        <v>1</v>
      </c>
      <c r="M1318" s="237">
        <v>17000</v>
      </c>
      <c r="N1318" s="236">
        <v>21810</v>
      </c>
      <c r="O1318" s="103">
        <v>20320</v>
      </c>
      <c r="P1318" s="234">
        <v>20320</v>
      </c>
      <c r="Q1318" s="236">
        <v>1.8</v>
      </c>
      <c r="R1318" s="236">
        <v>100</v>
      </c>
      <c r="S1318" s="238">
        <v>241.5</v>
      </c>
      <c r="T1318" s="238">
        <v>237.5</v>
      </c>
      <c r="U1318" s="103">
        <v>6</v>
      </c>
      <c r="V1318" s="234" t="s">
        <v>451</v>
      </c>
      <c r="W1318" s="103">
        <v>80</v>
      </c>
      <c r="X1318" s="234" t="s">
        <v>56</v>
      </c>
      <c r="Y1318" s="234" t="s">
        <v>443</v>
      </c>
      <c r="Z1318" s="280" t="s">
        <v>3630</v>
      </c>
      <c r="AA1318" s="280"/>
      <c r="AB1318" s="280"/>
      <c r="AC1318" s="280"/>
      <c r="AD1318" s="280"/>
      <c r="AE1318" s="280"/>
      <c r="AF1318" s="280"/>
      <c r="AG1318" s="280"/>
      <c r="AH1318" s="280"/>
      <c r="AI1318" s="280"/>
      <c r="AJ1318" s="280"/>
      <c r="AK1318" s="234">
        <v>3</v>
      </c>
      <c r="AL1318" s="234" t="s">
        <v>272</v>
      </c>
      <c r="AM1318" s="234">
        <v>0.1</v>
      </c>
      <c r="AN1318" s="234">
        <v>0</v>
      </c>
      <c r="AO1318" s="234">
        <v>0</v>
      </c>
      <c r="AP1318" s="234">
        <v>0.09</v>
      </c>
      <c r="AQ1318" s="234">
        <v>7.0000000000000007E-2</v>
      </c>
      <c r="AR1318" s="234" t="s">
        <v>463</v>
      </c>
      <c r="AS1318" s="234">
        <v>3</v>
      </c>
      <c r="AT1318" s="234">
        <v>69.485243767768196</v>
      </c>
      <c r="AU1318" s="234" t="s">
        <v>552</v>
      </c>
      <c r="AV1318" s="234">
        <v>2.4606938869648398</v>
      </c>
      <c r="AW1318" s="234">
        <v>11.281830714458</v>
      </c>
      <c r="AX1318" s="234">
        <v>64.522012070070502</v>
      </c>
      <c r="AY1318" s="234" t="b">
        <v>0</v>
      </c>
      <c r="AZ1318" s="234">
        <v>44727.597511574073</v>
      </c>
      <c r="BA1318" s="234">
        <v>44711.384247685186</v>
      </c>
      <c r="BB1318" s="234">
        <v>44727.597511574073</v>
      </c>
    </row>
    <row r="1319" spans="1:54" x14ac:dyDescent="0.25">
      <c r="A1319" s="234" t="s">
        <v>6354</v>
      </c>
      <c r="B1319" s="234" t="s">
        <v>482</v>
      </c>
      <c r="C1319" s="235" t="s">
        <v>6355</v>
      </c>
      <c r="D1319" s="235" t="s">
        <v>6354</v>
      </c>
      <c r="E1319" s="234" t="s">
        <v>6352</v>
      </c>
      <c r="F1319" s="234" t="s">
        <v>6356</v>
      </c>
      <c r="G1319" s="234" t="s">
        <v>440</v>
      </c>
      <c r="H1319" s="234" t="s">
        <v>2090</v>
      </c>
      <c r="I1319" s="234" t="s">
        <v>752</v>
      </c>
      <c r="J1319" s="236"/>
      <c r="K1319" s="129">
        <v>0.05</v>
      </c>
      <c r="L1319" s="103">
        <v>1</v>
      </c>
      <c r="M1319" s="237">
        <v>20000</v>
      </c>
      <c r="N1319" s="236">
        <v>9942</v>
      </c>
      <c r="O1319" s="103">
        <v>20350</v>
      </c>
      <c r="P1319" s="234">
        <v>20350</v>
      </c>
      <c r="Q1319" s="236">
        <v>2.5</v>
      </c>
      <c r="R1319" s="236">
        <v>100</v>
      </c>
      <c r="S1319" s="238">
        <v>385</v>
      </c>
      <c r="T1319" s="238">
        <v>73</v>
      </c>
      <c r="U1319" s="103">
        <v>5.5</v>
      </c>
      <c r="V1319" s="234" t="s">
        <v>451</v>
      </c>
      <c r="W1319" s="103">
        <v>80</v>
      </c>
      <c r="X1319" s="234" t="s">
        <v>56</v>
      </c>
      <c r="Y1319" s="234" t="s">
        <v>443</v>
      </c>
      <c r="Z1319" s="280" t="s">
        <v>3630</v>
      </c>
      <c r="AA1319" s="280"/>
      <c r="AB1319" s="280"/>
      <c r="AC1319" s="280"/>
      <c r="AD1319" s="280"/>
      <c r="AE1319" s="280"/>
      <c r="AF1319" s="280"/>
      <c r="AG1319" s="280"/>
      <c r="AH1319" s="280"/>
      <c r="AI1319" s="280"/>
      <c r="AJ1319" s="280"/>
      <c r="AK1319" s="234">
        <v>3</v>
      </c>
      <c r="AL1319" s="234" t="s">
        <v>272</v>
      </c>
      <c r="AM1319" s="234">
        <v>0.1</v>
      </c>
      <c r="AN1319" s="234">
        <v>0</v>
      </c>
      <c r="AO1319" s="234">
        <v>0</v>
      </c>
      <c r="AP1319" s="234">
        <v>0.15</v>
      </c>
      <c r="AQ1319" s="234">
        <v>0.05</v>
      </c>
      <c r="AR1319" s="234" t="s">
        <v>463</v>
      </c>
      <c r="AS1319" s="234">
        <v>6</v>
      </c>
      <c r="AT1319" s="234">
        <v>63.442660095607998</v>
      </c>
      <c r="AU1319" s="234" t="s">
        <v>552</v>
      </c>
      <c r="AV1319" s="234">
        <v>3.4650773470445402</v>
      </c>
      <c r="AW1319" s="234">
        <v>7.3391261680527098</v>
      </c>
      <c r="AX1319" s="234">
        <v>58.911041517350299</v>
      </c>
      <c r="AY1319" s="234" t="b">
        <v>0</v>
      </c>
      <c r="AZ1319" s="234">
        <v>44727.598958333336</v>
      </c>
      <c r="BA1319" s="234">
        <v>44711.385046296295</v>
      </c>
      <c r="BB1319" s="234">
        <v>44727.598935185182</v>
      </c>
    </row>
    <row r="1320" spans="1:54" x14ac:dyDescent="0.25">
      <c r="A1320" s="234" t="s">
        <v>6357</v>
      </c>
      <c r="B1320" s="234" t="s">
        <v>482</v>
      </c>
      <c r="C1320" s="235" t="s">
        <v>6358</v>
      </c>
      <c r="D1320" s="235" t="s">
        <v>6357</v>
      </c>
      <c r="E1320" s="234" t="s">
        <v>6352</v>
      </c>
      <c r="F1320" s="234" t="s">
        <v>6359</v>
      </c>
      <c r="G1320" s="234" t="s">
        <v>440</v>
      </c>
      <c r="H1320" s="234" t="s">
        <v>2090</v>
      </c>
      <c r="I1320" s="234" t="s">
        <v>752</v>
      </c>
      <c r="J1320" s="236"/>
      <c r="K1320" s="129">
        <v>0.05</v>
      </c>
      <c r="L1320" s="103">
        <v>1</v>
      </c>
      <c r="M1320" s="237">
        <v>25000</v>
      </c>
      <c r="N1320" s="236">
        <v>13130</v>
      </c>
      <c r="O1320" s="103">
        <v>20350</v>
      </c>
      <c r="P1320" s="234">
        <v>20350</v>
      </c>
      <c r="Q1320" s="236">
        <v>2.5</v>
      </c>
      <c r="R1320" s="236">
        <v>100</v>
      </c>
      <c r="S1320" s="238">
        <v>537</v>
      </c>
      <c r="T1320" s="238">
        <v>73</v>
      </c>
      <c r="U1320" s="103">
        <v>5.5</v>
      </c>
      <c r="V1320" s="234" t="s">
        <v>451</v>
      </c>
      <c r="W1320" s="103">
        <v>80</v>
      </c>
      <c r="X1320" s="234" t="s">
        <v>56</v>
      </c>
      <c r="Y1320" s="234" t="s">
        <v>443</v>
      </c>
      <c r="Z1320" s="280" t="s">
        <v>3630</v>
      </c>
      <c r="AA1320" s="280"/>
      <c r="AB1320" s="280"/>
      <c r="AC1320" s="280"/>
      <c r="AD1320" s="280"/>
      <c r="AE1320" s="280"/>
      <c r="AF1320" s="280"/>
      <c r="AG1320" s="280"/>
      <c r="AH1320" s="280"/>
      <c r="AI1320" s="280"/>
      <c r="AJ1320" s="280"/>
      <c r="AK1320" s="234">
        <v>3</v>
      </c>
      <c r="AL1320" s="234" t="s">
        <v>272</v>
      </c>
      <c r="AM1320" s="234">
        <v>0.1</v>
      </c>
      <c r="AN1320" s="234">
        <v>0</v>
      </c>
      <c r="AO1320" s="234">
        <v>0</v>
      </c>
      <c r="AP1320" s="234">
        <v>0.11</v>
      </c>
      <c r="AQ1320" s="234">
        <v>0.04</v>
      </c>
      <c r="AR1320" s="234" t="s">
        <v>463</v>
      </c>
      <c r="AS1320" s="234">
        <v>8</v>
      </c>
      <c r="AT1320" s="234">
        <v>68.0762651611807</v>
      </c>
      <c r="AU1320" s="234" t="s">
        <v>552</v>
      </c>
      <c r="AV1320" s="234">
        <v>2.8964071552364499</v>
      </c>
      <c r="AW1320" s="234">
        <v>9.6681265485903101</v>
      </c>
      <c r="AX1320" s="234">
        <v>62.241156718793803</v>
      </c>
      <c r="AY1320" s="234" t="b">
        <v>0</v>
      </c>
      <c r="AZ1320" s="234">
        <v>44727.60292824074</v>
      </c>
      <c r="BA1320" s="234">
        <v>44711.38548611111</v>
      </c>
      <c r="BB1320" s="234">
        <v>44727.602905092594</v>
      </c>
    </row>
    <row r="1321" spans="1:54" x14ac:dyDescent="0.25">
      <c r="A1321" s="234" t="s">
        <v>6360</v>
      </c>
      <c r="B1321" s="234" t="s">
        <v>482</v>
      </c>
      <c r="C1321" s="235" t="s">
        <v>6361</v>
      </c>
      <c r="D1321" s="235" t="s">
        <v>6360</v>
      </c>
      <c r="E1321" s="234" t="s">
        <v>6352</v>
      </c>
      <c r="F1321" s="234" t="s">
        <v>6362</v>
      </c>
      <c r="G1321" s="234" t="s">
        <v>440</v>
      </c>
      <c r="H1321" s="234" t="s">
        <v>2090</v>
      </c>
      <c r="I1321" s="234" t="s">
        <v>752</v>
      </c>
      <c r="J1321" s="236"/>
      <c r="K1321" s="129">
        <v>0.05</v>
      </c>
      <c r="L1321" s="103">
        <v>1</v>
      </c>
      <c r="M1321" s="237">
        <v>25000</v>
      </c>
      <c r="N1321" s="236">
        <v>12170</v>
      </c>
      <c r="O1321" s="103">
        <v>20350</v>
      </c>
      <c r="P1321" s="234">
        <v>20350</v>
      </c>
      <c r="Q1321" s="236">
        <v>2.5</v>
      </c>
      <c r="R1321" s="236">
        <v>100</v>
      </c>
      <c r="S1321" s="238">
        <v>488</v>
      </c>
      <c r="T1321" s="238">
        <v>60</v>
      </c>
      <c r="U1321" s="103">
        <v>5.5</v>
      </c>
      <c r="V1321" s="234" t="s">
        <v>451</v>
      </c>
      <c r="W1321" s="103">
        <v>80</v>
      </c>
      <c r="X1321" s="234" t="s">
        <v>56</v>
      </c>
      <c r="Y1321" s="234" t="s">
        <v>443</v>
      </c>
      <c r="Z1321" s="280" t="s">
        <v>3630</v>
      </c>
      <c r="AA1321" s="280"/>
      <c r="AB1321" s="280"/>
      <c r="AC1321" s="280"/>
      <c r="AD1321" s="280"/>
      <c r="AE1321" s="280"/>
      <c r="AF1321" s="280"/>
      <c r="AG1321" s="280"/>
      <c r="AH1321" s="280"/>
      <c r="AI1321" s="280"/>
      <c r="AJ1321" s="280"/>
      <c r="AK1321" s="234">
        <v>3</v>
      </c>
      <c r="AL1321" s="234" t="s">
        <v>272</v>
      </c>
      <c r="AM1321" s="234">
        <v>0.1</v>
      </c>
      <c r="AN1321" s="234">
        <v>0</v>
      </c>
      <c r="AO1321" s="234">
        <v>0</v>
      </c>
      <c r="AP1321" s="234">
        <v>0.12</v>
      </c>
      <c r="AQ1321" s="234">
        <v>0.05</v>
      </c>
      <c r="AR1321" s="234" t="s">
        <v>463</v>
      </c>
      <c r="AS1321" s="234">
        <v>9</v>
      </c>
      <c r="AT1321" s="234">
        <v>67.305460026326998</v>
      </c>
      <c r="AU1321" s="234" t="s">
        <v>552</v>
      </c>
      <c r="AV1321" s="234">
        <v>3.0538079562429701</v>
      </c>
      <c r="AW1321" s="234">
        <v>8.9537121332403693</v>
      </c>
      <c r="AX1321" s="234">
        <v>64.901693596815306</v>
      </c>
      <c r="AY1321" s="234" t="b">
        <v>0</v>
      </c>
      <c r="AZ1321" s="234">
        <v>44727.601134259261</v>
      </c>
      <c r="BA1321" s="234">
        <v>44711.386030092595</v>
      </c>
      <c r="BB1321" s="234">
        <v>44727.601111111115</v>
      </c>
    </row>
    <row r="1322" spans="1:54" x14ac:dyDescent="0.25">
      <c r="A1322" s="234" t="s">
        <v>6363</v>
      </c>
      <c r="B1322" s="234" t="s">
        <v>482</v>
      </c>
      <c r="C1322" s="235" t="s">
        <v>6364</v>
      </c>
      <c r="D1322" s="235" t="s">
        <v>6363</v>
      </c>
      <c r="E1322" s="234" t="s">
        <v>6352</v>
      </c>
      <c r="F1322" s="234" t="s">
        <v>6365</v>
      </c>
      <c r="G1322" s="234" t="s">
        <v>534</v>
      </c>
      <c r="H1322" s="234" t="s">
        <v>751</v>
      </c>
      <c r="I1322" s="234" t="s">
        <v>752</v>
      </c>
      <c r="J1322" s="236"/>
      <c r="K1322" s="129">
        <v>0.03</v>
      </c>
      <c r="L1322" s="103">
        <v>1</v>
      </c>
      <c r="M1322" s="237">
        <v>5200</v>
      </c>
      <c r="N1322" s="236">
        <v>7555</v>
      </c>
      <c r="O1322" s="103">
        <v>2750</v>
      </c>
      <c r="P1322" s="234">
        <v>6000</v>
      </c>
      <c r="Q1322" s="236">
        <v>10</v>
      </c>
      <c r="R1322" s="236">
        <v>45</v>
      </c>
      <c r="S1322" s="238">
        <v>288</v>
      </c>
      <c r="T1322" s="238">
        <v>47</v>
      </c>
      <c r="U1322" s="103">
        <v>6.5</v>
      </c>
      <c r="V1322" s="234" t="s">
        <v>451</v>
      </c>
      <c r="W1322" s="103">
        <v>40</v>
      </c>
      <c r="X1322" s="234" t="s">
        <v>56</v>
      </c>
      <c r="Y1322" s="234" t="s">
        <v>443</v>
      </c>
      <c r="Z1322" s="280" t="s">
        <v>3630</v>
      </c>
      <c r="AA1322" s="280"/>
      <c r="AB1322" s="280"/>
      <c r="AC1322" s="280"/>
      <c r="AD1322" s="280" t="s">
        <v>6366</v>
      </c>
      <c r="AE1322" s="280"/>
      <c r="AF1322" s="280"/>
      <c r="AG1322" s="280"/>
      <c r="AH1322" s="280"/>
      <c r="AI1322" s="280"/>
      <c r="AJ1322" s="280"/>
      <c r="AK1322" s="234">
        <v>3</v>
      </c>
      <c r="AL1322" s="234" t="s">
        <v>272</v>
      </c>
      <c r="AM1322" s="234">
        <v>0.1</v>
      </c>
      <c r="AN1322" s="234">
        <v>0.19</v>
      </c>
      <c r="AO1322" s="234">
        <v>0</v>
      </c>
      <c r="AP1322" s="234">
        <v>0</v>
      </c>
      <c r="AQ1322" s="234"/>
      <c r="AR1322" s="234" t="s">
        <v>463</v>
      </c>
      <c r="AS1322" s="234">
        <v>0</v>
      </c>
      <c r="AT1322" s="234">
        <v>79.457422513848201</v>
      </c>
      <c r="AU1322" s="234" t="s">
        <v>552</v>
      </c>
      <c r="AV1322" s="234">
        <v>1.32349718513383</v>
      </c>
      <c r="AW1322" s="234">
        <v>23.8415382782728</v>
      </c>
      <c r="AX1322" s="234">
        <v>65.654533117156902</v>
      </c>
      <c r="AY1322" s="234" t="b">
        <v>0</v>
      </c>
      <c r="AZ1322" s="234">
        <v>44732.647928240738</v>
      </c>
      <c r="BA1322" s="234">
        <v>44711.386446759258</v>
      </c>
      <c r="BB1322" s="234">
        <v>44732.647916666669</v>
      </c>
    </row>
    <row r="1323" spans="1:54" x14ac:dyDescent="0.25">
      <c r="A1323" s="234" t="s">
        <v>6367</v>
      </c>
      <c r="B1323" s="234" t="s">
        <v>482</v>
      </c>
      <c r="C1323" s="235" t="s">
        <v>6368</v>
      </c>
      <c r="D1323" s="235" t="s">
        <v>6367</v>
      </c>
      <c r="E1323" s="234" t="s">
        <v>6352</v>
      </c>
      <c r="F1323" s="234" t="s">
        <v>6365</v>
      </c>
      <c r="G1323" s="234" t="s">
        <v>951</v>
      </c>
      <c r="H1323" s="234" t="s">
        <v>2090</v>
      </c>
      <c r="I1323" s="234" t="s">
        <v>752</v>
      </c>
      <c r="J1323" s="236"/>
      <c r="K1323" s="129">
        <v>0.02</v>
      </c>
      <c r="L1323" s="103">
        <v>1</v>
      </c>
      <c r="M1323" s="237">
        <v>1500</v>
      </c>
      <c r="N1323" s="236">
        <v>2284</v>
      </c>
      <c r="O1323" s="103">
        <v>2750</v>
      </c>
      <c r="P1323" s="234">
        <v>2750</v>
      </c>
      <c r="Q1323" s="236">
        <v>8</v>
      </c>
      <c r="R1323" s="236">
        <v>35</v>
      </c>
      <c r="S1323" s="238">
        <v>111</v>
      </c>
      <c r="T1323" s="238">
        <v>36</v>
      </c>
      <c r="U1323" s="103">
        <v>3</v>
      </c>
      <c r="V1323" s="234" t="s">
        <v>451</v>
      </c>
      <c r="W1323" s="103">
        <v>40</v>
      </c>
      <c r="X1323" s="234" t="s">
        <v>56</v>
      </c>
      <c r="Y1323" s="234" t="s">
        <v>443</v>
      </c>
      <c r="Z1323" s="280" t="s">
        <v>3630</v>
      </c>
      <c r="AA1323" s="280"/>
      <c r="AB1323" s="280"/>
      <c r="AC1323" s="280"/>
      <c r="AD1323" s="280"/>
      <c r="AE1323" s="280"/>
      <c r="AF1323" s="280"/>
      <c r="AG1323" s="280"/>
      <c r="AH1323" s="280"/>
      <c r="AI1323" s="280"/>
      <c r="AJ1323" s="280"/>
      <c r="AK1323" s="234">
        <v>3</v>
      </c>
      <c r="AL1323" s="234" t="s">
        <v>272</v>
      </c>
      <c r="AM1323" s="234">
        <v>0.1</v>
      </c>
      <c r="AN1323" s="234">
        <v>0</v>
      </c>
      <c r="AO1323" s="234">
        <v>0</v>
      </c>
      <c r="AP1323" s="234">
        <v>0</v>
      </c>
      <c r="AQ1323" s="234">
        <v>0.12</v>
      </c>
      <c r="AR1323" s="234" t="s">
        <v>463</v>
      </c>
      <c r="AS1323" s="234">
        <v>0</v>
      </c>
      <c r="AT1323" s="234">
        <v>89.147458390867001</v>
      </c>
      <c r="AU1323" s="234" t="s">
        <v>552</v>
      </c>
      <c r="AV1323" s="234">
        <v>2.1229030650204499</v>
      </c>
      <c r="AW1323" s="234">
        <v>6.0115300468574597</v>
      </c>
      <c r="AX1323" s="234">
        <v>79.073795592699</v>
      </c>
      <c r="AY1323" s="234" t="b">
        <v>0</v>
      </c>
      <c r="AZ1323" s="234">
        <v>44727.611759259256</v>
      </c>
      <c r="BA1323" s="234">
        <v>44711.387025462966</v>
      </c>
      <c r="BB1323" s="234">
        <v>44727.611747685187</v>
      </c>
    </row>
    <row r="1324" spans="1:54" x14ac:dyDescent="0.25">
      <c r="A1324" s="234" t="s">
        <v>6369</v>
      </c>
      <c r="B1324" s="234" t="s">
        <v>482</v>
      </c>
      <c r="C1324" s="235" t="s">
        <v>6370</v>
      </c>
      <c r="D1324" s="235" t="s">
        <v>6369</v>
      </c>
      <c r="E1324" s="234" t="s">
        <v>6352</v>
      </c>
      <c r="F1324" s="234" t="s">
        <v>6371</v>
      </c>
      <c r="G1324" s="234" t="s">
        <v>440</v>
      </c>
      <c r="H1324" s="234" t="s">
        <v>2090</v>
      </c>
      <c r="I1324" s="234" t="s">
        <v>752</v>
      </c>
      <c r="J1324" s="236"/>
      <c r="K1324" s="129">
        <v>0.05</v>
      </c>
      <c r="L1324" s="103">
        <v>1</v>
      </c>
      <c r="M1324" s="237">
        <v>25000</v>
      </c>
      <c r="N1324" s="236">
        <v>23190</v>
      </c>
      <c r="O1324" s="103">
        <v>20150</v>
      </c>
      <c r="P1324" s="234">
        <v>20150</v>
      </c>
      <c r="Q1324" s="236">
        <v>1.8</v>
      </c>
      <c r="R1324" s="236">
        <v>100</v>
      </c>
      <c r="S1324" s="238">
        <v>480</v>
      </c>
      <c r="T1324" s="238">
        <v>106.5</v>
      </c>
      <c r="U1324" s="103">
        <v>6</v>
      </c>
      <c r="V1324" s="234" t="s">
        <v>547</v>
      </c>
      <c r="W1324" s="103">
        <v>80</v>
      </c>
      <c r="X1324" s="234" t="s">
        <v>56</v>
      </c>
      <c r="Y1324" s="234" t="s">
        <v>443</v>
      </c>
      <c r="Z1324" s="280" t="s">
        <v>3630</v>
      </c>
      <c r="AA1324" s="280"/>
      <c r="AB1324" s="280"/>
      <c r="AC1324" s="280"/>
      <c r="AD1324" s="280"/>
      <c r="AE1324" s="280"/>
      <c r="AF1324" s="280"/>
      <c r="AG1324" s="280"/>
      <c r="AH1324" s="280"/>
      <c r="AI1324" s="280"/>
      <c r="AJ1324" s="280"/>
      <c r="AK1324" s="234">
        <v>3</v>
      </c>
      <c r="AL1324" s="234" t="s">
        <v>272</v>
      </c>
      <c r="AM1324" s="234">
        <v>0.1</v>
      </c>
      <c r="AN1324" s="234">
        <v>0</v>
      </c>
      <c r="AO1324" s="234">
        <v>0</v>
      </c>
      <c r="AP1324" s="234">
        <v>0.06</v>
      </c>
      <c r="AQ1324" s="234">
        <v>0.04</v>
      </c>
      <c r="AR1324" s="234" t="s">
        <v>463</v>
      </c>
      <c r="AS1324" s="234">
        <v>8</v>
      </c>
      <c r="AT1324" s="234">
        <v>70.550256844381593</v>
      </c>
      <c r="AU1324" s="234" t="s">
        <v>552</v>
      </c>
      <c r="AV1324" s="234">
        <v>2.4617084031851202</v>
      </c>
      <c r="AW1324" s="234">
        <v>12.3454211361757</v>
      </c>
      <c r="AX1324" s="234">
        <v>68.0306048142251</v>
      </c>
      <c r="AY1324" s="234" t="b">
        <v>0</v>
      </c>
      <c r="AZ1324" s="234">
        <v>44727.613425925927</v>
      </c>
      <c r="BA1324" s="234">
        <v>44711.387858796297</v>
      </c>
      <c r="BB1324" s="234">
        <v>44727.61341435185</v>
      </c>
    </row>
    <row r="1325" spans="1:54" x14ac:dyDescent="0.25">
      <c r="A1325" s="234" t="s">
        <v>6372</v>
      </c>
      <c r="B1325" s="234" t="s">
        <v>482</v>
      </c>
      <c r="C1325" s="235" t="s">
        <v>6373</v>
      </c>
      <c r="D1325" s="235" t="s">
        <v>6372</v>
      </c>
      <c r="E1325" s="234" t="s">
        <v>6352</v>
      </c>
      <c r="F1325" s="234" t="s">
        <v>6374</v>
      </c>
      <c r="G1325" s="234" t="s">
        <v>440</v>
      </c>
      <c r="H1325" s="234" t="s">
        <v>2090</v>
      </c>
      <c r="I1325" s="234" t="s">
        <v>752</v>
      </c>
      <c r="J1325" s="236"/>
      <c r="K1325" s="129">
        <v>0.08</v>
      </c>
      <c r="L1325" s="103">
        <v>1</v>
      </c>
      <c r="M1325" s="237">
        <v>25000</v>
      </c>
      <c r="N1325" s="236">
        <v>23550</v>
      </c>
      <c r="O1325" s="103">
        <v>20150</v>
      </c>
      <c r="P1325" s="234">
        <v>20150</v>
      </c>
      <c r="Q1325" s="236">
        <v>1.8</v>
      </c>
      <c r="R1325" s="236">
        <v>100</v>
      </c>
      <c r="S1325" s="238">
        <v>491.4</v>
      </c>
      <c r="T1325" s="238">
        <v>137.4</v>
      </c>
      <c r="U1325" s="103">
        <v>5.5</v>
      </c>
      <c r="V1325" s="234" t="s">
        <v>547</v>
      </c>
      <c r="W1325" s="103">
        <v>80</v>
      </c>
      <c r="X1325" s="234" t="s">
        <v>56</v>
      </c>
      <c r="Y1325" s="234" t="s">
        <v>443</v>
      </c>
      <c r="Z1325" s="280" t="s">
        <v>3630</v>
      </c>
      <c r="AA1325" s="280"/>
      <c r="AB1325" s="280"/>
      <c r="AC1325" s="280"/>
      <c r="AD1325" s="280"/>
      <c r="AE1325" s="280"/>
      <c r="AF1325" s="280"/>
      <c r="AG1325" s="280"/>
      <c r="AH1325" s="280"/>
      <c r="AI1325" s="280"/>
      <c r="AJ1325" s="280"/>
      <c r="AK1325" s="234">
        <v>3</v>
      </c>
      <c r="AL1325" s="234" t="s">
        <v>272</v>
      </c>
      <c r="AM1325" s="234">
        <v>0.1</v>
      </c>
      <c r="AN1325" s="234">
        <v>0</v>
      </c>
      <c r="AO1325" s="234">
        <v>0</v>
      </c>
      <c r="AP1325" s="234">
        <v>0.06</v>
      </c>
      <c r="AQ1325" s="234">
        <v>0.06</v>
      </c>
      <c r="AR1325" s="234" t="s">
        <v>463</v>
      </c>
      <c r="AS1325" s="234">
        <v>10</v>
      </c>
      <c r="AT1325" s="234">
        <v>71.645474285691506</v>
      </c>
      <c r="AU1325" s="234" t="s">
        <v>552</v>
      </c>
      <c r="AV1325" s="234">
        <v>2.4334714265761699</v>
      </c>
      <c r="AW1325" s="234">
        <v>12.367841690033099</v>
      </c>
      <c r="AX1325" s="234">
        <v>69.086707346916796</v>
      </c>
      <c r="AY1325" s="234" t="b">
        <v>0</v>
      </c>
      <c r="AZ1325" s="234">
        <v>44727.615324074075</v>
      </c>
      <c r="BA1325" s="234">
        <v>44711.388541666667</v>
      </c>
      <c r="BB1325" s="234">
        <v>44727.615312499998</v>
      </c>
    </row>
    <row r="1326" spans="1:54" x14ac:dyDescent="0.25">
      <c r="A1326" s="234" t="s">
        <v>6375</v>
      </c>
      <c r="B1326" s="234" t="s">
        <v>482</v>
      </c>
      <c r="C1326" s="235" t="s">
        <v>6376</v>
      </c>
      <c r="D1326" s="235" t="s">
        <v>6375</v>
      </c>
      <c r="E1326" s="234" t="s">
        <v>6352</v>
      </c>
      <c r="F1326" s="234" t="s">
        <v>6377</v>
      </c>
      <c r="G1326" s="234" t="s">
        <v>440</v>
      </c>
      <c r="H1326" s="234" t="s">
        <v>2090</v>
      </c>
      <c r="I1326" s="234" t="s">
        <v>752</v>
      </c>
      <c r="J1326" s="236"/>
      <c r="K1326" s="129">
        <v>0.05</v>
      </c>
      <c r="L1326" s="103">
        <v>1</v>
      </c>
      <c r="M1326" s="237">
        <v>15000</v>
      </c>
      <c r="N1326" s="236">
        <v>14810</v>
      </c>
      <c r="O1326" s="103">
        <v>20150</v>
      </c>
      <c r="P1326" s="234">
        <v>20150</v>
      </c>
      <c r="Q1326" s="236">
        <v>2.5</v>
      </c>
      <c r="R1326" s="236">
        <v>100</v>
      </c>
      <c r="S1326" s="238">
        <v>324.43</v>
      </c>
      <c r="T1326" s="238">
        <v>173</v>
      </c>
      <c r="U1326" s="103">
        <v>6</v>
      </c>
      <c r="V1326" s="234" t="s">
        <v>547</v>
      </c>
      <c r="W1326" s="103">
        <v>80</v>
      </c>
      <c r="X1326" s="234" t="s">
        <v>56</v>
      </c>
      <c r="Y1326" s="234" t="s">
        <v>443</v>
      </c>
      <c r="Z1326" s="280" t="s">
        <v>3630</v>
      </c>
      <c r="AA1326" s="280"/>
      <c r="AB1326" s="280"/>
      <c r="AC1326" s="280"/>
      <c r="AD1326" s="280"/>
      <c r="AE1326" s="280"/>
      <c r="AF1326" s="280"/>
      <c r="AG1326" s="280"/>
      <c r="AH1326" s="280"/>
      <c r="AI1326" s="280"/>
      <c r="AJ1326" s="280"/>
      <c r="AK1326" s="234">
        <v>3</v>
      </c>
      <c r="AL1326" s="234" t="s">
        <v>272</v>
      </c>
      <c r="AM1326" s="234">
        <v>0.1</v>
      </c>
      <c r="AN1326" s="234">
        <v>0</v>
      </c>
      <c r="AO1326" s="234">
        <v>0</v>
      </c>
      <c r="AP1326" s="234">
        <v>0.1</v>
      </c>
      <c r="AQ1326" s="234">
        <v>0.05</v>
      </c>
      <c r="AR1326" s="234" t="s">
        <v>463</v>
      </c>
      <c r="AS1326" s="234">
        <v>7</v>
      </c>
      <c r="AT1326" s="234">
        <v>67.584042940833896</v>
      </c>
      <c r="AU1326" s="234" t="s">
        <v>552</v>
      </c>
      <c r="AV1326" s="234">
        <v>2.5478411034448598</v>
      </c>
      <c r="AW1326" s="234">
        <v>10.6818911451325</v>
      </c>
      <c r="AX1326" s="234">
        <v>60.825638646750498</v>
      </c>
      <c r="AY1326" s="234" t="b">
        <v>0</v>
      </c>
      <c r="AZ1326" s="234">
        <v>44727.616215277776</v>
      </c>
      <c r="BA1326" s="234">
        <v>44711.390023148146</v>
      </c>
      <c r="BB1326" s="234">
        <v>44727.61619212963</v>
      </c>
    </row>
    <row r="1327" spans="1:54" x14ac:dyDescent="0.25">
      <c r="A1327" s="234" t="s">
        <v>6378</v>
      </c>
      <c r="B1327" s="234" t="s">
        <v>482</v>
      </c>
      <c r="C1327" s="235" t="s">
        <v>6379</v>
      </c>
      <c r="D1327" s="235" t="s">
        <v>6378</v>
      </c>
      <c r="E1327" s="234" t="s">
        <v>6352</v>
      </c>
      <c r="F1327" s="234" t="s">
        <v>6380</v>
      </c>
      <c r="G1327" s="234" t="s">
        <v>440</v>
      </c>
      <c r="H1327" s="234" t="s">
        <v>2090</v>
      </c>
      <c r="I1327" s="234" t="s">
        <v>752</v>
      </c>
      <c r="J1327" s="236"/>
      <c r="K1327" s="129">
        <v>0.05</v>
      </c>
      <c r="L1327" s="103">
        <v>1</v>
      </c>
      <c r="M1327" s="237">
        <v>25000</v>
      </c>
      <c r="N1327" s="236">
        <v>16900</v>
      </c>
      <c r="O1327" s="103">
        <v>13880</v>
      </c>
      <c r="P1327" s="234">
        <v>13880</v>
      </c>
      <c r="Q1327" s="236">
        <v>2.5</v>
      </c>
      <c r="R1327" s="236">
        <v>100</v>
      </c>
      <c r="S1327" s="238">
        <v>474</v>
      </c>
      <c r="T1327" s="238">
        <v>67</v>
      </c>
      <c r="U1327" s="103">
        <v>5.5</v>
      </c>
      <c r="V1327" s="234" t="s">
        <v>547</v>
      </c>
      <c r="W1327" s="103">
        <v>80</v>
      </c>
      <c r="X1327" s="234" t="s">
        <v>56</v>
      </c>
      <c r="Y1327" s="234" t="s">
        <v>443</v>
      </c>
      <c r="Z1327" s="280" t="s">
        <v>3630</v>
      </c>
      <c r="AA1327" s="280"/>
      <c r="AB1327" s="280"/>
      <c r="AC1327" s="280"/>
      <c r="AD1327" s="280"/>
      <c r="AE1327" s="280"/>
      <c r="AF1327" s="280"/>
      <c r="AG1327" s="280"/>
      <c r="AH1327" s="280"/>
      <c r="AI1327" s="280"/>
      <c r="AJ1327" s="280"/>
      <c r="AK1327" s="234">
        <v>3</v>
      </c>
      <c r="AL1327" s="234" t="s">
        <v>272</v>
      </c>
      <c r="AM1327" s="234">
        <v>0.1</v>
      </c>
      <c r="AN1327" s="234">
        <v>0</v>
      </c>
      <c r="AO1327" s="234">
        <v>0</v>
      </c>
      <c r="AP1327" s="234">
        <v>0.13</v>
      </c>
      <c r="AQ1327" s="234">
        <v>0.05</v>
      </c>
      <c r="AR1327" s="234" t="s">
        <v>463</v>
      </c>
      <c r="AS1327" s="234">
        <v>11</v>
      </c>
      <c r="AT1327" s="234">
        <v>74.998495297899296</v>
      </c>
      <c r="AU1327" s="234" t="s">
        <v>552</v>
      </c>
      <c r="AV1327" s="234">
        <v>2.2485125377395101</v>
      </c>
      <c r="AW1327" s="234">
        <v>13.4760257155004</v>
      </c>
      <c r="AX1327" s="234">
        <v>68.302201074872499</v>
      </c>
      <c r="AY1327" s="234" t="b">
        <v>0</v>
      </c>
      <c r="AZ1327" s="234">
        <v>44727.617534722223</v>
      </c>
      <c r="BA1327" s="234">
        <v>44711.390428240738</v>
      </c>
      <c r="BB1327" s="234">
        <v>44727.617534722223</v>
      </c>
    </row>
    <row r="1328" spans="1:54" x14ac:dyDescent="0.25">
      <c r="A1328" s="234" t="s">
        <v>6381</v>
      </c>
      <c r="B1328" s="234" t="s">
        <v>482</v>
      </c>
      <c r="C1328" s="235" t="s">
        <v>6382</v>
      </c>
      <c r="D1328" s="235" t="s">
        <v>6381</v>
      </c>
      <c r="E1328" s="234" t="s">
        <v>6352</v>
      </c>
      <c r="F1328" s="234" t="s">
        <v>6383</v>
      </c>
      <c r="G1328" s="234" t="s">
        <v>440</v>
      </c>
      <c r="H1328" s="234" t="s">
        <v>2090</v>
      </c>
      <c r="I1328" s="234" t="s">
        <v>752</v>
      </c>
      <c r="J1328" s="236"/>
      <c r="K1328" s="129">
        <v>0.05</v>
      </c>
      <c r="L1328" s="103">
        <v>1</v>
      </c>
      <c r="M1328" s="237">
        <v>25000</v>
      </c>
      <c r="N1328" s="236">
        <v>16360</v>
      </c>
      <c r="O1328" s="103">
        <v>13880</v>
      </c>
      <c r="P1328" s="234">
        <v>13880</v>
      </c>
      <c r="Q1328" s="236">
        <v>2.5</v>
      </c>
      <c r="R1328" s="236">
        <v>100</v>
      </c>
      <c r="S1328" s="238">
        <v>486.5</v>
      </c>
      <c r="T1328" s="238">
        <v>67</v>
      </c>
      <c r="U1328" s="103">
        <v>5.5</v>
      </c>
      <c r="V1328" s="234" t="s">
        <v>547</v>
      </c>
      <c r="W1328" s="103">
        <v>80</v>
      </c>
      <c r="X1328" s="234" t="s">
        <v>56</v>
      </c>
      <c r="Y1328" s="234" t="s">
        <v>443</v>
      </c>
      <c r="Z1328" s="280" t="s">
        <v>3630</v>
      </c>
      <c r="AA1328" s="280"/>
      <c r="AB1328" s="280"/>
      <c r="AC1328" s="280"/>
      <c r="AD1328" s="280"/>
      <c r="AE1328" s="280"/>
      <c r="AF1328" s="280"/>
      <c r="AG1328" s="280"/>
      <c r="AH1328" s="280"/>
      <c r="AI1328" s="280"/>
      <c r="AJ1328" s="280"/>
      <c r="AK1328" s="234">
        <v>3</v>
      </c>
      <c r="AL1328" s="234" t="s">
        <v>272</v>
      </c>
      <c r="AM1328" s="234">
        <v>0.1</v>
      </c>
      <c r="AN1328" s="234">
        <v>0</v>
      </c>
      <c r="AO1328" s="234">
        <v>0</v>
      </c>
      <c r="AP1328" s="234">
        <v>0.13</v>
      </c>
      <c r="AQ1328" s="234">
        <v>0.05</v>
      </c>
      <c r="AR1328" s="234" t="s">
        <v>463</v>
      </c>
      <c r="AS1328" s="234">
        <v>11</v>
      </c>
      <c r="AT1328" s="234">
        <v>75.565444435159094</v>
      </c>
      <c r="AU1328" s="234" t="s">
        <v>552</v>
      </c>
      <c r="AV1328" s="234">
        <v>2.2791855600497399</v>
      </c>
      <c r="AW1328" s="234">
        <v>13.0269492420489</v>
      </c>
      <c r="AX1328" s="234">
        <v>66.119763880764197</v>
      </c>
      <c r="AY1328" s="234" t="b">
        <v>0</v>
      </c>
      <c r="AZ1328" s="234">
        <v>44727.619085648148</v>
      </c>
      <c r="BA1328" s="234">
        <v>44711.390821759262</v>
      </c>
      <c r="BB1328" s="234">
        <v>44727.619085648148</v>
      </c>
    </row>
    <row r="1329" spans="1:54" x14ac:dyDescent="0.25">
      <c r="A1329" s="234" t="s">
        <v>6384</v>
      </c>
      <c r="B1329" s="234" t="s">
        <v>482</v>
      </c>
      <c r="C1329" s="235" t="s">
        <v>6385</v>
      </c>
      <c r="D1329" s="235" t="s">
        <v>6384</v>
      </c>
      <c r="E1329" s="234" t="s">
        <v>6352</v>
      </c>
      <c r="F1329" s="234" t="s">
        <v>6386</v>
      </c>
      <c r="G1329" s="234" t="s">
        <v>440</v>
      </c>
      <c r="H1329" s="234" t="s">
        <v>2090</v>
      </c>
      <c r="I1329" s="234" t="s">
        <v>752</v>
      </c>
      <c r="J1329" s="236"/>
      <c r="K1329" s="129">
        <v>0.05</v>
      </c>
      <c r="L1329" s="103">
        <v>1</v>
      </c>
      <c r="M1329" s="237">
        <v>25000</v>
      </c>
      <c r="N1329" s="236">
        <v>19900</v>
      </c>
      <c r="O1329" s="103">
        <v>7060</v>
      </c>
      <c r="P1329" s="234">
        <v>7060</v>
      </c>
      <c r="Q1329" s="236">
        <v>2.5</v>
      </c>
      <c r="R1329" s="236">
        <v>100</v>
      </c>
      <c r="S1329" s="238">
        <v>577</v>
      </c>
      <c r="T1329" s="238">
        <v>67</v>
      </c>
      <c r="U1329" s="103">
        <v>5.5</v>
      </c>
      <c r="V1329" s="234" t="s">
        <v>547</v>
      </c>
      <c r="W1329" s="103">
        <v>100</v>
      </c>
      <c r="X1329" s="234" t="s">
        <v>56</v>
      </c>
      <c r="Y1329" s="234" t="s">
        <v>443</v>
      </c>
      <c r="Z1329" s="280" t="s">
        <v>3630</v>
      </c>
      <c r="AA1329" s="280"/>
      <c r="AB1329" s="280"/>
      <c r="AC1329" s="280"/>
      <c r="AD1329" s="280"/>
      <c r="AE1329" s="280"/>
      <c r="AF1329" s="280"/>
      <c r="AG1329" s="280"/>
      <c r="AH1329" s="280"/>
      <c r="AI1329" s="280"/>
      <c r="AJ1329" s="280"/>
      <c r="AK1329" s="234">
        <v>3</v>
      </c>
      <c r="AL1329" s="234" t="s">
        <v>272</v>
      </c>
      <c r="AM1329" s="234">
        <v>0.1</v>
      </c>
      <c r="AN1329" s="234">
        <v>0</v>
      </c>
      <c r="AO1329" s="234">
        <v>0</v>
      </c>
      <c r="AP1329" s="234">
        <v>0.21</v>
      </c>
      <c r="AQ1329" s="234">
        <v>0.05</v>
      </c>
      <c r="AR1329" s="234" t="s">
        <v>463</v>
      </c>
      <c r="AS1329" s="234">
        <v>12</v>
      </c>
      <c r="AT1329" s="234">
        <v>80.665158773668196</v>
      </c>
      <c r="AU1329" s="234" t="s">
        <v>552</v>
      </c>
      <c r="AV1329" s="234">
        <v>1.8184119879951499</v>
      </c>
      <c r="AW1329" s="234">
        <v>16.653813836692201</v>
      </c>
      <c r="AX1329" s="234">
        <v>61.363138638540498</v>
      </c>
      <c r="AY1329" s="234" t="b">
        <v>0</v>
      </c>
      <c r="AZ1329" s="234">
        <v>44727.621099537035</v>
      </c>
      <c r="BA1329" s="234">
        <v>44711.391215277778</v>
      </c>
      <c r="BB1329" s="234">
        <v>44727.621099537035</v>
      </c>
    </row>
    <row r="1330" spans="1:54" x14ac:dyDescent="0.25">
      <c r="A1330" s="234" t="s">
        <v>6387</v>
      </c>
      <c r="B1330" s="234" t="s">
        <v>482</v>
      </c>
      <c r="C1330" s="235" t="s">
        <v>6388</v>
      </c>
      <c r="D1330" s="235" t="s">
        <v>6387</v>
      </c>
      <c r="E1330" s="234" t="s">
        <v>6352</v>
      </c>
      <c r="F1330" s="234" t="s">
        <v>6389</v>
      </c>
      <c r="G1330" s="234" t="s">
        <v>440</v>
      </c>
      <c r="H1330" s="234" t="s">
        <v>2090</v>
      </c>
      <c r="I1330" s="234" t="s">
        <v>752</v>
      </c>
      <c r="J1330" s="236"/>
      <c r="K1330" s="129">
        <v>0.05</v>
      </c>
      <c r="L1330" s="103">
        <v>1</v>
      </c>
      <c r="M1330" s="237">
        <v>25000</v>
      </c>
      <c r="N1330" s="236">
        <v>9589</v>
      </c>
      <c r="O1330" s="103">
        <v>12500</v>
      </c>
      <c r="P1330" s="234">
        <v>12500</v>
      </c>
      <c r="Q1330" s="236">
        <v>2.5</v>
      </c>
      <c r="R1330" s="236">
        <v>100</v>
      </c>
      <c r="S1330" s="238">
        <v>488</v>
      </c>
      <c r="T1330" s="238">
        <v>36.5</v>
      </c>
      <c r="U1330" s="103">
        <v>5.5</v>
      </c>
      <c r="V1330" s="234" t="s">
        <v>547</v>
      </c>
      <c r="W1330" s="103">
        <v>80</v>
      </c>
      <c r="X1330" s="234" t="s">
        <v>56</v>
      </c>
      <c r="Y1330" s="234" t="s">
        <v>443</v>
      </c>
      <c r="Z1330" s="280" t="s">
        <v>3630</v>
      </c>
      <c r="AA1330" s="280"/>
      <c r="AB1330" s="280"/>
      <c r="AC1330" s="280"/>
      <c r="AD1330" s="280"/>
      <c r="AE1330" s="280"/>
      <c r="AF1330" s="280"/>
      <c r="AG1330" s="280"/>
      <c r="AH1330" s="280"/>
      <c r="AI1330" s="280"/>
      <c r="AJ1330" s="280"/>
      <c r="AK1330" s="234">
        <v>3</v>
      </c>
      <c r="AL1330" s="234" t="s">
        <v>272</v>
      </c>
      <c r="AM1330" s="234">
        <v>0.1</v>
      </c>
      <c r="AN1330" s="234">
        <v>0</v>
      </c>
      <c r="AO1330" s="234">
        <v>0</v>
      </c>
      <c r="AP1330" s="234">
        <v>0.25</v>
      </c>
      <c r="AQ1330" s="234">
        <v>0.05</v>
      </c>
      <c r="AR1330" s="234" t="s">
        <v>463</v>
      </c>
      <c r="AS1330" s="234">
        <v>6</v>
      </c>
      <c r="AT1330" s="234">
        <v>67.395653576971995</v>
      </c>
      <c r="AU1330" s="234" t="s">
        <v>552</v>
      </c>
      <c r="AV1330" s="234">
        <v>3.4229935527466502</v>
      </c>
      <c r="AW1330" s="234">
        <v>7.4623163715338103</v>
      </c>
      <c r="AX1330" s="234">
        <v>62.822377084248899</v>
      </c>
      <c r="AY1330" s="234" t="b">
        <v>0</v>
      </c>
      <c r="AZ1330" s="234">
        <v>44727.622511574074</v>
      </c>
      <c r="BA1330" s="234">
        <v>44711.391724537039</v>
      </c>
      <c r="BB1330" s="234">
        <v>44727.622499999998</v>
      </c>
    </row>
    <row r="1331" spans="1:54" x14ac:dyDescent="0.25">
      <c r="A1331" s="234" t="s">
        <v>6390</v>
      </c>
      <c r="B1331" s="234" t="s">
        <v>482</v>
      </c>
      <c r="C1331" s="235" t="s">
        <v>6391</v>
      </c>
      <c r="D1331" s="235" t="s">
        <v>6390</v>
      </c>
      <c r="E1331" s="234" t="s">
        <v>6352</v>
      </c>
      <c r="F1331" s="234" t="s">
        <v>6392</v>
      </c>
      <c r="G1331" s="234" t="s">
        <v>440</v>
      </c>
      <c r="H1331" s="234" t="s">
        <v>2090</v>
      </c>
      <c r="I1331" s="234" t="s">
        <v>752</v>
      </c>
      <c r="J1331" s="236"/>
      <c r="K1331" s="129">
        <v>0.05</v>
      </c>
      <c r="L1331" s="103">
        <v>1</v>
      </c>
      <c r="M1331" s="237">
        <v>25000</v>
      </c>
      <c r="N1331" s="236">
        <v>10100</v>
      </c>
      <c r="O1331" s="103">
        <v>12500</v>
      </c>
      <c r="P1331" s="234">
        <v>12500</v>
      </c>
      <c r="Q1331" s="236">
        <v>2.5</v>
      </c>
      <c r="R1331" s="236">
        <v>100</v>
      </c>
      <c r="S1331" s="238">
        <v>530</v>
      </c>
      <c r="T1331" s="238">
        <v>33.299999999999997</v>
      </c>
      <c r="U1331" s="103">
        <v>5.5</v>
      </c>
      <c r="V1331" s="234" t="s">
        <v>547</v>
      </c>
      <c r="W1331" s="103">
        <v>80</v>
      </c>
      <c r="X1331" s="234" t="s">
        <v>56</v>
      </c>
      <c r="Y1331" s="234" t="s">
        <v>443</v>
      </c>
      <c r="Z1331" s="280" t="s">
        <v>3630</v>
      </c>
      <c r="AA1331" s="280"/>
      <c r="AB1331" s="280"/>
      <c r="AC1331" s="280"/>
      <c r="AD1331" s="280"/>
      <c r="AE1331" s="280"/>
      <c r="AF1331" s="280"/>
      <c r="AG1331" s="280"/>
      <c r="AH1331" s="280"/>
      <c r="AI1331" s="280"/>
      <c r="AJ1331" s="280"/>
      <c r="AK1331" s="234">
        <v>3</v>
      </c>
      <c r="AL1331" s="234" t="s">
        <v>272</v>
      </c>
      <c r="AM1331" s="234">
        <v>0.1</v>
      </c>
      <c r="AN1331" s="234">
        <v>0</v>
      </c>
      <c r="AO1331" s="234">
        <v>0</v>
      </c>
      <c r="AP1331" s="234">
        <v>0.16</v>
      </c>
      <c r="AQ1331" s="234">
        <v>0.05</v>
      </c>
      <c r="AR1331" s="234" t="s">
        <v>463</v>
      </c>
      <c r="AS1331" s="234">
        <v>6</v>
      </c>
      <c r="AT1331" s="234">
        <v>68.620943903414002</v>
      </c>
      <c r="AU1331" s="234" t="s">
        <v>552</v>
      </c>
      <c r="AV1331" s="234">
        <v>3.27784276011554</v>
      </c>
      <c r="AW1331" s="234">
        <v>7.8627895910392303</v>
      </c>
      <c r="AX1331" s="234">
        <v>66.170195906863498</v>
      </c>
      <c r="AY1331" s="234" t="b">
        <v>0</v>
      </c>
      <c r="AZ1331" s="234">
        <v>44727.624282407407</v>
      </c>
      <c r="BA1331" s="234">
        <v>44711.392152777778</v>
      </c>
      <c r="BB1331" s="234">
        <v>44727.624282407407</v>
      </c>
    </row>
    <row r="1332" spans="1:54" x14ac:dyDescent="0.25">
      <c r="A1332" s="234" t="s">
        <v>6393</v>
      </c>
      <c r="B1332" s="234" t="s">
        <v>482</v>
      </c>
      <c r="C1332" s="235" t="s">
        <v>6394</v>
      </c>
      <c r="D1332" s="235" t="s">
        <v>6393</v>
      </c>
      <c r="E1332" s="234" t="s">
        <v>6352</v>
      </c>
      <c r="F1332" s="234" t="s">
        <v>6395</v>
      </c>
      <c r="G1332" s="234" t="s">
        <v>440</v>
      </c>
      <c r="H1332" s="234" t="s">
        <v>2090</v>
      </c>
      <c r="I1332" s="234" t="s">
        <v>752</v>
      </c>
      <c r="J1332" s="236"/>
      <c r="K1332" s="129">
        <v>0.05</v>
      </c>
      <c r="L1332" s="103">
        <v>1</v>
      </c>
      <c r="M1332" s="237">
        <v>15000</v>
      </c>
      <c r="N1332" s="236">
        <v>10590</v>
      </c>
      <c r="O1332" s="103">
        <v>3050</v>
      </c>
      <c r="P1332" s="234">
        <v>3050</v>
      </c>
      <c r="Q1332" s="236">
        <v>2.5</v>
      </c>
      <c r="R1332" s="236">
        <v>100</v>
      </c>
      <c r="S1332" s="238">
        <v>330</v>
      </c>
      <c r="T1332" s="238">
        <v>86</v>
      </c>
      <c r="U1332" s="103">
        <v>5.5</v>
      </c>
      <c r="V1332" s="234" t="s">
        <v>547</v>
      </c>
      <c r="W1332" s="103">
        <v>80</v>
      </c>
      <c r="X1332" s="234" t="s">
        <v>56</v>
      </c>
      <c r="Y1332" s="234" t="s">
        <v>443</v>
      </c>
      <c r="Z1332" s="280" t="s">
        <v>3630</v>
      </c>
      <c r="AA1332" s="280"/>
      <c r="AB1332" s="280"/>
      <c r="AC1332" s="280"/>
      <c r="AD1332" s="280"/>
      <c r="AE1332" s="280"/>
      <c r="AF1332" s="280"/>
      <c r="AG1332" s="280"/>
      <c r="AH1332" s="280"/>
      <c r="AI1332" s="280"/>
      <c r="AJ1332" s="280"/>
      <c r="AK1332" s="234">
        <v>3</v>
      </c>
      <c r="AL1332" s="234" t="s">
        <v>272</v>
      </c>
      <c r="AM1332" s="234">
        <v>0.1</v>
      </c>
      <c r="AN1332" s="234">
        <v>0</v>
      </c>
      <c r="AO1332" s="234">
        <v>0</v>
      </c>
      <c r="AP1332" s="234">
        <v>0.62</v>
      </c>
      <c r="AQ1332" s="234">
        <v>0.09</v>
      </c>
      <c r="AR1332" s="234" t="s">
        <v>463</v>
      </c>
      <c r="AS1332" s="234">
        <v>5</v>
      </c>
      <c r="AT1332" s="234">
        <v>74.274619813226295</v>
      </c>
      <c r="AU1332" s="234" t="s">
        <v>552</v>
      </c>
      <c r="AV1332" s="234">
        <v>2.7420187904231201</v>
      </c>
      <c r="AW1332" s="234">
        <v>8.7918147345591304</v>
      </c>
      <c r="AX1332" s="234">
        <v>72.4177543178956</v>
      </c>
      <c r="AY1332" s="234" t="b">
        <v>0</v>
      </c>
      <c r="AZ1332" s="234">
        <v>44727.625520833331</v>
      </c>
      <c r="BA1332" s="234">
        <v>44711.392523148148</v>
      </c>
      <c r="BB1332" s="234">
        <v>44727.625497685185</v>
      </c>
    </row>
    <row r="1333" spans="1:54" x14ac:dyDescent="0.25">
      <c r="A1333" s="234" t="s">
        <v>6396</v>
      </c>
      <c r="B1333" s="234" t="s">
        <v>482</v>
      </c>
      <c r="C1333" s="235" t="s">
        <v>6397</v>
      </c>
      <c r="D1333" s="235" t="s">
        <v>6396</v>
      </c>
      <c r="E1333" s="234" t="s">
        <v>6352</v>
      </c>
      <c r="F1333" s="234" t="s">
        <v>6398</v>
      </c>
      <c r="G1333" s="234" t="s">
        <v>440</v>
      </c>
      <c r="H1333" s="234" t="s">
        <v>2090</v>
      </c>
      <c r="I1333" s="234" t="s">
        <v>752</v>
      </c>
      <c r="J1333" s="236"/>
      <c r="K1333" s="129">
        <v>0.05</v>
      </c>
      <c r="L1333" s="103">
        <v>1</v>
      </c>
      <c r="M1333" s="237">
        <v>20000</v>
      </c>
      <c r="N1333" s="236">
        <v>15960</v>
      </c>
      <c r="O1333" s="103">
        <v>2580</v>
      </c>
      <c r="P1333" s="234">
        <v>2580</v>
      </c>
      <c r="Q1333" s="236">
        <v>2.5</v>
      </c>
      <c r="R1333" s="236">
        <v>100</v>
      </c>
      <c r="S1333" s="238">
        <v>578</v>
      </c>
      <c r="T1333" s="238">
        <v>23</v>
      </c>
      <c r="U1333" s="103">
        <v>5.5</v>
      </c>
      <c r="V1333" s="234" t="s">
        <v>451</v>
      </c>
      <c r="W1333" s="103">
        <v>100</v>
      </c>
      <c r="X1333" s="234" t="s">
        <v>56</v>
      </c>
      <c r="Y1333" s="234" t="s">
        <v>443</v>
      </c>
      <c r="Z1333" s="280" t="s">
        <v>3630</v>
      </c>
      <c r="AA1333" s="280"/>
      <c r="AB1333" s="280"/>
      <c r="AC1333" s="280"/>
      <c r="AD1333" s="280"/>
      <c r="AE1333" s="280"/>
      <c r="AF1333" s="280"/>
      <c r="AG1333" s="280"/>
      <c r="AH1333" s="280"/>
      <c r="AI1333" s="280"/>
      <c r="AJ1333" s="280"/>
      <c r="AK1333" s="234">
        <v>3</v>
      </c>
      <c r="AL1333" s="234" t="s">
        <v>272</v>
      </c>
      <c r="AM1333" s="234">
        <v>0.1</v>
      </c>
      <c r="AN1333" s="234">
        <v>0</v>
      </c>
      <c r="AO1333" s="234">
        <v>0</v>
      </c>
      <c r="AP1333" s="234">
        <v>0.73</v>
      </c>
      <c r="AQ1333" s="234">
        <v>0.1</v>
      </c>
      <c r="AR1333" s="234" t="s">
        <v>463</v>
      </c>
      <c r="AS1333" s="234">
        <v>0</v>
      </c>
      <c r="AT1333" s="234">
        <v>77.9335533479221</v>
      </c>
      <c r="AU1333" s="234" t="s">
        <v>552</v>
      </c>
      <c r="AV1333" s="234">
        <v>2.05738401695857</v>
      </c>
      <c r="AW1333" s="234">
        <v>13.2285762227018</v>
      </c>
      <c r="AX1333" s="234">
        <v>77.9335533479221</v>
      </c>
      <c r="AY1333" s="234" t="b">
        <v>0</v>
      </c>
      <c r="AZ1333" s="234">
        <v>44727.626863425925</v>
      </c>
      <c r="BA1333" s="234">
        <v>44711.39303240741</v>
      </c>
      <c r="BB1333" s="234">
        <v>44727.626840277779</v>
      </c>
    </row>
    <row r="1334" spans="1:54" x14ac:dyDescent="0.25">
      <c r="A1334" s="234" t="s">
        <v>6399</v>
      </c>
      <c r="B1334" s="234" t="s">
        <v>456</v>
      </c>
      <c r="C1334" s="235" t="s">
        <v>1680</v>
      </c>
      <c r="D1334" s="235" t="s">
        <v>6399</v>
      </c>
      <c r="E1334" s="234" t="s">
        <v>6400</v>
      </c>
      <c r="F1334" s="234" t="s">
        <v>6401</v>
      </c>
      <c r="G1334" s="234" t="s">
        <v>836</v>
      </c>
      <c r="H1334" s="234" t="s">
        <v>798</v>
      </c>
      <c r="I1334" s="234" t="s">
        <v>678</v>
      </c>
      <c r="J1334" s="236">
        <v>312</v>
      </c>
      <c r="K1334" s="129">
        <v>0.03</v>
      </c>
      <c r="L1334" s="103">
        <v>1</v>
      </c>
      <c r="M1334" s="237">
        <v>2700</v>
      </c>
      <c r="N1334" s="236">
        <v>1283</v>
      </c>
      <c r="O1334" s="103">
        <v>6000</v>
      </c>
      <c r="P1334" s="234">
        <v>6000</v>
      </c>
      <c r="Q1334" s="236">
        <v>18</v>
      </c>
      <c r="R1334" s="236">
        <v>30</v>
      </c>
      <c r="S1334" s="238">
        <v>84</v>
      </c>
      <c r="T1334" s="238">
        <v>65</v>
      </c>
      <c r="U1334" s="103">
        <v>2.4</v>
      </c>
      <c r="V1334" s="234" t="s">
        <v>547</v>
      </c>
      <c r="W1334" s="103">
        <v>65</v>
      </c>
      <c r="X1334" s="234" t="s">
        <v>56</v>
      </c>
      <c r="Y1334" s="234" t="s">
        <v>443</v>
      </c>
      <c r="Z1334" s="280" t="s">
        <v>6402</v>
      </c>
      <c r="AA1334" s="280" t="s">
        <v>6403</v>
      </c>
      <c r="AB1334" s="280" t="s">
        <v>6404</v>
      </c>
      <c r="AC1334" s="280"/>
      <c r="AD1334" s="280" t="s">
        <v>6405</v>
      </c>
      <c r="AE1334" s="280" t="s">
        <v>6406</v>
      </c>
      <c r="AF1334" s="280" t="s">
        <v>6407</v>
      </c>
      <c r="AG1334" s="280" t="s">
        <v>6408</v>
      </c>
      <c r="AH1334" s="280"/>
      <c r="AI1334" s="280"/>
      <c r="AJ1334" s="280"/>
      <c r="AK1334" s="234">
        <v>10</v>
      </c>
      <c r="AL1334" s="234" t="s">
        <v>272</v>
      </c>
      <c r="AM1334" s="234">
        <v>0.1</v>
      </c>
      <c r="AN1334" s="234">
        <v>0</v>
      </c>
      <c r="AO1334" s="234">
        <v>0</v>
      </c>
      <c r="AP1334" s="234">
        <v>0</v>
      </c>
      <c r="AQ1334" s="234"/>
      <c r="AR1334" s="234" t="s">
        <v>463</v>
      </c>
      <c r="AS1334" s="234">
        <v>1</v>
      </c>
      <c r="AT1334" s="234">
        <v>91.050341399103701</v>
      </c>
      <c r="AU1334" s="234" t="s">
        <v>490</v>
      </c>
      <c r="AV1334" s="234">
        <v>1.6216779486303201</v>
      </c>
      <c r="AW1334" s="234">
        <v>8.2322081730720296</v>
      </c>
      <c r="AX1334" s="234">
        <v>90.608096883736593</v>
      </c>
      <c r="AY1334" s="234" t="b">
        <v>0</v>
      </c>
      <c r="AZ1334" s="234">
        <v>44755.585706018515</v>
      </c>
      <c r="BA1334" s="234">
        <v>44711.591851851852</v>
      </c>
      <c r="BB1334" s="234">
        <v>44755.585706018515</v>
      </c>
    </row>
    <row r="1335" spans="1:54" x14ac:dyDescent="0.25">
      <c r="A1335" s="234" t="s">
        <v>6409</v>
      </c>
      <c r="B1335" s="234" t="s">
        <v>436</v>
      </c>
      <c r="C1335" s="235" t="s">
        <v>1680</v>
      </c>
      <c r="D1335" s="235" t="s">
        <v>6409</v>
      </c>
      <c r="E1335" s="234" t="s">
        <v>6410</v>
      </c>
      <c r="F1335" s="234" t="s">
        <v>1312</v>
      </c>
      <c r="G1335" s="234"/>
      <c r="H1335" s="234"/>
      <c r="I1335" s="234" t="s">
        <v>678</v>
      </c>
      <c r="J1335" s="236"/>
      <c r="K1335" s="129"/>
      <c r="L1335" s="103"/>
      <c r="M1335" s="237"/>
      <c r="N1335" s="236"/>
      <c r="O1335" s="103">
        <v>6000</v>
      </c>
      <c r="P1335" s="234"/>
      <c r="Q1335" s="236"/>
      <c r="R1335" s="236"/>
      <c r="S1335" s="238"/>
      <c r="T1335" s="238"/>
      <c r="U1335" s="103">
        <v>0</v>
      </c>
      <c r="V1335" s="234" t="s">
        <v>547</v>
      </c>
      <c r="W1335" s="103"/>
      <c r="X1335" s="234" t="s">
        <v>56</v>
      </c>
      <c r="Y1335" s="234" t="s">
        <v>443</v>
      </c>
      <c r="Z1335" s="280"/>
      <c r="AA1335" s="280"/>
      <c r="AB1335" s="280"/>
      <c r="AC1335" s="280"/>
      <c r="AD1335" s="280"/>
      <c r="AE1335" s="280"/>
      <c r="AF1335" s="280" t="s">
        <v>6411</v>
      </c>
      <c r="AG1335" s="280"/>
      <c r="AH1335" s="280"/>
      <c r="AI1335" s="280"/>
      <c r="AJ1335" s="280"/>
      <c r="AK1335" s="234">
        <v>0.5</v>
      </c>
      <c r="AL1335" s="234" t="s">
        <v>272</v>
      </c>
      <c r="AM1335" s="234">
        <v>0.1</v>
      </c>
      <c r="AN1335" s="234"/>
      <c r="AO1335" s="234">
        <v>0</v>
      </c>
      <c r="AP1335" s="234">
        <v>0</v>
      </c>
      <c r="AQ1335" s="234"/>
      <c r="AR1335" s="234" t="s">
        <v>447</v>
      </c>
      <c r="AS1335" s="234"/>
      <c r="AT1335" s="234"/>
      <c r="AU1335" s="234" t="s">
        <v>490</v>
      </c>
      <c r="AV1335" s="234"/>
      <c r="AW1335" s="234"/>
      <c r="AX1335" s="234"/>
      <c r="AY1335" s="234" t="b">
        <v>0</v>
      </c>
      <c r="AZ1335" s="234">
        <v>44712.747534722221</v>
      </c>
      <c r="BA1335" s="234">
        <v>44712.657395833332</v>
      </c>
      <c r="BB1335" s="234">
        <v>44712.747534722221</v>
      </c>
    </row>
    <row r="1336" spans="1:54" x14ac:dyDescent="0.25">
      <c r="A1336" s="234" t="s">
        <v>6412</v>
      </c>
      <c r="B1336" s="234" t="s">
        <v>482</v>
      </c>
      <c r="C1336" s="235" t="s">
        <v>6413</v>
      </c>
      <c r="D1336" s="235" t="s">
        <v>6412</v>
      </c>
      <c r="E1336" s="234" t="s">
        <v>6414</v>
      </c>
      <c r="F1336" s="234" t="s">
        <v>6415</v>
      </c>
      <c r="G1336" s="234" t="s">
        <v>836</v>
      </c>
      <c r="H1336" s="234" t="s">
        <v>798</v>
      </c>
      <c r="I1336" s="234" t="s">
        <v>678</v>
      </c>
      <c r="J1336" s="236">
        <v>88</v>
      </c>
      <c r="K1336" s="129">
        <v>0.03</v>
      </c>
      <c r="L1336" s="103">
        <v>4</v>
      </c>
      <c r="M1336" s="237">
        <v>2096</v>
      </c>
      <c r="N1336" s="236">
        <v>413</v>
      </c>
      <c r="O1336" s="103">
        <v>6000</v>
      </c>
      <c r="P1336" s="234">
        <v>6000</v>
      </c>
      <c r="Q1336" s="236">
        <v>20</v>
      </c>
      <c r="R1336" s="236">
        <v>30</v>
      </c>
      <c r="S1336" s="238">
        <v>36</v>
      </c>
      <c r="T1336" s="238">
        <v>12</v>
      </c>
      <c r="U1336" s="103">
        <v>2.5</v>
      </c>
      <c r="V1336" s="234" t="s">
        <v>442</v>
      </c>
      <c r="W1336" s="103">
        <v>45</v>
      </c>
      <c r="X1336" s="234" t="s">
        <v>56</v>
      </c>
      <c r="Y1336" s="234" t="s">
        <v>443</v>
      </c>
      <c r="Z1336" s="280"/>
      <c r="AA1336" s="280" t="s">
        <v>6416</v>
      </c>
      <c r="AB1336" s="280"/>
      <c r="AC1336" s="280"/>
      <c r="AD1336" s="280"/>
      <c r="AE1336" s="280" t="s">
        <v>6417</v>
      </c>
      <c r="AF1336" s="280"/>
      <c r="AG1336" s="280"/>
      <c r="AH1336" s="280"/>
      <c r="AI1336" s="280"/>
      <c r="AJ1336" s="280"/>
      <c r="AK1336" s="234">
        <v>1</v>
      </c>
      <c r="AL1336" s="234" t="s">
        <v>272</v>
      </c>
      <c r="AM1336" s="234">
        <v>0.1</v>
      </c>
      <c r="AN1336" s="234">
        <v>0</v>
      </c>
      <c r="AO1336" s="234">
        <v>0</v>
      </c>
      <c r="AP1336" s="234">
        <v>0</v>
      </c>
      <c r="AQ1336" s="234"/>
      <c r="AR1336" s="234" t="s">
        <v>463</v>
      </c>
      <c r="AS1336" s="234">
        <v>1</v>
      </c>
      <c r="AT1336" s="234">
        <v>91.750752375334599</v>
      </c>
      <c r="AU1336" s="234" t="s">
        <v>490</v>
      </c>
      <c r="AV1336" s="234">
        <v>1.24813969749072</v>
      </c>
      <c r="AW1336" s="234">
        <v>11.6177981311612</v>
      </c>
      <c r="AX1336" s="234">
        <v>90.741494099205894</v>
      </c>
      <c r="AY1336" s="234" t="b">
        <v>0</v>
      </c>
      <c r="AZ1336" s="234">
        <v>44719.578576388885</v>
      </c>
      <c r="BA1336" s="234">
        <v>44714.602592592593</v>
      </c>
      <c r="BB1336" s="234">
        <v>44719.578576388885</v>
      </c>
    </row>
    <row r="1337" spans="1:54" x14ac:dyDescent="0.25">
      <c r="A1337" s="234" t="s">
        <v>6418</v>
      </c>
      <c r="B1337" s="234" t="s">
        <v>482</v>
      </c>
      <c r="C1337" s="235" t="s">
        <v>6419</v>
      </c>
      <c r="D1337" s="235" t="s">
        <v>6418</v>
      </c>
      <c r="E1337" s="234" t="s">
        <v>6420</v>
      </c>
      <c r="F1337" s="234" t="s">
        <v>6421</v>
      </c>
      <c r="G1337" s="234" t="s">
        <v>440</v>
      </c>
      <c r="H1337" s="234" t="s">
        <v>458</v>
      </c>
      <c r="I1337" s="234" t="s">
        <v>678</v>
      </c>
      <c r="J1337" s="236"/>
      <c r="K1337" s="129">
        <v>0.05</v>
      </c>
      <c r="L1337" s="103">
        <v>1</v>
      </c>
      <c r="M1337" s="237">
        <v>32000</v>
      </c>
      <c r="N1337" s="236">
        <v>24426</v>
      </c>
      <c r="O1337" s="103">
        <v>9000</v>
      </c>
      <c r="P1337" s="234">
        <v>9000</v>
      </c>
      <c r="Q1337" s="236">
        <v>3</v>
      </c>
      <c r="R1337" s="236">
        <v>100</v>
      </c>
      <c r="S1337" s="238">
        <v>500</v>
      </c>
      <c r="T1337" s="238">
        <v>132</v>
      </c>
      <c r="U1337" s="103">
        <v>5.5</v>
      </c>
      <c r="V1337" s="234" t="s">
        <v>442</v>
      </c>
      <c r="W1337" s="103">
        <v>80</v>
      </c>
      <c r="X1337" s="234" t="s">
        <v>56</v>
      </c>
      <c r="Y1337" s="234" t="s">
        <v>443</v>
      </c>
      <c r="Z1337" s="280"/>
      <c r="AA1337" s="280"/>
      <c r="AB1337" s="280"/>
      <c r="AC1337" s="280"/>
      <c r="AD1337" s="280"/>
      <c r="AE1337" s="280"/>
      <c r="AF1337" s="280"/>
      <c r="AG1337" s="280"/>
      <c r="AH1337" s="280"/>
      <c r="AI1337" s="280"/>
      <c r="AJ1337" s="280"/>
      <c r="AK1337" s="234">
        <v>10</v>
      </c>
      <c r="AL1337" s="234" t="s">
        <v>272</v>
      </c>
      <c r="AM1337" s="234">
        <v>0.1</v>
      </c>
      <c r="AN1337" s="234">
        <v>0</v>
      </c>
      <c r="AO1337" s="234">
        <v>0</v>
      </c>
      <c r="AP1337" s="234">
        <v>0.13646660662136001</v>
      </c>
      <c r="AQ1337" s="234">
        <v>4.54888688737866E-2</v>
      </c>
      <c r="AR1337" s="234" t="s">
        <v>463</v>
      </c>
      <c r="AS1337" s="234">
        <v>16</v>
      </c>
      <c r="AT1337" s="234">
        <v>76.812984010505204</v>
      </c>
      <c r="AU1337" s="234" t="s">
        <v>490</v>
      </c>
      <c r="AV1337" s="234">
        <v>1.84</v>
      </c>
      <c r="AW1337" s="234">
        <v>22.885080406238199</v>
      </c>
      <c r="AX1337" s="234">
        <v>76.812984010505204</v>
      </c>
      <c r="AY1337" s="234" t="b">
        <v>0</v>
      </c>
      <c r="AZ1337" s="234">
        <v>44722.388749999998</v>
      </c>
      <c r="BA1337" s="234">
        <v>44715.324537037035</v>
      </c>
      <c r="BB1337" s="234">
        <v>44722.388749999998</v>
      </c>
    </row>
    <row r="1338" spans="1:54" x14ac:dyDescent="0.25">
      <c r="A1338" s="234" t="s">
        <v>6422</v>
      </c>
      <c r="B1338" s="234" t="s">
        <v>482</v>
      </c>
      <c r="C1338" s="235" t="s">
        <v>6423</v>
      </c>
      <c r="D1338" s="235" t="s">
        <v>6422</v>
      </c>
      <c r="E1338" s="234" t="s">
        <v>6420</v>
      </c>
      <c r="F1338" s="234" t="s">
        <v>6424</v>
      </c>
      <c r="G1338" s="234" t="s">
        <v>544</v>
      </c>
      <c r="H1338" s="234" t="s">
        <v>473</v>
      </c>
      <c r="I1338" s="234" t="s">
        <v>678</v>
      </c>
      <c r="J1338" s="236">
        <v>363</v>
      </c>
      <c r="K1338" s="129">
        <v>0.03</v>
      </c>
      <c r="L1338" s="103">
        <v>1</v>
      </c>
      <c r="M1338" s="237">
        <v>4000</v>
      </c>
      <c r="N1338" s="236">
        <v>6086</v>
      </c>
      <c r="O1338" s="103">
        <v>9000</v>
      </c>
      <c r="P1338" s="234">
        <v>9000</v>
      </c>
      <c r="Q1338" s="236">
        <v>8</v>
      </c>
      <c r="R1338" s="236">
        <v>50</v>
      </c>
      <c r="S1338" s="238">
        <v>138</v>
      </c>
      <c r="T1338" s="238">
        <v>45</v>
      </c>
      <c r="U1338" s="103">
        <v>4.5</v>
      </c>
      <c r="V1338" s="234" t="s">
        <v>442</v>
      </c>
      <c r="W1338" s="103">
        <v>60</v>
      </c>
      <c r="X1338" s="234" t="s">
        <v>56</v>
      </c>
      <c r="Y1338" s="234" t="s">
        <v>443</v>
      </c>
      <c r="Z1338" s="280"/>
      <c r="AA1338" s="280" t="s">
        <v>6425</v>
      </c>
      <c r="AB1338" s="280"/>
      <c r="AC1338" s="280"/>
      <c r="AD1338" s="280"/>
      <c r="AE1338" s="280"/>
      <c r="AF1338" s="280"/>
      <c r="AG1338" s="280"/>
      <c r="AH1338" s="280"/>
      <c r="AI1338" s="280"/>
      <c r="AJ1338" s="280"/>
      <c r="AK1338" s="234">
        <v>10</v>
      </c>
      <c r="AL1338" s="234" t="s">
        <v>272</v>
      </c>
      <c r="AM1338" s="234">
        <v>0.1</v>
      </c>
      <c r="AN1338" s="234">
        <v>0</v>
      </c>
      <c r="AO1338" s="234">
        <v>0</v>
      </c>
      <c r="AP1338" s="234">
        <v>0</v>
      </c>
      <c r="AQ1338" s="234">
        <v>6.7869792237192805E-2</v>
      </c>
      <c r="AR1338" s="234" t="s">
        <v>463</v>
      </c>
      <c r="AS1338" s="234">
        <v>4</v>
      </c>
      <c r="AT1338" s="234">
        <v>81.188663829493507</v>
      </c>
      <c r="AU1338" s="234" t="s">
        <v>490</v>
      </c>
      <c r="AV1338" s="234">
        <v>1.3334636412109799</v>
      </c>
      <c r="AW1338" s="234">
        <v>15.505299646460699</v>
      </c>
      <c r="AX1338" s="234">
        <v>71.399630647766102</v>
      </c>
      <c r="AY1338" s="234" t="b">
        <v>0</v>
      </c>
      <c r="AZ1338" s="234">
        <v>44722.4062037037</v>
      </c>
      <c r="BA1338" s="234">
        <v>44715.32540509259</v>
      </c>
      <c r="BB1338" s="234">
        <v>44722.406192129631</v>
      </c>
    </row>
    <row r="1339" spans="1:54" x14ac:dyDescent="0.25">
      <c r="A1339" s="234" t="s">
        <v>6426</v>
      </c>
      <c r="B1339" s="234" t="s">
        <v>436</v>
      </c>
      <c r="C1339" s="235" t="s">
        <v>1680</v>
      </c>
      <c r="D1339" s="235" t="s">
        <v>6426</v>
      </c>
      <c r="E1339" s="234" t="s">
        <v>6427</v>
      </c>
      <c r="F1339" s="234" t="s">
        <v>6428</v>
      </c>
      <c r="G1339" s="234" t="s">
        <v>836</v>
      </c>
      <c r="H1339" s="234"/>
      <c r="I1339" s="234" t="s">
        <v>486</v>
      </c>
      <c r="J1339" s="236"/>
      <c r="K1339" s="129"/>
      <c r="L1339" s="103"/>
      <c r="M1339" s="237"/>
      <c r="N1339" s="236">
        <v>3840</v>
      </c>
      <c r="O1339" s="103">
        <v>6000</v>
      </c>
      <c r="P1339" s="234"/>
      <c r="Q1339" s="236"/>
      <c r="R1339" s="236"/>
      <c r="S1339" s="238">
        <v>115</v>
      </c>
      <c r="T1339" s="238">
        <v>44.9</v>
      </c>
      <c r="U1339" s="103">
        <v>0</v>
      </c>
      <c r="V1339" s="234" t="s">
        <v>547</v>
      </c>
      <c r="W1339" s="103"/>
      <c r="X1339" s="234" t="s">
        <v>56</v>
      </c>
      <c r="Y1339" s="234" t="s">
        <v>443</v>
      </c>
      <c r="Z1339" s="280"/>
      <c r="AA1339" s="280"/>
      <c r="AB1339" s="280"/>
      <c r="AC1339" s="280"/>
      <c r="AD1339" s="280"/>
      <c r="AE1339" s="280"/>
      <c r="AF1339" s="280" t="s">
        <v>6429</v>
      </c>
      <c r="AG1339" s="280"/>
      <c r="AH1339" s="280"/>
      <c r="AI1339" s="280"/>
      <c r="AJ1339" s="280"/>
      <c r="AK1339" s="234">
        <v>5</v>
      </c>
      <c r="AL1339" s="234" t="s">
        <v>272</v>
      </c>
      <c r="AM1339" s="234">
        <v>0.1</v>
      </c>
      <c r="AN1339" s="234"/>
      <c r="AO1339" s="234">
        <v>0</v>
      </c>
      <c r="AP1339" s="234">
        <v>0</v>
      </c>
      <c r="AQ1339" s="234"/>
      <c r="AR1339" s="234" t="s">
        <v>447</v>
      </c>
      <c r="AS1339" s="234">
        <v>0</v>
      </c>
      <c r="AT1339" s="234"/>
      <c r="AU1339" s="234" t="s">
        <v>552</v>
      </c>
      <c r="AV1339" s="234"/>
      <c r="AW1339" s="234"/>
      <c r="AX1339" s="234"/>
      <c r="AY1339" s="234" t="b">
        <v>0</v>
      </c>
      <c r="AZ1339" s="234">
        <v>44733.39267361111</v>
      </c>
      <c r="BA1339" s="234">
        <v>44719.44431712963</v>
      </c>
      <c r="BB1339" s="234">
        <v>44733.39267361111</v>
      </c>
    </row>
    <row r="1340" spans="1:54" x14ac:dyDescent="0.25">
      <c r="A1340" s="234" t="s">
        <v>6430</v>
      </c>
      <c r="B1340" s="234" t="s">
        <v>436</v>
      </c>
      <c r="C1340" s="235" t="s">
        <v>1680</v>
      </c>
      <c r="D1340" s="235" t="s">
        <v>6430</v>
      </c>
      <c r="E1340" s="234" t="s">
        <v>6427</v>
      </c>
      <c r="F1340" s="234" t="s">
        <v>6431</v>
      </c>
      <c r="G1340" s="234" t="s">
        <v>836</v>
      </c>
      <c r="H1340" s="234"/>
      <c r="I1340" s="234" t="s">
        <v>486</v>
      </c>
      <c r="J1340" s="236"/>
      <c r="K1340" s="129"/>
      <c r="L1340" s="103"/>
      <c r="M1340" s="237"/>
      <c r="N1340" s="236">
        <v>3856</v>
      </c>
      <c r="O1340" s="103">
        <v>6000</v>
      </c>
      <c r="P1340" s="234"/>
      <c r="Q1340" s="236"/>
      <c r="R1340" s="236"/>
      <c r="S1340" s="238">
        <v>120</v>
      </c>
      <c r="T1340" s="238">
        <v>45</v>
      </c>
      <c r="U1340" s="103">
        <v>0</v>
      </c>
      <c r="V1340" s="234" t="s">
        <v>547</v>
      </c>
      <c r="W1340" s="103"/>
      <c r="X1340" s="234" t="s">
        <v>56</v>
      </c>
      <c r="Y1340" s="234" t="s">
        <v>443</v>
      </c>
      <c r="Z1340" s="280"/>
      <c r="AA1340" s="280"/>
      <c r="AB1340" s="280"/>
      <c r="AC1340" s="280"/>
      <c r="AD1340" s="280"/>
      <c r="AE1340" s="280"/>
      <c r="AF1340" s="280" t="s">
        <v>6429</v>
      </c>
      <c r="AG1340" s="280"/>
      <c r="AH1340" s="280"/>
      <c r="AI1340" s="280"/>
      <c r="AJ1340" s="280"/>
      <c r="AK1340" s="234">
        <v>5</v>
      </c>
      <c r="AL1340" s="234" t="s">
        <v>272</v>
      </c>
      <c r="AM1340" s="234">
        <v>0.1</v>
      </c>
      <c r="AN1340" s="234"/>
      <c r="AO1340" s="234">
        <v>0</v>
      </c>
      <c r="AP1340" s="234">
        <v>0</v>
      </c>
      <c r="AQ1340" s="234"/>
      <c r="AR1340" s="234" t="s">
        <v>447</v>
      </c>
      <c r="AS1340" s="234">
        <v>0</v>
      </c>
      <c r="AT1340" s="234"/>
      <c r="AU1340" s="234" t="s">
        <v>552</v>
      </c>
      <c r="AV1340" s="234"/>
      <c r="AW1340" s="234"/>
      <c r="AX1340" s="234"/>
      <c r="AY1340" s="234" t="b">
        <v>0</v>
      </c>
      <c r="AZ1340" s="234">
        <v>44733.392812500002</v>
      </c>
      <c r="BA1340" s="234">
        <v>44719.445127314815</v>
      </c>
      <c r="BB1340" s="234">
        <v>44733.392800925925</v>
      </c>
    </row>
    <row r="1341" spans="1:54" x14ac:dyDescent="0.25">
      <c r="A1341" s="234" t="s">
        <v>6432</v>
      </c>
      <c r="B1341" s="234" t="s">
        <v>436</v>
      </c>
      <c r="C1341" s="235" t="s">
        <v>1680</v>
      </c>
      <c r="D1341" s="235" t="s">
        <v>6432</v>
      </c>
      <c r="E1341" s="234" t="s">
        <v>6427</v>
      </c>
      <c r="F1341" s="234" t="s">
        <v>6433</v>
      </c>
      <c r="G1341" s="234" t="s">
        <v>836</v>
      </c>
      <c r="H1341" s="234"/>
      <c r="I1341" s="234" t="s">
        <v>486</v>
      </c>
      <c r="J1341" s="236"/>
      <c r="K1341" s="129"/>
      <c r="L1341" s="103"/>
      <c r="M1341" s="237"/>
      <c r="N1341" s="236">
        <v>1137</v>
      </c>
      <c r="O1341" s="103">
        <v>6000</v>
      </c>
      <c r="P1341" s="234"/>
      <c r="Q1341" s="236"/>
      <c r="R1341" s="236"/>
      <c r="S1341" s="238">
        <v>95</v>
      </c>
      <c r="T1341" s="238">
        <v>6.3</v>
      </c>
      <c r="U1341" s="103">
        <v>0</v>
      </c>
      <c r="V1341" s="234" t="s">
        <v>547</v>
      </c>
      <c r="W1341" s="103"/>
      <c r="X1341" s="234" t="s">
        <v>56</v>
      </c>
      <c r="Y1341" s="234" t="s">
        <v>443</v>
      </c>
      <c r="Z1341" s="280"/>
      <c r="AA1341" s="280"/>
      <c r="AB1341" s="280"/>
      <c r="AC1341" s="280"/>
      <c r="AD1341" s="280"/>
      <c r="AE1341" s="280"/>
      <c r="AF1341" s="280" t="s">
        <v>6429</v>
      </c>
      <c r="AG1341" s="280"/>
      <c r="AH1341" s="280"/>
      <c r="AI1341" s="280"/>
      <c r="AJ1341" s="280"/>
      <c r="AK1341" s="234">
        <v>5</v>
      </c>
      <c r="AL1341" s="234" t="s">
        <v>272</v>
      </c>
      <c r="AM1341" s="234">
        <v>0.1</v>
      </c>
      <c r="AN1341" s="234"/>
      <c r="AO1341" s="234">
        <v>0</v>
      </c>
      <c r="AP1341" s="234">
        <v>0</v>
      </c>
      <c r="AQ1341" s="234"/>
      <c r="AR1341" s="234" t="s">
        <v>447</v>
      </c>
      <c r="AS1341" s="234">
        <v>0</v>
      </c>
      <c r="AT1341" s="234"/>
      <c r="AU1341" s="234" t="s">
        <v>552</v>
      </c>
      <c r="AV1341" s="234"/>
      <c r="AW1341" s="234"/>
      <c r="AX1341" s="234"/>
      <c r="AY1341" s="234" t="b">
        <v>0</v>
      </c>
      <c r="AZ1341" s="234">
        <v>44733.392951388887</v>
      </c>
      <c r="BA1341" s="234">
        <v>44719.455520833333</v>
      </c>
      <c r="BB1341" s="234">
        <v>44733.392928240741</v>
      </c>
    </row>
    <row r="1342" spans="1:54" x14ac:dyDescent="0.25">
      <c r="A1342" s="234" t="s">
        <v>6434</v>
      </c>
      <c r="B1342" s="234" t="s">
        <v>436</v>
      </c>
      <c r="C1342" s="235" t="s">
        <v>1680</v>
      </c>
      <c r="D1342" s="235" t="s">
        <v>6434</v>
      </c>
      <c r="E1342" s="234" t="s">
        <v>6427</v>
      </c>
      <c r="F1342" s="234" t="s">
        <v>6435</v>
      </c>
      <c r="G1342" s="234" t="s">
        <v>836</v>
      </c>
      <c r="H1342" s="234"/>
      <c r="I1342" s="234" t="s">
        <v>486</v>
      </c>
      <c r="J1342" s="236"/>
      <c r="K1342" s="129"/>
      <c r="L1342" s="103"/>
      <c r="M1342" s="237"/>
      <c r="N1342" s="236">
        <v>1046</v>
      </c>
      <c r="O1342" s="103">
        <v>6000</v>
      </c>
      <c r="P1342" s="234"/>
      <c r="Q1342" s="236"/>
      <c r="R1342" s="236"/>
      <c r="S1342" s="238">
        <v>90</v>
      </c>
      <c r="T1342" s="238">
        <v>6.3</v>
      </c>
      <c r="U1342" s="103">
        <v>0</v>
      </c>
      <c r="V1342" s="234" t="s">
        <v>547</v>
      </c>
      <c r="W1342" s="103"/>
      <c r="X1342" s="234" t="s">
        <v>56</v>
      </c>
      <c r="Y1342" s="234" t="s">
        <v>443</v>
      </c>
      <c r="Z1342" s="280"/>
      <c r="AA1342" s="280"/>
      <c r="AB1342" s="280"/>
      <c r="AC1342" s="280"/>
      <c r="AD1342" s="280"/>
      <c r="AE1342" s="280"/>
      <c r="AF1342" s="280" t="s">
        <v>6429</v>
      </c>
      <c r="AG1342" s="280"/>
      <c r="AH1342" s="280"/>
      <c r="AI1342" s="280"/>
      <c r="AJ1342" s="280"/>
      <c r="AK1342" s="234">
        <v>5</v>
      </c>
      <c r="AL1342" s="234" t="s">
        <v>272</v>
      </c>
      <c r="AM1342" s="234">
        <v>0.1</v>
      </c>
      <c r="AN1342" s="234"/>
      <c r="AO1342" s="234">
        <v>0</v>
      </c>
      <c r="AP1342" s="234">
        <v>0</v>
      </c>
      <c r="AQ1342" s="234"/>
      <c r="AR1342" s="234" t="s">
        <v>447</v>
      </c>
      <c r="AS1342" s="234">
        <v>0</v>
      </c>
      <c r="AT1342" s="234"/>
      <c r="AU1342" s="234" t="s">
        <v>552</v>
      </c>
      <c r="AV1342" s="234"/>
      <c r="AW1342" s="234"/>
      <c r="AX1342" s="234"/>
      <c r="AY1342" s="234" t="b">
        <v>0</v>
      </c>
      <c r="AZ1342" s="234">
        <v>44733.393067129633</v>
      </c>
      <c r="BA1342" s="234">
        <v>44719.457118055558</v>
      </c>
      <c r="BB1342" s="234">
        <v>44733.393055555556</v>
      </c>
    </row>
    <row r="1343" spans="1:54" x14ac:dyDescent="0.25">
      <c r="A1343" s="234" t="s">
        <v>6436</v>
      </c>
      <c r="B1343" s="234" t="s">
        <v>436</v>
      </c>
      <c r="C1343" s="235" t="s">
        <v>1680</v>
      </c>
      <c r="D1343" s="235" t="s">
        <v>6436</v>
      </c>
      <c r="E1343" s="234" t="s">
        <v>6427</v>
      </c>
      <c r="F1343" s="234" t="s">
        <v>6437</v>
      </c>
      <c r="G1343" s="234" t="s">
        <v>836</v>
      </c>
      <c r="H1343" s="234"/>
      <c r="I1343" s="234" t="s">
        <v>486</v>
      </c>
      <c r="J1343" s="236"/>
      <c r="K1343" s="129"/>
      <c r="L1343" s="103"/>
      <c r="M1343" s="237"/>
      <c r="N1343" s="236">
        <v>342</v>
      </c>
      <c r="O1343" s="103">
        <v>6000</v>
      </c>
      <c r="P1343" s="234"/>
      <c r="Q1343" s="236"/>
      <c r="R1343" s="236"/>
      <c r="S1343" s="238">
        <v>22.57</v>
      </c>
      <c r="T1343" s="238">
        <v>16.22</v>
      </c>
      <c r="U1343" s="103">
        <v>0</v>
      </c>
      <c r="V1343" s="234" t="s">
        <v>547</v>
      </c>
      <c r="W1343" s="103"/>
      <c r="X1343" s="234" t="s">
        <v>56</v>
      </c>
      <c r="Y1343" s="234" t="s">
        <v>443</v>
      </c>
      <c r="Z1343" s="280"/>
      <c r="AA1343" s="280"/>
      <c r="AB1343" s="280"/>
      <c r="AC1343" s="280"/>
      <c r="AD1343" s="280"/>
      <c r="AE1343" s="280"/>
      <c r="AF1343" s="280" t="s">
        <v>6429</v>
      </c>
      <c r="AG1343" s="280"/>
      <c r="AH1343" s="280"/>
      <c r="AI1343" s="280"/>
      <c r="AJ1343" s="280"/>
      <c r="AK1343" s="234">
        <v>5</v>
      </c>
      <c r="AL1343" s="234" t="s">
        <v>272</v>
      </c>
      <c r="AM1343" s="234">
        <v>0.1</v>
      </c>
      <c r="AN1343" s="234"/>
      <c r="AO1343" s="234">
        <v>0</v>
      </c>
      <c r="AP1343" s="234">
        <v>0</v>
      </c>
      <c r="AQ1343" s="234"/>
      <c r="AR1343" s="234" t="s">
        <v>447</v>
      </c>
      <c r="AS1343" s="234">
        <v>0</v>
      </c>
      <c r="AT1343" s="234"/>
      <c r="AU1343" s="234" t="s">
        <v>552</v>
      </c>
      <c r="AV1343" s="234"/>
      <c r="AW1343" s="234"/>
      <c r="AX1343" s="234"/>
      <c r="AY1343" s="234" t="b">
        <v>0</v>
      </c>
      <c r="AZ1343" s="234">
        <v>44733.393252314818</v>
      </c>
      <c r="BA1343" s="234">
        <v>44719.457974537036</v>
      </c>
      <c r="BB1343" s="234">
        <v>44733.393240740741</v>
      </c>
    </row>
    <row r="1344" spans="1:54" x14ac:dyDescent="0.25">
      <c r="A1344" s="234" t="s">
        <v>6438</v>
      </c>
      <c r="B1344" s="234" t="s">
        <v>482</v>
      </c>
      <c r="C1344" s="235" t="s">
        <v>6439</v>
      </c>
      <c r="D1344" s="235" t="s">
        <v>6438</v>
      </c>
      <c r="E1344" s="234" t="s">
        <v>6440</v>
      </c>
      <c r="F1344" s="234" t="s">
        <v>6441</v>
      </c>
      <c r="G1344" s="234" t="s">
        <v>534</v>
      </c>
      <c r="H1344" s="234" t="s">
        <v>473</v>
      </c>
      <c r="I1344" s="234" t="s">
        <v>574</v>
      </c>
      <c r="J1344" s="236">
        <v>750</v>
      </c>
      <c r="K1344" s="129">
        <v>0.02</v>
      </c>
      <c r="L1344" s="103">
        <v>1</v>
      </c>
      <c r="M1344" s="237">
        <v>12000</v>
      </c>
      <c r="N1344" s="236">
        <v>12400</v>
      </c>
      <c r="O1344" s="103">
        <v>7400</v>
      </c>
      <c r="P1344" s="234">
        <v>7400</v>
      </c>
      <c r="Q1344" s="236">
        <v>7</v>
      </c>
      <c r="R1344" s="236">
        <v>40</v>
      </c>
      <c r="S1344" s="238">
        <v>195</v>
      </c>
      <c r="T1344" s="238">
        <v>150</v>
      </c>
      <c r="U1344" s="103">
        <v>5</v>
      </c>
      <c r="V1344" s="234" t="s">
        <v>547</v>
      </c>
      <c r="W1344" s="103">
        <v>40</v>
      </c>
      <c r="X1344" s="234" t="s">
        <v>56</v>
      </c>
      <c r="Y1344" s="234" t="s">
        <v>443</v>
      </c>
      <c r="Z1344" s="280" t="s">
        <v>6442</v>
      </c>
      <c r="AA1344" s="280"/>
      <c r="AB1344" s="280"/>
      <c r="AC1344" s="280"/>
      <c r="AD1344" s="280" t="s">
        <v>6443</v>
      </c>
      <c r="AE1344" s="280" t="s">
        <v>6443</v>
      </c>
      <c r="AF1344" s="280"/>
      <c r="AG1344" s="280"/>
      <c r="AH1344" s="280"/>
      <c r="AI1344" s="280"/>
      <c r="AJ1344" s="280"/>
      <c r="AK1344" s="234">
        <v>5</v>
      </c>
      <c r="AL1344" s="234" t="s">
        <v>272</v>
      </c>
      <c r="AM1344" s="234">
        <v>0.25</v>
      </c>
      <c r="AN1344" s="234"/>
      <c r="AO1344" s="234">
        <v>0.25</v>
      </c>
      <c r="AP1344" s="234">
        <v>0</v>
      </c>
      <c r="AQ1344" s="234"/>
      <c r="AR1344" s="234" t="s">
        <v>463</v>
      </c>
      <c r="AS1344" s="234">
        <v>7</v>
      </c>
      <c r="AT1344" s="234">
        <v>72.229495281346402</v>
      </c>
      <c r="AU1344" s="234" t="s">
        <v>490</v>
      </c>
      <c r="AV1344" s="234">
        <v>1.6818007590544699</v>
      </c>
      <c r="AW1344" s="234">
        <v>24.559473216309701</v>
      </c>
      <c r="AX1344" s="234">
        <v>66.451135658838695</v>
      </c>
      <c r="AY1344" s="234" t="b">
        <v>0</v>
      </c>
      <c r="AZ1344" s="234">
        <v>44727.586851851855</v>
      </c>
      <c r="BA1344" s="234">
        <v>44719.455543981479</v>
      </c>
      <c r="BB1344" s="234">
        <v>44727.586851851855</v>
      </c>
    </row>
    <row r="1345" spans="1:54" x14ac:dyDescent="0.25">
      <c r="A1345" s="234" t="s">
        <v>6444</v>
      </c>
      <c r="B1345" s="234" t="s">
        <v>436</v>
      </c>
      <c r="C1345" s="235" t="s">
        <v>6445</v>
      </c>
      <c r="D1345" s="235" t="s">
        <v>6444</v>
      </c>
      <c r="E1345" s="234" t="s">
        <v>6446</v>
      </c>
      <c r="F1345" s="234" t="s">
        <v>3463</v>
      </c>
      <c r="G1345" s="234" t="s">
        <v>440</v>
      </c>
      <c r="H1345" s="234"/>
      <c r="I1345" s="234" t="s">
        <v>752</v>
      </c>
      <c r="J1345" s="236">
        <v>1408</v>
      </c>
      <c r="K1345" s="129"/>
      <c r="L1345" s="103">
        <v>1</v>
      </c>
      <c r="M1345" s="237"/>
      <c r="N1345" s="236">
        <v>20030</v>
      </c>
      <c r="O1345" s="103">
        <v>4300</v>
      </c>
      <c r="P1345" s="234"/>
      <c r="Q1345" s="236"/>
      <c r="R1345" s="236"/>
      <c r="S1345" s="238">
        <v>334</v>
      </c>
      <c r="T1345" s="238">
        <v>258</v>
      </c>
      <c r="U1345" s="103">
        <v>0</v>
      </c>
      <c r="V1345" s="234" t="s">
        <v>547</v>
      </c>
      <c r="W1345" s="103"/>
      <c r="X1345" s="234" t="s">
        <v>56</v>
      </c>
      <c r="Y1345" s="234" t="s">
        <v>443</v>
      </c>
      <c r="Z1345" s="280"/>
      <c r="AA1345" s="280"/>
      <c r="AB1345" s="280"/>
      <c r="AC1345" s="280"/>
      <c r="AD1345" s="280"/>
      <c r="AE1345" s="280"/>
      <c r="AF1345" s="280" t="s">
        <v>6447</v>
      </c>
      <c r="AG1345" s="280"/>
      <c r="AH1345" s="280"/>
      <c r="AI1345" s="280"/>
      <c r="AJ1345" s="280"/>
      <c r="AK1345" s="234">
        <v>7.5</v>
      </c>
      <c r="AL1345" s="234" t="s">
        <v>272</v>
      </c>
      <c r="AM1345" s="234">
        <v>0.1</v>
      </c>
      <c r="AN1345" s="234"/>
      <c r="AO1345" s="234">
        <v>0</v>
      </c>
      <c r="AP1345" s="234">
        <v>0</v>
      </c>
      <c r="AQ1345" s="234"/>
      <c r="AR1345" s="234" t="s">
        <v>447</v>
      </c>
      <c r="AS1345" s="234">
        <v>11</v>
      </c>
      <c r="AT1345" s="234"/>
      <c r="AU1345" s="234" t="s">
        <v>552</v>
      </c>
      <c r="AV1345" s="234"/>
      <c r="AW1345" s="234"/>
      <c r="AX1345" s="234"/>
      <c r="AY1345" s="234" t="b">
        <v>0</v>
      </c>
      <c r="AZ1345" s="234">
        <v>44721.52988425926</v>
      </c>
      <c r="BA1345" s="234">
        <v>44719.545798611114</v>
      </c>
      <c r="BB1345" s="234">
        <v>44721.52988425926</v>
      </c>
    </row>
    <row r="1346" spans="1:54" x14ac:dyDescent="0.25">
      <c r="A1346" s="234" t="s">
        <v>6448</v>
      </c>
      <c r="B1346" s="234" t="s">
        <v>456</v>
      </c>
      <c r="C1346" s="235" t="s">
        <v>6449</v>
      </c>
      <c r="D1346" s="235" t="s">
        <v>6448</v>
      </c>
      <c r="E1346" s="234" t="s">
        <v>6450</v>
      </c>
      <c r="F1346" s="234" t="s">
        <v>6451</v>
      </c>
      <c r="G1346" s="234" t="s">
        <v>440</v>
      </c>
      <c r="H1346" s="234" t="s">
        <v>2090</v>
      </c>
      <c r="I1346" s="234" t="s">
        <v>752</v>
      </c>
      <c r="J1346" s="236"/>
      <c r="K1346" s="129">
        <v>0.05</v>
      </c>
      <c r="L1346" s="103">
        <v>1</v>
      </c>
      <c r="M1346" s="237">
        <v>32000</v>
      </c>
      <c r="N1346" s="236">
        <v>48000</v>
      </c>
      <c r="O1346" s="103">
        <v>11250</v>
      </c>
      <c r="P1346" s="234">
        <v>11250</v>
      </c>
      <c r="Q1346" s="236">
        <v>1.5</v>
      </c>
      <c r="R1346" s="236">
        <v>100</v>
      </c>
      <c r="S1346" s="238">
        <v>502</v>
      </c>
      <c r="T1346" s="238">
        <v>250</v>
      </c>
      <c r="U1346" s="103">
        <v>5.5</v>
      </c>
      <c r="V1346" s="234" t="s">
        <v>451</v>
      </c>
      <c r="W1346" s="103">
        <v>100</v>
      </c>
      <c r="X1346" s="234" t="s">
        <v>56</v>
      </c>
      <c r="Y1346" s="234" t="s">
        <v>443</v>
      </c>
      <c r="Z1346" s="280"/>
      <c r="AA1346" s="280"/>
      <c r="AB1346" s="280"/>
      <c r="AC1346" s="280"/>
      <c r="AD1346" s="280"/>
      <c r="AE1346" s="280"/>
      <c r="AF1346" s="280" t="s">
        <v>6452</v>
      </c>
      <c r="AG1346" s="280"/>
      <c r="AH1346" s="280"/>
      <c r="AI1346" s="280"/>
      <c r="AJ1346" s="280"/>
      <c r="AK1346" s="234">
        <v>5</v>
      </c>
      <c r="AL1346" s="234" t="s">
        <v>272</v>
      </c>
      <c r="AM1346" s="234">
        <v>0.1</v>
      </c>
      <c r="AN1346" s="234">
        <v>0</v>
      </c>
      <c r="AO1346" s="234">
        <v>0</v>
      </c>
      <c r="AP1346" s="234">
        <v>0.05</v>
      </c>
      <c r="AQ1346" s="234">
        <v>0.06</v>
      </c>
      <c r="AR1346" s="234" t="s">
        <v>463</v>
      </c>
      <c r="AS1346" s="234">
        <v>6</v>
      </c>
      <c r="AT1346" s="234">
        <v>62.8944436342465</v>
      </c>
      <c r="AU1346" s="234" t="s">
        <v>552</v>
      </c>
      <c r="AV1346" s="234">
        <v>2.2453395955004498</v>
      </c>
      <c r="AW1346" s="234">
        <v>18.215499293987701</v>
      </c>
      <c r="AX1346" s="234">
        <v>62.8944436342465</v>
      </c>
      <c r="AY1346" s="234" t="b">
        <v>0</v>
      </c>
      <c r="AZ1346" s="234">
        <v>44722.506793981483</v>
      </c>
      <c r="BA1346" s="234">
        <v>44719.565567129626</v>
      </c>
      <c r="BB1346" s="234">
        <v>44722.506793981483</v>
      </c>
    </row>
    <row r="1347" spans="1:54" x14ac:dyDescent="0.25">
      <c r="A1347" s="234" t="s">
        <v>6453</v>
      </c>
      <c r="B1347" s="234" t="s">
        <v>482</v>
      </c>
      <c r="C1347" s="235" t="s">
        <v>1680</v>
      </c>
      <c r="D1347" s="235" t="s">
        <v>6453</v>
      </c>
      <c r="E1347" s="234" t="s">
        <v>6450</v>
      </c>
      <c r="F1347" s="234" t="s">
        <v>6454</v>
      </c>
      <c r="G1347" s="234" t="s">
        <v>440</v>
      </c>
      <c r="H1347" s="234" t="s">
        <v>564</v>
      </c>
      <c r="I1347" s="234" t="s">
        <v>486</v>
      </c>
      <c r="J1347" s="236"/>
      <c r="K1347" s="129">
        <v>0.05</v>
      </c>
      <c r="L1347" s="103">
        <v>1</v>
      </c>
      <c r="M1347" s="237">
        <v>8000</v>
      </c>
      <c r="N1347" s="236">
        <v>19220</v>
      </c>
      <c r="O1347" s="103">
        <v>3750</v>
      </c>
      <c r="P1347" s="234">
        <v>3750</v>
      </c>
      <c r="Q1347" s="236">
        <v>2.5</v>
      </c>
      <c r="R1347" s="236">
        <v>100</v>
      </c>
      <c r="S1347" s="238">
        <v>230</v>
      </c>
      <c r="T1347" s="238">
        <v>125</v>
      </c>
      <c r="U1347" s="103">
        <v>5.5</v>
      </c>
      <c r="V1347" s="234" t="s">
        <v>451</v>
      </c>
      <c r="W1347" s="103">
        <v>100</v>
      </c>
      <c r="X1347" s="234" t="s">
        <v>56</v>
      </c>
      <c r="Y1347" s="234" t="s">
        <v>443</v>
      </c>
      <c r="Z1347" s="280"/>
      <c r="AA1347" s="280"/>
      <c r="AB1347" s="280"/>
      <c r="AC1347" s="280"/>
      <c r="AD1347" s="280" t="s">
        <v>6455</v>
      </c>
      <c r="AE1347" s="280"/>
      <c r="AF1347" s="280"/>
      <c r="AG1347" s="280"/>
      <c r="AH1347" s="280"/>
      <c r="AI1347" s="280"/>
      <c r="AJ1347" s="280"/>
      <c r="AK1347" s="234">
        <v>5</v>
      </c>
      <c r="AL1347" s="234" t="s">
        <v>272</v>
      </c>
      <c r="AM1347" s="234">
        <v>0.1</v>
      </c>
      <c r="AN1347" s="234">
        <v>0</v>
      </c>
      <c r="AO1347" s="234">
        <v>0</v>
      </c>
      <c r="AP1347" s="234">
        <v>0.17</v>
      </c>
      <c r="AQ1347" s="234">
        <v>0.06</v>
      </c>
      <c r="AR1347" s="234" t="s">
        <v>463</v>
      </c>
      <c r="AS1347" s="234">
        <v>1</v>
      </c>
      <c r="AT1347" s="234">
        <v>80.130856501434906</v>
      </c>
      <c r="AU1347" s="234" t="s">
        <v>552</v>
      </c>
      <c r="AV1347" s="234">
        <v>1.64538310720005</v>
      </c>
      <c r="AW1347" s="234">
        <v>15.9410967950909</v>
      </c>
      <c r="AX1347" s="234">
        <v>75.551950415638601</v>
      </c>
      <c r="AY1347" s="234" t="b">
        <v>0</v>
      </c>
      <c r="AZ1347" s="234">
        <v>44722.511377314811</v>
      </c>
      <c r="BA1347" s="234">
        <v>44719.567060185182</v>
      </c>
      <c r="BB1347" s="234">
        <v>44722.511365740742</v>
      </c>
    </row>
    <row r="1348" spans="1:54" x14ac:dyDescent="0.25">
      <c r="A1348" s="234" t="s">
        <v>6456</v>
      </c>
      <c r="B1348" s="234" t="s">
        <v>482</v>
      </c>
      <c r="C1348" s="235" t="s">
        <v>1680</v>
      </c>
      <c r="D1348" s="235" t="s">
        <v>6456</v>
      </c>
      <c r="E1348" s="234" t="s">
        <v>6450</v>
      </c>
      <c r="F1348" s="234" t="s">
        <v>6457</v>
      </c>
      <c r="G1348" s="234" t="s">
        <v>440</v>
      </c>
      <c r="H1348" s="234" t="s">
        <v>564</v>
      </c>
      <c r="I1348" s="234" t="s">
        <v>486</v>
      </c>
      <c r="J1348" s="236"/>
      <c r="K1348" s="129">
        <v>0.05</v>
      </c>
      <c r="L1348" s="103">
        <v>1</v>
      </c>
      <c r="M1348" s="237">
        <v>12000</v>
      </c>
      <c r="N1348" s="236">
        <v>25940</v>
      </c>
      <c r="O1348" s="103">
        <v>2000</v>
      </c>
      <c r="P1348" s="234">
        <v>8150</v>
      </c>
      <c r="Q1348" s="236">
        <v>2</v>
      </c>
      <c r="R1348" s="236">
        <v>100</v>
      </c>
      <c r="S1348" s="238">
        <v>350</v>
      </c>
      <c r="T1348" s="238">
        <v>150</v>
      </c>
      <c r="U1348" s="103">
        <v>5.5</v>
      </c>
      <c r="V1348" s="234" t="s">
        <v>451</v>
      </c>
      <c r="W1348" s="103">
        <v>120</v>
      </c>
      <c r="X1348" s="234" t="s">
        <v>56</v>
      </c>
      <c r="Y1348" s="234" t="s">
        <v>443</v>
      </c>
      <c r="Z1348" s="280"/>
      <c r="AA1348" s="280"/>
      <c r="AB1348" s="280"/>
      <c r="AC1348" s="280"/>
      <c r="AD1348" s="280" t="s">
        <v>6458</v>
      </c>
      <c r="AE1348" s="280"/>
      <c r="AF1348" s="280"/>
      <c r="AG1348" s="280"/>
      <c r="AH1348" s="280"/>
      <c r="AI1348" s="280"/>
      <c r="AJ1348" s="280"/>
      <c r="AK1348" s="234">
        <v>5</v>
      </c>
      <c r="AL1348" s="234" t="s">
        <v>272</v>
      </c>
      <c r="AM1348" s="234">
        <v>0.1</v>
      </c>
      <c r="AN1348" s="234">
        <v>0.08</v>
      </c>
      <c r="AO1348" s="234">
        <v>0</v>
      </c>
      <c r="AP1348" s="234">
        <v>7.0000000000000007E-2</v>
      </c>
      <c r="AQ1348" s="234">
        <v>0.08</v>
      </c>
      <c r="AR1348" s="234" t="s">
        <v>463</v>
      </c>
      <c r="AS1348" s="234">
        <v>1</v>
      </c>
      <c r="AT1348" s="234">
        <v>76.042516799115901</v>
      </c>
      <c r="AU1348" s="234" t="s">
        <v>552</v>
      </c>
      <c r="AV1348" s="234">
        <v>1.7139821587613699</v>
      </c>
      <c r="AW1348" s="234">
        <v>16.295657955779699</v>
      </c>
      <c r="AX1348" s="234">
        <v>73.869873461998296</v>
      </c>
      <c r="AY1348" s="234" t="b">
        <v>0</v>
      </c>
      <c r="AZ1348" s="234">
        <v>44722.515104166669</v>
      </c>
      <c r="BA1348" s="234">
        <v>44719.568032407406</v>
      </c>
      <c r="BB1348" s="234">
        <v>44722.515104166669</v>
      </c>
    </row>
    <row r="1349" spans="1:54" x14ac:dyDescent="0.25">
      <c r="A1349" s="234" t="s">
        <v>6459</v>
      </c>
      <c r="B1349" s="234" t="s">
        <v>456</v>
      </c>
      <c r="C1349" s="235" t="s">
        <v>6459</v>
      </c>
      <c r="D1349" s="235" t="s">
        <v>6459</v>
      </c>
      <c r="E1349" s="234" t="s">
        <v>6460</v>
      </c>
      <c r="F1349" s="234" t="s">
        <v>3852</v>
      </c>
      <c r="G1349" s="234" t="s">
        <v>534</v>
      </c>
      <c r="H1349" s="234" t="s">
        <v>473</v>
      </c>
      <c r="I1349" s="234" t="s">
        <v>678</v>
      </c>
      <c r="J1349" s="236">
        <v>1746</v>
      </c>
      <c r="K1349" s="129">
        <v>0.05</v>
      </c>
      <c r="L1349" s="103">
        <v>1</v>
      </c>
      <c r="M1349" s="237">
        <v>11500</v>
      </c>
      <c r="N1349" s="236">
        <v>22874</v>
      </c>
      <c r="O1349" s="103">
        <v>3000</v>
      </c>
      <c r="P1349" s="234">
        <v>3000</v>
      </c>
      <c r="Q1349" s="236">
        <v>3</v>
      </c>
      <c r="R1349" s="236">
        <v>40</v>
      </c>
      <c r="S1349" s="238">
        <v>216</v>
      </c>
      <c r="T1349" s="238">
        <v>208</v>
      </c>
      <c r="U1349" s="103">
        <v>5</v>
      </c>
      <c r="V1349" s="234" t="s">
        <v>451</v>
      </c>
      <c r="W1349" s="103">
        <v>40</v>
      </c>
      <c r="X1349" s="234" t="s">
        <v>56</v>
      </c>
      <c r="Y1349" s="234" t="s">
        <v>443</v>
      </c>
      <c r="Z1349" s="280"/>
      <c r="AA1349" s="280" t="s">
        <v>6461</v>
      </c>
      <c r="AB1349" s="280" t="s">
        <v>6462</v>
      </c>
      <c r="AC1349" s="280"/>
      <c r="AD1349" s="280" t="s">
        <v>6463</v>
      </c>
      <c r="AE1349" s="280"/>
      <c r="AF1349" s="280"/>
      <c r="AG1349" s="280"/>
      <c r="AH1349" s="280"/>
      <c r="AI1349" s="280"/>
      <c r="AJ1349" s="280"/>
      <c r="AK1349" s="234">
        <v>1</v>
      </c>
      <c r="AL1349" s="234" t="s">
        <v>272</v>
      </c>
      <c r="AM1349" s="234">
        <v>0.1</v>
      </c>
      <c r="AN1349" s="234"/>
      <c r="AO1349" s="234">
        <v>0</v>
      </c>
      <c r="AP1349" s="234">
        <v>0</v>
      </c>
      <c r="AQ1349" s="234"/>
      <c r="AR1349" s="234" t="s">
        <v>463</v>
      </c>
      <c r="AS1349" s="234">
        <v>1</v>
      </c>
      <c r="AT1349" s="234">
        <v>52.746738894068798</v>
      </c>
      <c r="AU1349" s="234" t="s">
        <v>490</v>
      </c>
      <c r="AV1349" s="234">
        <v>2.7532942484673302</v>
      </c>
      <c r="AW1349" s="234">
        <v>14.072840082170501</v>
      </c>
      <c r="AX1349" s="234">
        <v>49.694963286626297</v>
      </c>
      <c r="AY1349" s="234" t="b">
        <v>0</v>
      </c>
      <c r="AZ1349" s="234">
        <v>44734.606446759259</v>
      </c>
      <c r="BA1349" s="234">
        <v>44721.591192129628</v>
      </c>
      <c r="BB1349" s="234"/>
    </row>
    <row r="1350" spans="1:54" x14ac:dyDescent="0.25">
      <c r="A1350" s="234" t="s">
        <v>6464</v>
      </c>
      <c r="B1350" s="234" t="s">
        <v>1139</v>
      </c>
      <c r="C1350" s="235" t="s">
        <v>1680</v>
      </c>
      <c r="D1350" s="235" t="s">
        <v>6464</v>
      </c>
      <c r="E1350" s="234" t="s">
        <v>6460</v>
      </c>
      <c r="F1350" s="234" t="s">
        <v>3852</v>
      </c>
      <c r="G1350" s="234"/>
      <c r="H1350" s="234"/>
      <c r="I1350" s="234" t="s">
        <v>678</v>
      </c>
      <c r="J1350" s="236"/>
      <c r="K1350" s="129"/>
      <c r="L1350" s="103"/>
      <c r="M1350" s="237"/>
      <c r="N1350" s="236"/>
      <c r="O1350" s="103">
        <v>3000</v>
      </c>
      <c r="P1350" s="234"/>
      <c r="Q1350" s="236"/>
      <c r="R1350" s="236"/>
      <c r="S1350" s="238"/>
      <c r="T1350" s="238"/>
      <c r="U1350" s="103">
        <v>0</v>
      </c>
      <c r="V1350" s="234" t="s">
        <v>442</v>
      </c>
      <c r="W1350" s="103"/>
      <c r="X1350" s="234" t="s">
        <v>56</v>
      </c>
      <c r="Y1350" s="234" t="s">
        <v>443</v>
      </c>
      <c r="Z1350" s="280"/>
      <c r="AA1350" s="280"/>
      <c r="AB1350" s="280"/>
      <c r="AC1350" s="280"/>
      <c r="AD1350" s="280"/>
      <c r="AE1350" s="280"/>
      <c r="AF1350" s="280"/>
      <c r="AG1350" s="280"/>
      <c r="AH1350" s="280"/>
      <c r="AI1350" s="280"/>
      <c r="AJ1350" s="280"/>
      <c r="AK1350" s="234">
        <v>1</v>
      </c>
      <c r="AL1350" s="234" t="s">
        <v>272</v>
      </c>
      <c r="AM1350" s="234">
        <v>0.1</v>
      </c>
      <c r="AN1350" s="234"/>
      <c r="AO1350" s="234">
        <v>0</v>
      </c>
      <c r="AP1350" s="234">
        <v>0</v>
      </c>
      <c r="AQ1350" s="234"/>
      <c r="AR1350" s="234" t="s">
        <v>447</v>
      </c>
      <c r="AS1350" s="234"/>
      <c r="AT1350" s="234"/>
      <c r="AU1350" s="234" t="s">
        <v>490</v>
      </c>
      <c r="AV1350" s="234"/>
      <c r="AW1350" s="234"/>
      <c r="AX1350" s="234"/>
      <c r="AY1350" s="234" t="b">
        <v>0</v>
      </c>
      <c r="AZ1350" s="234">
        <v>44735.327581018515</v>
      </c>
      <c r="BA1350" s="234">
        <v>44735.327569444446</v>
      </c>
      <c r="BB1350" s="234"/>
    </row>
    <row r="1351" spans="1:54" x14ac:dyDescent="0.25">
      <c r="A1351" s="234" t="s">
        <v>6465</v>
      </c>
      <c r="B1351" s="234" t="s">
        <v>436</v>
      </c>
      <c r="C1351" s="235" t="s">
        <v>6466</v>
      </c>
      <c r="D1351" s="235" t="s">
        <v>6465</v>
      </c>
      <c r="E1351" s="234" t="s">
        <v>6467</v>
      </c>
      <c r="F1351" s="234" t="s">
        <v>6468</v>
      </c>
      <c r="G1351" s="234" t="s">
        <v>440</v>
      </c>
      <c r="H1351" s="234"/>
      <c r="I1351" s="234" t="s">
        <v>536</v>
      </c>
      <c r="J1351" s="236">
        <v>1685.5</v>
      </c>
      <c r="K1351" s="129"/>
      <c r="L1351" s="103">
        <v>1</v>
      </c>
      <c r="M1351" s="237">
        <v>35000</v>
      </c>
      <c r="N1351" s="236">
        <v>62670</v>
      </c>
      <c r="O1351" s="103">
        <v>1760</v>
      </c>
      <c r="P1351" s="234"/>
      <c r="Q1351" s="236"/>
      <c r="R1351" s="236"/>
      <c r="S1351" s="238">
        <v>498</v>
      </c>
      <c r="T1351" s="238">
        <v>498</v>
      </c>
      <c r="U1351" s="103">
        <v>0</v>
      </c>
      <c r="V1351" s="234" t="s">
        <v>451</v>
      </c>
      <c r="W1351" s="103">
        <v>100</v>
      </c>
      <c r="X1351" s="234" t="s">
        <v>56</v>
      </c>
      <c r="Y1351" s="234" t="s">
        <v>443</v>
      </c>
      <c r="Z1351" s="280" t="s">
        <v>6469</v>
      </c>
      <c r="AA1351" s="280" t="s">
        <v>6470</v>
      </c>
      <c r="AB1351" s="280"/>
      <c r="AC1351" s="280"/>
      <c r="AD1351" s="280"/>
      <c r="AE1351" s="280"/>
      <c r="AF1351" s="280" t="s">
        <v>6471</v>
      </c>
      <c r="AG1351" s="280"/>
      <c r="AH1351" s="280"/>
      <c r="AI1351" s="280"/>
      <c r="AJ1351" s="280"/>
      <c r="AK1351" s="234">
        <v>5</v>
      </c>
      <c r="AL1351" s="234" t="s">
        <v>272</v>
      </c>
      <c r="AM1351" s="234">
        <v>0.1</v>
      </c>
      <c r="AN1351" s="234"/>
      <c r="AO1351" s="234">
        <v>0</v>
      </c>
      <c r="AP1351" s="234">
        <v>0</v>
      </c>
      <c r="AQ1351" s="234"/>
      <c r="AR1351" s="234" t="s">
        <v>447</v>
      </c>
      <c r="AS1351" s="234">
        <v>10</v>
      </c>
      <c r="AT1351" s="234"/>
      <c r="AU1351" s="234" t="s">
        <v>552</v>
      </c>
      <c r="AV1351" s="234"/>
      <c r="AW1351" s="234"/>
      <c r="AX1351" s="234"/>
      <c r="AY1351" s="234" t="b">
        <v>0</v>
      </c>
      <c r="AZ1351" s="234">
        <v>44725.66201388889</v>
      </c>
      <c r="BA1351" s="234">
        <v>44722.44258101852</v>
      </c>
      <c r="BB1351" s="234">
        <v>44725.66201388889</v>
      </c>
    </row>
    <row r="1352" spans="1:54" x14ac:dyDescent="0.25">
      <c r="A1352" s="234" t="s">
        <v>6472</v>
      </c>
      <c r="B1352" s="234" t="s">
        <v>482</v>
      </c>
      <c r="C1352" s="235" t="s">
        <v>6472</v>
      </c>
      <c r="D1352" s="235" t="s">
        <v>6472</v>
      </c>
      <c r="E1352" s="234" t="s">
        <v>6473</v>
      </c>
      <c r="F1352" s="234" t="s">
        <v>6474</v>
      </c>
      <c r="G1352" s="234" t="s">
        <v>836</v>
      </c>
      <c r="H1352" s="234" t="s">
        <v>798</v>
      </c>
      <c r="I1352" s="234" t="s">
        <v>678</v>
      </c>
      <c r="J1352" s="236">
        <v>503</v>
      </c>
      <c r="K1352" s="129">
        <v>0.03</v>
      </c>
      <c r="L1352" s="103">
        <v>1</v>
      </c>
      <c r="M1352" s="237">
        <v>1050</v>
      </c>
      <c r="N1352" s="236">
        <v>2155</v>
      </c>
      <c r="O1352" s="103">
        <v>3000</v>
      </c>
      <c r="P1352" s="234">
        <v>3000</v>
      </c>
      <c r="Q1352" s="236">
        <v>15</v>
      </c>
      <c r="R1352" s="236">
        <v>20</v>
      </c>
      <c r="S1352" s="238">
        <v>140</v>
      </c>
      <c r="T1352" s="238">
        <v>10.5</v>
      </c>
      <c r="U1352" s="103">
        <v>2.5</v>
      </c>
      <c r="V1352" s="234" t="s">
        <v>547</v>
      </c>
      <c r="W1352" s="103">
        <v>50</v>
      </c>
      <c r="X1352" s="234" t="s">
        <v>56</v>
      </c>
      <c r="Y1352" s="234" t="s">
        <v>443</v>
      </c>
      <c r="Z1352" s="280"/>
      <c r="AA1352" s="280" t="s">
        <v>6475</v>
      </c>
      <c r="AB1352" s="280" t="s">
        <v>6476</v>
      </c>
      <c r="AC1352" s="280"/>
      <c r="AD1352" s="280" t="s">
        <v>6477</v>
      </c>
      <c r="AE1352" s="280" t="s">
        <v>791</v>
      </c>
      <c r="AF1352" s="280" t="s">
        <v>4409</v>
      </c>
      <c r="AG1352" s="280"/>
      <c r="AH1352" s="280"/>
      <c r="AI1352" s="280"/>
      <c r="AJ1352" s="280"/>
      <c r="AK1352" s="234">
        <v>2</v>
      </c>
      <c r="AL1352" s="234" t="s">
        <v>272</v>
      </c>
      <c r="AM1352" s="234">
        <v>0.1</v>
      </c>
      <c r="AN1352" s="234">
        <v>0</v>
      </c>
      <c r="AO1352" s="234">
        <v>0</v>
      </c>
      <c r="AP1352" s="234">
        <v>0</v>
      </c>
      <c r="AQ1352" s="234"/>
      <c r="AR1352" s="234" t="s">
        <v>463</v>
      </c>
      <c r="AS1352" s="234">
        <v>0</v>
      </c>
      <c r="AT1352" s="234">
        <v>91.335194052004198</v>
      </c>
      <c r="AU1352" s="234" t="s">
        <v>490</v>
      </c>
      <c r="AV1352" s="234">
        <v>1.2531405321676199</v>
      </c>
      <c r="AW1352" s="234">
        <v>11.208618975418799</v>
      </c>
      <c r="AX1352" s="234">
        <v>88.777808618548093</v>
      </c>
      <c r="AY1352" s="234" t="b">
        <v>0</v>
      </c>
      <c r="AZ1352" s="234">
        <v>44727.638680555552</v>
      </c>
      <c r="BA1352" s="234">
        <v>44725.437523148146</v>
      </c>
      <c r="BB1352" s="234">
        <v>44727.638680555552</v>
      </c>
    </row>
    <row r="1353" spans="1:54" x14ac:dyDescent="0.25">
      <c r="A1353" s="234" t="s">
        <v>6478</v>
      </c>
      <c r="B1353" s="234" t="s">
        <v>482</v>
      </c>
      <c r="C1353" s="235" t="s">
        <v>6478</v>
      </c>
      <c r="D1353" s="235" t="s">
        <v>6478</v>
      </c>
      <c r="E1353" s="234" t="s">
        <v>6479</v>
      </c>
      <c r="F1353" s="234" t="s">
        <v>6480</v>
      </c>
      <c r="G1353" s="234" t="s">
        <v>544</v>
      </c>
      <c r="H1353" s="234" t="s">
        <v>473</v>
      </c>
      <c r="I1353" s="234" t="s">
        <v>574</v>
      </c>
      <c r="J1353" s="236">
        <v>407</v>
      </c>
      <c r="K1353" s="129">
        <v>0.03</v>
      </c>
      <c r="L1353" s="103">
        <v>1</v>
      </c>
      <c r="M1353" s="237">
        <v>1164</v>
      </c>
      <c r="N1353" s="236">
        <v>18295</v>
      </c>
      <c r="O1353" s="103">
        <v>6000</v>
      </c>
      <c r="P1353" s="234">
        <v>6000</v>
      </c>
      <c r="Q1353" s="236">
        <v>4</v>
      </c>
      <c r="R1353" s="236">
        <v>40</v>
      </c>
      <c r="S1353" s="238">
        <v>106</v>
      </c>
      <c r="T1353" s="238">
        <v>82</v>
      </c>
      <c r="U1353" s="103">
        <v>2</v>
      </c>
      <c r="V1353" s="234" t="s">
        <v>442</v>
      </c>
      <c r="W1353" s="103">
        <v>50</v>
      </c>
      <c r="X1353" s="234" t="s">
        <v>56</v>
      </c>
      <c r="Y1353" s="234" t="s">
        <v>443</v>
      </c>
      <c r="Z1353" s="280" t="s">
        <v>6481</v>
      </c>
      <c r="AA1353" s="280" t="s">
        <v>6482</v>
      </c>
      <c r="AB1353" s="280" t="s">
        <v>6483</v>
      </c>
      <c r="AC1353" s="280"/>
      <c r="AD1353" s="280" t="s">
        <v>6484</v>
      </c>
      <c r="AE1353" s="280" t="s">
        <v>6485</v>
      </c>
      <c r="AF1353" s="280" t="s">
        <v>6486</v>
      </c>
      <c r="AG1353" s="280"/>
      <c r="AH1353" s="280" t="s">
        <v>6487</v>
      </c>
      <c r="AI1353" s="280"/>
      <c r="AJ1353" s="280"/>
      <c r="AK1353" s="234">
        <v>1</v>
      </c>
      <c r="AL1353" s="234" t="s">
        <v>272</v>
      </c>
      <c r="AM1353" s="234">
        <v>0.1</v>
      </c>
      <c r="AN1353" s="234">
        <v>0</v>
      </c>
      <c r="AO1353" s="234">
        <v>0</v>
      </c>
      <c r="AP1353" s="234">
        <v>0</v>
      </c>
      <c r="AQ1353" s="234"/>
      <c r="AR1353" s="234" t="s">
        <v>463</v>
      </c>
      <c r="AS1353" s="234">
        <v>0</v>
      </c>
      <c r="AT1353" s="234">
        <v>70.886094615273095</v>
      </c>
      <c r="AU1353" s="234" t="s">
        <v>490</v>
      </c>
      <c r="AV1353" s="234">
        <v>1.3303242010682199</v>
      </c>
      <c r="AW1353" s="234">
        <v>18.391416357204299</v>
      </c>
      <c r="AX1353" s="234">
        <v>63.594953454844998</v>
      </c>
      <c r="AY1353" s="234" t="b">
        <v>0</v>
      </c>
      <c r="AZ1353" s="234">
        <v>44732.615740740737</v>
      </c>
      <c r="BA1353" s="234">
        <v>44726.527708333335</v>
      </c>
      <c r="BB1353" s="234">
        <v>44732.615740740737</v>
      </c>
    </row>
    <row r="1354" spans="1:54" x14ac:dyDescent="0.25">
      <c r="A1354" s="234" t="s">
        <v>6488</v>
      </c>
      <c r="B1354" s="234" t="s">
        <v>482</v>
      </c>
      <c r="C1354" s="235" t="s">
        <v>6488</v>
      </c>
      <c r="D1354" s="235" t="s">
        <v>6488</v>
      </c>
      <c r="E1354" s="234" t="s">
        <v>6479</v>
      </c>
      <c r="F1354" s="234" t="s">
        <v>6480</v>
      </c>
      <c r="G1354" s="234" t="s">
        <v>544</v>
      </c>
      <c r="H1354" s="234" t="s">
        <v>473</v>
      </c>
      <c r="I1354" s="234" t="s">
        <v>574</v>
      </c>
      <c r="J1354" s="236">
        <v>407</v>
      </c>
      <c r="K1354" s="129">
        <v>0.03</v>
      </c>
      <c r="L1354" s="103">
        <v>1</v>
      </c>
      <c r="M1354" s="237">
        <v>3070</v>
      </c>
      <c r="N1354" s="236">
        <v>12569</v>
      </c>
      <c r="O1354" s="103">
        <v>5000</v>
      </c>
      <c r="P1354" s="234">
        <v>5000</v>
      </c>
      <c r="Q1354" s="236">
        <v>6</v>
      </c>
      <c r="R1354" s="236">
        <v>50</v>
      </c>
      <c r="S1354" s="238">
        <v>106</v>
      </c>
      <c r="T1354" s="238">
        <v>82</v>
      </c>
      <c r="U1354" s="103">
        <v>2.2000000000000002</v>
      </c>
      <c r="V1354" s="234" t="s">
        <v>442</v>
      </c>
      <c r="W1354" s="103">
        <v>60</v>
      </c>
      <c r="X1354" s="234" t="s">
        <v>56</v>
      </c>
      <c r="Y1354" s="234" t="s">
        <v>443</v>
      </c>
      <c r="Z1354" s="280" t="s">
        <v>6489</v>
      </c>
      <c r="AA1354" s="280" t="s">
        <v>6490</v>
      </c>
      <c r="AB1354" s="280" t="s">
        <v>6483</v>
      </c>
      <c r="AC1354" s="280"/>
      <c r="AD1354" s="280" t="s">
        <v>6484</v>
      </c>
      <c r="AE1354" s="280" t="s">
        <v>6485</v>
      </c>
      <c r="AF1354" s="280" t="s">
        <v>6491</v>
      </c>
      <c r="AG1354" s="280"/>
      <c r="AH1354" s="280"/>
      <c r="AI1354" s="280"/>
      <c r="AJ1354" s="280"/>
      <c r="AK1354" s="234">
        <v>1</v>
      </c>
      <c r="AL1354" s="234" t="s">
        <v>272</v>
      </c>
      <c r="AM1354" s="234">
        <v>0.1</v>
      </c>
      <c r="AN1354" s="234">
        <v>0</v>
      </c>
      <c r="AO1354" s="234">
        <v>0</v>
      </c>
      <c r="AP1354" s="234">
        <v>0</v>
      </c>
      <c r="AQ1354" s="234"/>
      <c r="AR1354" s="234" t="s">
        <v>463</v>
      </c>
      <c r="AS1354" s="234">
        <v>1</v>
      </c>
      <c r="AT1354" s="234">
        <v>83.107685483941097</v>
      </c>
      <c r="AU1354" s="234" t="s">
        <v>490</v>
      </c>
      <c r="AV1354" s="234">
        <v>1.04071819164849</v>
      </c>
      <c r="AW1354" s="234">
        <v>23.452704182594101</v>
      </c>
      <c r="AX1354" s="234">
        <v>81.920432834170498</v>
      </c>
      <c r="AY1354" s="234" t="b">
        <v>0</v>
      </c>
      <c r="AZ1354" s="234">
        <v>44735.393460648149</v>
      </c>
      <c r="BA1354" s="234">
        <v>44734.604583333334</v>
      </c>
      <c r="BB1354" s="234">
        <v>44735.393460648149</v>
      </c>
    </row>
    <row r="1355" spans="1:54" x14ac:dyDescent="0.25">
      <c r="A1355" s="234" t="s">
        <v>6492</v>
      </c>
      <c r="B1355" s="234" t="s">
        <v>482</v>
      </c>
      <c r="C1355" s="235" t="s">
        <v>6492</v>
      </c>
      <c r="D1355" s="235" t="s">
        <v>6492</v>
      </c>
      <c r="E1355" s="234" t="s">
        <v>6493</v>
      </c>
      <c r="F1355" s="234" t="s">
        <v>6494</v>
      </c>
      <c r="G1355" s="234" t="s">
        <v>836</v>
      </c>
      <c r="H1355" s="234" t="s">
        <v>798</v>
      </c>
      <c r="I1355" s="234" t="s">
        <v>678</v>
      </c>
      <c r="J1355" s="236">
        <v>242</v>
      </c>
      <c r="K1355" s="129">
        <v>0.03</v>
      </c>
      <c r="L1355" s="103">
        <v>1</v>
      </c>
      <c r="M1355" s="237">
        <v>1042</v>
      </c>
      <c r="N1355" s="236">
        <v>4898</v>
      </c>
      <c r="O1355" s="103">
        <v>6000</v>
      </c>
      <c r="P1355" s="234">
        <v>6000</v>
      </c>
      <c r="Q1355" s="236">
        <v>9</v>
      </c>
      <c r="R1355" s="236">
        <v>20</v>
      </c>
      <c r="S1355" s="238">
        <v>79</v>
      </c>
      <c r="T1355" s="238">
        <v>32</v>
      </c>
      <c r="U1355" s="103">
        <v>2</v>
      </c>
      <c r="V1355" s="234" t="s">
        <v>442</v>
      </c>
      <c r="W1355" s="103">
        <v>50</v>
      </c>
      <c r="X1355" s="234" t="s">
        <v>56</v>
      </c>
      <c r="Y1355" s="234" t="s">
        <v>443</v>
      </c>
      <c r="Z1355" s="280"/>
      <c r="AA1355" s="280" t="s">
        <v>6495</v>
      </c>
      <c r="AB1355" s="280" t="s">
        <v>6496</v>
      </c>
      <c r="AC1355" s="280"/>
      <c r="AD1355" s="280"/>
      <c r="AE1355" s="280"/>
      <c r="AF1355" s="280"/>
      <c r="AG1355" s="280"/>
      <c r="AH1355" s="280"/>
      <c r="AI1355" s="280"/>
      <c r="AJ1355" s="280"/>
      <c r="AK1355" s="234">
        <v>1.5</v>
      </c>
      <c r="AL1355" s="234" t="s">
        <v>272</v>
      </c>
      <c r="AM1355" s="234">
        <v>0.1</v>
      </c>
      <c r="AN1355" s="234">
        <v>0</v>
      </c>
      <c r="AO1355" s="234">
        <v>0</v>
      </c>
      <c r="AP1355" s="234">
        <v>0</v>
      </c>
      <c r="AQ1355" s="234"/>
      <c r="AR1355" s="234" t="s">
        <v>463</v>
      </c>
      <c r="AS1355" s="234">
        <v>0</v>
      </c>
      <c r="AT1355" s="234">
        <v>83.242154367701303</v>
      </c>
      <c r="AU1355" s="234" t="s">
        <v>490</v>
      </c>
      <c r="AV1355" s="234">
        <v>1.2437049701763601</v>
      </c>
      <c r="AW1355" s="234">
        <v>13.0272561421953</v>
      </c>
      <c r="AX1355" s="234">
        <v>76.868183690403001</v>
      </c>
      <c r="AY1355" s="234" t="b">
        <v>0</v>
      </c>
      <c r="AZ1355" s="234">
        <v>44732.589097222219</v>
      </c>
      <c r="BA1355" s="234">
        <v>44726.523194444446</v>
      </c>
      <c r="BB1355" s="234">
        <v>44732.589085648149</v>
      </c>
    </row>
    <row r="1356" spans="1:54" x14ac:dyDescent="0.25">
      <c r="A1356" s="234" t="s">
        <v>6497</v>
      </c>
      <c r="B1356" s="234" t="s">
        <v>482</v>
      </c>
      <c r="C1356" s="235" t="s">
        <v>6497</v>
      </c>
      <c r="D1356" s="235" t="s">
        <v>6497</v>
      </c>
      <c r="E1356" s="234" t="s">
        <v>6498</v>
      </c>
      <c r="F1356" s="234" t="s">
        <v>1109</v>
      </c>
      <c r="G1356" s="234" t="s">
        <v>544</v>
      </c>
      <c r="H1356" s="234" t="s">
        <v>473</v>
      </c>
      <c r="I1356" s="234" t="s">
        <v>574</v>
      </c>
      <c r="J1356" s="236">
        <v>384</v>
      </c>
      <c r="K1356" s="129">
        <v>0.03</v>
      </c>
      <c r="L1356" s="103">
        <v>1</v>
      </c>
      <c r="M1356" s="237">
        <v>1100</v>
      </c>
      <c r="N1356" s="236">
        <v>5870</v>
      </c>
      <c r="O1356" s="103">
        <v>4000</v>
      </c>
      <c r="P1356" s="234">
        <v>4000</v>
      </c>
      <c r="Q1356" s="236">
        <v>12</v>
      </c>
      <c r="R1356" s="236">
        <v>40</v>
      </c>
      <c r="S1356" s="238">
        <v>125</v>
      </c>
      <c r="T1356" s="238">
        <v>25.2</v>
      </c>
      <c r="U1356" s="103">
        <v>3</v>
      </c>
      <c r="V1356" s="234" t="s">
        <v>547</v>
      </c>
      <c r="W1356" s="103">
        <v>40</v>
      </c>
      <c r="X1356" s="234" t="s">
        <v>56</v>
      </c>
      <c r="Y1356" s="234" t="s">
        <v>443</v>
      </c>
      <c r="Z1356" s="280"/>
      <c r="AA1356" s="280" t="s">
        <v>6499</v>
      </c>
      <c r="AB1356" s="280"/>
      <c r="AC1356" s="280"/>
      <c r="AD1356" s="280"/>
      <c r="AE1356" s="280"/>
      <c r="AF1356" s="280"/>
      <c r="AG1356" s="280" t="s">
        <v>6500</v>
      </c>
      <c r="AH1356" s="280"/>
      <c r="AI1356" s="280"/>
      <c r="AJ1356" s="280"/>
      <c r="AK1356" s="234">
        <v>0.5</v>
      </c>
      <c r="AL1356" s="234" t="s">
        <v>272</v>
      </c>
      <c r="AM1356" s="234">
        <v>0.2</v>
      </c>
      <c r="AN1356" s="234">
        <v>0</v>
      </c>
      <c r="AO1356" s="234">
        <v>0.49</v>
      </c>
      <c r="AP1356" s="234">
        <v>0</v>
      </c>
      <c r="AQ1356" s="234">
        <v>0.06</v>
      </c>
      <c r="AR1356" s="234" t="s">
        <v>463</v>
      </c>
      <c r="AS1356" s="234">
        <v>0</v>
      </c>
      <c r="AT1356" s="234">
        <v>87.761772099419602</v>
      </c>
      <c r="AU1356" s="234" t="s">
        <v>490</v>
      </c>
      <c r="AV1356" s="234">
        <v>0.96345882285153905</v>
      </c>
      <c r="AW1356" s="234">
        <v>23.021783288738298</v>
      </c>
      <c r="AX1356" s="234">
        <v>81.618448052460295</v>
      </c>
      <c r="AY1356" s="234" t="b">
        <v>0</v>
      </c>
      <c r="AZ1356" s="234">
        <v>44754.64099537037</v>
      </c>
      <c r="BA1356" s="234">
        <v>44726.592314814814</v>
      </c>
      <c r="BB1356" s="234">
        <v>44754.64099537037</v>
      </c>
    </row>
    <row r="1357" spans="1:54" x14ac:dyDescent="0.25">
      <c r="A1357" s="234" t="s">
        <v>6501</v>
      </c>
      <c r="B1357" s="234" t="s">
        <v>482</v>
      </c>
      <c r="C1357" s="235" t="s">
        <v>6501</v>
      </c>
      <c r="D1357" s="235" t="s">
        <v>6501</v>
      </c>
      <c r="E1357" s="234" t="s">
        <v>6502</v>
      </c>
      <c r="F1357" s="234" t="s">
        <v>6503</v>
      </c>
      <c r="G1357" s="234" t="s">
        <v>836</v>
      </c>
      <c r="H1357" s="234" t="s">
        <v>798</v>
      </c>
      <c r="I1357" s="234" t="s">
        <v>678</v>
      </c>
      <c r="J1357" s="236">
        <v>345</v>
      </c>
      <c r="K1357" s="129">
        <v>0.03</v>
      </c>
      <c r="L1357" s="103">
        <v>1</v>
      </c>
      <c r="M1357" s="237">
        <v>1480</v>
      </c>
      <c r="N1357" s="236">
        <v>1374</v>
      </c>
      <c r="O1357" s="103">
        <v>6000</v>
      </c>
      <c r="P1357" s="234">
        <v>6000</v>
      </c>
      <c r="Q1357" s="236">
        <v>28</v>
      </c>
      <c r="R1357" s="236">
        <v>20</v>
      </c>
      <c r="S1357" s="238">
        <v>89</v>
      </c>
      <c r="T1357" s="238">
        <v>84</v>
      </c>
      <c r="U1357" s="103">
        <v>4</v>
      </c>
      <c r="V1357" s="234" t="s">
        <v>547</v>
      </c>
      <c r="W1357" s="103">
        <v>40</v>
      </c>
      <c r="X1357" s="234" t="s">
        <v>56</v>
      </c>
      <c r="Y1357" s="234" t="s">
        <v>443</v>
      </c>
      <c r="Z1357" s="280"/>
      <c r="AA1357" s="280" t="s">
        <v>6504</v>
      </c>
      <c r="AB1357" s="280" t="s">
        <v>6505</v>
      </c>
      <c r="AC1357" s="280"/>
      <c r="AD1357" s="280"/>
      <c r="AE1357" s="280"/>
      <c r="AF1357" s="280"/>
      <c r="AG1357" s="280"/>
      <c r="AH1357" s="280" t="s">
        <v>6506</v>
      </c>
      <c r="AI1357" s="280"/>
      <c r="AJ1357" s="280"/>
      <c r="AK1357" s="234">
        <v>2.5</v>
      </c>
      <c r="AL1357" s="234" t="s">
        <v>272</v>
      </c>
      <c r="AM1357" s="234">
        <v>0.1</v>
      </c>
      <c r="AN1357" s="234">
        <v>0</v>
      </c>
      <c r="AO1357" s="234">
        <v>0</v>
      </c>
      <c r="AP1357" s="234">
        <v>0</v>
      </c>
      <c r="AQ1357" s="234"/>
      <c r="AR1357" s="234" t="s">
        <v>463</v>
      </c>
      <c r="AS1357" s="234">
        <v>0</v>
      </c>
      <c r="AT1357" s="234">
        <v>89.740114596301595</v>
      </c>
      <c r="AU1357" s="234" t="s">
        <v>490</v>
      </c>
      <c r="AV1357" s="234">
        <v>1.2121697310397399</v>
      </c>
      <c r="AW1357" s="234">
        <v>12.6041492766121</v>
      </c>
      <c r="AX1357" s="234">
        <v>86.253070143416707</v>
      </c>
      <c r="AY1357" s="234" t="b">
        <v>0</v>
      </c>
      <c r="AZ1357" s="234">
        <v>44732.523784722223</v>
      </c>
      <c r="BA1357" s="234">
        <v>44727.597314814811</v>
      </c>
      <c r="BB1357" s="234">
        <v>44732.523784722223</v>
      </c>
    </row>
    <row r="1358" spans="1:54" x14ac:dyDescent="0.25">
      <c r="A1358" s="234" t="s">
        <v>6507</v>
      </c>
      <c r="B1358" s="234" t="s">
        <v>482</v>
      </c>
      <c r="C1358" s="235" t="s">
        <v>6507</v>
      </c>
      <c r="D1358" s="235" t="s">
        <v>6507</v>
      </c>
      <c r="E1358" s="234" t="s">
        <v>6508</v>
      </c>
      <c r="F1358" s="234" t="s">
        <v>6509</v>
      </c>
      <c r="G1358" s="234" t="s">
        <v>534</v>
      </c>
      <c r="H1358" s="234" t="s">
        <v>507</v>
      </c>
      <c r="I1358" s="234" t="s">
        <v>678</v>
      </c>
      <c r="J1358" s="236">
        <v>581</v>
      </c>
      <c r="K1358" s="129">
        <v>0.03</v>
      </c>
      <c r="L1358" s="103">
        <v>1</v>
      </c>
      <c r="M1358" s="237">
        <v>6200</v>
      </c>
      <c r="N1358" s="236">
        <v>6445</v>
      </c>
      <c r="O1358" s="103">
        <v>3000</v>
      </c>
      <c r="P1358" s="234">
        <v>3000</v>
      </c>
      <c r="Q1358" s="236">
        <v>8</v>
      </c>
      <c r="R1358" s="236">
        <v>40</v>
      </c>
      <c r="S1358" s="238">
        <v>160</v>
      </c>
      <c r="T1358" s="238">
        <v>90.1</v>
      </c>
      <c r="U1358" s="103">
        <v>5.5</v>
      </c>
      <c r="V1358" s="234" t="s">
        <v>547</v>
      </c>
      <c r="W1358" s="103">
        <v>30</v>
      </c>
      <c r="X1358" s="234" t="s">
        <v>56</v>
      </c>
      <c r="Y1358" s="234" t="s">
        <v>443</v>
      </c>
      <c r="Z1358" s="280" t="s">
        <v>6510</v>
      </c>
      <c r="AA1358" s="280"/>
      <c r="AB1358" s="280"/>
      <c r="AC1358" s="280"/>
      <c r="AD1358" s="280" t="s">
        <v>6511</v>
      </c>
      <c r="AE1358" s="280"/>
      <c r="AF1358" s="280"/>
      <c r="AG1358" s="280"/>
      <c r="AH1358" s="280"/>
      <c r="AI1358" s="280"/>
      <c r="AJ1358" s="280"/>
      <c r="AK1358" s="234">
        <v>3</v>
      </c>
      <c r="AL1358" s="234" t="s">
        <v>272</v>
      </c>
      <c r="AM1358" s="234">
        <v>0.1</v>
      </c>
      <c r="AN1358" s="234"/>
      <c r="AO1358" s="234">
        <v>0</v>
      </c>
      <c r="AP1358" s="234">
        <v>0</v>
      </c>
      <c r="AQ1358" s="234"/>
      <c r="AR1358" s="234" t="s">
        <v>463</v>
      </c>
      <c r="AS1358" s="234">
        <v>5</v>
      </c>
      <c r="AT1358" s="234">
        <v>86.031712399825395</v>
      </c>
      <c r="AU1358" s="234" t="s">
        <v>1931</v>
      </c>
      <c r="AV1358" s="234">
        <v>1.5505916849171599</v>
      </c>
      <c r="AW1358" s="234">
        <v>18.083699789151201</v>
      </c>
      <c r="AX1358" s="234">
        <v>78.411760730126602</v>
      </c>
      <c r="AY1358" s="234" t="b">
        <v>0</v>
      </c>
      <c r="AZ1358" s="234">
        <v>44734.55841435185</v>
      </c>
      <c r="BA1358" s="234">
        <v>44732.428182870368</v>
      </c>
      <c r="BB1358" s="234">
        <v>44734.55841435185</v>
      </c>
    </row>
    <row r="1359" spans="1:54" x14ac:dyDescent="0.25">
      <c r="A1359" s="234" t="s">
        <v>6512</v>
      </c>
      <c r="B1359" s="234" t="s">
        <v>482</v>
      </c>
      <c r="C1359" s="235" t="s">
        <v>6512</v>
      </c>
      <c r="D1359" s="235" t="s">
        <v>6512</v>
      </c>
      <c r="E1359" s="234" t="s">
        <v>6513</v>
      </c>
      <c r="F1359" s="234" t="s">
        <v>6514</v>
      </c>
      <c r="G1359" s="234" t="s">
        <v>544</v>
      </c>
      <c r="H1359" s="234" t="s">
        <v>4438</v>
      </c>
      <c r="I1359" s="234" t="s">
        <v>4439</v>
      </c>
      <c r="J1359" s="236">
        <v>148</v>
      </c>
      <c r="K1359" s="129">
        <v>0.03</v>
      </c>
      <c r="L1359" s="103">
        <v>2</v>
      </c>
      <c r="M1359" s="237">
        <v>2172</v>
      </c>
      <c r="N1359" s="236">
        <v>4468</v>
      </c>
      <c r="O1359" s="103">
        <v>580</v>
      </c>
      <c r="P1359" s="234">
        <v>5300</v>
      </c>
      <c r="Q1359" s="236">
        <v>6</v>
      </c>
      <c r="R1359" s="236">
        <v>40</v>
      </c>
      <c r="S1359" s="238">
        <v>56</v>
      </c>
      <c r="T1359" s="238">
        <v>37.5</v>
      </c>
      <c r="U1359" s="103">
        <v>3.9</v>
      </c>
      <c r="V1359" s="234" t="s">
        <v>451</v>
      </c>
      <c r="W1359" s="103">
        <v>40</v>
      </c>
      <c r="X1359" s="234" t="s">
        <v>56</v>
      </c>
      <c r="Y1359" s="234" t="s">
        <v>443</v>
      </c>
      <c r="Z1359" s="280" t="s">
        <v>6515</v>
      </c>
      <c r="AA1359" s="280" t="s">
        <v>6516</v>
      </c>
      <c r="AB1359" s="280"/>
      <c r="AC1359" s="280"/>
      <c r="AD1359" s="280" t="s">
        <v>6517</v>
      </c>
      <c r="AE1359" s="280"/>
      <c r="AF1359" s="280"/>
      <c r="AG1359" s="280"/>
      <c r="AH1359" s="280" t="s">
        <v>6518</v>
      </c>
      <c r="AI1359" s="280"/>
      <c r="AJ1359" s="280"/>
      <c r="AK1359" s="234">
        <v>3200</v>
      </c>
      <c r="AL1359" s="234" t="s">
        <v>480</v>
      </c>
      <c r="AM1359" s="234">
        <v>0.1</v>
      </c>
      <c r="AN1359" s="234">
        <v>0.12</v>
      </c>
      <c r="AO1359" s="234">
        <v>0</v>
      </c>
      <c r="AP1359" s="234">
        <v>0</v>
      </c>
      <c r="AQ1359" s="234">
        <v>0.1</v>
      </c>
      <c r="AR1359" s="234" t="s">
        <v>463</v>
      </c>
      <c r="AS1359" s="234">
        <v>0</v>
      </c>
      <c r="AT1359" s="234">
        <v>81.384941630997105</v>
      </c>
      <c r="AU1359" s="234" t="s">
        <v>2116</v>
      </c>
      <c r="AV1359" s="234">
        <v>1.26721651642699</v>
      </c>
      <c r="AW1359" s="234">
        <v>16.9460531664214</v>
      </c>
      <c r="AX1359" s="234">
        <v>68.595879374697603</v>
      </c>
      <c r="AY1359" s="234" t="b">
        <v>0</v>
      </c>
      <c r="AZ1359" s="234">
        <v>44735.661261574074</v>
      </c>
      <c r="BA1359" s="234">
        <v>44732.608564814815</v>
      </c>
      <c r="BB1359" s="234">
        <v>44735.661261574074</v>
      </c>
    </row>
    <row r="1360" spans="1:54" x14ac:dyDescent="0.25">
      <c r="A1360" s="234" t="s">
        <v>6519</v>
      </c>
      <c r="B1360" s="234" t="s">
        <v>482</v>
      </c>
      <c r="C1360" s="235" t="s">
        <v>6519</v>
      </c>
      <c r="D1360" s="235" t="s">
        <v>6519</v>
      </c>
      <c r="E1360" s="234" t="s">
        <v>6513</v>
      </c>
      <c r="F1360" s="234" t="s">
        <v>6206</v>
      </c>
      <c r="G1360" s="234" t="s">
        <v>544</v>
      </c>
      <c r="H1360" s="234" t="s">
        <v>4438</v>
      </c>
      <c r="I1360" s="234" t="s">
        <v>4439</v>
      </c>
      <c r="J1360" s="236">
        <v>137</v>
      </c>
      <c r="K1360" s="129">
        <v>0.03</v>
      </c>
      <c r="L1360" s="103">
        <v>3</v>
      </c>
      <c r="M1360" s="237">
        <v>2218</v>
      </c>
      <c r="N1360" s="236">
        <v>3764</v>
      </c>
      <c r="O1360" s="103">
        <v>885</v>
      </c>
      <c r="P1360" s="234">
        <v>5400</v>
      </c>
      <c r="Q1360" s="236">
        <v>6</v>
      </c>
      <c r="R1360" s="236">
        <v>40</v>
      </c>
      <c r="S1360" s="238">
        <v>52.5</v>
      </c>
      <c r="T1360" s="238">
        <v>33.5</v>
      </c>
      <c r="U1360" s="103">
        <v>3.2</v>
      </c>
      <c r="V1360" s="234" t="s">
        <v>451</v>
      </c>
      <c r="W1360" s="103">
        <v>40</v>
      </c>
      <c r="X1360" s="234" t="s">
        <v>56</v>
      </c>
      <c r="Y1360" s="234" t="s">
        <v>443</v>
      </c>
      <c r="Z1360" s="280" t="s">
        <v>6520</v>
      </c>
      <c r="AA1360" s="280" t="s">
        <v>6521</v>
      </c>
      <c r="AB1360" s="280"/>
      <c r="AC1360" s="280"/>
      <c r="AD1360" s="280" t="s">
        <v>6522</v>
      </c>
      <c r="AE1360" s="280"/>
      <c r="AF1360" s="280"/>
      <c r="AG1360" s="280"/>
      <c r="AH1360" s="280" t="s">
        <v>6523</v>
      </c>
      <c r="AI1360" s="280"/>
      <c r="AJ1360" s="280"/>
      <c r="AK1360" s="234">
        <v>12000</v>
      </c>
      <c r="AL1360" s="234" t="s">
        <v>480</v>
      </c>
      <c r="AM1360" s="234">
        <v>0.1</v>
      </c>
      <c r="AN1360" s="234">
        <v>0.08</v>
      </c>
      <c r="AO1360" s="234">
        <v>0</v>
      </c>
      <c r="AP1360" s="234">
        <v>0</v>
      </c>
      <c r="AQ1360" s="234">
        <v>0.1</v>
      </c>
      <c r="AR1360" s="234" t="s">
        <v>463</v>
      </c>
      <c r="AS1360" s="234">
        <v>0</v>
      </c>
      <c r="AT1360" s="234">
        <v>80.357629678280006</v>
      </c>
      <c r="AU1360" s="234" t="s">
        <v>2116</v>
      </c>
      <c r="AV1360" s="234">
        <v>1.15808435536024</v>
      </c>
      <c r="AW1360" s="234">
        <v>20.519327739489999</v>
      </c>
      <c r="AX1360" s="234">
        <v>79.485175413201503</v>
      </c>
      <c r="AY1360" s="234" t="b">
        <v>0</v>
      </c>
      <c r="AZ1360" s="234">
        <v>44735.687175925923</v>
      </c>
      <c r="BA1360" s="234">
        <v>44732.613310185188</v>
      </c>
      <c r="BB1360" s="234">
        <v>44735.687175925923</v>
      </c>
    </row>
    <row r="1361" spans="1:54" x14ac:dyDescent="0.25">
      <c r="A1361" s="234" t="s">
        <v>6524</v>
      </c>
      <c r="B1361" s="234" t="s">
        <v>482</v>
      </c>
      <c r="C1361" s="235" t="s">
        <v>6524</v>
      </c>
      <c r="D1361" s="235" t="s">
        <v>6524</v>
      </c>
      <c r="E1361" s="234" t="s">
        <v>6513</v>
      </c>
      <c r="F1361" s="234" t="s">
        <v>6525</v>
      </c>
      <c r="G1361" s="234" t="s">
        <v>544</v>
      </c>
      <c r="H1361" s="234" t="s">
        <v>4438</v>
      </c>
      <c r="I1361" s="234" t="s">
        <v>4439</v>
      </c>
      <c r="J1361" s="236">
        <v>167</v>
      </c>
      <c r="K1361" s="129">
        <v>0.03</v>
      </c>
      <c r="L1361" s="103">
        <v>2</v>
      </c>
      <c r="M1361" s="237">
        <v>2172</v>
      </c>
      <c r="N1361" s="236">
        <v>5834</v>
      </c>
      <c r="O1361" s="103">
        <v>845</v>
      </c>
      <c r="P1361" s="234">
        <v>5200</v>
      </c>
      <c r="Q1361" s="236">
        <v>6</v>
      </c>
      <c r="R1361" s="236">
        <v>40</v>
      </c>
      <c r="S1361" s="238">
        <v>60</v>
      </c>
      <c r="T1361" s="238">
        <v>45</v>
      </c>
      <c r="U1361" s="103">
        <v>3.4</v>
      </c>
      <c r="V1361" s="234" t="s">
        <v>451</v>
      </c>
      <c r="W1361" s="103">
        <v>40</v>
      </c>
      <c r="X1361" s="234" t="s">
        <v>56</v>
      </c>
      <c r="Y1361" s="234" t="s">
        <v>443</v>
      </c>
      <c r="Z1361" s="280"/>
      <c r="AA1361" s="280" t="s">
        <v>6526</v>
      </c>
      <c r="AB1361" s="280"/>
      <c r="AC1361" s="280"/>
      <c r="AD1361" s="280" t="s">
        <v>6527</v>
      </c>
      <c r="AE1361" s="280"/>
      <c r="AF1361" s="280"/>
      <c r="AG1361" s="280"/>
      <c r="AH1361" s="280" t="s">
        <v>6528</v>
      </c>
      <c r="AI1361" s="280"/>
      <c r="AJ1361" s="280"/>
      <c r="AK1361" s="234">
        <v>8400</v>
      </c>
      <c r="AL1361" s="234" t="s">
        <v>480</v>
      </c>
      <c r="AM1361" s="234">
        <v>0.1</v>
      </c>
      <c r="AN1361" s="234">
        <v>0.06</v>
      </c>
      <c r="AO1361" s="234">
        <v>0</v>
      </c>
      <c r="AP1361" s="234">
        <v>0</v>
      </c>
      <c r="AQ1361" s="234">
        <v>0.1</v>
      </c>
      <c r="AR1361" s="234" t="s">
        <v>463</v>
      </c>
      <c r="AS1361" s="234">
        <v>0</v>
      </c>
      <c r="AT1361" s="234">
        <v>79.067354010492295</v>
      </c>
      <c r="AU1361" s="234" t="s">
        <v>2116</v>
      </c>
      <c r="AV1361" s="234">
        <v>1.1672900610866199</v>
      </c>
      <c r="AW1361" s="234">
        <v>20.7937972780508</v>
      </c>
      <c r="AX1361" s="234">
        <v>65.908287235889006</v>
      </c>
      <c r="AY1361" s="234" t="b">
        <v>0</v>
      </c>
      <c r="AZ1361" s="234">
        <v>44735.687037037038</v>
      </c>
      <c r="BA1361" s="234">
        <v>44732.615578703706</v>
      </c>
      <c r="BB1361" s="234">
        <v>44735.687025462961</v>
      </c>
    </row>
    <row r="1362" spans="1:54" x14ac:dyDescent="0.25">
      <c r="A1362" s="234" t="s">
        <v>6529</v>
      </c>
      <c r="B1362" s="234" t="s">
        <v>482</v>
      </c>
      <c r="C1362" s="235" t="s">
        <v>6529</v>
      </c>
      <c r="D1362" s="235" t="s">
        <v>6529</v>
      </c>
      <c r="E1362" s="234" t="s">
        <v>6530</v>
      </c>
      <c r="F1362" s="234" t="s">
        <v>1086</v>
      </c>
      <c r="G1362" s="234" t="s">
        <v>544</v>
      </c>
      <c r="H1362" s="234" t="s">
        <v>1012</v>
      </c>
      <c r="I1362" s="234" t="s">
        <v>1013</v>
      </c>
      <c r="J1362" s="236">
        <v>314</v>
      </c>
      <c r="K1362" s="129">
        <v>0.03</v>
      </c>
      <c r="L1362" s="103">
        <v>1</v>
      </c>
      <c r="M1362" s="237">
        <v>2662</v>
      </c>
      <c r="N1362" s="236">
        <v>13168</v>
      </c>
      <c r="O1362" s="103">
        <v>7000</v>
      </c>
      <c r="P1362" s="234">
        <v>7000</v>
      </c>
      <c r="Q1362" s="236">
        <v>6</v>
      </c>
      <c r="R1362" s="236">
        <v>50</v>
      </c>
      <c r="S1362" s="238">
        <v>100</v>
      </c>
      <c r="T1362" s="238">
        <v>100</v>
      </c>
      <c r="U1362" s="103">
        <v>1.8</v>
      </c>
      <c r="V1362" s="234" t="s">
        <v>442</v>
      </c>
      <c r="W1362" s="103">
        <v>60</v>
      </c>
      <c r="X1362" s="234" t="s">
        <v>56</v>
      </c>
      <c r="Y1362" s="234" t="s">
        <v>443</v>
      </c>
      <c r="Z1362" s="280" t="s">
        <v>6531</v>
      </c>
      <c r="AA1362" s="280" t="s">
        <v>6532</v>
      </c>
      <c r="AB1362" s="280" t="s">
        <v>6533</v>
      </c>
      <c r="AC1362" s="280"/>
      <c r="AD1362" s="280"/>
      <c r="AE1362" s="280"/>
      <c r="AF1362" s="280"/>
      <c r="AG1362" s="280"/>
      <c r="AH1362" s="280" t="s">
        <v>6534</v>
      </c>
      <c r="AI1362" s="280"/>
      <c r="AJ1362" s="280"/>
      <c r="AK1362" s="234">
        <v>1</v>
      </c>
      <c r="AL1362" s="234" t="s">
        <v>272</v>
      </c>
      <c r="AM1362" s="234">
        <v>0.1</v>
      </c>
      <c r="AN1362" s="234">
        <v>0</v>
      </c>
      <c r="AO1362" s="234">
        <v>0</v>
      </c>
      <c r="AP1362" s="234">
        <v>0</v>
      </c>
      <c r="AQ1362" s="234"/>
      <c r="AR1362" s="234" t="s">
        <v>463</v>
      </c>
      <c r="AS1362" s="234">
        <v>1</v>
      </c>
      <c r="AT1362" s="234">
        <v>84.268128727672007</v>
      </c>
      <c r="AU1362" s="234" t="s">
        <v>1338</v>
      </c>
      <c r="AV1362" s="234">
        <v>0.99209061864719505</v>
      </c>
      <c r="AW1362" s="234">
        <v>24.6352983404702</v>
      </c>
      <c r="AX1362" s="234">
        <v>80.102875507704198</v>
      </c>
      <c r="AY1362" s="234" t="b">
        <v>0</v>
      </c>
      <c r="AZ1362" s="234">
        <v>44734.726863425924</v>
      </c>
      <c r="BA1362" s="234">
        <v>44733.361481481479</v>
      </c>
      <c r="BB1362" s="234">
        <v>44734.726863425924</v>
      </c>
    </row>
    <row r="1363" spans="1:54" x14ac:dyDescent="0.25">
      <c r="A1363" s="234" t="s">
        <v>6535</v>
      </c>
      <c r="B1363" s="234" t="s">
        <v>482</v>
      </c>
      <c r="C1363" s="235" t="s">
        <v>6535</v>
      </c>
      <c r="D1363" s="235" t="s">
        <v>6535</v>
      </c>
      <c r="E1363" s="234" t="s">
        <v>6536</v>
      </c>
      <c r="F1363" s="234" t="s">
        <v>6537</v>
      </c>
      <c r="G1363" s="234" t="s">
        <v>836</v>
      </c>
      <c r="H1363" s="234" t="s">
        <v>798</v>
      </c>
      <c r="I1363" s="234" t="s">
        <v>678</v>
      </c>
      <c r="J1363" s="236">
        <v>251</v>
      </c>
      <c r="K1363" s="129">
        <v>0.03</v>
      </c>
      <c r="L1363" s="103">
        <v>2</v>
      </c>
      <c r="M1363" s="237">
        <v>2065</v>
      </c>
      <c r="N1363" s="236">
        <v>1291</v>
      </c>
      <c r="O1363" s="103">
        <v>6000</v>
      </c>
      <c r="P1363" s="234">
        <v>6000</v>
      </c>
      <c r="Q1363" s="236">
        <v>17</v>
      </c>
      <c r="R1363" s="236">
        <v>30</v>
      </c>
      <c r="S1363" s="238">
        <v>81.099999999999994</v>
      </c>
      <c r="T1363" s="238">
        <v>45</v>
      </c>
      <c r="U1363" s="103">
        <v>2</v>
      </c>
      <c r="V1363" s="234" t="s">
        <v>442</v>
      </c>
      <c r="W1363" s="103">
        <v>30</v>
      </c>
      <c r="X1363" s="234" t="s">
        <v>56</v>
      </c>
      <c r="Y1363" s="234" t="s">
        <v>443</v>
      </c>
      <c r="Z1363" s="280"/>
      <c r="AA1363" s="280" t="s">
        <v>6538</v>
      </c>
      <c r="AB1363" s="280"/>
      <c r="AC1363" s="280"/>
      <c r="AD1363" s="280"/>
      <c r="AE1363" s="280"/>
      <c r="AF1363" s="280"/>
      <c r="AG1363" s="280"/>
      <c r="AH1363" s="280"/>
      <c r="AI1363" s="280"/>
      <c r="AJ1363" s="280"/>
      <c r="AK1363" s="234">
        <v>1</v>
      </c>
      <c r="AL1363" s="234" t="s">
        <v>272</v>
      </c>
      <c r="AM1363" s="234">
        <v>0.1</v>
      </c>
      <c r="AN1363" s="234">
        <v>0</v>
      </c>
      <c r="AO1363" s="234">
        <v>0</v>
      </c>
      <c r="AP1363" s="234">
        <v>0</v>
      </c>
      <c r="AQ1363" s="234">
        <v>0.05</v>
      </c>
      <c r="AR1363" s="234" t="s">
        <v>463</v>
      </c>
      <c r="AS1363" s="234">
        <v>4</v>
      </c>
      <c r="AT1363" s="234">
        <v>90.449477505678601</v>
      </c>
      <c r="AU1363" s="234" t="s">
        <v>490</v>
      </c>
      <c r="AV1363" s="234">
        <v>1.1324837597186701</v>
      </c>
      <c r="AW1363" s="234">
        <v>14.6383863811899</v>
      </c>
      <c r="AX1363" s="234">
        <v>88.640487955565007</v>
      </c>
      <c r="AY1363" s="234" t="b">
        <v>0</v>
      </c>
      <c r="AZ1363" s="234">
        <v>44735.424224537041</v>
      </c>
      <c r="BA1363" s="234">
        <v>44733.382175925923</v>
      </c>
      <c r="BB1363" s="234">
        <v>44735.424224537041</v>
      </c>
    </row>
    <row r="1364" spans="1:54" x14ac:dyDescent="0.25">
      <c r="A1364" s="234" t="s">
        <v>6539</v>
      </c>
      <c r="B1364" s="234" t="s">
        <v>482</v>
      </c>
      <c r="C1364" s="235" t="s">
        <v>6540</v>
      </c>
      <c r="D1364" s="235" t="s">
        <v>6539</v>
      </c>
      <c r="E1364" s="234" t="s">
        <v>6541</v>
      </c>
      <c r="F1364" s="234" t="s">
        <v>6542</v>
      </c>
      <c r="G1364" s="234" t="s">
        <v>472</v>
      </c>
      <c r="H1364" s="234" t="s">
        <v>798</v>
      </c>
      <c r="I1364" s="234" t="s">
        <v>4117</v>
      </c>
      <c r="J1364" s="236">
        <v>545</v>
      </c>
      <c r="K1364" s="129">
        <v>0.03</v>
      </c>
      <c r="L1364" s="103">
        <v>1</v>
      </c>
      <c r="M1364" s="237">
        <v>5500</v>
      </c>
      <c r="N1364" s="236">
        <v>4825</v>
      </c>
      <c r="O1364" s="103">
        <v>1462</v>
      </c>
      <c r="P1364" s="234">
        <v>6000</v>
      </c>
      <c r="Q1364" s="236">
        <v>9</v>
      </c>
      <c r="R1364" s="236">
        <v>35</v>
      </c>
      <c r="S1364" s="238">
        <v>260.5</v>
      </c>
      <c r="T1364" s="238">
        <v>12</v>
      </c>
      <c r="U1364" s="103">
        <v>5.75</v>
      </c>
      <c r="V1364" s="234" t="s">
        <v>547</v>
      </c>
      <c r="W1364" s="103">
        <v>60</v>
      </c>
      <c r="X1364" s="234" t="s">
        <v>56</v>
      </c>
      <c r="Y1364" s="234" t="s">
        <v>443</v>
      </c>
      <c r="Z1364" s="280"/>
      <c r="AA1364" s="280" t="s">
        <v>6543</v>
      </c>
      <c r="AB1364" s="280"/>
      <c r="AC1364" s="280"/>
      <c r="AD1364" s="280" t="s">
        <v>6544</v>
      </c>
      <c r="AE1364" s="280"/>
      <c r="AF1364" s="280"/>
      <c r="AG1364" s="280"/>
      <c r="AH1364" s="280"/>
      <c r="AI1364" s="280"/>
      <c r="AJ1364" s="280"/>
      <c r="AK1364" s="234">
        <v>10</v>
      </c>
      <c r="AL1364" s="234" t="s">
        <v>272</v>
      </c>
      <c r="AM1364" s="234">
        <v>0.1</v>
      </c>
      <c r="AN1364" s="234"/>
      <c r="AO1364" s="234">
        <v>0</v>
      </c>
      <c r="AP1364" s="234">
        <v>0.05</v>
      </c>
      <c r="AQ1364" s="234"/>
      <c r="AR1364" s="234" t="s">
        <v>463</v>
      </c>
      <c r="AS1364" s="234">
        <v>7</v>
      </c>
      <c r="AT1364" s="234">
        <v>77.867871473550593</v>
      </c>
      <c r="AU1364" s="234" t="s">
        <v>448</v>
      </c>
      <c r="AV1364" s="234">
        <v>1.6659016878982</v>
      </c>
      <c r="AW1364" s="234">
        <v>13.332033140814101</v>
      </c>
      <c r="AX1364" s="234">
        <v>72.550608250070994</v>
      </c>
      <c r="AY1364" s="234" t="b">
        <v>0</v>
      </c>
      <c r="AZ1364" s="234">
        <v>44740.598761574074</v>
      </c>
      <c r="BA1364" s="234">
        <v>44734.434178240743</v>
      </c>
      <c r="BB1364" s="234">
        <v>44740.598738425928</v>
      </c>
    </row>
    <row r="1365" spans="1:54" x14ac:dyDescent="0.25">
      <c r="A1365" s="234" t="s">
        <v>6545</v>
      </c>
      <c r="B1365" s="234" t="s">
        <v>482</v>
      </c>
      <c r="C1365" s="235" t="s">
        <v>6546</v>
      </c>
      <c r="D1365" s="235" t="s">
        <v>6545</v>
      </c>
      <c r="E1365" s="234" t="s">
        <v>6541</v>
      </c>
      <c r="F1365" s="234" t="s">
        <v>6547</v>
      </c>
      <c r="G1365" s="234" t="s">
        <v>534</v>
      </c>
      <c r="H1365" s="234" t="s">
        <v>798</v>
      </c>
      <c r="I1365" s="234" t="s">
        <v>4117</v>
      </c>
      <c r="J1365" s="236">
        <v>701</v>
      </c>
      <c r="K1365" s="129">
        <v>0.03</v>
      </c>
      <c r="L1365" s="103">
        <v>1</v>
      </c>
      <c r="M1365" s="237">
        <v>9500</v>
      </c>
      <c r="N1365" s="236">
        <v>6425</v>
      </c>
      <c r="O1365" s="103">
        <v>944</v>
      </c>
      <c r="P1365" s="234">
        <v>6000</v>
      </c>
      <c r="Q1365" s="236">
        <v>10</v>
      </c>
      <c r="R1365" s="236">
        <v>40</v>
      </c>
      <c r="S1365" s="238">
        <v>341</v>
      </c>
      <c r="T1365" s="238">
        <v>10</v>
      </c>
      <c r="U1365" s="103">
        <v>6</v>
      </c>
      <c r="V1365" s="234" t="s">
        <v>442</v>
      </c>
      <c r="W1365" s="103">
        <v>50</v>
      </c>
      <c r="X1365" s="234" t="s">
        <v>56</v>
      </c>
      <c r="Y1365" s="234" t="s">
        <v>443</v>
      </c>
      <c r="Z1365" s="280"/>
      <c r="AA1365" s="280" t="s">
        <v>6543</v>
      </c>
      <c r="AB1365" s="280"/>
      <c r="AC1365" s="280"/>
      <c r="AD1365" s="280" t="s">
        <v>6548</v>
      </c>
      <c r="AE1365" s="280"/>
      <c r="AF1365" s="280"/>
      <c r="AG1365" s="280"/>
      <c r="AH1365" s="280"/>
      <c r="AI1365" s="280"/>
      <c r="AJ1365" s="280"/>
      <c r="AK1365" s="234">
        <v>10</v>
      </c>
      <c r="AL1365" s="234" t="s">
        <v>272</v>
      </c>
      <c r="AM1365" s="234">
        <v>0.1</v>
      </c>
      <c r="AN1365" s="234"/>
      <c r="AO1365" s="234">
        <v>0</v>
      </c>
      <c r="AP1365" s="234">
        <v>0.03</v>
      </c>
      <c r="AQ1365" s="234"/>
      <c r="AR1365" s="234" t="s">
        <v>463</v>
      </c>
      <c r="AS1365" s="234">
        <v>6</v>
      </c>
      <c r="AT1365" s="234">
        <v>83.098973986019701</v>
      </c>
      <c r="AU1365" s="234" t="s">
        <v>448</v>
      </c>
      <c r="AV1365" s="234">
        <v>1.4389860135770201</v>
      </c>
      <c r="AW1365" s="234">
        <v>21.3746892529159</v>
      </c>
      <c r="AX1365" s="234">
        <v>67.001515596727899</v>
      </c>
      <c r="AY1365" s="234" t="b">
        <v>0</v>
      </c>
      <c r="AZ1365" s="234">
        <v>44740.60050925926</v>
      </c>
      <c r="BA1365" s="234">
        <v>44734.496608796297</v>
      </c>
      <c r="BB1365" s="234">
        <v>44740.600486111114</v>
      </c>
    </row>
    <row r="1366" spans="1:54" x14ac:dyDescent="0.25">
      <c r="A1366" s="234" t="s">
        <v>6549</v>
      </c>
      <c r="B1366" s="234" t="s">
        <v>482</v>
      </c>
      <c r="C1366" s="235" t="s">
        <v>6550</v>
      </c>
      <c r="D1366" s="235" t="s">
        <v>6549</v>
      </c>
      <c r="E1366" s="234" t="s">
        <v>6541</v>
      </c>
      <c r="F1366" s="234" t="s">
        <v>6551</v>
      </c>
      <c r="G1366" s="234" t="s">
        <v>472</v>
      </c>
      <c r="H1366" s="234" t="s">
        <v>798</v>
      </c>
      <c r="I1366" s="234" t="s">
        <v>4117</v>
      </c>
      <c r="J1366" s="236">
        <v>440</v>
      </c>
      <c r="K1366" s="129">
        <v>0.03</v>
      </c>
      <c r="L1366" s="103">
        <v>1</v>
      </c>
      <c r="M1366" s="237">
        <v>4200</v>
      </c>
      <c r="N1366" s="236">
        <v>3842</v>
      </c>
      <c r="O1366" s="103">
        <v>1253.7</v>
      </c>
      <c r="P1366" s="234">
        <v>6000</v>
      </c>
      <c r="Q1366" s="236">
        <v>12</v>
      </c>
      <c r="R1366" s="236">
        <v>35</v>
      </c>
      <c r="S1366" s="238">
        <v>211</v>
      </c>
      <c r="T1366" s="238">
        <v>10</v>
      </c>
      <c r="U1366" s="103">
        <v>5.75</v>
      </c>
      <c r="V1366" s="234" t="s">
        <v>451</v>
      </c>
      <c r="W1366" s="103">
        <v>60</v>
      </c>
      <c r="X1366" s="234" t="s">
        <v>56</v>
      </c>
      <c r="Y1366" s="234" t="s">
        <v>443</v>
      </c>
      <c r="Z1366" s="280"/>
      <c r="AA1366" s="280" t="s">
        <v>6543</v>
      </c>
      <c r="AB1366" s="280"/>
      <c r="AC1366" s="280"/>
      <c r="AD1366" s="280"/>
      <c r="AE1366" s="280"/>
      <c r="AF1366" s="280"/>
      <c r="AG1366" s="280"/>
      <c r="AH1366" s="280"/>
      <c r="AI1366" s="280"/>
      <c r="AJ1366" s="280"/>
      <c r="AK1366" s="234">
        <v>10</v>
      </c>
      <c r="AL1366" s="234" t="s">
        <v>272</v>
      </c>
      <c r="AM1366" s="234">
        <v>0.1</v>
      </c>
      <c r="AN1366" s="234"/>
      <c r="AO1366" s="234">
        <v>0</v>
      </c>
      <c r="AP1366" s="234">
        <v>0</v>
      </c>
      <c r="AQ1366" s="234"/>
      <c r="AR1366" s="234" t="s">
        <v>463</v>
      </c>
      <c r="AS1366" s="234">
        <v>4</v>
      </c>
      <c r="AT1366" s="234">
        <v>80.8518914684051</v>
      </c>
      <c r="AU1366" s="234" t="s">
        <v>448</v>
      </c>
      <c r="AV1366" s="234">
        <v>1.5055592867609</v>
      </c>
      <c r="AW1366" s="234">
        <v>14.5738489500549</v>
      </c>
      <c r="AX1366" s="234">
        <v>72.2122893514955</v>
      </c>
      <c r="AY1366" s="234" t="b">
        <v>0</v>
      </c>
      <c r="AZ1366" s="234">
        <v>44740.602187500001</v>
      </c>
      <c r="BA1366" s="234">
        <v>44734.499583333331</v>
      </c>
      <c r="BB1366" s="234">
        <v>44740.602187500001</v>
      </c>
    </row>
    <row r="1367" spans="1:54" x14ac:dyDescent="0.25">
      <c r="A1367" s="234" t="s">
        <v>6552</v>
      </c>
      <c r="B1367" s="234" t="s">
        <v>482</v>
      </c>
      <c r="C1367" s="235" t="s">
        <v>6553</v>
      </c>
      <c r="D1367" s="235" t="s">
        <v>6552</v>
      </c>
      <c r="E1367" s="234" t="s">
        <v>6541</v>
      </c>
      <c r="F1367" s="234" t="s">
        <v>6554</v>
      </c>
      <c r="G1367" s="234" t="s">
        <v>534</v>
      </c>
      <c r="H1367" s="234" t="s">
        <v>798</v>
      </c>
      <c r="I1367" s="234" t="s">
        <v>4117</v>
      </c>
      <c r="J1367" s="236">
        <v>669</v>
      </c>
      <c r="K1367" s="129">
        <v>0.03</v>
      </c>
      <c r="L1367" s="103">
        <v>1</v>
      </c>
      <c r="M1367" s="237">
        <v>9500</v>
      </c>
      <c r="N1367" s="236">
        <v>5967</v>
      </c>
      <c r="O1367" s="103">
        <v>1253.7</v>
      </c>
      <c r="P1367" s="234">
        <v>6000</v>
      </c>
      <c r="Q1367" s="236">
        <v>10</v>
      </c>
      <c r="R1367" s="236">
        <v>40</v>
      </c>
      <c r="S1367" s="238">
        <v>324</v>
      </c>
      <c r="T1367" s="238">
        <v>10</v>
      </c>
      <c r="U1367" s="103">
        <v>6</v>
      </c>
      <c r="V1367" s="234" t="s">
        <v>451</v>
      </c>
      <c r="W1367" s="103">
        <v>50</v>
      </c>
      <c r="X1367" s="234" t="s">
        <v>56</v>
      </c>
      <c r="Y1367" s="234" t="s">
        <v>443</v>
      </c>
      <c r="Z1367" s="280"/>
      <c r="AA1367" s="280" t="s">
        <v>6543</v>
      </c>
      <c r="AB1367" s="280"/>
      <c r="AC1367" s="280"/>
      <c r="AD1367" s="280" t="s">
        <v>6555</v>
      </c>
      <c r="AE1367" s="280"/>
      <c r="AF1367" s="280"/>
      <c r="AG1367" s="280"/>
      <c r="AH1367" s="280"/>
      <c r="AI1367" s="280"/>
      <c r="AJ1367" s="280"/>
      <c r="AK1367" s="234">
        <v>10</v>
      </c>
      <c r="AL1367" s="234" t="s">
        <v>272</v>
      </c>
      <c r="AM1367" s="234">
        <v>0.1</v>
      </c>
      <c r="AN1367" s="234"/>
      <c r="AO1367" s="234">
        <v>0</v>
      </c>
      <c r="AP1367" s="234">
        <v>0.03</v>
      </c>
      <c r="AQ1367" s="234"/>
      <c r="AR1367" s="234" t="s">
        <v>463</v>
      </c>
      <c r="AS1367" s="234">
        <v>6</v>
      </c>
      <c r="AT1367" s="234">
        <v>84.978914300231594</v>
      </c>
      <c r="AU1367" s="234" t="s">
        <v>448</v>
      </c>
      <c r="AV1367" s="234">
        <v>1.4440666306410499</v>
      </c>
      <c r="AW1367" s="234">
        <v>20.452531756150002</v>
      </c>
      <c r="AX1367" s="234">
        <v>72.596272502197905</v>
      </c>
      <c r="AY1367" s="234" t="b">
        <v>0</v>
      </c>
      <c r="AZ1367" s="234">
        <v>44740.603854166664</v>
      </c>
      <c r="BA1367" s="234">
        <v>44734.501111111109</v>
      </c>
      <c r="BB1367" s="234">
        <v>44740.603831018518</v>
      </c>
    </row>
    <row r="1368" spans="1:54" x14ac:dyDescent="0.25">
      <c r="A1368" s="234" t="s">
        <v>6556</v>
      </c>
      <c r="B1368" s="234" t="s">
        <v>482</v>
      </c>
      <c r="C1368" s="235" t="s">
        <v>6556</v>
      </c>
      <c r="D1368" s="235" t="s">
        <v>6556</v>
      </c>
      <c r="E1368" s="234" t="s">
        <v>6557</v>
      </c>
      <c r="F1368" s="234" t="s">
        <v>6558</v>
      </c>
      <c r="G1368" s="234" t="s">
        <v>544</v>
      </c>
      <c r="H1368" s="234" t="s">
        <v>485</v>
      </c>
      <c r="I1368" s="234" t="s">
        <v>486</v>
      </c>
      <c r="J1368" s="236"/>
      <c r="K1368" s="129">
        <v>0.03</v>
      </c>
      <c r="L1368" s="103">
        <v>1</v>
      </c>
      <c r="M1368" s="237">
        <v>4000</v>
      </c>
      <c r="N1368" s="236">
        <v>10330</v>
      </c>
      <c r="O1368" s="103">
        <v>3870</v>
      </c>
      <c r="P1368" s="234">
        <v>3870</v>
      </c>
      <c r="Q1368" s="236">
        <v>9</v>
      </c>
      <c r="R1368" s="236">
        <v>50</v>
      </c>
      <c r="S1368" s="238">
        <v>131.80000000000001</v>
      </c>
      <c r="T1368" s="238">
        <v>131.80000000000001</v>
      </c>
      <c r="U1368" s="103">
        <v>2.6</v>
      </c>
      <c r="V1368" s="234" t="s">
        <v>442</v>
      </c>
      <c r="W1368" s="103">
        <v>40</v>
      </c>
      <c r="X1368" s="234" t="s">
        <v>56</v>
      </c>
      <c r="Y1368" s="234" t="s">
        <v>443</v>
      </c>
      <c r="Z1368" s="280" t="s">
        <v>6559</v>
      </c>
      <c r="AA1368" s="280" t="s">
        <v>6560</v>
      </c>
      <c r="AB1368" s="280" t="s">
        <v>6561</v>
      </c>
      <c r="AC1368" s="280"/>
      <c r="AD1368" s="280" t="s">
        <v>6560</v>
      </c>
      <c r="AE1368" s="280"/>
      <c r="AF1368" s="280" t="s">
        <v>6560</v>
      </c>
      <c r="AG1368" s="280"/>
      <c r="AH1368" s="280"/>
      <c r="AI1368" s="280"/>
      <c r="AJ1368" s="280"/>
      <c r="AK1368" s="234">
        <v>3.7</v>
      </c>
      <c r="AL1368" s="234" t="s">
        <v>272</v>
      </c>
      <c r="AM1368" s="234">
        <v>0.1</v>
      </c>
      <c r="AN1368" s="234"/>
      <c r="AO1368" s="234">
        <v>0</v>
      </c>
      <c r="AP1368" s="234">
        <v>0</v>
      </c>
      <c r="AQ1368" s="234">
        <v>0.1</v>
      </c>
      <c r="AR1368" s="234" t="s">
        <v>463</v>
      </c>
      <c r="AS1368" s="234">
        <v>1</v>
      </c>
      <c r="AT1368" s="234">
        <v>84.229205880554005</v>
      </c>
      <c r="AU1368" s="234" t="s">
        <v>552</v>
      </c>
      <c r="AV1368" s="234">
        <v>0.996356727682845</v>
      </c>
      <c r="AW1368" s="234">
        <v>28.495651614795001</v>
      </c>
      <c r="AX1368" s="234">
        <v>72.376953338790301</v>
      </c>
      <c r="AY1368" s="234" t="b">
        <v>0</v>
      </c>
      <c r="AZ1368" s="234">
        <v>44735.639374999999</v>
      </c>
      <c r="BA1368" s="234">
        <v>44734.688298611109</v>
      </c>
      <c r="BB1368" s="234">
        <v>44735.639363425929</v>
      </c>
    </row>
    <row r="1369" spans="1:54" x14ac:dyDescent="0.25">
      <c r="A1369" s="234" t="s">
        <v>6562</v>
      </c>
      <c r="B1369" s="234" t="s">
        <v>436</v>
      </c>
      <c r="C1369" s="235" t="s">
        <v>6563</v>
      </c>
      <c r="D1369" s="235" t="s">
        <v>6562</v>
      </c>
      <c r="E1369" s="234" t="s">
        <v>6564</v>
      </c>
      <c r="F1369" s="234" t="s">
        <v>6565</v>
      </c>
      <c r="G1369" s="234" t="s">
        <v>836</v>
      </c>
      <c r="H1369" s="234"/>
      <c r="I1369" s="234" t="s">
        <v>574</v>
      </c>
      <c r="J1369" s="236">
        <v>363.06</v>
      </c>
      <c r="K1369" s="129"/>
      <c r="L1369" s="103"/>
      <c r="M1369" s="237"/>
      <c r="N1369" s="236">
        <v>1470</v>
      </c>
      <c r="O1369" s="103">
        <v>6170</v>
      </c>
      <c r="P1369" s="234"/>
      <c r="Q1369" s="236"/>
      <c r="R1369" s="236"/>
      <c r="S1369" s="238">
        <v>45</v>
      </c>
      <c r="T1369" s="238">
        <v>45</v>
      </c>
      <c r="U1369" s="103">
        <v>0</v>
      </c>
      <c r="V1369" s="234" t="s">
        <v>547</v>
      </c>
      <c r="W1369" s="103"/>
      <c r="X1369" s="234" t="s">
        <v>56</v>
      </c>
      <c r="Y1369" s="234" t="s">
        <v>443</v>
      </c>
      <c r="Z1369" s="280"/>
      <c r="AA1369" s="280"/>
      <c r="AB1369" s="280"/>
      <c r="AC1369" s="280"/>
      <c r="AD1369" s="280"/>
      <c r="AE1369" s="280"/>
      <c r="AF1369" s="280" t="s">
        <v>6566</v>
      </c>
      <c r="AG1369" s="280"/>
      <c r="AH1369" s="280"/>
      <c r="AI1369" s="280"/>
      <c r="AJ1369" s="280"/>
      <c r="AK1369" s="234">
        <v>2</v>
      </c>
      <c r="AL1369" s="234" t="s">
        <v>272</v>
      </c>
      <c r="AM1369" s="234">
        <v>0</v>
      </c>
      <c r="AN1369" s="234"/>
      <c r="AO1369" s="234">
        <v>0</v>
      </c>
      <c r="AP1369" s="234">
        <v>0</v>
      </c>
      <c r="AQ1369" s="234"/>
      <c r="AR1369" s="234" t="s">
        <v>447</v>
      </c>
      <c r="AS1369" s="234">
        <v>7</v>
      </c>
      <c r="AT1369" s="234"/>
      <c r="AU1369" s="234" t="s">
        <v>490</v>
      </c>
      <c r="AV1369" s="234"/>
      <c r="AW1369" s="234"/>
      <c r="AX1369" s="234"/>
      <c r="AY1369" s="234" t="b">
        <v>0</v>
      </c>
      <c r="AZ1369" s="234">
        <v>44781.601539351854</v>
      </c>
      <c r="BA1369" s="234">
        <v>44736.33153935185</v>
      </c>
      <c r="BB1369" s="234">
        <v>44781.601527777777</v>
      </c>
    </row>
    <row r="1370" spans="1:54" x14ac:dyDescent="0.25">
      <c r="A1370" s="234" t="s">
        <v>6567</v>
      </c>
      <c r="B1370" s="234" t="s">
        <v>482</v>
      </c>
      <c r="C1370" s="235" t="s">
        <v>6567</v>
      </c>
      <c r="D1370" s="235" t="s">
        <v>6567</v>
      </c>
      <c r="E1370" s="234" t="s">
        <v>6568</v>
      </c>
      <c r="F1370" s="234" t="s">
        <v>1086</v>
      </c>
      <c r="G1370" s="234" t="s">
        <v>836</v>
      </c>
      <c r="H1370" s="234" t="s">
        <v>798</v>
      </c>
      <c r="I1370" s="234" t="s">
        <v>678</v>
      </c>
      <c r="J1370" s="236">
        <v>239</v>
      </c>
      <c r="K1370" s="129">
        <v>0.03</v>
      </c>
      <c r="L1370" s="103">
        <v>2</v>
      </c>
      <c r="M1370" s="237">
        <v>964</v>
      </c>
      <c r="N1370" s="236">
        <v>640</v>
      </c>
      <c r="O1370" s="103">
        <v>6000</v>
      </c>
      <c r="P1370" s="234">
        <v>6000</v>
      </c>
      <c r="Q1370" s="236">
        <v>25</v>
      </c>
      <c r="R1370" s="236">
        <v>20</v>
      </c>
      <c r="S1370" s="238">
        <v>70</v>
      </c>
      <c r="T1370" s="238">
        <v>8</v>
      </c>
      <c r="U1370" s="103">
        <v>2</v>
      </c>
      <c r="V1370" s="234" t="s">
        <v>547</v>
      </c>
      <c r="W1370" s="103">
        <v>60</v>
      </c>
      <c r="X1370" s="234" t="s">
        <v>56</v>
      </c>
      <c r="Y1370" s="234" t="s">
        <v>443</v>
      </c>
      <c r="Z1370" s="280"/>
      <c r="AA1370" s="280" t="s">
        <v>6569</v>
      </c>
      <c r="AB1370" s="280"/>
      <c r="AC1370" s="280"/>
      <c r="AD1370" s="280"/>
      <c r="AE1370" s="280"/>
      <c r="AF1370" s="280" t="s">
        <v>6570</v>
      </c>
      <c r="AG1370" s="280"/>
      <c r="AH1370" s="280"/>
      <c r="AI1370" s="280"/>
      <c r="AJ1370" s="280"/>
      <c r="AK1370" s="234">
        <v>1</v>
      </c>
      <c r="AL1370" s="234" t="s">
        <v>272</v>
      </c>
      <c r="AM1370" s="234">
        <v>0.2</v>
      </c>
      <c r="AN1370" s="234">
        <v>0</v>
      </c>
      <c r="AO1370" s="234">
        <v>2.2400000000000002</v>
      </c>
      <c r="AP1370" s="234">
        <v>0</v>
      </c>
      <c r="AQ1370" s="234"/>
      <c r="AR1370" s="234" t="s">
        <v>463</v>
      </c>
      <c r="AS1370" s="234">
        <v>0</v>
      </c>
      <c r="AT1370" s="234">
        <v>93.123416486525301</v>
      </c>
      <c r="AU1370" s="234" t="s">
        <v>490</v>
      </c>
      <c r="AV1370" s="234">
        <v>1.2642099204522099</v>
      </c>
      <c r="AW1370" s="234">
        <v>11.0314854205951</v>
      </c>
      <c r="AX1370" s="234">
        <v>90.396230717991301</v>
      </c>
      <c r="AY1370" s="234" t="b">
        <v>0</v>
      </c>
      <c r="AZ1370" s="234">
        <v>44740.618460648147</v>
      </c>
      <c r="BA1370" s="234">
        <v>44736.46234953704</v>
      </c>
      <c r="BB1370" s="234">
        <v>44740.618449074071</v>
      </c>
    </row>
    <row r="1371" spans="1:54" x14ac:dyDescent="0.25">
      <c r="A1371" s="234" t="s">
        <v>6571</v>
      </c>
      <c r="B1371" s="234" t="s">
        <v>482</v>
      </c>
      <c r="C1371" s="235" t="s">
        <v>6571</v>
      </c>
      <c r="D1371" s="235" t="s">
        <v>6571</v>
      </c>
      <c r="E1371" s="234" t="s">
        <v>6572</v>
      </c>
      <c r="F1371" s="234" t="s">
        <v>6573</v>
      </c>
      <c r="G1371" s="234" t="s">
        <v>836</v>
      </c>
      <c r="H1371" s="234" t="s">
        <v>798</v>
      </c>
      <c r="I1371" s="234" t="s">
        <v>678</v>
      </c>
      <c r="J1371" s="236">
        <v>246</v>
      </c>
      <c r="K1371" s="129">
        <v>0.03</v>
      </c>
      <c r="L1371" s="103">
        <v>2</v>
      </c>
      <c r="M1371" s="237">
        <v>1883</v>
      </c>
      <c r="N1371" s="236">
        <v>950</v>
      </c>
      <c r="O1371" s="103">
        <v>5500</v>
      </c>
      <c r="P1371" s="234">
        <v>5500</v>
      </c>
      <c r="Q1371" s="236">
        <v>16</v>
      </c>
      <c r="R1371" s="236">
        <v>30</v>
      </c>
      <c r="S1371" s="238">
        <v>65</v>
      </c>
      <c r="T1371" s="238">
        <v>22</v>
      </c>
      <c r="U1371" s="103">
        <v>2.5</v>
      </c>
      <c r="V1371" s="234" t="s">
        <v>547</v>
      </c>
      <c r="W1371" s="103">
        <v>40</v>
      </c>
      <c r="X1371" s="234" t="s">
        <v>56</v>
      </c>
      <c r="Y1371" s="234" t="s">
        <v>443</v>
      </c>
      <c r="Z1371" s="280" t="s">
        <v>6574</v>
      </c>
      <c r="AA1371" s="280" t="s">
        <v>6575</v>
      </c>
      <c r="AB1371" s="280" t="s">
        <v>6576</v>
      </c>
      <c r="AC1371" s="280"/>
      <c r="AD1371" s="280"/>
      <c r="AE1371" s="280"/>
      <c r="AF1371" s="280" t="s">
        <v>6577</v>
      </c>
      <c r="AG1371" s="280"/>
      <c r="AH1371" s="280" t="s">
        <v>6578</v>
      </c>
      <c r="AI1371" s="280"/>
      <c r="AJ1371" s="280" t="s">
        <v>559</v>
      </c>
      <c r="AK1371" s="234">
        <v>1</v>
      </c>
      <c r="AL1371" s="234" t="s">
        <v>272</v>
      </c>
      <c r="AM1371" s="234">
        <v>0.2</v>
      </c>
      <c r="AN1371" s="234">
        <v>0</v>
      </c>
      <c r="AO1371" s="234">
        <v>3.32</v>
      </c>
      <c r="AP1371" s="234">
        <v>0</v>
      </c>
      <c r="AQ1371" s="234">
        <v>0.09</v>
      </c>
      <c r="AR1371" s="234" t="s">
        <v>463</v>
      </c>
      <c r="AS1371" s="234">
        <v>1</v>
      </c>
      <c r="AT1371" s="234">
        <v>90.397826648765502</v>
      </c>
      <c r="AU1371" s="234" t="s">
        <v>490</v>
      </c>
      <c r="AV1371" s="234">
        <v>1.3680008381372799</v>
      </c>
      <c r="AW1371" s="234">
        <v>10.5755949756556</v>
      </c>
      <c r="AX1371" s="234">
        <v>83.708387476756798</v>
      </c>
      <c r="AY1371" s="234" t="b">
        <v>0</v>
      </c>
      <c r="AZ1371" s="234">
        <v>44741.723090277781</v>
      </c>
      <c r="BA1371" s="234">
        <v>44739.476412037038</v>
      </c>
      <c r="BB1371" s="234">
        <v>44741.723078703704</v>
      </c>
    </row>
    <row r="1372" spans="1:54" x14ac:dyDescent="0.25">
      <c r="A1372" s="234" t="s">
        <v>6579</v>
      </c>
      <c r="B1372" s="234" t="s">
        <v>482</v>
      </c>
      <c r="C1372" s="235" t="s">
        <v>6579</v>
      </c>
      <c r="D1372" s="235" t="s">
        <v>6579</v>
      </c>
      <c r="E1372" s="234" t="s">
        <v>6580</v>
      </c>
      <c r="F1372" s="234" t="s">
        <v>2695</v>
      </c>
      <c r="G1372" s="234" t="s">
        <v>836</v>
      </c>
      <c r="H1372" s="234" t="s">
        <v>798</v>
      </c>
      <c r="I1372" s="234" t="s">
        <v>678</v>
      </c>
      <c r="J1372" s="236">
        <v>246</v>
      </c>
      <c r="K1372" s="129">
        <v>0.03</v>
      </c>
      <c r="L1372" s="103">
        <v>2</v>
      </c>
      <c r="M1372" s="237">
        <v>1014</v>
      </c>
      <c r="N1372" s="236">
        <v>702</v>
      </c>
      <c r="O1372" s="103">
        <v>6000</v>
      </c>
      <c r="P1372" s="234">
        <v>6000</v>
      </c>
      <c r="Q1372" s="236">
        <v>28</v>
      </c>
      <c r="R1372" s="236">
        <v>20</v>
      </c>
      <c r="S1372" s="238">
        <v>85</v>
      </c>
      <c r="T1372" s="238">
        <v>20</v>
      </c>
      <c r="U1372" s="103">
        <v>2</v>
      </c>
      <c r="V1372" s="234" t="s">
        <v>451</v>
      </c>
      <c r="W1372" s="103">
        <v>45</v>
      </c>
      <c r="X1372" s="234" t="s">
        <v>56</v>
      </c>
      <c r="Y1372" s="234" t="s">
        <v>443</v>
      </c>
      <c r="Z1372" s="280"/>
      <c r="AA1372" s="280" t="s">
        <v>6581</v>
      </c>
      <c r="AB1372" s="280" t="s">
        <v>6582</v>
      </c>
      <c r="AC1372" s="280"/>
      <c r="AD1372" s="280"/>
      <c r="AE1372" s="280"/>
      <c r="AF1372" s="280" t="s">
        <v>6583</v>
      </c>
      <c r="AG1372" s="280"/>
      <c r="AH1372" s="280"/>
      <c r="AI1372" s="280"/>
      <c r="AJ1372" s="280" t="s">
        <v>1367</v>
      </c>
      <c r="AK1372" s="234">
        <v>3</v>
      </c>
      <c r="AL1372" s="234" t="s">
        <v>272</v>
      </c>
      <c r="AM1372" s="234">
        <v>0.1</v>
      </c>
      <c r="AN1372" s="234">
        <v>0</v>
      </c>
      <c r="AO1372" s="234">
        <v>0</v>
      </c>
      <c r="AP1372" s="234">
        <v>0</v>
      </c>
      <c r="AQ1372" s="234">
        <v>0</v>
      </c>
      <c r="AR1372" s="234" t="s">
        <v>463</v>
      </c>
      <c r="AS1372" s="234">
        <v>0</v>
      </c>
      <c r="AT1372" s="234">
        <v>93.364751006399899</v>
      </c>
      <c r="AU1372" s="234" t="s">
        <v>490</v>
      </c>
      <c r="AV1372" s="234">
        <v>1.11430415214346</v>
      </c>
      <c r="AW1372" s="234">
        <v>13.323364840322499</v>
      </c>
      <c r="AX1372" s="234">
        <v>88.136324950041498</v>
      </c>
      <c r="AY1372" s="234" t="b">
        <v>0</v>
      </c>
      <c r="AZ1372" s="234">
        <v>44742.579143518517</v>
      </c>
      <c r="BA1372" s="234">
        <v>44739.570150462961</v>
      </c>
      <c r="BB1372" s="234">
        <v>44742.579143518517</v>
      </c>
    </row>
    <row r="1373" spans="1:54" x14ac:dyDescent="0.25">
      <c r="A1373" s="234" t="s">
        <v>6584</v>
      </c>
      <c r="B1373" s="234" t="s">
        <v>482</v>
      </c>
      <c r="C1373" s="235" t="s">
        <v>6584</v>
      </c>
      <c r="D1373" s="235" t="s">
        <v>6584</v>
      </c>
      <c r="E1373" s="234" t="s">
        <v>6580</v>
      </c>
      <c r="F1373" s="234" t="s">
        <v>6585</v>
      </c>
      <c r="G1373" s="234" t="s">
        <v>836</v>
      </c>
      <c r="H1373" s="234" t="s">
        <v>798</v>
      </c>
      <c r="I1373" s="234" t="s">
        <v>486</v>
      </c>
      <c r="J1373" s="236">
        <v>320</v>
      </c>
      <c r="K1373" s="129">
        <v>0.03</v>
      </c>
      <c r="L1373" s="103">
        <v>1</v>
      </c>
      <c r="M1373" s="237">
        <v>2200</v>
      </c>
      <c r="N1373" s="236">
        <v>2030</v>
      </c>
      <c r="O1373" s="103">
        <v>6000</v>
      </c>
      <c r="P1373" s="234">
        <v>6000</v>
      </c>
      <c r="Q1373" s="236">
        <v>16</v>
      </c>
      <c r="R1373" s="236">
        <v>30</v>
      </c>
      <c r="S1373" s="238">
        <v>140</v>
      </c>
      <c r="T1373" s="238">
        <v>20</v>
      </c>
      <c r="U1373" s="103">
        <v>2.5</v>
      </c>
      <c r="V1373" s="234" t="s">
        <v>451</v>
      </c>
      <c r="W1373" s="103">
        <v>35</v>
      </c>
      <c r="X1373" s="234" t="s">
        <v>56</v>
      </c>
      <c r="Y1373" s="234" t="s">
        <v>443</v>
      </c>
      <c r="Z1373" s="280"/>
      <c r="AA1373" s="280" t="s">
        <v>6586</v>
      </c>
      <c r="AB1373" s="280" t="s">
        <v>6587</v>
      </c>
      <c r="AC1373" s="280" t="s">
        <v>6588</v>
      </c>
      <c r="AD1373" s="280"/>
      <c r="AE1373" s="280"/>
      <c r="AF1373" s="280" t="s">
        <v>6583</v>
      </c>
      <c r="AG1373" s="280"/>
      <c r="AH1373" s="280"/>
      <c r="AI1373" s="280"/>
      <c r="AJ1373" s="280" t="s">
        <v>559</v>
      </c>
      <c r="AK1373" s="234">
        <v>3</v>
      </c>
      <c r="AL1373" s="234" t="s">
        <v>272</v>
      </c>
      <c r="AM1373" s="234">
        <v>0.1</v>
      </c>
      <c r="AN1373" s="234">
        <v>0</v>
      </c>
      <c r="AO1373" s="234">
        <v>0</v>
      </c>
      <c r="AP1373" s="234">
        <v>0</v>
      </c>
      <c r="AQ1373" s="234">
        <v>0</v>
      </c>
      <c r="AR1373" s="234" t="s">
        <v>463</v>
      </c>
      <c r="AS1373" s="234">
        <v>3</v>
      </c>
      <c r="AT1373" s="234">
        <v>90.019681115913201</v>
      </c>
      <c r="AU1373" s="234" t="s">
        <v>552</v>
      </c>
      <c r="AV1373" s="234">
        <v>1.3412066407708101</v>
      </c>
      <c r="AW1373" s="234">
        <v>11.167277841675</v>
      </c>
      <c r="AX1373" s="234">
        <v>83.628283756683402</v>
      </c>
      <c r="AY1373" s="234" t="b">
        <v>0</v>
      </c>
      <c r="AZ1373" s="234">
        <v>44742.581643518519</v>
      </c>
      <c r="BA1373" s="234">
        <v>44739.571898148148</v>
      </c>
      <c r="BB1373" s="234">
        <v>44742.581643518519</v>
      </c>
    </row>
    <row r="1374" spans="1:54" x14ac:dyDescent="0.25">
      <c r="A1374" s="234" t="s">
        <v>6589</v>
      </c>
      <c r="B1374" s="234" t="s">
        <v>482</v>
      </c>
      <c r="C1374" s="235" t="s">
        <v>6589</v>
      </c>
      <c r="D1374" s="235" t="s">
        <v>6589</v>
      </c>
      <c r="E1374" s="234" t="s">
        <v>6590</v>
      </c>
      <c r="F1374" s="234" t="s">
        <v>6591</v>
      </c>
      <c r="G1374" s="234" t="s">
        <v>836</v>
      </c>
      <c r="H1374" s="234" t="s">
        <v>485</v>
      </c>
      <c r="I1374" s="234" t="s">
        <v>486</v>
      </c>
      <c r="J1374" s="236">
        <v>317</v>
      </c>
      <c r="K1374" s="129">
        <v>0.03</v>
      </c>
      <c r="L1374" s="103">
        <v>1</v>
      </c>
      <c r="M1374" s="237">
        <v>1050</v>
      </c>
      <c r="N1374" s="236">
        <v>1623</v>
      </c>
      <c r="O1374" s="103">
        <v>1426</v>
      </c>
      <c r="P1374" s="234">
        <v>6000</v>
      </c>
      <c r="Q1374" s="236">
        <v>18</v>
      </c>
      <c r="R1374" s="236">
        <v>20</v>
      </c>
      <c r="S1374" s="238">
        <v>105</v>
      </c>
      <c r="T1374" s="238">
        <v>54</v>
      </c>
      <c r="U1374" s="103">
        <v>2.5</v>
      </c>
      <c r="V1374" s="234" t="s">
        <v>451</v>
      </c>
      <c r="W1374" s="103">
        <v>30</v>
      </c>
      <c r="X1374" s="234" t="s">
        <v>56</v>
      </c>
      <c r="Y1374" s="234" t="s">
        <v>443</v>
      </c>
      <c r="Z1374" s="280"/>
      <c r="AA1374" s="280" t="s">
        <v>6592</v>
      </c>
      <c r="AB1374" s="280" t="s">
        <v>6593</v>
      </c>
      <c r="AC1374" s="280" t="s">
        <v>6594</v>
      </c>
      <c r="AD1374" s="280" t="s">
        <v>5763</v>
      </c>
      <c r="AE1374" s="280"/>
      <c r="AF1374" s="280"/>
      <c r="AG1374" s="280"/>
      <c r="AH1374" s="280" t="s">
        <v>6595</v>
      </c>
      <c r="AI1374" s="280"/>
      <c r="AJ1374" s="280"/>
      <c r="AK1374" s="234">
        <v>5000</v>
      </c>
      <c r="AL1374" s="234" t="s">
        <v>480</v>
      </c>
      <c r="AM1374" s="234">
        <v>0.1</v>
      </c>
      <c r="AN1374" s="234">
        <v>0.21</v>
      </c>
      <c r="AO1374" s="234">
        <v>0</v>
      </c>
      <c r="AP1374" s="234">
        <v>0</v>
      </c>
      <c r="AQ1374" s="234">
        <v>0.1</v>
      </c>
      <c r="AR1374" s="234" t="s">
        <v>463</v>
      </c>
      <c r="AS1374" s="234">
        <v>0</v>
      </c>
      <c r="AT1374" s="234">
        <v>92.766466606245999</v>
      </c>
      <c r="AU1374" s="234" t="s">
        <v>552</v>
      </c>
      <c r="AV1374" s="234">
        <v>1.34490765598933</v>
      </c>
      <c r="AW1374" s="234">
        <v>10.393721425773199</v>
      </c>
      <c r="AX1374" s="234">
        <v>89.1485744086024</v>
      </c>
      <c r="AY1374" s="234" t="b">
        <v>0</v>
      </c>
      <c r="AZ1374" s="234">
        <v>44748.558969907404</v>
      </c>
      <c r="BA1374" s="234">
        <v>44739.584004629629</v>
      </c>
      <c r="BB1374" s="234">
        <v>44748.558969907404</v>
      </c>
    </row>
    <row r="1375" spans="1:54" x14ac:dyDescent="0.25">
      <c r="A1375" s="234" t="s">
        <v>6596</v>
      </c>
      <c r="B1375" s="234" t="s">
        <v>482</v>
      </c>
      <c r="C1375" s="235" t="s">
        <v>6596</v>
      </c>
      <c r="D1375" s="235" t="s">
        <v>6596</v>
      </c>
      <c r="E1375" s="234" t="s">
        <v>6590</v>
      </c>
      <c r="F1375" s="234" t="s">
        <v>6597</v>
      </c>
      <c r="G1375" s="234" t="s">
        <v>836</v>
      </c>
      <c r="H1375" s="234" t="s">
        <v>798</v>
      </c>
      <c r="I1375" s="234" t="s">
        <v>678</v>
      </c>
      <c r="J1375" s="236">
        <v>261</v>
      </c>
      <c r="K1375" s="129">
        <v>0.03</v>
      </c>
      <c r="L1375" s="103">
        <v>2</v>
      </c>
      <c r="M1375" s="237">
        <v>1063</v>
      </c>
      <c r="N1375" s="236">
        <v>1250</v>
      </c>
      <c r="O1375" s="103">
        <v>542</v>
      </c>
      <c r="P1375" s="234">
        <v>6000</v>
      </c>
      <c r="Q1375" s="236">
        <v>17</v>
      </c>
      <c r="R1375" s="236">
        <v>20</v>
      </c>
      <c r="S1375" s="238">
        <v>99</v>
      </c>
      <c r="T1375" s="238">
        <v>27</v>
      </c>
      <c r="U1375" s="103">
        <v>2</v>
      </c>
      <c r="V1375" s="234" t="s">
        <v>451</v>
      </c>
      <c r="W1375" s="103">
        <v>45</v>
      </c>
      <c r="X1375" s="234" t="s">
        <v>56</v>
      </c>
      <c r="Y1375" s="234" t="s">
        <v>443</v>
      </c>
      <c r="Z1375" s="280"/>
      <c r="AA1375" s="280"/>
      <c r="AB1375" s="280" t="s">
        <v>6593</v>
      </c>
      <c r="AC1375" s="280"/>
      <c r="AD1375" s="280" t="s">
        <v>5763</v>
      </c>
      <c r="AE1375" s="280"/>
      <c r="AF1375" s="280"/>
      <c r="AG1375" s="280"/>
      <c r="AH1375" s="280" t="s">
        <v>6598</v>
      </c>
      <c r="AI1375" s="280"/>
      <c r="AJ1375" s="280"/>
      <c r="AK1375" s="234">
        <v>5000</v>
      </c>
      <c r="AL1375" s="234" t="s">
        <v>480</v>
      </c>
      <c r="AM1375" s="234">
        <v>0.1</v>
      </c>
      <c r="AN1375" s="234">
        <v>0.28000000000000003</v>
      </c>
      <c r="AO1375" s="234">
        <v>0</v>
      </c>
      <c r="AP1375" s="234">
        <v>0</v>
      </c>
      <c r="AQ1375" s="234">
        <v>0.1</v>
      </c>
      <c r="AR1375" s="234" t="s">
        <v>463</v>
      </c>
      <c r="AS1375" s="234">
        <v>0</v>
      </c>
      <c r="AT1375" s="234">
        <v>91.4983095569428</v>
      </c>
      <c r="AU1375" s="234" t="s">
        <v>552</v>
      </c>
      <c r="AV1375" s="234">
        <v>1.08961506373461</v>
      </c>
      <c r="AW1375" s="234">
        <v>14.1830748664776</v>
      </c>
      <c r="AX1375" s="234">
        <v>85.825414364412396</v>
      </c>
      <c r="AY1375" s="234" t="b">
        <v>0</v>
      </c>
      <c r="AZ1375" s="234">
        <v>44748.568055555559</v>
      </c>
      <c r="BA1375" s="234">
        <v>44739.587129629632</v>
      </c>
      <c r="BB1375" s="234">
        <v>44748.568043981482</v>
      </c>
    </row>
    <row r="1376" spans="1:54" x14ac:dyDescent="0.25">
      <c r="A1376" s="234" t="s">
        <v>6599</v>
      </c>
      <c r="B1376" s="234" t="s">
        <v>482</v>
      </c>
      <c r="C1376" s="235" t="s">
        <v>6599</v>
      </c>
      <c r="D1376" s="235" t="s">
        <v>6599</v>
      </c>
      <c r="E1376" s="234" t="s">
        <v>6590</v>
      </c>
      <c r="F1376" s="234" t="s">
        <v>6600</v>
      </c>
      <c r="G1376" s="234" t="s">
        <v>836</v>
      </c>
      <c r="H1376" s="234" t="s">
        <v>798</v>
      </c>
      <c r="I1376" s="234" t="s">
        <v>678</v>
      </c>
      <c r="J1376" s="236">
        <v>258</v>
      </c>
      <c r="K1376" s="129">
        <v>0.03</v>
      </c>
      <c r="L1376" s="103">
        <v>2</v>
      </c>
      <c r="M1376" s="237">
        <v>2992</v>
      </c>
      <c r="N1376" s="236">
        <v>1100</v>
      </c>
      <c r="O1376" s="103">
        <v>542</v>
      </c>
      <c r="P1376" s="234">
        <v>6000</v>
      </c>
      <c r="Q1376" s="236">
        <v>18</v>
      </c>
      <c r="R1376" s="236">
        <v>30</v>
      </c>
      <c r="S1376" s="238">
        <v>85</v>
      </c>
      <c r="T1376" s="238">
        <v>46</v>
      </c>
      <c r="U1376" s="103">
        <v>2.5</v>
      </c>
      <c r="V1376" s="234" t="s">
        <v>451</v>
      </c>
      <c r="W1376" s="103">
        <v>40</v>
      </c>
      <c r="X1376" s="234" t="s">
        <v>56</v>
      </c>
      <c r="Y1376" s="234" t="s">
        <v>443</v>
      </c>
      <c r="Z1376" s="280"/>
      <c r="AA1376" s="280" t="s">
        <v>6601</v>
      </c>
      <c r="AB1376" s="280" t="s">
        <v>6602</v>
      </c>
      <c r="AC1376" s="280"/>
      <c r="AD1376" s="280" t="s">
        <v>3854</v>
      </c>
      <c r="AE1376" s="280"/>
      <c r="AF1376" s="280"/>
      <c r="AG1376" s="280"/>
      <c r="AH1376" s="280" t="s">
        <v>6603</v>
      </c>
      <c r="AI1376" s="280"/>
      <c r="AJ1376" s="280"/>
      <c r="AK1376" s="234">
        <v>5000</v>
      </c>
      <c r="AL1376" s="234" t="s">
        <v>480</v>
      </c>
      <c r="AM1376" s="234">
        <v>0.1</v>
      </c>
      <c r="AN1376" s="234">
        <v>0.28000000000000003</v>
      </c>
      <c r="AO1376" s="234">
        <v>0</v>
      </c>
      <c r="AP1376" s="234">
        <v>0</v>
      </c>
      <c r="AQ1376" s="234">
        <v>0.1</v>
      </c>
      <c r="AR1376" s="234" t="s">
        <v>463</v>
      </c>
      <c r="AS1376" s="234">
        <v>2</v>
      </c>
      <c r="AT1376" s="234">
        <v>88.645967888125398</v>
      </c>
      <c r="AU1376" s="234" t="s">
        <v>552</v>
      </c>
      <c r="AV1376" s="234">
        <v>1.25034680691482</v>
      </c>
      <c r="AW1376" s="234">
        <v>12.928428559718601</v>
      </c>
      <c r="AX1376" s="234">
        <v>86.315845303637502</v>
      </c>
      <c r="AY1376" s="234" t="b">
        <v>0</v>
      </c>
      <c r="AZ1376" s="234">
        <v>44748.569560185184</v>
      </c>
      <c r="BA1376" s="234">
        <v>44739.589444444442</v>
      </c>
      <c r="BB1376" s="234">
        <v>44748.569537037038</v>
      </c>
    </row>
    <row r="1377" spans="1:54" x14ac:dyDescent="0.25">
      <c r="A1377" s="234" t="s">
        <v>6604</v>
      </c>
      <c r="B1377" s="234" t="s">
        <v>482</v>
      </c>
      <c r="C1377" s="235" t="s">
        <v>6604</v>
      </c>
      <c r="D1377" s="235" t="s">
        <v>6604</v>
      </c>
      <c r="E1377" s="234" t="s">
        <v>6590</v>
      </c>
      <c r="F1377" s="234" t="s">
        <v>6605</v>
      </c>
      <c r="G1377" s="234" t="s">
        <v>836</v>
      </c>
      <c r="H1377" s="234" t="s">
        <v>485</v>
      </c>
      <c r="I1377" s="234" t="s">
        <v>486</v>
      </c>
      <c r="J1377" s="236">
        <v>150</v>
      </c>
      <c r="K1377" s="129">
        <v>0.03</v>
      </c>
      <c r="L1377" s="103">
        <v>2</v>
      </c>
      <c r="M1377" s="237">
        <v>2761</v>
      </c>
      <c r="N1377" s="236">
        <v>1293</v>
      </c>
      <c r="O1377" s="103">
        <v>582</v>
      </c>
      <c r="P1377" s="234">
        <v>6000</v>
      </c>
      <c r="Q1377" s="236">
        <v>10</v>
      </c>
      <c r="R1377" s="236">
        <v>30</v>
      </c>
      <c r="S1377" s="238">
        <v>50</v>
      </c>
      <c r="T1377" s="238">
        <v>26</v>
      </c>
      <c r="U1377" s="103">
        <v>2.2000000000000002</v>
      </c>
      <c r="V1377" s="234" t="s">
        <v>451</v>
      </c>
      <c r="W1377" s="103">
        <v>25</v>
      </c>
      <c r="X1377" s="234" t="s">
        <v>56</v>
      </c>
      <c r="Y1377" s="234" t="s">
        <v>443</v>
      </c>
      <c r="Z1377" s="280"/>
      <c r="AA1377" s="280" t="s">
        <v>6606</v>
      </c>
      <c r="AB1377" s="280" t="s">
        <v>6593</v>
      </c>
      <c r="AC1377" s="280"/>
      <c r="AD1377" s="280" t="s">
        <v>5763</v>
      </c>
      <c r="AE1377" s="280"/>
      <c r="AF1377" s="280"/>
      <c r="AG1377" s="280"/>
      <c r="AH1377" s="280" t="s">
        <v>6607</v>
      </c>
      <c r="AI1377" s="280"/>
      <c r="AJ1377" s="280"/>
      <c r="AK1377" s="234">
        <v>5000</v>
      </c>
      <c r="AL1377" s="234" t="s">
        <v>480</v>
      </c>
      <c r="AM1377" s="234">
        <v>0.1</v>
      </c>
      <c r="AN1377" s="234">
        <v>0.24</v>
      </c>
      <c r="AO1377" s="234">
        <v>0</v>
      </c>
      <c r="AP1377" s="234">
        <v>0</v>
      </c>
      <c r="AQ1377" s="234">
        <v>0.1</v>
      </c>
      <c r="AR1377" s="234" t="s">
        <v>463</v>
      </c>
      <c r="AS1377" s="234">
        <v>4</v>
      </c>
      <c r="AT1377" s="234">
        <v>89.947121194071002</v>
      </c>
      <c r="AU1377" s="234" t="s">
        <v>552</v>
      </c>
      <c r="AV1377" s="234">
        <v>1.59535276131807</v>
      </c>
      <c r="AW1377" s="234">
        <v>9.1448514246967694</v>
      </c>
      <c r="AX1377" s="234">
        <v>88.777808618548093</v>
      </c>
      <c r="AY1377" s="234" t="b">
        <v>0</v>
      </c>
      <c r="AZ1377" s="234">
        <v>44748.571134259262</v>
      </c>
      <c r="BA1377" s="234">
        <v>44739.591319444444</v>
      </c>
      <c r="BB1377" s="234">
        <v>44748.571122685185</v>
      </c>
    </row>
    <row r="1378" spans="1:54" x14ac:dyDescent="0.25">
      <c r="A1378" s="234" t="s">
        <v>6608</v>
      </c>
      <c r="B1378" s="234" t="s">
        <v>456</v>
      </c>
      <c r="C1378" s="235" t="s">
        <v>6608</v>
      </c>
      <c r="D1378" s="235" t="s">
        <v>6608</v>
      </c>
      <c r="E1378" s="234" t="s">
        <v>6590</v>
      </c>
      <c r="F1378" s="234" t="s">
        <v>6609</v>
      </c>
      <c r="G1378" s="234" t="s">
        <v>544</v>
      </c>
      <c r="H1378" s="234" t="s">
        <v>473</v>
      </c>
      <c r="I1378" s="234" t="s">
        <v>678</v>
      </c>
      <c r="J1378" s="236">
        <v>406</v>
      </c>
      <c r="K1378" s="129">
        <v>0.03</v>
      </c>
      <c r="L1378" s="103">
        <v>1</v>
      </c>
      <c r="M1378" s="237">
        <v>4059</v>
      </c>
      <c r="N1378" s="236">
        <v>14464</v>
      </c>
      <c r="O1378" s="103">
        <v>12</v>
      </c>
      <c r="P1378" s="234">
        <v>4500</v>
      </c>
      <c r="Q1378" s="236">
        <v>5</v>
      </c>
      <c r="R1378" s="236">
        <v>50</v>
      </c>
      <c r="S1378" s="238">
        <v>136.5</v>
      </c>
      <c r="T1378" s="238">
        <v>98.7</v>
      </c>
      <c r="U1378" s="103">
        <v>2.2999999999999998</v>
      </c>
      <c r="V1378" s="234" t="s">
        <v>451</v>
      </c>
      <c r="W1378" s="103">
        <v>60</v>
      </c>
      <c r="X1378" s="234" t="s">
        <v>56</v>
      </c>
      <c r="Y1378" s="234" t="s">
        <v>443</v>
      </c>
      <c r="Z1378" s="280"/>
      <c r="AA1378" s="280" t="s">
        <v>6610</v>
      </c>
      <c r="AB1378" s="280" t="s">
        <v>6611</v>
      </c>
      <c r="AC1378" s="280"/>
      <c r="AD1378" s="280" t="s">
        <v>6612</v>
      </c>
      <c r="AE1378" s="280"/>
      <c r="AF1378" s="280" t="s">
        <v>6613</v>
      </c>
      <c r="AG1378" s="280"/>
      <c r="AH1378" s="280" t="s">
        <v>6614</v>
      </c>
      <c r="AI1378" s="280"/>
      <c r="AJ1378" s="280" t="s">
        <v>6615</v>
      </c>
      <c r="AK1378" s="234">
        <v>5000</v>
      </c>
      <c r="AL1378" s="234" t="s">
        <v>480</v>
      </c>
      <c r="AM1378" s="234">
        <v>0.1</v>
      </c>
      <c r="AN1378" s="234">
        <v>0</v>
      </c>
      <c r="AO1378" s="234">
        <v>0</v>
      </c>
      <c r="AP1378" s="234">
        <v>0</v>
      </c>
      <c r="AQ1378" s="234">
        <v>0.06</v>
      </c>
      <c r="AR1378" s="234" t="s">
        <v>463</v>
      </c>
      <c r="AS1378" s="234">
        <v>3</v>
      </c>
      <c r="AT1378" s="234">
        <v>81.670761393091297</v>
      </c>
      <c r="AU1378" s="234" t="s">
        <v>552</v>
      </c>
      <c r="AV1378" s="234">
        <v>1.10711117955353</v>
      </c>
      <c r="AW1378" s="234">
        <v>22.353180694528898</v>
      </c>
      <c r="AX1378" s="234">
        <v>70.703544863161895</v>
      </c>
      <c r="AY1378" s="234" t="b">
        <v>0</v>
      </c>
      <c r="AZ1378" s="234">
        <v>44748.572916666664</v>
      </c>
      <c r="BA1378" s="234">
        <v>44739.595706018517</v>
      </c>
      <c r="BB1378" s="234">
        <v>44748.572905092595</v>
      </c>
    </row>
    <row r="1379" spans="1:54" x14ac:dyDescent="0.25">
      <c r="A1379" s="234" t="s">
        <v>6616</v>
      </c>
      <c r="B1379" s="234" t="s">
        <v>482</v>
      </c>
      <c r="C1379" s="235" t="s">
        <v>6616</v>
      </c>
      <c r="D1379" s="235" t="s">
        <v>6616</v>
      </c>
      <c r="E1379" s="234" t="s">
        <v>6590</v>
      </c>
      <c r="F1379" s="234" t="s">
        <v>6617</v>
      </c>
      <c r="G1379" s="234" t="s">
        <v>836</v>
      </c>
      <c r="H1379" s="234" t="s">
        <v>798</v>
      </c>
      <c r="I1379" s="234" t="s">
        <v>678</v>
      </c>
      <c r="J1379" s="236">
        <v>65</v>
      </c>
      <c r="K1379" s="129">
        <v>0.03</v>
      </c>
      <c r="L1379" s="103">
        <v>4</v>
      </c>
      <c r="M1379" s="237">
        <v>2000</v>
      </c>
      <c r="N1379" s="236">
        <v>548</v>
      </c>
      <c r="O1379" s="103">
        <v>574</v>
      </c>
      <c r="P1379" s="234">
        <v>6000</v>
      </c>
      <c r="Q1379" s="236">
        <v>20</v>
      </c>
      <c r="R1379" s="236">
        <v>30</v>
      </c>
      <c r="S1379" s="238">
        <v>20</v>
      </c>
      <c r="T1379" s="238">
        <v>18</v>
      </c>
      <c r="U1379" s="103">
        <v>2.2000000000000002</v>
      </c>
      <c r="V1379" s="234" t="s">
        <v>451</v>
      </c>
      <c r="W1379" s="103">
        <v>45</v>
      </c>
      <c r="X1379" s="234" t="s">
        <v>56</v>
      </c>
      <c r="Y1379" s="234" t="s">
        <v>443</v>
      </c>
      <c r="Z1379" s="280"/>
      <c r="AA1379" s="280" t="s">
        <v>3960</v>
      </c>
      <c r="AB1379" s="280" t="s">
        <v>6618</v>
      </c>
      <c r="AC1379" s="280"/>
      <c r="AD1379" s="280" t="s">
        <v>5763</v>
      </c>
      <c r="AE1379" s="280"/>
      <c r="AF1379" s="280"/>
      <c r="AG1379" s="280"/>
      <c r="AH1379" s="280" t="s">
        <v>6619</v>
      </c>
      <c r="AI1379" s="280"/>
      <c r="AJ1379" s="280"/>
      <c r="AK1379" s="234">
        <v>5000</v>
      </c>
      <c r="AL1379" s="234" t="s">
        <v>480</v>
      </c>
      <c r="AM1379" s="234">
        <v>0.1</v>
      </c>
      <c r="AN1379" s="234">
        <v>0.22</v>
      </c>
      <c r="AO1379" s="234">
        <v>0</v>
      </c>
      <c r="AP1379" s="234">
        <v>0</v>
      </c>
      <c r="AQ1379" s="234">
        <v>0.1</v>
      </c>
      <c r="AR1379" s="234" t="s">
        <v>463</v>
      </c>
      <c r="AS1379" s="234">
        <v>1</v>
      </c>
      <c r="AT1379" s="234">
        <v>91.030310461350894</v>
      </c>
      <c r="AU1379" s="234" t="s">
        <v>552</v>
      </c>
      <c r="AV1379" s="234">
        <v>1.0926547072880799</v>
      </c>
      <c r="AW1379" s="234">
        <v>14.738371763083499</v>
      </c>
      <c r="AX1379" s="234">
        <v>90.302067977660101</v>
      </c>
      <c r="AY1379" s="234" t="b">
        <v>0</v>
      </c>
      <c r="AZ1379" s="234">
        <v>44748.574155092596</v>
      </c>
      <c r="BA1379" s="234">
        <v>44740.413483796299</v>
      </c>
      <c r="BB1379" s="234">
        <v>44748.574143518519</v>
      </c>
    </row>
    <row r="1380" spans="1:54" x14ac:dyDescent="0.25">
      <c r="A1380" s="234" t="s">
        <v>6620</v>
      </c>
      <c r="B1380" s="234" t="s">
        <v>482</v>
      </c>
      <c r="C1380" s="235" t="s">
        <v>1680</v>
      </c>
      <c r="D1380" s="235" t="s">
        <v>6620</v>
      </c>
      <c r="E1380" s="234" t="s">
        <v>6621</v>
      </c>
      <c r="F1380" s="234" t="s">
        <v>6622</v>
      </c>
      <c r="G1380" s="234" t="s">
        <v>544</v>
      </c>
      <c r="H1380" s="234" t="s">
        <v>1361</v>
      </c>
      <c r="I1380" s="234" t="s">
        <v>486</v>
      </c>
      <c r="J1380" s="236">
        <v>314</v>
      </c>
      <c r="K1380" s="129">
        <v>0.03</v>
      </c>
      <c r="L1380" s="103">
        <v>1</v>
      </c>
      <c r="M1380" s="237">
        <v>2985</v>
      </c>
      <c r="N1380" s="236">
        <v>14072</v>
      </c>
      <c r="O1380" s="103">
        <v>6000</v>
      </c>
      <c r="P1380" s="234">
        <v>6000</v>
      </c>
      <c r="Q1380" s="236">
        <v>6</v>
      </c>
      <c r="R1380" s="236">
        <v>50</v>
      </c>
      <c r="S1380" s="238">
        <v>100</v>
      </c>
      <c r="T1380" s="238">
        <v>100</v>
      </c>
      <c r="U1380" s="103">
        <v>2.4</v>
      </c>
      <c r="V1380" s="234" t="s">
        <v>451</v>
      </c>
      <c r="W1380" s="103">
        <v>60</v>
      </c>
      <c r="X1380" s="234" t="s">
        <v>56</v>
      </c>
      <c r="Y1380" s="234" t="s">
        <v>443</v>
      </c>
      <c r="Z1380" s="280"/>
      <c r="AA1380" s="280" t="s">
        <v>6623</v>
      </c>
      <c r="AB1380" s="280"/>
      <c r="AC1380" s="280"/>
      <c r="AD1380" s="280"/>
      <c r="AE1380" s="280"/>
      <c r="AF1380" s="280"/>
      <c r="AG1380" s="280"/>
      <c r="AH1380" s="280"/>
      <c r="AI1380" s="280"/>
      <c r="AJ1380" s="280" t="s">
        <v>1367</v>
      </c>
      <c r="AK1380" s="234">
        <v>13</v>
      </c>
      <c r="AL1380" s="234" t="s">
        <v>272</v>
      </c>
      <c r="AM1380" s="234">
        <v>0.1</v>
      </c>
      <c r="AN1380" s="234">
        <v>0</v>
      </c>
      <c r="AO1380" s="234">
        <v>0</v>
      </c>
      <c r="AP1380" s="234">
        <v>0</v>
      </c>
      <c r="AQ1380" s="234">
        <v>0.05</v>
      </c>
      <c r="AR1380" s="234" t="s">
        <v>463</v>
      </c>
      <c r="AS1380" s="234">
        <v>1</v>
      </c>
      <c r="AT1380" s="234">
        <v>79.187826187023404</v>
      </c>
      <c r="AU1380" s="234" t="s">
        <v>552</v>
      </c>
      <c r="AV1380" s="234">
        <v>1.07308286407599</v>
      </c>
      <c r="AW1380" s="234">
        <v>24.391558666231798</v>
      </c>
      <c r="AX1380" s="234">
        <v>73.373177235576307</v>
      </c>
      <c r="AY1380" s="234" t="b">
        <v>0</v>
      </c>
      <c r="AZ1380" s="234">
        <v>44741.728009259263</v>
      </c>
      <c r="BA1380" s="234">
        <v>44740.3594212963</v>
      </c>
      <c r="BB1380" s="234">
        <v>44741.727986111109</v>
      </c>
    </row>
    <row r="1381" spans="1:54" x14ac:dyDescent="0.25">
      <c r="A1381" s="234" t="s">
        <v>6624</v>
      </c>
      <c r="B1381" s="234" t="s">
        <v>456</v>
      </c>
      <c r="C1381" s="235" t="s">
        <v>6624</v>
      </c>
      <c r="D1381" s="235" t="s">
        <v>6624</v>
      </c>
      <c r="E1381" s="234" t="s">
        <v>6625</v>
      </c>
      <c r="F1381" s="234" t="s">
        <v>3158</v>
      </c>
      <c r="G1381" s="234" t="s">
        <v>836</v>
      </c>
      <c r="H1381" s="234" t="s">
        <v>473</v>
      </c>
      <c r="I1381" s="234" t="s">
        <v>486</v>
      </c>
      <c r="J1381" s="236">
        <v>212</v>
      </c>
      <c r="K1381" s="129">
        <v>0.03</v>
      </c>
      <c r="L1381" s="103">
        <v>1</v>
      </c>
      <c r="M1381" s="237">
        <v>1150</v>
      </c>
      <c r="N1381" s="236">
        <v>2692</v>
      </c>
      <c r="O1381" s="103">
        <v>6000</v>
      </c>
      <c r="P1381" s="234">
        <v>6000</v>
      </c>
      <c r="Q1381" s="236">
        <v>18</v>
      </c>
      <c r="R1381" s="236">
        <v>20</v>
      </c>
      <c r="S1381" s="238">
        <v>50.82</v>
      </c>
      <c r="T1381" s="238">
        <v>32.5</v>
      </c>
      <c r="U1381" s="103">
        <v>1.8</v>
      </c>
      <c r="V1381" s="234" t="s">
        <v>442</v>
      </c>
      <c r="W1381" s="103">
        <v>60</v>
      </c>
      <c r="X1381" s="234" t="s">
        <v>56</v>
      </c>
      <c r="Y1381" s="234" t="s">
        <v>443</v>
      </c>
      <c r="Z1381" s="280"/>
      <c r="AA1381" s="280" t="s">
        <v>6626</v>
      </c>
      <c r="AB1381" s="280" t="s">
        <v>6627</v>
      </c>
      <c r="AC1381" s="280" t="s">
        <v>6628</v>
      </c>
      <c r="AD1381" s="280"/>
      <c r="AE1381" s="280" t="s">
        <v>6629</v>
      </c>
      <c r="AF1381" s="280" t="s">
        <v>6630</v>
      </c>
      <c r="AG1381" s="280"/>
      <c r="AH1381" s="280"/>
      <c r="AI1381" s="280"/>
      <c r="AJ1381" s="280" t="s">
        <v>559</v>
      </c>
      <c r="AK1381" s="234">
        <v>1</v>
      </c>
      <c r="AL1381" s="234" t="s">
        <v>272</v>
      </c>
      <c r="AM1381" s="234">
        <v>0.1</v>
      </c>
      <c r="AN1381" s="234">
        <v>0</v>
      </c>
      <c r="AO1381" s="234">
        <v>0</v>
      </c>
      <c r="AP1381" s="234">
        <v>0</v>
      </c>
      <c r="AQ1381" s="234">
        <v>7.0000000000000007E-2</v>
      </c>
      <c r="AR1381" s="234" t="s">
        <v>463</v>
      </c>
      <c r="AS1381" s="234">
        <v>0</v>
      </c>
      <c r="AT1381" s="234">
        <v>90.383184535549404</v>
      </c>
      <c r="AU1381" s="234" t="s">
        <v>552</v>
      </c>
      <c r="AV1381" s="234">
        <v>1.04457415815622</v>
      </c>
      <c r="AW1381" s="234">
        <v>15.312321516435199</v>
      </c>
      <c r="AX1381" s="234">
        <v>84.495365657233606</v>
      </c>
      <c r="AY1381" s="234" t="b">
        <v>0</v>
      </c>
      <c r="AZ1381" s="234">
        <v>44748.636516203704</v>
      </c>
      <c r="BA1381" s="234">
        <v>44741.397222222222</v>
      </c>
      <c r="BB1381" s="234">
        <v>44748.636504629627</v>
      </c>
    </row>
    <row r="1382" spans="1:54" x14ac:dyDescent="0.25">
      <c r="A1382" s="234" t="s">
        <v>6631</v>
      </c>
      <c r="B1382" s="234" t="s">
        <v>482</v>
      </c>
      <c r="C1382" s="235" t="s">
        <v>6632</v>
      </c>
      <c r="D1382" s="235" t="s">
        <v>6631</v>
      </c>
      <c r="E1382" s="234" t="s">
        <v>6633</v>
      </c>
      <c r="F1382" s="234" t="s">
        <v>6634</v>
      </c>
      <c r="G1382" s="234" t="s">
        <v>534</v>
      </c>
      <c r="H1382" s="234" t="s">
        <v>798</v>
      </c>
      <c r="I1382" s="234" t="s">
        <v>678</v>
      </c>
      <c r="J1382" s="236">
        <v>563</v>
      </c>
      <c r="K1382" s="129">
        <v>0.03</v>
      </c>
      <c r="L1382" s="103">
        <v>1</v>
      </c>
      <c r="M1382" s="237">
        <v>9000</v>
      </c>
      <c r="N1382" s="236">
        <v>22488</v>
      </c>
      <c r="O1382" s="103">
        <v>639.5</v>
      </c>
      <c r="P1382" s="234">
        <v>5000</v>
      </c>
      <c r="Q1382" s="236">
        <v>3.5</v>
      </c>
      <c r="R1382" s="236">
        <v>40</v>
      </c>
      <c r="S1382" s="238">
        <v>170</v>
      </c>
      <c r="T1382" s="238">
        <v>120</v>
      </c>
      <c r="U1382" s="103">
        <v>3.75</v>
      </c>
      <c r="V1382" s="234" t="s">
        <v>547</v>
      </c>
      <c r="W1382" s="103">
        <v>50</v>
      </c>
      <c r="X1382" s="234" t="s">
        <v>56</v>
      </c>
      <c r="Y1382" s="234" t="s">
        <v>443</v>
      </c>
      <c r="Z1382" s="280" t="s">
        <v>6635</v>
      </c>
      <c r="AA1382" s="280"/>
      <c r="AB1382" s="280"/>
      <c r="AC1382" s="280"/>
      <c r="AD1382" s="280" t="s">
        <v>6636</v>
      </c>
      <c r="AE1382" s="280"/>
      <c r="AF1382" s="280"/>
      <c r="AG1382" s="280" t="s">
        <v>6637</v>
      </c>
      <c r="AH1382" s="280"/>
      <c r="AI1382" s="280"/>
      <c r="AJ1382" s="280"/>
      <c r="AK1382" s="234">
        <v>2</v>
      </c>
      <c r="AL1382" s="234" t="s">
        <v>272</v>
      </c>
      <c r="AM1382" s="234">
        <v>1E-3</v>
      </c>
      <c r="AN1382" s="234"/>
      <c r="AO1382" s="234">
        <v>0</v>
      </c>
      <c r="AP1382" s="234">
        <v>0</v>
      </c>
      <c r="AQ1382" s="234"/>
      <c r="AR1382" s="234" t="s">
        <v>447</v>
      </c>
      <c r="AS1382" s="234">
        <v>6</v>
      </c>
      <c r="AT1382" s="234"/>
      <c r="AU1382" s="234" t="s">
        <v>552</v>
      </c>
      <c r="AV1382" s="234">
        <v>1E-3</v>
      </c>
      <c r="AW1382" s="234">
        <v>0</v>
      </c>
      <c r="AX1382" s="234"/>
      <c r="AY1382" s="234" t="b">
        <v>0</v>
      </c>
      <c r="AZ1382" s="234">
        <v>44762.618773148148</v>
      </c>
      <c r="BA1382" s="234">
        <v>44741.421134259261</v>
      </c>
      <c r="BB1382" s="234">
        <v>44762.618773148148</v>
      </c>
    </row>
    <row r="1383" spans="1:54" x14ac:dyDescent="0.25">
      <c r="A1383" s="234" t="s">
        <v>6638</v>
      </c>
      <c r="B1383" s="234" t="s">
        <v>482</v>
      </c>
      <c r="C1383" s="235" t="s">
        <v>6632</v>
      </c>
      <c r="D1383" s="235" t="s">
        <v>6638</v>
      </c>
      <c r="E1383" s="234" t="s">
        <v>6633</v>
      </c>
      <c r="F1383" s="234" t="s">
        <v>6639</v>
      </c>
      <c r="G1383" s="234" t="s">
        <v>534</v>
      </c>
      <c r="H1383" s="234" t="s">
        <v>798</v>
      </c>
      <c r="I1383" s="234" t="s">
        <v>678</v>
      </c>
      <c r="J1383" s="236">
        <v>563</v>
      </c>
      <c r="K1383" s="129">
        <v>0.03</v>
      </c>
      <c r="L1383" s="103">
        <v>1</v>
      </c>
      <c r="M1383" s="237">
        <v>9000</v>
      </c>
      <c r="N1383" s="236">
        <v>22488</v>
      </c>
      <c r="O1383" s="103">
        <v>608.5</v>
      </c>
      <c r="P1383" s="234">
        <v>5000</v>
      </c>
      <c r="Q1383" s="236">
        <v>3.5</v>
      </c>
      <c r="R1383" s="236">
        <v>40</v>
      </c>
      <c r="S1383" s="238">
        <v>170</v>
      </c>
      <c r="T1383" s="238">
        <v>120</v>
      </c>
      <c r="U1383" s="103">
        <v>3.75</v>
      </c>
      <c r="V1383" s="234" t="s">
        <v>547</v>
      </c>
      <c r="W1383" s="103">
        <v>50</v>
      </c>
      <c r="X1383" s="234" t="s">
        <v>56</v>
      </c>
      <c r="Y1383" s="234" t="s">
        <v>443</v>
      </c>
      <c r="Z1383" s="280" t="s">
        <v>6635</v>
      </c>
      <c r="AA1383" s="280"/>
      <c r="AB1383" s="280"/>
      <c r="AC1383" s="280"/>
      <c r="AD1383" s="280" t="s">
        <v>6640</v>
      </c>
      <c r="AE1383" s="280"/>
      <c r="AF1383" s="280"/>
      <c r="AG1383" s="280" t="s">
        <v>6641</v>
      </c>
      <c r="AH1383" s="280"/>
      <c r="AI1383" s="280"/>
      <c r="AJ1383" s="280"/>
      <c r="AK1383" s="234">
        <v>2</v>
      </c>
      <c r="AL1383" s="234" t="s">
        <v>272</v>
      </c>
      <c r="AM1383" s="234">
        <v>1E-3</v>
      </c>
      <c r="AN1383" s="234"/>
      <c r="AO1383" s="234">
        <v>0</v>
      </c>
      <c r="AP1383" s="234">
        <v>0</v>
      </c>
      <c r="AQ1383" s="234"/>
      <c r="AR1383" s="234" t="s">
        <v>447</v>
      </c>
      <c r="AS1383" s="234">
        <v>6</v>
      </c>
      <c r="AT1383" s="234"/>
      <c r="AU1383" s="234" t="s">
        <v>552</v>
      </c>
      <c r="AV1383" s="234">
        <v>1E-3</v>
      </c>
      <c r="AW1383" s="234">
        <v>0</v>
      </c>
      <c r="AX1383" s="234"/>
      <c r="AY1383" s="234" t="b">
        <v>0</v>
      </c>
      <c r="AZ1383" s="234">
        <v>44762.619155092594</v>
      </c>
      <c r="BA1383" s="234">
        <v>44741.422534722224</v>
      </c>
      <c r="BB1383" s="234">
        <v>44762.619155092594</v>
      </c>
    </row>
    <row r="1384" spans="1:54" x14ac:dyDescent="0.25">
      <c r="A1384" s="234" t="s">
        <v>6642</v>
      </c>
      <c r="B1384" s="234" t="s">
        <v>482</v>
      </c>
      <c r="C1384" s="235" t="s">
        <v>6643</v>
      </c>
      <c r="D1384" s="235" t="s">
        <v>6642</v>
      </c>
      <c r="E1384" s="234" t="s">
        <v>6644</v>
      </c>
      <c r="F1384" s="234" t="s">
        <v>6645</v>
      </c>
      <c r="G1384" s="234" t="s">
        <v>440</v>
      </c>
      <c r="H1384" s="234"/>
      <c r="I1384" s="234" t="s">
        <v>678</v>
      </c>
      <c r="J1384" s="236"/>
      <c r="K1384" s="129">
        <v>0.05</v>
      </c>
      <c r="L1384" s="103">
        <v>1</v>
      </c>
      <c r="M1384" s="237">
        <v>13000</v>
      </c>
      <c r="N1384" s="236">
        <v>29000</v>
      </c>
      <c r="O1384" s="103">
        <v>6000</v>
      </c>
      <c r="P1384" s="234">
        <v>6000</v>
      </c>
      <c r="Q1384" s="236">
        <v>2.6</v>
      </c>
      <c r="R1384" s="236">
        <v>100</v>
      </c>
      <c r="S1384" s="238">
        <v>270</v>
      </c>
      <c r="T1384" s="238">
        <v>105.25</v>
      </c>
      <c r="U1384" s="103">
        <v>4</v>
      </c>
      <c r="V1384" s="234" t="s">
        <v>451</v>
      </c>
      <c r="W1384" s="103">
        <v>150</v>
      </c>
      <c r="X1384" s="234" t="s">
        <v>56</v>
      </c>
      <c r="Y1384" s="234" t="s">
        <v>443</v>
      </c>
      <c r="Z1384" s="280"/>
      <c r="AA1384" s="280" t="s">
        <v>6646</v>
      </c>
      <c r="AB1384" s="280"/>
      <c r="AC1384" s="280"/>
      <c r="AD1384" s="280"/>
      <c r="AE1384" s="280"/>
      <c r="AF1384" s="280" t="s">
        <v>705</v>
      </c>
      <c r="AG1384" s="280"/>
      <c r="AH1384" s="280"/>
      <c r="AI1384" s="280"/>
      <c r="AJ1384" s="280"/>
      <c r="AK1384" s="234">
        <v>3</v>
      </c>
      <c r="AL1384" s="234" t="s">
        <v>272</v>
      </c>
      <c r="AM1384" s="234">
        <v>0.1</v>
      </c>
      <c r="AN1384" s="234">
        <v>0</v>
      </c>
      <c r="AO1384" s="234">
        <v>0</v>
      </c>
      <c r="AP1384" s="234">
        <v>0.09</v>
      </c>
      <c r="AQ1384" s="234">
        <v>0.05</v>
      </c>
      <c r="AR1384" s="234" t="s">
        <v>463</v>
      </c>
      <c r="AS1384" s="234">
        <v>0</v>
      </c>
      <c r="AT1384" s="234">
        <v>79.922203804394599</v>
      </c>
      <c r="AU1384" s="234" t="s">
        <v>552</v>
      </c>
      <c r="AV1384" s="234">
        <v>1.31680795233782</v>
      </c>
      <c r="AW1384" s="234">
        <v>24.269903444334901</v>
      </c>
      <c r="AX1384" s="234">
        <v>60.797962179771602</v>
      </c>
      <c r="AY1384" s="234" t="b">
        <v>0</v>
      </c>
      <c r="AZ1384" s="234">
        <v>44748.600127314814</v>
      </c>
      <c r="BA1384" s="234">
        <v>44741.526585648149</v>
      </c>
      <c r="BB1384" s="234">
        <v>44748.600104166668</v>
      </c>
    </row>
    <row r="1385" spans="1:54" x14ac:dyDescent="0.25">
      <c r="A1385" s="234" t="s">
        <v>6647</v>
      </c>
      <c r="B1385" s="234" t="s">
        <v>482</v>
      </c>
      <c r="C1385" s="235" t="s">
        <v>6648</v>
      </c>
      <c r="D1385" s="235" t="s">
        <v>6647</v>
      </c>
      <c r="E1385" s="234" t="s">
        <v>6644</v>
      </c>
      <c r="F1385" s="234" t="s">
        <v>6649</v>
      </c>
      <c r="G1385" s="234" t="s">
        <v>440</v>
      </c>
      <c r="H1385" s="234"/>
      <c r="I1385" s="234" t="s">
        <v>678</v>
      </c>
      <c r="J1385" s="236"/>
      <c r="K1385" s="129">
        <v>0.05</v>
      </c>
      <c r="L1385" s="103">
        <v>1</v>
      </c>
      <c r="M1385" s="237">
        <v>13000</v>
      </c>
      <c r="N1385" s="236">
        <v>30700</v>
      </c>
      <c r="O1385" s="103">
        <v>6000</v>
      </c>
      <c r="P1385" s="234">
        <v>6000</v>
      </c>
      <c r="Q1385" s="236">
        <v>2.5</v>
      </c>
      <c r="R1385" s="236">
        <v>100</v>
      </c>
      <c r="S1385" s="238">
        <v>270</v>
      </c>
      <c r="T1385" s="238">
        <v>105.25</v>
      </c>
      <c r="U1385" s="103">
        <v>4</v>
      </c>
      <c r="V1385" s="234" t="s">
        <v>451</v>
      </c>
      <c r="W1385" s="103">
        <v>150</v>
      </c>
      <c r="X1385" s="234" t="s">
        <v>56</v>
      </c>
      <c r="Y1385" s="234" t="s">
        <v>443</v>
      </c>
      <c r="Z1385" s="280" t="s">
        <v>6650</v>
      </c>
      <c r="AA1385" s="280" t="s">
        <v>6646</v>
      </c>
      <c r="AB1385" s="280"/>
      <c r="AC1385" s="280"/>
      <c r="AD1385" s="280"/>
      <c r="AE1385" s="280"/>
      <c r="AF1385" s="280" t="s">
        <v>705</v>
      </c>
      <c r="AG1385" s="280"/>
      <c r="AH1385" s="280"/>
      <c r="AI1385" s="280"/>
      <c r="AJ1385" s="280"/>
      <c r="AK1385" s="234">
        <v>3</v>
      </c>
      <c r="AL1385" s="234" t="s">
        <v>272</v>
      </c>
      <c r="AM1385" s="234">
        <v>0.1</v>
      </c>
      <c r="AN1385" s="234">
        <v>0</v>
      </c>
      <c r="AO1385" s="234">
        <v>0</v>
      </c>
      <c r="AP1385" s="234">
        <v>0.08</v>
      </c>
      <c r="AQ1385" s="234">
        <v>0.05</v>
      </c>
      <c r="AR1385" s="234" t="s">
        <v>463</v>
      </c>
      <c r="AS1385" s="234">
        <v>0</v>
      </c>
      <c r="AT1385" s="234">
        <v>75.088977427775404</v>
      </c>
      <c r="AU1385" s="234" t="s">
        <v>552</v>
      </c>
      <c r="AV1385" s="234">
        <v>1.4270934434162399</v>
      </c>
      <c r="AW1385" s="234">
        <v>23.1550666052369</v>
      </c>
      <c r="AX1385" s="234">
        <v>64.361980652378904</v>
      </c>
      <c r="AY1385" s="234" t="b">
        <v>0</v>
      </c>
      <c r="AZ1385" s="234">
        <v>44748.599849537037</v>
      </c>
      <c r="BA1385" s="234">
        <v>44741.5315162037</v>
      </c>
      <c r="BB1385" s="234">
        <v>44748.599849537037</v>
      </c>
    </row>
    <row r="1386" spans="1:54" x14ac:dyDescent="0.25">
      <c r="A1386" s="234" t="s">
        <v>6651</v>
      </c>
      <c r="B1386" s="234" t="s">
        <v>456</v>
      </c>
      <c r="C1386" s="235" t="s">
        <v>6651</v>
      </c>
      <c r="D1386" s="235" t="s">
        <v>6651</v>
      </c>
      <c r="E1386" s="234" t="s">
        <v>6652</v>
      </c>
      <c r="F1386" s="234" t="s">
        <v>1987</v>
      </c>
      <c r="G1386" s="234" t="s">
        <v>836</v>
      </c>
      <c r="H1386" s="234" t="s">
        <v>798</v>
      </c>
      <c r="I1386" s="234" t="s">
        <v>678</v>
      </c>
      <c r="J1386" s="236">
        <v>92</v>
      </c>
      <c r="K1386" s="129">
        <v>0.03</v>
      </c>
      <c r="L1386" s="103">
        <v>4</v>
      </c>
      <c r="M1386" s="237">
        <v>1282</v>
      </c>
      <c r="N1386" s="236">
        <v>294</v>
      </c>
      <c r="O1386" s="103">
        <v>6000</v>
      </c>
      <c r="P1386" s="234">
        <v>6000</v>
      </c>
      <c r="Q1386" s="236">
        <v>25</v>
      </c>
      <c r="R1386" s="236">
        <v>20</v>
      </c>
      <c r="S1386" s="238">
        <v>53</v>
      </c>
      <c r="T1386" s="238">
        <v>13.7</v>
      </c>
      <c r="U1386" s="103">
        <v>2</v>
      </c>
      <c r="V1386" s="234" t="s">
        <v>442</v>
      </c>
      <c r="W1386" s="103">
        <v>35</v>
      </c>
      <c r="X1386" s="234" t="s">
        <v>56</v>
      </c>
      <c r="Y1386" s="234" t="s">
        <v>443</v>
      </c>
      <c r="Z1386" s="280"/>
      <c r="AA1386" s="280" t="s">
        <v>6653</v>
      </c>
      <c r="AB1386" s="280" t="s">
        <v>6654</v>
      </c>
      <c r="AC1386" s="280" t="s">
        <v>6655</v>
      </c>
      <c r="AD1386" s="280"/>
      <c r="AE1386" s="280" t="s">
        <v>6656</v>
      </c>
      <c r="AF1386" s="280" t="s">
        <v>6657</v>
      </c>
      <c r="AG1386" s="280"/>
      <c r="AH1386" s="280"/>
      <c r="AI1386" s="280"/>
      <c r="AJ1386" s="280" t="s">
        <v>559</v>
      </c>
      <c r="AK1386" s="234">
        <v>1</v>
      </c>
      <c r="AL1386" s="234" t="s">
        <v>272</v>
      </c>
      <c r="AM1386" s="234">
        <v>0.1</v>
      </c>
      <c r="AN1386" s="234">
        <v>0</v>
      </c>
      <c r="AO1386" s="234">
        <v>0</v>
      </c>
      <c r="AP1386" s="234">
        <v>0</v>
      </c>
      <c r="AQ1386" s="234">
        <v>0.12</v>
      </c>
      <c r="AR1386" s="234" t="s">
        <v>463</v>
      </c>
      <c r="AS1386" s="234">
        <v>0</v>
      </c>
      <c r="AT1386" s="234">
        <v>92.8098273954473</v>
      </c>
      <c r="AU1386" s="234" t="s">
        <v>2554</v>
      </c>
      <c r="AV1386" s="234">
        <v>1.3713647745089299</v>
      </c>
      <c r="AW1386" s="234">
        <v>10.1284572574574</v>
      </c>
      <c r="AX1386" s="234">
        <v>92.279485524616106</v>
      </c>
      <c r="AY1386" s="234" t="b">
        <v>0</v>
      </c>
      <c r="AZ1386" s="234">
        <v>44748.644513888888</v>
      </c>
      <c r="BA1386" s="234">
        <v>44741.615740740737</v>
      </c>
      <c r="BB1386" s="234">
        <v>44748.644502314812</v>
      </c>
    </row>
    <row r="1387" spans="1:54" x14ac:dyDescent="0.25">
      <c r="A1387" s="234" t="s">
        <v>6658</v>
      </c>
      <c r="B1387" s="234" t="s">
        <v>456</v>
      </c>
      <c r="C1387" s="235" t="s">
        <v>6658</v>
      </c>
      <c r="D1387" s="235" t="s">
        <v>6658</v>
      </c>
      <c r="E1387" s="234" t="s">
        <v>6659</v>
      </c>
      <c r="F1387" s="234" t="s">
        <v>6660</v>
      </c>
      <c r="G1387" s="234" t="s">
        <v>544</v>
      </c>
      <c r="H1387" s="234" t="s">
        <v>1392</v>
      </c>
      <c r="I1387" s="234" t="s">
        <v>752</v>
      </c>
      <c r="J1387" s="236">
        <v>616</v>
      </c>
      <c r="K1387" s="129">
        <v>0.03</v>
      </c>
      <c r="L1387" s="103">
        <v>1</v>
      </c>
      <c r="M1387" s="237">
        <v>3725</v>
      </c>
      <c r="N1387" s="236">
        <v>9377</v>
      </c>
      <c r="O1387" s="103">
        <v>2400</v>
      </c>
      <c r="P1387" s="234">
        <v>5000</v>
      </c>
      <c r="Q1387" s="236">
        <v>8</v>
      </c>
      <c r="R1387" s="236">
        <v>50</v>
      </c>
      <c r="S1387" s="238">
        <v>120</v>
      </c>
      <c r="T1387" s="238">
        <v>120</v>
      </c>
      <c r="U1387" s="103">
        <v>3</v>
      </c>
      <c r="V1387" s="234" t="s">
        <v>547</v>
      </c>
      <c r="W1387" s="103">
        <v>45</v>
      </c>
      <c r="X1387" s="234" t="s">
        <v>56</v>
      </c>
      <c r="Y1387" s="234" t="s">
        <v>443</v>
      </c>
      <c r="Z1387" s="280" t="s">
        <v>6661</v>
      </c>
      <c r="AA1387" s="280" t="s">
        <v>6662</v>
      </c>
      <c r="AB1387" s="280" t="s">
        <v>6663</v>
      </c>
      <c r="AC1387" s="280" t="s">
        <v>6664</v>
      </c>
      <c r="AD1387" s="280" t="s">
        <v>3854</v>
      </c>
      <c r="AE1387" s="280" t="s">
        <v>6665</v>
      </c>
      <c r="AF1387" s="280" t="s">
        <v>6666</v>
      </c>
      <c r="AG1387" s="280" t="s">
        <v>6667</v>
      </c>
      <c r="AH1387" s="280" t="s">
        <v>6668</v>
      </c>
      <c r="AI1387" s="280"/>
      <c r="AJ1387" s="280" t="s">
        <v>559</v>
      </c>
      <c r="AK1387" s="234">
        <v>3</v>
      </c>
      <c r="AL1387" s="234" t="s">
        <v>272</v>
      </c>
      <c r="AM1387" s="234">
        <v>0.1</v>
      </c>
      <c r="AN1387" s="234">
        <v>0.1</v>
      </c>
      <c r="AO1387" s="234">
        <v>0</v>
      </c>
      <c r="AP1387" s="234">
        <v>0</v>
      </c>
      <c r="AQ1387" s="234">
        <v>0.1</v>
      </c>
      <c r="AR1387" s="234" t="s">
        <v>463</v>
      </c>
      <c r="AS1387" s="234">
        <v>1</v>
      </c>
      <c r="AT1387" s="234">
        <v>82.885304325040906</v>
      </c>
      <c r="AU1387" s="234" t="s">
        <v>552</v>
      </c>
      <c r="AV1387" s="234">
        <v>1.0883536014291899</v>
      </c>
      <c r="AW1387" s="234">
        <v>23.278274485480001</v>
      </c>
      <c r="AX1387" s="234">
        <v>81.488094909276001</v>
      </c>
      <c r="AY1387" s="234" t="b">
        <v>0</v>
      </c>
      <c r="AZ1387" s="234">
        <v>44768.598935185182</v>
      </c>
      <c r="BA1387" s="234">
        <v>44741.630069444444</v>
      </c>
      <c r="BB1387" s="234">
        <v>44768.598923611113</v>
      </c>
    </row>
    <row r="1388" spans="1:54" x14ac:dyDescent="0.25">
      <c r="A1388" s="234" t="s">
        <v>6669</v>
      </c>
      <c r="B1388" s="234" t="s">
        <v>482</v>
      </c>
      <c r="C1388" s="235" t="s">
        <v>6670</v>
      </c>
      <c r="D1388" s="235" t="s">
        <v>6669</v>
      </c>
      <c r="E1388" s="234" t="s">
        <v>6671</v>
      </c>
      <c r="F1388" s="234" t="s">
        <v>6672</v>
      </c>
      <c r="G1388" s="234" t="s">
        <v>534</v>
      </c>
      <c r="H1388" s="234" t="s">
        <v>473</v>
      </c>
      <c r="I1388" s="234" t="s">
        <v>574</v>
      </c>
      <c r="J1388" s="236"/>
      <c r="K1388" s="129">
        <v>0.05</v>
      </c>
      <c r="L1388" s="103">
        <v>1</v>
      </c>
      <c r="M1388" s="237">
        <v>4200</v>
      </c>
      <c r="N1388" s="236">
        <v>12100</v>
      </c>
      <c r="O1388" s="103">
        <v>4980</v>
      </c>
      <c r="P1388" s="234">
        <v>4980</v>
      </c>
      <c r="Q1388" s="236">
        <v>8</v>
      </c>
      <c r="R1388" s="236">
        <v>40</v>
      </c>
      <c r="S1388" s="238">
        <v>117</v>
      </c>
      <c r="T1388" s="238">
        <v>115</v>
      </c>
      <c r="U1388" s="103">
        <v>6.5</v>
      </c>
      <c r="V1388" s="234" t="s">
        <v>547</v>
      </c>
      <c r="W1388" s="103">
        <v>80</v>
      </c>
      <c r="X1388" s="234" t="s">
        <v>56</v>
      </c>
      <c r="Y1388" s="234" t="s">
        <v>443</v>
      </c>
      <c r="Z1388" s="280" t="s">
        <v>6673</v>
      </c>
      <c r="AA1388" s="280"/>
      <c r="AB1388" s="280"/>
      <c r="AC1388" s="280"/>
      <c r="AD1388" s="280" t="s">
        <v>815</v>
      </c>
      <c r="AE1388" s="280"/>
      <c r="AF1388" s="280"/>
      <c r="AG1388" s="280"/>
      <c r="AH1388" s="280"/>
      <c r="AI1388" s="280"/>
      <c r="AJ1388" s="280"/>
      <c r="AK1388" s="234">
        <v>3</v>
      </c>
      <c r="AL1388" s="234" t="s">
        <v>272</v>
      </c>
      <c r="AM1388" s="234">
        <v>0.1</v>
      </c>
      <c r="AN1388" s="234"/>
      <c r="AO1388" s="234">
        <v>0</v>
      </c>
      <c r="AP1388" s="234">
        <v>0</v>
      </c>
      <c r="AQ1388" s="234"/>
      <c r="AR1388" s="234" t="s">
        <v>463</v>
      </c>
      <c r="AS1388" s="234">
        <v>1</v>
      </c>
      <c r="AT1388" s="234">
        <v>67.4812689175196</v>
      </c>
      <c r="AU1388" s="234" t="s">
        <v>552</v>
      </c>
      <c r="AV1388" s="234">
        <v>1.4187792525002101</v>
      </c>
      <c r="AW1388" s="234">
        <v>24.616482681936699</v>
      </c>
      <c r="AX1388" s="234">
        <v>65.456830849994006</v>
      </c>
      <c r="AY1388" s="234" t="b">
        <v>0</v>
      </c>
      <c r="AZ1388" s="234">
        <v>44749.383622685185</v>
      </c>
      <c r="BA1388" s="234">
        <v>44742.47115740741</v>
      </c>
      <c r="BB1388" s="234">
        <v>44749.383611111109</v>
      </c>
    </row>
    <row r="1389" spans="1:54" x14ac:dyDescent="0.25">
      <c r="A1389" s="234" t="s">
        <v>6674</v>
      </c>
      <c r="B1389" s="234" t="s">
        <v>482</v>
      </c>
      <c r="C1389" s="235" t="s">
        <v>6675</v>
      </c>
      <c r="D1389" s="235" t="s">
        <v>6674</v>
      </c>
      <c r="E1389" s="234" t="s">
        <v>6671</v>
      </c>
      <c r="F1389" s="234" t="s">
        <v>6676</v>
      </c>
      <c r="G1389" s="234" t="s">
        <v>534</v>
      </c>
      <c r="H1389" s="234" t="s">
        <v>473</v>
      </c>
      <c r="I1389" s="234" t="s">
        <v>574</v>
      </c>
      <c r="J1389" s="236"/>
      <c r="K1389" s="129">
        <v>0.05</v>
      </c>
      <c r="L1389" s="103">
        <v>1</v>
      </c>
      <c r="M1389" s="237">
        <v>4200</v>
      </c>
      <c r="N1389" s="236">
        <v>13810</v>
      </c>
      <c r="O1389" s="103">
        <v>4996</v>
      </c>
      <c r="P1389" s="234">
        <v>4996</v>
      </c>
      <c r="Q1389" s="236">
        <v>7</v>
      </c>
      <c r="R1389" s="236">
        <v>40</v>
      </c>
      <c r="S1389" s="238">
        <v>136.5</v>
      </c>
      <c r="T1389" s="238">
        <v>135</v>
      </c>
      <c r="U1389" s="103">
        <v>6.5</v>
      </c>
      <c r="V1389" s="234" t="s">
        <v>547</v>
      </c>
      <c r="W1389" s="103">
        <v>80</v>
      </c>
      <c r="X1389" s="234" t="s">
        <v>56</v>
      </c>
      <c r="Y1389" s="234" t="s">
        <v>443</v>
      </c>
      <c r="Z1389" s="280" t="s">
        <v>6677</v>
      </c>
      <c r="AA1389" s="280"/>
      <c r="AB1389" s="280"/>
      <c r="AC1389" s="280"/>
      <c r="AD1389" s="280" t="s">
        <v>815</v>
      </c>
      <c r="AE1389" s="280"/>
      <c r="AF1389" s="280"/>
      <c r="AG1389" s="280"/>
      <c r="AH1389" s="280"/>
      <c r="AI1389" s="280"/>
      <c r="AJ1389" s="280"/>
      <c r="AK1389" s="234">
        <v>3</v>
      </c>
      <c r="AL1389" s="234" t="s">
        <v>272</v>
      </c>
      <c r="AM1389" s="234">
        <v>0.1</v>
      </c>
      <c r="AN1389" s="234"/>
      <c r="AO1389" s="234">
        <v>0</v>
      </c>
      <c r="AP1389" s="234">
        <v>0</v>
      </c>
      <c r="AQ1389" s="234"/>
      <c r="AR1389" s="234" t="s">
        <v>463</v>
      </c>
      <c r="AS1389" s="234">
        <v>1</v>
      </c>
      <c r="AT1389" s="234">
        <v>67.825669903816802</v>
      </c>
      <c r="AU1389" s="234" t="s">
        <v>552</v>
      </c>
      <c r="AV1389" s="234">
        <v>1.40305766146457</v>
      </c>
      <c r="AW1389" s="234">
        <v>24.961452952015101</v>
      </c>
      <c r="AX1389" s="234">
        <v>59.9578921949741</v>
      </c>
      <c r="AY1389" s="234" t="b">
        <v>0</v>
      </c>
      <c r="AZ1389" s="234">
        <v>44749.38480324074</v>
      </c>
      <c r="BA1389" s="234">
        <v>44742.472627314812</v>
      </c>
      <c r="BB1389" s="234">
        <v>44749.384791666664</v>
      </c>
    </row>
    <row r="1390" spans="1:54" x14ac:dyDescent="0.25">
      <c r="A1390" s="234" t="s">
        <v>6678</v>
      </c>
      <c r="B1390" s="234" t="s">
        <v>482</v>
      </c>
      <c r="C1390" s="235" t="s">
        <v>6679</v>
      </c>
      <c r="D1390" s="235" t="s">
        <v>6678</v>
      </c>
      <c r="E1390" s="234" t="s">
        <v>6680</v>
      </c>
      <c r="F1390" s="234" t="s">
        <v>1696</v>
      </c>
      <c r="G1390" s="234" t="s">
        <v>534</v>
      </c>
      <c r="H1390" s="234" t="s">
        <v>6068</v>
      </c>
      <c r="I1390" s="234" t="s">
        <v>1697</v>
      </c>
      <c r="J1390" s="236">
        <v>495</v>
      </c>
      <c r="K1390" s="129">
        <v>0.03</v>
      </c>
      <c r="L1390" s="103">
        <v>1</v>
      </c>
      <c r="M1390" s="237">
        <v>5000</v>
      </c>
      <c r="N1390" s="236">
        <v>10255</v>
      </c>
      <c r="O1390" s="103">
        <v>1605</v>
      </c>
      <c r="P1390" s="234">
        <v>5040</v>
      </c>
      <c r="Q1390" s="236">
        <v>5</v>
      </c>
      <c r="R1390" s="236">
        <v>40</v>
      </c>
      <c r="S1390" s="238">
        <v>151</v>
      </c>
      <c r="T1390" s="238">
        <v>120</v>
      </c>
      <c r="U1390" s="103">
        <v>6.1</v>
      </c>
      <c r="V1390" s="234" t="s">
        <v>451</v>
      </c>
      <c r="W1390" s="103">
        <v>80</v>
      </c>
      <c r="X1390" s="234" t="s">
        <v>56</v>
      </c>
      <c r="Y1390" s="234" t="s">
        <v>443</v>
      </c>
      <c r="Z1390" s="280"/>
      <c r="AA1390" s="280" t="s">
        <v>6681</v>
      </c>
      <c r="AB1390" s="280"/>
      <c r="AC1390" s="280"/>
      <c r="AD1390" s="280" t="s">
        <v>6682</v>
      </c>
      <c r="AE1390" s="280"/>
      <c r="AF1390" s="280" t="s">
        <v>6683</v>
      </c>
      <c r="AG1390" s="280"/>
      <c r="AH1390" s="280"/>
      <c r="AI1390" s="280"/>
      <c r="AJ1390" s="280"/>
      <c r="AK1390" s="234">
        <v>15</v>
      </c>
      <c r="AL1390" s="234" t="s">
        <v>272</v>
      </c>
      <c r="AM1390" s="234">
        <v>7.0000000000000007E-2</v>
      </c>
      <c r="AN1390" s="234"/>
      <c r="AO1390" s="234">
        <v>0</v>
      </c>
      <c r="AP1390" s="234">
        <v>0</v>
      </c>
      <c r="AQ1390" s="234">
        <v>0.06</v>
      </c>
      <c r="AR1390" s="234" t="s">
        <v>463</v>
      </c>
      <c r="AS1390" s="234">
        <v>4</v>
      </c>
      <c r="AT1390" s="234">
        <v>67.818950147774899</v>
      </c>
      <c r="AU1390" s="234" t="s">
        <v>448</v>
      </c>
      <c r="AV1390" s="234">
        <v>1.91</v>
      </c>
      <c r="AW1390" s="234">
        <v>11.500066462249899</v>
      </c>
      <c r="AX1390" s="234">
        <v>67.373282761089499</v>
      </c>
      <c r="AY1390" s="234" t="b">
        <v>0</v>
      </c>
      <c r="AZ1390" s="234">
        <v>44753.662824074076</v>
      </c>
      <c r="BA1390" s="234">
        <v>44743.46601851852</v>
      </c>
      <c r="BB1390" s="234">
        <v>44753.662824074076</v>
      </c>
    </row>
    <row r="1391" spans="1:54" x14ac:dyDescent="0.25">
      <c r="A1391" s="234" t="s">
        <v>6684</v>
      </c>
      <c r="B1391" s="234" t="s">
        <v>436</v>
      </c>
      <c r="C1391" s="235" t="s">
        <v>1680</v>
      </c>
      <c r="D1391" s="235" t="s">
        <v>6684</v>
      </c>
      <c r="E1391" s="234" t="s">
        <v>6685</v>
      </c>
      <c r="F1391" s="234" t="s">
        <v>6686</v>
      </c>
      <c r="G1391" s="234"/>
      <c r="H1391" s="234"/>
      <c r="I1391" s="234" t="s">
        <v>486</v>
      </c>
      <c r="J1391" s="236"/>
      <c r="K1391" s="129"/>
      <c r="L1391" s="103"/>
      <c r="M1391" s="237"/>
      <c r="N1391" s="236"/>
      <c r="O1391" s="103">
        <v>15000</v>
      </c>
      <c r="P1391" s="234"/>
      <c r="Q1391" s="236"/>
      <c r="R1391" s="236"/>
      <c r="S1391" s="238"/>
      <c r="T1391" s="238"/>
      <c r="U1391" s="103">
        <v>0</v>
      </c>
      <c r="V1391" s="234" t="s">
        <v>547</v>
      </c>
      <c r="W1391" s="103"/>
      <c r="X1391" s="234" t="s">
        <v>56</v>
      </c>
      <c r="Y1391" s="234" t="s">
        <v>443</v>
      </c>
      <c r="Z1391" s="280" t="s">
        <v>6687</v>
      </c>
      <c r="AA1391" s="280"/>
      <c r="AB1391" s="280"/>
      <c r="AC1391" s="280"/>
      <c r="AD1391" s="280"/>
      <c r="AE1391" s="280"/>
      <c r="AF1391" s="280" t="s">
        <v>6688</v>
      </c>
      <c r="AG1391" s="280"/>
      <c r="AH1391" s="280"/>
      <c r="AI1391" s="280"/>
      <c r="AJ1391" s="280"/>
      <c r="AK1391" s="234">
        <v>3</v>
      </c>
      <c r="AL1391" s="234" t="s">
        <v>272</v>
      </c>
      <c r="AM1391" s="234">
        <v>0.1</v>
      </c>
      <c r="AN1391" s="234"/>
      <c r="AO1391" s="234">
        <v>0</v>
      </c>
      <c r="AP1391" s="234">
        <v>0</v>
      </c>
      <c r="AQ1391" s="234"/>
      <c r="AR1391" s="234" t="s">
        <v>447</v>
      </c>
      <c r="AS1391" s="234"/>
      <c r="AT1391" s="234"/>
      <c r="AU1391" s="234" t="s">
        <v>552</v>
      </c>
      <c r="AV1391" s="234"/>
      <c r="AW1391" s="234"/>
      <c r="AX1391" s="234"/>
      <c r="AY1391" s="234" t="b">
        <v>0</v>
      </c>
      <c r="AZ1391" s="234">
        <v>44748.482557870368</v>
      </c>
      <c r="BA1391" s="234">
        <v>44746.401724537034</v>
      </c>
      <c r="BB1391" s="234">
        <v>44748.482534722221</v>
      </c>
    </row>
    <row r="1392" spans="1:54" x14ac:dyDescent="0.25">
      <c r="A1392" s="234" t="s">
        <v>6689</v>
      </c>
      <c r="B1392" s="234" t="s">
        <v>482</v>
      </c>
      <c r="C1392" s="235" t="s">
        <v>6689</v>
      </c>
      <c r="D1392" s="235" t="s">
        <v>6689</v>
      </c>
      <c r="E1392" s="234" t="s">
        <v>6690</v>
      </c>
      <c r="F1392" s="234" t="s">
        <v>6691</v>
      </c>
      <c r="G1392" s="234" t="s">
        <v>836</v>
      </c>
      <c r="H1392" s="234" t="s">
        <v>798</v>
      </c>
      <c r="I1392" s="234" t="s">
        <v>678</v>
      </c>
      <c r="J1392" s="236">
        <v>185</v>
      </c>
      <c r="K1392" s="129">
        <v>0.03</v>
      </c>
      <c r="L1392" s="103">
        <v>1</v>
      </c>
      <c r="M1392" s="237">
        <v>2187</v>
      </c>
      <c r="N1392" s="236">
        <v>2384</v>
      </c>
      <c r="O1392" s="103">
        <v>6000</v>
      </c>
      <c r="P1392" s="234">
        <v>6000</v>
      </c>
      <c r="Q1392" s="236">
        <v>18</v>
      </c>
      <c r="R1392" s="236">
        <v>30</v>
      </c>
      <c r="S1392" s="238">
        <v>80</v>
      </c>
      <c r="T1392" s="238">
        <v>13</v>
      </c>
      <c r="U1392" s="103">
        <v>1.7</v>
      </c>
      <c r="V1392" s="234" t="s">
        <v>451</v>
      </c>
      <c r="W1392" s="103">
        <v>35</v>
      </c>
      <c r="X1392" s="234" t="s">
        <v>56</v>
      </c>
      <c r="Y1392" s="234" t="s">
        <v>443</v>
      </c>
      <c r="Z1392" s="280" t="s">
        <v>6692</v>
      </c>
      <c r="AA1392" s="280"/>
      <c r="AB1392" s="280" t="s">
        <v>6693</v>
      </c>
      <c r="AC1392" s="280" t="s">
        <v>1714</v>
      </c>
      <c r="AD1392" s="280"/>
      <c r="AE1392" s="280"/>
      <c r="AF1392" s="280" t="s">
        <v>6694</v>
      </c>
      <c r="AG1392" s="280"/>
      <c r="AH1392" s="280"/>
      <c r="AI1392" s="280"/>
      <c r="AJ1392" s="280" t="s">
        <v>1367</v>
      </c>
      <c r="AK1392" s="234">
        <v>1</v>
      </c>
      <c r="AL1392" s="234" t="s">
        <v>272</v>
      </c>
      <c r="AM1392" s="234">
        <v>0.1</v>
      </c>
      <c r="AN1392" s="234">
        <v>0</v>
      </c>
      <c r="AO1392" s="234">
        <v>0</v>
      </c>
      <c r="AP1392" s="234">
        <v>0</v>
      </c>
      <c r="AQ1392" s="234">
        <v>7.0000000000000007E-2</v>
      </c>
      <c r="AR1392" s="234" t="s">
        <v>463</v>
      </c>
      <c r="AS1392" s="234">
        <v>4</v>
      </c>
      <c r="AT1392" s="234">
        <v>91.037947873085201</v>
      </c>
      <c r="AU1392" s="234" t="s">
        <v>490</v>
      </c>
      <c r="AV1392" s="234">
        <v>1.13435610153118</v>
      </c>
      <c r="AW1392" s="234">
        <v>14.301658730004901</v>
      </c>
      <c r="AX1392" s="234">
        <v>81.843115137903595</v>
      </c>
      <c r="AY1392" s="234" t="b">
        <v>0</v>
      </c>
      <c r="AZ1392" s="234">
        <v>44748.641145833331</v>
      </c>
      <c r="BA1392" s="234">
        <v>44746.467314814814</v>
      </c>
      <c r="BB1392" s="234">
        <v>44748.641134259262</v>
      </c>
    </row>
    <row r="1393" spans="1:54" x14ac:dyDescent="0.25">
      <c r="A1393" s="234" t="s">
        <v>6695</v>
      </c>
      <c r="B1393" s="234" t="s">
        <v>482</v>
      </c>
      <c r="C1393" s="235" t="s">
        <v>6696</v>
      </c>
      <c r="D1393" s="235" t="s">
        <v>6695</v>
      </c>
      <c r="E1393" s="234" t="s">
        <v>6697</v>
      </c>
      <c r="F1393" s="234" t="s">
        <v>2518</v>
      </c>
      <c r="G1393" s="234" t="s">
        <v>440</v>
      </c>
      <c r="H1393" s="234" t="s">
        <v>6169</v>
      </c>
      <c r="I1393" s="234" t="s">
        <v>536</v>
      </c>
      <c r="J1393" s="236"/>
      <c r="K1393" s="129">
        <v>0.05</v>
      </c>
      <c r="L1393" s="103">
        <v>1</v>
      </c>
      <c r="M1393" s="237">
        <v>4000</v>
      </c>
      <c r="N1393" s="236">
        <v>29750</v>
      </c>
      <c r="O1393" s="103">
        <v>75.5</v>
      </c>
      <c r="P1393" s="234">
        <v>8150</v>
      </c>
      <c r="Q1393" s="236">
        <v>1.5</v>
      </c>
      <c r="R1393" s="236">
        <v>100</v>
      </c>
      <c r="S1393" s="238">
        <v>122.7</v>
      </c>
      <c r="T1393" s="238">
        <v>91.6</v>
      </c>
      <c r="U1393" s="103">
        <v>3</v>
      </c>
      <c r="V1393" s="234" t="s">
        <v>442</v>
      </c>
      <c r="W1393" s="103">
        <v>150</v>
      </c>
      <c r="X1393" s="234" t="s">
        <v>56</v>
      </c>
      <c r="Y1393" s="234" t="s">
        <v>443</v>
      </c>
      <c r="Z1393" s="280"/>
      <c r="AA1393" s="280" t="s">
        <v>6698</v>
      </c>
      <c r="AB1393" s="280"/>
      <c r="AC1393" s="280"/>
      <c r="AD1393" s="280" t="s">
        <v>6699</v>
      </c>
      <c r="AE1393" s="280"/>
      <c r="AF1393" s="280" t="s">
        <v>6700</v>
      </c>
      <c r="AG1393" s="280"/>
      <c r="AH1393" s="280" t="s">
        <v>6701</v>
      </c>
      <c r="AI1393" s="280"/>
      <c r="AJ1393" s="280"/>
      <c r="AK1393" s="234">
        <v>5</v>
      </c>
      <c r="AL1393" s="234" t="s">
        <v>272</v>
      </c>
      <c r="AM1393" s="234">
        <v>0.1</v>
      </c>
      <c r="AN1393" s="234"/>
      <c r="AO1393" s="234">
        <v>0</v>
      </c>
      <c r="AP1393" s="234">
        <v>0</v>
      </c>
      <c r="AQ1393" s="234">
        <v>0.05</v>
      </c>
      <c r="AR1393" s="234" t="s">
        <v>463</v>
      </c>
      <c r="AS1393" s="234">
        <v>0</v>
      </c>
      <c r="AT1393" s="234">
        <v>83.526454051392406</v>
      </c>
      <c r="AU1393" s="234" t="s">
        <v>1086</v>
      </c>
      <c r="AV1393" s="234">
        <v>1.58933920478293</v>
      </c>
      <c r="AW1393" s="234">
        <v>15.464929310519601</v>
      </c>
      <c r="AX1393" s="234">
        <v>63.5397668319521</v>
      </c>
      <c r="AY1393" s="234" t="b">
        <v>0</v>
      </c>
      <c r="AZ1393" s="234">
        <v>44753.648587962962</v>
      </c>
      <c r="BA1393" s="234">
        <v>44746.701041666667</v>
      </c>
      <c r="BB1393" s="234">
        <v>44753.648587962962</v>
      </c>
    </row>
    <row r="1394" spans="1:54" x14ac:dyDescent="0.25">
      <c r="A1394" s="234" t="s">
        <v>6702</v>
      </c>
      <c r="B1394" s="234" t="s">
        <v>482</v>
      </c>
      <c r="C1394" s="235" t="s">
        <v>6703</v>
      </c>
      <c r="D1394" s="235" t="s">
        <v>6702</v>
      </c>
      <c r="E1394" s="234" t="s">
        <v>6697</v>
      </c>
      <c r="F1394" s="234" t="s">
        <v>2632</v>
      </c>
      <c r="G1394" s="234" t="s">
        <v>440</v>
      </c>
      <c r="H1394" s="234" t="s">
        <v>6169</v>
      </c>
      <c r="I1394" s="234" t="s">
        <v>536</v>
      </c>
      <c r="J1394" s="236"/>
      <c r="K1394" s="129">
        <v>0.05</v>
      </c>
      <c r="L1394" s="103">
        <v>1</v>
      </c>
      <c r="M1394" s="237">
        <v>4000</v>
      </c>
      <c r="N1394" s="236">
        <v>17250</v>
      </c>
      <c r="O1394" s="103">
        <v>115</v>
      </c>
      <c r="P1394" s="234">
        <v>9600</v>
      </c>
      <c r="Q1394" s="236">
        <v>1.5</v>
      </c>
      <c r="R1394" s="236">
        <v>100</v>
      </c>
      <c r="S1394" s="238">
        <v>107</v>
      </c>
      <c r="T1394" s="238">
        <v>93</v>
      </c>
      <c r="U1394" s="103">
        <v>3</v>
      </c>
      <c r="V1394" s="234" t="s">
        <v>442</v>
      </c>
      <c r="W1394" s="103">
        <v>150</v>
      </c>
      <c r="X1394" s="234" t="s">
        <v>56</v>
      </c>
      <c r="Y1394" s="234" t="s">
        <v>443</v>
      </c>
      <c r="Z1394" s="280"/>
      <c r="AA1394" s="280" t="s">
        <v>6698</v>
      </c>
      <c r="AB1394" s="280"/>
      <c r="AC1394" s="280"/>
      <c r="AD1394" s="280" t="s">
        <v>6699</v>
      </c>
      <c r="AE1394" s="280"/>
      <c r="AF1394" s="280" t="s">
        <v>6700</v>
      </c>
      <c r="AG1394" s="280"/>
      <c r="AH1394" s="280" t="s">
        <v>6704</v>
      </c>
      <c r="AI1394" s="280"/>
      <c r="AJ1394" s="280"/>
      <c r="AK1394" s="234">
        <v>5</v>
      </c>
      <c r="AL1394" s="234" t="s">
        <v>272</v>
      </c>
      <c r="AM1394" s="234">
        <v>0.1</v>
      </c>
      <c r="AN1394" s="234"/>
      <c r="AO1394" s="234">
        <v>0</v>
      </c>
      <c r="AP1394" s="234">
        <v>0</v>
      </c>
      <c r="AQ1394" s="234">
        <v>7.0000000000000007E-2</v>
      </c>
      <c r="AR1394" s="234" t="s">
        <v>463</v>
      </c>
      <c r="AS1394" s="234">
        <v>0</v>
      </c>
      <c r="AT1394" s="234">
        <v>85.722797249639697</v>
      </c>
      <c r="AU1394" s="234" t="s">
        <v>1086</v>
      </c>
      <c r="AV1394" s="234">
        <v>2.2539061848966901</v>
      </c>
      <c r="AW1394" s="234">
        <v>9.5087115919056995</v>
      </c>
      <c r="AX1394" s="234">
        <v>77.150517524675706</v>
      </c>
      <c r="AY1394" s="234" t="b">
        <v>0</v>
      </c>
      <c r="AZ1394" s="234">
        <v>44753.655046296299</v>
      </c>
      <c r="BA1394" s="234">
        <v>44746.702314814815</v>
      </c>
      <c r="BB1394" s="234">
        <v>44753.655034722222</v>
      </c>
    </row>
    <row r="1395" spans="1:54" x14ac:dyDescent="0.25">
      <c r="A1395" s="234" t="s">
        <v>6705</v>
      </c>
      <c r="B1395" s="234" t="s">
        <v>482</v>
      </c>
      <c r="C1395" s="235" t="s">
        <v>6705</v>
      </c>
      <c r="D1395" s="235" t="s">
        <v>6705</v>
      </c>
      <c r="E1395" s="234" t="s">
        <v>6706</v>
      </c>
      <c r="F1395" s="234" t="s">
        <v>6707</v>
      </c>
      <c r="G1395" s="234" t="s">
        <v>544</v>
      </c>
      <c r="H1395" s="234" t="s">
        <v>1361</v>
      </c>
      <c r="I1395" s="234" t="s">
        <v>486</v>
      </c>
      <c r="J1395" s="236">
        <v>212</v>
      </c>
      <c r="K1395" s="129">
        <v>0.03</v>
      </c>
      <c r="L1395" s="103">
        <v>1</v>
      </c>
      <c r="M1395" s="237">
        <v>1400</v>
      </c>
      <c r="N1395" s="236">
        <v>8157</v>
      </c>
      <c r="O1395" s="103">
        <v>3000</v>
      </c>
      <c r="P1395" s="234">
        <v>3000</v>
      </c>
      <c r="Q1395" s="236">
        <v>10</v>
      </c>
      <c r="R1395" s="236">
        <v>40</v>
      </c>
      <c r="S1395" s="238">
        <v>58.5</v>
      </c>
      <c r="T1395" s="238">
        <v>52</v>
      </c>
      <c r="U1395" s="103">
        <v>3.5</v>
      </c>
      <c r="V1395" s="234" t="s">
        <v>451</v>
      </c>
      <c r="W1395" s="103">
        <v>70</v>
      </c>
      <c r="X1395" s="234" t="s">
        <v>56</v>
      </c>
      <c r="Y1395" s="234" t="s">
        <v>443</v>
      </c>
      <c r="Z1395" s="280"/>
      <c r="AA1395" s="280" t="s">
        <v>6708</v>
      </c>
      <c r="AB1395" s="280"/>
      <c r="AC1395" s="280"/>
      <c r="AD1395" s="280"/>
      <c r="AE1395" s="280" t="s">
        <v>6709</v>
      </c>
      <c r="AF1395" s="280"/>
      <c r="AG1395" s="280"/>
      <c r="AH1395" s="280" t="s">
        <v>6710</v>
      </c>
      <c r="AI1395" s="280"/>
      <c r="AJ1395" s="280"/>
      <c r="AK1395" s="234">
        <v>3</v>
      </c>
      <c r="AL1395" s="234" t="s">
        <v>272</v>
      </c>
      <c r="AM1395" s="234">
        <v>0.1</v>
      </c>
      <c r="AN1395" s="234">
        <v>0</v>
      </c>
      <c r="AO1395" s="234">
        <v>0</v>
      </c>
      <c r="AP1395" s="234">
        <v>0</v>
      </c>
      <c r="AQ1395" s="234">
        <v>0.05</v>
      </c>
      <c r="AR1395" s="234" t="s">
        <v>463</v>
      </c>
      <c r="AS1395" s="234">
        <v>0</v>
      </c>
      <c r="AT1395" s="234">
        <v>85.617723803835403</v>
      </c>
      <c r="AU1395" s="234" t="s">
        <v>552</v>
      </c>
      <c r="AV1395" s="234">
        <v>0.91892180780167099</v>
      </c>
      <c r="AW1395" s="234">
        <v>25.9941734063853</v>
      </c>
      <c r="AX1395" s="234">
        <v>79.746794171572404</v>
      </c>
      <c r="AY1395" s="234" t="b">
        <v>0</v>
      </c>
      <c r="AZ1395" s="234">
        <v>44748.6325</v>
      </c>
      <c r="BA1395" s="234">
        <v>44747.603344907409</v>
      </c>
      <c r="BB1395" s="234">
        <v>44748.6325</v>
      </c>
    </row>
    <row r="1396" spans="1:54" x14ac:dyDescent="0.25">
      <c r="A1396" s="234" t="s">
        <v>6711</v>
      </c>
      <c r="B1396" s="234" t="s">
        <v>482</v>
      </c>
      <c r="C1396" s="235" t="s">
        <v>1680</v>
      </c>
      <c r="D1396" s="235" t="s">
        <v>6711</v>
      </c>
      <c r="E1396" s="234" t="s">
        <v>6712</v>
      </c>
      <c r="F1396" s="234" t="s">
        <v>6713</v>
      </c>
      <c r="G1396" s="234" t="s">
        <v>544</v>
      </c>
      <c r="H1396" s="234" t="s">
        <v>485</v>
      </c>
      <c r="I1396" s="234" t="s">
        <v>486</v>
      </c>
      <c r="J1396" s="236">
        <v>164</v>
      </c>
      <c r="K1396" s="129">
        <v>0.03</v>
      </c>
      <c r="L1396" s="103">
        <v>1</v>
      </c>
      <c r="M1396" s="237">
        <v>2100</v>
      </c>
      <c r="N1396" s="236">
        <v>13119</v>
      </c>
      <c r="O1396" s="103">
        <v>3000</v>
      </c>
      <c r="P1396" s="234">
        <v>3000</v>
      </c>
      <c r="Q1396" s="236">
        <v>6</v>
      </c>
      <c r="R1396" s="236">
        <v>40</v>
      </c>
      <c r="S1396" s="238">
        <v>162</v>
      </c>
      <c r="T1396" s="238">
        <v>30</v>
      </c>
      <c r="U1396" s="103">
        <v>2</v>
      </c>
      <c r="V1396" s="234" t="s">
        <v>451</v>
      </c>
      <c r="W1396" s="103">
        <v>70</v>
      </c>
      <c r="X1396" s="234" t="s">
        <v>56</v>
      </c>
      <c r="Y1396" s="234" t="s">
        <v>443</v>
      </c>
      <c r="Z1396" s="280"/>
      <c r="AA1396" s="280" t="s">
        <v>6714</v>
      </c>
      <c r="AB1396" s="280" t="s">
        <v>6715</v>
      </c>
      <c r="AC1396" s="280"/>
      <c r="AD1396" s="280"/>
      <c r="AE1396" s="280"/>
      <c r="AF1396" s="280" t="s">
        <v>6716</v>
      </c>
      <c r="AG1396" s="280"/>
      <c r="AH1396" s="280"/>
      <c r="AI1396" s="280"/>
      <c r="AJ1396" s="280" t="s">
        <v>1367</v>
      </c>
      <c r="AK1396" s="234">
        <v>2.5</v>
      </c>
      <c r="AL1396" s="234" t="s">
        <v>272</v>
      </c>
      <c r="AM1396" s="234">
        <v>0.1</v>
      </c>
      <c r="AN1396" s="234">
        <v>0</v>
      </c>
      <c r="AO1396" s="234">
        <v>0</v>
      </c>
      <c r="AP1396" s="234">
        <v>0</v>
      </c>
      <c r="AQ1396" s="234">
        <v>0.05</v>
      </c>
      <c r="AR1396" s="234" t="s">
        <v>463</v>
      </c>
      <c r="AS1396" s="234">
        <v>0</v>
      </c>
      <c r="AT1396" s="234">
        <v>84.971040588042399</v>
      </c>
      <c r="AU1396" s="234" t="s">
        <v>552</v>
      </c>
      <c r="AV1396" s="234">
        <v>0.96335850969298598</v>
      </c>
      <c r="AW1396" s="234">
        <v>24.723996660289298</v>
      </c>
      <c r="AX1396" s="234">
        <v>71.254286893115605</v>
      </c>
      <c r="AY1396" s="234" t="b">
        <v>0</v>
      </c>
      <c r="AZ1396" s="234">
        <v>44750.334490740737</v>
      </c>
      <c r="BA1396" s="234">
        <v>44748.643518518518</v>
      </c>
      <c r="BB1396" s="234">
        <v>44750.334467592591</v>
      </c>
    </row>
    <row r="1397" spans="1:54" x14ac:dyDescent="0.25">
      <c r="A1397" s="234" t="s">
        <v>6717</v>
      </c>
      <c r="B1397" s="234" t="s">
        <v>436</v>
      </c>
      <c r="C1397" s="235" t="s">
        <v>1680</v>
      </c>
      <c r="D1397" s="235" t="s">
        <v>6717</v>
      </c>
      <c r="E1397" s="234" t="s">
        <v>6718</v>
      </c>
      <c r="F1397" s="234" t="s">
        <v>6719</v>
      </c>
      <c r="G1397" s="234"/>
      <c r="H1397" s="234"/>
      <c r="I1397" s="234" t="s">
        <v>486</v>
      </c>
      <c r="J1397" s="236"/>
      <c r="K1397" s="129"/>
      <c r="L1397" s="103"/>
      <c r="M1397" s="237"/>
      <c r="N1397" s="236"/>
      <c r="O1397" s="103">
        <v>2800</v>
      </c>
      <c r="P1397" s="234"/>
      <c r="Q1397" s="236"/>
      <c r="R1397" s="236"/>
      <c r="S1397" s="238"/>
      <c r="T1397" s="238"/>
      <c r="U1397" s="103">
        <v>0</v>
      </c>
      <c r="V1397" s="234" t="s">
        <v>451</v>
      </c>
      <c r="W1397" s="103"/>
      <c r="X1397" s="234" t="s">
        <v>56</v>
      </c>
      <c r="Y1397" s="234" t="s">
        <v>443</v>
      </c>
      <c r="Z1397" s="280" t="s">
        <v>6720</v>
      </c>
      <c r="AA1397" s="280"/>
      <c r="AB1397" s="280"/>
      <c r="AC1397" s="280"/>
      <c r="AD1397" s="280"/>
      <c r="AE1397" s="280"/>
      <c r="AF1397" s="280" t="s">
        <v>6721</v>
      </c>
      <c r="AG1397" s="280"/>
      <c r="AH1397" s="280"/>
      <c r="AI1397" s="280"/>
      <c r="AJ1397" s="280"/>
      <c r="AK1397" s="234">
        <v>35</v>
      </c>
      <c r="AL1397" s="234" t="s">
        <v>272</v>
      </c>
      <c r="AM1397" s="234">
        <v>0.1</v>
      </c>
      <c r="AN1397" s="234"/>
      <c r="AO1397" s="234">
        <v>0</v>
      </c>
      <c r="AP1397" s="234">
        <v>0</v>
      </c>
      <c r="AQ1397" s="234"/>
      <c r="AR1397" s="234" t="s">
        <v>447</v>
      </c>
      <c r="AS1397" s="234"/>
      <c r="AT1397" s="234"/>
      <c r="AU1397" s="234" t="s">
        <v>552</v>
      </c>
      <c r="AV1397" s="234"/>
      <c r="AW1397" s="234"/>
      <c r="AX1397" s="234"/>
      <c r="AY1397" s="234" t="b">
        <v>0</v>
      </c>
      <c r="AZ1397" s="234">
        <v>44750.615833333337</v>
      </c>
      <c r="BA1397" s="234">
        <v>44748.674351851849</v>
      </c>
      <c r="BB1397" s="234">
        <v>44750.615833333337</v>
      </c>
    </row>
    <row r="1398" spans="1:54" x14ac:dyDescent="0.25">
      <c r="A1398" s="234" t="s">
        <v>6722</v>
      </c>
      <c r="B1398" s="234" t="s">
        <v>436</v>
      </c>
      <c r="C1398" s="235" t="s">
        <v>1680</v>
      </c>
      <c r="D1398" s="235" t="s">
        <v>6722</v>
      </c>
      <c r="E1398" s="234" t="s">
        <v>6718</v>
      </c>
      <c r="F1398" s="234" t="s">
        <v>6723</v>
      </c>
      <c r="G1398" s="234"/>
      <c r="H1398" s="234"/>
      <c r="I1398" s="234" t="s">
        <v>4439</v>
      </c>
      <c r="J1398" s="236"/>
      <c r="K1398" s="129"/>
      <c r="L1398" s="103"/>
      <c r="M1398" s="237"/>
      <c r="N1398" s="236"/>
      <c r="O1398" s="103">
        <v>2750</v>
      </c>
      <c r="P1398" s="234"/>
      <c r="Q1398" s="236"/>
      <c r="R1398" s="236"/>
      <c r="S1398" s="238"/>
      <c r="T1398" s="238"/>
      <c r="U1398" s="103">
        <v>0</v>
      </c>
      <c r="V1398" s="234" t="s">
        <v>451</v>
      </c>
      <c r="W1398" s="103"/>
      <c r="X1398" s="234" t="s">
        <v>56</v>
      </c>
      <c r="Y1398" s="234" t="s">
        <v>443</v>
      </c>
      <c r="Z1398" s="280" t="s">
        <v>6724</v>
      </c>
      <c r="AA1398" s="280"/>
      <c r="AB1398" s="280"/>
      <c r="AC1398" s="280"/>
      <c r="AD1398" s="280"/>
      <c r="AE1398" s="280"/>
      <c r="AF1398" s="280" t="s">
        <v>6725</v>
      </c>
      <c r="AG1398" s="280"/>
      <c r="AH1398" s="280"/>
      <c r="AI1398" s="280"/>
      <c r="AJ1398" s="280"/>
      <c r="AK1398" s="234">
        <v>30</v>
      </c>
      <c r="AL1398" s="234" t="s">
        <v>272</v>
      </c>
      <c r="AM1398" s="234">
        <v>0.1</v>
      </c>
      <c r="AN1398" s="234"/>
      <c r="AO1398" s="234">
        <v>0</v>
      </c>
      <c r="AP1398" s="234">
        <v>0</v>
      </c>
      <c r="AQ1398" s="234"/>
      <c r="AR1398" s="234" t="s">
        <v>447</v>
      </c>
      <c r="AS1398" s="234"/>
      <c r="AT1398" s="234"/>
      <c r="AU1398" s="234" t="s">
        <v>552</v>
      </c>
      <c r="AV1398" s="234"/>
      <c r="AW1398" s="234"/>
      <c r="AX1398" s="234"/>
      <c r="AY1398" s="234" t="b">
        <v>0</v>
      </c>
      <c r="AZ1398" s="234">
        <v>44750.616331018522</v>
      </c>
      <c r="BA1398" s="234">
        <v>44748.675567129627</v>
      </c>
      <c r="BB1398" s="234">
        <v>44750.616319444445</v>
      </c>
    </row>
    <row r="1399" spans="1:54" x14ac:dyDescent="0.25">
      <c r="A1399" s="234" t="s">
        <v>6726</v>
      </c>
      <c r="B1399" s="234" t="s">
        <v>436</v>
      </c>
      <c r="C1399" s="235" t="s">
        <v>1680</v>
      </c>
      <c r="D1399" s="235" t="s">
        <v>6726</v>
      </c>
      <c r="E1399" s="234" t="s">
        <v>6727</v>
      </c>
      <c r="F1399" s="234" t="s">
        <v>6728</v>
      </c>
      <c r="G1399" s="234"/>
      <c r="H1399" s="234"/>
      <c r="I1399" s="234" t="s">
        <v>1142</v>
      </c>
      <c r="J1399" s="236"/>
      <c r="K1399" s="129"/>
      <c r="L1399" s="103"/>
      <c r="M1399" s="237"/>
      <c r="N1399" s="236"/>
      <c r="O1399" s="103">
        <v>6000</v>
      </c>
      <c r="P1399" s="234"/>
      <c r="Q1399" s="236"/>
      <c r="R1399" s="236"/>
      <c r="S1399" s="238"/>
      <c r="T1399" s="238"/>
      <c r="U1399" s="103">
        <v>0</v>
      </c>
      <c r="V1399" s="234" t="s">
        <v>451</v>
      </c>
      <c r="W1399" s="103"/>
      <c r="X1399" s="234" t="s">
        <v>56</v>
      </c>
      <c r="Y1399" s="234" t="s">
        <v>443</v>
      </c>
      <c r="Z1399" s="280" t="s">
        <v>6729</v>
      </c>
      <c r="AA1399" s="280"/>
      <c r="AB1399" s="280"/>
      <c r="AC1399" s="280"/>
      <c r="AD1399" s="280"/>
      <c r="AE1399" s="280"/>
      <c r="AF1399" s="280" t="s">
        <v>6730</v>
      </c>
      <c r="AG1399" s="280"/>
      <c r="AH1399" s="280"/>
      <c r="AI1399" s="280"/>
      <c r="AJ1399" s="280"/>
      <c r="AK1399" s="234">
        <v>5</v>
      </c>
      <c r="AL1399" s="234" t="s">
        <v>272</v>
      </c>
      <c r="AM1399" s="234">
        <v>0.1</v>
      </c>
      <c r="AN1399" s="234"/>
      <c r="AO1399" s="234">
        <v>0</v>
      </c>
      <c r="AP1399" s="234">
        <v>0</v>
      </c>
      <c r="AQ1399" s="234"/>
      <c r="AR1399" s="234" t="s">
        <v>447</v>
      </c>
      <c r="AS1399" s="234"/>
      <c r="AT1399" s="234"/>
      <c r="AU1399" s="234" t="s">
        <v>1144</v>
      </c>
      <c r="AV1399" s="234"/>
      <c r="AW1399" s="234"/>
      <c r="AX1399" s="234"/>
      <c r="AY1399" s="234" t="b">
        <v>0</v>
      </c>
      <c r="AZ1399" s="234">
        <v>44749.377349537041</v>
      </c>
      <c r="BA1399" s="234">
        <v>44749.343206018515</v>
      </c>
      <c r="BB1399" s="234">
        <v>44749.377349537041</v>
      </c>
    </row>
    <row r="1400" spans="1:54" x14ac:dyDescent="0.25">
      <c r="A1400" s="234" t="s">
        <v>6731</v>
      </c>
      <c r="B1400" s="234" t="s">
        <v>456</v>
      </c>
      <c r="C1400" s="235" t="s">
        <v>6732</v>
      </c>
      <c r="D1400" s="235" t="s">
        <v>6731</v>
      </c>
      <c r="E1400" s="234" t="s">
        <v>6733</v>
      </c>
      <c r="F1400" s="234" t="s">
        <v>6734</v>
      </c>
      <c r="G1400" s="234" t="s">
        <v>534</v>
      </c>
      <c r="H1400" s="234" t="s">
        <v>6068</v>
      </c>
      <c r="I1400" s="234" t="s">
        <v>1697</v>
      </c>
      <c r="J1400" s="236">
        <v>495</v>
      </c>
      <c r="K1400" s="129">
        <v>0.03</v>
      </c>
      <c r="L1400" s="103">
        <v>1</v>
      </c>
      <c r="M1400" s="237">
        <v>5500</v>
      </c>
      <c r="N1400" s="236">
        <v>10255</v>
      </c>
      <c r="O1400" s="103">
        <v>1605</v>
      </c>
      <c r="P1400" s="234">
        <v>5000</v>
      </c>
      <c r="Q1400" s="236">
        <v>5</v>
      </c>
      <c r="R1400" s="236">
        <v>40</v>
      </c>
      <c r="S1400" s="238">
        <v>150.57</v>
      </c>
      <c r="T1400" s="238">
        <v>119.33</v>
      </c>
      <c r="U1400" s="103">
        <v>6.1</v>
      </c>
      <c r="V1400" s="234" t="s">
        <v>442</v>
      </c>
      <c r="W1400" s="103">
        <v>75</v>
      </c>
      <c r="X1400" s="234" t="s">
        <v>56</v>
      </c>
      <c r="Y1400" s="234" t="s">
        <v>443</v>
      </c>
      <c r="Z1400" s="280" t="s">
        <v>6735</v>
      </c>
      <c r="AA1400" s="280" t="s">
        <v>6736</v>
      </c>
      <c r="AB1400" s="280"/>
      <c r="AC1400" s="280"/>
      <c r="AD1400" s="280" t="s">
        <v>6737</v>
      </c>
      <c r="AE1400" s="280"/>
      <c r="AF1400" s="280" t="s">
        <v>6738</v>
      </c>
      <c r="AG1400" s="280"/>
      <c r="AH1400" s="280"/>
      <c r="AI1400" s="280"/>
      <c r="AJ1400" s="280"/>
      <c r="AK1400" s="234">
        <v>15</v>
      </c>
      <c r="AL1400" s="234" t="s">
        <v>272</v>
      </c>
      <c r="AM1400" s="234">
        <v>1E-3</v>
      </c>
      <c r="AN1400" s="234"/>
      <c r="AO1400" s="234">
        <v>0</v>
      </c>
      <c r="AP1400" s="234">
        <v>0</v>
      </c>
      <c r="AQ1400" s="234"/>
      <c r="AR1400" s="234" t="s">
        <v>447</v>
      </c>
      <c r="AS1400" s="234">
        <v>4</v>
      </c>
      <c r="AT1400" s="234"/>
      <c r="AU1400" s="234" t="s">
        <v>448</v>
      </c>
      <c r="AV1400" s="234">
        <v>1E-3</v>
      </c>
      <c r="AW1400" s="234">
        <v>0</v>
      </c>
      <c r="AX1400" s="234"/>
      <c r="AY1400" s="234" t="b">
        <v>0</v>
      </c>
      <c r="AZ1400" s="234">
        <v>44762.625787037039</v>
      </c>
      <c r="BA1400" s="234">
        <v>44749.516655092593</v>
      </c>
      <c r="BB1400" s="234">
        <v>44762.625763888886</v>
      </c>
    </row>
    <row r="1401" spans="1:54" x14ac:dyDescent="0.25">
      <c r="A1401" s="234" t="s">
        <v>6739</v>
      </c>
      <c r="B1401" s="234" t="s">
        <v>436</v>
      </c>
      <c r="C1401" s="235" t="s">
        <v>6740</v>
      </c>
      <c r="D1401" s="235" t="s">
        <v>6739</v>
      </c>
      <c r="E1401" s="234" t="s">
        <v>6741</v>
      </c>
      <c r="F1401" s="234" t="s">
        <v>6742</v>
      </c>
      <c r="G1401" s="234" t="s">
        <v>534</v>
      </c>
      <c r="H1401" s="234"/>
      <c r="I1401" s="234" t="s">
        <v>678</v>
      </c>
      <c r="J1401" s="236"/>
      <c r="K1401" s="129"/>
      <c r="L1401" s="103">
        <v>1</v>
      </c>
      <c r="M1401" s="237">
        <v>5200</v>
      </c>
      <c r="N1401" s="236">
        <v>7504</v>
      </c>
      <c r="O1401" s="103">
        <v>6000</v>
      </c>
      <c r="P1401" s="234"/>
      <c r="Q1401" s="236">
        <v>12</v>
      </c>
      <c r="R1401" s="236"/>
      <c r="S1401" s="238">
        <v>225</v>
      </c>
      <c r="T1401" s="238">
        <v>80</v>
      </c>
      <c r="U1401" s="103">
        <v>0</v>
      </c>
      <c r="V1401" s="234" t="s">
        <v>442</v>
      </c>
      <c r="W1401" s="103">
        <v>40</v>
      </c>
      <c r="X1401" s="234" t="s">
        <v>56</v>
      </c>
      <c r="Y1401" s="234" t="s">
        <v>443</v>
      </c>
      <c r="Z1401" s="280"/>
      <c r="AA1401" s="280"/>
      <c r="AB1401" s="280"/>
      <c r="AC1401" s="280"/>
      <c r="AD1401" s="280"/>
      <c r="AE1401" s="280"/>
      <c r="AF1401" s="280" t="s">
        <v>6743</v>
      </c>
      <c r="AG1401" s="280"/>
      <c r="AH1401" s="280"/>
      <c r="AI1401" s="280"/>
      <c r="AJ1401" s="280"/>
      <c r="AK1401" s="234">
        <v>1</v>
      </c>
      <c r="AL1401" s="234" t="s">
        <v>272</v>
      </c>
      <c r="AM1401" s="234">
        <v>0.1</v>
      </c>
      <c r="AN1401" s="234"/>
      <c r="AO1401" s="234">
        <v>0</v>
      </c>
      <c r="AP1401" s="234">
        <v>0</v>
      </c>
      <c r="AQ1401" s="234"/>
      <c r="AR1401" s="234" t="s">
        <v>447</v>
      </c>
      <c r="AS1401" s="234">
        <v>4</v>
      </c>
      <c r="AT1401" s="234"/>
      <c r="AU1401" s="234" t="s">
        <v>490</v>
      </c>
      <c r="AV1401" s="234"/>
      <c r="AW1401" s="234">
        <v>0</v>
      </c>
      <c r="AX1401" s="234"/>
      <c r="AY1401" s="234" t="b">
        <v>0</v>
      </c>
      <c r="AZ1401" s="234">
        <v>44750.348425925928</v>
      </c>
      <c r="BA1401" s="234">
        <v>44749.652222222219</v>
      </c>
      <c r="BB1401" s="234">
        <v>44750.348414351851</v>
      </c>
    </row>
    <row r="1402" spans="1:54" x14ac:dyDescent="0.25">
      <c r="A1402" s="234" t="s">
        <v>6744</v>
      </c>
      <c r="B1402" s="234" t="s">
        <v>482</v>
      </c>
      <c r="C1402" s="235" t="s">
        <v>6745</v>
      </c>
      <c r="D1402" s="235" t="s">
        <v>6744</v>
      </c>
      <c r="E1402" s="234" t="s">
        <v>6746</v>
      </c>
      <c r="F1402" s="234" t="s">
        <v>6747</v>
      </c>
      <c r="G1402" s="234" t="s">
        <v>534</v>
      </c>
      <c r="H1402" s="234" t="s">
        <v>6068</v>
      </c>
      <c r="I1402" s="234" t="s">
        <v>1697</v>
      </c>
      <c r="J1402" s="236">
        <v>495</v>
      </c>
      <c r="K1402" s="129">
        <v>0.03</v>
      </c>
      <c r="L1402" s="103">
        <v>1</v>
      </c>
      <c r="M1402" s="237">
        <v>5000</v>
      </c>
      <c r="N1402" s="236">
        <v>10255</v>
      </c>
      <c r="O1402" s="103">
        <v>1605</v>
      </c>
      <c r="P1402" s="234">
        <v>5040</v>
      </c>
      <c r="Q1402" s="236">
        <v>5</v>
      </c>
      <c r="R1402" s="236">
        <v>40</v>
      </c>
      <c r="S1402" s="238">
        <v>150.57</v>
      </c>
      <c r="T1402" s="238">
        <v>119.33</v>
      </c>
      <c r="U1402" s="103">
        <v>6.1</v>
      </c>
      <c r="V1402" s="234" t="s">
        <v>442</v>
      </c>
      <c r="W1402" s="103">
        <v>80</v>
      </c>
      <c r="X1402" s="234" t="s">
        <v>56</v>
      </c>
      <c r="Y1402" s="234" t="s">
        <v>443</v>
      </c>
      <c r="Z1402" s="280" t="s">
        <v>6735</v>
      </c>
      <c r="AA1402" s="280" t="s">
        <v>6748</v>
      </c>
      <c r="AB1402" s="280" t="s">
        <v>6748</v>
      </c>
      <c r="AC1402" s="280"/>
      <c r="AD1402" s="280" t="s">
        <v>6748</v>
      </c>
      <c r="AE1402" s="280" t="s">
        <v>6748</v>
      </c>
      <c r="AF1402" s="280" t="s">
        <v>6749</v>
      </c>
      <c r="AG1402" s="280"/>
      <c r="AH1402" s="280"/>
      <c r="AI1402" s="280"/>
      <c r="AJ1402" s="280"/>
      <c r="AK1402" s="234">
        <v>15</v>
      </c>
      <c r="AL1402" s="234" t="s">
        <v>272</v>
      </c>
      <c r="AM1402" s="234">
        <v>0.1</v>
      </c>
      <c r="AN1402" s="234"/>
      <c r="AO1402" s="234">
        <v>0</v>
      </c>
      <c r="AP1402" s="234">
        <v>0</v>
      </c>
      <c r="AQ1402" s="234"/>
      <c r="AR1402" s="234" t="s">
        <v>463</v>
      </c>
      <c r="AS1402" s="234">
        <v>4</v>
      </c>
      <c r="AT1402" s="234">
        <v>67.818950147774899</v>
      </c>
      <c r="AU1402" s="234" t="s">
        <v>448</v>
      </c>
      <c r="AV1402" s="234">
        <v>1.9107224421136799</v>
      </c>
      <c r="AW1402" s="234">
        <v>14.039073647875799</v>
      </c>
      <c r="AX1402" s="234">
        <v>67.373282761089499</v>
      </c>
      <c r="AY1402" s="234" t="b">
        <v>0</v>
      </c>
      <c r="AZ1402" s="234">
        <v>44750.471168981479</v>
      </c>
      <c r="BA1402" s="234">
        <v>44749.704421296294</v>
      </c>
      <c r="BB1402" s="234">
        <v>44750.471145833333</v>
      </c>
    </row>
    <row r="1403" spans="1:54" x14ac:dyDescent="0.25">
      <c r="A1403" s="234" t="s">
        <v>6750</v>
      </c>
      <c r="B1403" s="234" t="s">
        <v>456</v>
      </c>
      <c r="C1403" s="235" t="s">
        <v>6745</v>
      </c>
      <c r="D1403" s="235" t="s">
        <v>6750</v>
      </c>
      <c r="E1403" s="234" t="s">
        <v>6746</v>
      </c>
      <c r="F1403" s="234" t="s">
        <v>6747</v>
      </c>
      <c r="G1403" s="234" t="s">
        <v>544</v>
      </c>
      <c r="H1403" s="234" t="s">
        <v>6068</v>
      </c>
      <c r="I1403" s="234" t="s">
        <v>1697</v>
      </c>
      <c r="J1403" s="236">
        <v>495</v>
      </c>
      <c r="K1403" s="129">
        <v>0.03</v>
      </c>
      <c r="L1403" s="103">
        <v>1</v>
      </c>
      <c r="M1403" s="237">
        <v>5400</v>
      </c>
      <c r="N1403" s="236">
        <v>10255</v>
      </c>
      <c r="O1403" s="103">
        <v>1605</v>
      </c>
      <c r="P1403" s="234">
        <v>6620</v>
      </c>
      <c r="Q1403" s="236">
        <v>5</v>
      </c>
      <c r="R1403" s="236">
        <v>50</v>
      </c>
      <c r="S1403" s="238">
        <v>150.57</v>
      </c>
      <c r="T1403" s="238">
        <v>119.33</v>
      </c>
      <c r="U1403" s="103">
        <v>4</v>
      </c>
      <c r="V1403" s="234" t="s">
        <v>442</v>
      </c>
      <c r="W1403" s="103">
        <v>80</v>
      </c>
      <c r="X1403" s="234" t="s">
        <v>56</v>
      </c>
      <c r="Y1403" s="234" t="s">
        <v>443</v>
      </c>
      <c r="Z1403" s="280"/>
      <c r="AA1403" s="280" t="s">
        <v>19085</v>
      </c>
      <c r="AB1403" s="280"/>
      <c r="AC1403" s="280"/>
      <c r="AD1403" s="280"/>
      <c r="AE1403" s="280" t="s">
        <v>19086</v>
      </c>
      <c r="AF1403" s="280" t="s">
        <v>1136</v>
      </c>
      <c r="AG1403" s="280"/>
      <c r="AH1403" s="280" t="s">
        <v>19087</v>
      </c>
      <c r="AI1403" s="280"/>
      <c r="AJ1403" s="280"/>
      <c r="AK1403" s="234">
        <v>15</v>
      </c>
      <c r="AL1403" s="234" t="s">
        <v>272</v>
      </c>
      <c r="AM1403" s="234">
        <v>0.1</v>
      </c>
      <c r="AN1403" s="234">
        <v>0</v>
      </c>
      <c r="AO1403" s="234">
        <v>0</v>
      </c>
      <c r="AP1403" s="234">
        <v>0</v>
      </c>
      <c r="AQ1403" s="234">
        <v>0.05</v>
      </c>
      <c r="AR1403" s="234" t="s">
        <v>463</v>
      </c>
      <c r="AS1403" s="234">
        <v>4</v>
      </c>
      <c r="AT1403" s="234">
        <v>79.786180498027306</v>
      </c>
      <c r="AU1403" s="234" t="s">
        <v>448</v>
      </c>
      <c r="AV1403" s="234">
        <v>1.47</v>
      </c>
      <c r="AW1403" s="234">
        <v>16.1846162621212</v>
      </c>
      <c r="AX1403" s="234">
        <v>73.745226831748099</v>
      </c>
      <c r="AY1403" s="234" t="b">
        <v>1</v>
      </c>
      <c r="AZ1403" s="234">
        <v>44790.664201388892</v>
      </c>
      <c r="BA1403" s="234">
        <v>44782.543333333335</v>
      </c>
      <c r="BB1403" s="234">
        <v>44790.664201388892</v>
      </c>
    </row>
    <row r="1404" spans="1:54" x14ac:dyDescent="0.25">
      <c r="A1404" s="234" t="s">
        <v>6751</v>
      </c>
      <c r="B1404" s="234" t="s">
        <v>482</v>
      </c>
      <c r="C1404" s="235" t="s">
        <v>6751</v>
      </c>
      <c r="D1404" s="235" t="s">
        <v>6751</v>
      </c>
      <c r="E1404" s="234" t="s">
        <v>6752</v>
      </c>
      <c r="F1404" s="234" t="s">
        <v>6753</v>
      </c>
      <c r="G1404" s="234" t="s">
        <v>544</v>
      </c>
      <c r="H1404" s="234" t="s">
        <v>473</v>
      </c>
      <c r="I1404" s="234" t="s">
        <v>678</v>
      </c>
      <c r="J1404" s="236">
        <v>508</v>
      </c>
      <c r="K1404" s="129">
        <v>0.03</v>
      </c>
      <c r="L1404" s="103">
        <v>1</v>
      </c>
      <c r="M1404" s="237">
        <v>2335</v>
      </c>
      <c r="N1404" s="236">
        <v>8478</v>
      </c>
      <c r="O1404" s="103">
        <v>6000</v>
      </c>
      <c r="P1404" s="234">
        <v>6000</v>
      </c>
      <c r="Q1404" s="236">
        <v>10</v>
      </c>
      <c r="R1404" s="236">
        <v>40</v>
      </c>
      <c r="S1404" s="238">
        <v>95</v>
      </c>
      <c r="T1404" s="238">
        <v>86</v>
      </c>
      <c r="U1404" s="103">
        <v>2</v>
      </c>
      <c r="V1404" s="234" t="s">
        <v>451</v>
      </c>
      <c r="W1404" s="103">
        <v>50</v>
      </c>
      <c r="X1404" s="234" t="s">
        <v>56</v>
      </c>
      <c r="Y1404" s="234" t="s">
        <v>443</v>
      </c>
      <c r="Z1404" s="280" t="s">
        <v>6754</v>
      </c>
      <c r="AA1404" s="280" t="s">
        <v>6755</v>
      </c>
      <c r="AB1404" s="280"/>
      <c r="AC1404" s="280"/>
      <c r="AD1404" s="280"/>
      <c r="AE1404" s="280" t="s">
        <v>6756</v>
      </c>
      <c r="AF1404" s="280"/>
      <c r="AG1404" s="280"/>
      <c r="AH1404" s="280" t="s">
        <v>2683</v>
      </c>
      <c r="AI1404" s="280"/>
      <c r="AJ1404" s="280"/>
      <c r="AK1404" s="234">
        <v>2</v>
      </c>
      <c r="AL1404" s="234" t="s">
        <v>272</v>
      </c>
      <c r="AM1404" s="234">
        <v>0.1</v>
      </c>
      <c r="AN1404" s="234">
        <v>0</v>
      </c>
      <c r="AO1404" s="234">
        <v>0</v>
      </c>
      <c r="AP1404" s="234">
        <v>0</v>
      </c>
      <c r="AQ1404" s="234">
        <v>0.06</v>
      </c>
      <c r="AR1404" s="234" t="s">
        <v>463</v>
      </c>
      <c r="AS1404" s="234">
        <v>0</v>
      </c>
      <c r="AT1404" s="234">
        <v>88.842235261730707</v>
      </c>
      <c r="AU1404" s="234" t="s">
        <v>1931</v>
      </c>
      <c r="AV1404" s="234">
        <v>0.88849480383702395</v>
      </c>
      <c r="AW1404" s="234">
        <v>27.485166794582799</v>
      </c>
      <c r="AX1404" s="234">
        <v>88.410715833316601</v>
      </c>
      <c r="AY1404" s="234" t="b">
        <v>0</v>
      </c>
      <c r="AZ1404" s="234">
        <v>44754.450775462959</v>
      </c>
      <c r="BA1404" s="234">
        <v>44750.462893518517</v>
      </c>
      <c r="BB1404" s="234">
        <v>44754.450775462959</v>
      </c>
    </row>
    <row r="1405" spans="1:54" x14ac:dyDescent="0.25">
      <c r="A1405" s="234" t="s">
        <v>6757</v>
      </c>
      <c r="B1405" s="234" t="s">
        <v>482</v>
      </c>
      <c r="C1405" s="235" t="s">
        <v>6757</v>
      </c>
      <c r="D1405" s="235" t="s">
        <v>6757</v>
      </c>
      <c r="E1405" s="234" t="s">
        <v>6758</v>
      </c>
      <c r="F1405" s="234" t="s">
        <v>6759</v>
      </c>
      <c r="G1405" s="234" t="s">
        <v>836</v>
      </c>
      <c r="H1405" s="234" t="s">
        <v>798</v>
      </c>
      <c r="I1405" s="234" t="s">
        <v>678</v>
      </c>
      <c r="J1405" s="236">
        <v>329</v>
      </c>
      <c r="K1405" s="129">
        <v>0.03</v>
      </c>
      <c r="L1405" s="103">
        <v>2</v>
      </c>
      <c r="M1405" s="237">
        <v>1015</v>
      </c>
      <c r="N1405" s="236">
        <v>875</v>
      </c>
      <c r="O1405" s="103">
        <v>6000</v>
      </c>
      <c r="P1405" s="234">
        <v>6000</v>
      </c>
      <c r="Q1405" s="236">
        <v>22</v>
      </c>
      <c r="R1405" s="236">
        <v>20</v>
      </c>
      <c r="S1405" s="238">
        <v>88</v>
      </c>
      <c r="T1405" s="238">
        <v>24.5</v>
      </c>
      <c r="U1405" s="103">
        <v>2</v>
      </c>
      <c r="V1405" s="234" t="s">
        <v>547</v>
      </c>
      <c r="W1405" s="103">
        <v>35</v>
      </c>
      <c r="X1405" s="234" t="s">
        <v>56</v>
      </c>
      <c r="Y1405" s="234" t="s">
        <v>443</v>
      </c>
      <c r="Z1405" s="280"/>
      <c r="AA1405" s="280"/>
      <c r="AB1405" s="280" t="s">
        <v>2583</v>
      </c>
      <c r="AC1405" s="280"/>
      <c r="AD1405" s="280"/>
      <c r="AE1405" s="280"/>
      <c r="AF1405" s="280" t="s">
        <v>2583</v>
      </c>
      <c r="AG1405" s="280"/>
      <c r="AH1405" s="280"/>
      <c r="AI1405" s="280"/>
      <c r="AJ1405" s="280"/>
      <c r="AK1405" s="234">
        <v>1</v>
      </c>
      <c r="AL1405" s="234" t="s">
        <v>272</v>
      </c>
      <c r="AM1405" s="234">
        <v>0.1</v>
      </c>
      <c r="AN1405" s="234">
        <v>0</v>
      </c>
      <c r="AO1405" s="234">
        <v>0</v>
      </c>
      <c r="AP1405" s="234">
        <v>0</v>
      </c>
      <c r="AQ1405" s="234">
        <v>7.0000000000000007E-2</v>
      </c>
      <c r="AR1405" s="234" t="s">
        <v>463</v>
      </c>
      <c r="AS1405" s="234">
        <v>0</v>
      </c>
      <c r="AT1405" s="234">
        <v>93.040825306553202</v>
      </c>
      <c r="AU1405" s="234" t="s">
        <v>490</v>
      </c>
      <c r="AV1405" s="234">
        <v>1.13231522125648</v>
      </c>
      <c r="AW1405" s="234">
        <v>13.194309512118799</v>
      </c>
      <c r="AX1405" s="234">
        <v>84.108906077124104</v>
      </c>
      <c r="AY1405" s="234" t="b">
        <v>0</v>
      </c>
      <c r="AZ1405" s="234">
        <v>44753.60560185185</v>
      </c>
      <c r="BA1405" s="234">
        <v>44750.470833333333</v>
      </c>
      <c r="BB1405" s="234">
        <v>44753.60560185185</v>
      </c>
    </row>
    <row r="1406" spans="1:54" x14ac:dyDescent="0.25">
      <c r="A1406" s="234" t="s">
        <v>6760</v>
      </c>
      <c r="B1406" s="234" t="s">
        <v>436</v>
      </c>
      <c r="C1406" s="235" t="s">
        <v>6760</v>
      </c>
      <c r="D1406" s="235" t="s">
        <v>6760</v>
      </c>
      <c r="E1406" s="234" t="s">
        <v>6758</v>
      </c>
      <c r="F1406" s="234" t="s">
        <v>6761</v>
      </c>
      <c r="G1406" s="234"/>
      <c r="H1406" s="234"/>
      <c r="I1406" s="234" t="s">
        <v>678</v>
      </c>
      <c r="J1406" s="236"/>
      <c r="K1406" s="129"/>
      <c r="L1406" s="103"/>
      <c r="M1406" s="237"/>
      <c r="N1406" s="236"/>
      <c r="O1406" s="103">
        <v>6000</v>
      </c>
      <c r="P1406" s="234"/>
      <c r="Q1406" s="236"/>
      <c r="R1406" s="236"/>
      <c r="S1406" s="238"/>
      <c r="T1406" s="238"/>
      <c r="U1406" s="103">
        <v>0</v>
      </c>
      <c r="V1406" s="234" t="s">
        <v>547</v>
      </c>
      <c r="W1406" s="103"/>
      <c r="X1406" s="234" t="s">
        <v>56</v>
      </c>
      <c r="Y1406" s="234" t="s">
        <v>443</v>
      </c>
      <c r="Z1406" s="280"/>
      <c r="AA1406" s="280"/>
      <c r="AB1406" s="280"/>
      <c r="AC1406" s="280"/>
      <c r="AD1406" s="280"/>
      <c r="AE1406" s="280"/>
      <c r="AF1406" s="280" t="s">
        <v>6762</v>
      </c>
      <c r="AG1406" s="280"/>
      <c r="AH1406" s="280"/>
      <c r="AI1406" s="280"/>
      <c r="AJ1406" s="280"/>
      <c r="AK1406" s="234">
        <v>1</v>
      </c>
      <c r="AL1406" s="234" t="s">
        <v>272</v>
      </c>
      <c r="AM1406" s="234">
        <v>0.1</v>
      </c>
      <c r="AN1406" s="234"/>
      <c r="AO1406" s="234">
        <v>0</v>
      </c>
      <c r="AP1406" s="234">
        <v>0</v>
      </c>
      <c r="AQ1406" s="234"/>
      <c r="AR1406" s="234" t="s">
        <v>447</v>
      </c>
      <c r="AS1406" s="234"/>
      <c r="AT1406" s="234"/>
      <c r="AU1406" s="234" t="s">
        <v>490</v>
      </c>
      <c r="AV1406" s="234"/>
      <c r="AW1406" s="234"/>
      <c r="AX1406" s="234"/>
      <c r="AY1406" s="234" t="b">
        <v>0</v>
      </c>
      <c r="AZ1406" s="234">
        <v>44753.623576388891</v>
      </c>
      <c r="BA1406" s="234">
        <v>44750.472280092596</v>
      </c>
      <c r="BB1406" s="234">
        <v>44753.623564814814</v>
      </c>
    </row>
    <row r="1407" spans="1:54" x14ac:dyDescent="0.25">
      <c r="A1407" s="234" t="s">
        <v>6763</v>
      </c>
      <c r="B1407" s="234" t="s">
        <v>482</v>
      </c>
      <c r="C1407" s="235" t="s">
        <v>1680</v>
      </c>
      <c r="D1407" s="235" t="s">
        <v>6763</v>
      </c>
      <c r="E1407" s="234" t="s">
        <v>6764</v>
      </c>
      <c r="F1407" s="234" t="s">
        <v>6765</v>
      </c>
      <c r="G1407" s="234"/>
      <c r="H1407" s="234"/>
      <c r="I1407" s="234" t="s">
        <v>486</v>
      </c>
      <c r="J1407" s="236"/>
      <c r="K1407" s="129"/>
      <c r="L1407" s="103"/>
      <c r="M1407" s="237"/>
      <c r="N1407" s="236">
        <v>47000</v>
      </c>
      <c r="O1407" s="103">
        <v>3000</v>
      </c>
      <c r="P1407" s="234"/>
      <c r="Q1407" s="236"/>
      <c r="R1407" s="236"/>
      <c r="S1407" s="238"/>
      <c r="T1407" s="238"/>
      <c r="U1407" s="103">
        <v>0</v>
      </c>
      <c r="V1407" s="234" t="s">
        <v>451</v>
      </c>
      <c r="W1407" s="103"/>
      <c r="X1407" s="234" t="s">
        <v>56</v>
      </c>
      <c r="Y1407" s="234" t="s">
        <v>443</v>
      </c>
      <c r="Z1407" s="280"/>
      <c r="AA1407" s="280"/>
      <c r="AB1407" s="280"/>
      <c r="AC1407" s="280"/>
      <c r="AD1407" s="280"/>
      <c r="AE1407" s="280"/>
      <c r="AF1407" s="280"/>
      <c r="AG1407" s="280"/>
      <c r="AH1407" s="280"/>
      <c r="AI1407" s="280"/>
      <c r="AJ1407" s="280"/>
      <c r="AK1407" s="234">
        <v>10</v>
      </c>
      <c r="AL1407" s="234" t="s">
        <v>272</v>
      </c>
      <c r="AM1407" s="234">
        <v>0.1</v>
      </c>
      <c r="AN1407" s="234"/>
      <c r="AO1407" s="234">
        <v>0</v>
      </c>
      <c r="AP1407" s="234">
        <v>0</v>
      </c>
      <c r="AQ1407" s="234"/>
      <c r="AR1407" s="234" t="s">
        <v>447</v>
      </c>
      <c r="AS1407" s="234"/>
      <c r="AT1407" s="234"/>
      <c r="AU1407" s="234" t="s">
        <v>552</v>
      </c>
      <c r="AV1407" s="234">
        <v>1.2</v>
      </c>
      <c r="AW1407" s="234"/>
      <c r="AX1407" s="234"/>
      <c r="AY1407" s="234" t="b">
        <v>0</v>
      </c>
      <c r="AZ1407" s="234">
        <v>44755.398379629631</v>
      </c>
      <c r="BA1407" s="234">
        <v>44755.398368055554</v>
      </c>
      <c r="BB1407" s="234"/>
    </row>
    <row r="1408" spans="1:54" x14ac:dyDescent="0.25">
      <c r="A1408" s="234" t="s">
        <v>6766</v>
      </c>
      <c r="B1408" s="234" t="s">
        <v>482</v>
      </c>
      <c r="C1408" s="235" t="s">
        <v>6766</v>
      </c>
      <c r="D1408" s="235" t="s">
        <v>6766</v>
      </c>
      <c r="E1408" s="234" t="s">
        <v>6767</v>
      </c>
      <c r="F1408" s="234" t="s">
        <v>6768</v>
      </c>
      <c r="G1408" s="234" t="s">
        <v>836</v>
      </c>
      <c r="H1408" s="234" t="s">
        <v>798</v>
      </c>
      <c r="I1408" s="234" t="s">
        <v>574</v>
      </c>
      <c r="J1408" s="236">
        <v>280</v>
      </c>
      <c r="K1408" s="129">
        <v>0.03</v>
      </c>
      <c r="L1408" s="103">
        <v>1</v>
      </c>
      <c r="M1408" s="237">
        <v>4727</v>
      </c>
      <c r="N1408" s="236">
        <v>4177</v>
      </c>
      <c r="O1408" s="103">
        <v>1660</v>
      </c>
      <c r="P1408" s="234">
        <v>5200</v>
      </c>
      <c r="Q1408" s="236">
        <v>10</v>
      </c>
      <c r="R1408" s="236">
        <v>30</v>
      </c>
      <c r="S1408" s="238">
        <v>65.5</v>
      </c>
      <c r="T1408" s="238">
        <v>65.5</v>
      </c>
      <c r="U1408" s="103">
        <v>2</v>
      </c>
      <c r="V1408" s="234" t="s">
        <v>442</v>
      </c>
      <c r="W1408" s="103">
        <v>40</v>
      </c>
      <c r="X1408" s="234" t="s">
        <v>56</v>
      </c>
      <c r="Y1408" s="234" t="s">
        <v>443</v>
      </c>
      <c r="Z1408" s="280"/>
      <c r="AA1408" s="280" t="s">
        <v>6769</v>
      </c>
      <c r="AB1408" s="280" t="s">
        <v>6770</v>
      </c>
      <c r="AC1408" s="280"/>
      <c r="AD1408" s="280" t="s">
        <v>6771</v>
      </c>
      <c r="AE1408" s="280" t="s">
        <v>6772</v>
      </c>
      <c r="AF1408" s="280" t="s">
        <v>705</v>
      </c>
      <c r="AG1408" s="280"/>
      <c r="AH1408" s="280" t="s">
        <v>6773</v>
      </c>
      <c r="AI1408" s="280"/>
      <c r="AJ1408" s="280"/>
      <c r="AK1408" s="234">
        <v>2</v>
      </c>
      <c r="AL1408" s="234" t="s">
        <v>272</v>
      </c>
      <c r="AM1408" s="234">
        <v>0.1</v>
      </c>
      <c r="AN1408" s="234">
        <v>0.1</v>
      </c>
      <c r="AO1408" s="234">
        <v>0</v>
      </c>
      <c r="AP1408" s="234">
        <v>0</v>
      </c>
      <c r="AQ1408" s="234">
        <v>0.08</v>
      </c>
      <c r="AR1408" s="234" t="s">
        <v>463</v>
      </c>
      <c r="AS1408" s="234">
        <v>7</v>
      </c>
      <c r="AT1408" s="234">
        <v>85.2188493787786</v>
      </c>
      <c r="AU1408" s="234" t="s">
        <v>6774</v>
      </c>
      <c r="AV1408" s="234">
        <v>1.3405383213562001</v>
      </c>
      <c r="AW1408" s="234">
        <v>13.0427483034081</v>
      </c>
      <c r="AX1408" s="234">
        <v>85.2188493787786</v>
      </c>
      <c r="AY1408" s="234" t="b">
        <v>0</v>
      </c>
      <c r="AZ1408" s="234">
        <v>44757.587233796294</v>
      </c>
      <c r="BA1408" s="234">
        <v>44755.414490740739</v>
      </c>
      <c r="BB1408" s="234">
        <v>44757.587233796294</v>
      </c>
    </row>
    <row r="1409" spans="1:54" x14ac:dyDescent="0.25">
      <c r="A1409" s="234" t="s">
        <v>6775</v>
      </c>
      <c r="B1409" s="234" t="s">
        <v>482</v>
      </c>
      <c r="C1409" s="235" t="s">
        <v>6776</v>
      </c>
      <c r="D1409" s="235" t="s">
        <v>6775</v>
      </c>
      <c r="E1409" s="234" t="s">
        <v>6777</v>
      </c>
      <c r="F1409" s="234" t="s">
        <v>6778</v>
      </c>
      <c r="G1409" s="234" t="s">
        <v>534</v>
      </c>
      <c r="H1409" s="234" t="s">
        <v>798</v>
      </c>
      <c r="I1409" s="234" t="s">
        <v>678</v>
      </c>
      <c r="J1409" s="236"/>
      <c r="K1409" s="129">
        <v>0.05</v>
      </c>
      <c r="L1409" s="103">
        <v>1</v>
      </c>
      <c r="M1409" s="237">
        <v>7200</v>
      </c>
      <c r="N1409" s="236">
        <v>9184</v>
      </c>
      <c r="O1409" s="103">
        <v>8000</v>
      </c>
      <c r="P1409" s="234">
        <v>8000</v>
      </c>
      <c r="Q1409" s="236">
        <v>10</v>
      </c>
      <c r="R1409" s="236">
        <v>40</v>
      </c>
      <c r="S1409" s="238">
        <v>246</v>
      </c>
      <c r="T1409" s="238">
        <v>90.1</v>
      </c>
      <c r="U1409" s="103">
        <v>5</v>
      </c>
      <c r="V1409" s="234" t="s">
        <v>451</v>
      </c>
      <c r="W1409" s="103">
        <v>30</v>
      </c>
      <c r="X1409" s="234" t="s">
        <v>56</v>
      </c>
      <c r="Y1409" s="234" t="s">
        <v>443</v>
      </c>
      <c r="Z1409" s="280" t="s">
        <v>6779</v>
      </c>
      <c r="AA1409" s="280"/>
      <c r="AB1409" s="280"/>
      <c r="AC1409" s="280"/>
      <c r="AD1409" s="280" t="s">
        <v>688</v>
      </c>
      <c r="AE1409" s="280"/>
      <c r="AF1409" s="280"/>
      <c r="AG1409" s="280"/>
      <c r="AH1409" s="280"/>
      <c r="AI1409" s="280"/>
      <c r="AJ1409" s="280"/>
      <c r="AK1409" s="234">
        <v>2</v>
      </c>
      <c r="AL1409" s="234" t="s">
        <v>272</v>
      </c>
      <c r="AM1409" s="234">
        <v>0.2</v>
      </c>
      <c r="AN1409" s="234"/>
      <c r="AO1409" s="234">
        <v>0</v>
      </c>
      <c r="AP1409" s="234">
        <v>0</v>
      </c>
      <c r="AQ1409" s="234">
        <v>0.14000000000000001</v>
      </c>
      <c r="AR1409" s="234" t="s">
        <v>463</v>
      </c>
      <c r="AS1409" s="234">
        <v>0</v>
      </c>
      <c r="AT1409" s="234">
        <v>80.211944187910902</v>
      </c>
      <c r="AU1409" s="234" t="s">
        <v>490</v>
      </c>
      <c r="AV1409" s="234">
        <v>1.3774475952505101</v>
      </c>
      <c r="AW1409" s="234">
        <v>27.973210582050701</v>
      </c>
      <c r="AX1409" s="234">
        <v>79.810884466971302</v>
      </c>
      <c r="AY1409" s="234" t="b">
        <v>0</v>
      </c>
      <c r="AZ1409" s="234">
        <v>44775.499976851854</v>
      </c>
      <c r="BA1409" s="234">
        <v>44755.558472222219</v>
      </c>
      <c r="BB1409" s="234">
        <v>44775.499965277777</v>
      </c>
    </row>
    <row r="1410" spans="1:54" x14ac:dyDescent="0.25">
      <c r="A1410" s="234" t="s">
        <v>6780</v>
      </c>
      <c r="B1410" s="234" t="s">
        <v>482</v>
      </c>
      <c r="C1410" s="235" t="s">
        <v>1680</v>
      </c>
      <c r="D1410" s="235" t="s">
        <v>6780</v>
      </c>
      <c r="E1410" s="234" t="s">
        <v>6781</v>
      </c>
      <c r="F1410" s="234" t="s">
        <v>6782</v>
      </c>
      <c r="G1410" s="234" t="s">
        <v>544</v>
      </c>
      <c r="H1410" s="234" t="s">
        <v>6783</v>
      </c>
      <c r="I1410" s="234" t="s">
        <v>6784</v>
      </c>
      <c r="J1410" s="236">
        <v>279</v>
      </c>
      <c r="K1410" s="129">
        <v>0.03</v>
      </c>
      <c r="L1410" s="103">
        <v>1</v>
      </c>
      <c r="M1410" s="237">
        <v>1655</v>
      </c>
      <c r="N1410" s="236">
        <v>16683</v>
      </c>
      <c r="O1410" s="103">
        <v>6200</v>
      </c>
      <c r="P1410" s="234">
        <v>6200</v>
      </c>
      <c r="Q1410" s="236">
        <v>6</v>
      </c>
      <c r="R1410" s="236">
        <v>40</v>
      </c>
      <c r="S1410" s="238">
        <v>88.7</v>
      </c>
      <c r="T1410" s="238">
        <v>88.7</v>
      </c>
      <c r="U1410" s="103">
        <v>2</v>
      </c>
      <c r="V1410" s="234" t="s">
        <v>451</v>
      </c>
      <c r="W1410" s="103">
        <v>80</v>
      </c>
      <c r="X1410" s="234" t="s">
        <v>56</v>
      </c>
      <c r="Y1410" s="234" t="s">
        <v>443</v>
      </c>
      <c r="Z1410" s="280"/>
      <c r="AA1410" s="280" t="s">
        <v>6785</v>
      </c>
      <c r="AB1410" s="280"/>
      <c r="AC1410" s="280"/>
      <c r="AD1410" s="280" t="s">
        <v>6786</v>
      </c>
      <c r="AE1410" s="280" t="s">
        <v>6787</v>
      </c>
      <c r="AF1410" s="280" t="s">
        <v>6788</v>
      </c>
      <c r="AG1410" s="280"/>
      <c r="AH1410" s="280"/>
      <c r="AI1410" s="280"/>
      <c r="AJ1410" s="280" t="s">
        <v>6789</v>
      </c>
      <c r="AK1410" s="234">
        <v>10</v>
      </c>
      <c r="AL1410" s="234" t="s">
        <v>272</v>
      </c>
      <c r="AM1410" s="234">
        <v>0.1</v>
      </c>
      <c r="AN1410" s="234">
        <v>0</v>
      </c>
      <c r="AO1410" s="234">
        <v>0</v>
      </c>
      <c r="AP1410" s="234">
        <v>0</v>
      </c>
      <c r="AQ1410" s="234">
        <v>0.05</v>
      </c>
      <c r="AR1410" s="234" t="s">
        <v>463</v>
      </c>
      <c r="AS1410" s="234">
        <v>0</v>
      </c>
      <c r="AT1410" s="234">
        <v>83.162548742684294</v>
      </c>
      <c r="AU1410" s="234" t="s">
        <v>2724</v>
      </c>
      <c r="AV1410" s="234">
        <v>0.88917383443323605</v>
      </c>
      <c r="AW1410" s="234">
        <v>29.881480746659701</v>
      </c>
      <c r="AX1410" s="234">
        <v>74.905695688946295</v>
      </c>
      <c r="AY1410" s="234" t="b">
        <v>0</v>
      </c>
      <c r="AZ1410" s="234">
        <v>44757.510162037041</v>
      </c>
      <c r="BA1410" s="234">
        <v>44756.410486111112</v>
      </c>
      <c r="BB1410" s="234">
        <v>44757.510162037041</v>
      </c>
    </row>
    <row r="1411" spans="1:54" x14ac:dyDescent="0.25">
      <c r="A1411" s="234" t="s">
        <v>6790</v>
      </c>
      <c r="B1411" s="234" t="s">
        <v>482</v>
      </c>
      <c r="C1411" s="235" t="s">
        <v>6790</v>
      </c>
      <c r="D1411" s="235" t="s">
        <v>6790</v>
      </c>
      <c r="E1411" s="234" t="s">
        <v>6791</v>
      </c>
      <c r="F1411" s="234" t="s">
        <v>6792</v>
      </c>
      <c r="G1411" s="234" t="s">
        <v>544</v>
      </c>
      <c r="H1411" s="234" t="s">
        <v>473</v>
      </c>
      <c r="I1411" s="234" t="s">
        <v>574</v>
      </c>
      <c r="J1411" s="236">
        <v>443</v>
      </c>
      <c r="K1411" s="129">
        <v>0.03</v>
      </c>
      <c r="L1411" s="103">
        <v>1</v>
      </c>
      <c r="M1411" s="237">
        <v>4370</v>
      </c>
      <c r="N1411" s="236">
        <v>29638</v>
      </c>
      <c r="O1411" s="103">
        <v>2600</v>
      </c>
      <c r="P1411" s="234">
        <v>2600</v>
      </c>
      <c r="Q1411" s="236">
        <v>3</v>
      </c>
      <c r="R1411" s="236">
        <v>50</v>
      </c>
      <c r="S1411" s="238">
        <v>115</v>
      </c>
      <c r="T1411" s="238">
        <v>115</v>
      </c>
      <c r="U1411" s="103">
        <v>2.1</v>
      </c>
      <c r="V1411" s="234" t="s">
        <v>547</v>
      </c>
      <c r="W1411" s="103">
        <v>75</v>
      </c>
      <c r="X1411" s="234" t="s">
        <v>56</v>
      </c>
      <c r="Y1411" s="234" t="s">
        <v>443</v>
      </c>
      <c r="Z1411" s="280"/>
      <c r="AA1411" s="280" t="s">
        <v>6793</v>
      </c>
      <c r="AB1411" s="280" t="s">
        <v>6794</v>
      </c>
      <c r="AC1411" s="280"/>
      <c r="AD1411" s="280"/>
      <c r="AE1411" s="280" t="s">
        <v>6795</v>
      </c>
      <c r="AF1411" s="280" t="s">
        <v>6796</v>
      </c>
      <c r="AG1411" s="280"/>
      <c r="AH1411" s="280"/>
      <c r="AI1411" s="280"/>
      <c r="AJ1411" s="280" t="s">
        <v>6797</v>
      </c>
      <c r="AK1411" s="234">
        <v>1</v>
      </c>
      <c r="AL1411" s="234" t="s">
        <v>272</v>
      </c>
      <c r="AM1411" s="234">
        <v>0.1</v>
      </c>
      <c r="AN1411" s="234">
        <v>0</v>
      </c>
      <c r="AO1411" s="234">
        <v>0</v>
      </c>
      <c r="AP1411" s="234">
        <v>0</v>
      </c>
      <c r="AQ1411" s="234">
        <v>0.06</v>
      </c>
      <c r="AR1411" s="234" t="s">
        <v>463</v>
      </c>
      <c r="AS1411" s="234">
        <v>1</v>
      </c>
      <c r="AT1411" s="234">
        <v>67.877205840399597</v>
      </c>
      <c r="AU1411" s="234" t="s">
        <v>490</v>
      </c>
      <c r="AV1411" s="234">
        <v>1.33201792418461</v>
      </c>
      <c r="AW1411" s="234">
        <v>22.001599386376299</v>
      </c>
      <c r="AX1411" s="234">
        <v>66.965711933400001</v>
      </c>
      <c r="AY1411" s="234" t="b">
        <v>0</v>
      </c>
      <c r="AZ1411" s="234">
        <v>44761.486979166664</v>
      </c>
      <c r="BA1411" s="234">
        <v>44756.684733796297</v>
      </c>
      <c r="BB1411" s="234">
        <v>44761.486979166664</v>
      </c>
    </row>
    <row r="1412" spans="1:54" x14ac:dyDescent="0.25">
      <c r="A1412" s="234" t="s">
        <v>6798</v>
      </c>
      <c r="B1412" s="234" t="s">
        <v>482</v>
      </c>
      <c r="C1412" s="235" t="s">
        <v>6799</v>
      </c>
      <c r="D1412" s="235" t="s">
        <v>6798</v>
      </c>
      <c r="E1412" s="234" t="s">
        <v>6800</v>
      </c>
      <c r="F1412" s="234" t="s">
        <v>6801</v>
      </c>
      <c r="G1412" s="234" t="s">
        <v>440</v>
      </c>
      <c r="H1412" s="234" t="s">
        <v>2313</v>
      </c>
      <c r="I1412" s="234" t="s">
        <v>486</v>
      </c>
      <c r="J1412" s="236"/>
      <c r="K1412" s="129">
        <v>0.05</v>
      </c>
      <c r="L1412" s="103">
        <v>1</v>
      </c>
      <c r="M1412" s="237">
        <v>4000</v>
      </c>
      <c r="N1412" s="236">
        <v>32000</v>
      </c>
      <c r="O1412" s="103">
        <v>3000</v>
      </c>
      <c r="P1412" s="234">
        <v>3000</v>
      </c>
      <c r="Q1412" s="236">
        <v>1.8</v>
      </c>
      <c r="R1412" s="236">
        <v>100</v>
      </c>
      <c r="S1412" s="238">
        <v>153.4</v>
      </c>
      <c r="T1412" s="238">
        <v>118</v>
      </c>
      <c r="U1412" s="103">
        <v>5.5</v>
      </c>
      <c r="V1412" s="234" t="s">
        <v>451</v>
      </c>
      <c r="W1412" s="103">
        <v>150</v>
      </c>
      <c r="X1412" s="234" t="s">
        <v>56</v>
      </c>
      <c r="Y1412" s="234" t="s">
        <v>443</v>
      </c>
      <c r="Z1412" s="280" t="s">
        <v>6802</v>
      </c>
      <c r="AA1412" s="280"/>
      <c r="AB1412" s="280"/>
      <c r="AC1412" s="280"/>
      <c r="AD1412" s="280"/>
      <c r="AE1412" s="280"/>
      <c r="AF1412" s="280" t="s">
        <v>6803</v>
      </c>
      <c r="AG1412" s="280"/>
      <c r="AH1412" s="280"/>
      <c r="AI1412" s="280"/>
      <c r="AJ1412" s="280"/>
      <c r="AK1412" s="234">
        <v>3</v>
      </c>
      <c r="AL1412" s="234" t="s">
        <v>272</v>
      </c>
      <c r="AM1412" s="234">
        <v>0.1</v>
      </c>
      <c r="AN1412" s="234">
        <v>0</v>
      </c>
      <c r="AO1412" s="234">
        <v>0</v>
      </c>
      <c r="AP1412" s="234">
        <v>0.13</v>
      </c>
      <c r="AQ1412" s="234">
        <v>0.05</v>
      </c>
      <c r="AR1412" s="234" t="s">
        <v>463</v>
      </c>
      <c r="AS1412" s="234">
        <v>0</v>
      </c>
      <c r="AT1412" s="234">
        <v>71.153309970056597</v>
      </c>
      <c r="AU1412" s="234" t="s">
        <v>6804</v>
      </c>
      <c r="AV1412" s="234">
        <v>1.6842982612915101</v>
      </c>
      <c r="AW1412" s="234">
        <v>16.823817069304599</v>
      </c>
      <c r="AX1412" s="234">
        <v>67.087406543196295</v>
      </c>
      <c r="AY1412" s="234" t="b">
        <v>0</v>
      </c>
      <c r="AZ1412" s="234">
        <v>44761.662662037037</v>
      </c>
      <c r="BA1412" s="234">
        <v>44757.37096064815</v>
      </c>
      <c r="BB1412" s="234">
        <v>44761.662662037037</v>
      </c>
    </row>
    <row r="1413" spans="1:54" x14ac:dyDescent="0.25">
      <c r="A1413" s="234" t="s">
        <v>6805</v>
      </c>
      <c r="B1413" s="234" t="s">
        <v>482</v>
      </c>
      <c r="C1413" s="235" t="s">
        <v>1680</v>
      </c>
      <c r="D1413" s="235" t="s">
        <v>6805</v>
      </c>
      <c r="E1413" s="234" t="s">
        <v>6806</v>
      </c>
      <c r="F1413" s="234" t="s">
        <v>6807</v>
      </c>
      <c r="G1413" s="234" t="s">
        <v>440</v>
      </c>
      <c r="H1413" s="234" t="s">
        <v>458</v>
      </c>
      <c r="I1413" s="234" t="s">
        <v>574</v>
      </c>
      <c r="J1413" s="236"/>
      <c r="K1413" s="129">
        <v>0.05</v>
      </c>
      <c r="L1413" s="103">
        <v>1</v>
      </c>
      <c r="M1413" s="237">
        <v>16500</v>
      </c>
      <c r="N1413" s="236">
        <v>106000</v>
      </c>
      <c r="O1413" s="103">
        <v>3300</v>
      </c>
      <c r="P1413" s="234">
        <v>3300</v>
      </c>
      <c r="Q1413" s="236">
        <v>1.5</v>
      </c>
      <c r="R1413" s="236">
        <v>80</v>
      </c>
      <c r="S1413" s="238">
        <v>300</v>
      </c>
      <c r="T1413" s="238">
        <v>300</v>
      </c>
      <c r="U1413" s="103">
        <v>4.5</v>
      </c>
      <c r="V1413" s="234" t="s">
        <v>451</v>
      </c>
      <c r="W1413" s="103">
        <v>150</v>
      </c>
      <c r="X1413" s="234" t="s">
        <v>56</v>
      </c>
      <c r="Y1413" s="234" t="s">
        <v>443</v>
      </c>
      <c r="Z1413" s="280" t="s">
        <v>6808</v>
      </c>
      <c r="AA1413" s="280"/>
      <c r="AB1413" s="280"/>
      <c r="AC1413" s="280"/>
      <c r="AD1413" s="280"/>
      <c r="AE1413" s="280"/>
      <c r="AF1413" s="280" t="s">
        <v>6809</v>
      </c>
      <c r="AG1413" s="280"/>
      <c r="AH1413" s="280"/>
      <c r="AI1413" s="280"/>
      <c r="AJ1413" s="280"/>
      <c r="AK1413" s="234">
        <v>4</v>
      </c>
      <c r="AL1413" s="234" t="s">
        <v>272</v>
      </c>
      <c r="AM1413" s="234">
        <v>0.1</v>
      </c>
      <c r="AN1413" s="234">
        <v>0</v>
      </c>
      <c r="AO1413" s="234">
        <v>0</v>
      </c>
      <c r="AP1413" s="234">
        <v>0.06</v>
      </c>
      <c r="AQ1413" s="234">
        <v>0.06</v>
      </c>
      <c r="AR1413" s="234" t="s">
        <v>463</v>
      </c>
      <c r="AS1413" s="234">
        <v>1</v>
      </c>
      <c r="AT1413" s="234">
        <v>40.1677972568638</v>
      </c>
      <c r="AU1413" s="234" t="s">
        <v>552</v>
      </c>
      <c r="AV1413" s="234">
        <v>2.5877473428903399</v>
      </c>
      <c r="AW1413" s="234">
        <v>23.153447199897599</v>
      </c>
      <c r="AX1413" s="234">
        <v>30.5562171989714</v>
      </c>
      <c r="AY1413" s="234" t="b">
        <v>0</v>
      </c>
      <c r="AZ1413" s="234">
        <v>44764.669965277775</v>
      </c>
      <c r="BA1413" s="234">
        <v>44757.37972222222</v>
      </c>
      <c r="BB1413" s="234">
        <v>44764.669942129629</v>
      </c>
    </row>
    <row r="1414" spans="1:54" x14ac:dyDescent="0.25">
      <c r="A1414" s="234" t="s">
        <v>6810</v>
      </c>
      <c r="B1414" s="234" t="s">
        <v>482</v>
      </c>
      <c r="C1414" s="235" t="s">
        <v>1680</v>
      </c>
      <c r="D1414" s="235" t="s">
        <v>6810</v>
      </c>
      <c r="E1414" s="234" t="s">
        <v>6806</v>
      </c>
      <c r="F1414" s="234" t="s">
        <v>6811</v>
      </c>
      <c r="G1414" s="234" t="s">
        <v>440</v>
      </c>
      <c r="H1414" s="234" t="s">
        <v>2090</v>
      </c>
      <c r="I1414" s="234" t="s">
        <v>752</v>
      </c>
      <c r="J1414" s="236"/>
      <c r="K1414" s="129">
        <v>0.05</v>
      </c>
      <c r="L1414" s="103">
        <v>1</v>
      </c>
      <c r="M1414" s="237">
        <v>16500</v>
      </c>
      <c r="N1414" s="236">
        <v>106000</v>
      </c>
      <c r="O1414" s="103">
        <v>3300</v>
      </c>
      <c r="P1414" s="234">
        <v>3300</v>
      </c>
      <c r="Q1414" s="236">
        <v>1.5</v>
      </c>
      <c r="R1414" s="236">
        <v>80</v>
      </c>
      <c r="S1414" s="238">
        <v>300</v>
      </c>
      <c r="T1414" s="238">
        <v>300</v>
      </c>
      <c r="U1414" s="103">
        <v>4.5</v>
      </c>
      <c r="V1414" s="234" t="s">
        <v>451</v>
      </c>
      <c r="W1414" s="103">
        <v>150</v>
      </c>
      <c r="X1414" s="234" t="s">
        <v>56</v>
      </c>
      <c r="Y1414" s="234" t="s">
        <v>443</v>
      </c>
      <c r="Z1414" s="280"/>
      <c r="AA1414" s="280"/>
      <c r="AB1414" s="280"/>
      <c r="AC1414" s="280"/>
      <c r="AD1414" s="280"/>
      <c r="AE1414" s="280"/>
      <c r="AF1414" s="280" t="s">
        <v>6809</v>
      </c>
      <c r="AG1414" s="280"/>
      <c r="AH1414" s="280"/>
      <c r="AI1414" s="280"/>
      <c r="AJ1414" s="280"/>
      <c r="AK1414" s="234">
        <v>5</v>
      </c>
      <c r="AL1414" s="234" t="s">
        <v>272</v>
      </c>
      <c r="AM1414" s="234">
        <v>0.1</v>
      </c>
      <c r="AN1414" s="234">
        <v>0</v>
      </c>
      <c r="AO1414" s="234">
        <v>0</v>
      </c>
      <c r="AP1414" s="234">
        <v>0.06</v>
      </c>
      <c r="AQ1414" s="234">
        <v>0.06</v>
      </c>
      <c r="AR1414" s="234" t="s">
        <v>463</v>
      </c>
      <c r="AS1414" s="234">
        <v>1</v>
      </c>
      <c r="AT1414" s="234">
        <v>40.1677972568638</v>
      </c>
      <c r="AU1414" s="234" t="s">
        <v>490</v>
      </c>
      <c r="AV1414" s="234">
        <v>2.5877473428903399</v>
      </c>
      <c r="AW1414" s="234">
        <v>23.153447199897599</v>
      </c>
      <c r="AX1414" s="234">
        <v>30.5562171989714</v>
      </c>
      <c r="AY1414" s="234" t="b">
        <v>0</v>
      </c>
      <c r="AZ1414" s="234">
        <v>44764.670925925922</v>
      </c>
      <c r="BA1414" s="234">
        <v>44757.575219907405</v>
      </c>
      <c r="BB1414" s="234">
        <v>44764.670925925922</v>
      </c>
    </row>
    <row r="1415" spans="1:54" x14ac:dyDescent="0.25">
      <c r="A1415" s="234" t="s">
        <v>6812</v>
      </c>
      <c r="B1415" s="234" t="s">
        <v>482</v>
      </c>
      <c r="C1415" s="235" t="s">
        <v>6812</v>
      </c>
      <c r="D1415" s="235" t="s">
        <v>6812</v>
      </c>
      <c r="E1415" s="234" t="s">
        <v>6813</v>
      </c>
      <c r="F1415" s="234" t="s">
        <v>6814</v>
      </c>
      <c r="G1415" s="234" t="s">
        <v>544</v>
      </c>
      <c r="H1415" s="234" t="s">
        <v>916</v>
      </c>
      <c r="I1415" s="234" t="s">
        <v>917</v>
      </c>
      <c r="J1415" s="236">
        <v>775</v>
      </c>
      <c r="K1415" s="129">
        <v>0.03</v>
      </c>
      <c r="L1415" s="103">
        <v>1</v>
      </c>
      <c r="M1415" s="237">
        <v>3750</v>
      </c>
      <c r="N1415" s="236">
        <v>22135</v>
      </c>
      <c r="O1415" s="103">
        <v>4132</v>
      </c>
      <c r="P1415" s="234">
        <v>4132</v>
      </c>
      <c r="Q1415" s="236">
        <v>3</v>
      </c>
      <c r="R1415" s="236">
        <v>40</v>
      </c>
      <c r="S1415" s="238">
        <v>181</v>
      </c>
      <c r="T1415" s="238">
        <v>122.3</v>
      </c>
      <c r="U1415" s="103">
        <v>2</v>
      </c>
      <c r="V1415" s="234" t="s">
        <v>451</v>
      </c>
      <c r="W1415" s="103">
        <v>60</v>
      </c>
      <c r="X1415" s="234" t="s">
        <v>56</v>
      </c>
      <c r="Y1415" s="234" t="s">
        <v>443</v>
      </c>
      <c r="Z1415" s="280"/>
      <c r="AA1415" s="280" t="s">
        <v>6815</v>
      </c>
      <c r="AB1415" s="280"/>
      <c r="AC1415" s="280"/>
      <c r="AD1415" s="280"/>
      <c r="AE1415" s="280"/>
      <c r="AF1415" s="280"/>
      <c r="AG1415" s="280"/>
      <c r="AH1415" s="280"/>
      <c r="AI1415" s="280"/>
      <c r="AJ1415" s="280" t="s">
        <v>1367</v>
      </c>
      <c r="AK1415" s="234">
        <v>2</v>
      </c>
      <c r="AL1415" s="234" t="s">
        <v>272</v>
      </c>
      <c r="AM1415" s="234">
        <v>0.1</v>
      </c>
      <c r="AN1415" s="234">
        <v>0</v>
      </c>
      <c r="AO1415" s="234">
        <v>0</v>
      </c>
      <c r="AP1415" s="234">
        <v>0</v>
      </c>
      <c r="AQ1415" s="234">
        <v>0.06</v>
      </c>
      <c r="AR1415" s="234" t="s">
        <v>463</v>
      </c>
      <c r="AS1415" s="234">
        <v>0</v>
      </c>
      <c r="AT1415" s="234">
        <v>77.484850855868302</v>
      </c>
      <c r="AU1415" s="234" t="s">
        <v>1931</v>
      </c>
      <c r="AV1415" s="234">
        <v>1.2398980208552399</v>
      </c>
      <c r="AW1415" s="234">
        <v>19.535906533645999</v>
      </c>
      <c r="AX1415" s="234">
        <v>76.643586760861695</v>
      </c>
      <c r="AY1415" s="234" t="b">
        <v>0</v>
      </c>
      <c r="AZ1415" s="234">
        <v>44761.672175925924</v>
      </c>
      <c r="BA1415" s="234">
        <v>44757.529328703706</v>
      </c>
      <c r="BB1415" s="234">
        <v>44761.672164351854</v>
      </c>
    </row>
    <row r="1416" spans="1:54" x14ac:dyDescent="0.25">
      <c r="A1416" s="234" t="s">
        <v>6816</v>
      </c>
      <c r="B1416" s="234" t="s">
        <v>482</v>
      </c>
      <c r="C1416" s="235" t="s">
        <v>1680</v>
      </c>
      <c r="D1416" s="235" t="s">
        <v>6816</v>
      </c>
      <c r="E1416" s="234" t="s">
        <v>6817</v>
      </c>
      <c r="F1416" s="234" t="s">
        <v>6818</v>
      </c>
      <c r="G1416" s="234" t="s">
        <v>440</v>
      </c>
      <c r="H1416" s="234" t="s">
        <v>458</v>
      </c>
      <c r="I1416" s="234" t="s">
        <v>574</v>
      </c>
      <c r="J1416" s="236">
        <v>654.1</v>
      </c>
      <c r="K1416" s="129">
        <v>0.05</v>
      </c>
      <c r="L1416" s="103">
        <v>1</v>
      </c>
      <c r="M1416" s="237">
        <v>8000</v>
      </c>
      <c r="N1416" s="236">
        <v>17487</v>
      </c>
      <c r="O1416" s="103">
        <v>3000</v>
      </c>
      <c r="P1416" s="234">
        <v>3000</v>
      </c>
      <c r="Q1416" s="236">
        <v>4.5</v>
      </c>
      <c r="R1416" s="236">
        <v>100</v>
      </c>
      <c r="S1416" s="238">
        <v>307.33999999999997</v>
      </c>
      <c r="T1416" s="238">
        <v>21.082000000000001</v>
      </c>
      <c r="U1416" s="103">
        <v>5</v>
      </c>
      <c r="V1416" s="234" t="s">
        <v>451</v>
      </c>
      <c r="W1416" s="103">
        <v>150</v>
      </c>
      <c r="X1416" s="234" t="s">
        <v>56</v>
      </c>
      <c r="Y1416" s="234" t="s">
        <v>443</v>
      </c>
      <c r="Z1416" s="280"/>
      <c r="AA1416" s="280"/>
      <c r="AB1416" s="280"/>
      <c r="AC1416" s="280"/>
      <c r="AD1416" s="280"/>
      <c r="AE1416" s="280"/>
      <c r="AF1416" s="280"/>
      <c r="AG1416" s="280"/>
      <c r="AH1416" s="280"/>
      <c r="AI1416" s="280"/>
      <c r="AJ1416" s="280"/>
      <c r="AK1416" s="234">
        <v>3</v>
      </c>
      <c r="AL1416" s="234" t="s">
        <v>272</v>
      </c>
      <c r="AM1416" s="234">
        <v>0.1</v>
      </c>
      <c r="AN1416" s="234">
        <v>0</v>
      </c>
      <c r="AO1416" s="234">
        <v>0</v>
      </c>
      <c r="AP1416" s="234">
        <v>0.37</v>
      </c>
      <c r="AQ1416" s="234">
        <v>0.06</v>
      </c>
      <c r="AR1416" s="234" t="s">
        <v>463</v>
      </c>
      <c r="AS1416" s="234">
        <v>0</v>
      </c>
      <c r="AT1416" s="234">
        <v>81.469269320894</v>
      </c>
      <c r="AU1416" s="234" t="s">
        <v>552</v>
      </c>
      <c r="AV1416" s="234">
        <v>1.21525553466148</v>
      </c>
      <c r="AW1416" s="234">
        <v>25.5491521340773</v>
      </c>
      <c r="AX1416" s="234">
        <v>73.3223423888046</v>
      </c>
      <c r="AY1416" s="234" t="b">
        <v>0</v>
      </c>
      <c r="AZ1416" s="234">
        <v>44761.686273148145</v>
      </c>
      <c r="BA1416" s="234">
        <v>44757.570752314816</v>
      </c>
      <c r="BB1416" s="234">
        <v>44761.686261574076</v>
      </c>
    </row>
    <row r="1417" spans="1:54" x14ac:dyDescent="0.25">
      <c r="A1417" s="234" t="s">
        <v>6819</v>
      </c>
      <c r="B1417" s="234" t="s">
        <v>482</v>
      </c>
      <c r="C1417" s="235" t="s">
        <v>6819</v>
      </c>
      <c r="D1417" s="235" t="s">
        <v>6819</v>
      </c>
      <c r="E1417" s="234" t="s">
        <v>6820</v>
      </c>
      <c r="F1417" s="234" t="s">
        <v>6821</v>
      </c>
      <c r="G1417" s="234" t="s">
        <v>836</v>
      </c>
      <c r="H1417" s="234" t="s">
        <v>798</v>
      </c>
      <c r="I1417" s="234" t="s">
        <v>678</v>
      </c>
      <c r="J1417" s="236">
        <v>218</v>
      </c>
      <c r="K1417" s="129">
        <v>0.03</v>
      </c>
      <c r="L1417" s="103">
        <v>2</v>
      </c>
      <c r="M1417" s="237">
        <v>2451</v>
      </c>
      <c r="N1417" s="236">
        <v>1391</v>
      </c>
      <c r="O1417" s="103">
        <v>6000</v>
      </c>
      <c r="P1417" s="234">
        <v>6000</v>
      </c>
      <c r="Q1417" s="236">
        <v>14</v>
      </c>
      <c r="R1417" s="236">
        <v>30</v>
      </c>
      <c r="S1417" s="238">
        <v>50</v>
      </c>
      <c r="T1417" s="238">
        <v>33.200000000000003</v>
      </c>
      <c r="U1417" s="103">
        <v>2</v>
      </c>
      <c r="V1417" s="234" t="s">
        <v>547</v>
      </c>
      <c r="W1417" s="103">
        <v>30</v>
      </c>
      <c r="X1417" s="234" t="s">
        <v>56</v>
      </c>
      <c r="Y1417" s="234" t="s">
        <v>443</v>
      </c>
      <c r="Z1417" s="280"/>
      <c r="AA1417" s="280"/>
      <c r="AB1417" s="280" t="s">
        <v>6822</v>
      </c>
      <c r="AC1417" s="280" t="s">
        <v>1714</v>
      </c>
      <c r="AD1417" s="280"/>
      <c r="AE1417" s="280" t="s">
        <v>3855</v>
      </c>
      <c r="AF1417" s="280" t="s">
        <v>6823</v>
      </c>
      <c r="AG1417" s="280"/>
      <c r="AH1417" s="280"/>
      <c r="AI1417" s="280"/>
      <c r="AJ1417" s="280" t="s">
        <v>4424</v>
      </c>
      <c r="AK1417" s="234">
        <v>1</v>
      </c>
      <c r="AL1417" s="234" t="s">
        <v>272</v>
      </c>
      <c r="AM1417" s="234">
        <v>0.1</v>
      </c>
      <c r="AN1417" s="234">
        <v>0</v>
      </c>
      <c r="AO1417" s="234">
        <v>0</v>
      </c>
      <c r="AP1417" s="234">
        <v>0</v>
      </c>
      <c r="AQ1417" s="234">
        <v>0.08</v>
      </c>
      <c r="AR1417" s="234" t="s">
        <v>463</v>
      </c>
      <c r="AS1417" s="234">
        <v>1</v>
      </c>
      <c r="AT1417" s="234">
        <v>88.637142556582901</v>
      </c>
      <c r="AU1417" s="234" t="s">
        <v>490</v>
      </c>
      <c r="AV1417" s="234">
        <v>1.2686423521252801</v>
      </c>
      <c r="AW1417" s="234">
        <v>12.764602371327999</v>
      </c>
      <c r="AX1417" s="234">
        <v>87.320247867170806</v>
      </c>
      <c r="AY1417" s="234" t="b">
        <v>0</v>
      </c>
      <c r="AZ1417" s="234">
        <v>44769.448692129627</v>
      </c>
      <c r="BA1417" s="234">
        <v>44763.487442129626</v>
      </c>
      <c r="BB1417" s="234">
        <v>44769.448692129627</v>
      </c>
    </row>
    <row r="1418" spans="1:54" x14ac:dyDescent="0.25">
      <c r="A1418" s="234" t="s">
        <v>6824</v>
      </c>
      <c r="B1418" s="234" t="s">
        <v>482</v>
      </c>
      <c r="C1418" s="235" t="s">
        <v>1680</v>
      </c>
      <c r="D1418" s="235" t="s">
        <v>6824</v>
      </c>
      <c r="E1418" s="234" t="s">
        <v>6825</v>
      </c>
      <c r="F1418" s="234" t="s">
        <v>6826</v>
      </c>
      <c r="G1418" s="234" t="s">
        <v>534</v>
      </c>
      <c r="H1418" s="234" t="s">
        <v>507</v>
      </c>
      <c r="I1418" s="234" t="s">
        <v>678</v>
      </c>
      <c r="J1418" s="236">
        <v>680</v>
      </c>
      <c r="K1418" s="129">
        <v>0.03</v>
      </c>
      <c r="L1418" s="103">
        <v>1</v>
      </c>
      <c r="M1418" s="237">
        <v>10000</v>
      </c>
      <c r="N1418" s="236">
        <v>8910</v>
      </c>
      <c r="O1418" s="103">
        <v>6000</v>
      </c>
      <c r="P1418" s="234">
        <v>6000</v>
      </c>
      <c r="Q1418" s="236">
        <v>10</v>
      </c>
      <c r="R1418" s="236">
        <v>50</v>
      </c>
      <c r="S1418" s="238">
        <v>240</v>
      </c>
      <c r="T1418" s="238">
        <v>100</v>
      </c>
      <c r="U1418" s="103">
        <v>5</v>
      </c>
      <c r="V1418" s="234" t="s">
        <v>547</v>
      </c>
      <c r="W1418" s="103">
        <v>50</v>
      </c>
      <c r="X1418" s="234" t="s">
        <v>56</v>
      </c>
      <c r="Y1418" s="234" t="s">
        <v>443</v>
      </c>
      <c r="Z1418" s="280"/>
      <c r="AA1418" s="280" t="s">
        <v>760</v>
      </c>
      <c r="AB1418" s="280" t="s">
        <v>6827</v>
      </c>
      <c r="AC1418" s="280"/>
      <c r="AD1418" s="280" t="s">
        <v>6828</v>
      </c>
      <c r="AE1418" s="280"/>
      <c r="AF1418" s="280"/>
      <c r="AG1418" s="280"/>
      <c r="AH1418" s="280"/>
      <c r="AI1418" s="280"/>
      <c r="AJ1418" s="280"/>
      <c r="AK1418" s="234">
        <v>2</v>
      </c>
      <c r="AL1418" s="234" t="s">
        <v>272</v>
      </c>
      <c r="AM1418" s="234">
        <v>0.1</v>
      </c>
      <c r="AN1418" s="234"/>
      <c r="AO1418" s="234">
        <v>0</v>
      </c>
      <c r="AP1418" s="234">
        <v>0</v>
      </c>
      <c r="AQ1418" s="234"/>
      <c r="AR1418" s="234" t="s">
        <v>463</v>
      </c>
      <c r="AS1418" s="234">
        <v>11</v>
      </c>
      <c r="AT1418" s="234">
        <v>79.473367941393093</v>
      </c>
      <c r="AU1418" s="234" t="s">
        <v>490</v>
      </c>
      <c r="AV1418" s="234">
        <v>1.34208557125515</v>
      </c>
      <c r="AW1418" s="234">
        <v>27.6982255807103</v>
      </c>
      <c r="AX1418" s="234">
        <v>77.4297670514716</v>
      </c>
      <c r="AY1418" s="234" t="b">
        <v>0</v>
      </c>
      <c r="AZ1418" s="234">
        <v>44770.444548611114</v>
      </c>
      <c r="BA1418" s="234">
        <v>44763.499756944446</v>
      </c>
      <c r="BB1418" s="234">
        <v>44770.444548611114</v>
      </c>
    </row>
    <row r="1419" spans="1:54" x14ac:dyDescent="0.25">
      <c r="A1419" s="234" t="s">
        <v>6829</v>
      </c>
      <c r="B1419" s="234" t="s">
        <v>482</v>
      </c>
      <c r="C1419" s="235" t="s">
        <v>1680</v>
      </c>
      <c r="D1419" s="235" t="s">
        <v>6829</v>
      </c>
      <c r="E1419" s="234" t="s">
        <v>6825</v>
      </c>
      <c r="F1419" s="234" t="s">
        <v>6826</v>
      </c>
      <c r="G1419" s="234" t="s">
        <v>534</v>
      </c>
      <c r="H1419" s="234" t="s">
        <v>507</v>
      </c>
      <c r="I1419" s="234" t="s">
        <v>678</v>
      </c>
      <c r="J1419" s="236">
        <v>680</v>
      </c>
      <c r="K1419" s="129">
        <v>0.03</v>
      </c>
      <c r="L1419" s="103">
        <v>1</v>
      </c>
      <c r="M1419" s="237">
        <v>10000</v>
      </c>
      <c r="N1419" s="236">
        <v>8910</v>
      </c>
      <c r="O1419" s="103">
        <v>7050</v>
      </c>
      <c r="P1419" s="234">
        <v>7050</v>
      </c>
      <c r="Q1419" s="236">
        <v>10</v>
      </c>
      <c r="R1419" s="236">
        <v>50</v>
      </c>
      <c r="S1419" s="238">
        <v>240</v>
      </c>
      <c r="T1419" s="238">
        <v>100</v>
      </c>
      <c r="U1419" s="103">
        <v>5</v>
      </c>
      <c r="V1419" s="234" t="s">
        <v>547</v>
      </c>
      <c r="W1419" s="103">
        <v>50</v>
      </c>
      <c r="X1419" s="234" t="s">
        <v>56</v>
      </c>
      <c r="Y1419" s="234" t="s">
        <v>443</v>
      </c>
      <c r="Z1419" s="280"/>
      <c r="AA1419" s="280" t="s">
        <v>760</v>
      </c>
      <c r="AB1419" s="280" t="s">
        <v>6827</v>
      </c>
      <c r="AC1419" s="280"/>
      <c r="AD1419" s="280" t="s">
        <v>6830</v>
      </c>
      <c r="AE1419" s="280"/>
      <c r="AF1419" s="280"/>
      <c r="AG1419" s="280"/>
      <c r="AH1419" s="280"/>
      <c r="AI1419" s="280"/>
      <c r="AJ1419" s="280"/>
      <c r="AK1419" s="234">
        <v>2</v>
      </c>
      <c r="AL1419" s="234" t="s">
        <v>272</v>
      </c>
      <c r="AM1419" s="234">
        <v>0.1</v>
      </c>
      <c r="AN1419" s="234"/>
      <c r="AO1419" s="234">
        <v>0</v>
      </c>
      <c r="AP1419" s="234">
        <v>0</v>
      </c>
      <c r="AQ1419" s="234"/>
      <c r="AR1419" s="234" t="s">
        <v>463</v>
      </c>
      <c r="AS1419" s="234">
        <v>1</v>
      </c>
      <c r="AT1419" s="234">
        <v>82.016720411893601</v>
      </c>
      <c r="AU1419" s="234" t="s">
        <v>490</v>
      </c>
      <c r="AV1419" s="234">
        <v>1.27820102676938</v>
      </c>
      <c r="AW1419" s="234">
        <v>28.817994981219599</v>
      </c>
      <c r="AX1419" s="234">
        <v>72.783981028383295</v>
      </c>
      <c r="AY1419" s="234" t="b">
        <v>0</v>
      </c>
      <c r="AZ1419" s="234">
        <v>44770.445381944446</v>
      </c>
      <c r="BA1419" s="234">
        <v>44763.501226851855</v>
      </c>
      <c r="BB1419" s="234">
        <v>44770.445370370369</v>
      </c>
    </row>
    <row r="1420" spans="1:54" x14ac:dyDescent="0.25">
      <c r="A1420" s="234" t="s">
        <v>6831</v>
      </c>
      <c r="B1420" s="234" t="s">
        <v>482</v>
      </c>
      <c r="C1420" s="235" t="s">
        <v>6831</v>
      </c>
      <c r="D1420" s="235" t="s">
        <v>6831</v>
      </c>
      <c r="E1420" s="234" t="s">
        <v>6832</v>
      </c>
      <c r="F1420" s="234" t="s">
        <v>6833</v>
      </c>
      <c r="G1420" s="234" t="s">
        <v>544</v>
      </c>
      <c r="H1420" s="234" t="s">
        <v>485</v>
      </c>
      <c r="I1420" s="234" t="s">
        <v>486</v>
      </c>
      <c r="J1420" s="236">
        <v>313</v>
      </c>
      <c r="K1420" s="129">
        <v>0.03</v>
      </c>
      <c r="L1420" s="103">
        <v>1</v>
      </c>
      <c r="M1420" s="237">
        <v>1195</v>
      </c>
      <c r="N1420" s="236">
        <v>12461</v>
      </c>
      <c r="O1420" s="103">
        <v>3000</v>
      </c>
      <c r="P1420" s="234">
        <v>3000</v>
      </c>
      <c r="Q1420" s="236">
        <v>7</v>
      </c>
      <c r="R1420" s="236">
        <v>7</v>
      </c>
      <c r="S1420" s="238">
        <v>84</v>
      </c>
      <c r="T1420" s="238">
        <v>74</v>
      </c>
      <c r="U1420" s="103">
        <v>2.4</v>
      </c>
      <c r="V1420" s="234" t="s">
        <v>451</v>
      </c>
      <c r="W1420" s="103">
        <v>60</v>
      </c>
      <c r="X1420" s="234" t="s">
        <v>56</v>
      </c>
      <c r="Y1420" s="234" t="s">
        <v>443</v>
      </c>
      <c r="Z1420" s="280"/>
      <c r="AA1420" s="280" t="s">
        <v>6834</v>
      </c>
      <c r="AB1420" s="280" t="s">
        <v>6835</v>
      </c>
      <c r="AC1420" s="280"/>
      <c r="AD1420" s="280"/>
      <c r="AE1420" s="280"/>
      <c r="AF1420" s="280"/>
      <c r="AG1420" s="280"/>
      <c r="AH1420" s="280"/>
      <c r="AI1420" s="280"/>
      <c r="AJ1420" s="280" t="s">
        <v>1367</v>
      </c>
      <c r="AK1420" s="234">
        <v>60</v>
      </c>
      <c r="AL1420" s="234" t="s">
        <v>272</v>
      </c>
      <c r="AM1420" s="234">
        <v>0.1</v>
      </c>
      <c r="AN1420" s="234">
        <v>0</v>
      </c>
      <c r="AO1420" s="234">
        <v>0</v>
      </c>
      <c r="AP1420" s="234">
        <v>0</v>
      </c>
      <c r="AQ1420" s="234">
        <v>0.06</v>
      </c>
      <c r="AR1420" s="234" t="s">
        <v>463</v>
      </c>
      <c r="AS1420" s="234">
        <v>0</v>
      </c>
      <c r="AT1420" s="234">
        <v>87.666257675686595</v>
      </c>
      <c r="AU1420" s="234" t="s">
        <v>552</v>
      </c>
      <c r="AV1420" s="234">
        <v>0.86905154744774904</v>
      </c>
      <c r="AW1420" s="234">
        <v>27.512040341958102</v>
      </c>
      <c r="AX1420" s="234">
        <v>81.216525860975395</v>
      </c>
      <c r="AY1420" s="234" t="b">
        <v>0</v>
      </c>
      <c r="AZ1420" s="234">
        <v>44767.536238425928</v>
      </c>
      <c r="BA1420" s="234">
        <v>44763.650706018518</v>
      </c>
      <c r="BB1420" s="234">
        <v>44767.536215277774</v>
      </c>
    </row>
    <row r="1421" spans="1:54" x14ac:dyDescent="0.25">
      <c r="A1421" s="234" t="s">
        <v>6836</v>
      </c>
      <c r="B1421" s="234" t="s">
        <v>482</v>
      </c>
      <c r="C1421" s="235" t="s">
        <v>1680</v>
      </c>
      <c r="D1421" s="235" t="s">
        <v>6836</v>
      </c>
      <c r="E1421" s="234" t="s">
        <v>6832</v>
      </c>
      <c r="F1421" s="234" t="s">
        <v>6837</v>
      </c>
      <c r="G1421" s="234" t="s">
        <v>544</v>
      </c>
      <c r="H1421" s="234" t="s">
        <v>485</v>
      </c>
      <c r="I1421" s="234" t="s">
        <v>486</v>
      </c>
      <c r="J1421" s="236">
        <v>194</v>
      </c>
      <c r="K1421" s="129">
        <v>0.03</v>
      </c>
      <c r="L1421" s="103">
        <v>2</v>
      </c>
      <c r="M1421" s="237">
        <v>1424</v>
      </c>
      <c r="N1421" s="236">
        <v>5873</v>
      </c>
      <c r="O1421" s="103">
        <v>6000</v>
      </c>
      <c r="P1421" s="234">
        <v>6000</v>
      </c>
      <c r="Q1421" s="236">
        <v>8</v>
      </c>
      <c r="R1421" s="236">
        <v>40</v>
      </c>
      <c r="S1421" s="238">
        <v>64</v>
      </c>
      <c r="T1421" s="238">
        <v>34</v>
      </c>
      <c r="U1421" s="103">
        <v>2.4</v>
      </c>
      <c r="V1421" s="234" t="s">
        <v>451</v>
      </c>
      <c r="W1421" s="103">
        <v>60</v>
      </c>
      <c r="X1421" s="234" t="s">
        <v>56</v>
      </c>
      <c r="Y1421" s="234" t="s">
        <v>443</v>
      </c>
      <c r="Z1421" s="280"/>
      <c r="AA1421" s="280" t="s">
        <v>6838</v>
      </c>
      <c r="AB1421" s="280" t="s">
        <v>6835</v>
      </c>
      <c r="AC1421" s="280"/>
      <c r="AD1421" s="280"/>
      <c r="AE1421" s="280"/>
      <c r="AF1421" s="280"/>
      <c r="AG1421" s="280"/>
      <c r="AH1421" s="280"/>
      <c r="AI1421" s="280"/>
      <c r="AJ1421" s="280" t="s">
        <v>1367</v>
      </c>
      <c r="AK1421" s="234">
        <v>40</v>
      </c>
      <c r="AL1421" s="234" t="s">
        <v>272</v>
      </c>
      <c r="AM1421" s="234">
        <v>0.1</v>
      </c>
      <c r="AN1421" s="234">
        <v>0</v>
      </c>
      <c r="AO1421" s="234">
        <v>0</v>
      </c>
      <c r="AP1421" s="234">
        <v>0</v>
      </c>
      <c r="AQ1421" s="234">
        <v>0.06</v>
      </c>
      <c r="AR1421" s="234" t="s">
        <v>463</v>
      </c>
      <c r="AS1421" s="234">
        <v>0</v>
      </c>
      <c r="AT1421" s="234">
        <v>85.197902534969401</v>
      </c>
      <c r="AU1421" s="234" t="s">
        <v>552</v>
      </c>
      <c r="AV1421" s="234">
        <v>0.87963807724313503</v>
      </c>
      <c r="AW1421" s="234">
        <v>29.035354197154099</v>
      </c>
      <c r="AX1421" s="234">
        <v>76.556400992136801</v>
      </c>
      <c r="AY1421" s="234" t="b">
        <v>0</v>
      </c>
      <c r="AZ1421" s="234">
        <v>44767.538229166668</v>
      </c>
      <c r="BA1421" s="234">
        <v>44763.652013888888</v>
      </c>
      <c r="BB1421" s="234">
        <v>44767.538229166668</v>
      </c>
    </row>
    <row r="1422" spans="1:54" x14ac:dyDescent="0.25">
      <c r="A1422" s="234" t="s">
        <v>6839</v>
      </c>
      <c r="B1422" s="234" t="s">
        <v>482</v>
      </c>
      <c r="C1422" s="235" t="s">
        <v>6839</v>
      </c>
      <c r="D1422" s="235" t="s">
        <v>6839</v>
      </c>
      <c r="E1422" s="234" t="s">
        <v>6840</v>
      </c>
      <c r="F1422" s="234" t="s">
        <v>2318</v>
      </c>
      <c r="G1422" s="234" t="s">
        <v>440</v>
      </c>
      <c r="H1422" s="234"/>
      <c r="I1422" s="234" t="s">
        <v>678</v>
      </c>
      <c r="J1422" s="236">
        <v>2107</v>
      </c>
      <c r="K1422" s="129">
        <v>0.05</v>
      </c>
      <c r="L1422" s="103">
        <v>1</v>
      </c>
      <c r="M1422" s="237">
        <v>15000</v>
      </c>
      <c r="N1422" s="236">
        <v>22554</v>
      </c>
      <c r="O1422" s="103">
        <v>4100</v>
      </c>
      <c r="P1422" s="234">
        <v>4100</v>
      </c>
      <c r="Q1422" s="236">
        <v>2.8</v>
      </c>
      <c r="R1422" s="236">
        <v>100</v>
      </c>
      <c r="S1422" s="238">
        <v>260</v>
      </c>
      <c r="T1422" s="238">
        <v>256</v>
      </c>
      <c r="U1422" s="103">
        <v>5</v>
      </c>
      <c r="V1422" s="234" t="s">
        <v>547</v>
      </c>
      <c r="W1422" s="103">
        <v>100</v>
      </c>
      <c r="X1422" s="234" t="s">
        <v>56</v>
      </c>
      <c r="Y1422" s="234" t="s">
        <v>443</v>
      </c>
      <c r="Z1422" s="280" t="s">
        <v>6841</v>
      </c>
      <c r="AA1422" s="280"/>
      <c r="AB1422" s="280"/>
      <c r="AC1422" s="280"/>
      <c r="AD1422" s="280"/>
      <c r="AE1422" s="280"/>
      <c r="AF1422" s="280"/>
      <c r="AG1422" s="280"/>
      <c r="AH1422" s="280"/>
      <c r="AI1422" s="280"/>
      <c r="AJ1422" s="280"/>
      <c r="AK1422" s="234">
        <v>1.5</v>
      </c>
      <c r="AL1422" s="234" t="s">
        <v>272</v>
      </c>
      <c r="AM1422" s="234">
        <v>0.1</v>
      </c>
      <c r="AN1422" s="234">
        <v>0</v>
      </c>
      <c r="AO1422" s="234">
        <v>0</v>
      </c>
      <c r="AP1422" s="234">
        <v>0.32</v>
      </c>
      <c r="AQ1422" s="234">
        <v>0.05</v>
      </c>
      <c r="AR1422" s="234" t="s">
        <v>463</v>
      </c>
      <c r="AS1422" s="234">
        <v>1</v>
      </c>
      <c r="AT1422" s="234">
        <v>78.767530541435406</v>
      </c>
      <c r="AU1422" s="234" t="s">
        <v>490</v>
      </c>
      <c r="AV1422" s="234">
        <v>1.59</v>
      </c>
      <c r="AW1422" s="234">
        <v>20.386485333296299</v>
      </c>
      <c r="AX1422" s="234">
        <v>75.391779232516697</v>
      </c>
      <c r="AY1422" s="234" t="b">
        <v>0</v>
      </c>
      <c r="AZ1422" s="234">
        <v>44783.486597222225</v>
      </c>
      <c r="BA1422" s="234">
        <v>44764.386203703703</v>
      </c>
      <c r="BB1422" s="234">
        <v>44783.486585648148</v>
      </c>
    </row>
    <row r="1423" spans="1:54" x14ac:dyDescent="0.25">
      <c r="A1423" s="234" t="s">
        <v>19620</v>
      </c>
      <c r="B1423" s="234" t="s">
        <v>482</v>
      </c>
      <c r="C1423" s="235" t="s">
        <v>19811</v>
      </c>
      <c r="D1423" s="235" t="s">
        <v>19620</v>
      </c>
      <c r="E1423" s="234" t="s">
        <v>7176</v>
      </c>
      <c r="F1423" s="234" t="s">
        <v>19621</v>
      </c>
      <c r="G1423" s="234" t="s">
        <v>440</v>
      </c>
      <c r="H1423" s="234"/>
      <c r="I1423" s="234" t="s">
        <v>752</v>
      </c>
      <c r="J1423" s="236"/>
      <c r="K1423" s="129">
        <v>0.05</v>
      </c>
      <c r="L1423" s="103">
        <v>1</v>
      </c>
      <c r="M1423" s="237">
        <v>17000</v>
      </c>
      <c r="N1423" s="236">
        <v>10590</v>
      </c>
      <c r="O1423" s="103">
        <v>20800</v>
      </c>
      <c r="P1423" s="234">
        <v>20800</v>
      </c>
      <c r="Q1423" s="236">
        <v>3</v>
      </c>
      <c r="R1423" s="236">
        <v>100</v>
      </c>
      <c r="S1423" s="238">
        <v>360.5</v>
      </c>
      <c r="T1423" s="238">
        <v>65</v>
      </c>
      <c r="U1423" s="103">
        <v>5.5</v>
      </c>
      <c r="V1423" s="234" t="s">
        <v>451</v>
      </c>
      <c r="W1423" s="103">
        <v>80</v>
      </c>
      <c r="X1423" s="234" t="s">
        <v>56</v>
      </c>
      <c r="Y1423" s="234" t="s">
        <v>443</v>
      </c>
      <c r="Z1423" s="280"/>
      <c r="AA1423" s="280"/>
      <c r="AB1423" s="280"/>
      <c r="AC1423" s="280"/>
      <c r="AD1423" s="280"/>
      <c r="AE1423" s="280"/>
      <c r="AF1423" s="280"/>
      <c r="AG1423" s="280"/>
      <c r="AH1423" s="280"/>
      <c r="AI1423" s="280"/>
      <c r="AJ1423" s="280"/>
      <c r="AK1423" s="234">
        <v>5</v>
      </c>
      <c r="AL1423" s="234" t="s">
        <v>272</v>
      </c>
      <c r="AM1423" s="234">
        <v>0.1</v>
      </c>
      <c r="AN1423" s="234">
        <v>0</v>
      </c>
      <c r="AO1423" s="234">
        <v>0</v>
      </c>
      <c r="AP1423" s="234">
        <v>0.14000000000000001</v>
      </c>
      <c r="AQ1423" s="234">
        <v>0.05</v>
      </c>
      <c r="AR1423" s="234" t="s">
        <v>463</v>
      </c>
      <c r="AS1423" s="234">
        <v>7</v>
      </c>
      <c r="AT1423" s="234">
        <v>64.138355963901603</v>
      </c>
      <c r="AU1423" s="234" t="s">
        <v>552</v>
      </c>
      <c r="AV1423" s="234">
        <v>3.0289374383768801</v>
      </c>
      <c r="AW1423" s="234">
        <v>9.2805264938840306</v>
      </c>
      <c r="AX1423" s="234">
        <v>64.138355963901603</v>
      </c>
      <c r="AY1423" s="234" t="b">
        <v>0</v>
      </c>
      <c r="AZ1423" s="234">
        <v>44858.41138888889</v>
      </c>
      <c r="BA1423" s="234">
        <v>44846.50141203704</v>
      </c>
      <c r="BB1423" s="234">
        <v>44858.411377314813</v>
      </c>
    </row>
    <row r="1424" spans="1:54" x14ac:dyDescent="0.25">
      <c r="A1424" s="234" t="s">
        <v>19622</v>
      </c>
      <c r="B1424" s="234" t="s">
        <v>482</v>
      </c>
      <c r="C1424" s="235" t="s">
        <v>19812</v>
      </c>
      <c r="D1424" s="235" t="s">
        <v>19622</v>
      </c>
      <c r="E1424" s="234" t="s">
        <v>7176</v>
      </c>
      <c r="F1424" s="234" t="s">
        <v>19621</v>
      </c>
      <c r="G1424" s="234" t="s">
        <v>440</v>
      </c>
      <c r="H1424" s="234"/>
      <c r="I1424" s="234" t="s">
        <v>752</v>
      </c>
      <c r="J1424" s="236"/>
      <c r="K1424" s="129">
        <v>0.1</v>
      </c>
      <c r="L1424" s="103">
        <v>1</v>
      </c>
      <c r="M1424" s="237">
        <v>35000</v>
      </c>
      <c r="N1424" s="236">
        <v>30840</v>
      </c>
      <c r="O1424" s="103">
        <v>20835</v>
      </c>
      <c r="P1424" s="234">
        <v>20835</v>
      </c>
      <c r="Q1424" s="236">
        <v>1.8</v>
      </c>
      <c r="R1424" s="236">
        <v>100</v>
      </c>
      <c r="S1424" s="238">
        <v>397.7</v>
      </c>
      <c r="T1424" s="238">
        <v>301.39999999999998</v>
      </c>
      <c r="U1424" s="103">
        <v>5.5</v>
      </c>
      <c r="V1424" s="234" t="s">
        <v>451</v>
      </c>
      <c r="W1424" s="103">
        <v>100</v>
      </c>
      <c r="X1424" s="234" t="s">
        <v>56</v>
      </c>
      <c r="Y1424" s="234" t="s">
        <v>443</v>
      </c>
      <c r="Z1424" s="280"/>
      <c r="AA1424" s="280"/>
      <c r="AB1424" s="280"/>
      <c r="AC1424" s="280"/>
      <c r="AD1424" s="280"/>
      <c r="AE1424" s="280"/>
      <c r="AF1424" s="280"/>
      <c r="AG1424" s="280"/>
      <c r="AH1424" s="280"/>
      <c r="AI1424" s="280"/>
      <c r="AJ1424" s="280"/>
      <c r="AK1424" s="234">
        <v>5</v>
      </c>
      <c r="AL1424" s="234" t="s">
        <v>272</v>
      </c>
      <c r="AM1424" s="234">
        <v>0.1</v>
      </c>
      <c r="AN1424" s="234">
        <v>0</v>
      </c>
      <c r="AO1424" s="234">
        <v>0</v>
      </c>
      <c r="AP1424" s="234">
        <v>0.06</v>
      </c>
      <c r="AQ1424" s="234">
        <v>0.05</v>
      </c>
      <c r="AR1424" s="234" t="s">
        <v>463</v>
      </c>
      <c r="AS1424" s="234">
        <v>10</v>
      </c>
      <c r="AT1424" s="234">
        <v>73.784660841377999</v>
      </c>
      <c r="AU1424" s="234" t="s">
        <v>552</v>
      </c>
      <c r="AV1424" s="234">
        <v>2.20476753641679</v>
      </c>
      <c r="AW1424" s="234">
        <v>15.9861925128336</v>
      </c>
      <c r="AX1424" s="234">
        <v>56.129045568619702</v>
      </c>
      <c r="AY1424" s="234" t="b">
        <v>0</v>
      </c>
      <c r="AZ1424" s="234">
        <v>44858.41269675926</v>
      </c>
      <c r="BA1424" s="234">
        <v>44846.502453703702</v>
      </c>
      <c r="BB1424" s="234">
        <v>44858.41269675926</v>
      </c>
    </row>
    <row r="1425" spans="1:54" x14ac:dyDescent="0.25">
      <c r="A1425" s="234" t="s">
        <v>19623</v>
      </c>
      <c r="B1425" s="234" t="s">
        <v>482</v>
      </c>
      <c r="C1425" s="235" t="s">
        <v>19813</v>
      </c>
      <c r="D1425" s="235" t="s">
        <v>19623</v>
      </c>
      <c r="E1425" s="234" t="s">
        <v>7176</v>
      </c>
      <c r="F1425" s="234" t="s">
        <v>19621</v>
      </c>
      <c r="G1425" s="234" t="s">
        <v>440</v>
      </c>
      <c r="H1425" s="234"/>
      <c r="I1425" s="234" t="s">
        <v>752</v>
      </c>
      <c r="J1425" s="236"/>
      <c r="K1425" s="129">
        <v>0.05</v>
      </c>
      <c r="L1425" s="103">
        <v>1</v>
      </c>
      <c r="M1425" s="237">
        <v>35000</v>
      </c>
      <c r="N1425" s="236">
        <v>15640</v>
      </c>
      <c r="O1425" s="103">
        <v>13835</v>
      </c>
      <c r="P1425" s="234">
        <v>13835</v>
      </c>
      <c r="Q1425" s="236">
        <v>2.5</v>
      </c>
      <c r="R1425" s="236">
        <v>100</v>
      </c>
      <c r="S1425" s="238">
        <v>617</v>
      </c>
      <c r="T1425" s="238">
        <v>59</v>
      </c>
      <c r="U1425" s="103">
        <v>5.5</v>
      </c>
      <c r="V1425" s="234" t="s">
        <v>451</v>
      </c>
      <c r="W1425" s="103">
        <v>80</v>
      </c>
      <c r="X1425" s="234" t="s">
        <v>56</v>
      </c>
      <c r="Y1425" s="234" t="s">
        <v>443</v>
      </c>
      <c r="Z1425" s="280"/>
      <c r="AA1425" s="280"/>
      <c r="AB1425" s="280"/>
      <c r="AC1425" s="280"/>
      <c r="AD1425" s="280"/>
      <c r="AE1425" s="280"/>
      <c r="AF1425" s="280"/>
      <c r="AG1425" s="280"/>
      <c r="AH1425" s="280"/>
      <c r="AI1425" s="280"/>
      <c r="AJ1425" s="280"/>
      <c r="AK1425" s="234">
        <v>5</v>
      </c>
      <c r="AL1425" s="234" t="s">
        <v>272</v>
      </c>
      <c r="AM1425" s="234">
        <v>0.1</v>
      </c>
      <c r="AN1425" s="234">
        <v>0</v>
      </c>
      <c r="AO1425" s="234">
        <v>0</v>
      </c>
      <c r="AP1425" s="234">
        <v>0.14000000000000001</v>
      </c>
      <c r="AQ1425" s="234">
        <v>0.06</v>
      </c>
      <c r="AR1425" s="234" t="s">
        <v>463</v>
      </c>
      <c r="AS1425" s="234">
        <v>9</v>
      </c>
      <c r="AT1425" s="234">
        <v>75.069687815905894</v>
      </c>
      <c r="AU1425" s="234" t="s">
        <v>552</v>
      </c>
      <c r="AV1425" s="234">
        <v>2.6165244620807502</v>
      </c>
      <c r="AW1425" s="234">
        <v>12.4497012325107</v>
      </c>
      <c r="AX1425" s="234">
        <v>63.004916559778202</v>
      </c>
      <c r="AY1425" s="234" t="b">
        <v>0</v>
      </c>
      <c r="AZ1425" s="234">
        <v>44858.413993055554</v>
      </c>
      <c r="BA1425" s="234">
        <v>44846.503298611111</v>
      </c>
      <c r="BB1425" s="234">
        <v>44858.413969907408</v>
      </c>
    </row>
    <row r="1426" spans="1:54" x14ac:dyDescent="0.25">
      <c r="A1426" s="234" t="s">
        <v>19624</v>
      </c>
      <c r="B1426" s="234" t="s">
        <v>482</v>
      </c>
      <c r="C1426" s="235" t="s">
        <v>19814</v>
      </c>
      <c r="D1426" s="235" t="s">
        <v>19624</v>
      </c>
      <c r="E1426" s="234" t="s">
        <v>7176</v>
      </c>
      <c r="F1426" s="234" t="s">
        <v>19625</v>
      </c>
      <c r="G1426" s="234" t="s">
        <v>440</v>
      </c>
      <c r="H1426" s="234"/>
      <c r="I1426" s="234" t="s">
        <v>752</v>
      </c>
      <c r="J1426" s="236"/>
      <c r="K1426" s="129">
        <v>0.1</v>
      </c>
      <c r="L1426" s="103">
        <v>1</v>
      </c>
      <c r="M1426" s="237">
        <v>10000</v>
      </c>
      <c r="N1426" s="236">
        <v>10760</v>
      </c>
      <c r="O1426" s="103">
        <v>20835</v>
      </c>
      <c r="P1426" s="234">
        <v>20835</v>
      </c>
      <c r="Q1426" s="236">
        <v>2</v>
      </c>
      <c r="R1426" s="236">
        <v>100</v>
      </c>
      <c r="S1426" s="238">
        <v>242.58</v>
      </c>
      <c r="T1426" s="238">
        <v>177.9</v>
      </c>
      <c r="U1426" s="103">
        <v>5.5</v>
      </c>
      <c r="V1426" s="234" t="s">
        <v>451</v>
      </c>
      <c r="W1426" s="103">
        <v>80</v>
      </c>
      <c r="X1426" s="234" t="s">
        <v>56</v>
      </c>
      <c r="Y1426" s="234" t="s">
        <v>443</v>
      </c>
      <c r="Z1426" s="280"/>
      <c r="AA1426" s="280"/>
      <c r="AB1426" s="280"/>
      <c r="AC1426" s="280"/>
      <c r="AD1426" s="280"/>
      <c r="AE1426" s="280"/>
      <c r="AF1426" s="280"/>
      <c r="AG1426" s="280"/>
      <c r="AH1426" s="280"/>
      <c r="AI1426" s="280"/>
      <c r="AJ1426" s="280"/>
      <c r="AK1426" s="234">
        <v>5</v>
      </c>
      <c r="AL1426" s="234" t="s">
        <v>272</v>
      </c>
      <c r="AM1426" s="234">
        <v>0.1</v>
      </c>
      <c r="AN1426" s="234">
        <v>0</v>
      </c>
      <c r="AO1426" s="234">
        <v>0</v>
      </c>
      <c r="AP1426" s="234">
        <v>0.13</v>
      </c>
      <c r="AQ1426" s="234">
        <v>0.05</v>
      </c>
      <c r="AR1426" s="234" t="s">
        <v>463</v>
      </c>
      <c r="AS1426" s="234">
        <v>5</v>
      </c>
      <c r="AT1426" s="234">
        <v>65.277618927620793</v>
      </c>
      <c r="AU1426" s="234" t="s">
        <v>552</v>
      </c>
      <c r="AV1426" s="234">
        <v>3.82559196473676</v>
      </c>
      <c r="AW1426" s="234">
        <v>6.1597609883889897</v>
      </c>
      <c r="AX1426" s="234">
        <v>65.277618927620793</v>
      </c>
      <c r="AY1426" s="234" t="b">
        <v>0</v>
      </c>
      <c r="AZ1426" s="234">
        <v>44858.415393518517</v>
      </c>
      <c r="BA1426" s="234">
        <v>44846.504432870373</v>
      </c>
      <c r="BB1426" s="234">
        <v>44858.415381944447</v>
      </c>
    </row>
    <row r="1427" spans="1:54" x14ac:dyDescent="0.25">
      <c r="A1427" s="234" t="s">
        <v>19626</v>
      </c>
      <c r="B1427" s="234" t="s">
        <v>482</v>
      </c>
      <c r="C1427" s="235" t="s">
        <v>19815</v>
      </c>
      <c r="D1427" s="235" t="s">
        <v>19626</v>
      </c>
      <c r="E1427" s="234" t="s">
        <v>7176</v>
      </c>
      <c r="F1427" s="234" t="s">
        <v>19625</v>
      </c>
      <c r="G1427" s="234" t="s">
        <v>440</v>
      </c>
      <c r="H1427" s="234"/>
      <c r="I1427" s="234" t="s">
        <v>752</v>
      </c>
      <c r="J1427" s="236"/>
      <c r="K1427" s="129">
        <v>0.05</v>
      </c>
      <c r="L1427" s="103">
        <v>1</v>
      </c>
      <c r="M1427" s="237">
        <v>25000</v>
      </c>
      <c r="N1427" s="236">
        <v>17510</v>
      </c>
      <c r="O1427" s="103">
        <v>9325</v>
      </c>
      <c r="P1427" s="234">
        <v>9325</v>
      </c>
      <c r="Q1427" s="236">
        <v>3</v>
      </c>
      <c r="R1427" s="236">
        <v>100</v>
      </c>
      <c r="S1427" s="238">
        <v>588</v>
      </c>
      <c r="T1427" s="238">
        <v>50</v>
      </c>
      <c r="U1427" s="103">
        <v>5.5</v>
      </c>
      <c r="V1427" s="234" t="s">
        <v>451</v>
      </c>
      <c r="W1427" s="103">
        <v>80</v>
      </c>
      <c r="X1427" s="234" t="s">
        <v>56</v>
      </c>
      <c r="Y1427" s="234" t="s">
        <v>443</v>
      </c>
      <c r="Z1427" s="280"/>
      <c r="AA1427" s="280"/>
      <c r="AB1427" s="280"/>
      <c r="AC1427" s="280"/>
      <c r="AD1427" s="280"/>
      <c r="AE1427" s="280"/>
      <c r="AF1427" s="280"/>
      <c r="AG1427" s="280"/>
      <c r="AH1427" s="280"/>
      <c r="AI1427" s="280"/>
      <c r="AJ1427" s="280"/>
      <c r="AK1427" s="234">
        <v>5</v>
      </c>
      <c r="AL1427" s="234" t="s">
        <v>272</v>
      </c>
      <c r="AM1427" s="234">
        <v>0.1</v>
      </c>
      <c r="AN1427" s="234">
        <v>0</v>
      </c>
      <c r="AO1427" s="234">
        <v>0</v>
      </c>
      <c r="AP1427" s="234">
        <v>0.09</v>
      </c>
      <c r="AQ1427" s="234">
        <v>0.06</v>
      </c>
      <c r="AR1427" s="234" t="s">
        <v>463</v>
      </c>
      <c r="AS1427" s="234">
        <v>9</v>
      </c>
      <c r="AT1427" s="234">
        <v>75.352372633152498</v>
      </c>
      <c r="AU1427" s="234" t="s">
        <v>552</v>
      </c>
      <c r="AV1427" s="234">
        <v>2.0787121025794</v>
      </c>
      <c r="AW1427" s="234">
        <v>16.5540359180454</v>
      </c>
      <c r="AX1427" s="234">
        <v>71.315638384947903</v>
      </c>
      <c r="AY1427" s="234" t="b">
        <v>0</v>
      </c>
      <c r="AZ1427" s="234">
        <v>44858.416365740741</v>
      </c>
      <c r="BA1427" s="234">
        <v>44846.504988425928</v>
      </c>
      <c r="BB1427" s="234">
        <v>44858.416365740741</v>
      </c>
    </row>
    <row r="1428" spans="1:54" x14ac:dyDescent="0.25">
      <c r="A1428" s="234" t="s">
        <v>19627</v>
      </c>
      <c r="B1428" s="234" t="s">
        <v>482</v>
      </c>
      <c r="C1428" s="235" t="s">
        <v>19816</v>
      </c>
      <c r="D1428" s="235" t="s">
        <v>19627</v>
      </c>
      <c r="E1428" s="234" t="s">
        <v>7176</v>
      </c>
      <c r="F1428" s="234" t="s">
        <v>19625</v>
      </c>
      <c r="G1428" s="234" t="s">
        <v>440</v>
      </c>
      <c r="H1428" s="234"/>
      <c r="I1428" s="234" t="s">
        <v>752</v>
      </c>
      <c r="J1428" s="236"/>
      <c r="K1428" s="129">
        <v>0.05</v>
      </c>
      <c r="L1428" s="103">
        <v>1</v>
      </c>
      <c r="M1428" s="237">
        <v>20000</v>
      </c>
      <c r="N1428" s="236">
        <v>13390</v>
      </c>
      <c r="O1428" s="103">
        <v>6700</v>
      </c>
      <c r="P1428" s="234">
        <v>6700</v>
      </c>
      <c r="Q1428" s="236">
        <v>3</v>
      </c>
      <c r="R1428" s="236">
        <v>100</v>
      </c>
      <c r="S1428" s="238">
        <v>441.5</v>
      </c>
      <c r="T1428" s="238">
        <v>80.2</v>
      </c>
      <c r="U1428" s="103">
        <v>5.5</v>
      </c>
      <c r="V1428" s="234" t="s">
        <v>451</v>
      </c>
      <c r="W1428" s="103">
        <v>80</v>
      </c>
      <c r="X1428" s="234" t="s">
        <v>56</v>
      </c>
      <c r="Y1428" s="234" t="s">
        <v>443</v>
      </c>
      <c r="Z1428" s="280"/>
      <c r="AA1428" s="280"/>
      <c r="AB1428" s="280"/>
      <c r="AC1428" s="280"/>
      <c r="AD1428" s="280"/>
      <c r="AE1428" s="280"/>
      <c r="AF1428" s="280"/>
      <c r="AG1428" s="280"/>
      <c r="AH1428" s="280"/>
      <c r="AI1428" s="280"/>
      <c r="AJ1428" s="280"/>
      <c r="AK1428" s="234">
        <v>5</v>
      </c>
      <c r="AL1428" s="234" t="s">
        <v>272</v>
      </c>
      <c r="AM1428" s="234">
        <v>0.1</v>
      </c>
      <c r="AN1428" s="234">
        <v>0</v>
      </c>
      <c r="AO1428" s="234">
        <v>0</v>
      </c>
      <c r="AP1428" s="234">
        <v>0.33</v>
      </c>
      <c r="AQ1428" s="234">
        <v>0.08</v>
      </c>
      <c r="AR1428" s="234" t="s">
        <v>463</v>
      </c>
      <c r="AS1428" s="234">
        <v>8</v>
      </c>
      <c r="AT1428" s="234">
        <v>77.811553491556495</v>
      </c>
      <c r="AU1428" s="234" t="s">
        <v>552</v>
      </c>
      <c r="AV1428" s="234">
        <v>2.2210905511462302</v>
      </c>
      <c r="AW1428" s="234">
        <v>13.144887198393301</v>
      </c>
      <c r="AX1428" s="234">
        <v>65.306125251842104</v>
      </c>
      <c r="AY1428" s="234" t="b">
        <v>0</v>
      </c>
      <c r="AZ1428" s="234">
        <v>44858.417743055557</v>
      </c>
      <c r="BA1428" s="234">
        <v>44846.505497685182</v>
      </c>
      <c r="BB1428" s="234">
        <v>44858.417731481481</v>
      </c>
    </row>
    <row r="1429" spans="1:54" x14ac:dyDescent="0.25">
      <c r="A1429" s="234" t="s">
        <v>19628</v>
      </c>
      <c r="B1429" s="234" t="s">
        <v>482</v>
      </c>
      <c r="C1429" s="235" t="s">
        <v>19817</v>
      </c>
      <c r="D1429" s="235" t="s">
        <v>19628</v>
      </c>
      <c r="E1429" s="234" t="s">
        <v>7176</v>
      </c>
      <c r="F1429" s="234" t="s">
        <v>4959</v>
      </c>
      <c r="G1429" s="234" t="s">
        <v>440</v>
      </c>
      <c r="H1429" s="234"/>
      <c r="I1429" s="234" t="s">
        <v>752</v>
      </c>
      <c r="J1429" s="236"/>
      <c r="K1429" s="129">
        <v>0.05</v>
      </c>
      <c r="L1429" s="103">
        <v>1</v>
      </c>
      <c r="M1429" s="237">
        <v>25000</v>
      </c>
      <c r="N1429" s="236">
        <v>15700</v>
      </c>
      <c r="O1429" s="103">
        <v>20845</v>
      </c>
      <c r="P1429" s="234">
        <v>20845</v>
      </c>
      <c r="Q1429" s="236">
        <v>3</v>
      </c>
      <c r="R1429" s="236">
        <v>100</v>
      </c>
      <c r="S1429" s="238">
        <v>484.5</v>
      </c>
      <c r="T1429" s="238">
        <v>118.7</v>
      </c>
      <c r="U1429" s="103">
        <v>5.5</v>
      </c>
      <c r="V1429" s="234" t="s">
        <v>451</v>
      </c>
      <c r="W1429" s="103">
        <v>100</v>
      </c>
      <c r="X1429" s="234" t="s">
        <v>56</v>
      </c>
      <c r="Y1429" s="234" t="s">
        <v>443</v>
      </c>
      <c r="Z1429" s="280"/>
      <c r="AA1429" s="280" t="s">
        <v>19629</v>
      </c>
      <c r="AB1429" s="280"/>
      <c r="AC1429" s="280"/>
      <c r="AD1429" s="280" t="s">
        <v>19630</v>
      </c>
      <c r="AE1429" s="280"/>
      <c r="AF1429" s="280"/>
      <c r="AG1429" s="280"/>
      <c r="AH1429" s="280"/>
      <c r="AI1429" s="280"/>
      <c r="AJ1429" s="280"/>
      <c r="AK1429" s="234">
        <v>5</v>
      </c>
      <c r="AL1429" s="234" t="s">
        <v>272</v>
      </c>
      <c r="AM1429" s="234">
        <v>0.1</v>
      </c>
      <c r="AN1429" s="234">
        <v>0</v>
      </c>
      <c r="AO1429" s="234">
        <v>0</v>
      </c>
      <c r="AP1429" s="234">
        <v>0.03</v>
      </c>
      <c r="AQ1429" s="234">
        <v>0.04</v>
      </c>
      <c r="AR1429" s="234" t="s">
        <v>463</v>
      </c>
      <c r="AS1429" s="234">
        <v>10</v>
      </c>
      <c r="AT1429" s="234">
        <v>68.415342385275395</v>
      </c>
      <c r="AU1429" s="234" t="s">
        <v>552</v>
      </c>
      <c r="AV1429" s="234">
        <v>2.3604142635213199</v>
      </c>
      <c r="AW1429" s="234">
        <v>13.744876854077701</v>
      </c>
      <c r="AX1429" s="234">
        <v>66.704958825643502</v>
      </c>
      <c r="AY1429" s="234" t="b">
        <v>0</v>
      </c>
      <c r="AZ1429" s="234">
        <v>44858.437754629631</v>
      </c>
      <c r="BA1429" s="234">
        <v>44846.506273148145</v>
      </c>
      <c r="BB1429" s="234">
        <v>44858.437743055554</v>
      </c>
    </row>
    <row r="1430" spans="1:54" x14ac:dyDescent="0.25">
      <c r="A1430" s="234" t="s">
        <v>19631</v>
      </c>
      <c r="B1430" s="234" t="s">
        <v>482</v>
      </c>
      <c r="C1430" s="235" t="s">
        <v>19818</v>
      </c>
      <c r="D1430" s="235" t="s">
        <v>19631</v>
      </c>
      <c r="E1430" s="234" t="s">
        <v>7176</v>
      </c>
      <c r="F1430" s="234" t="s">
        <v>4959</v>
      </c>
      <c r="G1430" s="234" t="s">
        <v>440</v>
      </c>
      <c r="H1430" s="234"/>
      <c r="I1430" s="234" t="s">
        <v>752</v>
      </c>
      <c r="J1430" s="236"/>
      <c r="K1430" s="129">
        <v>0.05</v>
      </c>
      <c r="L1430" s="103">
        <v>1</v>
      </c>
      <c r="M1430" s="237">
        <v>20000</v>
      </c>
      <c r="N1430" s="236">
        <v>12870</v>
      </c>
      <c r="O1430" s="103">
        <v>20845</v>
      </c>
      <c r="P1430" s="234">
        <v>20845</v>
      </c>
      <c r="Q1430" s="236">
        <v>3.5</v>
      </c>
      <c r="R1430" s="236">
        <v>100</v>
      </c>
      <c r="S1430" s="238">
        <v>449.5</v>
      </c>
      <c r="T1430" s="238">
        <v>50</v>
      </c>
      <c r="U1430" s="103">
        <v>5.5</v>
      </c>
      <c r="V1430" s="234" t="s">
        <v>451</v>
      </c>
      <c r="W1430" s="103">
        <v>80</v>
      </c>
      <c r="X1430" s="234" t="s">
        <v>56</v>
      </c>
      <c r="Y1430" s="234" t="s">
        <v>443</v>
      </c>
      <c r="Z1430" s="280"/>
      <c r="AA1430" s="280"/>
      <c r="AB1430" s="280"/>
      <c r="AC1430" s="280"/>
      <c r="AD1430" s="280"/>
      <c r="AE1430" s="280"/>
      <c r="AF1430" s="280"/>
      <c r="AG1430" s="280"/>
      <c r="AH1430" s="280"/>
      <c r="AI1430" s="280"/>
      <c r="AJ1430" s="280"/>
      <c r="AK1430" s="234">
        <v>5</v>
      </c>
      <c r="AL1430" s="234" t="s">
        <v>272</v>
      </c>
      <c r="AM1430" s="234">
        <v>0.1</v>
      </c>
      <c r="AN1430" s="234">
        <v>0</v>
      </c>
      <c r="AO1430" s="234">
        <v>0</v>
      </c>
      <c r="AP1430" s="234">
        <v>0.06</v>
      </c>
      <c r="AQ1430" s="234">
        <v>0.06</v>
      </c>
      <c r="AR1430" s="234" t="s">
        <v>463</v>
      </c>
      <c r="AS1430" s="234">
        <v>7</v>
      </c>
      <c r="AT1430" s="234">
        <v>68.351339178824205</v>
      </c>
      <c r="AU1430" s="234" t="s">
        <v>552</v>
      </c>
      <c r="AV1430" s="234">
        <v>2.4468331512241699</v>
      </c>
      <c r="AW1430" s="234">
        <v>12.897625976632799</v>
      </c>
      <c r="AX1430" s="234">
        <v>62.492652963496397</v>
      </c>
      <c r="AY1430" s="234" t="b">
        <v>0</v>
      </c>
      <c r="AZ1430" s="234">
        <v>44858.419942129629</v>
      </c>
      <c r="BA1430" s="234">
        <v>44846.506932870368</v>
      </c>
      <c r="BB1430" s="234">
        <v>44858.419942129629</v>
      </c>
    </row>
    <row r="1431" spans="1:54" x14ac:dyDescent="0.25">
      <c r="A1431" s="234" t="s">
        <v>6842</v>
      </c>
      <c r="B1431" s="234" t="s">
        <v>436</v>
      </c>
      <c r="C1431" s="235" t="s">
        <v>1680</v>
      </c>
      <c r="D1431" s="235" t="s">
        <v>6842</v>
      </c>
      <c r="E1431" s="234" t="s">
        <v>6843</v>
      </c>
      <c r="F1431" s="234" t="s">
        <v>6844</v>
      </c>
      <c r="G1431" s="234"/>
      <c r="H1431" s="234"/>
      <c r="I1431" s="234" t="s">
        <v>678</v>
      </c>
      <c r="J1431" s="236"/>
      <c r="K1431" s="129"/>
      <c r="L1431" s="103"/>
      <c r="M1431" s="237"/>
      <c r="N1431" s="236"/>
      <c r="O1431" s="103">
        <v>6000</v>
      </c>
      <c r="P1431" s="234"/>
      <c r="Q1431" s="236"/>
      <c r="R1431" s="236"/>
      <c r="S1431" s="238"/>
      <c r="T1431" s="238"/>
      <c r="U1431" s="103">
        <v>0</v>
      </c>
      <c r="V1431" s="234" t="s">
        <v>451</v>
      </c>
      <c r="W1431" s="103"/>
      <c r="X1431" s="234" t="s">
        <v>56</v>
      </c>
      <c r="Y1431" s="234" t="s">
        <v>443</v>
      </c>
      <c r="Z1431" s="280"/>
      <c r="AA1431" s="280"/>
      <c r="AB1431" s="280"/>
      <c r="AC1431" s="280"/>
      <c r="AD1431" s="280"/>
      <c r="AE1431" s="280"/>
      <c r="AF1431" s="280" t="s">
        <v>6845</v>
      </c>
      <c r="AG1431" s="280"/>
      <c r="AH1431" s="280"/>
      <c r="AI1431" s="280"/>
      <c r="AJ1431" s="280"/>
      <c r="AK1431" s="234">
        <v>2</v>
      </c>
      <c r="AL1431" s="234" t="s">
        <v>272</v>
      </c>
      <c r="AM1431" s="234">
        <v>0</v>
      </c>
      <c r="AN1431" s="234"/>
      <c r="AO1431" s="234">
        <v>0</v>
      </c>
      <c r="AP1431" s="234">
        <v>0</v>
      </c>
      <c r="AQ1431" s="234"/>
      <c r="AR1431" s="234" t="s">
        <v>447</v>
      </c>
      <c r="AS1431" s="234"/>
      <c r="AT1431" s="234"/>
      <c r="AU1431" s="234" t="s">
        <v>490</v>
      </c>
      <c r="AV1431" s="234"/>
      <c r="AW1431" s="234"/>
      <c r="AX1431" s="234"/>
      <c r="AY1431" s="234" t="b">
        <v>0</v>
      </c>
      <c r="AZ1431" s="234">
        <v>44774.471909722219</v>
      </c>
      <c r="BA1431" s="234">
        <v>44768.605682870373</v>
      </c>
      <c r="BB1431" s="234">
        <v>44774.471898148149</v>
      </c>
    </row>
    <row r="1432" spans="1:54" x14ac:dyDescent="0.25">
      <c r="A1432" s="234" t="s">
        <v>6846</v>
      </c>
      <c r="B1432" s="234" t="s">
        <v>436</v>
      </c>
      <c r="C1432" s="235" t="s">
        <v>1680</v>
      </c>
      <c r="D1432" s="235" t="s">
        <v>6846</v>
      </c>
      <c r="E1432" s="234" t="s">
        <v>6847</v>
      </c>
      <c r="F1432" s="234" t="s">
        <v>6848</v>
      </c>
      <c r="G1432" s="234" t="s">
        <v>534</v>
      </c>
      <c r="H1432" s="234"/>
      <c r="I1432" s="234" t="s">
        <v>678</v>
      </c>
      <c r="J1432" s="236">
        <v>691</v>
      </c>
      <c r="K1432" s="129"/>
      <c r="L1432" s="103">
        <v>1</v>
      </c>
      <c r="M1432" s="237">
        <v>9000</v>
      </c>
      <c r="N1432" s="236">
        <v>7328</v>
      </c>
      <c r="O1432" s="103">
        <v>6000</v>
      </c>
      <c r="P1432" s="234"/>
      <c r="Q1432" s="236">
        <v>10</v>
      </c>
      <c r="R1432" s="236"/>
      <c r="S1432" s="238">
        <v>220</v>
      </c>
      <c r="T1432" s="238">
        <v>220</v>
      </c>
      <c r="U1432" s="103">
        <v>0</v>
      </c>
      <c r="V1432" s="234" t="s">
        <v>442</v>
      </c>
      <c r="W1432" s="103">
        <v>50</v>
      </c>
      <c r="X1432" s="234" t="s">
        <v>56</v>
      </c>
      <c r="Y1432" s="234" t="s">
        <v>443</v>
      </c>
      <c r="Z1432" s="280" t="s">
        <v>6849</v>
      </c>
      <c r="AA1432" s="280" t="s">
        <v>6850</v>
      </c>
      <c r="AB1432" s="280" t="s">
        <v>6851</v>
      </c>
      <c r="AC1432" s="280"/>
      <c r="AD1432" s="280"/>
      <c r="AE1432" s="280"/>
      <c r="AF1432" s="280" t="s">
        <v>6852</v>
      </c>
      <c r="AG1432" s="280"/>
      <c r="AH1432" s="280"/>
      <c r="AI1432" s="280"/>
      <c r="AJ1432" s="280"/>
      <c r="AK1432" s="234">
        <v>1</v>
      </c>
      <c r="AL1432" s="234" t="s">
        <v>272</v>
      </c>
      <c r="AM1432" s="234">
        <v>0</v>
      </c>
      <c r="AN1432" s="234"/>
      <c r="AO1432" s="234">
        <v>0</v>
      </c>
      <c r="AP1432" s="234">
        <v>0</v>
      </c>
      <c r="AQ1432" s="234"/>
      <c r="AR1432" s="234" t="s">
        <v>447</v>
      </c>
      <c r="AS1432" s="234">
        <v>1</v>
      </c>
      <c r="AT1432" s="234"/>
      <c r="AU1432" s="234" t="s">
        <v>490</v>
      </c>
      <c r="AV1432" s="234"/>
      <c r="AW1432" s="234">
        <v>0</v>
      </c>
      <c r="AX1432" s="234"/>
      <c r="AY1432" s="234" t="b">
        <v>0</v>
      </c>
      <c r="AZ1432" s="234">
        <v>44774.64738425926</v>
      </c>
      <c r="BA1432" s="234">
        <v>44769.390821759262</v>
      </c>
      <c r="BB1432" s="234">
        <v>44774.64738425926</v>
      </c>
    </row>
    <row r="1433" spans="1:54" x14ac:dyDescent="0.25">
      <c r="A1433" s="280" t="s">
        <v>6853</v>
      </c>
      <c r="B1433" s="234" t="s">
        <v>436</v>
      </c>
      <c r="C1433" s="235" t="s">
        <v>1680</v>
      </c>
      <c r="D1433" s="235" t="s">
        <v>6853</v>
      </c>
      <c r="E1433" s="234" t="s">
        <v>6854</v>
      </c>
      <c r="F1433" s="280" t="s">
        <v>6855</v>
      </c>
      <c r="G1433" s="234"/>
      <c r="H1433" s="234"/>
      <c r="I1433" s="234" t="s">
        <v>678</v>
      </c>
      <c r="J1433" s="236"/>
      <c r="K1433" s="129"/>
      <c r="L1433" s="103"/>
      <c r="M1433" s="237"/>
      <c r="N1433" s="236"/>
      <c r="O1433" s="103">
        <v>6000</v>
      </c>
      <c r="P1433" s="280"/>
      <c r="Q1433" s="236"/>
      <c r="R1433" s="236"/>
      <c r="S1433" s="238"/>
      <c r="T1433" s="238"/>
      <c r="U1433" s="103">
        <v>0</v>
      </c>
      <c r="V1433" s="234" t="s">
        <v>547</v>
      </c>
      <c r="W1433" s="103"/>
      <c r="X1433" s="280" t="s">
        <v>56</v>
      </c>
      <c r="Y1433" s="280" t="s">
        <v>443</v>
      </c>
      <c r="Z1433" s="280"/>
      <c r="AA1433" s="280"/>
      <c r="AB1433" s="280"/>
      <c r="AC1433" s="280"/>
      <c r="AD1433" s="280"/>
      <c r="AE1433" s="280"/>
      <c r="AF1433" s="280" t="s">
        <v>6852</v>
      </c>
      <c r="AG1433" s="280"/>
      <c r="AH1433" s="280"/>
      <c r="AI1433" s="280"/>
      <c r="AJ1433" s="280"/>
      <c r="AK1433" s="280">
        <v>1</v>
      </c>
      <c r="AL1433" s="280" t="s">
        <v>272</v>
      </c>
      <c r="AM1433" s="280">
        <v>0</v>
      </c>
      <c r="AN1433" s="280"/>
      <c r="AO1433" s="280">
        <v>0</v>
      </c>
      <c r="AP1433" s="280">
        <v>0</v>
      </c>
      <c r="AQ1433" s="280"/>
      <c r="AR1433" s="280" t="s">
        <v>447</v>
      </c>
      <c r="AS1433" s="280"/>
      <c r="AT1433" s="280"/>
      <c r="AU1433" s="280" t="s">
        <v>490</v>
      </c>
      <c r="AV1433" s="280"/>
      <c r="AW1433" s="280"/>
      <c r="AX1433" s="280"/>
      <c r="AY1433" s="280" t="b">
        <v>0</v>
      </c>
      <c r="AZ1433" s="280">
        <v>44774.644699074073</v>
      </c>
      <c r="BA1433" s="280">
        <v>44774.477905092594</v>
      </c>
      <c r="BB1433" s="280">
        <v>44774.644675925927</v>
      </c>
    </row>
    <row r="1434" spans="1:54" x14ac:dyDescent="0.25">
      <c r="A1434" s="280" t="s">
        <v>6856</v>
      </c>
      <c r="B1434" s="234" t="s">
        <v>456</v>
      </c>
      <c r="C1434" s="235" t="s">
        <v>6856</v>
      </c>
      <c r="D1434" s="235" t="s">
        <v>6856</v>
      </c>
      <c r="E1434" s="234" t="s">
        <v>6857</v>
      </c>
      <c r="F1434" s="280" t="s">
        <v>6858</v>
      </c>
      <c r="G1434" s="234" t="s">
        <v>472</v>
      </c>
      <c r="H1434" s="234" t="s">
        <v>507</v>
      </c>
      <c r="I1434" s="234" t="s">
        <v>678</v>
      </c>
      <c r="J1434" s="236">
        <v>464.56</v>
      </c>
      <c r="K1434" s="129">
        <v>0.03</v>
      </c>
      <c r="L1434" s="103">
        <v>1</v>
      </c>
      <c r="M1434" s="237">
        <v>2250</v>
      </c>
      <c r="N1434" s="236">
        <v>3000</v>
      </c>
      <c r="O1434" s="103">
        <v>5950</v>
      </c>
      <c r="P1434" s="280">
        <v>5950</v>
      </c>
      <c r="Q1434" s="236">
        <v>12</v>
      </c>
      <c r="R1434" s="236">
        <v>35</v>
      </c>
      <c r="S1434" s="238">
        <v>80.3</v>
      </c>
      <c r="T1434" s="238">
        <v>56.3</v>
      </c>
      <c r="U1434" s="103">
        <v>5.75</v>
      </c>
      <c r="V1434" s="234" t="s">
        <v>442</v>
      </c>
      <c r="W1434" s="103">
        <v>10</v>
      </c>
      <c r="X1434" s="280" t="s">
        <v>56</v>
      </c>
      <c r="Y1434" s="280" t="s">
        <v>443</v>
      </c>
      <c r="Z1434" s="280" t="s">
        <v>6859</v>
      </c>
      <c r="AA1434" s="280" t="s">
        <v>6860</v>
      </c>
      <c r="AB1434" s="280" t="s">
        <v>6861</v>
      </c>
      <c r="AC1434" s="280"/>
      <c r="AD1434" s="280" t="s">
        <v>19088</v>
      </c>
      <c r="AE1434" s="280"/>
      <c r="AF1434" s="280" t="s">
        <v>19089</v>
      </c>
      <c r="AG1434" s="280"/>
      <c r="AH1434" s="280"/>
      <c r="AI1434" s="280" t="s">
        <v>19090</v>
      </c>
      <c r="AJ1434" s="280" t="s">
        <v>19091</v>
      </c>
      <c r="AK1434" s="280">
        <v>15</v>
      </c>
      <c r="AL1434" s="280" t="s">
        <v>272</v>
      </c>
      <c r="AM1434" s="280">
        <v>0.14000000000000001</v>
      </c>
      <c r="AN1434" s="280"/>
      <c r="AO1434" s="280">
        <v>0</v>
      </c>
      <c r="AP1434" s="280">
        <v>0</v>
      </c>
      <c r="AQ1434" s="280">
        <v>0.16</v>
      </c>
      <c r="AR1434" s="280" t="s">
        <v>463</v>
      </c>
      <c r="AS1434" s="280">
        <v>2</v>
      </c>
      <c r="AT1434" s="280">
        <v>84.800779668898102</v>
      </c>
      <c r="AU1434" s="280" t="s">
        <v>552</v>
      </c>
      <c r="AV1434" s="280">
        <v>1.8813545138643899</v>
      </c>
      <c r="AW1434" s="280">
        <v>12.2229815064417</v>
      </c>
      <c r="AX1434" s="280">
        <v>78.283234031488504</v>
      </c>
      <c r="AY1434" s="280" t="b">
        <v>0</v>
      </c>
      <c r="AZ1434" s="280">
        <v>44824.465254629627</v>
      </c>
      <c r="BA1434" s="280">
        <v>44774.603460648148</v>
      </c>
      <c r="BB1434" s="280">
        <v>44824.465231481481</v>
      </c>
    </row>
    <row r="1435" spans="1:54" x14ac:dyDescent="0.25">
      <c r="A1435" s="280" t="s">
        <v>6862</v>
      </c>
      <c r="B1435" s="234" t="s">
        <v>456</v>
      </c>
      <c r="C1435" s="235" t="s">
        <v>6862</v>
      </c>
      <c r="D1435" s="235" t="s">
        <v>6862</v>
      </c>
      <c r="E1435" s="234" t="s">
        <v>6857</v>
      </c>
      <c r="F1435" s="280" t="s">
        <v>6863</v>
      </c>
      <c r="G1435" s="234" t="s">
        <v>472</v>
      </c>
      <c r="H1435" s="234" t="s">
        <v>473</v>
      </c>
      <c r="I1435" s="234" t="s">
        <v>1258</v>
      </c>
      <c r="J1435" s="236">
        <v>279.70999999999998</v>
      </c>
      <c r="K1435" s="129">
        <v>0.03</v>
      </c>
      <c r="L1435" s="103">
        <v>1</v>
      </c>
      <c r="M1435" s="237">
        <v>2900</v>
      </c>
      <c r="N1435" s="236">
        <v>5680</v>
      </c>
      <c r="O1435" s="103">
        <v>6310</v>
      </c>
      <c r="P1435" s="280">
        <v>6310</v>
      </c>
      <c r="Q1435" s="236">
        <v>8</v>
      </c>
      <c r="R1435" s="236">
        <v>35</v>
      </c>
      <c r="S1435" s="238">
        <v>106.5</v>
      </c>
      <c r="T1435" s="238">
        <v>67</v>
      </c>
      <c r="U1435" s="103">
        <v>5.5</v>
      </c>
      <c r="V1435" s="234" t="s">
        <v>442</v>
      </c>
      <c r="W1435" s="103">
        <v>15</v>
      </c>
      <c r="X1435" s="280" t="s">
        <v>56</v>
      </c>
      <c r="Y1435" s="280" t="s">
        <v>443</v>
      </c>
      <c r="Z1435" s="280" t="s">
        <v>6864</v>
      </c>
      <c r="AA1435" s="280" t="s">
        <v>6865</v>
      </c>
      <c r="AB1435" s="280"/>
      <c r="AC1435" s="280"/>
      <c r="AD1435" s="280" t="s">
        <v>19092</v>
      </c>
      <c r="AE1435" s="280"/>
      <c r="AF1435" s="280" t="s">
        <v>19089</v>
      </c>
      <c r="AG1435" s="280"/>
      <c r="AH1435" s="280"/>
      <c r="AI1435" s="280" t="s">
        <v>19090</v>
      </c>
      <c r="AJ1435" s="280" t="s">
        <v>19091</v>
      </c>
      <c r="AK1435" s="280">
        <v>15</v>
      </c>
      <c r="AL1435" s="280" t="s">
        <v>272</v>
      </c>
      <c r="AM1435" s="280">
        <v>0.15</v>
      </c>
      <c r="AN1435" s="280"/>
      <c r="AO1435" s="280">
        <v>0</v>
      </c>
      <c r="AP1435" s="280">
        <v>0</v>
      </c>
      <c r="AQ1435" s="280">
        <v>0.17</v>
      </c>
      <c r="AR1435" s="280" t="s">
        <v>463</v>
      </c>
      <c r="AS1435" s="280">
        <v>3</v>
      </c>
      <c r="AT1435" s="280">
        <v>74.707206608614598</v>
      </c>
      <c r="AU1435" s="280" t="s">
        <v>448</v>
      </c>
      <c r="AV1435" s="280">
        <v>1.9166588544874399</v>
      </c>
      <c r="AW1435" s="280">
        <v>13.2998543770062</v>
      </c>
      <c r="AX1435" s="280">
        <v>67.364555444796494</v>
      </c>
      <c r="AY1435" s="280" t="b">
        <v>0</v>
      </c>
      <c r="AZ1435" s="280">
        <v>44824.478877314818</v>
      </c>
      <c r="BA1435" s="280">
        <v>44775.447511574072</v>
      </c>
      <c r="BB1435" s="280">
        <v>44824.478865740741</v>
      </c>
    </row>
    <row r="1436" spans="1:54" x14ac:dyDescent="0.25">
      <c r="A1436" s="280" t="s">
        <v>6866</v>
      </c>
      <c r="B1436" s="234" t="s">
        <v>482</v>
      </c>
      <c r="C1436" s="235" t="s">
        <v>6866</v>
      </c>
      <c r="D1436" s="235" t="s">
        <v>6866</v>
      </c>
      <c r="E1436" s="234" t="s">
        <v>6867</v>
      </c>
      <c r="F1436" s="280" t="s">
        <v>6868</v>
      </c>
      <c r="G1436" s="234" t="s">
        <v>472</v>
      </c>
      <c r="H1436" s="234" t="s">
        <v>485</v>
      </c>
      <c r="I1436" s="234" t="s">
        <v>486</v>
      </c>
      <c r="J1436" s="236">
        <v>1462</v>
      </c>
      <c r="K1436" s="129">
        <v>0.03</v>
      </c>
      <c r="L1436" s="103">
        <v>1</v>
      </c>
      <c r="M1436" s="237">
        <v>2533</v>
      </c>
      <c r="N1436" s="236">
        <v>3947</v>
      </c>
      <c r="O1436" s="103">
        <v>4900</v>
      </c>
      <c r="P1436" s="280">
        <v>6000</v>
      </c>
      <c r="Q1436" s="236">
        <v>8.5</v>
      </c>
      <c r="R1436" s="236">
        <v>35</v>
      </c>
      <c r="S1436" s="238">
        <v>125</v>
      </c>
      <c r="T1436" s="238">
        <v>100</v>
      </c>
      <c r="U1436" s="103">
        <v>5.75</v>
      </c>
      <c r="V1436" s="234" t="s">
        <v>451</v>
      </c>
      <c r="W1436" s="103">
        <v>20</v>
      </c>
      <c r="X1436" s="280" t="s">
        <v>56</v>
      </c>
      <c r="Y1436" s="280" t="s">
        <v>443</v>
      </c>
      <c r="Z1436" s="280" t="s">
        <v>6869</v>
      </c>
      <c r="AA1436" s="280" t="s">
        <v>6870</v>
      </c>
      <c r="AB1436" s="280" t="s">
        <v>6871</v>
      </c>
      <c r="AC1436" s="280"/>
      <c r="AD1436" s="280" t="s">
        <v>19093</v>
      </c>
      <c r="AE1436" s="280"/>
      <c r="AF1436" s="280"/>
      <c r="AG1436" s="280"/>
      <c r="AH1436" s="280"/>
      <c r="AI1436" s="280"/>
      <c r="AJ1436" s="280"/>
      <c r="AK1436" s="280">
        <v>2</v>
      </c>
      <c r="AL1436" s="280" t="s">
        <v>272</v>
      </c>
      <c r="AM1436" s="280">
        <v>0.25</v>
      </c>
      <c r="AN1436" s="280"/>
      <c r="AO1436" s="280">
        <v>0</v>
      </c>
      <c r="AP1436" s="280">
        <v>0</v>
      </c>
      <c r="AQ1436" s="280">
        <v>0.16</v>
      </c>
      <c r="AR1436" s="280" t="s">
        <v>463</v>
      </c>
      <c r="AS1436" s="280">
        <v>1</v>
      </c>
      <c r="AT1436" s="280">
        <v>80.963628596658396</v>
      </c>
      <c r="AU1436" s="280" t="s">
        <v>6872</v>
      </c>
      <c r="AV1436" s="280">
        <v>1.95</v>
      </c>
      <c r="AW1436" s="280">
        <v>10.930226687189201</v>
      </c>
      <c r="AX1436" s="280">
        <v>74.185816259852402</v>
      </c>
      <c r="AY1436" s="280" t="b">
        <v>0</v>
      </c>
      <c r="AZ1436" s="280">
        <v>44790.737175925926</v>
      </c>
      <c r="BA1436" s="280">
        <v>44776.422175925924</v>
      </c>
      <c r="BB1436" s="280">
        <v>44790.73715277778</v>
      </c>
    </row>
    <row r="1437" spans="1:54" x14ac:dyDescent="0.25">
      <c r="A1437" s="280" t="s">
        <v>6873</v>
      </c>
      <c r="B1437" s="234" t="s">
        <v>482</v>
      </c>
      <c r="C1437" s="235" t="s">
        <v>6873</v>
      </c>
      <c r="D1437" s="235" t="s">
        <v>6873</v>
      </c>
      <c r="E1437" s="234" t="s">
        <v>6874</v>
      </c>
      <c r="F1437" s="280" t="s">
        <v>6875</v>
      </c>
      <c r="G1437" s="234" t="s">
        <v>836</v>
      </c>
      <c r="H1437" s="234" t="s">
        <v>473</v>
      </c>
      <c r="I1437" s="234" t="s">
        <v>574</v>
      </c>
      <c r="J1437" s="236">
        <v>236</v>
      </c>
      <c r="K1437" s="129">
        <v>0.03</v>
      </c>
      <c r="L1437" s="103">
        <v>2</v>
      </c>
      <c r="M1437" s="237">
        <v>1838</v>
      </c>
      <c r="N1437" s="236">
        <v>1131</v>
      </c>
      <c r="O1437" s="103">
        <v>1200</v>
      </c>
      <c r="P1437" s="280">
        <v>5000</v>
      </c>
      <c r="Q1437" s="236">
        <v>20</v>
      </c>
      <c r="R1437" s="236">
        <v>30</v>
      </c>
      <c r="S1437" s="238">
        <v>40</v>
      </c>
      <c r="T1437" s="238">
        <v>40</v>
      </c>
      <c r="U1437" s="103">
        <v>2</v>
      </c>
      <c r="V1437" s="234" t="s">
        <v>451</v>
      </c>
      <c r="W1437" s="103">
        <v>40</v>
      </c>
      <c r="X1437" s="280" t="s">
        <v>56</v>
      </c>
      <c r="Y1437" s="280" t="s">
        <v>443</v>
      </c>
      <c r="Z1437" s="280"/>
      <c r="AA1437" s="280" t="s">
        <v>6876</v>
      </c>
      <c r="AB1437" s="280" t="s">
        <v>6877</v>
      </c>
      <c r="AC1437" s="280"/>
      <c r="AD1437" s="280" t="s">
        <v>6878</v>
      </c>
      <c r="AE1437" s="280" t="s">
        <v>6879</v>
      </c>
      <c r="AF1437" s="280"/>
      <c r="AG1437" s="280"/>
      <c r="AH1437" s="280" t="s">
        <v>6880</v>
      </c>
      <c r="AI1437" s="280"/>
      <c r="AJ1437" s="280"/>
      <c r="AK1437" s="280">
        <v>2.5</v>
      </c>
      <c r="AL1437" s="280" t="s">
        <v>272</v>
      </c>
      <c r="AM1437" s="280">
        <v>0.1</v>
      </c>
      <c r="AN1437" s="280">
        <v>0.15</v>
      </c>
      <c r="AO1437" s="280">
        <v>0</v>
      </c>
      <c r="AP1437" s="280">
        <v>0</v>
      </c>
      <c r="AQ1437" s="280">
        <v>0.1</v>
      </c>
      <c r="AR1437" s="280" t="s">
        <v>463</v>
      </c>
      <c r="AS1437" s="280">
        <v>1</v>
      </c>
      <c r="AT1437" s="280">
        <v>91.3279308498727</v>
      </c>
      <c r="AU1437" s="280" t="s">
        <v>552</v>
      </c>
      <c r="AV1437" s="280">
        <v>1.07128753267498</v>
      </c>
      <c r="AW1437" s="280">
        <v>15.186704057199201</v>
      </c>
      <c r="AX1437" s="280">
        <v>90.5973074030737</v>
      </c>
      <c r="AY1437" s="280" t="b">
        <v>0</v>
      </c>
      <c r="AZ1437" s="280">
        <v>44781.583518518521</v>
      </c>
      <c r="BA1437" s="280">
        <v>44776.501331018517</v>
      </c>
      <c r="BB1437" s="280">
        <v>44781.583518518521</v>
      </c>
    </row>
    <row r="1438" spans="1:54" x14ac:dyDescent="0.25">
      <c r="A1438" s="280" t="s">
        <v>6881</v>
      </c>
      <c r="B1438" s="234" t="s">
        <v>482</v>
      </c>
      <c r="C1438" s="235" t="s">
        <v>6873</v>
      </c>
      <c r="D1438" s="235" t="s">
        <v>6881</v>
      </c>
      <c r="E1438" s="234" t="s">
        <v>6874</v>
      </c>
      <c r="F1438" s="280" t="s">
        <v>6875</v>
      </c>
      <c r="G1438" s="234" t="s">
        <v>836</v>
      </c>
      <c r="H1438" s="234" t="s">
        <v>473</v>
      </c>
      <c r="I1438" s="234" t="s">
        <v>574</v>
      </c>
      <c r="J1438" s="236">
        <v>236</v>
      </c>
      <c r="K1438" s="129">
        <v>0.03</v>
      </c>
      <c r="L1438" s="103">
        <v>2</v>
      </c>
      <c r="M1438" s="237">
        <v>1838</v>
      </c>
      <c r="N1438" s="236">
        <v>1131</v>
      </c>
      <c r="O1438" s="103">
        <v>2200</v>
      </c>
      <c r="P1438" s="280">
        <v>6800</v>
      </c>
      <c r="Q1438" s="236">
        <v>20</v>
      </c>
      <c r="R1438" s="236">
        <v>30</v>
      </c>
      <c r="S1438" s="238">
        <v>40</v>
      </c>
      <c r="T1438" s="238">
        <v>40</v>
      </c>
      <c r="U1438" s="103">
        <v>2</v>
      </c>
      <c r="V1438" s="234" t="s">
        <v>451</v>
      </c>
      <c r="W1438" s="103">
        <v>40</v>
      </c>
      <c r="X1438" s="280" t="s">
        <v>56</v>
      </c>
      <c r="Y1438" s="280" t="s">
        <v>443</v>
      </c>
      <c r="Z1438" s="280"/>
      <c r="AA1438" s="280" t="s">
        <v>6876</v>
      </c>
      <c r="AB1438" s="280" t="s">
        <v>6877</v>
      </c>
      <c r="AC1438" s="280"/>
      <c r="AD1438" s="280" t="s">
        <v>6878</v>
      </c>
      <c r="AE1438" s="280" t="s">
        <v>6879</v>
      </c>
      <c r="AF1438" s="280"/>
      <c r="AG1438" s="280"/>
      <c r="AH1438" s="280" t="s">
        <v>6880</v>
      </c>
      <c r="AI1438" s="280"/>
      <c r="AJ1438" s="280"/>
      <c r="AK1438" s="280">
        <v>2.5</v>
      </c>
      <c r="AL1438" s="280" t="s">
        <v>272</v>
      </c>
      <c r="AM1438" s="280">
        <v>0.1</v>
      </c>
      <c r="AN1438" s="280">
        <v>0.14000000000000001</v>
      </c>
      <c r="AO1438" s="280">
        <v>0</v>
      </c>
      <c r="AP1438" s="280">
        <v>0</v>
      </c>
      <c r="AQ1438" s="280">
        <v>0.1</v>
      </c>
      <c r="AR1438" s="280" t="s">
        <v>463</v>
      </c>
      <c r="AS1438" s="280">
        <v>1</v>
      </c>
      <c r="AT1438" s="280">
        <v>91.106431579547603</v>
      </c>
      <c r="AU1438" s="280" t="s">
        <v>552</v>
      </c>
      <c r="AV1438" s="280">
        <v>1.07745500933625</v>
      </c>
      <c r="AW1438" s="280">
        <v>15.0999496986921</v>
      </c>
      <c r="AX1438" s="280">
        <v>88.008812905843001</v>
      </c>
      <c r="AY1438" s="280" t="b">
        <v>0</v>
      </c>
      <c r="AZ1438" s="280">
        <v>44781.588067129633</v>
      </c>
      <c r="BA1438" s="280">
        <v>44776.50172453704</v>
      </c>
      <c r="BB1438" s="280">
        <v>44781.588043981479</v>
      </c>
    </row>
    <row r="1439" spans="1:54" x14ac:dyDescent="0.25">
      <c r="A1439" s="280" t="s">
        <v>6882</v>
      </c>
      <c r="B1439" s="234" t="s">
        <v>456</v>
      </c>
      <c r="C1439" s="235" t="s">
        <v>6883</v>
      </c>
      <c r="D1439" s="235" t="s">
        <v>6882</v>
      </c>
      <c r="E1439" s="234" t="s">
        <v>6884</v>
      </c>
      <c r="F1439" s="280" t="s">
        <v>6885</v>
      </c>
      <c r="G1439" s="234" t="s">
        <v>440</v>
      </c>
      <c r="H1439" s="234" t="s">
        <v>6886</v>
      </c>
      <c r="I1439" s="234" t="s">
        <v>486</v>
      </c>
      <c r="J1439" s="236">
        <v>1275.49</v>
      </c>
      <c r="K1439" s="129">
        <v>0.15</v>
      </c>
      <c r="L1439" s="103">
        <v>1</v>
      </c>
      <c r="M1439" s="237">
        <v>32000</v>
      </c>
      <c r="N1439" s="236">
        <v>38040</v>
      </c>
      <c r="O1439" s="103">
        <v>16000</v>
      </c>
      <c r="P1439" s="280">
        <v>16000</v>
      </c>
      <c r="Q1439" s="236">
        <v>1.5</v>
      </c>
      <c r="R1439" s="236">
        <v>95</v>
      </c>
      <c r="S1439" s="238">
        <v>406</v>
      </c>
      <c r="T1439" s="238">
        <v>406</v>
      </c>
      <c r="U1439" s="103">
        <v>5.5</v>
      </c>
      <c r="V1439" s="234" t="s">
        <v>547</v>
      </c>
      <c r="W1439" s="103">
        <v>120</v>
      </c>
      <c r="X1439" s="280" t="s">
        <v>56</v>
      </c>
      <c r="Y1439" s="280" t="s">
        <v>443</v>
      </c>
      <c r="Z1439" s="280" t="s">
        <v>6887</v>
      </c>
      <c r="AA1439" s="280" t="s">
        <v>6888</v>
      </c>
      <c r="AB1439" s="280"/>
      <c r="AC1439" s="280"/>
      <c r="AD1439" s="280"/>
      <c r="AE1439" s="280"/>
      <c r="AF1439" s="280" t="s">
        <v>6889</v>
      </c>
      <c r="AG1439" s="280"/>
      <c r="AH1439" s="280"/>
      <c r="AI1439" s="280"/>
      <c r="AJ1439" s="280"/>
      <c r="AK1439" s="280">
        <v>5</v>
      </c>
      <c r="AL1439" s="280" t="s">
        <v>272</v>
      </c>
      <c r="AM1439" s="280">
        <v>0.1</v>
      </c>
      <c r="AN1439" s="280">
        <v>0</v>
      </c>
      <c r="AO1439" s="280">
        <v>0</v>
      </c>
      <c r="AP1439" s="280">
        <v>0.1</v>
      </c>
      <c r="AQ1439" s="280">
        <v>0.05</v>
      </c>
      <c r="AR1439" s="280" t="s">
        <v>463</v>
      </c>
      <c r="AS1439" s="280">
        <v>13</v>
      </c>
      <c r="AT1439" s="280">
        <v>69.890589257911998</v>
      </c>
      <c r="AU1439" s="280" t="s">
        <v>552</v>
      </c>
      <c r="AV1439" s="280">
        <v>2.2799999999999998</v>
      </c>
      <c r="AW1439" s="280">
        <v>14.5760625846941</v>
      </c>
      <c r="AX1439" s="280">
        <v>53.166769685483096</v>
      </c>
      <c r="AY1439" s="280" t="b">
        <v>0</v>
      </c>
      <c r="AZ1439" s="280">
        <v>44783.653356481482</v>
      </c>
      <c r="BA1439" s="280">
        <v>44776.601180555554</v>
      </c>
      <c r="BB1439" s="280">
        <v>44783.653344907405</v>
      </c>
    </row>
    <row r="1440" spans="1:54" x14ac:dyDescent="0.25">
      <c r="A1440" s="280" t="s">
        <v>6890</v>
      </c>
      <c r="B1440" s="234" t="s">
        <v>482</v>
      </c>
      <c r="C1440" s="235" t="s">
        <v>1680</v>
      </c>
      <c r="D1440" s="235" t="s">
        <v>6890</v>
      </c>
      <c r="E1440" s="234" t="s">
        <v>6891</v>
      </c>
      <c r="F1440" s="280" t="s">
        <v>6892</v>
      </c>
      <c r="G1440" s="234" t="s">
        <v>544</v>
      </c>
      <c r="H1440" s="234" t="s">
        <v>1361</v>
      </c>
      <c r="I1440" s="234" t="s">
        <v>486</v>
      </c>
      <c r="J1440" s="236">
        <v>320</v>
      </c>
      <c r="K1440" s="129">
        <v>0.03</v>
      </c>
      <c r="L1440" s="103">
        <v>1</v>
      </c>
      <c r="M1440" s="237">
        <v>1260</v>
      </c>
      <c r="N1440" s="236">
        <v>22062</v>
      </c>
      <c r="O1440" s="103">
        <v>6000</v>
      </c>
      <c r="P1440" s="280">
        <v>6000</v>
      </c>
      <c r="Q1440" s="236">
        <v>6</v>
      </c>
      <c r="R1440" s="236">
        <v>40</v>
      </c>
      <c r="S1440" s="238">
        <v>102</v>
      </c>
      <c r="T1440" s="238">
        <v>102</v>
      </c>
      <c r="U1440" s="103">
        <v>2</v>
      </c>
      <c r="V1440" s="234" t="s">
        <v>451</v>
      </c>
      <c r="W1440" s="103">
        <v>70</v>
      </c>
      <c r="X1440" s="280" t="s">
        <v>56</v>
      </c>
      <c r="Y1440" s="280" t="s">
        <v>443</v>
      </c>
      <c r="Z1440" s="280"/>
      <c r="AA1440" s="280" t="s">
        <v>6893</v>
      </c>
      <c r="AB1440" s="280"/>
      <c r="AC1440" s="280"/>
      <c r="AD1440" s="280" t="s">
        <v>6894</v>
      </c>
      <c r="AE1440" s="280"/>
      <c r="AF1440" s="280"/>
      <c r="AG1440" s="280"/>
      <c r="AH1440" s="280"/>
      <c r="AI1440" s="280"/>
      <c r="AJ1440" s="280"/>
      <c r="AK1440" s="280">
        <v>1</v>
      </c>
      <c r="AL1440" s="280" t="s">
        <v>272</v>
      </c>
      <c r="AM1440" s="280">
        <v>0.1</v>
      </c>
      <c r="AN1440" s="280">
        <v>0</v>
      </c>
      <c r="AO1440" s="280">
        <v>0</v>
      </c>
      <c r="AP1440" s="280">
        <v>0</v>
      </c>
      <c r="AQ1440" s="280">
        <v>0.06</v>
      </c>
      <c r="AR1440" s="280" t="s">
        <v>463</v>
      </c>
      <c r="AS1440" s="280">
        <v>0</v>
      </c>
      <c r="AT1440" s="280">
        <v>71.538583207261894</v>
      </c>
      <c r="AU1440" s="280" t="s">
        <v>552</v>
      </c>
      <c r="AV1440" s="280">
        <v>1.05189235251133</v>
      </c>
      <c r="AW1440" s="280">
        <v>30.240547737096101</v>
      </c>
      <c r="AX1440" s="280">
        <v>67.103191048411702</v>
      </c>
      <c r="AY1440" s="280" t="b">
        <v>0</v>
      </c>
      <c r="AZ1440" s="280">
        <v>44782.705752314818</v>
      </c>
      <c r="BA1440" s="280">
        <v>44777.420312499999</v>
      </c>
      <c r="BB1440" s="280">
        <v>44782.705752314818</v>
      </c>
    </row>
    <row r="1441" spans="1:54" x14ac:dyDescent="0.25">
      <c r="A1441" s="280" t="s">
        <v>6895</v>
      </c>
      <c r="B1441" s="234" t="s">
        <v>482</v>
      </c>
      <c r="C1441" s="235" t="s">
        <v>6895</v>
      </c>
      <c r="D1441" s="235" t="s">
        <v>6895</v>
      </c>
      <c r="E1441" s="234" t="s">
        <v>6891</v>
      </c>
      <c r="F1441" s="280" t="s">
        <v>6896</v>
      </c>
      <c r="G1441" s="234" t="s">
        <v>544</v>
      </c>
      <c r="H1441" s="234" t="s">
        <v>485</v>
      </c>
      <c r="I1441" s="234" t="s">
        <v>486</v>
      </c>
      <c r="J1441" s="236">
        <v>329</v>
      </c>
      <c r="K1441" s="129">
        <v>0.03</v>
      </c>
      <c r="L1441" s="103">
        <v>1</v>
      </c>
      <c r="M1441" s="237">
        <v>1532</v>
      </c>
      <c r="N1441" s="236">
        <v>17615</v>
      </c>
      <c r="O1441" s="103">
        <v>3000</v>
      </c>
      <c r="P1441" s="280">
        <v>3000</v>
      </c>
      <c r="Q1441" s="236">
        <v>6</v>
      </c>
      <c r="R1441" s="236">
        <v>40</v>
      </c>
      <c r="S1441" s="238">
        <v>127</v>
      </c>
      <c r="T1441" s="238">
        <v>65</v>
      </c>
      <c r="U1441" s="103">
        <v>2</v>
      </c>
      <c r="V1441" s="234" t="s">
        <v>442</v>
      </c>
      <c r="W1441" s="103">
        <v>70</v>
      </c>
      <c r="X1441" s="280" t="s">
        <v>56</v>
      </c>
      <c r="Y1441" s="280" t="s">
        <v>443</v>
      </c>
      <c r="Z1441" s="280"/>
      <c r="AA1441" s="280"/>
      <c r="AB1441" s="280" t="s">
        <v>6897</v>
      </c>
      <c r="AC1441" s="280" t="s">
        <v>6898</v>
      </c>
      <c r="AD1441" s="280"/>
      <c r="AE1441" s="280"/>
      <c r="AF1441" s="280" t="s">
        <v>6899</v>
      </c>
      <c r="AG1441" s="280"/>
      <c r="AH1441" s="280"/>
      <c r="AI1441" s="280"/>
      <c r="AJ1441" s="280"/>
      <c r="AK1441" s="280">
        <v>1</v>
      </c>
      <c r="AL1441" s="280" t="s">
        <v>272</v>
      </c>
      <c r="AM1441" s="280">
        <v>0.1</v>
      </c>
      <c r="AN1441" s="280">
        <v>0</v>
      </c>
      <c r="AO1441" s="280">
        <v>0</v>
      </c>
      <c r="AP1441" s="280">
        <v>0</v>
      </c>
      <c r="AQ1441" s="280">
        <v>0.06</v>
      </c>
      <c r="AR1441" s="280" t="s">
        <v>463</v>
      </c>
      <c r="AS1441" s="280">
        <v>0</v>
      </c>
      <c r="AT1441" s="280">
        <v>82.872876103838905</v>
      </c>
      <c r="AU1441" s="280" t="s">
        <v>552</v>
      </c>
      <c r="AV1441" s="280">
        <v>0.87647828479536904</v>
      </c>
      <c r="AW1441" s="280">
        <v>31.258305328312499</v>
      </c>
      <c r="AX1441" s="280">
        <v>76.539020573045505</v>
      </c>
      <c r="AY1441" s="280" t="b">
        <v>0</v>
      </c>
      <c r="AZ1441" s="280">
        <v>44782.707268518519</v>
      </c>
      <c r="BA1441" s="280">
        <v>44777.427569444444</v>
      </c>
      <c r="BB1441" s="280">
        <v>44782.707245370373</v>
      </c>
    </row>
    <row r="1442" spans="1:54" x14ac:dyDescent="0.25">
      <c r="A1442" s="280" t="s">
        <v>6900</v>
      </c>
      <c r="B1442" s="234" t="s">
        <v>482</v>
      </c>
      <c r="C1442" s="235" t="s">
        <v>6900</v>
      </c>
      <c r="D1442" s="235" t="s">
        <v>6900</v>
      </c>
      <c r="E1442" s="234" t="s">
        <v>6891</v>
      </c>
      <c r="F1442" s="280" t="s">
        <v>6901</v>
      </c>
      <c r="G1442" s="234" t="s">
        <v>544</v>
      </c>
      <c r="H1442" s="234" t="s">
        <v>485</v>
      </c>
      <c r="I1442" s="234" t="s">
        <v>486</v>
      </c>
      <c r="J1442" s="236">
        <v>393</v>
      </c>
      <c r="K1442" s="129">
        <v>0.03</v>
      </c>
      <c r="L1442" s="103">
        <v>1</v>
      </c>
      <c r="M1442" s="237">
        <v>1786</v>
      </c>
      <c r="N1442" s="236">
        <v>24821</v>
      </c>
      <c r="O1442" s="103">
        <v>3000</v>
      </c>
      <c r="P1442" s="280">
        <v>3000</v>
      </c>
      <c r="Q1442" s="236">
        <v>5</v>
      </c>
      <c r="R1442" s="236">
        <v>40</v>
      </c>
      <c r="S1442" s="238">
        <v>153</v>
      </c>
      <c r="T1442" s="238">
        <v>79</v>
      </c>
      <c r="U1442" s="103">
        <v>2</v>
      </c>
      <c r="V1442" s="234" t="s">
        <v>442</v>
      </c>
      <c r="W1442" s="103">
        <v>70</v>
      </c>
      <c r="X1442" s="280" t="s">
        <v>56</v>
      </c>
      <c r="Y1442" s="280" t="s">
        <v>443</v>
      </c>
      <c r="Z1442" s="280"/>
      <c r="AA1442" s="280" t="s">
        <v>6902</v>
      </c>
      <c r="AB1442" s="280" t="s">
        <v>6903</v>
      </c>
      <c r="AC1442" s="280" t="s">
        <v>6898</v>
      </c>
      <c r="AD1442" s="280"/>
      <c r="AE1442" s="280"/>
      <c r="AF1442" s="280" t="s">
        <v>6899</v>
      </c>
      <c r="AG1442" s="280"/>
      <c r="AH1442" s="280"/>
      <c r="AI1442" s="280"/>
      <c r="AJ1442" s="280"/>
      <c r="AK1442" s="280">
        <v>1</v>
      </c>
      <c r="AL1442" s="280" t="s">
        <v>272</v>
      </c>
      <c r="AM1442" s="280">
        <v>0.1</v>
      </c>
      <c r="AN1442" s="280">
        <v>0</v>
      </c>
      <c r="AO1442" s="280">
        <v>0</v>
      </c>
      <c r="AP1442" s="280">
        <v>0</v>
      </c>
      <c r="AQ1442" s="280">
        <v>0.06</v>
      </c>
      <c r="AR1442" s="280" t="s">
        <v>463</v>
      </c>
      <c r="AS1442" s="280">
        <v>0</v>
      </c>
      <c r="AT1442" s="280">
        <v>71.899897043942204</v>
      </c>
      <c r="AU1442" s="280" t="s">
        <v>552</v>
      </c>
      <c r="AV1442" s="280">
        <v>1.0642408164457999</v>
      </c>
      <c r="AW1442" s="280">
        <v>29.7005851987334</v>
      </c>
      <c r="AX1442" s="280">
        <v>64.709907339547996</v>
      </c>
      <c r="AY1442" s="280" t="b">
        <v>0</v>
      </c>
      <c r="AZ1442" s="280">
        <v>44782.709432870368</v>
      </c>
      <c r="BA1442" s="280">
        <v>44777.4294212963</v>
      </c>
      <c r="BB1442" s="280">
        <v>44782.709409722222</v>
      </c>
    </row>
    <row r="1443" spans="1:54" x14ac:dyDescent="0.25">
      <c r="A1443" s="280" t="s">
        <v>6904</v>
      </c>
      <c r="B1443" s="234" t="s">
        <v>482</v>
      </c>
      <c r="C1443" s="235" t="s">
        <v>6904</v>
      </c>
      <c r="D1443" s="235" t="s">
        <v>6904</v>
      </c>
      <c r="E1443" s="234" t="s">
        <v>6891</v>
      </c>
      <c r="F1443" s="280" t="s">
        <v>6905</v>
      </c>
      <c r="G1443" s="234" t="s">
        <v>544</v>
      </c>
      <c r="H1443" s="234" t="s">
        <v>485</v>
      </c>
      <c r="I1443" s="234" t="s">
        <v>486</v>
      </c>
      <c r="J1443" s="236">
        <v>461</v>
      </c>
      <c r="K1443" s="129">
        <v>0.03</v>
      </c>
      <c r="L1443" s="103">
        <v>1</v>
      </c>
      <c r="M1443" s="237">
        <v>2955</v>
      </c>
      <c r="N1443" s="236">
        <v>35286</v>
      </c>
      <c r="O1443" s="103">
        <v>3000</v>
      </c>
      <c r="P1443" s="280">
        <v>3000</v>
      </c>
      <c r="Q1443" s="236">
        <v>3.5</v>
      </c>
      <c r="R1443" s="236">
        <v>40</v>
      </c>
      <c r="S1443" s="238">
        <v>174</v>
      </c>
      <c r="T1443" s="238">
        <v>89</v>
      </c>
      <c r="U1443" s="103">
        <v>1.6</v>
      </c>
      <c r="V1443" s="234" t="s">
        <v>442</v>
      </c>
      <c r="W1443" s="103">
        <v>70</v>
      </c>
      <c r="X1443" s="280" t="s">
        <v>56</v>
      </c>
      <c r="Y1443" s="280" t="s">
        <v>443</v>
      </c>
      <c r="Z1443" s="280"/>
      <c r="AA1443" s="280" t="s">
        <v>6906</v>
      </c>
      <c r="AB1443" s="280" t="s">
        <v>6907</v>
      </c>
      <c r="AC1443" s="280" t="s">
        <v>6898</v>
      </c>
      <c r="AD1443" s="280" t="s">
        <v>6908</v>
      </c>
      <c r="AE1443" s="280"/>
      <c r="AF1443" s="280" t="s">
        <v>6899</v>
      </c>
      <c r="AG1443" s="280"/>
      <c r="AH1443" s="280"/>
      <c r="AI1443" s="280"/>
      <c r="AJ1443" s="280"/>
      <c r="AK1443" s="280">
        <v>1</v>
      </c>
      <c r="AL1443" s="280" t="s">
        <v>272</v>
      </c>
      <c r="AM1443" s="280">
        <v>0.1</v>
      </c>
      <c r="AN1443" s="280">
        <v>0</v>
      </c>
      <c r="AO1443" s="280">
        <v>0</v>
      </c>
      <c r="AP1443" s="280">
        <v>0</v>
      </c>
      <c r="AQ1443" s="280">
        <v>7.0000000000000007E-2</v>
      </c>
      <c r="AR1443" s="280" t="s">
        <v>463</v>
      </c>
      <c r="AS1443" s="280">
        <v>0</v>
      </c>
      <c r="AT1443" s="280">
        <v>61.965910455749402</v>
      </c>
      <c r="AU1443" s="280" t="s">
        <v>552</v>
      </c>
      <c r="AV1443" s="280">
        <v>1.3782211058412399</v>
      </c>
      <c r="AW1443" s="280">
        <v>24.438737507252402</v>
      </c>
      <c r="AX1443" s="280">
        <v>61.328546805347401</v>
      </c>
      <c r="AY1443" s="280" t="b">
        <v>0</v>
      </c>
      <c r="AZ1443" s="280">
        <v>44782.71266203704</v>
      </c>
      <c r="BA1443" s="280">
        <v>44777.430717592593</v>
      </c>
      <c r="BB1443" s="280">
        <v>44782.71266203704</v>
      </c>
    </row>
    <row r="1444" spans="1:54" x14ac:dyDescent="0.25">
      <c r="A1444" s="280" t="s">
        <v>6909</v>
      </c>
      <c r="B1444" s="234" t="s">
        <v>482</v>
      </c>
      <c r="C1444" s="235" t="s">
        <v>6909</v>
      </c>
      <c r="D1444" s="235" t="s">
        <v>6909</v>
      </c>
      <c r="E1444" s="234" t="s">
        <v>6891</v>
      </c>
      <c r="F1444" s="280" t="s">
        <v>6910</v>
      </c>
      <c r="G1444" s="234" t="s">
        <v>440</v>
      </c>
      <c r="H1444" s="234"/>
      <c r="I1444" s="234" t="s">
        <v>486</v>
      </c>
      <c r="J1444" s="236">
        <v>637</v>
      </c>
      <c r="K1444" s="129">
        <v>0.05</v>
      </c>
      <c r="L1444" s="103">
        <v>1</v>
      </c>
      <c r="M1444" s="237">
        <v>6000</v>
      </c>
      <c r="N1444" s="236">
        <v>67352</v>
      </c>
      <c r="O1444" s="103">
        <v>3000</v>
      </c>
      <c r="P1444" s="280">
        <v>3000</v>
      </c>
      <c r="Q1444" s="236">
        <v>1.3</v>
      </c>
      <c r="R1444" s="236">
        <v>1</v>
      </c>
      <c r="S1444" s="238">
        <v>240</v>
      </c>
      <c r="T1444" s="238">
        <v>127</v>
      </c>
      <c r="U1444" s="103">
        <v>3.5</v>
      </c>
      <c r="V1444" s="234" t="s">
        <v>442</v>
      </c>
      <c r="W1444" s="103">
        <v>100</v>
      </c>
      <c r="X1444" s="280" t="s">
        <v>56</v>
      </c>
      <c r="Y1444" s="280" t="s">
        <v>443</v>
      </c>
      <c r="Z1444" s="280"/>
      <c r="AA1444" s="280" t="s">
        <v>6911</v>
      </c>
      <c r="AB1444" s="280"/>
      <c r="AC1444" s="280"/>
      <c r="AD1444" s="280"/>
      <c r="AE1444" s="280"/>
      <c r="AF1444" s="280"/>
      <c r="AG1444" s="280"/>
      <c r="AH1444" s="280"/>
      <c r="AI1444" s="280"/>
      <c r="AJ1444" s="280"/>
      <c r="AK1444" s="280">
        <v>1</v>
      </c>
      <c r="AL1444" s="280" t="s">
        <v>272</v>
      </c>
      <c r="AM1444" s="280">
        <v>0.1</v>
      </c>
      <c r="AN1444" s="280">
        <v>0</v>
      </c>
      <c r="AO1444" s="280">
        <v>0</v>
      </c>
      <c r="AP1444" s="280">
        <v>0</v>
      </c>
      <c r="AQ1444" s="280">
        <v>0.05</v>
      </c>
      <c r="AR1444" s="280" t="s">
        <v>463</v>
      </c>
      <c r="AS1444" s="280">
        <v>0</v>
      </c>
      <c r="AT1444" s="280">
        <v>71.624313945836704</v>
      </c>
      <c r="AU1444" s="280" t="s">
        <v>552</v>
      </c>
      <c r="AV1444" s="280">
        <v>1.43970179625399</v>
      </c>
      <c r="AW1444" s="280">
        <v>23.4305751377156</v>
      </c>
      <c r="AX1444" s="280">
        <v>70.601109460896197</v>
      </c>
      <c r="AY1444" s="280" t="b">
        <v>0</v>
      </c>
      <c r="AZ1444" s="280">
        <v>44782.756608796299</v>
      </c>
      <c r="BA1444" s="280">
        <v>44777.432326388887</v>
      </c>
      <c r="BB1444" s="280">
        <v>44782.756608796299</v>
      </c>
    </row>
    <row r="1445" spans="1:54" x14ac:dyDescent="0.25">
      <c r="A1445" s="280" t="s">
        <v>6912</v>
      </c>
      <c r="B1445" s="234" t="s">
        <v>482</v>
      </c>
      <c r="C1445" s="235">
        <v>2242</v>
      </c>
      <c r="D1445" s="235" t="s">
        <v>6912</v>
      </c>
      <c r="E1445" s="234" t="s">
        <v>6913</v>
      </c>
      <c r="F1445" s="280" t="s">
        <v>471</v>
      </c>
      <c r="G1445" s="234" t="s">
        <v>472</v>
      </c>
      <c r="H1445" s="234" t="s">
        <v>507</v>
      </c>
      <c r="I1445" s="234" t="s">
        <v>517</v>
      </c>
      <c r="J1445" s="236">
        <v>498</v>
      </c>
      <c r="K1445" s="129">
        <v>0.03</v>
      </c>
      <c r="L1445" s="103">
        <v>1</v>
      </c>
      <c r="M1445" s="237">
        <v>3700</v>
      </c>
      <c r="N1445" s="236">
        <v>4695</v>
      </c>
      <c r="O1445" s="103">
        <v>946</v>
      </c>
      <c r="P1445" s="280">
        <v>6000</v>
      </c>
      <c r="Q1445" s="236">
        <v>12</v>
      </c>
      <c r="R1445" s="236">
        <v>35</v>
      </c>
      <c r="S1445" s="238">
        <v>186</v>
      </c>
      <c r="T1445" s="238">
        <v>75</v>
      </c>
      <c r="U1445" s="103">
        <v>5.75</v>
      </c>
      <c r="V1445" s="234" t="s">
        <v>451</v>
      </c>
      <c r="W1445" s="103">
        <v>50</v>
      </c>
      <c r="X1445" s="280" t="s">
        <v>56</v>
      </c>
      <c r="Y1445" s="280" t="s">
        <v>443</v>
      </c>
      <c r="Z1445" s="280" t="s">
        <v>6914</v>
      </c>
      <c r="AA1445" s="280" t="s">
        <v>6915</v>
      </c>
      <c r="AB1445" s="280" t="s">
        <v>6916</v>
      </c>
      <c r="AC1445" s="280"/>
      <c r="AD1445" s="280" t="s">
        <v>19094</v>
      </c>
      <c r="AE1445" s="280"/>
      <c r="AF1445" s="280" t="s">
        <v>19095</v>
      </c>
      <c r="AG1445" s="280"/>
      <c r="AH1445" s="280" t="s">
        <v>19096</v>
      </c>
      <c r="AI1445" s="280" t="s">
        <v>19097</v>
      </c>
      <c r="AJ1445" s="280" t="s">
        <v>19098</v>
      </c>
      <c r="AK1445" s="280">
        <v>15</v>
      </c>
      <c r="AL1445" s="280" t="s">
        <v>272</v>
      </c>
      <c r="AM1445" s="280">
        <v>0.12</v>
      </c>
      <c r="AN1445" s="280">
        <v>0.14000000000000001</v>
      </c>
      <c r="AO1445" s="280">
        <v>0</v>
      </c>
      <c r="AP1445" s="280">
        <v>0</v>
      </c>
      <c r="AQ1445" s="280">
        <v>0.1</v>
      </c>
      <c r="AR1445" s="280" t="s">
        <v>463</v>
      </c>
      <c r="AS1445" s="280">
        <v>2</v>
      </c>
      <c r="AT1445" s="280">
        <v>77.773235419036197</v>
      </c>
      <c r="AU1445" s="280" t="s">
        <v>448</v>
      </c>
      <c r="AV1445" s="280">
        <v>1.6</v>
      </c>
      <c r="AW1445" s="280">
        <v>16.7807121769237</v>
      </c>
      <c r="AX1445" s="280">
        <v>70.595876836079398</v>
      </c>
      <c r="AY1445" s="280" t="b">
        <v>1</v>
      </c>
      <c r="AZ1445" s="280">
        <v>44798.462858796294</v>
      </c>
      <c r="BA1445" s="280">
        <v>44778.489374999997</v>
      </c>
      <c r="BB1445" s="280">
        <v>44798.462858796294</v>
      </c>
    </row>
    <row r="1446" spans="1:54" x14ac:dyDescent="0.25">
      <c r="A1446" s="280" t="s">
        <v>6917</v>
      </c>
      <c r="B1446" s="234" t="s">
        <v>482</v>
      </c>
      <c r="C1446" s="235" t="s">
        <v>1680</v>
      </c>
      <c r="D1446" s="235" t="s">
        <v>6917</v>
      </c>
      <c r="E1446" s="234" t="s">
        <v>6918</v>
      </c>
      <c r="F1446" s="280" t="s">
        <v>6919</v>
      </c>
      <c r="G1446" s="234" t="s">
        <v>440</v>
      </c>
      <c r="H1446" s="234" t="s">
        <v>5955</v>
      </c>
      <c r="I1446" s="234" t="s">
        <v>917</v>
      </c>
      <c r="J1446" s="236">
        <v>792</v>
      </c>
      <c r="K1446" s="129">
        <v>0.05</v>
      </c>
      <c r="L1446" s="103">
        <v>1</v>
      </c>
      <c r="M1446" s="237">
        <v>5000</v>
      </c>
      <c r="N1446" s="236">
        <v>28650</v>
      </c>
      <c r="O1446" s="103">
        <v>4000</v>
      </c>
      <c r="P1446" s="280">
        <v>4000</v>
      </c>
      <c r="Q1446" s="236">
        <v>1.8</v>
      </c>
      <c r="R1446" s="236">
        <v>100</v>
      </c>
      <c r="S1446" s="238">
        <v>180</v>
      </c>
      <c r="T1446" s="238">
        <v>122</v>
      </c>
      <c r="U1446" s="103">
        <v>4</v>
      </c>
      <c r="V1446" s="234" t="s">
        <v>451</v>
      </c>
      <c r="W1446" s="103">
        <v>150</v>
      </c>
      <c r="X1446" s="280" t="s">
        <v>56</v>
      </c>
      <c r="Y1446" s="280" t="s">
        <v>443</v>
      </c>
      <c r="Z1446" s="280"/>
      <c r="AA1446" s="280"/>
      <c r="AB1446" s="280"/>
      <c r="AC1446" s="280"/>
      <c r="AD1446" s="280"/>
      <c r="AE1446" s="280"/>
      <c r="AF1446" s="280" t="s">
        <v>19099</v>
      </c>
      <c r="AG1446" s="280"/>
      <c r="AH1446" s="280"/>
      <c r="AI1446" s="280"/>
      <c r="AJ1446" s="280"/>
      <c r="AK1446" s="280">
        <v>1</v>
      </c>
      <c r="AL1446" s="280" t="s">
        <v>272</v>
      </c>
      <c r="AM1446" s="280">
        <v>0.1</v>
      </c>
      <c r="AN1446" s="280">
        <v>0</v>
      </c>
      <c r="AO1446" s="280">
        <v>0</v>
      </c>
      <c r="AP1446" s="280">
        <v>0.13</v>
      </c>
      <c r="AQ1446" s="280">
        <v>0.05</v>
      </c>
      <c r="AR1446" s="280" t="s">
        <v>463</v>
      </c>
      <c r="AS1446" s="280">
        <v>0</v>
      </c>
      <c r="AT1446" s="280">
        <v>79.496726917110095</v>
      </c>
      <c r="AU1446" s="280" t="s">
        <v>552</v>
      </c>
      <c r="AV1446" s="280">
        <v>1.59</v>
      </c>
      <c r="AW1446" s="280">
        <v>17.054749247691799</v>
      </c>
      <c r="AX1446" s="280">
        <v>77.225391862335499</v>
      </c>
      <c r="AY1446" s="280" t="b">
        <v>0</v>
      </c>
      <c r="AZ1446" s="280">
        <v>44783.662939814814</v>
      </c>
      <c r="BA1446" s="280">
        <v>44781.508321759262</v>
      </c>
      <c r="BB1446" s="280">
        <v>44783.662928240738</v>
      </c>
    </row>
    <row r="1447" spans="1:54" x14ac:dyDescent="0.25">
      <c r="A1447" s="280" t="s">
        <v>6920</v>
      </c>
      <c r="B1447" s="234" t="s">
        <v>482</v>
      </c>
      <c r="C1447" s="235" t="s">
        <v>6920</v>
      </c>
      <c r="D1447" s="235" t="s">
        <v>6920</v>
      </c>
      <c r="E1447" s="234" t="s">
        <v>6921</v>
      </c>
      <c r="F1447" s="280" t="s">
        <v>4729</v>
      </c>
      <c r="G1447" s="234" t="s">
        <v>440</v>
      </c>
      <c r="H1447" s="234" t="s">
        <v>960</v>
      </c>
      <c r="I1447" s="234" t="s">
        <v>678</v>
      </c>
      <c r="J1447" s="236">
        <v>4076</v>
      </c>
      <c r="K1447" s="129">
        <v>0.05</v>
      </c>
      <c r="L1447" s="103">
        <v>1</v>
      </c>
      <c r="M1447" s="237">
        <v>15000</v>
      </c>
      <c r="N1447" s="236">
        <v>33680</v>
      </c>
      <c r="O1447" s="103">
        <v>6385</v>
      </c>
      <c r="P1447" s="280">
        <v>6385</v>
      </c>
      <c r="Q1447" s="236">
        <v>2.5</v>
      </c>
      <c r="R1447" s="236">
        <v>100</v>
      </c>
      <c r="S1447" s="238">
        <v>335</v>
      </c>
      <c r="T1447" s="238">
        <v>109.5</v>
      </c>
      <c r="U1447" s="103">
        <v>4</v>
      </c>
      <c r="V1447" s="234" t="s">
        <v>547</v>
      </c>
      <c r="W1447" s="103">
        <v>120</v>
      </c>
      <c r="X1447" s="280" t="s">
        <v>56</v>
      </c>
      <c r="Y1447" s="280" t="s">
        <v>443</v>
      </c>
      <c r="Z1447" s="280"/>
      <c r="AA1447" s="280"/>
      <c r="AB1447" s="280"/>
      <c r="AC1447" s="280"/>
      <c r="AD1447" s="280"/>
      <c r="AE1447" s="280"/>
      <c r="AF1447" s="280" t="s">
        <v>6922</v>
      </c>
      <c r="AG1447" s="280"/>
      <c r="AH1447" s="280"/>
      <c r="AI1447" s="280"/>
      <c r="AJ1447" s="280"/>
      <c r="AK1447" s="280">
        <v>3</v>
      </c>
      <c r="AL1447" s="280" t="s">
        <v>272</v>
      </c>
      <c r="AM1447" s="280">
        <v>0.1</v>
      </c>
      <c r="AN1447" s="280">
        <v>0</v>
      </c>
      <c r="AO1447" s="280">
        <v>0</v>
      </c>
      <c r="AP1447" s="280">
        <v>0</v>
      </c>
      <c r="AQ1447" s="280">
        <v>0.05</v>
      </c>
      <c r="AR1447" s="280" t="s">
        <v>463</v>
      </c>
      <c r="AS1447" s="280">
        <v>0</v>
      </c>
      <c r="AT1447" s="280">
        <v>77.350279321303603</v>
      </c>
      <c r="AU1447" s="280" t="s">
        <v>552</v>
      </c>
      <c r="AV1447" s="280">
        <v>1.39</v>
      </c>
      <c r="AW1447" s="280">
        <v>25.797138514047401</v>
      </c>
      <c r="AX1447" s="280">
        <v>75.140271340694895</v>
      </c>
      <c r="AY1447" s="280" t="b">
        <v>0</v>
      </c>
      <c r="AZ1447" s="280">
        <v>44785.366435185184</v>
      </c>
      <c r="BA1447" s="280">
        <v>44782.691493055558</v>
      </c>
      <c r="BB1447" s="280">
        <v>44785.366423611114</v>
      </c>
    </row>
    <row r="1448" spans="1:54" x14ac:dyDescent="0.25">
      <c r="A1448" s="280" t="s">
        <v>19100</v>
      </c>
      <c r="B1448" s="234" t="s">
        <v>436</v>
      </c>
      <c r="C1448" s="235" t="s">
        <v>19532</v>
      </c>
      <c r="D1448" s="235" t="s">
        <v>19100</v>
      </c>
      <c r="E1448" s="234" t="s">
        <v>19102</v>
      </c>
      <c r="F1448" s="280" t="s">
        <v>19106</v>
      </c>
      <c r="G1448" s="234" t="s">
        <v>544</v>
      </c>
      <c r="H1448" s="234" t="s">
        <v>473</v>
      </c>
      <c r="I1448" s="234" t="s">
        <v>574</v>
      </c>
      <c r="J1448" s="236"/>
      <c r="K1448" s="129">
        <v>0.5</v>
      </c>
      <c r="L1448" s="103">
        <v>1</v>
      </c>
      <c r="M1448" s="237">
        <v>1</v>
      </c>
      <c r="N1448" s="236">
        <v>2000</v>
      </c>
      <c r="O1448" s="103">
        <v>5000</v>
      </c>
      <c r="P1448" s="280">
        <v>6000</v>
      </c>
      <c r="Q1448" s="236">
        <v>1</v>
      </c>
      <c r="R1448" s="236">
        <v>50</v>
      </c>
      <c r="S1448" s="238">
        <v>266.60000000000002</v>
      </c>
      <c r="T1448" s="238">
        <v>20</v>
      </c>
      <c r="U1448" s="103">
        <v>10</v>
      </c>
      <c r="V1448" s="234" t="s">
        <v>547</v>
      </c>
      <c r="W1448" s="103">
        <v>1</v>
      </c>
      <c r="X1448" s="280" t="s">
        <v>56</v>
      </c>
      <c r="Y1448" s="280" t="s">
        <v>443</v>
      </c>
      <c r="Z1448" s="280" t="s">
        <v>19101</v>
      </c>
      <c r="AA1448" s="280" t="s">
        <v>19103</v>
      </c>
      <c r="AB1448" s="280" t="s">
        <v>19104</v>
      </c>
      <c r="AC1448" s="280"/>
      <c r="AD1448" s="280" t="s">
        <v>436</v>
      </c>
      <c r="AE1448" s="280" t="s">
        <v>19105</v>
      </c>
      <c r="AF1448" s="280" t="s">
        <v>19107</v>
      </c>
      <c r="AG1448" s="280"/>
      <c r="AH1448" s="280"/>
      <c r="AI1448" s="280" t="s">
        <v>19108</v>
      </c>
      <c r="AJ1448" s="280" t="s">
        <v>19108</v>
      </c>
      <c r="AK1448" s="280">
        <v>3</v>
      </c>
      <c r="AL1448" s="280" t="s">
        <v>272</v>
      </c>
      <c r="AM1448" s="280">
        <v>2000</v>
      </c>
      <c r="AN1448" s="280"/>
      <c r="AO1448" s="280">
        <v>0</v>
      </c>
      <c r="AP1448" s="280">
        <v>0</v>
      </c>
      <c r="AQ1448" s="280">
        <v>2000</v>
      </c>
      <c r="AR1448" s="280" t="s">
        <v>463</v>
      </c>
      <c r="AS1448" s="280">
        <v>0</v>
      </c>
      <c r="AT1448" s="280">
        <v>52.3120722033619</v>
      </c>
      <c r="AU1448" s="280" t="s">
        <v>552</v>
      </c>
      <c r="AV1448" s="280">
        <v>41.538164181037402</v>
      </c>
      <c r="AW1448" s="280">
        <v>0.24023181766556101</v>
      </c>
      <c r="AX1448" s="280">
        <v>48.665173455470303</v>
      </c>
      <c r="AY1448" s="280" t="b">
        <v>0</v>
      </c>
      <c r="AZ1448" s="280">
        <v>44818.570937500001</v>
      </c>
      <c r="BA1448" s="280">
        <v>44788.576724537037</v>
      </c>
      <c r="BB1448" s="280">
        <v>44818.570937500001</v>
      </c>
    </row>
    <row r="1449" spans="1:54" x14ac:dyDescent="0.25">
      <c r="A1449" s="280" t="s">
        <v>19109</v>
      </c>
      <c r="B1449" s="234" t="s">
        <v>436</v>
      </c>
      <c r="C1449" s="235" t="s">
        <v>19533</v>
      </c>
      <c r="D1449" s="235" t="s">
        <v>19109</v>
      </c>
      <c r="E1449" s="234" t="s">
        <v>19102</v>
      </c>
      <c r="F1449" s="280" t="s">
        <v>19113</v>
      </c>
      <c r="G1449" s="234" t="s">
        <v>534</v>
      </c>
      <c r="H1449" s="234" t="s">
        <v>473</v>
      </c>
      <c r="I1449" s="234" t="s">
        <v>574</v>
      </c>
      <c r="J1449" s="236">
        <v>649</v>
      </c>
      <c r="K1449" s="129">
        <v>1</v>
      </c>
      <c r="L1449" s="103">
        <v>1</v>
      </c>
      <c r="M1449" s="237">
        <v>1</v>
      </c>
      <c r="N1449" s="236">
        <v>2082</v>
      </c>
      <c r="O1449" s="103">
        <v>5000</v>
      </c>
      <c r="P1449" s="280">
        <v>5000</v>
      </c>
      <c r="Q1449" s="236">
        <v>18</v>
      </c>
      <c r="R1449" s="236">
        <v>40</v>
      </c>
      <c r="S1449" s="238">
        <v>281</v>
      </c>
      <c r="T1449" s="238">
        <v>23.3</v>
      </c>
      <c r="U1449" s="103">
        <v>4</v>
      </c>
      <c r="V1449" s="234" t="s">
        <v>547</v>
      </c>
      <c r="W1449" s="103">
        <v>1</v>
      </c>
      <c r="X1449" s="280" t="s">
        <v>56</v>
      </c>
      <c r="Y1449" s="280" t="s">
        <v>443</v>
      </c>
      <c r="Z1449" s="280" t="s">
        <v>19101</v>
      </c>
      <c r="AA1449" s="280" t="s">
        <v>19103</v>
      </c>
      <c r="AB1449" s="280" t="s">
        <v>19110</v>
      </c>
      <c r="AC1449" s="280"/>
      <c r="AD1449" s="280" t="s">
        <v>19111</v>
      </c>
      <c r="AE1449" s="280" t="s">
        <v>19112</v>
      </c>
      <c r="AF1449" s="280" t="s">
        <v>19107</v>
      </c>
      <c r="AG1449" s="280"/>
      <c r="AH1449" s="280"/>
      <c r="AI1449" s="280" t="s">
        <v>19114</v>
      </c>
      <c r="AJ1449" s="280" t="s">
        <v>19114</v>
      </c>
      <c r="AK1449" s="280">
        <v>3</v>
      </c>
      <c r="AL1449" s="280" t="s">
        <v>272</v>
      </c>
      <c r="AM1449" s="280">
        <v>1000</v>
      </c>
      <c r="AN1449" s="280"/>
      <c r="AO1449" s="280">
        <v>0</v>
      </c>
      <c r="AP1449" s="280">
        <v>0.28999999999999998</v>
      </c>
      <c r="AQ1449" s="280">
        <v>1000</v>
      </c>
      <c r="AR1449" s="280" t="s">
        <v>447</v>
      </c>
      <c r="AS1449" s="280">
        <v>0</v>
      </c>
      <c r="AT1449" s="280"/>
      <c r="AU1449" s="280" t="s">
        <v>552</v>
      </c>
      <c r="AV1449" s="280"/>
      <c r="AW1449" s="280">
        <v>0</v>
      </c>
      <c r="AX1449" s="280"/>
      <c r="AY1449" s="280" t="b">
        <v>0</v>
      </c>
      <c r="AZ1449" s="280">
        <v>44818.571192129632</v>
      </c>
      <c r="BA1449" s="280">
        <v>44788.577835648146</v>
      </c>
      <c r="BB1449" s="280">
        <v>44818.571180555555</v>
      </c>
    </row>
    <row r="1450" spans="1:54" x14ac:dyDescent="0.25">
      <c r="A1450" s="280" t="s">
        <v>19115</v>
      </c>
      <c r="B1450" s="234" t="s">
        <v>436</v>
      </c>
      <c r="C1450" s="235" t="s">
        <v>19534</v>
      </c>
      <c r="D1450" s="235" t="s">
        <v>19115</v>
      </c>
      <c r="E1450" s="234" t="s">
        <v>19102</v>
      </c>
      <c r="F1450" s="280" t="s">
        <v>19117</v>
      </c>
      <c r="G1450" s="234" t="s">
        <v>472</v>
      </c>
      <c r="H1450" s="234" t="s">
        <v>473</v>
      </c>
      <c r="I1450" s="234" t="s">
        <v>574</v>
      </c>
      <c r="J1450" s="236"/>
      <c r="K1450" s="129">
        <v>0.5</v>
      </c>
      <c r="L1450" s="103">
        <v>1</v>
      </c>
      <c r="M1450" s="237">
        <v>1</v>
      </c>
      <c r="N1450" s="236">
        <v>2100</v>
      </c>
      <c r="O1450" s="103">
        <v>5000</v>
      </c>
      <c r="P1450" s="280">
        <v>6000</v>
      </c>
      <c r="Q1450" s="236">
        <v>1</v>
      </c>
      <c r="R1450" s="236">
        <v>50</v>
      </c>
      <c r="S1450" s="238">
        <v>251</v>
      </c>
      <c r="T1450" s="238">
        <v>12</v>
      </c>
      <c r="U1450" s="103">
        <v>10</v>
      </c>
      <c r="V1450" s="234" t="s">
        <v>547</v>
      </c>
      <c r="W1450" s="103">
        <v>1</v>
      </c>
      <c r="X1450" s="280" t="s">
        <v>56</v>
      </c>
      <c r="Y1450" s="280" t="s">
        <v>443</v>
      </c>
      <c r="Z1450" s="280" t="s">
        <v>19101</v>
      </c>
      <c r="AA1450" s="280" t="s">
        <v>19103</v>
      </c>
      <c r="AB1450" s="280" t="s">
        <v>19116</v>
      </c>
      <c r="AC1450" s="280"/>
      <c r="AD1450" s="280" t="s">
        <v>436</v>
      </c>
      <c r="AE1450" s="280" t="s">
        <v>19105</v>
      </c>
      <c r="AF1450" s="280" t="s">
        <v>19107</v>
      </c>
      <c r="AG1450" s="280"/>
      <c r="AH1450" s="280"/>
      <c r="AI1450" s="280" t="s">
        <v>19114</v>
      </c>
      <c r="AJ1450" s="280" t="s">
        <v>19114</v>
      </c>
      <c r="AK1450" s="280">
        <v>3</v>
      </c>
      <c r="AL1450" s="280" t="s">
        <v>272</v>
      </c>
      <c r="AM1450" s="280">
        <v>2000</v>
      </c>
      <c r="AN1450" s="280"/>
      <c r="AO1450" s="280">
        <v>0</v>
      </c>
      <c r="AP1450" s="280">
        <v>0</v>
      </c>
      <c r="AQ1450" s="280">
        <v>1000</v>
      </c>
      <c r="AR1450" s="280" t="s">
        <v>447</v>
      </c>
      <c r="AS1450" s="280">
        <v>0</v>
      </c>
      <c r="AT1450" s="280"/>
      <c r="AU1450" s="280" t="s">
        <v>552</v>
      </c>
      <c r="AV1450" s="280"/>
      <c r="AW1450" s="280">
        <v>0</v>
      </c>
      <c r="AX1450" s="280"/>
      <c r="AY1450" s="280" t="b">
        <v>0</v>
      </c>
      <c r="AZ1450" s="280">
        <v>44818.57234953704</v>
      </c>
      <c r="BA1450" s="280">
        <v>44788.578402777777</v>
      </c>
      <c r="BB1450" s="280">
        <v>44818.57234953704</v>
      </c>
    </row>
    <row r="1451" spans="1:54" x14ac:dyDescent="0.25">
      <c r="A1451" s="280" t="s">
        <v>19118</v>
      </c>
      <c r="B1451" s="234" t="s">
        <v>456</v>
      </c>
      <c r="C1451" s="235" t="s">
        <v>19535</v>
      </c>
      <c r="D1451" s="235" t="s">
        <v>19118</v>
      </c>
      <c r="E1451" s="234" t="s">
        <v>19120</v>
      </c>
      <c r="F1451" s="280" t="s">
        <v>19123</v>
      </c>
      <c r="G1451" s="234" t="s">
        <v>472</v>
      </c>
      <c r="H1451" s="234" t="s">
        <v>6290</v>
      </c>
      <c r="I1451" s="234" t="s">
        <v>722</v>
      </c>
      <c r="J1451" s="236">
        <v>396</v>
      </c>
      <c r="K1451" s="129">
        <v>0.03</v>
      </c>
      <c r="L1451" s="103">
        <v>1</v>
      </c>
      <c r="M1451" s="237">
        <v>3400</v>
      </c>
      <c r="N1451" s="236">
        <v>3930</v>
      </c>
      <c r="O1451" s="103">
        <v>2066.27</v>
      </c>
      <c r="P1451" s="280">
        <v>6450</v>
      </c>
      <c r="Q1451" s="236">
        <v>12</v>
      </c>
      <c r="R1451" s="236">
        <v>35</v>
      </c>
      <c r="S1451" s="238">
        <v>163</v>
      </c>
      <c r="T1451" s="238">
        <v>44</v>
      </c>
      <c r="U1451" s="103">
        <v>5.75</v>
      </c>
      <c r="V1451" s="234" t="s">
        <v>451</v>
      </c>
      <c r="W1451" s="103">
        <v>50</v>
      </c>
      <c r="X1451" s="280" t="s">
        <v>56</v>
      </c>
      <c r="Y1451" s="280" t="s">
        <v>443</v>
      </c>
      <c r="Z1451" s="280" t="s">
        <v>19119</v>
      </c>
      <c r="AA1451" s="280"/>
      <c r="AB1451" s="280"/>
      <c r="AC1451" s="280"/>
      <c r="AD1451" s="280" t="s">
        <v>19121</v>
      </c>
      <c r="AE1451" s="280" t="s">
        <v>19122</v>
      </c>
      <c r="AF1451" s="280" t="s">
        <v>1136</v>
      </c>
      <c r="AG1451" s="280"/>
      <c r="AH1451" s="280" t="s">
        <v>19124</v>
      </c>
      <c r="AI1451" s="280" t="s">
        <v>19125</v>
      </c>
      <c r="AJ1451" s="280" t="s">
        <v>19126</v>
      </c>
      <c r="AK1451" s="280">
        <v>15</v>
      </c>
      <c r="AL1451" s="280" t="s">
        <v>272</v>
      </c>
      <c r="AM1451" s="280">
        <v>0</v>
      </c>
      <c r="AN1451" s="280">
        <v>0.27</v>
      </c>
      <c r="AO1451" s="280">
        <v>0</v>
      </c>
      <c r="AP1451" s="280">
        <v>0</v>
      </c>
      <c r="AQ1451" s="280">
        <v>0.49</v>
      </c>
      <c r="AR1451" s="280" t="s">
        <v>463</v>
      </c>
      <c r="AS1451" s="280">
        <v>5</v>
      </c>
      <c r="AT1451" s="280">
        <v>81.982869282995296</v>
      </c>
      <c r="AU1451" s="280" t="s">
        <v>448</v>
      </c>
      <c r="AV1451" s="280">
        <v>1.49560398335927</v>
      </c>
      <c r="AW1451" s="280">
        <v>15.163074393204299</v>
      </c>
      <c r="AX1451" s="280">
        <v>79.406264819815405</v>
      </c>
      <c r="AY1451" s="280" t="b">
        <v>0</v>
      </c>
      <c r="AZ1451" s="280">
        <v>44827.665983796294</v>
      </c>
      <c r="BA1451" s="280">
        <v>44789.350335648145</v>
      </c>
      <c r="BB1451" s="280">
        <v>44827.665972222225</v>
      </c>
    </row>
    <row r="1452" spans="1:54" x14ac:dyDescent="0.25">
      <c r="A1452" s="280" t="s">
        <v>19127</v>
      </c>
      <c r="B1452" s="234" t="s">
        <v>456</v>
      </c>
      <c r="C1452" s="235" t="s">
        <v>19535</v>
      </c>
      <c r="D1452" s="235" t="s">
        <v>19127</v>
      </c>
      <c r="E1452" s="234" t="s">
        <v>19120</v>
      </c>
      <c r="F1452" s="280" t="s">
        <v>19128</v>
      </c>
      <c r="G1452" s="234" t="s">
        <v>472</v>
      </c>
      <c r="H1452" s="234" t="s">
        <v>6290</v>
      </c>
      <c r="I1452" s="234" t="s">
        <v>722</v>
      </c>
      <c r="J1452" s="236">
        <v>396</v>
      </c>
      <c r="K1452" s="129">
        <v>0.03</v>
      </c>
      <c r="L1452" s="103">
        <v>1</v>
      </c>
      <c r="M1452" s="237">
        <v>3400</v>
      </c>
      <c r="N1452" s="236">
        <v>3930</v>
      </c>
      <c r="O1452" s="103">
        <v>2066.27</v>
      </c>
      <c r="P1452" s="280">
        <v>6450</v>
      </c>
      <c r="Q1452" s="236">
        <v>12</v>
      </c>
      <c r="R1452" s="236">
        <v>35</v>
      </c>
      <c r="S1452" s="238">
        <v>163</v>
      </c>
      <c r="T1452" s="238">
        <v>44</v>
      </c>
      <c r="U1452" s="103">
        <v>5.75</v>
      </c>
      <c r="V1452" s="234" t="s">
        <v>451</v>
      </c>
      <c r="W1452" s="103">
        <v>50</v>
      </c>
      <c r="X1452" s="280" t="s">
        <v>56</v>
      </c>
      <c r="Y1452" s="280" t="s">
        <v>443</v>
      </c>
      <c r="Z1452" s="280" t="s">
        <v>19119</v>
      </c>
      <c r="AA1452" s="280"/>
      <c r="AB1452" s="280"/>
      <c r="AC1452" s="280"/>
      <c r="AD1452" s="280" t="s">
        <v>19121</v>
      </c>
      <c r="AE1452" s="280" t="s">
        <v>19122</v>
      </c>
      <c r="AF1452" s="280" t="s">
        <v>1136</v>
      </c>
      <c r="AG1452" s="280"/>
      <c r="AH1452" s="280" t="s">
        <v>19129</v>
      </c>
      <c r="AI1452" s="280" t="s">
        <v>19125</v>
      </c>
      <c r="AJ1452" s="280" t="s">
        <v>19126</v>
      </c>
      <c r="AK1452" s="280">
        <v>15</v>
      </c>
      <c r="AL1452" s="280" t="s">
        <v>272</v>
      </c>
      <c r="AM1452" s="280">
        <v>0</v>
      </c>
      <c r="AN1452" s="280">
        <v>0.27</v>
      </c>
      <c r="AO1452" s="280">
        <v>0</v>
      </c>
      <c r="AP1452" s="280">
        <v>0</v>
      </c>
      <c r="AQ1452" s="280">
        <v>0.49</v>
      </c>
      <c r="AR1452" s="280" t="s">
        <v>463</v>
      </c>
      <c r="AS1452" s="280">
        <v>5</v>
      </c>
      <c r="AT1452" s="280">
        <v>81.982869282995296</v>
      </c>
      <c r="AU1452" s="280" t="s">
        <v>448</v>
      </c>
      <c r="AV1452" s="280">
        <v>1.49560398335927</v>
      </c>
      <c r="AW1452" s="280">
        <v>15.163074393204299</v>
      </c>
      <c r="AX1452" s="280">
        <v>79.406264819815405</v>
      </c>
      <c r="AY1452" s="280" t="b">
        <v>0</v>
      </c>
      <c r="AZ1452" s="280">
        <v>44827.69121527778</v>
      </c>
      <c r="BA1452" s="280">
        <v>44789.353726851848</v>
      </c>
      <c r="BB1452" s="280">
        <v>44827.691203703704</v>
      </c>
    </row>
    <row r="1453" spans="1:54" x14ac:dyDescent="0.25">
      <c r="A1453" s="280" t="s">
        <v>19130</v>
      </c>
      <c r="B1453" s="234" t="s">
        <v>456</v>
      </c>
      <c r="C1453" s="235" t="s">
        <v>19536</v>
      </c>
      <c r="D1453" s="235" t="s">
        <v>19130</v>
      </c>
      <c r="E1453" s="234" t="s">
        <v>19120</v>
      </c>
      <c r="F1453" s="280" t="s">
        <v>19131</v>
      </c>
      <c r="G1453" s="234" t="s">
        <v>472</v>
      </c>
      <c r="H1453" s="234" t="s">
        <v>6290</v>
      </c>
      <c r="I1453" s="234" t="s">
        <v>722</v>
      </c>
      <c r="J1453" s="236">
        <v>310</v>
      </c>
      <c r="K1453" s="129">
        <v>0.03</v>
      </c>
      <c r="L1453" s="103">
        <v>1</v>
      </c>
      <c r="M1453" s="237">
        <v>3400</v>
      </c>
      <c r="N1453" s="236">
        <v>3160</v>
      </c>
      <c r="O1453" s="103">
        <v>545.97</v>
      </c>
      <c r="P1453" s="280">
        <v>6000</v>
      </c>
      <c r="Q1453" s="236">
        <v>15</v>
      </c>
      <c r="R1453" s="236">
        <v>35</v>
      </c>
      <c r="S1453" s="238">
        <v>95</v>
      </c>
      <c r="T1453" s="238">
        <v>61</v>
      </c>
      <c r="U1453" s="103">
        <v>5.75</v>
      </c>
      <c r="V1453" s="234" t="s">
        <v>451</v>
      </c>
      <c r="W1453" s="103">
        <v>60</v>
      </c>
      <c r="X1453" s="280" t="s">
        <v>56</v>
      </c>
      <c r="Y1453" s="280" t="s">
        <v>443</v>
      </c>
      <c r="Z1453" s="280" t="s">
        <v>19119</v>
      </c>
      <c r="AA1453" s="280"/>
      <c r="AB1453" s="280"/>
      <c r="AC1453" s="280"/>
      <c r="AD1453" s="280" t="s">
        <v>19121</v>
      </c>
      <c r="AE1453" s="280" t="s">
        <v>19122</v>
      </c>
      <c r="AF1453" s="280" t="s">
        <v>1136</v>
      </c>
      <c r="AG1453" s="280"/>
      <c r="AH1453" s="280" t="s">
        <v>19132</v>
      </c>
      <c r="AI1453" s="280" t="s">
        <v>19125</v>
      </c>
      <c r="AJ1453" s="280" t="s">
        <v>19126</v>
      </c>
      <c r="AK1453" s="280">
        <v>15</v>
      </c>
      <c r="AL1453" s="280" t="s">
        <v>272</v>
      </c>
      <c r="AM1453" s="280">
        <v>0</v>
      </c>
      <c r="AN1453" s="280">
        <v>0.83</v>
      </c>
      <c r="AO1453" s="280">
        <v>0</v>
      </c>
      <c r="AP1453" s="280">
        <v>0</v>
      </c>
      <c r="AQ1453" s="280">
        <v>2.2999999999999998</v>
      </c>
      <c r="AR1453" s="280" t="s">
        <v>463</v>
      </c>
      <c r="AS1453" s="280">
        <v>4</v>
      </c>
      <c r="AT1453" s="280">
        <v>85.021745472497003</v>
      </c>
      <c r="AU1453" s="280" t="s">
        <v>448</v>
      </c>
      <c r="AV1453" s="280">
        <v>1.4026749153675899</v>
      </c>
      <c r="AW1453" s="280">
        <v>15.807338081237701</v>
      </c>
      <c r="AX1453" s="280">
        <v>83.151267072102101</v>
      </c>
      <c r="AY1453" s="280" t="b">
        <v>0</v>
      </c>
      <c r="AZ1453" s="280">
        <v>44827.684942129628</v>
      </c>
      <c r="BA1453" s="280">
        <v>44789.354722222219</v>
      </c>
      <c r="BB1453" s="280">
        <v>44827.684942129628</v>
      </c>
    </row>
    <row r="1454" spans="1:54" x14ac:dyDescent="0.25">
      <c r="A1454" s="280" t="s">
        <v>19133</v>
      </c>
      <c r="B1454" s="234" t="s">
        <v>456</v>
      </c>
      <c r="C1454" s="235" t="s">
        <v>19537</v>
      </c>
      <c r="D1454" s="235" t="s">
        <v>19133</v>
      </c>
      <c r="E1454" s="234" t="s">
        <v>19120</v>
      </c>
      <c r="F1454" s="280" t="s">
        <v>3168</v>
      </c>
      <c r="G1454" s="234" t="s">
        <v>472</v>
      </c>
      <c r="H1454" s="234" t="s">
        <v>6290</v>
      </c>
      <c r="I1454" s="234" t="s">
        <v>722</v>
      </c>
      <c r="J1454" s="236">
        <v>310</v>
      </c>
      <c r="K1454" s="129">
        <v>0.03</v>
      </c>
      <c r="L1454" s="103">
        <v>1</v>
      </c>
      <c r="M1454" s="237">
        <v>3000</v>
      </c>
      <c r="N1454" s="236">
        <v>3148</v>
      </c>
      <c r="O1454" s="103">
        <v>859.84</v>
      </c>
      <c r="P1454" s="280">
        <v>6000</v>
      </c>
      <c r="Q1454" s="236">
        <v>15</v>
      </c>
      <c r="R1454" s="236">
        <v>35</v>
      </c>
      <c r="S1454" s="238">
        <v>127</v>
      </c>
      <c r="T1454" s="238">
        <v>62</v>
      </c>
      <c r="U1454" s="103">
        <v>5.75</v>
      </c>
      <c r="V1454" s="234" t="s">
        <v>451</v>
      </c>
      <c r="W1454" s="103">
        <v>40</v>
      </c>
      <c r="X1454" s="280" t="s">
        <v>56</v>
      </c>
      <c r="Y1454" s="280" t="s">
        <v>443</v>
      </c>
      <c r="Z1454" s="280" t="s">
        <v>19119</v>
      </c>
      <c r="AA1454" s="280" t="s">
        <v>19134</v>
      </c>
      <c r="AB1454" s="280" t="s">
        <v>19135</v>
      </c>
      <c r="AC1454" s="280"/>
      <c r="AD1454" s="280" t="s">
        <v>19121</v>
      </c>
      <c r="AE1454" s="280" t="s">
        <v>19122</v>
      </c>
      <c r="AF1454" s="280" t="s">
        <v>19136</v>
      </c>
      <c r="AG1454" s="280"/>
      <c r="AH1454" s="280" t="s">
        <v>19137</v>
      </c>
      <c r="AI1454" s="280" t="s">
        <v>19125</v>
      </c>
      <c r="AJ1454" s="280" t="s">
        <v>19126</v>
      </c>
      <c r="AK1454" s="280">
        <v>15</v>
      </c>
      <c r="AL1454" s="280" t="s">
        <v>272</v>
      </c>
      <c r="AM1454" s="280">
        <v>0</v>
      </c>
      <c r="AN1454" s="280">
        <v>1.57</v>
      </c>
      <c r="AO1454" s="280">
        <v>0</v>
      </c>
      <c r="AP1454" s="280">
        <v>0</v>
      </c>
      <c r="AQ1454" s="280">
        <v>1.45</v>
      </c>
      <c r="AR1454" s="280" t="s">
        <v>463</v>
      </c>
      <c r="AS1454" s="280">
        <v>3</v>
      </c>
      <c r="AT1454" s="280">
        <v>84.996851270500599</v>
      </c>
      <c r="AU1454" s="280" t="s">
        <v>448</v>
      </c>
      <c r="AV1454" s="280">
        <v>1.4296362585403</v>
      </c>
      <c r="AW1454" s="280">
        <v>15.7448413391794</v>
      </c>
      <c r="AX1454" s="280">
        <v>82.835502766765003</v>
      </c>
      <c r="AY1454" s="280" t="b">
        <v>0</v>
      </c>
      <c r="AZ1454" s="280">
        <v>44827.6875462963</v>
      </c>
      <c r="BA1454" s="280">
        <v>44789.355243055557</v>
      </c>
      <c r="BB1454" s="280">
        <v>44827.687534722223</v>
      </c>
    </row>
    <row r="1455" spans="1:54" x14ac:dyDescent="0.25">
      <c r="A1455" s="280" t="s">
        <v>19138</v>
      </c>
      <c r="B1455" s="234" t="s">
        <v>456</v>
      </c>
      <c r="C1455" s="235" t="s">
        <v>19538</v>
      </c>
      <c r="D1455" s="235" t="s">
        <v>19138</v>
      </c>
      <c r="E1455" s="234" t="s">
        <v>19120</v>
      </c>
      <c r="F1455" s="280" t="s">
        <v>19139</v>
      </c>
      <c r="G1455" s="234" t="s">
        <v>472</v>
      </c>
      <c r="H1455" s="234" t="s">
        <v>6290</v>
      </c>
      <c r="I1455" s="234" t="s">
        <v>722</v>
      </c>
      <c r="J1455" s="236">
        <v>170</v>
      </c>
      <c r="K1455" s="129">
        <v>0.03</v>
      </c>
      <c r="L1455" s="103">
        <v>2</v>
      </c>
      <c r="M1455" s="237">
        <v>2500</v>
      </c>
      <c r="N1455" s="236">
        <v>1180</v>
      </c>
      <c r="O1455" s="103">
        <v>1046</v>
      </c>
      <c r="P1455" s="280">
        <v>6350</v>
      </c>
      <c r="Q1455" s="236">
        <v>20</v>
      </c>
      <c r="R1455" s="236">
        <v>35</v>
      </c>
      <c r="S1455" s="238">
        <v>60</v>
      </c>
      <c r="T1455" s="238">
        <v>25</v>
      </c>
      <c r="U1455" s="103">
        <v>5.75</v>
      </c>
      <c r="V1455" s="234" t="s">
        <v>451</v>
      </c>
      <c r="W1455" s="103">
        <v>80</v>
      </c>
      <c r="X1455" s="280" t="s">
        <v>56</v>
      </c>
      <c r="Y1455" s="280" t="s">
        <v>443</v>
      </c>
      <c r="Z1455" s="280" t="s">
        <v>19119</v>
      </c>
      <c r="AA1455" s="280"/>
      <c r="AB1455" s="280"/>
      <c r="AC1455" s="280"/>
      <c r="AD1455" s="280" t="s">
        <v>19121</v>
      </c>
      <c r="AE1455" s="280" t="s">
        <v>19122</v>
      </c>
      <c r="AF1455" s="280" t="s">
        <v>1136</v>
      </c>
      <c r="AG1455" s="280"/>
      <c r="AH1455" s="280" t="s">
        <v>19137</v>
      </c>
      <c r="AI1455" s="280" t="s">
        <v>19125</v>
      </c>
      <c r="AJ1455" s="280" t="s">
        <v>19126</v>
      </c>
      <c r="AK1455" s="280">
        <v>15</v>
      </c>
      <c r="AL1455" s="280" t="s">
        <v>272</v>
      </c>
      <c r="AM1455" s="280">
        <v>0</v>
      </c>
      <c r="AN1455" s="280">
        <v>1.04</v>
      </c>
      <c r="AO1455" s="280">
        <v>0</v>
      </c>
      <c r="AP1455" s="280">
        <v>0</v>
      </c>
      <c r="AQ1455" s="280">
        <v>3.19</v>
      </c>
      <c r="AR1455" s="280" t="s">
        <v>463</v>
      </c>
      <c r="AS1455" s="280">
        <v>2</v>
      </c>
      <c r="AT1455" s="280">
        <v>84.819288651446499</v>
      </c>
      <c r="AU1455" s="280" t="s">
        <v>448</v>
      </c>
      <c r="AV1455" s="280">
        <v>1.39385465217942</v>
      </c>
      <c r="AW1455" s="280">
        <v>15.451858019681501</v>
      </c>
      <c r="AX1455" s="280">
        <v>76.676636940907599</v>
      </c>
      <c r="AY1455" s="280" t="b">
        <v>0</v>
      </c>
      <c r="AZ1455" s="280">
        <v>44827.690486111111</v>
      </c>
      <c r="BA1455" s="280">
        <v>44789.355671296296</v>
      </c>
      <c r="BB1455" s="280">
        <v>44827.690486111111</v>
      </c>
    </row>
    <row r="1456" spans="1:54" x14ac:dyDescent="0.25">
      <c r="A1456" s="280" t="s">
        <v>19140</v>
      </c>
      <c r="B1456" s="234" t="s">
        <v>482</v>
      </c>
      <c r="C1456" s="235" t="s">
        <v>1680</v>
      </c>
      <c r="D1456" s="235" t="s">
        <v>19140</v>
      </c>
      <c r="E1456" s="234" t="s">
        <v>19142</v>
      </c>
      <c r="F1456" s="280" t="s">
        <v>19146</v>
      </c>
      <c r="G1456" s="234" t="s">
        <v>544</v>
      </c>
      <c r="H1456" s="234" t="s">
        <v>4438</v>
      </c>
      <c r="I1456" s="234" t="s">
        <v>4439</v>
      </c>
      <c r="J1456" s="236">
        <v>333</v>
      </c>
      <c r="K1456" s="129">
        <v>0.03</v>
      </c>
      <c r="L1456" s="103">
        <v>1</v>
      </c>
      <c r="M1456" s="237">
        <v>1370</v>
      </c>
      <c r="N1456" s="236">
        <v>23828</v>
      </c>
      <c r="O1456" s="103">
        <v>475</v>
      </c>
      <c r="P1456" s="280">
        <v>4000</v>
      </c>
      <c r="Q1456" s="236">
        <v>3.5</v>
      </c>
      <c r="R1456" s="236">
        <v>40</v>
      </c>
      <c r="S1456" s="238">
        <v>106</v>
      </c>
      <c r="T1456" s="238">
        <v>106</v>
      </c>
      <c r="U1456" s="103">
        <v>1.6</v>
      </c>
      <c r="V1456" s="234" t="s">
        <v>451</v>
      </c>
      <c r="W1456" s="103">
        <v>150</v>
      </c>
      <c r="X1456" s="280" t="s">
        <v>56</v>
      </c>
      <c r="Y1456" s="280" t="s">
        <v>443</v>
      </c>
      <c r="Z1456" s="280" t="s">
        <v>19141</v>
      </c>
      <c r="AA1456" s="280" t="s">
        <v>19143</v>
      </c>
      <c r="AB1456" s="280" t="s">
        <v>19144</v>
      </c>
      <c r="AC1456" s="280"/>
      <c r="AD1456" s="280"/>
      <c r="AE1456" s="280" t="s">
        <v>19145</v>
      </c>
      <c r="AF1456" s="280" t="s">
        <v>19147</v>
      </c>
      <c r="AG1456" s="280"/>
      <c r="AH1456" s="280" t="s">
        <v>19148</v>
      </c>
      <c r="AI1456" s="280"/>
      <c r="AJ1456" s="280"/>
      <c r="AK1456" s="280">
        <v>144000</v>
      </c>
      <c r="AL1456" s="280" t="s">
        <v>480</v>
      </c>
      <c r="AM1456" s="280">
        <v>0.1</v>
      </c>
      <c r="AN1456" s="280">
        <v>0.21</v>
      </c>
      <c r="AO1456" s="280">
        <v>0</v>
      </c>
      <c r="AP1456" s="280">
        <v>0</v>
      </c>
      <c r="AQ1456" s="280">
        <v>0.1</v>
      </c>
      <c r="AR1456" s="280" t="s">
        <v>463</v>
      </c>
      <c r="AS1456" s="280">
        <v>0</v>
      </c>
      <c r="AT1456" s="280">
        <v>80.326527645950904</v>
      </c>
      <c r="AU1456" s="280" t="s">
        <v>2116</v>
      </c>
      <c r="AV1456" s="280">
        <v>1.0228011817776099</v>
      </c>
      <c r="AW1456" s="280">
        <v>24.619022003768499</v>
      </c>
      <c r="AX1456" s="280">
        <v>69.023437684342099</v>
      </c>
      <c r="AY1456" s="280" t="b">
        <v>0</v>
      </c>
      <c r="AZ1456" s="280">
        <v>44798.451689814814</v>
      </c>
      <c r="BA1456" s="280">
        <v>44792.450798611113</v>
      </c>
      <c r="BB1456" s="280">
        <v>44798.451678240737</v>
      </c>
    </row>
    <row r="1457" spans="1:54" x14ac:dyDescent="0.25">
      <c r="A1457" s="280" t="s">
        <v>19149</v>
      </c>
      <c r="B1457" s="234" t="s">
        <v>482</v>
      </c>
      <c r="C1457" s="235" t="s">
        <v>1680</v>
      </c>
      <c r="D1457" s="235" t="s">
        <v>19149</v>
      </c>
      <c r="E1457" s="234" t="s">
        <v>19150</v>
      </c>
      <c r="F1457" s="280" t="s">
        <v>19152</v>
      </c>
      <c r="G1457" s="234" t="s">
        <v>836</v>
      </c>
      <c r="H1457" s="234" t="s">
        <v>798</v>
      </c>
      <c r="I1457" s="234" t="s">
        <v>678</v>
      </c>
      <c r="J1457" s="236"/>
      <c r="K1457" s="129">
        <v>0.03</v>
      </c>
      <c r="L1457" s="103">
        <v>4</v>
      </c>
      <c r="M1457" s="237">
        <v>1550</v>
      </c>
      <c r="N1457" s="236">
        <v>688</v>
      </c>
      <c r="O1457" s="103">
        <v>6000</v>
      </c>
      <c r="P1457" s="280">
        <v>6000</v>
      </c>
      <c r="Q1457" s="236">
        <v>20</v>
      </c>
      <c r="R1457" s="236">
        <v>30</v>
      </c>
      <c r="S1457" s="238">
        <v>35</v>
      </c>
      <c r="T1457" s="238">
        <v>35</v>
      </c>
      <c r="U1457" s="103">
        <v>1.7</v>
      </c>
      <c r="V1457" s="234" t="s">
        <v>451</v>
      </c>
      <c r="W1457" s="103">
        <v>50</v>
      </c>
      <c r="X1457" s="280" t="s">
        <v>56</v>
      </c>
      <c r="Y1457" s="280" t="s">
        <v>443</v>
      </c>
      <c r="Z1457" s="280"/>
      <c r="AA1457" s="280" t="s">
        <v>19151</v>
      </c>
      <c r="AB1457" s="280"/>
      <c r="AC1457" s="280"/>
      <c r="AD1457" s="280"/>
      <c r="AE1457" s="280"/>
      <c r="AF1457" s="280"/>
      <c r="AG1457" s="280"/>
      <c r="AH1457" s="280"/>
      <c r="AI1457" s="280"/>
      <c r="AJ1457" s="280"/>
      <c r="AK1457" s="280">
        <v>2.9</v>
      </c>
      <c r="AL1457" s="280" t="s">
        <v>272</v>
      </c>
      <c r="AM1457" s="280">
        <v>0.1</v>
      </c>
      <c r="AN1457" s="280">
        <v>0</v>
      </c>
      <c r="AO1457" s="280">
        <v>0</v>
      </c>
      <c r="AP1457" s="280">
        <v>0</v>
      </c>
      <c r="AQ1457" s="280">
        <v>0.08</v>
      </c>
      <c r="AR1457" s="280" t="s">
        <v>463</v>
      </c>
      <c r="AS1457" s="280">
        <v>1</v>
      </c>
      <c r="AT1457" s="280">
        <v>89.551294912175507</v>
      </c>
      <c r="AU1457" s="280" t="s">
        <v>490</v>
      </c>
      <c r="AV1457" s="280">
        <v>1.0294753268339301</v>
      </c>
      <c r="AW1457" s="280">
        <v>17.085270774337801</v>
      </c>
      <c r="AX1457" s="280">
        <v>86.378620463858397</v>
      </c>
      <c r="AY1457" s="280" t="b">
        <v>0</v>
      </c>
      <c r="AZ1457" s="280">
        <v>44798.454687500001</v>
      </c>
      <c r="BA1457" s="280">
        <v>44792.478634259256</v>
      </c>
      <c r="BB1457" s="280">
        <v>44798.454664351855</v>
      </c>
    </row>
    <row r="1458" spans="1:54" x14ac:dyDescent="0.25">
      <c r="A1458" s="280" t="s">
        <v>19153</v>
      </c>
      <c r="B1458" s="234" t="s">
        <v>482</v>
      </c>
      <c r="C1458" s="235" t="s">
        <v>1680</v>
      </c>
      <c r="D1458" s="235" t="s">
        <v>19153</v>
      </c>
      <c r="E1458" s="234" t="s">
        <v>19155</v>
      </c>
      <c r="F1458" s="280" t="s">
        <v>19158</v>
      </c>
      <c r="G1458" s="234" t="s">
        <v>544</v>
      </c>
      <c r="H1458" s="234" t="s">
        <v>2028</v>
      </c>
      <c r="I1458" s="234" t="s">
        <v>4990</v>
      </c>
      <c r="J1458" s="236">
        <v>286</v>
      </c>
      <c r="K1458" s="129">
        <v>0.03</v>
      </c>
      <c r="L1458" s="103">
        <v>2</v>
      </c>
      <c r="M1458" s="237">
        <v>3718</v>
      </c>
      <c r="N1458" s="236">
        <v>2850</v>
      </c>
      <c r="O1458" s="103">
        <v>3038.48</v>
      </c>
      <c r="P1458" s="280">
        <v>3038.48</v>
      </c>
      <c r="Q1458" s="236">
        <v>5</v>
      </c>
      <c r="R1458" s="236">
        <v>40</v>
      </c>
      <c r="S1458" s="238">
        <v>76.2</v>
      </c>
      <c r="T1458" s="238">
        <v>38.1</v>
      </c>
      <c r="U1458" s="103">
        <v>4.5</v>
      </c>
      <c r="V1458" s="234" t="s">
        <v>442</v>
      </c>
      <c r="W1458" s="103">
        <v>70</v>
      </c>
      <c r="X1458" s="280" t="s">
        <v>56</v>
      </c>
      <c r="Y1458" s="280" t="s">
        <v>443</v>
      </c>
      <c r="Z1458" s="280" t="s">
        <v>19154</v>
      </c>
      <c r="AA1458" s="280" t="s">
        <v>19156</v>
      </c>
      <c r="AB1458" s="280"/>
      <c r="AC1458" s="280"/>
      <c r="AD1458" s="280" t="s">
        <v>19157</v>
      </c>
      <c r="AE1458" s="280"/>
      <c r="AF1458" s="280"/>
      <c r="AG1458" s="280"/>
      <c r="AH1458" s="280"/>
      <c r="AI1458" s="280"/>
      <c r="AJ1458" s="280"/>
      <c r="AK1458" s="280">
        <v>3</v>
      </c>
      <c r="AL1458" s="280" t="s">
        <v>272</v>
      </c>
      <c r="AM1458" s="280">
        <v>0.1</v>
      </c>
      <c r="AN1458" s="280">
        <v>0</v>
      </c>
      <c r="AO1458" s="280">
        <v>0</v>
      </c>
      <c r="AP1458" s="280">
        <v>0</v>
      </c>
      <c r="AQ1458" s="280">
        <v>7.0000000000000007E-2</v>
      </c>
      <c r="AR1458" s="280" t="s">
        <v>463</v>
      </c>
      <c r="AS1458" s="280">
        <v>1</v>
      </c>
      <c r="AT1458" s="280">
        <v>83.536363242702606</v>
      </c>
      <c r="AU1458" s="280" t="s">
        <v>448</v>
      </c>
      <c r="AV1458" s="280">
        <v>1.83532290979044</v>
      </c>
      <c r="AW1458" s="280">
        <v>9.7034270678506491</v>
      </c>
      <c r="AX1458" s="280">
        <v>75.254329515497503</v>
      </c>
      <c r="AY1458" s="280" t="b">
        <v>0</v>
      </c>
      <c r="AZ1458" s="280">
        <v>44824.38616898148</v>
      </c>
      <c r="BA1458" s="280">
        <v>44792.501284722224</v>
      </c>
      <c r="BB1458" s="280">
        <v>44824.386145833334</v>
      </c>
    </row>
    <row r="1459" spans="1:54" x14ac:dyDescent="0.25">
      <c r="A1459" s="280" t="s">
        <v>19159</v>
      </c>
      <c r="B1459" s="234" t="s">
        <v>482</v>
      </c>
      <c r="C1459" s="235" t="s">
        <v>1680</v>
      </c>
      <c r="D1459" s="235" t="s">
        <v>19159</v>
      </c>
      <c r="E1459" s="234" t="s">
        <v>19155</v>
      </c>
      <c r="F1459" s="280" t="s">
        <v>19163</v>
      </c>
      <c r="G1459" s="234" t="s">
        <v>544</v>
      </c>
      <c r="H1459" s="234" t="s">
        <v>2028</v>
      </c>
      <c r="I1459" s="234" t="s">
        <v>4990</v>
      </c>
      <c r="J1459" s="236">
        <v>453</v>
      </c>
      <c r="K1459" s="129">
        <v>0.03</v>
      </c>
      <c r="L1459" s="103">
        <v>1</v>
      </c>
      <c r="M1459" s="237">
        <v>4422</v>
      </c>
      <c r="N1459" s="236">
        <v>7590</v>
      </c>
      <c r="O1459" s="103">
        <v>2781.3</v>
      </c>
      <c r="P1459" s="280">
        <v>2781.3</v>
      </c>
      <c r="Q1459" s="236">
        <v>4</v>
      </c>
      <c r="R1459" s="236">
        <v>40</v>
      </c>
      <c r="S1459" s="238">
        <v>152.4</v>
      </c>
      <c r="T1459" s="238">
        <v>76.2</v>
      </c>
      <c r="U1459" s="103">
        <v>4</v>
      </c>
      <c r="V1459" s="234" t="s">
        <v>442</v>
      </c>
      <c r="W1459" s="103">
        <v>120</v>
      </c>
      <c r="X1459" s="280" t="s">
        <v>56</v>
      </c>
      <c r="Y1459" s="280" t="s">
        <v>443</v>
      </c>
      <c r="Z1459" s="280" t="s">
        <v>19160</v>
      </c>
      <c r="AA1459" s="280" t="s">
        <v>19161</v>
      </c>
      <c r="AB1459" s="280"/>
      <c r="AC1459" s="280"/>
      <c r="AD1459" s="280" t="s">
        <v>19162</v>
      </c>
      <c r="AE1459" s="280"/>
      <c r="AF1459" s="280"/>
      <c r="AG1459" s="280"/>
      <c r="AH1459" s="280"/>
      <c r="AI1459" s="280"/>
      <c r="AJ1459" s="280"/>
      <c r="AK1459" s="280">
        <v>3</v>
      </c>
      <c r="AL1459" s="280" t="s">
        <v>272</v>
      </c>
      <c r="AM1459" s="280">
        <v>0.1</v>
      </c>
      <c r="AN1459" s="280">
        <v>0</v>
      </c>
      <c r="AO1459" s="280">
        <v>0</v>
      </c>
      <c r="AP1459" s="280">
        <v>0</v>
      </c>
      <c r="AQ1459" s="280">
        <v>7.0000000000000007E-2</v>
      </c>
      <c r="AR1459" s="280" t="s">
        <v>463</v>
      </c>
      <c r="AS1459" s="280">
        <v>0</v>
      </c>
      <c r="AT1459" s="280">
        <v>88.707107152157207</v>
      </c>
      <c r="AU1459" s="280" t="s">
        <v>448</v>
      </c>
      <c r="AV1459" s="280">
        <v>1.73</v>
      </c>
      <c r="AW1459" s="280">
        <v>11.5438465452006</v>
      </c>
      <c r="AX1459" s="280">
        <v>84.081665136366098</v>
      </c>
      <c r="AY1459" s="280" t="b">
        <v>0</v>
      </c>
      <c r="AZ1459" s="280">
        <v>44824.402314814812</v>
      </c>
      <c r="BA1459" s="280">
        <v>44804.677372685182</v>
      </c>
      <c r="BB1459" s="280">
        <v>44824.402291666665</v>
      </c>
    </row>
    <row r="1460" spans="1:54" x14ac:dyDescent="0.25">
      <c r="A1460" s="280" t="s">
        <v>19164</v>
      </c>
      <c r="B1460" s="234" t="s">
        <v>456</v>
      </c>
      <c r="C1460" s="235" t="s">
        <v>19539</v>
      </c>
      <c r="D1460" s="235" t="s">
        <v>19164</v>
      </c>
      <c r="E1460" s="234" t="s">
        <v>19165</v>
      </c>
      <c r="F1460" s="280" t="s">
        <v>19168</v>
      </c>
      <c r="G1460" s="234" t="s">
        <v>472</v>
      </c>
      <c r="H1460" s="234"/>
      <c r="I1460" s="234" t="s">
        <v>722</v>
      </c>
      <c r="J1460" s="236">
        <v>421</v>
      </c>
      <c r="K1460" s="129">
        <v>0.04</v>
      </c>
      <c r="L1460" s="103">
        <v>1</v>
      </c>
      <c r="M1460" s="237">
        <v>4100</v>
      </c>
      <c r="N1460" s="236">
        <v>4820</v>
      </c>
      <c r="O1460" s="103">
        <v>5370</v>
      </c>
      <c r="P1460" s="280">
        <v>5370</v>
      </c>
      <c r="Q1460" s="236">
        <v>12</v>
      </c>
      <c r="R1460" s="236">
        <v>35</v>
      </c>
      <c r="S1460" s="238">
        <v>128</v>
      </c>
      <c r="T1460" s="238">
        <v>87</v>
      </c>
      <c r="U1460" s="103">
        <v>5.5</v>
      </c>
      <c r="V1460" s="234" t="s">
        <v>442</v>
      </c>
      <c r="W1460" s="103">
        <v>70</v>
      </c>
      <c r="X1460" s="280" t="s">
        <v>56</v>
      </c>
      <c r="Y1460" s="280" t="s">
        <v>443</v>
      </c>
      <c r="Z1460" s="280"/>
      <c r="AA1460" s="280" t="s">
        <v>19166</v>
      </c>
      <c r="AB1460" s="280" t="s">
        <v>19166</v>
      </c>
      <c r="AC1460" s="280"/>
      <c r="AD1460" s="280" t="s">
        <v>19167</v>
      </c>
      <c r="AE1460" s="280"/>
      <c r="AF1460" s="280" t="s">
        <v>19169</v>
      </c>
      <c r="AG1460" s="280"/>
      <c r="AH1460" s="280"/>
      <c r="AI1460" s="280"/>
      <c r="AJ1460" s="280"/>
      <c r="AK1460" s="280">
        <v>2</v>
      </c>
      <c r="AL1460" s="280" t="s">
        <v>272</v>
      </c>
      <c r="AM1460" s="280">
        <v>0.1</v>
      </c>
      <c r="AN1460" s="280"/>
      <c r="AO1460" s="280">
        <v>0</v>
      </c>
      <c r="AP1460" s="280">
        <v>0</v>
      </c>
      <c r="AQ1460" s="280"/>
      <c r="AR1460" s="280" t="s">
        <v>463</v>
      </c>
      <c r="AS1460" s="280">
        <v>7</v>
      </c>
      <c r="AT1460" s="280">
        <v>80.301808431999902</v>
      </c>
      <c r="AU1460" s="280" t="s">
        <v>448</v>
      </c>
      <c r="AV1460" s="280">
        <v>1.58774488353795</v>
      </c>
      <c r="AW1460" s="280">
        <v>17.707983106962601</v>
      </c>
      <c r="AX1460" s="280">
        <v>67.568235952068505</v>
      </c>
      <c r="AY1460" s="280" t="b">
        <v>1</v>
      </c>
      <c r="AZ1460" s="280">
        <v>44802.396504629629</v>
      </c>
      <c r="BA1460" s="280">
        <v>44792.630173611113</v>
      </c>
      <c r="BB1460" s="280">
        <v>44802.396481481483</v>
      </c>
    </row>
    <row r="1461" spans="1:54" x14ac:dyDescent="0.25">
      <c r="A1461" s="280" t="s">
        <v>19170</v>
      </c>
      <c r="B1461" s="234" t="s">
        <v>456</v>
      </c>
      <c r="C1461" s="235" t="s">
        <v>19540</v>
      </c>
      <c r="D1461" s="235" t="s">
        <v>19170</v>
      </c>
      <c r="E1461" s="234" t="s">
        <v>19165</v>
      </c>
      <c r="F1461" s="280" t="s">
        <v>19173</v>
      </c>
      <c r="G1461" s="234" t="s">
        <v>534</v>
      </c>
      <c r="H1461" s="234"/>
      <c r="I1461" s="234" t="s">
        <v>722</v>
      </c>
      <c r="J1461" s="236">
        <v>445</v>
      </c>
      <c r="K1461" s="129">
        <v>0.03</v>
      </c>
      <c r="L1461" s="103">
        <v>1</v>
      </c>
      <c r="M1461" s="237">
        <v>4250</v>
      </c>
      <c r="N1461" s="236">
        <v>5980</v>
      </c>
      <c r="O1461" s="103">
        <v>5406</v>
      </c>
      <c r="P1461" s="280">
        <v>5406</v>
      </c>
      <c r="Q1461" s="236">
        <v>8</v>
      </c>
      <c r="R1461" s="236">
        <v>50</v>
      </c>
      <c r="S1461" s="238">
        <v>130</v>
      </c>
      <c r="T1461" s="238">
        <v>98.5</v>
      </c>
      <c r="U1461" s="103">
        <v>7.25</v>
      </c>
      <c r="V1461" s="234" t="s">
        <v>442</v>
      </c>
      <c r="W1461" s="103">
        <v>100</v>
      </c>
      <c r="X1461" s="280" t="s">
        <v>56</v>
      </c>
      <c r="Y1461" s="280" t="s">
        <v>443</v>
      </c>
      <c r="Z1461" s="280"/>
      <c r="AA1461" s="280" t="s">
        <v>19171</v>
      </c>
      <c r="AB1461" s="280" t="s">
        <v>19171</v>
      </c>
      <c r="AC1461" s="280"/>
      <c r="AD1461" s="280" t="s">
        <v>19172</v>
      </c>
      <c r="AE1461" s="280"/>
      <c r="AF1461" s="280" t="s">
        <v>19174</v>
      </c>
      <c r="AG1461" s="280"/>
      <c r="AH1461" s="280"/>
      <c r="AI1461" s="280"/>
      <c r="AJ1461" s="280"/>
      <c r="AK1461" s="280">
        <v>2</v>
      </c>
      <c r="AL1461" s="280" t="s">
        <v>272</v>
      </c>
      <c r="AM1461" s="280">
        <v>0.1</v>
      </c>
      <c r="AN1461" s="280"/>
      <c r="AO1461" s="280">
        <v>0</v>
      </c>
      <c r="AP1461" s="280">
        <v>0</v>
      </c>
      <c r="AQ1461" s="280"/>
      <c r="AR1461" s="280" t="s">
        <v>463</v>
      </c>
      <c r="AS1461" s="280">
        <v>10</v>
      </c>
      <c r="AT1461" s="280">
        <v>80.728750392427699</v>
      </c>
      <c r="AU1461" s="280" t="s">
        <v>448</v>
      </c>
      <c r="AV1461" s="280">
        <v>1.8447815536036301</v>
      </c>
      <c r="AW1461" s="280">
        <v>15.8762787205058</v>
      </c>
      <c r="AX1461" s="280">
        <v>65.551745318651299</v>
      </c>
      <c r="AY1461" s="280" t="b">
        <v>1</v>
      </c>
      <c r="AZ1461" s="280">
        <v>44802.409398148149</v>
      </c>
      <c r="BA1461" s="280">
        <v>44792.631296296298</v>
      </c>
      <c r="BB1461" s="280">
        <v>44802.409398148149</v>
      </c>
    </row>
    <row r="1462" spans="1:54" x14ac:dyDescent="0.25">
      <c r="A1462" s="280" t="s">
        <v>19175</v>
      </c>
      <c r="B1462" s="234" t="s">
        <v>456</v>
      </c>
      <c r="C1462" s="235" t="s">
        <v>19540</v>
      </c>
      <c r="D1462" s="235" t="s">
        <v>19175</v>
      </c>
      <c r="E1462" s="234" t="s">
        <v>19165</v>
      </c>
      <c r="F1462" s="280" t="s">
        <v>19173</v>
      </c>
      <c r="G1462" s="234" t="s">
        <v>534</v>
      </c>
      <c r="H1462" s="234"/>
      <c r="I1462" s="234" t="s">
        <v>722</v>
      </c>
      <c r="J1462" s="236">
        <v>445</v>
      </c>
      <c r="K1462" s="129">
        <v>0.03</v>
      </c>
      <c r="L1462" s="103">
        <v>1</v>
      </c>
      <c r="M1462" s="237">
        <v>4250</v>
      </c>
      <c r="N1462" s="236">
        <v>5980</v>
      </c>
      <c r="O1462" s="103">
        <v>6906</v>
      </c>
      <c r="P1462" s="280">
        <v>6906</v>
      </c>
      <c r="Q1462" s="236">
        <v>8</v>
      </c>
      <c r="R1462" s="236">
        <v>50</v>
      </c>
      <c r="S1462" s="238">
        <v>130</v>
      </c>
      <c r="T1462" s="238">
        <v>98.5</v>
      </c>
      <c r="U1462" s="103">
        <v>7.25</v>
      </c>
      <c r="V1462" s="234" t="s">
        <v>442</v>
      </c>
      <c r="W1462" s="103">
        <v>100</v>
      </c>
      <c r="X1462" s="280" t="s">
        <v>56</v>
      </c>
      <c r="Y1462" s="280" t="s">
        <v>443</v>
      </c>
      <c r="Z1462" s="280"/>
      <c r="AA1462" s="280" t="s">
        <v>19171</v>
      </c>
      <c r="AB1462" s="280" t="s">
        <v>19171</v>
      </c>
      <c r="AC1462" s="280"/>
      <c r="AD1462" s="280" t="s">
        <v>19176</v>
      </c>
      <c r="AE1462" s="280"/>
      <c r="AF1462" s="280" t="s">
        <v>19174</v>
      </c>
      <c r="AG1462" s="280"/>
      <c r="AH1462" s="280"/>
      <c r="AI1462" s="280"/>
      <c r="AJ1462" s="280"/>
      <c r="AK1462" s="280">
        <v>2</v>
      </c>
      <c r="AL1462" s="280" t="s">
        <v>272</v>
      </c>
      <c r="AM1462" s="280">
        <v>0.1</v>
      </c>
      <c r="AN1462" s="280"/>
      <c r="AO1462" s="280">
        <v>0</v>
      </c>
      <c r="AP1462" s="280">
        <v>0</v>
      </c>
      <c r="AQ1462" s="280"/>
      <c r="AR1462" s="280" t="s">
        <v>463</v>
      </c>
      <c r="AS1462" s="280">
        <v>10</v>
      </c>
      <c r="AT1462" s="280">
        <v>82.098386174150306</v>
      </c>
      <c r="AU1462" s="280" t="s">
        <v>448</v>
      </c>
      <c r="AV1462" s="280">
        <v>1.7067048489002801</v>
      </c>
      <c r="AW1462" s="280">
        <v>16.167505750478899</v>
      </c>
      <c r="AX1462" s="280">
        <v>71.7774461979714</v>
      </c>
      <c r="AY1462" s="280" t="b">
        <v>1</v>
      </c>
      <c r="AZ1462" s="280">
        <v>44802.410081018519</v>
      </c>
      <c r="BA1462" s="280">
        <v>44792.632094907407</v>
      </c>
      <c r="BB1462" s="280">
        <v>44802.410081018519</v>
      </c>
    </row>
    <row r="1463" spans="1:54" x14ac:dyDescent="0.25">
      <c r="A1463" s="280" t="s">
        <v>19177</v>
      </c>
      <c r="B1463" s="234" t="s">
        <v>482</v>
      </c>
      <c r="C1463" s="235" t="s">
        <v>19541</v>
      </c>
      <c r="D1463" s="235" t="s">
        <v>19177</v>
      </c>
      <c r="E1463" s="234" t="s">
        <v>19179</v>
      </c>
      <c r="F1463" s="280" t="s">
        <v>19180</v>
      </c>
      <c r="G1463" s="234" t="s">
        <v>951</v>
      </c>
      <c r="H1463" s="234" t="s">
        <v>458</v>
      </c>
      <c r="I1463" s="234" t="s">
        <v>574</v>
      </c>
      <c r="J1463" s="236"/>
      <c r="K1463" s="129">
        <v>0.03</v>
      </c>
      <c r="L1463" s="103">
        <v>1</v>
      </c>
      <c r="M1463" s="237">
        <v>2800</v>
      </c>
      <c r="N1463" s="236">
        <v>2920</v>
      </c>
      <c r="O1463" s="103">
        <v>6000</v>
      </c>
      <c r="P1463" s="280">
        <v>6000</v>
      </c>
      <c r="Q1463" s="236">
        <v>10</v>
      </c>
      <c r="R1463" s="236">
        <v>35</v>
      </c>
      <c r="S1463" s="238">
        <v>150</v>
      </c>
      <c r="T1463" s="238">
        <v>80</v>
      </c>
      <c r="U1463" s="103">
        <v>3</v>
      </c>
      <c r="V1463" s="234" t="s">
        <v>451</v>
      </c>
      <c r="W1463" s="103">
        <v>50</v>
      </c>
      <c r="X1463" s="280" t="s">
        <v>56</v>
      </c>
      <c r="Y1463" s="280" t="s">
        <v>443</v>
      </c>
      <c r="Z1463" s="280" t="s">
        <v>19178</v>
      </c>
      <c r="AA1463" s="280"/>
      <c r="AB1463" s="280"/>
      <c r="AC1463" s="280"/>
      <c r="AD1463" s="280"/>
      <c r="AE1463" s="280"/>
      <c r="AF1463" s="280"/>
      <c r="AG1463" s="280"/>
      <c r="AH1463" s="280"/>
      <c r="AI1463" s="280"/>
      <c r="AJ1463" s="280"/>
      <c r="AK1463" s="280">
        <v>1</v>
      </c>
      <c r="AL1463" s="280" t="s">
        <v>272</v>
      </c>
      <c r="AM1463" s="280">
        <v>0.1</v>
      </c>
      <c r="AN1463" s="280">
        <v>0</v>
      </c>
      <c r="AO1463" s="280">
        <v>0</v>
      </c>
      <c r="AP1463" s="280">
        <v>0</v>
      </c>
      <c r="AQ1463" s="280">
        <v>0.08</v>
      </c>
      <c r="AR1463" s="280" t="s">
        <v>463</v>
      </c>
      <c r="AS1463" s="280">
        <v>2</v>
      </c>
      <c r="AT1463" s="280">
        <v>84.816634547615493</v>
      </c>
      <c r="AU1463" s="280" t="s">
        <v>490</v>
      </c>
      <c r="AV1463" s="280">
        <v>1.8666424632644201</v>
      </c>
      <c r="AW1463" s="280">
        <v>7.9347942554759996</v>
      </c>
      <c r="AX1463" s="280">
        <v>81.024119317129305</v>
      </c>
      <c r="AY1463" s="280" t="b">
        <v>0</v>
      </c>
      <c r="AZ1463" s="280">
        <v>44804.603321759256</v>
      </c>
      <c r="BA1463" s="280">
        <v>44797.332604166666</v>
      </c>
      <c r="BB1463" s="280">
        <v>44804.603298611109</v>
      </c>
    </row>
    <row r="1464" spans="1:54" x14ac:dyDescent="0.25">
      <c r="A1464" s="280" t="s">
        <v>19181</v>
      </c>
      <c r="B1464" s="234" t="s">
        <v>482</v>
      </c>
      <c r="C1464" s="235" t="s">
        <v>19542</v>
      </c>
      <c r="D1464" s="235" t="s">
        <v>19181</v>
      </c>
      <c r="E1464" s="234" t="s">
        <v>19182</v>
      </c>
      <c r="F1464" s="280" t="s">
        <v>19183</v>
      </c>
      <c r="G1464" s="234" t="s">
        <v>440</v>
      </c>
      <c r="H1464" s="234" t="s">
        <v>458</v>
      </c>
      <c r="I1464" s="234" t="s">
        <v>678</v>
      </c>
      <c r="J1464" s="236"/>
      <c r="K1464" s="129">
        <v>0.05</v>
      </c>
      <c r="L1464" s="103">
        <v>1</v>
      </c>
      <c r="M1464" s="237">
        <v>7000</v>
      </c>
      <c r="N1464" s="236">
        <v>33480</v>
      </c>
      <c r="O1464" s="103">
        <v>4000</v>
      </c>
      <c r="P1464" s="280">
        <v>4000</v>
      </c>
      <c r="Q1464" s="236">
        <v>1.5</v>
      </c>
      <c r="R1464" s="236">
        <v>100</v>
      </c>
      <c r="S1464" s="238">
        <v>150</v>
      </c>
      <c r="T1464" s="238">
        <v>140</v>
      </c>
      <c r="U1464" s="103">
        <v>4</v>
      </c>
      <c r="V1464" s="234" t="s">
        <v>547</v>
      </c>
      <c r="W1464" s="103">
        <v>120</v>
      </c>
      <c r="X1464" s="280" t="s">
        <v>56</v>
      </c>
      <c r="Y1464" s="280" t="s">
        <v>443</v>
      </c>
      <c r="Z1464" s="280"/>
      <c r="AA1464" s="280"/>
      <c r="AB1464" s="280"/>
      <c r="AC1464" s="280"/>
      <c r="AD1464" s="280"/>
      <c r="AE1464" s="280"/>
      <c r="AF1464" s="280"/>
      <c r="AG1464" s="280"/>
      <c r="AH1464" s="280"/>
      <c r="AI1464" s="280"/>
      <c r="AJ1464" s="280"/>
      <c r="AK1464" s="280">
        <v>2</v>
      </c>
      <c r="AL1464" s="280" t="s">
        <v>272</v>
      </c>
      <c r="AM1464" s="280">
        <v>0.1</v>
      </c>
      <c r="AN1464" s="280">
        <v>0</v>
      </c>
      <c r="AO1464" s="280">
        <v>0</v>
      </c>
      <c r="AP1464" s="280">
        <v>0.11</v>
      </c>
      <c r="AQ1464" s="280">
        <v>0.06</v>
      </c>
      <c r="AR1464" s="280" t="s">
        <v>463</v>
      </c>
      <c r="AS1464" s="280">
        <v>1</v>
      </c>
      <c r="AT1464" s="280">
        <v>77.989110106465603</v>
      </c>
      <c r="AU1464" s="280" t="s">
        <v>552</v>
      </c>
      <c r="AV1464" s="280">
        <v>1.7023195141812599</v>
      </c>
      <c r="AW1464" s="280">
        <v>16.166323477294501</v>
      </c>
      <c r="AX1464" s="280">
        <v>77.989110106465603</v>
      </c>
      <c r="AY1464" s="280" t="b">
        <v>0</v>
      </c>
      <c r="AZ1464" s="280">
        <v>44804.622511574074</v>
      </c>
      <c r="BA1464" s="280">
        <v>44797.47179398148</v>
      </c>
      <c r="BB1464" s="280">
        <v>44804.622511574074</v>
      </c>
    </row>
    <row r="1465" spans="1:54" x14ac:dyDescent="0.25">
      <c r="A1465" s="280" t="s">
        <v>19184</v>
      </c>
      <c r="B1465" s="234" t="s">
        <v>888</v>
      </c>
      <c r="C1465" s="235" t="s">
        <v>1680</v>
      </c>
      <c r="D1465" s="235" t="s">
        <v>19184</v>
      </c>
      <c r="E1465" s="234" t="s">
        <v>19185</v>
      </c>
      <c r="F1465" s="280" t="s">
        <v>19188</v>
      </c>
      <c r="G1465" s="234" t="s">
        <v>544</v>
      </c>
      <c r="H1465" s="234" t="s">
        <v>473</v>
      </c>
      <c r="I1465" s="234" t="s">
        <v>678</v>
      </c>
      <c r="J1465" s="236">
        <v>450</v>
      </c>
      <c r="K1465" s="129">
        <v>0.03</v>
      </c>
      <c r="L1465" s="103">
        <v>1</v>
      </c>
      <c r="M1465" s="237">
        <v>4420</v>
      </c>
      <c r="N1465" s="236">
        <v>10155</v>
      </c>
      <c r="O1465" s="103">
        <v>6150</v>
      </c>
      <c r="P1465" s="280">
        <v>6150</v>
      </c>
      <c r="Q1465" s="236">
        <v>7</v>
      </c>
      <c r="R1465" s="236">
        <v>50</v>
      </c>
      <c r="S1465" s="238">
        <v>140</v>
      </c>
      <c r="T1465" s="238">
        <v>110</v>
      </c>
      <c r="U1465" s="103">
        <v>2.5</v>
      </c>
      <c r="V1465" s="234" t="s">
        <v>547</v>
      </c>
      <c r="W1465" s="103">
        <v>100</v>
      </c>
      <c r="X1465" s="280" t="s">
        <v>56</v>
      </c>
      <c r="Y1465" s="280" t="s">
        <v>443</v>
      </c>
      <c r="Z1465" s="280"/>
      <c r="AA1465" s="280" t="s">
        <v>19186</v>
      </c>
      <c r="AB1465" s="280" t="s">
        <v>19187</v>
      </c>
      <c r="AC1465" s="280"/>
      <c r="AD1465" s="280"/>
      <c r="AE1465" s="280"/>
      <c r="AF1465" s="280"/>
      <c r="AG1465" s="280"/>
      <c r="AH1465" s="280"/>
      <c r="AI1465" s="280"/>
      <c r="AJ1465" s="280"/>
      <c r="AK1465" s="280">
        <v>1</v>
      </c>
      <c r="AL1465" s="280" t="s">
        <v>272</v>
      </c>
      <c r="AM1465" s="280">
        <v>0.1</v>
      </c>
      <c r="AN1465" s="280">
        <v>0</v>
      </c>
      <c r="AO1465" s="280">
        <v>0</v>
      </c>
      <c r="AP1465" s="280">
        <v>0</v>
      </c>
      <c r="AQ1465" s="280">
        <v>0.06</v>
      </c>
      <c r="AR1465" s="280" t="s">
        <v>463</v>
      </c>
      <c r="AS1465" s="280">
        <v>1</v>
      </c>
      <c r="AT1465" s="280">
        <v>83.902888805980893</v>
      </c>
      <c r="AU1465" s="280" t="s">
        <v>552</v>
      </c>
      <c r="AV1465" s="280"/>
      <c r="AW1465" s="280">
        <v>22.474254890379601</v>
      </c>
      <c r="AX1465" s="280">
        <v>81.409774395746098</v>
      </c>
      <c r="AY1465" s="280" t="b">
        <v>0</v>
      </c>
      <c r="AZ1465" s="280">
        <v>44803.559641203705</v>
      </c>
      <c r="BA1465" s="280">
        <v>44798.636979166666</v>
      </c>
      <c r="BB1465" s="280"/>
    </row>
    <row r="1466" spans="1:54" x14ac:dyDescent="0.25">
      <c r="A1466" s="280" t="s">
        <v>19189</v>
      </c>
      <c r="B1466" s="234" t="s">
        <v>482</v>
      </c>
      <c r="C1466" s="235" t="s">
        <v>1680</v>
      </c>
      <c r="D1466" s="235" t="s">
        <v>19189</v>
      </c>
      <c r="E1466" s="234" t="s">
        <v>19190</v>
      </c>
      <c r="F1466" s="280" t="s">
        <v>1070</v>
      </c>
      <c r="G1466" s="234" t="s">
        <v>544</v>
      </c>
      <c r="H1466" s="234" t="s">
        <v>916</v>
      </c>
      <c r="I1466" s="234" t="s">
        <v>917</v>
      </c>
      <c r="J1466" s="236">
        <v>266</v>
      </c>
      <c r="K1466" s="129">
        <v>0.03</v>
      </c>
      <c r="L1466" s="103">
        <v>1</v>
      </c>
      <c r="M1466" s="237">
        <v>1195</v>
      </c>
      <c r="N1466" s="236">
        <v>12260</v>
      </c>
      <c r="O1466" s="103">
        <v>3000</v>
      </c>
      <c r="P1466" s="280">
        <v>3000</v>
      </c>
      <c r="Q1466" s="236">
        <v>7</v>
      </c>
      <c r="R1466" s="236">
        <v>40</v>
      </c>
      <c r="S1466" s="238">
        <v>70</v>
      </c>
      <c r="T1466" s="238">
        <v>63</v>
      </c>
      <c r="U1466" s="103">
        <v>2.6</v>
      </c>
      <c r="V1466" s="234" t="s">
        <v>451</v>
      </c>
      <c r="W1466" s="103">
        <v>80</v>
      </c>
      <c r="X1466" s="280" t="s">
        <v>56</v>
      </c>
      <c r="Y1466" s="280" t="s">
        <v>443</v>
      </c>
      <c r="Z1466" s="280"/>
      <c r="AA1466" s="280"/>
      <c r="AB1466" s="280" t="s">
        <v>19191</v>
      </c>
      <c r="AC1466" s="280"/>
      <c r="AD1466" s="280"/>
      <c r="AE1466" s="280"/>
      <c r="AF1466" s="280"/>
      <c r="AG1466" s="280"/>
      <c r="AH1466" s="280"/>
      <c r="AI1466" s="280"/>
      <c r="AJ1466" s="280" t="s">
        <v>1367</v>
      </c>
      <c r="AK1466" s="280">
        <v>1</v>
      </c>
      <c r="AL1466" s="280" t="s">
        <v>272</v>
      </c>
      <c r="AM1466" s="280">
        <v>0.1</v>
      </c>
      <c r="AN1466" s="280">
        <v>0</v>
      </c>
      <c r="AO1466" s="280">
        <v>0</v>
      </c>
      <c r="AP1466" s="280">
        <v>0</v>
      </c>
      <c r="AQ1466" s="280">
        <v>0.05</v>
      </c>
      <c r="AR1466" s="280" t="s">
        <v>463</v>
      </c>
      <c r="AS1466" s="280">
        <v>0</v>
      </c>
      <c r="AT1466" s="280">
        <v>84.408250111239298</v>
      </c>
      <c r="AU1466" s="280" t="s">
        <v>552</v>
      </c>
      <c r="AV1466" s="280">
        <v>0.93</v>
      </c>
      <c r="AW1466" s="280">
        <v>26.845115792950999</v>
      </c>
      <c r="AX1466" s="280">
        <v>77.052674030117004</v>
      </c>
      <c r="AY1466" s="280" t="b">
        <v>0</v>
      </c>
      <c r="AZ1466" s="280">
        <v>44803.611932870372</v>
      </c>
      <c r="BA1466" s="280">
        <v>44802.618900462963</v>
      </c>
      <c r="BB1466" s="280">
        <v>44803.611921296295</v>
      </c>
    </row>
    <row r="1467" spans="1:54" x14ac:dyDescent="0.25">
      <c r="A1467" s="280" t="s">
        <v>19192</v>
      </c>
      <c r="B1467" s="234" t="s">
        <v>456</v>
      </c>
      <c r="C1467" s="235" t="s">
        <v>19543</v>
      </c>
      <c r="D1467" s="235" t="s">
        <v>19192</v>
      </c>
      <c r="E1467" s="234" t="s">
        <v>19194</v>
      </c>
      <c r="F1467" s="280" t="s">
        <v>19198</v>
      </c>
      <c r="G1467" s="234" t="s">
        <v>544</v>
      </c>
      <c r="H1467" s="234" t="s">
        <v>4225</v>
      </c>
      <c r="I1467" s="234" t="s">
        <v>536</v>
      </c>
      <c r="J1467" s="236">
        <v>663.55</v>
      </c>
      <c r="K1467" s="129">
        <v>0.08</v>
      </c>
      <c r="L1467" s="103">
        <v>1</v>
      </c>
      <c r="M1467" s="237">
        <v>12800</v>
      </c>
      <c r="N1467" s="236">
        <v>28142.9</v>
      </c>
      <c r="O1467" s="103">
        <v>70</v>
      </c>
      <c r="P1467" s="280">
        <v>3000</v>
      </c>
      <c r="Q1467" s="236">
        <v>3</v>
      </c>
      <c r="R1467" s="236">
        <v>50</v>
      </c>
      <c r="S1467" s="238">
        <v>207</v>
      </c>
      <c r="T1467" s="238">
        <v>181</v>
      </c>
      <c r="U1467" s="103">
        <v>2</v>
      </c>
      <c r="V1467" s="234" t="s">
        <v>442</v>
      </c>
      <c r="W1467" s="103">
        <v>80</v>
      </c>
      <c r="X1467" s="280" t="s">
        <v>56</v>
      </c>
      <c r="Y1467" s="280" t="s">
        <v>443</v>
      </c>
      <c r="Z1467" s="280" t="s">
        <v>19193</v>
      </c>
      <c r="AA1467" s="280" t="s">
        <v>19195</v>
      </c>
      <c r="AB1467" s="280" t="s">
        <v>19196</v>
      </c>
      <c r="AC1467" s="280"/>
      <c r="AD1467" s="280"/>
      <c r="AE1467" s="280" t="s">
        <v>19197</v>
      </c>
      <c r="AF1467" s="280" t="s">
        <v>5361</v>
      </c>
      <c r="AG1467" s="280" t="s">
        <v>19199</v>
      </c>
      <c r="AH1467" s="280" t="s">
        <v>19200</v>
      </c>
      <c r="AI1467" s="280"/>
      <c r="AJ1467" s="280"/>
      <c r="AK1467" s="280">
        <v>30000</v>
      </c>
      <c r="AL1467" s="280" t="s">
        <v>480</v>
      </c>
      <c r="AM1467" s="280">
        <v>0.1</v>
      </c>
      <c r="AN1467" s="280">
        <v>0</v>
      </c>
      <c r="AO1467" s="280">
        <v>0</v>
      </c>
      <c r="AP1467" s="280">
        <v>0</v>
      </c>
      <c r="AQ1467" s="280">
        <v>0.05</v>
      </c>
      <c r="AR1467" s="280" t="s">
        <v>463</v>
      </c>
      <c r="AS1467" s="280">
        <v>7</v>
      </c>
      <c r="AT1467" s="280">
        <v>71.6307065920479</v>
      </c>
      <c r="AU1467" s="280" t="s">
        <v>552</v>
      </c>
      <c r="AV1467" s="280">
        <v>1.46304908619763</v>
      </c>
      <c r="AW1467" s="280">
        <v>21.187350829548201</v>
      </c>
      <c r="AX1467" s="280">
        <v>61.141924555355203</v>
      </c>
      <c r="AY1467" s="280" t="b">
        <v>0</v>
      </c>
      <c r="AZ1467" s="280">
        <v>44819.456585648149</v>
      </c>
      <c r="BA1467" s="280">
        <v>44803.465405092589</v>
      </c>
      <c r="BB1467" s="280">
        <v>44819.456585648149</v>
      </c>
    </row>
    <row r="1468" spans="1:54" x14ac:dyDescent="0.25">
      <c r="A1468" s="280" t="s">
        <v>19201</v>
      </c>
      <c r="B1468" s="234" t="s">
        <v>482</v>
      </c>
      <c r="C1468" s="235" t="s">
        <v>1680</v>
      </c>
      <c r="D1468" s="235" t="s">
        <v>19201</v>
      </c>
      <c r="E1468" s="234" t="s">
        <v>19204</v>
      </c>
      <c r="F1468" s="280" t="s">
        <v>19205</v>
      </c>
      <c r="G1468" s="234" t="s">
        <v>440</v>
      </c>
      <c r="H1468" s="234" t="s">
        <v>19203</v>
      </c>
      <c r="I1468" s="234" t="s">
        <v>536</v>
      </c>
      <c r="J1468" s="236">
        <v>786</v>
      </c>
      <c r="K1468" s="129">
        <v>0.1</v>
      </c>
      <c r="L1468" s="103">
        <v>1</v>
      </c>
      <c r="M1468" s="237">
        <v>5000</v>
      </c>
      <c r="N1468" s="236">
        <v>132540</v>
      </c>
      <c r="O1468" s="103">
        <v>3000</v>
      </c>
      <c r="P1468" s="280">
        <v>3000</v>
      </c>
      <c r="Q1468" s="236">
        <v>0.5</v>
      </c>
      <c r="R1468" s="236">
        <v>100</v>
      </c>
      <c r="S1468" s="238">
        <v>250</v>
      </c>
      <c r="T1468" s="238">
        <v>250</v>
      </c>
      <c r="U1468" s="103">
        <v>2.5</v>
      </c>
      <c r="V1468" s="234" t="s">
        <v>451</v>
      </c>
      <c r="W1468" s="103">
        <v>200</v>
      </c>
      <c r="X1468" s="280" t="s">
        <v>56</v>
      </c>
      <c r="Y1468" s="280" t="s">
        <v>443</v>
      </c>
      <c r="Z1468" s="280" t="s">
        <v>19202</v>
      </c>
      <c r="AA1468" s="280"/>
      <c r="AB1468" s="280"/>
      <c r="AC1468" s="280"/>
      <c r="AD1468" s="280"/>
      <c r="AE1468" s="280"/>
      <c r="AF1468" s="280"/>
      <c r="AG1468" s="280"/>
      <c r="AH1468" s="280"/>
      <c r="AI1468" s="280"/>
      <c r="AJ1468" s="280"/>
      <c r="AK1468" s="280">
        <v>5</v>
      </c>
      <c r="AL1468" s="280" t="s">
        <v>272</v>
      </c>
      <c r="AM1468" s="280">
        <v>0.1</v>
      </c>
      <c r="AN1468" s="280">
        <v>0</v>
      </c>
      <c r="AO1468" s="280">
        <v>0</v>
      </c>
      <c r="AP1468" s="280">
        <v>0.03</v>
      </c>
      <c r="AQ1468" s="280">
        <v>0.05</v>
      </c>
      <c r="AR1468" s="280" t="s">
        <v>463</v>
      </c>
      <c r="AS1468" s="280">
        <v>0</v>
      </c>
      <c r="AT1468" s="280">
        <v>50.652957391476697</v>
      </c>
      <c r="AU1468" s="280" t="s">
        <v>552</v>
      </c>
      <c r="AV1468" s="280">
        <v>2.5471305887253499</v>
      </c>
      <c r="AW1468" s="280">
        <v>12.8857475265847</v>
      </c>
      <c r="AX1468" s="280">
        <v>46.311275329350202</v>
      </c>
      <c r="AY1468" s="280" t="b">
        <v>0</v>
      </c>
      <c r="AZ1468" s="280">
        <v>44809.595879629633</v>
      </c>
      <c r="BA1468" s="280">
        <v>44803.548032407409</v>
      </c>
      <c r="BB1468" s="280">
        <v>44809.595879629633</v>
      </c>
    </row>
    <row r="1469" spans="1:54" x14ac:dyDescent="0.25">
      <c r="A1469" s="280" t="s">
        <v>19206</v>
      </c>
      <c r="B1469" s="234" t="s">
        <v>436</v>
      </c>
      <c r="C1469" s="235" t="s">
        <v>1680</v>
      </c>
      <c r="D1469" s="235" t="s">
        <v>19206</v>
      </c>
      <c r="E1469" s="234" t="s">
        <v>19208</v>
      </c>
      <c r="F1469" s="280" t="s">
        <v>19209</v>
      </c>
      <c r="G1469" s="234" t="s">
        <v>440</v>
      </c>
      <c r="H1469" s="234"/>
      <c r="I1469" s="234" t="s">
        <v>752</v>
      </c>
      <c r="J1469" s="236">
        <v>1608.5</v>
      </c>
      <c r="K1469" s="129"/>
      <c r="L1469" s="103">
        <v>1</v>
      </c>
      <c r="M1469" s="237"/>
      <c r="N1469" s="236">
        <v>25750</v>
      </c>
      <c r="O1469" s="103">
        <v>5000</v>
      </c>
      <c r="P1469" s="280"/>
      <c r="Q1469" s="236"/>
      <c r="R1469" s="236"/>
      <c r="S1469" s="238">
        <v>512</v>
      </c>
      <c r="T1469" s="238">
        <v>512</v>
      </c>
      <c r="U1469" s="103">
        <v>0</v>
      </c>
      <c r="V1469" s="234" t="s">
        <v>451</v>
      </c>
      <c r="W1469" s="103"/>
      <c r="X1469" s="280" t="s">
        <v>56</v>
      </c>
      <c r="Y1469" s="280" t="s">
        <v>443</v>
      </c>
      <c r="Z1469" s="280" t="s">
        <v>19207</v>
      </c>
      <c r="AA1469" s="280"/>
      <c r="AB1469" s="280"/>
      <c r="AC1469" s="280"/>
      <c r="AD1469" s="280"/>
      <c r="AE1469" s="280"/>
      <c r="AF1469" s="280" t="s">
        <v>19210</v>
      </c>
      <c r="AG1469" s="280"/>
      <c r="AH1469" s="280"/>
      <c r="AI1469" s="280"/>
      <c r="AJ1469" s="280"/>
      <c r="AK1469" s="280">
        <v>5</v>
      </c>
      <c r="AL1469" s="280" t="s">
        <v>272</v>
      </c>
      <c r="AM1469" s="280">
        <v>0.1</v>
      </c>
      <c r="AN1469" s="280"/>
      <c r="AO1469" s="280">
        <v>0</v>
      </c>
      <c r="AP1469" s="280">
        <v>0</v>
      </c>
      <c r="AQ1469" s="280"/>
      <c r="AR1469" s="280" t="s">
        <v>447</v>
      </c>
      <c r="AS1469" s="280">
        <v>1</v>
      </c>
      <c r="AT1469" s="280"/>
      <c r="AU1469" s="280" t="s">
        <v>552</v>
      </c>
      <c r="AV1469" s="280"/>
      <c r="AW1469" s="280"/>
      <c r="AX1469" s="280"/>
      <c r="AY1469" s="280" t="b">
        <v>0</v>
      </c>
      <c r="AZ1469" s="280">
        <v>44809.33320601852</v>
      </c>
      <c r="BA1469" s="280">
        <v>44803.593842592592</v>
      </c>
      <c r="BB1469" s="280">
        <v>44809.333194444444</v>
      </c>
    </row>
    <row r="1470" spans="1:54" x14ac:dyDescent="0.25">
      <c r="A1470" s="280" t="s">
        <v>19211</v>
      </c>
      <c r="B1470" s="234" t="s">
        <v>482</v>
      </c>
      <c r="C1470" s="235" t="s">
        <v>1680</v>
      </c>
      <c r="D1470" s="235" t="s">
        <v>19211</v>
      </c>
      <c r="E1470" s="234" t="s">
        <v>19208</v>
      </c>
      <c r="F1470" s="280" t="s">
        <v>19209</v>
      </c>
      <c r="G1470" s="234" t="s">
        <v>440</v>
      </c>
      <c r="H1470" s="234" t="s">
        <v>2090</v>
      </c>
      <c r="I1470" s="234" t="s">
        <v>752</v>
      </c>
      <c r="J1470" s="236">
        <v>1046</v>
      </c>
      <c r="K1470" s="129">
        <v>0.05</v>
      </c>
      <c r="L1470" s="103">
        <v>1</v>
      </c>
      <c r="M1470" s="237">
        <v>28000</v>
      </c>
      <c r="N1470" s="236">
        <v>22050</v>
      </c>
      <c r="O1470" s="103">
        <v>5000</v>
      </c>
      <c r="P1470" s="280">
        <v>5000</v>
      </c>
      <c r="Q1470" s="236">
        <v>5</v>
      </c>
      <c r="R1470" s="236">
        <v>100</v>
      </c>
      <c r="S1470" s="238">
        <v>333</v>
      </c>
      <c r="T1470" s="238">
        <v>333</v>
      </c>
      <c r="U1470" s="103">
        <v>5</v>
      </c>
      <c r="V1470" s="234" t="s">
        <v>451</v>
      </c>
      <c r="W1470" s="103">
        <v>150</v>
      </c>
      <c r="X1470" s="280" t="s">
        <v>56</v>
      </c>
      <c r="Y1470" s="280" t="s">
        <v>443</v>
      </c>
      <c r="Z1470" s="280" t="s">
        <v>19212</v>
      </c>
      <c r="AA1470" s="280"/>
      <c r="AB1470" s="280"/>
      <c r="AC1470" s="280"/>
      <c r="AD1470" s="280"/>
      <c r="AE1470" s="280"/>
      <c r="AF1470" s="280"/>
      <c r="AG1470" s="280"/>
      <c r="AH1470" s="280"/>
      <c r="AI1470" s="280" t="s">
        <v>19213</v>
      </c>
      <c r="AJ1470" s="280"/>
      <c r="AK1470" s="280">
        <v>5</v>
      </c>
      <c r="AL1470" s="280" t="s">
        <v>272</v>
      </c>
      <c r="AM1470" s="280">
        <v>0.874</v>
      </c>
      <c r="AN1470" s="280">
        <v>0</v>
      </c>
      <c r="AO1470" s="280">
        <v>0</v>
      </c>
      <c r="AP1470" s="280">
        <v>0</v>
      </c>
      <c r="AQ1470" s="280">
        <v>0.05</v>
      </c>
      <c r="AR1470" s="280" t="s">
        <v>463</v>
      </c>
      <c r="AS1470" s="280">
        <v>1</v>
      </c>
      <c r="AT1470" s="280">
        <v>79.311743259362302</v>
      </c>
      <c r="AU1470" s="280" t="s">
        <v>552</v>
      </c>
      <c r="AV1470" s="280">
        <v>1.2804291430099399</v>
      </c>
      <c r="AW1470" s="280">
        <v>33.944817850780403</v>
      </c>
      <c r="AX1470" s="280">
        <v>77.045693451952005</v>
      </c>
      <c r="AY1470" s="280" t="b">
        <v>0</v>
      </c>
      <c r="AZ1470" s="280">
        <v>44823.57603009259</v>
      </c>
      <c r="BA1470" s="280">
        <v>44803.594942129632</v>
      </c>
      <c r="BB1470" s="280">
        <v>44823.57603009259</v>
      </c>
    </row>
    <row r="1471" spans="1:54" x14ac:dyDescent="0.25">
      <c r="A1471" s="280" t="s">
        <v>19214</v>
      </c>
      <c r="B1471" s="234" t="s">
        <v>482</v>
      </c>
      <c r="C1471" s="235" t="s">
        <v>19544</v>
      </c>
      <c r="D1471" s="235" t="s">
        <v>19214</v>
      </c>
      <c r="E1471" s="234" t="s">
        <v>19215</v>
      </c>
      <c r="F1471" s="280" t="s">
        <v>19217</v>
      </c>
      <c r="G1471" s="234" t="s">
        <v>472</v>
      </c>
      <c r="H1471" s="234" t="s">
        <v>751</v>
      </c>
      <c r="I1471" s="234" t="s">
        <v>752</v>
      </c>
      <c r="J1471" s="236"/>
      <c r="K1471" s="129">
        <v>0.03</v>
      </c>
      <c r="L1471" s="103">
        <v>1</v>
      </c>
      <c r="M1471" s="237">
        <v>2400</v>
      </c>
      <c r="N1471" s="236">
        <v>3700</v>
      </c>
      <c r="O1471" s="103">
        <v>3400</v>
      </c>
      <c r="P1471" s="280">
        <v>6000</v>
      </c>
      <c r="Q1471" s="236">
        <v>10</v>
      </c>
      <c r="R1471" s="236">
        <v>35</v>
      </c>
      <c r="S1471" s="238">
        <v>144</v>
      </c>
      <c r="T1471" s="238">
        <v>65</v>
      </c>
      <c r="U1471" s="103">
        <v>5.75</v>
      </c>
      <c r="V1471" s="234" t="s">
        <v>547</v>
      </c>
      <c r="W1471" s="103">
        <v>50</v>
      </c>
      <c r="X1471" s="280" t="s">
        <v>56</v>
      </c>
      <c r="Y1471" s="280" t="s">
        <v>443</v>
      </c>
      <c r="Z1471" s="280"/>
      <c r="AA1471" s="280"/>
      <c r="AB1471" s="280"/>
      <c r="AC1471" s="280"/>
      <c r="AD1471" s="280"/>
      <c r="AE1471" s="280" t="s">
        <v>19216</v>
      </c>
      <c r="AF1471" s="280"/>
      <c r="AG1471" s="280"/>
      <c r="AH1471" s="280"/>
      <c r="AI1471" s="280"/>
      <c r="AJ1471" s="280"/>
      <c r="AK1471" s="280">
        <v>3</v>
      </c>
      <c r="AL1471" s="280" t="s">
        <v>272</v>
      </c>
      <c r="AM1471" s="280">
        <v>0.1</v>
      </c>
      <c r="AN1471" s="280"/>
      <c r="AO1471" s="280">
        <v>0</v>
      </c>
      <c r="AP1471" s="280">
        <v>0</v>
      </c>
      <c r="AQ1471" s="280"/>
      <c r="AR1471" s="280" t="s">
        <v>463</v>
      </c>
      <c r="AS1471" s="280">
        <v>0</v>
      </c>
      <c r="AT1471" s="280">
        <v>83.428158365271202</v>
      </c>
      <c r="AU1471" s="280" t="s">
        <v>1931</v>
      </c>
      <c r="AV1471" s="280">
        <v>1.8783128565874601</v>
      </c>
      <c r="AW1471" s="280">
        <v>12.3769768096852</v>
      </c>
      <c r="AX1471" s="280">
        <v>69.543329151622402</v>
      </c>
      <c r="AY1471" s="280" t="b">
        <v>1</v>
      </c>
      <c r="AZ1471" s="280">
        <v>44810.517800925925</v>
      </c>
      <c r="BA1471" s="280">
        <v>44803.637048611112</v>
      </c>
      <c r="BB1471" s="280">
        <v>44810.517800925925</v>
      </c>
    </row>
    <row r="1472" spans="1:54" x14ac:dyDescent="0.25">
      <c r="A1472" s="280" t="s">
        <v>19218</v>
      </c>
      <c r="B1472" s="234" t="s">
        <v>482</v>
      </c>
      <c r="C1472" s="235" t="s">
        <v>19545</v>
      </c>
      <c r="D1472" s="235" t="s">
        <v>19218</v>
      </c>
      <c r="E1472" s="234" t="s">
        <v>19220</v>
      </c>
      <c r="F1472" s="280" t="s">
        <v>19223</v>
      </c>
      <c r="G1472" s="234" t="s">
        <v>472</v>
      </c>
      <c r="H1472" s="234" t="s">
        <v>473</v>
      </c>
      <c r="I1472" s="234" t="s">
        <v>517</v>
      </c>
      <c r="J1472" s="236">
        <v>498</v>
      </c>
      <c r="K1472" s="129">
        <v>0.03</v>
      </c>
      <c r="L1472" s="103">
        <v>1</v>
      </c>
      <c r="M1472" s="237">
        <v>3700</v>
      </c>
      <c r="N1472" s="236">
        <v>4695</v>
      </c>
      <c r="O1472" s="103">
        <v>6000</v>
      </c>
      <c r="P1472" s="280">
        <v>6000</v>
      </c>
      <c r="Q1472" s="236">
        <v>15</v>
      </c>
      <c r="R1472" s="236">
        <v>35</v>
      </c>
      <c r="S1472" s="238">
        <v>186</v>
      </c>
      <c r="T1472" s="238">
        <v>75</v>
      </c>
      <c r="U1472" s="103">
        <v>5.75</v>
      </c>
      <c r="V1472" s="234" t="s">
        <v>451</v>
      </c>
      <c r="W1472" s="103">
        <v>50</v>
      </c>
      <c r="X1472" s="280" t="s">
        <v>56</v>
      </c>
      <c r="Y1472" s="280" t="s">
        <v>443</v>
      </c>
      <c r="Z1472" s="280" t="s">
        <v>19219</v>
      </c>
      <c r="AA1472" s="280"/>
      <c r="AB1472" s="280"/>
      <c r="AC1472" s="280"/>
      <c r="AD1472" s="280" t="s">
        <v>19221</v>
      </c>
      <c r="AE1472" s="280" t="s">
        <v>19222</v>
      </c>
      <c r="AF1472" s="280"/>
      <c r="AG1472" s="280"/>
      <c r="AH1472" s="280"/>
      <c r="AI1472" s="280"/>
      <c r="AJ1472" s="280"/>
      <c r="AK1472" s="280">
        <v>15</v>
      </c>
      <c r="AL1472" s="280" t="s">
        <v>272</v>
      </c>
      <c r="AM1472" s="280">
        <v>0.1</v>
      </c>
      <c r="AN1472" s="280"/>
      <c r="AO1472" s="280">
        <v>0</v>
      </c>
      <c r="AP1472" s="280">
        <v>0</v>
      </c>
      <c r="AQ1472" s="280"/>
      <c r="AR1472" s="280" t="s">
        <v>463</v>
      </c>
      <c r="AS1472" s="280">
        <v>2</v>
      </c>
      <c r="AT1472" s="280">
        <v>77.773235419036197</v>
      </c>
      <c r="AU1472" s="280" t="s">
        <v>1931</v>
      </c>
      <c r="AV1472" s="280">
        <v>1.44792158874201</v>
      </c>
      <c r="AW1472" s="280">
        <v>20.372536591762401</v>
      </c>
      <c r="AX1472" s="280">
        <v>70.595876836079398</v>
      </c>
      <c r="AY1472" s="280" t="b">
        <v>1</v>
      </c>
      <c r="AZ1472" s="280">
        <v>44811.605868055558</v>
      </c>
      <c r="BA1472" s="280">
        <v>44804.410428240742</v>
      </c>
      <c r="BB1472" s="280">
        <v>44811.605868055558</v>
      </c>
    </row>
    <row r="1473" spans="1:54" x14ac:dyDescent="0.25">
      <c r="A1473" s="280" t="s">
        <v>19224</v>
      </c>
      <c r="B1473" s="234" t="s">
        <v>482</v>
      </c>
      <c r="C1473" s="235" t="s">
        <v>1680</v>
      </c>
      <c r="D1473" s="235" t="s">
        <v>19224</v>
      </c>
      <c r="E1473" s="234" t="s">
        <v>19226</v>
      </c>
      <c r="F1473" s="280" t="s">
        <v>19229</v>
      </c>
      <c r="G1473" s="234" t="s">
        <v>544</v>
      </c>
      <c r="H1473" s="234" t="s">
        <v>473</v>
      </c>
      <c r="I1473" s="234" t="s">
        <v>574</v>
      </c>
      <c r="J1473" s="236">
        <v>378</v>
      </c>
      <c r="K1473" s="129">
        <v>0.03</v>
      </c>
      <c r="L1473" s="103">
        <v>1</v>
      </c>
      <c r="M1473" s="237">
        <v>1600</v>
      </c>
      <c r="N1473" s="236">
        <v>12957</v>
      </c>
      <c r="O1473" s="103">
        <v>6000</v>
      </c>
      <c r="P1473" s="280">
        <v>6000</v>
      </c>
      <c r="Q1473" s="236">
        <v>8</v>
      </c>
      <c r="R1473" s="236">
        <v>40</v>
      </c>
      <c r="S1473" s="238">
        <v>160</v>
      </c>
      <c r="T1473" s="238">
        <v>30</v>
      </c>
      <c r="U1473" s="103">
        <v>2.2000000000000002</v>
      </c>
      <c r="V1473" s="234" t="s">
        <v>451</v>
      </c>
      <c r="W1473" s="103">
        <v>100</v>
      </c>
      <c r="X1473" s="280" t="s">
        <v>56</v>
      </c>
      <c r="Y1473" s="280" t="s">
        <v>443</v>
      </c>
      <c r="Z1473" s="280" t="s">
        <v>19225</v>
      </c>
      <c r="AA1473" s="280"/>
      <c r="AB1473" s="280"/>
      <c r="AC1473" s="280"/>
      <c r="AD1473" s="280" t="s">
        <v>19227</v>
      </c>
      <c r="AE1473" s="280" t="s">
        <v>19228</v>
      </c>
      <c r="AF1473" s="280"/>
      <c r="AG1473" s="280"/>
      <c r="AH1473" s="280"/>
      <c r="AI1473" s="280"/>
      <c r="AJ1473" s="280"/>
      <c r="AK1473" s="280">
        <v>1.5</v>
      </c>
      <c r="AL1473" s="280" t="s">
        <v>272</v>
      </c>
      <c r="AM1473" s="280">
        <v>0.1</v>
      </c>
      <c r="AN1473" s="280">
        <v>0</v>
      </c>
      <c r="AO1473" s="280">
        <v>0</v>
      </c>
      <c r="AP1473" s="280">
        <v>0</v>
      </c>
      <c r="AQ1473" s="280">
        <v>0.05</v>
      </c>
      <c r="AR1473" s="280" t="s">
        <v>463</v>
      </c>
      <c r="AS1473" s="280">
        <v>0</v>
      </c>
      <c r="AT1473" s="280">
        <v>80.757511842024698</v>
      </c>
      <c r="AU1473" s="280" t="s">
        <v>490</v>
      </c>
      <c r="AV1473" s="280">
        <v>0.95354903933009305</v>
      </c>
      <c r="AW1473" s="280">
        <v>28.6238360663728</v>
      </c>
      <c r="AX1473" s="280">
        <v>78.819331557816099</v>
      </c>
      <c r="AY1473" s="280" t="b">
        <v>0</v>
      </c>
      <c r="AZ1473" s="280">
        <v>44805.620856481481</v>
      </c>
      <c r="BA1473" s="280">
        <v>44804.414050925923</v>
      </c>
      <c r="BB1473" s="280">
        <v>44805.620844907404</v>
      </c>
    </row>
    <row r="1474" spans="1:54" x14ac:dyDescent="0.25">
      <c r="A1474" s="280" t="s">
        <v>19230</v>
      </c>
      <c r="B1474" s="234" t="s">
        <v>482</v>
      </c>
      <c r="C1474" s="235" t="s">
        <v>19546</v>
      </c>
      <c r="D1474" s="235" t="s">
        <v>19230</v>
      </c>
      <c r="E1474" s="234" t="s">
        <v>19231</v>
      </c>
      <c r="F1474" s="280" t="s">
        <v>19233</v>
      </c>
      <c r="G1474" s="234" t="s">
        <v>472</v>
      </c>
      <c r="H1474" s="234" t="s">
        <v>6290</v>
      </c>
      <c r="I1474" s="234" t="s">
        <v>722</v>
      </c>
      <c r="J1474" s="236">
        <v>280</v>
      </c>
      <c r="K1474" s="129">
        <v>0.03</v>
      </c>
      <c r="L1474" s="103">
        <v>2</v>
      </c>
      <c r="M1474" s="237">
        <v>2900</v>
      </c>
      <c r="N1474" s="236">
        <v>2050</v>
      </c>
      <c r="O1474" s="103">
        <v>1268</v>
      </c>
      <c r="P1474" s="280">
        <v>6000</v>
      </c>
      <c r="Q1474" s="236">
        <v>12</v>
      </c>
      <c r="R1474" s="236">
        <v>35</v>
      </c>
      <c r="S1474" s="238">
        <v>104</v>
      </c>
      <c r="T1474" s="238">
        <v>35</v>
      </c>
      <c r="U1474" s="103">
        <v>6</v>
      </c>
      <c r="V1474" s="234" t="s">
        <v>451</v>
      </c>
      <c r="W1474" s="103">
        <v>40</v>
      </c>
      <c r="X1474" s="280" t="s">
        <v>56</v>
      </c>
      <c r="Y1474" s="280" t="s">
        <v>443</v>
      </c>
      <c r="Z1474" s="280"/>
      <c r="AA1474" s="280"/>
      <c r="AB1474" s="280"/>
      <c r="AC1474" s="280"/>
      <c r="AD1474" s="280" t="s">
        <v>19232</v>
      </c>
      <c r="AE1474" s="280"/>
      <c r="AF1474" s="280" t="s">
        <v>19234</v>
      </c>
      <c r="AG1474" s="280" t="s">
        <v>19632</v>
      </c>
      <c r="AH1474" s="280"/>
      <c r="AI1474" s="280"/>
      <c r="AJ1474" s="280"/>
      <c r="AK1474" s="280">
        <v>120</v>
      </c>
      <c r="AL1474" s="280" t="s">
        <v>480</v>
      </c>
      <c r="AM1474" s="280">
        <v>0.1</v>
      </c>
      <c r="AN1474" s="280"/>
      <c r="AO1474" s="280">
        <v>0</v>
      </c>
      <c r="AP1474" s="280">
        <v>0</v>
      </c>
      <c r="AQ1474" s="280"/>
      <c r="AR1474" s="280" t="s">
        <v>463</v>
      </c>
      <c r="AS1474" s="280">
        <v>2</v>
      </c>
      <c r="AT1474" s="280">
        <v>80.488016753835694</v>
      </c>
      <c r="AU1474" s="280" t="s">
        <v>448</v>
      </c>
      <c r="AV1474" s="280">
        <v>1.55652887653565</v>
      </c>
      <c r="AW1474" s="280">
        <v>15.454655305233899</v>
      </c>
      <c r="AX1474" s="280">
        <v>77.061526897743803</v>
      </c>
      <c r="AY1474" s="280" t="b">
        <v>1</v>
      </c>
      <c r="AZ1474" s="280">
        <v>44839.449976851851</v>
      </c>
      <c r="BA1474" s="280">
        <v>44804.509675925925</v>
      </c>
      <c r="BB1474" s="280">
        <v>44839.449976851851</v>
      </c>
    </row>
    <row r="1475" spans="1:54" x14ac:dyDescent="0.25">
      <c r="A1475" s="280" t="s">
        <v>19235</v>
      </c>
      <c r="B1475" s="234" t="s">
        <v>482</v>
      </c>
      <c r="C1475" s="235" t="s">
        <v>19547</v>
      </c>
      <c r="D1475" s="235" t="s">
        <v>19235</v>
      </c>
      <c r="E1475" s="234" t="s">
        <v>19231</v>
      </c>
      <c r="F1475" s="280" t="s">
        <v>19139</v>
      </c>
      <c r="G1475" s="234" t="s">
        <v>472</v>
      </c>
      <c r="H1475" s="234" t="s">
        <v>6290</v>
      </c>
      <c r="I1475" s="234" t="s">
        <v>722</v>
      </c>
      <c r="J1475" s="236">
        <v>84</v>
      </c>
      <c r="K1475" s="129">
        <v>0.04</v>
      </c>
      <c r="L1475" s="103">
        <v>6</v>
      </c>
      <c r="M1475" s="237">
        <v>2400</v>
      </c>
      <c r="N1475" s="236">
        <v>430</v>
      </c>
      <c r="O1475" s="103">
        <v>942</v>
      </c>
      <c r="P1475" s="280">
        <v>6000</v>
      </c>
      <c r="Q1475" s="236">
        <v>8</v>
      </c>
      <c r="R1475" s="236">
        <v>35</v>
      </c>
      <c r="S1475" s="238">
        <v>22.8</v>
      </c>
      <c r="T1475" s="238">
        <v>20.8</v>
      </c>
      <c r="U1475" s="103">
        <v>7.5</v>
      </c>
      <c r="V1475" s="234" t="s">
        <v>451</v>
      </c>
      <c r="W1475" s="103">
        <v>35</v>
      </c>
      <c r="X1475" s="280" t="s">
        <v>56</v>
      </c>
      <c r="Y1475" s="280" t="s">
        <v>443</v>
      </c>
      <c r="Z1475" s="280" t="s">
        <v>19236</v>
      </c>
      <c r="AA1475" s="280"/>
      <c r="AB1475" s="280"/>
      <c r="AC1475" s="280"/>
      <c r="AD1475" s="280" t="s">
        <v>19237</v>
      </c>
      <c r="AE1475" s="280"/>
      <c r="AF1475" s="280" t="s">
        <v>19234</v>
      </c>
      <c r="AG1475" s="280" t="s">
        <v>19633</v>
      </c>
      <c r="AH1475" s="280"/>
      <c r="AI1475" s="280"/>
      <c r="AJ1475" s="280"/>
      <c r="AK1475" s="280">
        <v>60</v>
      </c>
      <c r="AL1475" s="280" t="s">
        <v>480</v>
      </c>
      <c r="AM1475" s="280">
        <v>0.1</v>
      </c>
      <c r="AN1475" s="280"/>
      <c r="AO1475" s="280">
        <v>0</v>
      </c>
      <c r="AP1475" s="280">
        <v>0</v>
      </c>
      <c r="AQ1475" s="280"/>
      <c r="AR1475" s="280" t="s">
        <v>463</v>
      </c>
      <c r="AS1475" s="280">
        <v>1</v>
      </c>
      <c r="AT1475" s="280">
        <v>81.485816106366599</v>
      </c>
      <c r="AU1475" s="280" t="s">
        <v>448</v>
      </c>
      <c r="AV1475" s="280">
        <v>2.66237631638091</v>
      </c>
      <c r="AW1475" s="280">
        <v>6.8846320673572503</v>
      </c>
      <c r="AX1475" s="280">
        <v>79.204213255388396</v>
      </c>
      <c r="AY1475" s="280" t="b">
        <v>1</v>
      </c>
      <c r="AZ1475" s="280">
        <v>44839.450231481482</v>
      </c>
      <c r="BA1475" s="280">
        <v>44804.510868055557</v>
      </c>
      <c r="BB1475" s="280">
        <v>44839.450231481482</v>
      </c>
    </row>
    <row r="1476" spans="1:54" x14ac:dyDescent="0.25">
      <c r="A1476" s="280" t="s">
        <v>19238</v>
      </c>
      <c r="B1476" s="234" t="s">
        <v>482</v>
      </c>
      <c r="C1476" s="235" t="s">
        <v>19548</v>
      </c>
      <c r="D1476" s="235" t="s">
        <v>19238</v>
      </c>
      <c r="E1476" s="234" t="s">
        <v>19231</v>
      </c>
      <c r="F1476" s="280" t="s">
        <v>19239</v>
      </c>
      <c r="G1476" s="234" t="s">
        <v>472</v>
      </c>
      <c r="H1476" s="234" t="s">
        <v>6290</v>
      </c>
      <c r="I1476" s="234" t="s">
        <v>722</v>
      </c>
      <c r="J1476" s="236">
        <v>170</v>
      </c>
      <c r="K1476" s="129">
        <v>0.03</v>
      </c>
      <c r="L1476" s="103">
        <v>2</v>
      </c>
      <c r="M1476" s="237">
        <v>2600</v>
      </c>
      <c r="N1476" s="236">
        <v>1390</v>
      </c>
      <c r="O1476" s="103">
        <v>942</v>
      </c>
      <c r="P1476" s="280">
        <v>6000</v>
      </c>
      <c r="Q1476" s="236">
        <v>12</v>
      </c>
      <c r="R1476" s="236">
        <v>35</v>
      </c>
      <c r="S1476" s="238">
        <v>53.88</v>
      </c>
      <c r="T1476" s="238">
        <v>30</v>
      </c>
      <c r="U1476" s="103">
        <v>6</v>
      </c>
      <c r="V1476" s="234" t="s">
        <v>451</v>
      </c>
      <c r="W1476" s="103">
        <v>40</v>
      </c>
      <c r="X1476" s="280" t="s">
        <v>56</v>
      </c>
      <c r="Y1476" s="280" t="s">
        <v>443</v>
      </c>
      <c r="Z1476" s="280" t="s">
        <v>19236</v>
      </c>
      <c r="AA1476" s="280"/>
      <c r="AB1476" s="280"/>
      <c r="AC1476" s="280"/>
      <c r="AD1476" s="280" t="s">
        <v>19232</v>
      </c>
      <c r="AE1476" s="280"/>
      <c r="AF1476" s="280" t="s">
        <v>19234</v>
      </c>
      <c r="AG1476" s="280" t="s">
        <v>19633</v>
      </c>
      <c r="AH1476" s="280"/>
      <c r="AI1476" s="280"/>
      <c r="AJ1476" s="280"/>
      <c r="AK1476" s="280">
        <v>60</v>
      </c>
      <c r="AL1476" s="280" t="s">
        <v>480</v>
      </c>
      <c r="AM1476" s="280">
        <v>0.1</v>
      </c>
      <c r="AN1476" s="280"/>
      <c r="AO1476" s="280">
        <v>0</v>
      </c>
      <c r="AP1476" s="280">
        <v>0</v>
      </c>
      <c r="AQ1476" s="280"/>
      <c r="AR1476" s="280" t="s">
        <v>463</v>
      </c>
      <c r="AS1476" s="280">
        <v>2</v>
      </c>
      <c r="AT1476" s="280">
        <v>84.248839830260806</v>
      </c>
      <c r="AU1476" s="280" t="s">
        <v>448</v>
      </c>
      <c r="AV1476" s="280">
        <v>1.94932926741333</v>
      </c>
      <c r="AW1476" s="280">
        <v>11.289644111823099</v>
      </c>
      <c r="AX1476" s="280">
        <v>73.152064069760698</v>
      </c>
      <c r="AY1476" s="280" t="b">
        <v>1</v>
      </c>
      <c r="AZ1476" s="280">
        <v>44839.45034722222</v>
      </c>
      <c r="BA1476" s="280">
        <v>44804.511666666665</v>
      </c>
      <c r="BB1476" s="280">
        <v>44839.45034722222</v>
      </c>
    </row>
    <row r="1477" spans="1:54" x14ac:dyDescent="0.25">
      <c r="A1477" s="280" t="s">
        <v>19240</v>
      </c>
      <c r="B1477" s="234" t="s">
        <v>482</v>
      </c>
      <c r="C1477" s="235" t="s">
        <v>19549</v>
      </c>
      <c r="D1477" s="235" t="s">
        <v>19240</v>
      </c>
      <c r="E1477" s="234" t="s">
        <v>19231</v>
      </c>
      <c r="F1477" s="280" t="s">
        <v>19242</v>
      </c>
      <c r="G1477" s="234" t="s">
        <v>534</v>
      </c>
      <c r="H1477" s="234" t="s">
        <v>6290</v>
      </c>
      <c r="I1477" s="234" t="s">
        <v>722</v>
      </c>
      <c r="J1477" s="236">
        <v>420</v>
      </c>
      <c r="K1477" s="129">
        <v>0.1</v>
      </c>
      <c r="L1477" s="103">
        <v>1</v>
      </c>
      <c r="M1477" s="237">
        <v>6000</v>
      </c>
      <c r="N1477" s="236">
        <v>5380</v>
      </c>
      <c r="O1477" s="103">
        <v>1545</v>
      </c>
      <c r="P1477" s="280">
        <v>6000</v>
      </c>
      <c r="Q1477" s="236">
        <v>8</v>
      </c>
      <c r="R1477" s="236">
        <v>40</v>
      </c>
      <c r="S1477" s="238">
        <v>107.7</v>
      </c>
      <c r="T1477" s="238">
        <v>99</v>
      </c>
      <c r="U1477" s="103">
        <v>7</v>
      </c>
      <c r="V1477" s="234" t="s">
        <v>451</v>
      </c>
      <c r="W1477" s="103">
        <v>30</v>
      </c>
      <c r="X1477" s="280" t="s">
        <v>56</v>
      </c>
      <c r="Y1477" s="280" t="s">
        <v>443</v>
      </c>
      <c r="Z1477" s="280" t="s">
        <v>19236</v>
      </c>
      <c r="AA1477" s="280"/>
      <c r="AB1477" s="280"/>
      <c r="AC1477" s="280"/>
      <c r="AD1477" s="280" t="s">
        <v>19241</v>
      </c>
      <c r="AE1477" s="280"/>
      <c r="AF1477" s="280" t="s">
        <v>19234</v>
      </c>
      <c r="AG1477" s="280" t="s">
        <v>19633</v>
      </c>
      <c r="AH1477" s="280"/>
      <c r="AI1477" s="280"/>
      <c r="AJ1477" s="280"/>
      <c r="AK1477" s="280">
        <v>120</v>
      </c>
      <c r="AL1477" s="280" t="s">
        <v>480</v>
      </c>
      <c r="AM1477" s="280">
        <v>0.1</v>
      </c>
      <c r="AN1477" s="280"/>
      <c r="AO1477" s="280">
        <v>0</v>
      </c>
      <c r="AP1477" s="280">
        <v>0</v>
      </c>
      <c r="AQ1477" s="280"/>
      <c r="AR1477" s="280" t="s">
        <v>463</v>
      </c>
      <c r="AS1477" s="280">
        <v>7</v>
      </c>
      <c r="AT1477" s="280">
        <v>83.004095667255996</v>
      </c>
      <c r="AU1477" s="280" t="s">
        <v>448</v>
      </c>
      <c r="AV1477" s="280">
        <v>1.9525555816694</v>
      </c>
      <c r="AW1477" s="280">
        <v>13.5937440550167</v>
      </c>
      <c r="AX1477" s="280">
        <v>81.818322872009503</v>
      </c>
      <c r="AY1477" s="280" t="b">
        <v>1</v>
      </c>
      <c r="AZ1477" s="280">
        <v>44839.45045138889</v>
      </c>
      <c r="BA1477" s="280">
        <v>44804.512696759259</v>
      </c>
      <c r="BB1477" s="280">
        <v>44839.45045138889</v>
      </c>
    </row>
    <row r="1478" spans="1:54" x14ac:dyDescent="0.25">
      <c r="A1478" s="280" t="s">
        <v>19243</v>
      </c>
      <c r="B1478" s="234" t="s">
        <v>482</v>
      </c>
      <c r="C1478" s="235" t="s">
        <v>19550</v>
      </c>
      <c r="D1478" s="235" t="s">
        <v>19243</v>
      </c>
      <c r="E1478" s="234" t="s">
        <v>19231</v>
      </c>
      <c r="F1478" s="280" t="s">
        <v>19244</v>
      </c>
      <c r="G1478" s="234" t="s">
        <v>534</v>
      </c>
      <c r="H1478" s="234" t="s">
        <v>6290</v>
      </c>
      <c r="I1478" s="234" t="s">
        <v>722</v>
      </c>
      <c r="J1478" s="236">
        <v>480</v>
      </c>
      <c r="K1478" s="129">
        <v>0.1</v>
      </c>
      <c r="L1478" s="103">
        <v>1</v>
      </c>
      <c r="M1478" s="237">
        <v>6000</v>
      </c>
      <c r="N1478" s="236">
        <v>5700</v>
      </c>
      <c r="O1478" s="103">
        <v>1012</v>
      </c>
      <c r="P1478" s="280">
        <v>6000</v>
      </c>
      <c r="Q1478" s="236">
        <v>8</v>
      </c>
      <c r="R1478" s="236">
        <v>40</v>
      </c>
      <c r="S1478" s="238">
        <v>125.3</v>
      </c>
      <c r="T1478" s="238">
        <v>107.7</v>
      </c>
      <c r="U1478" s="103">
        <v>7</v>
      </c>
      <c r="V1478" s="234" t="s">
        <v>451</v>
      </c>
      <c r="W1478" s="103">
        <v>35</v>
      </c>
      <c r="X1478" s="280" t="s">
        <v>56</v>
      </c>
      <c r="Y1478" s="280" t="s">
        <v>443</v>
      </c>
      <c r="Z1478" s="280" t="s">
        <v>19236</v>
      </c>
      <c r="AA1478" s="280"/>
      <c r="AB1478" s="280"/>
      <c r="AC1478" s="280"/>
      <c r="AD1478" s="280" t="s">
        <v>19241</v>
      </c>
      <c r="AE1478" s="280"/>
      <c r="AF1478" s="280" t="s">
        <v>19234</v>
      </c>
      <c r="AG1478" s="280" t="s">
        <v>19633</v>
      </c>
      <c r="AH1478" s="280"/>
      <c r="AI1478" s="280"/>
      <c r="AJ1478" s="280"/>
      <c r="AK1478" s="280">
        <v>60</v>
      </c>
      <c r="AL1478" s="280" t="s">
        <v>480</v>
      </c>
      <c r="AM1478" s="280">
        <v>0.1</v>
      </c>
      <c r="AN1478" s="280"/>
      <c r="AO1478" s="280">
        <v>0</v>
      </c>
      <c r="AP1478" s="280">
        <v>0</v>
      </c>
      <c r="AQ1478" s="280"/>
      <c r="AR1478" s="280" t="s">
        <v>463</v>
      </c>
      <c r="AS1478" s="280">
        <v>6</v>
      </c>
      <c r="AT1478" s="280">
        <v>83.179421730349006</v>
      </c>
      <c r="AU1478" s="280" t="s">
        <v>448</v>
      </c>
      <c r="AV1478" s="280">
        <v>2.0748055712483402</v>
      </c>
      <c r="AW1478" s="280">
        <v>14.4075405632979</v>
      </c>
      <c r="AX1478" s="280">
        <v>69.347872174045193</v>
      </c>
      <c r="AY1478" s="280" t="b">
        <v>1</v>
      </c>
      <c r="AZ1478" s="280">
        <v>44839.450590277775</v>
      </c>
      <c r="BA1478" s="280">
        <v>44805.518807870372</v>
      </c>
      <c r="BB1478" s="280">
        <v>44839.450567129628</v>
      </c>
    </row>
    <row r="1479" spans="1:54" x14ac:dyDescent="0.25">
      <c r="A1479" s="280" t="s">
        <v>19245</v>
      </c>
      <c r="B1479" s="234" t="s">
        <v>482</v>
      </c>
      <c r="C1479" s="235" t="s">
        <v>1680</v>
      </c>
      <c r="D1479" s="235" t="s">
        <v>19245</v>
      </c>
      <c r="E1479" s="234" t="s">
        <v>19246</v>
      </c>
      <c r="F1479" s="280" t="s">
        <v>19248</v>
      </c>
      <c r="G1479" s="234" t="s">
        <v>440</v>
      </c>
      <c r="H1479" s="234" t="s">
        <v>564</v>
      </c>
      <c r="I1479" s="234" t="s">
        <v>486</v>
      </c>
      <c r="J1479" s="236">
        <v>785.4</v>
      </c>
      <c r="K1479" s="129">
        <v>0.05</v>
      </c>
      <c r="L1479" s="103">
        <v>1</v>
      </c>
      <c r="M1479" s="237">
        <v>18000</v>
      </c>
      <c r="N1479" s="236">
        <v>39020</v>
      </c>
      <c r="O1479" s="103">
        <v>1080</v>
      </c>
      <c r="P1479" s="280">
        <v>8800</v>
      </c>
      <c r="Q1479" s="236">
        <v>1.8</v>
      </c>
      <c r="R1479" s="236">
        <v>100</v>
      </c>
      <c r="S1479" s="238">
        <v>250</v>
      </c>
      <c r="T1479" s="238">
        <v>250</v>
      </c>
      <c r="U1479" s="103">
        <v>5.5</v>
      </c>
      <c r="V1479" s="234" t="s">
        <v>451</v>
      </c>
      <c r="W1479" s="103">
        <v>150</v>
      </c>
      <c r="X1479" s="280" t="s">
        <v>56</v>
      </c>
      <c r="Y1479" s="280" t="s">
        <v>443</v>
      </c>
      <c r="Z1479" s="280"/>
      <c r="AA1479" s="280"/>
      <c r="AB1479" s="280" t="s">
        <v>19247</v>
      </c>
      <c r="AC1479" s="280"/>
      <c r="AD1479" s="280"/>
      <c r="AE1479" s="280"/>
      <c r="AF1479" s="280"/>
      <c r="AG1479" s="280"/>
      <c r="AH1479" s="280"/>
      <c r="AI1479" s="280"/>
      <c r="AJ1479" s="280"/>
      <c r="AK1479" s="280">
        <v>300</v>
      </c>
      <c r="AL1479" s="280" t="s">
        <v>480</v>
      </c>
      <c r="AM1479" s="280">
        <v>0.1</v>
      </c>
      <c r="AN1479" s="280">
        <v>0</v>
      </c>
      <c r="AO1479" s="280">
        <v>0</v>
      </c>
      <c r="AP1479" s="280">
        <v>0.87</v>
      </c>
      <c r="AQ1479" s="280">
        <v>0.09</v>
      </c>
      <c r="AR1479" s="280" t="s">
        <v>463</v>
      </c>
      <c r="AS1479" s="280">
        <v>1</v>
      </c>
      <c r="AT1479" s="280">
        <v>55.990776793137499</v>
      </c>
      <c r="AU1479" s="280" t="s">
        <v>552</v>
      </c>
      <c r="AV1479" s="280">
        <v>2.3117837741114302</v>
      </c>
      <c r="AW1479" s="280">
        <v>15.751400608199299</v>
      </c>
      <c r="AX1479" s="280">
        <v>49.991764993872799</v>
      </c>
      <c r="AY1479" s="280" t="b">
        <v>0</v>
      </c>
      <c r="AZ1479" s="280">
        <v>44809.593888888892</v>
      </c>
      <c r="BA1479" s="280">
        <v>44804.595949074072</v>
      </c>
      <c r="BB1479" s="280">
        <v>44809.593877314815</v>
      </c>
    </row>
    <row r="1480" spans="1:54" x14ac:dyDescent="0.25">
      <c r="A1480" s="280" t="s">
        <v>19249</v>
      </c>
      <c r="B1480" s="234" t="s">
        <v>482</v>
      </c>
      <c r="C1480" s="235" t="s">
        <v>19551</v>
      </c>
      <c r="D1480" s="235" t="s">
        <v>19249</v>
      </c>
      <c r="E1480" s="234" t="s">
        <v>19251</v>
      </c>
      <c r="F1480" s="280" t="s">
        <v>19255</v>
      </c>
      <c r="G1480" s="234" t="s">
        <v>836</v>
      </c>
      <c r="H1480" s="234" t="s">
        <v>473</v>
      </c>
      <c r="I1480" s="234" t="s">
        <v>19250</v>
      </c>
      <c r="J1480" s="236">
        <v>58</v>
      </c>
      <c r="K1480" s="129">
        <v>0.03</v>
      </c>
      <c r="L1480" s="103">
        <v>6</v>
      </c>
      <c r="M1480" s="237">
        <v>1060</v>
      </c>
      <c r="N1480" s="236">
        <v>381</v>
      </c>
      <c r="O1480" s="103">
        <v>6000</v>
      </c>
      <c r="P1480" s="280">
        <v>6000</v>
      </c>
      <c r="Q1480" s="236">
        <v>20</v>
      </c>
      <c r="R1480" s="236">
        <v>20</v>
      </c>
      <c r="S1480" s="238">
        <v>25</v>
      </c>
      <c r="T1480" s="238">
        <v>8</v>
      </c>
      <c r="U1480" s="103">
        <v>2</v>
      </c>
      <c r="V1480" s="234" t="s">
        <v>451</v>
      </c>
      <c r="W1480" s="103">
        <v>75</v>
      </c>
      <c r="X1480" s="280" t="s">
        <v>56</v>
      </c>
      <c r="Y1480" s="280" t="s">
        <v>443</v>
      </c>
      <c r="Z1480" s="280"/>
      <c r="AA1480" s="280" t="s">
        <v>19252</v>
      </c>
      <c r="AB1480" s="280" t="s">
        <v>19253</v>
      </c>
      <c r="AC1480" s="280"/>
      <c r="AD1480" s="280"/>
      <c r="AE1480" s="280" t="s">
        <v>19254</v>
      </c>
      <c r="AF1480" s="280"/>
      <c r="AG1480" s="280" t="s">
        <v>19256</v>
      </c>
      <c r="AH1480" s="280" t="s">
        <v>19257</v>
      </c>
      <c r="AI1480" s="280"/>
      <c r="AJ1480" s="280"/>
      <c r="AK1480" s="280">
        <v>50000</v>
      </c>
      <c r="AL1480" s="280" t="s">
        <v>480</v>
      </c>
      <c r="AM1480" s="280">
        <v>0.1</v>
      </c>
      <c r="AN1480" s="280">
        <v>0</v>
      </c>
      <c r="AO1480" s="280">
        <v>0</v>
      </c>
      <c r="AP1480" s="280">
        <v>0</v>
      </c>
      <c r="AQ1480" s="280">
        <v>0.15</v>
      </c>
      <c r="AR1480" s="280" t="s">
        <v>463</v>
      </c>
      <c r="AS1480" s="280">
        <v>0</v>
      </c>
      <c r="AT1480" s="280">
        <v>91.254370807928595</v>
      </c>
      <c r="AU1480" s="280" t="s">
        <v>552</v>
      </c>
      <c r="AV1480" s="280">
        <v>1.08269555964395</v>
      </c>
      <c r="AW1480" s="280">
        <v>14.857620850618</v>
      </c>
      <c r="AX1480" s="280">
        <v>89.690010165507005</v>
      </c>
      <c r="AY1480" s="280" t="b">
        <v>0</v>
      </c>
      <c r="AZ1480" s="280">
        <v>44813.346307870372</v>
      </c>
      <c r="BA1480" s="280">
        <v>44805.418715277781</v>
      </c>
      <c r="BB1480" s="280">
        <v>44813.346284722225</v>
      </c>
    </row>
    <row r="1481" spans="1:54" x14ac:dyDescent="0.25">
      <c r="A1481" s="280" t="s">
        <v>19258</v>
      </c>
      <c r="B1481" s="234" t="s">
        <v>482</v>
      </c>
      <c r="C1481" s="235" t="s">
        <v>19552</v>
      </c>
      <c r="D1481" s="235" t="s">
        <v>19258</v>
      </c>
      <c r="E1481" s="234" t="s">
        <v>19260</v>
      </c>
      <c r="F1481" s="280" t="s">
        <v>19262</v>
      </c>
      <c r="G1481" s="234" t="s">
        <v>534</v>
      </c>
      <c r="H1481" s="234" t="s">
        <v>473</v>
      </c>
      <c r="I1481" s="234" t="s">
        <v>19259</v>
      </c>
      <c r="J1481" s="236">
        <v>576</v>
      </c>
      <c r="K1481" s="129">
        <v>0.05</v>
      </c>
      <c r="L1481" s="103">
        <v>1</v>
      </c>
      <c r="M1481" s="237">
        <v>4200</v>
      </c>
      <c r="N1481" s="236">
        <v>5087.5</v>
      </c>
      <c r="O1481" s="103">
        <v>850</v>
      </c>
      <c r="P1481" s="280">
        <v>6000</v>
      </c>
      <c r="Q1481" s="236">
        <v>8</v>
      </c>
      <c r="R1481" s="236">
        <v>40</v>
      </c>
      <c r="S1481" s="238">
        <v>211</v>
      </c>
      <c r="T1481" s="238">
        <v>28</v>
      </c>
      <c r="U1481" s="103">
        <v>5.5</v>
      </c>
      <c r="V1481" s="234" t="s">
        <v>451</v>
      </c>
      <c r="W1481" s="103">
        <v>25</v>
      </c>
      <c r="X1481" s="280" t="s">
        <v>56</v>
      </c>
      <c r="Y1481" s="280" t="s">
        <v>443</v>
      </c>
      <c r="Z1481" s="280"/>
      <c r="AA1481" s="280"/>
      <c r="AB1481" s="280"/>
      <c r="AC1481" s="280"/>
      <c r="AD1481" s="280" t="s">
        <v>19261</v>
      </c>
      <c r="AE1481" s="280"/>
      <c r="AF1481" s="280"/>
      <c r="AG1481" s="280"/>
      <c r="AH1481" s="280" t="s">
        <v>19263</v>
      </c>
      <c r="AI1481" s="280" t="s">
        <v>19264</v>
      </c>
      <c r="AJ1481" s="280" t="s">
        <v>19265</v>
      </c>
      <c r="AK1481" s="280">
        <v>60</v>
      </c>
      <c r="AL1481" s="280" t="s">
        <v>480</v>
      </c>
      <c r="AM1481" s="280">
        <v>0</v>
      </c>
      <c r="AN1481" s="280">
        <v>0.91</v>
      </c>
      <c r="AO1481" s="280">
        <v>0</v>
      </c>
      <c r="AP1481" s="280">
        <v>0.1</v>
      </c>
      <c r="AQ1481" s="280">
        <v>0.33</v>
      </c>
      <c r="AR1481" s="280" t="s">
        <v>463</v>
      </c>
      <c r="AS1481" s="280">
        <v>2</v>
      </c>
      <c r="AT1481" s="280">
        <v>85.424314357400306</v>
      </c>
      <c r="AU1481" s="280" t="s">
        <v>448</v>
      </c>
      <c r="AV1481" s="280">
        <v>1.94975036602223</v>
      </c>
      <c r="AW1481" s="280">
        <v>13.9808055374675</v>
      </c>
      <c r="AX1481" s="280">
        <v>77.370021860845398</v>
      </c>
      <c r="AY1481" s="280" t="b">
        <v>1</v>
      </c>
      <c r="AZ1481" s="280">
        <v>44810.425034722219</v>
      </c>
      <c r="BA1481" s="280">
        <v>44805.445914351854</v>
      </c>
      <c r="BB1481" s="280">
        <v>44810.425034722219</v>
      </c>
    </row>
    <row r="1482" spans="1:54" x14ac:dyDescent="0.25">
      <c r="A1482" s="280" t="s">
        <v>19266</v>
      </c>
      <c r="B1482" s="234" t="s">
        <v>482</v>
      </c>
      <c r="C1482" s="235" t="s">
        <v>19553</v>
      </c>
      <c r="D1482" s="235" t="s">
        <v>19266</v>
      </c>
      <c r="E1482" s="234" t="s">
        <v>19260</v>
      </c>
      <c r="F1482" s="280" t="s">
        <v>19268</v>
      </c>
      <c r="G1482" s="234" t="s">
        <v>534</v>
      </c>
      <c r="H1482" s="234" t="s">
        <v>473</v>
      </c>
      <c r="I1482" s="234" t="s">
        <v>19259</v>
      </c>
      <c r="J1482" s="236">
        <v>562</v>
      </c>
      <c r="K1482" s="129">
        <v>0.05</v>
      </c>
      <c r="L1482" s="103">
        <v>1</v>
      </c>
      <c r="M1482" s="237">
        <v>4400</v>
      </c>
      <c r="N1482" s="236">
        <v>4600</v>
      </c>
      <c r="O1482" s="103">
        <v>1050</v>
      </c>
      <c r="P1482" s="280">
        <v>6000</v>
      </c>
      <c r="Q1482" s="236">
        <v>10</v>
      </c>
      <c r="R1482" s="236">
        <v>40</v>
      </c>
      <c r="S1482" s="238">
        <v>224</v>
      </c>
      <c r="T1482" s="238">
        <v>49</v>
      </c>
      <c r="U1482" s="103">
        <v>6</v>
      </c>
      <c r="V1482" s="234" t="s">
        <v>451</v>
      </c>
      <c r="W1482" s="103">
        <v>40</v>
      </c>
      <c r="X1482" s="280" t="s">
        <v>56</v>
      </c>
      <c r="Y1482" s="280" t="s">
        <v>443</v>
      </c>
      <c r="Z1482" s="280"/>
      <c r="AA1482" s="280"/>
      <c r="AB1482" s="280"/>
      <c r="AC1482" s="280"/>
      <c r="AD1482" s="280" t="s">
        <v>19267</v>
      </c>
      <c r="AE1482" s="280"/>
      <c r="AF1482" s="280"/>
      <c r="AG1482" s="280"/>
      <c r="AH1482" s="280" t="s">
        <v>19269</v>
      </c>
      <c r="AI1482" s="280" t="s">
        <v>19270</v>
      </c>
      <c r="AJ1482" s="280" t="s">
        <v>19265</v>
      </c>
      <c r="AK1482" s="280">
        <v>60</v>
      </c>
      <c r="AL1482" s="280" t="s">
        <v>480</v>
      </c>
      <c r="AM1482" s="280">
        <v>0</v>
      </c>
      <c r="AN1482" s="280">
        <v>0.84</v>
      </c>
      <c r="AO1482" s="280">
        <v>0</v>
      </c>
      <c r="AP1482" s="280">
        <v>0.11</v>
      </c>
      <c r="AQ1482" s="280">
        <v>0.33</v>
      </c>
      <c r="AR1482" s="280" t="s">
        <v>463</v>
      </c>
      <c r="AS1482" s="280">
        <v>4</v>
      </c>
      <c r="AT1482" s="280">
        <v>84.284562460528406</v>
      </c>
      <c r="AU1482" s="280" t="s">
        <v>448</v>
      </c>
      <c r="AV1482" s="280">
        <v>1.65856477007405</v>
      </c>
      <c r="AW1482" s="280">
        <v>15.445511243041199</v>
      </c>
      <c r="AX1482" s="280">
        <v>83.947424210686293</v>
      </c>
      <c r="AY1482" s="280" t="b">
        <v>1</v>
      </c>
      <c r="AZ1482" s="280">
        <v>44810.428449074076</v>
      </c>
      <c r="BA1482" s="280">
        <v>44805.446909722225</v>
      </c>
      <c r="BB1482" s="280">
        <v>44810.428425925929</v>
      </c>
    </row>
    <row r="1483" spans="1:54" x14ac:dyDescent="0.25">
      <c r="A1483" s="280" t="s">
        <v>19271</v>
      </c>
      <c r="B1483" s="234" t="s">
        <v>456</v>
      </c>
      <c r="C1483" s="235" t="s">
        <v>1680</v>
      </c>
      <c r="D1483" s="235" t="s">
        <v>19271</v>
      </c>
      <c r="E1483" s="234" t="s">
        <v>19272</v>
      </c>
      <c r="F1483" s="280" t="s">
        <v>19277</v>
      </c>
      <c r="G1483" s="234" t="s">
        <v>836</v>
      </c>
      <c r="H1483" s="234" t="s">
        <v>473</v>
      </c>
      <c r="I1483" s="234" t="s">
        <v>574</v>
      </c>
      <c r="J1483" s="236">
        <v>524</v>
      </c>
      <c r="K1483" s="129">
        <v>0.03</v>
      </c>
      <c r="L1483" s="103">
        <v>1</v>
      </c>
      <c r="M1483" s="237">
        <v>1985</v>
      </c>
      <c r="N1483" s="236">
        <v>4115</v>
      </c>
      <c r="O1483" s="103">
        <v>8000</v>
      </c>
      <c r="P1483" s="280">
        <v>8000</v>
      </c>
      <c r="Q1483" s="236">
        <v>7</v>
      </c>
      <c r="R1483" s="236">
        <v>30</v>
      </c>
      <c r="S1483" s="238">
        <v>80</v>
      </c>
      <c r="T1483" s="238">
        <v>40</v>
      </c>
      <c r="U1483" s="103">
        <v>1.4</v>
      </c>
      <c r="V1483" s="234" t="s">
        <v>547</v>
      </c>
      <c r="W1483" s="103">
        <v>45</v>
      </c>
      <c r="X1483" s="280" t="s">
        <v>56</v>
      </c>
      <c r="Y1483" s="280" t="s">
        <v>443</v>
      </c>
      <c r="Z1483" s="280"/>
      <c r="AA1483" s="280" t="s">
        <v>19273</v>
      </c>
      <c r="AB1483" s="280" t="s">
        <v>19274</v>
      </c>
      <c r="AC1483" s="280"/>
      <c r="AD1483" s="280" t="s">
        <v>19275</v>
      </c>
      <c r="AE1483" s="280" t="s">
        <v>19276</v>
      </c>
      <c r="AF1483" s="280"/>
      <c r="AG1483" s="280"/>
      <c r="AH1483" s="280"/>
      <c r="AI1483" s="280"/>
      <c r="AJ1483" s="280" t="s">
        <v>19278</v>
      </c>
      <c r="AK1483" s="280">
        <v>1</v>
      </c>
      <c r="AL1483" s="280" t="s">
        <v>272</v>
      </c>
      <c r="AM1483" s="280">
        <v>0.1</v>
      </c>
      <c r="AN1483" s="280">
        <v>0</v>
      </c>
      <c r="AO1483" s="280">
        <v>0</v>
      </c>
      <c r="AP1483" s="280">
        <v>0</v>
      </c>
      <c r="AQ1483" s="280">
        <v>0.08</v>
      </c>
      <c r="AR1483" s="280" t="s">
        <v>463</v>
      </c>
      <c r="AS1483" s="280">
        <v>7</v>
      </c>
      <c r="AT1483" s="280">
        <v>88.223970050787003</v>
      </c>
      <c r="AU1483" s="280" t="s">
        <v>552</v>
      </c>
      <c r="AV1483" s="280">
        <v>1.51669267204782</v>
      </c>
      <c r="AW1483" s="280">
        <v>9.7764301256383295</v>
      </c>
      <c r="AX1483" s="280">
        <v>86.106594769568105</v>
      </c>
      <c r="AY1483" s="280" t="b">
        <v>0</v>
      </c>
      <c r="AZ1483" s="280">
        <v>44838.430115740739</v>
      </c>
      <c r="BA1483" s="280">
        <v>44805.639074074075</v>
      </c>
      <c r="BB1483" s="280"/>
    </row>
    <row r="1484" spans="1:54" x14ac:dyDescent="0.25">
      <c r="A1484" s="280" t="s">
        <v>19279</v>
      </c>
      <c r="B1484" s="234" t="s">
        <v>456</v>
      </c>
      <c r="C1484" s="235" t="s">
        <v>1680</v>
      </c>
      <c r="D1484" s="235" t="s">
        <v>19279</v>
      </c>
      <c r="E1484" s="234" t="s">
        <v>19272</v>
      </c>
      <c r="F1484" s="280" t="s">
        <v>19281</v>
      </c>
      <c r="G1484" s="234" t="s">
        <v>836</v>
      </c>
      <c r="H1484" s="234" t="s">
        <v>473</v>
      </c>
      <c r="I1484" s="234" t="s">
        <v>574</v>
      </c>
      <c r="J1484" s="236">
        <v>524</v>
      </c>
      <c r="K1484" s="129">
        <v>0.03</v>
      </c>
      <c r="L1484" s="103">
        <v>1</v>
      </c>
      <c r="M1484" s="237">
        <v>1985</v>
      </c>
      <c r="N1484" s="236">
        <v>3505</v>
      </c>
      <c r="O1484" s="103">
        <v>8000</v>
      </c>
      <c r="P1484" s="280">
        <v>8000</v>
      </c>
      <c r="Q1484" s="236">
        <v>7</v>
      </c>
      <c r="R1484" s="236">
        <v>30</v>
      </c>
      <c r="S1484" s="238">
        <v>80</v>
      </c>
      <c r="T1484" s="238">
        <v>40</v>
      </c>
      <c r="U1484" s="103">
        <v>1.4</v>
      </c>
      <c r="V1484" s="234" t="s">
        <v>547</v>
      </c>
      <c r="W1484" s="103">
        <v>35</v>
      </c>
      <c r="X1484" s="280" t="s">
        <v>56</v>
      </c>
      <c r="Y1484" s="280" t="s">
        <v>443</v>
      </c>
      <c r="Z1484" s="280"/>
      <c r="AA1484" s="280" t="s">
        <v>19273</v>
      </c>
      <c r="AB1484" s="280" t="s">
        <v>19280</v>
      </c>
      <c r="AC1484" s="280"/>
      <c r="AD1484" s="280" t="s">
        <v>19275</v>
      </c>
      <c r="AE1484" s="280" t="s">
        <v>19276</v>
      </c>
      <c r="AF1484" s="280"/>
      <c r="AG1484" s="280"/>
      <c r="AH1484" s="280"/>
      <c r="AI1484" s="280"/>
      <c r="AJ1484" s="280" t="s">
        <v>19278</v>
      </c>
      <c r="AK1484" s="280">
        <v>1</v>
      </c>
      <c r="AL1484" s="280" t="s">
        <v>272</v>
      </c>
      <c r="AM1484" s="280">
        <v>0.1</v>
      </c>
      <c r="AN1484" s="280">
        <v>0</v>
      </c>
      <c r="AO1484" s="280">
        <v>0</v>
      </c>
      <c r="AP1484" s="280">
        <v>0</v>
      </c>
      <c r="AQ1484" s="280">
        <v>0.08</v>
      </c>
      <c r="AR1484" s="280" t="s">
        <v>463</v>
      </c>
      <c r="AS1484" s="280">
        <v>7</v>
      </c>
      <c r="AT1484" s="280">
        <v>87.670113616689306</v>
      </c>
      <c r="AU1484" s="280" t="s">
        <v>552</v>
      </c>
      <c r="AV1484" s="280">
        <v>1.7235898850804501</v>
      </c>
      <c r="AW1484" s="280">
        <v>8.3313233294332498</v>
      </c>
      <c r="AX1484" s="280">
        <v>82.510101215249904</v>
      </c>
      <c r="AY1484" s="280" t="b">
        <v>0</v>
      </c>
      <c r="AZ1484" s="280">
        <v>44838.429305555554</v>
      </c>
      <c r="BA1484" s="280">
        <v>44805.64329861111</v>
      </c>
      <c r="BB1484" s="280"/>
    </row>
    <row r="1485" spans="1:54" x14ac:dyDescent="0.25">
      <c r="A1485" s="280" t="s">
        <v>19282</v>
      </c>
      <c r="B1485" s="234" t="s">
        <v>482</v>
      </c>
      <c r="C1485" s="235" t="s">
        <v>19554</v>
      </c>
      <c r="D1485" s="235" t="s">
        <v>19282</v>
      </c>
      <c r="E1485" s="234" t="s">
        <v>19283</v>
      </c>
      <c r="F1485" s="280" t="s">
        <v>3090</v>
      </c>
      <c r="G1485" s="234" t="s">
        <v>440</v>
      </c>
      <c r="H1485" s="234" t="s">
        <v>2090</v>
      </c>
      <c r="I1485" s="234" t="s">
        <v>752</v>
      </c>
      <c r="J1485" s="236"/>
      <c r="K1485" s="129">
        <v>0.1</v>
      </c>
      <c r="L1485" s="103">
        <v>1</v>
      </c>
      <c r="M1485" s="237">
        <v>25000</v>
      </c>
      <c r="N1485" s="236">
        <v>15400</v>
      </c>
      <c r="O1485" s="103">
        <v>15850</v>
      </c>
      <c r="P1485" s="280">
        <v>15850</v>
      </c>
      <c r="Q1485" s="236">
        <v>2.5</v>
      </c>
      <c r="R1485" s="236">
        <v>100</v>
      </c>
      <c r="S1485" s="238">
        <v>558</v>
      </c>
      <c r="T1485" s="238">
        <v>50</v>
      </c>
      <c r="U1485" s="103">
        <v>5.5</v>
      </c>
      <c r="V1485" s="234" t="s">
        <v>451</v>
      </c>
      <c r="W1485" s="103">
        <v>80</v>
      </c>
      <c r="X1485" s="280" t="s">
        <v>56</v>
      </c>
      <c r="Y1485" s="280" t="s">
        <v>443</v>
      </c>
      <c r="Z1485" s="280"/>
      <c r="AA1485" s="280" t="s">
        <v>19284</v>
      </c>
      <c r="AB1485" s="280"/>
      <c r="AC1485" s="280"/>
      <c r="AD1485" s="280"/>
      <c r="AE1485" s="280"/>
      <c r="AF1485" s="280"/>
      <c r="AG1485" s="280"/>
      <c r="AH1485" s="280"/>
      <c r="AI1485" s="280"/>
      <c r="AJ1485" s="280"/>
      <c r="AK1485" s="280">
        <v>3</v>
      </c>
      <c r="AL1485" s="280" t="s">
        <v>272</v>
      </c>
      <c r="AM1485" s="280">
        <v>0.1</v>
      </c>
      <c r="AN1485" s="280">
        <v>0</v>
      </c>
      <c r="AO1485" s="280">
        <v>0</v>
      </c>
      <c r="AP1485" s="280">
        <v>0.12</v>
      </c>
      <c r="AQ1485" s="280">
        <v>0.05</v>
      </c>
      <c r="AR1485" s="280" t="s">
        <v>463</v>
      </c>
      <c r="AS1485" s="280">
        <v>13</v>
      </c>
      <c r="AT1485" s="280">
        <v>76.5408356316115</v>
      </c>
      <c r="AU1485" s="280" t="s">
        <v>552</v>
      </c>
      <c r="AV1485" s="280">
        <v>2.46525215551583</v>
      </c>
      <c r="AW1485" s="280">
        <v>11.9683605623365</v>
      </c>
      <c r="AX1485" s="280">
        <v>71.0736330864964</v>
      </c>
      <c r="AY1485" s="280" t="b">
        <v>0</v>
      </c>
      <c r="AZ1485" s="280">
        <v>44840.421493055554</v>
      </c>
      <c r="BA1485" s="280">
        <v>44809.33866898148</v>
      </c>
      <c r="BB1485" s="280">
        <v>44840.421493055554</v>
      </c>
    </row>
    <row r="1486" spans="1:54" x14ac:dyDescent="0.25">
      <c r="A1486" s="280" t="s">
        <v>19285</v>
      </c>
      <c r="B1486" s="234" t="s">
        <v>482</v>
      </c>
      <c r="C1486" s="235" t="s">
        <v>19555</v>
      </c>
      <c r="D1486" s="235" t="s">
        <v>19285</v>
      </c>
      <c r="E1486" s="234" t="s">
        <v>19283</v>
      </c>
      <c r="F1486" s="280" t="s">
        <v>3090</v>
      </c>
      <c r="G1486" s="234" t="s">
        <v>440</v>
      </c>
      <c r="H1486" s="234" t="s">
        <v>2090</v>
      </c>
      <c r="I1486" s="234" t="s">
        <v>752</v>
      </c>
      <c r="J1486" s="236"/>
      <c r="K1486" s="129">
        <v>0.05</v>
      </c>
      <c r="L1486" s="103">
        <v>1</v>
      </c>
      <c r="M1486" s="237">
        <v>25000</v>
      </c>
      <c r="N1486" s="236">
        <v>15030</v>
      </c>
      <c r="O1486" s="103">
        <v>15850</v>
      </c>
      <c r="P1486" s="280">
        <v>15850</v>
      </c>
      <c r="Q1486" s="236">
        <v>2.7</v>
      </c>
      <c r="R1486" s="236">
        <v>100</v>
      </c>
      <c r="S1486" s="238">
        <v>543</v>
      </c>
      <c r="T1486" s="238">
        <v>50</v>
      </c>
      <c r="U1486" s="103">
        <v>5.5</v>
      </c>
      <c r="V1486" s="234" t="s">
        <v>451</v>
      </c>
      <c r="W1486" s="103">
        <v>80</v>
      </c>
      <c r="X1486" s="280" t="s">
        <v>56</v>
      </c>
      <c r="Y1486" s="280" t="s">
        <v>443</v>
      </c>
      <c r="Z1486" s="280"/>
      <c r="AA1486" s="280" t="s">
        <v>19286</v>
      </c>
      <c r="AB1486" s="280"/>
      <c r="AC1486" s="280"/>
      <c r="AD1486" s="280"/>
      <c r="AE1486" s="280"/>
      <c r="AF1486" s="280"/>
      <c r="AG1486" s="280"/>
      <c r="AH1486" s="280"/>
      <c r="AI1486" s="280"/>
      <c r="AJ1486" s="280"/>
      <c r="AK1486" s="280">
        <v>3</v>
      </c>
      <c r="AL1486" s="280" t="s">
        <v>272</v>
      </c>
      <c r="AM1486" s="280">
        <v>0.1</v>
      </c>
      <c r="AN1486" s="280">
        <v>0</v>
      </c>
      <c r="AO1486" s="280">
        <v>0</v>
      </c>
      <c r="AP1486" s="280">
        <v>0.13</v>
      </c>
      <c r="AQ1486" s="280">
        <v>0.05</v>
      </c>
      <c r="AR1486" s="280" t="s">
        <v>463</v>
      </c>
      <c r="AS1486" s="280">
        <v>12</v>
      </c>
      <c r="AT1486" s="280">
        <v>77.689942202912107</v>
      </c>
      <c r="AU1486" s="280" t="s">
        <v>552</v>
      </c>
      <c r="AV1486" s="280">
        <v>2.3007460116438301</v>
      </c>
      <c r="AW1486" s="280">
        <v>13.2299199545447</v>
      </c>
      <c r="AX1486" s="280">
        <v>69.366019824028697</v>
      </c>
      <c r="AY1486" s="280" t="b">
        <v>0</v>
      </c>
      <c r="AZ1486" s="280">
        <v>44840.424837962964</v>
      </c>
      <c r="BA1486" s="280">
        <v>44809.368692129632</v>
      </c>
      <c r="BB1486" s="280">
        <v>44840.424814814818</v>
      </c>
    </row>
    <row r="1487" spans="1:54" x14ac:dyDescent="0.25">
      <c r="A1487" s="280" t="s">
        <v>19287</v>
      </c>
      <c r="B1487" s="234" t="s">
        <v>482</v>
      </c>
      <c r="C1487" s="235" t="s">
        <v>19556</v>
      </c>
      <c r="D1487" s="235" t="s">
        <v>19287</v>
      </c>
      <c r="E1487" s="234" t="s">
        <v>19283</v>
      </c>
      <c r="F1487" s="280" t="s">
        <v>3090</v>
      </c>
      <c r="G1487" s="234" t="s">
        <v>440</v>
      </c>
      <c r="H1487" s="234" t="s">
        <v>2090</v>
      </c>
      <c r="I1487" s="234" t="s">
        <v>752</v>
      </c>
      <c r="J1487" s="236"/>
      <c r="K1487" s="129">
        <v>0.05</v>
      </c>
      <c r="L1487" s="103">
        <v>1</v>
      </c>
      <c r="M1487" s="237">
        <v>25000</v>
      </c>
      <c r="N1487" s="236">
        <v>13170</v>
      </c>
      <c r="O1487" s="103">
        <v>15850</v>
      </c>
      <c r="P1487" s="280">
        <v>15850</v>
      </c>
      <c r="Q1487" s="236">
        <v>3.5</v>
      </c>
      <c r="R1487" s="236">
        <v>100</v>
      </c>
      <c r="S1487" s="238">
        <v>502</v>
      </c>
      <c r="T1487" s="238">
        <v>50</v>
      </c>
      <c r="U1487" s="103">
        <v>5.5</v>
      </c>
      <c r="V1487" s="234" t="s">
        <v>451</v>
      </c>
      <c r="W1487" s="103">
        <v>80</v>
      </c>
      <c r="X1487" s="280" t="s">
        <v>56</v>
      </c>
      <c r="Y1487" s="280" t="s">
        <v>443</v>
      </c>
      <c r="Z1487" s="280"/>
      <c r="AA1487" s="280" t="s">
        <v>19284</v>
      </c>
      <c r="AB1487" s="280"/>
      <c r="AC1487" s="280"/>
      <c r="AD1487" s="280"/>
      <c r="AE1487" s="280"/>
      <c r="AF1487" s="280"/>
      <c r="AG1487" s="280"/>
      <c r="AH1487" s="280"/>
      <c r="AI1487" s="280"/>
      <c r="AJ1487" s="280"/>
      <c r="AK1487" s="280">
        <v>3</v>
      </c>
      <c r="AL1487" s="280" t="s">
        <v>272</v>
      </c>
      <c r="AM1487" s="280">
        <v>0.1</v>
      </c>
      <c r="AN1487" s="280">
        <v>0</v>
      </c>
      <c r="AO1487" s="280">
        <v>0</v>
      </c>
      <c r="AP1487" s="280">
        <v>0.14000000000000001</v>
      </c>
      <c r="AQ1487" s="280">
        <v>0.05</v>
      </c>
      <c r="AR1487" s="280" t="s">
        <v>463</v>
      </c>
      <c r="AS1487" s="280">
        <v>10</v>
      </c>
      <c r="AT1487" s="280">
        <v>75.639575575689506</v>
      </c>
      <c r="AU1487" s="280" t="s">
        <v>552</v>
      </c>
      <c r="AV1487" s="280">
        <v>2.2040215593589099</v>
      </c>
      <c r="AW1487" s="280">
        <v>14.748922495962301</v>
      </c>
      <c r="AX1487" s="280">
        <v>72.938162162271993</v>
      </c>
      <c r="AY1487" s="280" t="b">
        <v>0</v>
      </c>
      <c r="AZ1487" s="280">
        <v>44840.428113425929</v>
      </c>
      <c r="BA1487" s="280">
        <v>44809.369270833333</v>
      </c>
      <c r="BB1487" s="280">
        <v>44840.428113425929</v>
      </c>
    </row>
    <row r="1488" spans="1:54" x14ac:dyDescent="0.25">
      <c r="A1488" s="280" t="s">
        <v>19288</v>
      </c>
      <c r="B1488" s="234" t="s">
        <v>436</v>
      </c>
      <c r="C1488" s="235" t="s">
        <v>19557</v>
      </c>
      <c r="D1488" s="235" t="s">
        <v>19288</v>
      </c>
      <c r="E1488" s="234" t="s">
        <v>19283</v>
      </c>
      <c r="F1488" s="280" t="s">
        <v>3090</v>
      </c>
      <c r="G1488" s="234" t="s">
        <v>534</v>
      </c>
      <c r="H1488" s="234"/>
      <c r="I1488" s="234" t="s">
        <v>752</v>
      </c>
      <c r="J1488" s="236"/>
      <c r="K1488" s="129"/>
      <c r="L1488" s="103">
        <v>1</v>
      </c>
      <c r="M1488" s="237">
        <v>12500</v>
      </c>
      <c r="N1488" s="236">
        <v>7690</v>
      </c>
      <c r="O1488" s="103">
        <v>15850</v>
      </c>
      <c r="P1488" s="280"/>
      <c r="Q1488" s="236">
        <v>6</v>
      </c>
      <c r="R1488" s="236"/>
      <c r="S1488" s="238">
        <v>280.39999999999998</v>
      </c>
      <c r="T1488" s="238">
        <v>91.3</v>
      </c>
      <c r="U1488" s="103">
        <v>0</v>
      </c>
      <c r="V1488" s="234" t="s">
        <v>451</v>
      </c>
      <c r="W1488" s="103">
        <v>35</v>
      </c>
      <c r="X1488" s="280" t="s">
        <v>56</v>
      </c>
      <c r="Y1488" s="280" t="s">
        <v>443</v>
      </c>
      <c r="Z1488" s="280"/>
      <c r="AA1488" s="280" t="s">
        <v>19289</v>
      </c>
      <c r="AB1488" s="280"/>
      <c r="AC1488" s="280"/>
      <c r="AD1488" s="280"/>
      <c r="AE1488" s="280"/>
      <c r="AF1488" s="280" t="s">
        <v>19290</v>
      </c>
      <c r="AG1488" s="280"/>
      <c r="AH1488" s="280"/>
      <c r="AI1488" s="280"/>
      <c r="AJ1488" s="280"/>
      <c r="AK1488" s="280">
        <v>3</v>
      </c>
      <c r="AL1488" s="280" t="s">
        <v>272</v>
      </c>
      <c r="AM1488" s="280">
        <v>0.1</v>
      </c>
      <c r="AN1488" s="280"/>
      <c r="AO1488" s="280">
        <v>0</v>
      </c>
      <c r="AP1488" s="280">
        <v>0</v>
      </c>
      <c r="AQ1488" s="280"/>
      <c r="AR1488" s="280" t="s">
        <v>447</v>
      </c>
      <c r="AS1488" s="280">
        <v>7</v>
      </c>
      <c r="AT1488" s="280"/>
      <c r="AU1488" s="280" t="s">
        <v>552</v>
      </c>
      <c r="AV1488" s="280"/>
      <c r="AW1488" s="280">
        <v>0</v>
      </c>
      <c r="AX1488" s="280"/>
      <c r="AY1488" s="280" t="b">
        <v>0</v>
      </c>
      <c r="AZ1488" s="280">
        <v>44832.502060185187</v>
      </c>
      <c r="BA1488" s="280">
        <v>44809.36991898148</v>
      </c>
      <c r="BB1488" s="280">
        <v>44832.502060185187</v>
      </c>
    </row>
    <row r="1489" spans="1:54" x14ac:dyDescent="0.25">
      <c r="A1489" s="280" t="s">
        <v>19291</v>
      </c>
      <c r="B1489" s="234" t="s">
        <v>482</v>
      </c>
      <c r="C1489" s="235" t="s">
        <v>19558</v>
      </c>
      <c r="D1489" s="235" t="s">
        <v>19291</v>
      </c>
      <c r="E1489" s="234" t="s">
        <v>19283</v>
      </c>
      <c r="F1489" s="280" t="s">
        <v>3090</v>
      </c>
      <c r="G1489" s="234" t="s">
        <v>440</v>
      </c>
      <c r="H1489" s="234" t="s">
        <v>2090</v>
      </c>
      <c r="I1489" s="234" t="s">
        <v>752</v>
      </c>
      <c r="J1489" s="236"/>
      <c r="K1489" s="129">
        <v>0.05</v>
      </c>
      <c r="L1489" s="103">
        <v>1</v>
      </c>
      <c r="M1489" s="237">
        <v>15000</v>
      </c>
      <c r="N1489" s="236">
        <v>14440</v>
      </c>
      <c r="O1489" s="103">
        <v>8850</v>
      </c>
      <c r="P1489" s="280">
        <v>8850</v>
      </c>
      <c r="Q1489" s="236">
        <v>3</v>
      </c>
      <c r="R1489" s="236">
        <v>100</v>
      </c>
      <c r="S1489" s="238">
        <v>400</v>
      </c>
      <c r="T1489" s="238">
        <v>58</v>
      </c>
      <c r="U1489" s="103">
        <v>5</v>
      </c>
      <c r="V1489" s="234" t="s">
        <v>451</v>
      </c>
      <c r="W1489" s="103">
        <v>80</v>
      </c>
      <c r="X1489" s="280" t="s">
        <v>56</v>
      </c>
      <c r="Y1489" s="280" t="s">
        <v>443</v>
      </c>
      <c r="Z1489" s="280"/>
      <c r="AA1489" s="280" t="s">
        <v>19286</v>
      </c>
      <c r="AB1489" s="280"/>
      <c r="AC1489" s="280"/>
      <c r="AD1489" s="280"/>
      <c r="AE1489" s="280"/>
      <c r="AF1489" s="280"/>
      <c r="AG1489" s="280"/>
      <c r="AH1489" s="280"/>
      <c r="AI1489" s="280"/>
      <c r="AJ1489" s="280"/>
      <c r="AK1489" s="280">
        <v>3</v>
      </c>
      <c r="AL1489" s="280" t="s">
        <v>272</v>
      </c>
      <c r="AM1489" s="280">
        <v>0.1</v>
      </c>
      <c r="AN1489" s="280">
        <v>0</v>
      </c>
      <c r="AO1489" s="280">
        <v>0</v>
      </c>
      <c r="AP1489" s="280">
        <v>0.23</v>
      </c>
      <c r="AQ1489" s="280">
        <v>0.05</v>
      </c>
      <c r="AR1489" s="280" t="s">
        <v>463</v>
      </c>
      <c r="AS1489" s="280">
        <v>11</v>
      </c>
      <c r="AT1489" s="280">
        <v>80.146335767185604</v>
      </c>
      <c r="AU1489" s="280" t="s">
        <v>552</v>
      </c>
      <c r="AV1489" s="280">
        <v>1.9698898785734</v>
      </c>
      <c r="AW1489" s="280">
        <v>14.493222973261</v>
      </c>
      <c r="AX1489" s="280">
        <v>74.421597498100894</v>
      </c>
      <c r="AY1489" s="280" t="b">
        <v>0</v>
      </c>
      <c r="AZ1489" s="280">
        <v>44840.429270833331</v>
      </c>
      <c r="BA1489" s="280">
        <v>44809.370613425926</v>
      </c>
      <c r="BB1489" s="280">
        <v>44840.429270833331</v>
      </c>
    </row>
    <row r="1490" spans="1:54" x14ac:dyDescent="0.25">
      <c r="A1490" s="280" t="s">
        <v>19292</v>
      </c>
      <c r="B1490" s="234" t="s">
        <v>482</v>
      </c>
      <c r="C1490" s="235" t="s">
        <v>19559</v>
      </c>
      <c r="D1490" s="235" t="s">
        <v>19292</v>
      </c>
      <c r="E1490" s="234" t="s">
        <v>19283</v>
      </c>
      <c r="F1490" s="280" t="s">
        <v>5931</v>
      </c>
      <c r="G1490" s="234" t="s">
        <v>440</v>
      </c>
      <c r="H1490" s="234" t="s">
        <v>2090</v>
      </c>
      <c r="I1490" s="234" t="s">
        <v>752</v>
      </c>
      <c r="J1490" s="236"/>
      <c r="K1490" s="129">
        <v>0.05</v>
      </c>
      <c r="L1490" s="103">
        <v>1</v>
      </c>
      <c r="M1490" s="237">
        <v>20000</v>
      </c>
      <c r="N1490" s="236">
        <v>11220</v>
      </c>
      <c r="O1490" s="103">
        <v>4360</v>
      </c>
      <c r="P1490" s="280">
        <v>4360</v>
      </c>
      <c r="Q1490" s="236">
        <v>3.5</v>
      </c>
      <c r="R1490" s="236">
        <v>100</v>
      </c>
      <c r="S1490" s="238">
        <v>485</v>
      </c>
      <c r="T1490" s="238">
        <v>50</v>
      </c>
      <c r="U1490" s="103">
        <v>5</v>
      </c>
      <c r="V1490" s="234" t="s">
        <v>451</v>
      </c>
      <c r="W1490" s="103">
        <v>80</v>
      </c>
      <c r="X1490" s="280" t="s">
        <v>56</v>
      </c>
      <c r="Y1490" s="280" t="s">
        <v>443</v>
      </c>
      <c r="Z1490" s="280"/>
      <c r="AA1490" s="280" t="s">
        <v>19286</v>
      </c>
      <c r="AB1490" s="280"/>
      <c r="AC1490" s="280"/>
      <c r="AD1490" s="280"/>
      <c r="AE1490" s="280"/>
      <c r="AF1490" s="280"/>
      <c r="AG1490" s="280"/>
      <c r="AH1490" s="280"/>
      <c r="AI1490" s="280"/>
      <c r="AJ1490" s="280"/>
      <c r="AK1490" s="280">
        <v>3</v>
      </c>
      <c r="AL1490" s="280" t="s">
        <v>272</v>
      </c>
      <c r="AM1490" s="280">
        <v>0.1</v>
      </c>
      <c r="AN1490" s="280">
        <v>0</v>
      </c>
      <c r="AO1490" s="280">
        <v>0</v>
      </c>
      <c r="AP1490" s="280">
        <v>0.31</v>
      </c>
      <c r="AQ1490" s="280">
        <v>0.1</v>
      </c>
      <c r="AR1490" s="280" t="s">
        <v>463</v>
      </c>
      <c r="AS1490" s="280">
        <v>12</v>
      </c>
      <c r="AT1490" s="280">
        <v>77.821937016177102</v>
      </c>
      <c r="AU1490" s="280" t="s">
        <v>552</v>
      </c>
      <c r="AV1490" s="280">
        <v>2.2411605151298599</v>
      </c>
      <c r="AW1490" s="280">
        <v>12.950666956092901</v>
      </c>
      <c r="AX1490" s="280">
        <v>68.372130378498497</v>
      </c>
      <c r="AY1490" s="280" t="b">
        <v>0</v>
      </c>
      <c r="AZ1490" s="280">
        <v>44840.430208333331</v>
      </c>
      <c r="BA1490" s="280">
        <v>44809.371493055558</v>
      </c>
      <c r="BB1490" s="280">
        <v>44840.430185185185</v>
      </c>
    </row>
    <row r="1491" spans="1:54" x14ac:dyDescent="0.25">
      <c r="A1491" s="280" t="s">
        <v>19293</v>
      </c>
      <c r="B1491" s="234" t="s">
        <v>482</v>
      </c>
      <c r="C1491" s="235" t="s">
        <v>19560</v>
      </c>
      <c r="D1491" s="235" t="s">
        <v>19293</v>
      </c>
      <c r="E1491" s="234" t="s">
        <v>19283</v>
      </c>
      <c r="F1491" s="280" t="s">
        <v>5931</v>
      </c>
      <c r="G1491" s="234" t="s">
        <v>440</v>
      </c>
      <c r="H1491" s="234" t="s">
        <v>2090</v>
      </c>
      <c r="I1491" s="234" t="s">
        <v>752</v>
      </c>
      <c r="J1491" s="236"/>
      <c r="K1491" s="129">
        <v>0.05</v>
      </c>
      <c r="L1491" s="103">
        <v>1</v>
      </c>
      <c r="M1491" s="237">
        <v>20000</v>
      </c>
      <c r="N1491" s="236">
        <v>12570</v>
      </c>
      <c r="O1491" s="103">
        <v>17700</v>
      </c>
      <c r="P1491" s="280">
        <v>17700</v>
      </c>
      <c r="Q1491" s="236">
        <v>3.5</v>
      </c>
      <c r="R1491" s="236">
        <v>100</v>
      </c>
      <c r="S1491" s="238">
        <v>460</v>
      </c>
      <c r="T1491" s="238">
        <v>100</v>
      </c>
      <c r="U1491" s="103">
        <v>5.5</v>
      </c>
      <c r="V1491" s="234" t="s">
        <v>451</v>
      </c>
      <c r="W1491" s="103">
        <v>80</v>
      </c>
      <c r="X1491" s="280" t="s">
        <v>56</v>
      </c>
      <c r="Y1491" s="280" t="s">
        <v>443</v>
      </c>
      <c r="Z1491" s="280"/>
      <c r="AA1491" s="280" t="s">
        <v>19286</v>
      </c>
      <c r="AB1491" s="280"/>
      <c r="AC1491" s="280"/>
      <c r="AD1491" s="280"/>
      <c r="AE1491" s="280"/>
      <c r="AF1491" s="280"/>
      <c r="AG1491" s="280"/>
      <c r="AH1491" s="280"/>
      <c r="AI1491" s="280"/>
      <c r="AJ1491" s="280"/>
      <c r="AK1491" s="280">
        <v>3</v>
      </c>
      <c r="AL1491" s="280" t="s">
        <v>272</v>
      </c>
      <c r="AM1491" s="280">
        <v>0.1</v>
      </c>
      <c r="AN1491" s="280">
        <v>0</v>
      </c>
      <c r="AO1491" s="280">
        <v>0</v>
      </c>
      <c r="AP1491" s="280">
        <v>0.13</v>
      </c>
      <c r="AQ1491" s="280">
        <v>0.04</v>
      </c>
      <c r="AR1491" s="280" t="s">
        <v>463</v>
      </c>
      <c r="AS1491" s="280">
        <v>11</v>
      </c>
      <c r="AT1491" s="280">
        <v>77.189324734577696</v>
      </c>
      <c r="AU1491" s="280" t="s">
        <v>552</v>
      </c>
      <c r="AV1491" s="280">
        <v>2.1137386969121201</v>
      </c>
      <c r="AW1491" s="280">
        <v>14.4143375891337</v>
      </c>
      <c r="AX1491" s="280">
        <v>64.783897545092003</v>
      </c>
      <c r="AY1491" s="280" t="b">
        <v>0</v>
      </c>
      <c r="AZ1491" s="280">
        <v>44840.431215277778</v>
      </c>
      <c r="BA1491" s="280">
        <v>44809.372071759259</v>
      </c>
      <c r="BB1491" s="280">
        <v>44840.431215277778</v>
      </c>
    </row>
    <row r="1492" spans="1:54" x14ac:dyDescent="0.25">
      <c r="A1492" s="280" t="s">
        <v>19294</v>
      </c>
      <c r="B1492" s="234" t="s">
        <v>482</v>
      </c>
      <c r="C1492" s="235" t="s">
        <v>19561</v>
      </c>
      <c r="D1492" s="235" t="s">
        <v>19294</v>
      </c>
      <c r="E1492" s="234" t="s">
        <v>19283</v>
      </c>
      <c r="F1492" s="280" t="s">
        <v>3090</v>
      </c>
      <c r="G1492" s="234" t="s">
        <v>440</v>
      </c>
      <c r="H1492" s="234" t="s">
        <v>2090</v>
      </c>
      <c r="I1492" s="234" t="s">
        <v>752</v>
      </c>
      <c r="J1492" s="236"/>
      <c r="K1492" s="129">
        <v>0.05</v>
      </c>
      <c r="L1492" s="103">
        <v>1</v>
      </c>
      <c r="M1492" s="237">
        <v>20000</v>
      </c>
      <c r="N1492" s="236">
        <v>13990</v>
      </c>
      <c r="O1492" s="103">
        <v>10300</v>
      </c>
      <c r="P1492" s="280">
        <v>10300</v>
      </c>
      <c r="Q1492" s="236">
        <v>3</v>
      </c>
      <c r="R1492" s="236">
        <v>100</v>
      </c>
      <c r="S1492" s="238">
        <v>435</v>
      </c>
      <c r="T1492" s="238">
        <v>50</v>
      </c>
      <c r="U1492" s="103">
        <v>5.5</v>
      </c>
      <c r="V1492" s="234" t="s">
        <v>451</v>
      </c>
      <c r="W1492" s="103">
        <v>80</v>
      </c>
      <c r="X1492" s="280" t="s">
        <v>56</v>
      </c>
      <c r="Y1492" s="280" t="s">
        <v>443</v>
      </c>
      <c r="Z1492" s="280"/>
      <c r="AA1492" s="280" t="s">
        <v>19286</v>
      </c>
      <c r="AB1492" s="280"/>
      <c r="AC1492" s="280"/>
      <c r="AD1492" s="280"/>
      <c r="AE1492" s="280"/>
      <c r="AF1492" s="280"/>
      <c r="AG1492" s="280"/>
      <c r="AH1492" s="280"/>
      <c r="AI1492" s="280"/>
      <c r="AJ1492" s="280"/>
      <c r="AK1492" s="280">
        <v>3</v>
      </c>
      <c r="AL1492" s="280" t="s">
        <v>272</v>
      </c>
      <c r="AM1492" s="280">
        <v>0.1</v>
      </c>
      <c r="AN1492" s="280">
        <v>0</v>
      </c>
      <c r="AO1492" s="280">
        <v>0</v>
      </c>
      <c r="AP1492" s="280">
        <v>0.21</v>
      </c>
      <c r="AQ1492" s="280">
        <v>0.06</v>
      </c>
      <c r="AR1492" s="280" t="s">
        <v>463</v>
      </c>
      <c r="AS1492" s="280">
        <v>10</v>
      </c>
      <c r="AT1492" s="280">
        <v>76.618725254285195</v>
      </c>
      <c r="AU1492" s="280" t="s">
        <v>552</v>
      </c>
      <c r="AV1492" s="280">
        <v>2.2080786546417701</v>
      </c>
      <c r="AW1492" s="280">
        <v>13.4994865259533</v>
      </c>
      <c r="AX1492" s="280">
        <v>75.524172036366807</v>
      </c>
      <c r="AY1492" s="280" t="b">
        <v>0</v>
      </c>
      <c r="AZ1492" s="280">
        <v>44840.432349537034</v>
      </c>
      <c r="BA1492" s="280">
        <v>44809.37295138889</v>
      </c>
      <c r="BB1492" s="280">
        <v>44840.432349537034</v>
      </c>
    </row>
    <row r="1493" spans="1:54" x14ac:dyDescent="0.25">
      <c r="A1493" s="280" t="s">
        <v>19295</v>
      </c>
      <c r="B1493" s="234" t="s">
        <v>482</v>
      </c>
      <c r="C1493" s="235" t="s">
        <v>19562</v>
      </c>
      <c r="D1493" s="235" t="s">
        <v>19295</v>
      </c>
      <c r="E1493" s="234" t="s">
        <v>19283</v>
      </c>
      <c r="F1493" s="280" t="s">
        <v>2692</v>
      </c>
      <c r="G1493" s="234" t="s">
        <v>440</v>
      </c>
      <c r="H1493" s="234" t="s">
        <v>2090</v>
      </c>
      <c r="I1493" s="234" t="s">
        <v>752</v>
      </c>
      <c r="J1493" s="236"/>
      <c r="K1493" s="129">
        <v>0.05</v>
      </c>
      <c r="L1493" s="103">
        <v>1</v>
      </c>
      <c r="M1493" s="237">
        <v>25000</v>
      </c>
      <c r="N1493" s="236">
        <v>13930</v>
      </c>
      <c r="O1493" s="103">
        <v>12500</v>
      </c>
      <c r="P1493" s="280">
        <v>12500</v>
      </c>
      <c r="Q1493" s="236">
        <v>3</v>
      </c>
      <c r="R1493" s="236">
        <v>100</v>
      </c>
      <c r="S1493" s="238">
        <v>540</v>
      </c>
      <c r="T1493" s="238">
        <v>60</v>
      </c>
      <c r="U1493" s="103">
        <v>5.5</v>
      </c>
      <c r="V1493" s="234" t="s">
        <v>451</v>
      </c>
      <c r="W1493" s="103">
        <v>80</v>
      </c>
      <c r="X1493" s="280" t="s">
        <v>56</v>
      </c>
      <c r="Y1493" s="280" t="s">
        <v>443</v>
      </c>
      <c r="Z1493" s="280"/>
      <c r="AA1493" s="280" t="s">
        <v>19286</v>
      </c>
      <c r="AB1493" s="280"/>
      <c r="AC1493" s="280"/>
      <c r="AD1493" s="280"/>
      <c r="AE1493" s="280"/>
      <c r="AF1493" s="280"/>
      <c r="AG1493" s="280"/>
      <c r="AH1493" s="280"/>
      <c r="AI1493" s="280"/>
      <c r="AJ1493" s="280"/>
      <c r="AK1493" s="280">
        <v>3</v>
      </c>
      <c r="AL1493" s="280" t="s">
        <v>272</v>
      </c>
      <c r="AM1493" s="280">
        <v>0.1</v>
      </c>
      <c r="AN1493" s="280">
        <v>0</v>
      </c>
      <c r="AO1493" s="280">
        <v>0</v>
      </c>
      <c r="AP1493" s="280">
        <v>0.09</v>
      </c>
      <c r="AQ1493" s="280">
        <v>0.05</v>
      </c>
      <c r="AR1493" s="280" t="s">
        <v>463</v>
      </c>
      <c r="AS1493" s="280">
        <v>11</v>
      </c>
      <c r="AT1493" s="280">
        <v>72.801961049090394</v>
      </c>
      <c r="AU1493" s="280" t="s">
        <v>552</v>
      </c>
      <c r="AV1493" s="280">
        <v>2.4502279186576801</v>
      </c>
      <c r="AW1493" s="280">
        <v>12.7860027168919</v>
      </c>
      <c r="AX1493" s="280">
        <v>70.981912022863099</v>
      </c>
      <c r="AY1493" s="280" t="b">
        <v>0</v>
      </c>
      <c r="AZ1493" s="280">
        <v>44840.441504629627</v>
      </c>
      <c r="BA1493" s="280">
        <v>44809.37363425926</v>
      </c>
      <c r="BB1493" s="280">
        <v>44840.441504629627</v>
      </c>
    </row>
    <row r="1494" spans="1:54" x14ac:dyDescent="0.25">
      <c r="A1494" s="280" t="s">
        <v>19296</v>
      </c>
      <c r="B1494" s="234" t="s">
        <v>482</v>
      </c>
      <c r="C1494" s="235" t="s">
        <v>19563</v>
      </c>
      <c r="D1494" s="235" t="s">
        <v>19296</v>
      </c>
      <c r="E1494" s="234" t="s">
        <v>19283</v>
      </c>
      <c r="F1494" s="280" t="s">
        <v>2692</v>
      </c>
      <c r="G1494" s="234" t="s">
        <v>534</v>
      </c>
      <c r="H1494" s="234" t="s">
        <v>751</v>
      </c>
      <c r="I1494" s="234" t="s">
        <v>752</v>
      </c>
      <c r="J1494" s="236"/>
      <c r="K1494" s="129">
        <v>0.03</v>
      </c>
      <c r="L1494" s="103">
        <v>1</v>
      </c>
      <c r="M1494" s="237">
        <v>7000</v>
      </c>
      <c r="N1494" s="236">
        <v>7207</v>
      </c>
      <c r="O1494" s="103">
        <v>6370</v>
      </c>
      <c r="P1494" s="280">
        <v>6370</v>
      </c>
      <c r="Q1494" s="236">
        <v>6.5</v>
      </c>
      <c r="R1494" s="236">
        <v>40</v>
      </c>
      <c r="S1494" s="238">
        <v>60</v>
      </c>
      <c r="T1494" s="238">
        <v>60</v>
      </c>
      <c r="U1494" s="103">
        <v>6.5</v>
      </c>
      <c r="V1494" s="234" t="s">
        <v>451</v>
      </c>
      <c r="W1494" s="103">
        <v>40</v>
      </c>
      <c r="X1494" s="280" t="s">
        <v>56</v>
      </c>
      <c r="Y1494" s="280" t="s">
        <v>443</v>
      </c>
      <c r="Z1494" s="280"/>
      <c r="AA1494" s="280"/>
      <c r="AB1494" s="280"/>
      <c r="AC1494" s="280"/>
      <c r="AD1494" s="280" t="s">
        <v>688</v>
      </c>
      <c r="AE1494" s="280"/>
      <c r="AF1494" s="280"/>
      <c r="AG1494" s="280"/>
      <c r="AH1494" s="280"/>
      <c r="AI1494" s="280"/>
      <c r="AJ1494" s="280"/>
      <c r="AK1494" s="280">
        <v>3</v>
      </c>
      <c r="AL1494" s="280" t="s">
        <v>272</v>
      </c>
      <c r="AM1494" s="280">
        <v>0.1</v>
      </c>
      <c r="AN1494" s="280"/>
      <c r="AO1494" s="280">
        <v>0</v>
      </c>
      <c r="AP1494" s="280">
        <v>0</v>
      </c>
      <c r="AQ1494" s="280"/>
      <c r="AR1494" s="280" t="s">
        <v>463</v>
      </c>
      <c r="AS1494" s="280">
        <v>253</v>
      </c>
      <c r="AT1494" s="280">
        <v>80.583069866908701</v>
      </c>
      <c r="AU1494" s="280" t="s">
        <v>552</v>
      </c>
      <c r="AV1494" s="280">
        <v>1.79447003654824</v>
      </c>
      <c r="AW1494" s="280">
        <v>15.428664765402299</v>
      </c>
      <c r="AX1494" s="280">
        <v>66.492544507323601</v>
      </c>
      <c r="AY1494" s="280" t="b">
        <v>0</v>
      </c>
      <c r="AZ1494" s="280">
        <v>44840.46303240741</v>
      </c>
      <c r="BA1494" s="280">
        <v>44809.374351851853</v>
      </c>
      <c r="BB1494" s="280">
        <v>44840.46303240741</v>
      </c>
    </row>
    <row r="1495" spans="1:54" x14ac:dyDescent="0.25">
      <c r="A1495" s="280" t="s">
        <v>19297</v>
      </c>
      <c r="B1495" s="234" t="s">
        <v>482</v>
      </c>
      <c r="C1495" s="235" t="s">
        <v>19564</v>
      </c>
      <c r="D1495" s="235" t="s">
        <v>19297</v>
      </c>
      <c r="E1495" s="234" t="s">
        <v>19283</v>
      </c>
      <c r="F1495" s="280" t="s">
        <v>19298</v>
      </c>
      <c r="G1495" s="234" t="s">
        <v>440</v>
      </c>
      <c r="H1495" s="234" t="s">
        <v>2090</v>
      </c>
      <c r="I1495" s="234" t="s">
        <v>752</v>
      </c>
      <c r="J1495" s="236"/>
      <c r="K1495" s="129">
        <v>0.05</v>
      </c>
      <c r="L1495" s="103">
        <v>1</v>
      </c>
      <c r="M1495" s="237">
        <v>12000</v>
      </c>
      <c r="N1495" s="236">
        <v>10170</v>
      </c>
      <c r="O1495" s="103">
        <v>4740</v>
      </c>
      <c r="P1495" s="280">
        <v>4740</v>
      </c>
      <c r="Q1495" s="236">
        <v>2.5</v>
      </c>
      <c r="R1495" s="236">
        <v>100</v>
      </c>
      <c r="S1495" s="238">
        <v>290.5</v>
      </c>
      <c r="T1495" s="238">
        <v>120</v>
      </c>
      <c r="U1495" s="103">
        <v>5.5</v>
      </c>
      <c r="V1495" s="234" t="s">
        <v>451</v>
      </c>
      <c r="W1495" s="103">
        <v>80</v>
      </c>
      <c r="X1495" s="280" t="s">
        <v>56</v>
      </c>
      <c r="Y1495" s="280" t="s">
        <v>443</v>
      </c>
      <c r="Z1495" s="280"/>
      <c r="AA1495" s="280" t="s">
        <v>19286</v>
      </c>
      <c r="AB1495" s="280"/>
      <c r="AC1495" s="280"/>
      <c r="AD1495" s="280"/>
      <c r="AE1495" s="280"/>
      <c r="AF1495" s="280"/>
      <c r="AG1495" s="280"/>
      <c r="AH1495" s="280"/>
      <c r="AI1495" s="280"/>
      <c r="AJ1495" s="280"/>
      <c r="AK1495" s="280">
        <v>3</v>
      </c>
      <c r="AL1495" s="280" t="s">
        <v>272</v>
      </c>
      <c r="AM1495" s="280">
        <v>0.1</v>
      </c>
      <c r="AN1495" s="280">
        <v>0</v>
      </c>
      <c r="AO1495" s="280">
        <v>0</v>
      </c>
      <c r="AP1495" s="280">
        <v>0.31</v>
      </c>
      <c r="AQ1495" s="280">
        <v>0.09</v>
      </c>
      <c r="AR1495" s="280" t="s">
        <v>463</v>
      </c>
      <c r="AS1495" s="280">
        <v>6</v>
      </c>
      <c r="AT1495" s="280">
        <v>74.3553411292514</v>
      </c>
      <c r="AU1495" s="280" t="s">
        <v>552</v>
      </c>
      <c r="AV1495" s="280">
        <v>2.9030340387582099</v>
      </c>
      <c r="AW1495" s="280">
        <v>8.4177965229099598</v>
      </c>
      <c r="AX1495" s="280">
        <v>68.778690544557506</v>
      </c>
      <c r="AY1495" s="280" t="b">
        <v>0</v>
      </c>
      <c r="AZ1495" s="280">
        <v>44840.498715277776</v>
      </c>
      <c r="BA1495" s="280">
        <v>44809.375011574077</v>
      </c>
      <c r="BB1495" s="280">
        <v>44840.498715277776</v>
      </c>
    </row>
    <row r="1496" spans="1:54" x14ac:dyDescent="0.25">
      <c r="A1496" s="280" t="s">
        <v>19299</v>
      </c>
      <c r="B1496" s="234" t="s">
        <v>482</v>
      </c>
      <c r="C1496" s="235" t="s">
        <v>19565</v>
      </c>
      <c r="D1496" s="235" t="s">
        <v>19299</v>
      </c>
      <c r="E1496" s="234" t="s">
        <v>19283</v>
      </c>
      <c r="F1496" s="280" t="s">
        <v>5931</v>
      </c>
      <c r="G1496" s="234" t="s">
        <v>440</v>
      </c>
      <c r="H1496" s="234" t="s">
        <v>2090</v>
      </c>
      <c r="I1496" s="234" t="s">
        <v>752</v>
      </c>
      <c r="J1496" s="236"/>
      <c r="K1496" s="129">
        <v>0.05</v>
      </c>
      <c r="L1496" s="103">
        <v>1</v>
      </c>
      <c r="M1496" s="237">
        <v>20000</v>
      </c>
      <c r="N1496" s="236">
        <v>7352</v>
      </c>
      <c r="O1496" s="103">
        <v>7890</v>
      </c>
      <c r="P1496" s="280">
        <v>7890</v>
      </c>
      <c r="Q1496" s="236">
        <v>4</v>
      </c>
      <c r="R1496" s="236">
        <v>100</v>
      </c>
      <c r="S1496" s="238">
        <v>473</v>
      </c>
      <c r="T1496" s="238">
        <v>30</v>
      </c>
      <c r="U1496" s="103">
        <v>5</v>
      </c>
      <c r="V1496" s="234" t="s">
        <v>451</v>
      </c>
      <c r="W1496" s="103">
        <v>80</v>
      </c>
      <c r="X1496" s="280" t="s">
        <v>56</v>
      </c>
      <c r="Y1496" s="280" t="s">
        <v>443</v>
      </c>
      <c r="Z1496" s="280"/>
      <c r="AA1496" s="280"/>
      <c r="AB1496" s="280"/>
      <c r="AC1496" s="280"/>
      <c r="AD1496" s="280"/>
      <c r="AE1496" s="280"/>
      <c r="AF1496" s="280"/>
      <c r="AG1496" s="280"/>
      <c r="AH1496" s="280"/>
      <c r="AI1496" s="280"/>
      <c r="AJ1496" s="280"/>
      <c r="AK1496" s="280">
        <v>3</v>
      </c>
      <c r="AL1496" s="280" t="s">
        <v>272</v>
      </c>
      <c r="AM1496" s="280">
        <v>0.1</v>
      </c>
      <c r="AN1496" s="280">
        <v>0</v>
      </c>
      <c r="AO1496" s="280">
        <v>0</v>
      </c>
      <c r="AP1496" s="280">
        <v>0.26</v>
      </c>
      <c r="AQ1496" s="280">
        <v>0.1</v>
      </c>
      <c r="AR1496" s="280" t="s">
        <v>463</v>
      </c>
      <c r="AS1496" s="280">
        <v>6</v>
      </c>
      <c r="AT1496" s="280">
        <v>70.064058206726102</v>
      </c>
      <c r="AU1496" s="280" t="s">
        <v>552</v>
      </c>
      <c r="AV1496" s="280">
        <v>2.9163384883941501</v>
      </c>
      <c r="AW1496" s="280">
        <v>9.4133844167730398</v>
      </c>
      <c r="AX1496" s="280">
        <v>67.561770413628807</v>
      </c>
      <c r="AY1496" s="280" t="b">
        <v>0</v>
      </c>
      <c r="AZ1496" s="280">
        <v>44840.50377314815</v>
      </c>
      <c r="BA1496" s="280">
        <v>44809.391550925924</v>
      </c>
      <c r="BB1496" s="280">
        <v>44840.50377314815</v>
      </c>
    </row>
    <row r="1497" spans="1:54" x14ac:dyDescent="0.25">
      <c r="A1497" s="280" t="s">
        <v>19300</v>
      </c>
      <c r="B1497" s="234" t="s">
        <v>482</v>
      </c>
      <c r="C1497" s="235" t="s">
        <v>19566</v>
      </c>
      <c r="D1497" s="235" t="s">
        <v>19300</v>
      </c>
      <c r="E1497" s="234" t="s">
        <v>19283</v>
      </c>
      <c r="F1497" s="280" t="s">
        <v>5931</v>
      </c>
      <c r="G1497" s="234" t="s">
        <v>440</v>
      </c>
      <c r="H1497" s="234" t="s">
        <v>2090</v>
      </c>
      <c r="I1497" s="234" t="s">
        <v>752</v>
      </c>
      <c r="J1497" s="236"/>
      <c r="K1497" s="129">
        <v>0.05</v>
      </c>
      <c r="L1497" s="103">
        <v>1</v>
      </c>
      <c r="M1497" s="237">
        <v>20000</v>
      </c>
      <c r="N1497" s="236">
        <v>6900</v>
      </c>
      <c r="O1497" s="103">
        <v>7890</v>
      </c>
      <c r="P1497" s="280">
        <v>7890</v>
      </c>
      <c r="Q1497" s="236">
        <v>4</v>
      </c>
      <c r="R1497" s="236">
        <v>100</v>
      </c>
      <c r="S1497" s="238">
        <v>419</v>
      </c>
      <c r="T1497" s="238">
        <v>30</v>
      </c>
      <c r="U1497" s="103">
        <v>5</v>
      </c>
      <c r="V1497" s="234" t="s">
        <v>451</v>
      </c>
      <c r="W1497" s="103">
        <v>80</v>
      </c>
      <c r="X1497" s="280" t="s">
        <v>56</v>
      </c>
      <c r="Y1497" s="280" t="s">
        <v>443</v>
      </c>
      <c r="Z1497" s="280"/>
      <c r="AA1497" s="280" t="s">
        <v>19286</v>
      </c>
      <c r="AB1497" s="280"/>
      <c r="AC1497" s="280"/>
      <c r="AD1497" s="280"/>
      <c r="AE1497" s="280"/>
      <c r="AF1497" s="280"/>
      <c r="AG1497" s="280"/>
      <c r="AH1497" s="280"/>
      <c r="AI1497" s="280"/>
      <c r="AJ1497" s="280"/>
      <c r="AK1497" s="280">
        <v>3</v>
      </c>
      <c r="AL1497" s="280" t="s">
        <v>272</v>
      </c>
      <c r="AM1497" s="280">
        <v>0.1</v>
      </c>
      <c r="AN1497" s="280">
        <v>0</v>
      </c>
      <c r="AO1497" s="280">
        <v>0</v>
      </c>
      <c r="AP1497" s="280">
        <v>0.28000000000000003</v>
      </c>
      <c r="AQ1497" s="280">
        <v>0.11</v>
      </c>
      <c r="AR1497" s="280" t="s">
        <v>463</v>
      </c>
      <c r="AS1497" s="280">
        <v>6</v>
      </c>
      <c r="AT1497" s="280">
        <v>71.017051381464</v>
      </c>
      <c r="AU1497" s="280" t="s">
        <v>552</v>
      </c>
      <c r="AV1497" s="280">
        <v>3.0253475614529601</v>
      </c>
      <c r="AW1497" s="280">
        <v>8.8042813274536798</v>
      </c>
      <c r="AX1497" s="280">
        <v>69.748889749652093</v>
      </c>
      <c r="AY1497" s="280" t="b">
        <v>0</v>
      </c>
      <c r="AZ1497" s="280">
        <v>44840.504629629628</v>
      </c>
      <c r="BA1497" s="280">
        <v>44809.392118055555</v>
      </c>
      <c r="BB1497" s="280">
        <v>44840.504629629628</v>
      </c>
    </row>
    <row r="1498" spans="1:54" x14ac:dyDescent="0.25">
      <c r="A1498" s="280" t="s">
        <v>19301</v>
      </c>
      <c r="B1498" s="234" t="s">
        <v>482</v>
      </c>
      <c r="C1498" s="235" t="s">
        <v>19567</v>
      </c>
      <c r="D1498" s="235" t="s">
        <v>19301</v>
      </c>
      <c r="E1498" s="234" t="s">
        <v>19283</v>
      </c>
      <c r="F1498" s="280" t="s">
        <v>5931</v>
      </c>
      <c r="G1498" s="234" t="s">
        <v>440</v>
      </c>
      <c r="H1498" s="234" t="s">
        <v>2090</v>
      </c>
      <c r="I1498" s="234" t="s">
        <v>752</v>
      </c>
      <c r="J1498" s="236"/>
      <c r="K1498" s="129">
        <v>0.05</v>
      </c>
      <c r="L1498" s="103">
        <v>1</v>
      </c>
      <c r="M1498" s="237">
        <v>15000</v>
      </c>
      <c r="N1498" s="236">
        <v>9317</v>
      </c>
      <c r="O1498" s="103">
        <v>10350</v>
      </c>
      <c r="P1498" s="280">
        <v>10350</v>
      </c>
      <c r="Q1498" s="236">
        <v>4</v>
      </c>
      <c r="R1498" s="236">
        <v>100</v>
      </c>
      <c r="S1498" s="238">
        <v>410</v>
      </c>
      <c r="T1498" s="238">
        <v>50</v>
      </c>
      <c r="U1498" s="103">
        <v>5.5</v>
      </c>
      <c r="V1498" s="234" t="s">
        <v>451</v>
      </c>
      <c r="W1498" s="103">
        <v>80</v>
      </c>
      <c r="X1498" s="280" t="s">
        <v>56</v>
      </c>
      <c r="Y1498" s="280" t="s">
        <v>443</v>
      </c>
      <c r="Z1498" s="280"/>
      <c r="AA1498" s="280" t="s">
        <v>19302</v>
      </c>
      <c r="AB1498" s="280"/>
      <c r="AC1498" s="280"/>
      <c r="AD1498" s="280"/>
      <c r="AE1498" s="280"/>
      <c r="AF1498" s="280"/>
      <c r="AG1498" s="280"/>
      <c r="AH1498" s="280"/>
      <c r="AI1498" s="280"/>
      <c r="AJ1498" s="280"/>
      <c r="AK1498" s="280">
        <v>3</v>
      </c>
      <c r="AL1498" s="280" t="s">
        <v>272</v>
      </c>
      <c r="AM1498" s="280">
        <v>0.1</v>
      </c>
      <c r="AN1498" s="280">
        <v>0</v>
      </c>
      <c r="AO1498" s="280">
        <v>0</v>
      </c>
      <c r="AP1498" s="280">
        <v>0.16</v>
      </c>
      <c r="AQ1498" s="280">
        <v>0.05</v>
      </c>
      <c r="AR1498" s="280" t="s">
        <v>463</v>
      </c>
      <c r="AS1498" s="280">
        <v>9</v>
      </c>
      <c r="AT1498" s="280">
        <v>71.472721625594104</v>
      </c>
      <c r="AU1498" s="280" t="s">
        <v>552</v>
      </c>
      <c r="AV1498" s="280">
        <v>2.4191157604646598</v>
      </c>
      <c r="AW1498" s="280">
        <v>11.7256361338587</v>
      </c>
      <c r="AX1498" s="280">
        <v>67.388566104131598</v>
      </c>
      <c r="AY1498" s="280" t="b">
        <v>0</v>
      </c>
      <c r="AZ1498" s="280">
        <v>44840.505648148152</v>
      </c>
      <c r="BA1498" s="280">
        <v>44809.392523148148</v>
      </c>
      <c r="BB1498" s="280">
        <v>44840.505648148152</v>
      </c>
    </row>
    <row r="1499" spans="1:54" x14ac:dyDescent="0.25">
      <c r="A1499" s="280" t="s">
        <v>19303</v>
      </c>
      <c r="B1499" s="234" t="s">
        <v>482</v>
      </c>
      <c r="C1499" s="235" t="s">
        <v>19568</v>
      </c>
      <c r="D1499" s="235" t="s">
        <v>19303</v>
      </c>
      <c r="E1499" s="234" t="s">
        <v>19283</v>
      </c>
      <c r="F1499" s="280" t="s">
        <v>5931</v>
      </c>
      <c r="G1499" s="234" t="s">
        <v>440</v>
      </c>
      <c r="H1499" s="234" t="s">
        <v>2090</v>
      </c>
      <c r="I1499" s="234" t="s">
        <v>752</v>
      </c>
      <c r="J1499" s="236"/>
      <c r="K1499" s="129">
        <v>0.05</v>
      </c>
      <c r="L1499" s="103">
        <v>1</v>
      </c>
      <c r="M1499" s="237">
        <v>20000</v>
      </c>
      <c r="N1499" s="236">
        <v>10580</v>
      </c>
      <c r="O1499" s="103">
        <v>10350</v>
      </c>
      <c r="P1499" s="280">
        <v>10350</v>
      </c>
      <c r="Q1499" s="236">
        <v>3.5</v>
      </c>
      <c r="R1499" s="236">
        <v>100</v>
      </c>
      <c r="S1499" s="238">
        <v>420.5</v>
      </c>
      <c r="T1499" s="238">
        <v>68</v>
      </c>
      <c r="U1499" s="103">
        <v>5.5</v>
      </c>
      <c r="V1499" s="234" t="s">
        <v>451</v>
      </c>
      <c r="W1499" s="103">
        <v>80</v>
      </c>
      <c r="X1499" s="280" t="s">
        <v>56</v>
      </c>
      <c r="Y1499" s="280" t="s">
        <v>443</v>
      </c>
      <c r="Z1499" s="280"/>
      <c r="AA1499" s="280" t="s">
        <v>19286</v>
      </c>
      <c r="AB1499" s="280"/>
      <c r="AC1499" s="280"/>
      <c r="AD1499" s="280"/>
      <c r="AE1499" s="280"/>
      <c r="AF1499" s="280"/>
      <c r="AG1499" s="280"/>
      <c r="AH1499" s="280"/>
      <c r="AI1499" s="280"/>
      <c r="AJ1499" s="280"/>
      <c r="AK1499" s="280">
        <v>3</v>
      </c>
      <c r="AL1499" s="280" t="s">
        <v>272</v>
      </c>
      <c r="AM1499" s="280">
        <v>0.1</v>
      </c>
      <c r="AN1499" s="280">
        <v>0</v>
      </c>
      <c r="AO1499" s="280">
        <v>0</v>
      </c>
      <c r="AP1499" s="280">
        <v>0.27</v>
      </c>
      <c r="AQ1499" s="280">
        <v>0.05</v>
      </c>
      <c r="AR1499" s="280" t="s">
        <v>463</v>
      </c>
      <c r="AS1499" s="280">
        <v>9</v>
      </c>
      <c r="AT1499" s="280">
        <v>74.398012081738003</v>
      </c>
      <c r="AU1499" s="280" t="s">
        <v>552</v>
      </c>
      <c r="AV1499" s="280">
        <v>2.4445235392426499</v>
      </c>
      <c r="AW1499" s="280">
        <v>11.775016930723201</v>
      </c>
      <c r="AX1499" s="280">
        <v>66.958210873564298</v>
      </c>
      <c r="AY1499" s="280" t="b">
        <v>0</v>
      </c>
      <c r="AZ1499" s="280">
        <v>44840.506377314814</v>
      </c>
      <c r="BA1499" s="280">
        <v>44809.393182870372</v>
      </c>
      <c r="BB1499" s="280">
        <v>44840.506354166668</v>
      </c>
    </row>
    <row r="1500" spans="1:54" x14ac:dyDescent="0.25">
      <c r="A1500" s="280" t="s">
        <v>19304</v>
      </c>
      <c r="B1500" s="234" t="s">
        <v>482</v>
      </c>
      <c r="C1500" s="235" t="s">
        <v>19569</v>
      </c>
      <c r="D1500" s="235" t="s">
        <v>19304</v>
      </c>
      <c r="E1500" s="234" t="s">
        <v>19283</v>
      </c>
      <c r="F1500" s="280" t="s">
        <v>19298</v>
      </c>
      <c r="G1500" s="234" t="s">
        <v>440</v>
      </c>
      <c r="H1500" s="234" t="s">
        <v>2090</v>
      </c>
      <c r="I1500" s="234" t="s">
        <v>752</v>
      </c>
      <c r="J1500" s="236"/>
      <c r="K1500" s="129">
        <v>0.05</v>
      </c>
      <c r="L1500" s="103">
        <v>1</v>
      </c>
      <c r="M1500" s="237">
        <v>15000</v>
      </c>
      <c r="N1500" s="236">
        <v>9447</v>
      </c>
      <c r="O1500" s="103">
        <v>13150</v>
      </c>
      <c r="P1500" s="280">
        <v>13150</v>
      </c>
      <c r="Q1500" s="236">
        <v>3</v>
      </c>
      <c r="R1500" s="236">
        <v>100</v>
      </c>
      <c r="S1500" s="238">
        <v>277</v>
      </c>
      <c r="T1500" s="238">
        <v>170</v>
      </c>
      <c r="U1500" s="103">
        <v>5.5</v>
      </c>
      <c r="V1500" s="234" t="s">
        <v>451</v>
      </c>
      <c r="W1500" s="103">
        <v>80</v>
      </c>
      <c r="X1500" s="280" t="s">
        <v>56</v>
      </c>
      <c r="Y1500" s="280" t="s">
        <v>443</v>
      </c>
      <c r="Z1500" s="280"/>
      <c r="AA1500" s="280" t="s">
        <v>19284</v>
      </c>
      <c r="AB1500" s="280"/>
      <c r="AC1500" s="280"/>
      <c r="AD1500" s="280"/>
      <c r="AE1500" s="280"/>
      <c r="AF1500" s="280"/>
      <c r="AG1500" s="280"/>
      <c r="AH1500" s="280"/>
      <c r="AI1500" s="280"/>
      <c r="AJ1500" s="280"/>
      <c r="AK1500" s="280">
        <v>3</v>
      </c>
      <c r="AL1500" s="280" t="s">
        <v>272</v>
      </c>
      <c r="AM1500" s="280">
        <v>0.1</v>
      </c>
      <c r="AN1500" s="280">
        <v>0</v>
      </c>
      <c r="AO1500" s="280">
        <v>0</v>
      </c>
      <c r="AP1500" s="280">
        <v>0.24</v>
      </c>
      <c r="AQ1500" s="280">
        <v>0.05</v>
      </c>
      <c r="AR1500" s="280" t="s">
        <v>463</v>
      </c>
      <c r="AS1500" s="280">
        <v>7</v>
      </c>
      <c r="AT1500" s="280">
        <v>69.8502919790824</v>
      </c>
      <c r="AU1500" s="280" t="s">
        <v>552</v>
      </c>
      <c r="AV1500" s="280">
        <v>2.96017552277184</v>
      </c>
      <c r="AW1500" s="280">
        <v>8.7862364941464506</v>
      </c>
      <c r="AX1500" s="280">
        <v>65.110450737644598</v>
      </c>
      <c r="AY1500" s="280" t="b">
        <v>0</v>
      </c>
      <c r="AZ1500" s="280">
        <v>44840.507361111115</v>
      </c>
      <c r="BA1500" s="280">
        <v>44809.393969907411</v>
      </c>
      <c r="BB1500" s="280">
        <v>44840.507337962961</v>
      </c>
    </row>
    <row r="1501" spans="1:54" x14ac:dyDescent="0.25">
      <c r="A1501" s="280" t="s">
        <v>19305</v>
      </c>
      <c r="B1501" s="234" t="s">
        <v>482</v>
      </c>
      <c r="C1501" s="235" t="s">
        <v>19570</v>
      </c>
      <c r="D1501" s="235" t="s">
        <v>19305</v>
      </c>
      <c r="E1501" s="234" t="s">
        <v>19283</v>
      </c>
      <c r="F1501" s="280" t="s">
        <v>19307</v>
      </c>
      <c r="G1501" s="234" t="s">
        <v>472</v>
      </c>
      <c r="H1501" s="234" t="s">
        <v>751</v>
      </c>
      <c r="I1501" s="234" t="s">
        <v>752</v>
      </c>
      <c r="J1501" s="236"/>
      <c r="K1501" s="129">
        <v>0.03</v>
      </c>
      <c r="L1501" s="103">
        <v>1</v>
      </c>
      <c r="M1501" s="237">
        <v>5800</v>
      </c>
      <c r="N1501" s="236">
        <v>5020</v>
      </c>
      <c r="O1501" s="103">
        <v>8620</v>
      </c>
      <c r="P1501" s="280">
        <v>8620</v>
      </c>
      <c r="Q1501" s="236">
        <v>7</v>
      </c>
      <c r="R1501" s="236">
        <v>35</v>
      </c>
      <c r="S1501" s="238">
        <v>127.5</v>
      </c>
      <c r="T1501" s="238">
        <v>99</v>
      </c>
      <c r="U1501" s="103">
        <v>5.25</v>
      </c>
      <c r="V1501" s="234" t="s">
        <v>451</v>
      </c>
      <c r="W1501" s="103">
        <v>30</v>
      </c>
      <c r="X1501" s="280" t="s">
        <v>56</v>
      </c>
      <c r="Y1501" s="280" t="s">
        <v>443</v>
      </c>
      <c r="Z1501" s="280"/>
      <c r="AA1501" s="280"/>
      <c r="AB1501" s="280"/>
      <c r="AC1501" s="280"/>
      <c r="AD1501" s="280" t="s">
        <v>19306</v>
      </c>
      <c r="AE1501" s="280"/>
      <c r="AF1501" s="280"/>
      <c r="AG1501" s="280"/>
      <c r="AH1501" s="280"/>
      <c r="AI1501" s="280"/>
      <c r="AJ1501" s="280"/>
      <c r="AK1501" s="280">
        <v>3</v>
      </c>
      <c r="AL1501" s="280" t="s">
        <v>272</v>
      </c>
      <c r="AM1501" s="280">
        <v>0.1</v>
      </c>
      <c r="AN1501" s="280"/>
      <c r="AO1501" s="280">
        <v>0</v>
      </c>
      <c r="AP1501" s="280">
        <v>0</v>
      </c>
      <c r="AQ1501" s="280"/>
      <c r="AR1501" s="280" t="s">
        <v>463</v>
      </c>
      <c r="AS1501" s="280">
        <v>5</v>
      </c>
      <c r="AT1501" s="280">
        <v>80.413602438023602</v>
      </c>
      <c r="AU1501" s="280" t="s">
        <v>552</v>
      </c>
      <c r="AV1501" s="280">
        <v>1.9961504608595999</v>
      </c>
      <c r="AW1501" s="280">
        <v>11.3772581979745</v>
      </c>
      <c r="AX1501" s="280">
        <v>67.777179197762806</v>
      </c>
      <c r="AY1501" s="280" t="b">
        <v>0</v>
      </c>
      <c r="AZ1501" s="280">
        <v>44840.508738425924</v>
      </c>
      <c r="BA1501" s="280">
        <v>44809.394814814812</v>
      </c>
      <c r="BB1501" s="280">
        <v>44840.508738425924</v>
      </c>
    </row>
    <row r="1502" spans="1:54" x14ac:dyDescent="0.25">
      <c r="A1502" s="280" t="s">
        <v>19308</v>
      </c>
      <c r="B1502" s="234" t="s">
        <v>482</v>
      </c>
      <c r="C1502" s="235" t="s">
        <v>19571</v>
      </c>
      <c r="D1502" s="235" t="s">
        <v>19308</v>
      </c>
      <c r="E1502" s="234" t="s">
        <v>19283</v>
      </c>
      <c r="F1502" s="280" t="s">
        <v>5931</v>
      </c>
      <c r="G1502" s="234" t="s">
        <v>534</v>
      </c>
      <c r="H1502" s="234" t="s">
        <v>751</v>
      </c>
      <c r="I1502" s="234" t="s">
        <v>752</v>
      </c>
      <c r="J1502" s="236"/>
      <c r="K1502" s="129">
        <v>0.05</v>
      </c>
      <c r="L1502" s="103">
        <v>1</v>
      </c>
      <c r="M1502" s="237">
        <v>6500</v>
      </c>
      <c r="N1502" s="236">
        <v>5390</v>
      </c>
      <c r="O1502" s="103">
        <v>10500</v>
      </c>
      <c r="P1502" s="280">
        <v>10500</v>
      </c>
      <c r="Q1502" s="236">
        <v>8</v>
      </c>
      <c r="R1502" s="236">
        <v>40</v>
      </c>
      <c r="S1502" s="238">
        <v>212</v>
      </c>
      <c r="T1502" s="238">
        <v>50</v>
      </c>
      <c r="U1502" s="103">
        <v>6.5</v>
      </c>
      <c r="V1502" s="234" t="s">
        <v>451</v>
      </c>
      <c r="W1502" s="103">
        <v>35</v>
      </c>
      <c r="X1502" s="280" t="s">
        <v>56</v>
      </c>
      <c r="Y1502" s="280" t="s">
        <v>443</v>
      </c>
      <c r="Z1502" s="280"/>
      <c r="AA1502" s="280"/>
      <c r="AB1502" s="280"/>
      <c r="AC1502" s="280"/>
      <c r="AD1502" s="280" t="s">
        <v>688</v>
      </c>
      <c r="AE1502" s="280"/>
      <c r="AF1502" s="280"/>
      <c r="AG1502" s="280"/>
      <c r="AH1502" s="280"/>
      <c r="AI1502" s="280"/>
      <c r="AJ1502" s="280"/>
      <c r="AK1502" s="280">
        <v>3</v>
      </c>
      <c r="AL1502" s="280" t="s">
        <v>272</v>
      </c>
      <c r="AM1502" s="280">
        <v>0.1</v>
      </c>
      <c r="AN1502" s="280"/>
      <c r="AO1502" s="280">
        <v>0</v>
      </c>
      <c r="AP1502" s="280">
        <v>0</v>
      </c>
      <c r="AQ1502" s="280"/>
      <c r="AR1502" s="280" t="s">
        <v>463</v>
      </c>
      <c r="AS1502" s="280">
        <v>5</v>
      </c>
      <c r="AT1502" s="280">
        <v>83.887837832369101</v>
      </c>
      <c r="AU1502" s="280" t="s">
        <v>552</v>
      </c>
      <c r="AV1502" s="280">
        <v>1.82397129594567</v>
      </c>
      <c r="AW1502" s="280">
        <v>14.524558888296299</v>
      </c>
      <c r="AX1502" s="280">
        <v>81.970401539057903</v>
      </c>
      <c r="AY1502" s="280" t="b">
        <v>0</v>
      </c>
      <c r="AZ1502" s="280">
        <v>44840.512060185189</v>
      </c>
      <c r="BA1502" s="280">
        <v>44809.40111111111</v>
      </c>
      <c r="BB1502" s="280">
        <v>44840.512037037035</v>
      </c>
    </row>
    <row r="1503" spans="1:54" x14ac:dyDescent="0.25">
      <c r="A1503" s="280" t="s">
        <v>19309</v>
      </c>
      <c r="B1503" s="234" t="s">
        <v>482</v>
      </c>
      <c r="C1503" s="235" t="s">
        <v>19572</v>
      </c>
      <c r="D1503" s="235" t="s">
        <v>19309</v>
      </c>
      <c r="E1503" s="234" t="s">
        <v>19283</v>
      </c>
      <c r="F1503" s="280" t="s">
        <v>5931</v>
      </c>
      <c r="G1503" s="234" t="s">
        <v>440</v>
      </c>
      <c r="H1503" s="234" t="s">
        <v>2090</v>
      </c>
      <c r="I1503" s="234" t="s">
        <v>752</v>
      </c>
      <c r="J1503" s="236"/>
      <c r="K1503" s="129">
        <v>0.05</v>
      </c>
      <c r="L1503" s="103">
        <v>1</v>
      </c>
      <c r="M1503" s="237">
        <v>15000</v>
      </c>
      <c r="N1503" s="236">
        <v>11050</v>
      </c>
      <c r="O1503" s="103">
        <v>8120</v>
      </c>
      <c r="P1503" s="280">
        <v>8120</v>
      </c>
      <c r="Q1503" s="236">
        <v>3</v>
      </c>
      <c r="R1503" s="236">
        <v>100</v>
      </c>
      <c r="S1503" s="238">
        <v>399</v>
      </c>
      <c r="T1503" s="238">
        <v>80</v>
      </c>
      <c r="U1503" s="103">
        <v>5.5</v>
      </c>
      <c r="V1503" s="234" t="s">
        <v>451</v>
      </c>
      <c r="W1503" s="103">
        <v>80</v>
      </c>
      <c r="X1503" s="280" t="s">
        <v>56</v>
      </c>
      <c r="Y1503" s="280" t="s">
        <v>443</v>
      </c>
      <c r="Z1503" s="280"/>
      <c r="AA1503" s="280" t="s">
        <v>19286</v>
      </c>
      <c r="AB1503" s="280"/>
      <c r="AC1503" s="280"/>
      <c r="AD1503" s="280"/>
      <c r="AE1503" s="280"/>
      <c r="AF1503" s="280"/>
      <c r="AG1503" s="280"/>
      <c r="AH1503" s="280"/>
      <c r="AI1503" s="280"/>
      <c r="AJ1503" s="280"/>
      <c r="AK1503" s="280">
        <v>3</v>
      </c>
      <c r="AL1503" s="280" t="s">
        <v>272</v>
      </c>
      <c r="AM1503" s="280">
        <v>0.1</v>
      </c>
      <c r="AN1503" s="280">
        <v>0</v>
      </c>
      <c r="AO1503" s="280">
        <v>0</v>
      </c>
      <c r="AP1503" s="280">
        <v>0.33</v>
      </c>
      <c r="AQ1503" s="280">
        <v>7.0000000000000007E-2</v>
      </c>
      <c r="AR1503" s="280" t="s">
        <v>463</v>
      </c>
      <c r="AS1503" s="280">
        <v>11</v>
      </c>
      <c r="AT1503" s="280">
        <v>75.029188882592194</v>
      </c>
      <c r="AU1503" s="280" t="s">
        <v>552</v>
      </c>
      <c r="AV1503" s="280">
        <v>2.4808395064085298</v>
      </c>
      <c r="AW1503" s="280">
        <v>10.786991456088501</v>
      </c>
      <c r="AX1503" s="280">
        <v>73.153459160527404</v>
      </c>
      <c r="AY1503" s="280" t="b">
        <v>0</v>
      </c>
      <c r="AZ1503" s="280">
        <v>44840.513113425928</v>
      </c>
      <c r="BA1503" s="280">
        <v>44809.401944444442</v>
      </c>
      <c r="BB1503" s="280">
        <v>44840.513113425928</v>
      </c>
    </row>
    <row r="1504" spans="1:54" x14ac:dyDescent="0.25">
      <c r="A1504" s="280" t="s">
        <v>19310</v>
      </c>
      <c r="B1504" s="234" t="s">
        <v>482</v>
      </c>
      <c r="C1504" s="235" t="s">
        <v>19573</v>
      </c>
      <c r="D1504" s="235" t="s">
        <v>19310</v>
      </c>
      <c r="E1504" s="234" t="s">
        <v>19283</v>
      </c>
      <c r="F1504" s="280" t="s">
        <v>2692</v>
      </c>
      <c r="G1504" s="234" t="s">
        <v>440</v>
      </c>
      <c r="H1504" s="234" t="s">
        <v>2090</v>
      </c>
      <c r="I1504" s="234" t="s">
        <v>752</v>
      </c>
      <c r="J1504" s="236"/>
      <c r="K1504" s="129">
        <v>0.05</v>
      </c>
      <c r="L1504" s="103">
        <v>1</v>
      </c>
      <c r="M1504" s="237">
        <v>25000</v>
      </c>
      <c r="N1504" s="236">
        <v>23310</v>
      </c>
      <c r="O1504" s="103">
        <v>2170</v>
      </c>
      <c r="P1504" s="280">
        <v>6700</v>
      </c>
      <c r="Q1504" s="236">
        <v>3</v>
      </c>
      <c r="R1504" s="236">
        <v>100</v>
      </c>
      <c r="S1504" s="238">
        <v>586.5</v>
      </c>
      <c r="T1504" s="238">
        <v>60</v>
      </c>
      <c r="U1504" s="103">
        <v>5.5</v>
      </c>
      <c r="V1504" s="234" t="s">
        <v>451</v>
      </c>
      <c r="W1504" s="103">
        <v>100</v>
      </c>
      <c r="X1504" s="280" t="s">
        <v>56</v>
      </c>
      <c r="Y1504" s="280" t="s">
        <v>443</v>
      </c>
      <c r="Z1504" s="280"/>
      <c r="AA1504" s="280" t="s">
        <v>19311</v>
      </c>
      <c r="AB1504" s="280"/>
      <c r="AC1504" s="280"/>
      <c r="AD1504" s="280"/>
      <c r="AE1504" s="280"/>
      <c r="AF1504" s="280"/>
      <c r="AG1504" s="280"/>
      <c r="AH1504" s="280"/>
      <c r="AI1504" s="280"/>
      <c r="AJ1504" s="280"/>
      <c r="AK1504" s="280">
        <v>3</v>
      </c>
      <c r="AL1504" s="280" t="s">
        <v>272</v>
      </c>
      <c r="AM1504" s="280">
        <v>0.1</v>
      </c>
      <c r="AN1504" s="280">
        <v>7.0000000000000007E-2</v>
      </c>
      <c r="AO1504" s="280">
        <v>0</v>
      </c>
      <c r="AP1504" s="280">
        <v>0.1</v>
      </c>
      <c r="AQ1504" s="280">
        <v>7.0000000000000007E-2</v>
      </c>
      <c r="AR1504" s="280" t="s">
        <v>463</v>
      </c>
      <c r="AS1504" s="280">
        <v>11</v>
      </c>
      <c r="AT1504" s="280">
        <v>77.170211744399595</v>
      </c>
      <c r="AU1504" s="280" t="s">
        <v>552</v>
      </c>
      <c r="AV1504" s="280">
        <v>1.6969703166133101</v>
      </c>
      <c r="AW1504" s="280">
        <v>21.791826574975001</v>
      </c>
      <c r="AX1504" s="280">
        <v>72.760485359005301</v>
      </c>
      <c r="AY1504" s="280" t="b">
        <v>0</v>
      </c>
      <c r="AZ1504" s="280">
        <v>44840.516018518516</v>
      </c>
      <c r="BA1504" s="280">
        <v>44809.403865740744</v>
      </c>
      <c r="BB1504" s="280">
        <v>44840.51599537037</v>
      </c>
    </row>
    <row r="1505" spans="1:54" x14ac:dyDescent="0.25">
      <c r="A1505" s="280" t="s">
        <v>19312</v>
      </c>
      <c r="B1505" s="234" t="s">
        <v>482</v>
      </c>
      <c r="C1505" s="235" t="s">
        <v>19574</v>
      </c>
      <c r="D1505" s="235" t="s">
        <v>19312</v>
      </c>
      <c r="E1505" s="234" t="s">
        <v>19283</v>
      </c>
      <c r="F1505" s="280" t="s">
        <v>5931</v>
      </c>
      <c r="G1505" s="234" t="s">
        <v>440</v>
      </c>
      <c r="H1505" s="234" t="s">
        <v>2090</v>
      </c>
      <c r="I1505" s="234" t="s">
        <v>752</v>
      </c>
      <c r="J1505" s="236"/>
      <c r="K1505" s="129">
        <v>0.1</v>
      </c>
      <c r="L1505" s="103">
        <v>1</v>
      </c>
      <c r="M1505" s="237">
        <v>15000</v>
      </c>
      <c r="N1505" s="236">
        <v>14030</v>
      </c>
      <c r="O1505" s="103">
        <v>4360</v>
      </c>
      <c r="P1505" s="280">
        <v>4360</v>
      </c>
      <c r="Q1505" s="236">
        <v>2.5</v>
      </c>
      <c r="R1505" s="236">
        <v>100</v>
      </c>
      <c r="S1505" s="238">
        <v>342.5</v>
      </c>
      <c r="T1505" s="238">
        <v>102</v>
      </c>
      <c r="U1505" s="103">
        <v>6</v>
      </c>
      <c r="V1505" s="234" t="s">
        <v>451</v>
      </c>
      <c r="W1505" s="103">
        <v>80</v>
      </c>
      <c r="X1505" s="280" t="s">
        <v>56</v>
      </c>
      <c r="Y1505" s="280" t="s">
        <v>443</v>
      </c>
      <c r="Z1505" s="280"/>
      <c r="AA1505" s="280" t="s">
        <v>19313</v>
      </c>
      <c r="AB1505" s="280"/>
      <c r="AC1505" s="280"/>
      <c r="AD1505" s="280"/>
      <c r="AE1505" s="280"/>
      <c r="AF1505" s="280"/>
      <c r="AG1505" s="280"/>
      <c r="AH1505" s="280"/>
      <c r="AI1505" s="280"/>
      <c r="AJ1505" s="280"/>
      <c r="AK1505" s="280">
        <v>3</v>
      </c>
      <c r="AL1505" s="280" t="s">
        <v>272</v>
      </c>
      <c r="AM1505" s="280">
        <v>0.1</v>
      </c>
      <c r="AN1505" s="280">
        <v>0</v>
      </c>
      <c r="AO1505" s="280">
        <v>0</v>
      </c>
      <c r="AP1505" s="280">
        <v>0.49</v>
      </c>
      <c r="AQ1505" s="280">
        <v>0.1</v>
      </c>
      <c r="AR1505" s="280" t="s">
        <v>463</v>
      </c>
      <c r="AS1505" s="280">
        <v>9</v>
      </c>
      <c r="AT1505" s="280">
        <v>76.726849084422696</v>
      </c>
      <c r="AU1505" s="280" t="s">
        <v>552</v>
      </c>
      <c r="AV1505" s="280">
        <v>2.4218232806527</v>
      </c>
      <c r="AW1505" s="280">
        <v>10.9726382637042</v>
      </c>
      <c r="AX1505" s="280">
        <v>71.246359864106793</v>
      </c>
      <c r="AY1505" s="280" t="b">
        <v>0</v>
      </c>
      <c r="AZ1505" s="280">
        <v>44840.517800925925</v>
      </c>
      <c r="BA1505" s="280">
        <v>44809.404629629629</v>
      </c>
      <c r="BB1505" s="280">
        <v>44840.517789351848</v>
      </c>
    </row>
    <row r="1506" spans="1:54" x14ac:dyDescent="0.25">
      <c r="A1506" s="280" t="s">
        <v>19314</v>
      </c>
      <c r="B1506" s="234" t="s">
        <v>482</v>
      </c>
      <c r="C1506" s="235" t="s">
        <v>19575</v>
      </c>
      <c r="D1506" s="235" t="s">
        <v>19314</v>
      </c>
      <c r="E1506" s="234" t="s">
        <v>19283</v>
      </c>
      <c r="F1506" s="280" t="s">
        <v>10916</v>
      </c>
      <c r="G1506" s="234" t="s">
        <v>951</v>
      </c>
      <c r="H1506" s="234" t="s">
        <v>2090</v>
      </c>
      <c r="I1506" s="234" t="s">
        <v>752</v>
      </c>
      <c r="J1506" s="236"/>
      <c r="K1506" s="129">
        <v>0.03</v>
      </c>
      <c r="L1506" s="103">
        <v>1</v>
      </c>
      <c r="M1506" s="237">
        <v>2500</v>
      </c>
      <c r="N1506" s="236">
        <v>2745</v>
      </c>
      <c r="O1506" s="103">
        <v>5000</v>
      </c>
      <c r="P1506" s="280">
        <v>5000</v>
      </c>
      <c r="Q1506" s="236">
        <v>12</v>
      </c>
      <c r="R1506" s="236">
        <v>35</v>
      </c>
      <c r="S1506" s="238">
        <v>120</v>
      </c>
      <c r="T1506" s="238">
        <v>30</v>
      </c>
      <c r="U1506" s="103">
        <v>2.8</v>
      </c>
      <c r="V1506" s="234" t="s">
        <v>451</v>
      </c>
      <c r="W1506" s="103">
        <v>50</v>
      </c>
      <c r="X1506" s="280" t="s">
        <v>56</v>
      </c>
      <c r="Y1506" s="280" t="s">
        <v>443</v>
      </c>
      <c r="Z1506" s="280"/>
      <c r="AA1506" s="280" t="s">
        <v>19286</v>
      </c>
      <c r="AB1506" s="280"/>
      <c r="AC1506" s="280"/>
      <c r="AD1506" s="280"/>
      <c r="AE1506" s="280"/>
      <c r="AF1506" s="280"/>
      <c r="AG1506" s="280"/>
      <c r="AH1506" s="280"/>
      <c r="AI1506" s="280"/>
      <c r="AJ1506" s="280"/>
      <c r="AK1506" s="280">
        <v>3</v>
      </c>
      <c r="AL1506" s="280" t="s">
        <v>272</v>
      </c>
      <c r="AM1506" s="280">
        <v>0.1</v>
      </c>
      <c r="AN1506" s="280">
        <v>0</v>
      </c>
      <c r="AO1506" s="280">
        <v>0</v>
      </c>
      <c r="AP1506" s="280">
        <v>0</v>
      </c>
      <c r="AQ1506" s="280">
        <v>0.2</v>
      </c>
      <c r="AR1506" s="280" t="s">
        <v>463</v>
      </c>
      <c r="AS1506" s="280">
        <v>2745</v>
      </c>
      <c r="AT1506" s="280">
        <v>87.739855234203105</v>
      </c>
      <c r="AU1506" s="280" t="s">
        <v>552</v>
      </c>
      <c r="AV1506" s="280">
        <v>1.63134539316518</v>
      </c>
      <c r="AW1506" s="280">
        <v>9.2384203688169002</v>
      </c>
      <c r="AX1506" s="280">
        <v>84.631357505905598</v>
      </c>
      <c r="AY1506" s="280" t="b">
        <v>0</v>
      </c>
      <c r="AZ1506" s="280">
        <v>44840.51902777778</v>
      </c>
      <c r="BA1506" s="280">
        <v>44809.405231481483</v>
      </c>
      <c r="BB1506" s="280">
        <v>44840.519004629627</v>
      </c>
    </row>
    <row r="1507" spans="1:54" x14ac:dyDescent="0.25">
      <c r="A1507" s="280" t="s">
        <v>19315</v>
      </c>
      <c r="B1507" s="234" t="s">
        <v>482</v>
      </c>
      <c r="C1507" s="235" t="s">
        <v>19576</v>
      </c>
      <c r="D1507" s="235" t="s">
        <v>19315</v>
      </c>
      <c r="E1507" s="234" t="s">
        <v>19283</v>
      </c>
      <c r="F1507" s="280" t="s">
        <v>19317</v>
      </c>
      <c r="G1507" s="234" t="s">
        <v>440</v>
      </c>
      <c r="H1507" s="234" t="s">
        <v>2090</v>
      </c>
      <c r="I1507" s="234" t="s">
        <v>752</v>
      </c>
      <c r="J1507" s="236"/>
      <c r="K1507" s="129">
        <v>0.05</v>
      </c>
      <c r="L1507" s="103">
        <v>1</v>
      </c>
      <c r="M1507" s="237">
        <v>15000</v>
      </c>
      <c r="N1507" s="236">
        <v>9704</v>
      </c>
      <c r="O1507" s="103">
        <v>2230</v>
      </c>
      <c r="P1507" s="280">
        <v>9100</v>
      </c>
      <c r="Q1507" s="236">
        <v>3</v>
      </c>
      <c r="R1507" s="236">
        <v>100</v>
      </c>
      <c r="S1507" s="238">
        <v>299.5</v>
      </c>
      <c r="T1507" s="238">
        <v>100</v>
      </c>
      <c r="U1507" s="103">
        <v>5.5</v>
      </c>
      <c r="V1507" s="234" t="s">
        <v>451</v>
      </c>
      <c r="W1507" s="103">
        <v>80</v>
      </c>
      <c r="X1507" s="280" t="s">
        <v>56</v>
      </c>
      <c r="Y1507" s="280" t="s">
        <v>443</v>
      </c>
      <c r="Z1507" s="280"/>
      <c r="AA1507" s="280" t="s">
        <v>19316</v>
      </c>
      <c r="AB1507" s="280"/>
      <c r="AC1507" s="280"/>
      <c r="AD1507" s="280"/>
      <c r="AE1507" s="280"/>
      <c r="AF1507" s="280"/>
      <c r="AG1507" s="280"/>
      <c r="AH1507" s="280"/>
      <c r="AI1507" s="280"/>
      <c r="AJ1507" s="280"/>
      <c r="AK1507" s="280">
        <v>3</v>
      </c>
      <c r="AL1507" s="280" t="s">
        <v>272</v>
      </c>
      <c r="AM1507" s="280">
        <v>0.1</v>
      </c>
      <c r="AN1507" s="280">
        <v>0.14000000000000001</v>
      </c>
      <c r="AO1507" s="280">
        <v>0</v>
      </c>
      <c r="AP1507" s="280">
        <v>0.34</v>
      </c>
      <c r="AQ1507" s="280">
        <v>0.14000000000000001</v>
      </c>
      <c r="AR1507" s="280" t="s">
        <v>463</v>
      </c>
      <c r="AS1507" s="280">
        <v>4</v>
      </c>
      <c r="AT1507" s="280">
        <v>69.673608031187399</v>
      </c>
      <c r="AU1507" s="280" t="s">
        <v>552</v>
      </c>
      <c r="AV1507" s="280">
        <v>2.8885162617072702</v>
      </c>
      <c r="AW1507" s="280">
        <v>9.1271204024935493</v>
      </c>
      <c r="AX1507" s="280">
        <v>69.424773716790298</v>
      </c>
      <c r="AY1507" s="280" t="b">
        <v>0</v>
      </c>
      <c r="AZ1507" s="280">
        <v>44840.520648148151</v>
      </c>
      <c r="BA1507" s="280">
        <v>44809.406018518515</v>
      </c>
      <c r="BB1507" s="280">
        <v>44840.520648148151</v>
      </c>
    </row>
    <row r="1508" spans="1:54" x14ac:dyDescent="0.25">
      <c r="A1508" s="280" t="s">
        <v>19318</v>
      </c>
      <c r="B1508" s="234" t="s">
        <v>482</v>
      </c>
      <c r="C1508" s="235" t="s">
        <v>19577</v>
      </c>
      <c r="D1508" s="235" t="s">
        <v>19318</v>
      </c>
      <c r="E1508" s="234" t="s">
        <v>19283</v>
      </c>
      <c r="F1508" s="280" t="s">
        <v>19319</v>
      </c>
      <c r="G1508" s="234" t="s">
        <v>440</v>
      </c>
      <c r="H1508" s="234" t="s">
        <v>2090</v>
      </c>
      <c r="I1508" s="234" t="s">
        <v>752</v>
      </c>
      <c r="J1508" s="236"/>
      <c r="K1508" s="129">
        <v>0.05</v>
      </c>
      <c r="L1508" s="103">
        <v>1</v>
      </c>
      <c r="M1508" s="237">
        <v>20000</v>
      </c>
      <c r="N1508" s="236">
        <v>10870</v>
      </c>
      <c r="O1508" s="103">
        <v>2230</v>
      </c>
      <c r="P1508" s="280">
        <v>9100</v>
      </c>
      <c r="Q1508" s="236">
        <v>3.5</v>
      </c>
      <c r="R1508" s="236">
        <v>100</v>
      </c>
      <c r="S1508" s="238">
        <v>440</v>
      </c>
      <c r="T1508" s="238">
        <v>40</v>
      </c>
      <c r="U1508" s="103">
        <v>5.5</v>
      </c>
      <c r="V1508" s="234" t="s">
        <v>451</v>
      </c>
      <c r="W1508" s="103">
        <v>80</v>
      </c>
      <c r="X1508" s="280" t="s">
        <v>56</v>
      </c>
      <c r="Y1508" s="280" t="s">
        <v>443</v>
      </c>
      <c r="Z1508" s="280"/>
      <c r="AA1508" s="280" t="s">
        <v>19286</v>
      </c>
      <c r="AB1508" s="280"/>
      <c r="AC1508" s="280"/>
      <c r="AD1508" s="280"/>
      <c r="AE1508" s="280"/>
      <c r="AF1508" s="280"/>
      <c r="AG1508" s="280"/>
      <c r="AH1508" s="280"/>
      <c r="AI1508" s="280"/>
      <c r="AJ1508" s="280"/>
      <c r="AK1508" s="280">
        <v>3</v>
      </c>
      <c r="AL1508" s="280" t="s">
        <v>272</v>
      </c>
      <c r="AM1508" s="280">
        <v>0.1</v>
      </c>
      <c r="AN1508" s="280">
        <v>0.12</v>
      </c>
      <c r="AO1508" s="280">
        <v>0</v>
      </c>
      <c r="AP1508" s="280">
        <v>0.15</v>
      </c>
      <c r="AQ1508" s="280">
        <v>0.12</v>
      </c>
      <c r="AR1508" s="280" t="s">
        <v>463</v>
      </c>
      <c r="AS1508" s="280">
        <v>5</v>
      </c>
      <c r="AT1508" s="280">
        <v>71.158999618923701</v>
      </c>
      <c r="AU1508" s="280" t="s">
        <v>552</v>
      </c>
      <c r="AV1508" s="280">
        <v>2.5156072702977501</v>
      </c>
      <c r="AW1508" s="280">
        <v>11.756729803844101</v>
      </c>
      <c r="AX1508" s="280">
        <v>69.125885344097298</v>
      </c>
      <c r="AY1508" s="280" t="b">
        <v>0</v>
      </c>
      <c r="AZ1508" s="280">
        <v>44840.523958333331</v>
      </c>
      <c r="BA1508" s="280">
        <v>44809.406527777777</v>
      </c>
      <c r="BB1508" s="280">
        <v>44840.523958333331</v>
      </c>
    </row>
    <row r="1509" spans="1:54" x14ac:dyDescent="0.25">
      <c r="A1509" s="280" t="s">
        <v>19320</v>
      </c>
      <c r="B1509" s="234" t="s">
        <v>482</v>
      </c>
      <c r="C1509" s="235" t="s">
        <v>19578</v>
      </c>
      <c r="D1509" s="235" t="s">
        <v>19320</v>
      </c>
      <c r="E1509" s="234" t="s">
        <v>19283</v>
      </c>
      <c r="F1509" s="280" t="s">
        <v>19319</v>
      </c>
      <c r="G1509" s="234" t="s">
        <v>534</v>
      </c>
      <c r="H1509" s="234" t="s">
        <v>751</v>
      </c>
      <c r="I1509" s="234" t="s">
        <v>752</v>
      </c>
      <c r="J1509" s="236"/>
      <c r="K1509" s="129">
        <v>0.03</v>
      </c>
      <c r="L1509" s="103">
        <v>1</v>
      </c>
      <c r="M1509" s="237">
        <v>6800</v>
      </c>
      <c r="N1509" s="236">
        <v>6932</v>
      </c>
      <c r="O1509" s="103">
        <v>2230</v>
      </c>
      <c r="P1509" s="280">
        <v>2230</v>
      </c>
      <c r="Q1509" s="236">
        <v>7.5</v>
      </c>
      <c r="R1509" s="236">
        <v>40</v>
      </c>
      <c r="S1509" s="238">
        <v>225</v>
      </c>
      <c r="T1509" s="238">
        <v>40</v>
      </c>
      <c r="U1509" s="103">
        <v>6.5</v>
      </c>
      <c r="V1509" s="234" t="s">
        <v>451</v>
      </c>
      <c r="W1509" s="103">
        <v>40</v>
      </c>
      <c r="X1509" s="280" t="s">
        <v>56</v>
      </c>
      <c r="Y1509" s="280" t="s">
        <v>443</v>
      </c>
      <c r="Z1509" s="280"/>
      <c r="AA1509" s="280"/>
      <c r="AB1509" s="280"/>
      <c r="AC1509" s="280"/>
      <c r="AD1509" s="280" t="s">
        <v>19321</v>
      </c>
      <c r="AE1509" s="280"/>
      <c r="AF1509" s="280"/>
      <c r="AG1509" s="280"/>
      <c r="AH1509" s="280"/>
      <c r="AI1509" s="280"/>
      <c r="AJ1509" s="280"/>
      <c r="AK1509" s="280">
        <v>3</v>
      </c>
      <c r="AL1509" s="280" t="s">
        <v>272</v>
      </c>
      <c r="AM1509" s="280">
        <v>0.1</v>
      </c>
      <c r="AN1509" s="280"/>
      <c r="AO1509" s="280">
        <v>0</v>
      </c>
      <c r="AP1509" s="280">
        <v>0</v>
      </c>
      <c r="AQ1509" s="280"/>
      <c r="AR1509" s="280" t="s">
        <v>463</v>
      </c>
      <c r="AS1509" s="280">
        <v>6</v>
      </c>
      <c r="AT1509" s="280">
        <v>82.216805545038696</v>
      </c>
      <c r="AU1509" s="280" t="s">
        <v>552</v>
      </c>
      <c r="AV1509" s="280">
        <v>1.6407940730470001</v>
      </c>
      <c r="AW1509" s="280">
        <v>17.396222936061498</v>
      </c>
      <c r="AX1509" s="280">
        <v>71.646073403533805</v>
      </c>
      <c r="AY1509" s="280" t="b">
        <v>0</v>
      </c>
      <c r="AZ1509" s="280">
        <v>44840.525416666664</v>
      </c>
      <c r="BA1509" s="280">
        <v>44809.408263888887</v>
      </c>
      <c r="BB1509" s="280">
        <v>44840.525405092594</v>
      </c>
    </row>
    <row r="1510" spans="1:54" x14ac:dyDescent="0.25">
      <c r="A1510" s="280" t="s">
        <v>19322</v>
      </c>
      <c r="B1510" s="234" t="s">
        <v>482</v>
      </c>
      <c r="C1510" s="235" t="s">
        <v>19579</v>
      </c>
      <c r="D1510" s="235" t="s">
        <v>19322</v>
      </c>
      <c r="E1510" s="234" t="s">
        <v>19283</v>
      </c>
      <c r="F1510" s="280" t="s">
        <v>19324</v>
      </c>
      <c r="G1510" s="234" t="s">
        <v>951</v>
      </c>
      <c r="H1510" s="234" t="s">
        <v>2090</v>
      </c>
      <c r="I1510" s="234" t="s">
        <v>752</v>
      </c>
      <c r="J1510" s="236"/>
      <c r="K1510" s="129">
        <v>0.03</v>
      </c>
      <c r="L1510" s="103">
        <v>1</v>
      </c>
      <c r="M1510" s="237">
        <v>4000</v>
      </c>
      <c r="N1510" s="236">
        <v>4127</v>
      </c>
      <c r="O1510" s="103">
        <v>2100</v>
      </c>
      <c r="P1510" s="280">
        <v>2100</v>
      </c>
      <c r="Q1510" s="236">
        <v>8</v>
      </c>
      <c r="R1510" s="236">
        <v>70</v>
      </c>
      <c r="S1510" s="238">
        <v>105</v>
      </c>
      <c r="T1510" s="238">
        <v>90</v>
      </c>
      <c r="U1510" s="103">
        <v>3.9</v>
      </c>
      <c r="V1510" s="234" t="s">
        <v>451</v>
      </c>
      <c r="W1510" s="103">
        <v>50</v>
      </c>
      <c r="X1510" s="280" t="s">
        <v>56</v>
      </c>
      <c r="Y1510" s="280" t="s">
        <v>443</v>
      </c>
      <c r="Z1510" s="280"/>
      <c r="AA1510" s="280" t="s">
        <v>19323</v>
      </c>
      <c r="AB1510" s="280"/>
      <c r="AC1510" s="280"/>
      <c r="AD1510" s="280"/>
      <c r="AE1510" s="280"/>
      <c r="AF1510" s="280"/>
      <c r="AG1510" s="280"/>
      <c r="AH1510" s="280"/>
      <c r="AI1510" s="280"/>
      <c r="AJ1510" s="280"/>
      <c r="AK1510" s="280">
        <v>3</v>
      </c>
      <c r="AL1510" s="280" t="s">
        <v>272</v>
      </c>
      <c r="AM1510" s="280">
        <v>0.1</v>
      </c>
      <c r="AN1510" s="280">
        <v>0</v>
      </c>
      <c r="AO1510" s="280">
        <v>0</v>
      </c>
      <c r="AP1510" s="280">
        <v>0</v>
      </c>
      <c r="AQ1510" s="280">
        <v>0.23</v>
      </c>
      <c r="AR1510" s="280" t="s">
        <v>463</v>
      </c>
      <c r="AS1510" s="280">
        <v>4</v>
      </c>
      <c r="AT1510" s="280">
        <v>74.578428848087199</v>
      </c>
      <c r="AU1510" s="280" t="s">
        <v>552</v>
      </c>
      <c r="AV1510" s="280">
        <v>2.0220767675493199</v>
      </c>
      <c r="AW1510" s="280">
        <v>8.09693200842122</v>
      </c>
      <c r="AX1510" s="280">
        <v>71.254361733715299</v>
      </c>
      <c r="AY1510" s="280" t="b">
        <v>0</v>
      </c>
      <c r="AZ1510" s="280">
        <v>44840.527129629627</v>
      </c>
      <c r="BA1510" s="280">
        <v>44809.408900462964</v>
      </c>
      <c r="BB1510" s="280">
        <v>44840.527129629627</v>
      </c>
    </row>
    <row r="1511" spans="1:54" x14ac:dyDescent="0.25">
      <c r="A1511" s="280" t="s">
        <v>19325</v>
      </c>
      <c r="B1511" s="234" t="s">
        <v>482</v>
      </c>
      <c r="C1511" s="235" t="s">
        <v>19580</v>
      </c>
      <c r="D1511" s="235" t="s">
        <v>19325</v>
      </c>
      <c r="E1511" s="234" t="s">
        <v>19283</v>
      </c>
      <c r="F1511" s="280" t="s">
        <v>1312</v>
      </c>
      <c r="G1511" s="234" t="s">
        <v>534</v>
      </c>
      <c r="H1511" s="234" t="s">
        <v>751</v>
      </c>
      <c r="I1511" s="234" t="s">
        <v>752</v>
      </c>
      <c r="J1511" s="236"/>
      <c r="K1511" s="129">
        <v>0.03</v>
      </c>
      <c r="L1511" s="103">
        <v>1</v>
      </c>
      <c r="M1511" s="237">
        <v>7500</v>
      </c>
      <c r="N1511" s="236">
        <v>8268</v>
      </c>
      <c r="O1511" s="103">
        <v>1660</v>
      </c>
      <c r="P1511" s="280">
        <v>6000</v>
      </c>
      <c r="Q1511" s="236">
        <v>7</v>
      </c>
      <c r="R1511" s="236">
        <v>40</v>
      </c>
      <c r="S1511" s="238">
        <v>285</v>
      </c>
      <c r="T1511" s="238">
        <v>85</v>
      </c>
      <c r="U1511" s="103">
        <v>6.5</v>
      </c>
      <c r="V1511" s="234" t="s">
        <v>451</v>
      </c>
      <c r="W1511" s="103">
        <v>35</v>
      </c>
      <c r="X1511" s="280" t="s">
        <v>56</v>
      </c>
      <c r="Y1511" s="280" t="s">
        <v>443</v>
      </c>
      <c r="Z1511" s="280"/>
      <c r="AA1511" s="280"/>
      <c r="AB1511" s="280"/>
      <c r="AC1511" s="280"/>
      <c r="AD1511" s="280" t="s">
        <v>19326</v>
      </c>
      <c r="AE1511" s="280"/>
      <c r="AF1511" s="280"/>
      <c r="AG1511" s="280"/>
      <c r="AH1511" s="280"/>
      <c r="AI1511" s="280"/>
      <c r="AJ1511" s="280"/>
      <c r="AK1511" s="280">
        <v>3</v>
      </c>
      <c r="AL1511" s="280" t="s">
        <v>272</v>
      </c>
      <c r="AM1511" s="280">
        <v>0.1</v>
      </c>
      <c r="AN1511" s="280">
        <v>0.44</v>
      </c>
      <c r="AO1511" s="280">
        <v>0</v>
      </c>
      <c r="AP1511" s="280">
        <v>0</v>
      </c>
      <c r="AQ1511" s="280"/>
      <c r="AR1511" s="280" t="s">
        <v>463</v>
      </c>
      <c r="AS1511" s="280">
        <v>7</v>
      </c>
      <c r="AT1511" s="280">
        <v>79.935563836981203</v>
      </c>
      <c r="AU1511" s="280" t="s">
        <v>552</v>
      </c>
      <c r="AV1511" s="280">
        <v>1.66829558627546</v>
      </c>
      <c r="AW1511" s="280">
        <v>18.7298142284546</v>
      </c>
      <c r="AX1511" s="280">
        <v>71.850652523183697</v>
      </c>
      <c r="AY1511" s="280" t="b">
        <v>0</v>
      </c>
      <c r="AZ1511" s="280">
        <v>44840.529270833336</v>
      </c>
      <c r="BA1511" s="280">
        <v>44809.409872685188</v>
      </c>
      <c r="BB1511" s="280">
        <v>44840.52925925926</v>
      </c>
    </row>
    <row r="1512" spans="1:54" x14ac:dyDescent="0.25">
      <c r="A1512" s="280" t="s">
        <v>19327</v>
      </c>
      <c r="B1512" s="234" t="s">
        <v>482</v>
      </c>
      <c r="C1512" s="235" t="s">
        <v>19581</v>
      </c>
      <c r="D1512" s="235" t="s">
        <v>19327</v>
      </c>
      <c r="E1512" s="234" t="s">
        <v>19283</v>
      </c>
      <c r="F1512" s="280" t="s">
        <v>2692</v>
      </c>
      <c r="G1512" s="234" t="s">
        <v>440</v>
      </c>
      <c r="H1512" s="234" t="s">
        <v>2090</v>
      </c>
      <c r="I1512" s="234" t="s">
        <v>752</v>
      </c>
      <c r="J1512" s="236"/>
      <c r="K1512" s="129">
        <v>0.05</v>
      </c>
      <c r="L1512" s="103">
        <v>1</v>
      </c>
      <c r="M1512" s="237">
        <v>25000</v>
      </c>
      <c r="N1512" s="236">
        <v>15670</v>
      </c>
      <c r="O1512" s="103">
        <v>12550</v>
      </c>
      <c r="P1512" s="280">
        <v>12550</v>
      </c>
      <c r="Q1512" s="236">
        <v>2.8</v>
      </c>
      <c r="R1512" s="236">
        <v>100</v>
      </c>
      <c r="S1512" s="238">
        <v>560</v>
      </c>
      <c r="T1512" s="238">
        <v>85</v>
      </c>
      <c r="U1512" s="103">
        <v>5.5</v>
      </c>
      <c r="V1512" s="234" t="s">
        <v>451</v>
      </c>
      <c r="W1512" s="103">
        <v>80</v>
      </c>
      <c r="X1512" s="280" t="s">
        <v>56</v>
      </c>
      <c r="Y1512" s="280" t="s">
        <v>443</v>
      </c>
      <c r="Z1512" s="280"/>
      <c r="AA1512" s="280" t="s">
        <v>19302</v>
      </c>
      <c r="AB1512" s="280"/>
      <c r="AC1512" s="280"/>
      <c r="AD1512" s="280"/>
      <c r="AE1512" s="280"/>
      <c r="AF1512" s="280"/>
      <c r="AG1512" s="280"/>
      <c r="AH1512" s="280"/>
      <c r="AI1512" s="280"/>
      <c r="AJ1512" s="280"/>
      <c r="AK1512" s="280">
        <v>3</v>
      </c>
      <c r="AL1512" s="280" t="s">
        <v>272</v>
      </c>
      <c r="AM1512" s="280">
        <v>0.1</v>
      </c>
      <c r="AN1512" s="280">
        <v>0</v>
      </c>
      <c r="AO1512" s="280">
        <v>0</v>
      </c>
      <c r="AP1512" s="280">
        <v>0.15</v>
      </c>
      <c r="AQ1512" s="280">
        <v>0.05</v>
      </c>
      <c r="AR1512" s="280" t="s">
        <v>463</v>
      </c>
      <c r="AS1512" s="280">
        <v>12</v>
      </c>
      <c r="AT1512" s="280">
        <v>72.879704212220801</v>
      </c>
      <c r="AU1512" s="280" t="s">
        <v>552</v>
      </c>
      <c r="AV1512" s="280">
        <v>2.3712607042410498</v>
      </c>
      <c r="AW1512" s="280">
        <v>13.5386782614111</v>
      </c>
      <c r="AX1512" s="280">
        <v>68.7151496858082</v>
      </c>
      <c r="AY1512" s="280" t="b">
        <v>0</v>
      </c>
      <c r="AZ1512" s="280">
        <v>44840.530636574076</v>
      </c>
      <c r="BA1512" s="280">
        <v>44809.412847222222</v>
      </c>
      <c r="BB1512" s="280">
        <v>44840.530636574076</v>
      </c>
    </row>
    <row r="1513" spans="1:54" x14ac:dyDescent="0.25">
      <c r="A1513" s="280" t="s">
        <v>19328</v>
      </c>
      <c r="B1513" s="234" t="s">
        <v>482</v>
      </c>
      <c r="C1513" s="235" t="s">
        <v>19582</v>
      </c>
      <c r="D1513" s="235" t="s">
        <v>19328</v>
      </c>
      <c r="E1513" s="234" t="s">
        <v>19283</v>
      </c>
      <c r="F1513" s="280" t="s">
        <v>19329</v>
      </c>
      <c r="G1513" s="234" t="s">
        <v>534</v>
      </c>
      <c r="H1513" s="234" t="s">
        <v>751</v>
      </c>
      <c r="I1513" s="234" t="s">
        <v>752</v>
      </c>
      <c r="J1513" s="236"/>
      <c r="K1513" s="129">
        <v>0.05</v>
      </c>
      <c r="L1513" s="103">
        <v>1</v>
      </c>
      <c r="M1513" s="237">
        <v>6500</v>
      </c>
      <c r="N1513" s="236">
        <v>7573</v>
      </c>
      <c r="O1513" s="103">
        <v>12550</v>
      </c>
      <c r="P1513" s="280">
        <v>12550</v>
      </c>
      <c r="Q1513" s="236">
        <v>8</v>
      </c>
      <c r="R1513" s="236">
        <v>40</v>
      </c>
      <c r="S1513" s="238">
        <v>268</v>
      </c>
      <c r="T1513" s="238">
        <v>30</v>
      </c>
      <c r="U1513" s="103">
        <v>7</v>
      </c>
      <c r="V1513" s="234" t="s">
        <v>451</v>
      </c>
      <c r="W1513" s="103">
        <v>45</v>
      </c>
      <c r="X1513" s="280" t="s">
        <v>56</v>
      </c>
      <c r="Y1513" s="280" t="s">
        <v>443</v>
      </c>
      <c r="Z1513" s="280"/>
      <c r="AA1513" s="280"/>
      <c r="AB1513" s="280"/>
      <c r="AC1513" s="280"/>
      <c r="AD1513" s="280" t="s">
        <v>688</v>
      </c>
      <c r="AE1513" s="280"/>
      <c r="AF1513" s="280"/>
      <c r="AG1513" s="280"/>
      <c r="AH1513" s="280"/>
      <c r="AI1513" s="280"/>
      <c r="AJ1513" s="280"/>
      <c r="AK1513" s="280">
        <v>1</v>
      </c>
      <c r="AL1513" s="280" t="s">
        <v>272</v>
      </c>
      <c r="AM1513" s="280">
        <v>0.1</v>
      </c>
      <c r="AN1513" s="280"/>
      <c r="AO1513" s="280">
        <v>0</v>
      </c>
      <c r="AP1513" s="280">
        <v>0</v>
      </c>
      <c r="AQ1513" s="280"/>
      <c r="AR1513" s="280" t="s">
        <v>463</v>
      </c>
      <c r="AS1513" s="280">
        <v>4</v>
      </c>
      <c r="AT1513" s="280">
        <v>75.575066179042096</v>
      </c>
      <c r="AU1513" s="280" t="s">
        <v>552</v>
      </c>
      <c r="AV1513" s="280">
        <v>1.6861673623973401</v>
      </c>
      <c r="AW1513" s="280">
        <v>17.9501545706316</v>
      </c>
      <c r="AX1513" s="280">
        <v>68.827292413056199</v>
      </c>
      <c r="AY1513" s="280" t="b">
        <v>0</v>
      </c>
      <c r="AZ1513" s="280">
        <v>44840.531909722224</v>
      </c>
      <c r="BA1513" s="280">
        <v>44809.414178240739</v>
      </c>
      <c r="BB1513" s="280">
        <v>44840.531886574077</v>
      </c>
    </row>
    <row r="1514" spans="1:54" x14ac:dyDescent="0.25">
      <c r="A1514" s="280" t="s">
        <v>19330</v>
      </c>
      <c r="B1514" s="234" t="s">
        <v>888</v>
      </c>
      <c r="C1514" s="235" t="s">
        <v>19583</v>
      </c>
      <c r="D1514" s="235" t="s">
        <v>19330</v>
      </c>
      <c r="E1514" s="234" t="s">
        <v>19332</v>
      </c>
      <c r="F1514" s="280" t="s">
        <v>2477</v>
      </c>
      <c r="G1514" s="234" t="s">
        <v>440</v>
      </c>
      <c r="H1514" s="234" t="s">
        <v>564</v>
      </c>
      <c r="I1514" s="234" t="s">
        <v>486</v>
      </c>
      <c r="J1514" s="236">
        <v>1421</v>
      </c>
      <c r="K1514" s="129">
        <v>0.1</v>
      </c>
      <c r="L1514" s="103">
        <v>1</v>
      </c>
      <c r="M1514" s="237">
        <v>32000</v>
      </c>
      <c r="N1514" s="236">
        <v>48907</v>
      </c>
      <c r="O1514" s="103">
        <v>1860</v>
      </c>
      <c r="P1514" s="280">
        <v>7550</v>
      </c>
      <c r="Q1514" s="236">
        <v>1.5</v>
      </c>
      <c r="R1514" s="236">
        <v>100</v>
      </c>
      <c r="S1514" s="238">
        <v>420</v>
      </c>
      <c r="T1514" s="238">
        <v>420</v>
      </c>
      <c r="U1514" s="103">
        <v>5.5</v>
      </c>
      <c r="V1514" s="234" t="s">
        <v>451</v>
      </c>
      <c r="W1514" s="103">
        <v>120</v>
      </c>
      <c r="X1514" s="280" t="s">
        <v>56</v>
      </c>
      <c r="Y1514" s="280" t="s">
        <v>443</v>
      </c>
      <c r="Z1514" s="280" t="s">
        <v>19331</v>
      </c>
      <c r="AA1514" s="280" t="s">
        <v>19333</v>
      </c>
      <c r="AB1514" s="280"/>
      <c r="AC1514" s="280"/>
      <c r="AD1514" s="280" t="s">
        <v>19334</v>
      </c>
      <c r="AE1514" s="280"/>
      <c r="AF1514" s="280"/>
      <c r="AG1514" s="280" t="s">
        <v>19634</v>
      </c>
      <c r="AH1514" s="280"/>
      <c r="AI1514" s="280"/>
      <c r="AJ1514" s="280"/>
      <c r="AK1514" s="280">
        <v>5</v>
      </c>
      <c r="AL1514" s="280" t="s">
        <v>272</v>
      </c>
      <c r="AM1514" s="280">
        <v>0.1</v>
      </c>
      <c r="AN1514" s="280"/>
      <c r="AO1514" s="280">
        <v>0</v>
      </c>
      <c r="AP1514" s="280">
        <v>0.08</v>
      </c>
      <c r="AQ1514" s="280">
        <v>0.16</v>
      </c>
      <c r="AR1514" s="280" t="s">
        <v>463</v>
      </c>
      <c r="AS1514" s="280">
        <v>11</v>
      </c>
      <c r="AT1514" s="280">
        <v>52.8152913002735</v>
      </c>
      <c r="AU1514" s="280" t="s">
        <v>552</v>
      </c>
      <c r="AV1514" s="280">
        <v>2.7860641443302199</v>
      </c>
      <c r="AW1514" s="280">
        <v>14.8129072241345</v>
      </c>
      <c r="AX1514" s="280">
        <v>43.006737201651298</v>
      </c>
      <c r="AY1514" s="280" t="b">
        <v>0</v>
      </c>
      <c r="AZ1514" s="280">
        <v>44861.545775462961</v>
      </c>
      <c r="BA1514" s="280">
        <v>44809.653935185182</v>
      </c>
      <c r="BB1514" s="280"/>
    </row>
    <row r="1515" spans="1:54" x14ac:dyDescent="0.25">
      <c r="A1515" s="280" t="s">
        <v>19335</v>
      </c>
      <c r="B1515" s="234" t="s">
        <v>482</v>
      </c>
      <c r="C1515" s="235" t="s">
        <v>19335</v>
      </c>
      <c r="D1515" s="235" t="s">
        <v>19335</v>
      </c>
      <c r="E1515" s="234" t="s">
        <v>19337</v>
      </c>
      <c r="F1515" s="280" t="s">
        <v>19339</v>
      </c>
      <c r="G1515" s="234" t="s">
        <v>544</v>
      </c>
      <c r="H1515" s="234" t="s">
        <v>473</v>
      </c>
      <c r="I1515" s="234" t="s">
        <v>678</v>
      </c>
      <c r="J1515" s="236">
        <v>1578</v>
      </c>
      <c r="K1515" s="129">
        <v>0.03</v>
      </c>
      <c r="L1515" s="103">
        <v>1</v>
      </c>
      <c r="M1515" s="237">
        <v>4643</v>
      </c>
      <c r="N1515" s="236">
        <v>13187</v>
      </c>
      <c r="O1515" s="103">
        <v>6540</v>
      </c>
      <c r="P1515" s="280">
        <v>6540</v>
      </c>
      <c r="Q1515" s="236">
        <v>3</v>
      </c>
      <c r="R1515" s="236">
        <v>40</v>
      </c>
      <c r="S1515" s="238">
        <v>220</v>
      </c>
      <c r="T1515" s="238">
        <v>40.5</v>
      </c>
      <c r="U1515" s="103">
        <v>2.5</v>
      </c>
      <c r="V1515" s="234" t="s">
        <v>547</v>
      </c>
      <c r="W1515" s="103">
        <v>40</v>
      </c>
      <c r="X1515" s="280" t="s">
        <v>56</v>
      </c>
      <c r="Y1515" s="280" t="s">
        <v>443</v>
      </c>
      <c r="Z1515" s="280" t="s">
        <v>19336</v>
      </c>
      <c r="AA1515" s="280" t="s">
        <v>19338</v>
      </c>
      <c r="AB1515" s="280"/>
      <c r="AC1515" s="280"/>
      <c r="AD1515" s="280"/>
      <c r="AE1515" s="280"/>
      <c r="AF1515" s="280" t="s">
        <v>19340</v>
      </c>
      <c r="AG1515" s="280"/>
      <c r="AH1515" s="280"/>
      <c r="AI1515" s="280"/>
      <c r="AJ1515" s="280"/>
      <c r="AK1515" s="280">
        <v>5</v>
      </c>
      <c r="AL1515" s="280" t="s">
        <v>272</v>
      </c>
      <c r="AM1515" s="280">
        <v>0.1</v>
      </c>
      <c r="AN1515" s="280">
        <v>0</v>
      </c>
      <c r="AO1515" s="280">
        <v>0</v>
      </c>
      <c r="AP1515" s="280">
        <v>0</v>
      </c>
      <c r="AQ1515" s="280">
        <v>0.08</v>
      </c>
      <c r="AR1515" s="280" t="s">
        <v>463</v>
      </c>
      <c r="AS1515" s="280">
        <v>0</v>
      </c>
      <c r="AT1515" s="280">
        <v>80.588125595557997</v>
      </c>
      <c r="AU1515" s="280" t="s">
        <v>490</v>
      </c>
      <c r="AV1515" s="280">
        <v>1.6493748328780999</v>
      </c>
      <c r="AW1515" s="280">
        <v>12.6860555609718</v>
      </c>
      <c r="AX1515" s="280">
        <v>74.9469568038689</v>
      </c>
      <c r="AY1515" s="280" t="b">
        <v>0</v>
      </c>
      <c r="AZ1515" s="280">
        <v>44824.762754629628</v>
      </c>
      <c r="BA1515" s="280">
        <v>44810.49591435185</v>
      </c>
      <c r="BB1515" s="280">
        <v>44824.762743055559</v>
      </c>
    </row>
    <row r="1516" spans="1:54" x14ac:dyDescent="0.25">
      <c r="A1516" s="280" t="s">
        <v>19341</v>
      </c>
      <c r="B1516" s="234" t="s">
        <v>436</v>
      </c>
      <c r="C1516" s="235" t="s">
        <v>19341</v>
      </c>
      <c r="D1516" s="235" t="s">
        <v>19341</v>
      </c>
      <c r="E1516" s="234" t="s">
        <v>19337</v>
      </c>
      <c r="F1516" s="280" t="s">
        <v>19342</v>
      </c>
      <c r="G1516" s="234" t="s">
        <v>836</v>
      </c>
      <c r="H1516" s="234"/>
      <c r="I1516" s="234" t="s">
        <v>678</v>
      </c>
      <c r="J1516" s="236"/>
      <c r="K1516" s="129"/>
      <c r="L1516" s="103"/>
      <c r="M1516" s="237"/>
      <c r="N1516" s="236">
        <v>3510</v>
      </c>
      <c r="O1516" s="103">
        <v>6330</v>
      </c>
      <c r="P1516" s="280"/>
      <c r="Q1516" s="236"/>
      <c r="R1516" s="236"/>
      <c r="S1516" s="238">
        <v>84.7</v>
      </c>
      <c r="T1516" s="238">
        <v>49.5</v>
      </c>
      <c r="U1516" s="103">
        <v>0</v>
      </c>
      <c r="V1516" s="234" t="s">
        <v>451</v>
      </c>
      <c r="W1516" s="103"/>
      <c r="X1516" s="280" t="s">
        <v>56</v>
      </c>
      <c r="Y1516" s="280" t="s">
        <v>443</v>
      </c>
      <c r="Z1516" s="280" t="s">
        <v>19336</v>
      </c>
      <c r="AA1516" s="280"/>
      <c r="AB1516" s="280"/>
      <c r="AC1516" s="280"/>
      <c r="AD1516" s="280"/>
      <c r="AE1516" s="280"/>
      <c r="AF1516" s="280" t="s">
        <v>19343</v>
      </c>
      <c r="AG1516" s="280"/>
      <c r="AH1516" s="280"/>
      <c r="AI1516" s="280"/>
      <c r="AJ1516" s="280"/>
      <c r="AK1516" s="280">
        <v>5</v>
      </c>
      <c r="AL1516" s="280" t="s">
        <v>272</v>
      </c>
      <c r="AM1516" s="280">
        <v>0.1</v>
      </c>
      <c r="AN1516" s="280"/>
      <c r="AO1516" s="280">
        <v>0</v>
      </c>
      <c r="AP1516" s="280">
        <v>0</v>
      </c>
      <c r="AQ1516" s="280"/>
      <c r="AR1516" s="280" t="s">
        <v>447</v>
      </c>
      <c r="AS1516" s="280">
        <v>0</v>
      </c>
      <c r="AT1516" s="280"/>
      <c r="AU1516" s="280" t="s">
        <v>490</v>
      </c>
      <c r="AV1516" s="280"/>
      <c r="AW1516" s="280"/>
      <c r="AX1516" s="280"/>
      <c r="AY1516" s="280" t="b">
        <v>0</v>
      </c>
      <c r="AZ1516" s="280">
        <v>44824.765868055554</v>
      </c>
      <c r="BA1516" s="280">
        <v>44810.498414351852</v>
      </c>
      <c r="BB1516" s="280">
        <v>44824.765856481485</v>
      </c>
    </row>
    <row r="1517" spans="1:54" x14ac:dyDescent="0.25">
      <c r="A1517" s="280" t="s">
        <v>19344</v>
      </c>
      <c r="B1517" s="234" t="s">
        <v>482</v>
      </c>
      <c r="C1517" s="235" t="s">
        <v>19344</v>
      </c>
      <c r="D1517" s="235" t="s">
        <v>19344</v>
      </c>
      <c r="E1517" s="234" t="s">
        <v>19337</v>
      </c>
      <c r="F1517" s="280" t="s">
        <v>19345</v>
      </c>
      <c r="G1517" s="234" t="s">
        <v>440</v>
      </c>
      <c r="H1517" s="234" t="s">
        <v>960</v>
      </c>
      <c r="I1517" s="234" t="s">
        <v>678</v>
      </c>
      <c r="J1517" s="236"/>
      <c r="K1517" s="129">
        <v>0.05</v>
      </c>
      <c r="L1517" s="103">
        <v>1</v>
      </c>
      <c r="M1517" s="237">
        <v>18000</v>
      </c>
      <c r="N1517" s="236">
        <v>13890</v>
      </c>
      <c r="O1517" s="103">
        <v>4600</v>
      </c>
      <c r="P1517" s="280">
        <v>4600</v>
      </c>
      <c r="Q1517" s="236">
        <v>4</v>
      </c>
      <c r="R1517" s="236">
        <v>100</v>
      </c>
      <c r="S1517" s="238">
        <v>468</v>
      </c>
      <c r="T1517" s="238">
        <v>38.5</v>
      </c>
      <c r="U1517" s="103">
        <v>4</v>
      </c>
      <c r="V1517" s="234" t="s">
        <v>451</v>
      </c>
      <c r="W1517" s="103">
        <v>100</v>
      </c>
      <c r="X1517" s="280" t="s">
        <v>56</v>
      </c>
      <c r="Y1517" s="280" t="s">
        <v>443</v>
      </c>
      <c r="Z1517" s="280" t="s">
        <v>19336</v>
      </c>
      <c r="AA1517" s="280"/>
      <c r="AB1517" s="280"/>
      <c r="AC1517" s="280"/>
      <c r="AD1517" s="280"/>
      <c r="AE1517" s="280"/>
      <c r="AF1517" s="280"/>
      <c r="AG1517" s="280"/>
      <c r="AH1517" s="280"/>
      <c r="AI1517" s="280"/>
      <c r="AJ1517" s="280"/>
      <c r="AK1517" s="280">
        <v>3</v>
      </c>
      <c r="AL1517" s="280" t="s">
        <v>272</v>
      </c>
      <c r="AM1517" s="280">
        <v>0.1</v>
      </c>
      <c r="AN1517" s="280">
        <v>0</v>
      </c>
      <c r="AO1517" s="280">
        <v>0</v>
      </c>
      <c r="AP1517" s="280">
        <v>0.38</v>
      </c>
      <c r="AQ1517" s="280">
        <v>0.06</v>
      </c>
      <c r="AR1517" s="280" t="s">
        <v>463</v>
      </c>
      <c r="AS1517" s="280">
        <v>0</v>
      </c>
      <c r="AT1517" s="280">
        <v>81.713995848847702</v>
      </c>
      <c r="AU1517" s="280" t="s">
        <v>490</v>
      </c>
      <c r="AV1517" s="280">
        <v>1.6575490596099101</v>
      </c>
      <c r="AW1517" s="280">
        <v>18.7306724572612</v>
      </c>
      <c r="AX1517" s="280">
        <v>74.418103362343402</v>
      </c>
      <c r="AY1517" s="280" t="b">
        <v>0</v>
      </c>
      <c r="AZ1517" s="280">
        <v>44824.770694444444</v>
      </c>
      <c r="BA1517" s="280">
        <v>44810.500972222224</v>
      </c>
      <c r="BB1517" s="280">
        <v>44824.770682870374</v>
      </c>
    </row>
    <row r="1518" spans="1:54" x14ac:dyDescent="0.25">
      <c r="A1518" s="280" t="s">
        <v>19346</v>
      </c>
      <c r="B1518" s="234" t="s">
        <v>482</v>
      </c>
      <c r="C1518" s="235" t="s">
        <v>19346</v>
      </c>
      <c r="D1518" s="235" t="s">
        <v>19346</v>
      </c>
      <c r="E1518" s="234" t="s">
        <v>19337</v>
      </c>
      <c r="F1518" s="280" t="s">
        <v>19347</v>
      </c>
      <c r="G1518" s="234" t="s">
        <v>440</v>
      </c>
      <c r="H1518" s="234" t="s">
        <v>960</v>
      </c>
      <c r="I1518" s="234" t="s">
        <v>678</v>
      </c>
      <c r="J1518" s="236"/>
      <c r="K1518" s="129">
        <v>0.1</v>
      </c>
      <c r="L1518" s="103">
        <v>1</v>
      </c>
      <c r="M1518" s="237">
        <v>14000</v>
      </c>
      <c r="N1518" s="236">
        <v>26610</v>
      </c>
      <c r="O1518" s="103">
        <v>6000</v>
      </c>
      <c r="P1518" s="280">
        <v>6000</v>
      </c>
      <c r="Q1518" s="236">
        <v>2.5</v>
      </c>
      <c r="R1518" s="236">
        <v>100</v>
      </c>
      <c r="S1518" s="238">
        <v>300</v>
      </c>
      <c r="T1518" s="238">
        <v>84</v>
      </c>
      <c r="U1518" s="103">
        <v>4</v>
      </c>
      <c r="V1518" s="234" t="s">
        <v>451</v>
      </c>
      <c r="W1518" s="103">
        <v>100</v>
      </c>
      <c r="X1518" s="280" t="s">
        <v>56</v>
      </c>
      <c r="Y1518" s="280" t="s">
        <v>443</v>
      </c>
      <c r="Z1518" s="280" t="s">
        <v>19336</v>
      </c>
      <c r="AA1518" s="280"/>
      <c r="AB1518" s="280"/>
      <c r="AC1518" s="280"/>
      <c r="AD1518" s="280"/>
      <c r="AE1518" s="280"/>
      <c r="AF1518" s="280"/>
      <c r="AG1518" s="280"/>
      <c r="AH1518" s="280"/>
      <c r="AI1518" s="280"/>
      <c r="AJ1518" s="280"/>
      <c r="AK1518" s="280">
        <v>10</v>
      </c>
      <c r="AL1518" s="280" t="s">
        <v>272</v>
      </c>
      <c r="AM1518" s="280">
        <v>0.1</v>
      </c>
      <c r="AN1518" s="280">
        <v>0</v>
      </c>
      <c r="AO1518" s="280">
        <v>0</v>
      </c>
      <c r="AP1518" s="280">
        <v>0.19</v>
      </c>
      <c r="AQ1518" s="280">
        <v>0.05</v>
      </c>
      <c r="AR1518" s="280" t="s">
        <v>463</v>
      </c>
      <c r="AS1518" s="280">
        <v>0</v>
      </c>
      <c r="AT1518" s="280">
        <v>78.891232429300302</v>
      </c>
      <c r="AU1518" s="280" t="s">
        <v>490</v>
      </c>
      <c r="AV1518" s="280">
        <v>1.5728187371496201</v>
      </c>
      <c r="AW1518" s="280">
        <v>20.372001757178499</v>
      </c>
      <c r="AX1518" s="280">
        <v>74.383162004768806</v>
      </c>
      <c r="AY1518" s="280" t="b">
        <v>0</v>
      </c>
      <c r="AZ1518" s="280">
        <v>44824.768935185188</v>
      </c>
      <c r="BA1518" s="280">
        <v>44810.503055555557</v>
      </c>
      <c r="BB1518" s="280">
        <v>44824.768923611111</v>
      </c>
    </row>
    <row r="1519" spans="1:54" x14ac:dyDescent="0.25">
      <c r="A1519" s="280" t="s">
        <v>19348</v>
      </c>
      <c r="B1519" s="234" t="s">
        <v>482</v>
      </c>
      <c r="C1519" s="235" t="s">
        <v>19348</v>
      </c>
      <c r="D1519" s="235" t="s">
        <v>19348</v>
      </c>
      <c r="E1519" s="234" t="s">
        <v>19349</v>
      </c>
      <c r="F1519" s="280" t="s">
        <v>19351</v>
      </c>
      <c r="G1519" s="234" t="s">
        <v>544</v>
      </c>
      <c r="H1519" s="234" t="s">
        <v>473</v>
      </c>
      <c r="I1519" s="234" t="s">
        <v>678</v>
      </c>
      <c r="J1519" s="236">
        <v>727</v>
      </c>
      <c r="K1519" s="129">
        <v>0.03</v>
      </c>
      <c r="L1519" s="103">
        <v>1</v>
      </c>
      <c r="M1519" s="237">
        <v>2300</v>
      </c>
      <c r="N1519" s="236">
        <v>17113</v>
      </c>
      <c r="O1519" s="103">
        <v>6000</v>
      </c>
      <c r="P1519" s="280">
        <v>6000</v>
      </c>
      <c r="Q1519" s="236">
        <v>4</v>
      </c>
      <c r="R1519" s="236">
        <v>40</v>
      </c>
      <c r="S1519" s="238">
        <v>177.2</v>
      </c>
      <c r="T1519" s="238">
        <v>170</v>
      </c>
      <c r="U1519" s="103">
        <v>2.5</v>
      </c>
      <c r="V1519" s="234" t="s">
        <v>547</v>
      </c>
      <c r="W1519" s="103">
        <v>100</v>
      </c>
      <c r="X1519" s="280" t="s">
        <v>56</v>
      </c>
      <c r="Y1519" s="280" t="s">
        <v>443</v>
      </c>
      <c r="Z1519" s="280"/>
      <c r="AA1519" s="280" t="s">
        <v>19350</v>
      </c>
      <c r="AB1519" s="280"/>
      <c r="AC1519" s="280"/>
      <c r="AD1519" s="280"/>
      <c r="AE1519" s="280"/>
      <c r="AF1519" s="280"/>
      <c r="AG1519" s="280"/>
      <c r="AH1519" s="280"/>
      <c r="AI1519" s="280"/>
      <c r="AJ1519" s="280"/>
      <c r="AK1519" s="280">
        <v>1</v>
      </c>
      <c r="AL1519" s="280" t="s">
        <v>272</v>
      </c>
      <c r="AM1519" s="280">
        <v>0.1</v>
      </c>
      <c r="AN1519" s="280">
        <v>0</v>
      </c>
      <c r="AO1519" s="280">
        <v>0</v>
      </c>
      <c r="AP1519" s="280">
        <v>0</v>
      </c>
      <c r="AQ1519" s="280">
        <v>0.05</v>
      </c>
      <c r="AR1519" s="280" t="s">
        <v>463</v>
      </c>
      <c r="AS1519" s="280">
        <v>0</v>
      </c>
      <c r="AT1519" s="280">
        <v>80.016056239763998</v>
      </c>
      <c r="AU1519" s="280" t="s">
        <v>490</v>
      </c>
      <c r="AV1519" s="280">
        <v>1.13918749103463</v>
      </c>
      <c r="AW1519" s="280">
        <v>20.854650994040099</v>
      </c>
      <c r="AX1519" s="280">
        <v>74.357777977094997</v>
      </c>
      <c r="AY1519" s="280" t="b">
        <v>0</v>
      </c>
      <c r="AZ1519" s="280">
        <v>44824.707442129627</v>
      </c>
      <c r="BA1519" s="280">
        <v>44810.503229166665</v>
      </c>
      <c r="BB1519" s="280">
        <v>44824.707442129627</v>
      </c>
    </row>
    <row r="1520" spans="1:54" x14ac:dyDescent="0.25">
      <c r="A1520" s="280" t="s">
        <v>19352</v>
      </c>
      <c r="B1520" s="234" t="s">
        <v>482</v>
      </c>
      <c r="C1520" s="235" t="s">
        <v>19352</v>
      </c>
      <c r="D1520" s="235" t="s">
        <v>19352</v>
      </c>
      <c r="E1520" s="234" t="s">
        <v>19349</v>
      </c>
      <c r="F1520" s="280" t="s">
        <v>19354</v>
      </c>
      <c r="G1520" s="234" t="s">
        <v>836</v>
      </c>
      <c r="H1520" s="234" t="s">
        <v>473</v>
      </c>
      <c r="I1520" s="234" t="s">
        <v>678</v>
      </c>
      <c r="J1520" s="236">
        <v>361</v>
      </c>
      <c r="K1520" s="129">
        <v>0.03</v>
      </c>
      <c r="L1520" s="103">
        <v>1</v>
      </c>
      <c r="M1520" s="237">
        <v>990</v>
      </c>
      <c r="N1520" s="236">
        <v>4851</v>
      </c>
      <c r="O1520" s="103">
        <v>6000</v>
      </c>
      <c r="P1520" s="280">
        <v>6000</v>
      </c>
      <c r="Q1520" s="236">
        <v>8</v>
      </c>
      <c r="R1520" s="236">
        <v>20</v>
      </c>
      <c r="S1520" s="238">
        <v>140</v>
      </c>
      <c r="T1520" s="238">
        <v>24.7</v>
      </c>
      <c r="U1520" s="103">
        <v>2</v>
      </c>
      <c r="V1520" s="234" t="s">
        <v>547</v>
      </c>
      <c r="W1520" s="103">
        <v>70</v>
      </c>
      <c r="X1520" s="280" t="s">
        <v>56</v>
      </c>
      <c r="Y1520" s="280" t="s">
        <v>443</v>
      </c>
      <c r="Z1520" s="280"/>
      <c r="AA1520" s="280" t="s">
        <v>19353</v>
      </c>
      <c r="AB1520" s="280"/>
      <c r="AC1520" s="280"/>
      <c r="AD1520" s="280"/>
      <c r="AE1520" s="280"/>
      <c r="AF1520" s="280"/>
      <c r="AG1520" s="280"/>
      <c r="AH1520" s="280"/>
      <c r="AI1520" s="280"/>
      <c r="AJ1520" s="280"/>
      <c r="AK1520" s="280">
        <v>1</v>
      </c>
      <c r="AL1520" s="280" t="s">
        <v>272</v>
      </c>
      <c r="AM1520" s="280">
        <v>0.1</v>
      </c>
      <c r="AN1520" s="280">
        <v>0</v>
      </c>
      <c r="AO1520" s="280">
        <v>0</v>
      </c>
      <c r="AP1520" s="280">
        <v>0</v>
      </c>
      <c r="AQ1520" s="280">
        <v>0.06</v>
      </c>
      <c r="AR1520" s="280" t="s">
        <v>463</v>
      </c>
      <c r="AS1520" s="280">
        <v>0</v>
      </c>
      <c r="AT1520" s="280">
        <v>83.267817016352893</v>
      </c>
      <c r="AU1520" s="280" t="s">
        <v>490</v>
      </c>
      <c r="AV1520" s="280">
        <v>1.3634427059096901</v>
      </c>
      <c r="AW1520" s="280">
        <v>11.7036641537967</v>
      </c>
      <c r="AX1520" s="280">
        <v>76.130575557808299</v>
      </c>
      <c r="AY1520" s="280" t="b">
        <v>0</v>
      </c>
      <c r="AZ1520" s="280">
        <v>44824.709340277775</v>
      </c>
      <c r="BA1520" s="280">
        <v>44810.50577546296</v>
      </c>
      <c r="BB1520" s="280">
        <v>44824.709328703706</v>
      </c>
    </row>
    <row r="1521" spans="1:54" x14ac:dyDescent="0.25">
      <c r="A1521" s="280" t="s">
        <v>19355</v>
      </c>
      <c r="B1521" s="234" t="s">
        <v>436</v>
      </c>
      <c r="C1521" s="235" t="s">
        <v>19355</v>
      </c>
      <c r="D1521" s="235" t="s">
        <v>19355</v>
      </c>
      <c r="E1521" s="234" t="s">
        <v>19349</v>
      </c>
      <c r="F1521" s="280" t="s">
        <v>19356</v>
      </c>
      <c r="G1521" s="234" t="s">
        <v>836</v>
      </c>
      <c r="H1521" s="234"/>
      <c r="I1521" s="234" t="s">
        <v>678</v>
      </c>
      <c r="J1521" s="236"/>
      <c r="K1521" s="129"/>
      <c r="L1521" s="103"/>
      <c r="M1521" s="237"/>
      <c r="N1521" s="236">
        <v>1925</v>
      </c>
      <c r="O1521" s="103">
        <v>6000</v>
      </c>
      <c r="P1521" s="280"/>
      <c r="Q1521" s="236"/>
      <c r="R1521" s="236"/>
      <c r="S1521" s="238">
        <v>142.30000000000001</v>
      </c>
      <c r="T1521" s="238">
        <v>138.30000000000001</v>
      </c>
      <c r="U1521" s="103">
        <v>0</v>
      </c>
      <c r="V1521" s="234" t="s">
        <v>547</v>
      </c>
      <c r="W1521" s="103"/>
      <c r="X1521" s="280" t="s">
        <v>56</v>
      </c>
      <c r="Y1521" s="280" t="s">
        <v>443</v>
      </c>
      <c r="Z1521" s="280"/>
      <c r="AA1521" s="280"/>
      <c r="AB1521" s="280"/>
      <c r="AC1521" s="280"/>
      <c r="AD1521" s="280"/>
      <c r="AE1521" s="280"/>
      <c r="AF1521" s="280" t="s">
        <v>19357</v>
      </c>
      <c r="AG1521" s="280"/>
      <c r="AH1521" s="280"/>
      <c r="AI1521" s="280"/>
      <c r="AJ1521" s="280"/>
      <c r="AK1521" s="280">
        <v>1</v>
      </c>
      <c r="AL1521" s="280" t="s">
        <v>272</v>
      </c>
      <c r="AM1521" s="280">
        <v>1E-3</v>
      </c>
      <c r="AN1521" s="280"/>
      <c r="AO1521" s="280">
        <v>0</v>
      </c>
      <c r="AP1521" s="280">
        <v>0</v>
      </c>
      <c r="AQ1521" s="280"/>
      <c r="AR1521" s="280" t="s">
        <v>447</v>
      </c>
      <c r="AS1521" s="280">
        <v>0</v>
      </c>
      <c r="AT1521" s="280"/>
      <c r="AU1521" s="280" t="s">
        <v>490</v>
      </c>
      <c r="AV1521" s="280">
        <v>1E-3</v>
      </c>
      <c r="AW1521" s="280"/>
      <c r="AX1521" s="280"/>
      <c r="AY1521" s="280" t="b">
        <v>0</v>
      </c>
      <c r="AZ1521" s="280">
        <v>44824.703796296293</v>
      </c>
      <c r="BA1521" s="280">
        <v>44810.512118055558</v>
      </c>
      <c r="BB1521" s="280">
        <v>44824.703796296293</v>
      </c>
    </row>
    <row r="1522" spans="1:54" x14ac:dyDescent="0.25">
      <c r="A1522" s="280" t="s">
        <v>19358</v>
      </c>
      <c r="B1522" s="234" t="s">
        <v>436</v>
      </c>
      <c r="C1522" s="235" t="s">
        <v>19358</v>
      </c>
      <c r="D1522" s="235" t="s">
        <v>19358</v>
      </c>
      <c r="E1522" s="234" t="s">
        <v>19349</v>
      </c>
      <c r="F1522" s="280" t="s">
        <v>19359</v>
      </c>
      <c r="G1522" s="234" t="s">
        <v>836</v>
      </c>
      <c r="H1522" s="234"/>
      <c r="I1522" s="234" t="s">
        <v>678</v>
      </c>
      <c r="J1522" s="236"/>
      <c r="K1522" s="129"/>
      <c r="L1522" s="103"/>
      <c r="M1522" s="237"/>
      <c r="N1522" s="236">
        <v>2732</v>
      </c>
      <c r="O1522" s="103">
        <v>6000</v>
      </c>
      <c r="P1522" s="280"/>
      <c r="Q1522" s="236"/>
      <c r="R1522" s="236"/>
      <c r="S1522" s="238">
        <v>155</v>
      </c>
      <c r="T1522" s="238">
        <v>75</v>
      </c>
      <c r="U1522" s="103">
        <v>0</v>
      </c>
      <c r="V1522" s="234" t="s">
        <v>547</v>
      </c>
      <c r="W1522" s="103"/>
      <c r="X1522" s="280" t="s">
        <v>56</v>
      </c>
      <c r="Y1522" s="280" t="s">
        <v>443</v>
      </c>
      <c r="Z1522" s="280"/>
      <c r="AA1522" s="280"/>
      <c r="AB1522" s="280"/>
      <c r="AC1522" s="280"/>
      <c r="AD1522" s="280"/>
      <c r="AE1522" s="280"/>
      <c r="AF1522" s="280" t="s">
        <v>19357</v>
      </c>
      <c r="AG1522" s="280"/>
      <c r="AH1522" s="280"/>
      <c r="AI1522" s="280"/>
      <c r="AJ1522" s="280"/>
      <c r="AK1522" s="280">
        <v>1</v>
      </c>
      <c r="AL1522" s="280" t="s">
        <v>272</v>
      </c>
      <c r="AM1522" s="280">
        <v>1E-3</v>
      </c>
      <c r="AN1522" s="280"/>
      <c r="AO1522" s="280">
        <v>0</v>
      </c>
      <c r="AP1522" s="280">
        <v>0</v>
      </c>
      <c r="AQ1522" s="280"/>
      <c r="AR1522" s="280" t="s">
        <v>447</v>
      </c>
      <c r="AS1522" s="280">
        <v>2</v>
      </c>
      <c r="AT1522" s="280"/>
      <c r="AU1522" s="280" t="s">
        <v>490</v>
      </c>
      <c r="AV1522" s="280">
        <v>1E-3</v>
      </c>
      <c r="AW1522" s="280"/>
      <c r="AX1522" s="280"/>
      <c r="AY1522" s="280" t="b">
        <v>0</v>
      </c>
      <c r="AZ1522" s="280">
        <v>44824.704317129632</v>
      </c>
      <c r="BA1522" s="280">
        <v>44810.51357638889</v>
      </c>
      <c r="BB1522" s="280">
        <v>44824.704293981478</v>
      </c>
    </row>
    <row r="1523" spans="1:54" x14ac:dyDescent="0.25">
      <c r="A1523" s="280" t="s">
        <v>19360</v>
      </c>
      <c r="B1523" s="234" t="s">
        <v>436</v>
      </c>
      <c r="C1523" s="235" t="s">
        <v>19360</v>
      </c>
      <c r="D1523" s="235" t="s">
        <v>19360</v>
      </c>
      <c r="E1523" s="234" t="s">
        <v>19349</v>
      </c>
      <c r="F1523" s="280" t="s">
        <v>19362</v>
      </c>
      <c r="G1523" s="234" t="s">
        <v>544</v>
      </c>
      <c r="H1523" s="234"/>
      <c r="I1523" s="234" t="s">
        <v>678</v>
      </c>
      <c r="J1523" s="236"/>
      <c r="K1523" s="129"/>
      <c r="L1523" s="103"/>
      <c r="M1523" s="237"/>
      <c r="N1523" s="236">
        <v>6533</v>
      </c>
      <c r="O1523" s="103">
        <v>6050</v>
      </c>
      <c r="P1523" s="280"/>
      <c r="Q1523" s="236"/>
      <c r="R1523" s="236"/>
      <c r="S1523" s="238">
        <v>220</v>
      </c>
      <c r="T1523" s="238">
        <v>113</v>
      </c>
      <c r="U1523" s="103">
        <v>0</v>
      </c>
      <c r="V1523" s="234" t="s">
        <v>547</v>
      </c>
      <c r="W1523" s="103"/>
      <c r="X1523" s="280" t="s">
        <v>56</v>
      </c>
      <c r="Y1523" s="280" t="s">
        <v>443</v>
      </c>
      <c r="Z1523" s="280" t="s">
        <v>19361</v>
      </c>
      <c r="AA1523" s="280"/>
      <c r="AB1523" s="280"/>
      <c r="AC1523" s="280"/>
      <c r="AD1523" s="280"/>
      <c r="AE1523" s="280"/>
      <c r="AF1523" s="280" t="s">
        <v>19357</v>
      </c>
      <c r="AG1523" s="280"/>
      <c r="AH1523" s="280"/>
      <c r="AI1523" s="280"/>
      <c r="AJ1523" s="280"/>
      <c r="AK1523" s="280">
        <v>4</v>
      </c>
      <c r="AL1523" s="280" t="s">
        <v>272</v>
      </c>
      <c r="AM1523" s="280">
        <v>1E-3</v>
      </c>
      <c r="AN1523" s="280"/>
      <c r="AO1523" s="280">
        <v>0</v>
      </c>
      <c r="AP1523" s="280">
        <v>0</v>
      </c>
      <c r="AQ1523" s="280"/>
      <c r="AR1523" s="280" t="s">
        <v>447</v>
      </c>
      <c r="AS1523" s="280">
        <v>1</v>
      </c>
      <c r="AT1523" s="280"/>
      <c r="AU1523" s="280" t="s">
        <v>490</v>
      </c>
      <c r="AV1523" s="280">
        <v>1E-3</v>
      </c>
      <c r="AW1523" s="280"/>
      <c r="AX1523" s="280"/>
      <c r="AY1523" s="280" t="b">
        <v>0</v>
      </c>
      <c r="AZ1523" s="280">
        <v>44824.704675925925</v>
      </c>
      <c r="BA1523" s="280">
        <v>44810.515752314815</v>
      </c>
      <c r="BB1523" s="280">
        <v>44824.704664351855</v>
      </c>
    </row>
    <row r="1524" spans="1:54" x14ac:dyDescent="0.25">
      <c r="A1524" s="280" t="s">
        <v>19363</v>
      </c>
      <c r="B1524" s="234" t="s">
        <v>436</v>
      </c>
      <c r="C1524" s="235" t="s">
        <v>19363</v>
      </c>
      <c r="D1524" s="235" t="s">
        <v>19363</v>
      </c>
      <c r="E1524" s="234" t="s">
        <v>19349</v>
      </c>
      <c r="F1524" s="280" t="s">
        <v>19364</v>
      </c>
      <c r="G1524" s="234" t="s">
        <v>544</v>
      </c>
      <c r="H1524" s="234"/>
      <c r="I1524" s="234" t="s">
        <v>678</v>
      </c>
      <c r="J1524" s="236"/>
      <c r="K1524" s="129"/>
      <c r="L1524" s="103"/>
      <c r="M1524" s="237"/>
      <c r="N1524" s="236">
        <v>7322</v>
      </c>
      <c r="O1524" s="103">
        <v>3000</v>
      </c>
      <c r="P1524" s="280"/>
      <c r="Q1524" s="236"/>
      <c r="R1524" s="236"/>
      <c r="S1524" s="238">
        <v>150</v>
      </c>
      <c r="T1524" s="238">
        <v>150</v>
      </c>
      <c r="U1524" s="103">
        <v>0</v>
      </c>
      <c r="V1524" s="234" t="s">
        <v>547</v>
      </c>
      <c r="W1524" s="103"/>
      <c r="X1524" s="280" t="s">
        <v>56</v>
      </c>
      <c r="Y1524" s="280" t="s">
        <v>443</v>
      </c>
      <c r="Z1524" s="280"/>
      <c r="AA1524" s="280"/>
      <c r="AB1524" s="280"/>
      <c r="AC1524" s="280"/>
      <c r="AD1524" s="280"/>
      <c r="AE1524" s="280"/>
      <c r="AF1524" s="280" t="s">
        <v>19357</v>
      </c>
      <c r="AG1524" s="280"/>
      <c r="AH1524" s="280"/>
      <c r="AI1524" s="280"/>
      <c r="AJ1524" s="280"/>
      <c r="AK1524" s="280">
        <v>3.5</v>
      </c>
      <c r="AL1524" s="280" t="s">
        <v>272</v>
      </c>
      <c r="AM1524" s="280">
        <v>1E-3</v>
      </c>
      <c r="AN1524" s="280"/>
      <c r="AO1524" s="280">
        <v>0</v>
      </c>
      <c r="AP1524" s="280">
        <v>0</v>
      </c>
      <c r="AQ1524" s="280"/>
      <c r="AR1524" s="280" t="s">
        <v>447</v>
      </c>
      <c r="AS1524" s="280">
        <v>6</v>
      </c>
      <c r="AT1524" s="280"/>
      <c r="AU1524" s="280" t="s">
        <v>490</v>
      </c>
      <c r="AV1524" s="280">
        <v>1E-3</v>
      </c>
      <c r="AW1524" s="280"/>
      <c r="AX1524" s="280"/>
      <c r="AY1524" s="280" t="b">
        <v>0</v>
      </c>
      <c r="AZ1524" s="280">
        <v>44824.705104166664</v>
      </c>
      <c r="BA1524" s="280">
        <v>44810.517164351855</v>
      </c>
      <c r="BB1524" s="280">
        <v>44824.705104166664</v>
      </c>
    </row>
    <row r="1525" spans="1:54" x14ac:dyDescent="0.25">
      <c r="A1525" s="280" t="s">
        <v>19365</v>
      </c>
      <c r="B1525" s="234" t="s">
        <v>456</v>
      </c>
      <c r="C1525" s="235" t="s">
        <v>19584</v>
      </c>
      <c r="D1525" s="235" t="s">
        <v>19365</v>
      </c>
      <c r="E1525" s="234" t="s">
        <v>19367</v>
      </c>
      <c r="F1525" s="280" t="s">
        <v>19370</v>
      </c>
      <c r="G1525" s="234" t="s">
        <v>534</v>
      </c>
      <c r="H1525" s="234" t="s">
        <v>473</v>
      </c>
      <c r="I1525" s="234" t="s">
        <v>1786</v>
      </c>
      <c r="J1525" s="236">
        <v>624</v>
      </c>
      <c r="K1525" s="129">
        <v>0.03</v>
      </c>
      <c r="L1525" s="103">
        <v>1</v>
      </c>
      <c r="M1525" s="237">
        <v>9000</v>
      </c>
      <c r="N1525" s="236">
        <v>6885</v>
      </c>
      <c r="O1525" s="103">
        <v>1400</v>
      </c>
      <c r="P1525" s="280">
        <v>6000</v>
      </c>
      <c r="Q1525" s="236">
        <v>7</v>
      </c>
      <c r="R1525" s="236">
        <v>40</v>
      </c>
      <c r="S1525" s="238">
        <v>272.89999999999998</v>
      </c>
      <c r="T1525" s="238">
        <v>41.5</v>
      </c>
      <c r="U1525" s="103">
        <v>6</v>
      </c>
      <c r="V1525" s="234" t="s">
        <v>451</v>
      </c>
      <c r="W1525" s="103">
        <v>40</v>
      </c>
      <c r="X1525" s="280" t="s">
        <v>56</v>
      </c>
      <c r="Y1525" s="280" t="s">
        <v>443</v>
      </c>
      <c r="Z1525" s="280" t="s">
        <v>19366</v>
      </c>
      <c r="AA1525" s="280"/>
      <c r="AB1525" s="280" t="s">
        <v>19368</v>
      </c>
      <c r="AC1525" s="280"/>
      <c r="AD1525" s="280" t="s">
        <v>19369</v>
      </c>
      <c r="AE1525" s="280"/>
      <c r="AF1525" s="280" t="s">
        <v>19371</v>
      </c>
      <c r="AG1525" s="280"/>
      <c r="AH1525" s="280"/>
      <c r="AI1525" s="280" t="s">
        <v>19372</v>
      </c>
      <c r="AJ1525" s="280" t="s">
        <v>19373</v>
      </c>
      <c r="AK1525" s="280">
        <v>15</v>
      </c>
      <c r="AL1525" s="280" t="s">
        <v>272</v>
      </c>
      <c r="AM1525" s="280">
        <v>0</v>
      </c>
      <c r="AN1525" s="280"/>
      <c r="AO1525" s="280">
        <v>0</v>
      </c>
      <c r="AP1525" s="280">
        <v>0</v>
      </c>
      <c r="AQ1525" s="280">
        <v>0.17</v>
      </c>
      <c r="AR1525" s="280" t="s">
        <v>463</v>
      </c>
      <c r="AS1525" s="280">
        <v>6</v>
      </c>
      <c r="AT1525" s="280">
        <v>83.265337783527201</v>
      </c>
      <c r="AU1525" s="280" t="s">
        <v>448</v>
      </c>
      <c r="AV1525" s="280">
        <v>1.7537481198067699</v>
      </c>
      <c r="AW1525" s="280">
        <v>16.394716774096199</v>
      </c>
      <c r="AX1525" s="280">
        <v>71.798511265909994</v>
      </c>
      <c r="AY1525" s="280" t="b">
        <v>0</v>
      </c>
      <c r="AZ1525" s="280">
        <v>44825.60769675926</v>
      </c>
      <c r="BA1525" s="280">
        <v>44810.567013888889</v>
      </c>
      <c r="BB1525" s="280">
        <v>44825.607685185183</v>
      </c>
    </row>
    <row r="1526" spans="1:54" x14ac:dyDescent="0.25">
      <c r="A1526" s="280" t="s">
        <v>19374</v>
      </c>
      <c r="B1526" s="234" t="s">
        <v>482</v>
      </c>
      <c r="C1526" s="235" t="s">
        <v>19585</v>
      </c>
      <c r="D1526" s="235" t="s">
        <v>19374</v>
      </c>
      <c r="E1526" s="234" t="s">
        <v>19367</v>
      </c>
      <c r="F1526" s="280" t="s">
        <v>19376</v>
      </c>
      <c r="G1526" s="234" t="s">
        <v>472</v>
      </c>
      <c r="H1526" s="234" t="s">
        <v>473</v>
      </c>
      <c r="I1526" s="234" t="s">
        <v>1786</v>
      </c>
      <c r="J1526" s="236">
        <v>463</v>
      </c>
      <c r="K1526" s="129">
        <v>0.03</v>
      </c>
      <c r="L1526" s="103">
        <v>1</v>
      </c>
      <c r="M1526" s="237">
        <v>5000</v>
      </c>
      <c r="N1526" s="236">
        <v>4714</v>
      </c>
      <c r="O1526" s="103">
        <v>1400</v>
      </c>
      <c r="P1526" s="280">
        <v>6000</v>
      </c>
      <c r="Q1526" s="236">
        <v>10</v>
      </c>
      <c r="R1526" s="236">
        <v>35</v>
      </c>
      <c r="S1526" s="238">
        <v>189.9</v>
      </c>
      <c r="T1526" s="238">
        <v>41.5</v>
      </c>
      <c r="U1526" s="103">
        <v>5.75</v>
      </c>
      <c r="V1526" s="234" t="s">
        <v>451</v>
      </c>
      <c r="W1526" s="103">
        <v>50</v>
      </c>
      <c r="X1526" s="280" t="s">
        <v>56</v>
      </c>
      <c r="Y1526" s="280" t="s">
        <v>443</v>
      </c>
      <c r="Z1526" s="280" t="s">
        <v>19366</v>
      </c>
      <c r="AA1526" s="280"/>
      <c r="AB1526" s="280" t="s">
        <v>19375</v>
      </c>
      <c r="AC1526" s="280"/>
      <c r="AD1526" s="280"/>
      <c r="AE1526" s="280"/>
      <c r="AF1526" s="280" t="s">
        <v>19377</v>
      </c>
      <c r="AG1526" s="280"/>
      <c r="AH1526" s="280"/>
      <c r="AI1526" s="280" t="s">
        <v>19372</v>
      </c>
      <c r="AJ1526" s="280" t="s">
        <v>19373</v>
      </c>
      <c r="AK1526" s="280">
        <v>15</v>
      </c>
      <c r="AL1526" s="280" t="s">
        <v>272</v>
      </c>
      <c r="AM1526" s="280">
        <v>0</v>
      </c>
      <c r="AN1526" s="280"/>
      <c r="AO1526" s="280">
        <v>0</v>
      </c>
      <c r="AP1526" s="280">
        <v>0</v>
      </c>
      <c r="AQ1526" s="280">
        <v>0.17</v>
      </c>
      <c r="AR1526" s="280" t="s">
        <v>463</v>
      </c>
      <c r="AS1526" s="280">
        <v>4</v>
      </c>
      <c r="AT1526" s="280">
        <v>77.794132714491099</v>
      </c>
      <c r="AU1526" s="280" t="s">
        <v>448</v>
      </c>
      <c r="AV1526" s="280">
        <v>1.65541296119931</v>
      </c>
      <c r="AW1526" s="280">
        <v>14.324997855422399</v>
      </c>
      <c r="AX1526" s="280">
        <v>70.881568350432104</v>
      </c>
      <c r="AY1526" s="280" t="b">
        <v>0</v>
      </c>
      <c r="AZ1526" s="280">
        <v>44825.609363425923</v>
      </c>
      <c r="BA1526" s="280">
        <v>44810.56753472222</v>
      </c>
      <c r="BB1526" s="280">
        <v>44825.609351851854</v>
      </c>
    </row>
    <row r="1527" spans="1:54" x14ac:dyDescent="0.25">
      <c r="A1527" s="280" t="s">
        <v>19378</v>
      </c>
      <c r="B1527" s="234" t="s">
        <v>456</v>
      </c>
      <c r="C1527" s="235" t="s">
        <v>19586</v>
      </c>
      <c r="D1527" s="235" t="s">
        <v>19378</v>
      </c>
      <c r="E1527" s="234" t="s">
        <v>19367</v>
      </c>
      <c r="F1527" s="280" t="s">
        <v>19380</v>
      </c>
      <c r="G1527" s="234" t="s">
        <v>534</v>
      </c>
      <c r="H1527" s="234" t="s">
        <v>473</v>
      </c>
      <c r="I1527" s="234" t="s">
        <v>1786</v>
      </c>
      <c r="J1527" s="236">
        <v>784</v>
      </c>
      <c r="K1527" s="129">
        <v>0.03</v>
      </c>
      <c r="L1527" s="103">
        <v>1</v>
      </c>
      <c r="M1527" s="237">
        <v>17000</v>
      </c>
      <c r="N1527" s="236">
        <v>11300</v>
      </c>
      <c r="O1527" s="103">
        <v>1400</v>
      </c>
      <c r="P1527" s="280">
        <v>6000</v>
      </c>
      <c r="Q1527" s="236">
        <v>5</v>
      </c>
      <c r="R1527" s="236">
        <v>40</v>
      </c>
      <c r="S1527" s="238">
        <v>310</v>
      </c>
      <c r="T1527" s="238">
        <v>85.5</v>
      </c>
      <c r="U1527" s="103">
        <v>6</v>
      </c>
      <c r="V1527" s="234" t="s">
        <v>451</v>
      </c>
      <c r="W1527" s="103">
        <v>40</v>
      </c>
      <c r="X1527" s="280" t="s">
        <v>56</v>
      </c>
      <c r="Y1527" s="280" t="s">
        <v>443</v>
      </c>
      <c r="Z1527" s="280" t="s">
        <v>19366</v>
      </c>
      <c r="AA1527" s="280"/>
      <c r="AB1527" s="280" t="s">
        <v>19379</v>
      </c>
      <c r="AC1527" s="280"/>
      <c r="AD1527" s="280" t="s">
        <v>19369</v>
      </c>
      <c r="AE1527" s="280"/>
      <c r="AF1527" s="280" t="s">
        <v>19377</v>
      </c>
      <c r="AG1527" s="280"/>
      <c r="AH1527" s="280"/>
      <c r="AI1527" s="280" t="s">
        <v>19372</v>
      </c>
      <c r="AJ1527" s="280" t="s">
        <v>19373</v>
      </c>
      <c r="AK1527" s="280">
        <v>15</v>
      </c>
      <c r="AL1527" s="280" t="s">
        <v>272</v>
      </c>
      <c r="AM1527" s="280">
        <v>0</v>
      </c>
      <c r="AN1527" s="280"/>
      <c r="AO1527" s="280">
        <v>0</v>
      </c>
      <c r="AP1527" s="280">
        <v>0</v>
      </c>
      <c r="AQ1527" s="280">
        <v>0.24</v>
      </c>
      <c r="AR1527" s="280" t="s">
        <v>463</v>
      </c>
      <c r="AS1527" s="280">
        <v>10</v>
      </c>
      <c r="AT1527" s="280">
        <v>72.714623595752997</v>
      </c>
      <c r="AU1527" s="280" t="s">
        <v>448</v>
      </c>
      <c r="AV1527" s="280">
        <v>2.2268134048555899</v>
      </c>
      <c r="AW1527" s="280">
        <v>16.597650997275998</v>
      </c>
      <c r="AX1527" s="280">
        <v>58.919620719301598</v>
      </c>
      <c r="AY1527" s="280" t="b">
        <v>0</v>
      </c>
      <c r="AZ1527" s="280">
        <v>44825.613379629627</v>
      </c>
      <c r="BA1527" s="280">
        <v>44810.567824074074</v>
      </c>
      <c r="BB1527" s="280">
        <v>44825.613379629627</v>
      </c>
    </row>
    <row r="1528" spans="1:54" x14ac:dyDescent="0.25">
      <c r="A1528" s="280" t="s">
        <v>19381</v>
      </c>
      <c r="B1528" s="234" t="s">
        <v>456</v>
      </c>
      <c r="C1528" s="235" t="s">
        <v>19587</v>
      </c>
      <c r="D1528" s="235" t="s">
        <v>19381</v>
      </c>
      <c r="E1528" s="234" t="s">
        <v>19367</v>
      </c>
      <c r="F1528" s="280" t="s">
        <v>19382</v>
      </c>
      <c r="G1528" s="234" t="s">
        <v>472</v>
      </c>
      <c r="H1528" s="234" t="s">
        <v>473</v>
      </c>
      <c r="I1528" s="234" t="s">
        <v>1786</v>
      </c>
      <c r="J1528" s="236">
        <v>493</v>
      </c>
      <c r="K1528" s="129">
        <v>0.03</v>
      </c>
      <c r="L1528" s="103">
        <v>1</v>
      </c>
      <c r="M1528" s="237">
        <v>5800</v>
      </c>
      <c r="N1528" s="236">
        <v>5762</v>
      </c>
      <c r="O1528" s="103">
        <v>1400</v>
      </c>
      <c r="P1528" s="280">
        <v>6000</v>
      </c>
      <c r="Q1528" s="236">
        <v>8</v>
      </c>
      <c r="R1528" s="236">
        <v>35</v>
      </c>
      <c r="S1528" s="238">
        <v>204.8</v>
      </c>
      <c r="T1528" s="238">
        <v>41.5</v>
      </c>
      <c r="U1528" s="103">
        <v>5.75</v>
      </c>
      <c r="V1528" s="234" t="s">
        <v>451</v>
      </c>
      <c r="W1528" s="103">
        <v>35</v>
      </c>
      <c r="X1528" s="280" t="s">
        <v>56</v>
      </c>
      <c r="Y1528" s="280" t="s">
        <v>443</v>
      </c>
      <c r="Z1528" s="280" t="s">
        <v>19366</v>
      </c>
      <c r="AA1528" s="280"/>
      <c r="AB1528" s="280" t="s">
        <v>19379</v>
      </c>
      <c r="AC1528" s="280"/>
      <c r="AD1528" s="280"/>
      <c r="AE1528" s="280"/>
      <c r="AF1528" s="280" t="s">
        <v>19377</v>
      </c>
      <c r="AG1528" s="280"/>
      <c r="AH1528" s="280"/>
      <c r="AI1528" s="280" t="s">
        <v>19372</v>
      </c>
      <c r="AJ1528" s="280" t="s">
        <v>19373</v>
      </c>
      <c r="AK1528" s="280">
        <v>15</v>
      </c>
      <c r="AL1528" s="280" t="s">
        <v>272</v>
      </c>
      <c r="AM1528" s="280">
        <v>0</v>
      </c>
      <c r="AN1528" s="280"/>
      <c r="AO1528" s="280">
        <v>0</v>
      </c>
      <c r="AP1528" s="280">
        <v>0</v>
      </c>
      <c r="AQ1528" s="280">
        <v>0.19</v>
      </c>
      <c r="AR1528" s="280" t="s">
        <v>463</v>
      </c>
      <c r="AS1528" s="280">
        <v>5</v>
      </c>
      <c r="AT1528" s="280">
        <v>73.034438316969698</v>
      </c>
      <c r="AU1528" s="280" t="s">
        <v>448</v>
      </c>
      <c r="AV1528" s="280">
        <v>1.92018855174737</v>
      </c>
      <c r="AW1528" s="280">
        <v>13.1592739800759</v>
      </c>
      <c r="AX1528" s="280">
        <v>64.979783119726804</v>
      </c>
      <c r="AY1528" s="280" t="b">
        <v>0</v>
      </c>
      <c r="AZ1528" s="280">
        <v>44825.631481481483</v>
      </c>
      <c r="BA1528" s="280">
        <v>44810.568148148152</v>
      </c>
      <c r="BB1528" s="280">
        <v>44825.631458333337</v>
      </c>
    </row>
    <row r="1529" spans="1:54" x14ac:dyDescent="0.25">
      <c r="A1529" s="280" t="s">
        <v>19383</v>
      </c>
      <c r="B1529" s="234" t="s">
        <v>456</v>
      </c>
      <c r="C1529" s="235" t="s">
        <v>19588</v>
      </c>
      <c r="D1529" s="235" t="s">
        <v>19383</v>
      </c>
      <c r="E1529" s="234" t="s">
        <v>19367</v>
      </c>
      <c r="F1529" s="280" t="s">
        <v>19385</v>
      </c>
      <c r="G1529" s="234" t="s">
        <v>534</v>
      </c>
      <c r="H1529" s="234" t="s">
        <v>473</v>
      </c>
      <c r="I1529" s="234" t="s">
        <v>1786</v>
      </c>
      <c r="J1529" s="236">
        <v>579</v>
      </c>
      <c r="K1529" s="129">
        <v>0.04</v>
      </c>
      <c r="L1529" s="103">
        <v>1</v>
      </c>
      <c r="M1529" s="237">
        <v>9500</v>
      </c>
      <c r="N1529" s="236">
        <v>12110</v>
      </c>
      <c r="O1529" s="103">
        <v>1400</v>
      </c>
      <c r="P1529" s="280">
        <v>6000</v>
      </c>
      <c r="Q1529" s="236">
        <v>4</v>
      </c>
      <c r="R1529" s="236">
        <v>40</v>
      </c>
      <c r="S1529" s="238">
        <v>220.8</v>
      </c>
      <c r="T1529" s="238">
        <v>75.61</v>
      </c>
      <c r="U1529" s="103">
        <v>6</v>
      </c>
      <c r="V1529" s="234" t="s">
        <v>451</v>
      </c>
      <c r="W1529" s="103">
        <v>30</v>
      </c>
      <c r="X1529" s="280" t="s">
        <v>56</v>
      </c>
      <c r="Y1529" s="280" t="s">
        <v>443</v>
      </c>
      <c r="Z1529" s="280" t="s">
        <v>19366</v>
      </c>
      <c r="AA1529" s="280"/>
      <c r="AB1529" s="280" t="s">
        <v>19384</v>
      </c>
      <c r="AC1529" s="280"/>
      <c r="AD1529" s="280" t="s">
        <v>19369</v>
      </c>
      <c r="AE1529" s="280"/>
      <c r="AF1529" s="280" t="s">
        <v>19377</v>
      </c>
      <c r="AG1529" s="280"/>
      <c r="AH1529" s="280"/>
      <c r="AI1529" s="280" t="s">
        <v>19372</v>
      </c>
      <c r="AJ1529" s="280" t="s">
        <v>19373</v>
      </c>
      <c r="AK1529" s="280">
        <v>15</v>
      </c>
      <c r="AL1529" s="280" t="s">
        <v>272</v>
      </c>
      <c r="AM1529" s="280">
        <v>0</v>
      </c>
      <c r="AN1529" s="280"/>
      <c r="AO1529" s="280">
        <v>0</v>
      </c>
      <c r="AP1529" s="280">
        <v>0</v>
      </c>
      <c r="AQ1529" s="280">
        <v>0.15</v>
      </c>
      <c r="AR1529" s="280" t="s">
        <v>463</v>
      </c>
      <c r="AS1529" s="280">
        <v>8</v>
      </c>
      <c r="AT1529" s="280">
        <v>72.841370782681196</v>
      </c>
      <c r="AU1529" s="280" t="s">
        <v>448</v>
      </c>
      <c r="AV1529" s="280">
        <v>2.22778422216046</v>
      </c>
      <c r="AW1529" s="280">
        <v>14.264654405957</v>
      </c>
      <c r="AX1529" s="280">
        <v>63.143062558472799</v>
      </c>
      <c r="AY1529" s="280" t="b">
        <v>0</v>
      </c>
      <c r="AZ1529" s="280">
        <v>44825.633090277777</v>
      </c>
      <c r="BA1529" s="280">
        <v>44810.568530092591</v>
      </c>
      <c r="BB1529" s="280">
        <v>44825.633067129631</v>
      </c>
    </row>
    <row r="1530" spans="1:54" x14ac:dyDescent="0.25">
      <c r="A1530" s="280" t="s">
        <v>19386</v>
      </c>
      <c r="B1530" s="234" t="s">
        <v>456</v>
      </c>
      <c r="C1530" s="235" t="s">
        <v>19589</v>
      </c>
      <c r="D1530" s="235" t="s">
        <v>19386</v>
      </c>
      <c r="E1530" s="234" t="s">
        <v>19367</v>
      </c>
      <c r="F1530" s="280" t="s">
        <v>19388</v>
      </c>
      <c r="G1530" s="234" t="s">
        <v>472</v>
      </c>
      <c r="H1530" s="234" t="s">
        <v>473</v>
      </c>
      <c r="I1530" s="234" t="s">
        <v>1786</v>
      </c>
      <c r="J1530" s="236">
        <v>527</v>
      </c>
      <c r="K1530" s="129">
        <v>0.03</v>
      </c>
      <c r="L1530" s="103">
        <v>1</v>
      </c>
      <c r="M1530" s="237">
        <v>5200</v>
      </c>
      <c r="N1530" s="236">
        <v>4774</v>
      </c>
      <c r="O1530" s="103">
        <v>1400</v>
      </c>
      <c r="P1530" s="280">
        <v>6000</v>
      </c>
      <c r="Q1530" s="236">
        <v>12</v>
      </c>
      <c r="R1530" s="236">
        <v>35</v>
      </c>
      <c r="S1530" s="238">
        <v>222.85</v>
      </c>
      <c r="T1530" s="238">
        <v>41.5</v>
      </c>
      <c r="U1530" s="103">
        <v>5.75</v>
      </c>
      <c r="V1530" s="234" t="s">
        <v>451</v>
      </c>
      <c r="W1530" s="103">
        <v>45</v>
      </c>
      <c r="X1530" s="280" t="s">
        <v>56</v>
      </c>
      <c r="Y1530" s="280" t="s">
        <v>443</v>
      </c>
      <c r="Z1530" s="280" t="s">
        <v>19366</v>
      </c>
      <c r="AA1530" s="280"/>
      <c r="AB1530" s="280" t="s">
        <v>19387</v>
      </c>
      <c r="AC1530" s="280"/>
      <c r="AD1530" s="280"/>
      <c r="AE1530" s="280"/>
      <c r="AF1530" s="280" t="s">
        <v>19377</v>
      </c>
      <c r="AG1530" s="280"/>
      <c r="AH1530" s="280"/>
      <c r="AI1530" s="280" t="s">
        <v>19372</v>
      </c>
      <c r="AJ1530" s="280" t="s">
        <v>19373</v>
      </c>
      <c r="AK1530" s="280">
        <v>15</v>
      </c>
      <c r="AL1530" s="280" t="s">
        <v>272</v>
      </c>
      <c r="AM1530" s="280">
        <v>0</v>
      </c>
      <c r="AN1530" s="280"/>
      <c r="AO1530" s="280">
        <v>0</v>
      </c>
      <c r="AP1530" s="280">
        <v>0</v>
      </c>
      <c r="AQ1530" s="280">
        <v>0.23</v>
      </c>
      <c r="AR1530" s="280" t="s">
        <v>463</v>
      </c>
      <c r="AS1530" s="280">
        <v>4</v>
      </c>
      <c r="AT1530" s="280">
        <v>77.832444944201697</v>
      </c>
      <c r="AU1530" s="280" t="s">
        <v>448</v>
      </c>
      <c r="AV1530" s="280">
        <v>1.51696329628356</v>
      </c>
      <c r="AW1530" s="280">
        <v>17.0657910286019</v>
      </c>
      <c r="AX1530" s="280">
        <v>71.783752079966604</v>
      </c>
      <c r="AY1530" s="280" t="b">
        <v>0</v>
      </c>
      <c r="AZ1530" s="280">
        <v>44825.634895833333</v>
      </c>
      <c r="BA1530" s="280">
        <v>44810.568958333337</v>
      </c>
      <c r="BB1530" s="280">
        <v>44825.634872685187</v>
      </c>
    </row>
    <row r="1531" spans="1:54" x14ac:dyDescent="0.25">
      <c r="A1531" s="280" t="s">
        <v>19389</v>
      </c>
      <c r="B1531" s="234" t="s">
        <v>456</v>
      </c>
      <c r="C1531" s="235" t="s">
        <v>19590</v>
      </c>
      <c r="D1531" s="235" t="s">
        <v>19389</v>
      </c>
      <c r="E1531" s="234" t="s">
        <v>19367</v>
      </c>
      <c r="F1531" s="280" t="s">
        <v>19391</v>
      </c>
      <c r="G1531" s="234" t="s">
        <v>472</v>
      </c>
      <c r="H1531" s="234" t="s">
        <v>473</v>
      </c>
      <c r="I1531" s="234" t="s">
        <v>1786</v>
      </c>
      <c r="J1531" s="236">
        <v>569</v>
      </c>
      <c r="K1531" s="129">
        <v>0.03</v>
      </c>
      <c r="L1531" s="103">
        <v>1</v>
      </c>
      <c r="M1531" s="237">
        <v>8500</v>
      </c>
      <c r="N1531" s="236">
        <v>5081</v>
      </c>
      <c r="O1531" s="103">
        <v>1400</v>
      </c>
      <c r="P1531" s="280">
        <v>6000</v>
      </c>
      <c r="Q1531" s="236">
        <v>10</v>
      </c>
      <c r="R1531" s="236">
        <v>35</v>
      </c>
      <c r="S1531" s="238">
        <v>255.97</v>
      </c>
      <c r="T1531" s="238">
        <v>27.8</v>
      </c>
      <c r="U1531" s="103">
        <v>5.75</v>
      </c>
      <c r="V1531" s="234" t="s">
        <v>451</v>
      </c>
      <c r="W1531" s="103">
        <v>40</v>
      </c>
      <c r="X1531" s="280" t="s">
        <v>56</v>
      </c>
      <c r="Y1531" s="280" t="s">
        <v>443</v>
      </c>
      <c r="Z1531" s="280" t="s">
        <v>19366</v>
      </c>
      <c r="AA1531" s="280"/>
      <c r="AB1531" s="280" t="s">
        <v>19390</v>
      </c>
      <c r="AC1531" s="280"/>
      <c r="AD1531" s="280"/>
      <c r="AE1531" s="280"/>
      <c r="AF1531" s="280" t="s">
        <v>19377</v>
      </c>
      <c r="AG1531" s="280"/>
      <c r="AH1531" s="280"/>
      <c r="AI1531" s="280" t="s">
        <v>19372</v>
      </c>
      <c r="AJ1531" s="280" t="s">
        <v>19373</v>
      </c>
      <c r="AK1531" s="280">
        <v>15</v>
      </c>
      <c r="AL1531" s="280" t="s">
        <v>272</v>
      </c>
      <c r="AM1531" s="280">
        <v>0</v>
      </c>
      <c r="AN1531" s="280"/>
      <c r="AO1531" s="280">
        <v>0</v>
      </c>
      <c r="AP1531" s="280">
        <v>0</v>
      </c>
      <c r="AQ1531" s="280">
        <v>0.18</v>
      </c>
      <c r="AR1531" s="280" t="s">
        <v>463</v>
      </c>
      <c r="AS1531" s="280">
        <v>4</v>
      </c>
      <c r="AT1531" s="280">
        <v>77.981842880226907</v>
      </c>
      <c r="AU1531" s="280" t="s">
        <v>448</v>
      </c>
      <c r="AV1531" s="280">
        <v>1.73530751803406</v>
      </c>
      <c r="AW1531" s="280">
        <v>15.4381920827909</v>
      </c>
      <c r="AX1531" s="280">
        <v>76.399925496085103</v>
      </c>
      <c r="AY1531" s="280" t="b">
        <v>0</v>
      </c>
      <c r="AZ1531" s="280">
        <v>44825.636053240742</v>
      </c>
      <c r="BA1531" s="280">
        <v>44810.570034722223</v>
      </c>
      <c r="BB1531" s="280">
        <v>44825.636041666665</v>
      </c>
    </row>
    <row r="1532" spans="1:54" x14ac:dyDescent="0.25">
      <c r="A1532" s="280" t="s">
        <v>19392</v>
      </c>
      <c r="B1532" s="234" t="s">
        <v>456</v>
      </c>
      <c r="C1532" s="235" t="s">
        <v>19591</v>
      </c>
      <c r="D1532" s="235" t="s">
        <v>19392</v>
      </c>
      <c r="E1532" s="234" t="s">
        <v>19367</v>
      </c>
      <c r="F1532" s="280" t="s">
        <v>19395</v>
      </c>
      <c r="G1532" s="234" t="s">
        <v>534</v>
      </c>
      <c r="H1532" s="234" t="s">
        <v>473</v>
      </c>
      <c r="I1532" s="234" t="s">
        <v>1786</v>
      </c>
      <c r="J1532" s="236">
        <v>854</v>
      </c>
      <c r="K1532" s="129">
        <v>0.05</v>
      </c>
      <c r="L1532" s="103">
        <v>1</v>
      </c>
      <c r="M1532" s="237">
        <v>18000</v>
      </c>
      <c r="N1532" s="236">
        <v>8756</v>
      </c>
      <c r="O1532" s="103">
        <v>1825</v>
      </c>
      <c r="P1532" s="280">
        <v>6000</v>
      </c>
      <c r="Q1532" s="236">
        <v>5</v>
      </c>
      <c r="R1532" s="236">
        <v>40</v>
      </c>
      <c r="S1532" s="238">
        <v>220</v>
      </c>
      <c r="T1532" s="238">
        <v>127</v>
      </c>
      <c r="U1532" s="103">
        <v>7</v>
      </c>
      <c r="V1532" s="234" t="s">
        <v>451</v>
      </c>
      <c r="W1532" s="103">
        <v>25</v>
      </c>
      <c r="X1532" s="280" t="s">
        <v>56</v>
      </c>
      <c r="Y1532" s="280" t="s">
        <v>443</v>
      </c>
      <c r="Z1532" s="280" t="s">
        <v>19366</v>
      </c>
      <c r="AA1532" s="280" t="s">
        <v>19393</v>
      </c>
      <c r="AB1532" s="280" t="s">
        <v>19379</v>
      </c>
      <c r="AC1532" s="280"/>
      <c r="AD1532" s="280" t="s">
        <v>19394</v>
      </c>
      <c r="AE1532" s="280"/>
      <c r="AF1532" s="280" t="s">
        <v>19377</v>
      </c>
      <c r="AG1532" s="280"/>
      <c r="AH1532" s="280"/>
      <c r="AI1532" s="280" t="s">
        <v>19372</v>
      </c>
      <c r="AJ1532" s="280" t="s">
        <v>19373</v>
      </c>
      <c r="AK1532" s="280">
        <v>15</v>
      </c>
      <c r="AL1532" s="280" t="s">
        <v>272</v>
      </c>
      <c r="AM1532" s="280">
        <v>0</v>
      </c>
      <c r="AN1532" s="280"/>
      <c r="AO1532" s="280">
        <v>0</v>
      </c>
      <c r="AP1532" s="280">
        <v>0</v>
      </c>
      <c r="AQ1532" s="280">
        <v>0.31</v>
      </c>
      <c r="AR1532" s="280" t="s">
        <v>463</v>
      </c>
      <c r="AS1532" s="280">
        <v>10</v>
      </c>
      <c r="AT1532" s="280">
        <v>75.072631919679097</v>
      </c>
      <c r="AU1532" s="280" t="s">
        <v>448</v>
      </c>
      <c r="AV1532" s="280">
        <v>2.8478223537563001</v>
      </c>
      <c r="AW1532" s="280">
        <v>13.1973199085977</v>
      </c>
      <c r="AX1532" s="280">
        <v>60.873179825156903</v>
      </c>
      <c r="AY1532" s="280" t="b">
        <v>0</v>
      </c>
      <c r="AZ1532" s="280">
        <v>44825.638124999998</v>
      </c>
      <c r="BA1532" s="280">
        <v>44810.571504629632</v>
      </c>
      <c r="BB1532" s="280">
        <v>44825.638124999998</v>
      </c>
    </row>
    <row r="1533" spans="1:54" x14ac:dyDescent="0.25">
      <c r="A1533" s="280" t="s">
        <v>19396</v>
      </c>
      <c r="B1533" s="234" t="s">
        <v>456</v>
      </c>
      <c r="C1533" s="235" t="s">
        <v>19592</v>
      </c>
      <c r="D1533" s="235" t="s">
        <v>19396</v>
      </c>
      <c r="E1533" s="234" t="s">
        <v>19367</v>
      </c>
      <c r="F1533" s="280" t="s">
        <v>19398</v>
      </c>
      <c r="G1533" s="234" t="s">
        <v>472</v>
      </c>
      <c r="H1533" s="234" t="s">
        <v>473</v>
      </c>
      <c r="I1533" s="234" t="s">
        <v>1786</v>
      </c>
      <c r="J1533" s="236">
        <v>221</v>
      </c>
      <c r="K1533" s="129">
        <v>0.03</v>
      </c>
      <c r="L1533" s="103">
        <v>2</v>
      </c>
      <c r="M1533" s="237">
        <v>4500</v>
      </c>
      <c r="N1533" s="236">
        <v>2141</v>
      </c>
      <c r="O1533" s="103">
        <v>285</v>
      </c>
      <c r="P1533" s="280">
        <v>6000</v>
      </c>
      <c r="Q1533" s="236">
        <v>12</v>
      </c>
      <c r="R1533" s="236">
        <v>35</v>
      </c>
      <c r="S1533" s="238">
        <v>85</v>
      </c>
      <c r="T1533" s="238">
        <v>40.22</v>
      </c>
      <c r="U1533" s="103">
        <v>5.75</v>
      </c>
      <c r="V1533" s="234" t="s">
        <v>451</v>
      </c>
      <c r="W1533" s="103">
        <v>40</v>
      </c>
      <c r="X1533" s="280" t="s">
        <v>56</v>
      </c>
      <c r="Y1533" s="280" t="s">
        <v>443</v>
      </c>
      <c r="Z1533" s="280" t="s">
        <v>19366</v>
      </c>
      <c r="AA1533" s="280"/>
      <c r="AB1533" s="280" t="s">
        <v>19397</v>
      </c>
      <c r="AC1533" s="280"/>
      <c r="AD1533" s="280"/>
      <c r="AE1533" s="280"/>
      <c r="AF1533" s="280" t="s">
        <v>19377</v>
      </c>
      <c r="AG1533" s="280"/>
      <c r="AH1533" s="280"/>
      <c r="AI1533" s="280" t="s">
        <v>19372</v>
      </c>
      <c r="AJ1533" s="280" t="s">
        <v>19373</v>
      </c>
      <c r="AK1533" s="280">
        <v>15</v>
      </c>
      <c r="AL1533" s="280" t="s">
        <v>272</v>
      </c>
      <c r="AM1533" s="280">
        <v>0</v>
      </c>
      <c r="AN1533" s="280"/>
      <c r="AO1533" s="280">
        <v>0</v>
      </c>
      <c r="AP1533" s="280">
        <v>0</v>
      </c>
      <c r="AQ1533" s="280">
        <v>0.19</v>
      </c>
      <c r="AR1533" s="280" t="s">
        <v>463</v>
      </c>
      <c r="AS1533" s="280">
        <v>2</v>
      </c>
      <c r="AT1533" s="280">
        <v>81.154731792797904</v>
      </c>
      <c r="AU1533" s="280" t="s">
        <v>448</v>
      </c>
      <c r="AV1533" s="280">
        <v>1.50354345036677</v>
      </c>
      <c r="AW1533" s="280">
        <v>16.243373089994599</v>
      </c>
      <c r="AX1533" s="280">
        <v>80.482306872229003</v>
      </c>
      <c r="AY1533" s="280" t="b">
        <v>0</v>
      </c>
      <c r="AZ1533" s="280">
        <v>44825.640648148146</v>
      </c>
      <c r="BA1533" s="280">
        <v>44810.57199074074</v>
      </c>
      <c r="BB1533" s="280">
        <v>44825.640636574077</v>
      </c>
    </row>
    <row r="1534" spans="1:54" x14ac:dyDescent="0.25">
      <c r="A1534" s="280" t="s">
        <v>19399</v>
      </c>
      <c r="B1534" s="234" t="s">
        <v>482</v>
      </c>
      <c r="C1534" s="235" t="s">
        <v>19593</v>
      </c>
      <c r="D1534" s="235" t="s">
        <v>19399</v>
      </c>
      <c r="E1534" s="234" t="s">
        <v>19400</v>
      </c>
      <c r="F1534" s="280" t="s">
        <v>19401</v>
      </c>
      <c r="G1534" s="234" t="s">
        <v>836</v>
      </c>
      <c r="H1534" s="234" t="s">
        <v>1105</v>
      </c>
      <c r="I1534" s="234" t="s">
        <v>678</v>
      </c>
      <c r="J1534" s="236">
        <v>575</v>
      </c>
      <c r="K1534" s="129">
        <v>0.03</v>
      </c>
      <c r="L1534" s="103">
        <v>1</v>
      </c>
      <c r="M1534" s="237">
        <v>657</v>
      </c>
      <c r="N1534" s="236">
        <v>2325</v>
      </c>
      <c r="O1534" s="103">
        <v>9192</v>
      </c>
      <c r="P1534" s="280">
        <v>9192</v>
      </c>
      <c r="Q1534" s="236">
        <v>22</v>
      </c>
      <c r="R1534" s="236">
        <v>20</v>
      </c>
      <c r="S1534" s="238">
        <v>115</v>
      </c>
      <c r="T1534" s="238">
        <v>58</v>
      </c>
      <c r="U1534" s="103">
        <v>1.2</v>
      </c>
      <c r="V1534" s="234" t="s">
        <v>451</v>
      </c>
      <c r="W1534" s="103">
        <v>40</v>
      </c>
      <c r="X1534" s="280" t="s">
        <v>56</v>
      </c>
      <c r="Y1534" s="280" t="s">
        <v>443</v>
      </c>
      <c r="Z1534" s="280"/>
      <c r="AA1534" s="280"/>
      <c r="AB1534" s="280"/>
      <c r="AC1534" s="280"/>
      <c r="AD1534" s="280"/>
      <c r="AE1534" s="280"/>
      <c r="AF1534" s="280"/>
      <c r="AG1534" s="280"/>
      <c r="AH1534" s="280"/>
      <c r="AI1534" s="280"/>
      <c r="AJ1534" s="280"/>
      <c r="AK1534" s="280">
        <v>1</v>
      </c>
      <c r="AL1534" s="280" t="s">
        <v>272</v>
      </c>
      <c r="AM1534" s="280">
        <v>0.1</v>
      </c>
      <c r="AN1534" s="280"/>
      <c r="AO1534" s="280">
        <v>0</v>
      </c>
      <c r="AP1534" s="280">
        <v>0</v>
      </c>
      <c r="AQ1534" s="280">
        <v>0.04</v>
      </c>
      <c r="AR1534" s="280" t="s">
        <v>463</v>
      </c>
      <c r="AS1534" s="280">
        <v>0</v>
      </c>
      <c r="AT1534" s="280">
        <v>92.989062638661693</v>
      </c>
      <c r="AU1534" s="280" t="s">
        <v>490</v>
      </c>
      <c r="AV1534" s="280">
        <v>1.0033556368269301</v>
      </c>
      <c r="AW1534" s="280">
        <v>16.352400132366899</v>
      </c>
      <c r="AX1534" s="280">
        <v>83.849566196461794</v>
      </c>
      <c r="AY1534" s="280" t="b">
        <v>0</v>
      </c>
      <c r="AZ1534" s="280">
        <v>44812.740694444445</v>
      </c>
      <c r="BA1534" s="280">
        <v>44811.432766203703</v>
      </c>
      <c r="BB1534" s="280">
        <v>44812.740682870368</v>
      </c>
    </row>
    <row r="1535" spans="1:54" x14ac:dyDescent="0.25">
      <c r="A1535" s="280" t="s">
        <v>19402</v>
      </c>
      <c r="B1535" s="234" t="s">
        <v>482</v>
      </c>
      <c r="C1535" s="235" t="s">
        <v>19593</v>
      </c>
      <c r="D1535" s="235" t="s">
        <v>19402</v>
      </c>
      <c r="E1535" s="234" t="s">
        <v>19400</v>
      </c>
      <c r="F1535" s="280" t="s">
        <v>19401</v>
      </c>
      <c r="G1535" s="234" t="s">
        <v>836</v>
      </c>
      <c r="H1535" s="234" t="s">
        <v>1105</v>
      </c>
      <c r="I1535" s="234" t="s">
        <v>678</v>
      </c>
      <c r="J1535" s="236">
        <v>575</v>
      </c>
      <c r="K1535" s="129">
        <v>0.03</v>
      </c>
      <c r="L1535" s="103">
        <v>1</v>
      </c>
      <c r="M1535" s="237">
        <v>657</v>
      </c>
      <c r="N1535" s="236">
        <v>2325</v>
      </c>
      <c r="O1535" s="103">
        <v>1810</v>
      </c>
      <c r="P1535" s="280">
        <v>1810</v>
      </c>
      <c r="Q1535" s="236">
        <v>22</v>
      </c>
      <c r="R1535" s="236">
        <v>20</v>
      </c>
      <c r="S1535" s="238">
        <v>115</v>
      </c>
      <c r="T1535" s="238">
        <v>58</v>
      </c>
      <c r="U1535" s="103">
        <v>1.2</v>
      </c>
      <c r="V1535" s="234" t="s">
        <v>451</v>
      </c>
      <c r="W1535" s="103">
        <v>40</v>
      </c>
      <c r="X1535" s="280" t="s">
        <v>56</v>
      </c>
      <c r="Y1535" s="280" t="s">
        <v>443</v>
      </c>
      <c r="Z1535" s="280"/>
      <c r="AA1535" s="280"/>
      <c r="AB1535" s="280"/>
      <c r="AC1535" s="280"/>
      <c r="AD1535" s="280"/>
      <c r="AE1535" s="280"/>
      <c r="AF1535" s="280"/>
      <c r="AG1535" s="280"/>
      <c r="AH1535" s="280"/>
      <c r="AI1535" s="280"/>
      <c r="AJ1535" s="280"/>
      <c r="AK1535" s="280">
        <v>1</v>
      </c>
      <c r="AL1535" s="280" t="s">
        <v>272</v>
      </c>
      <c r="AM1535" s="280">
        <v>0.1</v>
      </c>
      <c r="AN1535" s="280"/>
      <c r="AO1535" s="280">
        <v>0</v>
      </c>
      <c r="AP1535" s="280">
        <v>0</v>
      </c>
      <c r="AQ1535" s="280">
        <v>0.04</v>
      </c>
      <c r="AR1535" s="280" t="s">
        <v>463</v>
      </c>
      <c r="AS1535" s="280">
        <v>0</v>
      </c>
      <c r="AT1535" s="280">
        <v>94.327439175006603</v>
      </c>
      <c r="AU1535" s="280" t="s">
        <v>490</v>
      </c>
      <c r="AV1535" s="280">
        <v>0.95990973204123997</v>
      </c>
      <c r="AW1535" s="280">
        <v>17.1627958534256</v>
      </c>
      <c r="AX1535" s="280">
        <v>91.497615999756405</v>
      </c>
      <c r="AY1535" s="280" t="b">
        <v>0</v>
      </c>
      <c r="AZ1535" s="280">
        <v>44812.7109837963</v>
      </c>
      <c r="BA1535" s="280">
        <v>44811.435740740744</v>
      </c>
      <c r="BB1535" s="280">
        <v>44812.710972222223</v>
      </c>
    </row>
    <row r="1536" spans="1:54" x14ac:dyDescent="0.25">
      <c r="A1536" s="280" t="s">
        <v>19403</v>
      </c>
      <c r="B1536" s="234" t="s">
        <v>482</v>
      </c>
      <c r="C1536" s="235" t="s">
        <v>1680</v>
      </c>
      <c r="D1536" s="235" t="s">
        <v>19403</v>
      </c>
      <c r="E1536" s="234" t="s">
        <v>19405</v>
      </c>
      <c r="F1536" s="280" t="s">
        <v>19407</v>
      </c>
      <c r="G1536" s="234" t="s">
        <v>534</v>
      </c>
      <c r="H1536" s="234" t="s">
        <v>798</v>
      </c>
      <c r="I1536" s="234" t="s">
        <v>678</v>
      </c>
      <c r="J1536" s="236">
        <v>622</v>
      </c>
      <c r="K1536" s="129">
        <v>0.02</v>
      </c>
      <c r="L1536" s="103">
        <v>1</v>
      </c>
      <c r="M1536" s="237">
        <v>4800</v>
      </c>
      <c r="N1536" s="236">
        <v>20010</v>
      </c>
      <c r="O1536" s="103">
        <v>2328</v>
      </c>
      <c r="P1536" s="280">
        <v>2328</v>
      </c>
      <c r="Q1536" s="236">
        <v>6</v>
      </c>
      <c r="R1536" s="236">
        <v>40</v>
      </c>
      <c r="S1536" s="238">
        <v>285</v>
      </c>
      <c r="T1536" s="238">
        <v>26</v>
      </c>
      <c r="U1536" s="103">
        <v>3.75</v>
      </c>
      <c r="V1536" s="234" t="s">
        <v>451</v>
      </c>
      <c r="W1536" s="103">
        <v>100</v>
      </c>
      <c r="X1536" s="280" t="s">
        <v>56</v>
      </c>
      <c r="Y1536" s="280" t="s">
        <v>443</v>
      </c>
      <c r="Z1536" s="280" t="s">
        <v>19404</v>
      </c>
      <c r="AA1536" s="280"/>
      <c r="AB1536" s="280"/>
      <c r="AC1536" s="280"/>
      <c r="AD1536" s="280" t="s">
        <v>19406</v>
      </c>
      <c r="AE1536" s="280"/>
      <c r="AF1536" s="280"/>
      <c r="AG1536" s="280"/>
      <c r="AH1536" s="280"/>
      <c r="AI1536" s="280"/>
      <c r="AJ1536" s="280"/>
      <c r="AK1536" s="280">
        <v>20</v>
      </c>
      <c r="AL1536" s="280" t="s">
        <v>272</v>
      </c>
      <c r="AM1536" s="280">
        <v>0.1</v>
      </c>
      <c r="AN1536" s="280"/>
      <c r="AO1536" s="280">
        <v>0</v>
      </c>
      <c r="AP1536" s="280">
        <v>0</v>
      </c>
      <c r="AQ1536" s="280"/>
      <c r="AR1536" s="280" t="s">
        <v>463</v>
      </c>
      <c r="AS1536" s="280">
        <v>0</v>
      </c>
      <c r="AT1536" s="280">
        <v>69.0479837148131</v>
      </c>
      <c r="AU1536" s="280" t="s">
        <v>552</v>
      </c>
      <c r="AV1536" s="280">
        <v>1.2675102916868399</v>
      </c>
      <c r="AW1536" s="280">
        <v>31.416881776007699</v>
      </c>
      <c r="AX1536" s="280">
        <v>67.469744087045896</v>
      </c>
      <c r="AY1536" s="280" t="b">
        <v>0</v>
      </c>
      <c r="AZ1536" s="280">
        <v>44813.452407407407</v>
      </c>
      <c r="BA1536" s="280">
        <v>44812.361018518517</v>
      </c>
      <c r="BB1536" s="280">
        <v>44813.45239583333</v>
      </c>
    </row>
    <row r="1537" spans="1:54" x14ac:dyDescent="0.25">
      <c r="A1537" s="280" t="s">
        <v>19408</v>
      </c>
      <c r="B1537" s="234" t="s">
        <v>482</v>
      </c>
      <c r="C1537" s="235" t="s">
        <v>19594</v>
      </c>
      <c r="D1537" s="235" t="s">
        <v>19408</v>
      </c>
      <c r="E1537" s="234" t="s">
        <v>19409</v>
      </c>
      <c r="F1537" s="280" t="s">
        <v>19411</v>
      </c>
      <c r="G1537" s="234" t="s">
        <v>534</v>
      </c>
      <c r="H1537" s="234" t="s">
        <v>507</v>
      </c>
      <c r="I1537" s="234" t="s">
        <v>678</v>
      </c>
      <c r="J1537" s="236">
        <v>1483.6</v>
      </c>
      <c r="K1537" s="129">
        <v>0.05</v>
      </c>
      <c r="L1537" s="103">
        <v>1</v>
      </c>
      <c r="M1537" s="237">
        <v>6500</v>
      </c>
      <c r="N1537" s="236">
        <v>6450</v>
      </c>
      <c r="O1537" s="103">
        <v>6000</v>
      </c>
      <c r="P1537" s="280">
        <v>6000</v>
      </c>
      <c r="Q1537" s="236">
        <v>10</v>
      </c>
      <c r="R1537" s="236">
        <v>40</v>
      </c>
      <c r="S1537" s="238">
        <v>225</v>
      </c>
      <c r="T1537" s="238">
        <v>150</v>
      </c>
      <c r="U1537" s="103">
        <v>5</v>
      </c>
      <c r="V1537" s="234" t="s">
        <v>451</v>
      </c>
      <c r="W1537" s="103">
        <v>25</v>
      </c>
      <c r="X1537" s="280" t="s">
        <v>56</v>
      </c>
      <c r="Y1537" s="280" t="s">
        <v>443</v>
      </c>
      <c r="Z1537" s="280"/>
      <c r="AA1537" s="280"/>
      <c r="AB1537" s="280"/>
      <c r="AC1537" s="280"/>
      <c r="AD1537" s="280" t="s">
        <v>19410</v>
      </c>
      <c r="AE1537" s="280"/>
      <c r="AF1537" s="280"/>
      <c r="AG1537" s="280"/>
      <c r="AH1537" s="280"/>
      <c r="AI1537" s="280" t="s">
        <v>19412</v>
      </c>
      <c r="AJ1537" s="280" t="s">
        <v>19413</v>
      </c>
      <c r="AK1537" s="280">
        <v>3</v>
      </c>
      <c r="AL1537" s="280" t="s">
        <v>272</v>
      </c>
      <c r="AM1537" s="280">
        <v>0.19</v>
      </c>
      <c r="AN1537" s="280"/>
      <c r="AO1537" s="280">
        <v>0</v>
      </c>
      <c r="AP1537" s="280">
        <v>0.16</v>
      </c>
      <c r="AQ1537" s="280">
        <v>0.15</v>
      </c>
      <c r="AR1537" s="280" t="s">
        <v>463</v>
      </c>
      <c r="AS1537" s="280">
        <v>0</v>
      </c>
      <c r="AT1537" s="280">
        <v>86.915845787756595</v>
      </c>
      <c r="AU1537" s="280" t="s">
        <v>552</v>
      </c>
      <c r="AV1537" s="280">
        <v>1.48131619377372</v>
      </c>
      <c r="AW1537" s="280">
        <v>22.0804473516461</v>
      </c>
      <c r="AX1537" s="280">
        <v>78.472592196945996</v>
      </c>
      <c r="AY1537" s="280" t="b">
        <v>0</v>
      </c>
      <c r="AZ1537" s="280">
        <v>44824.757453703707</v>
      </c>
      <c r="BA1537" s="280">
        <v>44813.394953703704</v>
      </c>
      <c r="BB1537" s="280">
        <v>44824.75744212963</v>
      </c>
    </row>
    <row r="1538" spans="1:54" x14ac:dyDescent="0.25">
      <c r="A1538" s="280" t="s">
        <v>19414</v>
      </c>
      <c r="B1538" s="234" t="s">
        <v>482</v>
      </c>
      <c r="C1538" s="235" t="s">
        <v>19595</v>
      </c>
      <c r="D1538" s="235" t="s">
        <v>19414</v>
      </c>
      <c r="E1538" s="234" t="s">
        <v>19416</v>
      </c>
      <c r="F1538" s="280" t="s">
        <v>4729</v>
      </c>
      <c r="G1538" s="234" t="s">
        <v>440</v>
      </c>
      <c r="H1538" s="234" t="s">
        <v>960</v>
      </c>
      <c r="I1538" s="234" t="s">
        <v>678</v>
      </c>
      <c r="J1538" s="236"/>
      <c r="K1538" s="129">
        <v>0.05</v>
      </c>
      <c r="L1538" s="103">
        <v>1</v>
      </c>
      <c r="M1538" s="237">
        <v>7000</v>
      </c>
      <c r="N1538" s="236">
        <v>17681</v>
      </c>
      <c r="O1538" s="103">
        <v>6000</v>
      </c>
      <c r="P1538" s="280">
        <v>6000</v>
      </c>
      <c r="Q1538" s="236">
        <v>3</v>
      </c>
      <c r="R1538" s="236">
        <v>100</v>
      </c>
      <c r="S1538" s="238">
        <v>200</v>
      </c>
      <c r="T1538" s="238">
        <v>109.5</v>
      </c>
      <c r="U1538" s="103">
        <v>4.5</v>
      </c>
      <c r="V1538" s="234" t="s">
        <v>547</v>
      </c>
      <c r="W1538" s="103">
        <v>100</v>
      </c>
      <c r="X1538" s="280" t="s">
        <v>56</v>
      </c>
      <c r="Y1538" s="280" t="s">
        <v>443</v>
      </c>
      <c r="Z1538" s="280" t="s">
        <v>19415</v>
      </c>
      <c r="AA1538" s="280" t="s">
        <v>19417</v>
      </c>
      <c r="AB1538" s="280"/>
      <c r="AC1538" s="280"/>
      <c r="AD1538" s="280"/>
      <c r="AE1538" s="280"/>
      <c r="AF1538" s="280" t="s">
        <v>19418</v>
      </c>
      <c r="AG1538" s="280"/>
      <c r="AH1538" s="280"/>
      <c r="AI1538" s="280"/>
      <c r="AJ1538" s="280"/>
      <c r="AK1538" s="280">
        <v>3</v>
      </c>
      <c r="AL1538" s="280" t="s">
        <v>272</v>
      </c>
      <c r="AM1538" s="280">
        <v>0.1</v>
      </c>
      <c r="AN1538" s="280">
        <v>0</v>
      </c>
      <c r="AO1538" s="280">
        <v>0</v>
      </c>
      <c r="AP1538" s="280">
        <v>0.28000000000000003</v>
      </c>
      <c r="AQ1538" s="280">
        <v>0.06</v>
      </c>
      <c r="AR1538" s="280" t="s">
        <v>463</v>
      </c>
      <c r="AS1538" s="280">
        <v>0</v>
      </c>
      <c r="AT1538" s="280">
        <v>82.373085770156493</v>
      </c>
      <c r="AU1538" s="280" t="s">
        <v>490</v>
      </c>
      <c r="AV1538" s="280">
        <v>1.5419247123080699</v>
      </c>
      <c r="AW1538" s="280">
        <v>18.0175318979067</v>
      </c>
      <c r="AX1538" s="280">
        <v>74.135777193140797</v>
      </c>
      <c r="AY1538" s="280" t="b">
        <v>0</v>
      </c>
      <c r="AZ1538" s="280">
        <v>44824.754155092596</v>
      </c>
      <c r="BA1538" s="280">
        <v>44813.488020833334</v>
      </c>
      <c r="BB1538" s="280">
        <v>44824.754155092596</v>
      </c>
    </row>
    <row r="1539" spans="1:54" x14ac:dyDescent="0.25">
      <c r="A1539" s="280" t="s">
        <v>19419</v>
      </c>
      <c r="B1539" s="234" t="s">
        <v>436</v>
      </c>
      <c r="C1539" s="235" t="s">
        <v>19596</v>
      </c>
      <c r="D1539" s="235" t="s">
        <v>19419</v>
      </c>
      <c r="E1539" s="234" t="s">
        <v>19420</v>
      </c>
      <c r="F1539" s="280" t="s">
        <v>19421</v>
      </c>
      <c r="G1539" s="234" t="s">
        <v>440</v>
      </c>
      <c r="H1539" s="234"/>
      <c r="I1539" s="234" t="s">
        <v>678</v>
      </c>
      <c r="J1539" s="236"/>
      <c r="K1539" s="129"/>
      <c r="L1539" s="103"/>
      <c r="M1539" s="237"/>
      <c r="N1539" s="236">
        <v>10800</v>
      </c>
      <c r="O1539" s="103">
        <v>6000</v>
      </c>
      <c r="P1539" s="280"/>
      <c r="Q1539" s="236"/>
      <c r="R1539" s="236"/>
      <c r="S1539" s="238">
        <v>179.5</v>
      </c>
      <c r="T1539" s="238">
        <v>52.4</v>
      </c>
      <c r="U1539" s="103">
        <v>0</v>
      </c>
      <c r="V1539" s="234" t="s">
        <v>451</v>
      </c>
      <c r="W1539" s="103"/>
      <c r="X1539" s="280" t="s">
        <v>56</v>
      </c>
      <c r="Y1539" s="280" t="s">
        <v>443</v>
      </c>
      <c r="Z1539" s="280"/>
      <c r="AA1539" s="280"/>
      <c r="AB1539" s="280"/>
      <c r="AC1539" s="280"/>
      <c r="AD1539" s="280"/>
      <c r="AE1539" s="280"/>
      <c r="AF1539" s="280" t="s">
        <v>19422</v>
      </c>
      <c r="AG1539" s="280"/>
      <c r="AH1539" s="280"/>
      <c r="AI1539" s="280"/>
      <c r="AJ1539" s="280"/>
      <c r="AK1539" s="280">
        <v>5</v>
      </c>
      <c r="AL1539" s="280" t="s">
        <v>272</v>
      </c>
      <c r="AM1539" s="280">
        <v>0</v>
      </c>
      <c r="AN1539" s="280"/>
      <c r="AO1539" s="280">
        <v>0</v>
      </c>
      <c r="AP1539" s="280">
        <v>0</v>
      </c>
      <c r="AQ1539" s="280"/>
      <c r="AR1539" s="280" t="s">
        <v>447</v>
      </c>
      <c r="AS1539" s="280">
        <v>0</v>
      </c>
      <c r="AT1539" s="280"/>
      <c r="AU1539" s="280" t="s">
        <v>490</v>
      </c>
      <c r="AV1539" s="280"/>
      <c r="AW1539" s="280"/>
      <c r="AX1539" s="280"/>
      <c r="AY1539" s="280" t="b">
        <v>0</v>
      </c>
      <c r="AZ1539" s="280">
        <v>44824.750983796293</v>
      </c>
      <c r="BA1539" s="280">
        <v>44816.58289351852</v>
      </c>
      <c r="BB1539" s="280">
        <v>44824.750983796293</v>
      </c>
    </row>
    <row r="1540" spans="1:54" x14ac:dyDescent="0.25">
      <c r="A1540" s="280" t="s">
        <v>19423</v>
      </c>
      <c r="B1540" s="234" t="s">
        <v>482</v>
      </c>
      <c r="C1540" s="235" t="s">
        <v>19423</v>
      </c>
      <c r="D1540" s="235" t="s">
        <v>19423</v>
      </c>
      <c r="E1540" s="234" t="s">
        <v>19424</v>
      </c>
      <c r="F1540" s="280" t="s">
        <v>19428</v>
      </c>
      <c r="G1540" s="234" t="s">
        <v>836</v>
      </c>
      <c r="H1540" s="234" t="s">
        <v>798</v>
      </c>
      <c r="I1540" s="234" t="s">
        <v>678</v>
      </c>
      <c r="J1540" s="236">
        <v>191</v>
      </c>
      <c r="K1540" s="129">
        <v>0.03</v>
      </c>
      <c r="L1540" s="103">
        <v>2</v>
      </c>
      <c r="M1540" s="237">
        <v>2229</v>
      </c>
      <c r="N1540" s="236">
        <v>1031</v>
      </c>
      <c r="O1540" s="103">
        <v>6000</v>
      </c>
      <c r="P1540" s="280">
        <v>6000</v>
      </c>
      <c r="Q1540" s="236">
        <v>15</v>
      </c>
      <c r="R1540" s="236">
        <v>30</v>
      </c>
      <c r="S1540" s="238">
        <v>32</v>
      </c>
      <c r="T1540" s="238">
        <v>30</v>
      </c>
      <c r="U1540" s="103">
        <v>2</v>
      </c>
      <c r="V1540" s="234" t="s">
        <v>547</v>
      </c>
      <c r="W1540" s="103">
        <v>50</v>
      </c>
      <c r="X1540" s="280" t="s">
        <v>56</v>
      </c>
      <c r="Y1540" s="280" t="s">
        <v>443</v>
      </c>
      <c r="Z1540" s="280"/>
      <c r="AA1540" s="280" t="s">
        <v>19425</v>
      </c>
      <c r="AB1540" s="280" t="s">
        <v>19426</v>
      </c>
      <c r="AC1540" s="280"/>
      <c r="AD1540" s="280"/>
      <c r="AE1540" s="280" t="s">
        <v>19427</v>
      </c>
      <c r="AF1540" s="280" t="s">
        <v>19427</v>
      </c>
      <c r="AG1540" s="280"/>
      <c r="AH1540" s="280"/>
      <c r="AI1540" s="280"/>
      <c r="AJ1540" s="280"/>
      <c r="AK1540" s="280">
        <v>1</v>
      </c>
      <c r="AL1540" s="280" t="s">
        <v>272</v>
      </c>
      <c r="AM1540" s="280">
        <v>0.1</v>
      </c>
      <c r="AN1540" s="280">
        <v>0</v>
      </c>
      <c r="AO1540" s="280">
        <v>0</v>
      </c>
      <c r="AP1540" s="280">
        <v>0</v>
      </c>
      <c r="AQ1540" s="280">
        <v>7.0000000000000007E-2</v>
      </c>
      <c r="AR1540" s="280" t="s">
        <v>463</v>
      </c>
      <c r="AS1540" s="280">
        <v>1</v>
      </c>
      <c r="AT1540" s="280">
        <v>91.242279399914906</v>
      </c>
      <c r="AU1540" s="280" t="s">
        <v>490</v>
      </c>
      <c r="AV1540" s="280">
        <v>1.3783827559152899</v>
      </c>
      <c r="AW1540" s="280">
        <v>10.8436156379568</v>
      </c>
      <c r="AX1540" s="280">
        <v>84.946562121320795</v>
      </c>
      <c r="AY1540" s="280" t="b">
        <v>0</v>
      </c>
      <c r="AZ1540" s="280">
        <v>44825.476967592593</v>
      </c>
      <c r="BA1540" s="280">
        <v>44817.353946759256</v>
      </c>
      <c r="BB1540" s="280">
        <v>44825.476967592593</v>
      </c>
    </row>
    <row r="1541" spans="1:54" x14ac:dyDescent="0.25">
      <c r="A1541" s="280" t="s">
        <v>19429</v>
      </c>
      <c r="B1541" s="234" t="s">
        <v>436</v>
      </c>
      <c r="C1541" s="235" t="s">
        <v>19429</v>
      </c>
      <c r="D1541" s="235" t="s">
        <v>19429</v>
      </c>
      <c r="E1541" s="234" t="s">
        <v>19431</v>
      </c>
      <c r="F1541" s="280" t="s">
        <v>19432</v>
      </c>
      <c r="G1541" s="234"/>
      <c r="H1541" s="234"/>
      <c r="I1541" s="234" t="s">
        <v>678</v>
      </c>
      <c r="J1541" s="236"/>
      <c r="K1541" s="129"/>
      <c r="L1541" s="103"/>
      <c r="M1541" s="237"/>
      <c r="N1541" s="236"/>
      <c r="O1541" s="103">
        <v>6000</v>
      </c>
      <c r="P1541" s="280"/>
      <c r="Q1541" s="236"/>
      <c r="R1541" s="236"/>
      <c r="S1541" s="238"/>
      <c r="T1541" s="238"/>
      <c r="U1541" s="103">
        <v>0</v>
      </c>
      <c r="V1541" s="234" t="s">
        <v>547</v>
      </c>
      <c r="W1541" s="103"/>
      <c r="X1541" s="280" t="s">
        <v>56</v>
      </c>
      <c r="Y1541" s="280" t="s">
        <v>443</v>
      </c>
      <c r="Z1541" s="280" t="s">
        <v>19430</v>
      </c>
      <c r="AA1541" s="280"/>
      <c r="AB1541" s="280"/>
      <c r="AC1541" s="280"/>
      <c r="AD1541" s="280"/>
      <c r="AE1541" s="280"/>
      <c r="AF1541" s="280" t="s">
        <v>19433</v>
      </c>
      <c r="AG1541" s="280"/>
      <c r="AH1541" s="280"/>
      <c r="AI1541" s="280"/>
      <c r="AJ1541" s="280"/>
      <c r="AK1541" s="280">
        <v>2</v>
      </c>
      <c r="AL1541" s="280" t="s">
        <v>272</v>
      </c>
      <c r="AM1541" s="280">
        <v>1E-3</v>
      </c>
      <c r="AN1541" s="280"/>
      <c r="AO1541" s="280">
        <v>0</v>
      </c>
      <c r="AP1541" s="280">
        <v>0</v>
      </c>
      <c r="AQ1541" s="280"/>
      <c r="AR1541" s="280" t="s">
        <v>447</v>
      </c>
      <c r="AS1541" s="280"/>
      <c r="AT1541" s="280"/>
      <c r="AU1541" s="280" t="s">
        <v>490</v>
      </c>
      <c r="AV1541" s="280"/>
      <c r="AW1541" s="280"/>
      <c r="AX1541" s="280"/>
      <c r="AY1541" s="280" t="b">
        <v>0</v>
      </c>
      <c r="AZ1541" s="280">
        <v>44824.726041666669</v>
      </c>
      <c r="BA1541" s="280">
        <v>44817.378587962965</v>
      </c>
      <c r="BB1541" s="280">
        <v>44824.726018518515</v>
      </c>
    </row>
    <row r="1542" spans="1:54" x14ac:dyDescent="0.25">
      <c r="A1542" s="280" t="s">
        <v>19434</v>
      </c>
      <c r="B1542" s="234" t="s">
        <v>482</v>
      </c>
      <c r="C1542" s="235" t="s">
        <v>19434</v>
      </c>
      <c r="D1542" s="235" t="s">
        <v>19434</v>
      </c>
      <c r="E1542" s="234" t="s">
        <v>19435</v>
      </c>
      <c r="F1542" s="280" t="s">
        <v>19438</v>
      </c>
      <c r="G1542" s="234" t="s">
        <v>836</v>
      </c>
      <c r="H1542" s="234" t="s">
        <v>485</v>
      </c>
      <c r="I1542" s="234" t="s">
        <v>486</v>
      </c>
      <c r="J1542" s="236">
        <v>146</v>
      </c>
      <c r="K1542" s="129">
        <v>0.3</v>
      </c>
      <c r="L1542" s="103">
        <v>2</v>
      </c>
      <c r="M1542" s="237">
        <v>1220</v>
      </c>
      <c r="N1542" s="236">
        <v>1220</v>
      </c>
      <c r="O1542" s="103">
        <v>3000</v>
      </c>
      <c r="P1542" s="280">
        <v>3000</v>
      </c>
      <c r="Q1542" s="236">
        <v>12</v>
      </c>
      <c r="R1542" s="236">
        <v>20</v>
      </c>
      <c r="S1542" s="238">
        <v>60</v>
      </c>
      <c r="T1542" s="238">
        <v>15</v>
      </c>
      <c r="U1542" s="103">
        <v>3.4</v>
      </c>
      <c r="V1542" s="234" t="s">
        <v>451</v>
      </c>
      <c r="W1542" s="103">
        <v>60</v>
      </c>
      <c r="X1542" s="280" t="s">
        <v>56</v>
      </c>
      <c r="Y1542" s="280" t="s">
        <v>443</v>
      </c>
      <c r="Z1542" s="280"/>
      <c r="AA1542" s="280" t="s">
        <v>19436</v>
      </c>
      <c r="AB1542" s="280" t="s">
        <v>19437</v>
      </c>
      <c r="AC1542" s="280"/>
      <c r="AD1542" s="280"/>
      <c r="AE1542" s="280"/>
      <c r="AF1542" s="280"/>
      <c r="AG1542" s="280"/>
      <c r="AH1542" s="280"/>
      <c r="AI1542" s="280"/>
      <c r="AJ1542" s="280"/>
      <c r="AK1542" s="280">
        <v>3</v>
      </c>
      <c r="AL1542" s="280" t="s">
        <v>272</v>
      </c>
      <c r="AM1542" s="280">
        <v>0.1</v>
      </c>
      <c r="AN1542" s="280">
        <v>0</v>
      </c>
      <c r="AO1542" s="280">
        <v>0</v>
      </c>
      <c r="AP1542" s="280">
        <v>0</v>
      </c>
      <c r="AQ1542" s="280">
        <v>0.14000000000000001</v>
      </c>
      <c r="AR1542" s="280" t="s">
        <v>463</v>
      </c>
      <c r="AS1542" s="280">
        <v>0</v>
      </c>
      <c r="AT1542" s="280">
        <v>87.620925125174097</v>
      </c>
      <c r="AU1542" s="280" t="s">
        <v>552</v>
      </c>
      <c r="AV1542" s="280">
        <v>1.8977422802111601</v>
      </c>
      <c r="AW1542" s="280">
        <v>7.09573096890424</v>
      </c>
      <c r="AX1542" s="280">
        <v>83.765604419666502</v>
      </c>
      <c r="AY1542" s="280" t="b">
        <v>0</v>
      </c>
      <c r="AZ1542" s="280">
        <v>44824.373506944445</v>
      </c>
      <c r="BA1542" s="280">
        <v>44818.576273148145</v>
      </c>
      <c r="BB1542" s="280">
        <v>44824.373506944445</v>
      </c>
    </row>
    <row r="1543" spans="1:54" x14ac:dyDescent="0.25">
      <c r="A1543" s="280" t="s">
        <v>19439</v>
      </c>
      <c r="B1543" s="234" t="s">
        <v>456</v>
      </c>
      <c r="C1543" s="235" t="s">
        <v>19439</v>
      </c>
      <c r="D1543" s="235" t="s">
        <v>19439</v>
      </c>
      <c r="E1543" s="234" t="s">
        <v>19440</v>
      </c>
      <c r="F1543" s="280" t="s">
        <v>19443</v>
      </c>
      <c r="G1543" s="234" t="s">
        <v>836</v>
      </c>
      <c r="H1543" s="234" t="s">
        <v>798</v>
      </c>
      <c r="I1543" s="234" t="s">
        <v>678</v>
      </c>
      <c r="J1543" s="236">
        <v>53</v>
      </c>
      <c r="K1543" s="129">
        <v>0.03</v>
      </c>
      <c r="L1543" s="103">
        <v>4</v>
      </c>
      <c r="M1543" s="237">
        <v>950</v>
      </c>
      <c r="N1543" s="236">
        <v>454</v>
      </c>
      <c r="O1543" s="103">
        <v>6000</v>
      </c>
      <c r="P1543" s="280">
        <v>6000</v>
      </c>
      <c r="Q1543" s="236">
        <v>22</v>
      </c>
      <c r="R1543" s="236">
        <v>20</v>
      </c>
      <c r="S1543" s="238">
        <v>20.2</v>
      </c>
      <c r="T1543" s="238">
        <v>9.6999999999999993</v>
      </c>
      <c r="U1543" s="103">
        <v>2.5</v>
      </c>
      <c r="V1543" s="234" t="s">
        <v>442</v>
      </c>
      <c r="W1543" s="103">
        <v>60</v>
      </c>
      <c r="X1543" s="280" t="s">
        <v>56</v>
      </c>
      <c r="Y1543" s="280" t="s">
        <v>443</v>
      </c>
      <c r="Z1543" s="280"/>
      <c r="AA1543" s="280" t="s">
        <v>19441</v>
      </c>
      <c r="AB1543" s="280" t="s">
        <v>19442</v>
      </c>
      <c r="AC1543" s="280"/>
      <c r="AD1543" s="280"/>
      <c r="AE1543" s="280"/>
      <c r="AF1543" s="280" t="s">
        <v>19444</v>
      </c>
      <c r="AG1543" s="280"/>
      <c r="AH1543" s="280"/>
      <c r="AI1543" s="280"/>
      <c r="AJ1543" s="280" t="s">
        <v>19445</v>
      </c>
      <c r="AK1543" s="280">
        <v>1</v>
      </c>
      <c r="AL1543" s="280" t="s">
        <v>272</v>
      </c>
      <c r="AM1543" s="280">
        <v>0.1</v>
      </c>
      <c r="AN1543" s="280">
        <v>0</v>
      </c>
      <c r="AO1543" s="280">
        <v>0</v>
      </c>
      <c r="AP1543" s="280">
        <v>0</v>
      </c>
      <c r="AQ1543" s="280">
        <v>0.37</v>
      </c>
      <c r="AR1543" s="280" t="s">
        <v>463</v>
      </c>
      <c r="AS1543" s="280">
        <v>0</v>
      </c>
      <c r="AT1543" s="280">
        <v>92.068579527460798</v>
      </c>
      <c r="AU1543" s="280" t="s">
        <v>552</v>
      </c>
      <c r="AV1543" s="280">
        <v>1.14366942667973</v>
      </c>
      <c r="AW1543" s="280">
        <v>13.555350054550701</v>
      </c>
      <c r="AX1543" s="280">
        <v>87.281013392032804</v>
      </c>
      <c r="AY1543" s="280" t="b">
        <v>0</v>
      </c>
      <c r="AZ1543" s="280">
        <v>44824.692974537036</v>
      </c>
      <c r="BA1543" s="280">
        <v>44824.344282407408</v>
      </c>
      <c r="BB1543" s="280">
        <v>44824.692962962959</v>
      </c>
    </row>
    <row r="1544" spans="1:54" x14ac:dyDescent="0.25">
      <c r="A1544" s="280" t="s">
        <v>19446</v>
      </c>
      <c r="B1544" s="234" t="s">
        <v>436</v>
      </c>
      <c r="C1544" s="235" t="s">
        <v>1680</v>
      </c>
      <c r="D1544" s="235" t="s">
        <v>19446</v>
      </c>
      <c r="E1544" s="234" t="s">
        <v>19447</v>
      </c>
      <c r="F1544" s="280" t="s">
        <v>19448</v>
      </c>
      <c r="G1544" s="234"/>
      <c r="H1544" s="234"/>
      <c r="I1544" s="234" t="s">
        <v>574</v>
      </c>
      <c r="J1544" s="236"/>
      <c r="K1544" s="129"/>
      <c r="L1544" s="103"/>
      <c r="M1544" s="237"/>
      <c r="N1544" s="236"/>
      <c r="O1544" s="103">
        <v>6500</v>
      </c>
      <c r="P1544" s="280"/>
      <c r="Q1544" s="236"/>
      <c r="R1544" s="236"/>
      <c r="S1544" s="238"/>
      <c r="T1544" s="238"/>
      <c r="U1544" s="103">
        <v>0</v>
      </c>
      <c r="V1544" s="234" t="s">
        <v>547</v>
      </c>
      <c r="W1544" s="103"/>
      <c r="X1544" s="280" t="s">
        <v>56</v>
      </c>
      <c r="Y1544" s="280" t="s">
        <v>443</v>
      </c>
      <c r="Z1544" s="280"/>
      <c r="AA1544" s="280"/>
      <c r="AB1544" s="280"/>
      <c r="AC1544" s="280"/>
      <c r="AD1544" s="280"/>
      <c r="AE1544" s="280"/>
      <c r="AF1544" s="280" t="s">
        <v>19449</v>
      </c>
      <c r="AG1544" s="280"/>
      <c r="AH1544" s="280"/>
      <c r="AI1544" s="280"/>
      <c r="AJ1544" s="280"/>
      <c r="AK1544" s="280">
        <v>3</v>
      </c>
      <c r="AL1544" s="280" t="s">
        <v>272</v>
      </c>
      <c r="AM1544" s="280">
        <v>0.1</v>
      </c>
      <c r="AN1544" s="280"/>
      <c r="AO1544" s="280">
        <v>0</v>
      </c>
      <c r="AP1544" s="280">
        <v>0</v>
      </c>
      <c r="AQ1544" s="280"/>
      <c r="AR1544" s="280" t="s">
        <v>447</v>
      </c>
      <c r="AS1544" s="280"/>
      <c r="AT1544" s="280"/>
      <c r="AU1544" s="280" t="s">
        <v>490</v>
      </c>
      <c r="AV1544" s="280"/>
      <c r="AW1544" s="280"/>
      <c r="AX1544" s="280"/>
      <c r="AY1544" s="280" t="b">
        <v>0</v>
      </c>
      <c r="AZ1544" s="280">
        <v>44825.562569444446</v>
      </c>
      <c r="BA1544" s="280">
        <v>44824.383819444447</v>
      </c>
      <c r="BB1544" s="280">
        <v>44825.562557870369</v>
      </c>
    </row>
    <row r="1545" spans="1:54" x14ac:dyDescent="0.25">
      <c r="A1545" s="280" t="s">
        <v>19450</v>
      </c>
      <c r="B1545" s="234" t="s">
        <v>482</v>
      </c>
      <c r="C1545" s="235" t="s">
        <v>19450</v>
      </c>
      <c r="D1545" s="235" t="s">
        <v>19450</v>
      </c>
      <c r="E1545" s="234" t="s">
        <v>19451</v>
      </c>
      <c r="F1545" s="280" t="s">
        <v>19453</v>
      </c>
      <c r="G1545" s="234" t="s">
        <v>544</v>
      </c>
      <c r="H1545" s="234" t="s">
        <v>485</v>
      </c>
      <c r="I1545" s="234" t="s">
        <v>486</v>
      </c>
      <c r="J1545" s="236">
        <v>463</v>
      </c>
      <c r="K1545" s="129">
        <v>0.03</v>
      </c>
      <c r="L1545" s="103">
        <v>1</v>
      </c>
      <c r="M1545" s="237">
        <v>3500</v>
      </c>
      <c r="N1545" s="236">
        <v>30985</v>
      </c>
      <c r="O1545" s="103">
        <v>3000</v>
      </c>
      <c r="P1545" s="280">
        <v>3000</v>
      </c>
      <c r="Q1545" s="236">
        <v>3</v>
      </c>
      <c r="R1545" s="236">
        <v>50</v>
      </c>
      <c r="S1545" s="238">
        <v>120</v>
      </c>
      <c r="T1545" s="238">
        <v>120</v>
      </c>
      <c r="U1545" s="103">
        <v>1.8</v>
      </c>
      <c r="V1545" s="234" t="s">
        <v>451</v>
      </c>
      <c r="W1545" s="103">
        <v>80</v>
      </c>
      <c r="X1545" s="280" t="s">
        <v>56</v>
      </c>
      <c r="Y1545" s="280" t="s">
        <v>443</v>
      </c>
      <c r="Z1545" s="280"/>
      <c r="AA1545" s="280"/>
      <c r="AB1545" s="280"/>
      <c r="AC1545" s="280"/>
      <c r="AD1545" s="280"/>
      <c r="AE1545" s="280" t="s">
        <v>19452</v>
      </c>
      <c r="AF1545" s="280"/>
      <c r="AG1545" s="280"/>
      <c r="AH1545" s="280"/>
      <c r="AI1545" s="280"/>
      <c r="AJ1545" s="280" t="s">
        <v>1367</v>
      </c>
      <c r="AK1545" s="280">
        <v>2</v>
      </c>
      <c r="AL1545" s="280" t="s">
        <v>272</v>
      </c>
      <c r="AM1545" s="280">
        <v>0.1</v>
      </c>
      <c r="AN1545" s="280">
        <v>0</v>
      </c>
      <c r="AO1545" s="280">
        <v>0</v>
      </c>
      <c r="AP1545" s="280">
        <v>0</v>
      </c>
      <c r="AQ1545" s="280">
        <v>0.06</v>
      </c>
      <c r="AR1545" s="280" t="s">
        <v>463</v>
      </c>
      <c r="AS1545" s="280">
        <v>1</v>
      </c>
      <c r="AT1545" s="280">
        <v>73.685027341563199</v>
      </c>
      <c r="AU1545" s="280" t="s">
        <v>552</v>
      </c>
      <c r="AV1545" s="280">
        <v>1.1598373884372799</v>
      </c>
      <c r="AW1545" s="280">
        <v>25.1215218650011</v>
      </c>
      <c r="AX1545" s="280">
        <v>67.316535692756602</v>
      </c>
      <c r="AY1545" s="280" t="b">
        <v>0</v>
      </c>
      <c r="AZ1545" s="280">
        <v>44827.648159722223</v>
      </c>
      <c r="BA1545" s="280">
        <v>44824.469826388886</v>
      </c>
      <c r="BB1545" s="280">
        <v>44827.648159722223</v>
      </c>
    </row>
    <row r="1546" spans="1:54" x14ac:dyDescent="0.25">
      <c r="A1546" s="280" t="s">
        <v>19454</v>
      </c>
      <c r="B1546" s="234" t="s">
        <v>482</v>
      </c>
      <c r="C1546" s="235" t="s">
        <v>1680</v>
      </c>
      <c r="D1546" s="235" t="s">
        <v>19454</v>
      </c>
      <c r="E1546" s="234" t="s">
        <v>19451</v>
      </c>
      <c r="F1546" s="280" t="s">
        <v>19455</v>
      </c>
      <c r="G1546" s="234" t="s">
        <v>544</v>
      </c>
      <c r="H1546" s="234" t="s">
        <v>485</v>
      </c>
      <c r="I1546" s="234" t="s">
        <v>486</v>
      </c>
      <c r="J1546" s="236">
        <v>389</v>
      </c>
      <c r="K1546" s="129">
        <v>0.03</v>
      </c>
      <c r="L1546" s="103">
        <v>1</v>
      </c>
      <c r="M1546" s="237">
        <v>3480</v>
      </c>
      <c r="N1546" s="236">
        <v>21470</v>
      </c>
      <c r="O1546" s="103">
        <v>3000</v>
      </c>
      <c r="P1546" s="280">
        <v>3000</v>
      </c>
      <c r="Q1546" s="236">
        <v>4</v>
      </c>
      <c r="R1546" s="236">
        <v>50</v>
      </c>
      <c r="S1546" s="238">
        <v>100</v>
      </c>
      <c r="T1546" s="238">
        <v>100</v>
      </c>
      <c r="U1546" s="103">
        <v>2.2000000000000002</v>
      </c>
      <c r="V1546" s="234" t="s">
        <v>451</v>
      </c>
      <c r="W1546" s="103">
        <v>80</v>
      </c>
      <c r="X1546" s="280" t="s">
        <v>56</v>
      </c>
      <c r="Y1546" s="280" t="s">
        <v>443</v>
      </c>
      <c r="Z1546" s="280"/>
      <c r="AA1546" s="280"/>
      <c r="AB1546" s="280"/>
      <c r="AC1546" s="280"/>
      <c r="AD1546" s="280"/>
      <c r="AE1546" s="280" t="s">
        <v>19452</v>
      </c>
      <c r="AF1546" s="280"/>
      <c r="AG1546" s="280"/>
      <c r="AH1546" s="280"/>
      <c r="AI1546" s="280"/>
      <c r="AJ1546" s="280" t="s">
        <v>1367</v>
      </c>
      <c r="AK1546" s="280">
        <v>2</v>
      </c>
      <c r="AL1546" s="280" t="s">
        <v>272</v>
      </c>
      <c r="AM1546" s="280">
        <v>0.1</v>
      </c>
      <c r="AN1546" s="280">
        <v>0</v>
      </c>
      <c r="AO1546" s="280">
        <v>0</v>
      </c>
      <c r="AP1546" s="280">
        <v>0</v>
      </c>
      <c r="AQ1546" s="280">
        <v>0.06</v>
      </c>
      <c r="AR1546" s="280" t="s">
        <v>463</v>
      </c>
      <c r="AS1546" s="280">
        <v>1</v>
      </c>
      <c r="AT1546" s="280">
        <v>76.947265864759501</v>
      </c>
      <c r="AU1546" s="280" t="s">
        <v>552</v>
      </c>
      <c r="AV1546" s="280">
        <v>1.11991380296109</v>
      </c>
      <c r="AW1546" s="280">
        <v>24.524984810290899</v>
      </c>
      <c r="AX1546" s="280">
        <v>69.967049604170597</v>
      </c>
      <c r="AY1546" s="280" t="b">
        <v>0</v>
      </c>
      <c r="AZ1546" s="280">
        <v>44827.649872685186</v>
      </c>
      <c r="BA1546" s="280">
        <v>44824.472754629627</v>
      </c>
      <c r="BB1546" s="280">
        <v>44827.649861111109</v>
      </c>
    </row>
    <row r="1547" spans="1:54" x14ac:dyDescent="0.25">
      <c r="A1547" s="280" t="s">
        <v>19456</v>
      </c>
      <c r="B1547" s="234" t="s">
        <v>482</v>
      </c>
      <c r="C1547" s="235" t="s">
        <v>19456</v>
      </c>
      <c r="D1547" s="235" t="s">
        <v>19456</v>
      </c>
      <c r="E1547" s="234" t="s">
        <v>19451</v>
      </c>
      <c r="F1547" s="280" t="s">
        <v>19457</v>
      </c>
      <c r="G1547" s="234" t="s">
        <v>544</v>
      </c>
      <c r="H1547" s="234" t="s">
        <v>485</v>
      </c>
      <c r="I1547" s="234" t="s">
        <v>486</v>
      </c>
      <c r="J1547" s="236">
        <v>347</v>
      </c>
      <c r="K1547" s="129">
        <v>0.03</v>
      </c>
      <c r="L1547" s="103">
        <v>1</v>
      </c>
      <c r="M1547" s="237">
        <v>3465</v>
      </c>
      <c r="N1547" s="236">
        <v>16308</v>
      </c>
      <c r="O1547" s="103">
        <v>3000</v>
      </c>
      <c r="P1547" s="280">
        <v>3000</v>
      </c>
      <c r="Q1547" s="236">
        <v>5</v>
      </c>
      <c r="R1547" s="236">
        <v>50</v>
      </c>
      <c r="S1547" s="238">
        <v>90</v>
      </c>
      <c r="T1547" s="238">
        <v>90</v>
      </c>
      <c r="U1547" s="103">
        <v>2.4</v>
      </c>
      <c r="V1547" s="234" t="s">
        <v>451</v>
      </c>
      <c r="W1547" s="103">
        <v>80</v>
      </c>
      <c r="X1547" s="280" t="s">
        <v>56</v>
      </c>
      <c r="Y1547" s="280" t="s">
        <v>443</v>
      </c>
      <c r="Z1547" s="280"/>
      <c r="AA1547" s="280"/>
      <c r="AB1547" s="280"/>
      <c r="AC1547" s="280"/>
      <c r="AD1547" s="280"/>
      <c r="AE1547" s="280" t="s">
        <v>19452</v>
      </c>
      <c r="AF1547" s="280"/>
      <c r="AG1547" s="280"/>
      <c r="AH1547" s="280"/>
      <c r="AI1547" s="280"/>
      <c r="AJ1547" s="280" t="s">
        <v>1367</v>
      </c>
      <c r="AK1547" s="280">
        <v>2</v>
      </c>
      <c r="AL1547" s="280" t="s">
        <v>272</v>
      </c>
      <c r="AM1547" s="280">
        <v>0.1</v>
      </c>
      <c r="AN1547" s="280">
        <v>0</v>
      </c>
      <c r="AO1547" s="280">
        <v>0</v>
      </c>
      <c r="AP1547" s="280">
        <v>0</v>
      </c>
      <c r="AQ1547" s="280">
        <v>0.06</v>
      </c>
      <c r="AR1547" s="280" t="s">
        <v>463</v>
      </c>
      <c r="AS1547" s="280">
        <v>1</v>
      </c>
      <c r="AT1547" s="280">
        <v>79.745945409144895</v>
      </c>
      <c r="AU1547" s="280" t="s">
        <v>552</v>
      </c>
      <c r="AV1547" s="280">
        <v>1.0842339772585801</v>
      </c>
      <c r="AW1547" s="280">
        <v>24.2578507901591</v>
      </c>
      <c r="AX1547" s="280">
        <v>70.859968634983105</v>
      </c>
      <c r="AY1547" s="280" t="b">
        <v>0</v>
      </c>
      <c r="AZ1547" s="280">
        <v>44827.651307870372</v>
      </c>
      <c r="BA1547" s="280">
        <v>44824.473738425928</v>
      </c>
      <c r="BB1547" s="280">
        <v>44827.651296296295</v>
      </c>
    </row>
    <row r="1548" spans="1:54" x14ac:dyDescent="0.25">
      <c r="A1548" s="280" t="s">
        <v>19458</v>
      </c>
      <c r="B1548" s="234" t="s">
        <v>482</v>
      </c>
      <c r="C1548" s="235" t="s">
        <v>1680</v>
      </c>
      <c r="D1548" s="235" t="s">
        <v>19458</v>
      </c>
      <c r="E1548" s="234" t="s">
        <v>19460</v>
      </c>
      <c r="F1548" s="280" t="s">
        <v>19462</v>
      </c>
      <c r="G1548" s="234" t="s">
        <v>544</v>
      </c>
      <c r="H1548" s="234" t="s">
        <v>485</v>
      </c>
      <c r="I1548" s="234" t="s">
        <v>486</v>
      </c>
      <c r="J1548" s="236">
        <v>173</v>
      </c>
      <c r="K1548" s="129">
        <v>0.03</v>
      </c>
      <c r="L1548" s="103">
        <v>1</v>
      </c>
      <c r="M1548" s="237">
        <v>1350</v>
      </c>
      <c r="N1548" s="236">
        <v>6415</v>
      </c>
      <c r="O1548" s="103">
        <v>3000</v>
      </c>
      <c r="P1548" s="280">
        <v>3000</v>
      </c>
      <c r="Q1548" s="236">
        <v>15</v>
      </c>
      <c r="R1548" s="236">
        <v>40</v>
      </c>
      <c r="S1548" s="238">
        <v>55</v>
      </c>
      <c r="T1548" s="238">
        <v>55</v>
      </c>
      <c r="U1548" s="103">
        <v>3.8</v>
      </c>
      <c r="V1548" s="234" t="s">
        <v>451</v>
      </c>
      <c r="W1548" s="103">
        <v>60</v>
      </c>
      <c r="X1548" s="280" t="s">
        <v>56</v>
      </c>
      <c r="Y1548" s="280" t="s">
        <v>443</v>
      </c>
      <c r="Z1548" s="280" t="s">
        <v>19459</v>
      </c>
      <c r="AA1548" s="280" t="s">
        <v>19461</v>
      </c>
      <c r="AB1548" s="280"/>
      <c r="AC1548" s="280"/>
      <c r="AD1548" s="280"/>
      <c r="AE1548" s="280"/>
      <c r="AF1548" s="280"/>
      <c r="AG1548" s="280"/>
      <c r="AH1548" s="280"/>
      <c r="AI1548" s="280"/>
      <c r="AJ1548" s="280"/>
      <c r="AK1548" s="280">
        <v>10</v>
      </c>
      <c r="AL1548" s="280" t="s">
        <v>272</v>
      </c>
      <c r="AM1548" s="280">
        <v>0.1</v>
      </c>
      <c r="AN1548" s="280">
        <v>0</v>
      </c>
      <c r="AO1548" s="280">
        <v>0</v>
      </c>
      <c r="AP1548" s="280">
        <v>0</v>
      </c>
      <c r="AQ1548" s="280">
        <v>0.06</v>
      </c>
      <c r="AR1548" s="280" t="s">
        <v>463</v>
      </c>
      <c r="AS1548" s="280">
        <v>0</v>
      </c>
      <c r="AT1548" s="280">
        <v>85.427727593268997</v>
      </c>
      <c r="AU1548" s="280" t="s">
        <v>552</v>
      </c>
      <c r="AV1548" s="280">
        <v>0.89249626998691201</v>
      </c>
      <c r="AW1548" s="280">
        <v>29.285854974758401</v>
      </c>
      <c r="AX1548" s="280">
        <v>83.6215413527256</v>
      </c>
      <c r="AY1548" s="280" t="b">
        <v>0</v>
      </c>
      <c r="AZ1548" s="280">
        <v>44825.644814814812</v>
      </c>
      <c r="BA1548" s="280">
        <v>44824.573599537034</v>
      </c>
      <c r="BB1548" s="280">
        <v>44825.644803240742</v>
      </c>
    </row>
    <row r="1549" spans="1:54" x14ac:dyDescent="0.25">
      <c r="A1549" s="280" t="s">
        <v>19463</v>
      </c>
      <c r="B1549" s="234" t="s">
        <v>482</v>
      </c>
      <c r="C1549" s="235" t="s">
        <v>19597</v>
      </c>
      <c r="D1549" s="235" t="s">
        <v>19463</v>
      </c>
      <c r="E1549" s="234" t="s">
        <v>19465</v>
      </c>
      <c r="F1549" s="280" t="s">
        <v>19466</v>
      </c>
      <c r="G1549" s="234" t="s">
        <v>472</v>
      </c>
      <c r="H1549" s="234" t="s">
        <v>473</v>
      </c>
      <c r="I1549" s="234" t="s">
        <v>1786</v>
      </c>
      <c r="J1549" s="236">
        <v>130</v>
      </c>
      <c r="K1549" s="129">
        <v>0.03</v>
      </c>
      <c r="L1549" s="103">
        <v>4</v>
      </c>
      <c r="M1549" s="237">
        <v>2600</v>
      </c>
      <c r="N1549" s="236">
        <v>1342</v>
      </c>
      <c r="O1549" s="103">
        <v>1250</v>
      </c>
      <c r="P1549" s="280">
        <v>6000</v>
      </c>
      <c r="Q1549" s="236">
        <v>15</v>
      </c>
      <c r="R1549" s="236">
        <v>30</v>
      </c>
      <c r="S1549" s="238">
        <v>31.6</v>
      </c>
      <c r="T1549" s="238">
        <v>24.5</v>
      </c>
      <c r="U1549" s="103">
        <v>4.5</v>
      </c>
      <c r="V1549" s="234" t="s">
        <v>451</v>
      </c>
      <c r="W1549" s="103">
        <v>60</v>
      </c>
      <c r="X1549" s="280" t="s">
        <v>56</v>
      </c>
      <c r="Y1549" s="280" t="s">
        <v>443</v>
      </c>
      <c r="Z1549" s="280" t="s">
        <v>19464</v>
      </c>
      <c r="AA1549" s="280"/>
      <c r="AB1549" s="280"/>
      <c r="AC1549" s="280"/>
      <c r="AD1549" s="280"/>
      <c r="AE1549" s="280" t="s">
        <v>19635</v>
      </c>
      <c r="AF1549" s="280" t="s">
        <v>19636</v>
      </c>
      <c r="AG1549" s="280"/>
      <c r="AH1549" s="280" t="s">
        <v>19635</v>
      </c>
      <c r="AI1549" s="280" t="s">
        <v>19635</v>
      </c>
      <c r="AJ1549" s="280" t="s">
        <v>19635</v>
      </c>
      <c r="AK1549" s="280">
        <v>2</v>
      </c>
      <c r="AL1549" s="280" t="s">
        <v>480</v>
      </c>
      <c r="AM1549" s="280">
        <v>0.1</v>
      </c>
      <c r="AN1549" s="280">
        <v>2.38</v>
      </c>
      <c r="AO1549" s="280">
        <v>0</v>
      </c>
      <c r="AP1549" s="280">
        <v>0</v>
      </c>
      <c r="AQ1549" s="280">
        <v>1</v>
      </c>
      <c r="AR1549" s="280" t="s">
        <v>463</v>
      </c>
      <c r="AS1549" s="280">
        <v>1</v>
      </c>
      <c r="AT1549" s="280">
        <v>81.814016364974094</v>
      </c>
      <c r="AU1549" s="280" t="s">
        <v>448</v>
      </c>
      <c r="AV1549" s="280">
        <v>1.116844873969</v>
      </c>
      <c r="AW1549" s="280">
        <v>24.161844044454401</v>
      </c>
      <c r="AX1549" s="280">
        <v>80.715371002358793</v>
      </c>
      <c r="AY1549" s="280" t="b">
        <v>0</v>
      </c>
      <c r="AZ1549" s="280">
        <v>44834.368194444447</v>
      </c>
      <c r="BA1549" s="280">
        <v>44825.373541666668</v>
      </c>
      <c r="BB1549" s="280">
        <v>44834.36818287037</v>
      </c>
    </row>
    <row r="1550" spans="1:54" x14ac:dyDescent="0.25">
      <c r="A1550" s="280" t="s">
        <v>19467</v>
      </c>
      <c r="B1550" s="234" t="s">
        <v>482</v>
      </c>
      <c r="C1550" s="235" t="s">
        <v>19598</v>
      </c>
      <c r="D1550" s="235" t="s">
        <v>19467</v>
      </c>
      <c r="E1550" s="234" t="s">
        <v>19468</v>
      </c>
      <c r="F1550" s="280" t="s">
        <v>19471</v>
      </c>
      <c r="G1550" s="234" t="s">
        <v>534</v>
      </c>
      <c r="H1550" s="234" t="s">
        <v>473</v>
      </c>
      <c r="I1550" s="234" t="s">
        <v>678</v>
      </c>
      <c r="J1550" s="236"/>
      <c r="K1550" s="129">
        <v>0.05</v>
      </c>
      <c r="L1550" s="103">
        <v>1</v>
      </c>
      <c r="M1550" s="237">
        <v>15500</v>
      </c>
      <c r="N1550" s="236">
        <v>14166</v>
      </c>
      <c r="O1550" s="103">
        <v>6000</v>
      </c>
      <c r="P1550" s="280">
        <v>6000</v>
      </c>
      <c r="Q1550" s="236">
        <v>6</v>
      </c>
      <c r="R1550" s="236">
        <v>40</v>
      </c>
      <c r="S1550" s="238">
        <v>290</v>
      </c>
      <c r="T1550" s="238">
        <v>215.5</v>
      </c>
      <c r="U1550" s="103">
        <v>5</v>
      </c>
      <c r="V1550" s="234" t="s">
        <v>451</v>
      </c>
      <c r="W1550" s="103">
        <v>45</v>
      </c>
      <c r="X1550" s="280" t="s">
        <v>56</v>
      </c>
      <c r="Y1550" s="280" t="s">
        <v>443</v>
      </c>
      <c r="Z1550" s="280"/>
      <c r="AA1550" s="280" t="s">
        <v>19469</v>
      </c>
      <c r="AB1550" s="280"/>
      <c r="AC1550" s="280"/>
      <c r="AD1550" s="280" t="s">
        <v>19470</v>
      </c>
      <c r="AE1550" s="280"/>
      <c r="AF1550" s="280"/>
      <c r="AG1550" s="280"/>
      <c r="AH1550" s="280"/>
      <c r="AI1550" s="280" t="s">
        <v>19637</v>
      </c>
      <c r="AJ1550" s="280" t="s">
        <v>19638</v>
      </c>
      <c r="AK1550" s="280">
        <v>1</v>
      </c>
      <c r="AL1550" s="280" t="s">
        <v>272</v>
      </c>
      <c r="AM1550" s="280">
        <v>0.22</v>
      </c>
      <c r="AN1550" s="280"/>
      <c r="AO1550" s="280">
        <v>0</v>
      </c>
      <c r="AP1550" s="280">
        <v>0</v>
      </c>
      <c r="AQ1550" s="280">
        <v>0.36</v>
      </c>
      <c r="AR1550" s="280" t="s">
        <v>463</v>
      </c>
      <c r="AS1550" s="280">
        <v>1</v>
      </c>
      <c r="AT1550" s="280">
        <v>68.1755189052802</v>
      </c>
      <c r="AU1550" s="280" t="s">
        <v>552</v>
      </c>
      <c r="AV1550" s="280">
        <v>1.9745381184997199</v>
      </c>
      <c r="AW1550" s="280">
        <v>22.0222835652798</v>
      </c>
      <c r="AX1550" s="280">
        <v>61.552754211624404</v>
      </c>
      <c r="AY1550" s="280" t="b">
        <v>0</v>
      </c>
      <c r="AZ1550" s="280">
        <v>44844.714421296296</v>
      </c>
      <c r="BA1550" s="280">
        <v>44825.523784722223</v>
      </c>
      <c r="BB1550" s="280">
        <v>44844.714409722219</v>
      </c>
    </row>
    <row r="1551" spans="1:54" x14ac:dyDescent="0.25">
      <c r="A1551" s="280" t="s">
        <v>19472</v>
      </c>
      <c r="B1551" s="234" t="s">
        <v>482</v>
      </c>
      <c r="C1551" s="235" t="s">
        <v>19472</v>
      </c>
      <c r="D1551" s="235" t="s">
        <v>19472</v>
      </c>
      <c r="E1551" s="234" t="s">
        <v>19473</v>
      </c>
      <c r="F1551" s="280" t="s">
        <v>19476</v>
      </c>
      <c r="G1551" s="234" t="s">
        <v>836</v>
      </c>
      <c r="H1551" s="234" t="s">
        <v>798</v>
      </c>
      <c r="I1551" s="234" t="s">
        <v>678</v>
      </c>
      <c r="J1551" s="236">
        <v>77</v>
      </c>
      <c r="K1551" s="129">
        <v>0.03</v>
      </c>
      <c r="L1551" s="103">
        <v>6</v>
      </c>
      <c r="M1551" s="237">
        <v>1924</v>
      </c>
      <c r="N1551" s="236">
        <v>286</v>
      </c>
      <c r="O1551" s="103">
        <v>6000</v>
      </c>
      <c r="P1551" s="280">
        <v>6000</v>
      </c>
      <c r="Q1551" s="236">
        <v>23</v>
      </c>
      <c r="R1551" s="236">
        <v>30</v>
      </c>
      <c r="S1551" s="238">
        <v>18.5</v>
      </c>
      <c r="T1551" s="238">
        <v>17.149999999999999</v>
      </c>
      <c r="U1551" s="103">
        <v>2.5</v>
      </c>
      <c r="V1551" s="234" t="s">
        <v>547</v>
      </c>
      <c r="W1551" s="103">
        <v>40</v>
      </c>
      <c r="X1551" s="280" t="s">
        <v>56</v>
      </c>
      <c r="Y1551" s="280" t="s">
        <v>443</v>
      </c>
      <c r="Z1551" s="280"/>
      <c r="AA1551" s="280"/>
      <c r="AB1551" s="280" t="s">
        <v>19474</v>
      </c>
      <c r="AC1551" s="280"/>
      <c r="AD1551" s="280"/>
      <c r="AE1551" s="280" t="s">
        <v>19475</v>
      </c>
      <c r="AF1551" s="280"/>
      <c r="AG1551" s="280"/>
      <c r="AH1551" s="280"/>
      <c r="AI1551" s="280"/>
      <c r="AJ1551" s="280" t="s">
        <v>19477</v>
      </c>
      <c r="AK1551" s="280">
        <v>1</v>
      </c>
      <c r="AL1551" s="280" t="s">
        <v>272</v>
      </c>
      <c r="AM1551" s="280">
        <v>0.1</v>
      </c>
      <c r="AN1551" s="280">
        <v>0</v>
      </c>
      <c r="AO1551" s="280">
        <v>0</v>
      </c>
      <c r="AP1551" s="280">
        <v>0</v>
      </c>
      <c r="AQ1551" s="280">
        <v>0.1</v>
      </c>
      <c r="AR1551" s="280" t="s">
        <v>463</v>
      </c>
      <c r="AS1551" s="280">
        <v>1</v>
      </c>
      <c r="AT1551" s="280">
        <v>90.831266726460001</v>
      </c>
      <c r="AU1551" s="280" t="s">
        <v>552</v>
      </c>
      <c r="AV1551" s="280">
        <v>1.20884500161568</v>
      </c>
      <c r="AW1551" s="280">
        <v>13.3088750526002</v>
      </c>
      <c r="AX1551" s="280">
        <v>82.4747901876257</v>
      </c>
      <c r="AY1551" s="280" t="b">
        <v>0</v>
      </c>
      <c r="AZ1551" s="280">
        <v>44830.677870370368</v>
      </c>
      <c r="BA1551" s="280">
        <v>44826.610381944447</v>
      </c>
      <c r="BB1551" s="280">
        <v>44830.677870370368</v>
      </c>
    </row>
    <row r="1552" spans="1:54" x14ac:dyDescent="0.25">
      <c r="A1552" s="280" t="s">
        <v>19478</v>
      </c>
      <c r="B1552" s="234" t="s">
        <v>482</v>
      </c>
      <c r="C1552" s="235" t="s">
        <v>19478</v>
      </c>
      <c r="D1552" s="235" t="s">
        <v>19478</v>
      </c>
      <c r="E1552" s="234" t="s">
        <v>19479</v>
      </c>
      <c r="F1552" s="280" t="s">
        <v>19482</v>
      </c>
      <c r="G1552" s="234" t="s">
        <v>836</v>
      </c>
      <c r="H1552" s="234" t="s">
        <v>798</v>
      </c>
      <c r="I1552" s="234" t="s">
        <v>678</v>
      </c>
      <c r="J1552" s="236">
        <v>597</v>
      </c>
      <c r="K1552" s="129">
        <v>0.03</v>
      </c>
      <c r="L1552" s="103">
        <v>1</v>
      </c>
      <c r="M1552" s="237">
        <v>956</v>
      </c>
      <c r="N1552" s="236">
        <v>1639</v>
      </c>
      <c r="O1552" s="103">
        <v>6000</v>
      </c>
      <c r="P1552" s="280">
        <v>6000</v>
      </c>
      <c r="Q1552" s="236">
        <v>22</v>
      </c>
      <c r="R1552" s="236">
        <v>20</v>
      </c>
      <c r="S1552" s="238">
        <v>132.1</v>
      </c>
      <c r="T1552" s="238">
        <v>30</v>
      </c>
      <c r="U1552" s="103">
        <v>3</v>
      </c>
      <c r="V1552" s="234" t="s">
        <v>547</v>
      </c>
      <c r="W1552" s="103">
        <v>25</v>
      </c>
      <c r="X1552" s="280" t="s">
        <v>56</v>
      </c>
      <c r="Y1552" s="280" t="s">
        <v>443</v>
      </c>
      <c r="Z1552" s="280"/>
      <c r="AA1552" s="280" t="s">
        <v>19480</v>
      </c>
      <c r="AB1552" s="280"/>
      <c r="AC1552" s="280"/>
      <c r="AD1552" s="280"/>
      <c r="AE1552" s="280" t="s">
        <v>19481</v>
      </c>
      <c r="AF1552" s="280"/>
      <c r="AG1552" s="280"/>
      <c r="AH1552" s="280"/>
      <c r="AI1552" s="280"/>
      <c r="AJ1552" s="280" t="s">
        <v>559</v>
      </c>
      <c r="AK1552" s="280">
        <v>1</v>
      </c>
      <c r="AL1552" s="280" t="s">
        <v>272</v>
      </c>
      <c r="AM1552" s="280">
        <v>0.1</v>
      </c>
      <c r="AN1552" s="280">
        <v>0</v>
      </c>
      <c r="AO1552" s="280">
        <v>0</v>
      </c>
      <c r="AP1552" s="280">
        <v>0</v>
      </c>
      <c r="AQ1552" s="280">
        <v>0.06</v>
      </c>
      <c r="AR1552" s="280" t="s">
        <v>463</v>
      </c>
      <c r="AS1552" s="280">
        <v>0</v>
      </c>
      <c r="AT1552" s="280">
        <v>91.958556334723198</v>
      </c>
      <c r="AU1552" s="280" t="s">
        <v>490</v>
      </c>
      <c r="AV1552" s="280">
        <v>1.2403407341300099</v>
      </c>
      <c r="AW1552" s="280">
        <v>12.432886354135499</v>
      </c>
      <c r="AX1552" s="280">
        <v>90.027426651694</v>
      </c>
      <c r="AY1552" s="280" t="b">
        <v>0</v>
      </c>
      <c r="AZ1552" s="280">
        <v>44830.684872685182</v>
      </c>
      <c r="BA1552" s="280">
        <v>44826.644814814812</v>
      </c>
      <c r="BB1552" s="280">
        <v>44830.684849537036</v>
      </c>
    </row>
    <row r="1553" spans="1:54" x14ac:dyDescent="0.25">
      <c r="A1553" s="280" t="s">
        <v>19483</v>
      </c>
      <c r="B1553" s="234" t="s">
        <v>482</v>
      </c>
      <c r="C1553" s="235" t="s">
        <v>19483</v>
      </c>
      <c r="D1553" s="235" t="s">
        <v>19483</v>
      </c>
      <c r="E1553" s="234" t="s">
        <v>19479</v>
      </c>
      <c r="F1553" s="280" t="s">
        <v>19484</v>
      </c>
      <c r="G1553" s="234" t="s">
        <v>836</v>
      </c>
      <c r="H1553" s="234" t="s">
        <v>798</v>
      </c>
      <c r="I1553" s="234" t="s">
        <v>678</v>
      </c>
      <c r="J1553" s="236">
        <v>499</v>
      </c>
      <c r="K1553" s="129">
        <v>0.03</v>
      </c>
      <c r="L1553" s="103">
        <v>1</v>
      </c>
      <c r="M1553" s="237">
        <v>956</v>
      </c>
      <c r="N1553" s="236">
        <v>1436</v>
      </c>
      <c r="O1553" s="103">
        <v>6000</v>
      </c>
      <c r="P1553" s="280">
        <v>6000</v>
      </c>
      <c r="Q1553" s="236">
        <v>22</v>
      </c>
      <c r="R1553" s="236">
        <v>20</v>
      </c>
      <c r="S1553" s="238">
        <v>122.1</v>
      </c>
      <c r="T1553" s="238">
        <v>30</v>
      </c>
      <c r="U1553" s="103">
        <v>3</v>
      </c>
      <c r="V1553" s="234" t="s">
        <v>547</v>
      </c>
      <c r="W1553" s="103">
        <v>25</v>
      </c>
      <c r="X1553" s="280" t="s">
        <v>56</v>
      </c>
      <c r="Y1553" s="280" t="s">
        <v>443</v>
      </c>
      <c r="Z1553" s="280"/>
      <c r="AA1553" s="280" t="s">
        <v>19480</v>
      </c>
      <c r="AB1553" s="280"/>
      <c r="AC1553" s="280"/>
      <c r="AD1553" s="280"/>
      <c r="AE1553" s="280" t="s">
        <v>19481</v>
      </c>
      <c r="AF1553" s="280"/>
      <c r="AG1553" s="280"/>
      <c r="AH1553" s="280"/>
      <c r="AI1553" s="280"/>
      <c r="AJ1553" s="280" t="s">
        <v>3936</v>
      </c>
      <c r="AK1553" s="280">
        <v>1</v>
      </c>
      <c r="AL1553" s="280" t="s">
        <v>272</v>
      </c>
      <c r="AM1553" s="280">
        <v>0.1</v>
      </c>
      <c r="AN1553" s="280">
        <v>0</v>
      </c>
      <c r="AO1553" s="280">
        <v>0</v>
      </c>
      <c r="AP1553" s="280">
        <v>0</v>
      </c>
      <c r="AQ1553" s="280">
        <v>0.06</v>
      </c>
      <c r="AR1553" s="280" t="s">
        <v>463</v>
      </c>
      <c r="AS1553" s="280">
        <v>0</v>
      </c>
      <c r="AT1553" s="280">
        <v>91.610904549906493</v>
      </c>
      <c r="AU1553" s="280" t="s">
        <v>490</v>
      </c>
      <c r="AV1553" s="280">
        <v>1.36310775944393</v>
      </c>
      <c r="AW1553" s="280">
        <v>10.887587826964801</v>
      </c>
      <c r="AX1553" s="280">
        <v>90.145130077108007</v>
      </c>
      <c r="AY1553" s="280" t="b">
        <v>0</v>
      </c>
      <c r="AZ1553" s="280">
        <v>44830.68613425926</v>
      </c>
      <c r="BA1553" s="280">
        <v>44826.645833333336</v>
      </c>
      <c r="BB1553" s="280">
        <v>44830.686099537037</v>
      </c>
    </row>
    <row r="1554" spans="1:54" x14ac:dyDescent="0.25">
      <c r="A1554" s="280" t="s">
        <v>19485</v>
      </c>
      <c r="B1554" s="234" t="s">
        <v>482</v>
      </c>
      <c r="C1554" s="235" t="s">
        <v>19485</v>
      </c>
      <c r="D1554" s="235" t="s">
        <v>19485</v>
      </c>
      <c r="E1554" s="234" t="s">
        <v>19486</v>
      </c>
      <c r="F1554" s="280" t="s">
        <v>19489</v>
      </c>
      <c r="G1554" s="234" t="s">
        <v>544</v>
      </c>
      <c r="H1554" s="234" t="s">
        <v>1012</v>
      </c>
      <c r="I1554" s="234" t="s">
        <v>1013</v>
      </c>
      <c r="J1554" s="236">
        <v>398</v>
      </c>
      <c r="K1554" s="129">
        <v>0.03</v>
      </c>
      <c r="L1554" s="103">
        <v>1</v>
      </c>
      <c r="M1554" s="237">
        <v>1500</v>
      </c>
      <c r="N1554" s="236">
        <v>9717</v>
      </c>
      <c r="O1554" s="103">
        <v>6000</v>
      </c>
      <c r="P1554" s="280">
        <v>6000</v>
      </c>
      <c r="Q1554" s="236">
        <v>8</v>
      </c>
      <c r="R1554" s="236">
        <v>40</v>
      </c>
      <c r="S1554" s="238">
        <v>180</v>
      </c>
      <c r="T1554" s="238">
        <v>20</v>
      </c>
      <c r="U1554" s="103">
        <v>3</v>
      </c>
      <c r="V1554" s="234" t="s">
        <v>451</v>
      </c>
      <c r="W1554" s="103">
        <v>80</v>
      </c>
      <c r="X1554" s="280" t="s">
        <v>56</v>
      </c>
      <c r="Y1554" s="280" t="s">
        <v>443</v>
      </c>
      <c r="Z1554" s="280"/>
      <c r="AA1554" s="280" t="s">
        <v>19487</v>
      </c>
      <c r="AB1554" s="280" t="s">
        <v>19488</v>
      </c>
      <c r="AC1554" s="280"/>
      <c r="AD1554" s="280"/>
      <c r="AE1554" s="280"/>
      <c r="AF1554" s="280"/>
      <c r="AG1554" s="280"/>
      <c r="AH1554" s="280"/>
      <c r="AI1554" s="280"/>
      <c r="AJ1554" s="280" t="s">
        <v>1367</v>
      </c>
      <c r="AK1554" s="280">
        <v>5</v>
      </c>
      <c r="AL1554" s="280" t="s">
        <v>272</v>
      </c>
      <c r="AM1554" s="280">
        <v>0.1</v>
      </c>
      <c r="AN1554" s="280">
        <v>0</v>
      </c>
      <c r="AO1554" s="280">
        <v>0</v>
      </c>
      <c r="AP1554" s="280">
        <v>0</v>
      </c>
      <c r="AQ1554" s="280">
        <v>0.04</v>
      </c>
      <c r="AR1554" s="280" t="s">
        <v>463</v>
      </c>
      <c r="AS1554" s="280">
        <v>0</v>
      </c>
      <c r="AT1554" s="280">
        <v>82.249447553363595</v>
      </c>
      <c r="AU1554" s="280" t="s">
        <v>552</v>
      </c>
      <c r="AV1554" s="280">
        <v>1.0362986897486599</v>
      </c>
      <c r="AW1554" s="280">
        <v>23.436313597962901</v>
      </c>
      <c r="AX1554" s="280">
        <v>75.998489539307997</v>
      </c>
      <c r="AY1554" s="280" t="b">
        <v>0</v>
      </c>
      <c r="AZ1554" s="280">
        <v>44831.61550925926</v>
      </c>
      <c r="BA1554" s="280">
        <v>44830.628171296295</v>
      </c>
      <c r="BB1554" s="280">
        <v>44831.615486111114</v>
      </c>
    </row>
    <row r="1555" spans="1:54" x14ac:dyDescent="0.25">
      <c r="A1555" s="280" t="s">
        <v>19490</v>
      </c>
      <c r="B1555" s="234" t="s">
        <v>482</v>
      </c>
      <c r="C1555" s="235" t="s">
        <v>19490</v>
      </c>
      <c r="D1555" s="235" t="s">
        <v>19490</v>
      </c>
      <c r="E1555" s="234" t="s">
        <v>19492</v>
      </c>
      <c r="F1555" s="280" t="s">
        <v>19497</v>
      </c>
      <c r="G1555" s="234" t="s">
        <v>544</v>
      </c>
      <c r="H1555" s="234" t="s">
        <v>473</v>
      </c>
      <c r="I1555" s="234" t="s">
        <v>486</v>
      </c>
      <c r="J1555" s="236">
        <v>672</v>
      </c>
      <c r="K1555" s="129">
        <v>0.03</v>
      </c>
      <c r="L1555" s="103">
        <v>1</v>
      </c>
      <c r="M1555" s="237">
        <v>2050</v>
      </c>
      <c r="N1555" s="236">
        <v>7352</v>
      </c>
      <c r="O1555" s="103">
        <v>250</v>
      </c>
      <c r="P1555" s="280">
        <v>6100</v>
      </c>
      <c r="Q1555" s="236">
        <v>8</v>
      </c>
      <c r="R1555" s="236">
        <v>40</v>
      </c>
      <c r="S1555" s="238">
        <v>130</v>
      </c>
      <c r="T1555" s="238">
        <v>130</v>
      </c>
      <c r="U1555" s="103">
        <v>3.8</v>
      </c>
      <c r="V1555" s="234" t="s">
        <v>451</v>
      </c>
      <c r="W1555" s="103">
        <v>35</v>
      </c>
      <c r="X1555" s="280" t="s">
        <v>56</v>
      </c>
      <c r="Y1555" s="280" t="s">
        <v>443</v>
      </c>
      <c r="Z1555" s="280" t="s">
        <v>19491</v>
      </c>
      <c r="AA1555" s="280"/>
      <c r="AB1555" s="280" t="s">
        <v>19493</v>
      </c>
      <c r="AC1555" s="280" t="s">
        <v>19494</v>
      </c>
      <c r="AD1555" s="280" t="s">
        <v>19495</v>
      </c>
      <c r="AE1555" s="280" t="s">
        <v>19496</v>
      </c>
      <c r="AF1555" s="280"/>
      <c r="AG1555" s="280" t="s">
        <v>19639</v>
      </c>
      <c r="AH1555" s="280" t="s">
        <v>19498</v>
      </c>
      <c r="AI1555" s="280"/>
      <c r="AJ1555" s="280" t="s">
        <v>1367</v>
      </c>
      <c r="AK1555" s="280">
        <v>4706</v>
      </c>
      <c r="AL1555" s="280" t="s">
        <v>480</v>
      </c>
      <c r="AM1555" s="280">
        <v>0.1</v>
      </c>
      <c r="AN1555" s="280">
        <v>0</v>
      </c>
      <c r="AO1555" s="280">
        <v>0</v>
      </c>
      <c r="AP1555" s="280">
        <v>0</v>
      </c>
      <c r="AQ1555" s="280">
        <v>0.08</v>
      </c>
      <c r="AR1555" s="280" t="s">
        <v>463</v>
      </c>
      <c r="AS1555" s="280">
        <v>0</v>
      </c>
      <c r="AT1555" s="280">
        <v>85.984649481221993</v>
      </c>
      <c r="AU1555" s="280" t="s">
        <v>490</v>
      </c>
      <c r="AV1555" s="280">
        <v>1.1458290704426599</v>
      </c>
      <c r="AW1555" s="280">
        <v>19.613267364250099</v>
      </c>
      <c r="AX1555" s="280">
        <v>81.194076152982504</v>
      </c>
      <c r="AY1555" s="280" t="b">
        <v>0</v>
      </c>
      <c r="AZ1555" s="280">
        <v>44861.539131944446</v>
      </c>
      <c r="BA1555" s="280">
        <v>44831.400567129633</v>
      </c>
      <c r="BB1555" s="280">
        <v>44861.539120370369</v>
      </c>
    </row>
    <row r="1556" spans="1:54" x14ac:dyDescent="0.25">
      <c r="A1556" s="280" t="s">
        <v>19499</v>
      </c>
      <c r="B1556" s="234" t="s">
        <v>482</v>
      </c>
      <c r="C1556" s="235" t="s">
        <v>19499</v>
      </c>
      <c r="D1556" s="235" t="s">
        <v>19499</v>
      </c>
      <c r="E1556" s="234" t="s">
        <v>19492</v>
      </c>
      <c r="F1556" s="280" t="s">
        <v>19502</v>
      </c>
      <c r="G1556" s="234" t="s">
        <v>836</v>
      </c>
      <c r="H1556" s="234" t="s">
        <v>798</v>
      </c>
      <c r="I1556" s="234" t="s">
        <v>678</v>
      </c>
      <c r="J1556" s="236">
        <v>531</v>
      </c>
      <c r="K1556" s="129">
        <v>0.03</v>
      </c>
      <c r="L1556" s="103">
        <v>1</v>
      </c>
      <c r="M1556" s="237">
        <v>1600</v>
      </c>
      <c r="N1556" s="236">
        <v>4469</v>
      </c>
      <c r="O1556" s="103">
        <v>200</v>
      </c>
      <c r="P1556" s="280">
        <v>6100</v>
      </c>
      <c r="Q1556" s="236">
        <v>10</v>
      </c>
      <c r="R1556" s="236">
        <v>20</v>
      </c>
      <c r="S1556" s="238">
        <v>90</v>
      </c>
      <c r="T1556" s="238">
        <v>75</v>
      </c>
      <c r="U1556" s="103">
        <v>1.6</v>
      </c>
      <c r="V1556" s="234" t="s">
        <v>451</v>
      </c>
      <c r="W1556" s="103">
        <v>35</v>
      </c>
      <c r="X1556" s="280" t="s">
        <v>56</v>
      </c>
      <c r="Y1556" s="280" t="s">
        <v>443</v>
      </c>
      <c r="Z1556" s="280" t="s">
        <v>19500</v>
      </c>
      <c r="AA1556" s="280"/>
      <c r="AB1556" s="280" t="s">
        <v>19493</v>
      </c>
      <c r="AC1556" s="280" t="s">
        <v>1714</v>
      </c>
      <c r="AD1556" s="280" t="s">
        <v>19495</v>
      </c>
      <c r="AE1556" s="280" t="s">
        <v>19501</v>
      </c>
      <c r="AF1556" s="280"/>
      <c r="AG1556" s="280" t="s">
        <v>19639</v>
      </c>
      <c r="AH1556" s="280" t="s">
        <v>19498</v>
      </c>
      <c r="AI1556" s="280"/>
      <c r="AJ1556" s="280"/>
      <c r="AK1556" s="280">
        <v>4706</v>
      </c>
      <c r="AL1556" s="280" t="s">
        <v>480</v>
      </c>
      <c r="AM1556" s="280">
        <v>0.1</v>
      </c>
      <c r="AN1556" s="280">
        <v>0</v>
      </c>
      <c r="AO1556" s="280">
        <v>0</v>
      </c>
      <c r="AP1556" s="280">
        <v>0</v>
      </c>
      <c r="AQ1556" s="280">
        <v>0.08</v>
      </c>
      <c r="AR1556" s="280" t="s">
        <v>463</v>
      </c>
      <c r="AS1556" s="280">
        <v>0</v>
      </c>
      <c r="AT1556" s="280">
        <v>85.584930533033699</v>
      </c>
      <c r="AU1556" s="280" t="s">
        <v>490</v>
      </c>
      <c r="AV1556" s="280">
        <v>1.2663242107550601</v>
      </c>
      <c r="AW1556" s="280">
        <v>13.322148593561099</v>
      </c>
      <c r="AX1556" s="280">
        <v>80.217532746747693</v>
      </c>
      <c r="AY1556" s="280" t="b">
        <v>0</v>
      </c>
      <c r="AZ1556" s="280">
        <v>44861.539004629631</v>
      </c>
      <c r="BA1556" s="280">
        <v>44831.402743055558</v>
      </c>
      <c r="BB1556" s="280">
        <v>44861.539004629631</v>
      </c>
    </row>
    <row r="1557" spans="1:54" x14ac:dyDescent="0.25">
      <c r="A1557" s="280" t="s">
        <v>19503</v>
      </c>
      <c r="B1557" s="234" t="s">
        <v>482</v>
      </c>
      <c r="C1557" s="235" t="s">
        <v>19503</v>
      </c>
      <c r="D1557" s="235" t="s">
        <v>19503</v>
      </c>
      <c r="E1557" s="234" t="s">
        <v>19492</v>
      </c>
      <c r="F1557" s="280" t="s">
        <v>19507</v>
      </c>
      <c r="G1557" s="234" t="s">
        <v>544</v>
      </c>
      <c r="H1557" s="234" t="s">
        <v>473</v>
      </c>
      <c r="I1557" s="234" t="s">
        <v>678</v>
      </c>
      <c r="J1557" s="236">
        <v>370</v>
      </c>
      <c r="K1557" s="129">
        <v>0.03</v>
      </c>
      <c r="L1557" s="103">
        <v>2</v>
      </c>
      <c r="M1557" s="237">
        <v>1800</v>
      </c>
      <c r="N1557" s="236">
        <v>5635</v>
      </c>
      <c r="O1557" s="103">
        <v>65</v>
      </c>
      <c r="P1557" s="280">
        <v>6350</v>
      </c>
      <c r="Q1557" s="236">
        <v>6</v>
      </c>
      <c r="R1557" s="236">
        <v>40</v>
      </c>
      <c r="S1557" s="238">
        <v>115</v>
      </c>
      <c r="T1557" s="238">
        <v>55</v>
      </c>
      <c r="U1557" s="103">
        <v>2.8</v>
      </c>
      <c r="V1557" s="234" t="s">
        <v>451</v>
      </c>
      <c r="W1557" s="103">
        <v>35</v>
      </c>
      <c r="X1557" s="280" t="s">
        <v>56</v>
      </c>
      <c r="Y1557" s="280" t="s">
        <v>443</v>
      </c>
      <c r="Z1557" s="280" t="s">
        <v>19504</v>
      </c>
      <c r="AA1557" s="280"/>
      <c r="AB1557" s="280" t="s">
        <v>19505</v>
      </c>
      <c r="AC1557" s="280" t="s">
        <v>19494</v>
      </c>
      <c r="AD1557" s="280" t="s">
        <v>19506</v>
      </c>
      <c r="AE1557" s="280" t="s">
        <v>19501</v>
      </c>
      <c r="AF1557" s="280"/>
      <c r="AG1557" s="280" t="s">
        <v>19639</v>
      </c>
      <c r="AH1557" s="280" t="s">
        <v>19498</v>
      </c>
      <c r="AI1557" s="280"/>
      <c r="AJ1557" s="280" t="s">
        <v>1367</v>
      </c>
      <c r="AK1557" s="280">
        <v>3356</v>
      </c>
      <c r="AL1557" s="280" t="s">
        <v>480</v>
      </c>
      <c r="AM1557" s="280">
        <v>0.1</v>
      </c>
      <c r="AN1557" s="280">
        <v>0</v>
      </c>
      <c r="AO1557" s="280">
        <v>0</v>
      </c>
      <c r="AP1557" s="280">
        <v>0</v>
      </c>
      <c r="AQ1557" s="280">
        <v>0.08</v>
      </c>
      <c r="AR1557" s="280" t="s">
        <v>463</v>
      </c>
      <c r="AS1557" s="280">
        <v>0</v>
      </c>
      <c r="AT1557" s="280">
        <v>84.302352966547403</v>
      </c>
      <c r="AU1557" s="280" t="s">
        <v>490</v>
      </c>
      <c r="AV1557" s="280">
        <v>1.0948660343338199</v>
      </c>
      <c r="AW1557" s="280">
        <v>21.7216010955493</v>
      </c>
      <c r="AX1557" s="280">
        <v>77.7388126284376</v>
      </c>
      <c r="AY1557" s="280" t="b">
        <v>0</v>
      </c>
      <c r="AZ1557" s="280">
        <v>44861.539479166669</v>
      </c>
      <c r="BA1557" s="280">
        <v>44831.404687499999</v>
      </c>
      <c r="BB1557" s="280">
        <v>44861.539467592593</v>
      </c>
    </row>
    <row r="1558" spans="1:54" x14ac:dyDescent="0.25">
      <c r="A1558" s="280" t="s">
        <v>19508</v>
      </c>
      <c r="B1558" s="234" t="s">
        <v>482</v>
      </c>
      <c r="C1558" s="235" t="s">
        <v>1680</v>
      </c>
      <c r="D1558" s="235" t="s">
        <v>19508</v>
      </c>
      <c r="E1558" s="234" t="s">
        <v>19492</v>
      </c>
      <c r="F1558" s="280" t="s">
        <v>19510</v>
      </c>
      <c r="G1558" s="234" t="s">
        <v>544</v>
      </c>
      <c r="H1558" s="234" t="s">
        <v>473</v>
      </c>
      <c r="I1558" s="234" t="s">
        <v>678</v>
      </c>
      <c r="J1558" s="236">
        <v>370</v>
      </c>
      <c r="K1558" s="129">
        <v>0.03</v>
      </c>
      <c r="L1558" s="103">
        <v>2</v>
      </c>
      <c r="M1558" s="237">
        <v>1800</v>
      </c>
      <c r="N1558" s="236">
        <v>5635</v>
      </c>
      <c r="O1558" s="103">
        <v>65</v>
      </c>
      <c r="P1558" s="280">
        <v>6350</v>
      </c>
      <c r="Q1558" s="236">
        <v>6</v>
      </c>
      <c r="R1558" s="236">
        <v>40</v>
      </c>
      <c r="S1558" s="238">
        <v>115</v>
      </c>
      <c r="T1558" s="238">
        <v>55</v>
      </c>
      <c r="U1558" s="103">
        <v>2.8</v>
      </c>
      <c r="V1558" s="234" t="s">
        <v>451</v>
      </c>
      <c r="W1558" s="103">
        <v>35</v>
      </c>
      <c r="X1558" s="280" t="s">
        <v>56</v>
      </c>
      <c r="Y1558" s="280" t="s">
        <v>443</v>
      </c>
      <c r="Z1558" s="280" t="s">
        <v>19509</v>
      </c>
      <c r="AA1558" s="280"/>
      <c r="AB1558" s="280" t="s">
        <v>19505</v>
      </c>
      <c r="AC1558" s="280"/>
      <c r="AD1558" s="280" t="s">
        <v>19506</v>
      </c>
      <c r="AE1558" s="280" t="s">
        <v>19501</v>
      </c>
      <c r="AF1558" s="280"/>
      <c r="AG1558" s="280" t="s">
        <v>19639</v>
      </c>
      <c r="AH1558" s="280" t="s">
        <v>19498</v>
      </c>
      <c r="AI1558" s="280"/>
      <c r="AJ1558" s="280" t="s">
        <v>1367</v>
      </c>
      <c r="AK1558" s="280">
        <v>3356</v>
      </c>
      <c r="AL1558" s="280" t="s">
        <v>480</v>
      </c>
      <c r="AM1558" s="280">
        <v>0.1</v>
      </c>
      <c r="AN1558" s="280">
        <v>0</v>
      </c>
      <c r="AO1558" s="280">
        <v>0</v>
      </c>
      <c r="AP1558" s="280">
        <v>0</v>
      </c>
      <c r="AQ1558" s="280">
        <v>0.08</v>
      </c>
      <c r="AR1558" s="280" t="s">
        <v>463</v>
      </c>
      <c r="AS1558" s="280">
        <v>0</v>
      </c>
      <c r="AT1558" s="280">
        <v>84.302352966547403</v>
      </c>
      <c r="AU1558" s="280" t="s">
        <v>490</v>
      </c>
      <c r="AV1558" s="280">
        <v>1.0948660343338199</v>
      </c>
      <c r="AW1558" s="280">
        <v>21.7216010955493</v>
      </c>
      <c r="AX1558" s="280">
        <v>77.7388126284376</v>
      </c>
      <c r="AY1558" s="280" t="b">
        <v>0</v>
      </c>
      <c r="AZ1558" s="280">
        <v>44861.54047453704</v>
      </c>
      <c r="BA1558" s="280">
        <v>44831.406238425923</v>
      </c>
      <c r="BB1558" s="280">
        <v>44861.54047453704</v>
      </c>
    </row>
    <row r="1559" spans="1:54" x14ac:dyDescent="0.25">
      <c r="A1559" s="280" t="s">
        <v>19511</v>
      </c>
      <c r="B1559" s="234" t="s">
        <v>482</v>
      </c>
      <c r="C1559" s="235" t="s">
        <v>1680</v>
      </c>
      <c r="D1559" s="235" t="s">
        <v>19511</v>
      </c>
      <c r="E1559" s="234" t="s">
        <v>19492</v>
      </c>
      <c r="F1559" s="280" t="s">
        <v>19513</v>
      </c>
      <c r="G1559" s="234" t="s">
        <v>544</v>
      </c>
      <c r="H1559" s="234" t="s">
        <v>473</v>
      </c>
      <c r="I1559" s="234" t="s">
        <v>678</v>
      </c>
      <c r="J1559" s="236">
        <v>370</v>
      </c>
      <c r="K1559" s="129">
        <v>0.03</v>
      </c>
      <c r="L1559" s="103">
        <v>2</v>
      </c>
      <c r="M1559" s="237">
        <v>1800</v>
      </c>
      <c r="N1559" s="236">
        <v>5635</v>
      </c>
      <c r="O1559" s="103">
        <v>93</v>
      </c>
      <c r="P1559" s="280">
        <v>6350</v>
      </c>
      <c r="Q1559" s="236">
        <v>6</v>
      </c>
      <c r="R1559" s="236">
        <v>40</v>
      </c>
      <c r="S1559" s="238">
        <v>115</v>
      </c>
      <c r="T1559" s="238">
        <v>55</v>
      </c>
      <c r="U1559" s="103">
        <v>2.8</v>
      </c>
      <c r="V1559" s="234" t="s">
        <v>451</v>
      </c>
      <c r="W1559" s="103">
        <v>35</v>
      </c>
      <c r="X1559" s="280" t="s">
        <v>56</v>
      </c>
      <c r="Y1559" s="280" t="s">
        <v>443</v>
      </c>
      <c r="Z1559" s="280" t="s">
        <v>19512</v>
      </c>
      <c r="AA1559" s="280"/>
      <c r="AB1559" s="280" t="s">
        <v>19505</v>
      </c>
      <c r="AC1559" s="280"/>
      <c r="AD1559" s="280" t="s">
        <v>19506</v>
      </c>
      <c r="AE1559" s="280" t="s">
        <v>19501</v>
      </c>
      <c r="AF1559" s="280"/>
      <c r="AG1559" s="280" t="s">
        <v>19639</v>
      </c>
      <c r="AH1559" s="280" t="s">
        <v>19498</v>
      </c>
      <c r="AI1559" s="280"/>
      <c r="AJ1559" s="280" t="s">
        <v>1367</v>
      </c>
      <c r="AK1559" s="280">
        <v>637</v>
      </c>
      <c r="AL1559" s="280" t="s">
        <v>480</v>
      </c>
      <c r="AM1559" s="280">
        <v>0.1</v>
      </c>
      <c r="AN1559" s="280">
        <v>0</v>
      </c>
      <c r="AO1559" s="280">
        <v>0</v>
      </c>
      <c r="AP1559" s="280">
        <v>0</v>
      </c>
      <c r="AQ1559" s="280">
        <v>0.08</v>
      </c>
      <c r="AR1559" s="280" t="s">
        <v>463</v>
      </c>
      <c r="AS1559" s="280">
        <v>0</v>
      </c>
      <c r="AT1559" s="280">
        <v>84.302352966547403</v>
      </c>
      <c r="AU1559" s="280" t="s">
        <v>490</v>
      </c>
      <c r="AV1559" s="280">
        <v>1.0948660343338199</v>
      </c>
      <c r="AW1559" s="280">
        <v>21.7216010955493</v>
      </c>
      <c r="AX1559" s="280">
        <v>77.7388126284376</v>
      </c>
      <c r="AY1559" s="280" t="b">
        <v>0</v>
      </c>
      <c r="AZ1559" s="280">
        <v>44861.541006944448</v>
      </c>
      <c r="BA1559" s="280">
        <v>44831.407789351855</v>
      </c>
      <c r="BB1559" s="280">
        <v>44861.541006944448</v>
      </c>
    </row>
    <row r="1560" spans="1:54" x14ac:dyDescent="0.25">
      <c r="A1560" s="280" t="s">
        <v>19514</v>
      </c>
      <c r="B1560" s="234" t="s">
        <v>482</v>
      </c>
      <c r="C1560" s="235" t="s">
        <v>1680</v>
      </c>
      <c r="D1560" s="235" t="s">
        <v>19514</v>
      </c>
      <c r="E1560" s="234" t="s">
        <v>19492</v>
      </c>
      <c r="F1560" s="280" t="s">
        <v>19515</v>
      </c>
      <c r="G1560" s="234" t="s">
        <v>544</v>
      </c>
      <c r="H1560" s="234" t="s">
        <v>473</v>
      </c>
      <c r="I1560" s="234" t="s">
        <v>678</v>
      </c>
      <c r="J1560" s="236">
        <v>370</v>
      </c>
      <c r="K1560" s="129">
        <v>0.03</v>
      </c>
      <c r="L1560" s="103">
        <v>2</v>
      </c>
      <c r="M1560" s="237">
        <v>1800</v>
      </c>
      <c r="N1560" s="236">
        <v>5635</v>
      </c>
      <c r="O1560" s="103">
        <v>103</v>
      </c>
      <c r="P1560" s="280">
        <v>6350</v>
      </c>
      <c r="Q1560" s="236">
        <v>6</v>
      </c>
      <c r="R1560" s="236">
        <v>40</v>
      </c>
      <c r="S1560" s="238">
        <v>115</v>
      </c>
      <c r="T1560" s="238">
        <v>55</v>
      </c>
      <c r="U1560" s="103">
        <v>2.8</v>
      </c>
      <c r="V1560" s="234" t="s">
        <v>451</v>
      </c>
      <c r="W1560" s="103">
        <v>35</v>
      </c>
      <c r="X1560" s="280" t="s">
        <v>56</v>
      </c>
      <c r="Y1560" s="280" t="s">
        <v>443</v>
      </c>
      <c r="Z1560" s="280" t="s">
        <v>19512</v>
      </c>
      <c r="AA1560" s="280"/>
      <c r="AB1560" s="280" t="s">
        <v>19505</v>
      </c>
      <c r="AC1560" s="280"/>
      <c r="AD1560" s="280" t="s">
        <v>19506</v>
      </c>
      <c r="AE1560" s="280" t="s">
        <v>19501</v>
      </c>
      <c r="AF1560" s="280"/>
      <c r="AG1560" s="280" t="s">
        <v>19639</v>
      </c>
      <c r="AH1560" s="280" t="s">
        <v>19498</v>
      </c>
      <c r="AI1560" s="280"/>
      <c r="AJ1560" s="280" t="s">
        <v>1367</v>
      </c>
      <c r="AK1560" s="280">
        <v>637</v>
      </c>
      <c r="AL1560" s="280" t="s">
        <v>480</v>
      </c>
      <c r="AM1560" s="280">
        <v>0.1</v>
      </c>
      <c r="AN1560" s="280">
        <v>0</v>
      </c>
      <c r="AO1560" s="280">
        <v>0</v>
      </c>
      <c r="AP1560" s="280">
        <v>0</v>
      </c>
      <c r="AQ1560" s="280">
        <v>0.08</v>
      </c>
      <c r="AR1560" s="280" t="s">
        <v>463</v>
      </c>
      <c r="AS1560" s="280">
        <v>0</v>
      </c>
      <c r="AT1560" s="280">
        <v>84.302352966547403</v>
      </c>
      <c r="AU1560" s="280" t="s">
        <v>490</v>
      </c>
      <c r="AV1560" s="280">
        <v>1.0948660343338199</v>
      </c>
      <c r="AW1560" s="280">
        <v>21.7216010955493</v>
      </c>
      <c r="AX1560" s="280">
        <v>77.7388126284376</v>
      </c>
      <c r="AY1560" s="280" t="b">
        <v>0</v>
      </c>
      <c r="AZ1560" s="280">
        <v>44861.541631944441</v>
      </c>
      <c r="BA1560" s="280">
        <v>44831.409768518519</v>
      </c>
      <c r="BB1560" s="280">
        <v>44861.541620370372</v>
      </c>
    </row>
    <row r="1561" spans="1:54" x14ac:dyDescent="0.25">
      <c r="A1561" s="280" t="s">
        <v>19516</v>
      </c>
      <c r="B1561" s="234" t="s">
        <v>456</v>
      </c>
      <c r="C1561" s="235" t="s">
        <v>1680</v>
      </c>
      <c r="D1561" s="235" t="s">
        <v>19516</v>
      </c>
      <c r="E1561" s="234" t="s">
        <v>19517</v>
      </c>
      <c r="F1561" s="280" t="s">
        <v>19519</v>
      </c>
      <c r="G1561" s="234" t="s">
        <v>836</v>
      </c>
      <c r="H1561" s="234" t="s">
        <v>798</v>
      </c>
      <c r="I1561" s="234" t="s">
        <v>678</v>
      </c>
      <c r="J1561" s="236">
        <v>132</v>
      </c>
      <c r="K1561" s="129">
        <v>0.03</v>
      </c>
      <c r="L1561" s="103">
        <v>3</v>
      </c>
      <c r="M1561" s="237">
        <v>1645</v>
      </c>
      <c r="N1561" s="236">
        <v>678</v>
      </c>
      <c r="O1561" s="103">
        <v>6000</v>
      </c>
      <c r="P1561" s="280">
        <v>6000</v>
      </c>
      <c r="Q1561" s="236">
        <v>20</v>
      </c>
      <c r="R1561" s="236">
        <v>30</v>
      </c>
      <c r="S1561" s="238">
        <v>42</v>
      </c>
      <c r="T1561" s="238">
        <v>42</v>
      </c>
      <c r="U1561" s="103">
        <v>2.5</v>
      </c>
      <c r="V1561" s="234" t="s">
        <v>451</v>
      </c>
      <c r="W1561" s="103">
        <v>60</v>
      </c>
      <c r="X1561" s="280" t="s">
        <v>56</v>
      </c>
      <c r="Y1561" s="280" t="s">
        <v>443</v>
      </c>
      <c r="Z1561" s="280"/>
      <c r="AA1561" s="280"/>
      <c r="AB1561" s="280"/>
      <c r="AC1561" s="280"/>
      <c r="AD1561" s="280"/>
      <c r="AE1561" s="280" t="s">
        <v>19518</v>
      </c>
      <c r="AF1561" s="280" t="s">
        <v>19640</v>
      </c>
      <c r="AG1561" s="280"/>
      <c r="AH1561" s="280"/>
      <c r="AI1561" s="280"/>
      <c r="AJ1561" s="280" t="s">
        <v>19520</v>
      </c>
      <c r="AK1561" s="280">
        <v>18</v>
      </c>
      <c r="AL1561" s="280" t="s">
        <v>272</v>
      </c>
      <c r="AM1561" s="280">
        <v>0.1</v>
      </c>
      <c r="AN1561" s="280">
        <v>0</v>
      </c>
      <c r="AO1561" s="280">
        <v>0</v>
      </c>
      <c r="AP1561" s="280">
        <v>0</v>
      </c>
      <c r="AQ1561" s="280">
        <v>0.08</v>
      </c>
      <c r="AR1561" s="280" t="s">
        <v>463</v>
      </c>
      <c r="AS1561" s="280">
        <v>1</v>
      </c>
      <c r="AT1561" s="280">
        <v>90.100073712110799</v>
      </c>
      <c r="AU1561" s="280" t="s">
        <v>490</v>
      </c>
      <c r="AV1561" s="280">
        <v>1.1765193982715401</v>
      </c>
      <c r="AW1561" s="280">
        <v>13.583969116214201</v>
      </c>
      <c r="AX1561" s="280">
        <v>83.793068552263094</v>
      </c>
      <c r="AY1561" s="280" t="b">
        <v>0</v>
      </c>
      <c r="AZ1561" s="280">
        <v>44840.447997685187</v>
      </c>
      <c r="BA1561" s="280">
        <v>44831.603750000002</v>
      </c>
      <c r="BB1561" s="280">
        <v>44840.440405092595</v>
      </c>
    </row>
    <row r="1562" spans="1:54" x14ac:dyDescent="0.25">
      <c r="A1562" s="280" t="s">
        <v>19521</v>
      </c>
      <c r="B1562" s="234" t="s">
        <v>482</v>
      </c>
      <c r="C1562" s="235" t="s">
        <v>19599</v>
      </c>
      <c r="D1562" s="235" t="s">
        <v>19521</v>
      </c>
      <c r="E1562" s="234" t="s">
        <v>19523</v>
      </c>
      <c r="F1562" s="280" t="s">
        <v>19524</v>
      </c>
      <c r="G1562" s="234" t="s">
        <v>836</v>
      </c>
      <c r="H1562" s="234" t="s">
        <v>798</v>
      </c>
      <c r="I1562" s="234" t="s">
        <v>678</v>
      </c>
      <c r="J1562" s="236">
        <v>112</v>
      </c>
      <c r="K1562" s="129">
        <v>0.03</v>
      </c>
      <c r="L1562" s="103">
        <v>2</v>
      </c>
      <c r="M1562" s="237">
        <v>1800</v>
      </c>
      <c r="N1562" s="236">
        <v>1191</v>
      </c>
      <c r="O1562" s="103">
        <v>6000</v>
      </c>
      <c r="P1562" s="280">
        <v>6000</v>
      </c>
      <c r="Q1562" s="236">
        <v>16</v>
      </c>
      <c r="R1562" s="236">
        <v>30</v>
      </c>
      <c r="S1562" s="238">
        <v>30.5</v>
      </c>
      <c r="T1562" s="238">
        <v>30.5</v>
      </c>
      <c r="U1562" s="103">
        <v>2.7</v>
      </c>
      <c r="V1562" s="234" t="s">
        <v>547</v>
      </c>
      <c r="W1562" s="103">
        <v>30</v>
      </c>
      <c r="X1562" s="280" t="s">
        <v>56</v>
      </c>
      <c r="Y1562" s="280" t="s">
        <v>443</v>
      </c>
      <c r="Z1562" s="280" t="s">
        <v>19522</v>
      </c>
      <c r="AA1562" s="280"/>
      <c r="AB1562" s="280" t="s">
        <v>2583</v>
      </c>
      <c r="AC1562" s="280"/>
      <c r="AD1562" s="280"/>
      <c r="AE1562" s="280" t="s">
        <v>19641</v>
      </c>
      <c r="AF1562" s="280"/>
      <c r="AG1562" s="280"/>
      <c r="AH1562" s="280"/>
      <c r="AI1562" s="280"/>
      <c r="AJ1562" s="280" t="s">
        <v>19525</v>
      </c>
      <c r="AK1562" s="280">
        <v>1</v>
      </c>
      <c r="AL1562" s="280" t="s">
        <v>272</v>
      </c>
      <c r="AM1562" s="280">
        <v>0.1</v>
      </c>
      <c r="AN1562" s="280">
        <v>0</v>
      </c>
      <c r="AO1562" s="280">
        <v>0</v>
      </c>
      <c r="AP1562" s="280">
        <v>0</v>
      </c>
      <c r="AQ1562" s="280">
        <v>0.08</v>
      </c>
      <c r="AR1562" s="280" t="s">
        <v>463</v>
      </c>
      <c r="AS1562" s="280">
        <v>3</v>
      </c>
      <c r="AT1562" s="280">
        <v>88.404816006931995</v>
      </c>
      <c r="AU1562" s="280" t="s">
        <v>490</v>
      </c>
      <c r="AV1562" s="280">
        <v>1.29494841883085</v>
      </c>
      <c r="AW1562" s="280">
        <v>12.597118995075199</v>
      </c>
      <c r="AX1562" s="280">
        <v>81.774454806412095</v>
      </c>
      <c r="AY1562" s="280" t="b">
        <v>0</v>
      </c>
      <c r="AZ1562" s="280">
        <v>44833.736307870371</v>
      </c>
      <c r="BA1562" s="280">
        <v>44832.582511574074</v>
      </c>
      <c r="BB1562" s="280">
        <v>44833.736296296294</v>
      </c>
    </row>
    <row r="1563" spans="1:54" x14ac:dyDescent="0.25">
      <c r="A1563" s="280" t="s">
        <v>19526</v>
      </c>
      <c r="B1563" s="234" t="s">
        <v>482</v>
      </c>
      <c r="C1563" s="235" t="s">
        <v>1680</v>
      </c>
      <c r="D1563" s="235" t="s">
        <v>19526</v>
      </c>
      <c r="E1563" s="234" t="s">
        <v>19528</v>
      </c>
      <c r="F1563" s="280" t="s">
        <v>19529</v>
      </c>
      <c r="G1563" s="234"/>
      <c r="H1563" s="234"/>
      <c r="I1563" s="234" t="s">
        <v>1013</v>
      </c>
      <c r="J1563" s="236"/>
      <c r="K1563" s="129"/>
      <c r="L1563" s="103"/>
      <c r="M1563" s="237"/>
      <c r="N1563" s="236"/>
      <c r="O1563" s="103">
        <v>760</v>
      </c>
      <c r="P1563" s="280"/>
      <c r="Q1563" s="236"/>
      <c r="R1563" s="236"/>
      <c r="S1563" s="238"/>
      <c r="T1563" s="238"/>
      <c r="U1563" s="103">
        <v>0</v>
      </c>
      <c r="V1563" s="234" t="s">
        <v>451</v>
      </c>
      <c r="W1563" s="103"/>
      <c r="X1563" s="280" t="s">
        <v>56</v>
      </c>
      <c r="Y1563" s="280" t="s">
        <v>443</v>
      </c>
      <c r="Z1563" s="280" t="s">
        <v>19527</v>
      </c>
      <c r="AA1563" s="280"/>
      <c r="AB1563" s="280"/>
      <c r="AC1563" s="280"/>
      <c r="AD1563" s="280"/>
      <c r="AE1563" s="280"/>
      <c r="AF1563" s="280"/>
      <c r="AG1563" s="280"/>
      <c r="AH1563" s="280"/>
      <c r="AI1563" s="280"/>
      <c r="AJ1563" s="280"/>
      <c r="AK1563" s="280">
        <v>20</v>
      </c>
      <c r="AL1563" s="280" t="s">
        <v>272</v>
      </c>
      <c r="AM1563" s="280">
        <v>0.1</v>
      </c>
      <c r="AN1563" s="280"/>
      <c r="AO1563" s="280">
        <v>0</v>
      </c>
      <c r="AP1563" s="280">
        <v>0</v>
      </c>
      <c r="AQ1563" s="280"/>
      <c r="AR1563" s="280" t="s">
        <v>447</v>
      </c>
      <c r="AS1563" s="280"/>
      <c r="AT1563" s="280"/>
      <c r="AU1563" s="280" t="s">
        <v>1086</v>
      </c>
      <c r="AV1563" s="280">
        <v>2.5</v>
      </c>
      <c r="AW1563" s="280"/>
      <c r="AX1563" s="280"/>
      <c r="AY1563" s="280" t="b">
        <v>0</v>
      </c>
      <c r="AZ1563" s="280">
        <v>44833.570127314815</v>
      </c>
      <c r="BA1563" s="280">
        <v>44833.5700462963</v>
      </c>
      <c r="BB1563" s="280"/>
    </row>
    <row r="1564" spans="1:54" x14ac:dyDescent="0.25">
      <c r="A1564" s="280" t="s">
        <v>19642</v>
      </c>
      <c r="B1564" s="234" t="s">
        <v>888</v>
      </c>
      <c r="C1564" s="235" t="s">
        <v>19642</v>
      </c>
      <c r="D1564" s="235" t="s">
        <v>19642</v>
      </c>
      <c r="E1564" s="234" t="s">
        <v>19644</v>
      </c>
      <c r="F1564" s="280" t="s">
        <v>19646</v>
      </c>
      <c r="G1564" s="234" t="s">
        <v>534</v>
      </c>
      <c r="H1564" s="234" t="s">
        <v>507</v>
      </c>
      <c r="I1564" s="234" t="s">
        <v>678</v>
      </c>
      <c r="J1564" s="236">
        <v>961</v>
      </c>
      <c r="K1564" s="129">
        <v>0.05</v>
      </c>
      <c r="L1564" s="103">
        <v>1</v>
      </c>
      <c r="M1564" s="237">
        <v>6250</v>
      </c>
      <c r="N1564" s="236">
        <v>12442</v>
      </c>
      <c r="O1564" s="103">
        <v>1000</v>
      </c>
      <c r="P1564" s="280">
        <v>6000</v>
      </c>
      <c r="Q1564" s="236">
        <v>5</v>
      </c>
      <c r="R1564" s="236">
        <v>40</v>
      </c>
      <c r="S1564" s="238">
        <v>200</v>
      </c>
      <c r="T1564" s="238">
        <v>120</v>
      </c>
      <c r="U1564" s="103">
        <v>4.5</v>
      </c>
      <c r="V1564" s="234" t="s">
        <v>547</v>
      </c>
      <c r="W1564" s="103">
        <v>40</v>
      </c>
      <c r="X1564" s="280" t="s">
        <v>56</v>
      </c>
      <c r="Y1564" s="280" t="s">
        <v>443</v>
      </c>
      <c r="Z1564" s="280" t="s">
        <v>19643</v>
      </c>
      <c r="AA1564" s="280" t="s">
        <v>19645</v>
      </c>
      <c r="AB1564" s="280"/>
      <c r="AC1564" s="280"/>
      <c r="AD1564" s="280" t="s">
        <v>3565</v>
      </c>
      <c r="AE1564" s="280"/>
      <c r="AF1564" s="280" t="s">
        <v>19647</v>
      </c>
      <c r="AG1564" s="280"/>
      <c r="AH1564" s="280"/>
      <c r="AI1564" s="280" t="s">
        <v>19648</v>
      </c>
      <c r="AJ1564" s="280" t="s">
        <v>19649</v>
      </c>
      <c r="AK1564" s="280">
        <v>250</v>
      </c>
      <c r="AL1564" s="280" t="s">
        <v>480</v>
      </c>
      <c r="AM1564" s="280">
        <v>0.56000000000000005</v>
      </c>
      <c r="AN1564" s="280"/>
      <c r="AO1564" s="280">
        <v>0</v>
      </c>
      <c r="AP1564" s="280">
        <v>0</v>
      </c>
      <c r="AQ1564" s="280">
        <v>0.24</v>
      </c>
      <c r="AR1564" s="280" t="s">
        <v>463</v>
      </c>
      <c r="AS1564" s="280">
        <v>0</v>
      </c>
      <c r="AT1564" s="280">
        <v>77.653739073139803</v>
      </c>
      <c r="AU1564" s="280" t="s">
        <v>552</v>
      </c>
      <c r="AV1564" s="280">
        <v>1.6150244327983501</v>
      </c>
      <c r="AW1564" s="280">
        <v>19.013537072685299</v>
      </c>
      <c r="AX1564" s="280">
        <v>64.874152299960201</v>
      </c>
      <c r="AY1564" s="280" t="b">
        <v>0</v>
      </c>
      <c r="AZ1564" s="280">
        <v>44847.333993055552</v>
      </c>
      <c r="BA1564" s="280">
        <v>44834.366631944446</v>
      </c>
      <c r="BB1564" s="280"/>
    </row>
    <row r="1565" spans="1:54" x14ac:dyDescent="0.25">
      <c r="A1565" s="280" t="s">
        <v>19650</v>
      </c>
      <c r="B1565" s="234" t="s">
        <v>436</v>
      </c>
      <c r="C1565" s="235" t="s">
        <v>1680</v>
      </c>
      <c r="D1565" s="235" t="s">
        <v>19650</v>
      </c>
      <c r="E1565" s="234" t="s">
        <v>19644</v>
      </c>
      <c r="F1565" s="280" t="s">
        <v>19652</v>
      </c>
      <c r="G1565" s="234" t="s">
        <v>534</v>
      </c>
      <c r="H1565" s="234" t="s">
        <v>507</v>
      </c>
      <c r="I1565" s="234" t="s">
        <v>678</v>
      </c>
      <c r="J1565" s="236">
        <v>961</v>
      </c>
      <c r="K1565" s="129">
        <v>0.05</v>
      </c>
      <c r="L1565" s="103">
        <v>1</v>
      </c>
      <c r="M1565" s="237">
        <v>6250</v>
      </c>
      <c r="N1565" s="236">
        <v>12442</v>
      </c>
      <c r="O1565" s="103">
        <v>1000</v>
      </c>
      <c r="P1565" s="280">
        <v>6000</v>
      </c>
      <c r="Q1565" s="236">
        <v>5</v>
      </c>
      <c r="R1565" s="236">
        <v>40</v>
      </c>
      <c r="S1565" s="238">
        <v>200</v>
      </c>
      <c r="T1565" s="238">
        <v>120</v>
      </c>
      <c r="U1565" s="103">
        <v>4.25</v>
      </c>
      <c r="V1565" s="234" t="s">
        <v>547</v>
      </c>
      <c r="W1565" s="103">
        <v>40</v>
      </c>
      <c r="X1565" s="280" t="s">
        <v>56</v>
      </c>
      <c r="Y1565" s="280" t="s">
        <v>443</v>
      </c>
      <c r="Z1565" s="280" t="s">
        <v>19643</v>
      </c>
      <c r="AA1565" s="280" t="s">
        <v>19651</v>
      </c>
      <c r="AB1565" s="280"/>
      <c r="AC1565" s="280"/>
      <c r="AD1565" s="280" t="s">
        <v>19068</v>
      </c>
      <c r="AE1565" s="280"/>
      <c r="AF1565" s="280" t="s">
        <v>19653</v>
      </c>
      <c r="AG1565" s="280"/>
      <c r="AH1565" s="280"/>
      <c r="AI1565" s="280"/>
      <c r="AJ1565" s="280"/>
      <c r="AK1565" s="280">
        <v>250</v>
      </c>
      <c r="AL1565" s="280" t="s">
        <v>480</v>
      </c>
      <c r="AM1565" s="280">
        <v>0.1</v>
      </c>
      <c r="AN1565" s="280"/>
      <c r="AO1565" s="280">
        <v>0</v>
      </c>
      <c r="AP1565" s="280">
        <v>0</v>
      </c>
      <c r="AQ1565" s="280"/>
      <c r="AR1565" s="280" t="s">
        <v>447</v>
      </c>
      <c r="AS1565" s="280">
        <v>0</v>
      </c>
      <c r="AT1565" s="280"/>
      <c r="AU1565" s="280" t="s">
        <v>552</v>
      </c>
      <c r="AV1565" s="280"/>
      <c r="AW1565" s="280">
        <v>0</v>
      </c>
      <c r="AX1565" s="280"/>
      <c r="AY1565" s="280" t="b">
        <v>0</v>
      </c>
      <c r="AZ1565" s="280">
        <v>44847.329895833333</v>
      </c>
      <c r="BA1565" s="280">
        <v>44834.376250000001</v>
      </c>
      <c r="BB1565" s="280">
        <v>44847.329895833333</v>
      </c>
    </row>
    <row r="1566" spans="1:54" x14ac:dyDescent="0.25">
      <c r="A1566" s="280" t="s">
        <v>19654</v>
      </c>
      <c r="B1566" s="234" t="s">
        <v>482</v>
      </c>
      <c r="C1566" s="235" t="s">
        <v>19654</v>
      </c>
      <c r="D1566" s="235" t="s">
        <v>19654</v>
      </c>
      <c r="E1566" s="234" t="s">
        <v>19656</v>
      </c>
      <c r="F1566" s="280" t="s">
        <v>19659</v>
      </c>
      <c r="G1566" s="234" t="s">
        <v>836</v>
      </c>
      <c r="H1566" s="234" t="s">
        <v>798</v>
      </c>
      <c r="I1566" s="234" t="s">
        <v>678</v>
      </c>
      <c r="J1566" s="236">
        <v>263</v>
      </c>
      <c r="K1566" s="129">
        <v>0.03</v>
      </c>
      <c r="L1566" s="103">
        <v>4</v>
      </c>
      <c r="M1566" s="237">
        <v>1257</v>
      </c>
      <c r="N1566" s="236">
        <v>672</v>
      </c>
      <c r="O1566" s="103">
        <v>6000</v>
      </c>
      <c r="P1566" s="280">
        <v>6000</v>
      </c>
      <c r="Q1566" s="236">
        <v>15</v>
      </c>
      <c r="R1566" s="236">
        <v>20</v>
      </c>
      <c r="S1566" s="238">
        <v>50</v>
      </c>
      <c r="T1566" s="238">
        <v>35</v>
      </c>
      <c r="U1566" s="103">
        <v>3</v>
      </c>
      <c r="V1566" s="234" t="s">
        <v>451</v>
      </c>
      <c r="W1566" s="103">
        <v>40</v>
      </c>
      <c r="X1566" s="280" t="s">
        <v>56</v>
      </c>
      <c r="Y1566" s="280" t="s">
        <v>443</v>
      </c>
      <c r="Z1566" s="280" t="s">
        <v>19655</v>
      </c>
      <c r="AA1566" s="280" t="s">
        <v>19657</v>
      </c>
      <c r="AB1566" s="280" t="s">
        <v>19658</v>
      </c>
      <c r="AC1566" s="280"/>
      <c r="AD1566" s="280"/>
      <c r="AE1566" s="280"/>
      <c r="AF1566" s="280" t="s">
        <v>19660</v>
      </c>
      <c r="AG1566" s="280"/>
      <c r="AH1566" s="280"/>
      <c r="AI1566" s="280"/>
      <c r="AJ1566" s="280"/>
      <c r="AK1566" s="280">
        <v>1</v>
      </c>
      <c r="AL1566" s="280" t="s">
        <v>272</v>
      </c>
      <c r="AM1566" s="280">
        <v>0.1</v>
      </c>
      <c r="AN1566" s="280">
        <v>0</v>
      </c>
      <c r="AO1566" s="280">
        <v>0</v>
      </c>
      <c r="AP1566" s="280">
        <v>0</v>
      </c>
      <c r="AQ1566" s="280">
        <v>0.09</v>
      </c>
      <c r="AR1566" s="280" t="s">
        <v>463</v>
      </c>
      <c r="AS1566" s="280">
        <v>0</v>
      </c>
      <c r="AT1566" s="280">
        <v>86.5458246420785</v>
      </c>
      <c r="AU1566" s="280" t="s">
        <v>490</v>
      </c>
      <c r="AV1566" s="280">
        <v>1.2771426861820101</v>
      </c>
      <c r="AW1566" s="280">
        <v>12.6711232366118</v>
      </c>
      <c r="AX1566" s="280">
        <v>84.369815336791902</v>
      </c>
      <c r="AY1566" s="280" t="b">
        <v>0</v>
      </c>
      <c r="AZ1566" s="280">
        <v>44841.384247685186</v>
      </c>
      <c r="BA1566" s="280">
        <v>44834.505069444444</v>
      </c>
      <c r="BB1566" s="280">
        <v>44841.384247685186</v>
      </c>
    </row>
    <row r="1567" spans="1:54" x14ac:dyDescent="0.25">
      <c r="A1567" s="280" t="s">
        <v>19661</v>
      </c>
      <c r="B1567" s="234" t="s">
        <v>888</v>
      </c>
      <c r="C1567" s="235" t="s">
        <v>19819</v>
      </c>
      <c r="D1567" s="235" t="s">
        <v>19661</v>
      </c>
      <c r="E1567" s="234" t="s">
        <v>19662</v>
      </c>
      <c r="F1567" s="280" t="s">
        <v>19663</v>
      </c>
      <c r="G1567" s="234" t="s">
        <v>440</v>
      </c>
      <c r="H1567" s="234"/>
      <c r="I1567" s="234" t="s">
        <v>574</v>
      </c>
      <c r="J1567" s="236">
        <v>896.39</v>
      </c>
      <c r="K1567" s="129"/>
      <c r="L1567" s="103"/>
      <c r="M1567" s="237"/>
      <c r="N1567" s="236">
        <v>34230</v>
      </c>
      <c r="O1567" s="103">
        <v>228</v>
      </c>
      <c r="P1567" s="280"/>
      <c r="Q1567" s="236"/>
      <c r="R1567" s="236"/>
      <c r="S1567" s="238">
        <v>242</v>
      </c>
      <c r="T1567" s="238">
        <v>242</v>
      </c>
      <c r="U1567" s="103">
        <v>0</v>
      </c>
      <c r="V1567" s="234" t="s">
        <v>451</v>
      </c>
      <c r="W1567" s="103"/>
      <c r="X1567" s="280" t="s">
        <v>56</v>
      </c>
      <c r="Y1567" s="280" t="s">
        <v>443</v>
      </c>
      <c r="Z1567" s="280"/>
      <c r="AA1567" s="280"/>
      <c r="AB1567" s="280"/>
      <c r="AC1567" s="280"/>
      <c r="AD1567" s="280"/>
      <c r="AE1567" s="280"/>
      <c r="AF1567" s="280"/>
      <c r="AG1567" s="280"/>
      <c r="AH1567" s="280"/>
      <c r="AI1567" s="280"/>
      <c r="AJ1567" s="280"/>
      <c r="AK1567" s="280">
        <v>15</v>
      </c>
      <c r="AL1567" s="280" t="s">
        <v>272</v>
      </c>
      <c r="AM1567" s="280">
        <v>0.1</v>
      </c>
      <c r="AN1567" s="280"/>
      <c r="AO1567" s="280">
        <v>0</v>
      </c>
      <c r="AP1567" s="280">
        <v>0</v>
      </c>
      <c r="AQ1567" s="280"/>
      <c r="AR1567" s="280" t="s">
        <v>447</v>
      </c>
      <c r="AS1567" s="280">
        <v>17</v>
      </c>
      <c r="AT1567" s="280"/>
      <c r="AU1567" s="280" t="s">
        <v>490</v>
      </c>
      <c r="AV1567" s="280"/>
      <c r="AW1567" s="280"/>
      <c r="AX1567" s="280"/>
      <c r="AY1567" s="280" t="b">
        <v>0</v>
      </c>
      <c r="AZ1567" s="280">
        <v>44847.64739583333</v>
      </c>
      <c r="BA1567" s="280">
        <v>44839.657210648147</v>
      </c>
      <c r="BB1567" s="280"/>
    </row>
    <row r="1568" spans="1:54" x14ac:dyDescent="0.25">
      <c r="A1568" s="280" t="s">
        <v>19664</v>
      </c>
      <c r="B1568" s="234" t="s">
        <v>482</v>
      </c>
      <c r="C1568" s="235" t="s">
        <v>19664</v>
      </c>
      <c r="D1568" s="235" t="s">
        <v>19664</v>
      </c>
      <c r="E1568" s="234" t="s">
        <v>19666</v>
      </c>
      <c r="F1568" s="280" t="s">
        <v>19669</v>
      </c>
      <c r="G1568" s="234" t="s">
        <v>534</v>
      </c>
      <c r="H1568" s="234"/>
      <c r="I1568" s="234" t="s">
        <v>678</v>
      </c>
      <c r="J1568" s="236">
        <v>684</v>
      </c>
      <c r="K1568" s="129">
        <v>0.03</v>
      </c>
      <c r="L1568" s="103">
        <v>1</v>
      </c>
      <c r="M1568" s="237">
        <v>3900</v>
      </c>
      <c r="N1568" s="236">
        <v>15628</v>
      </c>
      <c r="O1568" s="103">
        <v>5000</v>
      </c>
      <c r="P1568" s="280">
        <v>5000</v>
      </c>
      <c r="Q1568" s="236">
        <v>4.5</v>
      </c>
      <c r="R1568" s="236">
        <v>30</v>
      </c>
      <c r="S1568" s="238">
        <v>200</v>
      </c>
      <c r="T1568" s="238">
        <v>89</v>
      </c>
      <c r="U1568" s="103">
        <v>5</v>
      </c>
      <c r="V1568" s="234" t="s">
        <v>451</v>
      </c>
      <c r="W1568" s="103">
        <v>50</v>
      </c>
      <c r="X1568" s="280" t="s">
        <v>56</v>
      </c>
      <c r="Y1568" s="280" t="s">
        <v>443</v>
      </c>
      <c r="Z1568" s="280" t="s">
        <v>19665</v>
      </c>
      <c r="AA1568" s="280" t="s">
        <v>19667</v>
      </c>
      <c r="AB1568" s="280"/>
      <c r="AC1568" s="280"/>
      <c r="AD1568" s="280" t="s">
        <v>19668</v>
      </c>
      <c r="AE1568" s="280"/>
      <c r="AF1568" s="280"/>
      <c r="AG1568" s="280"/>
      <c r="AH1568" s="280"/>
      <c r="AI1568" s="280"/>
      <c r="AJ1568" s="280"/>
      <c r="AK1568" s="280">
        <v>2</v>
      </c>
      <c r="AL1568" s="280" t="s">
        <v>272</v>
      </c>
      <c r="AM1568" s="280">
        <v>0.1</v>
      </c>
      <c r="AN1568" s="280"/>
      <c r="AO1568" s="280">
        <v>0</v>
      </c>
      <c r="AP1568" s="280">
        <v>0</v>
      </c>
      <c r="AQ1568" s="280"/>
      <c r="AR1568" s="280" t="s">
        <v>463</v>
      </c>
      <c r="AS1568" s="280">
        <v>0</v>
      </c>
      <c r="AT1568" s="280">
        <v>64.883576539217401</v>
      </c>
      <c r="AU1568" s="280" t="s">
        <v>552</v>
      </c>
      <c r="AV1568" s="280">
        <v>1.80204184057589</v>
      </c>
      <c r="AW1568" s="280">
        <v>17.851263092444899</v>
      </c>
      <c r="AX1568" s="280">
        <v>56.587747824560303</v>
      </c>
      <c r="AY1568" s="280" t="b">
        <v>0</v>
      </c>
      <c r="AZ1568" s="280">
        <v>44848.41883101852</v>
      </c>
      <c r="BA1568" s="280">
        <v>44840.476736111108</v>
      </c>
      <c r="BB1568" s="280">
        <v>44848.418819444443</v>
      </c>
    </row>
    <row r="1569" spans="1:54" x14ac:dyDescent="0.25">
      <c r="A1569" s="280" t="s">
        <v>19670</v>
      </c>
      <c r="B1569" s="234" t="s">
        <v>482</v>
      </c>
      <c r="C1569" s="235" t="s">
        <v>19670</v>
      </c>
      <c r="D1569" s="235" t="s">
        <v>19670</v>
      </c>
      <c r="E1569" s="234" t="s">
        <v>19672</v>
      </c>
      <c r="F1569" s="280" t="s">
        <v>19674</v>
      </c>
      <c r="G1569" s="234" t="s">
        <v>544</v>
      </c>
      <c r="H1569" s="234" t="s">
        <v>1012</v>
      </c>
      <c r="I1569" s="234" t="s">
        <v>1013</v>
      </c>
      <c r="J1569" s="236">
        <v>311</v>
      </c>
      <c r="K1569" s="129">
        <v>0.03</v>
      </c>
      <c r="L1569" s="103">
        <v>1</v>
      </c>
      <c r="M1569" s="237">
        <v>2909</v>
      </c>
      <c r="N1569" s="236">
        <v>5765</v>
      </c>
      <c r="O1569" s="103">
        <v>10000</v>
      </c>
      <c r="P1569" s="280">
        <v>10000</v>
      </c>
      <c r="Q1569" s="236">
        <v>14</v>
      </c>
      <c r="R1569" s="236">
        <v>50</v>
      </c>
      <c r="S1569" s="238">
        <v>100</v>
      </c>
      <c r="T1569" s="238">
        <v>92.08</v>
      </c>
      <c r="U1569" s="103">
        <v>3.5</v>
      </c>
      <c r="V1569" s="234" t="s">
        <v>547</v>
      </c>
      <c r="W1569" s="103">
        <v>60</v>
      </c>
      <c r="X1569" s="280" t="s">
        <v>56</v>
      </c>
      <c r="Y1569" s="280" t="s">
        <v>443</v>
      </c>
      <c r="Z1569" s="280" t="s">
        <v>19671</v>
      </c>
      <c r="AA1569" s="280" t="s">
        <v>19673</v>
      </c>
      <c r="AB1569" s="280"/>
      <c r="AC1569" s="280"/>
      <c r="AD1569" s="280"/>
      <c r="AE1569" s="280"/>
      <c r="AF1569" s="280"/>
      <c r="AG1569" s="280"/>
      <c r="AH1569" s="280"/>
      <c r="AI1569" s="280"/>
      <c r="AJ1569" s="280" t="s">
        <v>559</v>
      </c>
      <c r="AK1569" s="280">
        <v>1</v>
      </c>
      <c r="AL1569" s="280" t="s">
        <v>272</v>
      </c>
      <c r="AM1569" s="280">
        <v>0.1</v>
      </c>
      <c r="AN1569" s="280">
        <v>0</v>
      </c>
      <c r="AO1569" s="280">
        <v>0</v>
      </c>
      <c r="AP1569" s="280">
        <v>0</v>
      </c>
      <c r="AQ1569" s="280">
        <v>7.0000000000000007E-2</v>
      </c>
      <c r="AR1569" s="280" t="s">
        <v>463</v>
      </c>
      <c r="AS1569" s="280">
        <v>1</v>
      </c>
      <c r="AT1569" s="280">
        <v>84.872557166864297</v>
      </c>
      <c r="AU1569" s="280" t="s">
        <v>552</v>
      </c>
      <c r="AV1569" s="280">
        <v>1.00598275120103</v>
      </c>
      <c r="AW1569" s="280">
        <v>25.038665716118999</v>
      </c>
      <c r="AX1569" s="280">
        <v>75.148587045746396</v>
      </c>
      <c r="AY1569" s="280" t="b">
        <v>0</v>
      </c>
      <c r="AZ1569" s="280">
        <v>44848.392245370371</v>
      </c>
      <c r="BA1569" s="280">
        <v>44840.589780092596</v>
      </c>
      <c r="BB1569" s="280">
        <v>44848.392245370371</v>
      </c>
    </row>
    <row r="1570" spans="1:54" x14ac:dyDescent="0.25">
      <c r="A1570" s="280" t="s">
        <v>19675</v>
      </c>
      <c r="B1570" s="234" t="s">
        <v>1139</v>
      </c>
      <c r="C1570" s="235" t="s">
        <v>1680</v>
      </c>
      <c r="D1570" s="235" t="s">
        <v>19675</v>
      </c>
      <c r="E1570" s="234" t="s">
        <v>19677</v>
      </c>
      <c r="F1570" s="280" t="s">
        <v>19678</v>
      </c>
      <c r="G1570" s="234"/>
      <c r="H1570" s="234"/>
      <c r="I1570" s="234" t="s">
        <v>486</v>
      </c>
      <c r="J1570" s="236"/>
      <c r="K1570" s="129"/>
      <c r="L1570" s="103"/>
      <c r="M1570" s="237"/>
      <c r="N1570" s="236"/>
      <c r="O1570" s="103">
        <v>6000</v>
      </c>
      <c r="P1570" s="280"/>
      <c r="Q1570" s="236"/>
      <c r="R1570" s="236"/>
      <c r="S1570" s="238"/>
      <c r="T1570" s="238"/>
      <c r="U1570" s="103">
        <v>0</v>
      </c>
      <c r="V1570" s="234" t="s">
        <v>451</v>
      </c>
      <c r="W1570" s="103"/>
      <c r="X1570" s="280" t="s">
        <v>56</v>
      </c>
      <c r="Y1570" s="280" t="s">
        <v>443</v>
      </c>
      <c r="Z1570" s="280" t="s">
        <v>19676</v>
      </c>
      <c r="AA1570" s="280"/>
      <c r="AB1570" s="280"/>
      <c r="AC1570" s="280"/>
      <c r="AD1570" s="280"/>
      <c r="AE1570" s="280"/>
      <c r="AF1570" s="280"/>
      <c r="AG1570" s="280"/>
      <c r="AH1570" s="280"/>
      <c r="AI1570" s="280"/>
      <c r="AJ1570" s="280"/>
      <c r="AK1570" s="280">
        <v>10</v>
      </c>
      <c r="AL1570" s="280" t="s">
        <v>272</v>
      </c>
      <c r="AM1570" s="280">
        <v>0.1</v>
      </c>
      <c r="AN1570" s="280"/>
      <c r="AO1570" s="280">
        <v>0</v>
      </c>
      <c r="AP1570" s="280">
        <v>0</v>
      </c>
      <c r="AQ1570" s="280"/>
      <c r="AR1570" s="280" t="s">
        <v>447</v>
      </c>
      <c r="AS1570" s="280"/>
      <c r="AT1570" s="280"/>
      <c r="AU1570" s="280" t="s">
        <v>448</v>
      </c>
      <c r="AV1570" s="280"/>
      <c r="AW1570" s="280"/>
      <c r="AX1570" s="280"/>
      <c r="AY1570" s="280" t="b">
        <v>0</v>
      </c>
      <c r="AZ1570" s="280">
        <v>44858.497743055559</v>
      </c>
      <c r="BA1570" s="280">
        <v>44858.4840625</v>
      </c>
      <c r="BB1570" s="280"/>
    </row>
    <row r="1571" spans="1:54" x14ac:dyDescent="0.25">
      <c r="A1571" s="280" t="s">
        <v>19679</v>
      </c>
      <c r="B1571" s="234" t="s">
        <v>888</v>
      </c>
      <c r="C1571" s="235" t="s">
        <v>1680</v>
      </c>
      <c r="D1571" s="235" t="s">
        <v>19679</v>
      </c>
      <c r="E1571" s="234" t="s">
        <v>19677</v>
      </c>
      <c r="F1571" s="280" t="s">
        <v>19681</v>
      </c>
      <c r="G1571" s="234"/>
      <c r="H1571" s="234"/>
      <c r="I1571" s="234" t="s">
        <v>486</v>
      </c>
      <c r="J1571" s="236"/>
      <c r="K1571" s="129"/>
      <c r="L1571" s="103"/>
      <c r="M1571" s="237"/>
      <c r="N1571" s="236"/>
      <c r="O1571" s="103">
        <v>6000</v>
      </c>
      <c r="P1571" s="280"/>
      <c r="Q1571" s="236"/>
      <c r="R1571" s="236"/>
      <c r="S1571" s="238"/>
      <c r="T1571" s="238"/>
      <c r="U1571" s="103">
        <v>0</v>
      </c>
      <c r="V1571" s="234" t="s">
        <v>451</v>
      </c>
      <c r="W1571" s="103"/>
      <c r="X1571" s="280" t="s">
        <v>56</v>
      </c>
      <c r="Y1571" s="280" t="s">
        <v>443</v>
      </c>
      <c r="Z1571" s="280" t="s">
        <v>19680</v>
      </c>
      <c r="AA1571" s="280"/>
      <c r="AB1571" s="280"/>
      <c r="AC1571" s="280"/>
      <c r="AD1571" s="280"/>
      <c r="AE1571" s="280"/>
      <c r="AF1571" s="280"/>
      <c r="AG1571" s="280"/>
      <c r="AH1571" s="280"/>
      <c r="AI1571" s="280"/>
      <c r="AJ1571" s="280"/>
      <c r="AK1571" s="280">
        <v>10</v>
      </c>
      <c r="AL1571" s="280" t="s">
        <v>272</v>
      </c>
      <c r="AM1571" s="280">
        <v>0.1</v>
      </c>
      <c r="AN1571" s="280"/>
      <c r="AO1571" s="280">
        <v>0</v>
      </c>
      <c r="AP1571" s="280">
        <v>0</v>
      </c>
      <c r="AQ1571" s="280"/>
      <c r="AR1571" s="280" t="s">
        <v>447</v>
      </c>
      <c r="AS1571" s="280"/>
      <c r="AT1571" s="280"/>
      <c r="AU1571" s="280" t="s">
        <v>448</v>
      </c>
      <c r="AV1571" s="280"/>
      <c r="AW1571" s="280"/>
      <c r="AX1571" s="280"/>
      <c r="AY1571" s="280" t="b">
        <v>0</v>
      </c>
      <c r="AZ1571" s="280">
        <v>44858.490752314814</v>
      </c>
      <c r="BA1571" s="280">
        <v>44858.490740740737</v>
      </c>
      <c r="BB1571" s="280"/>
    </row>
    <row r="1572" spans="1:54" x14ac:dyDescent="0.25">
      <c r="A1572" s="280" t="s">
        <v>19682</v>
      </c>
      <c r="B1572" s="234" t="s">
        <v>1139</v>
      </c>
      <c r="C1572" s="235" t="s">
        <v>1680</v>
      </c>
      <c r="D1572" s="235" t="s">
        <v>19682</v>
      </c>
      <c r="E1572" s="234" t="s">
        <v>19677</v>
      </c>
      <c r="F1572" s="280" t="s">
        <v>19684</v>
      </c>
      <c r="G1572" s="234"/>
      <c r="H1572" s="234"/>
      <c r="I1572" s="234" t="s">
        <v>486</v>
      </c>
      <c r="J1572" s="236"/>
      <c r="K1572" s="129"/>
      <c r="L1572" s="103"/>
      <c r="M1572" s="237"/>
      <c r="N1572" s="236"/>
      <c r="O1572" s="103">
        <v>6000</v>
      </c>
      <c r="P1572" s="280"/>
      <c r="Q1572" s="236"/>
      <c r="R1572" s="236"/>
      <c r="S1572" s="238"/>
      <c r="T1572" s="238"/>
      <c r="U1572" s="103">
        <v>0</v>
      </c>
      <c r="V1572" s="234" t="s">
        <v>451</v>
      </c>
      <c r="W1572" s="103"/>
      <c r="X1572" s="280" t="s">
        <v>56</v>
      </c>
      <c r="Y1572" s="280" t="s">
        <v>443</v>
      </c>
      <c r="Z1572" s="280" t="s">
        <v>19683</v>
      </c>
      <c r="AA1572" s="280"/>
      <c r="AB1572" s="280"/>
      <c r="AC1572" s="280"/>
      <c r="AD1572" s="280"/>
      <c r="AE1572" s="280"/>
      <c r="AF1572" s="280"/>
      <c r="AG1572" s="280"/>
      <c r="AH1572" s="280"/>
      <c r="AI1572" s="280"/>
      <c r="AJ1572" s="280"/>
      <c r="AK1572" s="280">
        <v>10</v>
      </c>
      <c r="AL1572" s="280" t="s">
        <v>272</v>
      </c>
      <c r="AM1572" s="280">
        <v>0.1</v>
      </c>
      <c r="AN1572" s="280"/>
      <c r="AO1572" s="280">
        <v>0</v>
      </c>
      <c r="AP1572" s="280">
        <v>0</v>
      </c>
      <c r="AQ1572" s="280"/>
      <c r="AR1572" s="280" t="s">
        <v>447</v>
      </c>
      <c r="AS1572" s="280"/>
      <c r="AT1572" s="280"/>
      <c r="AU1572" s="280" t="s">
        <v>448</v>
      </c>
      <c r="AV1572" s="280"/>
      <c r="AW1572" s="280"/>
      <c r="AX1572" s="280"/>
      <c r="AY1572" s="280" t="b">
        <v>0</v>
      </c>
      <c r="AZ1572" s="280">
        <v>44858.493726851855</v>
      </c>
      <c r="BA1572" s="280">
        <v>44858.493726851855</v>
      </c>
      <c r="BB1572" s="280"/>
    </row>
    <row r="1573" spans="1:54" x14ac:dyDescent="0.25">
      <c r="A1573" s="280" t="s">
        <v>19685</v>
      </c>
      <c r="B1573" s="234" t="s">
        <v>1139</v>
      </c>
      <c r="C1573" s="235" t="s">
        <v>1680</v>
      </c>
      <c r="D1573" s="235" t="s">
        <v>19685</v>
      </c>
      <c r="E1573" s="234" t="s">
        <v>19677</v>
      </c>
      <c r="F1573" s="280" t="s">
        <v>19687</v>
      </c>
      <c r="G1573" s="234"/>
      <c r="H1573" s="234"/>
      <c r="I1573" s="234" t="s">
        <v>486</v>
      </c>
      <c r="J1573" s="236"/>
      <c r="K1573" s="129"/>
      <c r="L1573" s="103"/>
      <c r="M1573" s="237"/>
      <c r="N1573" s="236"/>
      <c r="O1573" s="103">
        <v>6000</v>
      </c>
      <c r="P1573" s="280"/>
      <c r="Q1573" s="236"/>
      <c r="R1573" s="236"/>
      <c r="S1573" s="238"/>
      <c r="T1573" s="238"/>
      <c r="U1573" s="103">
        <v>0</v>
      </c>
      <c r="V1573" s="234" t="s">
        <v>451</v>
      </c>
      <c r="W1573" s="103"/>
      <c r="X1573" s="280" t="s">
        <v>56</v>
      </c>
      <c r="Y1573" s="280" t="s">
        <v>443</v>
      </c>
      <c r="Z1573" s="280" t="s">
        <v>19686</v>
      </c>
      <c r="AA1573" s="280"/>
      <c r="AB1573" s="280"/>
      <c r="AC1573" s="280"/>
      <c r="AD1573" s="280"/>
      <c r="AE1573" s="280"/>
      <c r="AF1573" s="280"/>
      <c r="AG1573" s="280"/>
      <c r="AH1573" s="280"/>
      <c r="AI1573" s="280"/>
      <c r="AJ1573" s="280"/>
      <c r="AK1573" s="280">
        <v>10</v>
      </c>
      <c r="AL1573" s="280" t="s">
        <v>272</v>
      </c>
      <c r="AM1573" s="280">
        <v>0.1</v>
      </c>
      <c r="AN1573" s="280"/>
      <c r="AO1573" s="280">
        <v>0</v>
      </c>
      <c r="AP1573" s="280">
        <v>0</v>
      </c>
      <c r="AQ1573" s="280"/>
      <c r="AR1573" s="280" t="s">
        <v>447</v>
      </c>
      <c r="AS1573" s="280"/>
      <c r="AT1573" s="280"/>
      <c r="AU1573" s="280" t="s">
        <v>448</v>
      </c>
      <c r="AV1573" s="280"/>
      <c r="AW1573" s="280"/>
      <c r="AX1573" s="280"/>
      <c r="AY1573" s="280" t="b">
        <v>0</v>
      </c>
      <c r="AZ1573" s="280">
        <v>44858.559861111113</v>
      </c>
      <c r="BA1573" s="280">
        <v>44858.559849537036</v>
      </c>
      <c r="BB1573" s="280"/>
    </row>
    <row r="1574" spans="1:54" x14ac:dyDescent="0.25">
      <c r="A1574" s="280" t="s">
        <v>19688</v>
      </c>
      <c r="B1574" s="234" t="s">
        <v>888</v>
      </c>
      <c r="C1574" s="235" t="s">
        <v>1680</v>
      </c>
      <c r="D1574" s="235" t="s">
        <v>19688</v>
      </c>
      <c r="E1574" s="234" t="s">
        <v>19677</v>
      </c>
      <c r="F1574" s="280" t="s">
        <v>19689</v>
      </c>
      <c r="G1574" s="234"/>
      <c r="H1574" s="234"/>
      <c r="I1574" s="234" t="s">
        <v>486</v>
      </c>
      <c r="J1574" s="236"/>
      <c r="K1574" s="129"/>
      <c r="L1574" s="103"/>
      <c r="M1574" s="237"/>
      <c r="N1574" s="236"/>
      <c r="O1574" s="103">
        <v>6000</v>
      </c>
      <c r="P1574" s="280"/>
      <c r="Q1574" s="236"/>
      <c r="R1574" s="236"/>
      <c r="S1574" s="238"/>
      <c r="T1574" s="238"/>
      <c r="U1574" s="103">
        <v>0</v>
      </c>
      <c r="V1574" s="234" t="s">
        <v>442</v>
      </c>
      <c r="W1574" s="103"/>
      <c r="X1574" s="280" t="s">
        <v>56</v>
      </c>
      <c r="Y1574" s="280" t="s">
        <v>443</v>
      </c>
      <c r="Z1574" s="280" t="s">
        <v>19686</v>
      </c>
      <c r="AA1574" s="280"/>
      <c r="AB1574" s="280"/>
      <c r="AC1574" s="280"/>
      <c r="AD1574" s="280"/>
      <c r="AE1574" s="280"/>
      <c r="AF1574" s="280"/>
      <c r="AG1574" s="280"/>
      <c r="AH1574" s="280"/>
      <c r="AI1574" s="280"/>
      <c r="AJ1574" s="280"/>
      <c r="AK1574" s="280">
        <v>10</v>
      </c>
      <c r="AL1574" s="280" t="s">
        <v>272</v>
      </c>
      <c r="AM1574" s="280">
        <v>0.1</v>
      </c>
      <c r="AN1574" s="280"/>
      <c r="AO1574" s="280">
        <v>0</v>
      </c>
      <c r="AP1574" s="280">
        <v>0</v>
      </c>
      <c r="AQ1574" s="280"/>
      <c r="AR1574" s="280" t="s">
        <v>447</v>
      </c>
      <c r="AS1574" s="280"/>
      <c r="AT1574" s="280"/>
      <c r="AU1574" s="280" t="s">
        <v>448</v>
      </c>
      <c r="AV1574" s="280"/>
      <c r="AW1574" s="280"/>
      <c r="AX1574" s="280"/>
      <c r="AY1574" s="280" t="b">
        <v>0</v>
      </c>
      <c r="AZ1574" s="280">
        <v>44858.560671296298</v>
      </c>
      <c r="BA1574" s="280">
        <v>44858.560659722221</v>
      </c>
      <c r="BB1574" s="280"/>
    </row>
    <row r="1575" spans="1:54" x14ac:dyDescent="0.25">
      <c r="A1575" s="280" t="s">
        <v>19690</v>
      </c>
      <c r="B1575" s="234" t="s">
        <v>482</v>
      </c>
      <c r="C1575" s="235" t="s">
        <v>1680</v>
      </c>
      <c r="D1575" s="235" t="s">
        <v>19690</v>
      </c>
      <c r="E1575" s="234" t="s">
        <v>19691</v>
      </c>
      <c r="F1575" s="280" t="s">
        <v>19693</v>
      </c>
      <c r="G1575" s="234" t="s">
        <v>440</v>
      </c>
      <c r="H1575" s="234" t="s">
        <v>564</v>
      </c>
      <c r="I1575" s="234" t="s">
        <v>486</v>
      </c>
      <c r="J1575" s="236">
        <v>754</v>
      </c>
      <c r="K1575" s="129">
        <v>0.1</v>
      </c>
      <c r="L1575" s="103">
        <v>1</v>
      </c>
      <c r="M1575" s="237">
        <v>18000</v>
      </c>
      <c r="N1575" s="236">
        <v>37320</v>
      </c>
      <c r="O1575" s="103">
        <v>3150</v>
      </c>
      <c r="P1575" s="280">
        <v>3150</v>
      </c>
      <c r="Q1575" s="236">
        <v>1.8</v>
      </c>
      <c r="R1575" s="236">
        <v>100</v>
      </c>
      <c r="S1575" s="238">
        <v>240</v>
      </c>
      <c r="T1575" s="238">
        <v>240</v>
      </c>
      <c r="U1575" s="103">
        <v>5.5</v>
      </c>
      <c r="V1575" s="234" t="s">
        <v>451</v>
      </c>
      <c r="W1575" s="103">
        <v>100</v>
      </c>
      <c r="X1575" s="280" t="s">
        <v>56</v>
      </c>
      <c r="Y1575" s="280" t="s">
        <v>443</v>
      </c>
      <c r="Z1575" s="280"/>
      <c r="AA1575" s="280"/>
      <c r="AB1575" s="280" t="s">
        <v>19692</v>
      </c>
      <c r="AC1575" s="280"/>
      <c r="AD1575" s="280"/>
      <c r="AE1575" s="280"/>
      <c r="AF1575" s="280" t="s">
        <v>19694</v>
      </c>
      <c r="AG1575" s="280"/>
      <c r="AH1575" s="280"/>
      <c r="AI1575" s="280"/>
      <c r="AJ1575" s="280"/>
      <c r="AK1575" s="280">
        <v>100</v>
      </c>
      <c r="AL1575" s="280" t="s">
        <v>480</v>
      </c>
      <c r="AM1575" s="280">
        <v>0.1</v>
      </c>
      <c r="AN1575" s="280">
        <v>0.09</v>
      </c>
      <c r="AO1575" s="280">
        <v>0</v>
      </c>
      <c r="AP1575" s="280">
        <v>0.17</v>
      </c>
      <c r="AQ1575" s="280">
        <v>0.03</v>
      </c>
      <c r="AR1575" s="280" t="s">
        <v>463</v>
      </c>
      <c r="AS1575" s="280">
        <v>1</v>
      </c>
      <c r="AT1575" s="280">
        <v>69.452784532049407</v>
      </c>
      <c r="AU1575" s="280" t="s">
        <v>552</v>
      </c>
      <c r="AV1575" s="280">
        <v>1.9313699756645799</v>
      </c>
      <c r="AW1575" s="280">
        <v>17.8411566315113</v>
      </c>
      <c r="AX1575" s="280">
        <v>68.460601895877303</v>
      </c>
      <c r="AY1575" s="280" t="b">
        <v>0</v>
      </c>
      <c r="AZ1575" s="280">
        <v>44847.723993055559</v>
      </c>
      <c r="BA1575" s="280">
        <v>44844.432766203703</v>
      </c>
      <c r="BB1575" s="280">
        <v>44847.723969907405</v>
      </c>
    </row>
    <row r="1576" spans="1:54" x14ac:dyDescent="0.25">
      <c r="A1576" s="280" t="s">
        <v>19695</v>
      </c>
      <c r="B1576" s="234" t="s">
        <v>482</v>
      </c>
      <c r="C1576" s="235" t="s">
        <v>19695</v>
      </c>
      <c r="D1576" s="235" t="s">
        <v>19695</v>
      </c>
      <c r="E1576" s="234" t="s">
        <v>19696</v>
      </c>
      <c r="F1576" s="280" t="s">
        <v>19700</v>
      </c>
      <c r="G1576" s="234" t="s">
        <v>836</v>
      </c>
      <c r="H1576" s="234" t="s">
        <v>473</v>
      </c>
      <c r="I1576" s="234" t="s">
        <v>574</v>
      </c>
      <c r="J1576" s="236">
        <v>350</v>
      </c>
      <c r="K1576" s="129">
        <v>0.03</v>
      </c>
      <c r="L1576" s="103">
        <v>2</v>
      </c>
      <c r="M1576" s="237">
        <v>4401</v>
      </c>
      <c r="N1576" s="236">
        <v>1600</v>
      </c>
      <c r="O1576" s="103">
        <v>6000</v>
      </c>
      <c r="P1576" s="280">
        <v>6000</v>
      </c>
      <c r="Q1576" s="236">
        <v>11</v>
      </c>
      <c r="R1576" s="236">
        <v>30</v>
      </c>
      <c r="S1576" s="238">
        <v>50</v>
      </c>
      <c r="T1576" s="238">
        <v>40</v>
      </c>
      <c r="U1576" s="103">
        <v>2</v>
      </c>
      <c r="V1576" s="234" t="s">
        <v>442</v>
      </c>
      <c r="W1576" s="103">
        <v>45</v>
      </c>
      <c r="X1576" s="280" t="s">
        <v>56</v>
      </c>
      <c r="Y1576" s="280" t="s">
        <v>443</v>
      </c>
      <c r="Z1576" s="280"/>
      <c r="AA1576" s="280" t="s">
        <v>19697</v>
      </c>
      <c r="AB1576" s="280" t="s">
        <v>19698</v>
      </c>
      <c r="AC1576" s="280"/>
      <c r="AD1576" s="280"/>
      <c r="AE1576" s="280" t="s">
        <v>19699</v>
      </c>
      <c r="AF1576" s="280"/>
      <c r="AG1576" s="280"/>
      <c r="AH1576" s="280"/>
      <c r="AI1576" s="280"/>
      <c r="AJ1576" s="280" t="s">
        <v>3936</v>
      </c>
      <c r="AK1576" s="280">
        <v>3</v>
      </c>
      <c r="AL1576" s="280" t="s">
        <v>272</v>
      </c>
      <c r="AM1576" s="280">
        <v>0.1</v>
      </c>
      <c r="AN1576" s="280">
        <v>0</v>
      </c>
      <c r="AO1576" s="280">
        <v>0</v>
      </c>
      <c r="AP1576" s="280">
        <v>0</v>
      </c>
      <c r="AQ1576" s="280">
        <v>0.06</v>
      </c>
      <c r="AR1576" s="280" t="s">
        <v>463</v>
      </c>
      <c r="AS1576" s="280">
        <v>8</v>
      </c>
      <c r="AT1576" s="280">
        <v>89.133087534643295</v>
      </c>
      <c r="AU1576" s="280" t="s">
        <v>490</v>
      </c>
      <c r="AV1576" s="280">
        <v>1.3781258224910899</v>
      </c>
      <c r="AW1576" s="280">
        <v>11.929914460179701</v>
      </c>
      <c r="AX1576" s="280">
        <v>87.885224309158204</v>
      </c>
      <c r="AY1576" s="280" t="b">
        <v>0</v>
      </c>
      <c r="AZ1576" s="280">
        <v>44846.635567129626</v>
      </c>
      <c r="BA1576" s="280">
        <v>44844.456805555557</v>
      </c>
      <c r="BB1576" s="280">
        <v>44846.635567129626</v>
      </c>
    </row>
    <row r="1577" spans="1:54" x14ac:dyDescent="0.25">
      <c r="A1577" s="280" t="s">
        <v>19701</v>
      </c>
      <c r="B1577" s="234" t="s">
        <v>482</v>
      </c>
      <c r="C1577" s="235" t="s">
        <v>19701</v>
      </c>
      <c r="D1577" s="235" t="s">
        <v>19701</v>
      </c>
      <c r="E1577" s="234" t="s">
        <v>19703</v>
      </c>
      <c r="F1577" s="280" t="s">
        <v>907</v>
      </c>
      <c r="G1577" s="234" t="s">
        <v>544</v>
      </c>
      <c r="H1577" s="234" t="s">
        <v>485</v>
      </c>
      <c r="I1577" s="234" t="s">
        <v>486</v>
      </c>
      <c r="J1577" s="236">
        <v>15</v>
      </c>
      <c r="K1577" s="129">
        <v>0.03</v>
      </c>
      <c r="L1577" s="103">
        <v>1</v>
      </c>
      <c r="M1577" s="237">
        <v>1298</v>
      </c>
      <c r="N1577" s="236">
        <v>20372</v>
      </c>
      <c r="O1577" s="103">
        <v>3000</v>
      </c>
      <c r="P1577" s="280">
        <v>3000</v>
      </c>
      <c r="Q1577" s="236">
        <v>5</v>
      </c>
      <c r="R1577" s="236">
        <v>40</v>
      </c>
      <c r="S1577" s="238">
        <v>100</v>
      </c>
      <c r="T1577" s="238">
        <v>87</v>
      </c>
      <c r="U1577" s="103">
        <v>2.8</v>
      </c>
      <c r="V1577" s="234" t="s">
        <v>547</v>
      </c>
      <c r="W1577" s="103">
        <v>100</v>
      </c>
      <c r="X1577" s="280" t="s">
        <v>56</v>
      </c>
      <c r="Y1577" s="280" t="s">
        <v>443</v>
      </c>
      <c r="Z1577" s="280" t="s">
        <v>19702</v>
      </c>
      <c r="AA1577" s="280" t="s">
        <v>19704</v>
      </c>
      <c r="AB1577" s="280" t="s">
        <v>4536</v>
      </c>
      <c r="AC1577" s="280"/>
      <c r="AD1577" s="280"/>
      <c r="AE1577" s="280" t="s">
        <v>19705</v>
      </c>
      <c r="AF1577" s="280"/>
      <c r="AG1577" s="280"/>
      <c r="AH1577" s="280"/>
      <c r="AI1577" s="280"/>
      <c r="AJ1577" s="280" t="s">
        <v>1367</v>
      </c>
      <c r="AK1577" s="280">
        <v>10</v>
      </c>
      <c r="AL1577" s="280" t="s">
        <v>272</v>
      </c>
      <c r="AM1577" s="280">
        <v>0.1</v>
      </c>
      <c r="AN1577" s="280">
        <v>0</v>
      </c>
      <c r="AO1577" s="280">
        <v>0</v>
      </c>
      <c r="AP1577" s="280">
        <v>0</v>
      </c>
      <c r="AQ1577" s="280">
        <v>0.05</v>
      </c>
      <c r="AR1577" s="280" t="s">
        <v>463</v>
      </c>
      <c r="AS1577" s="280">
        <v>0</v>
      </c>
      <c r="AT1577" s="280">
        <v>73.648492989909997</v>
      </c>
      <c r="AU1577" s="280" t="s">
        <v>552</v>
      </c>
      <c r="AV1577" s="280">
        <v>1.0829984213738599</v>
      </c>
      <c r="AW1577" s="280">
        <v>26.850419863853698</v>
      </c>
      <c r="AX1577" s="280">
        <v>66.388855823761702</v>
      </c>
      <c r="AY1577" s="280" t="b">
        <v>0</v>
      </c>
      <c r="AZ1577" s="280">
        <v>44846.689398148148</v>
      </c>
      <c r="BA1577" s="280">
        <v>44844.50099537037</v>
      </c>
      <c r="BB1577" s="280">
        <v>44846.689398148148</v>
      </c>
    </row>
    <row r="1578" spans="1:54" x14ac:dyDescent="0.25">
      <c r="A1578" s="280" t="s">
        <v>19706</v>
      </c>
      <c r="B1578" s="234" t="s">
        <v>436</v>
      </c>
      <c r="C1578" s="235" t="s">
        <v>1680</v>
      </c>
      <c r="D1578" s="235" t="s">
        <v>19706</v>
      </c>
      <c r="E1578" s="234" t="s">
        <v>19707</v>
      </c>
      <c r="F1578" s="280" t="s">
        <v>19708</v>
      </c>
      <c r="G1578" s="234"/>
      <c r="H1578" s="234"/>
      <c r="I1578" s="234" t="s">
        <v>678</v>
      </c>
      <c r="J1578" s="236"/>
      <c r="K1578" s="129"/>
      <c r="L1578" s="103"/>
      <c r="M1578" s="237"/>
      <c r="N1578" s="236"/>
      <c r="O1578" s="103">
        <v>6000</v>
      </c>
      <c r="P1578" s="280"/>
      <c r="Q1578" s="236"/>
      <c r="R1578" s="236"/>
      <c r="S1578" s="238"/>
      <c r="T1578" s="238"/>
      <c r="U1578" s="103">
        <v>0</v>
      </c>
      <c r="V1578" s="234" t="s">
        <v>547</v>
      </c>
      <c r="W1578" s="103"/>
      <c r="X1578" s="280" t="s">
        <v>56</v>
      </c>
      <c r="Y1578" s="280" t="s">
        <v>443</v>
      </c>
      <c r="Z1578" s="280"/>
      <c r="AA1578" s="280"/>
      <c r="AB1578" s="280"/>
      <c r="AC1578" s="280"/>
      <c r="AD1578" s="280"/>
      <c r="AE1578" s="280"/>
      <c r="AF1578" s="280" t="s">
        <v>19709</v>
      </c>
      <c r="AG1578" s="280"/>
      <c r="AH1578" s="280"/>
      <c r="AI1578" s="280"/>
      <c r="AJ1578" s="280"/>
      <c r="AK1578" s="280">
        <v>5</v>
      </c>
      <c r="AL1578" s="280" t="s">
        <v>272</v>
      </c>
      <c r="AM1578" s="280">
        <v>0.1</v>
      </c>
      <c r="AN1578" s="280"/>
      <c r="AO1578" s="280">
        <v>0</v>
      </c>
      <c r="AP1578" s="280">
        <v>0</v>
      </c>
      <c r="AQ1578" s="280"/>
      <c r="AR1578" s="280" t="s">
        <v>447</v>
      </c>
      <c r="AS1578" s="280"/>
      <c r="AT1578" s="280"/>
      <c r="AU1578" s="280" t="s">
        <v>490</v>
      </c>
      <c r="AV1578" s="280"/>
      <c r="AW1578" s="280"/>
      <c r="AX1578" s="280"/>
      <c r="AY1578" s="280" t="b">
        <v>0</v>
      </c>
      <c r="AZ1578" s="280">
        <v>44852.344502314816</v>
      </c>
      <c r="BA1578" s="280">
        <v>44844.558599537035</v>
      </c>
      <c r="BB1578" s="280">
        <v>44852.34447916667</v>
      </c>
    </row>
    <row r="1579" spans="1:54" x14ac:dyDescent="0.25">
      <c r="A1579" s="280" t="s">
        <v>19710</v>
      </c>
      <c r="B1579" s="234" t="s">
        <v>436</v>
      </c>
      <c r="C1579" s="235" t="s">
        <v>1680</v>
      </c>
      <c r="D1579" s="235" t="s">
        <v>19710</v>
      </c>
      <c r="E1579" s="234" t="s">
        <v>19707</v>
      </c>
      <c r="F1579" s="280" t="s">
        <v>19711</v>
      </c>
      <c r="G1579" s="234"/>
      <c r="H1579" s="234"/>
      <c r="I1579" s="234" t="s">
        <v>678</v>
      </c>
      <c r="J1579" s="236"/>
      <c r="K1579" s="129"/>
      <c r="L1579" s="103"/>
      <c r="M1579" s="237"/>
      <c r="N1579" s="236"/>
      <c r="O1579" s="103">
        <v>6000</v>
      </c>
      <c r="P1579" s="280"/>
      <c r="Q1579" s="236"/>
      <c r="R1579" s="236"/>
      <c r="S1579" s="238"/>
      <c r="T1579" s="238"/>
      <c r="U1579" s="103">
        <v>0</v>
      </c>
      <c r="V1579" s="234" t="s">
        <v>547</v>
      </c>
      <c r="W1579" s="103"/>
      <c r="X1579" s="280" t="s">
        <v>56</v>
      </c>
      <c r="Y1579" s="280" t="s">
        <v>443</v>
      </c>
      <c r="Z1579" s="280"/>
      <c r="AA1579" s="280"/>
      <c r="AB1579" s="280"/>
      <c r="AC1579" s="280"/>
      <c r="AD1579" s="280"/>
      <c r="AE1579" s="280"/>
      <c r="AF1579" s="280" t="s">
        <v>19709</v>
      </c>
      <c r="AG1579" s="280"/>
      <c r="AH1579" s="280"/>
      <c r="AI1579" s="280"/>
      <c r="AJ1579" s="280"/>
      <c r="AK1579" s="280">
        <v>2</v>
      </c>
      <c r="AL1579" s="280" t="s">
        <v>272</v>
      </c>
      <c r="AM1579" s="280">
        <v>0.1</v>
      </c>
      <c r="AN1579" s="280"/>
      <c r="AO1579" s="280">
        <v>0</v>
      </c>
      <c r="AP1579" s="280">
        <v>0</v>
      </c>
      <c r="AQ1579" s="280"/>
      <c r="AR1579" s="280" t="s">
        <v>447</v>
      </c>
      <c r="AS1579" s="280"/>
      <c r="AT1579" s="280"/>
      <c r="AU1579" s="280" t="s">
        <v>490</v>
      </c>
      <c r="AV1579" s="280"/>
      <c r="AW1579" s="280"/>
      <c r="AX1579" s="280"/>
      <c r="AY1579" s="280" t="b">
        <v>0</v>
      </c>
      <c r="AZ1579" s="280">
        <v>44852.345995370371</v>
      </c>
      <c r="BA1579" s="280">
        <v>44844.559305555558</v>
      </c>
      <c r="BB1579" s="280">
        <v>44852.345983796295</v>
      </c>
    </row>
    <row r="1580" spans="1:54" x14ac:dyDescent="0.25">
      <c r="A1580" s="280" t="s">
        <v>19712</v>
      </c>
      <c r="B1580" s="234" t="s">
        <v>436</v>
      </c>
      <c r="C1580" s="235" t="s">
        <v>1680</v>
      </c>
      <c r="D1580" s="235" t="s">
        <v>19712</v>
      </c>
      <c r="E1580" s="234" t="s">
        <v>19707</v>
      </c>
      <c r="F1580" s="280" t="s">
        <v>19713</v>
      </c>
      <c r="G1580" s="234"/>
      <c r="H1580" s="234"/>
      <c r="I1580" s="234" t="s">
        <v>678</v>
      </c>
      <c r="J1580" s="236"/>
      <c r="K1580" s="129"/>
      <c r="L1580" s="103"/>
      <c r="M1580" s="237"/>
      <c r="N1580" s="236"/>
      <c r="O1580" s="103">
        <v>6000</v>
      </c>
      <c r="P1580" s="280"/>
      <c r="Q1580" s="236"/>
      <c r="R1580" s="236"/>
      <c r="S1580" s="238"/>
      <c r="T1580" s="238"/>
      <c r="U1580" s="103">
        <v>0</v>
      </c>
      <c r="V1580" s="234" t="s">
        <v>547</v>
      </c>
      <c r="W1580" s="103"/>
      <c r="X1580" s="280" t="s">
        <v>56</v>
      </c>
      <c r="Y1580" s="280" t="s">
        <v>443</v>
      </c>
      <c r="Z1580" s="280"/>
      <c r="AA1580" s="280"/>
      <c r="AB1580" s="280"/>
      <c r="AC1580" s="280"/>
      <c r="AD1580" s="280"/>
      <c r="AE1580" s="280"/>
      <c r="AF1580" s="280" t="s">
        <v>19709</v>
      </c>
      <c r="AG1580" s="280"/>
      <c r="AH1580" s="280"/>
      <c r="AI1580" s="280"/>
      <c r="AJ1580" s="280"/>
      <c r="AK1580" s="280">
        <v>2</v>
      </c>
      <c r="AL1580" s="280" t="s">
        <v>272</v>
      </c>
      <c r="AM1580" s="280">
        <v>0.1</v>
      </c>
      <c r="AN1580" s="280"/>
      <c r="AO1580" s="280">
        <v>0</v>
      </c>
      <c r="AP1580" s="280">
        <v>0</v>
      </c>
      <c r="AQ1580" s="280"/>
      <c r="AR1580" s="280" t="s">
        <v>447</v>
      </c>
      <c r="AS1580" s="280"/>
      <c r="AT1580" s="280"/>
      <c r="AU1580" s="280" t="s">
        <v>490</v>
      </c>
      <c r="AV1580" s="280"/>
      <c r="AW1580" s="280"/>
      <c r="AX1580" s="280"/>
      <c r="AY1580" s="280" t="b">
        <v>0</v>
      </c>
      <c r="AZ1580" s="280">
        <v>44852.346273148149</v>
      </c>
      <c r="BA1580" s="280">
        <v>44844.559930555559</v>
      </c>
      <c r="BB1580" s="280">
        <v>44852.346261574072</v>
      </c>
    </row>
    <row r="1581" spans="1:54" x14ac:dyDescent="0.25">
      <c r="A1581" s="280" t="s">
        <v>19714</v>
      </c>
      <c r="B1581" s="234" t="s">
        <v>482</v>
      </c>
      <c r="C1581" s="235" t="s">
        <v>19714</v>
      </c>
      <c r="D1581" s="235" t="s">
        <v>19714</v>
      </c>
      <c r="E1581" s="234" t="s">
        <v>19715</v>
      </c>
      <c r="F1581" s="280" t="s">
        <v>19719</v>
      </c>
      <c r="G1581" s="234" t="s">
        <v>544</v>
      </c>
      <c r="H1581" s="234" t="s">
        <v>485</v>
      </c>
      <c r="I1581" s="234" t="s">
        <v>486</v>
      </c>
      <c r="J1581" s="236">
        <v>188</v>
      </c>
      <c r="K1581" s="129">
        <v>0.03</v>
      </c>
      <c r="L1581" s="103">
        <v>1</v>
      </c>
      <c r="M1581" s="237">
        <v>1385</v>
      </c>
      <c r="N1581" s="236">
        <v>6310</v>
      </c>
      <c r="O1581" s="103">
        <v>6000</v>
      </c>
      <c r="P1581" s="280">
        <v>6000</v>
      </c>
      <c r="Q1581" s="236">
        <v>10</v>
      </c>
      <c r="R1581" s="236">
        <v>50</v>
      </c>
      <c r="S1581" s="238">
        <v>60</v>
      </c>
      <c r="T1581" s="238">
        <v>60</v>
      </c>
      <c r="U1581" s="103">
        <v>3.1</v>
      </c>
      <c r="V1581" s="234" t="s">
        <v>451</v>
      </c>
      <c r="W1581" s="103">
        <v>35</v>
      </c>
      <c r="X1581" s="280" t="s">
        <v>56</v>
      </c>
      <c r="Y1581" s="280" t="s">
        <v>443</v>
      </c>
      <c r="Z1581" s="280"/>
      <c r="AA1581" s="280" t="s">
        <v>19716</v>
      </c>
      <c r="AB1581" s="280" t="s">
        <v>19717</v>
      </c>
      <c r="AC1581" s="280"/>
      <c r="AD1581" s="280"/>
      <c r="AE1581" s="280" t="s">
        <v>19718</v>
      </c>
      <c r="AF1581" s="280"/>
      <c r="AG1581" s="280" t="s">
        <v>19720</v>
      </c>
      <c r="AH1581" s="280"/>
      <c r="AI1581" s="280"/>
      <c r="AJ1581" s="280"/>
      <c r="AK1581" s="280">
        <v>3</v>
      </c>
      <c r="AL1581" s="280" t="s">
        <v>272</v>
      </c>
      <c r="AM1581" s="280">
        <v>0.1</v>
      </c>
      <c r="AN1581" s="280">
        <v>0</v>
      </c>
      <c r="AO1581" s="280">
        <v>0</v>
      </c>
      <c r="AP1581" s="280">
        <v>0</v>
      </c>
      <c r="AQ1581" s="280">
        <v>7.0000000000000007E-2</v>
      </c>
      <c r="AR1581" s="280" t="s">
        <v>463</v>
      </c>
      <c r="AS1581" s="280">
        <v>1</v>
      </c>
      <c r="AT1581" s="280">
        <v>86.218902881855897</v>
      </c>
      <c r="AU1581" s="280" t="s">
        <v>552</v>
      </c>
      <c r="AV1581" s="280">
        <v>1.08204421065045</v>
      </c>
      <c r="AW1581" s="280">
        <v>20.804811704644699</v>
      </c>
      <c r="AX1581" s="280">
        <v>82.252833349290498</v>
      </c>
      <c r="AY1581" s="280" t="b">
        <v>0</v>
      </c>
      <c r="AZ1581" s="280">
        <v>44846.68246527778</v>
      </c>
      <c r="BA1581" s="280">
        <v>44844.725370370368</v>
      </c>
      <c r="BB1581" s="280">
        <v>44846.68246527778</v>
      </c>
    </row>
    <row r="1582" spans="1:54" x14ac:dyDescent="0.25">
      <c r="A1582" s="280" t="s">
        <v>19721</v>
      </c>
      <c r="B1582" s="234" t="s">
        <v>888</v>
      </c>
      <c r="C1582" s="235" t="s">
        <v>19714</v>
      </c>
      <c r="D1582" s="235" t="s">
        <v>19721</v>
      </c>
      <c r="E1582" s="234" t="s">
        <v>19715</v>
      </c>
      <c r="F1582" s="280" t="s">
        <v>19719</v>
      </c>
      <c r="G1582" s="234" t="s">
        <v>544</v>
      </c>
      <c r="H1582" s="234" t="s">
        <v>485</v>
      </c>
      <c r="I1582" s="234" t="s">
        <v>486</v>
      </c>
      <c r="J1582" s="236">
        <v>188</v>
      </c>
      <c r="K1582" s="129">
        <v>0.03</v>
      </c>
      <c r="L1582" s="103">
        <v>1</v>
      </c>
      <c r="M1582" s="237">
        <v>1385</v>
      </c>
      <c r="N1582" s="236">
        <v>6310</v>
      </c>
      <c r="O1582" s="103">
        <v>40</v>
      </c>
      <c r="P1582" s="280">
        <v>6000</v>
      </c>
      <c r="Q1582" s="236">
        <v>10</v>
      </c>
      <c r="R1582" s="236">
        <v>50</v>
      </c>
      <c r="S1582" s="238">
        <v>60</v>
      </c>
      <c r="T1582" s="238">
        <v>60</v>
      </c>
      <c r="U1582" s="103">
        <v>3.1</v>
      </c>
      <c r="V1582" s="234" t="s">
        <v>451</v>
      </c>
      <c r="W1582" s="103">
        <v>35</v>
      </c>
      <c r="X1582" s="280" t="s">
        <v>56</v>
      </c>
      <c r="Y1582" s="280" t="s">
        <v>443</v>
      </c>
      <c r="Z1582" s="280"/>
      <c r="AA1582" s="280" t="s">
        <v>19716</v>
      </c>
      <c r="AB1582" s="280" t="s">
        <v>19717</v>
      </c>
      <c r="AC1582" s="280"/>
      <c r="AD1582" s="280"/>
      <c r="AE1582" s="280"/>
      <c r="AF1582" s="280"/>
      <c r="AG1582" s="280"/>
      <c r="AH1582" s="280"/>
      <c r="AI1582" s="280"/>
      <c r="AJ1582" s="280"/>
      <c r="AK1582" s="280">
        <v>3</v>
      </c>
      <c r="AL1582" s="280" t="s">
        <v>272</v>
      </c>
      <c r="AM1582" s="280">
        <v>0.1</v>
      </c>
      <c r="AN1582" s="280"/>
      <c r="AO1582" s="280">
        <v>0</v>
      </c>
      <c r="AP1582" s="280">
        <v>0</v>
      </c>
      <c r="AQ1582" s="280">
        <v>7.0000000000000007E-2</v>
      </c>
      <c r="AR1582" s="280" t="s">
        <v>463</v>
      </c>
      <c r="AS1582" s="280">
        <v>1</v>
      </c>
      <c r="AT1582" s="280">
        <v>86.218902881855897</v>
      </c>
      <c r="AU1582" s="280" t="s">
        <v>552</v>
      </c>
      <c r="AV1582" s="280">
        <v>1.08204421065045</v>
      </c>
      <c r="AW1582" s="280">
        <v>20.804811704644699</v>
      </c>
      <c r="AX1582" s="280">
        <v>82.252833349290498</v>
      </c>
      <c r="AY1582" s="280" t="b">
        <v>0</v>
      </c>
      <c r="AZ1582" s="280">
        <v>44846.68167824074</v>
      </c>
      <c r="BA1582" s="280">
        <v>44844.726261574076</v>
      </c>
      <c r="BB1582" s="280">
        <v>44846.680972222224</v>
      </c>
    </row>
    <row r="1583" spans="1:54" x14ac:dyDescent="0.25">
      <c r="A1583" s="280" t="s">
        <v>19722</v>
      </c>
      <c r="B1583" s="234" t="s">
        <v>482</v>
      </c>
      <c r="C1583" s="235" t="s">
        <v>19820</v>
      </c>
      <c r="D1583" s="235" t="s">
        <v>19722</v>
      </c>
      <c r="E1583" s="234" t="s">
        <v>19724</v>
      </c>
      <c r="F1583" s="280" t="s">
        <v>19727</v>
      </c>
      <c r="G1583" s="234" t="s">
        <v>440</v>
      </c>
      <c r="H1583" s="234" t="s">
        <v>564</v>
      </c>
      <c r="I1583" s="234" t="s">
        <v>486</v>
      </c>
      <c r="J1583" s="236"/>
      <c r="K1583" s="129">
        <v>0.1</v>
      </c>
      <c r="L1583" s="103">
        <v>1</v>
      </c>
      <c r="M1583" s="237">
        <v>10000</v>
      </c>
      <c r="N1583" s="236">
        <v>64890</v>
      </c>
      <c r="O1583" s="103">
        <v>169</v>
      </c>
      <c r="P1583" s="280">
        <v>5560</v>
      </c>
      <c r="Q1583" s="236">
        <v>1.4</v>
      </c>
      <c r="R1583" s="236">
        <v>80</v>
      </c>
      <c r="S1583" s="238">
        <v>214.5</v>
      </c>
      <c r="T1583" s="238">
        <v>155</v>
      </c>
      <c r="U1583" s="103">
        <v>4</v>
      </c>
      <c r="V1583" s="234" t="s">
        <v>451</v>
      </c>
      <c r="W1583" s="103">
        <v>120</v>
      </c>
      <c r="X1583" s="280" t="s">
        <v>56</v>
      </c>
      <c r="Y1583" s="280" t="s">
        <v>443</v>
      </c>
      <c r="Z1583" s="280" t="s">
        <v>19723</v>
      </c>
      <c r="AA1583" s="280" t="s">
        <v>19725</v>
      </c>
      <c r="AB1583" s="280" t="s">
        <v>19726</v>
      </c>
      <c r="AC1583" s="280"/>
      <c r="AD1583" s="280"/>
      <c r="AE1583" s="280"/>
      <c r="AF1583" s="280"/>
      <c r="AG1583" s="280"/>
      <c r="AH1583" s="280"/>
      <c r="AI1583" s="280"/>
      <c r="AJ1583" s="280"/>
      <c r="AK1583" s="280">
        <v>1.5</v>
      </c>
      <c r="AL1583" s="280" t="s">
        <v>272</v>
      </c>
      <c r="AM1583" s="280">
        <v>0.1</v>
      </c>
      <c r="AN1583" s="280">
        <v>0.34</v>
      </c>
      <c r="AO1583" s="280">
        <v>0</v>
      </c>
      <c r="AP1583" s="280">
        <v>0</v>
      </c>
      <c r="AQ1583" s="280">
        <v>0.34</v>
      </c>
      <c r="AR1583" s="280" t="s">
        <v>463</v>
      </c>
      <c r="AS1583" s="280">
        <v>1</v>
      </c>
      <c r="AT1583" s="280">
        <v>53.481851789168303</v>
      </c>
      <c r="AU1583" s="280" t="s">
        <v>552</v>
      </c>
      <c r="AV1583" s="280">
        <v>2.18331732845117</v>
      </c>
      <c r="AW1583" s="280">
        <v>17.940569704323899</v>
      </c>
      <c r="AX1583" s="280">
        <v>52.526818721504597</v>
      </c>
      <c r="AY1583" s="280" t="b">
        <v>0</v>
      </c>
      <c r="AZ1583" s="280">
        <v>44848.467048611114</v>
      </c>
      <c r="BA1583" s="280">
        <v>44844.757303240738</v>
      </c>
      <c r="BB1583" s="280">
        <v>44848.467048611114</v>
      </c>
    </row>
    <row r="1584" spans="1:54" x14ac:dyDescent="0.25">
      <c r="A1584" s="280" t="s">
        <v>19728</v>
      </c>
      <c r="B1584" s="234" t="s">
        <v>482</v>
      </c>
      <c r="C1584" s="235" t="s">
        <v>1680</v>
      </c>
      <c r="D1584" s="235" t="s">
        <v>19728</v>
      </c>
      <c r="E1584" s="234" t="s">
        <v>19730</v>
      </c>
      <c r="F1584" s="280" t="s">
        <v>19731</v>
      </c>
      <c r="G1584" s="234" t="s">
        <v>534</v>
      </c>
      <c r="H1584" s="234" t="s">
        <v>579</v>
      </c>
      <c r="I1584" s="234" t="s">
        <v>580</v>
      </c>
      <c r="J1584" s="236">
        <v>326</v>
      </c>
      <c r="K1584" s="129">
        <v>0.02</v>
      </c>
      <c r="L1584" s="103">
        <v>1</v>
      </c>
      <c r="M1584" s="237">
        <v>3155</v>
      </c>
      <c r="N1584" s="236">
        <v>14691</v>
      </c>
      <c r="O1584" s="103">
        <v>88</v>
      </c>
      <c r="P1584" s="280">
        <v>4836</v>
      </c>
      <c r="Q1584" s="236">
        <v>5.5</v>
      </c>
      <c r="R1584" s="236">
        <v>30</v>
      </c>
      <c r="S1584" s="238">
        <v>109.65</v>
      </c>
      <c r="T1584" s="238">
        <v>55.6</v>
      </c>
      <c r="U1584" s="103">
        <v>3.6</v>
      </c>
      <c r="V1584" s="234" t="s">
        <v>451</v>
      </c>
      <c r="W1584" s="103">
        <v>100</v>
      </c>
      <c r="X1584" s="280" t="s">
        <v>56</v>
      </c>
      <c r="Y1584" s="280" t="s">
        <v>443</v>
      </c>
      <c r="Z1584" s="280" t="s">
        <v>19729</v>
      </c>
      <c r="AA1584" s="280"/>
      <c r="AB1584" s="280"/>
      <c r="AC1584" s="280"/>
      <c r="AD1584" s="280"/>
      <c r="AE1584" s="280"/>
      <c r="AF1584" s="280"/>
      <c r="AG1584" s="280"/>
      <c r="AH1584" s="280"/>
      <c r="AI1584" s="280" t="s">
        <v>19732</v>
      </c>
      <c r="AJ1584" s="280" t="s">
        <v>19733</v>
      </c>
      <c r="AK1584" s="280">
        <v>600</v>
      </c>
      <c r="AL1584" s="280" t="s">
        <v>480</v>
      </c>
      <c r="AM1584" s="280">
        <v>0.01</v>
      </c>
      <c r="AN1584" s="280">
        <v>0.22</v>
      </c>
      <c r="AO1584" s="280">
        <v>0</v>
      </c>
      <c r="AP1584" s="280">
        <v>0</v>
      </c>
      <c r="AQ1584" s="280">
        <v>0.01</v>
      </c>
      <c r="AR1584" s="280" t="s">
        <v>463</v>
      </c>
      <c r="AS1584" s="280">
        <v>0</v>
      </c>
      <c r="AT1584" s="280">
        <v>78.237014523016498</v>
      </c>
      <c r="AU1584" s="280" t="s">
        <v>552</v>
      </c>
      <c r="AV1584" s="280">
        <v>1.22921831655825</v>
      </c>
      <c r="AW1584" s="280">
        <v>24.8798155084557</v>
      </c>
      <c r="AX1584" s="280">
        <v>77.175226468775605</v>
      </c>
      <c r="AY1584" s="280" t="b">
        <v>0</v>
      </c>
      <c r="AZ1584" s="280">
        <v>44848.639074074075</v>
      </c>
      <c r="BA1584" s="280">
        <v>44845.756863425922</v>
      </c>
      <c r="BB1584" s="280">
        <v>44848.639050925929</v>
      </c>
    </row>
    <row r="1585" spans="1:54" x14ac:dyDescent="0.25">
      <c r="A1585" s="280" t="s">
        <v>19734</v>
      </c>
      <c r="B1585" s="234" t="s">
        <v>482</v>
      </c>
      <c r="C1585" s="235" t="s">
        <v>1680</v>
      </c>
      <c r="D1585" s="235" t="s">
        <v>19734</v>
      </c>
      <c r="E1585" s="234" t="s">
        <v>19730</v>
      </c>
      <c r="F1585" s="280" t="s">
        <v>19736</v>
      </c>
      <c r="G1585" s="234" t="s">
        <v>534</v>
      </c>
      <c r="H1585" s="234" t="s">
        <v>579</v>
      </c>
      <c r="I1585" s="234" t="s">
        <v>580</v>
      </c>
      <c r="J1585" s="236">
        <v>326</v>
      </c>
      <c r="K1585" s="129">
        <v>0.02</v>
      </c>
      <c r="L1585" s="103">
        <v>1</v>
      </c>
      <c r="M1585" s="237">
        <v>3155</v>
      </c>
      <c r="N1585" s="236">
        <v>15833</v>
      </c>
      <c r="O1585" s="103">
        <v>88</v>
      </c>
      <c r="P1585" s="280">
        <v>4490</v>
      </c>
      <c r="Q1585" s="236">
        <v>5.5</v>
      </c>
      <c r="R1585" s="236">
        <v>30</v>
      </c>
      <c r="S1585" s="238">
        <v>109.65</v>
      </c>
      <c r="T1585" s="238">
        <v>55.6</v>
      </c>
      <c r="U1585" s="103">
        <v>3.35</v>
      </c>
      <c r="V1585" s="234" t="s">
        <v>451</v>
      </c>
      <c r="W1585" s="103">
        <v>100</v>
      </c>
      <c r="X1585" s="280" t="s">
        <v>56</v>
      </c>
      <c r="Y1585" s="280" t="s">
        <v>443</v>
      </c>
      <c r="Z1585" s="280" t="s">
        <v>19735</v>
      </c>
      <c r="AA1585" s="280"/>
      <c r="AB1585" s="280"/>
      <c r="AC1585" s="280"/>
      <c r="AD1585" s="280"/>
      <c r="AE1585" s="280"/>
      <c r="AF1585" s="280"/>
      <c r="AG1585" s="280"/>
      <c r="AH1585" s="280"/>
      <c r="AI1585" s="280" t="s">
        <v>19732</v>
      </c>
      <c r="AJ1585" s="280" t="s">
        <v>19733</v>
      </c>
      <c r="AK1585" s="280">
        <v>600</v>
      </c>
      <c r="AL1585" s="280" t="s">
        <v>480</v>
      </c>
      <c r="AM1585" s="280">
        <v>0.01</v>
      </c>
      <c r="AN1585" s="280">
        <v>0.22</v>
      </c>
      <c r="AO1585" s="280">
        <v>0</v>
      </c>
      <c r="AP1585" s="280">
        <v>0</v>
      </c>
      <c r="AQ1585" s="280">
        <v>0.01</v>
      </c>
      <c r="AR1585" s="280" t="s">
        <v>463</v>
      </c>
      <c r="AS1585" s="280">
        <v>0</v>
      </c>
      <c r="AT1585" s="280">
        <v>78.172800389300306</v>
      </c>
      <c r="AU1585" s="280" t="s">
        <v>552</v>
      </c>
      <c r="AV1585" s="280">
        <v>1.18698152815838</v>
      </c>
      <c r="AW1585" s="280">
        <v>26.604736499160701</v>
      </c>
      <c r="AX1585" s="280">
        <v>77.223559241715904</v>
      </c>
      <c r="AY1585" s="280" t="b">
        <v>0</v>
      </c>
      <c r="AZ1585" s="280">
        <v>44848.640428240738</v>
      </c>
      <c r="BA1585" s="280">
        <v>44845.761134259257</v>
      </c>
      <c r="BB1585" s="280">
        <v>44848.640428240738</v>
      </c>
    </row>
    <row r="1586" spans="1:54" x14ac:dyDescent="0.25">
      <c r="A1586" s="280" t="s">
        <v>19737</v>
      </c>
      <c r="B1586" s="234" t="s">
        <v>482</v>
      </c>
      <c r="C1586" s="235" t="s">
        <v>1680</v>
      </c>
      <c r="D1586" s="235" t="s">
        <v>19737</v>
      </c>
      <c r="E1586" s="234" t="s">
        <v>19730</v>
      </c>
      <c r="F1586" s="280" t="s">
        <v>19739</v>
      </c>
      <c r="G1586" s="234" t="s">
        <v>534</v>
      </c>
      <c r="H1586" s="234" t="s">
        <v>579</v>
      </c>
      <c r="I1586" s="234" t="s">
        <v>580</v>
      </c>
      <c r="J1586" s="236">
        <v>338</v>
      </c>
      <c r="K1586" s="129">
        <v>0.02</v>
      </c>
      <c r="L1586" s="103">
        <v>1</v>
      </c>
      <c r="M1586" s="237">
        <v>3155</v>
      </c>
      <c r="N1586" s="236">
        <v>16313</v>
      </c>
      <c r="O1586" s="103">
        <v>88</v>
      </c>
      <c r="P1586" s="280">
        <v>4200</v>
      </c>
      <c r="Q1586" s="236">
        <v>5.5</v>
      </c>
      <c r="R1586" s="236">
        <v>30</v>
      </c>
      <c r="S1586" s="238">
        <v>115.35</v>
      </c>
      <c r="T1586" s="238">
        <v>55.6</v>
      </c>
      <c r="U1586" s="103">
        <v>3.6</v>
      </c>
      <c r="V1586" s="234" t="s">
        <v>451</v>
      </c>
      <c r="W1586" s="103">
        <v>100</v>
      </c>
      <c r="X1586" s="280" t="s">
        <v>56</v>
      </c>
      <c r="Y1586" s="280" t="s">
        <v>443</v>
      </c>
      <c r="Z1586" s="280" t="s">
        <v>19738</v>
      </c>
      <c r="AA1586" s="280"/>
      <c r="AB1586" s="280"/>
      <c r="AC1586" s="280"/>
      <c r="AD1586" s="280"/>
      <c r="AE1586" s="280"/>
      <c r="AF1586" s="280"/>
      <c r="AG1586" s="280"/>
      <c r="AH1586" s="280"/>
      <c r="AI1586" s="280" t="s">
        <v>19732</v>
      </c>
      <c r="AJ1586" s="280" t="s">
        <v>19733</v>
      </c>
      <c r="AK1586" s="280">
        <v>600</v>
      </c>
      <c r="AL1586" s="280" t="s">
        <v>480</v>
      </c>
      <c r="AM1586" s="280">
        <v>0.01</v>
      </c>
      <c r="AN1586" s="280">
        <v>0.22</v>
      </c>
      <c r="AO1586" s="280">
        <v>0</v>
      </c>
      <c r="AP1586" s="280">
        <v>0</v>
      </c>
      <c r="AQ1586" s="280">
        <v>0.01</v>
      </c>
      <c r="AR1586" s="280" t="s">
        <v>463</v>
      </c>
      <c r="AS1586" s="280">
        <v>0</v>
      </c>
      <c r="AT1586" s="280">
        <v>75.944672313050503</v>
      </c>
      <c r="AU1586" s="280" t="s">
        <v>552</v>
      </c>
      <c r="AV1586" s="280">
        <v>1.22203459598341</v>
      </c>
      <c r="AW1586" s="280">
        <v>26.534010204894798</v>
      </c>
      <c r="AX1586" s="280">
        <v>74.4257788667895</v>
      </c>
      <c r="AY1586" s="280" t="b">
        <v>0</v>
      </c>
      <c r="AZ1586" s="280">
        <v>44848.642997685187</v>
      </c>
      <c r="BA1586" s="280">
        <v>44845.763136574074</v>
      </c>
      <c r="BB1586" s="280">
        <v>44848.64298611111</v>
      </c>
    </row>
    <row r="1587" spans="1:54" x14ac:dyDescent="0.25">
      <c r="A1587" s="280" t="s">
        <v>19740</v>
      </c>
      <c r="B1587" s="234" t="s">
        <v>436</v>
      </c>
      <c r="C1587" s="235" t="s">
        <v>19821</v>
      </c>
      <c r="D1587" s="235" t="s">
        <v>19740</v>
      </c>
      <c r="E1587" s="234" t="s">
        <v>19741</v>
      </c>
      <c r="F1587" s="280" t="s">
        <v>19744</v>
      </c>
      <c r="G1587" s="234" t="s">
        <v>534</v>
      </c>
      <c r="H1587" s="234" t="s">
        <v>473</v>
      </c>
      <c r="I1587" s="234" t="s">
        <v>574</v>
      </c>
      <c r="J1587" s="236">
        <v>1000</v>
      </c>
      <c r="K1587" s="129">
        <v>0.1</v>
      </c>
      <c r="L1587" s="103">
        <v>1</v>
      </c>
      <c r="M1587" s="237">
        <v>20871</v>
      </c>
      <c r="N1587" s="236">
        <v>19267</v>
      </c>
      <c r="O1587" s="103">
        <v>3450</v>
      </c>
      <c r="P1587" s="280">
        <v>3450</v>
      </c>
      <c r="Q1587" s="236">
        <v>3</v>
      </c>
      <c r="R1587" s="236">
        <v>40</v>
      </c>
      <c r="S1587" s="238">
        <v>228.7</v>
      </c>
      <c r="T1587" s="238">
        <v>155</v>
      </c>
      <c r="U1587" s="103">
        <v>5</v>
      </c>
      <c r="V1587" s="234" t="s">
        <v>547</v>
      </c>
      <c r="W1587" s="103">
        <v>5</v>
      </c>
      <c r="X1587" s="280" t="s">
        <v>56</v>
      </c>
      <c r="Y1587" s="280" t="s">
        <v>443</v>
      </c>
      <c r="Z1587" s="280"/>
      <c r="AA1587" s="280" t="s">
        <v>19742</v>
      </c>
      <c r="AB1587" s="280"/>
      <c r="AC1587" s="280"/>
      <c r="AD1587" s="280" t="s">
        <v>19743</v>
      </c>
      <c r="AE1587" s="280"/>
      <c r="AF1587" s="280" t="s">
        <v>19745</v>
      </c>
      <c r="AG1587" s="280" t="s">
        <v>19746</v>
      </c>
      <c r="AH1587" s="280"/>
      <c r="AI1587" s="280" t="s">
        <v>19747</v>
      </c>
      <c r="AJ1587" s="280" t="s">
        <v>19748</v>
      </c>
      <c r="AK1587" s="280">
        <v>2</v>
      </c>
      <c r="AL1587" s="280" t="s">
        <v>272</v>
      </c>
      <c r="AM1587" s="280">
        <v>0.21</v>
      </c>
      <c r="AN1587" s="280"/>
      <c r="AO1587" s="280">
        <v>0</v>
      </c>
      <c r="AP1587" s="280">
        <v>0</v>
      </c>
      <c r="AQ1587" s="280">
        <v>0.3</v>
      </c>
      <c r="AR1587" s="280" t="s">
        <v>463</v>
      </c>
      <c r="AS1587" s="280">
        <v>6</v>
      </c>
      <c r="AT1587" s="280">
        <v>65.556704858434401</v>
      </c>
      <c r="AU1587" s="280" t="s">
        <v>942</v>
      </c>
      <c r="AV1587" s="280">
        <v>8.7094501542826599</v>
      </c>
      <c r="AW1587" s="280">
        <v>14.225157499424199</v>
      </c>
      <c r="AX1587" s="280">
        <v>57.764822223831899</v>
      </c>
      <c r="AY1587" s="280" t="b">
        <v>0</v>
      </c>
      <c r="AZ1587" s="280">
        <v>44861.535057870373</v>
      </c>
      <c r="BA1587" s="280">
        <v>44847.621493055558</v>
      </c>
      <c r="BB1587" s="280">
        <v>44861.535057870373</v>
      </c>
    </row>
    <row r="1588" spans="1:54" x14ac:dyDescent="0.25">
      <c r="A1588" s="280" t="s">
        <v>19749</v>
      </c>
      <c r="B1588" s="234" t="s">
        <v>888</v>
      </c>
      <c r="C1588" s="235" t="s">
        <v>19822</v>
      </c>
      <c r="D1588" s="235" t="s">
        <v>19749</v>
      </c>
      <c r="E1588" s="234" t="s">
        <v>19751</v>
      </c>
      <c r="F1588" s="280" t="s">
        <v>19752</v>
      </c>
      <c r="G1588" s="234" t="s">
        <v>19753</v>
      </c>
      <c r="H1588" s="234"/>
      <c r="I1588" s="234" t="s">
        <v>722</v>
      </c>
      <c r="J1588" s="236"/>
      <c r="K1588" s="129"/>
      <c r="L1588" s="103">
        <v>1</v>
      </c>
      <c r="M1588" s="237">
        <v>16500</v>
      </c>
      <c r="N1588" s="236">
        <v>8532</v>
      </c>
      <c r="O1588" s="103">
        <v>1767</v>
      </c>
      <c r="P1588" s="280"/>
      <c r="Q1588" s="236"/>
      <c r="R1588" s="236"/>
      <c r="S1588" s="238">
        <v>207.7</v>
      </c>
      <c r="T1588" s="238">
        <v>109</v>
      </c>
      <c r="U1588" s="103">
        <v>0</v>
      </c>
      <c r="V1588" s="234" t="s">
        <v>451</v>
      </c>
      <c r="W1588" s="103">
        <v>50</v>
      </c>
      <c r="X1588" s="280" t="s">
        <v>56</v>
      </c>
      <c r="Y1588" s="280" t="s">
        <v>443</v>
      </c>
      <c r="Z1588" s="280" t="s">
        <v>19750</v>
      </c>
      <c r="AA1588" s="280"/>
      <c r="AB1588" s="280"/>
      <c r="AC1588" s="280"/>
      <c r="AD1588" s="280"/>
      <c r="AE1588" s="280"/>
      <c r="AF1588" s="280"/>
      <c r="AG1588" s="280"/>
      <c r="AH1588" s="280"/>
      <c r="AI1588" s="280"/>
      <c r="AJ1588" s="280"/>
      <c r="AK1588" s="280">
        <v>40</v>
      </c>
      <c r="AL1588" s="280" t="s">
        <v>480</v>
      </c>
      <c r="AM1588" s="280">
        <v>0.1</v>
      </c>
      <c r="AN1588" s="280"/>
      <c r="AO1588" s="280">
        <v>0</v>
      </c>
      <c r="AP1588" s="280">
        <v>0</v>
      </c>
      <c r="AQ1588" s="280"/>
      <c r="AR1588" s="280" t="s">
        <v>447</v>
      </c>
      <c r="AS1588" s="280">
        <v>10</v>
      </c>
      <c r="AT1588" s="280"/>
      <c r="AU1588" s="280" t="s">
        <v>448</v>
      </c>
      <c r="AV1588" s="280"/>
      <c r="AW1588" s="280"/>
      <c r="AX1588" s="280"/>
      <c r="AY1588" s="280" t="b">
        <v>0</v>
      </c>
      <c r="AZ1588" s="280">
        <v>44860.765335648146</v>
      </c>
      <c r="BA1588" s="280">
        <v>44851.616053240738</v>
      </c>
      <c r="BB1588" s="280"/>
    </row>
    <row r="1589" spans="1:54" x14ac:dyDescent="0.25">
      <c r="A1589" s="280" t="s">
        <v>19754</v>
      </c>
      <c r="B1589" s="234" t="s">
        <v>888</v>
      </c>
      <c r="C1589" s="235" t="s">
        <v>19823</v>
      </c>
      <c r="D1589" s="235" t="s">
        <v>19754</v>
      </c>
      <c r="E1589" s="234" t="s">
        <v>19751</v>
      </c>
      <c r="F1589" s="280" t="s">
        <v>19755</v>
      </c>
      <c r="G1589" s="234" t="s">
        <v>19753</v>
      </c>
      <c r="H1589" s="234"/>
      <c r="I1589" s="234" t="s">
        <v>722</v>
      </c>
      <c r="J1589" s="236"/>
      <c r="K1589" s="129"/>
      <c r="L1589" s="103">
        <v>1</v>
      </c>
      <c r="M1589" s="237">
        <v>18500</v>
      </c>
      <c r="N1589" s="236">
        <v>7616</v>
      </c>
      <c r="O1589" s="103">
        <v>1418</v>
      </c>
      <c r="P1589" s="280"/>
      <c r="Q1589" s="236"/>
      <c r="R1589" s="236"/>
      <c r="S1589" s="238">
        <v>254.57</v>
      </c>
      <c r="T1589" s="238">
        <v>109</v>
      </c>
      <c r="U1589" s="103">
        <v>0</v>
      </c>
      <c r="V1589" s="234" t="s">
        <v>451</v>
      </c>
      <c r="W1589" s="103">
        <v>50</v>
      </c>
      <c r="X1589" s="280" t="s">
        <v>56</v>
      </c>
      <c r="Y1589" s="280" t="s">
        <v>443</v>
      </c>
      <c r="Z1589" s="280" t="s">
        <v>19750</v>
      </c>
      <c r="AA1589" s="280"/>
      <c r="AB1589" s="280"/>
      <c r="AC1589" s="280"/>
      <c r="AD1589" s="280"/>
      <c r="AE1589" s="280"/>
      <c r="AF1589" s="280"/>
      <c r="AG1589" s="280"/>
      <c r="AH1589" s="280"/>
      <c r="AI1589" s="280"/>
      <c r="AJ1589" s="280"/>
      <c r="AK1589" s="280">
        <v>20</v>
      </c>
      <c r="AL1589" s="280" t="s">
        <v>480</v>
      </c>
      <c r="AM1589" s="280">
        <v>0.1</v>
      </c>
      <c r="AN1589" s="280"/>
      <c r="AO1589" s="280">
        <v>0</v>
      </c>
      <c r="AP1589" s="280">
        <v>0</v>
      </c>
      <c r="AQ1589" s="280"/>
      <c r="AR1589" s="280" t="s">
        <v>447</v>
      </c>
      <c r="AS1589" s="280">
        <v>9</v>
      </c>
      <c r="AT1589" s="280"/>
      <c r="AU1589" s="280" t="s">
        <v>448</v>
      </c>
      <c r="AV1589" s="280"/>
      <c r="AW1589" s="280"/>
      <c r="AX1589" s="280"/>
      <c r="AY1589" s="280" t="b">
        <v>0</v>
      </c>
      <c r="AZ1589" s="280">
        <v>44860.766157407408</v>
      </c>
      <c r="BA1589" s="280">
        <v>44851.617407407408</v>
      </c>
      <c r="BB1589" s="280"/>
    </row>
    <row r="1590" spans="1:54" x14ac:dyDescent="0.25">
      <c r="A1590" s="280" t="s">
        <v>19756</v>
      </c>
      <c r="B1590" s="234" t="s">
        <v>888</v>
      </c>
      <c r="C1590" s="235" t="s">
        <v>19824</v>
      </c>
      <c r="D1590" s="235" t="s">
        <v>19756</v>
      </c>
      <c r="E1590" s="234" t="s">
        <v>19751</v>
      </c>
      <c r="F1590" s="280" t="s">
        <v>19757</v>
      </c>
      <c r="G1590" s="234" t="s">
        <v>19753</v>
      </c>
      <c r="H1590" s="234"/>
      <c r="I1590" s="234" t="s">
        <v>722</v>
      </c>
      <c r="J1590" s="236"/>
      <c r="K1590" s="129"/>
      <c r="L1590" s="103">
        <v>1</v>
      </c>
      <c r="M1590" s="237">
        <v>18500</v>
      </c>
      <c r="N1590" s="236">
        <v>10396</v>
      </c>
      <c r="O1590" s="103">
        <v>1418</v>
      </c>
      <c r="P1590" s="280"/>
      <c r="Q1590" s="236"/>
      <c r="R1590" s="236"/>
      <c r="S1590" s="238">
        <v>203.02</v>
      </c>
      <c r="T1590" s="238">
        <v>109</v>
      </c>
      <c r="U1590" s="103">
        <v>0</v>
      </c>
      <c r="V1590" s="234" t="s">
        <v>451</v>
      </c>
      <c r="W1590" s="103">
        <v>35</v>
      </c>
      <c r="X1590" s="280" t="s">
        <v>56</v>
      </c>
      <c r="Y1590" s="280" t="s">
        <v>443</v>
      </c>
      <c r="Z1590" s="280" t="s">
        <v>19750</v>
      </c>
      <c r="AA1590" s="280"/>
      <c r="AB1590" s="280"/>
      <c r="AC1590" s="280"/>
      <c r="AD1590" s="280"/>
      <c r="AE1590" s="280"/>
      <c r="AF1590" s="280"/>
      <c r="AG1590" s="280"/>
      <c r="AH1590" s="280"/>
      <c r="AI1590" s="280"/>
      <c r="AJ1590" s="280"/>
      <c r="AK1590" s="280">
        <v>20</v>
      </c>
      <c r="AL1590" s="280" t="s">
        <v>480</v>
      </c>
      <c r="AM1590" s="280">
        <v>0.1</v>
      </c>
      <c r="AN1590" s="280"/>
      <c r="AO1590" s="280">
        <v>0</v>
      </c>
      <c r="AP1590" s="280">
        <v>0</v>
      </c>
      <c r="AQ1590" s="280"/>
      <c r="AR1590" s="280" t="s">
        <v>447</v>
      </c>
      <c r="AS1590" s="280">
        <v>17</v>
      </c>
      <c r="AT1590" s="280"/>
      <c r="AU1590" s="280" t="s">
        <v>448</v>
      </c>
      <c r="AV1590" s="280"/>
      <c r="AW1590" s="280"/>
      <c r="AX1590" s="280"/>
      <c r="AY1590" s="280" t="b">
        <v>0</v>
      </c>
      <c r="AZ1590" s="280">
        <v>44860.767060185186</v>
      </c>
      <c r="BA1590" s="280">
        <v>44851.618356481478</v>
      </c>
      <c r="BB1590" s="280"/>
    </row>
    <row r="1591" spans="1:54" x14ac:dyDescent="0.25">
      <c r="A1591" s="280" t="s">
        <v>19758</v>
      </c>
      <c r="B1591" s="234" t="s">
        <v>888</v>
      </c>
      <c r="C1591" s="235" t="s">
        <v>19825</v>
      </c>
      <c r="D1591" s="235" t="s">
        <v>19758</v>
      </c>
      <c r="E1591" s="234" t="s">
        <v>19751</v>
      </c>
      <c r="F1591" s="280" t="s">
        <v>19759</v>
      </c>
      <c r="G1591" s="234" t="s">
        <v>951</v>
      </c>
      <c r="H1591" s="234"/>
      <c r="I1591" s="234" t="s">
        <v>722</v>
      </c>
      <c r="J1591" s="236"/>
      <c r="K1591" s="129"/>
      <c r="L1591" s="103">
        <v>1</v>
      </c>
      <c r="M1591" s="237">
        <v>2000</v>
      </c>
      <c r="N1591" s="236">
        <v>2269</v>
      </c>
      <c r="O1591" s="103">
        <v>1706</v>
      </c>
      <c r="P1591" s="280"/>
      <c r="Q1591" s="236"/>
      <c r="R1591" s="236"/>
      <c r="S1591" s="238">
        <v>108</v>
      </c>
      <c r="T1591" s="238">
        <v>35</v>
      </c>
      <c r="U1591" s="103">
        <v>0</v>
      </c>
      <c r="V1591" s="234" t="s">
        <v>451</v>
      </c>
      <c r="W1591" s="103">
        <v>50</v>
      </c>
      <c r="X1591" s="280" t="s">
        <v>56</v>
      </c>
      <c r="Y1591" s="280" t="s">
        <v>443</v>
      </c>
      <c r="Z1591" s="280" t="s">
        <v>19750</v>
      </c>
      <c r="AA1591" s="280"/>
      <c r="AB1591" s="280"/>
      <c r="AC1591" s="280"/>
      <c r="AD1591" s="280"/>
      <c r="AE1591" s="280"/>
      <c r="AF1591" s="280"/>
      <c r="AG1591" s="280"/>
      <c r="AH1591" s="280"/>
      <c r="AI1591" s="280"/>
      <c r="AJ1591" s="280"/>
      <c r="AK1591" s="280">
        <v>20</v>
      </c>
      <c r="AL1591" s="280" t="s">
        <v>480</v>
      </c>
      <c r="AM1591" s="280">
        <v>0.1</v>
      </c>
      <c r="AN1591" s="280"/>
      <c r="AO1591" s="280">
        <v>0</v>
      </c>
      <c r="AP1591" s="280">
        <v>0</v>
      </c>
      <c r="AQ1591" s="280"/>
      <c r="AR1591" s="280" t="s">
        <v>447</v>
      </c>
      <c r="AS1591" s="280">
        <v>3</v>
      </c>
      <c r="AT1591" s="280"/>
      <c r="AU1591" s="280" t="s">
        <v>448</v>
      </c>
      <c r="AV1591" s="280"/>
      <c r="AW1591" s="280"/>
      <c r="AX1591" s="280"/>
      <c r="AY1591" s="280" t="b">
        <v>0</v>
      </c>
      <c r="AZ1591" s="280">
        <v>44860.767604166664</v>
      </c>
      <c r="BA1591" s="280">
        <v>44851.620428240742</v>
      </c>
      <c r="BB1591" s="280"/>
    </row>
    <row r="1592" spans="1:54" x14ac:dyDescent="0.25">
      <c r="A1592" s="280" t="s">
        <v>19760</v>
      </c>
      <c r="B1592" s="234" t="s">
        <v>888</v>
      </c>
      <c r="C1592" s="235" t="s">
        <v>19826</v>
      </c>
      <c r="D1592" s="235" t="s">
        <v>19760</v>
      </c>
      <c r="E1592" s="234" t="s">
        <v>19762</v>
      </c>
      <c r="F1592" s="280" t="s">
        <v>19763</v>
      </c>
      <c r="G1592" s="234" t="s">
        <v>440</v>
      </c>
      <c r="H1592" s="234"/>
      <c r="I1592" s="234" t="s">
        <v>486</v>
      </c>
      <c r="J1592" s="236"/>
      <c r="K1592" s="129"/>
      <c r="L1592" s="103"/>
      <c r="M1592" s="237"/>
      <c r="N1592" s="236">
        <v>42360</v>
      </c>
      <c r="O1592" s="103">
        <v>7710</v>
      </c>
      <c r="P1592" s="280"/>
      <c r="Q1592" s="236"/>
      <c r="R1592" s="236"/>
      <c r="S1592" s="238">
        <v>244.1</v>
      </c>
      <c r="T1592" s="238">
        <v>202</v>
      </c>
      <c r="U1592" s="103">
        <v>0</v>
      </c>
      <c r="V1592" s="234" t="s">
        <v>451</v>
      </c>
      <c r="W1592" s="103"/>
      <c r="X1592" s="280" t="s">
        <v>56</v>
      </c>
      <c r="Y1592" s="280" t="s">
        <v>443</v>
      </c>
      <c r="Z1592" s="280" t="s">
        <v>19761</v>
      </c>
      <c r="AA1592" s="280"/>
      <c r="AB1592" s="280"/>
      <c r="AC1592" s="280"/>
      <c r="AD1592" s="280"/>
      <c r="AE1592" s="280"/>
      <c r="AF1592" s="280"/>
      <c r="AG1592" s="280"/>
      <c r="AH1592" s="280"/>
      <c r="AI1592" s="280"/>
      <c r="AJ1592" s="280"/>
      <c r="AK1592" s="280">
        <v>5</v>
      </c>
      <c r="AL1592" s="280" t="s">
        <v>272</v>
      </c>
      <c r="AM1592" s="280">
        <v>0.1</v>
      </c>
      <c r="AN1592" s="280"/>
      <c r="AO1592" s="280">
        <v>0</v>
      </c>
      <c r="AP1592" s="280">
        <v>0</v>
      </c>
      <c r="AQ1592" s="280"/>
      <c r="AR1592" s="280" t="s">
        <v>447</v>
      </c>
      <c r="AS1592" s="280">
        <v>1</v>
      </c>
      <c r="AT1592" s="280"/>
      <c r="AU1592" s="280" t="s">
        <v>552</v>
      </c>
      <c r="AV1592" s="280"/>
      <c r="AW1592" s="280"/>
      <c r="AX1592" s="280"/>
      <c r="AY1592" s="280" t="b">
        <v>0</v>
      </c>
      <c r="AZ1592" s="280">
        <v>44854.326157407406</v>
      </c>
      <c r="BA1592" s="280">
        <v>44853.592361111114</v>
      </c>
      <c r="BB1592" s="280"/>
    </row>
    <row r="1593" spans="1:54" x14ac:dyDescent="0.25">
      <c r="A1593" s="280" t="s">
        <v>19764</v>
      </c>
      <c r="B1593" s="234" t="s">
        <v>888</v>
      </c>
      <c r="C1593" s="235" t="s">
        <v>19826</v>
      </c>
      <c r="D1593" s="235" t="s">
        <v>19764</v>
      </c>
      <c r="E1593" s="234" t="s">
        <v>19762</v>
      </c>
      <c r="F1593" s="280" t="s">
        <v>19763</v>
      </c>
      <c r="G1593" s="234" t="s">
        <v>440</v>
      </c>
      <c r="H1593" s="234"/>
      <c r="I1593" s="234" t="s">
        <v>917</v>
      </c>
      <c r="J1593" s="236"/>
      <c r="K1593" s="129"/>
      <c r="L1593" s="103"/>
      <c r="M1593" s="237"/>
      <c r="N1593" s="236">
        <v>42360</v>
      </c>
      <c r="O1593" s="103">
        <v>7710</v>
      </c>
      <c r="P1593" s="280"/>
      <c r="Q1593" s="236"/>
      <c r="R1593" s="236"/>
      <c r="S1593" s="238">
        <v>244.1</v>
      </c>
      <c r="T1593" s="238">
        <v>202</v>
      </c>
      <c r="U1593" s="103">
        <v>0</v>
      </c>
      <c r="V1593" s="234" t="s">
        <v>451</v>
      </c>
      <c r="W1593" s="103"/>
      <c r="X1593" s="280" t="s">
        <v>56</v>
      </c>
      <c r="Y1593" s="280" t="s">
        <v>443</v>
      </c>
      <c r="Z1593" s="280" t="s">
        <v>19765</v>
      </c>
      <c r="AA1593" s="280"/>
      <c r="AB1593" s="280"/>
      <c r="AC1593" s="280"/>
      <c r="AD1593" s="280"/>
      <c r="AE1593" s="280"/>
      <c r="AF1593" s="280"/>
      <c r="AG1593" s="280"/>
      <c r="AH1593" s="280"/>
      <c r="AI1593" s="280"/>
      <c r="AJ1593" s="280"/>
      <c r="AK1593" s="280">
        <v>5</v>
      </c>
      <c r="AL1593" s="280" t="s">
        <v>272</v>
      </c>
      <c r="AM1593" s="280">
        <v>0.1</v>
      </c>
      <c r="AN1593" s="280"/>
      <c r="AO1593" s="280">
        <v>0</v>
      </c>
      <c r="AP1593" s="280">
        <v>0</v>
      </c>
      <c r="AQ1593" s="280"/>
      <c r="AR1593" s="280" t="s">
        <v>447</v>
      </c>
      <c r="AS1593" s="280">
        <v>1</v>
      </c>
      <c r="AT1593" s="280"/>
      <c r="AU1593" s="280" t="s">
        <v>552</v>
      </c>
      <c r="AV1593" s="280"/>
      <c r="AW1593" s="280"/>
      <c r="AX1593" s="280"/>
      <c r="AY1593" s="280" t="b">
        <v>0</v>
      </c>
      <c r="AZ1593" s="280">
        <v>44854.329398148147</v>
      </c>
      <c r="BA1593" s="280">
        <v>44853.592951388891</v>
      </c>
      <c r="BB1593" s="280"/>
    </row>
    <row r="1594" spans="1:54" x14ac:dyDescent="0.25">
      <c r="A1594" s="280" t="s">
        <v>19766</v>
      </c>
      <c r="B1594" s="234" t="s">
        <v>1139</v>
      </c>
      <c r="C1594" s="235" t="s">
        <v>1680</v>
      </c>
      <c r="D1594" s="235" t="s">
        <v>19766</v>
      </c>
      <c r="E1594" s="234" t="s">
        <v>19767</v>
      </c>
      <c r="F1594" s="280" t="s">
        <v>5931</v>
      </c>
      <c r="G1594" s="234"/>
      <c r="H1594" s="234"/>
      <c r="I1594" s="234" t="s">
        <v>752</v>
      </c>
      <c r="J1594" s="236"/>
      <c r="K1594" s="129"/>
      <c r="L1594" s="103"/>
      <c r="M1594" s="237"/>
      <c r="N1594" s="236"/>
      <c r="O1594" s="103">
        <v>3000</v>
      </c>
      <c r="P1594" s="280"/>
      <c r="Q1594" s="236"/>
      <c r="R1594" s="236"/>
      <c r="S1594" s="238"/>
      <c r="T1594" s="238"/>
      <c r="U1594" s="103">
        <v>0</v>
      </c>
      <c r="V1594" s="234" t="s">
        <v>451</v>
      </c>
      <c r="W1594" s="103"/>
      <c r="X1594" s="280" t="s">
        <v>56</v>
      </c>
      <c r="Y1594" s="280" t="s">
        <v>443</v>
      </c>
      <c r="Z1594" s="280"/>
      <c r="AA1594" s="280"/>
      <c r="AB1594" s="280"/>
      <c r="AC1594" s="280"/>
      <c r="AD1594" s="280"/>
      <c r="AE1594" s="280"/>
      <c r="AF1594" s="280"/>
      <c r="AG1594" s="280"/>
      <c r="AH1594" s="280"/>
      <c r="AI1594" s="280"/>
      <c r="AJ1594" s="280"/>
      <c r="AK1594" s="280">
        <v>3</v>
      </c>
      <c r="AL1594" s="280" t="s">
        <v>272</v>
      </c>
      <c r="AM1594" s="280">
        <v>0.1</v>
      </c>
      <c r="AN1594" s="280"/>
      <c r="AO1594" s="280">
        <v>0</v>
      </c>
      <c r="AP1594" s="280">
        <v>0</v>
      </c>
      <c r="AQ1594" s="280"/>
      <c r="AR1594" s="280" t="s">
        <v>447</v>
      </c>
      <c r="AS1594" s="280"/>
      <c r="AT1594" s="280"/>
      <c r="AU1594" s="280" t="s">
        <v>552</v>
      </c>
      <c r="AV1594" s="280"/>
      <c r="AW1594" s="280"/>
      <c r="AX1594" s="280"/>
      <c r="AY1594" s="280" t="b">
        <v>0</v>
      </c>
      <c r="AZ1594" s="280">
        <v>44853.313159722224</v>
      </c>
      <c r="BA1594" s="280">
        <v>44853.313148148147</v>
      </c>
      <c r="BB1594" s="280"/>
    </row>
    <row r="1595" spans="1:54" x14ac:dyDescent="0.25">
      <c r="A1595" s="280" t="s">
        <v>19768</v>
      </c>
      <c r="B1595" s="234" t="s">
        <v>482</v>
      </c>
      <c r="C1595" s="235" t="s">
        <v>1680</v>
      </c>
      <c r="D1595" s="235" t="s">
        <v>19768</v>
      </c>
      <c r="E1595" s="234" t="s">
        <v>19770</v>
      </c>
      <c r="F1595" s="280" t="s">
        <v>19773</v>
      </c>
      <c r="G1595" s="234" t="s">
        <v>544</v>
      </c>
      <c r="H1595" s="234" t="s">
        <v>3716</v>
      </c>
      <c r="I1595" s="234" t="s">
        <v>486</v>
      </c>
      <c r="J1595" s="236">
        <v>308</v>
      </c>
      <c r="K1595" s="129">
        <v>0.03</v>
      </c>
      <c r="L1595" s="103">
        <v>1</v>
      </c>
      <c r="M1595" s="237">
        <v>1298</v>
      </c>
      <c r="N1595" s="236">
        <v>5667</v>
      </c>
      <c r="O1595" s="103">
        <v>4000</v>
      </c>
      <c r="P1595" s="280">
        <v>4000</v>
      </c>
      <c r="Q1595" s="236">
        <v>12</v>
      </c>
      <c r="R1595" s="236">
        <v>40</v>
      </c>
      <c r="S1595" s="238">
        <v>140</v>
      </c>
      <c r="T1595" s="238">
        <v>15</v>
      </c>
      <c r="U1595" s="103">
        <v>4.7</v>
      </c>
      <c r="V1595" s="234" t="s">
        <v>442</v>
      </c>
      <c r="W1595" s="103">
        <v>60</v>
      </c>
      <c r="X1595" s="280" t="s">
        <v>56</v>
      </c>
      <c r="Y1595" s="280" t="s">
        <v>443</v>
      </c>
      <c r="Z1595" s="280" t="s">
        <v>19769</v>
      </c>
      <c r="AA1595" s="280"/>
      <c r="AB1595" s="280" t="s">
        <v>19771</v>
      </c>
      <c r="AC1595" s="280"/>
      <c r="AD1595" s="280"/>
      <c r="AE1595" s="280" t="s">
        <v>19772</v>
      </c>
      <c r="AF1595" s="280"/>
      <c r="AG1595" s="280"/>
      <c r="AH1595" s="280"/>
      <c r="AI1595" s="280"/>
      <c r="AJ1595" s="280" t="s">
        <v>559</v>
      </c>
      <c r="AK1595" s="280">
        <v>1.5</v>
      </c>
      <c r="AL1595" s="280" t="s">
        <v>272</v>
      </c>
      <c r="AM1595" s="280">
        <v>0.1</v>
      </c>
      <c r="AN1595" s="280">
        <v>0</v>
      </c>
      <c r="AO1595" s="280">
        <v>0</v>
      </c>
      <c r="AP1595" s="280">
        <v>0</v>
      </c>
      <c r="AQ1595" s="280">
        <v>0.05</v>
      </c>
      <c r="AR1595" s="280" t="s">
        <v>463</v>
      </c>
      <c r="AS1595" s="280">
        <v>0</v>
      </c>
      <c r="AT1595" s="280">
        <v>81.828533647213106</v>
      </c>
      <c r="AU1595" s="280" t="s">
        <v>552</v>
      </c>
      <c r="AV1595" s="280">
        <v>1.1391719912821701</v>
      </c>
      <c r="AW1595" s="280">
        <v>20.600138200657899</v>
      </c>
      <c r="AX1595" s="280">
        <v>80.437448575210496</v>
      </c>
      <c r="AY1595" s="280" t="b">
        <v>1</v>
      </c>
      <c r="AZ1595" s="280">
        <v>44854.469270833331</v>
      </c>
      <c r="BA1595" s="280">
        <v>44853.385046296295</v>
      </c>
      <c r="BB1595" s="280">
        <v>44854.469270833331</v>
      </c>
    </row>
    <row r="1596" spans="1:54" x14ac:dyDescent="0.25">
      <c r="A1596" s="280" t="s">
        <v>19774</v>
      </c>
      <c r="B1596" s="234" t="s">
        <v>482</v>
      </c>
      <c r="C1596" s="235" t="s">
        <v>1680</v>
      </c>
      <c r="D1596" s="235" t="s">
        <v>19774</v>
      </c>
      <c r="E1596" s="234" t="s">
        <v>19770</v>
      </c>
      <c r="F1596" s="280" t="s">
        <v>19775</v>
      </c>
      <c r="G1596" s="234" t="s">
        <v>544</v>
      </c>
      <c r="H1596" s="234" t="s">
        <v>3716</v>
      </c>
      <c r="I1596" s="234" t="s">
        <v>486</v>
      </c>
      <c r="J1596" s="236">
        <v>357</v>
      </c>
      <c r="K1596" s="129">
        <v>0.03</v>
      </c>
      <c r="L1596" s="103">
        <v>1</v>
      </c>
      <c r="M1596" s="237">
        <v>1298</v>
      </c>
      <c r="N1596" s="236">
        <v>15112</v>
      </c>
      <c r="O1596" s="103">
        <v>4000</v>
      </c>
      <c r="P1596" s="280">
        <v>4000</v>
      </c>
      <c r="Q1596" s="236">
        <v>6</v>
      </c>
      <c r="R1596" s="236">
        <v>40</v>
      </c>
      <c r="S1596" s="238">
        <v>140</v>
      </c>
      <c r="T1596" s="238">
        <v>40</v>
      </c>
      <c r="U1596" s="103">
        <v>2.4</v>
      </c>
      <c r="V1596" s="234" t="s">
        <v>442</v>
      </c>
      <c r="W1596" s="103">
        <v>80</v>
      </c>
      <c r="X1596" s="280" t="s">
        <v>56</v>
      </c>
      <c r="Y1596" s="280" t="s">
        <v>443</v>
      </c>
      <c r="Z1596" s="280" t="s">
        <v>19769</v>
      </c>
      <c r="AA1596" s="280"/>
      <c r="AB1596" s="280" t="s">
        <v>4938</v>
      </c>
      <c r="AC1596" s="280"/>
      <c r="AD1596" s="280"/>
      <c r="AE1596" s="280" t="s">
        <v>19772</v>
      </c>
      <c r="AF1596" s="280"/>
      <c r="AG1596" s="280"/>
      <c r="AH1596" s="280"/>
      <c r="AI1596" s="280"/>
      <c r="AJ1596" s="280"/>
      <c r="AK1596" s="280">
        <v>1.5</v>
      </c>
      <c r="AL1596" s="280" t="s">
        <v>272</v>
      </c>
      <c r="AM1596" s="280">
        <v>0.1</v>
      </c>
      <c r="AN1596" s="280">
        <v>0</v>
      </c>
      <c r="AO1596" s="280">
        <v>0</v>
      </c>
      <c r="AP1596" s="280">
        <v>0</v>
      </c>
      <c r="AQ1596" s="280">
        <v>0.05</v>
      </c>
      <c r="AR1596" s="280" t="s">
        <v>463</v>
      </c>
      <c r="AS1596" s="280">
        <v>0</v>
      </c>
      <c r="AT1596" s="280">
        <v>80.216852231573696</v>
      </c>
      <c r="AU1596" s="280" t="s">
        <v>552</v>
      </c>
      <c r="AV1596" s="280">
        <v>1.0220611440806799</v>
      </c>
      <c r="AW1596" s="280">
        <v>26.199810859063199</v>
      </c>
      <c r="AX1596" s="280">
        <v>78.795867992043</v>
      </c>
      <c r="AY1596" s="280" t="b">
        <v>1</v>
      </c>
      <c r="AZ1596" s="280">
        <v>44854.471168981479</v>
      </c>
      <c r="BA1596" s="280">
        <v>44853.387557870374</v>
      </c>
      <c r="BB1596" s="280">
        <v>44854.471168981479</v>
      </c>
    </row>
    <row r="1597" spans="1:54" x14ac:dyDescent="0.25">
      <c r="A1597" s="280" t="s">
        <v>19776</v>
      </c>
      <c r="B1597" s="234" t="s">
        <v>482</v>
      </c>
      <c r="C1597" s="235" t="s">
        <v>19776</v>
      </c>
      <c r="D1597" s="235" t="s">
        <v>19776</v>
      </c>
      <c r="E1597" s="234" t="s">
        <v>19777</v>
      </c>
      <c r="F1597" s="280" t="s">
        <v>9793</v>
      </c>
      <c r="G1597" s="234" t="s">
        <v>544</v>
      </c>
      <c r="H1597" s="234" t="s">
        <v>485</v>
      </c>
      <c r="I1597" s="234" t="s">
        <v>486</v>
      </c>
      <c r="J1597" s="236">
        <v>412</v>
      </c>
      <c r="K1597" s="129">
        <v>0.03</v>
      </c>
      <c r="L1597" s="103">
        <v>1</v>
      </c>
      <c r="M1597" s="237">
        <v>1300</v>
      </c>
      <c r="N1597" s="236">
        <v>21595</v>
      </c>
      <c r="O1597" s="103">
        <v>3000</v>
      </c>
      <c r="P1597" s="280">
        <v>3000</v>
      </c>
      <c r="Q1597" s="236">
        <v>3.5</v>
      </c>
      <c r="R1597" s="236">
        <v>40</v>
      </c>
      <c r="S1597" s="238">
        <v>120</v>
      </c>
      <c r="T1597" s="238">
        <v>80</v>
      </c>
      <c r="U1597" s="103">
        <v>1.5</v>
      </c>
      <c r="V1597" s="234" t="s">
        <v>442</v>
      </c>
      <c r="W1597" s="103">
        <v>120</v>
      </c>
      <c r="X1597" s="280" t="s">
        <v>56</v>
      </c>
      <c r="Y1597" s="280" t="s">
        <v>443</v>
      </c>
      <c r="Z1597" s="280"/>
      <c r="AA1597" s="280" t="s">
        <v>19778</v>
      </c>
      <c r="AB1597" s="280" t="s">
        <v>19779</v>
      </c>
      <c r="AC1597" s="280"/>
      <c r="AD1597" s="280"/>
      <c r="AE1597" s="280"/>
      <c r="AF1597" s="280"/>
      <c r="AG1597" s="280"/>
      <c r="AH1597" s="280"/>
      <c r="AI1597" s="280"/>
      <c r="AJ1597" s="280"/>
      <c r="AK1597" s="280">
        <v>2</v>
      </c>
      <c r="AL1597" s="280" t="s">
        <v>272</v>
      </c>
      <c r="AM1597" s="280">
        <v>0.1</v>
      </c>
      <c r="AN1597" s="280">
        <v>0</v>
      </c>
      <c r="AO1597" s="280">
        <v>0</v>
      </c>
      <c r="AP1597" s="280">
        <v>0</v>
      </c>
      <c r="AQ1597" s="280">
        <v>0.03</v>
      </c>
      <c r="AR1597" s="280" t="s">
        <v>463</v>
      </c>
      <c r="AS1597" s="280">
        <v>0</v>
      </c>
      <c r="AT1597" s="280">
        <v>82.585217474660695</v>
      </c>
      <c r="AU1597" s="280" t="s">
        <v>552</v>
      </c>
      <c r="AV1597" s="280">
        <v>1.0259859654591399</v>
      </c>
      <c r="AW1597" s="280">
        <v>23.253936850043001</v>
      </c>
      <c r="AX1597" s="280">
        <v>70.374403176621598</v>
      </c>
      <c r="AY1597" s="280" t="b">
        <v>0</v>
      </c>
      <c r="AZ1597" s="280">
        <v>44854.605428240742</v>
      </c>
      <c r="BA1597" s="280">
        <v>44853.421782407408</v>
      </c>
      <c r="BB1597" s="280">
        <v>44854.605428240742</v>
      </c>
    </row>
    <row r="1598" spans="1:54" x14ac:dyDescent="0.25">
      <c r="A1598" s="280" t="s">
        <v>19780</v>
      </c>
      <c r="B1598" s="234" t="s">
        <v>482</v>
      </c>
      <c r="C1598" s="235" t="s">
        <v>19780</v>
      </c>
      <c r="D1598" s="235" t="s">
        <v>19780</v>
      </c>
      <c r="E1598" s="234" t="s">
        <v>19781</v>
      </c>
      <c r="F1598" s="280" t="s">
        <v>6591</v>
      </c>
      <c r="G1598" s="234" t="s">
        <v>836</v>
      </c>
      <c r="H1598" s="234" t="s">
        <v>485</v>
      </c>
      <c r="I1598" s="234" t="s">
        <v>486</v>
      </c>
      <c r="J1598" s="236">
        <v>321</v>
      </c>
      <c r="K1598" s="129">
        <v>0.03</v>
      </c>
      <c r="L1598" s="103">
        <v>2</v>
      </c>
      <c r="M1598" s="237">
        <v>1300</v>
      </c>
      <c r="N1598" s="236">
        <v>1617</v>
      </c>
      <c r="O1598" s="103">
        <v>1422</v>
      </c>
      <c r="P1598" s="280">
        <v>6000</v>
      </c>
      <c r="Q1598" s="236">
        <v>12</v>
      </c>
      <c r="R1598" s="236">
        <v>20</v>
      </c>
      <c r="S1598" s="238">
        <v>105</v>
      </c>
      <c r="T1598" s="238">
        <v>54</v>
      </c>
      <c r="U1598" s="103">
        <v>2</v>
      </c>
      <c r="V1598" s="234" t="s">
        <v>451</v>
      </c>
      <c r="W1598" s="103">
        <v>30</v>
      </c>
      <c r="X1598" s="280" t="s">
        <v>56</v>
      </c>
      <c r="Y1598" s="280" t="s">
        <v>443</v>
      </c>
      <c r="Z1598" s="280"/>
      <c r="AA1598" s="280"/>
      <c r="AB1598" s="280" t="s">
        <v>19782</v>
      </c>
      <c r="AC1598" s="280" t="s">
        <v>19783</v>
      </c>
      <c r="AD1598" s="280" t="s">
        <v>5763</v>
      </c>
      <c r="AE1598" s="280"/>
      <c r="AF1598" s="280"/>
      <c r="AG1598" s="280" t="s">
        <v>19784</v>
      </c>
      <c r="AH1598" s="280" t="s">
        <v>19785</v>
      </c>
      <c r="AI1598" s="280"/>
      <c r="AJ1598" s="280"/>
      <c r="AK1598" s="280">
        <v>1</v>
      </c>
      <c r="AL1598" s="280" t="s">
        <v>272</v>
      </c>
      <c r="AM1598" s="280">
        <v>0.1</v>
      </c>
      <c r="AN1598" s="280">
        <v>0.21</v>
      </c>
      <c r="AO1598" s="280">
        <v>0</v>
      </c>
      <c r="AP1598" s="280">
        <v>0</v>
      </c>
      <c r="AQ1598" s="280">
        <v>0.1</v>
      </c>
      <c r="AR1598" s="280" t="s">
        <v>463</v>
      </c>
      <c r="AS1598" s="280">
        <v>0</v>
      </c>
      <c r="AT1598" s="280">
        <v>90.171578494865997</v>
      </c>
      <c r="AU1598" s="280" t="s">
        <v>552</v>
      </c>
      <c r="AV1598" s="280">
        <v>1.22878026678512</v>
      </c>
      <c r="AW1598" s="280">
        <v>13.005469943293299</v>
      </c>
      <c r="AX1598" s="280">
        <v>88.819004817443002</v>
      </c>
      <c r="AY1598" s="280" t="b">
        <v>0</v>
      </c>
      <c r="AZ1598" s="280">
        <v>44860.58021990741</v>
      </c>
      <c r="BA1598" s="280">
        <v>44853.459733796299</v>
      </c>
      <c r="BB1598" s="280">
        <v>44860.58021990741</v>
      </c>
    </row>
    <row r="1599" spans="1:54" x14ac:dyDescent="0.25">
      <c r="A1599" s="280" t="s">
        <v>19786</v>
      </c>
      <c r="B1599" s="234" t="s">
        <v>482</v>
      </c>
      <c r="C1599" s="235" t="s">
        <v>19786</v>
      </c>
      <c r="D1599" s="235" t="s">
        <v>19786</v>
      </c>
      <c r="E1599" s="234" t="s">
        <v>19781</v>
      </c>
      <c r="F1599" s="280" t="s">
        <v>6597</v>
      </c>
      <c r="G1599" s="234" t="s">
        <v>836</v>
      </c>
      <c r="H1599" s="234" t="s">
        <v>798</v>
      </c>
      <c r="I1599" s="234" t="s">
        <v>678</v>
      </c>
      <c r="J1599" s="236">
        <v>262</v>
      </c>
      <c r="K1599" s="129">
        <v>0.03</v>
      </c>
      <c r="L1599" s="103">
        <v>2</v>
      </c>
      <c r="M1599" s="237">
        <v>1150</v>
      </c>
      <c r="N1599" s="236">
        <v>1223</v>
      </c>
      <c r="O1599" s="103">
        <v>542</v>
      </c>
      <c r="P1599" s="280">
        <v>6000</v>
      </c>
      <c r="Q1599" s="236">
        <v>17</v>
      </c>
      <c r="R1599" s="236">
        <v>20</v>
      </c>
      <c r="S1599" s="238">
        <v>99</v>
      </c>
      <c r="T1599" s="238">
        <v>27</v>
      </c>
      <c r="U1599" s="103">
        <v>2</v>
      </c>
      <c r="V1599" s="234" t="s">
        <v>451</v>
      </c>
      <c r="W1599" s="103">
        <v>45</v>
      </c>
      <c r="X1599" s="280" t="s">
        <v>56</v>
      </c>
      <c r="Y1599" s="280" t="s">
        <v>443</v>
      </c>
      <c r="Z1599" s="280"/>
      <c r="AA1599" s="280"/>
      <c r="AB1599" s="280" t="s">
        <v>19782</v>
      </c>
      <c r="AC1599" s="280"/>
      <c r="AD1599" s="280" t="s">
        <v>5763</v>
      </c>
      <c r="AE1599" s="280"/>
      <c r="AF1599" s="280"/>
      <c r="AG1599" s="280" t="s">
        <v>19787</v>
      </c>
      <c r="AH1599" s="280" t="s">
        <v>19785</v>
      </c>
      <c r="AI1599" s="280"/>
      <c r="AJ1599" s="280"/>
      <c r="AK1599" s="280">
        <v>1</v>
      </c>
      <c r="AL1599" s="280" t="s">
        <v>272</v>
      </c>
      <c r="AM1599" s="280">
        <v>0.1</v>
      </c>
      <c r="AN1599" s="280">
        <v>0.28000000000000003</v>
      </c>
      <c r="AO1599" s="280">
        <v>0</v>
      </c>
      <c r="AP1599" s="280">
        <v>0</v>
      </c>
      <c r="AQ1599" s="280">
        <v>0.1</v>
      </c>
      <c r="AR1599" s="280" t="s">
        <v>463</v>
      </c>
      <c r="AS1599" s="280">
        <v>0</v>
      </c>
      <c r="AT1599" s="280">
        <v>91.372780646508204</v>
      </c>
      <c r="AU1599" s="280" t="s">
        <v>552</v>
      </c>
      <c r="AV1599" s="280">
        <v>1.1450086606576</v>
      </c>
      <c r="AW1599" s="280">
        <v>13.8665123764131</v>
      </c>
      <c r="AX1599" s="280">
        <v>83.971585414141103</v>
      </c>
      <c r="AY1599" s="280" t="b">
        <v>0</v>
      </c>
      <c r="AZ1599" s="280">
        <v>44860.58222222222</v>
      </c>
      <c r="BA1599" s="280">
        <v>44853.475960648146</v>
      </c>
      <c r="BB1599" s="280">
        <v>44860.58222222222</v>
      </c>
    </row>
    <row r="1600" spans="1:54" x14ac:dyDescent="0.25">
      <c r="A1600" s="280" t="s">
        <v>19788</v>
      </c>
      <c r="B1600" s="234" t="s">
        <v>482</v>
      </c>
      <c r="C1600" s="235" t="s">
        <v>19788</v>
      </c>
      <c r="D1600" s="235" t="s">
        <v>19788</v>
      </c>
      <c r="E1600" s="234" t="s">
        <v>19781</v>
      </c>
      <c r="F1600" s="280" t="s">
        <v>6600</v>
      </c>
      <c r="G1600" s="234" t="s">
        <v>836</v>
      </c>
      <c r="H1600" s="234" t="s">
        <v>798</v>
      </c>
      <c r="I1600" s="234" t="s">
        <v>678</v>
      </c>
      <c r="J1600" s="236">
        <v>258</v>
      </c>
      <c r="K1600" s="129">
        <v>0.03</v>
      </c>
      <c r="L1600" s="103">
        <v>2</v>
      </c>
      <c r="M1600" s="237">
        <v>3000</v>
      </c>
      <c r="N1600" s="236">
        <v>1102</v>
      </c>
      <c r="O1600" s="103">
        <v>542</v>
      </c>
      <c r="P1600" s="280">
        <v>6000</v>
      </c>
      <c r="Q1600" s="236">
        <v>18</v>
      </c>
      <c r="R1600" s="236">
        <v>30</v>
      </c>
      <c r="S1600" s="238">
        <v>85</v>
      </c>
      <c r="T1600" s="238">
        <v>46</v>
      </c>
      <c r="U1600" s="103">
        <v>2.5</v>
      </c>
      <c r="V1600" s="234" t="s">
        <v>451</v>
      </c>
      <c r="W1600" s="103">
        <v>40</v>
      </c>
      <c r="X1600" s="280" t="s">
        <v>56</v>
      </c>
      <c r="Y1600" s="280" t="s">
        <v>443</v>
      </c>
      <c r="Z1600" s="280"/>
      <c r="AA1600" s="280" t="s">
        <v>19789</v>
      </c>
      <c r="AB1600" s="280" t="s">
        <v>6593</v>
      </c>
      <c r="AC1600" s="280"/>
      <c r="AD1600" s="280" t="s">
        <v>5763</v>
      </c>
      <c r="AE1600" s="280"/>
      <c r="AF1600" s="280"/>
      <c r="AG1600" s="280" t="s">
        <v>19784</v>
      </c>
      <c r="AH1600" s="280" t="s">
        <v>19785</v>
      </c>
      <c r="AI1600" s="280"/>
      <c r="AJ1600" s="280"/>
      <c r="AK1600" s="280">
        <v>1</v>
      </c>
      <c r="AL1600" s="280" t="s">
        <v>272</v>
      </c>
      <c r="AM1600" s="280">
        <v>0.1</v>
      </c>
      <c r="AN1600" s="280">
        <v>0.28000000000000003</v>
      </c>
      <c r="AO1600" s="280">
        <v>0</v>
      </c>
      <c r="AP1600" s="280">
        <v>0</v>
      </c>
      <c r="AQ1600" s="280">
        <v>0.1</v>
      </c>
      <c r="AR1600" s="280" t="s">
        <v>463</v>
      </c>
      <c r="AS1600" s="280">
        <v>2</v>
      </c>
      <c r="AT1600" s="280">
        <v>88.599163119046807</v>
      </c>
      <c r="AU1600" s="280" t="s">
        <v>552</v>
      </c>
      <c r="AV1600" s="280">
        <v>1.2885234096504401</v>
      </c>
      <c r="AW1600" s="280">
        <v>12.9451088471573</v>
      </c>
      <c r="AX1600" s="280">
        <v>86.472783204189597</v>
      </c>
      <c r="AY1600" s="280" t="b">
        <v>0</v>
      </c>
      <c r="AZ1600" s="280">
        <v>44860.689918981479</v>
      </c>
      <c r="BA1600" s="280">
        <v>44853.478090277778</v>
      </c>
      <c r="BB1600" s="280">
        <v>44860.689895833333</v>
      </c>
    </row>
    <row r="1601" spans="1:54" x14ac:dyDescent="0.25">
      <c r="A1601" s="280" t="s">
        <v>19790</v>
      </c>
      <c r="B1601" s="234" t="s">
        <v>482</v>
      </c>
      <c r="C1601" s="235" t="s">
        <v>19790</v>
      </c>
      <c r="D1601" s="235" t="s">
        <v>19790</v>
      </c>
      <c r="E1601" s="234" t="s">
        <v>19781</v>
      </c>
      <c r="F1601" s="280" t="s">
        <v>6605</v>
      </c>
      <c r="G1601" s="234" t="s">
        <v>836</v>
      </c>
      <c r="H1601" s="234" t="s">
        <v>485</v>
      </c>
      <c r="I1601" s="234" t="s">
        <v>486</v>
      </c>
      <c r="J1601" s="236">
        <v>146</v>
      </c>
      <c r="K1601" s="129">
        <v>0.03</v>
      </c>
      <c r="L1601" s="103">
        <v>2</v>
      </c>
      <c r="M1601" s="237">
        <v>2200</v>
      </c>
      <c r="N1601" s="236">
        <v>1196</v>
      </c>
      <c r="O1601" s="103">
        <v>584</v>
      </c>
      <c r="P1601" s="280">
        <v>6000</v>
      </c>
      <c r="Q1601" s="236">
        <v>10</v>
      </c>
      <c r="R1601" s="236">
        <v>30</v>
      </c>
      <c r="S1601" s="238">
        <v>50</v>
      </c>
      <c r="T1601" s="238">
        <v>25</v>
      </c>
      <c r="U1601" s="103">
        <v>2.2000000000000002</v>
      </c>
      <c r="V1601" s="234" t="s">
        <v>451</v>
      </c>
      <c r="W1601" s="103">
        <v>30</v>
      </c>
      <c r="X1601" s="280" t="s">
        <v>56</v>
      </c>
      <c r="Y1601" s="280" t="s">
        <v>443</v>
      </c>
      <c r="Z1601" s="280"/>
      <c r="AA1601" s="280" t="s">
        <v>6606</v>
      </c>
      <c r="AB1601" s="280"/>
      <c r="AC1601" s="280"/>
      <c r="AD1601" s="280" t="s">
        <v>5763</v>
      </c>
      <c r="AE1601" s="280"/>
      <c r="AF1601" s="280"/>
      <c r="AG1601" s="280" t="s">
        <v>19784</v>
      </c>
      <c r="AH1601" s="280" t="s">
        <v>19791</v>
      </c>
      <c r="AI1601" s="280"/>
      <c r="AJ1601" s="280"/>
      <c r="AK1601" s="280">
        <v>1</v>
      </c>
      <c r="AL1601" s="280" t="s">
        <v>272</v>
      </c>
      <c r="AM1601" s="280">
        <v>0.1</v>
      </c>
      <c r="AN1601" s="280">
        <v>0.33</v>
      </c>
      <c r="AO1601" s="280">
        <v>0.03</v>
      </c>
      <c r="AP1601" s="280">
        <v>0</v>
      </c>
      <c r="AQ1601" s="280">
        <v>0.1</v>
      </c>
      <c r="AR1601" s="280" t="s">
        <v>463</v>
      </c>
      <c r="AS1601" s="280">
        <v>2</v>
      </c>
      <c r="AT1601" s="280">
        <v>89.648205746582605</v>
      </c>
      <c r="AU1601" s="280" t="s">
        <v>552</v>
      </c>
      <c r="AV1601" s="280">
        <v>1.70214478927343</v>
      </c>
      <c r="AW1601" s="280">
        <v>8.4542966724876791</v>
      </c>
      <c r="AX1601" s="280">
        <v>82.117756463869696</v>
      </c>
      <c r="AY1601" s="280" t="b">
        <v>0</v>
      </c>
      <c r="AZ1601" s="280">
        <v>44860.696828703702</v>
      </c>
      <c r="BA1601" s="280">
        <v>44853.481990740744</v>
      </c>
      <c r="BB1601" s="280">
        <v>44860.696828703702</v>
      </c>
    </row>
    <row r="1602" spans="1:54" x14ac:dyDescent="0.25">
      <c r="A1602" s="280" t="s">
        <v>19792</v>
      </c>
      <c r="B1602" s="234" t="s">
        <v>482</v>
      </c>
      <c r="C1602" s="235" t="s">
        <v>19792</v>
      </c>
      <c r="D1602" s="235" t="s">
        <v>19792</v>
      </c>
      <c r="E1602" s="234" t="s">
        <v>19781</v>
      </c>
      <c r="F1602" s="280" t="s">
        <v>6609</v>
      </c>
      <c r="G1602" s="234" t="s">
        <v>544</v>
      </c>
      <c r="H1602" s="234" t="s">
        <v>473</v>
      </c>
      <c r="I1602" s="234" t="s">
        <v>678</v>
      </c>
      <c r="J1602" s="236">
        <v>398</v>
      </c>
      <c r="K1602" s="129">
        <v>0.03</v>
      </c>
      <c r="L1602" s="103">
        <v>1</v>
      </c>
      <c r="M1602" s="237">
        <v>4100</v>
      </c>
      <c r="N1602" s="236">
        <v>14207</v>
      </c>
      <c r="O1602" s="103">
        <v>12</v>
      </c>
      <c r="P1602" s="280">
        <v>4500</v>
      </c>
      <c r="Q1602" s="236">
        <v>5</v>
      </c>
      <c r="R1602" s="236">
        <v>50</v>
      </c>
      <c r="S1602" s="238">
        <v>136.5</v>
      </c>
      <c r="T1602" s="238">
        <v>95</v>
      </c>
      <c r="U1602" s="103">
        <v>2.2999999999999998</v>
      </c>
      <c r="V1602" s="234" t="s">
        <v>451</v>
      </c>
      <c r="W1602" s="103">
        <v>60</v>
      </c>
      <c r="X1602" s="280" t="s">
        <v>56</v>
      </c>
      <c r="Y1602" s="280" t="s">
        <v>443</v>
      </c>
      <c r="Z1602" s="280"/>
      <c r="AA1602" s="280" t="s">
        <v>19793</v>
      </c>
      <c r="AB1602" s="280" t="s">
        <v>19794</v>
      </c>
      <c r="AC1602" s="280"/>
      <c r="AD1602" s="280" t="s">
        <v>6101</v>
      </c>
      <c r="AE1602" s="280"/>
      <c r="AF1602" s="280"/>
      <c r="AG1602" s="280" t="s">
        <v>19795</v>
      </c>
      <c r="AH1602" s="280" t="s">
        <v>19796</v>
      </c>
      <c r="AI1602" s="280"/>
      <c r="AJ1602" s="280" t="s">
        <v>6615</v>
      </c>
      <c r="AK1602" s="280">
        <v>1</v>
      </c>
      <c r="AL1602" s="280" t="s">
        <v>272</v>
      </c>
      <c r="AM1602" s="280">
        <v>0.1</v>
      </c>
      <c r="AN1602" s="280">
        <v>0</v>
      </c>
      <c r="AO1602" s="280">
        <v>0</v>
      </c>
      <c r="AP1602" s="280">
        <v>0</v>
      </c>
      <c r="AQ1602" s="280">
        <v>0.06</v>
      </c>
      <c r="AR1602" s="280" t="s">
        <v>463</v>
      </c>
      <c r="AS1602" s="280">
        <v>3</v>
      </c>
      <c r="AT1602" s="280">
        <v>81.565581395983699</v>
      </c>
      <c r="AU1602" s="280" t="s">
        <v>552</v>
      </c>
      <c r="AV1602" s="280">
        <v>1.1472826236864</v>
      </c>
      <c r="AW1602" s="280">
        <v>21.946222184550098</v>
      </c>
      <c r="AX1602" s="280">
        <v>69.447266445723301</v>
      </c>
      <c r="AY1602" s="280" t="b">
        <v>0</v>
      </c>
      <c r="AZ1602" s="280">
        <v>44860.722500000003</v>
      </c>
      <c r="BA1602" s="280">
        <v>44853.483564814815</v>
      </c>
      <c r="BB1602" s="280">
        <v>44860.72247685185</v>
      </c>
    </row>
    <row r="1603" spans="1:54" x14ac:dyDescent="0.25">
      <c r="A1603" s="280" t="s">
        <v>19797</v>
      </c>
      <c r="B1603" s="234" t="s">
        <v>456</v>
      </c>
      <c r="C1603" s="235" t="s">
        <v>19827</v>
      </c>
      <c r="D1603" s="235" t="s">
        <v>19797</v>
      </c>
      <c r="E1603" s="234" t="s">
        <v>19799</v>
      </c>
      <c r="F1603" s="280" t="s">
        <v>19803</v>
      </c>
      <c r="G1603" s="234" t="s">
        <v>534</v>
      </c>
      <c r="H1603" s="234" t="s">
        <v>473</v>
      </c>
      <c r="I1603" s="234" t="s">
        <v>678</v>
      </c>
      <c r="J1603" s="236">
        <v>1637</v>
      </c>
      <c r="K1603" s="129">
        <v>0.05</v>
      </c>
      <c r="L1603" s="103">
        <v>1</v>
      </c>
      <c r="M1603" s="237">
        <v>12000</v>
      </c>
      <c r="N1603" s="236">
        <v>17590</v>
      </c>
      <c r="O1603" s="103">
        <v>6000</v>
      </c>
      <c r="P1603" s="280">
        <v>6000</v>
      </c>
      <c r="Q1603" s="236">
        <v>4</v>
      </c>
      <c r="R1603" s="236">
        <v>40</v>
      </c>
      <c r="S1603" s="238">
        <v>180</v>
      </c>
      <c r="T1603" s="238">
        <v>178</v>
      </c>
      <c r="U1603" s="103">
        <v>5</v>
      </c>
      <c r="V1603" s="234" t="s">
        <v>547</v>
      </c>
      <c r="W1603" s="103">
        <v>30</v>
      </c>
      <c r="X1603" s="280" t="s">
        <v>56</v>
      </c>
      <c r="Y1603" s="280" t="s">
        <v>443</v>
      </c>
      <c r="Z1603" s="280" t="s">
        <v>19798</v>
      </c>
      <c r="AA1603" s="280" t="s">
        <v>19800</v>
      </c>
      <c r="AB1603" s="280" t="s">
        <v>19801</v>
      </c>
      <c r="AC1603" s="280"/>
      <c r="AD1603" s="280" t="s">
        <v>19802</v>
      </c>
      <c r="AE1603" s="280"/>
      <c r="AF1603" s="280"/>
      <c r="AG1603" s="280"/>
      <c r="AH1603" s="280"/>
      <c r="AI1603" s="280"/>
      <c r="AJ1603" s="280"/>
      <c r="AK1603" s="280">
        <v>1</v>
      </c>
      <c r="AL1603" s="280" t="s">
        <v>272</v>
      </c>
      <c r="AM1603" s="280">
        <v>0.1</v>
      </c>
      <c r="AN1603" s="280"/>
      <c r="AO1603" s="280">
        <v>0</v>
      </c>
      <c r="AP1603" s="280">
        <v>0</v>
      </c>
      <c r="AQ1603" s="280"/>
      <c r="AR1603" s="280" t="s">
        <v>447</v>
      </c>
      <c r="AS1603" s="280">
        <v>1</v>
      </c>
      <c r="AT1603" s="280"/>
      <c r="AU1603" s="280" t="s">
        <v>490</v>
      </c>
      <c r="AV1603" s="280"/>
      <c r="AW1603" s="280">
        <v>0</v>
      </c>
      <c r="AX1603" s="280"/>
      <c r="AY1603" s="280" t="b">
        <v>0</v>
      </c>
      <c r="AZ1603" s="280">
        <v>44859.582395833335</v>
      </c>
      <c r="BA1603" s="280">
        <v>44854.389837962961</v>
      </c>
      <c r="BB1603" s="280"/>
    </row>
    <row r="1604" spans="1:54" x14ac:dyDescent="0.25">
      <c r="A1604" s="280" t="s">
        <v>19804</v>
      </c>
      <c r="B1604" s="234" t="s">
        <v>482</v>
      </c>
      <c r="C1604" s="235" t="s">
        <v>19828</v>
      </c>
      <c r="D1604" s="235" t="s">
        <v>19804</v>
      </c>
      <c r="E1604" s="234" t="s">
        <v>19806</v>
      </c>
      <c r="F1604" s="280" t="s">
        <v>19807</v>
      </c>
      <c r="G1604" s="234" t="s">
        <v>440</v>
      </c>
      <c r="H1604" s="234" t="s">
        <v>564</v>
      </c>
      <c r="I1604" s="234" t="s">
        <v>486</v>
      </c>
      <c r="J1604" s="236">
        <v>1173.23</v>
      </c>
      <c r="K1604" s="129">
        <v>0.05</v>
      </c>
      <c r="L1604" s="103">
        <v>1</v>
      </c>
      <c r="M1604" s="237">
        <v>18000</v>
      </c>
      <c r="N1604" s="236">
        <v>32260</v>
      </c>
      <c r="O1604" s="103">
        <v>6000</v>
      </c>
      <c r="P1604" s="280">
        <v>6000</v>
      </c>
      <c r="Q1604" s="236">
        <v>2.5</v>
      </c>
      <c r="R1604" s="236">
        <v>100</v>
      </c>
      <c r="S1604" s="238">
        <v>557</v>
      </c>
      <c r="T1604" s="238">
        <v>45</v>
      </c>
      <c r="U1604" s="103">
        <v>5.5</v>
      </c>
      <c r="V1604" s="234" t="s">
        <v>451</v>
      </c>
      <c r="W1604" s="103">
        <v>120</v>
      </c>
      <c r="X1604" s="280" t="s">
        <v>56</v>
      </c>
      <c r="Y1604" s="280" t="s">
        <v>443</v>
      </c>
      <c r="Z1604" s="280" t="s">
        <v>19805</v>
      </c>
      <c r="AA1604" s="280"/>
      <c r="AB1604" s="280"/>
      <c r="AC1604" s="280"/>
      <c r="AD1604" s="280"/>
      <c r="AE1604" s="280"/>
      <c r="AF1604" s="280" t="s">
        <v>19808</v>
      </c>
      <c r="AG1604" s="280"/>
      <c r="AH1604" s="280"/>
      <c r="AI1604" s="280"/>
      <c r="AJ1604" s="280"/>
      <c r="AK1604" s="280">
        <v>20</v>
      </c>
      <c r="AL1604" s="280" t="s">
        <v>272</v>
      </c>
      <c r="AM1604" s="280">
        <v>0.1</v>
      </c>
      <c r="AN1604" s="280">
        <v>0</v>
      </c>
      <c r="AO1604" s="280">
        <v>0</v>
      </c>
      <c r="AP1604" s="280">
        <v>0.12</v>
      </c>
      <c r="AQ1604" s="280">
        <v>0.05</v>
      </c>
      <c r="AR1604" s="280" t="s">
        <v>463</v>
      </c>
      <c r="AS1604" s="280">
        <v>0</v>
      </c>
      <c r="AT1604" s="280">
        <v>70.660812246196699</v>
      </c>
      <c r="AU1604" s="280" t="s">
        <v>1086</v>
      </c>
      <c r="AV1604" s="280">
        <v>1.63929293986115</v>
      </c>
      <c r="AW1604" s="280">
        <v>22.927435845916001</v>
      </c>
      <c r="AX1604" s="280">
        <v>67.632491721359699</v>
      </c>
      <c r="AY1604" s="280" t="b">
        <v>0</v>
      </c>
      <c r="AZ1604" s="280">
        <v>44859.468333333331</v>
      </c>
      <c r="BA1604" s="280">
        <v>44855.514745370368</v>
      </c>
      <c r="BB1604" s="280">
        <v>44859.468310185184</v>
      </c>
    </row>
  </sheetData>
  <phoneticPr fontId="15" type="noConversion"/>
  <hyperlinks>
    <hyperlink ref="C2" r:id="rId1" xr:uid="{257D204B-3A2D-475F-97B7-61433C37F353}"/>
    <hyperlink ref="C3" r:id="rId2" xr:uid="{12DE3234-0FAE-40FC-A3C1-288E415E636D}"/>
    <hyperlink ref="C4" r:id="rId3" xr:uid="{3FA7A12A-FA4E-461A-996F-6210FFBCD933}"/>
    <hyperlink ref="C5" r:id="rId4" xr:uid="{9F00892B-72AE-4EB7-A3AF-4EF35877A9C0}"/>
    <hyperlink ref="C6" r:id="rId5" xr:uid="{15F3C593-C093-4C48-91F0-B064B54A35E3}"/>
    <hyperlink ref="C7" r:id="rId6" xr:uid="{9136AD3E-2D88-460C-B7B7-6E417E32B0B1}"/>
    <hyperlink ref="C8" r:id="rId7" xr:uid="{09832F71-8306-448F-9C7F-B3FC54120DD3}"/>
    <hyperlink ref="C9" r:id="rId8" xr:uid="{94B7B94E-5F1C-4C46-B02B-F23EF32BD212}"/>
    <hyperlink ref="C10" r:id="rId9" xr:uid="{EC4A8487-1B83-4027-96FB-A2306A1EABB7}"/>
    <hyperlink ref="C11" r:id="rId10" xr:uid="{F3EA71B3-CF6A-4D84-8FD1-5B597DD0FC88}"/>
    <hyperlink ref="C12" r:id="rId11" xr:uid="{7D0FD567-DA75-4DE4-A606-A7340AAA155E}"/>
    <hyperlink ref="C13" r:id="rId12" xr:uid="{01ACB22D-2031-402C-BF5F-FBE0B7E12D66}"/>
    <hyperlink ref="C14" r:id="rId13" xr:uid="{F1CA6873-0F4C-459C-9224-705DA3117EEC}"/>
    <hyperlink ref="C15" r:id="rId14" xr:uid="{227261A1-F2CE-4866-B55D-7DA713A73F79}"/>
    <hyperlink ref="C16" r:id="rId15" xr:uid="{8C07E24D-C9FB-4C70-A66D-807C41461A31}"/>
    <hyperlink ref="C17" r:id="rId16" xr:uid="{7561EEE4-7476-44D8-8AA8-9E312CE0706D}"/>
    <hyperlink ref="C18" r:id="rId17" xr:uid="{00F95A62-7676-4AC5-B538-E291CD5420B1}"/>
    <hyperlink ref="C19" r:id="rId18" xr:uid="{8090BBFD-760A-42C0-A5AB-C78B121B7791}"/>
    <hyperlink ref="C20" r:id="rId19" xr:uid="{9AB3DDB7-3093-4E30-8546-A4BD82800265}"/>
    <hyperlink ref="C21" r:id="rId20" xr:uid="{BE6F54BE-5A69-4B97-859B-32F77029609F}"/>
    <hyperlink ref="C22" r:id="rId21" xr:uid="{08BF44ED-30F8-4E5D-BDB7-7F9AEE2FEFCA}"/>
    <hyperlink ref="C23" r:id="rId22" xr:uid="{CBA9D1C4-D92C-45C5-921F-DFA66929E78A}"/>
    <hyperlink ref="C24" r:id="rId23" xr:uid="{6C4274A7-7257-493A-BF43-9E2AC153B806}"/>
    <hyperlink ref="C25" r:id="rId24" xr:uid="{B68742C2-991F-4BEB-8240-41140D949533}"/>
    <hyperlink ref="C26" r:id="rId25" xr:uid="{7B11EE31-3913-4AF5-8A06-5601869A9A2A}"/>
    <hyperlink ref="C27" r:id="rId26" xr:uid="{594B9C39-98CD-4FCF-AF97-E3403DE9E4AB}"/>
    <hyperlink ref="C28" r:id="rId27" xr:uid="{9AFE47B8-EE50-4ACD-921C-E19B5E6E5FB8}"/>
    <hyperlink ref="C29" r:id="rId28" xr:uid="{2FCE7383-4691-4DB3-B9A0-CFDB39B19ADB}"/>
    <hyperlink ref="C30" r:id="rId29" xr:uid="{2A0D3068-BFC4-48C3-85CD-52F2989501D9}"/>
    <hyperlink ref="C31" r:id="rId30" xr:uid="{FCC1C6D7-986F-436A-BF75-EE6576531AEB}"/>
    <hyperlink ref="C32" r:id="rId31" xr:uid="{E2CAF3ED-ECAC-49AA-97E9-A010BCB52AEC}"/>
    <hyperlink ref="C33" r:id="rId32" xr:uid="{AF91B7E0-9880-4234-93CC-3BD2B0D7B046}"/>
    <hyperlink ref="C34" r:id="rId33" xr:uid="{0AD7D51C-0475-4AF1-BEA1-DC3D31057CF1}"/>
    <hyperlink ref="C35" r:id="rId34" xr:uid="{CB225794-5D7F-4A96-B13F-9CFE9638E42B}"/>
    <hyperlink ref="C36" r:id="rId35" xr:uid="{F5EFEE1F-56A7-4D09-AFC9-87E2C2F26F03}"/>
    <hyperlink ref="C37" r:id="rId36" xr:uid="{122F5E1A-0C0A-42F0-BCA6-C11378D48BE0}"/>
    <hyperlink ref="C38" r:id="rId37" xr:uid="{696D538A-EA85-461F-B7F8-58C55F0BB510}"/>
    <hyperlink ref="C39" r:id="rId38" xr:uid="{E6855E4E-AAA3-4E36-87F7-084DCF5AE3BD}"/>
    <hyperlink ref="C40" r:id="rId39" xr:uid="{45552C95-E0AA-47CF-B65F-88939A26F497}"/>
    <hyperlink ref="C41" r:id="rId40" xr:uid="{B40B5545-4039-4AC3-9482-0E0458542222}"/>
    <hyperlink ref="C42" r:id="rId41" xr:uid="{887E8B45-E302-4C41-BD56-A22D98A778AE}"/>
    <hyperlink ref="C43" r:id="rId42" xr:uid="{B2244D2F-92CB-4DA6-9685-DA1689FE8383}"/>
    <hyperlink ref="C44" r:id="rId43" xr:uid="{75FB5DC5-4C4B-4A3A-84F6-69C052739E6D}"/>
    <hyperlink ref="C45" r:id="rId44" xr:uid="{FCF83048-06D1-40A7-9820-47413A3AF43E}"/>
    <hyperlink ref="C46" r:id="rId45" xr:uid="{ECBD1CAF-757C-4FE7-9D55-0F3CDEDAD513}"/>
    <hyperlink ref="C47" r:id="rId46" xr:uid="{6DEB6650-33EF-4CC6-BB2D-BEC7549D6CC8}"/>
    <hyperlink ref="C48" r:id="rId47" xr:uid="{D9D67F46-448B-4832-A50C-29405021E181}"/>
    <hyperlink ref="C49" r:id="rId48" xr:uid="{C0D0AB54-2EF6-4904-8B4D-8FABA155122C}"/>
    <hyperlink ref="C50" r:id="rId49" xr:uid="{FABA0378-05E2-4CBC-967A-3C530BC40BF5}"/>
    <hyperlink ref="C51" r:id="rId50" xr:uid="{466D832D-FDC2-4AE1-BF0A-9936AB950DBD}"/>
    <hyperlink ref="C52" r:id="rId51" xr:uid="{AA26AA7B-C586-41A5-8BDE-35630A7156E6}"/>
    <hyperlink ref="C53" r:id="rId52" xr:uid="{4DB703C4-22A7-42FF-89B0-5AF02C8DA2F1}"/>
    <hyperlink ref="C54" r:id="rId53" xr:uid="{F662AB44-3C71-4531-AB5B-9C705D2F8A1B}"/>
    <hyperlink ref="C55" r:id="rId54" xr:uid="{FB0E8EEB-AFBC-45A0-B05C-B892BFC484EA}"/>
    <hyperlink ref="C56" r:id="rId55" xr:uid="{6F876175-89E8-4488-85C6-489D33F3E831}"/>
    <hyperlink ref="C57" r:id="rId56" xr:uid="{F181B390-B12E-44D0-846E-7CB5721C1847}"/>
    <hyperlink ref="C58" r:id="rId57" xr:uid="{14041D5F-855F-4E57-BDA1-A49DBB0AD7F9}"/>
    <hyperlink ref="C59" r:id="rId58" xr:uid="{99DB5986-F856-4C0D-8A6A-78EB67089CC6}"/>
    <hyperlink ref="C60" r:id="rId59" xr:uid="{1DCA8C1D-7C09-4D6B-BA10-C7FD939041E5}"/>
    <hyperlink ref="C61" r:id="rId60" xr:uid="{85B9E049-3DDA-4572-ABC4-5B191B3BAE18}"/>
    <hyperlink ref="C62" r:id="rId61" xr:uid="{925E95F2-2E46-47EE-B000-265918835A1B}"/>
    <hyperlink ref="C63" r:id="rId62" xr:uid="{ED9A501C-C1E2-4F23-ACA3-5C41E7B5EDD7}"/>
    <hyperlink ref="C64" r:id="rId63" xr:uid="{B75D8255-8ABA-4D0E-A2B2-EEE01A349900}"/>
    <hyperlink ref="C65" r:id="rId64" xr:uid="{A0A08165-B7CF-4DE8-82AB-A9F5412A7B27}"/>
    <hyperlink ref="C66" r:id="rId65" xr:uid="{EE9F19A5-0208-4A45-8B7D-D7A90563F074}"/>
    <hyperlink ref="C67" r:id="rId66" xr:uid="{0583E995-0A66-4F8B-B8F7-D75031B80952}"/>
    <hyperlink ref="C68" r:id="rId67" xr:uid="{FF45DD03-3809-453C-893E-0E74F909DD50}"/>
    <hyperlink ref="C69" r:id="rId68" xr:uid="{393328E5-CFAA-437D-8AD7-375FA33B42BE}"/>
    <hyperlink ref="C70" r:id="rId69" xr:uid="{ACD6999C-88FC-4F82-8934-16452781E989}"/>
    <hyperlink ref="C71" r:id="rId70" xr:uid="{B1D0FFA9-34B2-46D6-BF2A-83959018A481}"/>
    <hyperlink ref="C72" r:id="rId71" xr:uid="{6A80EB09-F703-4EF6-9A01-9CAF30CC1A40}"/>
    <hyperlink ref="C73" r:id="rId72" xr:uid="{A8ABA811-19C2-4078-A8B0-AC75D9B8007D}"/>
    <hyperlink ref="C74" r:id="rId73" xr:uid="{91E9DD61-3631-484E-B6CA-49AE248F4A68}"/>
    <hyperlink ref="C75" r:id="rId74" xr:uid="{55552CF2-CC3E-4AE3-AD18-C2CC9F14C257}"/>
    <hyperlink ref="C76" r:id="rId75" xr:uid="{09CC7818-69CE-4268-A214-72F110F23917}"/>
    <hyperlink ref="C77" r:id="rId76" xr:uid="{5A15C24A-0887-4E3B-AE9A-5631BA733B72}"/>
    <hyperlink ref="C78" r:id="rId77" xr:uid="{7AE32DC0-6B7D-4061-948B-AD62CC0DBD01}"/>
    <hyperlink ref="C79" r:id="rId78" xr:uid="{B365226A-91CF-43FD-BC7C-D5AE95466A63}"/>
    <hyperlink ref="C80" r:id="rId79" xr:uid="{5268EAA9-B6C8-4F2A-9F0E-AC7E7BA222F1}"/>
    <hyperlink ref="C81" r:id="rId80" xr:uid="{BAB3A19E-73C7-4269-8845-3F03B8D01E32}"/>
    <hyperlink ref="C82" r:id="rId81" xr:uid="{4EF71F68-2553-4772-8892-AC9A38A80F10}"/>
    <hyperlink ref="C83" r:id="rId82" xr:uid="{30393A6F-F035-4F49-A7F5-2BFC73043DBB}"/>
    <hyperlink ref="C84" r:id="rId83" xr:uid="{2498BCE2-7359-485F-A89B-79C00C7927E6}"/>
    <hyperlink ref="C85" r:id="rId84" xr:uid="{974714D3-1B9B-4358-9D5F-94E627EEB845}"/>
    <hyperlink ref="C86" r:id="rId85" xr:uid="{BA207F57-6F0B-4E1D-8DC0-AF9580458D11}"/>
    <hyperlink ref="C87" r:id="rId86" xr:uid="{F2B91E41-1FB5-4D63-9501-55CE550C4B95}"/>
    <hyperlink ref="C88" r:id="rId87" xr:uid="{B59A6772-A60C-48BE-AA5B-D1F6AAADB578}"/>
    <hyperlink ref="C89" r:id="rId88" xr:uid="{B9F10B55-3BD6-44EB-B133-108E7A9C1952}"/>
    <hyperlink ref="C90" r:id="rId89" xr:uid="{80D9B1C0-9A6E-4064-92F5-47BBFA0DA727}"/>
    <hyperlink ref="C91" r:id="rId90" xr:uid="{7DA2E133-21F8-4D4D-8DF0-A2833744EA74}"/>
    <hyperlink ref="C92" r:id="rId91" xr:uid="{1A369E94-3FB9-4371-BC10-481CD25EE6BE}"/>
    <hyperlink ref="C93" r:id="rId92" xr:uid="{F14763DB-CBE8-45EF-AEFC-BD17EC2E04BB}"/>
    <hyperlink ref="C94" r:id="rId93" xr:uid="{3AA6364C-855E-4F31-8504-C854C00F6653}"/>
    <hyperlink ref="C95" r:id="rId94" xr:uid="{3E2AFD67-D48A-461E-A2EA-5DF47E6BBF6B}"/>
    <hyperlink ref="C96" r:id="rId95" xr:uid="{5A22412E-49D5-4E7E-9E6B-2016083BA24D}"/>
    <hyperlink ref="C97" r:id="rId96" xr:uid="{4108409D-A387-41AE-95E7-867E84887863}"/>
    <hyperlink ref="C98" r:id="rId97" xr:uid="{1FD63818-9C4A-4624-9807-D0FAEE1294E3}"/>
    <hyperlink ref="C99" r:id="rId98" xr:uid="{C7C58E6D-4593-4B19-82E2-8449AD0070C1}"/>
    <hyperlink ref="C100" r:id="rId99" xr:uid="{EB39C6A2-749A-4DB3-823B-D1418746827C}"/>
    <hyperlink ref="C101" r:id="rId100" xr:uid="{063CDE8B-F093-4541-998F-10C1568CB2D0}"/>
    <hyperlink ref="C102" r:id="rId101" xr:uid="{83AD5A97-999A-4B32-92CF-631187C2C1E4}"/>
    <hyperlink ref="C103" r:id="rId102" xr:uid="{D9B75C9E-B494-4A4A-B976-0C2C42DE32AE}"/>
    <hyperlink ref="C104" r:id="rId103" xr:uid="{B8EA9573-E5F6-4926-916D-CB653FAF3E94}"/>
    <hyperlink ref="C105" r:id="rId104" xr:uid="{466B5807-3321-476C-BEEA-75CE3A850A03}"/>
    <hyperlink ref="C106" r:id="rId105" xr:uid="{AA8A16E4-5D0E-49EF-99B6-1C36A0F3DE03}"/>
    <hyperlink ref="C107" r:id="rId106" xr:uid="{0D83B2F2-F5EB-4DFE-AC3E-7B152D572191}"/>
    <hyperlink ref="C108" r:id="rId107" xr:uid="{ADB0D34A-189E-4A46-B3A8-FBDA42B09352}"/>
    <hyperlink ref="C109" r:id="rId108" xr:uid="{8CAA2E48-9760-4ADF-BB9B-E04C0030BB22}"/>
    <hyperlink ref="C110" r:id="rId109" xr:uid="{BA08459C-2054-419E-800A-19D67DE35C6C}"/>
    <hyperlink ref="C111" r:id="rId110" xr:uid="{2525DFD3-2840-4BFC-B34A-17EF1825C209}"/>
    <hyperlink ref="C112" r:id="rId111" xr:uid="{519B02FD-3A65-4136-9A44-FABB906C7881}"/>
    <hyperlink ref="C113" r:id="rId112" xr:uid="{E64CB9DB-2207-4F0F-AB03-DCA551E7196B}"/>
    <hyperlink ref="C114" r:id="rId113" xr:uid="{56335419-410F-4512-9265-5DF119B97065}"/>
    <hyperlink ref="C115" r:id="rId114" xr:uid="{8BD3C233-A96F-4B4F-9E97-05A9DB81A243}"/>
    <hyperlink ref="C116" r:id="rId115" xr:uid="{3B1FED88-B848-4117-A2D2-DA1F64531AB9}"/>
    <hyperlink ref="C117" r:id="rId116" xr:uid="{207FEDF1-A72F-4F33-92F2-B91C22F8C709}"/>
    <hyperlink ref="C118" r:id="rId117" xr:uid="{5FC84EB3-622C-41F3-9AF9-CDE7EC292177}"/>
    <hyperlink ref="C119" r:id="rId118" xr:uid="{2033C813-7F5A-4054-9D2D-A4BAE3E89707}"/>
    <hyperlink ref="C120" r:id="rId119" xr:uid="{3A526928-948A-462A-B5EF-BC9C194EFCD8}"/>
    <hyperlink ref="C121" r:id="rId120" xr:uid="{D97CF7FB-05B0-4466-93BA-EA508D743F6A}"/>
    <hyperlink ref="C122" r:id="rId121" xr:uid="{8ADAA292-A8A2-42BC-B739-1C648CDA6E7A}"/>
    <hyperlink ref="C123" r:id="rId122" xr:uid="{1AA4CFC0-A623-4228-BE77-7D7ABA65E3E1}"/>
    <hyperlink ref="C124" r:id="rId123" xr:uid="{45494702-E70A-4C06-8962-37D65FC8D28C}"/>
    <hyperlink ref="C125" r:id="rId124" xr:uid="{2578C4C4-23D6-4A36-BA21-0ABB848CC30D}"/>
    <hyperlink ref="C126" r:id="rId125" xr:uid="{E26EE95C-F073-4054-B3D2-757C3ED25291}"/>
    <hyperlink ref="C127" r:id="rId126" xr:uid="{EB9E31D0-A0FE-4DF1-888F-9C84C969F539}"/>
    <hyperlink ref="C128" r:id="rId127" xr:uid="{51F38DA5-6DC9-4FE8-ABFE-1A7AF56EB9EB}"/>
    <hyperlink ref="C129" r:id="rId128" xr:uid="{79E55E44-812D-4902-8275-7087BEA11DE1}"/>
    <hyperlink ref="C130" r:id="rId129" xr:uid="{18D6E33E-869F-46FE-910B-BED1016E8AAA}"/>
    <hyperlink ref="C131" r:id="rId130" xr:uid="{CA96526B-49CD-474B-B322-2112D67EB6DC}"/>
    <hyperlink ref="C132" r:id="rId131" xr:uid="{BFC9A852-6D4E-47C5-9E2E-85F2EACFD7A9}"/>
    <hyperlink ref="C133" r:id="rId132" xr:uid="{94BB19A7-B0CB-40BB-AB2A-F36B49D6417C}"/>
    <hyperlink ref="C134" r:id="rId133" xr:uid="{7EF61BA4-9ECB-4615-AB6A-D7B4F7B912D5}"/>
    <hyperlink ref="C135" r:id="rId134" xr:uid="{CB6BE957-D005-4181-B2A2-A8029111F05F}"/>
    <hyperlink ref="C136" r:id="rId135" xr:uid="{2D3A9ED9-CFF7-43FB-AF4E-E237C3C44703}"/>
    <hyperlink ref="C137" r:id="rId136" xr:uid="{268B191C-08E8-4275-BD6C-24DEC304EC96}"/>
    <hyperlink ref="C138" r:id="rId137" xr:uid="{B324DDA4-9A9E-4795-8DA8-6115A61582F5}"/>
    <hyperlink ref="C139" r:id="rId138" xr:uid="{847C78A2-E2B8-4430-AC16-D2CE1F28BD65}"/>
    <hyperlink ref="C140" r:id="rId139" xr:uid="{73CFEFED-1AFB-4DF8-A742-E7EF90747FD7}"/>
    <hyperlink ref="C141" r:id="rId140" xr:uid="{EAD97EEC-BD19-42EC-8559-A781D4D1A4F3}"/>
    <hyperlink ref="C142" r:id="rId141" xr:uid="{F81137FC-B9AB-452F-89B2-0E9216FAD10B}"/>
    <hyperlink ref="C143" r:id="rId142" xr:uid="{FFD70FC3-564C-4367-B0A7-D868D3BA5323}"/>
    <hyperlink ref="C144" r:id="rId143" xr:uid="{E0275BC3-1C33-421E-9678-8C133E08C354}"/>
    <hyperlink ref="C145" r:id="rId144" xr:uid="{E3C8C9F1-70DF-419F-8E56-81B2A79C892B}"/>
    <hyperlink ref="C146" r:id="rId145" xr:uid="{B8D04279-C460-43B5-9AC5-0844AAF96EC4}"/>
    <hyperlink ref="C147" r:id="rId146" xr:uid="{87D3BA07-BF1F-4980-B64A-096A436C604A}"/>
    <hyperlink ref="C148" r:id="rId147" xr:uid="{091E1534-5E6C-4522-A505-54EA2B1D433F}"/>
    <hyperlink ref="C149" r:id="rId148" xr:uid="{4E8B9A2E-03F6-4500-981F-8265D13D9414}"/>
    <hyperlink ref="C150" r:id="rId149" xr:uid="{F6A6FB0C-76CF-46CF-A16E-004F8A5D0993}"/>
    <hyperlink ref="C151" r:id="rId150" xr:uid="{C92DA98F-B167-46D0-9A65-41A48DEF45BE}"/>
    <hyperlink ref="C152" r:id="rId151" xr:uid="{43287AB4-F40E-4C7F-81F8-717DFC2E71F8}"/>
    <hyperlink ref="C153" r:id="rId152" xr:uid="{47CADBD6-EAF8-44D4-AA19-04D9E1F2C7BB}"/>
    <hyperlink ref="C154" r:id="rId153" xr:uid="{AD9F83BD-BEA9-4FDD-83F3-05A08C22B5C7}"/>
    <hyperlink ref="C155" r:id="rId154" xr:uid="{A865DE0F-C50C-406C-A9EC-BAE615451DC8}"/>
    <hyperlink ref="C156" r:id="rId155" xr:uid="{E022FCB1-B4F0-4A45-8655-85D28B4B2475}"/>
    <hyperlink ref="C157" r:id="rId156" xr:uid="{48B1EF53-92E8-43D2-8997-417E6A39623F}"/>
    <hyperlink ref="C158" r:id="rId157" xr:uid="{9A4148C5-FED3-44DB-9F02-192C585F6E31}"/>
    <hyperlink ref="C159" r:id="rId158" xr:uid="{2D1C2D08-6A71-4153-9EDC-86A6FD559ECE}"/>
    <hyperlink ref="C160" r:id="rId159" xr:uid="{64FE8AA2-559D-48D3-B31E-86008AC9620D}"/>
    <hyperlink ref="C161" r:id="rId160" xr:uid="{387B3E7F-355E-4D86-8E00-A4EC2D1E48C2}"/>
    <hyperlink ref="C162" r:id="rId161" xr:uid="{72EB24C5-9128-44F8-8C82-179BECF2A64F}"/>
    <hyperlink ref="C163" r:id="rId162" xr:uid="{2EF3B117-32B9-4DB9-9E7B-F05969004F58}"/>
    <hyperlink ref="C164" r:id="rId163" xr:uid="{DFEF66F0-2559-437B-A5C7-10CEDB321857}"/>
    <hyperlink ref="C165" r:id="rId164" xr:uid="{AF8F15C8-4EEC-4A4A-BF6B-2DE131569DD6}"/>
    <hyperlink ref="C166" r:id="rId165" xr:uid="{777646DF-062B-4443-A38F-D9505B6EB770}"/>
    <hyperlink ref="C167" r:id="rId166" xr:uid="{4B62EB69-78C2-4A95-A8F7-7D3EA54B5966}"/>
    <hyperlink ref="C168" r:id="rId167" xr:uid="{B3BE74B3-2119-4FD2-8914-983F24235E5C}"/>
    <hyperlink ref="C169" r:id="rId168" xr:uid="{0318FDF8-4385-4DD1-AC97-8C708AD73768}"/>
    <hyperlink ref="C170" r:id="rId169" xr:uid="{886811C5-4EFC-40BA-A6F1-79AA2C1722DA}"/>
    <hyperlink ref="C171" r:id="rId170" xr:uid="{29E666E8-34AE-4C50-A386-100210DEA9A0}"/>
    <hyperlink ref="C172" r:id="rId171" xr:uid="{554E985E-7706-436F-BC38-AFB44BCCECC5}"/>
    <hyperlink ref="C173" r:id="rId172" xr:uid="{DCD161C7-6A8C-465D-92CD-3C4ADECBAB7A}"/>
    <hyperlink ref="C174" r:id="rId173" xr:uid="{D60B1F05-5243-456A-887D-A9B3E431D299}"/>
    <hyperlink ref="C175" r:id="rId174" xr:uid="{CEFBAB2B-CF35-4AB8-A594-15F5D8883A59}"/>
    <hyperlink ref="C176" r:id="rId175" xr:uid="{025B2BD3-1A17-4BBE-94B2-4F13488585EC}"/>
    <hyperlink ref="C177" r:id="rId176" xr:uid="{9FE5F04F-2BCE-4949-8184-54BA7C5EE525}"/>
    <hyperlink ref="C178" r:id="rId177" xr:uid="{F1DC72B6-075B-4F81-8B4F-F785FD949C58}"/>
    <hyperlink ref="C179" r:id="rId178" xr:uid="{3C4FD809-CDCE-49B5-AA6B-1E5C44406657}"/>
    <hyperlink ref="C180" r:id="rId179" xr:uid="{08ECD8B0-AFF3-4956-B1EA-E3AEA26CBEC0}"/>
    <hyperlink ref="C181" r:id="rId180" xr:uid="{BCBF7222-BC39-49DE-ADFC-AD6B39AA81AE}"/>
    <hyperlink ref="C182" r:id="rId181" xr:uid="{ADF9B243-E708-4614-997C-EC1C950A2A03}"/>
    <hyperlink ref="C183" r:id="rId182" xr:uid="{7E6A47F2-3964-4B5B-AE6A-18688CF2D116}"/>
    <hyperlink ref="C184" r:id="rId183" xr:uid="{3E5DD7C0-B116-4670-A9C9-20BF473CF287}"/>
    <hyperlink ref="C185" r:id="rId184" xr:uid="{BB315AFD-EFE7-440A-858A-666D8D7A3B1B}"/>
    <hyperlink ref="C186" r:id="rId185" xr:uid="{C774A7D4-C5AB-48B2-97C8-F6BEDF6382FC}"/>
    <hyperlink ref="C187" r:id="rId186" xr:uid="{90D87313-7128-46F9-96A4-3824D0901BAC}"/>
    <hyperlink ref="C188" r:id="rId187" xr:uid="{9B4111D6-1732-4A14-8A0D-9276D10AC000}"/>
    <hyperlink ref="C189" r:id="rId188" xr:uid="{64A35B03-08C0-4D57-AC7D-1A2DBEF77304}"/>
    <hyperlink ref="C190" r:id="rId189" xr:uid="{DCFB57B1-BA7E-4F7C-9FE8-DD0C390E245B}"/>
    <hyperlink ref="C191" r:id="rId190" xr:uid="{44763B9C-BCDC-4944-92FB-D2817A728F17}"/>
    <hyperlink ref="C192" r:id="rId191" xr:uid="{EE33A573-266D-459C-96C7-D7D1489E878E}"/>
    <hyperlink ref="C193" r:id="rId192" xr:uid="{10C0FEE6-63B4-42A4-84B5-DE1DE575DD6C}"/>
    <hyperlink ref="C194" r:id="rId193" xr:uid="{EE98A844-9EBF-44A8-B08B-ACA761933579}"/>
    <hyperlink ref="C195" r:id="rId194" xr:uid="{A79D8CED-EDD3-4692-B76E-3D051A53AC62}"/>
    <hyperlink ref="C196" r:id="rId195" xr:uid="{0B75AE31-657B-4C05-98CE-3E546E0E4228}"/>
    <hyperlink ref="C197" r:id="rId196" xr:uid="{AA17D94A-11DD-4980-8BD0-E231F38DBB8D}"/>
    <hyperlink ref="C198" r:id="rId197" xr:uid="{F82C97DA-D245-4BAC-8951-7FB506A990E9}"/>
    <hyperlink ref="C199" r:id="rId198" xr:uid="{8CF8309A-2FF7-405D-9553-6A867CDA798A}"/>
    <hyperlink ref="C200" r:id="rId199" xr:uid="{BF7D6EB6-F6E6-4A7E-AE3A-1DB0D5C36D6A}"/>
    <hyperlink ref="C201" r:id="rId200" xr:uid="{5BA153A1-7415-4B16-B35D-BFAFB389D2EB}"/>
    <hyperlink ref="C202" r:id="rId201" xr:uid="{3801230F-0221-412D-8669-07EED80110AB}"/>
    <hyperlink ref="C203" r:id="rId202" xr:uid="{2E8E9064-19EE-4FB5-A713-D1F042AD7496}"/>
    <hyperlink ref="C204" r:id="rId203" xr:uid="{CB1C6D89-2FF1-451B-AD54-2498E22837A2}"/>
    <hyperlink ref="C205" r:id="rId204" xr:uid="{A78B00AA-8646-402B-BB71-F343C3024F71}"/>
    <hyperlink ref="C206" r:id="rId205" xr:uid="{27C07EF0-9103-41DF-880C-572A1C4F831F}"/>
    <hyperlink ref="C207" r:id="rId206" xr:uid="{658FC74E-AE2F-4121-BE0A-7B6858440D61}"/>
    <hyperlink ref="C208" r:id="rId207" xr:uid="{E3357E6A-7915-4BCC-9920-283144B4EEE7}"/>
    <hyperlink ref="C209" r:id="rId208" xr:uid="{0D343347-24BA-4451-8606-CA6BFCDA9794}"/>
    <hyperlink ref="C210" r:id="rId209" xr:uid="{3DDFBB12-8112-4676-A95E-EE4D0F929EF0}"/>
    <hyperlink ref="C211" r:id="rId210" xr:uid="{CA022226-C326-4827-BE85-247FB4E3EDEA}"/>
    <hyperlink ref="C212" r:id="rId211" xr:uid="{1C23E325-CADF-4D4C-B140-360D7E44392F}"/>
    <hyperlink ref="C213" r:id="rId212" xr:uid="{104FB6B7-E6A6-4053-B406-FD6FEC8DCE54}"/>
    <hyperlink ref="C214" r:id="rId213" xr:uid="{077A3EFE-3AC0-486F-B755-FE39CB4301EA}"/>
    <hyperlink ref="C215" r:id="rId214" xr:uid="{EF4B8F36-141C-485F-8E4B-0A13429C7CEE}"/>
    <hyperlink ref="C216" r:id="rId215" xr:uid="{E0028DCE-221E-4DC4-BA0E-637A73DD6682}"/>
    <hyperlink ref="C217" r:id="rId216" xr:uid="{AAB8C036-7160-4613-B7DE-86CFE277BA72}"/>
    <hyperlink ref="C218" r:id="rId217" xr:uid="{ADEC5DEA-6202-43C9-8270-5AD802D29DBF}"/>
    <hyperlink ref="C219" r:id="rId218" xr:uid="{C9165C16-8F57-415D-81EA-0AD99A4AAE4C}"/>
    <hyperlink ref="C220" r:id="rId219" xr:uid="{B52E18C3-7745-4152-A362-66FE05316100}"/>
    <hyperlink ref="C221" r:id="rId220" xr:uid="{9CEF79C1-1313-4302-90BE-325E98DD8E0A}"/>
    <hyperlink ref="C222" r:id="rId221" xr:uid="{4B5E69FC-CD0A-41FC-B5BC-00CED0E33696}"/>
    <hyperlink ref="C223" r:id="rId222" xr:uid="{EDBC8C6A-A228-4347-8982-D02FD5B1668A}"/>
    <hyperlink ref="C224" r:id="rId223" xr:uid="{A3382D56-AEF8-4903-9196-0DB3530BC767}"/>
    <hyperlink ref="C225" r:id="rId224" xr:uid="{4F58B1FB-C8A0-45FC-A33D-68AF65CD5363}"/>
    <hyperlink ref="C226" r:id="rId225" xr:uid="{EC208154-4C8C-485B-94EE-A4B45F9BF85F}"/>
    <hyperlink ref="C227" r:id="rId226" xr:uid="{386FB411-A10B-448A-BB33-235C84BDA82D}"/>
    <hyperlink ref="C228" r:id="rId227" xr:uid="{5EF7A377-D6D9-4C08-825E-9D3BA7213EEC}"/>
    <hyperlink ref="C229" r:id="rId228" xr:uid="{A62C9D19-E3AB-4CC6-AF97-BA4169D9D5EE}"/>
    <hyperlink ref="C230" r:id="rId229" xr:uid="{5BFECC5E-1B70-4298-BB93-4276AB1AFEA7}"/>
    <hyperlink ref="C231" r:id="rId230" xr:uid="{EDC41186-4062-4A43-8340-2E22D757C96B}"/>
    <hyperlink ref="C232" r:id="rId231" xr:uid="{6CA412A1-5E91-47EE-BDE7-FD385EE457C1}"/>
    <hyperlink ref="C233" r:id="rId232" xr:uid="{0FFB6B78-AB7E-4FF6-B46B-40084C55C5A3}"/>
    <hyperlink ref="C234" r:id="rId233" xr:uid="{78690ECF-B564-4BFF-B6F7-CD1742F4EDE4}"/>
    <hyperlink ref="C235" r:id="rId234" xr:uid="{7FE1AAD7-BDC6-4C3A-8DD8-E762FFD10A9A}"/>
    <hyperlink ref="C236" r:id="rId235" xr:uid="{25507E96-4E7F-43B8-997D-B47914371797}"/>
    <hyperlink ref="C237" r:id="rId236" xr:uid="{21833B66-1417-43AE-B689-59E2E40C99D4}"/>
    <hyperlink ref="C238" r:id="rId237" xr:uid="{00E9BED3-FC2A-4581-98A5-2415CA860A79}"/>
    <hyperlink ref="C239" r:id="rId238" xr:uid="{2738A999-F7B3-41B9-920A-9E8904B6974A}"/>
    <hyperlink ref="C240" r:id="rId239" xr:uid="{AADF3B73-C5E6-4D62-8A28-7CF3BC2D2A60}"/>
    <hyperlink ref="C241" r:id="rId240" xr:uid="{CD81A1DF-9A30-4B35-8D2F-62F9EF95D85D}"/>
    <hyperlink ref="C242" r:id="rId241" xr:uid="{CC25DAAB-35E5-4903-8261-35A0C9FF14E8}"/>
    <hyperlink ref="C243" r:id="rId242" xr:uid="{A9A3BBB1-4254-4741-8D82-1A4AF468F059}"/>
    <hyperlink ref="C244" r:id="rId243" xr:uid="{1850895B-6B1A-4932-8F53-24CDD6446850}"/>
    <hyperlink ref="C245" r:id="rId244" xr:uid="{62A17CC7-D96A-4E71-BC8C-BF2C5651D616}"/>
    <hyperlink ref="C246" r:id="rId245" xr:uid="{33051735-681B-406C-BBFF-73DA7C3F981B}"/>
    <hyperlink ref="C247" r:id="rId246" xr:uid="{170001EB-1D06-4D29-88DC-C11A4432005D}"/>
    <hyperlink ref="C248" r:id="rId247" xr:uid="{861B204B-C197-4A8D-8E72-6CFE2F19B231}"/>
    <hyperlink ref="C249" r:id="rId248" xr:uid="{C661F9F1-AC3D-4177-94D6-98B0DD2F0B20}"/>
    <hyperlink ref="C250" r:id="rId249" xr:uid="{6ABBCD47-0279-4AD4-B613-83B2BA23D75C}"/>
    <hyperlink ref="C251" r:id="rId250" xr:uid="{CF1278C4-D96D-43D3-9F80-1A095BD7D502}"/>
    <hyperlink ref="C252" r:id="rId251" xr:uid="{3246D23A-AE4E-454D-897B-31FC71EF506E}"/>
    <hyperlink ref="C253" r:id="rId252" xr:uid="{9D15BF09-F6CE-48D5-99B9-1F36C918ABB5}"/>
    <hyperlink ref="C254" r:id="rId253" xr:uid="{9A76F6BB-0E55-4BF7-9303-F7B470125E96}"/>
    <hyperlink ref="C255" r:id="rId254" xr:uid="{4FDB4D69-6A35-46C7-8A12-5F0E59289207}"/>
    <hyperlink ref="C256" r:id="rId255" xr:uid="{12292EE9-3020-4DA6-B8A8-8B3D490FC8A0}"/>
    <hyperlink ref="C257" r:id="rId256" xr:uid="{A49C6C3E-180C-4E70-8D2E-C0324934839F}"/>
    <hyperlink ref="C258" r:id="rId257" xr:uid="{E34933BE-203D-4FF2-AD6C-8E09639C7077}"/>
    <hyperlink ref="C259" r:id="rId258" xr:uid="{895E965E-8FE3-483D-805B-B44E4E2B9728}"/>
    <hyperlink ref="C260" r:id="rId259" xr:uid="{48703115-A310-4E49-9AA8-A4BD4DA63C44}"/>
    <hyperlink ref="C261" r:id="rId260" xr:uid="{F9132BFB-29E5-4860-A712-31AECCAD74E1}"/>
    <hyperlink ref="C262" r:id="rId261" xr:uid="{146F64E3-E710-41BD-8781-5EF36FEC64A1}"/>
    <hyperlink ref="C263" r:id="rId262" xr:uid="{AF07FCFE-1806-459B-B33A-CF9B4E2E8346}"/>
    <hyperlink ref="C264" r:id="rId263" xr:uid="{1ED79F73-0F44-4A0C-B5EC-D87838468F07}"/>
    <hyperlink ref="C265" r:id="rId264" xr:uid="{8CE7EAC6-56F6-496E-A39B-FE12424C7648}"/>
    <hyperlink ref="C266" r:id="rId265" xr:uid="{3FB507C7-CC57-40E3-BF63-DC9114E0735B}"/>
    <hyperlink ref="C267" r:id="rId266" xr:uid="{337D81CA-59EE-4281-8280-BF013D9D81F4}"/>
    <hyperlink ref="C268" r:id="rId267" xr:uid="{AFDD4ED4-B032-44E4-A3CD-D9895223DA9E}"/>
    <hyperlink ref="C269" r:id="rId268" xr:uid="{C94FF949-33AD-467E-8743-0EB1B8F01DBE}"/>
    <hyperlink ref="C270" r:id="rId269" xr:uid="{EFA12AC4-C559-42AC-967E-E130C3785334}"/>
    <hyperlink ref="C271" r:id="rId270" xr:uid="{2C3D8721-A1B5-4836-B3DF-9128D23C069B}"/>
    <hyperlink ref="C272" r:id="rId271" xr:uid="{8CE1C377-8958-466C-9B56-82A8CEF92C86}"/>
    <hyperlink ref="C273" r:id="rId272" xr:uid="{AE2CE413-C711-41A9-AC54-BE765EDF62B3}"/>
    <hyperlink ref="C274" r:id="rId273" xr:uid="{2A267294-61CF-470C-A22C-09BB58FA3414}"/>
    <hyperlink ref="C275" r:id="rId274" xr:uid="{7F407F19-9672-4A2F-B17C-1128AF701509}"/>
    <hyperlink ref="C276" r:id="rId275" xr:uid="{B6E45C71-7703-4840-A44E-18112EC2437F}"/>
    <hyperlink ref="C277" r:id="rId276" xr:uid="{C8927320-3EED-428B-911F-9DC533FAEF61}"/>
    <hyperlink ref="C278" r:id="rId277" xr:uid="{6B8C44CC-5914-4BB6-864A-5FBEAEFCFE71}"/>
    <hyperlink ref="C279" r:id="rId278" xr:uid="{9E810298-EF2F-412E-9F4D-7D69FE4BCE60}"/>
    <hyperlink ref="C280" r:id="rId279" xr:uid="{A370593F-9796-4E8E-B0D3-7D800D29EA5F}"/>
    <hyperlink ref="C281" r:id="rId280" xr:uid="{908382FF-8D3B-4543-9982-CBD32A77863C}"/>
    <hyperlink ref="C282" r:id="rId281" xr:uid="{AF810195-5164-4D78-8F38-8D0177652896}"/>
    <hyperlink ref="C283" r:id="rId282" xr:uid="{CAF0C8C4-0CFF-47D2-9F10-DE6DABFFB514}"/>
    <hyperlink ref="C284" r:id="rId283" xr:uid="{8AEB0961-BA5C-4ADB-A732-4504333A5395}"/>
    <hyperlink ref="C285" r:id="rId284" xr:uid="{A6823D11-975A-432C-98DA-2D3B4352E614}"/>
    <hyperlink ref="C286" r:id="rId285" xr:uid="{082568AB-C8D7-4F95-9082-B154ED072C57}"/>
    <hyperlink ref="C287" r:id="rId286" xr:uid="{5E7D56ED-D615-4121-9411-D1A180AEB5D9}"/>
    <hyperlink ref="C288" r:id="rId287" xr:uid="{9D5BFFE1-63FB-4A91-8B27-5F9023E86EC2}"/>
    <hyperlink ref="C289" r:id="rId288" xr:uid="{643777A8-6F78-46CA-B045-F445C8266253}"/>
    <hyperlink ref="C290" r:id="rId289" xr:uid="{36B4C897-105F-4D49-82A9-CC0ECEBC4844}"/>
    <hyperlink ref="C291" r:id="rId290" xr:uid="{02B2B050-9104-4CD7-BEA9-59DEB0B73C2A}"/>
    <hyperlink ref="C292" r:id="rId291" xr:uid="{64C5C5B8-AC63-4815-83F1-D84699D8A2FE}"/>
    <hyperlink ref="C293" r:id="rId292" xr:uid="{C505F30C-9454-4DA1-A9A7-EB95D4BBBAAD}"/>
    <hyperlink ref="C294" r:id="rId293" xr:uid="{82C478D7-2833-442A-8BFF-62081613ECDF}"/>
    <hyperlink ref="C295" r:id="rId294" xr:uid="{B54DF4DC-1F1F-4C5B-AAB1-FBB534158A03}"/>
    <hyperlink ref="C296" r:id="rId295" xr:uid="{599396D7-2453-44F9-BAE7-A0B394A84949}"/>
    <hyperlink ref="C297" r:id="rId296" xr:uid="{DD288A96-C146-4997-8F2E-940D80AFFC66}"/>
    <hyperlink ref="C298" r:id="rId297" xr:uid="{BA2775DE-29A3-497F-A78F-2E906E283895}"/>
    <hyperlink ref="C299" r:id="rId298" xr:uid="{49D1DF6F-A9D3-457F-A399-40CB2532AC7A}"/>
    <hyperlink ref="C300" r:id="rId299" xr:uid="{4716CE7B-20C5-4371-B346-F6B9C2AF27EA}"/>
    <hyperlink ref="C301" r:id="rId300" xr:uid="{47FA6911-F838-40E5-A835-C1790DE0BAA3}"/>
    <hyperlink ref="C302" r:id="rId301" xr:uid="{7A60481E-69C2-4577-907C-583E3F428DF8}"/>
    <hyperlink ref="C303" r:id="rId302" xr:uid="{192EB588-8425-4D8B-A8D3-AD761AC096B8}"/>
    <hyperlink ref="C304" r:id="rId303" xr:uid="{A79A8B2F-BAB5-4282-B453-DB12CF1FCCD6}"/>
    <hyperlink ref="C305" r:id="rId304" xr:uid="{1ABF6551-7A56-4D95-B32E-C977A2CC20E1}"/>
    <hyperlink ref="C306" r:id="rId305" xr:uid="{7DDA02CC-B7B7-4CE2-AA65-52C6FFE8A907}"/>
    <hyperlink ref="C307" r:id="rId306" xr:uid="{84240417-1C84-4858-8778-BE088800DB72}"/>
    <hyperlink ref="C308" r:id="rId307" xr:uid="{46A56D12-03EB-44B2-ADFB-90B817BAE4AC}"/>
    <hyperlink ref="C309" r:id="rId308" xr:uid="{0723FC3C-3821-453B-8B92-288E94AED382}"/>
    <hyperlink ref="C310" r:id="rId309" xr:uid="{1A74B6BF-C24C-425F-B151-898C2443E6FF}"/>
    <hyperlink ref="C311" r:id="rId310" xr:uid="{0607AFF2-68D3-443C-B829-498B89FDFA7F}"/>
    <hyperlink ref="C312" r:id="rId311" xr:uid="{4E5E6E72-70C3-4434-8DE4-11E20B41DF5A}"/>
    <hyperlink ref="C313" r:id="rId312" xr:uid="{B61AE3F1-FE97-456E-8B99-D92C84546D60}"/>
    <hyperlink ref="C314" r:id="rId313" xr:uid="{F5589838-B33E-40DB-8916-5F2209ED1E54}"/>
    <hyperlink ref="C315" r:id="rId314" xr:uid="{12C350DD-0DDD-4D5E-829A-24B378015E07}"/>
    <hyperlink ref="C316" r:id="rId315" xr:uid="{F3AA36FD-A8DB-4E02-AB22-4B7D2426980B}"/>
    <hyperlink ref="C317" r:id="rId316" xr:uid="{0383DE7D-30DA-43D4-8AB8-042ED285659E}"/>
    <hyperlink ref="C318" r:id="rId317" xr:uid="{A0133D6B-2492-4C81-82E9-13EF29100177}"/>
    <hyperlink ref="C319" r:id="rId318" xr:uid="{7DADCE56-65C7-4C2F-BED0-12C7DFB6981F}"/>
    <hyperlink ref="C320" r:id="rId319" xr:uid="{C5E2EB87-CE73-49F1-A878-DB7523BF3D05}"/>
    <hyperlink ref="C321" r:id="rId320" xr:uid="{92C4C582-78A2-4FE1-B891-9F0DEDA053CA}"/>
    <hyperlink ref="C322" r:id="rId321" xr:uid="{CCD5D0B8-8462-4878-985C-E9D47FD8EE64}"/>
    <hyperlink ref="C323" r:id="rId322" xr:uid="{E440EF89-C3D6-42AB-95E5-51CA5CA51F46}"/>
    <hyperlink ref="C324" r:id="rId323" xr:uid="{C0EC4D60-DAB4-4EE1-970E-92FE582205D6}"/>
    <hyperlink ref="C325" r:id="rId324" xr:uid="{AB002364-507F-49FD-8519-1754CF5C2EC3}"/>
    <hyperlink ref="C326" r:id="rId325" xr:uid="{98113894-5F9E-4E89-A993-899FFE6FCF66}"/>
    <hyperlink ref="C327" r:id="rId326" xr:uid="{E195AF5F-1615-488A-AA4E-802C4AABC5C4}"/>
    <hyperlink ref="C328" r:id="rId327" xr:uid="{573B1398-90B7-4828-BEF6-F1DB19A8E06E}"/>
    <hyperlink ref="C329" r:id="rId328" xr:uid="{3D3025A5-C5ED-404A-BF07-5CE9FCF4F2F4}"/>
    <hyperlink ref="C330" r:id="rId329" xr:uid="{786B7626-17EC-4565-9CB8-586C5B8CC746}"/>
    <hyperlink ref="C331" r:id="rId330" xr:uid="{89061C59-B38A-42F5-8976-BE1A9EF8230D}"/>
    <hyperlink ref="C332" r:id="rId331" xr:uid="{FAF80223-D9F5-4E25-80A9-1F570D6FBDBF}"/>
    <hyperlink ref="C333" r:id="rId332" xr:uid="{C9DF6DEE-90C0-477E-8DC0-3199FC08D5F6}"/>
    <hyperlink ref="C334" r:id="rId333" xr:uid="{F8C51A1D-FDAC-4B5D-AE18-10928490AF74}"/>
    <hyperlink ref="C335" r:id="rId334" xr:uid="{9FF728C5-11F3-4F84-BA4A-1EAACE1AEBE9}"/>
    <hyperlink ref="C336" r:id="rId335" xr:uid="{BDD3F1B0-0DE6-4412-BB52-5D113424D466}"/>
    <hyperlink ref="C337" r:id="rId336" xr:uid="{05A81E79-0ED9-4844-9792-B420855070C6}"/>
    <hyperlink ref="C338" r:id="rId337" xr:uid="{1366A4DB-D99D-4B68-BFBA-C7928A7478BD}"/>
    <hyperlink ref="C339" r:id="rId338" xr:uid="{DCF9654D-615D-4659-B45A-033F3D1877F5}"/>
    <hyperlink ref="C340" r:id="rId339" xr:uid="{04810386-DA8F-4268-93C5-386F6A739E52}"/>
    <hyperlink ref="C341" r:id="rId340" xr:uid="{73C3D880-61F1-4A46-80F6-A122B5B0D93E}"/>
    <hyperlink ref="C342" r:id="rId341" xr:uid="{B5F34080-C142-46DC-853D-62CCE3B05F98}"/>
    <hyperlink ref="C343" r:id="rId342" xr:uid="{8FA417BC-13B3-46B7-8797-E798E59DB97B}"/>
    <hyperlink ref="C344" r:id="rId343" xr:uid="{FD154CCA-CA55-4257-ABBC-D575C0639064}"/>
    <hyperlink ref="C345" r:id="rId344" xr:uid="{3FC56E2E-3BE9-4B28-ABD0-6D5B86C2EEBF}"/>
    <hyperlink ref="C346" r:id="rId345" xr:uid="{47A53891-259A-40E3-AF68-9D0D528FCB90}"/>
    <hyperlink ref="C347" r:id="rId346" xr:uid="{14D4BD37-116E-4620-A9F8-C5CF78416974}"/>
    <hyperlink ref="C348" r:id="rId347" xr:uid="{03758DA2-B372-49C3-89F4-0DB1B109A1F7}"/>
    <hyperlink ref="C349" r:id="rId348" xr:uid="{7CD9BE21-CD08-4E18-A974-9F0D6E84CF72}"/>
    <hyperlink ref="C350" r:id="rId349" xr:uid="{90789280-C238-48B8-91D6-F86D0D690890}"/>
    <hyperlink ref="C351" r:id="rId350" xr:uid="{4379E5BD-AF4F-41ED-9BC9-ACFDB794ED97}"/>
    <hyperlink ref="C352" r:id="rId351" xr:uid="{328B48E3-A2EA-42AD-A01C-9D96E31B9C3A}"/>
    <hyperlink ref="C353" r:id="rId352" xr:uid="{B755AD88-F152-44F5-A099-0C99A9847557}"/>
    <hyperlink ref="C354" r:id="rId353" xr:uid="{4DD44260-70AF-4FE3-AF5B-213CD812F1AE}"/>
    <hyperlink ref="C355" r:id="rId354" xr:uid="{32DE74A3-0ED2-4C1B-A8BA-8F983F9967C2}"/>
    <hyperlink ref="C356" r:id="rId355" xr:uid="{A7220374-7A6D-4F39-993F-E8435186CFA5}"/>
    <hyperlink ref="C357" r:id="rId356" xr:uid="{3FF00254-9DE2-406E-B2EF-E492F269A52D}"/>
    <hyperlink ref="C358" r:id="rId357" xr:uid="{95EE04D5-8600-4FB3-B149-3DCFA099AC5A}"/>
    <hyperlink ref="C359" r:id="rId358" xr:uid="{9F4CB02D-4711-4AD8-B5AB-A276674D9E1B}"/>
    <hyperlink ref="C360" r:id="rId359" xr:uid="{120804A0-98D8-4978-8B2F-FB7E7D8C2E59}"/>
    <hyperlink ref="C361" r:id="rId360" xr:uid="{8F71BDA9-996D-4D8C-A247-0A299B07EB61}"/>
    <hyperlink ref="C362" r:id="rId361" xr:uid="{D4CD530D-50C7-42E7-AD0D-8C03DDA13A84}"/>
    <hyperlink ref="C363" r:id="rId362" xr:uid="{5DAD6DC9-EEDB-4B4A-B60E-B8E3D407FD4A}"/>
    <hyperlink ref="C364" r:id="rId363" xr:uid="{92C8D0D7-715A-4225-B627-6A0BAAFEDF65}"/>
    <hyperlink ref="C365" r:id="rId364" xr:uid="{0F8DF850-9ED2-49BE-AAD6-B0C33678296E}"/>
    <hyperlink ref="C366" r:id="rId365" xr:uid="{B251A603-3010-4DBC-BA9D-CC80AA784D65}"/>
    <hyperlink ref="C367" r:id="rId366" xr:uid="{580D8F39-1C85-4BCA-A29B-3ABA6D33CDE4}"/>
    <hyperlink ref="C368" r:id="rId367" xr:uid="{411354F6-6EA2-4A56-9422-CC455DE457C0}"/>
    <hyperlink ref="C369" r:id="rId368" xr:uid="{94A8FDE2-2951-492D-932E-05BBF8642A1B}"/>
    <hyperlink ref="C370" r:id="rId369" xr:uid="{7CE28E7C-092E-4C2B-812F-2693C5BEB2FB}"/>
    <hyperlink ref="C371" r:id="rId370" xr:uid="{97B939A6-D66E-4696-8DA0-58F4FEF44DB6}"/>
    <hyperlink ref="C372" r:id="rId371" xr:uid="{E84F1D2A-3E7C-4417-A9CB-EE71866C8D58}"/>
    <hyperlink ref="C373" r:id="rId372" xr:uid="{0ABA6CF3-4934-46B9-B363-E2CE6F25A9A9}"/>
    <hyperlink ref="C374" r:id="rId373" xr:uid="{70025041-C4DF-480F-9F0C-59AD88B8788A}"/>
    <hyperlink ref="C375" r:id="rId374" xr:uid="{C52AC336-3BB5-4030-A95F-BE92B76524BC}"/>
    <hyperlink ref="C376" r:id="rId375" xr:uid="{AA500BE6-9C31-4C80-A5ED-D2E2AD9AA637}"/>
    <hyperlink ref="C377" r:id="rId376" xr:uid="{2274AB72-8B8E-4F60-8256-A3CFDC449A58}"/>
    <hyperlink ref="C378" r:id="rId377" xr:uid="{2E840B39-4D65-43E2-BC62-6282AFDB79EA}"/>
    <hyperlink ref="C379" r:id="rId378" xr:uid="{41A458D5-7D84-45AE-8C63-6FFA5BB65FD4}"/>
    <hyperlink ref="C380" r:id="rId379" xr:uid="{1B7382D8-B61F-4652-A624-6723D8C03D88}"/>
    <hyperlink ref="C381" r:id="rId380" xr:uid="{0A978EC1-2837-40F7-9D3F-84B57DDCBC78}"/>
    <hyperlink ref="C382" r:id="rId381" xr:uid="{0BA00309-191B-42A6-9A19-DB86ACF7E58E}"/>
    <hyperlink ref="C383" r:id="rId382" xr:uid="{B704B29D-C78D-41DB-B62E-355DCD52F6A3}"/>
    <hyperlink ref="C384" r:id="rId383" xr:uid="{B8D0F2FA-469C-475D-A1F9-5B578F4438AE}"/>
    <hyperlink ref="C385" r:id="rId384" xr:uid="{72FCC61A-C47C-49DB-9DAD-BA070C7B602F}"/>
    <hyperlink ref="C386" r:id="rId385" xr:uid="{CC2E5CD0-36BD-4050-BA03-8FB12D8766D2}"/>
    <hyperlink ref="C387" r:id="rId386" xr:uid="{5B05A592-80A1-44F1-BD86-832EE7F4397A}"/>
    <hyperlink ref="C388" r:id="rId387" xr:uid="{E70569C7-DDB8-4DDF-95D5-7A8B4FE245DD}"/>
    <hyperlink ref="C389" r:id="rId388" xr:uid="{5CC81CDA-DED4-4112-B8F2-205C1E499B03}"/>
    <hyperlink ref="C390" r:id="rId389" xr:uid="{1F37374C-BFEB-4B13-AEB8-0946B9AEA154}"/>
    <hyperlink ref="C391" r:id="rId390" xr:uid="{35B990FF-D186-44FD-A2B5-7590AD956BA0}"/>
    <hyperlink ref="C392" r:id="rId391" xr:uid="{FFCF0F08-A0AE-4791-A0D1-3AA6034EA479}"/>
    <hyperlink ref="C393" r:id="rId392" xr:uid="{BE85436E-E42D-4FF1-A877-C35758733A8D}"/>
    <hyperlink ref="C394" r:id="rId393" xr:uid="{81611292-DF08-4A35-9660-7602BB435447}"/>
    <hyperlink ref="C395" r:id="rId394" xr:uid="{FC26588D-F947-4A08-A1FC-679EA5E39A18}"/>
    <hyperlink ref="C396" r:id="rId395" xr:uid="{A2B2A3DD-99CF-4E85-8EE1-1533622E98B7}"/>
    <hyperlink ref="C397" r:id="rId396" xr:uid="{F6455134-1A73-445F-9EF8-0AFEB1DC3ABC}"/>
    <hyperlink ref="C398" r:id="rId397" xr:uid="{806E10ED-C289-459B-91D2-25BC5E945EC5}"/>
    <hyperlink ref="C399" r:id="rId398" xr:uid="{0F318D45-4EE9-42F0-88FD-44301112342C}"/>
    <hyperlink ref="C400" r:id="rId399" xr:uid="{C5B7595E-E090-46D4-9964-D32A0F49274E}"/>
    <hyperlink ref="C401" r:id="rId400" xr:uid="{0B53F363-1AC4-458B-AD0B-E55AB76C486C}"/>
    <hyperlink ref="C402" r:id="rId401" xr:uid="{7164E8B1-8BE9-4E44-85EF-32E76C121772}"/>
    <hyperlink ref="C403" r:id="rId402" xr:uid="{78249D84-07DB-40F9-A7E0-F134E90F2619}"/>
    <hyperlink ref="C404" r:id="rId403" xr:uid="{0D5FF968-C7A7-4D2B-B691-8DB3C2445ED9}"/>
    <hyperlink ref="C405" r:id="rId404" xr:uid="{AAD25C6F-5CBA-4AD2-8F2E-632516744455}"/>
    <hyperlink ref="C406" r:id="rId405" xr:uid="{CE1F1D9F-05CE-43A6-BB2C-4974E30D5876}"/>
    <hyperlink ref="C407" r:id="rId406" xr:uid="{B64774B8-F3B6-4C1E-8A0D-41910E5B1BBD}"/>
    <hyperlink ref="C408" r:id="rId407" xr:uid="{AC946316-182F-48DD-8FE3-C3AB92700853}"/>
    <hyperlink ref="C409" r:id="rId408" xr:uid="{66DBCDC5-8A25-4549-837B-4FCD00C2DE9F}"/>
    <hyperlink ref="C410" r:id="rId409" xr:uid="{4BF5AF1E-4B73-4931-81A7-FF4BC9045258}"/>
    <hyperlink ref="C411" r:id="rId410" xr:uid="{938C6DDB-6144-44EC-8AB3-1F5C070C6632}"/>
    <hyperlink ref="C412" r:id="rId411" xr:uid="{966A85A2-2596-4AF8-9BF6-97D8444AB200}"/>
    <hyperlink ref="C413" r:id="rId412" xr:uid="{7BECDC18-3A2F-4E32-A94B-41DF0B71E423}"/>
    <hyperlink ref="C414" r:id="rId413" xr:uid="{7CDC2D3C-EC70-4D64-BAC6-80A9293CBB30}"/>
    <hyperlink ref="C415" r:id="rId414" xr:uid="{E5634D80-A7A4-44E6-85C4-042F977611E6}"/>
    <hyperlink ref="C416" r:id="rId415" xr:uid="{9CBA96AC-5D26-4933-A8DF-A0924DFAA79B}"/>
    <hyperlink ref="C417" r:id="rId416" xr:uid="{689E7932-C1DE-4709-B598-984992C62BE2}"/>
    <hyperlink ref="C418" r:id="rId417" xr:uid="{7532DB25-2691-44B8-B501-28222588A71F}"/>
    <hyperlink ref="C419" r:id="rId418" xr:uid="{9DDD59E7-B33D-46F0-9D84-08FE8C34838D}"/>
    <hyperlink ref="C420" r:id="rId419" xr:uid="{E4E5A6F0-1E2A-4BEF-ADEA-A3090AF37604}"/>
    <hyperlink ref="C421" r:id="rId420" xr:uid="{2F15E8A7-D916-4F76-9D47-419F8FB145E5}"/>
    <hyperlink ref="C422" r:id="rId421" xr:uid="{BD431C5D-C741-4B46-8BCB-3BBA5A2D9998}"/>
    <hyperlink ref="C423" r:id="rId422" xr:uid="{96B2A5CE-F3AB-4D27-A2C6-B1C9968DAE38}"/>
    <hyperlink ref="C424" r:id="rId423" xr:uid="{D903D3D8-0D45-42B6-A479-222C572CF130}"/>
    <hyperlink ref="C425" r:id="rId424" xr:uid="{E2D0A9B5-0AD8-45E3-8AF6-D13E0E445000}"/>
    <hyperlink ref="C426" r:id="rId425" xr:uid="{8DF1E256-5BAD-4D29-B984-AD07A27EC0B0}"/>
    <hyperlink ref="C427" r:id="rId426" xr:uid="{B75D8A9D-8262-480A-9293-03B252FE01C0}"/>
    <hyperlink ref="C428" r:id="rId427" xr:uid="{3FCB660D-CB81-461E-A3CA-513CAE40A7B0}"/>
    <hyperlink ref="C429" r:id="rId428" xr:uid="{CE07535E-C5E4-483A-B8A4-CFEAD9C5D939}"/>
    <hyperlink ref="C430" r:id="rId429" xr:uid="{D8A49380-37B2-4358-8108-FC139120232B}"/>
    <hyperlink ref="C431" r:id="rId430" xr:uid="{7F21404F-4C00-425F-A19E-B1ECA831E801}"/>
    <hyperlink ref="C432" r:id="rId431" xr:uid="{08AA3041-E995-4F74-9A70-5FCA5439AFEE}"/>
    <hyperlink ref="C433" r:id="rId432" xr:uid="{3EB8F6F7-520E-49B2-A251-90531C2920F0}"/>
    <hyperlink ref="C434" r:id="rId433" xr:uid="{A830128E-2469-48FC-A893-C16023B6CB46}"/>
    <hyperlink ref="C435" r:id="rId434" xr:uid="{ED8FE68E-C101-4410-87AA-22DED0CAEA34}"/>
    <hyperlink ref="C436" r:id="rId435" xr:uid="{4201ACA5-3F6B-4711-A1E4-ED92158F4FFD}"/>
    <hyperlink ref="C437" r:id="rId436" xr:uid="{DB873D26-D470-40C5-8C73-AC77291F2FBF}"/>
    <hyperlink ref="C438" r:id="rId437" xr:uid="{9CE0E6E6-82BB-4D4B-9167-1D474DC3FEB4}"/>
    <hyperlink ref="C439" r:id="rId438" xr:uid="{8D0CBC6E-17B0-4196-966D-40B7EE0FADDD}"/>
    <hyperlink ref="C440" r:id="rId439" xr:uid="{9726F2C1-ED64-4C1D-9283-2FD07B8ECC6E}"/>
    <hyperlink ref="C441" r:id="rId440" xr:uid="{FADDA041-CEF8-4185-99DB-F95563627A77}"/>
    <hyperlink ref="C442" r:id="rId441" xr:uid="{C77B3CFF-856A-4D57-AB5D-D7FC15A793E4}"/>
    <hyperlink ref="C443" r:id="rId442" xr:uid="{0DFBA8D4-6E5F-4F90-AF7D-0CBD47635ADF}"/>
    <hyperlink ref="C444" r:id="rId443" xr:uid="{7116021E-B2EA-4C52-85A1-DEB7107FC2F8}"/>
    <hyperlink ref="C445" r:id="rId444" xr:uid="{84570841-78F2-400C-BEFD-E1DA7551BDF8}"/>
    <hyperlink ref="C446" r:id="rId445" xr:uid="{8DCE7857-3D30-4FF2-838F-490DABB4ACF0}"/>
    <hyperlink ref="C447" r:id="rId446" xr:uid="{07AF8D0F-6760-4E98-8717-C623A7094E08}"/>
    <hyperlink ref="C448" r:id="rId447" xr:uid="{8FD94218-07F2-46C7-917D-C4CB88847243}"/>
    <hyperlink ref="C449" r:id="rId448" xr:uid="{1FBDBF18-AC71-4EDF-BE95-261E09EBC238}"/>
    <hyperlink ref="C450" r:id="rId449" xr:uid="{741B7894-AEBB-4299-9F4A-86E2D2DFD815}"/>
    <hyperlink ref="C451" r:id="rId450" xr:uid="{9FA6D9F0-FC60-4498-980D-B0D85FF35892}"/>
    <hyperlink ref="C452" r:id="rId451" xr:uid="{04C0D40F-82B8-4D17-A147-1B202E9901A9}"/>
    <hyperlink ref="C453" r:id="rId452" xr:uid="{7898C31C-2F81-491A-B367-900AF8B70A9A}"/>
    <hyperlink ref="C454" r:id="rId453" xr:uid="{23D004B3-AC17-4A5A-A6B6-F160A10BC6B0}"/>
    <hyperlink ref="C455" r:id="rId454" xr:uid="{04C72289-BD16-4132-9DF6-BB2995F78F28}"/>
    <hyperlink ref="C456" r:id="rId455" xr:uid="{39A8828C-E855-4E0A-A448-43C143C8E2BC}"/>
    <hyperlink ref="C457" r:id="rId456" xr:uid="{E4FC593D-7933-4BC0-993C-4521BD31BF58}"/>
    <hyperlink ref="C458" r:id="rId457" xr:uid="{9AFB61B5-58E2-4E46-B3B0-B4070784F9E7}"/>
    <hyperlink ref="C459" r:id="rId458" xr:uid="{8E9A8FBD-15DF-4D71-9705-FE5BDFA1649F}"/>
    <hyperlink ref="C460" r:id="rId459" xr:uid="{3746E223-855C-4A3D-B7BC-657D09D67D7F}"/>
    <hyperlink ref="C461" r:id="rId460" xr:uid="{B75CFC9D-7B0F-450F-9261-9285BC8C92D1}"/>
    <hyperlink ref="C462" r:id="rId461" xr:uid="{271C38A5-018A-4E45-B91E-68FF2F1A55B4}"/>
    <hyperlink ref="C463" r:id="rId462" xr:uid="{9EDF24DC-080C-4DD4-A6CE-2BD124DB1BFC}"/>
    <hyperlink ref="C464" r:id="rId463" xr:uid="{B73917B2-7858-4B0D-AD58-C4B75D13D768}"/>
    <hyperlink ref="C465" r:id="rId464" xr:uid="{8C989257-7564-457A-8255-1C4FA5F65D94}"/>
    <hyperlink ref="C466" r:id="rId465" xr:uid="{E1ACCC55-8BAB-4D5B-92F3-A508B1D0A777}"/>
    <hyperlink ref="C467" r:id="rId466" xr:uid="{7B3DE778-1784-4EF8-81EB-6FE39916AC88}"/>
    <hyperlink ref="C468" r:id="rId467" xr:uid="{315DC417-4B13-4B8C-B751-60BCD29E05FA}"/>
    <hyperlink ref="C469" r:id="rId468" xr:uid="{83D8039D-62F4-4E11-9060-123FEAE3B55A}"/>
    <hyperlink ref="C470" r:id="rId469" xr:uid="{58F88C13-8D23-4D12-A10F-DD96F1F737DF}"/>
    <hyperlink ref="C471" r:id="rId470" xr:uid="{E8D83F27-6328-49FB-A0BA-658029ECB14B}"/>
    <hyperlink ref="C472" r:id="rId471" xr:uid="{4916ABA5-CC59-48E5-9AF2-57FA8EF1CEDD}"/>
    <hyperlink ref="C473" r:id="rId472" xr:uid="{578127F8-35A7-4DDE-BB69-D12D989BE778}"/>
    <hyperlink ref="C474" r:id="rId473" xr:uid="{F5D67B34-EC62-429B-B821-50B27677C8CE}"/>
    <hyperlink ref="C475" r:id="rId474" xr:uid="{20FADDD4-3ACC-4BE8-9212-10E1CF533606}"/>
    <hyperlink ref="C476" r:id="rId475" xr:uid="{417A7FF8-1911-4FC3-9693-FFD07BD81C15}"/>
    <hyperlink ref="C477" r:id="rId476" xr:uid="{B10E6C17-0801-4D09-9034-9448F630CA1F}"/>
    <hyperlink ref="C478" r:id="rId477" xr:uid="{EC25F595-5AEA-4701-94A4-1EEB88D9A140}"/>
    <hyperlink ref="C479" r:id="rId478" xr:uid="{45B26207-4AA9-4E2E-A459-5F1D7D5C8478}"/>
    <hyperlink ref="C480" r:id="rId479" xr:uid="{00D67F03-DAA5-4785-9879-225FEC18F601}"/>
    <hyperlink ref="C481" r:id="rId480" xr:uid="{12DCC2BF-8CC0-4B33-91F0-B63E8A113BFE}"/>
    <hyperlink ref="C482" r:id="rId481" xr:uid="{C702D51E-B4CF-4168-B3BE-5A9A941A72E5}"/>
    <hyperlink ref="C483" r:id="rId482" xr:uid="{20A5D0E4-9527-4F0D-9EC6-B4C83FA69244}"/>
    <hyperlink ref="C484" r:id="rId483" xr:uid="{858ECB5A-02CF-42ED-AA4F-648365F72493}"/>
    <hyperlink ref="C485" r:id="rId484" xr:uid="{6A7AA5F8-E75B-4E25-BFEF-49E455629436}"/>
    <hyperlink ref="C486" r:id="rId485" xr:uid="{D5F02EDF-FA73-468B-A2A5-B0CF4F14287B}"/>
    <hyperlink ref="C487" r:id="rId486" xr:uid="{95BF4042-EC22-4666-9376-5BBB12330101}"/>
    <hyperlink ref="C488" r:id="rId487" xr:uid="{45D4496F-E041-43EF-ACCB-542223CBA2FF}"/>
    <hyperlink ref="C489" r:id="rId488" xr:uid="{C5E7F9E0-E7CF-4691-8A0C-CA05EE1F01DF}"/>
    <hyperlink ref="C490" r:id="rId489" xr:uid="{A9817C3B-9EFB-44C8-9F21-3144FE6EA032}"/>
    <hyperlink ref="C491" r:id="rId490" xr:uid="{C05C5E8E-F7F4-4FC2-9A59-FEA72B4B9A3D}"/>
    <hyperlink ref="C492" r:id="rId491" xr:uid="{92964624-F2CF-44FB-8170-71305756D347}"/>
    <hyperlink ref="C493" r:id="rId492" xr:uid="{4671C099-AAF1-4858-ACA1-94F513BC5DD8}"/>
    <hyperlink ref="C494" r:id="rId493" xr:uid="{95BE961A-2130-4DAA-B201-C75A51F52250}"/>
    <hyperlink ref="C495" r:id="rId494" xr:uid="{44623BB9-1296-481A-AE78-3E3E4D40DB04}"/>
    <hyperlink ref="C496" r:id="rId495" xr:uid="{A8AFCC76-63B9-43E4-8ED7-E517F9B58F06}"/>
    <hyperlink ref="C497" r:id="rId496" xr:uid="{0F813104-A4BB-4BF8-8849-85A6FDFA0559}"/>
    <hyperlink ref="C498" r:id="rId497" xr:uid="{F0B840FC-389C-431D-ACCF-AB4D0838F399}"/>
    <hyperlink ref="C499" r:id="rId498" xr:uid="{878AEE16-1087-4314-A394-C1D22EC762D7}"/>
    <hyperlink ref="C500" r:id="rId499" xr:uid="{8DA9D257-6CF6-4719-9EC5-A8C54D998DA4}"/>
    <hyperlink ref="C501" r:id="rId500" xr:uid="{6C572DCF-37B1-4027-A982-8372A8DC9128}"/>
    <hyperlink ref="C502" r:id="rId501" xr:uid="{23A27F57-E856-4C51-A92D-90C9F0DE9FBE}"/>
    <hyperlink ref="C503" r:id="rId502" xr:uid="{24D92E7B-1B7A-4A6B-AE6B-6AD6F740D45F}"/>
    <hyperlink ref="C504" r:id="rId503" xr:uid="{F6DEAE2B-A7AD-4BB4-A70E-33113CC0E253}"/>
    <hyperlink ref="C505" r:id="rId504" xr:uid="{4869DDDE-2E58-403F-AA52-7E0CFBAA4979}"/>
    <hyperlink ref="C506" r:id="rId505" xr:uid="{D153FCE8-CB47-4F58-95A6-2227973CC05C}"/>
    <hyperlink ref="C507" r:id="rId506" xr:uid="{4913F696-5DA5-40C5-9C8E-69E7F5D56BD5}"/>
    <hyperlink ref="C508" r:id="rId507" xr:uid="{E2915252-D30A-4437-9106-F95A29199A14}"/>
    <hyperlink ref="C509" r:id="rId508" xr:uid="{4F5EFF8D-0F5F-402A-B7A9-1BCDA54D5D6A}"/>
    <hyperlink ref="C510" r:id="rId509" xr:uid="{5B1A9D0F-796A-46B7-9A0E-C58250FE8978}"/>
    <hyperlink ref="C511" r:id="rId510" xr:uid="{30AA87B2-3884-41F2-953A-7CAB6013FE60}"/>
    <hyperlink ref="C512" r:id="rId511" xr:uid="{D6B60EC1-1415-4E8D-B080-70EA6A3851D5}"/>
    <hyperlink ref="C513" r:id="rId512" xr:uid="{4A83E146-2D0E-45FB-A7AE-DBB650EABB73}"/>
    <hyperlink ref="C514" r:id="rId513" xr:uid="{1B58B011-9CEF-4F91-85A2-68CB4E7998D9}"/>
    <hyperlink ref="C515" r:id="rId514" xr:uid="{20B36474-5C2E-4AEC-BF17-46E8B81568C2}"/>
    <hyperlink ref="C516" r:id="rId515" xr:uid="{DE20E8B2-7989-42AC-AEB7-E7A975870548}"/>
    <hyperlink ref="C517" r:id="rId516" xr:uid="{030E897C-3C1F-4A68-AA7A-365A629671F9}"/>
    <hyperlink ref="C518" r:id="rId517" xr:uid="{5D1D4289-40CD-41E6-94F4-B33C99FA990D}"/>
    <hyperlink ref="C519" r:id="rId518" xr:uid="{ED218834-0AEE-4C50-8AF2-E7E99A85D121}"/>
    <hyperlink ref="C520" r:id="rId519" xr:uid="{3E619214-E8B0-4E31-983C-48912FD53861}"/>
    <hyperlink ref="C521" r:id="rId520" xr:uid="{828D0F54-2E12-4896-AE2D-FE8D19D1EED9}"/>
    <hyperlink ref="C522" r:id="rId521" xr:uid="{060BB526-7F1C-4804-AE78-AA12DE1F7F41}"/>
    <hyperlink ref="C523" r:id="rId522" xr:uid="{F3CFD33C-1750-4FC3-89F2-EE26F0C27B86}"/>
    <hyperlink ref="C524" r:id="rId523" xr:uid="{160898ED-6F13-4319-A820-FFD1FA870000}"/>
    <hyperlink ref="C525" r:id="rId524" xr:uid="{23068FE2-A083-4531-8CDB-9C8B69568163}"/>
    <hyperlink ref="C526" r:id="rId525" xr:uid="{E1CA900E-8778-4AAD-AB36-1B7278C51FA3}"/>
    <hyperlink ref="C527" r:id="rId526" xr:uid="{BD97ADB3-1C01-4D84-881D-2E323CB003E3}"/>
    <hyperlink ref="C528" r:id="rId527" xr:uid="{308E8E72-C861-42C3-9D68-85DAA77793ED}"/>
    <hyperlink ref="C529" r:id="rId528" xr:uid="{A41734CE-E50E-4B2D-9C12-254EA986F0A2}"/>
    <hyperlink ref="C530" r:id="rId529" xr:uid="{BC9CBD8B-A9CA-410B-9DC4-C509F94F6A97}"/>
    <hyperlink ref="C531" r:id="rId530" xr:uid="{6793B163-E907-471D-8775-EE26F2699AD9}"/>
    <hyperlink ref="C532" r:id="rId531" xr:uid="{94CB7E9B-E0B5-4C59-B4B6-38E99DDDA496}"/>
    <hyperlink ref="C533" r:id="rId532" xr:uid="{99147D38-6FC1-4397-8B78-1A256D369293}"/>
    <hyperlink ref="C534" r:id="rId533" xr:uid="{C0F53543-1712-4ACF-A76A-B3F8B701C653}"/>
    <hyperlink ref="C535" r:id="rId534" xr:uid="{5C975371-CE40-41CC-85B3-ECEE846897EF}"/>
    <hyperlink ref="C536" r:id="rId535" xr:uid="{8EAB11F2-0D17-453B-8DED-0B8876A6C580}"/>
    <hyperlink ref="C537" r:id="rId536" xr:uid="{23CEA4C0-17CB-475D-9F79-87FEA6E1BB95}"/>
    <hyperlink ref="C538" r:id="rId537" xr:uid="{895F2D5B-CF8A-4C62-9B1E-81596B5FECAD}"/>
    <hyperlink ref="C539" r:id="rId538" xr:uid="{C067B07C-9CE5-4264-A1C0-66917A660C11}"/>
    <hyperlink ref="C540" r:id="rId539" xr:uid="{0F4C1050-8469-443F-B71A-D257418D7941}"/>
    <hyperlink ref="C541" r:id="rId540" xr:uid="{CD5D51DB-7B21-42C8-AC63-E73682F6CD18}"/>
    <hyperlink ref="C542" r:id="rId541" xr:uid="{C621E73C-4DFD-4783-BC3B-D26D55C212C9}"/>
    <hyperlink ref="C543" r:id="rId542" xr:uid="{410C27C1-0E05-4ED2-8222-C5AA55EA8599}"/>
    <hyperlink ref="C544" r:id="rId543" xr:uid="{EAC8DAFF-CC98-4994-9B50-CC6B5C0C33A3}"/>
    <hyperlink ref="C545" r:id="rId544" xr:uid="{09B689CE-D75A-4295-8723-A2F5F47C34AF}"/>
    <hyperlink ref="C546" r:id="rId545" xr:uid="{89FDC324-284A-4B6F-A844-9A22C99AF005}"/>
    <hyperlink ref="C547" r:id="rId546" xr:uid="{33AE5989-8E23-4383-AF0B-D90FCD0CBF17}"/>
    <hyperlink ref="C548" r:id="rId547" xr:uid="{53E3F5F8-4900-4CFB-9C47-5BFC7E273EAF}"/>
    <hyperlink ref="C549" r:id="rId548" xr:uid="{9D05FD1E-44A0-4A20-9B60-A4CCEFDA4009}"/>
    <hyperlink ref="C550" r:id="rId549" xr:uid="{1F1C0E87-C3E6-4588-A124-D2823F5450F5}"/>
    <hyperlink ref="C551" r:id="rId550" xr:uid="{679B7383-03DC-4F2C-8BF1-B0F859AC6F4E}"/>
    <hyperlink ref="C552" r:id="rId551" xr:uid="{A68DF362-3807-4E3C-ACD1-830B8ECD35AA}"/>
    <hyperlink ref="C553" r:id="rId552" xr:uid="{F25627A7-C816-4FB2-9218-3E21D6251BE0}"/>
    <hyperlink ref="C554" r:id="rId553" xr:uid="{45E03737-BF78-4809-A72A-A0EB1D376278}"/>
    <hyperlink ref="C555" r:id="rId554" xr:uid="{53736A34-B6E9-4D50-96AA-83FB7E804F55}"/>
    <hyperlink ref="C556" r:id="rId555" xr:uid="{988F32FE-24A5-4EFC-8DAE-6831DA921993}"/>
    <hyperlink ref="C557" r:id="rId556" xr:uid="{712798D6-32BB-4E76-A95A-695468A3A3DA}"/>
    <hyperlink ref="C558" r:id="rId557" xr:uid="{39380017-B8B8-4092-B852-E4279EBC947B}"/>
    <hyperlink ref="C559" r:id="rId558" xr:uid="{7E6A35D1-2A32-43DA-9FA8-3ADA9C9770A3}"/>
    <hyperlink ref="C560" r:id="rId559" xr:uid="{DC8712AF-D0BD-44F9-AA8A-F25B0328594F}"/>
    <hyperlink ref="C561" r:id="rId560" xr:uid="{673AE0F7-0191-46EF-A179-A84727AFF289}"/>
    <hyperlink ref="C562" r:id="rId561" xr:uid="{CC0FD902-3DF0-46CB-BC0E-36126ED19F23}"/>
    <hyperlink ref="C563" r:id="rId562" xr:uid="{5FE5AA6A-3FE9-43B4-9C3D-0D9886859CBE}"/>
    <hyperlink ref="C564" r:id="rId563" xr:uid="{15CC423C-63F5-42BF-B11D-5CBA89EDF92C}"/>
    <hyperlink ref="C565" r:id="rId564" xr:uid="{0423283A-5F65-4A81-B4D6-3366EB11FCAE}"/>
    <hyperlink ref="C566" r:id="rId565" xr:uid="{8AFD8855-815D-4F45-A333-7F63E060720E}"/>
    <hyperlink ref="C567" r:id="rId566" xr:uid="{93542EE4-CBC5-4EB1-A752-D60E43572519}"/>
    <hyperlink ref="C568" r:id="rId567" xr:uid="{095F4186-FDDD-4098-B9B2-EFE873FB7F2E}"/>
    <hyperlink ref="C569" r:id="rId568" xr:uid="{53E634A0-C63E-4033-AE38-B8E135A2C0DA}"/>
    <hyperlink ref="C570" r:id="rId569" xr:uid="{3D68F79E-2709-48F0-96F1-3B24021EA781}"/>
    <hyperlink ref="C571" r:id="rId570" xr:uid="{3F74FA70-C8C0-4393-87BC-5762A34E40FC}"/>
    <hyperlink ref="C572" r:id="rId571" xr:uid="{AEDBA018-4219-4F6F-9447-C6C077582023}"/>
    <hyperlink ref="C573" r:id="rId572" xr:uid="{7385A5C6-1C95-4194-81E1-056E8DDDB584}"/>
    <hyperlink ref="C574" r:id="rId573" xr:uid="{0CC9230F-456E-4BCD-907E-7B2347CFA920}"/>
    <hyperlink ref="C575" r:id="rId574" xr:uid="{40958C6D-61C0-4A67-9D9A-02239A864A73}"/>
    <hyperlink ref="C576" r:id="rId575" xr:uid="{F5EE2ECA-6796-4C37-90ED-44D18102E41A}"/>
    <hyperlink ref="C577" r:id="rId576" xr:uid="{BD416784-9202-4545-B66D-6BBC3E67A2F6}"/>
    <hyperlink ref="C578" r:id="rId577" xr:uid="{706ABD38-A828-4195-955C-60D5171D3557}"/>
    <hyperlink ref="C579" r:id="rId578" xr:uid="{1CCA4050-C113-4836-AB9D-306584436170}"/>
    <hyperlink ref="C580" r:id="rId579" xr:uid="{8F201858-41F3-4EEB-A906-386C7A8A81D9}"/>
    <hyperlink ref="C581" r:id="rId580" xr:uid="{27AF36BB-6F66-47F5-BDF1-F051B748F699}"/>
    <hyperlink ref="C582" r:id="rId581" xr:uid="{F8F08083-E4D3-45D1-ACE0-98FE54069308}"/>
    <hyperlink ref="C583" r:id="rId582" xr:uid="{ADABCC1D-809F-4B85-9635-C66A30FF7D0A}"/>
    <hyperlink ref="C584" r:id="rId583" xr:uid="{5FA58D21-AB41-4EF4-838A-AE0BF9054A6C}"/>
    <hyperlink ref="C585" r:id="rId584" xr:uid="{E44DD1A5-75B3-4D8F-97EE-66C52A3AFF08}"/>
    <hyperlink ref="C586" r:id="rId585" xr:uid="{B8ADEDE0-3591-41AC-A7BA-754F4BB9ED3F}"/>
    <hyperlink ref="C587" r:id="rId586" xr:uid="{AC2BD762-AEAF-48B8-ACE6-5417FFF659CE}"/>
    <hyperlink ref="C588" r:id="rId587" xr:uid="{3CCA4DD8-88FA-4C6C-AB42-2951F21D33D5}"/>
    <hyperlink ref="C589" r:id="rId588" xr:uid="{32C12A82-C555-4937-BDC2-1A80CCE44BB5}"/>
    <hyperlink ref="C590" r:id="rId589" xr:uid="{3D34C705-5651-4415-B3DD-95B59BDE5CAB}"/>
    <hyperlink ref="C591" r:id="rId590" xr:uid="{DD87FF00-7119-446C-B243-E7E38E170232}"/>
    <hyperlink ref="C592" r:id="rId591" xr:uid="{F699AF76-80BD-403C-84F5-B164B053C362}"/>
    <hyperlink ref="C593" r:id="rId592" xr:uid="{0E81AFD9-B219-4595-A976-6078BED7DD65}"/>
    <hyperlink ref="C594" r:id="rId593" xr:uid="{016E78EF-15F2-4838-A71E-D2676F5DBC05}"/>
    <hyperlink ref="C595" r:id="rId594" xr:uid="{127B0545-558A-4ADF-B79F-1CB4F0D37AFC}"/>
    <hyperlink ref="C596" r:id="rId595" xr:uid="{59A7C5BB-FC0B-4BFC-BE68-F59C400C9A7F}"/>
    <hyperlink ref="C597" r:id="rId596" xr:uid="{A066018A-1ABF-477C-93AF-C3488B76DD7D}"/>
    <hyperlink ref="C598" r:id="rId597" xr:uid="{01F8916E-19D9-4919-83B3-48588B7A910A}"/>
    <hyperlink ref="C599" r:id="rId598" xr:uid="{A64E4175-0921-4C4A-90E3-506F7257D929}"/>
    <hyperlink ref="C600" r:id="rId599" xr:uid="{E852DB78-4780-47BC-B1CE-A568FB8F8232}"/>
    <hyperlink ref="C601" r:id="rId600" xr:uid="{3C512762-21DA-4F67-95BF-AAFDDEBC0A93}"/>
    <hyperlink ref="C602" r:id="rId601" xr:uid="{2EA76E39-17FA-405A-A7E0-175EF18B37ED}"/>
    <hyperlink ref="C603" r:id="rId602" xr:uid="{93145952-30D7-486E-8A65-C773A6384416}"/>
    <hyperlink ref="C604" r:id="rId603" xr:uid="{8B2245F5-3272-40C0-BF7B-B5EA55A4C58C}"/>
    <hyperlink ref="C605" r:id="rId604" xr:uid="{BB5DDAC0-FB44-4869-84E7-76CD18B947FE}"/>
    <hyperlink ref="C606" r:id="rId605" xr:uid="{74E08789-E1D1-46FB-808E-55438F7F22D4}"/>
    <hyperlink ref="C607" r:id="rId606" xr:uid="{F23DAE04-22A2-4426-B59F-06E8BCECD981}"/>
    <hyperlink ref="C608" r:id="rId607" xr:uid="{8534CD4B-32BB-4DCF-B131-88BA152D89C3}"/>
    <hyperlink ref="C609" r:id="rId608" xr:uid="{2F3FDA67-5916-4778-B85F-9197452DBCFC}"/>
    <hyperlink ref="C610" r:id="rId609" xr:uid="{CD26E11A-5161-484A-8FA7-DBE9F79D62FB}"/>
    <hyperlink ref="C611" r:id="rId610" xr:uid="{EA759AC8-D34A-49C3-BA80-877E9936787F}"/>
    <hyperlink ref="C612" r:id="rId611" xr:uid="{DE7D9494-C4C5-40AB-AD10-5E0E8A081C4A}"/>
    <hyperlink ref="C613" r:id="rId612" xr:uid="{DFF68E41-33E6-4519-9B4D-9EDDB8E8D042}"/>
    <hyperlink ref="C614" r:id="rId613" xr:uid="{9E251143-07AE-4B3D-AD25-D03CA849563D}"/>
    <hyperlink ref="C615" r:id="rId614" xr:uid="{C5F27751-4E7E-4CF2-BD52-2608D0063272}"/>
    <hyperlink ref="C616" r:id="rId615" xr:uid="{09612D73-A50C-4423-A31C-1EC060DBD509}"/>
    <hyperlink ref="C617" r:id="rId616" xr:uid="{A9212C2D-DA8A-449B-A1CD-F8523E16FCC9}"/>
    <hyperlink ref="C618" r:id="rId617" xr:uid="{439C9D7A-B790-413E-8490-BD4D167A3FA7}"/>
    <hyperlink ref="C619" r:id="rId618" xr:uid="{FCCEDC54-77A0-42BB-B63C-F001745AF0ED}"/>
    <hyperlink ref="C620" r:id="rId619" xr:uid="{09F3AA2D-357E-469B-A060-D3359E83761A}"/>
    <hyperlink ref="C621" r:id="rId620" xr:uid="{AFFEAA0D-A3C6-466C-A91A-6FE98E4A5B23}"/>
    <hyperlink ref="C622" r:id="rId621" xr:uid="{BE50EE1F-6F7D-4374-833E-6911D3293E68}"/>
    <hyperlink ref="C623" r:id="rId622" xr:uid="{A3F89BDE-8933-48C6-BF78-B49AAE14363E}"/>
    <hyperlink ref="C624" r:id="rId623" xr:uid="{83624148-91F2-4E93-87BC-53068E5DC489}"/>
    <hyperlink ref="C625" r:id="rId624" xr:uid="{7960A3FA-5879-4E55-83CE-808E3D6D78E0}"/>
    <hyperlink ref="C626" r:id="rId625" xr:uid="{B2C39ABD-054C-441A-8923-35DDC3143111}"/>
    <hyperlink ref="C627" r:id="rId626" xr:uid="{B45F03B8-DD57-4C16-8338-C9D66CE2623C}"/>
    <hyperlink ref="C628" r:id="rId627" xr:uid="{4BBB88CA-C385-41E4-A7C5-2BD1B0DEF2B9}"/>
    <hyperlink ref="C629" r:id="rId628" xr:uid="{915EF4BD-52F4-44FE-B273-AED34C1186BE}"/>
    <hyperlink ref="C630" r:id="rId629" xr:uid="{592F7218-4FB0-4CD5-98D5-8FC1183DF78E}"/>
    <hyperlink ref="C631" r:id="rId630" xr:uid="{C4CC4CDE-AB57-4406-AB4B-C285DE9EAD48}"/>
    <hyperlink ref="C632" r:id="rId631" xr:uid="{B09D72C2-A17E-431D-B418-DE43A058F305}"/>
    <hyperlink ref="C633" r:id="rId632" xr:uid="{846879E4-8FA5-413F-AF04-AEC0302C667D}"/>
    <hyperlink ref="C634" r:id="rId633" xr:uid="{83200036-1B64-4265-921C-6486A468CFEF}"/>
    <hyperlink ref="C635" r:id="rId634" xr:uid="{40ABFAAE-5345-45DF-82FA-940E17EB0D5F}"/>
    <hyperlink ref="C636" r:id="rId635" xr:uid="{01268D5A-E88A-4905-B338-DA79C78024C7}"/>
    <hyperlink ref="C637" r:id="rId636" xr:uid="{91708608-4998-47BB-BADF-FB41AE6DDBF0}"/>
    <hyperlink ref="C638" r:id="rId637" xr:uid="{FDBA1BE5-2BC0-4C4F-9FB6-E1429EAF7D0C}"/>
    <hyperlink ref="C639" r:id="rId638" xr:uid="{AB309A4E-20C2-48AD-9751-13D6F6638245}"/>
    <hyperlink ref="C640" r:id="rId639" xr:uid="{0A516B1D-E138-4381-86F1-E2B333E7E8EC}"/>
    <hyperlink ref="C641" r:id="rId640" xr:uid="{C2D46398-F9D5-4EAE-A507-6EB36CC1767C}"/>
    <hyperlink ref="C642" r:id="rId641" xr:uid="{85B8AC82-7ADD-44AA-9947-D5AD695D8897}"/>
    <hyperlink ref="C643" r:id="rId642" xr:uid="{E25608D6-7223-46F9-A931-3C1A7482EA2C}"/>
    <hyperlink ref="C644" r:id="rId643" xr:uid="{44E4B0F5-C5C4-4450-B55A-81D2EED81680}"/>
    <hyperlink ref="C645" r:id="rId644" xr:uid="{05C3A864-CED9-4750-8FC7-58BDF91EAE3D}"/>
    <hyperlink ref="C646" r:id="rId645" xr:uid="{2DC1F815-D7BF-40F4-83C9-99CDEFCF6FF1}"/>
    <hyperlink ref="C647" r:id="rId646" xr:uid="{D982019E-8528-494C-A62D-493F40C4E706}"/>
    <hyperlink ref="C648" r:id="rId647" xr:uid="{C9E0914E-A710-44C1-979E-5B8BF0FE3D84}"/>
    <hyperlink ref="C649" r:id="rId648" xr:uid="{B6A98980-FA9D-4711-B08A-96005CC5434B}"/>
    <hyperlink ref="C650" r:id="rId649" xr:uid="{82312A4B-CB54-426A-BE61-65406A50570A}"/>
    <hyperlink ref="C651" r:id="rId650" xr:uid="{243BBF43-0788-4012-9A84-CD0C827199EE}"/>
    <hyperlink ref="C652" r:id="rId651" xr:uid="{3EE19711-52C1-4D54-8845-1A43BC800D48}"/>
    <hyperlink ref="C653" r:id="rId652" xr:uid="{28D46D8D-8AC1-48B3-B693-F8353A9134C0}"/>
    <hyperlink ref="C654" r:id="rId653" xr:uid="{B1CB9F68-D58B-4EC8-A4C0-78CA818530A4}"/>
    <hyperlink ref="C655" r:id="rId654" xr:uid="{9615FA9B-7C59-44F0-9C08-9BC4531F6D2B}"/>
    <hyperlink ref="C656" r:id="rId655" xr:uid="{9D55AA40-11CC-49F7-8324-19F71230ACCA}"/>
    <hyperlink ref="C657" r:id="rId656" xr:uid="{B58DE8A6-C83C-4B2D-AA5A-0055769AEF4A}"/>
    <hyperlink ref="C658" r:id="rId657" xr:uid="{7970CFA2-6C12-4A93-B972-E63B68DF2FBD}"/>
    <hyperlink ref="C659" r:id="rId658" xr:uid="{56CC7A19-2125-4533-9EBE-D27C71AE30B2}"/>
    <hyperlink ref="C660" r:id="rId659" xr:uid="{AF4CEF69-AAE3-4135-ACFF-EF085F01D85A}"/>
    <hyperlink ref="C661" r:id="rId660" xr:uid="{A37AD42C-FCC1-47C0-86BD-97B3B2E76954}"/>
    <hyperlink ref="C662" r:id="rId661" xr:uid="{8A8F383E-9317-4D6D-A8D9-3455F173AD8A}"/>
    <hyperlink ref="C663" r:id="rId662" xr:uid="{5B99166F-5EF0-4101-BFF1-0ADBAE74E847}"/>
    <hyperlink ref="C664" r:id="rId663" xr:uid="{A1B7C1F7-8141-4104-9FE7-491A693A354B}"/>
    <hyperlink ref="C665" r:id="rId664" xr:uid="{B294CFD9-4778-4AC3-9D44-8184A806C946}"/>
    <hyperlink ref="C666" r:id="rId665" xr:uid="{A720EC63-955B-428D-B465-1659632D920A}"/>
    <hyperlink ref="C667" r:id="rId666" xr:uid="{4EE94735-F26E-4B6F-8761-0FB1C098E449}"/>
    <hyperlink ref="C668" r:id="rId667" xr:uid="{E61546FC-A8DF-4EB8-B8B9-991E666554CA}"/>
    <hyperlink ref="C669" r:id="rId668" xr:uid="{B789D86E-E0CC-452F-A41D-A2EF1FAA8A87}"/>
    <hyperlink ref="C670" r:id="rId669" xr:uid="{EC60F42A-C4BA-4314-B103-4C773303FC35}"/>
    <hyperlink ref="C671" r:id="rId670" xr:uid="{71BDA373-B2C5-468C-B154-0C383C61A0F8}"/>
    <hyperlink ref="C672" r:id="rId671" xr:uid="{E23BF8B6-28E5-4433-9225-0C93EBD8E9AC}"/>
    <hyperlink ref="C673" r:id="rId672" xr:uid="{7AF6AD0E-F80D-4D91-B630-87FCB303D4B3}"/>
    <hyperlink ref="C674" r:id="rId673" xr:uid="{2C3E6B68-364E-445F-A52E-32BBEBC62875}"/>
    <hyperlink ref="C675" r:id="rId674" xr:uid="{99C56C45-3DEE-4107-B64B-0990145B23F3}"/>
    <hyperlink ref="C676" r:id="rId675" xr:uid="{50A3D4C5-41CD-48AB-9430-8B4FB05DE287}"/>
    <hyperlink ref="C677" r:id="rId676" xr:uid="{12A7E6BF-B8CB-4BCA-9ABA-59054F013EE9}"/>
    <hyperlink ref="C678" r:id="rId677" xr:uid="{F4E95D44-D72B-4AD3-B3D8-76F780502DCC}"/>
    <hyperlink ref="C679" r:id="rId678" xr:uid="{34DE4339-6FEA-4564-84B5-659F1ABAA3B3}"/>
    <hyperlink ref="C680" r:id="rId679" xr:uid="{BA781424-7DFC-473E-A43F-C89B7B7C2D95}"/>
    <hyperlink ref="C681" r:id="rId680" xr:uid="{C4F6B0A7-EB28-4524-9EDC-3B45716F046D}"/>
    <hyperlink ref="C682" r:id="rId681" xr:uid="{77BB75EA-AA59-4614-9470-3657A81983E2}"/>
    <hyperlink ref="C683" r:id="rId682" xr:uid="{4E5079C2-792F-4C5D-A7D7-6D30ED95CF77}"/>
    <hyperlink ref="C684" r:id="rId683" xr:uid="{7018AAE7-5946-47AB-9222-A4F1EB0AF552}"/>
    <hyperlink ref="C685" r:id="rId684" xr:uid="{460A4E7C-A67F-4C82-8723-B331360F671E}"/>
    <hyperlink ref="C686" r:id="rId685" xr:uid="{1EC7559D-355F-40CC-BE31-2A2245FE3B2C}"/>
    <hyperlink ref="C687" r:id="rId686" xr:uid="{D77B101E-8268-4773-9EAE-67EA6CCE0D7A}"/>
    <hyperlink ref="C688" r:id="rId687" xr:uid="{5D5C8DC8-71F4-4853-BF80-9A4EDEDD29E0}"/>
    <hyperlink ref="C689" r:id="rId688" xr:uid="{7B1A6E16-9D5E-4534-8FC3-6A2BD448AB08}"/>
    <hyperlink ref="C690" r:id="rId689" xr:uid="{D1B14E66-7A5C-4231-9AD9-D529CCF0E197}"/>
    <hyperlink ref="C691" r:id="rId690" xr:uid="{C530C3AC-88F8-4BFC-8E34-7C3C6A69E315}"/>
    <hyperlink ref="C692" r:id="rId691" xr:uid="{1385FE44-E89B-4F4B-A826-C094D00493CA}"/>
    <hyperlink ref="C693" r:id="rId692" xr:uid="{AAF35363-3D68-468C-ACB6-D0066A0B3DDD}"/>
    <hyperlink ref="C694" r:id="rId693" xr:uid="{D5323943-F676-40EE-A597-E64AB73E02D5}"/>
    <hyperlink ref="C695" r:id="rId694" xr:uid="{4964A426-DAFF-4E7F-83CC-E13D86CFD760}"/>
    <hyperlink ref="C696" r:id="rId695" xr:uid="{7B52D79C-09D1-41F3-B253-FC3B9E94E666}"/>
    <hyperlink ref="C697" r:id="rId696" xr:uid="{A5AF2623-83CE-42EC-A55E-0EC00AD11223}"/>
    <hyperlink ref="C698" r:id="rId697" xr:uid="{A2C77151-C88A-4DD9-A2F7-081F13B53970}"/>
    <hyperlink ref="C699" r:id="rId698" xr:uid="{B080E511-F6AE-4445-A78E-7F552DAD2FC5}"/>
    <hyperlink ref="C700" r:id="rId699" xr:uid="{9715E6CB-12AF-4E76-B3C4-D0D63B8AA230}"/>
    <hyperlink ref="C701" r:id="rId700" xr:uid="{3F3D28AE-CE73-464D-B737-838CC9464F77}"/>
    <hyperlink ref="C702" r:id="rId701" xr:uid="{3A470DAD-D28B-46B5-ABC0-17F5E4866EB5}"/>
    <hyperlink ref="C703" r:id="rId702" xr:uid="{51F291B6-AE4C-4123-9A01-C6E8870306BB}"/>
    <hyperlink ref="C704" r:id="rId703" xr:uid="{5604093C-E66E-45DB-A91B-0E7540407959}"/>
    <hyperlink ref="C705" r:id="rId704" xr:uid="{AE2A6A31-860E-419B-A7F1-D2EC67F94A80}"/>
    <hyperlink ref="C706" r:id="rId705" xr:uid="{11E3CF59-D9BF-41F8-81A0-75CFBB298358}"/>
    <hyperlink ref="C707" r:id="rId706" xr:uid="{EE72EB71-CFF5-486A-81A4-AEE0D38B08E0}"/>
    <hyperlink ref="C708" r:id="rId707" xr:uid="{66EF665C-0924-447F-92C1-ED40DA0E6757}"/>
    <hyperlink ref="C709" r:id="rId708" xr:uid="{C42F4A8A-E243-4B13-B58F-505628BD5FE6}"/>
    <hyperlink ref="C710" r:id="rId709" xr:uid="{AE762827-7F58-4667-82B8-EC3CD588E92D}"/>
    <hyperlink ref="C711" r:id="rId710" xr:uid="{2B6D75E8-A26C-4C73-83AA-1E74942AC339}"/>
    <hyperlink ref="C712" r:id="rId711" xr:uid="{17FBE36F-3F62-430F-99D8-005235E60C3A}"/>
    <hyperlink ref="C713" r:id="rId712" xr:uid="{A96AB5F3-F9EF-408C-9919-3FC2A9FD4C54}"/>
    <hyperlink ref="C714" r:id="rId713" xr:uid="{A2297092-58E0-4089-BA8B-F110B71D6D12}"/>
    <hyperlink ref="C715" r:id="rId714" xr:uid="{FA234FD4-F5CB-4688-A3D9-CF72310927BD}"/>
    <hyperlink ref="C716" r:id="rId715" xr:uid="{961276D6-1A15-4672-B031-676D3EF70690}"/>
    <hyperlink ref="C717" r:id="rId716" xr:uid="{B7F8F946-4356-4ABE-B734-4B4688E14D7C}"/>
    <hyperlink ref="C718" r:id="rId717" xr:uid="{23694129-19A7-42DB-965C-7B87F9524E5D}"/>
    <hyperlink ref="C719" r:id="rId718" xr:uid="{46BB06F2-EA6C-484F-84B3-3995655CA0D8}"/>
    <hyperlink ref="C720" r:id="rId719" xr:uid="{5461B3BB-105B-46AA-93F9-57FD7948B61A}"/>
    <hyperlink ref="C721" r:id="rId720" xr:uid="{CEE430B7-FF21-46EA-B817-76D8B1C5EF62}"/>
    <hyperlink ref="C722" r:id="rId721" xr:uid="{F2029DC4-32C3-44F8-98B3-BB7CA4A80CA6}"/>
    <hyperlink ref="C723" r:id="rId722" xr:uid="{A12E9492-DA95-4C76-AB3E-9FE21A71F587}"/>
    <hyperlink ref="C724" r:id="rId723" xr:uid="{764A29B0-11E4-410D-9822-33FB851260B3}"/>
    <hyperlink ref="C725" r:id="rId724" xr:uid="{7ED46828-17C3-4A4C-8A84-3AD37EF2B121}"/>
    <hyperlink ref="C726" r:id="rId725" xr:uid="{08E197A5-C00D-4E4C-90DE-9EEE8EA5C3D7}"/>
    <hyperlink ref="C727" r:id="rId726" xr:uid="{83DEA2DE-23E6-4708-BA42-D6D530B81DB9}"/>
    <hyperlink ref="C728" r:id="rId727" xr:uid="{87E2BE26-1C9E-4260-835B-50EA4D927A39}"/>
    <hyperlink ref="C729" r:id="rId728" xr:uid="{A124D3EB-3C1D-4DB8-B8AC-65D92D83AAB0}"/>
    <hyperlink ref="C730" r:id="rId729" xr:uid="{0D3243DD-6152-41CE-8E95-1D65BC4A8D99}"/>
    <hyperlink ref="C731" r:id="rId730" xr:uid="{A0A6CAB1-36E9-43DC-A844-436591EAF0B2}"/>
    <hyperlink ref="C732" r:id="rId731" xr:uid="{424F4B1C-3C61-4647-AEF2-65AD232F0CA8}"/>
    <hyperlink ref="C733" r:id="rId732" xr:uid="{23BB1B39-3F22-40EE-8BDD-7C38ABA36D67}"/>
    <hyperlink ref="C734" r:id="rId733" xr:uid="{F578A24B-2AF7-4FC3-97DF-6DC531B0E30C}"/>
    <hyperlink ref="C735" r:id="rId734" xr:uid="{BAC1AC08-EC3F-44A0-8857-F7ECD75367EB}"/>
    <hyperlink ref="C736" r:id="rId735" xr:uid="{709E62F1-84C0-4892-84E6-E1D131E2B90D}"/>
    <hyperlink ref="C737" r:id="rId736" xr:uid="{E9770E98-C899-4945-9CE9-2D76C3B3E2F2}"/>
    <hyperlink ref="C738" r:id="rId737" xr:uid="{EFBF2447-6CA0-40E6-AC3C-1A2C2EF308F1}"/>
    <hyperlink ref="C739" r:id="rId738" xr:uid="{B7D1E669-0CE2-4E40-B383-18D67E8FDCF3}"/>
    <hyperlink ref="C740" r:id="rId739" xr:uid="{5E87CDE2-D0E3-40FE-AA9F-6D2B7C385DDB}"/>
    <hyperlink ref="C741" r:id="rId740" xr:uid="{B659CACD-1FC6-48EF-8DD0-0AF12131567F}"/>
    <hyperlink ref="C742" r:id="rId741" xr:uid="{EC14970E-F240-48AC-979F-830289C24DFB}"/>
    <hyperlink ref="C743" r:id="rId742" xr:uid="{3EEC7B82-62C3-4DC4-857A-93BEC1C9D412}"/>
    <hyperlink ref="C744" r:id="rId743" xr:uid="{F277E185-ADB6-4B3A-9904-F3BC200B96EF}"/>
    <hyperlink ref="C745" r:id="rId744" xr:uid="{44195297-0838-49FC-A37C-80D85BE2D944}"/>
    <hyperlink ref="C746" r:id="rId745" xr:uid="{1D89F758-D829-482A-A986-CAFF216478C8}"/>
    <hyperlink ref="C747" r:id="rId746" xr:uid="{AF7F36DE-D084-4DFD-97C9-8AA015532459}"/>
    <hyperlink ref="C748" r:id="rId747" xr:uid="{ADE7E771-251D-4EA5-BB81-227FD9DE314D}"/>
    <hyperlink ref="C749" r:id="rId748" xr:uid="{110FAEA1-B7C8-4870-B56A-ACD7AF9E110B}"/>
    <hyperlink ref="C750" r:id="rId749" xr:uid="{7E7AD51F-31BE-45BB-A5D5-EF1891ECBD3B}"/>
    <hyperlink ref="C751" r:id="rId750" xr:uid="{D59EFD44-54DB-4D99-BFD9-AB08BAA44BA9}"/>
    <hyperlink ref="C752" r:id="rId751" xr:uid="{BA598C1F-87F0-4369-8472-62980CEB6BB4}"/>
    <hyperlink ref="C753" r:id="rId752" xr:uid="{3A392625-0F15-4765-84CD-84764F01EB7A}"/>
    <hyperlink ref="C754" r:id="rId753" xr:uid="{D18BD828-2D35-4ABB-B80D-BC74E5E61A57}"/>
    <hyperlink ref="C755" r:id="rId754" xr:uid="{4354B325-EFAF-4626-8A2F-D28E3ED75551}"/>
    <hyperlink ref="C756" r:id="rId755" xr:uid="{09658080-F8BA-48B6-BB19-28AACD4C021A}"/>
    <hyperlink ref="C757" r:id="rId756" xr:uid="{16A84AFD-6336-4B02-8A65-28C85468437F}"/>
    <hyperlink ref="C758" r:id="rId757" xr:uid="{57F6FE3B-C1BD-44E9-BD4E-42226C46A93C}"/>
    <hyperlink ref="C759" r:id="rId758" xr:uid="{6A5C3ADB-F08A-4D49-87C3-AED9D050D25D}"/>
    <hyperlink ref="C760" r:id="rId759" xr:uid="{0E0DECDE-D50E-40D3-86B1-F051BAE53A08}"/>
    <hyperlink ref="C761" r:id="rId760" xr:uid="{F4E38968-0A0F-4C46-9297-DD7BEF75FE7F}"/>
    <hyperlink ref="C762" r:id="rId761" xr:uid="{3381D144-DDD2-4778-8100-CD76B9C11804}"/>
    <hyperlink ref="C763" r:id="rId762" xr:uid="{5B4495EB-33CB-4428-961A-34A7DFD256EE}"/>
    <hyperlink ref="C764" r:id="rId763" xr:uid="{625D592C-27ED-4E8E-822D-94CBB8CFE573}"/>
    <hyperlink ref="C765" r:id="rId764" xr:uid="{3A7CF8C6-BAF8-4660-944F-662B5398DDD1}"/>
    <hyperlink ref="C766" r:id="rId765" xr:uid="{B98096C3-12F3-4900-AB56-D6EFD9FAA7F2}"/>
    <hyperlink ref="C767" r:id="rId766" xr:uid="{ED872172-12DB-4E65-9F9E-48E2C2B17673}"/>
    <hyperlink ref="C768" r:id="rId767" xr:uid="{59A9CA8B-230E-4586-B330-75CBE3B00B82}"/>
    <hyperlink ref="C769" r:id="rId768" xr:uid="{3B63673A-3B2C-4580-9317-A9ADE1C04123}"/>
    <hyperlink ref="C770" r:id="rId769" xr:uid="{E1949C7D-DDEA-4DDB-8CC3-733E29E9DF2D}"/>
    <hyperlink ref="C771" r:id="rId770" xr:uid="{F32ACBF6-D277-4548-8DA6-C4FEE3093E69}"/>
    <hyperlink ref="C772" r:id="rId771" xr:uid="{292A56CC-7543-4F6D-9722-DF952211E442}"/>
    <hyperlink ref="C773" r:id="rId772" xr:uid="{D354CB72-0917-4300-A2F9-A925A9A8E161}"/>
    <hyperlink ref="C774" r:id="rId773" xr:uid="{7E9D3376-13B8-4D90-BC6B-44844984F61F}"/>
    <hyperlink ref="C775" r:id="rId774" xr:uid="{F2D61635-B7F0-4184-B211-C76F14670144}"/>
    <hyperlink ref="C776" r:id="rId775" xr:uid="{25BB662C-B8C0-4C53-A9FD-46EEF02BCB59}"/>
    <hyperlink ref="C777" r:id="rId776" xr:uid="{6B809C07-4708-475B-9F38-4DE51072950D}"/>
    <hyperlink ref="C778" r:id="rId777" xr:uid="{6BF5A4CD-E371-4A74-8E2D-A93FDEB28056}"/>
    <hyperlink ref="C779" r:id="rId778" xr:uid="{EEA20DB4-BFB8-4576-B79B-E99C851BD099}"/>
    <hyperlink ref="C780" r:id="rId779" xr:uid="{B481C74B-4135-49AB-81A9-9E39A1BBEB85}"/>
    <hyperlink ref="C781" r:id="rId780" xr:uid="{2DC8F59A-D90F-4DE4-A9FC-71B2406A69F3}"/>
    <hyperlink ref="C782" r:id="rId781" xr:uid="{AE0EED28-1D70-442A-A3F7-E650FDAA5305}"/>
    <hyperlink ref="C783" r:id="rId782" xr:uid="{D0F00B0F-56A8-4505-B07A-A5D93338A354}"/>
    <hyperlink ref="C784" r:id="rId783" xr:uid="{AB84D358-63D1-464D-8311-C908760D3CF0}"/>
    <hyperlink ref="C785" r:id="rId784" xr:uid="{E548E385-3D46-4124-ACF4-93122B89196D}"/>
    <hyperlink ref="C786" r:id="rId785" xr:uid="{1E1212A5-8B4A-44C0-9F68-C1DE2B3AAF61}"/>
    <hyperlink ref="C787" r:id="rId786" xr:uid="{B3C5F696-0D31-4AD5-84ED-A570D7C8CFE2}"/>
    <hyperlink ref="C788" r:id="rId787" xr:uid="{DFCBF1A5-7E67-4986-970C-1A3EE69DD690}"/>
    <hyperlink ref="C789" r:id="rId788" xr:uid="{D27FA143-C417-44FC-BF8E-5A00A9F9EB38}"/>
    <hyperlink ref="C790" r:id="rId789" xr:uid="{3BBCB205-C18C-4BF9-B0DD-74BBF1550D03}"/>
    <hyperlink ref="C791" r:id="rId790" xr:uid="{AF8C1916-1ECA-45DF-AE58-FBB808827C9F}"/>
    <hyperlink ref="C792" r:id="rId791" xr:uid="{9813E98D-996F-4646-A8C3-15463A0D720F}"/>
    <hyperlink ref="C793" r:id="rId792" xr:uid="{E3CB8004-6D7B-496E-91E1-987BA4E2E0C3}"/>
    <hyperlink ref="C794" r:id="rId793" xr:uid="{67B3F662-C73C-490B-987F-00DC567F6B29}"/>
    <hyperlink ref="C795" r:id="rId794" xr:uid="{CFBD593C-296D-45B6-9C0D-60CF8298032C}"/>
    <hyperlink ref="C796" r:id="rId795" xr:uid="{D8B0C784-2B0D-4F39-9D85-631EE8769554}"/>
    <hyperlink ref="C797" r:id="rId796" xr:uid="{71E45D44-16E4-4C67-BF34-E026B430871B}"/>
    <hyperlink ref="C798" r:id="rId797" xr:uid="{611FF5ED-D36E-431E-A38A-900D46D2DF93}"/>
    <hyperlink ref="C799" r:id="rId798" xr:uid="{E26226B9-D8B8-4646-8090-040DBC66BA8B}"/>
    <hyperlink ref="C800" r:id="rId799" xr:uid="{C2D5AAF8-876D-47D3-9867-A9EA2403707A}"/>
    <hyperlink ref="C801" r:id="rId800" xr:uid="{01F6CA79-0E90-4C19-BDEA-84A8B48FCA92}"/>
    <hyperlink ref="C802" r:id="rId801" xr:uid="{EA823221-1808-440E-9357-A7893CC7E16C}"/>
    <hyperlink ref="C803" r:id="rId802" xr:uid="{BA4D46F5-FB06-4264-941F-FBF58A13C705}"/>
    <hyperlink ref="C804" r:id="rId803" xr:uid="{AF171F33-51D0-49AC-B4DB-18F3F265E652}"/>
    <hyperlink ref="C805" r:id="rId804" xr:uid="{F2198441-5AA4-42D9-B79D-9B489D713B62}"/>
    <hyperlink ref="C806" r:id="rId805" xr:uid="{709D997E-B5BF-4764-9007-0EF01E0F3F7E}"/>
    <hyperlink ref="C807" r:id="rId806" xr:uid="{B3CE3E8E-51E5-4094-A72C-BB560C06920D}"/>
    <hyperlink ref="C808" r:id="rId807" xr:uid="{52DF8397-1951-4EEC-AE39-1B22FA7D87EF}"/>
    <hyperlink ref="C809" r:id="rId808" xr:uid="{B436226C-898B-4EE6-9F0A-0EA2F5AE48BD}"/>
    <hyperlink ref="C810" r:id="rId809" xr:uid="{5B5756AB-67E0-4ED5-AA1D-8FFB05FF1F8C}"/>
    <hyperlink ref="C811" r:id="rId810" xr:uid="{D2E1C6B6-D5DE-40D1-8EE9-C69A9DF0E6CD}"/>
    <hyperlink ref="C812" r:id="rId811" xr:uid="{0D51DA56-018C-4E49-9FAB-13BB9E98946A}"/>
    <hyperlink ref="C813" r:id="rId812" xr:uid="{A6D2917A-8947-4FFF-A6EF-7B1A7721AF11}"/>
    <hyperlink ref="C814" r:id="rId813" xr:uid="{988BA5B0-D601-4DD7-85E1-8A2291AFDF87}"/>
    <hyperlink ref="C815" r:id="rId814" xr:uid="{C4D9E751-C44A-4473-8A4E-0EE2765AB8A3}"/>
    <hyperlink ref="C816" r:id="rId815" xr:uid="{98AA6CB3-BAEF-4C21-A1F6-36DCEFE91114}"/>
    <hyperlink ref="C817" r:id="rId816" xr:uid="{DA93BBB4-4A42-46AF-989F-6C01613AD447}"/>
    <hyperlink ref="C818" r:id="rId817" xr:uid="{87E1A15D-2ACB-45B2-852F-DF8345225CF7}"/>
    <hyperlink ref="C819" r:id="rId818" xr:uid="{1E6AABBF-E0CF-4D3D-94E2-3D640A991C95}"/>
    <hyperlink ref="C820" r:id="rId819" xr:uid="{F0F01D97-C9D4-4EA3-BE86-B52D1CC0AE31}"/>
    <hyperlink ref="C821" r:id="rId820" xr:uid="{8F96C87D-E870-4915-B3F8-EDD501AD8AD3}"/>
    <hyperlink ref="C822" r:id="rId821" xr:uid="{09773BDB-A949-4730-ABC1-B39A6D00FD00}"/>
    <hyperlink ref="C823" r:id="rId822" xr:uid="{FF4AF27B-7CF5-4AEA-B77F-2756F0F14901}"/>
    <hyperlink ref="C824" r:id="rId823" xr:uid="{76968BEC-3EBD-4757-80D7-8F1BB20E3DFE}"/>
    <hyperlink ref="C825" r:id="rId824" xr:uid="{0DA81F05-AF31-4C1E-A19F-9B6888D985F0}"/>
    <hyperlink ref="C826" r:id="rId825" xr:uid="{64C5BE17-5503-4DAE-BC1D-01CDAD364056}"/>
    <hyperlink ref="C827" r:id="rId826" xr:uid="{4894EAC1-EB80-4CF4-8872-108544697FDB}"/>
    <hyperlink ref="C828" r:id="rId827" xr:uid="{0E66467F-175C-49E4-976E-131C1CC62963}"/>
    <hyperlink ref="C829" r:id="rId828" xr:uid="{036C1F83-1B91-41DE-83EC-AC19743DFD3C}"/>
    <hyperlink ref="C830" r:id="rId829" xr:uid="{10E0D5CE-EB00-4104-ABF8-6714A7D652E8}"/>
    <hyperlink ref="C831" r:id="rId830" xr:uid="{10BCB429-7075-4690-911D-29A8B45D9200}"/>
    <hyperlink ref="C832" r:id="rId831" xr:uid="{29E30BD6-F861-45E4-9E84-FB2BFE68164B}"/>
    <hyperlink ref="C833" r:id="rId832" xr:uid="{DF7ECC4A-1BF7-4326-9BB7-C8A110FB4F9F}"/>
    <hyperlink ref="C834" r:id="rId833" xr:uid="{AA3E94F8-E229-4ACA-BA3E-867A48A38F4A}"/>
    <hyperlink ref="C835" r:id="rId834" xr:uid="{E4380946-D76B-472B-95BB-3F87506F40B1}"/>
    <hyperlink ref="C836" r:id="rId835" xr:uid="{C57CD57B-F579-48E4-8FA3-56BE3772B6D9}"/>
    <hyperlink ref="C837" r:id="rId836" xr:uid="{7E9C170F-84AF-4EF1-B2B0-D50CB67EA092}"/>
    <hyperlink ref="C838" r:id="rId837" xr:uid="{FCEC645F-6234-4E1E-88AB-E20DB6B27499}"/>
    <hyperlink ref="C839" r:id="rId838" xr:uid="{E0F9F451-47E2-4E58-9F58-7FFB559FBA16}"/>
    <hyperlink ref="C840" r:id="rId839" xr:uid="{2D267650-CF97-4FE8-83BD-9D7E71226AA0}"/>
    <hyperlink ref="C841" r:id="rId840" xr:uid="{6464F2FC-5218-4C89-95D8-15B5679D75CA}"/>
    <hyperlink ref="C842" r:id="rId841" xr:uid="{32AA9130-01FC-4AA9-BA6B-0F9D6A7FE40D}"/>
    <hyperlink ref="C843" r:id="rId842" xr:uid="{40E24B7D-8255-482E-8C24-725E451FCD20}"/>
    <hyperlink ref="C844" r:id="rId843" xr:uid="{3CAC6349-4CDA-4A83-9D11-8D1EC62A936C}"/>
    <hyperlink ref="C845" r:id="rId844" xr:uid="{29894004-1A4C-43DE-9A0B-684AF7363E06}"/>
    <hyperlink ref="C846" r:id="rId845" xr:uid="{5C0E684E-DDCF-49D3-B221-F86CB0518661}"/>
    <hyperlink ref="C847" r:id="rId846" xr:uid="{C9DCEB14-67B7-4D06-9B70-5B59E8B2C7C9}"/>
    <hyperlink ref="C848" r:id="rId847" xr:uid="{0E219A25-A896-455E-94F8-5E624BC8989D}"/>
    <hyperlink ref="C849" r:id="rId848" xr:uid="{98612AF8-F4A5-44DA-953E-6768DE95C966}"/>
    <hyperlink ref="C850" r:id="rId849" xr:uid="{8DF47DF7-A54C-488E-9E73-5CB8919ABBCA}"/>
    <hyperlink ref="C851" r:id="rId850" xr:uid="{8A14C69B-55EB-4EEA-8B98-D8B1E6C0A6DC}"/>
    <hyperlink ref="C852" r:id="rId851" xr:uid="{2D8246A4-DF1E-43EE-8E86-3D7BE0906DE2}"/>
    <hyperlink ref="C853" r:id="rId852" xr:uid="{74B21D53-6443-4BB0-9EF3-4FCDB90316C5}"/>
    <hyperlink ref="C854" r:id="rId853" xr:uid="{FAF1252C-4510-4D9E-A112-6877B1BAB5DE}"/>
    <hyperlink ref="C855" r:id="rId854" xr:uid="{EBED7FFF-3F85-463B-B4C5-5CCC2CE2A3D5}"/>
    <hyperlink ref="C856" r:id="rId855" xr:uid="{69DD9F3B-D778-4E73-9315-99F7BAD56E3E}"/>
    <hyperlink ref="C857" r:id="rId856" xr:uid="{FB660044-2C0A-4D55-A422-BA653B5F4BE9}"/>
    <hyperlink ref="C858" r:id="rId857" xr:uid="{2AA7DCC3-85C8-4AA9-B9AA-4E018BB23B75}"/>
    <hyperlink ref="C859" r:id="rId858" xr:uid="{C391B88B-BCF2-4AF6-9865-7779E878AD52}"/>
    <hyperlink ref="C860" r:id="rId859" xr:uid="{318C3147-EF52-4232-BB4A-A6789FAFB889}"/>
    <hyperlink ref="C861" r:id="rId860" xr:uid="{E7699F50-1F51-4575-ADC4-C0955A239A47}"/>
    <hyperlink ref="C862" r:id="rId861" xr:uid="{72BD4BF3-B2B5-4E80-97EB-38B73714919D}"/>
    <hyperlink ref="C863" r:id="rId862" xr:uid="{38C70191-A9DE-4F21-B08F-23406539C263}"/>
    <hyperlink ref="C864" r:id="rId863" xr:uid="{90ACA16C-CECC-44AB-9582-1826FC6B9BCB}"/>
    <hyperlink ref="C865" r:id="rId864" xr:uid="{2C2B7337-B059-41E0-A04D-030CFAA01518}"/>
    <hyperlink ref="C866" r:id="rId865" xr:uid="{94B2D895-B4B9-484F-9EAD-C0542CC0C9EA}"/>
    <hyperlink ref="C867" r:id="rId866" xr:uid="{54E01FC6-CB63-47EE-BCE9-CF6F1BFD1984}"/>
    <hyperlink ref="C868" r:id="rId867" xr:uid="{CE94937F-D6EF-419E-9A4F-CC8DC74DB9BF}"/>
    <hyperlink ref="C869" r:id="rId868" xr:uid="{511BD201-E018-4734-86FB-1E91F90EABD8}"/>
    <hyperlink ref="C870" r:id="rId869" xr:uid="{DFF56770-9D19-4847-B2B0-3ADA91D4D83C}"/>
    <hyperlink ref="C871" r:id="rId870" xr:uid="{11EE8C6D-B62F-4B47-9674-784D68B8BEC3}"/>
    <hyperlink ref="C872" r:id="rId871" xr:uid="{F176DD9A-DA85-4699-9D37-5B9AF45F2A35}"/>
    <hyperlink ref="C873" r:id="rId872" xr:uid="{F7E2208B-096F-4536-B244-6F32DC7C9DA5}"/>
    <hyperlink ref="C874" r:id="rId873" xr:uid="{C2D1B389-73BE-4A51-8CEA-5E78EFF4BF71}"/>
    <hyperlink ref="C875" r:id="rId874" xr:uid="{426B7611-8579-48C9-9B5F-D1D425548C7B}"/>
    <hyperlink ref="C876" r:id="rId875" xr:uid="{D44E103B-898B-457C-A48E-E9DD02C0341D}"/>
    <hyperlink ref="C877" r:id="rId876" xr:uid="{EE53A85E-090B-48D5-9CCE-D065058A16E6}"/>
    <hyperlink ref="C878" r:id="rId877" xr:uid="{89413F28-1D3A-4F8D-9082-83E408F16E82}"/>
    <hyperlink ref="C879" r:id="rId878" xr:uid="{235ED58D-17E3-44AE-9DE7-D58AB83BA691}"/>
    <hyperlink ref="C880" r:id="rId879" xr:uid="{CBD5D6B1-29E3-485E-BA6C-3C2E395A4102}"/>
    <hyperlink ref="C881" r:id="rId880" xr:uid="{44165190-4EF3-468D-B30B-757F045629AF}"/>
    <hyperlink ref="C882" r:id="rId881" xr:uid="{DB9A36C5-2CF9-40A3-9E1A-A1FC39B76A70}"/>
    <hyperlink ref="C883" r:id="rId882" xr:uid="{C01825D9-D8B7-48FD-A040-9BAEBBD8BB6B}"/>
    <hyperlink ref="C884" r:id="rId883" xr:uid="{8D606ED7-80E7-4F7F-8D51-F3324B80ABBF}"/>
    <hyperlink ref="C885" r:id="rId884" xr:uid="{7CF88B54-3598-4500-9917-3F97BEAB5077}"/>
    <hyperlink ref="C886" r:id="rId885" xr:uid="{C598AFD8-A6AB-4551-BE08-C0A3D5B8607D}"/>
    <hyperlink ref="C887" r:id="rId886" xr:uid="{8D6A26CF-C6C0-4785-8C0A-0EAB6401881B}"/>
    <hyperlink ref="C888" r:id="rId887" xr:uid="{8D641592-11C8-425E-BB21-24EE078ED213}"/>
    <hyperlink ref="C889" r:id="rId888" xr:uid="{371FACDD-2991-465D-AEEE-3128874ABD56}"/>
    <hyperlink ref="C890" r:id="rId889" xr:uid="{CD16D525-0CEF-4F47-8C53-0B66A95C1003}"/>
    <hyperlink ref="C891" r:id="rId890" xr:uid="{4F7E5807-6FAC-4CB9-ACF8-25355AA7DB14}"/>
    <hyperlink ref="C892" r:id="rId891" xr:uid="{DDFE5F73-10BE-411B-AE51-2BA55E1613D5}"/>
    <hyperlink ref="C893" r:id="rId892" xr:uid="{A88F222D-6DD3-4EF2-BAB2-70C4B03CF849}"/>
    <hyperlink ref="C894" r:id="rId893" xr:uid="{E1C5F4E0-BE61-47EF-8C70-08CCDF4C115A}"/>
    <hyperlink ref="C895" r:id="rId894" xr:uid="{9A5B0A51-7230-4207-A8C4-B1D488BB2A5D}"/>
    <hyperlink ref="C896" r:id="rId895" xr:uid="{7F58B2B0-9843-4D9B-8877-83C59D2B5634}"/>
    <hyperlink ref="C897" r:id="rId896" xr:uid="{93364281-71E5-4108-8409-7F37E8EBEAF4}"/>
    <hyperlink ref="C898" r:id="rId897" xr:uid="{02871783-7291-42E5-B445-655E33086843}"/>
    <hyperlink ref="C899" r:id="rId898" xr:uid="{695162C4-D148-4032-8F8E-FA3272C6C8B0}"/>
    <hyperlink ref="C900" r:id="rId899" xr:uid="{DFE170BD-5A86-4849-BE44-CA2CA8C58E67}"/>
    <hyperlink ref="C901" r:id="rId900" xr:uid="{DE699D42-ECB8-46C4-8A79-CF3813FC99E2}"/>
    <hyperlink ref="C902" r:id="rId901" xr:uid="{3D380176-8E7B-44A2-B36D-16FE470030BD}"/>
    <hyperlink ref="C903" r:id="rId902" xr:uid="{125BFD81-5DAA-4F6B-8FF0-7D96A7E86F05}"/>
    <hyperlink ref="C904" r:id="rId903" xr:uid="{2D7DA4DD-6883-4AFD-8EA8-62860257C470}"/>
    <hyperlink ref="C905" r:id="rId904" xr:uid="{2EDF8980-95B9-4C02-A80B-2ADD275765E2}"/>
    <hyperlink ref="C906" r:id="rId905" xr:uid="{534F74CD-F6F9-44B3-AB47-B502EC71B13E}"/>
    <hyperlink ref="C907" r:id="rId906" xr:uid="{0D81BAC9-2BED-44A5-BF3B-177497239A9B}"/>
    <hyperlink ref="C908" r:id="rId907" xr:uid="{E0D76CE8-FA70-4801-98C4-B92F676C683E}"/>
    <hyperlink ref="C909" r:id="rId908" xr:uid="{BF0BC628-DF95-446A-9257-F5A3C978BAA2}"/>
    <hyperlink ref="C910" r:id="rId909" xr:uid="{8CF3544D-B07F-4F4F-B272-33BDCD614678}"/>
    <hyperlink ref="C911" r:id="rId910" xr:uid="{C1D915F3-90CE-4F6F-844E-68500C119000}"/>
    <hyperlink ref="C912" r:id="rId911" xr:uid="{293B6A59-8041-48C6-AA5F-0D28A727E9BD}"/>
    <hyperlink ref="C913" r:id="rId912" xr:uid="{E819BC08-7E49-4BCB-8904-8E6231CCC00D}"/>
    <hyperlink ref="C914" r:id="rId913" xr:uid="{45C3DC02-2F33-46D0-ABF4-F9D4A6DE5739}"/>
    <hyperlink ref="C915" r:id="rId914" xr:uid="{83EF5445-5A8B-4805-A56C-897332C024D4}"/>
    <hyperlink ref="C916" r:id="rId915" xr:uid="{606F2A58-4D0F-47CC-9C79-21455679418E}"/>
    <hyperlink ref="C917" r:id="rId916" xr:uid="{E267AE43-7E38-489F-A585-400B74536C42}"/>
    <hyperlink ref="C918" r:id="rId917" xr:uid="{AA910996-91EF-43AC-A2C7-50BCB2B15D73}"/>
    <hyperlink ref="C919" r:id="rId918" xr:uid="{57EB9BD4-C91F-466A-BCA8-A043909A7AD8}"/>
    <hyperlink ref="C920" r:id="rId919" xr:uid="{E09D9704-B655-49E8-842A-CDB2EAB82381}"/>
    <hyperlink ref="C921" r:id="rId920" xr:uid="{6C36DD74-0222-4C2B-8D6A-F6D1435F7B84}"/>
    <hyperlink ref="C922" r:id="rId921" xr:uid="{8DC79CE5-0135-404B-BE05-6E3B9F7E80F8}"/>
    <hyperlink ref="C923" r:id="rId922" xr:uid="{72199A11-97CE-4563-969C-1D70C858562F}"/>
    <hyperlink ref="C924" r:id="rId923" xr:uid="{925D9CBE-96C7-4AFB-BA84-09B9894C27F4}"/>
    <hyperlink ref="C925" r:id="rId924" xr:uid="{81DAB6D6-D60D-4787-927A-993C88919657}"/>
    <hyperlink ref="C926" r:id="rId925" xr:uid="{FC2EF3A6-1955-40D4-AE4C-1976238ED609}"/>
    <hyperlink ref="C927" r:id="rId926" xr:uid="{6F9C4671-1C6B-4225-A7AA-2337D0E52DDC}"/>
    <hyperlink ref="C928" r:id="rId927" xr:uid="{F0BDC368-6894-49FC-91C6-153C5CA35316}"/>
    <hyperlink ref="C929" r:id="rId928" xr:uid="{9A1EABB1-1D80-4E6D-BDC6-E554103B9980}"/>
    <hyperlink ref="C930" r:id="rId929" xr:uid="{1A7BF1E5-71D3-424F-9AA4-6915EBF42520}"/>
    <hyperlink ref="C931" r:id="rId930" xr:uid="{FC8FFAA4-5337-4C1B-AEA4-641ABF96207D}"/>
    <hyperlink ref="C932" r:id="rId931" xr:uid="{5E20E3ED-BE2E-488D-A31C-1F018ABB6833}"/>
    <hyperlink ref="C933" r:id="rId932" xr:uid="{8B0EC609-F8DD-4108-9BAD-750C018A5D8B}"/>
    <hyperlink ref="C934" r:id="rId933" xr:uid="{2B9F31EC-D236-4212-8FB8-65F2D05208ED}"/>
    <hyperlink ref="C935" r:id="rId934" xr:uid="{5F2D4C7B-5D96-4153-ADAD-519FB97D929C}"/>
    <hyperlink ref="C936" r:id="rId935" xr:uid="{02A6F5DE-D6FC-4E93-A974-BD79B5AE43FE}"/>
    <hyperlink ref="C937" r:id="rId936" xr:uid="{6838A975-C4A8-4B10-A255-AE23B729F8A4}"/>
    <hyperlink ref="C938" r:id="rId937" xr:uid="{2D7F8BC6-8BDB-4233-8938-49766D19894F}"/>
    <hyperlink ref="C939" r:id="rId938" xr:uid="{76DA678F-31B2-4ADA-A72B-D72F0B49EB51}"/>
    <hyperlink ref="C940" r:id="rId939" xr:uid="{EDF7C2A9-C9BD-40E2-B35F-CCA934933FE7}"/>
    <hyperlink ref="C941" r:id="rId940" xr:uid="{52A47696-EB3E-45FA-ACA2-5E3317D8F69E}"/>
    <hyperlink ref="C942" r:id="rId941" xr:uid="{B2527DA8-8E19-4A22-A37D-1EE213011D05}"/>
    <hyperlink ref="C943" r:id="rId942" xr:uid="{BA7C617A-3373-4247-BABF-0BCA96BD0CCC}"/>
    <hyperlink ref="C944" r:id="rId943" xr:uid="{023BF31F-0CBF-4186-A3EB-814E4CE4AC36}"/>
    <hyperlink ref="C945" r:id="rId944" xr:uid="{14079EA6-7E18-41D0-A0FF-4DED72D6F953}"/>
    <hyperlink ref="C946" r:id="rId945" xr:uid="{B6EEA010-40FD-417D-A2FF-5439C79155DC}"/>
    <hyperlink ref="C947" r:id="rId946" xr:uid="{6A9BB3A6-ACC6-4145-B60F-6F5DFB189149}"/>
    <hyperlink ref="C948" r:id="rId947" xr:uid="{D40BD2D2-3416-45E2-9BAE-09B409A96E79}"/>
    <hyperlink ref="C949" r:id="rId948" xr:uid="{2435019A-5417-4B9F-A40D-2967B2E1D55D}"/>
    <hyperlink ref="C950" r:id="rId949" xr:uid="{C9D51FF0-3877-4983-ACE4-F39EE8252B55}"/>
    <hyperlink ref="C951" r:id="rId950" xr:uid="{3A97D32C-D3DD-45A2-A964-6DA1B3BEA38B}"/>
    <hyperlink ref="C952" r:id="rId951" xr:uid="{A4A9F131-B23D-454D-963A-86F62AF32428}"/>
    <hyperlink ref="C953" r:id="rId952" xr:uid="{42957304-507A-464C-9F7D-9FAC3111925B}"/>
    <hyperlink ref="C954" r:id="rId953" xr:uid="{BE6EAD3A-7A03-4AB9-85D1-4740451D327D}"/>
    <hyperlink ref="C955" r:id="rId954" xr:uid="{CE122DE2-58B3-49A8-9B34-63D8DEC49A09}"/>
    <hyperlink ref="C956" r:id="rId955" xr:uid="{9A52AA9E-EB06-46F2-8A07-35D33B5844B3}"/>
    <hyperlink ref="C957" r:id="rId956" xr:uid="{CE0C249E-769F-4DEF-99CA-FE933A3879B0}"/>
    <hyperlink ref="C958" r:id="rId957" xr:uid="{FA9DB474-CA0E-488B-98B9-D0DFD5081279}"/>
    <hyperlink ref="C959" r:id="rId958" xr:uid="{33DB084C-7D6B-4F9E-94FF-E2A4C6366A43}"/>
    <hyperlink ref="C960" r:id="rId959" xr:uid="{2D758B77-E663-4AE9-95F4-A410A1D2F990}"/>
    <hyperlink ref="C961" r:id="rId960" xr:uid="{E8FC3A32-90CE-4C67-B4FB-BA931624ECF8}"/>
    <hyperlink ref="C962" r:id="rId961" xr:uid="{8C84491E-B9EA-4D9C-BB2C-AFF55F6EF2F2}"/>
    <hyperlink ref="C963" r:id="rId962" xr:uid="{A83C04C7-C353-4290-B091-8B113296E9C8}"/>
    <hyperlink ref="C964" r:id="rId963" xr:uid="{CE642E5D-2F1A-4BC5-AF3E-89934A4ED30A}"/>
    <hyperlink ref="C965" r:id="rId964" xr:uid="{51E37C5B-6554-4230-938A-5708BEE7412D}"/>
    <hyperlink ref="C966" r:id="rId965" xr:uid="{CD3A5014-ECE4-494E-A435-90773963B244}"/>
    <hyperlink ref="C967" r:id="rId966" xr:uid="{E0EE9767-DB60-4C97-8290-3175CA917A47}"/>
    <hyperlink ref="C968" r:id="rId967" xr:uid="{B26898B2-6460-46E4-AA08-B5D411D58C87}"/>
    <hyperlink ref="C969" r:id="rId968" xr:uid="{AE336686-13B5-45F3-BB60-B8C3FA213152}"/>
    <hyperlink ref="C970" r:id="rId969" xr:uid="{D7946B80-EBED-44E1-A5D7-4061352397DC}"/>
    <hyperlink ref="C971" r:id="rId970" xr:uid="{D12D6B27-46D9-461B-82CD-9BEE6560C372}"/>
    <hyperlink ref="C972" r:id="rId971" xr:uid="{AFC5CAF9-35E5-4DC7-931D-0C10CFB5FAC8}"/>
    <hyperlink ref="C973" r:id="rId972" xr:uid="{13525470-5E24-47C5-8C65-E516E51221D5}"/>
    <hyperlink ref="C974" r:id="rId973" xr:uid="{A196909E-27C5-4133-BF2A-E9F3BFDA8DE3}"/>
    <hyperlink ref="C975" r:id="rId974" xr:uid="{1A568BC6-EDED-4E88-AAF8-3CE0AA07661B}"/>
    <hyperlink ref="C976" r:id="rId975" xr:uid="{C7BF4BE9-752F-4F83-83F9-9DB0A81E0D84}"/>
    <hyperlink ref="C977" r:id="rId976" xr:uid="{15161113-7C81-44DC-AB28-7DF59210CD47}"/>
    <hyperlink ref="C978" r:id="rId977" xr:uid="{F8A5656F-4873-49A5-97FB-B1DFE9969B15}"/>
    <hyperlink ref="C979" r:id="rId978" xr:uid="{4F0B2B35-6853-422F-AFF4-9E6970F82E9E}"/>
    <hyperlink ref="C980" r:id="rId979" xr:uid="{713571C3-4FC7-4ADB-8E3E-EB794012A689}"/>
    <hyperlink ref="C981" r:id="rId980" xr:uid="{2BCBBD59-EC61-4C36-AFEB-070DDF27FE4C}"/>
    <hyperlink ref="C982" r:id="rId981" xr:uid="{BF3BAAA6-BE8C-49DA-84A3-3C23EA668275}"/>
    <hyperlink ref="C983" r:id="rId982" xr:uid="{1A926B2E-EAF6-49C8-8591-4922F9DDD973}"/>
    <hyperlink ref="C984" r:id="rId983" xr:uid="{DDBFBD2E-9662-451D-9ABC-0B94548B448F}"/>
    <hyperlink ref="C985" r:id="rId984" xr:uid="{61CD60E8-02F1-4DAF-B944-AE7EC2B8134A}"/>
    <hyperlink ref="C986" r:id="rId985" xr:uid="{CF463098-53FB-41CB-AA48-4CC39A9BB8FF}"/>
    <hyperlink ref="C987" r:id="rId986" xr:uid="{252A6525-C577-4CEE-B6AD-0D471F2A5AEE}"/>
    <hyperlink ref="C988" r:id="rId987" xr:uid="{F076D637-3E36-4CBE-B4DB-D5A967243F74}"/>
    <hyperlink ref="C989" r:id="rId988" xr:uid="{C9117968-6E3D-4DD4-BAFE-B10E51DF660A}"/>
    <hyperlink ref="C990" r:id="rId989" xr:uid="{78F117C6-AEE9-4449-A5D3-501192227279}"/>
    <hyperlink ref="C991" r:id="rId990" xr:uid="{B4AAB939-CF01-4958-A221-608FA61D4F3F}"/>
    <hyperlink ref="C992" r:id="rId991" xr:uid="{CA29D5FB-B47C-42DD-ADD3-EC28BEA63A75}"/>
    <hyperlink ref="C993" r:id="rId992" xr:uid="{988D81E5-D13A-442C-960E-492B80B4E61B}"/>
    <hyperlink ref="C994" r:id="rId993" xr:uid="{E37F9031-F8DB-46A5-924B-3306F3995FBA}"/>
    <hyperlink ref="C995" r:id="rId994" xr:uid="{C5D458AD-8A83-4675-8DC7-235DF9F5E7C6}"/>
    <hyperlink ref="C996" r:id="rId995" xr:uid="{F2EB8890-C34F-41C2-9351-50A345E43C94}"/>
    <hyperlink ref="C997" r:id="rId996" xr:uid="{5C1C4CED-25DE-4004-9D75-7121053AE521}"/>
    <hyperlink ref="C998" r:id="rId997" xr:uid="{0A34C8F7-A87C-491D-862B-19685A67B050}"/>
    <hyperlink ref="C999" r:id="rId998" xr:uid="{29A31419-DC70-452D-A8A0-AE96BD3D18B2}"/>
    <hyperlink ref="C1000" r:id="rId999" xr:uid="{A18D9AEC-102F-4ABE-842E-768DF099CFAC}"/>
    <hyperlink ref="C1001" r:id="rId1000" xr:uid="{39CF0270-3044-4372-B147-D803064944A4}"/>
    <hyperlink ref="C1002" r:id="rId1001" xr:uid="{F5AAE257-EC0A-4C9D-B585-CF6A51B41D0D}"/>
    <hyperlink ref="C1003" r:id="rId1002" xr:uid="{40C5AB02-8BA7-458B-BCFA-8E446805B0B3}"/>
    <hyperlink ref="C1004" r:id="rId1003" xr:uid="{8AB3ED04-C0D6-4F52-9717-4744D5F5A344}"/>
    <hyperlink ref="C1005" r:id="rId1004" xr:uid="{38CAF7B6-73CA-4CC6-B7FE-1D798F9F801E}"/>
    <hyperlink ref="C1006" r:id="rId1005" xr:uid="{971A7F60-1814-4241-A54A-D8663214C8D3}"/>
    <hyperlink ref="C1007" r:id="rId1006" xr:uid="{81EA1423-13B0-43A7-A031-6EF32E459628}"/>
    <hyperlink ref="C1008" r:id="rId1007" xr:uid="{02040631-2254-486B-92CA-B8FC1EE9CB12}"/>
    <hyperlink ref="C1009" r:id="rId1008" xr:uid="{65DB499E-67F2-4833-B53B-9C6EE953F31B}"/>
    <hyperlink ref="C1010" r:id="rId1009" xr:uid="{95A5D106-05BC-49FA-A2CC-60E21FB09C3F}"/>
    <hyperlink ref="C1011" r:id="rId1010" xr:uid="{78BCFE66-E85B-47B6-906C-03DD9736AB51}"/>
    <hyperlink ref="C1012" r:id="rId1011" xr:uid="{426575AB-B198-4E1B-8FB2-0A9180A0EB3D}"/>
    <hyperlink ref="C1013" r:id="rId1012" xr:uid="{828A9AAC-2946-44FC-8E03-8530AB41CC9B}"/>
    <hyperlink ref="C1014" r:id="rId1013" xr:uid="{D1099862-6E85-42BE-B4E1-2F27E3059DD9}"/>
    <hyperlink ref="C1015" r:id="rId1014" xr:uid="{F8D24AA1-CA23-4725-8967-F967A0C50F1E}"/>
    <hyperlink ref="C1016" r:id="rId1015" xr:uid="{E8798BC4-03FF-4682-85FE-C09CE2A57128}"/>
    <hyperlink ref="C1017" r:id="rId1016" xr:uid="{65B5B896-6983-4584-894C-DEC0139B366D}"/>
    <hyperlink ref="C1018" r:id="rId1017" xr:uid="{92C75534-7288-4217-952B-3C3CB02CC0D8}"/>
    <hyperlink ref="C1019" r:id="rId1018" xr:uid="{5779443C-A61B-450E-9AEA-D069B4CD923E}"/>
    <hyperlink ref="C1020" r:id="rId1019" xr:uid="{D8C6BED7-5839-4C56-A4B9-274C179998D6}"/>
    <hyperlink ref="C1021" r:id="rId1020" xr:uid="{D1D22D51-D9D9-48F6-9C0D-ACBDBAB99090}"/>
    <hyperlink ref="C1022" r:id="rId1021" xr:uid="{49D532D0-56E8-470F-85C0-234BE9B8848B}"/>
    <hyperlink ref="C1023" r:id="rId1022" xr:uid="{524E0A85-49C5-47DC-BD49-E4579FBDD7C0}"/>
    <hyperlink ref="C1024" r:id="rId1023" xr:uid="{B562978C-EBCA-4846-B6D5-9A09FA1B5079}"/>
    <hyperlink ref="C1025" r:id="rId1024" xr:uid="{8F9D5239-0F6C-45C1-B9FD-260B12D4A183}"/>
    <hyperlink ref="C1026" r:id="rId1025" xr:uid="{6D28F9FF-87AA-4772-A44D-1D92D826EADA}"/>
    <hyperlink ref="C1027" r:id="rId1026" xr:uid="{239CCE50-298C-4069-A12E-C4665CD76062}"/>
    <hyperlink ref="C1028" r:id="rId1027" xr:uid="{A47E452F-2ED2-4DF4-A3CB-4D321D500CFF}"/>
    <hyperlink ref="C1029" r:id="rId1028" xr:uid="{2D14314E-9043-4BA3-94C8-8B343AF3219A}"/>
    <hyperlink ref="C1030" r:id="rId1029" xr:uid="{CB9F7931-3BA5-4FF2-AB8B-9F0107642D7E}"/>
    <hyperlink ref="C1031" r:id="rId1030" xr:uid="{6E4E71B4-D902-4FF8-9F95-246B646B2F57}"/>
    <hyperlink ref="C1032" r:id="rId1031" xr:uid="{7CBA58A2-B8AC-41CB-81EC-A5CDF324D80E}"/>
    <hyperlink ref="C1033" r:id="rId1032" xr:uid="{6570CF89-FB2D-4C31-9083-629EB11A4DCF}"/>
    <hyperlink ref="C1034" r:id="rId1033" xr:uid="{410A2A3E-CB72-406A-9891-52EA56C01ACC}"/>
    <hyperlink ref="C1035" r:id="rId1034" xr:uid="{EACB34E2-A907-4330-8E67-DDF43829C9E8}"/>
    <hyperlink ref="C1036" r:id="rId1035" xr:uid="{AE07E140-E71D-459F-A327-542A9B2E68EB}"/>
    <hyperlink ref="C1037" r:id="rId1036" xr:uid="{87C04394-A246-47DF-9B89-307143174A18}"/>
    <hyperlink ref="C1038" r:id="rId1037" xr:uid="{944757BA-A0A0-43B9-9296-95EA11E99421}"/>
    <hyperlink ref="C1039" r:id="rId1038" xr:uid="{9BEFFA62-A7C9-4221-BAC5-0A224D9076DD}"/>
    <hyperlink ref="C1040" r:id="rId1039" xr:uid="{7050AE2A-3657-40CB-B039-91F4D70A67AF}"/>
    <hyperlink ref="C1041" r:id="rId1040" xr:uid="{BC045741-2F79-4F85-B598-A622AD4676B4}"/>
    <hyperlink ref="C1042" r:id="rId1041" xr:uid="{2A6B2203-9617-4552-B75C-35E272F59795}"/>
    <hyperlink ref="C1043" r:id="rId1042" xr:uid="{958A1531-1CA1-4A03-90AD-8F0A2AE5F172}"/>
    <hyperlink ref="C1044" r:id="rId1043" xr:uid="{4B54D366-39A6-4E95-9DE0-9F56252E456C}"/>
    <hyperlink ref="C1045" r:id="rId1044" xr:uid="{41FD418E-86A3-4652-9495-DC1F48A7E006}"/>
    <hyperlink ref="C1046" r:id="rId1045" xr:uid="{D0344165-945D-49C0-A819-2434A6AA1947}"/>
    <hyperlink ref="C1047" r:id="rId1046" xr:uid="{2D7B8638-A64E-49B5-8C61-ADC5F511B55F}"/>
    <hyperlink ref="C1048" r:id="rId1047" xr:uid="{D9E6E9EC-A72F-42C4-8DFC-172D1CA9119E}"/>
    <hyperlink ref="C1049" r:id="rId1048" xr:uid="{7E913E1B-9730-4918-87FD-68494CF4A548}"/>
    <hyperlink ref="C1050" r:id="rId1049" xr:uid="{612D5C5E-332B-433E-BA73-A65E63F39EA7}"/>
    <hyperlink ref="C1051" r:id="rId1050" xr:uid="{9B4BA826-6A2B-4ADE-B37F-D246CABF018C}"/>
    <hyperlink ref="C1052" r:id="rId1051" xr:uid="{FEF2890F-687A-4F2B-B40F-CF24DBCC0E17}"/>
    <hyperlink ref="C1053" r:id="rId1052" xr:uid="{EE7FB9F1-BA94-4EFC-9F5A-016492BB2618}"/>
    <hyperlink ref="C1054" r:id="rId1053" xr:uid="{8F142664-927D-4A1D-98A0-89D4B02818A2}"/>
    <hyperlink ref="C1055" r:id="rId1054" xr:uid="{526DAE3C-5F91-41DA-8B9B-765DE6231B46}"/>
    <hyperlink ref="C1056" r:id="rId1055" xr:uid="{F79284D2-B008-4B51-B198-4D178A347809}"/>
    <hyperlink ref="C1057" r:id="rId1056" xr:uid="{C99A4839-BFA8-4DEA-82EC-A402EEC626F5}"/>
    <hyperlink ref="C1058" r:id="rId1057" xr:uid="{7D37EA3E-F6BC-4E64-8F75-02BF1A8F473B}"/>
    <hyperlink ref="C1059" r:id="rId1058" xr:uid="{DDEC9A63-502A-42CD-A5F6-01C34863D47E}"/>
    <hyperlink ref="C1060" r:id="rId1059" xr:uid="{5F0FE770-1239-433A-BAE6-31CFF5B66603}"/>
    <hyperlink ref="C1061" r:id="rId1060" xr:uid="{2138D4CF-BEEF-4E6F-8CF8-7D5AE01D961B}"/>
    <hyperlink ref="C1062" r:id="rId1061" xr:uid="{BDE09A17-79B6-419F-AA24-C124BDD1867B}"/>
    <hyperlink ref="C1063" r:id="rId1062" xr:uid="{D19607E6-55E4-4785-8AB5-ECE8866BA1F2}"/>
    <hyperlink ref="C1064" r:id="rId1063" xr:uid="{D3F391FB-6A26-4BE3-ADCA-CCC12D546750}"/>
    <hyperlink ref="C1065" r:id="rId1064" xr:uid="{705E9695-EFD8-4F98-8183-60565AE6553A}"/>
    <hyperlink ref="C1066" r:id="rId1065" xr:uid="{FB98C653-9864-432C-8201-9443272DA9B2}"/>
    <hyperlink ref="C1067" r:id="rId1066" xr:uid="{6B4D07AF-AB1D-4D1D-9A72-49478B45E17C}"/>
    <hyperlink ref="C1068" r:id="rId1067" xr:uid="{9153A3DA-9499-4EB2-B14D-2ED109EFA0D0}"/>
    <hyperlink ref="C1069" r:id="rId1068" xr:uid="{1F906464-F2D3-4A55-A920-9270663881D6}"/>
    <hyperlink ref="C1070" r:id="rId1069" xr:uid="{3F241071-4D5C-45CD-9E77-30D094E21B81}"/>
    <hyperlink ref="C1071" r:id="rId1070" xr:uid="{03A5D4D6-8669-4CE2-AB53-CD65AAA83B4C}"/>
    <hyperlink ref="C1072" r:id="rId1071" xr:uid="{DFA0D7D2-7509-4D50-917A-BC1D6EEC6A15}"/>
    <hyperlink ref="C1073" r:id="rId1072" xr:uid="{0EE35B5A-6ECB-4734-9415-AC6E5FBA9722}"/>
    <hyperlink ref="C1074" r:id="rId1073" xr:uid="{A09D7E27-E209-47E7-8ACF-E07E8D392FEF}"/>
    <hyperlink ref="C1075" r:id="rId1074" xr:uid="{76BCE469-8AC5-458D-9735-F339EAD122D9}"/>
    <hyperlink ref="C1076" r:id="rId1075" xr:uid="{00F4E30D-AABF-4B25-8D8E-FA28283074D5}"/>
    <hyperlink ref="C1077" r:id="rId1076" xr:uid="{90E00478-1B02-4BF0-8B63-7D5F7CE1CECA}"/>
    <hyperlink ref="C1078" r:id="rId1077" xr:uid="{D6E3914C-3404-4501-A16D-9FB8A0596EF5}"/>
    <hyperlink ref="C1079" r:id="rId1078" xr:uid="{BB6AA2DD-1A02-42B1-96AA-8AB56CF1F835}"/>
    <hyperlink ref="C1080" r:id="rId1079" xr:uid="{4E26BD4C-07B0-4962-92F0-50CD957E8EA0}"/>
    <hyperlink ref="C1081" r:id="rId1080" xr:uid="{0224F09B-9E22-487A-A0A8-1DE4E73B7391}"/>
    <hyperlink ref="C1082" r:id="rId1081" xr:uid="{15284261-34D6-43A3-8DC9-3EE7EB403106}"/>
    <hyperlink ref="C1083" r:id="rId1082" xr:uid="{ECAC724F-5903-40AA-B47B-CC05D69E23ED}"/>
    <hyperlink ref="C1084" r:id="rId1083" xr:uid="{DCF83A88-D933-42BD-ACE7-EF2167C2846A}"/>
    <hyperlink ref="C1085" r:id="rId1084" xr:uid="{4A0DEEFE-09FD-4164-AC37-1D836C3779A0}"/>
    <hyperlink ref="C1086" r:id="rId1085" xr:uid="{10765725-2F15-4189-9E66-CC367D0D8D63}"/>
    <hyperlink ref="C1087" r:id="rId1086" xr:uid="{9E584C81-8265-4718-BAA5-297BA22EDD77}"/>
    <hyperlink ref="C1088" r:id="rId1087" xr:uid="{816083F3-047A-43D5-92B6-6FFB36A1467E}"/>
    <hyperlink ref="C1089" r:id="rId1088" xr:uid="{EDE5F3AF-5349-4EED-BB7A-C1D16232497A}"/>
    <hyperlink ref="C1090" r:id="rId1089" xr:uid="{F615B8E5-89D0-4072-A964-4A1071A6E602}"/>
    <hyperlink ref="C1091" r:id="rId1090" xr:uid="{8FDCA4DB-0E9B-4A16-8461-531D01D07EE8}"/>
    <hyperlink ref="C1092" r:id="rId1091" xr:uid="{625FF869-33FC-4D5B-B44A-BE79B2F115A5}"/>
    <hyperlink ref="C1093" r:id="rId1092" xr:uid="{9508C2A0-FFA2-4738-8EC0-DD59DC5C6DC1}"/>
    <hyperlink ref="C1094" r:id="rId1093" xr:uid="{8062F504-F2F4-402D-8871-8026EA899E08}"/>
    <hyperlink ref="C1095" r:id="rId1094" xr:uid="{0AAE880E-F71F-40C7-8888-85B6F1119000}"/>
    <hyperlink ref="C1096" r:id="rId1095" xr:uid="{95FF4557-ED20-42E0-AF4A-368FD49953E0}"/>
    <hyperlink ref="C1097" r:id="rId1096" xr:uid="{AFCCC677-56BD-478B-94A3-5E65A4FD401C}"/>
    <hyperlink ref="C1098" r:id="rId1097" xr:uid="{FA49E9A7-D292-4F59-8A2A-F1D5308D94CF}"/>
    <hyperlink ref="C1099" r:id="rId1098" xr:uid="{8A71F565-1A77-435A-917E-9D1E44B72FED}"/>
    <hyperlink ref="C1100" r:id="rId1099" xr:uid="{706BA3FC-D80F-4739-8D06-82639E8EABBC}"/>
    <hyperlink ref="C1101" r:id="rId1100" xr:uid="{FE37904D-C512-42BF-BA56-CEE82E405BC1}"/>
    <hyperlink ref="C1102" r:id="rId1101" xr:uid="{441E5222-5D2F-4B0F-BC5C-16BF005A6195}"/>
    <hyperlink ref="C1103" r:id="rId1102" xr:uid="{D863F1B3-604C-43D5-BB5F-60EA301EB09C}"/>
    <hyperlink ref="C1104" r:id="rId1103" xr:uid="{F12A21E9-C14A-45D1-B82B-1DF89DCCE20C}"/>
    <hyperlink ref="C1105" r:id="rId1104" xr:uid="{12306271-A46C-466E-A9E6-EE8E8CB529C1}"/>
    <hyperlink ref="C1106" r:id="rId1105" xr:uid="{CBF63857-A404-4191-A7D3-D33DE42704C3}"/>
    <hyperlink ref="C1107" r:id="rId1106" xr:uid="{47A29F9B-4E78-47AD-956B-F6519E5D6104}"/>
    <hyperlink ref="C1108" r:id="rId1107" xr:uid="{32A3E69E-F6D8-48BB-BB56-8FE2DC1C4603}"/>
    <hyperlink ref="C1109" r:id="rId1108" xr:uid="{A9F29AB8-FC4E-455A-AA32-65DDFAFD0E11}"/>
    <hyperlink ref="C1110" r:id="rId1109" xr:uid="{F4C09BA9-A9FC-4E09-9A78-453E1D68CBC1}"/>
    <hyperlink ref="C1111" r:id="rId1110" xr:uid="{BCAB69D7-C299-4C52-B8D5-02A1F0C9561F}"/>
    <hyperlink ref="C1112" r:id="rId1111" xr:uid="{D652AC0E-742B-4BEF-A8AA-41E81074D98A}"/>
    <hyperlink ref="C1113" r:id="rId1112" xr:uid="{ECB19178-BAAA-43E0-B3C4-26B225870B41}"/>
    <hyperlink ref="C1114" r:id="rId1113" xr:uid="{0A06D278-3319-408E-89CD-5F7F767DAA75}"/>
    <hyperlink ref="C1115" r:id="rId1114" xr:uid="{65A76808-402A-4710-8FDF-E8793B6082C6}"/>
    <hyperlink ref="C1116" r:id="rId1115" xr:uid="{6172178C-AC2B-4DF7-BF91-FCB0D3B1DC39}"/>
    <hyperlink ref="C1117" r:id="rId1116" xr:uid="{893AE750-7A6B-4B85-BBDC-E35CAF9EAD51}"/>
    <hyperlink ref="C1118" r:id="rId1117" xr:uid="{D0DE71E6-B472-4C94-9CAF-3FF4726BC1C8}"/>
    <hyperlink ref="C1119" r:id="rId1118" xr:uid="{A274107D-DB8A-40B0-8E6C-12DA665C555A}"/>
    <hyperlink ref="C1120" r:id="rId1119" xr:uid="{CE51809A-E73C-4E23-8C1A-76A4DB6E1EE7}"/>
    <hyperlink ref="C1121" r:id="rId1120" xr:uid="{246F7508-A2A9-41FA-981E-FA6E74B3E793}"/>
    <hyperlink ref="C1122" r:id="rId1121" xr:uid="{BAD28114-A790-4CAF-B53D-60DE74C8B943}"/>
    <hyperlink ref="C1123" r:id="rId1122" xr:uid="{7E456713-AA8F-4DD0-BD49-216B39D70BAC}"/>
    <hyperlink ref="C1124" r:id="rId1123" xr:uid="{F28E10A1-1F81-4B60-969B-445CE70FF937}"/>
    <hyperlink ref="C1125" r:id="rId1124" xr:uid="{47C7FB8F-DBE3-4382-8372-228F247B5562}"/>
    <hyperlink ref="C1126" r:id="rId1125" xr:uid="{B67FCA93-C38C-4BEF-B7E1-C8FAB12B73BF}"/>
    <hyperlink ref="C1127" r:id="rId1126" xr:uid="{21204AB0-624A-44E0-96C6-12EBA47C68A3}"/>
    <hyperlink ref="C1128" r:id="rId1127" xr:uid="{198FBF7C-7C1B-4CDE-9BB7-E3DD3141C967}"/>
    <hyperlink ref="C1129" r:id="rId1128" xr:uid="{851849AF-3625-486F-A19E-3BC65A3B962C}"/>
    <hyperlink ref="C1130" r:id="rId1129" xr:uid="{2BC26DB5-B99D-470C-B00E-27EB3B900533}"/>
    <hyperlink ref="C1131" r:id="rId1130" xr:uid="{FB31CCFC-DFF8-417E-A90E-9B995E0A8C59}"/>
    <hyperlink ref="C1132" r:id="rId1131" xr:uid="{90AD458C-E7FE-483F-ABBF-36CC65B5DEE7}"/>
    <hyperlink ref="C1133" r:id="rId1132" xr:uid="{2D74F3B6-AE0D-4B1A-B2D9-CF2A9565BB9E}"/>
    <hyperlink ref="C1134" r:id="rId1133" xr:uid="{85B1CDF8-BB1F-4131-B125-5985FD3B90EC}"/>
    <hyperlink ref="C1135" r:id="rId1134" xr:uid="{41DEB4F4-F576-4A75-9968-06F986E31378}"/>
    <hyperlink ref="C1136" r:id="rId1135" xr:uid="{71E7BBEB-1D36-462F-932D-33DF060C14CE}"/>
    <hyperlink ref="C1137" r:id="rId1136" xr:uid="{0B7CEED1-766C-4954-94EA-2D688266EE73}"/>
    <hyperlink ref="C1138" r:id="rId1137" xr:uid="{C3FB0607-1C73-4542-9F0A-DAACAFFAF2A0}"/>
    <hyperlink ref="C1139" r:id="rId1138" xr:uid="{41F55483-ED48-4D3B-822E-E50A1F796574}"/>
    <hyperlink ref="C1140" r:id="rId1139" xr:uid="{31F4E82E-55BF-4127-A3D2-A0EB9AC913E0}"/>
    <hyperlink ref="C1141" r:id="rId1140" xr:uid="{4D4986D9-B364-45E6-9EAF-277140EFEE95}"/>
    <hyperlink ref="C1142" r:id="rId1141" xr:uid="{D56147CB-7543-4C46-9146-AD6A72653338}"/>
    <hyperlink ref="C1143" r:id="rId1142" xr:uid="{71B4C29C-EA61-4626-A734-FACD6FB190F5}"/>
    <hyperlink ref="C1144" r:id="rId1143" xr:uid="{31FF5E7B-11FC-4634-9E99-A7CD7A8BA925}"/>
    <hyperlink ref="C1145" r:id="rId1144" xr:uid="{EC904B6F-64A1-4B18-9420-4908CCEB0A27}"/>
    <hyperlink ref="C1146" r:id="rId1145" xr:uid="{F57B004E-8868-4243-BB20-210ACDC06B22}"/>
    <hyperlink ref="C1147" r:id="rId1146" xr:uid="{DC3712E3-7002-4FB9-AB40-F7074B2D5AD0}"/>
    <hyperlink ref="C1148" r:id="rId1147" xr:uid="{C6C7D800-6DEA-46C5-B732-3E346BAA3540}"/>
    <hyperlink ref="C1149" r:id="rId1148" xr:uid="{A9030A04-4100-4D08-9BC5-15B3B48CB2F3}"/>
    <hyperlink ref="C1150" r:id="rId1149" xr:uid="{E6B2D1BB-DC7E-4776-AD2D-26DD1AB1178B}"/>
    <hyperlink ref="C1151" r:id="rId1150" xr:uid="{DCC195C2-7D73-4771-860E-EF0EC2F30455}"/>
    <hyperlink ref="C1152" r:id="rId1151" xr:uid="{DAC06DBC-7E95-4451-B72F-B9A7A92609D0}"/>
    <hyperlink ref="C1153" r:id="rId1152" xr:uid="{95BD8691-E4EC-478D-A5F6-8213AE3E12E4}"/>
    <hyperlink ref="C1154" r:id="rId1153" xr:uid="{B5A95029-A5EE-4623-A9ED-AA54FFF5259E}"/>
    <hyperlink ref="C1155" r:id="rId1154" xr:uid="{0E8571CB-D3E2-4F39-A382-A91B50EA9287}"/>
    <hyperlink ref="C1156" r:id="rId1155" xr:uid="{76AED83C-9E34-4777-8010-D8AB585A8FDE}"/>
    <hyperlink ref="C1157" r:id="rId1156" xr:uid="{A3EB8870-C9DF-4352-900C-6B44F446B5E3}"/>
    <hyperlink ref="C1158" r:id="rId1157" xr:uid="{9A017B27-2CC9-4A3A-AE94-5F1EAD8A289B}"/>
    <hyperlink ref="C1159" r:id="rId1158" xr:uid="{BB6611E6-46A3-4630-8FD1-2469000ED4D5}"/>
    <hyperlink ref="C1160" r:id="rId1159" xr:uid="{42599AB2-9056-41A2-A84B-CF76D87E4DD6}"/>
    <hyperlink ref="C1161" r:id="rId1160" xr:uid="{328B444F-C179-4E75-9C04-0E95769FCF07}"/>
    <hyperlink ref="C1162" r:id="rId1161" xr:uid="{78833C2C-9ED0-4020-BEAB-B52853FBF7F6}"/>
    <hyperlink ref="C1163" r:id="rId1162" xr:uid="{F6E023D7-B28C-4F31-BFB4-556F126B6351}"/>
    <hyperlink ref="C1164" r:id="rId1163" xr:uid="{1654C80D-3AB0-42BE-8CF2-65691C945976}"/>
    <hyperlink ref="C1165" r:id="rId1164" xr:uid="{03989B73-9E0F-4E4F-A354-15AA6CCB007D}"/>
    <hyperlink ref="C1166" r:id="rId1165" xr:uid="{A7450EB5-186A-418B-97F9-3C67440C75D0}"/>
    <hyperlink ref="C1167" r:id="rId1166" xr:uid="{DA6D3D6D-CC77-4C5B-8DA6-BCB985837CA8}"/>
    <hyperlink ref="C1168" r:id="rId1167" xr:uid="{779A3E53-DD2D-43B5-AF04-2831ADE731B7}"/>
    <hyperlink ref="C1169" r:id="rId1168" xr:uid="{E3CAAD65-8299-4084-AA55-106F43F5A609}"/>
    <hyperlink ref="C1170" r:id="rId1169" xr:uid="{307EABB9-3CF0-441D-BD45-3FCA2E91B06C}"/>
    <hyperlink ref="C1171" r:id="rId1170" xr:uid="{3A7D8DF5-C757-41A3-AE07-BBC0D74F8C98}"/>
    <hyperlink ref="C1172" r:id="rId1171" xr:uid="{6C2F34CF-DE48-409C-9279-13521599DE77}"/>
    <hyperlink ref="C1173" r:id="rId1172" xr:uid="{6A1750A1-7327-405C-88D5-95C91E0F91E7}"/>
    <hyperlink ref="C1174" r:id="rId1173" xr:uid="{16330701-4C94-4D58-B7B2-699D54574948}"/>
    <hyperlink ref="C1175" r:id="rId1174" xr:uid="{EE9D2066-5189-4493-BB96-D8C0A6D0B809}"/>
    <hyperlink ref="C1176" r:id="rId1175" xr:uid="{5166CC1F-68E6-497D-BE23-91F3E1CB3705}"/>
    <hyperlink ref="C1177" r:id="rId1176" xr:uid="{53045B50-2C1C-40DD-BC4B-16288B929E77}"/>
    <hyperlink ref="C1178" r:id="rId1177" xr:uid="{A4B87338-1257-4DD5-9ABA-0F7908AEF065}"/>
    <hyperlink ref="C1179" r:id="rId1178" xr:uid="{027A9141-D467-4E1D-AE11-3BBEA1D9F37C}"/>
    <hyperlink ref="C1180" r:id="rId1179" xr:uid="{0B10789B-DB12-47C1-A4AA-072A94E2929D}"/>
    <hyperlink ref="C1181" r:id="rId1180" xr:uid="{2D4493D2-6252-4F29-B6D0-7A697CE7F408}"/>
    <hyperlink ref="C1182" r:id="rId1181" xr:uid="{634A6F75-CF27-46A4-91D6-01E6588DEDF9}"/>
    <hyperlink ref="C1183" r:id="rId1182" xr:uid="{681CED95-D571-469A-B82A-2B3A0D591AE1}"/>
    <hyperlink ref="C1184" r:id="rId1183" xr:uid="{E46C29D3-A4F3-43BC-A218-2C9C183AFC4C}"/>
    <hyperlink ref="C1185" r:id="rId1184" xr:uid="{C474C1CE-23FB-465C-ACC6-806EABBEE25D}"/>
    <hyperlink ref="C1186" r:id="rId1185" xr:uid="{AEF49D1F-DFC0-456F-8000-0A3EE96DCD37}"/>
    <hyperlink ref="C1187" r:id="rId1186" xr:uid="{A15463FC-9D30-4CDD-96BF-CBE148FEFCFF}"/>
    <hyperlink ref="C1188" r:id="rId1187" xr:uid="{B8B63760-2FB0-482A-B36C-DE2494A2A2D9}"/>
    <hyperlink ref="C1189" r:id="rId1188" xr:uid="{E573D2F3-36C3-4D0F-A2CC-AED126EADB73}"/>
    <hyperlink ref="C1190" r:id="rId1189" xr:uid="{6569CFA7-9548-4D3E-BB40-E62D6894D9A7}"/>
    <hyperlink ref="C1191" r:id="rId1190" xr:uid="{D7DA3546-EE1E-4302-A3AB-A5788B8173F6}"/>
    <hyperlink ref="C1192" r:id="rId1191" xr:uid="{43CF4D29-9E6F-4B92-962A-EFFE680A10F0}"/>
    <hyperlink ref="C1193" r:id="rId1192" xr:uid="{EB73CD9A-A334-44BD-869A-06DF83DBBD96}"/>
    <hyperlink ref="C1194" r:id="rId1193" xr:uid="{13FE42DA-0F95-4BFC-9D97-B46E8321E891}"/>
    <hyperlink ref="C1195" r:id="rId1194" xr:uid="{C3A3641C-95E7-44EF-AA86-54455CB3673C}"/>
    <hyperlink ref="C1196" r:id="rId1195" xr:uid="{F3A3EEE6-8592-41E4-AB65-1DA654B04B90}"/>
    <hyperlink ref="C1197" r:id="rId1196" xr:uid="{87824CDA-EA83-4756-BEA8-1D9A93A6A5B6}"/>
    <hyperlink ref="C1198" r:id="rId1197" xr:uid="{EF1F98EA-354E-4388-B810-0407D35B0E17}"/>
    <hyperlink ref="C1199" r:id="rId1198" xr:uid="{C71BF40C-DE34-49B8-8D84-269D62DCA291}"/>
    <hyperlink ref="C1200" r:id="rId1199" xr:uid="{C1C9B8E9-64F8-46E5-A1F5-5288B305A734}"/>
    <hyperlink ref="C1201" r:id="rId1200" xr:uid="{7B92D013-E1D1-429C-BEED-A2D7DA8C40EE}"/>
    <hyperlink ref="C1202" r:id="rId1201" xr:uid="{FFF0C674-628B-47BB-92F6-CB2559ADE7BC}"/>
    <hyperlink ref="C1203" r:id="rId1202" xr:uid="{F21E88D6-5B53-423A-A262-5D06F4F4F638}"/>
    <hyperlink ref="C1204" r:id="rId1203" xr:uid="{188F3C2B-7FE1-4476-BD0F-2413F31F0E46}"/>
    <hyperlink ref="C1205" r:id="rId1204" xr:uid="{5B0F3B3A-AE1E-4FAD-87BA-5EAAAFB37451}"/>
    <hyperlink ref="C1206" r:id="rId1205" xr:uid="{D0AB3489-DC20-4AB4-BF86-8199AAD12E3A}"/>
    <hyperlink ref="C1207" r:id="rId1206" xr:uid="{D1ABD928-9F35-42B0-B55D-3B90339F65F2}"/>
    <hyperlink ref="C1208" r:id="rId1207" xr:uid="{73E3DDD5-6C55-481F-AA2F-BA49E0AD7AF1}"/>
    <hyperlink ref="C1209" r:id="rId1208" xr:uid="{8BEDCC81-B667-4BCA-A0FE-81D45661E1EA}"/>
    <hyperlink ref="C1210" r:id="rId1209" xr:uid="{9F454282-0196-401F-AC14-BD7DA02C3EB9}"/>
    <hyperlink ref="C1211" r:id="rId1210" xr:uid="{2E43445F-6FF8-43B5-9DA5-53BD54220D74}"/>
    <hyperlink ref="C1212" r:id="rId1211" xr:uid="{A6038322-3C3A-4A6D-9ABF-E9C71B3641F8}"/>
    <hyperlink ref="C1213" r:id="rId1212" xr:uid="{FDD2B607-6826-4D43-ADB9-B7ACDCB1DC1D}"/>
    <hyperlink ref="C1214" r:id="rId1213" xr:uid="{46B4BEEF-9E89-4BBF-B69D-F0373CF7DA72}"/>
    <hyperlink ref="C1215" r:id="rId1214" xr:uid="{AB2B809D-587F-4345-9405-9AAD14578FF6}"/>
    <hyperlink ref="C1216" r:id="rId1215" xr:uid="{2C570B34-B1F6-489C-80BF-AECBC1554DE9}"/>
    <hyperlink ref="C1217" r:id="rId1216" xr:uid="{67ABE1A1-6FE1-41EE-8DCA-5A04937C1424}"/>
    <hyperlink ref="C1218" r:id="rId1217" xr:uid="{3529AA96-FEFA-45AD-AC0A-DF2FD1AE59FB}"/>
    <hyperlink ref="C1219" r:id="rId1218" xr:uid="{50FD512C-BF01-4F98-8298-E94BB36C55F0}"/>
    <hyperlink ref="C1220" r:id="rId1219" xr:uid="{E3C7A3A0-2FC9-4164-9BA6-A5A49447E31F}"/>
    <hyperlink ref="C1221" r:id="rId1220" xr:uid="{BE24A71C-842B-46E5-B78A-30A0EABB9F5A}"/>
    <hyperlink ref="C1222" r:id="rId1221" xr:uid="{DE90661C-C763-40E3-A18B-A99F38DE713F}"/>
    <hyperlink ref="C1223" r:id="rId1222" xr:uid="{A78756E8-76AD-41A4-A31F-953F43E449D7}"/>
    <hyperlink ref="C1224" r:id="rId1223" xr:uid="{BB7644AA-E3A3-46E3-B65C-3A9DCA84957A}"/>
    <hyperlink ref="C1225" r:id="rId1224" xr:uid="{FF2ED2B1-540D-470A-87D1-B77683766ECC}"/>
    <hyperlink ref="C1226" r:id="rId1225" xr:uid="{C7A6572E-511A-4C30-873B-25F117CC7721}"/>
    <hyperlink ref="C1227" r:id="rId1226" xr:uid="{A9C1B600-8CAF-44A9-A572-604D25FF11A3}"/>
    <hyperlink ref="C1228" r:id="rId1227" xr:uid="{AA48E2C5-B002-46B5-BFFD-FD78A6450887}"/>
    <hyperlink ref="C1229" r:id="rId1228" xr:uid="{DB69B5F6-D9FB-46D6-9B0E-71B4C3F1BB33}"/>
    <hyperlink ref="C1230" r:id="rId1229" xr:uid="{938F0DA6-0CC1-4BEB-97AC-C3EE4F32C8E0}"/>
    <hyperlink ref="C1231" r:id="rId1230" xr:uid="{F98D4603-A322-4B0A-886A-69582E591F7A}"/>
    <hyperlink ref="C1232" r:id="rId1231" xr:uid="{0D81ACAD-D153-41F8-997F-C75FC4715AE9}"/>
    <hyperlink ref="C1233" r:id="rId1232" xr:uid="{9B3D5623-8401-4194-918A-F9C71099303A}"/>
    <hyperlink ref="C1234" r:id="rId1233" xr:uid="{EEAC9FCD-0BC4-4E6A-8519-22DBD3AC2309}"/>
    <hyperlink ref="C1235" r:id="rId1234" xr:uid="{963D22D5-13FC-48FA-A38C-36BC2E4879BF}"/>
    <hyperlink ref="C1236" r:id="rId1235" xr:uid="{3816D859-6FAB-4741-8181-8184FCC18E02}"/>
    <hyperlink ref="C1237" r:id="rId1236" xr:uid="{FA080A58-03C9-47A9-89C8-7ACF27A9CEA5}"/>
    <hyperlink ref="C1238" r:id="rId1237" xr:uid="{8ABF318A-555D-40B9-8897-BDC033BE35CD}"/>
    <hyperlink ref="C1239" r:id="rId1238" xr:uid="{5ED886F6-28DB-43B6-9C03-BEAF56AAFA29}"/>
    <hyperlink ref="C1240" r:id="rId1239" xr:uid="{81A18794-ADFB-4F9E-A826-7BC3FCAC973E}"/>
    <hyperlink ref="C1241" r:id="rId1240" xr:uid="{E3991318-83C0-43F6-95B2-FBE661BBC00E}"/>
    <hyperlink ref="C1242" r:id="rId1241" xr:uid="{828D367C-DF0E-4BB1-9675-D8E236F1198D}"/>
    <hyperlink ref="C1243" r:id="rId1242" xr:uid="{804238C6-6ADC-45B8-868D-326A9DAF779F}"/>
    <hyperlink ref="C1244" r:id="rId1243" xr:uid="{9201B4F8-4A48-40D9-9AE4-F9390165D66E}"/>
    <hyperlink ref="C1245" r:id="rId1244" xr:uid="{355F0864-849B-44FC-9BE8-CF2E14D51F64}"/>
    <hyperlink ref="C1246" r:id="rId1245" xr:uid="{4C74F96A-1FE0-4EA0-97A7-DDC90BCE9935}"/>
    <hyperlink ref="C1247" r:id="rId1246" xr:uid="{F9CF864D-C467-4193-9390-81A2C54BB67E}"/>
    <hyperlink ref="C1248" r:id="rId1247" xr:uid="{B6A4B1D3-71E5-4F34-BBD9-12A84BC0E1B3}"/>
    <hyperlink ref="C1249" r:id="rId1248" xr:uid="{CDE1BE9D-7EC0-4130-B10D-FD9EF20FB8FA}"/>
    <hyperlink ref="C1250" r:id="rId1249" xr:uid="{B63D500A-6091-4A5F-8B80-F1D812967846}"/>
    <hyperlink ref="C1251" r:id="rId1250" xr:uid="{5F155676-D224-4092-BC59-C745527D30F3}"/>
    <hyperlink ref="C1252" r:id="rId1251" xr:uid="{DAFB8092-805E-47B6-A353-23AA42EEDB99}"/>
    <hyperlink ref="C1253" r:id="rId1252" xr:uid="{8DE6827A-8999-41A0-BC09-E63A73C3DE40}"/>
    <hyperlink ref="C1254" r:id="rId1253" xr:uid="{59E2E9BE-0FEE-41E3-9809-902527514F8E}"/>
    <hyperlink ref="C1255" r:id="rId1254" xr:uid="{F5EF7232-9A5D-4346-9C54-804C9779FC8D}"/>
    <hyperlink ref="C1256" r:id="rId1255" xr:uid="{162B7293-960C-4F88-99C4-F3FD583FC94B}"/>
    <hyperlink ref="C1257" r:id="rId1256" xr:uid="{A6A0E6F3-8E8E-49B1-BAD1-23CCEC467CD9}"/>
    <hyperlink ref="C1258" r:id="rId1257" xr:uid="{F70C1DE6-9FAD-4D99-B211-C9BB1C294EBC}"/>
    <hyperlink ref="C1259" r:id="rId1258" xr:uid="{B16CD1BA-5D47-40AA-9E73-94C5B993008F}"/>
    <hyperlink ref="C1260" r:id="rId1259" xr:uid="{BCF3B248-D9C2-4B71-B2B8-E8F66F08CA3A}"/>
    <hyperlink ref="C1261" r:id="rId1260" xr:uid="{C45D35D3-C2FC-442B-BC0A-299213AF5866}"/>
    <hyperlink ref="C1262" r:id="rId1261" xr:uid="{FBBA1F17-A27A-48F5-951C-F6841650D2E7}"/>
    <hyperlink ref="C1263" r:id="rId1262" xr:uid="{AFA6B871-9646-4C76-916D-B1D4BF0F2831}"/>
    <hyperlink ref="C1264" r:id="rId1263" xr:uid="{0192414C-8BB5-48EB-B3CE-84DAE1F3AB2C}"/>
    <hyperlink ref="C1265" r:id="rId1264" xr:uid="{5774987E-CBE2-4E5A-AFD8-5501DD834DE9}"/>
    <hyperlink ref="C1266" r:id="rId1265" xr:uid="{51657319-1D9C-4973-9D62-CCB14E8632D8}"/>
    <hyperlink ref="C1267" r:id="rId1266" xr:uid="{45246B84-A3B7-40B3-8518-F7D39127F4A4}"/>
    <hyperlink ref="C1268" r:id="rId1267" xr:uid="{7E341F0D-CA48-413E-91E3-56BEAE471F6B}"/>
    <hyperlink ref="C1269" r:id="rId1268" xr:uid="{CC748D8D-7E8F-4D03-9313-8134666721D8}"/>
    <hyperlink ref="C1270" r:id="rId1269" xr:uid="{F8AB3DC4-266B-4780-8228-A6FF0E986652}"/>
    <hyperlink ref="C1271" r:id="rId1270" xr:uid="{BE2A4C48-EC93-49F7-9929-1A9DED3BAA66}"/>
    <hyperlink ref="C1272" r:id="rId1271" xr:uid="{0F0D8C3A-33A0-43E2-A79B-FFE346F22297}"/>
    <hyperlink ref="C1273" r:id="rId1272" xr:uid="{6ED9472B-34B1-41DB-A53E-BBBA47E223D9}"/>
    <hyperlink ref="C1274" r:id="rId1273" xr:uid="{47923120-F58B-4820-B892-0077FBAAF7EC}"/>
    <hyperlink ref="C1275" r:id="rId1274" xr:uid="{1C6E606A-00B0-4127-903B-91D2887CF324}"/>
    <hyperlink ref="C1276" r:id="rId1275" xr:uid="{FF55B394-C200-40E8-83DF-63850203A897}"/>
    <hyperlink ref="C1277" r:id="rId1276" xr:uid="{25ABCB55-8D85-49BC-B16B-1DB980A490C5}"/>
    <hyperlink ref="C1278" r:id="rId1277" xr:uid="{EB838083-73A7-4515-A1AF-3801BFF81B27}"/>
    <hyperlink ref="C1279" r:id="rId1278" xr:uid="{35C2312C-E10A-45B0-9070-2546D4FF3B39}"/>
    <hyperlink ref="C1280" r:id="rId1279" xr:uid="{44BE3602-9D86-4610-BD3A-25727F249BE1}"/>
    <hyperlink ref="C1281" r:id="rId1280" xr:uid="{13A1E185-C05D-46BF-9359-92CA1E02A56B}"/>
    <hyperlink ref="C1282" r:id="rId1281" xr:uid="{04885F35-3DDB-4634-8CAC-3C626DA94096}"/>
    <hyperlink ref="C1283" r:id="rId1282" xr:uid="{BED571E4-DA11-4E98-BA79-C80196605A18}"/>
    <hyperlink ref="C1284" r:id="rId1283" xr:uid="{18FA57A1-1BD3-4EA2-97C3-EDAC63FC4CF4}"/>
    <hyperlink ref="C1285" r:id="rId1284" xr:uid="{E8460058-580A-44F9-A8BB-1B1200ED399C}"/>
    <hyperlink ref="C1286" r:id="rId1285" xr:uid="{02EC23AD-CCF0-48B9-ABC4-FC64871B9DB9}"/>
    <hyperlink ref="C1287" r:id="rId1286" xr:uid="{A338EB40-8ED9-4A5C-A4AB-4257CFF2A1D5}"/>
    <hyperlink ref="C1288" r:id="rId1287" xr:uid="{17CD6D8E-FF18-4BBC-9A78-7A225D887CED}"/>
    <hyperlink ref="C1289" r:id="rId1288" xr:uid="{6F7857E3-BB6D-4CA6-BFE1-66626F1E0438}"/>
    <hyperlink ref="C1290" r:id="rId1289" xr:uid="{1AA98EB5-84E5-4766-884D-3EF38A9D7A56}"/>
    <hyperlink ref="C1291" r:id="rId1290" xr:uid="{0C202B70-7127-47E5-A39F-5972A56F7475}"/>
    <hyperlink ref="C1292" r:id="rId1291" xr:uid="{998656CB-9AF9-45FA-B0DF-655B450E0B3A}"/>
    <hyperlink ref="C1293" r:id="rId1292" xr:uid="{E08742A8-A061-45BE-B4F1-006E9914D1A6}"/>
    <hyperlink ref="C1294" r:id="rId1293" xr:uid="{0FA89C37-2AD7-42A3-9A2E-704073227FE4}"/>
    <hyperlink ref="C1295" r:id="rId1294" xr:uid="{0BEC8BD3-82E1-4D9D-8DF3-DA00742AB212}"/>
    <hyperlink ref="C1296" r:id="rId1295" xr:uid="{B43D6D14-4DEA-46DE-92CC-6EB7F5C1BF6E}"/>
    <hyperlink ref="C1297" r:id="rId1296" xr:uid="{73BAE626-D72E-49F6-84DE-DB28D4DA7BC5}"/>
    <hyperlink ref="C1298" r:id="rId1297" xr:uid="{1F15237D-0F44-44B4-97EE-D674D8BA2B84}"/>
    <hyperlink ref="C1299" r:id="rId1298" xr:uid="{FAF2C26B-CE02-44FE-9BC7-C34435456605}"/>
    <hyperlink ref="C1300" r:id="rId1299" xr:uid="{9BDEB8D6-8186-4631-B23E-66E3D7AEA40C}"/>
    <hyperlink ref="C1301" r:id="rId1300" xr:uid="{22586956-2844-435C-B23F-9C87E88F4A32}"/>
    <hyperlink ref="C1302" r:id="rId1301" xr:uid="{76BA6C41-49AD-43E6-9873-73AB373C52BD}"/>
    <hyperlink ref="C1303" r:id="rId1302" xr:uid="{0BAA43EE-8CA2-4B2A-9D29-78D4C963337B}"/>
    <hyperlink ref="C1304" r:id="rId1303" xr:uid="{B319124B-7354-496F-AEC2-E9F04B056491}"/>
    <hyperlink ref="C1305" r:id="rId1304" xr:uid="{18F07256-1E6C-4A11-B90B-0F095D96EA7F}"/>
    <hyperlink ref="C1306" r:id="rId1305" xr:uid="{56D688F7-6C3D-48B3-93C1-141AD40A84FF}"/>
    <hyperlink ref="C1307" r:id="rId1306" xr:uid="{6AF907B7-FD59-4530-8011-B3CA178C6209}"/>
    <hyperlink ref="C1308" r:id="rId1307" xr:uid="{32FF4074-3D8F-41ED-A91B-802F2CC95897}"/>
    <hyperlink ref="C1309" r:id="rId1308" xr:uid="{CF778A75-595D-4FBD-B945-21DEE8D742F5}"/>
    <hyperlink ref="C1310" r:id="rId1309" xr:uid="{DAC490F1-E0A0-48CE-A327-5BEE2E6D290A}"/>
    <hyperlink ref="C1311" r:id="rId1310" xr:uid="{E2FD2A4C-8B8C-421D-945D-70EF6F5D8CD7}"/>
    <hyperlink ref="C1312" r:id="rId1311" xr:uid="{D8C8BEEF-71D2-4F61-A5A1-1C1755E4932A}"/>
    <hyperlink ref="C1313" r:id="rId1312" xr:uid="{6A9439C1-F639-42BB-9741-F7FA8937B3CA}"/>
    <hyperlink ref="C1314" r:id="rId1313" xr:uid="{8EB4C989-B11F-4D20-A71B-0530C8BA2C8A}"/>
    <hyperlink ref="C1315" r:id="rId1314" xr:uid="{38D62863-D2B7-4189-AE08-D2252D6499C8}"/>
    <hyperlink ref="C1316" r:id="rId1315" xr:uid="{69934B34-E5B8-4075-A081-1AE10B1FCDBC}"/>
    <hyperlink ref="C1317" r:id="rId1316" xr:uid="{E4F28527-8330-4E54-A19B-CF237153EE77}"/>
    <hyperlink ref="C1318" r:id="rId1317" xr:uid="{C796F360-2E6F-4283-89DE-0962DD2398F3}"/>
    <hyperlink ref="C1319" r:id="rId1318" xr:uid="{85259132-C66B-4731-86AB-FBEE0F3E0A34}"/>
    <hyperlink ref="C1320" r:id="rId1319" xr:uid="{698F3361-B160-4B6B-840A-6E43C5067A7A}"/>
    <hyperlink ref="C1321" r:id="rId1320" xr:uid="{61A41807-48F2-4CBC-9639-AA342D2E83A1}"/>
    <hyperlink ref="C1322" r:id="rId1321" xr:uid="{AA7AD70D-0065-4990-ADF1-5042E9F2D98A}"/>
    <hyperlink ref="C1323" r:id="rId1322" xr:uid="{E0B7D90F-6063-4D23-B8D6-14097D182DA0}"/>
    <hyperlink ref="C1324" r:id="rId1323" xr:uid="{46C03C56-3F4A-4CBE-9E66-A34576A03059}"/>
    <hyperlink ref="C1325" r:id="rId1324" xr:uid="{11117CC2-BD5C-4395-9919-5AC881BAB73A}"/>
    <hyperlink ref="C1326" r:id="rId1325" xr:uid="{21F69840-EB5C-4D74-8B3A-D5A104C60D26}"/>
    <hyperlink ref="C1327" r:id="rId1326" xr:uid="{C37D9C28-75C7-4229-AE98-8B0826550E31}"/>
    <hyperlink ref="C1328" r:id="rId1327" xr:uid="{4D7675F0-8CAB-4A3F-B964-1B7C0898F17D}"/>
    <hyperlink ref="C1329" r:id="rId1328" xr:uid="{6575E364-71F4-406C-A64E-4E51770ACAFD}"/>
    <hyperlink ref="C1330" r:id="rId1329" xr:uid="{BBF611E0-552B-4B21-9371-C04B458820C1}"/>
    <hyperlink ref="C1331" r:id="rId1330" xr:uid="{803BF7A1-F815-4FA1-A121-FF6FF2FC04E3}"/>
    <hyperlink ref="C1332" r:id="rId1331" xr:uid="{43579237-1BE2-48DB-96A3-67B9E560B3A3}"/>
    <hyperlink ref="C1333" r:id="rId1332" xr:uid="{9B3EEE30-61D6-4D60-802D-D4EC5FCB6DE9}"/>
    <hyperlink ref="C1334" r:id="rId1333" xr:uid="{5453BDC1-8833-4729-92B1-0A97FCD6C4BF}"/>
    <hyperlink ref="C1335" r:id="rId1334" xr:uid="{3EA8D818-4DF4-4E70-A203-0019EF6B6152}"/>
    <hyperlink ref="C1336" r:id="rId1335" xr:uid="{9628982A-7945-4DF9-8FA5-A2C80762DE4A}"/>
    <hyperlink ref="C1337" r:id="rId1336" xr:uid="{49843296-16B6-467C-8471-A837EF8CE550}"/>
    <hyperlink ref="C1338" r:id="rId1337" xr:uid="{ED44F186-8694-43C6-A3E2-8ACB9CAD5D3E}"/>
    <hyperlink ref="C1339" r:id="rId1338" xr:uid="{2379D650-D902-4760-9130-C1192626DEC0}"/>
    <hyperlink ref="C1340" r:id="rId1339" xr:uid="{D06D9CCB-6727-4260-89B3-A4AD77E5B0FA}"/>
    <hyperlink ref="C1341" r:id="rId1340" xr:uid="{1260D041-CE55-4CD3-BA08-2D3652C659D1}"/>
    <hyperlink ref="C1342" r:id="rId1341" xr:uid="{BAF2FA24-F94C-4045-95D2-9E0487D78AA4}"/>
    <hyperlink ref="C1343" r:id="rId1342" xr:uid="{AC3A5F17-CAC8-456F-9347-8D7E02932232}"/>
    <hyperlink ref="C1344" r:id="rId1343" xr:uid="{3BFC7C2A-A95B-454D-A997-9BC92E7EA909}"/>
    <hyperlink ref="C1345" r:id="rId1344" xr:uid="{90F13A45-656E-43B8-9230-F3D9E9D1CA9B}"/>
    <hyperlink ref="C1346" r:id="rId1345" xr:uid="{5C39B7AB-FA88-432B-B573-D4890B6E2791}"/>
    <hyperlink ref="C1347" r:id="rId1346" xr:uid="{519A7531-7ADF-4E20-A282-78A4870E8052}"/>
    <hyperlink ref="C1348" r:id="rId1347" xr:uid="{D5960194-D01F-4F96-8164-B2C7544B87D5}"/>
    <hyperlink ref="C1349" r:id="rId1348" xr:uid="{D6DDAB71-50FB-4411-B361-FE80B24923E1}"/>
    <hyperlink ref="C1350" r:id="rId1349" xr:uid="{FAC66F5F-4902-4361-BAE1-5B7EC2590A57}"/>
    <hyperlink ref="C1351" r:id="rId1350" xr:uid="{9519C8A9-E17C-4182-876F-DD638B026743}"/>
    <hyperlink ref="C1352" r:id="rId1351" xr:uid="{9EF943AF-039D-472E-A147-F62ED3EE6332}"/>
    <hyperlink ref="C1353" r:id="rId1352" xr:uid="{B9B39DE8-9E70-43EC-9A15-F7927853B7D2}"/>
    <hyperlink ref="C1354" r:id="rId1353" xr:uid="{8F10E468-FFBF-43C7-A1A5-2E6105C42370}"/>
    <hyperlink ref="C1355" r:id="rId1354" xr:uid="{36FF71FD-397B-4882-99F6-AB0AE9525C2C}"/>
    <hyperlink ref="C1356" r:id="rId1355" xr:uid="{41A15DC9-53C9-4B18-A448-77BF09B65296}"/>
    <hyperlink ref="C1357" r:id="rId1356" xr:uid="{F822F826-449F-4067-AAE1-17A3741FE34F}"/>
    <hyperlink ref="C1358" r:id="rId1357" xr:uid="{D8B5575F-3929-4744-A112-56A0461EA262}"/>
    <hyperlink ref="C1359" r:id="rId1358" xr:uid="{322F59CF-9F0E-4069-99E5-84720B9B4E4E}"/>
    <hyperlink ref="C1360" r:id="rId1359" xr:uid="{529CE733-8E02-4CE3-9624-F590403B3B2C}"/>
    <hyperlink ref="C1361" r:id="rId1360" xr:uid="{B521516C-A721-4000-A1CB-5A83CFC9F236}"/>
    <hyperlink ref="C1362" r:id="rId1361" xr:uid="{2D7DB583-B6DF-49E6-903D-5DC0BA6DC2E3}"/>
    <hyperlink ref="C1363" r:id="rId1362" xr:uid="{0F26FC51-17C5-4D31-B1FD-9B407AD79FA4}"/>
    <hyperlink ref="C1364" r:id="rId1363" xr:uid="{947E17EA-FDF2-4EDC-A007-D5EFF497516F}"/>
    <hyperlink ref="C1365" r:id="rId1364" xr:uid="{410A0E2A-77D2-48A9-9DFA-F6CC259E57CA}"/>
    <hyperlink ref="C1366" r:id="rId1365" xr:uid="{E424E11E-B4C6-48AE-A405-134F968C26B2}"/>
    <hyperlink ref="C1367" r:id="rId1366" xr:uid="{D058087A-3F7C-47C2-B2B8-B3920BE38DA5}"/>
    <hyperlink ref="C1368" r:id="rId1367" xr:uid="{D9086B7D-5919-40E8-83A2-2A9B1AD1922F}"/>
    <hyperlink ref="C1369" r:id="rId1368" xr:uid="{E1DEBAC6-BF44-4734-9FC0-BEF0EE0B5EF1}"/>
    <hyperlink ref="C1370" r:id="rId1369" xr:uid="{6ACB5D00-77D3-48D1-A6D0-6175978F3A52}"/>
    <hyperlink ref="C1371" r:id="rId1370" xr:uid="{A2F88A92-A093-454E-8B64-37BA8D8C6EA0}"/>
    <hyperlink ref="C1372" r:id="rId1371" xr:uid="{EA5C0314-4493-4FB5-A042-3A9655582454}"/>
    <hyperlink ref="C1373" r:id="rId1372" xr:uid="{B59DC765-2C10-4D7C-8B9F-3A1A46813C4E}"/>
    <hyperlink ref="C1374" r:id="rId1373" xr:uid="{A65AF6A5-FED6-4E6E-8518-5B9588AA58A2}"/>
    <hyperlink ref="C1375" r:id="rId1374" xr:uid="{DE00F8B3-A2FE-4892-A9A0-72D4B191B8F4}"/>
    <hyperlink ref="C1376" r:id="rId1375" xr:uid="{69B48869-E3A9-49F8-A359-74EBDFD08A66}"/>
    <hyperlink ref="C1377" r:id="rId1376" xr:uid="{FA587388-FD82-4EC8-B2BA-18FF5929AEAC}"/>
    <hyperlink ref="C1378" r:id="rId1377" xr:uid="{95BDD327-6684-4B4C-817D-B27B99198609}"/>
    <hyperlink ref="C1379" r:id="rId1378" xr:uid="{6A50887E-23DD-4E92-B77A-F42279F34DFE}"/>
    <hyperlink ref="C1380" r:id="rId1379" xr:uid="{A460AEB6-D43A-4E94-8B81-BF5C0E0D6C2A}"/>
    <hyperlink ref="C1381" r:id="rId1380" xr:uid="{7843F53E-B5F8-405F-BD37-4A881896403E}"/>
    <hyperlink ref="C1382" r:id="rId1381" xr:uid="{1F7C1EE7-9A04-4684-B492-4612C3087B79}"/>
    <hyperlink ref="C1383" r:id="rId1382" xr:uid="{49B0269B-1A6C-431D-9AD3-77A26013F049}"/>
    <hyperlink ref="C1384" r:id="rId1383" xr:uid="{37303A35-84D1-4A4F-B6CD-6344B264C4C1}"/>
    <hyperlink ref="C1385" r:id="rId1384" xr:uid="{29F9E483-42F3-4411-AC96-13C88CF967C6}"/>
    <hyperlink ref="C1386" r:id="rId1385" xr:uid="{2239822D-C0BB-4004-A605-71AFBC3D811B}"/>
    <hyperlink ref="C1387" r:id="rId1386" xr:uid="{5433FCD3-97E6-4B07-8ACF-81BC01C3A772}"/>
    <hyperlink ref="C1388" r:id="rId1387" xr:uid="{1757A251-D9DD-4DF3-81D8-0A0225155427}"/>
    <hyperlink ref="C1389" r:id="rId1388" xr:uid="{735D6A48-741A-4F6C-B623-C8344AE03865}"/>
    <hyperlink ref="C1390" r:id="rId1389" xr:uid="{FC279E9B-2E0F-4F47-9CAE-73F630E4F0EB}"/>
    <hyperlink ref="C1391" r:id="rId1390" xr:uid="{D4658928-57A2-49D2-8418-059101789D67}"/>
    <hyperlink ref="C1392" r:id="rId1391" xr:uid="{CCD898EC-6719-42D7-A151-609F70151ECF}"/>
    <hyperlink ref="C1393" r:id="rId1392" xr:uid="{92CBA86B-6CF6-45D5-B736-7F8002265670}"/>
    <hyperlink ref="C1394" r:id="rId1393" xr:uid="{ED80007A-5758-4E45-BFFD-42D5232C7F90}"/>
    <hyperlink ref="C1395" r:id="rId1394" xr:uid="{5A05945F-ABBD-4C57-9617-4137EC2C22F8}"/>
    <hyperlink ref="C1396" r:id="rId1395" xr:uid="{B8569686-C208-4584-B5E5-A3C107D70DB4}"/>
    <hyperlink ref="C1397" r:id="rId1396" xr:uid="{6BCA0532-BA67-42E9-9841-D702FB4AFF83}"/>
    <hyperlink ref="C1398" r:id="rId1397" xr:uid="{10D85751-121D-4055-B907-8F4A073234A3}"/>
    <hyperlink ref="C1399" r:id="rId1398" xr:uid="{D5B3F075-38CF-4F53-8ECE-64D2F5F3604D}"/>
    <hyperlink ref="C1400" r:id="rId1399" xr:uid="{FEC2386F-29CD-4228-9367-2C9EF046F3AE}"/>
    <hyperlink ref="C1401" r:id="rId1400" xr:uid="{50BA0E2A-1623-49E8-9759-C290E6FF52E4}"/>
    <hyperlink ref="C1402" r:id="rId1401" xr:uid="{4B533C85-34E6-45CE-AAAB-199D6F832F05}"/>
    <hyperlink ref="C1403" r:id="rId1402" xr:uid="{AF0C814A-9C15-42AD-A813-143DA3073171}"/>
    <hyperlink ref="C1404" r:id="rId1403" xr:uid="{F37903DC-780F-4563-A37B-A96BD2343E38}"/>
    <hyperlink ref="C1405" r:id="rId1404" xr:uid="{D3B572EF-8CD1-47C6-8E06-78DDCB15BF3C}"/>
    <hyperlink ref="C1406" r:id="rId1405" xr:uid="{02B06ECF-E1A8-4C7F-B8F1-9FEB426E0EFC}"/>
    <hyperlink ref="C1407" r:id="rId1406" xr:uid="{EE934D0F-B657-4D5C-A611-E30373B41010}"/>
    <hyperlink ref="C1408" r:id="rId1407" xr:uid="{EF318CE8-FE15-41E3-9759-6410835CA9B8}"/>
    <hyperlink ref="C1409" r:id="rId1408" xr:uid="{F634A509-B1F6-4538-897C-BB0C62F90CCA}"/>
    <hyperlink ref="C1410" r:id="rId1409" xr:uid="{2A25D7F9-334E-403C-9AFF-A3006CD103A3}"/>
    <hyperlink ref="C1411" r:id="rId1410" xr:uid="{7A9008C9-2FD3-4B91-88C2-A3A5065A1968}"/>
    <hyperlink ref="C1412" r:id="rId1411" xr:uid="{DB83ACC3-E094-4923-854B-B10FC2AB2EAE}"/>
    <hyperlink ref="C1413" r:id="rId1412" xr:uid="{761A2F45-5670-4EF0-9169-C2C465581E83}"/>
    <hyperlink ref="C1414" r:id="rId1413" xr:uid="{7744033B-2AFB-4717-9E79-5FE20A6BEEEE}"/>
    <hyperlink ref="C1415" r:id="rId1414" xr:uid="{4999CD3B-DDE0-4F39-8CAF-6E79BA5D301B}"/>
    <hyperlink ref="C1416" r:id="rId1415" xr:uid="{27285340-C0F0-4183-B0A3-366C4C3EC411}"/>
    <hyperlink ref="C1417" r:id="rId1416" xr:uid="{E9772A5F-0195-4653-AA8F-6F4065F4E81C}"/>
    <hyperlink ref="C1418" r:id="rId1417" xr:uid="{76525527-C4BF-4169-AEFE-0EB757F67A83}"/>
    <hyperlink ref="C1419" r:id="rId1418" xr:uid="{A18E9EFF-2984-4EBC-A2F3-DBDEE23BAFF6}"/>
    <hyperlink ref="C1420" r:id="rId1419" xr:uid="{1214F6BA-2E5B-415D-A514-DAE801EC9CED}"/>
    <hyperlink ref="C1421" r:id="rId1420" xr:uid="{05F2304D-8297-44C6-BC21-014C72F91D0F}"/>
    <hyperlink ref="C1422" r:id="rId1421" xr:uid="{B444B82D-8AB0-437A-AF19-998F8F6FF20E}"/>
    <hyperlink ref="C1423" r:id="rId1422" xr:uid="{48E201A7-10B2-442B-84B6-F4FA4D95723C}"/>
    <hyperlink ref="C1424" r:id="rId1423" xr:uid="{115DBAD4-8FFE-4FDA-B6CD-40E74FBD0B04}"/>
    <hyperlink ref="C1425" r:id="rId1424" xr:uid="{E169DC5A-1001-4F27-AA0D-53A9094584E8}"/>
    <hyperlink ref="C1426" r:id="rId1425" xr:uid="{CB5CA5DA-5C2C-4426-8BEA-92F9DAA58702}"/>
    <hyperlink ref="C1427" r:id="rId1426" xr:uid="{63502191-E3A2-46E6-AC60-4C04D9B1D32C}"/>
    <hyperlink ref="C1428" r:id="rId1427" xr:uid="{F234DED0-9284-46A6-A074-A532FD7DBC74}"/>
    <hyperlink ref="C1429" r:id="rId1428" xr:uid="{227ECC32-18D6-4A91-9FA6-461BFE8295CA}"/>
    <hyperlink ref="C1430" r:id="rId1429" xr:uid="{3227CFAA-E708-43E0-A4B5-9344EAF97A34}"/>
    <hyperlink ref="C1431" r:id="rId1430" xr:uid="{8E3B0D79-0F3F-4BF6-AFA7-811BD3CEABE4}"/>
    <hyperlink ref="C1432" r:id="rId1431" xr:uid="{F8F229B8-E7F7-4908-8C8D-0F4AA2F594E0}"/>
    <hyperlink ref="C1433" r:id="rId1432" xr:uid="{5DF9A420-3473-458D-83E9-C42DFAC64307}"/>
    <hyperlink ref="C1434" r:id="rId1433" xr:uid="{8D67EA77-E956-4AE7-B7AC-321375B88A94}"/>
    <hyperlink ref="C1435" r:id="rId1434" xr:uid="{A7E64F18-19D5-4062-8394-0156FEB02774}"/>
    <hyperlink ref="C1436" r:id="rId1435" xr:uid="{1DFA4064-C7A0-4850-9EE2-66AFD8CE5399}"/>
    <hyperlink ref="C1437" r:id="rId1436" xr:uid="{5DD88C40-F02F-4BC7-BA23-7270B0A6FD9A}"/>
    <hyperlink ref="C1438" r:id="rId1437" xr:uid="{0878C4A5-1CB4-4B56-8C96-01143CE7781B}"/>
    <hyperlink ref="C1439" r:id="rId1438" xr:uid="{3AEB9D3C-4A07-4344-B6B4-1F22C8A21EBE}"/>
    <hyperlink ref="C1440" r:id="rId1439" xr:uid="{80CAFB3F-0115-4CB8-82D8-39A0154F8CFA}"/>
    <hyperlink ref="C1441" r:id="rId1440" xr:uid="{9004C545-E117-4C4B-9FEF-B602F381C74E}"/>
    <hyperlink ref="C1442" r:id="rId1441" xr:uid="{C0D4B778-2E58-4705-AEA7-980A1C385C2A}"/>
    <hyperlink ref="C1443" r:id="rId1442" xr:uid="{F2CB9DF5-E92D-42B4-BDA2-2C70F8E4ACBE}"/>
    <hyperlink ref="C1444" r:id="rId1443" xr:uid="{AB1EAC24-5F6F-4B03-982C-8366C4F2768C}"/>
    <hyperlink ref="C1445" r:id="rId1444" display="002242" xr:uid="{1CC38E5E-7537-4ECC-AE94-51E5F6E593A6}"/>
    <hyperlink ref="C1446" r:id="rId1445" xr:uid="{1D0AE8D3-F08E-41F5-AEA2-FBEA158E59E3}"/>
    <hyperlink ref="C1447" r:id="rId1446" xr:uid="{3867DA59-82D2-44B9-AE82-601906841F69}"/>
    <hyperlink ref="C1448" r:id="rId1447" xr:uid="{8300FDF1-1647-4B1D-BB2C-8E1428D32ECC}"/>
    <hyperlink ref="C1449" r:id="rId1448" xr:uid="{0F91153A-F04C-44AF-B195-BEC7A840ABB6}"/>
    <hyperlink ref="C1450" r:id="rId1449" xr:uid="{1014AB31-6775-44E0-AE43-2682F0E8C873}"/>
    <hyperlink ref="C1451" r:id="rId1450" xr:uid="{025B3BD3-AB0C-448F-98A6-D73840184BBA}"/>
    <hyperlink ref="C1452" r:id="rId1451" xr:uid="{4BDBB23D-2582-4BA0-85D1-F5FB9ABB2394}"/>
    <hyperlink ref="C1453" r:id="rId1452" xr:uid="{68987B48-A738-4342-A2C8-BCD8AA5FA89D}"/>
    <hyperlink ref="C1454" r:id="rId1453" xr:uid="{109F3AF5-F7DF-45AE-B553-E1132E177C27}"/>
    <hyperlink ref="C1455" r:id="rId1454" xr:uid="{64D88E57-7E2C-4D00-B001-C8E314B97C1B}"/>
    <hyperlink ref="C1456" r:id="rId1455" xr:uid="{77FFD65B-4D29-4AE1-85F8-F743FC55269A}"/>
    <hyperlink ref="C1457" r:id="rId1456" xr:uid="{78C02C1E-001E-4B5A-AFEF-C0E582C067D3}"/>
    <hyperlink ref="C1458" r:id="rId1457" xr:uid="{73C082BD-16F3-441F-8026-4F1A3B0AF3AF}"/>
    <hyperlink ref="C1459" r:id="rId1458" xr:uid="{BD183C47-3DDC-4844-847C-AF3F13F1984B}"/>
    <hyperlink ref="C1460" r:id="rId1459" xr:uid="{4BEE0874-87CD-4816-810D-DE73ED116F1A}"/>
    <hyperlink ref="C1461" r:id="rId1460" xr:uid="{E2C5EC06-FA34-48A7-94DC-1021EA1A3635}"/>
    <hyperlink ref="C1462" r:id="rId1461" xr:uid="{F856601C-1AB2-4873-82F5-2CC982990E18}"/>
    <hyperlink ref="C1463" r:id="rId1462" xr:uid="{C0CE5959-91F2-43D0-928E-9A115FA367F9}"/>
    <hyperlink ref="C1464" r:id="rId1463" xr:uid="{859EC2F2-A282-409C-8E78-E949450AA309}"/>
    <hyperlink ref="C1465" r:id="rId1464" xr:uid="{58E7DC9B-0FB8-4CB2-8815-D4327769B279}"/>
    <hyperlink ref="C1466" r:id="rId1465" xr:uid="{727CB568-1C80-41AB-88AF-EDE5F5DB4CBE}"/>
    <hyperlink ref="C1467" r:id="rId1466" xr:uid="{E171A288-8CD8-495B-AEAD-B1E334073620}"/>
    <hyperlink ref="C1468" r:id="rId1467" xr:uid="{7C07F43C-F82E-4A3B-910B-AE4CFAA23D77}"/>
    <hyperlink ref="C1469" r:id="rId1468" xr:uid="{A021524C-627C-4EB6-A376-28C0E7F4634A}"/>
    <hyperlink ref="C1470" r:id="rId1469" xr:uid="{71E387B1-86A3-4456-B7E3-10B30BB60AEB}"/>
    <hyperlink ref="C1471" r:id="rId1470" xr:uid="{E49DA04C-0E17-473C-B62A-016DE4127194}"/>
    <hyperlink ref="C1472" r:id="rId1471" xr:uid="{9D7877C1-43E3-426B-BCFA-CFD87C56F364}"/>
    <hyperlink ref="C1473" r:id="rId1472" xr:uid="{81113A6B-13B7-48C5-8CF2-86D94547F931}"/>
    <hyperlink ref="C1474" r:id="rId1473" xr:uid="{C595ADB8-93DB-4148-BFF5-27D4ACB29179}"/>
    <hyperlink ref="C1475" r:id="rId1474" xr:uid="{1ED55066-3BD7-4CA7-BFF6-B660F6672FD2}"/>
    <hyperlink ref="C1476" r:id="rId1475" xr:uid="{82A74885-6DA9-4FF3-818A-9D2B1E783AFA}"/>
    <hyperlink ref="C1477" r:id="rId1476" xr:uid="{4044B3F4-96C8-46AF-A6C8-5B8B9B41F0B4}"/>
    <hyperlink ref="C1478" r:id="rId1477" xr:uid="{9337EFDB-BC8E-43EE-ABFA-DCAB405DF09E}"/>
    <hyperlink ref="C1479" r:id="rId1478" xr:uid="{EAB83052-129D-4227-97C9-C4AC34F07DEB}"/>
    <hyperlink ref="C1480" r:id="rId1479" xr:uid="{68B1D857-6CAA-42CE-AB50-149B33F1E6E6}"/>
    <hyperlink ref="C1481" r:id="rId1480" xr:uid="{A2E7AA57-2AC5-483F-B394-058C3D0DC01C}"/>
    <hyperlink ref="C1482" r:id="rId1481" xr:uid="{61906F7D-9665-444D-9CA2-088C3C6A0ABF}"/>
    <hyperlink ref="C1483" r:id="rId1482" xr:uid="{2CAE32F5-E0D3-4DF9-AF23-785882C49351}"/>
    <hyperlink ref="C1484" r:id="rId1483" xr:uid="{2FDDBA21-4847-4D84-AF82-5042F221D69A}"/>
    <hyperlink ref="C1485" r:id="rId1484" xr:uid="{B5DA1107-F107-4232-A904-D4D5DD18FEB7}"/>
    <hyperlink ref="C1486" r:id="rId1485" xr:uid="{DB561D53-C42C-4D4F-A0CF-E5216F0E6D38}"/>
    <hyperlink ref="C1487" r:id="rId1486" xr:uid="{2CC2F079-D2BE-4CBF-865D-FBDF93F1D9D8}"/>
    <hyperlink ref="C1488" r:id="rId1487" xr:uid="{657715B6-9F0D-43D2-A553-D3562EA16B0D}"/>
    <hyperlink ref="C1489" r:id="rId1488" xr:uid="{E194C2A1-4FF6-4F29-A205-530E975A3B84}"/>
    <hyperlink ref="C1490" r:id="rId1489" xr:uid="{D8AA3D82-CA2A-4EC8-8E50-AAF782E3B0C5}"/>
    <hyperlink ref="C1491" r:id="rId1490" xr:uid="{27DF918F-088B-4E76-9785-33F393749E65}"/>
    <hyperlink ref="C1492" r:id="rId1491" xr:uid="{24DFD9C7-FDC0-492C-B782-D4670B279481}"/>
    <hyperlink ref="C1493" r:id="rId1492" xr:uid="{CC84E6DE-F7FA-428B-9A1B-D3C2D4506B5C}"/>
    <hyperlink ref="C1494" r:id="rId1493" xr:uid="{1FEC6DF2-6AFD-4CC5-818E-A2B3C873DFE6}"/>
    <hyperlink ref="C1495" r:id="rId1494" xr:uid="{55F3FE0E-5E84-46D1-B4EA-85193AF94274}"/>
    <hyperlink ref="C1496" r:id="rId1495" xr:uid="{4AF358B4-668D-4FD7-9519-03F15A574895}"/>
    <hyperlink ref="C1497" r:id="rId1496" xr:uid="{5C55E35F-73D9-4A07-928E-52459D3669F4}"/>
    <hyperlink ref="C1498" r:id="rId1497" xr:uid="{B3EFBA56-4B0F-4618-95E0-2AD5DE903E33}"/>
    <hyperlink ref="C1499" r:id="rId1498" xr:uid="{4D7353A7-C079-4CE6-8308-F4AE37F4190D}"/>
    <hyperlink ref="C1500" r:id="rId1499" xr:uid="{47E840E5-A97F-4433-B1E0-861DFB17FD93}"/>
    <hyperlink ref="C1501" r:id="rId1500" xr:uid="{BFDA57C0-28ED-4E8A-BC42-79242E1AB8AE}"/>
    <hyperlink ref="C1502" r:id="rId1501" xr:uid="{DEE68606-4544-4F61-A5CD-2CDD9F203266}"/>
    <hyperlink ref="C1503" r:id="rId1502" xr:uid="{B63A14E9-5DF0-4AE9-B08A-D3C994B107D8}"/>
    <hyperlink ref="C1504" r:id="rId1503" xr:uid="{A68F39EF-7B67-4A94-BE9A-C628C386D3D3}"/>
    <hyperlink ref="C1505" r:id="rId1504" xr:uid="{6055BA09-0492-4D97-A5A0-4EF97C44BFF2}"/>
    <hyperlink ref="C1506" r:id="rId1505" xr:uid="{5C6E6C25-0317-4C55-A3B3-EC7D30AB36B1}"/>
    <hyperlink ref="C1507" r:id="rId1506" xr:uid="{D3776A4F-A6EE-4F85-AD3B-FDC0B15C780D}"/>
    <hyperlink ref="C1508" r:id="rId1507" xr:uid="{0775B336-6C94-4CB7-90B0-C4303E4F7B2F}"/>
    <hyperlink ref="C1509" r:id="rId1508" xr:uid="{E2E3CD71-9630-4AB2-B572-55AA4B6648EB}"/>
    <hyperlink ref="C1510" r:id="rId1509" xr:uid="{AA3133AF-BF6B-4E96-9A66-3CC87489ED68}"/>
    <hyperlink ref="C1511" r:id="rId1510" xr:uid="{04ED1AFD-574D-4D29-A684-BED26B7F7CA3}"/>
    <hyperlink ref="C1512" r:id="rId1511" xr:uid="{0CE4B4FB-EC08-48E6-A34F-CB026377651A}"/>
    <hyperlink ref="C1513" r:id="rId1512" xr:uid="{DD4AAA3C-F113-4FC5-922F-B57076C69C13}"/>
    <hyperlink ref="C1514" r:id="rId1513" xr:uid="{9758E8AF-459C-460B-90AC-7489CFC381E0}"/>
    <hyperlink ref="C1515" r:id="rId1514" xr:uid="{987ED37E-557A-43C5-B29E-BB901E027DC0}"/>
    <hyperlink ref="C1516" r:id="rId1515" xr:uid="{45D02AC6-4C5B-461E-BDE2-251DF744FF45}"/>
    <hyperlink ref="C1517" r:id="rId1516" xr:uid="{5FBE4606-B847-4116-9FEC-351C7DFD1444}"/>
    <hyperlink ref="C1518" r:id="rId1517" xr:uid="{D324B82D-0BB3-4B5A-A73E-E6F8298FC655}"/>
    <hyperlink ref="C1519" r:id="rId1518" xr:uid="{801747A2-1EED-4278-9B16-E337F3BA6B3D}"/>
    <hyperlink ref="C1520" r:id="rId1519" xr:uid="{FCA4C8CB-E70C-44CF-8490-68959766B2CE}"/>
    <hyperlink ref="C1521" r:id="rId1520" xr:uid="{862D3ED6-32DB-4723-A029-5007DF76A79C}"/>
    <hyperlink ref="C1522" r:id="rId1521" xr:uid="{7B337260-094B-44F1-BCCC-D1DD313E9D42}"/>
    <hyperlink ref="C1523" r:id="rId1522" xr:uid="{629ABA30-3C01-4AC4-85C2-04E14515F79E}"/>
    <hyperlink ref="C1524" r:id="rId1523" xr:uid="{5D91D7D0-0F48-4145-8E4F-33878AED1553}"/>
    <hyperlink ref="C1525" r:id="rId1524" xr:uid="{74BB87AE-4730-4A73-80E6-4E03409E6E32}"/>
    <hyperlink ref="C1526" r:id="rId1525" xr:uid="{981811F1-4660-4AB7-8F5E-A9E48613F986}"/>
    <hyperlink ref="C1527" r:id="rId1526" xr:uid="{C10FCC38-7872-4145-9793-58F6D67985F3}"/>
    <hyperlink ref="C1528" r:id="rId1527" xr:uid="{4E121B50-1720-4803-8F05-5F5174BD3C3A}"/>
    <hyperlink ref="C1529" r:id="rId1528" xr:uid="{2AFC2009-3EB2-4B40-B53C-DE87CC5B9093}"/>
    <hyperlink ref="C1530" r:id="rId1529" xr:uid="{3A17657D-0BEC-441E-9280-384D699DF316}"/>
    <hyperlink ref="C1531" r:id="rId1530" xr:uid="{500A0C34-60B9-4FAD-BEF9-B24C076E3FEB}"/>
    <hyperlink ref="C1532" r:id="rId1531" xr:uid="{6BEE6C9B-095C-42EE-8122-3AB7C8DA286D}"/>
    <hyperlink ref="C1533" r:id="rId1532" xr:uid="{AD1821DD-3F21-4F1E-897A-32D3DFF8D144}"/>
    <hyperlink ref="C1534" r:id="rId1533" xr:uid="{DBB36C5B-BC32-4DD4-817E-B882938C726D}"/>
    <hyperlink ref="C1535" r:id="rId1534" xr:uid="{8905ED8A-ADEE-4112-953E-A8C2DB406B49}"/>
    <hyperlink ref="C1536" r:id="rId1535" xr:uid="{EF75DBA3-2F59-4ADD-9956-3FC07771B831}"/>
    <hyperlink ref="C1537" r:id="rId1536" xr:uid="{C6EAF32E-9261-420B-999E-A815D3D74463}"/>
    <hyperlink ref="C1538" r:id="rId1537" xr:uid="{00740029-91CE-4664-B146-708A1BFB7FAB}"/>
    <hyperlink ref="C1539" r:id="rId1538" xr:uid="{745754CB-2839-4069-A492-AF37C10D151C}"/>
    <hyperlink ref="C1540" r:id="rId1539" xr:uid="{15E3E672-0F11-41AB-BA2F-86F34BE7D12E}"/>
    <hyperlink ref="C1541" r:id="rId1540" xr:uid="{5E46E228-50A2-4757-97CA-96BC8A2B79B7}"/>
    <hyperlink ref="C1542" r:id="rId1541" xr:uid="{8D26CE40-2CCD-41AF-91C0-586727DA5581}"/>
    <hyperlink ref="C1543" r:id="rId1542" xr:uid="{4D369FA5-794F-4B17-BAAC-80E4E2CD6674}"/>
    <hyperlink ref="C1544" r:id="rId1543" xr:uid="{0B790B02-664A-4F56-A397-1A1CB010B134}"/>
    <hyperlink ref="C1545" r:id="rId1544" xr:uid="{6BC1BD2C-1572-4C85-B9B6-A05BEC5EF946}"/>
    <hyperlink ref="C1546" r:id="rId1545" xr:uid="{1E75366B-F88A-4D2A-B9D5-A8FBC4233076}"/>
    <hyperlink ref="C1547" r:id="rId1546" xr:uid="{25A44AE9-A36D-42E9-A6AA-DAAD0431FE94}"/>
    <hyperlink ref="C1548" r:id="rId1547" xr:uid="{9A088D8A-F3B2-4CEE-9A56-2F701C7C6EEA}"/>
    <hyperlink ref="C1549" r:id="rId1548" xr:uid="{BAC7FE7D-19C5-49D2-AF5B-4EE6A2097CE8}"/>
    <hyperlink ref="C1550" r:id="rId1549" xr:uid="{80FE591C-C0B7-45A3-B79B-B6FB7D2B1466}"/>
    <hyperlink ref="C1551" r:id="rId1550" xr:uid="{C6270F95-848A-4C81-9749-700FAF3621CF}"/>
    <hyperlink ref="C1552" r:id="rId1551" xr:uid="{084E7753-C3E3-40B4-BC7A-99E6AC53B381}"/>
    <hyperlink ref="C1553" r:id="rId1552" xr:uid="{B004342E-DD0B-4B79-94BA-8A805F7D124E}"/>
    <hyperlink ref="C1554" r:id="rId1553" xr:uid="{F699A646-B260-46C5-8246-8091E892718B}"/>
    <hyperlink ref="C1555" r:id="rId1554" xr:uid="{D67482E9-1B49-474F-BCCF-1C6EDFE9BDC5}"/>
    <hyperlink ref="C1556" r:id="rId1555" xr:uid="{409D9C4F-8A24-4A14-8DA1-6A1023853EE0}"/>
    <hyperlink ref="C1557" r:id="rId1556" xr:uid="{56B10B90-4FB8-4653-BE2F-446B045D8B2B}"/>
    <hyperlink ref="C1558" r:id="rId1557" xr:uid="{4FE09516-875E-45ED-BEF3-FE5821DBCE66}"/>
    <hyperlink ref="C1559" r:id="rId1558" xr:uid="{6620EF8F-EABE-417C-AFA7-4B69E82BF3B2}"/>
    <hyperlink ref="C1560" r:id="rId1559" xr:uid="{99C4D58A-FC8A-4A51-9576-9D590B0CE18A}"/>
    <hyperlink ref="C1561" r:id="rId1560" xr:uid="{3FD10D37-EDBD-439E-8AEB-0464E6890387}"/>
    <hyperlink ref="C1562" r:id="rId1561" xr:uid="{278A115A-B142-4014-88C7-AC868C669C86}"/>
    <hyperlink ref="C1563" r:id="rId1562" xr:uid="{4937819D-70E6-48A8-BFB9-6D736015DC3D}"/>
    <hyperlink ref="C1564" r:id="rId1563" xr:uid="{645EA019-EEF8-4B78-8FB1-C71A6F3252D5}"/>
    <hyperlink ref="C1565" r:id="rId1564" xr:uid="{17244E81-33B9-4A80-9D2D-0751AB402BA1}"/>
    <hyperlink ref="C1566" r:id="rId1565" xr:uid="{1DE045BD-5DD9-4209-B629-B46167C11703}"/>
    <hyperlink ref="C1567" r:id="rId1566" xr:uid="{7DAC6E64-D2F3-4589-A024-9CBA22210638}"/>
    <hyperlink ref="C1568" r:id="rId1567" xr:uid="{1EF22932-72C3-460D-B8F1-042EC3780204}"/>
    <hyperlink ref="C1569" r:id="rId1568" xr:uid="{1B3B3DB8-AB82-44EE-BB61-B2780915612E}"/>
    <hyperlink ref="C1570" r:id="rId1569" xr:uid="{22A89FA8-9A11-470D-85B4-43742F314435}"/>
    <hyperlink ref="C1571" r:id="rId1570" xr:uid="{249039DC-ECAC-486F-9631-E825E38C92A1}"/>
    <hyperlink ref="C1572" r:id="rId1571" xr:uid="{F3A1EEF9-3B1F-4797-89CF-226D3BB3FCBB}"/>
    <hyperlink ref="C1573" r:id="rId1572" xr:uid="{5124069E-8682-4C26-8C9D-724AC13E4261}"/>
    <hyperlink ref="C1574" r:id="rId1573" xr:uid="{E52B0223-A1F8-481D-B266-D72B0F75F7D8}"/>
    <hyperlink ref="C1575" r:id="rId1574" xr:uid="{B3310ED5-E50E-4496-A533-CD005819D81F}"/>
    <hyperlink ref="C1576" r:id="rId1575" xr:uid="{85B79025-0EEA-49B6-AC57-79AFF31BA701}"/>
    <hyperlink ref="C1577" r:id="rId1576" xr:uid="{246833EB-ED17-492F-BE5F-0AAEF1E5A244}"/>
    <hyperlink ref="C1578" r:id="rId1577" xr:uid="{1EDEE49B-5CF0-4150-9FFB-26D2D68FE447}"/>
    <hyperlink ref="C1579" r:id="rId1578" xr:uid="{C40F3788-2446-4C78-A88A-EBF82233DC62}"/>
    <hyperlink ref="C1580" r:id="rId1579" xr:uid="{D17140B3-2A30-4232-909E-DA0C651F5D70}"/>
    <hyperlink ref="C1581" r:id="rId1580" xr:uid="{4F1854CC-0BF3-47BF-A5D3-39829A862B99}"/>
    <hyperlink ref="C1582" r:id="rId1581" xr:uid="{D33A560E-148F-44CD-A58A-19F0A73AE296}"/>
    <hyperlink ref="C1583" r:id="rId1582" xr:uid="{E67C28DC-53EF-4F08-A41B-4DBAF7CC07C1}"/>
    <hyperlink ref="C1584" r:id="rId1583" xr:uid="{EB7E892E-E0A5-4F96-AC9F-425DA0E0A5DB}"/>
    <hyperlink ref="C1585" r:id="rId1584" xr:uid="{0751A8F3-6A5D-4BC3-9DFF-A540AC210F5E}"/>
    <hyperlink ref="C1586" r:id="rId1585" xr:uid="{44AA422A-A96D-4142-81F7-627FF7ADF287}"/>
    <hyperlink ref="C1587" r:id="rId1586" xr:uid="{7796994D-8E04-4BA3-975C-2BEA418ECB4F}"/>
    <hyperlink ref="C1588" r:id="rId1587" xr:uid="{B6746999-A22D-4586-8B60-4F6D9A141D4D}"/>
    <hyperlink ref="C1589" r:id="rId1588" xr:uid="{E4B2EF00-D52A-4F13-A595-5C862DC8CE35}"/>
    <hyperlink ref="C1590" r:id="rId1589" xr:uid="{3DA9A0D0-1A87-413A-B903-DD422F5809AD}"/>
    <hyperlink ref="C1591" r:id="rId1590" xr:uid="{83490EE9-6A4D-4C14-AA5D-502B8F4430AF}"/>
    <hyperlink ref="C1592" r:id="rId1591" xr:uid="{715C8DD1-657B-4AC0-8C09-380E887AE93A}"/>
    <hyperlink ref="C1593" r:id="rId1592" xr:uid="{3A3F7804-5CAE-4903-BCA6-2968BB68AA3E}"/>
    <hyperlink ref="C1594" r:id="rId1593" xr:uid="{BD19A9E4-3B63-4ABA-81FB-BDF729608396}"/>
    <hyperlink ref="C1595" r:id="rId1594" xr:uid="{3860B026-CB78-41AB-A2DB-0E127928096B}"/>
    <hyperlink ref="C1596" r:id="rId1595" xr:uid="{6C3D4256-F13E-483C-A4EE-95CFD03A7602}"/>
    <hyperlink ref="C1597" r:id="rId1596" xr:uid="{54A1DAB0-D438-4722-BE3A-6609A424EDC3}"/>
    <hyperlink ref="C1598" r:id="rId1597" xr:uid="{052EB4A4-6D6C-4560-BC58-C5F26F35168C}"/>
    <hyperlink ref="C1599" r:id="rId1598" xr:uid="{8BE65C9B-3DC7-45F1-A97A-664E07458894}"/>
    <hyperlink ref="C1600" r:id="rId1599" xr:uid="{54B2C257-5C8E-4338-9619-886E2134E492}"/>
    <hyperlink ref="C1601" r:id="rId1600" xr:uid="{D4746F47-7C87-45B2-B1BA-3DCFB5B42244}"/>
    <hyperlink ref="C1602" r:id="rId1601" xr:uid="{8F18DB21-53E8-441D-B057-6C0ECD762B43}"/>
    <hyperlink ref="C1603" r:id="rId1602" xr:uid="{E85EA5C1-512A-4C95-A148-0571C7914EE1}"/>
    <hyperlink ref="C1604" r:id="rId1603" xr:uid="{BA0DE3DE-5035-43D7-A4A0-CFFB9E669FDF}"/>
    <hyperlink ref="D2" r:id="rId1604" xr:uid="{1E1DB9E4-0668-4A5E-BA1A-583B288D1E09}"/>
    <hyperlink ref="D3" r:id="rId1605" xr:uid="{6B301F09-AE0A-4016-AA18-BDC591934092}"/>
    <hyperlink ref="D4" r:id="rId1606" xr:uid="{FDFA42ED-E713-4872-8D52-20ED7E99FAC2}"/>
    <hyperlink ref="D5" r:id="rId1607" xr:uid="{CAEB2227-645A-4933-8F4B-E5DC281D3027}"/>
    <hyperlink ref="D6" r:id="rId1608" xr:uid="{96627CF3-4DCF-4778-8A08-EF94254E9A5B}"/>
    <hyperlink ref="D7" r:id="rId1609" xr:uid="{BA424505-7EF3-4991-A402-5C6B1CD09F70}"/>
    <hyperlink ref="D8" r:id="rId1610" xr:uid="{1E259AA2-F3DF-4B3F-9933-458A06968E9F}"/>
    <hyperlink ref="D9" r:id="rId1611" xr:uid="{F7AC439A-944E-4BF0-9858-4E8F376B424F}"/>
    <hyperlink ref="D10" r:id="rId1612" xr:uid="{52663FC9-7321-4F6B-9A2D-8FB47477D7FF}"/>
    <hyperlink ref="D11" r:id="rId1613" xr:uid="{09A8D9D7-E29F-4F48-9EC9-EF854B965BA8}"/>
    <hyperlink ref="D12" r:id="rId1614" xr:uid="{A0DB02A3-4A87-4E0B-9FCD-FBDA6818BD2E}"/>
    <hyperlink ref="D13" r:id="rId1615" xr:uid="{B6C9B3BD-052C-4287-8C97-599ECC70ED78}"/>
    <hyperlink ref="D14" r:id="rId1616" xr:uid="{B582A343-B65C-4764-BF3E-1F0DB73D2868}"/>
    <hyperlink ref="D15" r:id="rId1617" xr:uid="{99204119-06C2-44F8-A867-76BB82804FF3}"/>
    <hyperlink ref="D16" r:id="rId1618" xr:uid="{622C95F8-B968-4A8F-9863-230BE128405F}"/>
    <hyperlink ref="D17" r:id="rId1619" xr:uid="{85433373-8969-429B-A2BF-A77C7AD51F3F}"/>
    <hyperlink ref="D18" r:id="rId1620" xr:uid="{BB45FB29-1115-4346-8F2A-F52BF0BF3315}"/>
    <hyperlink ref="D19" r:id="rId1621" xr:uid="{5F952D19-91CE-4DA2-802A-6C266859CFF9}"/>
    <hyperlink ref="D20" r:id="rId1622" xr:uid="{FB7D8F46-3767-4000-8661-6ED385EE2D89}"/>
    <hyperlink ref="D21" r:id="rId1623" xr:uid="{80EF55F4-C952-46FC-8E02-D571E324120D}"/>
    <hyperlink ref="D22" r:id="rId1624" xr:uid="{5A336749-3AD7-4D71-A60D-D602C474BA71}"/>
    <hyperlink ref="D23" r:id="rId1625" xr:uid="{D89C9381-24E0-4845-BE6E-59F41A548AF8}"/>
    <hyperlink ref="D24" r:id="rId1626" xr:uid="{27256676-3C1C-461E-BFFB-F11891D3D877}"/>
    <hyperlink ref="D25" r:id="rId1627" xr:uid="{829D9F65-69FB-4322-B6D5-3F1AE54BDC7F}"/>
    <hyperlink ref="D26" r:id="rId1628" xr:uid="{16ED6F69-17AA-453B-9B0B-7576AABB4C61}"/>
    <hyperlink ref="D27" r:id="rId1629" xr:uid="{283F0C29-786F-4D2B-9DAB-F8C3CB2E1FC4}"/>
    <hyperlink ref="D28" r:id="rId1630" xr:uid="{100E16BD-4F15-4A19-A8F0-21B894F850BB}"/>
    <hyperlink ref="D29" r:id="rId1631" xr:uid="{FD0F89DB-F19A-49CE-AD9C-91FF695F22BF}"/>
    <hyperlink ref="D30" r:id="rId1632" xr:uid="{CC8D8C24-3914-4D32-A9B8-348B1B273F76}"/>
    <hyperlink ref="D31" r:id="rId1633" xr:uid="{7EB14BB1-A9C1-4E09-942D-DF58BB480051}"/>
    <hyperlink ref="D32" r:id="rId1634" xr:uid="{B8BA853E-FA3B-4221-9F6E-44EA765A4836}"/>
    <hyperlink ref="D33" r:id="rId1635" xr:uid="{A29BB07C-395F-4775-B7D6-3C21D281A480}"/>
    <hyperlink ref="D34" r:id="rId1636" xr:uid="{3091D70C-E297-449D-880A-A4FC516CD6FE}"/>
    <hyperlink ref="D35" r:id="rId1637" xr:uid="{F041A6B2-2426-4DDC-B3E0-086607A88D94}"/>
    <hyperlink ref="D36" r:id="rId1638" xr:uid="{EC0E2D2A-B9CF-4FD9-87F6-DFE82FED6700}"/>
    <hyperlink ref="D37" r:id="rId1639" xr:uid="{EA57743D-A647-4D8E-A74E-B34D7FA73C07}"/>
    <hyperlink ref="D38" r:id="rId1640" xr:uid="{DDA4F65F-F9C3-4CE3-A12C-05906E21DD0C}"/>
    <hyperlink ref="D39" r:id="rId1641" xr:uid="{E2DE3169-6153-439D-B8B6-7495294266A1}"/>
    <hyperlink ref="D40" r:id="rId1642" xr:uid="{402F9700-CF53-438C-B031-6C24AA196B1C}"/>
    <hyperlink ref="D41" r:id="rId1643" xr:uid="{4DC205B8-BE14-4CB0-A158-863D02ADFB06}"/>
    <hyperlink ref="D42" r:id="rId1644" xr:uid="{720C53EF-6364-49CC-8382-5760BE424C69}"/>
    <hyperlink ref="D43" r:id="rId1645" xr:uid="{ADC4C5D3-817F-4CD9-8153-517BF63C2A5D}"/>
    <hyperlink ref="D44" r:id="rId1646" xr:uid="{0A31CC79-D376-4FE0-BF9B-D054F1F35DD6}"/>
    <hyperlink ref="D45" r:id="rId1647" xr:uid="{0656BEF1-7B8A-4BA5-9D0E-450FA9C4DA6D}"/>
    <hyperlink ref="D46" r:id="rId1648" xr:uid="{C3C5745C-96BA-4D09-9A67-C74B10828EF8}"/>
    <hyperlink ref="D47" r:id="rId1649" xr:uid="{52DA87B5-C1F5-4B99-BCFE-FC8A38C847FA}"/>
    <hyperlink ref="D48" r:id="rId1650" xr:uid="{C3AD3EDA-B8DC-4F59-8837-489D28D60ACF}"/>
    <hyperlink ref="D49" r:id="rId1651" xr:uid="{2252C876-6F74-470E-B054-23B029EF4D2E}"/>
    <hyperlink ref="D50" r:id="rId1652" xr:uid="{ABE6410A-FE90-40E6-8D41-5DC33A23DA2B}"/>
    <hyperlink ref="D51" r:id="rId1653" xr:uid="{8CEFD573-3AFD-4423-A2A1-E957896BA6E1}"/>
    <hyperlink ref="D52" r:id="rId1654" xr:uid="{F4566166-8FCA-4BCF-B137-EE1D21D8B7A6}"/>
    <hyperlink ref="D53" r:id="rId1655" xr:uid="{8F4FDDC2-E5D4-45AC-A846-94E5B8AA1478}"/>
    <hyperlink ref="D54" r:id="rId1656" xr:uid="{BF5FABBE-EEA5-46F4-90B5-4A6C793FC915}"/>
    <hyperlink ref="D55" r:id="rId1657" xr:uid="{E06469AC-001F-41FB-BE7C-64AF0A9B97EA}"/>
    <hyperlink ref="D56" r:id="rId1658" xr:uid="{E0F98688-803B-4858-820B-5FEFD0FD72EB}"/>
    <hyperlink ref="D57" r:id="rId1659" xr:uid="{5656CD85-D1E2-46ED-86BD-00C9D46103B6}"/>
    <hyperlink ref="D58" r:id="rId1660" xr:uid="{CEFF7B47-0C5E-4F8B-9D9D-402583F1203D}"/>
    <hyperlink ref="D59" r:id="rId1661" xr:uid="{475C714D-CCEB-4B23-858F-A90C64233F6E}"/>
    <hyperlink ref="D60" r:id="rId1662" xr:uid="{5368FE98-FE27-4F78-8A9E-ADD9F0038C77}"/>
    <hyperlink ref="D61" r:id="rId1663" xr:uid="{3CE748F9-0FDE-4485-B876-38C392FAA760}"/>
    <hyperlink ref="D62" r:id="rId1664" xr:uid="{0FE0AE11-3397-4F61-879D-682B508F5944}"/>
    <hyperlink ref="D63" r:id="rId1665" xr:uid="{E3AA4641-E078-4EB0-994E-E4C46EAFA5EE}"/>
    <hyperlink ref="D64" r:id="rId1666" xr:uid="{CA7CF2CD-F302-4DBB-B2C2-F104843F1C96}"/>
    <hyperlink ref="D65" r:id="rId1667" xr:uid="{5F5A5171-2912-4544-82D9-36BD43932689}"/>
    <hyperlink ref="D66" r:id="rId1668" xr:uid="{F2688993-9C32-4EFC-B46B-7C0B0618DC42}"/>
    <hyperlink ref="D67" r:id="rId1669" xr:uid="{BD640573-ACEC-47FC-83E8-570562AD53C9}"/>
    <hyperlink ref="D68" r:id="rId1670" xr:uid="{478349E5-4B9E-4825-924F-1C7DDFB72378}"/>
    <hyperlink ref="D69" r:id="rId1671" xr:uid="{D48A566B-C891-4A71-976A-B3629DAD6457}"/>
    <hyperlink ref="D70" r:id="rId1672" xr:uid="{E93B7A77-B775-46F4-BF18-E6CCB3A9566F}"/>
    <hyperlink ref="D71" r:id="rId1673" xr:uid="{C6C80641-0162-409F-B257-6B7709A14696}"/>
    <hyperlink ref="D72" r:id="rId1674" xr:uid="{EDAFCF60-967A-421D-B16D-4E53B1A7722B}"/>
    <hyperlink ref="D73" r:id="rId1675" xr:uid="{98E39865-9207-4663-96A3-967460399718}"/>
    <hyperlink ref="D74" r:id="rId1676" xr:uid="{162EA2AF-07F5-4200-88DC-B0557FB067D4}"/>
    <hyperlink ref="D75" r:id="rId1677" xr:uid="{3B060098-3551-44EA-8D1B-A4EEC73B529D}"/>
    <hyperlink ref="D76" r:id="rId1678" xr:uid="{0B329F64-8528-4918-813E-5BB850905070}"/>
    <hyperlink ref="D77" r:id="rId1679" xr:uid="{2D22E84A-845F-408D-8C97-6F528527F784}"/>
    <hyperlink ref="D78" r:id="rId1680" xr:uid="{E888A207-D612-4581-82E3-D2227574932A}"/>
    <hyperlink ref="D79" r:id="rId1681" xr:uid="{72A1E777-9E18-4F10-BA70-CD882BDD63C8}"/>
    <hyperlink ref="D80" r:id="rId1682" xr:uid="{012535B2-998B-4851-A009-8E8DFAEF03E8}"/>
    <hyperlink ref="D81" r:id="rId1683" xr:uid="{04518FE8-964B-4AAD-9562-14456A035BEC}"/>
    <hyperlink ref="D82" r:id="rId1684" xr:uid="{EF541D95-0D70-466D-A2E6-88C9C21E7066}"/>
    <hyperlink ref="D83" r:id="rId1685" xr:uid="{26300B0F-E3B9-484E-B885-F7BB432AA674}"/>
    <hyperlink ref="D84" r:id="rId1686" xr:uid="{90648C71-DF51-4B5B-9F8F-85E172933D87}"/>
    <hyperlink ref="D85" r:id="rId1687" xr:uid="{6A305252-F2D3-4586-87F5-5AD72253FC49}"/>
    <hyperlink ref="D86" r:id="rId1688" xr:uid="{06580E15-3F20-460E-8B60-9DF53C67CC93}"/>
    <hyperlink ref="D87" r:id="rId1689" xr:uid="{32496BDB-FF10-441D-A0C7-A218D6B77DDF}"/>
    <hyperlink ref="D88" r:id="rId1690" xr:uid="{4682C10A-44DB-4B71-A62B-36759CAC39B7}"/>
    <hyperlink ref="D89" r:id="rId1691" xr:uid="{4B8D66DB-3803-49EA-B085-7175C17543AC}"/>
    <hyperlink ref="D90" r:id="rId1692" xr:uid="{6F99D6D7-C84C-4036-8866-4408CEBC8324}"/>
    <hyperlink ref="D91" r:id="rId1693" xr:uid="{396631BC-FF64-4316-BBD9-4229D93DF95A}"/>
    <hyperlink ref="D92" r:id="rId1694" xr:uid="{A5EB06CA-A2A1-4DD2-96A2-21E79949BFB3}"/>
    <hyperlink ref="D93" r:id="rId1695" xr:uid="{F84EB81B-27A6-49A6-9A8D-A6F54282E76D}"/>
    <hyperlink ref="D94" r:id="rId1696" xr:uid="{15B61091-8E0B-4659-B9FD-0BB1C4C77826}"/>
    <hyperlink ref="D95" r:id="rId1697" xr:uid="{ABFDD9E7-9753-4F14-924D-882B7C5FE1D4}"/>
    <hyperlink ref="D96" r:id="rId1698" xr:uid="{050E1DBC-B883-4503-A9FF-B535E117F9BE}"/>
    <hyperlink ref="D97" r:id="rId1699" xr:uid="{1377B5EC-549B-424E-8EDB-46A3EAD82CBE}"/>
    <hyperlink ref="D98" r:id="rId1700" xr:uid="{4CE6B506-8C56-4503-9D50-83B0CD936D9F}"/>
    <hyperlink ref="D99" r:id="rId1701" xr:uid="{383219FF-AC46-4A4D-8165-FB1187F3D3B5}"/>
    <hyperlink ref="D100" r:id="rId1702" xr:uid="{E068B869-A9CB-46D6-B439-F67764086C7A}"/>
    <hyperlink ref="D101" r:id="rId1703" xr:uid="{76FFB827-476D-464D-A41F-CCF1B41A378F}"/>
    <hyperlink ref="D102" r:id="rId1704" xr:uid="{CF9EA809-9459-4379-814D-0FC10A4DF4F8}"/>
    <hyperlink ref="D103" r:id="rId1705" xr:uid="{91468207-3C85-4B41-83D9-A3D708FFF18A}"/>
    <hyperlink ref="D104" r:id="rId1706" xr:uid="{41963876-A313-4CCB-9724-86252FF36311}"/>
    <hyperlink ref="D105" r:id="rId1707" xr:uid="{8D01E789-C8A1-4310-B12C-EF4F659C521B}"/>
    <hyperlink ref="D106" r:id="rId1708" xr:uid="{A184AF93-EF3A-4079-AE32-B0AB08626358}"/>
    <hyperlink ref="D107" r:id="rId1709" xr:uid="{20BE8A55-7866-4CB1-962A-03DB30568379}"/>
    <hyperlink ref="D108" r:id="rId1710" xr:uid="{5BA04209-B374-4A34-85B1-6541363AAAFE}"/>
    <hyperlink ref="D109" r:id="rId1711" xr:uid="{0FB8C8CF-4903-490E-93B9-9E1DAA5FC488}"/>
    <hyperlink ref="D110" r:id="rId1712" xr:uid="{603D6C3C-C485-4839-8BA3-12E3D7815A3B}"/>
    <hyperlink ref="D111" r:id="rId1713" xr:uid="{6FB96BA9-24B7-4B48-9DCC-E423FD4E0E10}"/>
    <hyperlink ref="D112" r:id="rId1714" xr:uid="{50DE4B53-8512-49E2-96F7-892D4847EE76}"/>
    <hyperlink ref="D113" r:id="rId1715" xr:uid="{4D5CABD9-5D73-41F6-B643-1D70054FF4E1}"/>
    <hyperlink ref="D114" r:id="rId1716" xr:uid="{D7A718FB-B2FA-47D7-BF7A-EEC9AD93019C}"/>
    <hyperlink ref="D115" r:id="rId1717" xr:uid="{95CB5E06-1D79-4D7F-9E5D-47149F562507}"/>
    <hyperlink ref="D116" r:id="rId1718" xr:uid="{D36B30CF-0E7A-4853-8DD4-0B2325E95587}"/>
    <hyperlink ref="D117" r:id="rId1719" xr:uid="{0479AF1E-19AD-4F64-87D6-907AA0CEEE79}"/>
    <hyperlink ref="D118" r:id="rId1720" xr:uid="{192FC08F-D666-4106-B4AE-1518CC46EB62}"/>
    <hyperlink ref="D119" r:id="rId1721" xr:uid="{72193590-6FFF-4E2A-84EF-F6E77D3B817B}"/>
    <hyperlink ref="D120" r:id="rId1722" xr:uid="{BB13BBEC-8A2C-4D1F-BAC2-93F73ACFAB6F}"/>
    <hyperlink ref="D121" r:id="rId1723" xr:uid="{DC599AEB-C655-4FEA-8340-66D842555516}"/>
    <hyperlink ref="D122" r:id="rId1724" xr:uid="{772AD4CB-36A3-4FFB-8B6D-62EB4964468E}"/>
    <hyperlink ref="D123" r:id="rId1725" xr:uid="{C7E7D7FD-604D-4E7B-8AAE-1A9AC702C570}"/>
    <hyperlink ref="D124" r:id="rId1726" xr:uid="{B1723D29-BA6C-4170-A4CF-A1704B7D51A5}"/>
    <hyperlink ref="D125" r:id="rId1727" xr:uid="{476D69DE-B3B5-4D66-9E94-E55E7F208860}"/>
    <hyperlink ref="D126" r:id="rId1728" xr:uid="{05A49FF4-673D-439C-811E-F4BD3BA9D536}"/>
    <hyperlink ref="D127" r:id="rId1729" xr:uid="{EB6D23B8-EC9A-48A3-B59C-D941AEBE36AC}"/>
    <hyperlink ref="D128" r:id="rId1730" xr:uid="{E8C3095B-1AD1-4138-AA3B-E1FFCD3C590D}"/>
    <hyperlink ref="D129" r:id="rId1731" xr:uid="{C3A98607-6453-4F7B-910D-9B0008A866CD}"/>
    <hyperlink ref="D130" r:id="rId1732" xr:uid="{0FF36A52-7402-4C0D-A3C3-5FB49F1359A7}"/>
    <hyperlink ref="D131" r:id="rId1733" xr:uid="{5EAD02D0-CD69-4972-956F-CAE45E0C3CB8}"/>
    <hyperlink ref="D132" r:id="rId1734" xr:uid="{B57C60D5-CD6A-4281-ACC2-1C22876C8520}"/>
    <hyperlink ref="D133" r:id="rId1735" xr:uid="{6209745A-8087-44F3-87EA-26C2DD86DB50}"/>
    <hyperlink ref="D134" r:id="rId1736" xr:uid="{91B41C30-C6EE-4874-8429-73FCB36D8D01}"/>
    <hyperlink ref="D135" r:id="rId1737" xr:uid="{C934B31C-6A9F-4742-A946-976B76499DD8}"/>
    <hyperlink ref="D136" r:id="rId1738" xr:uid="{209599B5-A24E-457C-A54E-549954EF618E}"/>
    <hyperlink ref="D137" r:id="rId1739" xr:uid="{D70DD106-CBEC-4C51-8037-C56BD9ED250C}"/>
    <hyperlink ref="D138" r:id="rId1740" xr:uid="{4281D152-A2EA-4F71-ADC6-EE3764E3CE9D}"/>
    <hyperlink ref="D139" r:id="rId1741" xr:uid="{F42A3086-489D-482C-8812-388ADBB1D95F}"/>
    <hyperlink ref="D140" r:id="rId1742" xr:uid="{56E1D68C-9371-49D2-943F-309F32A8A117}"/>
    <hyperlink ref="D141" r:id="rId1743" xr:uid="{D73852C0-5EF7-487D-8F1B-2E797EE863C5}"/>
    <hyperlink ref="D142" r:id="rId1744" xr:uid="{60D5F664-282C-4873-97BD-DB1F8747261F}"/>
    <hyperlink ref="D143" r:id="rId1745" xr:uid="{D4DDAE2D-C90F-4E28-8CE2-AA870D7CFBB8}"/>
    <hyperlink ref="D144" r:id="rId1746" xr:uid="{C6F1E850-7CBF-4D25-A346-690AE323466E}"/>
    <hyperlink ref="D145" r:id="rId1747" xr:uid="{3722219B-8481-4071-BCA1-A907D3E409CB}"/>
    <hyperlink ref="D146" r:id="rId1748" xr:uid="{A0F9E1C4-8680-435F-8EEB-F02FBF9B4F63}"/>
    <hyperlink ref="D147" r:id="rId1749" xr:uid="{822F25C6-8EB8-45BE-9D0C-C3DE98D3DD0A}"/>
    <hyperlink ref="D148" r:id="rId1750" xr:uid="{BD1C9CD4-F4E7-4A2F-8759-D492DC212246}"/>
    <hyperlink ref="D149" r:id="rId1751" xr:uid="{54199578-1A3A-448C-ADEA-31FB86F5FE6E}"/>
    <hyperlink ref="D150" r:id="rId1752" xr:uid="{D52C8ADD-4BC1-4A38-B397-D7DDD77F163E}"/>
    <hyperlink ref="D151" r:id="rId1753" xr:uid="{AA99E4B6-6C1C-4429-A370-5751566D76E8}"/>
    <hyperlink ref="D152" r:id="rId1754" xr:uid="{35C146FE-D09B-48CB-BEB2-5700C78A51B4}"/>
    <hyperlink ref="D153" r:id="rId1755" xr:uid="{00FB8FB0-AD66-4A43-B704-CA26BC53AEF9}"/>
    <hyperlink ref="D154" r:id="rId1756" xr:uid="{80DF1416-CFF8-47AA-803B-EBE4A589488C}"/>
    <hyperlink ref="D155" r:id="rId1757" xr:uid="{CE46F00C-74CB-464C-8E48-04BDE96DEF91}"/>
    <hyperlink ref="D156" r:id="rId1758" xr:uid="{F9D468C5-1378-4ABF-B59E-57061B1B8795}"/>
    <hyperlink ref="D157" r:id="rId1759" xr:uid="{B9B96590-7996-478E-82B5-797C41E305B3}"/>
    <hyperlink ref="D158" r:id="rId1760" xr:uid="{65FF61F7-18ED-4904-87C3-239F06933501}"/>
    <hyperlink ref="D159" r:id="rId1761" xr:uid="{FFAD0FBB-AC58-457C-815F-99560D49B8EB}"/>
    <hyperlink ref="D160" r:id="rId1762" xr:uid="{D993C5B2-486B-41A3-869F-A017D1A50808}"/>
    <hyperlink ref="D161" r:id="rId1763" xr:uid="{6F525425-1B4C-4D2D-A051-81E8382B9FE4}"/>
    <hyperlink ref="D162" r:id="rId1764" xr:uid="{3B37F55E-C28D-4593-87BA-E2F918055953}"/>
    <hyperlink ref="D163" r:id="rId1765" xr:uid="{B0DC729D-7336-41DB-A262-0CA580FBA4BE}"/>
    <hyperlink ref="D164" r:id="rId1766" xr:uid="{8E4339C0-898B-48E6-9551-722E8F5FE5B6}"/>
    <hyperlink ref="D165" r:id="rId1767" xr:uid="{1CE17715-9019-4E5D-B2FE-68B62EA7E855}"/>
    <hyperlink ref="D166" r:id="rId1768" xr:uid="{7797DDB5-E276-49E9-AD66-0BF07D9D6623}"/>
    <hyperlink ref="D167" r:id="rId1769" xr:uid="{AF6E81A1-A206-4F2F-966F-8F2BE16B7762}"/>
    <hyperlink ref="D168" r:id="rId1770" xr:uid="{7AEB2DFA-48C4-4CE1-AB7B-81BA3E46F543}"/>
    <hyperlink ref="D169" r:id="rId1771" xr:uid="{69EBD169-2D70-4FF3-A79B-20B3073ECB36}"/>
    <hyperlink ref="D170" r:id="rId1772" xr:uid="{45FA51AA-2213-4FF1-9CD0-0002F7C19EC0}"/>
    <hyperlink ref="D171" r:id="rId1773" xr:uid="{97A58B0F-05D9-4FCE-BD5D-AB494C5BA91F}"/>
    <hyperlink ref="D172" r:id="rId1774" xr:uid="{46CD5569-E283-4B41-9EB4-1BD5357B27B3}"/>
    <hyperlink ref="D173" r:id="rId1775" xr:uid="{2D24F121-228D-4CA5-97D2-CBB7546850F2}"/>
    <hyperlink ref="D174" r:id="rId1776" xr:uid="{FC33E964-D653-49A3-A46D-34C71311949B}"/>
    <hyperlink ref="D175" r:id="rId1777" xr:uid="{D87DC47F-2407-45BB-9397-167B57E41C2A}"/>
    <hyperlink ref="D176" r:id="rId1778" xr:uid="{62B4E6B6-F32F-4DAA-BB2C-8D548CF91FE0}"/>
    <hyperlink ref="D177" r:id="rId1779" xr:uid="{6ADFAFAC-4C48-4893-B695-4DD5AC8D22EB}"/>
    <hyperlink ref="D178" r:id="rId1780" xr:uid="{13B11EB9-9BBD-4234-83D7-75C96D3D108C}"/>
    <hyperlink ref="D179" r:id="rId1781" xr:uid="{4DE7F3D7-7621-4556-9474-58B04A3837AF}"/>
    <hyperlink ref="D180" r:id="rId1782" xr:uid="{2342C15B-0B49-4BF4-BE1B-204458ABD264}"/>
    <hyperlink ref="D181" r:id="rId1783" xr:uid="{48F97A16-B2B0-4EE2-B215-0B0A052ACD57}"/>
    <hyperlink ref="D182" r:id="rId1784" xr:uid="{A7EF20FD-BF77-4C4C-A92C-3251E103A93C}"/>
    <hyperlink ref="D183" r:id="rId1785" xr:uid="{7217DACB-51BA-47C6-B4D5-9FC9BD3991CE}"/>
    <hyperlink ref="D184" r:id="rId1786" xr:uid="{79AA3309-9368-460E-B6D4-3A5A0AE7593F}"/>
    <hyperlink ref="D185" r:id="rId1787" xr:uid="{2BBCD534-0E8F-4386-9BF0-556498B3BD0B}"/>
    <hyperlink ref="D186" r:id="rId1788" xr:uid="{08447614-57BA-4AFB-A139-1FC8F915FDC0}"/>
    <hyperlink ref="D187" r:id="rId1789" xr:uid="{1DB0781F-94ED-4A18-B8AA-F49A471224E1}"/>
    <hyperlink ref="D188" r:id="rId1790" xr:uid="{144E41C3-4DCD-45A5-9B0B-D433FDB93A72}"/>
    <hyperlink ref="D189" r:id="rId1791" xr:uid="{3174B124-9966-4A4F-BD7A-5ED566B6FD78}"/>
    <hyperlink ref="D190" r:id="rId1792" xr:uid="{F1EB059C-171E-440C-98B6-E50E33780F00}"/>
    <hyperlink ref="D191" r:id="rId1793" xr:uid="{50F99AB9-4D03-441F-9147-BE2514B4B24E}"/>
    <hyperlink ref="D192" r:id="rId1794" xr:uid="{3C29B368-622B-49A5-8DD1-DAC520F378F1}"/>
    <hyperlink ref="D193" r:id="rId1795" xr:uid="{FDA1F560-675B-423D-8970-E87833F8CA9C}"/>
    <hyperlink ref="D194" r:id="rId1796" xr:uid="{C0C72450-D67C-497A-AB41-D7EB11400D37}"/>
    <hyperlink ref="D195" r:id="rId1797" xr:uid="{AE64688C-0C00-4E2E-AD80-94BF930FA7E4}"/>
    <hyperlink ref="D196" r:id="rId1798" xr:uid="{41C5C381-928E-43ED-8D67-9C4B26C6C1CD}"/>
    <hyperlink ref="D197" r:id="rId1799" xr:uid="{8236F31C-3B5F-4164-B8B5-5FBA32E903B3}"/>
    <hyperlink ref="D198" r:id="rId1800" xr:uid="{D3B8E76E-EE17-4263-9F28-B7C9EEA9FA3E}"/>
    <hyperlink ref="D199" r:id="rId1801" xr:uid="{A78CF3DA-6870-4D80-BACB-DC4C28E0ABF2}"/>
    <hyperlink ref="D200" r:id="rId1802" xr:uid="{A0F76167-0AD7-4BA6-9F0F-53CB2B1C64FF}"/>
    <hyperlink ref="D201" r:id="rId1803" xr:uid="{B91B63AE-079D-41E4-8EB5-84638C9DA55E}"/>
    <hyperlink ref="D202" r:id="rId1804" xr:uid="{69EE1ECF-3598-47DB-80E0-9415B1283D7B}"/>
    <hyperlink ref="D203" r:id="rId1805" xr:uid="{45B106C4-3D8F-4587-9A02-79874AA85181}"/>
    <hyperlink ref="D204" r:id="rId1806" xr:uid="{AF43D48B-D611-40C3-A1C8-F57C8B63FD37}"/>
    <hyperlink ref="D205" r:id="rId1807" xr:uid="{EFBC92FB-F4B6-450D-94B6-7462E879D53D}"/>
    <hyperlink ref="D206" r:id="rId1808" xr:uid="{4A2A8ACD-760B-4940-9B90-A775D05E705B}"/>
    <hyperlink ref="D207" r:id="rId1809" xr:uid="{1F66EB03-5BCC-4553-89F1-E51E11AD37DC}"/>
    <hyperlink ref="D208" r:id="rId1810" xr:uid="{8E754B73-155A-428D-BA55-51A8EC4407A6}"/>
    <hyperlink ref="D209" r:id="rId1811" xr:uid="{43EED918-2B2B-4411-9950-71D93FE40F76}"/>
    <hyperlink ref="D210" r:id="rId1812" xr:uid="{920CE9A4-C3CE-43B8-A7F5-CA63E5EE1BA8}"/>
    <hyperlink ref="D211" r:id="rId1813" xr:uid="{5460C809-FA10-4D96-98DF-DD4B94058113}"/>
    <hyperlink ref="D212" r:id="rId1814" xr:uid="{D8AB44EC-A981-4D9F-B3E6-4E8CDDBA3B82}"/>
    <hyperlink ref="D213" r:id="rId1815" xr:uid="{DC0ECC53-9785-46B0-B7EA-B96B5494C287}"/>
    <hyperlink ref="D214" r:id="rId1816" xr:uid="{714F2DEF-0439-4041-ABAD-532B589F4B18}"/>
    <hyperlink ref="D215" r:id="rId1817" xr:uid="{8C317DCE-6C26-42FC-B4D7-A3F497DC667A}"/>
    <hyperlink ref="D216" r:id="rId1818" xr:uid="{84F4BFB8-8118-4BBD-8035-69B517C14FDA}"/>
    <hyperlink ref="D217" r:id="rId1819" xr:uid="{CFC34D59-519C-40EF-94B2-D6ACE8FA6AD7}"/>
    <hyperlink ref="D218" r:id="rId1820" xr:uid="{B2B1E299-9721-4E44-9A7F-9856A55CA55D}"/>
    <hyperlink ref="D219" r:id="rId1821" xr:uid="{7F9BD60A-9D5A-4CF4-B0A6-A8061A1AEE37}"/>
    <hyperlink ref="D220" r:id="rId1822" xr:uid="{EA4A7EA3-25DE-495A-99B9-411377BA5488}"/>
    <hyperlink ref="D221" r:id="rId1823" xr:uid="{2DA63674-9DFA-4903-9843-D149B56977DB}"/>
    <hyperlink ref="D222" r:id="rId1824" xr:uid="{2A265836-EB64-4776-B1F9-6479F32825B0}"/>
    <hyperlink ref="D223" r:id="rId1825" xr:uid="{48A7B328-ECDC-4CF3-817E-137EE69B8EBA}"/>
    <hyperlink ref="D224" r:id="rId1826" xr:uid="{6282BC6C-192D-4C16-9E40-A97A2A52D29B}"/>
    <hyperlink ref="D225" r:id="rId1827" xr:uid="{98545EDC-808D-4536-B454-1F0ED4F3395F}"/>
    <hyperlink ref="D226" r:id="rId1828" xr:uid="{E4ACA7DC-6476-4073-9FDE-91B4FF75478F}"/>
    <hyperlink ref="D227" r:id="rId1829" xr:uid="{4B90D374-EB28-4843-B519-BE7F173DEEA6}"/>
    <hyperlink ref="D228" r:id="rId1830" xr:uid="{98587200-34C2-487D-A2D5-2D582F851B74}"/>
    <hyperlink ref="D229" r:id="rId1831" xr:uid="{5255EA6D-0417-44C4-A8C0-D250F340EE98}"/>
    <hyperlink ref="D230" r:id="rId1832" xr:uid="{0B560820-DA6C-43E8-8603-BA246E942046}"/>
    <hyperlink ref="D231" r:id="rId1833" xr:uid="{E3A7FD0C-E506-43BB-A83A-90CA02F57825}"/>
    <hyperlink ref="D232" r:id="rId1834" xr:uid="{01CB96A9-543C-4576-BA69-90733F0A2C08}"/>
    <hyperlink ref="D233" r:id="rId1835" xr:uid="{BDC29D72-A53F-416C-ABEB-3E40F49CEFBC}"/>
    <hyperlink ref="D234" r:id="rId1836" xr:uid="{A1C1F1AE-EE67-4127-9293-1AD1057D18AC}"/>
    <hyperlink ref="D235" r:id="rId1837" xr:uid="{0629A0A2-2440-412A-A612-89520CF9E28A}"/>
    <hyperlink ref="D236" r:id="rId1838" xr:uid="{411BB037-8705-4669-B732-4078F5BB173C}"/>
    <hyperlink ref="D237" r:id="rId1839" xr:uid="{F7EADBD0-880E-4053-B2AC-378C787F6EE3}"/>
    <hyperlink ref="D238" r:id="rId1840" xr:uid="{A37238A4-49B4-44EE-8D3D-B40BEAC805E9}"/>
    <hyperlink ref="D239" r:id="rId1841" xr:uid="{A70F652E-1952-47E6-AC65-47936050BB2A}"/>
    <hyperlink ref="D240" r:id="rId1842" xr:uid="{29BE83D2-22E5-40FA-8835-DD906A0B142D}"/>
    <hyperlink ref="D241" r:id="rId1843" xr:uid="{BF7347B4-3268-445D-B0FC-F7AC1EF6B515}"/>
    <hyperlink ref="D242" r:id="rId1844" xr:uid="{B9CD90FB-5D76-4504-838A-1BA270297995}"/>
    <hyperlink ref="D243" r:id="rId1845" xr:uid="{52C828CE-E64E-465E-B874-F708A0A1AA72}"/>
    <hyperlink ref="D244" r:id="rId1846" xr:uid="{223F5C66-3D17-4A47-B765-A06208DCAB26}"/>
    <hyperlink ref="D245" r:id="rId1847" xr:uid="{0FCBC0CE-E4CB-4F4C-BB64-D8851AB94302}"/>
    <hyperlink ref="D246" r:id="rId1848" xr:uid="{BC729738-4865-46D3-AE82-BB524AB63451}"/>
    <hyperlink ref="D247" r:id="rId1849" xr:uid="{01D283B5-AE1A-4DCC-A703-035C3A937DAC}"/>
    <hyperlink ref="D248" r:id="rId1850" xr:uid="{8AABFF77-F106-4196-A5F2-4870BAD61448}"/>
    <hyperlink ref="D249" r:id="rId1851" xr:uid="{CE731305-A3C5-4193-989B-9EFA67C9FB41}"/>
    <hyperlink ref="D250" r:id="rId1852" xr:uid="{2CF39AA6-3353-4D8E-A0A5-074BDB729D7E}"/>
    <hyperlink ref="D251" r:id="rId1853" xr:uid="{D7FB177F-CFF6-4FC3-B8B2-A3F8137B9150}"/>
    <hyperlink ref="D252" r:id="rId1854" xr:uid="{4EF6E8BC-1DD1-44DE-8D29-8B8A9BF314E3}"/>
    <hyperlink ref="D253" r:id="rId1855" xr:uid="{CA8E1F3C-5215-490D-A574-2AD6785B31D0}"/>
    <hyperlink ref="D254" r:id="rId1856" xr:uid="{8A5000AC-F9B8-47C0-84C7-2A41B8BF9CE6}"/>
    <hyperlink ref="D255" r:id="rId1857" xr:uid="{D4792E4B-57EE-40D0-BD7C-BBDEF4A4D350}"/>
    <hyperlink ref="D256" r:id="rId1858" xr:uid="{8EEEB39D-36E5-4734-9BE0-C3FAFD5038AF}"/>
    <hyperlink ref="D257" r:id="rId1859" xr:uid="{DCD7106B-5D87-4DDC-A2DF-2AD9EE8904E4}"/>
    <hyperlink ref="D258" r:id="rId1860" xr:uid="{449905B6-F2D3-4022-9630-0E253FC4DBE8}"/>
    <hyperlink ref="D259" r:id="rId1861" xr:uid="{30056D92-280A-4FBE-832F-A884B3E71E98}"/>
    <hyperlink ref="D260" r:id="rId1862" xr:uid="{DF1064D7-ED82-402A-B3CF-CA90DABB6C07}"/>
    <hyperlink ref="D261" r:id="rId1863" xr:uid="{7919CBF3-4737-4AA9-B604-B8A856860CEA}"/>
    <hyperlink ref="D262" r:id="rId1864" xr:uid="{F01C434B-CB8B-4F76-B7B6-1CDB67C07EAA}"/>
    <hyperlink ref="D263" r:id="rId1865" xr:uid="{094F479B-B8AE-4FD3-AE94-988E3CA97529}"/>
    <hyperlink ref="D264" r:id="rId1866" xr:uid="{616BADF5-4A2C-4845-ADF2-B4C0B1EF7954}"/>
    <hyperlink ref="D265" r:id="rId1867" xr:uid="{621963FA-B42D-41EC-97E1-F9501FCAB96A}"/>
    <hyperlink ref="D266" r:id="rId1868" xr:uid="{2E06D290-75E8-43C9-A06F-E04E7887CD61}"/>
    <hyperlink ref="D267" r:id="rId1869" xr:uid="{61217960-7F1B-436A-A998-E993AF8F079F}"/>
    <hyperlink ref="D268" r:id="rId1870" xr:uid="{5C004B81-CB66-429A-A54D-7BC0882E16B1}"/>
    <hyperlink ref="D269" r:id="rId1871" xr:uid="{28FDCD07-DFC0-489D-8E3D-07B73F398FCF}"/>
    <hyperlink ref="D270" r:id="rId1872" xr:uid="{05869EF7-7A50-4AC0-B7FE-53C8D6580F04}"/>
    <hyperlink ref="D271" r:id="rId1873" xr:uid="{300FA992-D496-4AA4-B2F8-10CBA81AD621}"/>
    <hyperlink ref="D272" r:id="rId1874" xr:uid="{9E8AFC01-DC64-4A7F-8E18-0DCB8AF947CC}"/>
    <hyperlink ref="D273" r:id="rId1875" xr:uid="{4D824FE9-1797-476D-A7D6-96CCD7C0B763}"/>
    <hyperlink ref="D274" r:id="rId1876" xr:uid="{67AA7604-7DFD-4D2E-8A8E-8E616EF06D18}"/>
    <hyperlink ref="D275" r:id="rId1877" xr:uid="{837832B4-2FDD-49DD-8119-7508F22B76A0}"/>
    <hyperlink ref="D276" r:id="rId1878" xr:uid="{9F0857AC-1653-48BD-ACD1-7783A9006D6D}"/>
    <hyperlink ref="D277" r:id="rId1879" xr:uid="{EAFDFA3D-BF53-4D99-953C-DD28DCE18ABB}"/>
    <hyperlink ref="D278" r:id="rId1880" xr:uid="{5105A107-BAF8-4DDE-9B36-BC19BB0401E8}"/>
    <hyperlink ref="D279" r:id="rId1881" xr:uid="{25CA185D-4328-44B2-9328-501DFB4157CC}"/>
    <hyperlink ref="D280" r:id="rId1882" xr:uid="{E769D319-40C3-4CDC-9868-A02E24986D75}"/>
    <hyperlink ref="D281" r:id="rId1883" xr:uid="{B5B2272C-19D3-4FA2-B283-B719802B7F47}"/>
    <hyperlink ref="D282" r:id="rId1884" xr:uid="{58B0C48A-37FD-4686-B8F6-BC4D033660DA}"/>
    <hyperlink ref="D283" r:id="rId1885" xr:uid="{48C04B60-A361-4831-A846-C1D66F54ABB8}"/>
    <hyperlink ref="D284" r:id="rId1886" xr:uid="{1127A87E-3C72-44AE-9B06-ED874B1C666E}"/>
    <hyperlink ref="D285" r:id="rId1887" xr:uid="{087DCA2B-CE4A-412A-A7C1-78F7F49FF994}"/>
    <hyperlink ref="D286" r:id="rId1888" xr:uid="{DBBFD523-AAF2-4623-93F2-C8C69A2B19B8}"/>
    <hyperlink ref="D287" r:id="rId1889" xr:uid="{FA2434C7-5EFC-4B13-84AB-9D91355D94E8}"/>
    <hyperlink ref="D288" r:id="rId1890" xr:uid="{6025D24F-09DF-426F-8A43-F50B8FB7360C}"/>
    <hyperlink ref="D289" r:id="rId1891" xr:uid="{E95D7867-CCBC-4DD4-A603-A734E24A67A9}"/>
    <hyperlink ref="D290" r:id="rId1892" xr:uid="{B191FE92-B8AF-45F7-92F4-0EED0D2546D4}"/>
    <hyperlink ref="D291" r:id="rId1893" xr:uid="{FAC517FB-8CB0-49B6-B9DA-FE774628DBD1}"/>
    <hyperlink ref="D292" r:id="rId1894" xr:uid="{A2145174-3A6A-49E6-80FC-168A8915C4D4}"/>
    <hyperlink ref="D293" r:id="rId1895" xr:uid="{B1B5384B-3630-43C6-B733-FEDFCD147250}"/>
    <hyperlink ref="D294" r:id="rId1896" xr:uid="{F5E38B92-CB04-425E-A98C-9B41E34AF13F}"/>
    <hyperlink ref="D295" r:id="rId1897" xr:uid="{DBDB98B8-C933-4F0C-B7C7-BFBA3D3A42BF}"/>
    <hyperlink ref="D296" r:id="rId1898" xr:uid="{AD4A4176-B5DE-474F-A695-242716B286B2}"/>
    <hyperlink ref="D297" r:id="rId1899" xr:uid="{883BF4FB-B1F6-4EF9-92B0-76DE858B0D4D}"/>
    <hyperlink ref="D298" r:id="rId1900" xr:uid="{C10BECB5-F680-44A5-B9E2-6610B56D4E14}"/>
    <hyperlink ref="D299" r:id="rId1901" xr:uid="{F3585024-976B-4ED3-8095-8AA0F1C3869A}"/>
    <hyperlink ref="D300" r:id="rId1902" xr:uid="{DAC66B75-8EE7-445F-BDF7-E280957E43B1}"/>
    <hyperlink ref="D301" r:id="rId1903" xr:uid="{E50AC0B0-5A9D-4BC2-86B5-1E37DA2091F9}"/>
    <hyperlink ref="D302" r:id="rId1904" xr:uid="{7453AE79-CB82-4A9F-81A5-EB1882FA4674}"/>
    <hyperlink ref="D303" r:id="rId1905" xr:uid="{90383004-17F3-4D65-981A-70911E74EEBA}"/>
    <hyperlink ref="D304" r:id="rId1906" xr:uid="{327657C9-6C8E-4502-AC59-8B495ADA15C6}"/>
    <hyperlink ref="D305" r:id="rId1907" xr:uid="{6F1C78C1-A61F-4464-B46D-D0A96D964B61}"/>
    <hyperlink ref="D306" r:id="rId1908" xr:uid="{37ED614F-C927-4F85-961C-04A5292C7D1E}"/>
    <hyperlink ref="D307" r:id="rId1909" xr:uid="{E8330112-E06B-4703-8A41-DC7F84DDDDEA}"/>
    <hyperlink ref="D308" r:id="rId1910" xr:uid="{2081ABC0-7D39-4BAE-B38C-D66B96F6B320}"/>
    <hyperlink ref="D309" r:id="rId1911" xr:uid="{D547442F-E051-404F-8D74-F57AC58F9151}"/>
    <hyperlink ref="D310" r:id="rId1912" xr:uid="{1A186920-1092-498C-A4EF-22267C8BA23D}"/>
    <hyperlink ref="D311" r:id="rId1913" xr:uid="{AACCC811-6400-43DA-BA93-686FA1520A5C}"/>
    <hyperlink ref="D312" r:id="rId1914" xr:uid="{FD754DC2-CBD1-4D4B-AEC9-E3F418DB08DE}"/>
    <hyperlink ref="D313" r:id="rId1915" xr:uid="{8548B60B-7B4A-4347-8A34-E104358EF030}"/>
    <hyperlink ref="D314" r:id="rId1916" xr:uid="{4AD0DC99-36DE-4D41-9889-BB61896683DE}"/>
    <hyperlink ref="D315" r:id="rId1917" xr:uid="{471DC710-06FB-4CD9-8D08-F9E4C5CBEFBD}"/>
    <hyperlink ref="D316" r:id="rId1918" xr:uid="{61D5285F-5AAC-482F-9F6B-A403D5148959}"/>
    <hyperlink ref="D317" r:id="rId1919" xr:uid="{3AFB989D-A303-48BA-B3CE-61B11978B1CC}"/>
    <hyperlink ref="D318" r:id="rId1920" xr:uid="{E254D432-C9A6-4418-8098-D6F94C9AD1DB}"/>
    <hyperlink ref="D319" r:id="rId1921" xr:uid="{373FD510-BF3F-4503-AB6B-98B4509FD92A}"/>
    <hyperlink ref="D320" r:id="rId1922" xr:uid="{8A249B7B-765E-4645-8FB9-3A784C8A03F9}"/>
    <hyperlink ref="D321" r:id="rId1923" xr:uid="{3E932889-26DF-47C1-A6CC-DB824A9F6354}"/>
    <hyperlink ref="D322" r:id="rId1924" xr:uid="{05E191F2-64BE-4EE8-B24D-3327B98F8B40}"/>
    <hyperlink ref="D323" r:id="rId1925" xr:uid="{C957577C-54EE-4EC7-AC16-AF7CE5E93912}"/>
    <hyperlink ref="D324" r:id="rId1926" xr:uid="{B9E493B5-5654-4981-B870-9DD295B20558}"/>
    <hyperlink ref="D325" r:id="rId1927" xr:uid="{88A786B5-D331-4B06-9731-CD20A4EEDD41}"/>
    <hyperlink ref="D326" r:id="rId1928" xr:uid="{A92D154E-B29B-47A3-B2E1-21333088FA9B}"/>
    <hyperlink ref="D327" r:id="rId1929" xr:uid="{A8C957B5-572C-4015-8E31-EC495758B601}"/>
    <hyperlink ref="D328" r:id="rId1930" xr:uid="{0F26C5BD-A670-4574-9F87-453898BB48EF}"/>
    <hyperlink ref="D329" r:id="rId1931" xr:uid="{286A1A5E-D2EE-4346-AC31-74BF9A254571}"/>
    <hyperlink ref="D330" r:id="rId1932" xr:uid="{0FB7C35D-4681-4DB2-AE0A-781EE3751E8F}"/>
    <hyperlink ref="D331" r:id="rId1933" xr:uid="{C1B79B54-7DBA-494C-A6C9-3133093B9329}"/>
    <hyperlink ref="D332" r:id="rId1934" xr:uid="{FFB57F67-8ED2-4F2F-A644-2A24EB9C96C6}"/>
    <hyperlink ref="D333" r:id="rId1935" xr:uid="{16AA5FA8-8EAD-4F5D-9B4A-B2072FD5D2F8}"/>
    <hyperlink ref="D334" r:id="rId1936" xr:uid="{038665D2-B766-49BF-B9AB-5474416C67BA}"/>
    <hyperlink ref="D335" r:id="rId1937" xr:uid="{85B2D63F-4867-450B-A69A-1D4FF20C41C8}"/>
    <hyperlink ref="D336" r:id="rId1938" xr:uid="{41FAAA51-CAC0-48F6-A86A-9D06B13C6553}"/>
    <hyperlink ref="D337" r:id="rId1939" xr:uid="{E6B01399-CC69-4DFB-8DFF-B190354B7394}"/>
    <hyperlink ref="D338" r:id="rId1940" xr:uid="{C8F8641A-D349-4FF1-8235-DBFCBFC40FA3}"/>
    <hyperlink ref="D339" r:id="rId1941" xr:uid="{64BFC061-455C-4543-A460-BCCF8DAED005}"/>
    <hyperlink ref="D340" r:id="rId1942" xr:uid="{2BF70F03-67C5-4A42-A3B9-49AF99FB255C}"/>
    <hyperlink ref="D341" r:id="rId1943" xr:uid="{E0D69525-0BD4-4577-915A-DA92262A2E9C}"/>
    <hyperlink ref="D342" r:id="rId1944" xr:uid="{A040B3A1-9C54-464C-B2B6-43827A7CDB28}"/>
    <hyperlink ref="D343" r:id="rId1945" xr:uid="{AEE5AF34-1679-4487-AAEE-4B3B460D4BF8}"/>
    <hyperlink ref="D344" r:id="rId1946" xr:uid="{7FC1CBFA-A890-4D9D-9C9A-611BECFDAFC6}"/>
    <hyperlink ref="D345" r:id="rId1947" xr:uid="{5676E290-4C4A-41F2-9A72-3FAD3ACD8B88}"/>
    <hyperlink ref="D346" r:id="rId1948" xr:uid="{3F6BB59D-8A1B-42B4-9CD2-6D4E812698CD}"/>
    <hyperlink ref="D347" r:id="rId1949" xr:uid="{BF622BA6-6301-4370-9C73-0CB9CA79F618}"/>
    <hyperlink ref="D348" r:id="rId1950" xr:uid="{691794AB-F919-4F4C-89D9-2C6C40F9B327}"/>
    <hyperlink ref="D349" r:id="rId1951" xr:uid="{21C128A0-72F4-4024-ABE8-B1D69FF645F1}"/>
    <hyperlink ref="D350" r:id="rId1952" xr:uid="{00A98902-F348-4641-B88E-EABD034A888D}"/>
    <hyperlink ref="D351" r:id="rId1953" xr:uid="{1CD7D33A-D9B7-43DE-8683-EB7809A470D5}"/>
    <hyperlink ref="D352" r:id="rId1954" xr:uid="{4AAC4280-9495-498B-9BE3-1CEF4A0D6FDC}"/>
    <hyperlink ref="D353" r:id="rId1955" xr:uid="{E60212A9-26F6-4629-A1B8-FC80AD645B4F}"/>
    <hyperlink ref="D354" r:id="rId1956" xr:uid="{248B81ED-1657-46D4-A45E-0042D19F3A8B}"/>
    <hyperlink ref="D355" r:id="rId1957" xr:uid="{90B9E1FB-0035-4792-92F3-39B1EEA7FCE6}"/>
    <hyperlink ref="D356" r:id="rId1958" xr:uid="{68FC03D1-C133-4FA0-9EBF-972D059059ED}"/>
    <hyperlink ref="D357" r:id="rId1959" xr:uid="{C506ECE4-FFE7-4D14-ABAD-A69AC41D2A13}"/>
    <hyperlink ref="D358" r:id="rId1960" xr:uid="{77942F19-708F-4D99-9B61-9365CB5B9079}"/>
    <hyperlink ref="D359" r:id="rId1961" xr:uid="{907DB70A-0E69-4138-8CEA-C80DF95B7954}"/>
    <hyperlink ref="D360" r:id="rId1962" xr:uid="{95F3DB20-1C15-4816-BF55-5C836AA61D09}"/>
    <hyperlink ref="D361" r:id="rId1963" xr:uid="{DE23B297-7FCE-470D-8296-35BD355BD82D}"/>
    <hyperlink ref="D362" r:id="rId1964" xr:uid="{2CDFBBB6-90EA-4D6A-8F4D-3DA2C09CEB4E}"/>
    <hyperlink ref="D363" r:id="rId1965" xr:uid="{F126F49D-430E-47EB-952A-8240B1049ACB}"/>
    <hyperlink ref="D364" r:id="rId1966" xr:uid="{C82B9224-27A0-4F3D-84D0-2B5EFADD91D8}"/>
    <hyperlink ref="D365" r:id="rId1967" xr:uid="{1DEE0AB0-9A87-47C6-AFF8-718BC7DC8882}"/>
    <hyperlink ref="D366" r:id="rId1968" xr:uid="{F2C51793-9B25-4DD2-BFC1-021DA152B30A}"/>
    <hyperlink ref="D367" r:id="rId1969" xr:uid="{54D15C98-9B61-48A8-BCD4-084A703D75B7}"/>
    <hyperlink ref="D368" r:id="rId1970" xr:uid="{6C76E173-76D2-48E3-895B-2B4902EBC0F7}"/>
    <hyperlink ref="D369" r:id="rId1971" xr:uid="{CF80D50A-BB74-435B-87AA-6CA165393979}"/>
    <hyperlink ref="D370" r:id="rId1972" xr:uid="{6F897BD5-3220-4E50-B1F0-0FAAFD64EB15}"/>
    <hyperlink ref="D371" r:id="rId1973" xr:uid="{1DB6BC84-4CF5-49F5-BF7D-9A8E589512DB}"/>
    <hyperlink ref="D372" r:id="rId1974" xr:uid="{3819BE68-1C28-4DAD-9A5C-0C22D4276C8C}"/>
    <hyperlink ref="D373" r:id="rId1975" xr:uid="{E8FDFBC3-928B-40B4-BD73-11DFED391D94}"/>
    <hyperlink ref="D374" r:id="rId1976" xr:uid="{B7CDA0BA-87B7-4376-8BBF-01D8DD12C73D}"/>
    <hyperlink ref="D375" r:id="rId1977" xr:uid="{94F53859-4AE3-456C-95EB-F294D5FCF0E8}"/>
    <hyperlink ref="D376" r:id="rId1978" xr:uid="{EE808D73-4C0F-494F-A8D2-99A1D25082A8}"/>
    <hyperlink ref="D377" r:id="rId1979" xr:uid="{373851FF-624B-4B61-A96B-3E842E2999F8}"/>
    <hyperlink ref="D378" r:id="rId1980" xr:uid="{52B9DA91-6B34-4F59-A75A-95E6A691CED3}"/>
    <hyperlink ref="D379" r:id="rId1981" xr:uid="{168630FE-0050-41FB-9A99-6D0A6AF057A4}"/>
    <hyperlink ref="D380" r:id="rId1982" xr:uid="{1E92E886-873C-417A-B44C-516EE970B075}"/>
    <hyperlink ref="D381" r:id="rId1983" xr:uid="{C0AA2127-67AA-42C9-B495-D4BCDBB3681D}"/>
    <hyperlink ref="D382" r:id="rId1984" xr:uid="{8EF1821D-0D41-4769-9515-B31F2CCC1BAE}"/>
    <hyperlink ref="D383" r:id="rId1985" xr:uid="{CFC198E6-096A-4CE9-996C-6DD30E219276}"/>
    <hyperlink ref="D384" r:id="rId1986" xr:uid="{4BA7C984-AB58-4959-A4AD-CD65D01FA9CB}"/>
    <hyperlink ref="D385" r:id="rId1987" xr:uid="{A7AA5421-3052-4DB9-9BC9-E1606062E359}"/>
    <hyperlink ref="D386" r:id="rId1988" xr:uid="{A356B342-335B-4712-9784-8908FA889FF6}"/>
    <hyperlink ref="D387" r:id="rId1989" xr:uid="{902A8945-EDA9-4BF9-AAA2-21D565153BA3}"/>
    <hyperlink ref="D388" r:id="rId1990" xr:uid="{94E484E8-BEC2-4D2B-A09C-C2DBC3493AB5}"/>
    <hyperlink ref="D389" r:id="rId1991" xr:uid="{67B16387-7E95-47B7-B13B-B0E216F63308}"/>
    <hyperlink ref="D390" r:id="rId1992" xr:uid="{1672BA88-6E31-4DC2-94ED-9DD240EC68BB}"/>
    <hyperlink ref="D391" r:id="rId1993" xr:uid="{FDF8EB8D-A1DD-4ECB-A889-ED9B023ACEBA}"/>
    <hyperlink ref="D392" r:id="rId1994" xr:uid="{BEE388CB-11F8-47CD-AA3B-E9D5E04FDFEE}"/>
    <hyperlink ref="D393" r:id="rId1995" xr:uid="{AB0CB77E-48F4-4F82-8F94-30617F6F474B}"/>
    <hyperlink ref="D394" r:id="rId1996" xr:uid="{17A7B5B9-47D4-49DB-B77A-7DDBE07D785D}"/>
    <hyperlink ref="D395" r:id="rId1997" xr:uid="{409124E5-FB06-4676-A319-F0394D32F2FE}"/>
    <hyperlink ref="D396" r:id="rId1998" xr:uid="{1979798E-E5D2-4234-8A82-26B221BBD7EB}"/>
    <hyperlink ref="D397" r:id="rId1999" xr:uid="{99ADC361-DF74-403B-82FE-E264ADE7F827}"/>
    <hyperlink ref="D398" r:id="rId2000" xr:uid="{9242ACB1-8056-4697-A545-E0C25842E524}"/>
    <hyperlink ref="D399" r:id="rId2001" xr:uid="{BF96DF55-1AEE-4AAC-877C-3DC391B6AD74}"/>
    <hyperlink ref="D400" r:id="rId2002" xr:uid="{2EA7DA33-27E7-47E6-A286-C207FAEAC23C}"/>
    <hyperlink ref="D401" r:id="rId2003" xr:uid="{332A055C-C9D0-4CC2-8EBD-C46C42744736}"/>
    <hyperlink ref="D402" r:id="rId2004" xr:uid="{35785664-7EDA-4681-B502-A1BD6F0E1C0F}"/>
    <hyperlink ref="D403" r:id="rId2005" xr:uid="{7BE247EF-D213-47F3-90DC-B26ED6E48E81}"/>
    <hyperlink ref="D404" r:id="rId2006" xr:uid="{25F51D9D-5AB4-46FB-B4E3-3A4CBDE1C23F}"/>
    <hyperlink ref="D405" r:id="rId2007" xr:uid="{EABB2609-4037-4C8E-B62A-333FD4CD29C9}"/>
    <hyperlink ref="D406" r:id="rId2008" xr:uid="{C021D237-9EF4-42CF-80D3-A9BFA0DACC96}"/>
    <hyperlink ref="D407" r:id="rId2009" xr:uid="{3480655A-A37F-43BF-A3F7-E8A7F7492134}"/>
    <hyperlink ref="D408" r:id="rId2010" xr:uid="{07C6A091-4E24-4481-AC83-100ED90F2157}"/>
    <hyperlink ref="D409" r:id="rId2011" xr:uid="{FF22F11A-185C-41BB-AE35-DC844D666422}"/>
    <hyperlink ref="D410" r:id="rId2012" xr:uid="{64E25A0C-A9CC-45F1-ACCB-BA283B0AF5D9}"/>
    <hyperlink ref="D411" r:id="rId2013" xr:uid="{951E7097-CA50-40D4-AAF9-1A0248D87B9C}"/>
    <hyperlink ref="D412" r:id="rId2014" xr:uid="{BF469A91-EE3C-4ECE-BB30-758D64A4F8F7}"/>
    <hyperlink ref="D413" r:id="rId2015" xr:uid="{71442288-C4AA-4F87-92C0-4D9355210FC9}"/>
    <hyperlink ref="D414" r:id="rId2016" xr:uid="{93FE9035-4F19-4FB7-BB44-FEE67180CE58}"/>
    <hyperlink ref="D415" r:id="rId2017" xr:uid="{6154AB6B-5FF2-4DA8-8E33-F302643BB48D}"/>
    <hyperlink ref="D416" r:id="rId2018" xr:uid="{F4780EA9-1DCB-4FF7-8B07-E27446CD9D7D}"/>
    <hyperlink ref="D417" r:id="rId2019" xr:uid="{E35ABAF9-8E64-4CB7-A19C-FB212989A4D4}"/>
    <hyperlink ref="D418" r:id="rId2020" xr:uid="{F353E581-78FA-44E9-B20B-B557B8DF07C8}"/>
    <hyperlink ref="D419" r:id="rId2021" xr:uid="{CC344640-DC20-40DD-BA99-03D9F6431B1F}"/>
    <hyperlink ref="D420" r:id="rId2022" xr:uid="{82126948-BE04-4E3B-BA48-0C231676AAE8}"/>
    <hyperlink ref="D421" r:id="rId2023" xr:uid="{FE86F76E-F479-4226-A72A-3D5907E79F4C}"/>
    <hyperlink ref="D422" r:id="rId2024" xr:uid="{1F68C5FC-E7F8-427B-B2E7-1267A97CE2D7}"/>
    <hyperlink ref="D423" r:id="rId2025" xr:uid="{7F5D96E8-1E49-4395-BB4F-DED53629AB3F}"/>
    <hyperlink ref="D424" r:id="rId2026" xr:uid="{6DB33B32-1136-4BD4-8D83-8CA9D43A48DB}"/>
    <hyperlink ref="D425" r:id="rId2027" xr:uid="{5E061A4D-8F51-4653-AF54-BD345DCE9CCE}"/>
    <hyperlink ref="D426" r:id="rId2028" xr:uid="{E53008BC-E335-443F-8930-F529A83CC676}"/>
    <hyperlink ref="D427" r:id="rId2029" xr:uid="{2301F5D5-328D-4C00-8E8A-55A6E1DA1CBB}"/>
    <hyperlink ref="D428" r:id="rId2030" xr:uid="{F323C4A1-C9B3-4376-8A13-169A5B26B90D}"/>
    <hyperlink ref="D429" r:id="rId2031" xr:uid="{3DA331AC-62F9-4015-A89E-D228600953EC}"/>
    <hyperlink ref="D430" r:id="rId2032" xr:uid="{34F20A17-8341-4C9A-8EC3-1E77FD9E904D}"/>
    <hyperlink ref="D431" r:id="rId2033" xr:uid="{61D37E6A-2AB8-4958-90B4-26D1CF882EF2}"/>
    <hyperlink ref="D432" r:id="rId2034" xr:uid="{D9653891-CED2-46F6-8011-D41CA721D52E}"/>
    <hyperlink ref="D433" r:id="rId2035" xr:uid="{DA2DB481-27B7-472E-AF95-09C75E89FA08}"/>
    <hyperlink ref="D434" r:id="rId2036" xr:uid="{E3E35F5B-4DD0-4BDA-BA0E-E2C29B5EC01C}"/>
    <hyperlink ref="D435" r:id="rId2037" xr:uid="{B2DEB33F-6C5A-4E77-B6CD-8CF3ED0CAD60}"/>
    <hyperlink ref="D436" r:id="rId2038" xr:uid="{ED74C1F9-CD0B-4C66-A748-706A469BFA95}"/>
    <hyperlink ref="D437" r:id="rId2039" xr:uid="{CFA4510E-ED4F-4968-B2CA-CE0DF1725411}"/>
    <hyperlink ref="D438" r:id="rId2040" xr:uid="{BAE57F0E-9453-4560-9B4F-DE97A660E61D}"/>
    <hyperlink ref="D439" r:id="rId2041" xr:uid="{149A5A7B-B760-45D8-B4F0-85E8B1F2BEDC}"/>
    <hyperlink ref="D440" r:id="rId2042" xr:uid="{372FEE3C-08E0-4516-9A63-00B12A3377C2}"/>
    <hyperlink ref="D441" r:id="rId2043" xr:uid="{F0DF2957-1A50-4AA4-8DD1-0518F82EADBE}"/>
    <hyperlink ref="D442" r:id="rId2044" xr:uid="{7678EB07-8181-4C06-AFBB-817411FBAF96}"/>
    <hyperlink ref="D443" r:id="rId2045" xr:uid="{D3BBA8D3-DDF6-4A19-A8D6-7632D8E76338}"/>
    <hyperlink ref="D444" r:id="rId2046" xr:uid="{8F757109-FEA7-4885-98F8-7512B065A2C8}"/>
    <hyperlink ref="D445" r:id="rId2047" xr:uid="{DE96EC43-8F80-4391-AF5E-BE3E58132602}"/>
    <hyperlink ref="D446" r:id="rId2048" xr:uid="{7B139D31-C497-4CB5-98A8-4B131B9DED50}"/>
    <hyperlink ref="D447" r:id="rId2049" xr:uid="{6D41262F-5768-482C-8DC9-A7CE6B00D902}"/>
    <hyperlink ref="D448" r:id="rId2050" xr:uid="{5233BA1D-C176-41FE-B842-7246AB0F1958}"/>
    <hyperlink ref="D449" r:id="rId2051" xr:uid="{73CB44AB-4D00-4B2A-B152-D81254583843}"/>
    <hyperlink ref="D450" r:id="rId2052" xr:uid="{E11A0D00-D196-4852-B119-F2E895170153}"/>
    <hyperlink ref="D451" r:id="rId2053" xr:uid="{1AF3EF93-9CC4-463D-BA44-30532FA561C2}"/>
    <hyperlink ref="D452" r:id="rId2054" xr:uid="{51567ED8-DBC7-408F-A790-4D6820D771E4}"/>
    <hyperlink ref="D453" r:id="rId2055" xr:uid="{E6DBBC45-1302-42AC-8A9A-FC170548AF03}"/>
    <hyperlink ref="D454" r:id="rId2056" xr:uid="{847A1FEC-66C5-4812-91E8-CCB45354BAC2}"/>
    <hyperlink ref="D455" r:id="rId2057" xr:uid="{892BBC44-5CED-4F49-9004-7C00D2DE372E}"/>
    <hyperlink ref="D456" r:id="rId2058" xr:uid="{29750F48-5FEE-49C1-A91E-87BE9E635749}"/>
    <hyperlink ref="D457" r:id="rId2059" xr:uid="{5F427519-A954-436C-8785-C758AE7AC7D8}"/>
    <hyperlink ref="D458" r:id="rId2060" xr:uid="{655E9FDB-BF2B-4CDA-B612-A4D2A67C9AB8}"/>
    <hyperlink ref="D459" r:id="rId2061" xr:uid="{B8AFE9CD-B9E4-4B09-BD51-A020385DD764}"/>
    <hyperlink ref="D460" r:id="rId2062" xr:uid="{A4502729-9C46-4B46-8E93-4EC5145D845B}"/>
    <hyperlink ref="D461" r:id="rId2063" xr:uid="{877C1BF9-5A56-4BDD-A15B-8D4A466AAF21}"/>
    <hyperlink ref="D462" r:id="rId2064" xr:uid="{2255690E-99F8-4202-AE1D-3C58B567D594}"/>
    <hyperlink ref="D463" r:id="rId2065" xr:uid="{A38CFB69-B092-44E1-9FDB-64C21A7F8489}"/>
    <hyperlink ref="D464" r:id="rId2066" xr:uid="{D6972409-9E7D-43B8-9FBE-1506B70D94B5}"/>
    <hyperlink ref="D465" r:id="rId2067" xr:uid="{068424D9-94BD-46CB-9633-A98E96C76B17}"/>
    <hyperlink ref="D466" r:id="rId2068" xr:uid="{E4D9CC9A-1036-4CBA-885C-EE9DA982D3AE}"/>
    <hyperlink ref="D467" r:id="rId2069" xr:uid="{D37F71BD-D806-48E6-8723-864B95D6EC7D}"/>
    <hyperlink ref="D468" r:id="rId2070" xr:uid="{E60BA0DB-2A1A-4A64-AE60-6F304ACCFC69}"/>
    <hyperlink ref="D469" r:id="rId2071" xr:uid="{7CB12661-111A-487D-B633-48C94F861EF1}"/>
    <hyperlink ref="D470" r:id="rId2072" xr:uid="{218557FE-070F-4728-9945-49F30EF4185B}"/>
    <hyperlink ref="D471" r:id="rId2073" xr:uid="{E65F3E82-5149-4002-8180-1CB8CAD0337A}"/>
    <hyperlink ref="D472" r:id="rId2074" xr:uid="{3D03FBF7-5B9D-4156-8515-941D241485C4}"/>
    <hyperlink ref="D473" r:id="rId2075" xr:uid="{A22BCD44-9103-4A1F-92A8-2BEBF702436F}"/>
    <hyperlink ref="D474" r:id="rId2076" xr:uid="{160EDCFB-9C65-4928-9BB4-7F4F84BF65E1}"/>
    <hyperlink ref="D475" r:id="rId2077" xr:uid="{ED730C44-11C6-4FDA-9159-EC9B7EAD618C}"/>
    <hyperlink ref="D476" r:id="rId2078" xr:uid="{FE98C45D-6A3C-4FE7-BED3-034A40DDC6F7}"/>
    <hyperlink ref="D477" r:id="rId2079" xr:uid="{0EBD3762-D7F0-4C2E-85BE-785DA69DB40C}"/>
    <hyperlink ref="D478" r:id="rId2080" xr:uid="{B643D7B8-284A-4F08-9136-767B06923853}"/>
    <hyperlink ref="D479" r:id="rId2081" xr:uid="{9294A44D-98E9-44C9-8ED1-0875B5D1AFD4}"/>
    <hyperlink ref="D480" r:id="rId2082" xr:uid="{9BF4278A-54AB-4811-BF41-545809A3B7A9}"/>
    <hyperlink ref="D481" r:id="rId2083" xr:uid="{CC8D2F10-FEF7-4764-BF21-301F632FCF8A}"/>
    <hyperlink ref="D482" r:id="rId2084" xr:uid="{23526680-63CE-43B6-B312-5D0141B12C3D}"/>
    <hyperlink ref="D483" r:id="rId2085" xr:uid="{C4665170-A5EB-4F28-B0C3-B3B74BD3D7DD}"/>
    <hyperlink ref="D484" r:id="rId2086" xr:uid="{29B009AB-F23E-496B-B7D7-E1D4398EA29C}"/>
    <hyperlink ref="D485" r:id="rId2087" xr:uid="{E089C70B-345C-4018-B33A-3047A9FA57D0}"/>
    <hyperlink ref="D486" r:id="rId2088" xr:uid="{692C7FC9-F3CE-4C0F-82AE-744F32C2B55C}"/>
    <hyperlink ref="D487" r:id="rId2089" xr:uid="{D65E1520-9435-4FFE-AA7D-CDB85420D740}"/>
    <hyperlink ref="D488" r:id="rId2090" xr:uid="{72861641-65B8-438E-9FB6-565CC6897DF6}"/>
    <hyperlink ref="D489" r:id="rId2091" xr:uid="{7B9A3E02-D1C9-4BE5-ABCC-4DA382D9973A}"/>
    <hyperlink ref="D490" r:id="rId2092" xr:uid="{5F2F292A-45C5-4ED2-9D6E-092499A1194B}"/>
    <hyperlink ref="D491" r:id="rId2093" xr:uid="{C4DEDEB4-C9D2-45BC-A1D7-1F1D9EB33751}"/>
    <hyperlink ref="D492" r:id="rId2094" xr:uid="{D2B7D313-C8FF-4318-9B67-DAA6D3C0FBEF}"/>
    <hyperlink ref="D493" r:id="rId2095" xr:uid="{2FE6F0A5-695A-4D41-9E49-0286CFCB53D7}"/>
    <hyperlink ref="D494" r:id="rId2096" xr:uid="{63AEBFFA-58EB-44F3-A34A-812066C23367}"/>
    <hyperlink ref="D495" r:id="rId2097" xr:uid="{2F5F0CD2-A03C-4677-8CAA-60E60211CD18}"/>
    <hyperlink ref="D496" r:id="rId2098" xr:uid="{9C61E155-3C5E-4A97-AAB5-262A8823B867}"/>
    <hyperlink ref="D497" r:id="rId2099" xr:uid="{E9CD0DA5-050A-40CB-A555-D4DBFD9A5337}"/>
    <hyperlink ref="D498" r:id="rId2100" xr:uid="{912C8EB8-E017-48C0-9B60-AB1645658BF9}"/>
    <hyperlink ref="D499" r:id="rId2101" xr:uid="{6348EF89-81B3-4652-9C63-F727F9DED84D}"/>
    <hyperlink ref="D500" r:id="rId2102" xr:uid="{B926F498-0A42-425F-AC17-AE80A0BC676F}"/>
    <hyperlink ref="D501" r:id="rId2103" xr:uid="{6CA75825-B73B-4FC6-9450-BC8BC74FB618}"/>
    <hyperlink ref="D502" r:id="rId2104" xr:uid="{19EBF896-A102-47F0-89B2-C3D5D440E263}"/>
    <hyperlink ref="D503" r:id="rId2105" xr:uid="{2B0BAD7C-4A1D-4574-80AF-D983F4E7F079}"/>
    <hyperlink ref="D504" r:id="rId2106" xr:uid="{03D5237F-DA3D-4F22-A568-CB8F702F041F}"/>
    <hyperlink ref="D505" r:id="rId2107" xr:uid="{F3637CFD-9DE9-46AC-B747-8E99E7647048}"/>
    <hyperlink ref="D506" r:id="rId2108" xr:uid="{182C2644-6417-4EAA-AC2A-60B22926DF26}"/>
    <hyperlink ref="D507" r:id="rId2109" xr:uid="{72B487D2-6471-4E9D-B1A4-2E08690A7A88}"/>
    <hyperlink ref="D508" r:id="rId2110" xr:uid="{D00850EF-452A-442D-B8A2-C11755FE93AE}"/>
    <hyperlink ref="D509" r:id="rId2111" xr:uid="{AF424A8E-9EE4-48B8-9ADF-DBB19DD31608}"/>
    <hyperlink ref="D510" r:id="rId2112" xr:uid="{EDD99440-B29D-4D11-AAB0-B3AB7337A063}"/>
    <hyperlink ref="D511" r:id="rId2113" xr:uid="{525D388E-1173-46F6-807F-497EEED52E02}"/>
    <hyperlink ref="D512" r:id="rId2114" xr:uid="{6F9A83C6-C070-4E1A-9D40-676937EDA359}"/>
    <hyperlink ref="D513" r:id="rId2115" xr:uid="{20B60F2A-211B-4EC0-9423-BABA1AAEDE7B}"/>
    <hyperlink ref="D514" r:id="rId2116" xr:uid="{30BD728A-5978-460A-AE69-C0419D00E91D}"/>
    <hyperlink ref="D515" r:id="rId2117" xr:uid="{B775995B-4E78-485D-8ABF-4120F24E0DE0}"/>
    <hyperlink ref="D516" r:id="rId2118" xr:uid="{DC73FB77-31CE-4601-991C-E2209362EA04}"/>
    <hyperlink ref="D517" r:id="rId2119" xr:uid="{E1020121-4E8D-4867-BEAB-D0595C6F7A44}"/>
    <hyperlink ref="D518" r:id="rId2120" xr:uid="{2BC79ABC-2925-4811-8FC0-28FD77707A82}"/>
    <hyperlink ref="D519" r:id="rId2121" xr:uid="{4E8C1A97-1D58-4131-8DD8-AE0C576259CC}"/>
    <hyperlink ref="D520" r:id="rId2122" xr:uid="{33A2041F-BB16-4374-A6F3-FE7189118E16}"/>
    <hyperlink ref="D521" r:id="rId2123" xr:uid="{27987E32-4919-4E44-AC96-864A85CFA187}"/>
    <hyperlink ref="D522" r:id="rId2124" xr:uid="{088A64E5-005D-4C63-8742-EE2191546E90}"/>
    <hyperlink ref="D523" r:id="rId2125" xr:uid="{FFCBD3D6-E1C5-4163-8204-423AA0848617}"/>
    <hyperlink ref="D524" r:id="rId2126" xr:uid="{0999D16F-A225-4F1B-AA62-C4EE7E5E89D1}"/>
    <hyperlink ref="D525" r:id="rId2127" xr:uid="{118BE89A-BCED-4747-B8B0-A9E6419063C5}"/>
    <hyperlink ref="D526" r:id="rId2128" xr:uid="{0CFB8342-E481-45A9-A886-19024713F38A}"/>
    <hyperlink ref="D527" r:id="rId2129" xr:uid="{9458B704-7506-4121-AE37-BC80C787EB8B}"/>
    <hyperlink ref="D528" r:id="rId2130" xr:uid="{56D833C8-99BB-440A-A6AC-B797A76B26E2}"/>
    <hyperlink ref="D529" r:id="rId2131" xr:uid="{1C71F2FE-7C66-49A3-A257-BDA8C0F374A0}"/>
    <hyperlink ref="D530" r:id="rId2132" xr:uid="{4A39B483-33BE-4F02-822A-1B00443A841D}"/>
    <hyperlink ref="D531" r:id="rId2133" xr:uid="{5E610A67-A9CB-4A9C-BDEA-34DC9433AF09}"/>
    <hyperlink ref="D532" r:id="rId2134" xr:uid="{7A64D23F-5C88-451B-BBE8-72DEFE36970A}"/>
    <hyperlink ref="D533" r:id="rId2135" xr:uid="{F373AEFA-66B9-4FB8-82FE-28D69B8F8770}"/>
    <hyperlink ref="D534" r:id="rId2136" xr:uid="{BE711583-BBC0-442D-B1A4-E3D3B5C2D0B5}"/>
    <hyperlink ref="D535" r:id="rId2137" xr:uid="{5BFB2D47-66C9-4BE6-A164-15B9EBF438EF}"/>
    <hyperlink ref="D536" r:id="rId2138" xr:uid="{C33D1241-BD32-4CAE-802F-A4F7D439A803}"/>
    <hyperlink ref="D537" r:id="rId2139" xr:uid="{2159755D-738C-4BC7-BF00-FA544662621F}"/>
    <hyperlink ref="D538" r:id="rId2140" xr:uid="{0A0D35B3-09E5-45CB-8131-A7B4879993B8}"/>
    <hyperlink ref="D539" r:id="rId2141" xr:uid="{6FA8B86A-D3C6-4DFD-B363-ED600B390CE0}"/>
    <hyperlink ref="D540" r:id="rId2142" xr:uid="{DBDC2152-4D69-42E7-8F19-EEA0D4D20B16}"/>
    <hyperlink ref="D541" r:id="rId2143" xr:uid="{9FCAD490-2561-4E8A-AA32-53F744BCBE97}"/>
    <hyperlink ref="D542" r:id="rId2144" xr:uid="{3A29F6DD-BBE0-4C9B-A2E0-DF83133731E6}"/>
    <hyperlink ref="D543" r:id="rId2145" xr:uid="{E5D768C4-8435-49C7-890A-54CCC463ED5A}"/>
    <hyperlink ref="D544" r:id="rId2146" xr:uid="{4672B5CA-9B09-4D6C-92E9-0A17E59F17C9}"/>
    <hyperlink ref="D545" r:id="rId2147" xr:uid="{3D3E1825-CAA0-49D8-8135-F7D9AA6EEB38}"/>
    <hyperlink ref="D546" r:id="rId2148" xr:uid="{64094832-759B-4129-917A-A8A97D35F457}"/>
    <hyperlink ref="D547" r:id="rId2149" xr:uid="{EB9C3A6E-F1FB-4DA0-A6B2-08B4E4865570}"/>
    <hyperlink ref="D548" r:id="rId2150" xr:uid="{73C98CA8-BFA5-4EF6-8EF9-384673EBC969}"/>
    <hyperlink ref="D549" r:id="rId2151" xr:uid="{E149EAC7-80F0-42E8-8013-650449F5E401}"/>
    <hyperlink ref="D550" r:id="rId2152" xr:uid="{1D953FC8-DD36-437C-A886-222C48A55CF5}"/>
    <hyperlink ref="D551" r:id="rId2153" xr:uid="{91DD016D-AB01-4865-AC12-766716C8663D}"/>
    <hyperlink ref="D552" r:id="rId2154" xr:uid="{91182317-A00E-4EE9-A051-13C2F331F2C9}"/>
    <hyperlink ref="D553" r:id="rId2155" xr:uid="{32951153-58C1-4D77-94AB-87FE6D33E5C0}"/>
    <hyperlink ref="D554" r:id="rId2156" xr:uid="{8632A6BF-661D-473F-8AD9-61DCE922001C}"/>
    <hyperlink ref="D555" r:id="rId2157" xr:uid="{105154D2-2A47-41A0-B9BD-D40EF0715266}"/>
    <hyperlink ref="D556" r:id="rId2158" xr:uid="{C5256B18-CE36-43ED-A31F-66DF2AEF4458}"/>
    <hyperlink ref="D557" r:id="rId2159" xr:uid="{D6EFA2F0-D642-423C-B100-6D3B98F0E1A9}"/>
    <hyperlink ref="D558" r:id="rId2160" xr:uid="{B72372B6-821F-4CC7-A4EC-82D1BD2B3855}"/>
    <hyperlink ref="D559" r:id="rId2161" xr:uid="{CFA893D2-5B23-424E-B507-8691D329E691}"/>
    <hyperlink ref="D560" r:id="rId2162" xr:uid="{2873EBC5-47A2-42D6-99DC-430FFF001E6C}"/>
    <hyperlink ref="D561" r:id="rId2163" xr:uid="{ACC702F6-E265-4A7B-BF33-D660247A41D3}"/>
    <hyperlink ref="D562" r:id="rId2164" xr:uid="{2351522C-E5A8-4D8B-BE3F-DF9E93C7E5FC}"/>
    <hyperlink ref="D563" r:id="rId2165" xr:uid="{811AF123-96AC-46BF-8BF7-95603138873A}"/>
    <hyperlink ref="D564" r:id="rId2166" xr:uid="{15BD99CC-9872-44A3-A9B6-4D0B4C640D22}"/>
    <hyperlink ref="D565" r:id="rId2167" xr:uid="{242760C5-2DF9-489A-BC47-A3653EDDAE0F}"/>
    <hyperlink ref="D566" r:id="rId2168" xr:uid="{F2382C5A-35EF-4506-AB39-112E439F331F}"/>
    <hyperlink ref="D567" r:id="rId2169" xr:uid="{CA77C7CD-2725-4F31-BA79-2FFC89D5B04D}"/>
    <hyperlink ref="D568" r:id="rId2170" xr:uid="{A95D497D-0D56-4040-9171-305EA927FC4E}"/>
    <hyperlink ref="D569" r:id="rId2171" xr:uid="{9A33609A-66F7-4582-A538-0D4251E587B4}"/>
    <hyperlink ref="D570" r:id="rId2172" xr:uid="{3DFBFB14-A0B4-49C9-9D90-2629B68D5648}"/>
    <hyperlink ref="D571" r:id="rId2173" xr:uid="{373DE4D7-3AB8-4C1E-966D-99BD8B453613}"/>
    <hyperlink ref="D572" r:id="rId2174" xr:uid="{3CBA24AD-84F0-40E7-A0AA-46F18EE76764}"/>
    <hyperlink ref="D573" r:id="rId2175" xr:uid="{887133A5-1B18-4C39-B9F3-68D897430854}"/>
    <hyperlink ref="D574" r:id="rId2176" xr:uid="{5D78171D-FDF2-4D52-8E8C-4697E1B5AE7C}"/>
    <hyperlink ref="D575" r:id="rId2177" xr:uid="{75C5B72D-BAAD-46CC-91EA-4D1A3B8BF800}"/>
    <hyperlink ref="D576" r:id="rId2178" xr:uid="{401BB51C-6F05-48B3-98F1-16661A5F79D5}"/>
    <hyperlink ref="D577" r:id="rId2179" xr:uid="{DA26443E-954C-4147-BE52-835C8728EC65}"/>
    <hyperlink ref="D578" r:id="rId2180" xr:uid="{822AF94D-2871-4664-8914-3E143E222196}"/>
    <hyperlink ref="D579" r:id="rId2181" xr:uid="{9079BA76-CDA9-4452-8143-407E7A778DEB}"/>
    <hyperlink ref="D580" r:id="rId2182" xr:uid="{524A7EF9-251F-49EE-81DB-4C0C336FD387}"/>
    <hyperlink ref="D581" r:id="rId2183" xr:uid="{AE19031A-B1F0-448C-B010-E1AE225EA3F9}"/>
    <hyperlink ref="D582" r:id="rId2184" xr:uid="{ADCAD913-8B4E-4E6C-9C9B-5FA5444ABA04}"/>
    <hyperlink ref="D583" r:id="rId2185" xr:uid="{278D9CB8-E65C-4FE0-AD67-DE3D6C78DD58}"/>
    <hyperlink ref="D584" r:id="rId2186" xr:uid="{976A373C-B6BA-4024-93AF-9D709982DE82}"/>
    <hyperlink ref="D585" r:id="rId2187" xr:uid="{9EA33D17-D0C5-45B1-A160-E17F2E921C17}"/>
    <hyperlink ref="D586" r:id="rId2188" xr:uid="{9D3E0FDD-45A2-475F-BC20-053A9994456D}"/>
    <hyperlink ref="D587" r:id="rId2189" xr:uid="{3FE16731-27DD-4DF8-AC69-653C41EE4839}"/>
    <hyperlink ref="D588" r:id="rId2190" xr:uid="{81FB2942-DDC9-41DF-BD52-EC0C6FC1AB2A}"/>
    <hyperlink ref="D589" r:id="rId2191" xr:uid="{9DC5785E-DFBB-4F2B-A933-244854BA59ED}"/>
    <hyperlink ref="D590" r:id="rId2192" xr:uid="{41F0A21E-6684-4338-865F-2B7FEBEE38A8}"/>
    <hyperlink ref="D591" r:id="rId2193" xr:uid="{442699FE-3590-4A52-BBE5-E22BE49052DA}"/>
    <hyperlink ref="D592" r:id="rId2194" xr:uid="{CA79830A-A2D5-4987-BCA3-6C59333C2641}"/>
    <hyperlink ref="D593" r:id="rId2195" xr:uid="{115715BF-A6DF-4CD6-B2AC-82E2C0619F70}"/>
    <hyperlink ref="D594" r:id="rId2196" xr:uid="{DFB7F48C-9CC6-45CB-9C8D-9FB84D300B5C}"/>
    <hyperlink ref="D595" r:id="rId2197" xr:uid="{0120D1EA-A00A-459F-8F22-AE10895294F4}"/>
    <hyperlink ref="D596" r:id="rId2198" xr:uid="{10F77392-C072-4687-9134-351BE56D924F}"/>
    <hyperlink ref="D597" r:id="rId2199" xr:uid="{04734588-44CE-452E-9A33-EB49AE682A2A}"/>
    <hyperlink ref="D598" r:id="rId2200" xr:uid="{142082E9-97E1-4B34-AD91-B8B7F86CACF0}"/>
    <hyperlink ref="D599" r:id="rId2201" xr:uid="{E2E9EDAC-F378-4FCD-ACF2-9546053512C6}"/>
    <hyperlink ref="D600" r:id="rId2202" xr:uid="{417E02F6-60B6-4CA5-84B9-3FB8C55E0622}"/>
    <hyperlink ref="D601" r:id="rId2203" xr:uid="{2F442360-0F7B-4991-BC32-9C66A3F294E0}"/>
    <hyperlink ref="D602" r:id="rId2204" xr:uid="{547B3155-E49C-4DBD-A648-65566F718A41}"/>
    <hyperlink ref="D603" r:id="rId2205" xr:uid="{079CEAF2-8B71-4C1D-90E5-112BBAB86026}"/>
    <hyperlink ref="D604" r:id="rId2206" xr:uid="{3D282857-B887-4756-921F-F0252ADC2CD0}"/>
    <hyperlink ref="D605" r:id="rId2207" xr:uid="{5D6FA648-E822-484C-9A72-76E62F911203}"/>
    <hyperlink ref="D606" r:id="rId2208" xr:uid="{6D512DD7-9864-4174-AC28-862D1FF38B88}"/>
    <hyperlink ref="D607" r:id="rId2209" xr:uid="{5CAD26DD-3AAB-47C1-90BD-B55CD10E75F2}"/>
    <hyperlink ref="D608" r:id="rId2210" xr:uid="{9AC0AFE4-849E-4298-BCCF-23AEEA633AED}"/>
    <hyperlink ref="D609" r:id="rId2211" xr:uid="{7059E308-2EDB-4C3C-82C8-C329AF38A900}"/>
    <hyperlink ref="D610" r:id="rId2212" xr:uid="{E5C70B48-42C0-4A9C-A5F0-222747920929}"/>
    <hyperlink ref="D611" r:id="rId2213" xr:uid="{4D05D336-93CB-41EF-BBEC-3CA8D380C888}"/>
    <hyperlink ref="D612" r:id="rId2214" xr:uid="{C8495A59-AAA4-450D-BF84-72CDE1975A46}"/>
    <hyperlink ref="D613" r:id="rId2215" xr:uid="{F27FC4BB-4C45-43D4-BB47-D055FE30CB09}"/>
    <hyperlink ref="D614" r:id="rId2216" xr:uid="{85402F4C-F3B6-4557-8A6B-CBC5DCF09ACB}"/>
    <hyperlink ref="D615" r:id="rId2217" xr:uid="{D5F52CD9-45C9-4566-9D24-231E62EC36C4}"/>
    <hyperlink ref="D616" r:id="rId2218" xr:uid="{46D3F0D3-CCC4-4F64-BD89-274959AA3144}"/>
    <hyperlink ref="D617" r:id="rId2219" xr:uid="{F0D00524-BED4-4599-9E06-BE110F3F8E49}"/>
    <hyperlink ref="D618" r:id="rId2220" xr:uid="{BAD26E42-B209-4155-8CFA-B3F16B6EA3CE}"/>
    <hyperlink ref="D619" r:id="rId2221" xr:uid="{D4517709-58A7-4EA6-82CD-E176BDA03436}"/>
    <hyperlink ref="D620" r:id="rId2222" xr:uid="{91C1509D-2830-4ABC-A254-15D09063BD9E}"/>
    <hyperlink ref="D621" r:id="rId2223" xr:uid="{761D1BBA-B01A-436B-A514-5D7CBB155E69}"/>
    <hyperlink ref="D622" r:id="rId2224" xr:uid="{FF0D44F5-54BA-434C-8FD0-B7E14891A7D7}"/>
    <hyperlink ref="D623" r:id="rId2225" xr:uid="{FE8FCBDA-2286-44CE-8199-2C0B7AEFA1B9}"/>
    <hyperlink ref="D624" r:id="rId2226" xr:uid="{ACEAB8DC-744E-4AA2-A2D5-40161E69E214}"/>
    <hyperlink ref="D625" r:id="rId2227" xr:uid="{7EB108E5-16B0-4A5B-AC15-B019A4F94152}"/>
    <hyperlink ref="D626" r:id="rId2228" xr:uid="{64D5AC3D-66C2-47E1-9216-3C9DC4F906FF}"/>
    <hyperlink ref="D627" r:id="rId2229" xr:uid="{451F2537-865A-485C-9E05-85BDBCF6FD15}"/>
    <hyperlink ref="D628" r:id="rId2230" xr:uid="{EB2332F2-097B-4CE0-8306-8035FA746D73}"/>
    <hyperlink ref="D629" r:id="rId2231" xr:uid="{D4165FD9-1A5B-4645-9C76-28279F292F53}"/>
    <hyperlink ref="D630" r:id="rId2232" xr:uid="{E9D95E2D-7C78-4A74-A104-DA2AAFD24813}"/>
    <hyperlink ref="D631" r:id="rId2233" xr:uid="{811D5033-9193-40D0-A509-E2A6A3BA9F8C}"/>
    <hyperlink ref="D632" r:id="rId2234" xr:uid="{288B6413-A3CD-4B3B-90F9-D3D20B80EE9F}"/>
    <hyperlink ref="D633" r:id="rId2235" xr:uid="{588560E2-8044-4521-B7DF-37F87F136705}"/>
    <hyperlink ref="D634" r:id="rId2236" xr:uid="{F1604F1C-F7DA-43B5-9AA4-51FC9F394C0E}"/>
    <hyperlink ref="D635" r:id="rId2237" xr:uid="{F5878F38-1E3A-41CC-BCDA-AAC43C3E0FBA}"/>
    <hyperlink ref="D636" r:id="rId2238" xr:uid="{3576CFB4-F9BB-43BA-A634-4A968EFD586A}"/>
    <hyperlink ref="D637" r:id="rId2239" xr:uid="{49EB7EE1-5370-4FDD-87FB-6A0302A00FB3}"/>
    <hyperlink ref="D638" r:id="rId2240" xr:uid="{4FFF07DC-44A3-476F-AA75-5E25FBCF3F93}"/>
    <hyperlink ref="D639" r:id="rId2241" xr:uid="{18432916-1819-483E-B721-BC3F561861C0}"/>
    <hyperlink ref="D640" r:id="rId2242" xr:uid="{365AF904-ED42-4DF5-A398-5493CE61DC00}"/>
    <hyperlink ref="D641" r:id="rId2243" xr:uid="{CFDF3A4B-AC14-4298-AB17-28934824365E}"/>
    <hyperlink ref="D642" r:id="rId2244" xr:uid="{BBA38DEC-9D53-4C5D-A0A3-C852ED1D482F}"/>
    <hyperlink ref="D643" r:id="rId2245" xr:uid="{C9495A89-108E-46D7-9632-969389A119F4}"/>
    <hyperlink ref="D644" r:id="rId2246" xr:uid="{C5DC8BF4-433E-4730-B2C4-9F25CC8C5CE0}"/>
    <hyperlink ref="D645" r:id="rId2247" xr:uid="{E28A1900-24E4-46F2-AB06-B664F4334CB3}"/>
    <hyperlink ref="D646" r:id="rId2248" xr:uid="{896C535D-FE3B-487C-9E59-E6187B6BD40D}"/>
    <hyperlink ref="D647" r:id="rId2249" xr:uid="{E644016D-5553-4ACD-B3E1-865630350823}"/>
    <hyperlink ref="D648" r:id="rId2250" xr:uid="{423D7E35-FE69-4519-A102-33C3D4CD83E4}"/>
    <hyperlink ref="D649" r:id="rId2251" xr:uid="{36D5457C-CBE3-4AE3-BCE2-B35CC07CFA95}"/>
    <hyperlink ref="D650" r:id="rId2252" xr:uid="{FB793DC4-DB62-44F8-ABCC-BA2B46B72D10}"/>
    <hyperlink ref="D651" r:id="rId2253" xr:uid="{1B8DFF63-317F-4A26-8D0A-25AD9FFE89B2}"/>
    <hyperlink ref="D652" r:id="rId2254" xr:uid="{46ADE14F-8398-4E86-B94E-DEBD0F6B0F38}"/>
    <hyperlink ref="D653" r:id="rId2255" xr:uid="{477B8C80-00A8-4C44-8335-4E1A4FA66E23}"/>
    <hyperlink ref="D654" r:id="rId2256" xr:uid="{99445980-3BC5-4549-ABC8-66591B8029CB}"/>
    <hyperlink ref="D655" r:id="rId2257" xr:uid="{F8EBD18F-4267-479A-B7FD-61DD69BCDE16}"/>
    <hyperlink ref="D656" r:id="rId2258" xr:uid="{9F765652-7061-4901-8B18-656784C49DC5}"/>
    <hyperlink ref="D657" r:id="rId2259" xr:uid="{99F50599-EC3E-45CE-B50A-926853BC139F}"/>
    <hyperlink ref="D658" r:id="rId2260" xr:uid="{D737EE07-A199-4EA6-BEB9-CE2D31093D0E}"/>
    <hyperlink ref="D659" r:id="rId2261" xr:uid="{96486362-D672-4547-B0A7-6AF000084130}"/>
    <hyperlink ref="D660" r:id="rId2262" xr:uid="{C6F52A1B-7774-48E5-9EAF-7C309F3C77E4}"/>
    <hyperlink ref="D661" r:id="rId2263" xr:uid="{DAE010DB-55E7-425C-B36B-92F376265C62}"/>
    <hyperlink ref="D662" r:id="rId2264" xr:uid="{8FEA2850-8371-4CE8-92C1-9B5F7BBFED90}"/>
    <hyperlink ref="D663" r:id="rId2265" xr:uid="{397F20D8-149A-4952-B0EC-BB4E7ACC31B1}"/>
    <hyperlink ref="D664" r:id="rId2266" xr:uid="{220E12FA-7A95-4FF0-B013-7682030E6B18}"/>
    <hyperlink ref="D665" r:id="rId2267" xr:uid="{832AF5E3-A6E4-4CA4-A06C-FCB4157A4B80}"/>
    <hyperlink ref="D666" r:id="rId2268" xr:uid="{B06C5586-54B6-4722-8EBE-E886BD5487D3}"/>
    <hyperlink ref="D667" r:id="rId2269" xr:uid="{4AE5AD93-EBC9-4C71-89DD-960F24A12937}"/>
    <hyperlink ref="D668" r:id="rId2270" xr:uid="{ECBC7735-543C-4F3F-8449-794561D2E625}"/>
    <hyperlink ref="D669" r:id="rId2271" xr:uid="{5D639F74-8D08-489E-9F96-4C759322AC63}"/>
    <hyperlink ref="D670" r:id="rId2272" xr:uid="{0F8EC417-B77A-400A-A949-49BD5C083822}"/>
    <hyperlink ref="D671" r:id="rId2273" xr:uid="{424D20C5-2F1E-40AD-A80F-7E8081EDEA0A}"/>
    <hyperlink ref="D672" r:id="rId2274" xr:uid="{5D76C210-FD31-4172-ADC6-D1FBDCFBEF86}"/>
    <hyperlink ref="D673" r:id="rId2275" xr:uid="{7853C26D-DCD3-4DA4-B0FC-2CDFE0AB9E56}"/>
    <hyperlink ref="D674" r:id="rId2276" xr:uid="{9419D62C-5379-4D19-B3E9-4931BF0AAA4D}"/>
    <hyperlink ref="D675" r:id="rId2277" xr:uid="{8C62A1A4-C35C-4DEB-B2D8-533426BDB131}"/>
    <hyperlink ref="D676" r:id="rId2278" xr:uid="{7697FF9C-200C-4C8C-8359-414FD9A7E7D2}"/>
    <hyperlink ref="D677" r:id="rId2279" xr:uid="{FD2FBA04-51D4-411C-949B-0D5BEAED3DFD}"/>
    <hyperlink ref="D678" r:id="rId2280" xr:uid="{4A2DD4E6-A7B3-42A7-9671-6A1F82683E9C}"/>
    <hyperlink ref="D679" r:id="rId2281" xr:uid="{FE318A86-D859-43B7-8838-10032A20AD63}"/>
    <hyperlink ref="D680" r:id="rId2282" xr:uid="{611ED21D-D1FE-44C7-9CA7-940E3BFD6AA2}"/>
    <hyperlink ref="D681" r:id="rId2283" xr:uid="{E4F30977-98B9-49DB-89A9-C5A8CB384ACD}"/>
    <hyperlink ref="D682" r:id="rId2284" xr:uid="{F56E05A7-043F-4396-B827-4548B6B160C0}"/>
    <hyperlink ref="D683" r:id="rId2285" xr:uid="{53AB6BF9-2343-4513-9822-F739EBB49161}"/>
    <hyperlink ref="D684" r:id="rId2286" xr:uid="{A626B8D9-ADDA-48EA-9FEC-813116860C6F}"/>
    <hyperlink ref="D685" r:id="rId2287" xr:uid="{9DD34CDE-B7FF-4AE1-88EE-4A01F5D47092}"/>
    <hyperlink ref="D686" r:id="rId2288" xr:uid="{34C15AFC-4A12-473B-A385-37B5A022A526}"/>
    <hyperlink ref="D687" r:id="rId2289" xr:uid="{8DFF8237-7855-4F2A-ACF1-E0CBFDEEF45E}"/>
    <hyperlink ref="D688" r:id="rId2290" xr:uid="{57470F19-566E-4470-B1B4-F6FEE5B3BD22}"/>
    <hyperlink ref="D689" r:id="rId2291" xr:uid="{2EE635C2-7246-4982-9710-3FDAE2832616}"/>
    <hyperlink ref="D690" r:id="rId2292" xr:uid="{2669BA48-898B-44F4-9F54-AEE65EF87CEC}"/>
    <hyperlink ref="D691" r:id="rId2293" xr:uid="{6FC33D29-FC7E-41D4-956E-5F60B296F9C8}"/>
    <hyperlink ref="D692" r:id="rId2294" xr:uid="{D0DE0D28-63EB-44F7-ABCF-9ACC70A23956}"/>
    <hyperlink ref="D693" r:id="rId2295" xr:uid="{25E92BDA-5BDA-4263-A170-BA2EC69F4B87}"/>
    <hyperlink ref="D694" r:id="rId2296" xr:uid="{80235317-02F2-4A3A-A8D7-0FAE412D3CEA}"/>
    <hyperlink ref="D695" r:id="rId2297" xr:uid="{58C33D5B-CEAB-4DCA-B3E2-FB9AFADC9219}"/>
    <hyperlink ref="D696" r:id="rId2298" xr:uid="{3F19C06C-4251-4E54-A82F-5274706EAC94}"/>
    <hyperlink ref="D697" r:id="rId2299" xr:uid="{5D947433-CA71-453B-8E0D-0D8F4DF5B529}"/>
    <hyperlink ref="D698" r:id="rId2300" xr:uid="{369020C6-2677-40C0-A4BD-322CB6CE4CEC}"/>
    <hyperlink ref="D699" r:id="rId2301" xr:uid="{39237BE2-85C2-4460-921D-D059E2E30AA8}"/>
    <hyperlink ref="D700" r:id="rId2302" xr:uid="{86909084-EAE8-4F40-B364-2AAD1C513062}"/>
    <hyperlink ref="D701" r:id="rId2303" xr:uid="{145C93F4-2C23-4B28-B815-05809C6D250E}"/>
    <hyperlink ref="D702" r:id="rId2304" xr:uid="{C3B6C478-77CE-44EF-AE8D-B097989AFF5B}"/>
    <hyperlink ref="D703" r:id="rId2305" xr:uid="{F0660988-4E1D-4D0A-89BA-CBC9E06B105E}"/>
    <hyperlink ref="D704" r:id="rId2306" xr:uid="{B2EEFEC8-3E2E-40CC-8C62-7ED6755FF014}"/>
    <hyperlink ref="D705" r:id="rId2307" xr:uid="{8BF28D4F-4004-4412-8317-D2BCADFBC32E}"/>
    <hyperlink ref="D706" r:id="rId2308" xr:uid="{A5B59980-F021-4486-A42A-DA340CD30968}"/>
    <hyperlink ref="D707" r:id="rId2309" xr:uid="{3AFD4456-8FB8-49C6-B9B1-7D27666BB9E2}"/>
    <hyperlink ref="D708" r:id="rId2310" xr:uid="{20222E9A-DD08-4249-ACB9-B610B37856D8}"/>
    <hyperlink ref="D709" r:id="rId2311" xr:uid="{2C3F0D6B-6872-4807-AC19-6F02C4C3BD56}"/>
    <hyperlink ref="D710" r:id="rId2312" xr:uid="{EC92BBC1-4324-484C-ACF9-A020E813670B}"/>
    <hyperlink ref="D711" r:id="rId2313" xr:uid="{7D929E7B-CDA4-49FF-90EB-FBC5C089F337}"/>
    <hyperlink ref="D712" r:id="rId2314" xr:uid="{374D06DD-DCEC-4AF3-905E-9F81F7EEC210}"/>
    <hyperlink ref="D713" r:id="rId2315" xr:uid="{259CC3A2-3B39-4087-9C54-1293E61FD90F}"/>
    <hyperlink ref="D714" r:id="rId2316" xr:uid="{D91A9BE4-A29B-488C-8A72-3B02A25DFF37}"/>
    <hyperlink ref="D715" r:id="rId2317" xr:uid="{26DF6FB5-3A97-4888-8957-C11840E46FBF}"/>
    <hyperlink ref="D716" r:id="rId2318" xr:uid="{6561E199-A9D5-4749-B485-6D03CA4F3F26}"/>
    <hyperlink ref="D717" r:id="rId2319" xr:uid="{F849E793-E7B6-4289-9D84-66BC928D7983}"/>
    <hyperlink ref="D718" r:id="rId2320" xr:uid="{1892EEFC-87C9-4603-9E9D-A5619107B073}"/>
    <hyperlink ref="D719" r:id="rId2321" xr:uid="{6C7D1117-2323-4C81-8FD8-938286CCBA99}"/>
    <hyperlink ref="D720" r:id="rId2322" xr:uid="{8DCB842A-093C-4FDB-8696-E54B457F79DD}"/>
    <hyperlink ref="D721" r:id="rId2323" xr:uid="{454F0B7F-3D70-4CA1-A6FD-853713F1B280}"/>
    <hyperlink ref="D722" r:id="rId2324" xr:uid="{500535AB-A8A2-4249-A41E-F099690C919E}"/>
    <hyperlink ref="D723" r:id="rId2325" xr:uid="{E90CE798-9521-4765-A7C4-F8CE3887176C}"/>
    <hyperlink ref="D724" r:id="rId2326" xr:uid="{4D6D8DCD-F620-44C7-8FE8-87CDC743C8C0}"/>
    <hyperlink ref="D725" r:id="rId2327" xr:uid="{30D43D6F-8569-49B0-A353-6C91403B2EF5}"/>
    <hyperlink ref="D726" r:id="rId2328" xr:uid="{9456E10D-845F-4B28-8BB1-B15F1299764E}"/>
    <hyperlink ref="D727" r:id="rId2329" xr:uid="{5B3401A2-E283-4D22-8BEF-B89F7A88CDD8}"/>
    <hyperlink ref="D728" r:id="rId2330" xr:uid="{F1E5624C-26AB-41F3-AEB3-E96F83CAA8EC}"/>
    <hyperlink ref="D729" r:id="rId2331" xr:uid="{430E9C12-BCFC-43FE-A554-1F7FDB54CB02}"/>
    <hyperlink ref="D730" r:id="rId2332" xr:uid="{5B2A5973-F4AB-4D1B-A91F-E34921E47185}"/>
    <hyperlink ref="D731" r:id="rId2333" xr:uid="{AD25EA85-4364-4B02-BB70-ECC76AAFE881}"/>
    <hyperlink ref="D732" r:id="rId2334" xr:uid="{81589D34-DAFF-413A-B15E-32A81FCCABFB}"/>
    <hyperlink ref="D733" r:id="rId2335" xr:uid="{05D19F0C-349C-4781-BB5E-1B50B17A0488}"/>
    <hyperlink ref="D734" r:id="rId2336" xr:uid="{0E7C47C9-03C5-4953-957D-790DBD3AC2A6}"/>
    <hyperlink ref="D735" r:id="rId2337" xr:uid="{36511F2A-1B36-4F60-9D95-3C017AAB8A99}"/>
    <hyperlink ref="D736" r:id="rId2338" xr:uid="{286085D7-8B83-40FA-88A6-6D61422F7957}"/>
    <hyperlink ref="D737" r:id="rId2339" xr:uid="{BB6C5288-635D-42A4-897F-34976AC380BF}"/>
    <hyperlink ref="D738" r:id="rId2340" xr:uid="{E83A5FD5-2AAC-4989-867E-203270E1C54A}"/>
    <hyperlink ref="D739" r:id="rId2341" xr:uid="{727D691D-E6BC-4473-BD70-EE759941FB75}"/>
    <hyperlink ref="D740" r:id="rId2342" xr:uid="{53E9543F-2516-4580-8DC0-F357F274DF24}"/>
    <hyperlink ref="D741" r:id="rId2343" xr:uid="{0581D7E7-FE16-4AE0-A76F-875AFC5BE59A}"/>
    <hyperlink ref="D742" r:id="rId2344" xr:uid="{E831CF29-2183-4FD8-A506-98B219BC2751}"/>
    <hyperlink ref="D743" r:id="rId2345" xr:uid="{B0EEBAD5-CB34-4DE5-A9A2-6590EE97959E}"/>
    <hyperlink ref="D744" r:id="rId2346" xr:uid="{A06CAA48-AF62-4DDD-953E-B8DE4CD8F25A}"/>
    <hyperlink ref="D745" r:id="rId2347" xr:uid="{448B3793-2277-40A6-A24B-60F7DE618617}"/>
    <hyperlink ref="D746" r:id="rId2348" xr:uid="{DFFEA3D7-2527-4482-9302-7D73A39434A5}"/>
    <hyperlink ref="D747" r:id="rId2349" xr:uid="{31BD77D2-5A65-42C0-BEEB-0F9D8E714E58}"/>
    <hyperlink ref="D748" r:id="rId2350" xr:uid="{EC8429C0-1614-4BB3-9FE3-F41AF9A5286B}"/>
    <hyperlink ref="D749" r:id="rId2351" xr:uid="{5040A9A7-FEC1-44D5-AD3E-8683BE78F0A8}"/>
    <hyperlink ref="D750" r:id="rId2352" xr:uid="{BCD1A4F1-66AF-4A31-B46B-BEF093B8722F}"/>
    <hyperlink ref="D751" r:id="rId2353" xr:uid="{9AABD248-35BC-43D2-979E-1ABBA9CF5ACB}"/>
    <hyperlink ref="D752" r:id="rId2354" xr:uid="{1C896745-5C13-4BB2-826C-BDDED7463685}"/>
    <hyperlink ref="D753" r:id="rId2355" xr:uid="{D0D2C2C3-2FD9-4E30-B655-D081DEEE5208}"/>
    <hyperlink ref="D754" r:id="rId2356" xr:uid="{F9225546-DAF0-4405-8C97-1530D9A8F168}"/>
    <hyperlink ref="D755" r:id="rId2357" xr:uid="{EBBC802B-426C-445A-8782-EBA86F64525C}"/>
    <hyperlink ref="D756" r:id="rId2358" xr:uid="{BD893183-76CB-48B2-97B0-B742F7F1F73F}"/>
    <hyperlink ref="D757" r:id="rId2359" xr:uid="{A333F8EA-0D1C-474E-905B-62C882415175}"/>
    <hyperlink ref="D758" r:id="rId2360" xr:uid="{37096989-FA7F-4165-BA9B-888E43B23EC5}"/>
    <hyperlink ref="D759" r:id="rId2361" xr:uid="{0A0D0127-6C53-4CB2-9CB3-0B9130A3C30F}"/>
    <hyperlink ref="D760" r:id="rId2362" xr:uid="{33C86BE9-5CD2-4A8B-8CD7-94E2FE8C8ADF}"/>
    <hyperlink ref="D761" r:id="rId2363" xr:uid="{5D58CE3C-8C5B-4FA5-9F8B-2ADB92C8F615}"/>
    <hyperlink ref="D762" r:id="rId2364" xr:uid="{665743B5-15C1-49B7-A589-31DBBAA0ED7F}"/>
    <hyperlink ref="D763" r:id="rId2365" xr:uid="{68685F94-1708-4BBD-9EA2-1488B5991A58}"/>
    <hyperlink ref="D764" r:id="rId2366" xr:uid="{B7789114-D367-4E73-8A44-54AEA2CF1E32}"/>
    <hyperlink ref="D765" r:id="rId2367" xr:uid="{EE82A9FB-FF23-4E56-83B7-EDE27EC016FE}"/>
    <hyperlink ref="D766" r:id="rId2368" xr:uid="{49E5C174-40CC-4EFA-9B97-B9AC891166CD}"/>
    <hyperlink ref="D767" r:id="rId2369" xr:uid="{E5AD080C-7D0F-439E-9474-40310C6316ED}"/>
    <hyperlink ref="D768" r:id="rId2370" xr:uid="{A57DCA13-F75F-4BCE-A50C-D504B9956DDB}"/>
    <hyperlink ref="D769" r:id="rId2371" xr:uid="{EC1B1CFF-247D-4949-B844-392B68C137A4}"/>
    <hyperlink ref="D770" r:id="rId2372" xr:uid="{1FA3603C-21EC-47DE-8449-EE6E51AA5B0E}"/>
    <hyperlink ref="D771" r:id="rId2373" xr:uid="{C1702157-EE9E-454D-8280-B3A6DA967F1D}"/>
    <hyperlink ref="D772" r:id="rId2374" xr:uid="{F71A598E-33C5-48AA-8481-3592CCB118FC}"/>
    <hyperlink ref="D773" r:id="rId2375" xr:uid="{4D6168DC-6A7E-4671-9CFC-77E483A46461}"/>
    <hyperlink ref="D774" r:id="rId2376" xr:uid="{FCCE2E5D-268E-44C9-83B2-CD4B2928925D}"/>
    <hyperlink ref="D775" r:id="rId2377" xr:uid="{92B3BB75-4CFF-44B9-A784-02F5F68BD94E}"/>
    <hyperlink ref="D776" r:id="rId2378" xr:uid="{B2EEFB0E-2E79-4F92-902A-2DFECCA94B71}"/>
    <hyperlink ref="D777" r:id="rId2379" xr:uid="{656EA20C-397C-4748-A699-BD9BDCFB7A8A}"/>
    <hyperlink ref="D778" r:id="rId2380" xr:uid="{EBA210B4-8E39-4342-A87B-22C3819C7368}"/>
    <hyperlink ref="D779" r:id="rId2381" xr:uid="{E94D3903-2D36-4EB6-8CCA-1E57544E43C6}"/>
    <hyperlink ref="D780" r:id="rId2382" xr:uid="{63582180-D189-490F-9064-9D3A0690EB63}"/>
    <hyperlink ref="D781" r:id="rId2383" xr:uid="{2376E2BC-ABCE-4D6C-85FF-36CCDAAD8E4C}"/>
    <hyperlink ref="D782" r:id="rId2384" xr:uid="{81B1B6B7-5077-496F-B43A-331C74402272}"/>
    <hyperlink ref="D783" r:id="rId2385" xr:uid="{F22B0619-DF7E-413D-94B9-49655325EC2F}"/>
    <hyperlink ref="D784" r:id="rId2386" xr:uid="{70CF14FA-9934-42AC-B142-B07124CD00A2}"/>
    <hyperlink ref="D785" r:id="rId2387" xr:uid="{D05B669E-9FF7-4625-9C92-8B567186F76D}"/>
    <hyperlink ref="D786" r:id="rId2388" xr:uid="{8660F178-AEAD-4257-AA66-C0F04555751F}"/>
    <hyperlink ref="D787" r:id="rId2389" xr:uid="{A25422A5-D823-4DC5-940B-D3F32E7ED487}"/>
    <hyperlink ref="D788" r:id="rId2390" xr:uid="{1F6FFB1F-6097-4408-8715-E46092DAADAB}"/>
    <hyperlink ref="D789" r:id="rId2391" xr:uid="{E4DE7B84-158D-4FE6-9426-D46633C2605E}"/>
    <hyperlink ref="D790" r:id="rId2392" xr:uid="{1D20543C-5915-4493-A9A7-3A99CF2C2EFE}"/>
    <hyperlink ref="D791" r:id="rId2393" xr:uid="{52F21D0F-28BD-4FFB-AD8D-FB18140A9577}"/>
    <hyperlink ref="D792" r:id="rId2394" xr:uid="{2564BE84-AB16-4F9D-8E24-EF5D5D236A51}"/>
    <hyperlink ref="D793" r:id="rId2395" xr:uid="{78139148-1E3A-40D8-93C5-3332D732A183}"/>
    <hyperlink ref="D794" r:id="rId2396" xr:uid="{9238714A-9091-4F6F-B66F-2AFB3E51E431}"/>
    <hyperlink ref="D795" r:id="rId2397" xr:uid="{BCABD62E-D5DF-4A51-8F6F-BFE1F4F2A6C3}"/>
    <hyperlink ref="D796" r:id="rId2398" xr:uid="{195B3B45-BB14-4BB3-B017-AAF64FB63350}"/>
    <hyperlink ref="D797" r:id="rId2399" xr:uid="{C626C2D1-4290-4C61-A8CD-8876221053C1}"/>
    <hyperlink ref="D798" r:id="rId2400" xr:uid="{F16C55E7-E6EA-4153-8DA7-CAB2878418C5}"/>
    <hyperlink ref="D799" r:id="rId2401" xr:uid="{77C41531-4019-42E8-AAD5-B4C677F6F37A}"/>
    <hyperlink ref="D800" r:id="rId2402" xr:uid="{6619DEC0-376C-4C7B-BE62-D928DD3A3BF5}"/>
    <hyperlink ref="D801" r:id="rId2403" xr:uid="{110208E3-1124-4FC7-B600-95CFCAD32CEC}"/>
    <hyperlink ref="D802" r:id="rId2404" xr:uid="{2E823009-1E85-475C-822B-F4A5E8680769}"/>
    <hyperlink ref="D803" r:id="rId2405" xr:uid="{5C9B4298-8A9B-4B2E-A82C-2BEF45F0D088}"/>
    <hyperlink ref="D804" r:id="rId2406" xr:uid="{EFC62B55-C328-4CF7-A083-3D58C1F13C8E}"/>
    <hyperlink ref="D805" r:id="rId2407" xr:uid="{845793BE-5B16-4E5C-A1C7-C9D536F5B2F7}"/>
    <hyperlink ref="D806" r:id="rId2408" xr:uid="{E9414396-9C7E-4B11-96CD-C810EDF0BB3E}"/>
    <hyperlink ref="D807" r:id="rId2409" xr:uid="{3D41ECCE-53B9-4194-BBF1-C961416BDD11}"/>
    <hyperlink ref="D808" r:id="rId2410" xr:uid="{02972879-9E8B-40CC-8EE4-05C04AF2F696}"/>
    <hyperlink ref="D809" r:id="rId2411" xr:uid="{45721521-B18E-4FE9-8529-E358753CEA0B}"/>
    <hyperlink ref="D810" r:id="rId2412" xr:uid="{2004E57D-B94F-478C-B5EC-DE8670B1C1F0}"/>
    <hyperlink ref="D811" r:id="rId2413" xr:uid="{E65AF15D-FE0B-4A0D-A3B4-698002DFDA8A}"/>
    <hyperlink ref="D812" r:id="rId2414" xr:uid="{14D20FF5-703F-4F76-9356-8BC772876599}"/>
    <hyperlink ref="D813" r:id="rId2415" xr:uid="{E89173F5-BB45-457C-ABB5-D05ED956AF79}"/>
    <hyperlink ref="D814" r:id="rId2416" xr:uid="{66E5E591-E83E-4AE0-BEE0-159F8EA63A08}"/>
    <hyperlink ref="D815" r:id="rId2417" xr:uid="{9F375B55-0BA3-4DB4-847F-EE75E21B44B2}"/>
    <hyperlink ref="D816" r:id="rId2418" xr:uid="{DC3D1B9B-2413-48A1-81B3-CED0DFBEB447}"/>
    <hyperlink ref="D817" r:id="rId2419" xr:uid="{60F10E4C-291F-4628-B3B7-5DCF7E70E873}"/>
    <hyperlink ref="D818" r:id="rId2420" xr:uid="{E1D7F876-6731-4E63-9C0E-E09AE051EBC5}"/>
    <hyperlink ref="D819" r:id="rId2421" xr:uid="{B0B16969-C17B-410C-B1F1-21C49F8A3CC8}"/>
    <hyperlink ref="D820" r:id="rId2422" xr:uid="{39470993-33EF-4F61-A124-BC165BCF193E}"/>
    <hyperlink ref="D821" r:id="rId2423" xr:uid="{78996F27-C3BE-4EB3-8546-5BFC119DDCB0}"/>
    <hyperlink ref="D822" r:id="rId2424" xr:uid="{76FE63EC-C703-4C27-9115-9364EB6D67E0}"/>
    <hyperlink ref="D823" r:id="rId2425" xr:uid="{828323D2-A1A8-4D39-9E00-472AB20C38BC}"/>
    <hyperlink ref="D824" r:id="rId2426" xr:uid="{8BC214A8-395B-4603-925B-2A35D5B498A9}"/>
    <hyperlink ref="D825" r:id="rId2427" xr:uid="{836FE95D-43CA-445B-A168-05498A159F77}"/>
    <hyperlink ref="D826" r:id="rId2428" xr:uid="{62469A39-C9C0-4D11-9A41-30C5E53FFDF4}"/>
    <hyperlink ref="D827" r:id="rId2429" xr:uid="{A25AB351-9B8F-404A-AE60-BF8A6170B219}"/>
    <hyperlink ref="D828" r:id="rId2430" xr:uid="{E4974D03-84EE-4F0E-A354-AE21A61324AF}"/>
    <hyperlink ref="D829" r:id="rId2431" xr:uid="{8CD9AA59-B67B-413B-94D8-4424C6162DCD}"/>
    <hyperlink ref="D830" r:id="rId2432" xr:uid="{C1539A9A-C53E-4769-AD6C-2363709DC466}"/>
    <hyperlink ref="D831" r:id="rId2433" xr:uid="{666F4C92-C7FE-4F03-BD3C-AA1BAF9A1E39}"/>
    <hyperlink ref="D832" r:id="rId2434" xr:uid="{E2F11C5F-3339-4929-B793-EE8AFF49E9DA}"/>
    <hyperlink ref="D833" r:id="rId2435" xr:uid="{22E57E5F-BDFA-4564-B974-A6AE974C8FEF}"/>
    <hyperlink ref="D834" r:id="rId2436" xr:uid="{168B3BE8-B592-414D-BCCF-30E885F9B2C7}"/>
    <hyperlink ref="D835" r:id="rId2437" xr:uid="{86D8CB89-D1FB-4C95-AC1E-C98DC5F89AC7}"/>
    <hyperlink ref="D836" r:id="rId2438" xr:uid="{ED2724C3-5F3A-4B80-B0BA-28368A243623}"/>
    <hyperlink ref="D837" r:id="rId2439" xr:uid="{D02A7800-7684-42C9-BBB5-D8D645588EB3}"/>
    <hyperlink ref="D838" r:id="rId2440" xr:uid="{8DC4DBCD-2C02-403C-9141-E34E62571299}"/>
    <hyperlink ref="D839" r:id="rId2441" xr:uid="{E4341B71-281E-4C47-AEFC-F2C22DA7066E}"/>
    <hyperlink ref="D840" r:id="rId2442" xr:uid="{0B892FEC-EC4D-460A-8A70-4B67D1B96151}"/>
    <hyperlink ref="D841" r:id="rId2443" xr:uid="{059B5DF7-EEFA-41D1-AB6B-AEAF44EF3EC3}"/>
    <hyperlink ref="D842" r:id="rId2444" xr:uid="{3DC36DE4-DC3A-45B4-9EDE-170F70E6E04D}"/>
    <hyperlink ref="D843" r:id="rId2445" xr:uid="{06005DF5-AC30-4F1E-99ED-137ECC806583}"/>
    <hyperlink ref="D844" r:id="rId2446" xr:uid="{DAAC1FFC-B7B0-4694-B120-4301C6FF7801}"/>
    <hyperlink ref="D845" r:id="rId2447" xr:uid="{743D6B92-45B9-4468-9E04-B1BCE751B952}"/>
    <hyperlink ref="D846" r:id="rId2448" xr:uid="{9F0FCCE6-9FE3-43CD-ACE5-91949301C0E8}"/>
    <hyperlink ref="D847" r:id="rId2449" xr:uid="{F9800F1C-6270-49DD-8315-771C91E8EF19}"/>
    <hyperlink ref="D848" r:id="rId2450" xr:uid="{0BD64848-4D47-4404-BE68-8A9B45757377}"/>
    <hyperlink ref="D849" r:id="rId2451" xr:uid="{191DB286-2618-406F-8215-0CC2E749BC14}"/>
    <hyperlink ref="D850" r:id="rId2452" xr:uid="{EA02AB73-C8B4-48E5-BFFA-1FCCF048503F}"/>
    <hyperlink ref="D851" r:id="rId2453" xr:uid="{52B7661C-040F-46E1-9D62-2269CE3BB7BB}"/>
    <hyperlink ref="D852" r:id="rId2454" xr:uid="{361A3A95-CE53-4D21-95DA-BF494AC2143F}"/>
    <hyperlink ref="D853" r:id="rId2455" xr:uid="{72A3C016-8A89-4795-9E23-E74705A7E9AD}"/>
    <hyperlink ref="D854" r:id="rId2456" xr:uid="{AABAE167-C253-4E04-9F38-629F92EC5512}"/>
    <hyperlink ref="D855" r:id="rId2457" xr:uid="{C809BD15-0620-4E74-AB08-B0EB9F1EEF33}"/>
    <hyperlink ref="D856" r:id="rId2458" xr:uid="{93C975CD-DC36-4D00-9081-5C0B000960EF}"/>
    <hyperlink ref="D857" r:id="rId2459" xr:uid="{B55D178D-3C15-4E51-8F96-CE74B40BB948}"/>
    <hyperlink ref="D858" r:id="rId2460" xr:uid="{4482365E-01A2-4DF5-BC41-37497985D22E}"/>
    <hyperlink ref="D859" r:id="rId2461" xr:uid="{9670E187-E1D4-4284-92EA-23CC2FC138EB}"/>
    <hyperlink ref="D860" r:id="rId2462" xr:uid="{3E5CA0BA-F54F-43DB-89F1-EE010E540C45}"/>
    <hyperlink ref="D861" r:id="rId2463" xr:uid="{E64DFCDA-F647-4FDF-99E6-338DC90050D2}"/>
    <hyperlink ref="D862" r:id="rId2464" xr:uid="{0B1BD8F0-EB9F-4110-BA1C-EF9BCBB65CC5}"/>
    <hyperlink ref="D863" r:id="rId2465" xr:uid="{F3C0E631-7AFC-4A76-B1EC-BA300856305E}"/>
    <hyperlink ref="D864" r:id="rId2466" xr:uid="{BCD4A857-2A83-4680-9AEA-AE130D70248A}"/>
    <hyperlink ref="D865" r:id="rId2467" xr:uid="{E9CB87B4-AC86-4EB2-B4A3-BFABA82E0D33}"/>
    <hyperlink ref="D866" r:id="rId2468" xr:uid="{B2555E8E-7DFF-4F80-BE80-62B3859E779D}"/>
    <hyperlink ref="D867" r:id="rId2469" xr:uid="{B4080651-4D25-4F4C-897F-BBF0044EEC8E}"/>
    <hyperlink ref="D868" r:id="rId2470" xr:uid="{1E722681-8C4B-40B3-AA9F-842C28A05A33}"/>
    <hyperlink ref="D869" r:id="rId2471" xr:uid="{ED56082A-5A13-411A-B725-C9B5B5B20497}"/>
    <hyperlink ref="D870" r:id="rId2472" xr:uid="{F93573C8-48A3-4011-8BEA-063C8E07B5CB}"/>
    <hyperlink ref="D871" r:id="rId2473" xr:uid="{6BB04BBB-B056-4A90-B0A7-C06CED651F69}"/>
    <hyperlink ref="D872" r:id="rId2474" xr:uid="{6F7468FA-A9B8-42F2-B649-F1186F52703D}"/>
    <hyperlink ref="D873" r:id="rId2475" xr:uid="{04F099D2-C8A1-4786-B0A2-95373DFF6521}"/>
    <hyperlink ref="D874" r:id="rId2476" xr:uid="{553310F0-97E4-41EB-8DB9-B67B5AB7C9FA}"/>
    <hyperlink ref="D875" r:id="rId2477" xr:uid="{39A75112-4464-4E19-A718-51772890DE5C}"/>
    <hyperlink ref="D876" r:id="rId2478" xr:uid="{F6000822-C853-46F1-9357-694A3B4B822E}"/>
    <hyperlink ref="D877" r:id="rId2479" xr:uid="{5B779D8D-C7D4-4F45-8BAF-93F05CD8EDB1}"/>
    <hyperlink ref="D878" r:id="rId2480" xr:uid="{F2C78A00-9737-4C4A-8AA7-6D2E402B43C0}"/>
    <hyperlink ref="D879" r:id="rId2481" xr:uid="{7F164478-ED4A-4542-BADA-49AB26FCA57F}"/>
    <hyperlink ref="D880" r:id="rId2482" xr:uid="{39446BB3-9FE2-44CE-80C3-DFB6D763C30B}"/>
    <hyperlink ref="D881" r:id="rId2483" xr:uid="{D398F74C-914B-4040-A038-018CA94A44CF}"/>
    <hyperlink ref="D882" r:id="rId2484" xr:uid="{6BACBBD9-C585-4F5E-8805-E49A54F42DE7}"/>
    <hyperlink ref="D883" r:id="rId2485" xr:uid="{AF891937-476E-4A35-A6B8-E168EFAB7E5A}"/>
    <hyperlink ref="D884" r:id="rId2486" xr:uid="{D7BF21A1-D1A0-43C4-B97A-58A88CED7FDE}"/>
    <hyperlink ref="D885" r:id="rId2487" xr:uid="{3B0639FC-0650-4301-9EF5-DE082B05206E}"/>
    <hyperlink ref="D886" r:id="rId2488" xr:uid="{C0834DEE-99C2-46C4-B40E-BA231845638F}"/>
    <hyperlink ref="D887" r:id="rId2489" xr:uid="{FC94F0DF-2F5D-4287-A757-0ED692F19D87}"/>
    <hyperlink ref="D888" r:id="rId2490" xr:uid="{032211D4-501F-486A-83E6-AC91468BB9B5}"/>
    <hyperlink ref="D889" r:id="rId2491" xr:uid="{28FD353D-900E-4895-91AF-9074CA66B1C7}"/>
    <hyperlink ref="D890" r:id="rId2492" xr:uid="{06781161-B607-4817-95C1-8D8A5DBB3A72}"/>
    <hyperlink ref="D891" r:id="rId2493" xr:uid="{77675052-C3EF-4F03-8C8E-34A54BB8B050}"/>
    <hyperlink ref="D892" r:id="rId2494" xr:uid="{E95BB431-7002-4B44-80DC-A9CC07E8E8E0}"/>
    <hyperlink ref="D893" r:id="rId2495" xr:uid="{BD9B4651-3E4E-4305-87E6-6C0B6013FCB0}"/>
    <hyperlink ref="D894" r:id="rId2496" xr:uid="{DD6C0F43-A402-4A21-9132-3163F2C1DA7D}"/>
    <hyperlink ref="D895" r:id="rId2497" xr:uid="{A3C7AE73-529E-4D47-BC8B-EA4698358BCE}"/>
    <hyperlink ref="D896" r:id="rId2498" xr:uid="{5B08C5BA-AC88-48AF-B619-EA278D57A63B}"/>
    <hyperlink ref="D897" r:id="rId2499" xr:uid="{80197EB5-4471-4B59-B503-3E9A1AC107EF}"/>
    <hyperlink ref="D898" r:id="rId2500" xr:uid="{7D21ADE8-E33D-49AB-8836-51C29D66E990}"/>
    <hyperlink ref="D899" r:id="rId2501" xr:uid="{EF6D7B53-4FCD-46FA-A5E1-BBC91E7037B5}"/>
    <hyperlink ref="D900" r:id="rId2502" xr:uid="{46CDC0AD-36F7-4D4D-BAAE-D0FEE07BF9CE}"/>
    <hyperlink ref="D901" r:id="rId2503" xr:uid="{828734A3-D88F-4920-BCE1-86BCCF29B432}"/>
    <hyperlink ref="D902" r:id="rId2504" xr:uid="{8ABD02C0-A2BA-4C5D-B8B4-005ED2B1D8A9}"/>
    <hyperlink ref="D903" r:id="rId2505" xr:uid="{135F29DA-E400-4FAB-B9AA-BE99191E0D3B}"/>
    <hyperlink ref="D904" r:id="rId2506" xr:uid="{E53CA667-428A-4519-9257-DBB01A06C9EC}"/>
    <hyperlink ref="D905" r:id="rId2507" xr:uid="{66725802-8237-4F5C-B3D5-47C9EC790672}"/>
    <hyperlink ref="D906" r:id="rId2508" xr:uid="{98ACAC95-3E08-4977-9001-C7D26E8B1E2E}"/>
    <hyperlink ref="D907" r:id="rId2509" xr:uid="{86D3A689-A49F-4D11-AEA2-76D81700DCDA}"/>
    <hyperlink ref="D908" r:id="rId2510" xr:uid="{49C53943-6816-4E4E-A879-EE3DDD984D8C}"/>
    <hyperlink ref="D909" r:id="rId2511" xr:uid="{D138100C-0148-4787-B03B-93D34BC12087}"/>
    <hyperlink ref="D910" r:id="rId2512" xr:uid="{2AB3BC5F-4FB2-41EF-9CAA-392E177089DA}"/>
    <hyperlink ref="D911" r:id="rId2513" xr:uid="{A527949B-1891-4C62-BF87-BB2DCC3DDEC8}"/>
    <hyperlink ref="D912" r:id="rId2514" xr:uid="{3C2E7C9F-8E7D-46E2-8E62-545BC24A2180}"/>
    <hyperlink ref="D913" r:id="rId2515" xr:uid="{ED22AD47-7A0B-4E77-BA29-B66DE153B419}"/>
    <hyperlink ref="D914" r:id="rId2516" xr:uid="{CE0092A7-0A10-42F4-8EB4-5F495534F365}"/>
    <hyperlink ref="D915" r:id="rId2517" xr:uid="{3E3A0D41-28DC-4BDE-BA49-26EF092695DE}"/>
    <hyperlink ref="D916" r:id="rId2518" xr:uid="{209F1D26-9E13-41BE-9E30-6D712AAB677E}"/>
    <hyperlink ref="D917" r:id="rId2519" xr:uid="{BF2C1415-E6B6-4DA0-AC10-E7F8923FA46D}"/>
    <hyperlink ref="D918" r:id="rId2520" xr:uid="{ED5D228F-103A-406A-852A-70DF2D864365}"/>
    <hyperlink ref="D919" r:id="rId2521" xr:uid="{79CBB7CA-9C20-47C3-AB6E-5EBB01DC526D}"/>
    <hyperlink ref="D920" r:id="rId2522" xr:uid="{5874CCDB-04EB-4406-AAD4-B3B2DBDF5961}"/>
    <hyperlink ref="D921" r:id="rId2523" xr:uid="{7CF277B7-BE8F-4D33-88A2-ADCE754892B4}"/>
    <hyperlink ref="D922" r:id="rId2524" xr:uid="{63ED55F9-66EC-45FE-A5B7-1D46EF62BABA}"/>
    <hyperlink ref="D923" r:id="rId2525" xr:uid="{3A4A8724-C2BD-41E7-AC34-032F9CAA1877}"/>
    <hyperlink ref="D924" r:id="rId2526" xr:uid="{8BE95FDE-1168-4006-950B-105745929183}"/>
    <hyperlink ref="D925" r:id="rId2527" xr:uid="{C23959AB-D1BB-4AAE-A248-DD7BCF544EC1}"/>
    <hyperlink ref="D926" r:id="rId2528" xr:uid="{C20FA384-FD75-4351-9C59-DFC312D8D039}"/>
    <hyperlink ref="D927" r:id="rId2529" xr:uid="{E87AEBB0-01C4-46D5-82BD-3003835D8918}"/>
    <hyperlink ref="D928" r:id="rId2530" xr:uid="{FBDEBDAF-ECBC-4AFF-AEFC-D6A4CC71237D}"/>
    <hyperlink ref="D929" r:id="rId2531" xr:uid="{F87D1CA4-E62F-451A-89E1-31387BC2B779}"/>
    <hyperlink ref="D930" r:id="rId2532" xr:uid="{A86610A6-7780-4171-AEEE-E9D6E5E96A43}"/>
    <hyperlink ref="D931" r:id="rId2533" xr:uid="{1BD7725C-A817-4450-9D5B-CBB059C59910}"/>
    <hyperlink ref="D932" r:id="rId2534" xr:uid="{51863738-0C6C-4EA6-A4D9-98A956EA1E3A}"/>
    <hyperlink ref="D933" r:id="rId2535" xr:uid="{6317555F-61D4-4B2D-AC23-67C8BCF11591}"/>
    <hyperlink ref="D934" r:id="rId2536" xr:uid="{151BAF9D-6578-4D29-B96B-D60C3238665C}"/>
    <hyperlink ref="D935" r:id="rId2537" xr:uid="{33E788BB-E082-43AC-A94C-79757F1FC480}"/>
    <hyperlink ref="D936" r:id="rId2538" xr:uid="{2BFC5CF1-695D-45A6-A4AA-4BE33DEDEC32}"/>
    <hyperlink ref="D937" r:id="rId2539" xr:uid="{833FBC6F-51C5-4C77-AEF9-0E0DF1CD0CCA}"/>
    <hyperlink ref="D938" r:id="rId2540" xr:uid="{5E6F7BE8-CC4A-4E6C-8A31-0575C4697ACD}"/>
    <hyperlink ref="D939" r:id="rId2541" xr:uid="{162BCE3B-2653-4DEF-9562-5C3EA2127EA6}"/>
    <hyperlink ref="D940" r:id="rId2542" xr:uid="{90EEFC4E-C276-47FF-B0E3-8A131956AD71}"/>
    <hyperlink ref="D941" r:id="rId2543" xr:uid="{CC45D23A-B1A0-4E2C-A168-1695B890ED85}"/>
    <hyperlink ref="D942" r:id="rId2544" xr:uid="{7CA6BA4A-52C2-44DB-B157-BCDFC5F51026}"/>
    <hyperlink ref="D943" r:id="rId2545" xr:uid="{364A3BE6-2CE2-49D5-8BF0-F975F7BF804D}"/>
    <hyperlink ref="D944" r:id="rId2546" xr:uid="{399F4001-D52C-472F-AFC2-656CC30C04B7}"/>
    <hyperlink ref="D945" r:id="rId2547" xr:uid="{2EAFC2A4-FCDA-4A36-A588-A37604E6D229}"/>
    <hyperlink ref="D946" r:id="rId2548" xr:uid="{C04D33F9-8109-4D3E-BFD1-196B20BB52AE}"/>
    <hyperlink ref="D947" r:id="rId2549" xr:uid="{A82FC34B-654D-40E2-B3B4-7D4426A4071A}"/>
    <hyperlink ref="D948" r:id="rId2550" xr:uid="{B5378688-731F-4B95-B00A-09EDF7379DD6}"/>
    <hyperlink ref="D949" r:id="rId2551" xr:uid="{0C007233-8E42-4954-A344-42EB051B3436}"/>
    <hyperlink ref="D950" r:id="rId2552" xr:uid="{EB4A0ED8-E2FD-4E92-8502-EB592ECAE235}"/>
    <hyperlink ref="D951" r:id="rId2553" xr:uid="{4FBDE154-0735-4A51-A6FA-F674A27A3AFA}"/>
    <hyperlink ref="D952" r:id="rId2554" xr:uid="{39C25AA4-BD29-44DB-B210-03163DFF6D8F}"/>
    <hyperlink ref="D953" r:id="rId2555" xr:uid="{1FF91DC2-8284-4C93-BAEA-A06F617155A1}"/>
    <hyperlink ref="D954" r:id="rId2556" xr:uid="{05214A66-903F-435D-BB24-893F8C3DCE07}"/>
    <hyperlink ref="D955" r:id="rId2557" xr:uid="{941C4ADE-85CE-4BF2-911E-9773BA14A09E}"/>
    <hyperlink ref="D956" r:id="rId2558" xr:uid="{00D79103-05AC-483D-9CD5-1096C045A490}"/>
    <hyperlink ref="D957" r:id="rId2559" xr:uid="{D6F77BAB-47E6-4251-9C44-713DDDEDB676}"/>
    <hyperlink ref="D958" r:id="rId2560" xr:uid="{073699B7-18D5-46A6-AB93-6A2363FAB491}"/>
    <hyperlink ref="D959" r:id="rId2561" xr:uid="{683B1A81-6434-4C77-B0A3-4B8A7686D25C}"/>
    <hyperlink ref="D960" r:id="rId2562" xr:uid="{00E5A2CB-ADC6-4004-A121-611815A9199F}"/>
    <hyperlink ref="D961" r:id="rId2563" xr:uid="{0AD32990-0E88-44D3-8593-9A5617AB3511}"/>
    <hyperlink ref="D962" r:id="rId2564" xr:uid="{608F3CCE-36A7-4697-9948-30219F861BCE}"/>
    <hyperlink ref="D963" r:id="rId2565" xr:uid="{8EC16199-8014-4921-A18D-72DCC1699591}"/>
    <hyperlink ref="D964" r:id="rId2566" xr:uid="{3649E10E-716A-4E5C-9449-CCF85CC06C06}"/>
    <hyperlink ref="D965" r:id="rId2567" xr:uid="{905D5456-5362-4B4A-AAC8-573BF7FE4734}"/>
    <hyperlink ref="D966" r:id="rId2568" xr:uid="{926590C4-11C1-4AA5-B9A2-358B025D046D}"/>
    <hyperlink ref="D967" r:id="rId2569" xr:uid="{A8FE83E9-B410-48E7-BD55-766DA36AF28D}"/>
    <hyperlink ref="D968" r:id="rId2570" xr:uid="{BC40F247-2CFE-48BF-957D-0EBB61FFF426}"/>
    <hyperlink ref="D969" r:id="rId2571" xr:uid="{4D3717EF-076B-412D-BD80-EB3A244149A7}"/>
    <hyperlink ref="D970" r:id="rId2572" xr:uid="{33449606-C71C-4FCF-BB2A-8AC2AC13EDFD}"/>
    <hyperlink ref="D971" r:id="rId2573" xr:uid="{E31135C0-EDC4-4A15-B266-C165A939AD4F}"/>
    <hyperlink ref="D972" r:id="rId2574" xr:uid="{4172E31B-D3CC-41BC-85A8-5BA7266852FF}"/>
    <hyperlink ref="D973" r:id="rId2575" xr:uid="{E49D6C62-9166-4992-BF64-7C5F25205E78}"/>
    <hyperlink ref="D974" r:id="rId2576" xr:uid="{08751C9D-D810-4171-9285-88A57B7DB35E}"/>
    <hyperlink ref="D975" r:id="rId2577" xr:uid="{41F62E18-444D-4BD7-8821-E128C95887F0}"/>
    <hyperlink ref="D976" r:id="rId2578" xr:uid="{094E658B-AD53-4F7E-BB4A-76048A8CC152}"/>
    <hyperlink ref="D977" r:id="rId2579" xr:uid="{615F96B2-ACAE-4C17-98C5-F5BCAE70A2BE}"/>
    <hyperlink ref="D978" r:id="rId2580" xr:uid="{AA7338B7-3EA8-4420-8619-F38C8BC00CA5}"/>
    <hyperlink ref="D979" r:id="rId2581" xr:uid="{56D1D747-D6B1-4485-9486-F6931290B8C0}"/>
    <hyperlink ref="D980" r:id="rId2582" xr:uid="{1AA053CC-6BD8-4E7B-9AA1-651C632E7A43}"/>
    <hyperlink ref="D981" r:id="rId2583" xr:uid="{9902A4C3-96D6-4C33-B6FA-4C4BA447DE5A}"/>
    <hyperlink ref="D982" r:id="rId2584" xr:uid="{DC209242-0740-4A80-8C18-DAB6E1F63012}"/>
    <hyperlink ref="D983" r:id="rId2585" xr:uid="{8E38AF22-F8DB-436B-A4B1-66ABA5FE758C}"/>
    <hyperlink ref="D984" r:id="rId2586" xr:uid="{9A4025D2-D5AA-4459-BC84-03557FA00A62}"/>
    <hyperlink ref="D985" r:id="rId2587" xr:uid="{443306BB-FC29-4B7B-B31A-1092693F8FC0}"/>
    <hyperlink ref="D986" r:id="rId2588" xr:uid="{7D94C9FC-F42F-42FA-B267-867F54E2D7A9}"/>
    <hyperlink ref="D987" r:id="rId2589" xr:uid="{92A2D047-62DE-41F3-8B91-4B40713AA1D6}"/>
    <hyperlink ref="D988" r:id="rId2590" xr:uid="{03B9C36A-1770-40C5-B27D-BFE6FF15E1CA}"/>
    <hyperlink ref="D989" r:id="rId2591" xr:uid="{48990892-39AD-42E2-A6F2-17DD1B8F9B9C}"/>
    <hyperlink ref="D990" r:id="rId2592" xr:uid="{119A801C-D7F2-4DB2-AB08-092B929B9B7A}"/>
    <hyperlink ref="D991" r:id="rId2593" xr:uid="{B62A2889-C968-4B03-981C-76F7AA53A5AB}"/>
    <hyperlink ref="D992" r:id="rId2594" xr:uid="{AB4D75F8-5518-4EF4-9005-B7B02A4C5657}"/>
    <hyperlink ref="D993" r:id="rId2595" xr:uid="{721AD949-15D8-47A8-99BB-2517C72EABD7}"/>
    <hyperlink ref="D994" r:id="rId2596" xr:uid="{2A6096C1-FA6B-4CCF-85B3-8ACD1D6F46AF}"/>
    <hyperlink ref="D995" r:id="rId2597" xr:uid="{BFD41C76-1465-4451-8CFE-8BCFB6856107}"/>
    <hyperlink ref="D996" r:id="rId2598" xr:uid="{2813B62B-F839-44CA-A2AF-0486F7043027}"/>
    <hyperlink ref="D997" r:id="rId2599" xr:uid="{703CC7BF-FC43-41A0-9F00-FF2E157FA8D9}"/>
    <hyperlink ref="D998" r:id="rId2600" xr:uid="{638C0AB4-895E-483E-9034-94B378B49A67}"/>
    <hyperlink ref="D999" r:id="rId2601" xr:uid="{350475FD-2A49-42B5-9D72-84C15BDA5419}"/>
    <hyperlink ref="D1000" r:id="rId2602" xr:uid="{94B81112-5402-4E36-872E-CD798D6EFE00}"/>
    <hyperlink ref="D1001" r:id="rId2603" xr:uid="{62E1DB3E-D67F-401D-82D6-662F75080578}"/>
    <hyperlink ref="D1002" r:id="rId2604" xr:uid="{D81CAC43-51C2-4150-8449-A5A3771E1B35}"/>
    <hyperlink ref="D1003" r:id="rId2605" xr:uid="{34C05A45-E926-40E3-BEE4-7A262A82622C}"/>
    <hyperlink ref="D1004" r:id="rId2606" xr:uid="{6E8B9BC3-AD07-479C-BF34-C7CA4B02AAE0}"/>
    <hyperlink ref="D1005" r:id="rId2607" xr:uid="{F673D412-01DE-4270-B388-C1FF98BC9688}"/>
    <hyperlink ref="D1006" r:id="rId2608" xr:uid="{FD7DD7E5-0858-483B-A454-CDD3AC0709B8}"/>
    <hyperlink ref="D1007" r:id="rId2609" xr:uid="{84689986-27D2-4B1D-AB38-1799A3FE35CA}"/>
    <hyperlink ref="D1008" r:id="rId2610" xr:uid="{FB17BA34-ED2D-4511-A8C9-2C1B5B3A7B2A}"/>
    <hyperlink ref="D1009" r:id="rId2611" xr:uid="{FD469DBB-F4F9-4442-B3CD-2E5B4CC7C9DD}"/>
    <hyperlink ref="D1010" r:id="rId2612" xr:uid="{65AC5044-290C-49C2-A586-682E9B32362C}"/>
    <hyperlink ref="D1011" r:id="rId2613" xr:uid="{C63A14D8-5B00-4988-B204-116D0F015FEC}"/>
    <hyperlink ref="D1012" r:id="rId2614" xr:uid="{7C4E9197-EF93-43EC-A510-A0506A5B4609}"/>
    <hyperlink ref="D1013" r:id="rId2615" xr:uid="{A1F8A77C-1098-4092-B14D-495ED8E50E5E}"/>
    <hyperlink ref="D1014" r:id="rId2616" xr:uid="{15B962EF-E538-499B-8F06-D47E48999E16}"/>
    <hyperlink ref="D1015" r:id="rId2617" xr:uid="{B5DD1B60-17ED-40BD-B6A3-DEE26ED3D458}"/>
    <hyperlink ref="D1016" r:id="rId2618" xr:uid="{546D2F19-1DDC-40D3-8888-CCC014C9EB13}"/>
    <hyperlink ref="D1017" r:id="rId2619" xr:uid="{5BBF7750-3650-4C53-85AE-70DD92988A5E}"/>
    <hyperlink ref="D1018" r:id="rId2620" xr:uid="{A2B2C8CD-EE01-4B30-8D6E-BC1E411292F1}"/>
    <hyperlink ref="D1019" r:id="rId2621" xr:uid="{AE3BBFAB-5A08-4F8C-85F4-725079BC8D70}"/>
    <hyperlink ref="D1020" r:id="rId2622" xr:uid="{76618BDB-05C3-4FE5-9119-2C4E50258A73}"/>
    <hyperlink ref="D1021" r:id="rId2623" xr:uid="{B447A45B-C862-48CA-B984-A8CFE6A3C3D5}"/>
    <hyperlink ref="D1022" r:id="rId2624" xr:uid="{9B31BAA8-B1A0-45F6-B9D6-1D858860E72E}"/>
    <hyperlink ref="D1023" r:id="rId2625" xr:uid="{2BB0DEC7-3940-4958-B58A-3AAE9EA6E5B4}"/>
    <hyperlink ref="D1024" r:id="rId2626" xr:uid="{D5F8D467-90F9-4333-9956-32A9113164F9}"/>
    <hyperlink ref="D1025" r:id="rId2627" xr:uid="{EF9A0163-901E-44E8-A2C4-FA60332AD6D9}"/>
    <hyperlink ref="D1026" r:id="rId2628" xr:uid="{ABEDD184-ED09-445B-896E-5A947EFBF6BC}"/>
    <hyperlink ref="D1027" r:id="rId2629" xr:uid="{1BC4EE76-C018-4E11-B089-0E98992CD8A0}"/>
    <hyperlink ref="D1028" r:id="rId2630" xr:uid="{A8A3277D-7FCD-42F2-9F4E-1EE64002D93C}"/>
    <hyperlink ref="D1029" r:id="rId2631" xr:uid="{E183E28B-A021-45B4-B7DE-F5A98976E81D}"/>
    <hyperlink ref="D1030" r:id="rId2632" xr:uid="{7DE5494F-95D0-449E-A7BB-21683076B0C6}"/>
    <hyperlink ref="D1031" r:id="rId2633" xr:uid="{19C2F886-737C-46B5-AFF4-C8E89E45CEB7}"/>
    <hyperlink ref="D1032" r:id="rId2634" xr:uid="{D2750249-97DD-48CF-B235-9B6BB7FB223A}"/>
    <hyperlink ref="D1033" r:id="rId2635" xr:uid="{62410F0F-13AD-4D82-B72F-D6B96CDCE468}"/>
    <hyperlink ref="D1034" r:id="rId2636" xr:uid="{70500BCE-F4FB-44A8-BAE2-DD12F77C9C9E}"/>
    <hyperlink ref="D1035" r:id="rId2637" xr:uid="{809D583D-52D8-4588-9AFD-888F83DF7EDF}"/>
    <hyperlink ref="D1036" r:id="rId2638" xr:uid="{7C94B728-7EAE-4E16-BFF6-882056546781}"/>
    <hyperlink ref="D1037" r:id="rId2639" xr:uid="{8FD1E14E-D2ED-4BBA-A164-4EBFACE9E0DB}"/>
    <hyperlink ref="D1038" r:id="rId2640" xr:uid="{1CC8AD18-F947-454E-99B4-ABBECD0FB86F}"/>
    <hyperlink ref="D1039" r:id="rId2641" xr:uid="{6135774B-A4C5-402B-A585-47A8E6E96FE0}"/>
    <hyperlink ref="D1040" r:id="rId2642" xr:uid="{B64894FC-735F-46FF-95B4-CC727BA48708}"/>
    <hyperlink ref="D1041" r:id="rId2643" xr:uid="{4E93A7DB-4336-4837-92D9-8DD7ECD8AC6A}"/>
    <hyperlink ref="D1042" r:id="rId2644" xr:uid="{F7915DFD-BFA2-4625-AD64-4EA62DF9B632}"/>
    <hyperlink ref="D1043" r:id="rId2645" xr:uid="{FE4A01CF-55DE-4E08-BDFB-723FCD5A0594}"/>
    <hyperlink ref="D1044" r:id="rId2646" xr:uid="{70F72155-570E-49EC-9542-04F2C2D3165C}"/>
    <hyperlink ref="D1045" r:id="rId2647" xr:uid="{5BC4E970-CF53-44CA-8664-FC9718D10928}"/>
    <hyperlink ref="D1046" r:id="rId2648" xr:uid="{1B85BCB5-406C-4043-AABC-69C32A5E9D04}"/>
    <hyperlink ref="D1047" r:id="rId2649" xr:uid="{B0D29094-8D64-4DA5-8E0E-3C9CD47F83A9}"/>
    <hyperlink ref="D1048" r:id="rId2650" xr:uid="{DBBCB215-74D1-4258-8F93-EB6628A5BFA2}"/>
    <hyperlink ref="D1049" r:id="rId2651" xr:uid="{6ECCB00B-0408-41C6-9D8F-A848571608FF}"/>
    <hyperlink ref="D1050" r:id="rId2652" xr:uid="{CAD6B0BF-32ED-4BC2-81F6-AF963D110829}"/>
    <hyperlink ref="D1051" r:id="rId2653" xr:uid="{00524309-832D-49CA-AA59-9667B41BC64D}"/>
    <hyperlink ref="D1052" r:id="rId2654" xr:uid="{A526BC8A-A93E-4CA5-92D6-048399E83EC1}"/>
    <hyperlink ref="D1053" r:id="rId2655" xr:uid="{E95C95F1-F094-4609-82A3-A77492A8F948}"/>
    <hyperlink ref="D1054" r:id="rId2656" xr:uid="{B6B3D899-65EA-4C50-A494-26E9376BF769}"/>
    <hyperlink ref="D1055" r:id="rId2657" xr:uid="{AD500001-09CC-4AE1-8670-91E9C7134A48}"/>
    <hyperlink ref="D1056" r:id="rId2658" xr:uid="{D63EE976-5A73-4539-B7C2-63A8006C0195}"/>
    <hyperlink ref="D1057" r:id="rId2659" xr:uid="{65B7CFEC-BFCF-4493-A435-2F9594018DCE}"/>
    <hyperlink ref="D1058" r:id="rId2660" xr:uid="{04F36E10-EF45-4368-B4EF-08E7B05C32D8}"/>
    <hyperlink ref="D1059" r:id="rId2661" xr:uid="{701B929E-F944-4573-9C24-C3C51B9B51C3}"/>
    <hyperlink ref="D1060" r:id="rId2662" xr:uid="{B8546CDF-E90D-4C48-8D6A-B269737A5D82}"/>
    <hyperlink ref="D1061" r:id="rId2663" xr:uid="{1474DC9D-2875-4449-8F9A-FDB3B89ED434}"/>
    <hyperlink ref="D1062" r:id="rId2664" xr:uid="{C61A1528-CAE8-4AC9-A25F-8E1B47A2A887}"/>
    <hyperlink ref="D1063" r:id="rId2665" xr:uid="{6FE62103-C099-4AA6-A8ED-E9F008468ABE}"/>
    <hyperlink ref="D1064" r:id="rId2666" xr:uid="{5C42E513-CB59-4EF2-9E23-95E3E6F0DC10}"/>
    <hyperlink ref="D1065" r:id="rId2667" xr:uid="{CCCAD21E-7777-42BE-A405-38C5DF64007A}"/>
    <hyperlink ref="D1066" r:id="rId2668" xr:uid="{F84E4F4E-263A-481A-A29E-DDAE972FFB78}"/>
    <hyperlink ref="D1067" r:id="rId2669" xr:uid="{5499CD94-DDB7-4CA4-93D8-A0CCD925DA85}"/>
    <hyperlink ref="D1068" r:id="rId2670" xr:uid="{5AA24D58-74DC-4330-B723-1757943630DF}"/>
    <hyperlink ref="D1069" r:id="rId2671" xr:uid="{26288B23-0466-42E9-83B3-5C45A841D818}"/>
    <hyperlink ref="D1070" r:id="rId2672" xr:uid="{0766866C-57CD-4E81-92D4-72416F6E4C6E}"/>
    <hyperlink ref="D1071" r:id="rId2673" xr:uid="{563DF97C-A328-429A-9001-58F51EF19AD7}"/>
    <hyperlink ref="D1072" r:id="rId2674" xr:uid="{336ABFAB-57D3-41B2-801A-97EDBADD0CB5}"/>
    <hyperlink ref="D1073" r:id="rId2675" xr:uid="{1707B55E-B1C4-40F3-8CC2-435CBCFC90CC}"/>
    <hyperlink ref="D1074" r:id="rId2676" xr:uid="{5F9103C3-AEE0-4A1F-9EE0-0CDFC2C219A5}"/>
    <hyperlink ref="D1075" r:id="rId2677" xr:uid="{78CF1E2F-4E91-4650-8171-FDC29CB97603}"/>
    <hyperlink ref="D1076" r:id="rId2678" xr:uid="{F7953117-B40C-446B-8357-7E161D18A60D}"/>
    <hyperlink ref="D1077" r:id="rId2679" xr:uid="{BCBE27D3-4BA0-48D0-80F3-BE5E68E907BE}"/>
    <hyperlink ref="D1078" r:id="rId2680" xr:uid="{868C8006-3272-43BE-B6BA-F9798E419DCF}"/>
    <hyperlink ref="D1079" r:id="rId2681" xr:uid="{91469DC1-8B4F-44EC-B88D-9704F80522D2}"/>
    <hyperlink ref="D1080" r:id="rId2682" xr:uid="{6DB8A79C-868C-482E-9D1A-8ABB2DBB7994}"/>
    <hyperlink ref="D1081" r:id="rId2683" xr:uid="{2125C432-3420-44E2-B1D7-74CC9CC65499}"/>
    <hyperlink ref="D1082" r:id="rId2684" xr:uid="{23F8DA23-0A09-4EB9-B70A-39A66CEDFBC8}"/>
    <hyperlink ref="D1083" r:id="rId2685" xr:uid="{B67AAD27-B742-47B8-84A8-6B685B92746F}"/>
    <hyperlink ref="D1084" r:id="rId2686" xr:uid="{C4B670C9-AA6A-4B4C-9866-3D61B82C3990}"/>
    <hyperlink ref="D1085" r:id="rId2687" xr:uid="{96A02344-0587-4A77-8140-9813F1CD6200}"/>
    <hyperlink ref="D1086" r:id="rId2688" xr:uid="{CA707C4B-7328-4902-A98A-778C4837DBDA}"/>
    <hyperlink ref="D1087" r:id="rId2689" xr:uid="{05950E5B-81E5-463F-AF2B-148E8965A745}"/>
    <hyperlink ref="D1088" r:id="rId2690" xr:uid="{7B0F9F39-A2C7-46D5-904C-117E524BC93D}"/>
    <hyperlink ref="D1089" r:id="rId2691" xr:uid="{4EE440E5-790F-451C-8CBA-A6E2235E899A}"/>
    <hyperlink ref="D1090" r:id="rId2692" xr:uid="{0CC735B8-DE6D-46A5-8E3A-0D4649B4146C}"/>
    <hyperlink ref="D1091" r:id="rId2693" xr:uid="{FCAEB376-3E52-4B30-88BF-931673A8C2B5}"/>
    <hyperlink ref="D1092" r:id="rId2694" xr:uid="{5A1909CC-2FDC-4DED-B6EB-E9F6AA7EEE22}"/>
    <hyperlink ref="D1093" r:id="rId2695" xr:uid="{98D058F0-3212-4589-A4B5-B5CA420240B5}"/>
    <hyperlink ref="D1094" r:id="rId2696" xr:uid="{4BFBE96C-2816-41F2-A636-D114E443B31D}"/>
    <hyperlink ref="D1095" r:id="rId2697" xr:uid="{EBFB8B1E-B0DB-476D-8324-D6A6A2862A4F}"/>
    <hyperlink ref="D1096" r:id="rId2698" xr:uid="{E2E8AF83-BD6D-4427-B13E-28C78125AB86}"/>
    <hyperlink ref="D1097" r:id="rId2699" xr:uid="{3ECC76CC-2ACE-48FE-ACCE-2937A0714361}"/>
    <hyperlink ref="D1098" r:id="rId2700" xr:uid="{E993A427-458D-4AC4-975C-65E6965B0530}"/>
    <hyperlink ref="D1099" r:id="rId2701" xr:uid="{67BF10E1-C9FC-4429-A053-2DB1D0EAB04F}"/>
    <hyperlink ref="D1100" r:id="rId2702" xr:uid="{F649989D-A677-4565-8A1B-D26AF382661C}"/>
    <hyperlink ref="D1101" r:id="rId2703" xr:uid="{270D0E75-812B-4A89-AD64-C25ED599FE2D}"/>
    <hyperlink ref="D1102" r:id="rId2704" xr:uid="{14D4C351-AAAC-4231-8E79-5E35D8934F16}"/>
    <hyperlink ref="D1103" r:id="rId2705" xr:uid="{1761398D-B2D9-412C-A496-40E178935A5E}"/>
    <hyperlink ref="D1104" r:id="rId2706" xr:uid="{FF8A94A3-8981-484E-A901-2809321CAE49}"/>
    <hyperlink ref="D1105" r:id="rId2707" xr:uid="{48A4054F-41C2-46AE-894A-1C48E41FB8AE}"/>
    <hyperlink ref="D1106" r:id="rId2708" xr:uid="{4E64D48C-FE23-43AD-9140-2C831321451A}"/>
    <hyperlink ref="D1107" r:id="rId2709" xr:uid="{07904636-F521-459A-9AE6-00E4BB61C426}"/>
    <hyperlink ref="D1108" r:id="rId2710" xr:uid="{AC06ED37-3C72-4B00-94AD-DF3072E2DD0E}"/>
    <hyperlink ref="D1109" r:id="rId2711" xr:uid="{37F22633-4BAA-4A66-93EE-CF8A6A434A92}"/>
    <hyperlink ref="D1110" r:id="rId2712" xr:uid="{CFF6493C-DEFC-412C-8797-5C5CCF009050}"/>
    <hyperlink ref="D1111" r:id="rId2713" xr:uid="{F2F1B331-FB36-4F41-9BDA-EE05428BE7F5}"/>
    <hyperlink ref="D1112" r:id="rId2714" xr:uid="{DF12D0FA-A026-43E3-A4BC-A1F88DDFD4D8}"/>
    <hyperlink ref="D1113" r:id="rId2715" xr:uid="{E1A29C37-2859-45B5-98EE-85F17165E820}"/>
    <hyperlink ref="D1114" r:id="rId2716" xr:uid="{8864C20B-B3D7-4085-8E4C-99A86C7A5533}"/>
    <hyperlink ref="D1115" r:id="rId2717" xr:uid="{A30892D9-FA79-48B2-8B8F-C0CC37181C02}"/>
    <hyperlink ref="D1116" r:id="rId2718" xr:uid="{BCEA83BC-484C-464D-914D-ED85A57822EB}"/>
    <hyperlink ref="D1117" r:id="rId2719" xr:uid="{7625B55C-2F3D-4C54-9656-AC8C5239DC55}"/>
    <hyperlink ref="D1118" r:id="rId2720" xr:uid="{10D14487-F931-4EE7-AC78-1C3BFA8DB6AA}"/>
    <hyperlink ref="D1119" r:id="rId2721" xr:uid="{7214C031-828E-42B3-B300-0FFB0FC128F0}"/>
    <hyperlink ref="D1120" r:id="rId2722" xr:uid="{E28B1755-CE21-4B83-B169-8C0CB840AAFB}"/>
    <hyperlink ref="D1121" r:id="rId2723" xr:uid="{5874C8BA-2B2B-4A2C-BFE8-2B98DEB1C925}"/>
    <hyperlink ref="D1122" r:id="rId2724" xr:uid="{26806076-789A-4A3B-9AB2-6AB4A0A31CA9}"/>
    <hyperlink ref="D1123" r:id="rId2725" xr:uid="{ABC0BAE4-23B0-4818-83D7-0AB9D57CC12B}"/>
    <hyperlink ref="D1124" r:id="rId2726" xr:uid="{99415274-CC39-48C3-AF38-DC6AB2FE7BFC}"/>
    <hyperlink ref="D1125" r:id="rId2727" xr:uid="{A7325477-7850-4C18-A075-D32A7D083324}"/>
    <hyperlink ref="D1126" r:id="rId2728" xr:uid="{60E02498-1F3F-4616-A9D4-F179B018DE16}"/>
    <hyperlink ref="D1127" r:id="rId2729" xr:uid="{001F6903-FF6A-4AE5-BFCC-07AC6FA97614}"/>
    <hyperlink ref="D1128" r:id="rId2730" xr:uid="{97E9E5B3-A291-4252-83D0-74D15A2557DC}"/>
    <hyperlink ref="D1129" r:id="rId2731" xr:uid="{FBD7E0FC-0786-4DF7-A39E-2334ED14754B}"/>
    <hyperlink ref="D1130" r:id="rId2732" xr:uid="{9235CBD0-148F-4149-BC34-305237A57ECC}"/>
    <hyperlink ref="D1131" r:id="rId2733" xr:uid="{2CCCB97E-3A2A-4DF0-9530-321126FB8474}"/>
    <hyperlink ref="D1132" r:id="rId2734" xr:uid="{0A29CD42-4D14-478E-8F25-2233EB8CBD2D}"/>
    <hyperlink ref="D1133" r:id="rId2735" xr:uid="{62D92DE8-45A8-4938-B0F7-9DCD3EC46319}"/>
    <hyperlink ref="D1134" r:id="rId2736" xr:uid="{829436E9-3AB9-4A4D-8816-95A01AACE825}"/>
    <hyperlink ref="D1135" r:id="rId2737" xr:uid="{7BD11FF8-85BC-45F4-9526-F0607E564F45}"/>
    <hyperlink ref="D1136" r:id="rId2738" xr:uid="{75BC34BA-C8E4-4A94-A9E2-739E6C6197D6}"/>
    <hyperlink ref="D1137" r:id="rId2739" xr:uid="{75403F27-37A0-4E8F-A87C-49F1026CA673}"/>
    <hyperlink ref="D1138" r:id="rId2740" xr:uid="{60981050-CB96-4254-8DF3-9718372375F5}"/>
    <hyperlink ref="D1139" r:id="rId2741" xr:uid="{CD26C9E1-578E-47C2-8B32-D278CA553C12}"/>
    <hyperlink ref="D1140" r:id="rId2742" xr:uid="{717645F5-B122-4C64-9CE0-0F7669A49B08}"/>
    <hyperlink ref="D1141" r:id="rId2743" xr:uid="{499E900C-EE8D-4E61-B7EF-A09BE47B37E8}"/>
    <hyperlink ref="D1142" r:id="rId2744" xr:uid="{FA773775-EF00-4B01-B4AF-EF60C67DE251}"/>
    <hyperlink ref="D1143" r:id="rId2745" xr:uid="{6B6D9BF0-A7CA-4EBC-A381-013CEA7A0C8A}"/>
    <hyperlink ref="D1144" r:id="rId2746" xr:uid="{AF4C48B4-E865-4903-9380-A6824C8B5C5C}"/>
    <hyperlink ref="D1145" r:id="rId2747" xr:uid="{148292A2-2C5B-4A21-9527-C1FB408AF7BF}"/>
    <hyperlink ref="D1146" r:id="rId2748" xr:uid="{CEFBBEC2-C5F3-47C6-B1EE-C22308072C3F}"/>
    <hyperlink ref="D1147" r:id="rId2749" xr:uid="{A24E0CDC-C3D4-46F8-B952-DFC38585C303}"/>
    <hyperlink ref="D1148" r:id="rId2750" xr:uid="{9AC38E9A-4A93-4E6E-9D71-490B370A1523}"/>
    <hyperlink ref="D1149" r:id="rId2751" xr:uid="{54B9A773-60BB-4823-9470-AF00DF7EB643}"/>
    <hyperlink ref="D1150" r:id="rId2752" xr:uid="{430D5ECC-4350-46EA-AF06-60981162AD65}"/>
    <hyperlink ref="D1151" r:id="rId2753" xr:uid="{9B6F7829-69EC-46DF-8168-4EB26CEEA6C6}"/>
    <hyperlink ref="D1152" r:id="rId2754" xr:uid="{33207A50-744C-493F-92FF-9A8F62D0E980}"/>
    <hyperlink ref="D1153" r:id="rId2755" xr:uid="{EFA74952-8B3D-459B-9C2E-2792074F3969}"/>
    <hyperlink ref="D1154" r:id="rId2756" xr:uid="{04823BE7-A54E-4AFD-85A1-9ADF6F1B6A56}"/>
    <hyperlink ref="D1155" r:id="rId2757" xr:uid="{A27852BF-D524-4BED-982B-8EF79D7307E0}"/>
    <hyperlink ref="D1156" r:id="rId2758" xr:uid="{4770CDA1-9FEA-469F-A185-DDD68CC90C0E}"/>
    <hyperlink ref="D1157" r:id="rId2759" xr:uid="{F26F9732-5CA2-4D5F-A091-092C37AA750C}"/>
    <hyperlink ref="D1158" r:id="rId2760" xr:uid="{ED59DC0E-75F5-4D92-BA09-4CD2C07717E1}"/>
    <hyperlink ref="D1159" r:id="rId2761" xr:uid="{24C31C34-5829-46A0-8844-C747E1FC2963}"/>
    <hyperlink ref="D1160" r:id="rId2762" xr:uid="{C2C1588B-ECC0-4EC7-B3AA-AC8771FBEC07}"/>
    <hyperlink ref="D1161" r:id="rId2763" xr:uid="{E912AC82-8864-4658-A56F-91EEB79A0360}"/>
    <hyperlink ref="D1162" r:id="rId2764" xr:uid="{D26D4A84-50A9-46FE-80D6-B75C0127B6FA}"/>
    <hyperlink ref="D1163" r:id="rId2765" xr:uid="{991276AB-C835-4AD1-BFBC-35C1B1526CD4}"/>
    <hyperlink ref="D1164" r:id="rId2766" xr:uid="{C121507B-B5D2-43CB-96D8-D9CBB36BE94B}"/>
    <hyperlink ref="D1165" r:id="rId2767" xr:uid="{E4A556E1-A04D-42E6-B813-40EB57F3854D}"/>
    <hyperlink ref="D1166" r:id="rId2768" xr:uid="{05681DCB-7637-4725-A1BE-1B2FFDECF935}"/>
    <hyperlink ref="D1167" r:id="rId2769" xr:uid="{36E4EEA4-FDAA-40C8-965D-0070F5D9E3E3}"/>
    <hyperlink ref="D1168" r:id="rId2770" xr:uid="{95A6A99B-83C5-4D3C-B0BA-E4FA1CFA8E1B}"/>
    <hyperlink ref="D1169" r:id="rId2771" xr:uid="{08B67FCB-93FC-467E-9F5E-5C8ABAA390BF}"/>
    <hyperlink ref="D1170" r:id="rId2772" xr:uid="{79C0C502-4717-45A6-B3ED-B55B6E9284CA}"/>
    <hyperlink ref="D1171" r:id="rId2773" xr:uid="{18ED046E-11A8-430C-A6C1-758E0ECF5873}"/>
    <hyperlink ref="D1172" r:id="rId2774" xr:uid="{6711F1D7-7108-4BE1-BAC5-F311DCB62B53}"/>
    <hyperlink ref="D1173" r:id="rId2775" xr:uid="{749174D1-3308-4054-BE35-7870EEB2F3A6}"/>
    <hyperlink ref="D1174" r:id="rId2776" xr:uid="{DE85605D-4000-4ED4-8BB9-07B0875E951A}"/>
    <hyperlink ref="D1175" r:id="rId2777" xr:uid="{760F4C7F-29D6-4BAC-9D92-A18833E70C45}"/>
    <hyperlink ref="D1176" r:id="rId2778" xr:uid="{3C865B30-EF52-4874-9B54-CDEF9B022ABE}"/>
    <hyperlink ref="D1177" r:id="rId2779" xr:uid="{1042E374-4959-4E22-B157-6314FA0AB84D}"/>
    <hyperlink ref="D1178" r:id="rId2780" xr:uid="{89267657-0151-4A3E-96F9-6DCDEC43F0BC}"/>
    <hyperlink ref="D1179" r:id="rId2781" xr:uid="{A03BD7C3-47AD-4540-8680-DAA2BA2CE19D}"/>
    <hyperlink ref="D1180" r:id="rId2782" xr:uid="{ECD41B86-3A54-4C37-874D-5F8FA00F0149}"/>
    <hyperlink ref="D1181" r:id="rId2783" xr:uid="{E8C63BE4-926B-49B7-96BB-BC23782458CD}"/>
    <hyperlink ref="D1182" r:id="rId2784" xr:uid="{DC36227B-F324-4732-9702-A32A8E7EBB59}"/>
    <hyperlink ref="D1183" r:id="rId2785" xr:uid="{66682A35-B918-4ECD-AACE-55861C240573}"/>
    <hyperlink ref="D1184" r:id="rId2786" xr:uid="{4D6ABA58-84FC-4A49-81FF-C3852B995018}"/>
    <hyperlink ref="D1185" r:id="rId2787" xr:uid="{978B91D5-2F7F-4C40-8C71-380765C85659}"/>
    <hyperlink ref="D1186" r:id="rId2788" xr:uid="{D3BD1AEF-3BEE-40E1-8663-9344F0EBB6FA}"/>
    <hyperlink ref="D1187" r:id="rId2789" xr:uid="{C14731B9-5112-4AEB-8CBC-C0F130D558E2}"/>
    <hyperlink ref="D1188" r:id="rId2790" xr:uid="{78BA253C-2FFD-4DF4-8A24-CFAF7A0F2D4D}"/>
    <hyperlink ref="D1189" r:id="rId2791" xr:uid="{BC53ECA6-7EE1-40B5-8B60-E69F35387D44}"/>
    <hyperlink ref="D1190" r:id="rId2792" xr:uid="{6C19BA4F-901F-49BF-9D0B-7B602D13DE85}"/>
    <hyperlink ref="D1191" r:id="rId2793" xr:uid="{5213B696-6BB6-4EBB-B070-2815C8D66626}"/>
    <hyperlink ref="D1192" r:id="rId2794" xr:uid="{69FE56ED-EB5A-484E-9881-A76CAE0F32F7}"/>
    <hyperlink ref="D1193" r:id="rId2795" xr:uid="{B26259D3-56DB-4DED-B75A-D23547503943}"/>
    <hyperlink ref="D1194" r:id="rId2796" xr:uid="{71C22FA2-8AD1-4FBD-A207-B3E11C7823C3}"/>
    <hyperlink ref="D1195" r:id="rId2797" xr:uid="{5EAED94E-E277-4AB9-ABA4-8F78338758A1}"/>
    <hyperlink ref="D1196" r:id="rId2798" xr:uid="{E1C33C74-FD43-486A-9F7B-B81EABE20414}"/>
    <hyperlink ref="D1197" r:id="rId2799" xr:uid="{1F03D832-2F01-415A-B4E1-8EDAF4340009}"/>
    <hyperlink ref="D1198" r:id="rId2800" xr:uid="{C6E0EAB1-96F2-45E4-8F76-FE4548AA1D8C}"/>
    <hyperlink ref="D1199" r:id="rId2801" xr:uid="{8B89BDF0-70FC-441E-B534-3BE5E4C308CB}"/>
    <hyperlink ref="D1200" r:id="rId2802" xr:uid="{4F504734-660A-41B3-893D-82755E566344}"/>
    <hyperlink ref="D1201" r:id="rId2803" xr:uid="{0A6F5794-24AF-4DA1-93EF-CA2169756F95}"/>
    <hyperlink ref="D1202" r:id="rId2804" xr:uid="{4FC49115-C467-4A44-B1C1-12975576538F}"/>
    <hyperlink ref="D1203" r:id="rId2805" xr:uid="{58401C46-53A9-449F-BBC1-FE47753F9E8D}"/>
    <hyperlink ref="D1204" r:id="rId2806" xr:uid="{121246A0-07AB-40DC-A987-6046D45F8E55}"/>
    <hyperlink ref="D1205" r:id="rId2807" xr:uid="{496B51D3-F428-49B3-B2A2-550C92AB9FB5}"/>
    <hyperlink ref="D1206" r:id="rId2808" xr:uid="{A6E0D3B8-0C0F-4389-A04C-1608485DC523}"/>
    <hyperlink ref="D1207" r:id="rId2809" xr:uid="{B87B48BF-85D5-4E49-BE66-40194E6CE2F7}"/>
    <hyperlink ref="D1208" r:id="rId2810" xr:uid="{A9C34E89-16DD-48D1-99F6-DE5BCD0C7558}"/>
    <hyperlink ref="D1209" r:id="rId2811" xr:uid="{03448437-BC9B-4A5D-A363-4C0D5DFD4CBA}"/>
    <hyperlink ref="D1210" r:id="rId2812" xr:uid="{F1B56685-D4D0-48B4-8887-FCE334AA16F7}"/>
    <hyperlink ref="D1211" r:id="rId2813" xr:uid="{97E5EEBD-788C-4D86-8CFF-FD314AC2F9C3}"/>
    <hyperlink ref="D1212" r:id="rId2814" xr:uid="{1A2FA9A0-6E13-4A1E-A876-0D8BE2D83B9B}"/>
    <hyperlink ref="D1213" r:id="rId2815" xr:uid="{95A3A46E-A8D4-4BF3-802E-92D652D4F025}"/>
    <hyperlink ref="D1214" r:id="rId2816" xr:uid="{92C97841-07C5-45B1-80D9-58BE4971DF1E}"/>
    <hyperlink ref="D1215" r:id="rId2817" xr:uid="{4EC55E83-4BA1-4298-973F-C7A869ED0FAE}"/>
    <hyperlink ref="D1216" r:id="rId2818" xr:uid="{5D460329-8F2E-4B0D-8780-4AD199F6D312}"/>
    <hyperlink ref="D1217" r:id="rId2819" xr:uid="{5986B428-EB6D-4177-B38C-C1275CB63626}"/>
    <hyperlink ref="D1218" r:id="rId2820" xr:uid="{9E4515B0-13E4-43FA-97D7-902AE17DB290}"/>
    <hyperlink ref="D1219" r:id="rId2821" xr:uid="{A1B2890C-3818-404D-81DE-5C97E0B4EB6F}"/>
    <hyperlink ref="D1220" r:id="rId2822" xr:uid="{76807A8C-6C6F-4726-9CBE-59DDE0C217FB}"/>
    <hyperlink ref="D1221" r:id="rId2823" xr:uid="{B2CAC1A0-E914-4D89-B7AB-EFA6DD512D93}"/>
    <hyperlink ref="D1222" r:id="rId2824" xr:uid="{B22E2C6B-23C9-4098-B189-5D8A46C35A56}"/>
    <hyperlink ref="D1223" r:id="rId2825" xr:uid="{C834783A-6650-4B62-8837-0B9429A92581}"/>
    <hyperlink ref="D1224" r:id="rId2826" xr:uid="{15B0C95B-1135-45B8-B78E-F622A3EBB7AB}"/>
    <hyperlink ref="D1225" r:id="rId2827" xr:uid="{564EEFC6-8793-40C5-BAB5-9A472B501B3D}"/>
    <hyperlink ref="D1226" r:id="rId2828" xr:uid="{CA368456-F46D-43CE-8EBA-19F237730AA4}"/>
    <hyperlink ref="D1227" r:id="rId2829" xr:uid="{73FEF0BE-689F-4861-BA44-6638A4FE243D}"/>
    <hyperlink ref="D1228" r:id="rId2830" xr:uid="{6EC1E596-81F3-4C5F-965C-53AF29C4D1D8}"/>
    <hyperlink ref="D1229" r:id="rId2831" xr:uid="{F11FEA76-CC59-44F1-A566-0B093487763B}"/>
    <hyperlink ref="D1230" r:id="rId2832" xr:uid="{10696CE5-614F-4241-ABCA-B70A4E58CA88}"/>
    <hyperlink ref="D1231" r:id="rId2833" xr:uid="{B27E355F-270C-4B66-B3E5-C67F02145B11}"/>
    <hyperlink ref="D1232" r:id="rId2834" xr:uid="{FE053CB6-C221-4C07-8E1D-3AE54F40A6F7}"/>
    <hyperlink ref="D1233" r:id="rId2835" xr:uid="{CA6A1B04-2C27-4CAB-BA89-DE39EDA3E890}"/>
    <hyperlink ref="D1234" r:id="rId2836" xr:uid="{616848C0-CE8E-4914-8C8A-E4D71205DADF}"/>
    <hyperlink ref="D1235" r:id="rId2837" xr:uid="{2FCCFC5A-BC54-47DA-9487-80F686A473D3}"/>
    <hyperlink ref="D1236" r:id="rId2838" xr:uid="{D8945468-38DB-4D72-91DF-C2DA0C04CE58}"/>
    <hyperlink ref="D1237" r:id="rId2839" xr:uid="{C7504315-D7AA-405D-8576-075A59ECB3A8}"/>
    <hyperlink ref="D1238" r:id="rId2840" xr:uid="{ACE7573F-8A65-4163-BE67-7D44A84657BF}"/>
    <hyperlink ref="D1239" r:id="rId2841" xr:uid="{9E67B89D-8B9F-4C77-B6AA-A8595646D784}"/>
    <hyperlink ref="D1240" r:id="rId2842" xr:uid="{1CF46E11-5F4E-47B7-BCF6-ABDEA6DB172D}"/>
    <hyperlink ref="D1241" r:id="rId2843" xr:uid="{05934421-6BA8-4FF0-8B2A-2B067DF8309D}"/>
    <hyperlink ref="D1242" r:id="rId2844" xr:uid="{541DDBC2-8ECB-4361-8AAC-82D995052B42}"/>
    <hyperlink ref="D1243" r:id="rId2845" xr:uid="{7CB5D775-0106-47DA-8DE7-A0D479D3D069}"/>
    <hyperlink ref="D1244" r:id="rId2846" xr:uid="{D6778F6F-4AD0-49D4-A16A-63A1B1C21CB7}"/>
    <hyperlink ref="D1245" r:id="rId2847" xr:uid="{1FF91E7A-A13C-4A08-A715-C4BD31079511}"/>
    <hyperlink ref="D1246" r:id="rId2848" xr:uid="{76B8451B-5914-4C0A-8EA9-FAD99EFF852B}"/>
    <hyperlink ref="D1247" r:id="rId2849" xr:uid="{9874397C-ADD6-4A59-B35B-BD85A8E164BC}"/>
    <hyperlink ref="D1248" r:id="rId2850" xr:uid="{88599770-7FFD-42D1-8257-3E346124A9DE}"/>
    <hyperlink ref="D1249" r:id="rId2851" xr:uid="{D23E7019-2E5F-4553-8C54-1261C90BDFC3}"/>
    <hyperlink ref="D1250" r:id="rId2852" xr:uid="{099FA0FA-207F-4885-AF01-330F1CB9FB24}"/>
    <hyperlink ref="D1251" r:id="rId2853" xr:uid="{C18315F8-D9D7-498D-A722-CA55E17002B5}"/>
    <hyperlink ref="D1252" r:id="rId2854" xr:uid="{B92B77EA-4765-4336-BAC7-7F6BD90EDF13}"/>
    <hyperlink ref="D1253" r:id="rId2855" xr:uid="{78C3E488-8731-4AE8-B1CC-0760EA4BEFB9}"/>
    <hyperlink ref="D1254" r:id="rId2856" xr:uid="{4A23F39D-0708-4F37-9A6E-F1EE7B7449F0}"/>
    <hyperlink ref="D1255" r:id="rId2857" xr:uid="{7925EC60-A4B4-4D3C-BFA4-EF025205E642}"/>
    <hyperlink ref="D1256" r:id="rId2858" xr:uid="{4B55143C-C962-4D70-A6F1-73CFBD642221}"/>
    <hyperlink ref="D1257" r:id="rId2859" xr:uid="{C2379D7C-F514-4CA9-B4E4-24447B85A3D1}"/>
    <hyperlink ref="D1258" r:id="rId2860" xr:uid="{17209500-9C4D-4A4B-AB12-B613CB90896B}"/>
    <hyperlink ref="D1259" r:id="rId2861" xr:uid="{122CEC92-2F54-487E-9F19-628670B21577}"/>
    <hyperlink ref="D1260" r:id="rId2862" xr:uid="{88AB5D50-3D30-4302-843D-ABF082B81580}"/>
    <hyperlink ref="D1261" r:id="rId2863" xr:uid="{97EA240F-AD67-4A25-9CC4-AC7D00F32E1E}"/>
    <hyperlink ref="D1262" r:id="rId2864" xr:uid="{E66BFB8B-E66D-49AC-A3A2-CC47BC882901}"/>
    <hyperlink ref="D1263" r:id="rId2865" xr:uid="{B20FC583-6761-459F-9A48-EDE3F5494D6F}"/>
    <hyperlink ref="D1264" r:id="rId2866" xr:uid="{B1F37087-D077-4377-807E-BC180DD69FF4}"/>
    <hyperlink ref="D1265" r:id="rId2867" xr:uid="{3CE68125-0567-4D86-A7A3-E219C95DA01F}"/>
    <hyperlink ref="D1266" r:id="rId2868" xr:uid="{B91CDB6C-5A26-4885-8C6B-90992DF0D499}"/>
    <hyperlink ref="D1267" r:id="rId2869" xr:uid="{825360AF-147E-481F-84EB-32FA4474F62D}"/>
    <hyperlink ref="D1268" r:id="rId2870" xr:uid="{FE7C48CF-616C-4BF5-9BB1-24E9266EAD32}"/>
    <hyperlink ref="D1269" r:id="rId2871" xr:uid="{43788F7B-CE0B-4321-AF7C-29F8EB29E09B}"/>
    <hyperlink ref="D1270" r:id="rId2872" xr:uid="{77622287-7833-4E66-8F93-8352943F5525}"/>
    <hyperlink ref="D1271" r:id="rId2873" xr:uid="{87AFC0F5-88D7-476A-A65D-7A7F28D18385}"/>
    <hyperlink ref="D1272" r:id="rId2874" xr:uid="{7425B528-1353-46AC-A4AE-00354EB4D5C6}"/>
    <hyperlink ref="D1273" r:id="rId2875" xr:uid="{3DB7BC02-6246-4DE2-AE17-A70E251F9E0B}"/>
    <hyperlink ref="D1274" r:id="rId2876" xr:uid="{CE5D959A-EDD5-456E-9F89-97F3B2660771}"/>
    <hyperlink ref="D1275" r:id="rId2877" xr:uid="{25FDC866-6BD0-4FCE-8F77-A68ECD8F2817}"/>
    <hyperlink ref="D1276" r:id="rId2878" xr:uid="{1F8C1629-D9D7-45C2-91F3-0B1D2C3E6ADC}"/>
    <hyperlink ref="D1277" r:id="rId2879" xr:uid="{23CF008D-E564-484B-A099-0C6237B2D9D1}"/>
    <hyperlink ref="D1278" r:id="rId2880" xr:uid="{84F64F08-C6D2-4F74-9BD8-7FBD2FE65E31}"/>
    <hyperlink ref="D1279" r:id="rId2881" xr:uid="{8CEAA8C1-C4AA-4A1B-871B-6FB80E268BB1}"/>
    <hyperlink ref="D1280" r:id="rId2882" xr:uid="{E1A03F20-A796-402E-921A-46B27D83B236}"/>
    <hyperlink ref="D1281" r:id="rId2883" xr:uid="{0A086C08-D7D5-49BF-807A-CA0F2C210B07}"/>
    <hyperlink ref="D1282" r:id="rId2884" xr:uid="{5018A2B7-77DC-425E-AB84-3CE50677C7C7}"/>
    <hyperlink ref="D1283" r:id="rId2885" xr:uid="{B275A4E7-3559-4416-9D6B-46EB480BD536}"/>
    <hyperlink ref="D1284" r:id="rId2886" xr:uid="{2127CEC0-9176-4DC8-A88B-4C6109D013BB}"/>
    <hyperlink ref="D1285" r:id="rId2887" xr:uid="{897BAE47-72A9-45DE-9F99-473C71FFB3BB}"/>
    <hyperlink ref="D1286" r:id="rId2888" xr:uid="{36B4F2F9-2D1F-4AA5-BC07-58929E5A0F86}"/>
    <hyperlink ref="D1287" r:id="rId2889" xr:uid="{8D038EF3-7BD4-42D7-935A-EF2AD89BB818}"/>
    <hyperlink ref="D1288" r:id="rId2890" xr:uid="{BA470D8E-FE2A-4B5D-9F19-6BF9B9A4785D}"/>
    <hyperlink ref="D1289" r:id="rId2891" xr:uid="{B3CBE1B1-AA48-4FFD-A480-E0E6FB88AB6B}"/>
    <hyperlink ref="D1290" r:id="rId2892" xr:uid="{9A5695ED-96DA-422C-876E-DDECDD4AB348}"/>
    <hyperlink ref="D1291" r:id="rId2893" xr:uid="{2BBB5313-A5E1-44EC-A442-90C175612CD7}"/>
    <hyperlink ref="D1292" r:id="rId2894" xr:uid="{7AD26F79-A4A5-42F5-8243-7C5BF7890E9B}"/>
    <hyperlink ref="D1293" r:id="rId2895" xr:uid="{C559FF33-BD75-438C-A2D3-19574A02E2F0}"/>
    <hyperlink ref="D1294" r:id="rId2896" xr:uid="{E78D8D2E-9984-4B5C-8ED8-DAC8A9439596}"/>
    <hyperlink ref="D1295" r:id="rId2897" xr:uid="{E57139A3-D6B0-48F2-885A-9F703733BDCC}"/>
    <hyperlink ref="D1296" r:id="rId2898" xr:uid="{D8BA0865-112C-4693-8731-9C98E167825F}"/>
    <hyperlink ref="D1297" r:id="rId2899" xr:uid="{7ED42B51-9B7E-4D56-A2C9-9A13C6890D61}"/>
    <hyperlink ref="D1298" r:id="rId2900" xr:uid="{62A12B4F-991E-4792-B5DC-2E5CB07472B4}"/>
    <hyperlink ref="D1299" r:id="rId2901" xr:uid="{47691726-8E52-43DB-9142-EC31F0EE40F7}"/>
    <hyperlink ref="D1300" r:id="rId2902" xr:uid="{C047CDBC-3F98-4C86-9262-32219F8E65D4}"/>
    <hyperlink ref="D1301" r:id="rId2903" xr:uid="{BF68EA99-37BF-4081-AA71-AFC296B4DCA0}"/>
    <hyperlink ref="D1302" r:id="rId2904" xr:uid="{381110B3-3BB7-4D9A-A3A4-ABEE5C28E58C}"/>
    <hyperlink ref="D1303" r:id="rId2905" xr:uid="{B0F7364E-915E-4B9A-8137-924CD82FC86C}"/>
    <hyperlink ref="D1304" r:id="rId2906" xr:uid="{0434FF63-8251-45CA-84FF-C7B3B414B135}"/>
    <hyperlink ref="D1305" r:id="rId2907" xr:uid="{2BCE299C-6016-4BBE-AEB3-56049142C6FC}"/>
    <hyperlink ref="D1306" r:id="rId2908" xr:uid="{55DB8BC3-64CF-441E-9829-B20AAE9BF9A5}"/>
    <hyperlink ref="D1307" r:id="rId2909" xr:uid="{4EE72479-ACBC-49A1-ACBD-7C1951A9A7FD}"/>
    <hyperlink ref="D1308" r:id="rId2910" xr:uid="{27DCE4F1-EBF6-4535-8E3B-5C650372C2BB}"/>
    <hyperlink ref="D1309" r:id="rId2911" xr:uid="{3AB7DE89-AC06-4E0C-9151-911A9A180B56}"/>
    <hyperlink ref="D1310" r:id="rId2912" xr:uid="{B547A147-DE54-411B-BDC9-46B9C7811B28}"/>
    <hyperlink ref="D1311" r:id="rId2913" xr:uid="{5D3D854E-8EB0-43C5-9B4B-D56F7166CDC7}"/>
    <hyperlink ref="D1312" r:id="rId2914" xr:uid="{78BAF18D-5155-4D74-BF74-8FA04D9DDBF0}"/>
    <hyperlink ref="D1313" r:id="rId2915" xr:uid="{A4622C61-8F22-4411-9F6B-266B7EC41C21}"/>
    <hyperlink ref="D1314" r:id="rId2916" xr:uid="{F9921F0D-A512-40CE-8165-8164FAF17897}"/>
    <hyperlink ref="D1315" r:id="rId2917" xr:uid="{3AB8323F-F697-4F29-8FC6-B97B06E74BF6}"/>
    <hyperlink ref="D1316" r:id="rId2918" xr:uid="{396E964D-6F35-4C79-8597-7FDC88182C13}"/>
    <hyperlink ref="D1317" r:id="rId2919" xr:uid="{A484F48A-32C6-4381-94E8-BF7A420AF9CC}"/>
    <hyperlink ref="D1318" r:id="rId2920" xr:uid="{0CAA4236-B120-4AA7-A067-7E38F0C541EC}"/>
    <hyperlink ref="D1319" r:id="rId2921" xr:uid="{B7CABBF7-E388-4946-BEC2-DFADCD90298E}"/>
    <hyperlink ref="D1320" r:id="rId2922" xr:uid="{FAE9921B-C2D6-4660-AA09-B02E338B32D4}"/>
    <hyperlink ref="D1321" r:id="rId2923" xr:uid="{64930047-1A1F-45DA-83D5-1FA0C5C55C93}"/>
    <hyperlink ref="D1322" r:id="rId2924" xr:uid="{360096AE-F29B-42AB-8AC1-E114655E603F}"/>
    <hyperlink ref="D1323" r:id="rId2925" xr:uid="{A8178D61-CF50-455A-BCA9-AD3D7C3FE195}"/>
    <hyperlink ref="D1324" r:id="rId2926" xr:uid="{70DEDBE7-1D65-4C70-9B62-1961F08EC0B6}"/>
    <hyperlink ref="D1325" r:id="rId2927" xr:uid="{B3408509-3979-4630-8490-0C333FAA0A84}"/>
    <hyperlink ref="D1326" r:id="rId2928" xr:uid="{18C4D8AB-8214-4A0D-8D23-2C736059256A}"/>
    <hyperlink ref="D1327" r:id="rId2929" xr:uid="{39458322-50D8-48F1-84CD-B92B1100A302}"/>
    <hyperlink ref="D1328" r:id="rId2930" xr:uid="{C86F1F71-529C-47DF-BDE6-8AEDE06477F4}"/>
    <hyperlink ref="D1329" r:id="rId2931" xr:uid="{C4985DFD-120A-43A4-A719-26A7650A6FE5}"/>
    <hyperlink ref="D1330" r:id="rId2932" xr:uid="{FABEFA56-70DA-4968-8961-A0F177AD1A93}"/>
    <hyperlink ref="D1331" r:id="rId2933" xr:uid="{CA7B670A-7D6D-452E-AAC4-C1F158F7B9ED}"/>
    <hyperlink ref="D1332" r:id="rId2934" xr:uid="{59F9D1C3-779E-418A-B4D0-359EBE8C145E}"/>
    <hyperlink ref="D1333" r:id="rId2935" xr:uid="{559BA334-D5BA-484F-A41E-27F1F46C07AA}"/>
    <hyperlink ref="D1334" r:id="rId2936" xr:uid="{79078865-859B-4F8B-82D9-B788C4C29216}"/>
    <hyperlink ref="D1335" r:id="rId2937" xr:uid="{8260224F-E7BA-4C5F-8EE3-FA67EF261486}"/>
    <hyperlink ref="D1336" r:id="rId2938" xr:uid="{3DF19DF4-00ED-44BB-AC3C-5D5B8215315A}"/>
    <hyperlink ref="D1337" r:id="rId2939" xr:uid="{D9475A2F-B42A-4E27-BA4B-B6CB5A8FBF58}"/>
    <hyperlink ref="D1338" r:id="rId2940" xr:uid="{97695583-65A5-4851-B734-5EC39EF9C8D9}"/>
    <hyperlink ref="D1339" r:id="rId2941" xr:uid="{D09A75F7-8092-4872-A063-0F0E938500E7}"/>
    <hyperlink ref="D1340" r:id="rId2942" xr:uid="{061D8490-9C80-4D65-824F-4D04F776F8FE}"/>
    <hyperlink ref="D1341" r:id="rId2943" xr:uid="{8E847517-651F-4BAE-8CDC-2314F47F3A56}"/>
    <hyperlink ref="D1342" r:id="rId2944" xr:uid="{76657939-5144-4573-9C3E-6C4E774D587F}"/>
    <hyperlink ref="D1343" r:id="rId2945" xr:uid="{35CCC600-0F53-4715-A363-E5477A536238}"/>
    <hyperlink ref="D1344" r:id="rId2946" xr:uid="{6C5C6C10-4563-4B19-8919-A916B3A3DDA8}"/>
    <hyperlink ref="D1345" r:id="rId2947" xr:uid="{F2510DB9-E288-4C04-9E2F-E9D113818FB9}"/>
    <hyperlink ref="D1346" r:id="rId2948" xr:uid="{639B1187-94AE-4DF3-90B1-AF0DBD66E0C7}"/>
    <hyperlink ref="D1347" r:id="rId2949" xr:uid="{1F1AEF2D-8EC6-4334-B89D-1E2183F6D90E}"/>
    <hyperlink ref="D1348" r:id="rId2950" xr:uid="{A588EC97-BAFC-4D8B-B5DF-B1BAC2C8D035}"/>
    <hyperlink ref="D1349" r:id="rId2951" xr:uid="{FA0CC949-876E-4FFA-8127-D6AA3D77280A}"/>
    <hyperlink ref="D1350" r:id="rId2952" xr:uid="{CAA8C732-D5B1-44D5-8A42-FCC0BA0F82E1}"/>
    <hyperlink ref="D1351" r:id="rId2953" xr:uid="{E271D5BC-E167-4DD6-9AAE-54848000F251}"/>
    <hyperlink ref="D1352" r:id="rId2954" xr:uid="{B6409B7F-641A-434D-9298-587E957753A2}"/>
    <hyperlink ref="D1353" r:id="rId2955" xr:uid="{DCBF2C13-FAAE-4F67-8ED6-C9B048314872}"/>
    <hyperlink ref="D1354" r:id="rId2956" xr:uid="{57AF5C9B-F821-4D64-8A67-6B40BCF76E8A}"/>
    <hyperlink ref="D1355" r:id="rId2957" xr:uid="{4D9EA308-3478-466D-AE03-DECE926BD04D}"/>
    <hyperlink ref="D1356" r:id="rId2958" xr:uid="{632EEFF0-50E1-4EDC-880B-67F53AAF84D1}"/>
    <hyperlink ref="D1357" r:id="rId2959" xr:uid="{3C2B89D7-960F-4F0C-BE9B-E060DC789272}"/>
    <hyperlink ref="D1358" r:id="rId2960" xr:uid="{B36C9BC8-7BF5-4468-B9D1-760B4AA1CFF6}"/>
    <hyperlink ref="D1359" r:id="rId2961" xr:uid="{B0C380F3-FB5B-4652-A096-16BBA40F8503}"/>
    <hyperlink ref="D1360" r:id="rId2962" xr:uid="{139FFD84-9E0E-45E0-BE9D-005473C0DCDB}"/>
    <hyperlink ref="D1361" r:id="rId2963" xr:uid="{85D1BDF6-7174-4A38-A611-EBE40EF1C21F}"/>
    <hyperlink ref="D1362" r:id="rId2964" xr:uid="{372AED8B-6F9D-4AC9-BB9C-DD9A00216EC6}"/>
    <hyperlink ref="D1363" r:id="rId2965" xr:uid="{9F4CB285-138A-46EE-8EB8-2EACCB019929}"/>
    <hyperlink ref="D1364" r:id="rId2966" xr:uid="{4C55F1EB-D94D-40EB-9A74-57BD5F929E04}"/>
    <hyperlink ref="D1365" r:id="rId2967" xr:uid="{D6DA4511-EB4D-4AEC-9501-A68F1A2F4BAD}"/>
    <hyperlink ref="D1366" r:id="rId2968" xr:uid="{28B0E8B1-9C33-43CE-9406-41ACE3B531D7}"/>
    <hyperlink ref="D1367" r:id="rId2969" xr:uid="{9AE20074-F0A5-43EE-8C46-88D657393A10}"/>
    <hyperlink ref="D1368" r:id="rId2970" xr:uid="{D5A8AE80-F4BE-404C-B69E-20B99D860AD8}"/>
    <hyperlink ref="D1369" r:id="rId2971" xr:uid="{EA30DA6E-3675-4AC4-9B84-E5AB9864D2C8}"/>
    <hyperlink ref="D1370" r:id="rId2972" xr:uid="{3B78629E-872D-4C93-9F28-AEB21C1A47EB}"/>
    <hyperlink ref="D1371" r:id="rId2973" xr:uid="{9DDE351D-9E0C-4C12-B8FD-7B65424C3C79}"/>
    <hyperlink ref="D1372" r:id="rId2974" xr:uid="{6127EA81-CFFC-4F83-A3CC-8E2DF422FBE1}"/>
    <hyperlink ref="D1373" r:id="rId2975" xr:uid="{740ED085-EEAA-4560-AD02-75FE558C1D63}"/>
    <hyperlink ref="D1374" r:id="rId2976" xr:uid="{BFCEA229-B7AF-41E3-9FB1-9E9594BF33D1}"/>
    <hyperlink ref="D1375" r:id="rId2977" xr:uid="{DCE99818-3910-4C72-8957-A08998815AFD}"/>
    <hyperlink ref="D1376" r:id="rId2978" xr:uid="{357F0A23-A113-4AB0-99F0-081A4B8A6CB4}"/>
    <hyperlink ref="D1377" r:id="rId2979" xr:uid="{D00AE641-0BED-4C79-B0F2-DD43938F78E5}"/>
    <hyperlink ref="D1378" r:id="rId2980" xr:uid="{B5A711EB-46AC-4C59-90E5-DA4FE3BC3FB1}"/>
    <hyperlink ref="D1379" r:id="rId2981" xr:uid="{E189DE9D-0F3A-43DC-953C-41F8CBBBC1C0}"/>
    <hyperlink ref="D1380" r:id="rId2982" xr:uid="{945DD659-D167-451B-95B5-94888DDD05CC}"/>
    <hyperlink ref="D1381" r:id="rId2983" xr:uid="{E90E02ED-7D6D-4CDD-A3CF-AB1CAAAEF2A1}"/>
    <hyperlink ref="D1382" r:id="rId2984" xr:uid="{737AE4FD-73C0-4C81-863C-DC844A708AB8}"/>
    <hyperlink ref="D1383" r:id="rId2985" xr:uid="{CC5E4551-06A6-400F-AAC8-D357E92AD688}"/>
    <hyperlink ref="D1384" r:id="rId2986" xr:uid="{4C058FF0-FB8A-4640-B674-7B0A6C854A6D}"/>
    <hyperlink ref="D1385" r:id="rId2987" xr:uid="{D41404BA-483F-4996-99C6-19D53856159E}"/>
    <hyperlink ref="D1386" r:id="rId2988" xr:uid="{7B863E4F-DA77-467B-84E8-531F9E2AE4D1}"/>
    <hyperlink ref="D1387" r:id="rId2989" xr:uid="{6AF062EB-2707-4A15-9946-E29C8294C6F5}"/>
    <hyperlink ref="D1388" r:id="rId2990" xr:uid="{4388731D-CC37-487B-9F26-56576A3CAC5B}"/>
    <hyperlink ref="D1389" r:id="rId2991" xr:uid="{F02D1D4F-181C-4259-978D-2F6D2F093026}"/>
    <hyperlink ref="D1390" r:id="rId2992" xr:uid="{B4C80EA1-37F7-46D1-9CB5-78E2C13A64D7}"/>
    <hyperlink ref="D1391" r:id="rId2993" xr:uid="{C76D6EBB-35A3-4FA2-B8D4-F888C7172CED}"/>
    <hyperlink ref="D1392" r:id="rId2994" xr:uid="{3B89269D-BE4B-4437-ACD0-2B0B00B41F7C}"/>
    <hyperlink ref="D1393" r:id="rId2995" xr:uid="{1013ACA6-5592-4DF3-B187-13770E365FD0}"/>
    <hyperlink ref="D1394" r:id="rId2996" xr:uid="{5EBC0A49-B29D-4994-847F-CA2EA0D9F282}"/>
    <hyperlink ref="D1395" r:id="rId2997" xr:uid="{22F3E250-E2DD-4719-8ACB-084D7A23EC05}"/>
    <hyperlink ref="D1396" r:id="rId2998" xr:uid="{B4D31A16-D0D1-412D-86C9-23AB21A27A74}"/>
    <hyperlink ref="D1397" r:id="rId2999" xr:uid="{6EF9B73A-0032-4544-BCF0-35C2F643EF9F}"/>
    <hyperlink ref="D1398" r:id="rId3000" xr:uid="{9A0E8C52-BEF0-4094-B340-DDFA1FF075EB}"/>
    <hyperlink ref="D1399" r:id="rId3001" xr:uid="{CCB117B4-A82B-4CA2-BF4A-9B079FEB02B0}"/>
    <hyperlink ref="D1400" r:id="rId3002" xr:uid="{C7C32AC1-BC13-4E29-86E5-0056D183D1FC}"/>
    <hyperlink ref="D1401" r:id="rId3003" xr:uid="{2B0DB311-F05F-474D-B334-B188F911680F}"/>
    <hyperlink ref="D1402" r:id="rId3004" xr:uid="{9373C585-7390-496E-BDDD-5089E9AADB6E}"/>
    <hyperlink ref="D1403" r:id="rId3005" xr:uid="{648C6A2B-4FFE-43F0-AD33-2D7A02D80BFF}"/>
    <hyperlink ref="D1404" r:id="rId3006" xr:uid="{D2B05988-D4D4-4682-AF7B-1CD718497E2B}"/>
    <hyperlink ref="D1405" r:id="rId3007" xr:uid="{F9BA3CE8-BC6C-45AD-8744-9F2CB7BB9A22}"/>
    <hyperlink ref="D1406" r:id="rId3008" xr:uid="{40FA3E61-2170-473E-B7EE-88CE05A2951D}"/>
    <hyperlink ref="D1407" r:id="rId3009" xr:uid="{642115E1-6D60-42E6-8416-1A767C565939}"/>
    <hyperlink ref="D1408" r:id="rId3010" xr:uid="{97AD0CB9-2EDB-4877-9D9C-D25A56075A92}"/>
    <hyperlink ref="D1409" r:id="rId3011" xr:uid="{D7051DB6-5891-4BD9-ACA9-2939B97FD717}"/>
    <hyperlink ref="D1410" r:id="rId3012" xr:uid="{5BB62A72-BDA9-4771-B762-20BDDC713244}"/>
    <hyperlink ref="D1411" r:id="rId3013" xr:uid="{B924D743-CE95-4D65-81DA-49F9374EBBF2}"/>
    <hyperlink ref="D1412" r:id="rId3014" xr:uid="{A844DA78-4285-4A88-8BE5-2F6E19941DCF}"/>
    <hyperlink ref="D1413" r:id="rId3015" xr:uid="{8F7F7CFE-B6B4-4C47-9268-15D0881649DA}"/>
    <hyperlink ref="D1414" r:id="rId3016" xr:uid="{B17B2DA7-023B-4DF1-B864-5016783E7A07}"/>
    <hyperlink ref="D1415" r:id="rId3017" xr:uid="{9F6A74C5-B3E3-42DB-BB08-675543EEDDB3}"/>
    <hyperlink ref="D1416" r:id="rId3018" xr:uid="{554772BC-6099-41B4-8BF4-E47A91E58058}"/>
    <hyperlink ref="D1417" r:id="rId3019" xr:uid="{B8877280-7FFD-477D-9AF3-8F7500212103}"/>
    <hyperlink ref="D1418" r:id="rId3020" xr:uid="{3CC22D0F-7014-48FF-82EF-94129BA82FFB}"/>
    <hyperlink ref="D1419" r:id="rId3021" xr:uid="{F04EA440-8B5B-471A-8605-69BA1FF64127}"/>
    <hyperlink ref="D1420" r:id="rId3022" xr:uid="{2B27FB20-9FB1-42CB-A12C-2AEB226ABCF7}"/>
    <hyperlink ref="D1421" r:id="rId3023" xr:uid="{E0F1CFF8-7178-4062-B94E-CEABB409C751}"/>
    <hyperlink ref="D1422" r:id="rId3024" xr:uid="{F2B775E2-61E0-47A4-878B-C0D80FB5B4CB}"/>
    <hyperlink ref="D1423" r:id="rId3025" xr:uid="{4BF4CD84-8E5C-4A73-8C71-CB704784B1F2}"/>
    <hyperlink ref="D1424" r:id="rId3026" xr:uid="{A3BB0C61-102F-4193-A383-3CD3E765A9A8}"/>
    <hyperlink ref="D1425" r:id="rId3027" xr:uid="{71276610-0371-419D-A7FB-632A7AEE4368}"/>
    <hyperlink ref="D1426" r:id="rId3028" xr:uid="{8CCA61A7-CCEF-451B-9787-BA9D5DF52672}"/>
    <hyperlink ref="D1427" r:id="rId3029" xr:uid="{5A6BC2DA-91E1-4458-8A75-B704CF3CBF60}"/>
    <hyperlink ref="D1428" r:id="rId3030" xr:uid="{A3A3908F-C60F-4B46-AC6F-9DBD7057BD59}"/>
    <hyperlink ref="D1429" r:id="rId3031" xr:uid="{C9857438-F9D0-46FA-938F-9B9B8EA14A75}"/>
    <hyperlink ref="D1430" r:id="rId3032" xr:uid="{5C9E9757-B755-411E-87F7-1B1B9F5D4BAA}"/>
    <hyperlink ref="D1431" r:id="rId3033" xr:uid="{A12D0E1D-5A16-4B31-922E-9D72133FCC97}"/>
    <hyperlink ref="D1432" r:id="rId3034" xr:uid="{9EF0AA55-3C97-4913-8700-60897105DC39}"/>
    <hyperlink ref="D1433" r:id="rId3035" xr:uid="{F9EA3A96-C0A6-4DF5-90B1-E7D7508D5A32}"/>
    <hyperlink ref="D1434" r:id="rId3036" xr:uid="{DC4AA485-2326-42CC-9B99-835EE84D3DED}"/>
    <hyperlink ref="D1435" r:id="rId3037" xr:uid="{A8B36A90-3B3F-4021-ADCE-3C8A1FA1F668}"/>
    <hyperlink ref="D1436" r:id="rId3038" xr:uid="{645D0A13-FA7A-464D-BD04-459AA2903F7C}"/>
    <hyperlink ref="D1437" r:id="rId3039" xr:uid="{5CAC42B8-EB02-4616-A426-66A7012DE5E6}"/>
    <hyperlink ref="D1438" r:id="rId3040" xr:uid="{9A90B4D2-10F8-4016-86CD-03517AD1428E}"/>
    <hyperlink ref="D1439" r:id="rId3041" xr:uid="{B5F330B2-51D9-441C-B4FA-A86E7F3787AE}"/>
    <hyperlink ref="D1440" r:id="rId3042" xr:uid="{C8EA305E-8B0F-4DC1-B48E-741A2A01E98B}"/>
    <hyperlink ref="D1441" r:id="rId3043" xr:uid="{78A24025-ABE8-4F06-A6AA-B0CB710BD722}"/>
    <hyperlink ref="D1442" r:id="rId3044" xr:uid="{EA19C216-26F7-49CE-B128-D7E289D86BB9}"/>
    <hyperlink ref="D1443" r:id="rId3045" xr:uid="{1C932B51-05D7-4924-BA31-F68C5F97A62E}"/>
    <hyperlink ref="D1444" r:id="rId3046" xr:uid="{8177C96C-F65A-4FC7-AD74-12D5AF8BBB9E}"/>
    <hyperlink ref="D1445" r:id="rId3047" xr:uid="{0E51AA75-C5A2-42B1-B5F9-ECCF8E1D030A}"/>
    <hyperlink ref="D1446" r:id="rId3048" xr:uid="{61C093CA-2850-4784-9347-80CB76B31192}"/>
    <hyperlink ref="D1447" r:id="rId3049" xr:uid="{0EABD9BE-1961-4D0B-865D-50C08617CDE9}"/>
    <hyperlink ref="D1448" r:id="rId3050" xr:uid="{B60E1C7F-0322-4B0B-B7F8-27C9F6BD6669}"/>
    <hyperlink ref="D1449" r:id="rId3051" xr:uid="{481A647D-B9A3-46D4-96DD-C9695479B544}"/>
    <hyperlink ref="D1450" r:id="rId3052" xr:uid="{11837F3B-24E0-432C-9166-C724AE210410}"/>
    <hyperlink ref="D1451" r:id="rId3053" xr:uid="{AB69FE79-D21C-4840-B6DC-2C4D0ADA36E4}"/>
    <hyperlink ref="D1452" r:id="rId3054" xr:uid="{1AD98285-4FF9-48B2-AACD-2C1C2CA5CFF4}"/>
    <hyperlink ref="D1453" r:id="rId3055" xr:uid="{99D306B6-E715-48CD-91FD-E7BF036ECE4B}"/>
    <hyperlink ref="D1454" r:id="rId3056" xr:uid="{C571A284-3263-497A-BEB8-99E1A1FAE5EB}"/>
    <hyperlink ref="D1455" r:id="rId3057" xr:uid="{40C713AD-3ADA-4864-9410-F10FC4606A2F}"/>
    <hyperlink ref="D1456" r:id="rId3058" xr:uid="{225030F0-7E4A-4C18-96D5-18D154315225}"/>
    <hyperlink ref="D1457" r:id="rId3059" xr:uid="{8312DB0A-8018-44DB-A2EA-86CB56A1C9FC}"/>
    <hyperlink ref="D1458" r:id="rId3060" xr:uid="{05614703-8DC4-402B-B820-E6EF8323E6A1}"/>
    <hyperlink ref="D1459" r:id="rId3061" xr:uid="{8CBA8103-264F-49DD-9539-0AB49C46BFC4}"/>
    <hyperlink ref="D1460" r:id="rId3062" xr:uid="{CC2E899E-CBC3-493C-B3C2-CF10C9CBCC07}"/>
    <hyperlink ref="D1461" r:id="rId3063" xr:uid="{728590AF-1413-4752-A4B3-7BED887F4E94}"/>
    <hyperlink ref="D1462" r:id="rId3064" xr:uid="{6E96A330-52FF-42A5-AC63-CD4F20D3E68A}"/>
    <hyperlink ref="D1463" r:id="rId3065" xr:uid="{00357718-B7FF-4026-A998-66E717F60945}"/>
    <hyperlink ref="D1464" r:id="rId3066" xr:uid="{9F1F3DD7-FB61-4A7C-91D4-5F4A04FAFF33}"/>
    <hyperlink ref="D1465" r:id="rId3067" xr:uid="{9C38FCF1-3F88-46D2-B0D1-16E79568C652}"/>
    <hyperlink ref="D1466" r:id="rId3068" xr:uid="{A24854CE-F03C-489D-B5E8-1C60884E75F5}"/>
    <hyperlink ref="D1467" r:id="rId3069" xr:uid="{A6A0C494-9FEF-4E70-A5A1-3FD2E0C0B3A2}"/>
    <hyperlink ref="D1468" r:id="rId3070" xr:uid="{D2A1D1E4-5282-46FF-BDE1-ACBFD25A4F83}"/>
    <hyperlink ref="D1469" r:id="rId3071" xr:uid="{5828358A-36C4-4E9C-9BEE-9FDD48934E0D}"/>
    <hyperlink ref="D1470" r:id="rId3072" xr:uid="{58861F6D-DCF5-4F5F-9F30-BCA6FB79A249}"/>
    <hyperlink ref="D1471" r:id="rId3073" xr:uid="{981ED3C5-DE29-418B-BA3A-BA6687EDDDFE}"/>
    <hyperlink ref="D1472" r:id="rId3074" xr:uid="{6E1ACD1E-4A25-480F-8EB3-229512477A3D}"/>
    <hyperlink ref="D1473" r:id="rId3075" xr:uid="{9A0F67EE-BC98-41E9-AD47-D7C5BD51C24D}"/>
    <hyperlink ref="D1474" r:id="rId3076" xr:uid="{7F44938B-824F-44AD-B802-286652E83319}"/>
    <hyperlink ref="D1475" r:id="rId3077" xr:uid="{29E8A1E8-FF9E-4D1D-80FB-DC3176E484FA}"/>
    <hyperlink ref="D1476" r:id="rId3078" xr:uid="{732C3B88-89F1-4ADA-A9BB-B57244C35A03}"/>
    <hyperlink ref="D1477" r:id="rId3079" xr:uid="{B66B844E-ABE2-4CBB-BEB7-C3D167B4C55A}"/>
    <hyperlink ref="D1478" r:id="rId3080" xr:uid="{CF577C26-1E6F-4C1F-A590-B1EA1B103CA2}"/>
    <hyperlink ref="D1479" r:id="rId3081" xr:uid="{731599C8-946A-4F2F-87EC-9246748CF1DD}"/>
    <hyperlink ref="D1480" r:id="rId3082" xr:uid="{4D7BAE87-7CB2-4974-BDE6-C79F0FB64868}"/>
    <hyperlink ref="D1481" r:id="rId3083" xr:uid="{CFF504C2-EB71-4B63-89E1-23505CD97D06}"/>
    <hyperlink ref="D1482" r:id="rId3084" xr:uid="{9C5DA685-2EC5-474B-B8EE-DC5881C739B6}"/>
    <hyperlink ref="D1483" r:id="rId3085" xr:uid="{976B3CA2-1D0A-4FA8-9AE5-CF7B38F4C857}"/>
    <hyperlink ref="D1484" r:id="rId3086" xr:uid="{F4EFB6BB-6211-4FEE-A418-8A1F48549DF7}"/>
    <hyperlink ref="D1485" r:id="rId3087" xr:uid="{BDE0EF3A-611E-4FDB-A36C-9072425FE16F}"/>
    <hyperlink ref="D1486" r:id="rId3088" xr:uid="{41578536-6ED9-4AB8-9D02-67CCC1E72052}"/>
    <hyperlink ref="D1487" r:id="rId3089" xr:uid="{F61F41E3-6605-4A6E-990E-9BC6024D9F24}"/>
    <hyperlink ref="D1488" r:id="rId3090" xr:uid="{9B5B84DD-B6F2-45B1-B37D-49203EFAF56A}"/>
    <hyperlink ref="D1489" r:id="rId3091" xr:uid="{85B6F156-1388-422E-AD82-5318B4B8A954}"/>
    <hyperlink ref="D1490" r:id="rId3092" xr:uid="{F4D993E7-D52D-438F-8CFD-F994BC29EB9C}"/>
    <hyperlink ref="D1491" r:id="rId3093" xr:uid="{1DC6CCDE-DAA3-4F8A-B106-ABEE27089BC4}"/>
    <hyperlink ref="D1492" r:id="rId3094" xr:uid="{3A0E1ADF-F482-4D3A-B30D-70412BA82D31}"/>
    <hyperlink ref="D1493" r:id="rId3095" xr:uid="{B03E626D-AC45-480E-8F86-5382E85F3585}"/>
    <hyperlink ref="D1494" r:id="rId3096" xr:uid="{C85874E2-CB63-486B-86FA-7378A3BC0F47}"/>
    <hyperlink ref="D1495" r:id="rId3097" xr:uid="{5C176B82-BA18-4F59-BA13-F96B0D4A881E}"/>
    <hyperlink ref="D1496" r:id="rId3098" xr:uid="{BB2D6112-6192-4167-8BC1-DBA8F2B1D986}"/>
    <hyperlink ref="D1497" r:id="rId3099" xr:uid="{FBCBAFF0-E206-41DF-B735-ABAA6398D943}"/>
    <hyperlink ref="D1498" r:id="rId3100" xr:uid="{545DF365-6DC4-4702-BEF7-71D91F861AED}"/>
    <hyperlink ref="D1499" r:id="rId3101" xr:uid="{11200FB1-E714-4078-8F2B-FD4F6CEF543E}"/>
    <hyperlink ref="D1500" r:id="rId3102" xr:uid="{210AA40E-3E74-47BC-B2E6-08F42F3AF900}"/>
    <hyperlink ref="D1501" r:id="rId3103" xr:uid="{353E31DA-62E1-459D-89A9-581AEA84999F}"/>
    <hyperlink ref="D1502" r:id="rId3104" xr:uid="{92B10D33-221E-488B-BED1-6CD08C9E7A2B}"/>
    <hyperlink ref="D1503" r:id="rId3105" xr:uid="{8AF1D940-77C5-4459-84DC-A661DBCB1118}"/>
    <hyperlink ref="D1504" r:id="rId3106" xr:uid="{B411D642-1A3C-4E5C-94A1-4E3D632E1CAE}"/>
    <hyperlink ref="D1505" r:id="rId3107" xr:uid="{480D1DA1-8792-4902-8F10-83983B67EB50}"/>
    <hyperlink ref="D1506" r:id="rId3108" xr:uid="{21720BB9-E748-4BF8-939E-F7795CBEF3BF}"/>
    <hyperlink ref="D1507" r:id="rId3109" xr:uid="{CBF9405A-DC5D-41C0-906C-4BD5E9602157}"/>
    <hyperlink ref="D1508" r:id="rId3110" xr:uid="{FCC2AF79-12B4-4955-957A-11588CF62054}"/>
    <hyperlink ref="D1509" r:id="rId3111" xr:uid="{6BE641D0-394D-4CE7-B9C2-ADC83C71F47E}"/>
    <hyperlink ref="D1510" r:id="rId3112" xr:uid="{79ECEBAA-A384-443F-AFFB-EE5D51B87D11}"/>
    <hyperlink ref="D1511" r:id="rId3113" xr:uid="{3AD3200E-7CC2-4FCC-95EA-44FC5BC17CFD}"/>
    <hyperlink ref="D1512" r:id="rId3114" xr:uid="{FCC6FDC5-B7CC-4DC5-B224-F4D87278DDEA}"/>
    <hyperlink ref="D1513" r:id="rId3115" xr:uid="{5861506C-1131-4732-9AB7-0174E780FF38}"/>
    <hyperlink ref="D1514" r:id="rId3116" xr:uid="{01DDADF5-135C-4B76-8065-EB11B2C79C65}"/>
    <hyperlink ref="D1515" r:id="rId3117" xr:uid="{B4EAA128-BD6B-4302-B12D-607B261679C0}"/>
    <hyperlink ref="D1516" r:id="rId3118" xr:uid="{D05AB5AA-7D03-4252-BC7C-5011492C61CC}"/>
    <hyperlink ref="D1517" r:id="rId3119" xr:uid="{A4C75D5D-D721-4222-B58F-A27B6CFDD0AA}"/>
    <hyperlink ref="D1518" r:id="rId3120" xr:uid="{BD4DC055-191E-4465-A00D-5A3636FAA5BA}"/>
    <hyperlink ref="D1519" r:id="rId3121" xr:uid="{4E9AE2EE-46BB-434F-A37C-33C10E611AA0}"/>
    <hyperlink ref="D1520" r:id="rId3122" xr:uid="{0DC47B3E-4220-4AEF-86D1-F9D9698A37ED}"/>
    <hyperlink ref="D1521" r:id="rId3123" xr:uid="{043EF4E9-27FA-4A64-B7E9-CDA1CEBD2A14}"/>
    <hyperlink ref="D1522" r:id="rId3124" xr:uid="{7A0562FE-32DC-484A-BA98-67E1619E1DC5}"/>
    <hyperlink ref="D1523" r:id="rId3125" xr:uid="{3BB7AE1C-A99A-43BC-8671-2956B58374FD}"/>
    <hyperlink ref="D1524" r:id="rId3126" xr:uid="{FC295DE4-ED1D-47EB-A4B4-6B96FE01D767}"/>
    <hyperlink ref="D1525" r:id="rId3127" xr:uid="{A767A953-45D4-4C74-8C03-DC04D620D22A}"/>
    <hyperlink ref="D1526" r:id="rId3128" xr:uid="{43AECC67-AE4F-4FC0-90FF-3E9391D5ED71}"/>
    <hyperlink ref="D1527" r:id="rId3129" xr:uid="{D181D9E1-0012-4653-9E5B-7CCED30EF42C}"/>
    <hyperlink ref="D1528" r:id="rId3130" xr:uid="{F9E0D76E-9C06-4B90-98F3-CD72D968697B}"/>
    <hyperlink ref="D1529" r:id="rId3131" xr:uid="{BA31B58E-A801-42AA-884A-FEE36A7BE306}"/>
    <hyperlink ref="D1530" r:id="rId3132" xr:uid="{5FAF7137-F856-4E1E-8298-1350B7915C0F}"/>
    <hyperlink ref="D1531" r:id="rId3133" xr:uid="{4CD2CF06-7D1F-48A4-9203-C30AC22FDEB2}"/>
    <hyperlink ref="D1532" r:id="rId3134" xr:uid="{53C22661-60F6-4A57-ABB4-BD9D8F065ABD}"/>
    <hyperlink ref="D1533" r:id="rId3135" xr:uid="{0A5151F1-54EC-4A38-969F-6D551BB4424B}"/>
    <hyperlink ref="D1534" r:id="rId3136" xr:uid="{99058058-5A6D-4066-9C81-FC0D6D73B5B5}"/>
    <hyperlink ref="D1535" r:id="rId3137" xr:uid="{15956CE5-9777-4072-BEAC-BB6440FA60F1}"/>
    <hyperlink ref="D1536" r:id="rId3138" xr:uid="{7CB47B5B-15B5-49C9-B16F-84D3014DDB3A}"/>
    <hyperlink ref="D1537" r:id="rId3139" xr:uid="{DE8CD03C-45A3-443D-B1C3-FCD91D36D4E0}"/>
    <hyperlink ref="D1538" r:id="rId3140" xr:uid="{A7AFA74D-6DB8-43A8-B7B8-50B27E26E672}"/>
    <hyperlink ref="D1539" r:id="rId3141" xr:uid="{43CCAD94-4AD7-47D2-A203-9DDE379654B4}"/>
    <hyperlink ref="D1540" r:id="rId3142" xr:uid="{8BDDD53B-04B7-4F80-B739-9C87DB2BD021}"/>
    <hyperlink ref="D1541" r:id="rId3143" xr:uid="{400FEB6F-54D1-4341-B5AF-6F41BE2464BA}"/>
    <hyperlink ref="D1542" r:id="rId3144" xr:uid="{D5020839-F370-4C5C-9CFE-843E892C29FF}"/>
    <hyperlink ref="D1543" r:id="rId3145" xr:uid="{F437D069-99A1-404D-8BE4-14E096F02823}"/>
    <hyperlink ref="D1544" r:id="rId3146" xr:uid="{2A1CBBA9-96C3-4ABD-A59F-4C803EBACF37}"/>
    <hyperlink ref="D1545" r:id="rId3147" xr:uid="{B2E25670-8965-43C1-AA1A-27DDB98A6BE2}"/>
    <hyperlink ref="D1546" r:id="rId3148" xr:uid="{57D2A472-2392-425C-AB6E-163FEC206094}"/>
    <hyperlink ref="D1547" r:id="rId3149" xr:uid="{EDA9548E-EB2C-4736-8D20-40809D8808CD}"/>
    <hyperlink ref="D1548" r:id="rId3150" xr:uid="{D21740E2-9FAF-4E48-AF25-B0B846AAB7C6}"/>
    <hyperlink ref="D1549" r:id="rId3151" xr:uid="{319678ED-3306-403A-B348-989E591308EF}"/>
    <hyperlink ref="D1550" r:id="rId3152" xr:uid="{50A083B8-5CAF-40E0-BA7D-90978F85BE8E}"/>
    <hyperlink ref="D1551" r:id="rId3153" xr:uid="{6F7F003C-D34B-4C6C-92AB-DB413E1F1BAB}"/>
    <hyperlink ref="D1552" r:id="rId3154" xr:uid="{760C8F49-A430-42EB-B056-13E78A308B08}"/>
    <hyperlink ref="D1553" r:id="rId3155" xr:uid="{F80C2E80-CF14-4EB4-80FF-16B8BB619F99}"/>
    <hyperlink ref="D1554" r:id="rId3156" xr:uid="{FDB8D0F9-DF9D-4EAC-AA81-A7FAC68A2333}"/>
    <hyperlink ref="D1555" r:id="rId3157" xr:uid="{E54F7C2C-FCB8-4DF4-A068-8AA8154EF255}"/>
    <hyperlink ref="D1556" r:id="rId3158" xr:uid="{566725B0-81C9-4BA5-89FE-AA6A12E0D7B4}"/>
    <hyperlink ref="D1557" r:id="rId3159" xr:uid="{4480E4B7-9F59-4BF3-B2E8-073EAFD4D0F0}"/>
    <hyperlink ref="D1558" r:id="rId3160" xr:uid="{C492FB92-0DAF-44B8-BE26-0CF5CC96A6A8}"/>
    <hyperlink ref="D1559" r:id="rId3161" xr:uid="{EF335EA0-AA69-4B69-8A70-C24D52F239FC}"/>
    <hyperlink ref="D1560" r:id="rId3162" xr:uid="{6C2FABFF-3FFF-4C8F-9460-5E9220A491A0}"/>
    <hyperlink ref="D1561" r:id="rId3163" xr:uid="{7C0E322E-008B-4D86-A29C-FFB9466E2BD1}"/>
    <hyperlink ref="D1562" r:id="rId3164" xr:uid="{C97EDB35-B811-4203-AFA4-86922FD3B716}"/>
    <hyperlink ref="D1563" r:id="rId3165" xr:uid="{2567B2E2-11E7-472E-BF14-169C3202C4FD}"/>
    <hyperlink ref="D1564" r:id="rId3166" xr:uid="{3AF16C60-B1E1-479D-BCA4-493F2CDAE057}"/>
    <hyperlink ref="D1565" r:id="rId3167" xr:uid="{ECF88811-BDAB-49FB-934E-FF90793623CB}"/>
    <hyperlink ref="D1566" r:id="rId3168" xr:uid="{A51DF7CD-CF8B-46A8-97DB-5771280BC1A8}"/>
    <hyperlink ref="D1567" r:id="rId3169" xr:uid="{C78D00E1-008D-4026-828A-89EF30A426BF}"/>
    <hyperlink ref="D1568" r:id="rId3170" xr:uid="{3EE2D987-90CD-419D-81F9-7CFDA3E56D73}"/>
    <hyperlink ref="D1569" r:id="rId3171" xr:uid="{79401DFC-7F99-4A6C-B125-520345C9DD84}"/>
    <hyperlink ref="D1570" r:id="rId3172" xr:uid="{48249C69-8D4D-4614-81F0-525B028F251D}"/>
    <hyperlink ref="D1571" r:id="rId3173" xr:uid="{41E259B6-A8F6-43A7-9458-CD13A19F04E8}"/>
    <hyperlink ref="D1572" r:id="rId3174" xr:uid="{6FD05932-2B92-42C3-926E-08A13C0EF541}"/>
    <hyperlink ref="D1573" r:id="rId3175" xr:uid="{077F8A46-5129-4A55-B0EA-E6B1315B293A}"/>
    <hyperlink ref="D1574" r:id="rId3176" xr:uid="{7F7FD5CE-8B1B-47A6-AFA8-990D506B2AA7}"/>
    <hyperlink ref="D1575" r:id="rId3177" xr:uid="{1648964D-ED6A-46C7-B5ED-ECFCEDF48C06}"/>
    <hyperlink ref="D1576" r:id="rId3178" xr:uid="{0D521E71-A28D-486E-B5E0-C99EF676A3FC}"/>
    <hyperlink ref="D1577" r:id="rId3179" xr:uid="{615757D4-147F-4C51-AF27-434576831DC5}"/>
    <hyperlink ref="D1578" r:id="rId3180" xr:uid="{5B3B4B9D-D987-4799-86CD-B35FF8C942E2}"/>
    <hyperlink ref="D1579" r:id="rId3181" xr:uid="{8BCDFC75-FE69-44BC-B96E-6E747404D6E3}"/>
    <hyperlink ref="D1580" r:id="rId3182" xr:uid="{A30138CD-EF59-4665-8B26-A3E39AB90B84}"/>
    <hyperlink ref="D1581" r:id="rId3183" xr:uid="{21EE67F5-339B-4AF3-B0E2-2C06C3C46048}"/>
    <hyperlink ref="D1582" r:id="rId3184" xr:uid="{D191E797-95C9-4CBD-9C08-24BD9CE51AFC}"/>
    <hyperlink ref="D1583" r:id="rId3185" xr:uid="{F306F53C-C0CA-46B8-868A-2BCB175C2097}"/>
    <hyperlink ref="D1584" r:id="rId3186" xr:uid="{3CB91BD3-423C-4291-A494-36BB946C9BE3}"/>
    <hyperlink ref="D1585" r:id="rId3187" xr:uid="{6EA6DB9D-C198-460B-942F-9B33D158F54E}"/>
    <hyperlink ref="D1586" r:id="rId3188" xr:uid="{4AFFCFCF-A773-46EF-8811-95E839088657}"/>
    <hyperlink ref="D1587" r:id="rId3189" xr:uid="{1DF8ED7E-1E81-42B5-B842-8066FB00A8F9}"/>
    <hyperlink ref="D1588" r:id="rId3190" xr:uid="{CEFA66B5-3A80-4585-BCC8-51ED6F3571FD}"/>
    <hyperlink ref="D1589" r:id="rId3191" xr:uid="{E3B6DD59-48C6-416C-9B47-D794D2FBEBEA}"/>
    <hyperlink ref="D1590" r:id="rId3192" xr:uid="{CEC480BC-B640-4C9C-9832-03BD2371374B}"/>
    <hyperlink ref="D1591" r:id="rId3193" xr:uid="{98345300-237B-47FD-BF60-67056A084A59}"/>
    <hyperlink ref="D1592" r:id="rId3194" xr:uid="{0A749FD9-5A6A-4050-8482-B9997699F6F0}"/>
    <hyperlink ref="D1593" r:id="rId3195" xr:uid="{AE6E7163-3AFE-4C2B-AFD0-4FBA068724E4}"/>
    <hyperlink ref="D1594" r:id="rId3196" xr:uid="{083B6A87-16F2-49BB-8B12-466694D7FF94}"/>
    <hyperlink ref="D1595" r:id="rId3197" xr:uid="{B8AC723C-C829-487E-A2C5-032242B7EB1B}"/>
    <hyperlink ref="D1596" r:id="rId3198" xr:uid="{AC69AF2E-DC91-401C-9ABF-0C23BC51B265}"/>
    <hyperlink ref="D1597" r:id="rId3199" xr:uid="{52569386-59A3-4534-BFC1-776D51B9A823}"/>
    <hyperlink ref="D1598" r:id="rId3200" xr:uid="{7279ABF4-D7BD-4CF4-957D-0FB1FF1B011C}"/>
    <hyperlink ref="D1599" r:id="rId3201" xr:uid="{B71586A2-17D9-474D-9A57-4339A6F906F6}"/>
    <hyperlink ref="D1600" r:id="rId3202" xr:uid="{3F1E8457-E51A-463C-9C6C-08B035F3A9DB}"/>
    <hyperlink ref="D1601" r:id="rId3203" xr:uid="{6913D7BF-44FD-44E6-BDD5-07660711EAAF}"/>
    <hyperlink ref="D1602" r:id="rId3204" xr:uid="{C45DFA6C-1856-4DE7-B3C3-3C87C17EC0A2}"/>
    <hyperlink ref="D1603" r:id="rId3205" xr:uid="{6F40E8B0-2C83-4548-BE90-11A5D178F57A}"/>
    <hyperlink ref="D1604" r:id="rId3206" xr:uid="{9165FBEC-ADB9-4E1C-B838-A48FA0CC0502}"/>
  </hyperlinks>
  <pageMargins left="0.7" right="0.7" top="0.78740157499999996" bottom="0.78740157499999996" header="0.3" footer="0.3"/>
  <tableParts count="1">
    <tablePart r:id="rId320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2453E-5AA7-4732-A9CD-D67EFEFC3528}">
  <sheetPr codeName="Tabelle16"/>
  <dimension ref="A1:BZ2154"/>
  <sheetViews>
    <sheetView topLeftCell="L1355" workbookViewId="0">
      <selection activeCell="C5" sqref="C5"/>
    </sheetView>
  </sheetViews>
  <sheetFormatPr baseColWidth="10" defaultColWidth="11.42578125" defaultRowHeight="15" x14ac:dyDescent="0.25"/>
  <cols>
    <col min="1" max="1" width="5.140625" bestFit="1" customWidth="1"/>
    <col min="2" max="2" width="8.42578125" bestFit="1" customWidth="1"/>
    <col min="3" max="3" width="56.140625" bestFit="1" customWidth="1"/>
    <col min="4" max="4" width="61.85546875" bestFit="1" customWidth="1"/>
    <col min="5" max="5" width="61.42578125" bestFit="1" customWidth="1"/>
    <col min="6" max="6" width="11.85546875" bestFit="1" customWidth="1"/>
    <col min="7" max="8" width="34.85546875" bestFit="1" customWidth="1"/>
    <col min="9" max="9" width="16.42578125" bestFit="1" customWidth="1"/>
    <col min="10" max="10" width="16" bestFit="1" customWidth="1"/>
    <col min="11" max="11" width="35.7109375" bestFit="1" customWidth="1"/>
    <col min="12" max="12" width="21.28515625" bestFit="1" customWidth="1"/>
    <col min="13" max="13" width="21" bestFit="1" customWidth="1"/>
    <col min="14" max="14" width="13.7109375" bestFit="1" customWidth="1"/>
    <col min="15" max="15" width="60.7109375" bestFit="1" customWidth="1"/>
    <col min="16" max="16" width="32" bestFit="1" customWidth="1"/>
    <col min="17" max="17" width="81.140625" bestFit="1" customWidth="1"/>
    <col min="18" max="18" width="24.85546875" bestFit="1" customWidth="1"/>
    <col min="19" max="19" width="17.42578125" bestFit="1" customWidth="1"/>
    <col min="20" max="20" width="23" bestFit="1" customWidth="1"/>
    <col min="21" max="21" width="14.7109375" bestFit="1" customWidth="1"/>
    <col min="22" max="22" width="21.5703125" bestFit="1" customWidth="1"/>
    <col min="23" max="23" width="16" bestFit="1" customWidth="1"/>
    <col min="24" max="24" width="22.85546875" bestFit="1" customWidth="1"/>
    <col min="25" max="26" width="10.140625" bestFit="1" customWidth="1"/>
    <col min="27" max="27" width="10.28515625" bestFit="1" customWidth="1"/>
    <col min="28" max="28" width="24.28515625" bestFit="1" customWidth="1"/>
    <col min="29" max="29" width="15.140625" bestFit="1" customWidth="1"/>
    <col min="30" max="30" width="22.7109375" bestFit="1" customWidth="1"/>
    <col min="31" max="31" width="81.140625" bestFit="1" customWidth="1"/>
    <col min="32" max="32" width="16.140625" bestFit="1" customWidth="1"/>
    <col min="33" max="33" width="14" bestFit="1" customWidth="1"/>
    <col min="34" max="34" width="41.140625" bestFit="1" customWidth="1"/>
    <col min="35" max="35" width="12.85546875" bestFit="1" customWidth="1"/>
    <col min="36" max="36" width="8.5703125" bestFit="1" customWidth="1"/>
    <col min="37" max="37" width="14.5703125" bestFit="1" customWidth="1"/>
    <col min="38" max="38" width="20.7109375" bestFit="1" customWidth="1"/>
    <col min="39" max="39" width="7.5703125" bestFit="1" customWidth="1"/>
    <col min="40" max="40" width="22.85546875" bestFit="1" customWidth="1"/>
    <col min="41" max="41" width="19.140625" bestFit="1" customWidth="1"/>
    <col min="42" max="42" width="27.5703125" bestFit="1" customWidth="1"/>
    <col min="43" max="43" width="24.5703125" bestFit="1" customWidth="1"/>
    <col min="44" max="44" width="36.140625" bestFit="1" customWidth="1"/>
    <col min="45" max="45" width="31" bestFit="1" customWidth="1"/>
    <col min="46" max="46" width="12.7109375" bestFit="1" customWidth="1"/>
    <col min="47" max="47" width="81.140625" bestFit="1" customWidth="1"/>
    <col min="48" max="48" width="13.28515625" bestFit="1" customWidth="1"/>
    <col min="49" max="49" width="25.5703125" bestFit="1" customWidth="1"/>
    <col min="50" max="50" width="34.42578125" bestFit="1" customWidth="1"/>
    <col min="51" max="51" width="32.7109375" bestFit="1" customWidth="1"/>
    <col min="52" max="52" width="21" bestFit="1" customWidth="1"/>
    <col min="53" max="53" width="19.5703125" bestFit="1" customWidth="1"/>
    <col min="54" max="54" width="30.28515625" bestFit="1" customWidth="1"/>
    <col min="55" max="55" width="12.5703125" bestFit="1" customWidth="1"/>
    <col min="56" max="56" width="25.42578125" bestFit="1" customWidth="1"/>
    <col min="57" max="57" width="19.28515625" bestFit="1" customWidth="1"/>
    <col min="58" max="58" width="25" bestFit="1" customWidth="1"/>
    <col min="59" max="59" width="22.5703125" bestFit="1" customWidth="1"/>
    <col min="60" max="60" width="22.7109375" bestFit="1" customWidth="1"/>
    <col min="61" max="61" width="15.140625" bestFit="1" customWidth="1"/>
    <col min="62" max="62" width="36" bestFit="1" customWidth="1"/>
    <col min="63" max="63" width="29.5703125" bestFit="1" customWidth="1"/>
    <col min="64" max="64" width="27.28515625" bestFit="1" customWidth="1"/>
    <col min="65" max="65" width="21.85546875" bestFit="1" customWidth="1"/>
    <col min="66" max="66" width="21" bestFit="1" customWidth="1"/>
    <col min="67" max="67" width="16.5703125" bestFit="1" customWidth="1"/>
    <col min="68" max="68" width="24.85546875" bestFit="1" customWidth="1"/>
    <col min="69" max="69" width="21" bestFit="1" customWidth="1"/>
    <col min="70" max="70" width="31.7109375" bestFit="1" customWidth="1"/>
    <col min="71" max="71" width="38.28515625" bestFit="1" customWidth="1"/>
    <col min="72" max="72" width="42" bestFit="1" customWidth="1"/>
    <col min="73" max="73" width="10.28515625" bestFit="1" customWidth="1"/>
    <col min="74" max="74" width="6.5703125" bestFit="1" customWidth="1"/>
    <col min="75" max="76" width="81.140625" bestFit="1" customWidth="1"/>
    <col min="77" max="77" width="12.140625" bestFit="1" customWidth="1"/>
    <col min="78" max="78" width="47" bestFit="1" customWidth="1"/>
  </cols>
  <sheetData>
    <row r="1" spans="1:78" x14ac:dyDescent="0.25">
      <c r="A1" t="s">
        <v>46</v>
      </c>
      <c r="B1" t="s">
        <v>6923</v>
      </c>
      <c r="C1" t="s">
        <v>6924</v>
      </c>
      <c r="D1" t="s">
        <v>98</v>
      </c>
      <c r="E1" t="s">
        <v>6925</v>
      </c>
      <c r="F1" t="s">
        <v>6926</v>
      </c>
      <c r="G1" t="s">
        <v>6927</v>
      </c>
      <c r="H1" t="s">
        <v>6928</v>
      </c>
      <c r="I1" t="s">
        <v>6929</v>
      </c>
      <c r="J1" t="s">
        <v>6930</v>
      </c>
      <c r="K1" t="s">
        <v>6931</v>
      </c>
      <c r="L1" t="s">
        <v>6932</v>
      </c>
      <c r="M1" t="s">
        <v>6933</v>
      </c>
      <c r="N1" t="s">
        <v>6934</v>
      </c>
      <c r="O1" t="s">
        <v>6935</v>
      </c>
      <c r="P1" t="s">
        <v>6936</v>
      </c>
      <c r="Q1" t="s">
        <v>6937</v>
      </c>
      <c r="R1" t="s">
        <v>6938</v>
      </c>
      <c r="S1" t="s">
        <v>6939</v>
      </c>
      <c r="T1" t="s">
        <v>6940</v>
      </c>
      <c r="U1" t="s">
        <v>6941</v>
      </c>
      <c r="V1" t="s">
        <v>6942</v>
      </c>
      <c r="W1" t="s">
        <v>6943</v>
      </c>
      <c r="X1" t="s">
        <v>6944</v>
      </c>
      <c r="Y1" t="s">
        <v>6945</v>
      </c>
      <c r="Z1" t="s">
        <v>6946</v>
      </c>
      <c r="AA1" t="s">
        <v>6947</v>
      </c>
      <c r="AB1" t="s">
        <v>6948</v>
      </c>
      <c r="AC1" t="s">
        <v>433</v>
      </c>
      <c r="AD1" t="s">
        <v>6949</v>
      </c>
      <c r="AE1" t="s">
        <v>6950</v>
      </c>
      <c r="AF1" t="s">
        <v>6951</v>
      </c>
      <c r="AG1" t="s">
        <v>389</v>
      </c>
      <c r="AH1" t="s">
        <v>6952</v>
      </c>
      <c r="AI1" t="s">
        <v>6953</v>
      </c>
      <c r="AJ1" t="s">
        <v>335</v>
      </c>
      <c r="AK1" t="s">
        <v>6954</v>
      </c>
      <c r="AL1" t="s">
        <v>6955</v>
      </c>
      <c r="AM1" t="s">
        <v>6956</v>
      </c>
      <c r="AN1" t="s">
        <v>6957</v>
      </c>
      <c r="AO1" t="s">
        <v>6958</v>
      </c>
      <c r="AP1" t="s">
        <v>6959</v>
      </c>
      <c r="AQ1" t="s">
        <v>6960</v>
      </c>
      <c r="AR1" t="s">
        <v>6961</v>
      </c>
      <c r="AS1" t="s">
        <v>6962</v>
      </c>
      <c r="AT1" t="s">
        <v>6963</v>
      </c>
      <c r="AU1" t="s">
        <v>6964</v>
      </c>
      <c r="AV1" t="s">
        <v>6965</v>
      </c>
      <c r="AW1" t="s">
        <v>6966</v>
      </c>
      <c r="AX1" t="s">
        <v>6967</v>
      </c>
      <c r="AY1" t="s">
        <v>6968</v>
      </c>
      <c r="AZ1" t="s">
        <v>6969</v>
      </c>
      <c r="BA1" t="s">
        <v>6970</v>
      </c>
      <c r="BB1" t="s">
        <v>6971</v>
      </c>
      <c r="BC1" t="s">
        <v>6972</v>
      </c>
      <c r="BD1" t="s">
        <v>6973</v>
      </c>
      <c r="BE1" t="s">
        <v>6974</v>
      </c>
      <c r="BF1" t="s">
        <v>6975</v>
      </c>
      <c r="BG1" t="s">
        <v>6976</v>
      </c>
      <c r="BH1" t="s">
        <v>51</v>
      </c>
      <c r="BI1" t="s">
        <v>52</v>
      </c>
      <c r="BJ1" t="s">
        <v>6977</v>
      </c>
      <c r="BK1" t="s">
        <v>6978</v>
      </c>
      <c r="BL1" t="s">
        <v>6979</v>
      </c>
      <c r="BM1" t="s">
        <v>6980</v>
      </c>
      <c r="BN1" t="s">
        <v>6981</v>
      </c>
      <c r="BO1" t="s">
        <v>6982</v>
      </c>
      <c r="BP1" t="s">
        <v>6983</v>
      </c>
      <c r="BQ1" t="s">
        <v>6984</v>
      </c>
      <c r="BR1" t="s">
        <v>6985</v>
      </c>
      <c r="BS1" t="s">
        <v>6986</v>
      </c>
      <c r="BT1" t="s">
        <v>6987</v>
      </c>
      <c r="BU1" t="s">
        <v>6988</v>
      </c>
      <c r="BV1" t="s">
        <v>6989</v>
      </c>
      <c r="BW1" t="s">
        <v>6990</v>
      </c>
      <c r="BX1" t="s">
        <v>6991</v>
      </c>
      <c r="BY1" t="s">
        <v>53</v>
      </c>
      <c r="BZ1" t="s">
        <v>406</v>
      </c>
    </row>
    <row r="2" spans="1:78" ht="105" x14ac:dyDescent="0.25">
      <c r="A2" s="5">
        <v>2216</v>
      </c>
      <c r="B2" s="234" t="s">
        <v>6921</v>
      </c>
      <c r="C2" s="234" t="s">
        <v>4729</v>
      </c>
      <c r="D2" s="234"/>
      <c r="E2" s="234" t="s">
        <v>6992</v>
      </c>
      <c r="F2" s="234" t="s">
        <v>6993</v>
      </c>
      <c r="G2" s="234" t="s">
        <v>6994</v>
      </c>
      <c r="H2" s="234" t="s">
        <v>6995</v>
      </c>
      <c r="I2" s="242"/>
      <c r="J2" s="242">
        <v>44782.66202546296</v>
      </c>
      <c r="K2" s="234"/>
      <c r="L2" s="242">
        <v>44784.66202546296</v>
      </c>
      <c r="M2" s="234" t="s">
        <v>6996</v>
      </c>
      <c r="N2" s="234" t="s">
        <v>6997</v>
      </c>
      <c r="O2" s="234" t="s">
        <v>6998</v>
      </c>
      <c r="P2" s="234" t="s">
        <v>6999</v>
      </c>
      <c r="Q2" s="234" t="s">
        <v>7000</v>
      </c>
      <c r="R2" s="234" t="s">
        <v>451</v>
      </c>
      <c r="S2" t="b">
        <v>0</v>
      </c>
      <c r="T2" s="242"/>
      <c r="U2" s="103">
        <v>3</v>
      </c>
      <c r="V2" s="234" t="s">
        <v>272</v>
      </c>
      <c r="W2" s="103">
        <v>3</v>
      </c>
      <c r="X2" s="234" t="s">
        <v>272</v>
      </c>
      <c r="Y2" s="242"/>
      <c r="Z2" s="242"/>
      <c r="AA2" s="103"/>
      <c r="AB2" s="234"/>
      <c r="AC2" s="243">
        <v>44782.686562499999</v>
      </c>
      <c r="AD2" s="234" t="s">
        <v>7001</v>
      </c>
      <c r="AE2" s="235" t="s">
        <v>7002</v>
      </c>
      <c r="AF2" s="237">
        <v>0</v>
      </c>
      <c r="AG2" s="234" t="s">
        <v>7003</v>
      </c>
      <c r="AH2" s="241" t="s">
        <v>7004</v>
      </c>
      <c r="AI2" t="b">
        <v>1</v>
      </c>
      <c r="AJ2" t="b">
        <v>0</v>
      </c>
      <c r="AK2" s="234"/>
      <c r="AL2" s="103"/>
      <c r="AM2" t="b">
        <v>0</v>
      </c>
      <c r="AN2" s="234"/>
      <c r="AO2" s="103"/>
      <c r="AP2" s="241"/>
      <c r="AQ2" s="241"/>
      <c r="AR2" s="241"/>
      <c r="AS2" s="241"/>
      <c r="AT2" s="234" t="s">
        <v>7005</v>
      </c>
      <c r="AU2" s="234" t="s">
        <v>7006</v>
      </c>
      <c r="AV2" t="b">
        <v>0</v>
      </c>
      <c r="AW2" t="b">
        <v>0</v>
      </c>
      <c r="AX2" s="241"/>
      <c r="AY2" s="241"/>
      <c r="AZ2" s="234"/>
      <c r="BA2" s="234"/>
      <c r="BB2" s="234" t="s">
        <v>7007</v>
      </c>
      <c r="BC2" t="b">
        <v>1</v>
      </c>
      <c r="BD2" s="234" t="s">
        <v>7008</v>
      </c>
      <c r="BE2" s="234" t="s">
        <v>7009</v>
      </c>
      <c r="BF2" s="234" t="s">
        <v>6972</v>
      </c>
      <c r="BG2" s="234" t="s">
        <v>7010</v>
      </c>
      <c r="BH2" s="234" t="s">
        <v>7011</v>
      </c>
      <c r="BI2" s="243">
        <v>44783.641793981478</v>
      </c>
      <c r="BJ2" s="234" t="s">
        <v>442</v>
      </c>
      <c r="BK2" s="234" t="s">
        <v>451</v>
      </c>
      <c r="BL2" s="234" t="s">
        <v>451</v>
      </c>
      <c r="BM2" s="234" t="s">
        <v>451</v>
      </c>
      <c r="BN2" s="241"/>
      <c r="BO2" t="b">
        <v>0</v>
      </c>
      <c r="BP2" t="b">
        <v>0</v>
      </c>
      <c r="BQ2" t="b">
        <v>0</v>
      </c>
      <c r="BR2" s="241"/>
      <c r="BS2" s="241"/>
      <c r="BT2" s="234" t="s">
        <v>7012</v>
      </c>
      <c r="BU2" t="b">
        <v>0</v>
      </c>
      <c r="BV2" s="103">
        <v>2</v>
      </c>
      <c r="BW2" s="235">
        <v>2244</v>
      </c>
      <c r="BX2" s="234" t="s">
        <v>7013</v>
      </c>
      <c r="BY2" s="234" t="s">
        <v>56</v>
      </c>
      <c r="BZ2" s="234" t="s">
        <v>7014</v>
      </c>
    </row>
    <row r="3" spans="1:78" ht="135" x14ac:dyDescent="0.25">
      <c r="A3" s="5">
        <v>2215</v>
      </c>
      <c r="B3" s="234" t="s">
        <v>6918</v>
      </c>
      <c r="C3" s="234" t="s">
        <v>7015</v>
      </c>
      <c r="D3" s="234" t="s">
        <v>7016</v>
      </c>
      <c r="E3" s="234"/>
      <c r="F3" s="234" t="s">
        <v>2991</v>
      </c>
      <c r="G3" s="234" t="s">
        <v>7017</v>
      </c>
      <c r="H3" s="234" t="s">
        <v>7018</v>
      </c>
      <c r="I3" s="242"/>
      <c r="J3" s="242">
        <v>44781.458981481483</v>
      </c>
      <c r="K3" s="234"/>
      <c r="L3" s="242">
        <v>44785.458981481483</v>
      </c>
      <c r="M3" s="234" t="s">
        <v>6996</v>
      </c>
      <c r="N3" s="234" t="s">
        <v>7019</v>
      </c>
      <c r="O3" s="234" t="s">
        <v>7020</v>
      </c>
      <c r="P3" s="234" t="s">
        <v>6999</v>
      </c>
      <c r="Q3" s="234"/>
      <c r="R3" s="234" t="s">
        <v>451</v>
      </c>
      <c r="S3" t="b">
        <v>0</v>
      </c>
      <c r="T3" s="242"/>
      <c r="U3" s="103">
        <v>4</v>
      </c>
      <c r="V3" s="234" t="s">
        <v>272</v>
      </c>
      <c r="W3" s="103">
        <v>4</v>
      </c>
      <c r="X3" s="234" t="s">
        <v>272</v>
      </c>
      <c r="Y3" s="242"/>
      <c r="Z3" s="242"/>
      <c r="AA3" s="103"/>
      <c r="AB3" s="234" t="s">
        <v>7021</v>
      </c>
      <c r="AC3" s="243">
        <v>44781.506944444445</v>
      </c>
      <c r="AD3" s="234" t="s">
        <v>7022</v>
      </c>
      <c r="AE3" s="235" t="s">
        <v>7023</v>
      </c>
      <c r="AF3" s="237">
        <v>0</v>
      </c>
      <c r="AG3" s="234" t="s">
        <v>7003</v>
      </c>
      <c r="AH3" s="241"/>
      <c r="AI3" t="b">
        <v>1</v>
      </c>
      <c r="AJ3" t="b">
        <v>0</v>
      </c>
      <c r="AK3" s="234"/>
      <c r="AL3" s="103"/>
      <c r="AM3" t="b">
        <v>0</v>
      </c>
      <c r="AN3" s="234"/>
      <c r="AO3" s="103"/>
      <c r="AP3" s="241"/>
      <c r="AQ3" s="241" t="s">
        <v>7024</v>
      </c>
      <c r="AR3" s="241"/>
      <c r="AS3" s="241"/>
      <c r="AT3" s="234" t="s">
        <v>7005</v>
      </c>
      <c r="AU3" s="234" t="s">
        <v>7025</v>
      </c>
      <c r="AV3" t="b">
        <v>0</v>
      </c>
      <c r="AW3" t="b">
        <v>0</v>
      </c>
      <c r="AX3" s="241"/>
      <c r="AY3" s="241"/>
      <c r="AZ3" s="234"/>
      <c r="BA3" s="234"/>
      <c r="BB3" s="234"/>
      <c r="BC3" t="b">
        <v>0</v>
      </c>
      <c r="BD3" s="234" t="s">
        <v>7008</v>
      </c>
      <c r="BE3" s="234" t="s">
        <v>7026</v>
      </c>
      <c r="BF3" s="234" t="s">
        <v>7027</v>
      </c>
      <c r="BG3" s="234" t="s">
        <v>7028</v>
      </c>
      <c r="BH3" s="234" t="s">
        <v>7011</v>
      </c>
      <c r="BI3" s="243">
        <v>44781.593958333331</v>
      </c>
      <c r="BJ3" s="234" t="s">
        <v>442</v>
      </c>
      <c r="BK3" s="234" t="s">
        <v>451</v>
      </c>
      <c r="BL3" s="234" t="s">
        <v>451</v>
      </c>
      <c r="BM3" s="234" t="s">
        <v>451</v>
      </c>
      <c r="BN3" s="241"/>
      <c r="BO3" t="b">
        <v>0</v>
      </c>
      <c r="BP3" t="b">
        <v>0</v>
      </c>
      <c r="BQ3" t="b">
        <v>0</v>
      </c>
      <c r="BR3" s="241" t="s">
        <v>7029</v>
      </c>
      <c r="BS3" s="241"/>
      <c r="BT3" s="234" t="s">
        <v>7012</v>
      </c>
      <c r="BU3" t="b">
        <v>0</v>
      </c>
      <c r="BV3" s="103">
        <v>1</v>
      </c>
      <c r="BW3" s="235">
        <v>2243</v>
      </c>
      <c r="BX3" s="234" t="s">
        <v>7030</v>
      </c>
      <c r="BY3" s="234" t="s">
        <v>56</v>
      </c>
      <c r="BZ3" s="234" t="s">
        <v>7014</v>
      </c>
    </row>
    <row r="4" spans="1:78" ht="135" x14ac:dyDescent="0.25">
      <c r="A4" s="5">
        <v>2214</v>
      </c>
      <c r="B4" s="234" t="s">
        <v>6913</v>
      </c>
      <c r="C4" s="234" t="s">
        <v>7031</v>
      </c>
      <c r="D4" s="234" t="s">
        <v>7032</v>
      </c>
      <c r="E4" s="234" t="s">
        <v>7032</v>
      </c>
      <c r="F4" s="234" t="s">
        <v>2991</v>
      </c>
      <c r="G4" s="234" t="s">
        <v>7033</v>
      </c>
      <c r="H4" s="234" t="s">
        <v>7034</v>
      </c>
      <c r="I4" s="242"/>
      <c r="J4" s="242">
        <v>44778.478842592594</v>
      </c>
      <c r="K4" s="234"/>
      <c r="L4" s="242">
        <v>44785.478842592594</v>
      </c>
      <c r="M4" s="234" t="s">
        <v>7035</v>
      </c>
      <c r="N4" s="234" t="s">
        <v>7036</v>
      </c>
      <c r="O4" s="234" t="s">
        <v>7037</v>
      </c>
      <c r="P4" s="234" t="s">
        <v>6999</v>
      </c>
      <c r="Q4" s="234"/>
      <c r="R4" s="234" t="s">
        <v>547</v>
      </c>
      <c r="S4" t="b">
        <v>0</v>
      </c>
      <c r="T4" s="242"/>
      <c r="U4" s="103">
        <v>2429</v>
      </c>
      <c r="V4" s="234" t="s">
        <v>272</v>
      </c>
      <c r="W4" s="103">
        <v>21858</v>
      </c>
      <c r="X4" s="234" t="s">
        <v>272</v>
      </c>
      <c r="Y4" s="242">
        <v>46023</v>
      </c>
      <c r="Z4" s="242">
        <v>48945</v>
      </c>
      <c r="AA4" s="103"/>
      <c r="AB4" s="234" t="s">
        <v>7038</v>
      </c>
      <c r="AC4" s="243">
        <v>44778.486909722225</v>
      </c>
      <c r="AD4" s="234" t="s">
        <v>7039</v>
      </c>
      <c r="AE4" s="235" t="s">
        <v>7040</v>
      </c>
      <c r="AF4" s="237">
        <v>0</v>
      </c>
      <c r="AG4" s="234" t="s">
        <v>7003</v>
      </c>
      <c r="AH4" s="241"/>
      <c r="AI4" t="b">
        <v>1</v>
      </c>
      <c r="AJ4" t="b">
        <v>0</v>
      </c>
      <c r="AK4" s="234"/>
      <c r="AL4" s="103"/>
      <c r="AM4" t="b">
        <v>0</v>
      </c>
      <c r="AN4" s="234"/>
      <c r="AO4" s="103"/>
      <c r="AP4" s="241"/>
      <c r="AQ4" s="241" t="s">
        <v>7041</v>
      </c>
      <c r="AR4" s="241"/>
      <c r="AS4" s="241"/>
      <c r="AT4" s="234" t="s">
        <v>7005</v>
      </c>
      <c r="AU4" s="234" t="s">
        <v>7042</v>
      </c>
      <c r="AV4" t="b">
        <v>1</v>
      </c>
      <c r="AW4" t="b">
        <v>0</v>
      </c>
      <c r="AX4" s="241" t="s">
        <v>7043</v>
      </c>
      <c r="AY4" s="241"/>
      <c r="AZ4" s="234"/>
      <c r="BA4" s="234"/>
      <c r="BB4" s="234"/>
      <c r="BC4" t="b">
        <v>0</v>
      </c>
      <c r="BD4" s="234" t="s">
        <v>7044</v>
      </c>
      <c r="BE4" s="234" t="s">
        <v>7045</v>
      </c>
      <c r="BF4" s="234" t="s">
        <v>7027</v>
      </c>
      <c r="BG4" s="234" t="s">
        <v>7028</v>
      </c>
      <c r="BH4" s="234" t="s">
        <v>7011</v>
      </c>
      <c r="BI4" s="243">
        <v>44781.600555555553</v>
      </c>
      <c r="BJ4" s="234" t="s">
        <v>442</v>
      </c>
      <c r="BK4" s="234" t="s">
        <v>451</v>
      </c>
      <c r="BL4" s="234" t="s">
        <v>547</v>
      </c>
      <c r="BM4" s="234" t="s">
        <v>547</v>
      </c>
      <c r="BN4" s="241" t="s">
        <v>7046</v>
      </c>
      <c r="BO4" t="b">
        <v>0</v>
      </c>
      <c r="BP4" t="b">
        <v>0</v>
      </c>
      <c r="BQ4" t="b">
        <v>1</v>
      </c>
      <c r="BR4" s="241" t="s">
        <v>7029</v>
      </c>
      <c r="BS4" s="241"/>
      <c r="BT4" s="234" t="s">
        <v>7047</v>
      </c>
      <c r="BU4" t="b">
        <v>0</v>
      </c>
      <c r="BV4" s="103">
        <v>1</v>
      </c>
      <c r="BW4" s="235">
        <v>2242</v>
      </c>
      <c r="BX4" s="234" t="s">
        <v>7048</v>
      </c>
      <c r="BY4" s="234" t="s">
        <v>56</v>
      </c>
      <c r="BZ4" s="234" t="s">
        <v>7014</v>
      </c>
    </row>
    <row r="5" spans="1:78" x14ac:dyDescent="0.25">
      <c r="A5" s="5">
        <v>2213</v>
      </c>
      <c r="B5" s="234" t="s">
        <v>7049</v>
      </c>
      <c r="C5" s="234" t="s">
        <v>7050</v>
      </c>
      <c r="D5" s="234" t="s">
        <v>7051</v>
      </c>
      <c r="E5" s="234"/>
      <c r="F5" s="234" t="s">
        <v>2991</v>
      </c>
      <c r="G5" s="234" t="s">
        <v>7033</v>
      </c>
      <c r="H5" s="234" t="s">
        <v>7034</v>
      </c>
      <c r="I5" s="242"/>
      <c r="J5" s="242">
        <v>44777.562488425923</v>
      </c>
      <c r="K5" s="234" t="s">
        <v>7052</v>
      </c>
      <c r="L5" s="242">
        <v>44781.562488425923</v>
      </c>
      <c r="M5" s="234" t="s">
        <v>6996</v>
      </c>
      <c r="N5" s="234" t="s">
        <v>7053</v>
      </c>
      <c r="O5" s="234" t="s">
        <v>7054</v>
      </c>
      <c r="P5" s="234" t="s">
        <v>6999</v>
      </c>
      <c r="Q5" s="234"/>
      <c r="R5" s="234" t="s">
        <v>547</v>
      </c>
      <c r="S5" t="b">
        <v>0</v>
      </c>
      <c r="T5" s="242"/>
      <c r="U5" s="103">
        <v>4662</v>
      </c>
      <c r="V5" s="234" t="s">
        <v>480</v>
      </c>
      <c r="W5" s="103">
        <v>55934</v>
      </c>
      <c r="X5" s="234" t="s">
        <v>480</v>
      </c>
      <c r="Y5" s="242">
        <v>46753</v>
      </c>
      <c r="Z5" s="242">
        <v>50771</v>
      </c>
      <c r="AA5" s="103"/>
      <c r="AB5" s="234" t="s">
        <v>7055</v>
      </c>
      <c r="AC5" s="243">
        <v>44777.568819444445</v>
      </c>
      <c r="AD5" s="234" t="s">
        <v>7039</v>
      </c>
      <c r="AE5" s="235" t="s">
        <v>7056</v>
      </c>
      <c r="AF5" s="237">
        <v>0</v>
      </c>
      <c r="AG5" s="234" t="s">
        <v>7057</v>
      </c>
      <c r="AH5" s="241"/>
      <c r="AI5" t="b">
        <v>1</v>
      </c>
      <c r="AJ5" t="b">
        <v>0</v>
      </c>
      <c r="AK5" s="234"/>
      <c r="AL5" s="103"/>
      <c r="AM5" t="b">
        <v>0</v>
      </c>
      <c r="AN5" s="234"/>
      <c r="AO5" s="103"/>
      <c r="AP5" s="241"/>
      <c r="AQ5" s="241"/>
      <c r="AR5" s="241"/>
      <c r="AS5" s="241"/>
      <c r="AT5" s="234" t="s">
        <v>7058</v>
      </c>
      <c r="AU5" s="234" t="s">
        <v>7059</v>
      </c>
      <c r="AV5" t="b">
        <v>0</v>
      </c>
      <c r="AW5" t="b">
        <v>0</v>
      </c>
      <c r="AX5" s="241" t="s">
        <v>7060</v>
      </c>
      <c r="AY5" s="241"/>
      <c r="AZ5" s="234"/>
      <c r="BA5" s="234"/>
      <c r="BB5" s="234"/>
      <c r="BC5" t="b">
        <v>0</v>
      </c>
      <c r="BD5" s="234" t="s">
        <v>7008</v>
      </c>
      <c r="BE5" s="234" t="s">
        <v>7045</v>
      </c>
      <c r="BF5" s="234" t="s">
        <v>7027</v>
      </c>
      <c r="BG5" s="234" t="s">
        <v>7028</v>
      </c>
      <c r="BH5" s="234" t="s">
        <v>55</v>
      </c>
      <c r="BI5" s="243">
        <v>44777.569918981484</v>
      </c>
      <c r="BJ5" s="234" t="s">
        <v>442</v>
      </c>
      <c r="BK5" s="234" t="s">
        <v>451</v>
      </c>
      <c r="BL5" s="234" t="s">
        <v>547</v>
      </c>
      <c r="BM5" s="234" t="s">
        <v>451</v>
      </c>
      <c r="BN5" s="241"/>
      <c r="BO5" t="b">
        <v>0</v>
      </c>
      <c r="BP5" t="b">
        <v>0</v>
      </c>
      <c r="BQ5" t="b">
        <v>1</v>
      </c>
      <c r="BR5" s="241" t="s">
        <v>7029</v>
      </c>
      <c r="BS5" s="241" t="s">
        <v>7061</v>
      </c>
      <c r="BT5" s="234" t="s">
        <v>7047</v>
      </c>
      <c r="BU5" t="b">
        <v>0</v>
      </c>
      <c r="BV5" s="103">
        <v>0</v>
      </c>
      <c r="BW5" s="235">
        <v>2241</v>
      </c>
      <c r="BX5" s="234" t="s">
        <v>7062</v>
      </c>
      <c r="BY5" s="234" t="s">
        <v>56</v>
      </c>
      <c r="BZ5" s="234" t="s">
        <v>7014</v>
      </c>
    </row>
    <row r="6" spans="1:78" ht="30" x14ac:dyDescent="0.25">
      <c r="A6" s="5">
        <v>2212</v>
      </c>
      <c r="B6" s="234" t="s">
        <v>6891</v>
      </c>
      <c r="C6" s="234" t="s">
        <v>7063</v>
      </c>
      <c r="D6" s="234" t="s">
        <v>7064</v>
      </c>
      <c r="E6" s="234"/>
      <c r="F6" s="234" t="s">
        <v>6993</v>
      </c>
      <c r="G6" s="234" t="s">
        <v>7065</v>
      </c>
      <c r="H6" s="234" t="s">
        <v>7018</v>
      </c>
      <c r="I6" s="242"/>
      <c r="J6" s="242">
        <v>44777.388854166667</v>
      </c>
      <c r="K6" s="234"/>
      <c r="L6" s="242">
        <v>44778.388854166667</v>
      </c>
      <c r="M6" s="234" t="s">
        <v>7066</v>
      </c>
      <c r="N6" s="234" t="s">
        <v>7067</v>
      </c>
      <c r="O6" s="234" t="s">
        <v>7068</v>
      </c>
      <c r="P6" s="234" t="s">
        <v>6999</v>
      </c>
      <c r="Q6" s="234" t="s">
        <v>7069</v>
      </c>
      <c r="R6" s="234" t="s">
        <v>451</v>
      </c>
      <c r="S6" t="b">
        <v>0</v>
      </c>
      <c r="T6" s="242">
        <v>44895</v>
      </c>
      <c r="U6" s="103">
        <v>50</v>
      </c>
      <c r="V6" s="234" t="s">
        <v>272</v>
      </c>
      <c r="W6" s="103">
        <v>50</v>
      </c>
      <c r="X6" s="234" t="s">
        <v>272</v>
      </c>
      <c r="Y6" s="242"/>
      <c r="Z6" s="242"/>
      <c r="AA6" s="103">
        <v>1</v>
      </c>
      <c r="AB6" s="234" t="s">
        <v>7070</v>
      </c>
      <c r="AC6" s="243">
        <v>44777.414918981478</v>
      </c>
      <c r="AD6" s="234" t="s">
        <v>7071</v>
      </c>
      <c r="AE6" s="235" t="s">
        <v>7072</v>
      </c>
      <c r="AF6" s="237">
        <v>0</v>
      </c>
      <c r="AG6" s="234" t="s">
        <v>482</v>
      </c>
      <c r="AH6" s="241"/>
      <c r="AI6" t="b">
        <v>1</v>
      </c>
      <c r="AJ6" t="b">
        <v>0</v>
      </c>
      <c r="AK6" s="234"/>
      <c r="AL6" s="103"/>
      <c r="AM6" t="b">
        <v>0</v>
      </c>
      <c r="AN6" s="234"/>
      <c r="AO6" s="103"/>
      <c r="AP6" s="241"/>
      <c r="AQ6" s="241" t="s">
        <v>7073</v>
      </c>
      <c r="AR6" s="241"/>
      <c r="AS6" s="241"/>
      <c r="AT6" s="234" t="s">
        <v>7074</v>
      </c>
      <c r="AU6" s="234" t="s">
        <v>7006</v>
      </c>
      <c r="AV6" t="b">
        <v>0</v>
      </c>
      <c r="AW6" t="b">
        <v>0</v>
      </c>
      <c r="AX6" s="241"/>
      <c r="AY6" s="241"/>
      <c r="AZ6" s="234"/>
      <c r="BA6" s="234"/>
      <c r="BB6" s="234" t="s">
        <v>7075</v>
      </c>
      <c r="BC6" t="b">
        <v>0</v>
      </c>
      <c r="BD6" s="234" t="s">
        <v>7076</v>
      </c>
      <c r="BE6" s="234" t="s">
        <v>7026</v>
      </c>
      <c r="BF6" s="234" t="s">
        <v>7027</v>
      </c>
      <c r="BG6" s="234" t="s">
        <v>7028</v>
      </c>
      <c r="BH6" s="234" t="s">
        <v>7011</v>
      </c>
      <c r="BI6" s="243">
        <v>44783.58090277778</v>
      </c>
      <c r="BJ6" s="234" t="s">
        <v>442</v>
      </c>
      <c r="BK6" s="234" t="s">
        <v>451</v>
      </c>
      <c r="BL6" s="234" t="s">
        <v>451</v>
      </c>
      <c r="BM6" s="234" t="s">
        <v>451</v>
      </c>
      <c r="BN6" s="241"/>
      <c r="BO6" t="b">
        <v>0</v>
      </c>
      <c r="BP6" t="b">
        <v>0</v>
      </c>
      <c r="BQ6" t="b">
        <v>0</v>
      </c>
      <c r="BR6" s="241" t="s">
        <v>7077</v>
      </c>
      <c r="BS6" s="241"/>
      <c r="BT6" s="234" t="s">
        <v>7012</v>
      </c>
      <c r="BU6" t="b">
        <v>0</v>
      </c>
      <c r="BV6" s="103">
        <v>1</v>
      </c>
      <c r="BW6" s="235">
        <v>2240</v>
      </c>
      <c r="BX6" s="234" t="s">
        <v>7078</v>
      </c>
      <c r="BY6" s="234" t="s">
        <v>56</v>
      </c>
      <c r="BZ6" s="234" t="s">
        <v>7014</v>
      </c>
    </row>
    <row r="7" spans="1:78" x14ac:dyDescent="0.25">
      <c r="A7" s="5">
        <v>2211</v>
      </c>
      <c r="B7" s="234" t="s">
        <v>6884</v>
      </c>
      <c r="C7" s="234" t="s">
        <v>6885</v>
      </c>
      <c r="D7" s="234"/>
      <c r="E7" s="234" t="s">
        <v>7079</v>
      </c>
      <c r="F7" s="234" t="s">
        <v>6993</v>
      </c>
      <c r="G7" s="234" t="s">
        <v>6994</v>
      </c>
      <c r="H7" s="234" t="s">
        <v>6995</v>
      </c>
      <c r="I7" s="242"/>
      <c r="J7" s="242">
        <v>44776.593981481485</v>
      </c>
      <c r="K7" s="234"/>
      <c r="L7" s="242">
        <v>44783.593981481485</v>
      </c>
      <c r="M7" s="234" t="s">
        <v>6996</v>
      </c>
      <c r="N7" s="234" t="s">
        <v>7080</v>
      </c>
      <c r="O7" s="234" t="s">
        <v>7081</v>
      </c>
      <c r="P7" s="234" t="s">
        <v>6999</v>
      </c>
      <c r="Q7" s="234" t="s">
        <v>7082</v>
      </c>
      <c r="R7" s="234" t="s">
        <v>451</v>
      </c>
      <c r="S7" t="b">
        <v>0</v>
      </c>
      <c r="T7" s="242"/>
      <c r="U7" s="103">
        <v>10</v>
      </c>
      <c r="V7" s="234" t="s">
        <v>272</v>
      </c>
      <c r="W7" s="103">
        <v>40</v>
      </c>
      <c r="X7" s="234" t="s">
        <v>272</v>
      </c>
      <c r="Y7" s="242"/>
      <c r="Z7" s="242"/>
      <c r="AA7" s="103"/>
      <c r="AB7" s="234"/>
      <c r="AC7" s="243">
        <v>44776.59951388889</v>
      </c>
      <c r="AD7" s="234" t="s">
        <v>7001</v>
      </c>
      <c r="AE7" s="235" t="s">
        <v>7083</v>
      </c>
      <c r="AF7" s="237">
        <v>0</v>
      </c>
      <c r="AG7" s="234" t="s">
        <v>482</v>
      </c>
      <c r="AH7" s="241" t="s">
        <v>7084</v>
      </c>
      <c r="AI7" t="b">
        <v>1</v>
      </c>
      <c r="AJ7" t="b">
        <v>0</v>
      </c>
      <c r="AK7" s="234"/>
      <c r="AL7" s="103"/>
      <c r="AM7" t="b">
        <v>0</v>
      </c>
      <c r="AN7" s="234"/>
      <c r="AO7" s="103"/>
      <c r="AP7" s="241"/>
      <c r="AQ7" s="241" t="s">
        <v>7073</v>
      </c>
      <c r="AR7" s="241"/>
      <c r="AS7" s="241"/>
      <c r="AT7" s="234" t="s">
        <v>7005</v>
      </c>
      <c r="AU7" s="234" t="s">
        <v>7085</v>
      </c>
      <c r="AV7" t="b">
        <v>1</v>
      </c>
      <c r="AW7" t="b">
        <v>0</v>
      </c>
      <c r="AX7" s="241"/>
      <c r="AY7" s="241"/>
      <c r="AZ7" s="234"/>
      <c r="BA7" s="234"/>
      <c r="BB7" s="234" t="s">
        <v>7086</v>
      </c>
      <c r="BC7" t="b">
        <v>1</v>
      </c>
      <c r="BD7" s="234" t="s">
        <v>7008</v>
      </c>
      <c r="BE7" s="234" t="s">
        <v>7009</v>
      </c>
      <c r="BF7" s="234" t="s">
        <v>6972</v>
      </c>
      <c r="BG7" s="234" t="s">
        <v>7028</v>
      </c>
      <c r="BH7" s="234" t="s">
        <v>7011</v>
      </c>
      <c r="BI7" s="243">
        <v>44783.654953703706</v>
      </c>
      <c r="BJ7" s="234" t="s">
        <v>442</v>
      </c>
      <c r="BK7" s="234" t="s">
        <v>451</v>
      </c>
      <c r="BL7" s="234" t="s">
        <v>451</v>
      </c>
      <c r="BM7" s="234" t="s">
        <v>451</v>
      </c>
      <c r="BN7" s="241"/>
      <c r="BO7" t="b">
        <v>0</v>
      </c>
      <c r="BP7" t="b">
        <v>0</v>
      </c>
      <c r="BQ7" t="b">
        <v>0</v>
      </c>
      <c r="BR7" s="241"/>
      <c r="BS7" s="241"/>
      <c r="BT7" s="234" t="s">
        <v>7012</v>
      </c>
      <c r="BU7" t="b">
        <v>0</v>
      </c>
      <c r="BV7" s="103">
        <v>1</v>
      </c>
      <c r="BW7" s="235">
        <v>2239</v>
      </c>
      <c r="BX7" s="234" t="s">
        <v>7087</v>
      </c>
      <c r="BY7" s="234" t="s">
        <v>56</v>
      </c>
      <c r="BZ7" s="234" t="s">
        <v>7014</v>
      </c>
    </row>
    <row r="8" spans="1:78" x14ac:dyDescent="0.25">
      <c r="A8" s="5">
        <v>2210</v>
      </c>
      <c r="B8" s="234" t="s">
        <v>6874</v>
      </c>
      <c r="C8" s="234" t="s">
        <v>7088</v>
      </c>
      <c r="D8" s="234"/>
      <c r="E8" s="234" t="s">
        <v>7089</v>
      </c>
      <c r="F8" s="234" t="s">
        <v>6993</v>
      </c>
      <c r="G8" s="234" t="s">
        <v>6994</v>
      </c>
      <c r="H8" s="234" t="s">
        <v>6995</v>
      </c>
      <c r="I8" s="242"/>
      <c r="J8" s="242">
        <v>44776.495671296296</v>
      </c>
      <c r="K8" s="234"/>
      <c r="L8" s="242">
        <v>44782.495671296296</v>
      </c>
      <c r="M8" s="234" t="s">
        <v>6996</v>
      </c>
      <c r="N8" s="234" t="s">
        <v>7090</v>
      </c>
      <c r="O8" s="234" t="s">
        <v>7091</v>
      </c>
      <c r="P8" s="234" t="s">
        <v>6999</v>
      </c>
      <c r="Q8" s="234" t="s">
        <v>7092</v>
      </c>
      <c r="R8" s="234" t="s">
        <v>451</v>
      </c>
      <c r="S8" t="b">
        <v>0</v>
      </c>
      <c r="T8" s="242"/>
      <c r="U8" s="103">
        <v>10</v>
      </c>
      <c r="V8" s="234" t="s">
        <v>272</v>
      </c>
      <c r="W8" s="103">
        <v>20</v>
      </c>
      <c r="X8" s="234" t="s">
        <v>272</v>
      </c>
      <c r="Y8" s="242"/>
      <c r="Z8" s="242"/>
      <c r="AA8" s="103"/>
      <c r="AB8" s="234"/>
      <c r="AC8" s="243">
        <v>44776.499421296299</v>
      </c>
      <c r="AD8" s="234" t="s">
        <v>7001</v>
      </c>
      <c r="AE8" s="235" t="s">
        <v>7093</v>
      </c>
      <c r="AF8" s="237">
        <v>0</v>
      </c>
      <c r="AG8" s="234" t="s">
        <v>482</v>
      </c>
      <c r="AH8" s="241" t="s">
        <v>7094</v>
      </c>
      <c r="AI8" t="b">
        <v>1</v>
      </c>
      <c r="AJ8" t="b">
        <v>0</v>
      </c>
      <c r="AK8" s="234"/>
      <c r="AL8" s="103"/>
      <c r="AM8" t="b">
        <v>0</v>
      </c>
      <c r="AN8" s="234"/>
      <c r="AO8" s="103"/>
      <c r="AP8" s="241"/>
      <c r="AQ8" s="241" t="s">
        <v>7073</v>
      </c>
      <c r="AR8" s="241"/>
      <c r="AS8" s="241"/>
      <c r="AT8" s="234" t="s">
        <v>7005</v>
      </c>
      <c r="AU8" s="234" t="s">
        <v>7085</v>
      </c>
      <c r="AV8" t="b">
        <v>0</v>
      </c>
      <c r="AW8" t="b">
        <v>0</v>
      </c>
      <c r="AX8" s="241"/>
      <c r="AY8" s="241"/>
      <c r="AZ8" s="234"/>
      <c r="BA8" s="234"/>
      <c r="BB8" s="234" t="s">
        <v>7095</v>
      </c>
      <c r="BC8" t="b">
        <v>1</v>
      </c>
      <c r="BD8" s="234" t="s">
        <v>7008</v>
      </c>
      <c r="BE8" s="234" t="s">
        <v>7009</v>
      </c>
      <c r="BF8" s="234" t="s">
        <v>6972</v>
      </c>
      <c r="BG8" s="234" t="s">
        <v>7028</v>
      </c>
      <c r="BH8" s="234" t="s">
        <v>7011</v>
      </c>
      <c r="BI8" s="243">
        <v>44781.589108796295</v>
      </c>
      <c r="BJ8" s="234" t="s">
        <v>442</v>
      </c>
      <c r="BK8" s="234" t="s">
        <v>451</v>
      </c>
      <c r="BL8" s="234" t="s">
        <v>451</v>
      </c>
      <c r="BM8" s="234" t="s">
        <v>451</v>
      </c>
      <c r="BN8" s="241"/>
      <c r="BO8" t="b">
        <v>0</v>
      </c>
      <c r="BP8" t="b">
        <v>0</v>
      </c>
      <c r="BQ8" t="b">
        <v>0</v>
      </c>
      <c r="BR8" s="241"/>
      <c r="BS8" s="241"/>
      <c r="BT8" s="234" t="s">
        <v>7012</v>
      </c>
      <c r="BU8" t="b">
        <v>0</v>
      </c>
      <c r="BV8" s="103">
        <v>1</v>
      </c>
      <c r="BW8" s="235">
        <v>2238</v>
      </c>
      <c r="BX8" s="234" t="s">
        <v>7096</v>
      </c>
      <c r="BY8" s="234" t="s">
        <v>56</v>
      </c>
      <c r="BZ8" s="234" t="s">
        <v>7014</v>
      </c>
    </row>
    <row r="9" spans="1:78" ht="135" x14ac:dyDescent="0.25">
      <c r="A9" s="5">
        <v>2209</v>
      </c>
      <c r="B9" s="234" t="s">
        <v>6867</v>
      </c>
      <c r="C9" s="234" t="s">
        <v>7097</v>
      </c>
      <c r="D9" s="234" t="s">
        <v>7098</v>
      </c>
      <c r="E9" s="234" t="s">
        <v>7099</v>
      </c>
      <c r="F9" s="234" t="s">
        <v>6993</v>
      </c>
      <c r="G9" s="234" t="s">
        <v>7100</v>
      </c>
      <c r="H9" s="234" t="s">
        <v>6995</v>
      </c>
      <c r="I9" s="242"/>
      <c r="J9" s="242">
        <v>44776.416608796295</v>
      </c>
      <c r="K9" s="234" t="s">
        <v>7101</v>
      </c>
      <c r="L9" s="242">
        <v>44777.416608796295</v>
      </c>
      <c r="M9" s="234" t="s">
        <v>6996</v>
      </c>
      <c r="N9" s="234" t="s">
        <v>7102</v>
      </c>
      <c r="O9" s="234" t="s">
        <v>7103</v>
      </c>
      <c r="P9" s="234" t="s">
        <v>6999</v>
      </c>
      <c r="Q9" s="234" t="s">
        <v>7104</v>
      </c>
      <c r="R9" s="234" t="s">
        <v>451</v>
      </c>
      <c r="S9" t="b">
        <v>0</v>
      </c>
      <c r="T9" s="242"/>
      <c r="U9" s="103">
        <v>2</v>
      </c>
      <c r="V9" s="234" t="s">
        <v>272</v>
      </c>
      <c r="W9" s="103">
        <v>2</v>
      </c>
      <c r="X9" s="234" t="s">
        <v>272</v>
      </c>
      <c r="Y9" s="242"/>
      <c r="Z9" s="242"/>
      <c r="AA9" s="103"/>
      <c r="AB9" s="234" t="s">
        <v>7105</v>
      </c>
      <c r="AC9" s="243">
        <v>44776.420347222222</v>
      </c>
      <c r="AD9" s="234" t="s">
        <v>7106</v>
      </c>
      <c r="AE9" s="235" t="s">
        <v>7107</v>
      </c>
      <c r="AF9" s="237">
        <v>0</v>
      </c>
      <c r="AG9" s="234" t="s">
        <v>7003</v>
      </c>
      <c r="AH9" s="241"/>
      <c r="AI9" t="b">
        <v>1</v>
      </c>
      <c r="AJ9" t="b">
        <v>0</v>
      </c>
      <c r="AK9" s="234"/>
      <c r="AL9" s="103"/>
      <c r="AM9" t="b">
        <v>0</v>
      </c>
      <c r="AN9" s="234"/>
      <c r="AO9" s="103"/>
      <c r="AP9" s="241"/>
      <c r="AQ9" s="241" t="s">
        <v>7108</v>
      </c>
      <c r="AR9" s="241"/>
      <c r="AS9" s="241"/>
      <c r="AT9" s="234" t="s">
        <v>7005</v>
      </c>
      <c r="AU9" s="234" t="s">
        <v>7025</v>
      </c>
      <c r="AV9" t="b">
        <v>0</v>
      </c>
      <c r="AW9" t="b">
        <v>0</v>
      </c>
      <c r="AX9" s="241"/>
      <c r="AY9" s="241"/>
      <c r="AZ9" s="234"/>
      <c r="BA9" s="234"/>
      <c r="BB9" s="234" t="s">
        <v>7109</v>
      </c>
      <c r="BC9" t="b">
        <v>0</v>
      </c>
      <c r="BD9" s="234" t="s">
        <v>7008</v>
      </c>
      <c r="BE9" s="234" t="s">
        <v>7009</v>
      </c>
      <c r="BF9" s="234" t="s">
        <v>7027</v>
      </c>
      <c r="BG9" s="234" t="s">
        <v>7010</v>
      </c>
      <c r="BH9" s="234" t="s">
        <v>7011</v>
      </c>
      <c r="BI9" s="243">
        <v>44776.519317129627</v>
      </c>
      <c r="BJ9" s="234" t="s">
        <v>442</v>
      </c>
      <c r="BK9" s="234" t="s">
        <v>451</v>
      </c>
      <c r="BL9" s="234" t="s">
        <v>451</v>
      </c>
      <c r="BM9" s="234" t="s">
        <v>451</v>
      </c>
      <c r="BN9" s="241"/>
      <c r="BO9" t="b">
        <v>0</v>
      </c>
      <c r="BP9" t="b">
        <v>0</v>
      </c>
      <c r="BQ9" t="b">
        <v>0</v>
      </c>
      <c r="BR9" s="241" t="s">
        <v>7029</v>
      </c>
      <c r="BS9" s="241"/>
      <c r="BT9" s="234" t="s">
        <v>7012</v>
      </c>
      <c r="BU9" t="b">
        <v>0</v>
      </c>
      <c r="BV9" s="103">
        <v>1</v>
      </c>
      <c r="BW9" s="235">
        <v>2237</v>
      </c>
      <c r="BX9" s="234" t="s">
        <v>7110</v>
      </c>
      <c r="BY9" s="234" t="s">
        <v>56</v>
      </c>
      <c r="BZ9" s="234" t="s">
        <v>7014</v>
      </c>
    </row>
    <row r="10" spans="1:78" ht="135" x14ac:dyDescent="0.25">
      <c r="A10" s="5">
        <v>2208</v>
      </c>
      <c r="B10" s="234" t="s">
        <v>6857</v>
      </c>
      <c r="C10" s="234" t="s">
        <v>7111</v>
      </c>
      <c r="D10" s="234"/>
      <c r="E10" s="234" t="s">
        <v>7112</v>
      </c>
      <c r="F10" s="234" t="s">
        <v>2991</v>
      </c>
      <c r="G10" s="234" t="s">
        <v>7033</v>
      </c>
      <c r="H10" s="234" t="s">
        <v>7034</v>
      </c>
      <c r="I10" s="242"/>
      <c r="J10" s="242">
        <v>44754.580370370371</v>
      </c>
      <c r="K10" s="234" t="s">
        <v>7113</v>
      </c>
      <c r="L10" s="242">
        <v>44816.580370370371</v>
      </c>
      <c r="M10" s="234" t="s">
        <v>6996</v>
      </c>
      <c r="N10" s="234" t="s">
        <v>7114</v>
      </c>
      <c r="O10" s="234" t="s">
        <v>7115</v>
      </c>
      <c r="P10" s="234" t="s">
        <v>6999</v>
      </c>
      <c r="Q10" s="234"/>
      <c r="R10" s="234" t="s">
        <v>547</v>
      </c>
      <c r="S10" t="b">
        <v>0</v>
      </c>
      <c r="T10" s="242"/>
      <c r="U10" s="103">
        <v>11400</v>
      </c>
      <c r="V10" s="234" t="s">
        <v>480</v>
      </c>
      <c r="W10" s="103">
        <v>79800</v>
      </c>
      <c r="X10" s="234" t="s">
        <v>480</v>
      </c>
      <c r="Y10" s="242"/>
      <c r="Z10" s="242"/>
      <c r="AA10" s="103">
        <v>5</v>
      </c>
      <c r="AB10" s="234"/>
      <c r="AC10" s="243">
        <v>44774.600011574075</v>
      </c>
      <c r="AD10" s="234" t="s">
        <v>7039</v>
      </c>
      <c r="AE10" s="235" t="s">
        <v>7116</v>
      </c>
      <c r="AF10" s="237">
        <v>0</v>
      </c>
      <c r="AG10" s="234" t="s">
        <v>7003</v>
      </c>
      <c r="AH10" s="241" t="s">
        <v>7117</v>
      </c>
      <c r="AI10" t="b">
        <v>1</v>
      </c>
      <c r="AJ10" t="b">
        <v>0</v>
      </c>
      <c r="AK10" s="234"/>
      <c r="AL10" s="103"/>
      <c r="AM10" t="b">
        <v>0</v>
      </c>
      <c r="AN10" s="234"/>
      <c r="AO10" s="103"/>
      <c r="AP10" s="241" t="s">
        <v>7118</v>
      </c>
      <c r="AQ10" s="241" t="s">
        <v>7119</v>
      </c>
      <c r="AR10" s="241"/>
      <c r="AS10" s="241"/>
      <c r="AT10" s="234" t="s">
        <v>7120</v>
      </c>
      <c r="AU10" s="234" t="s">
        <v>7025</v>
      </c>
      <c r="AV10" t="b">
        <v>1</v>
      </c>
      <c r="AW10" t="b">
        <v>1</v>
      </c>
      <c r="AX10" s="241"/>
      <c r="AY10" s="241"/>
      <c r="AZ10" s="234" t="s">
        <v>7035</v>
      </c>
      <c r="BA10" s="234" t="s">
        <v>7121</v>
      </c>
      <c r="BB10" s="234"/>
      <c r="BC10" t="b">
        <v>1</v>
      </c>
      <c r="BD10" s="234" t="s">
        <v>7008</v>
      </c>
      <c r="BE10" s="234" t="s">
        <v>7045</v>
      </c>
      <c r="BF10" s="234" t="s">
        <v>6972</v>
      </c>
      <c r="BG10" s="234" t="s">
        <v>7028</v>
      </c>
      <c r="BH10" s="234" t="s">
        <v>7011</v>
      </c>
      <c r="BI10" s="243">
        <v>44775.594953703701</v>
      </c>
      <c r="BJ10" s="234" t="s">
        <v>442</v>
      </c>
      <c r="BK10" s="234" t="s">
        <v>451</v>
      </c>
      <c r="BL10" s="234" t="s">
        <v>451</v>
      </c>
      <c r="BM10" s="234" t="s">
        <v>451</v>
      </c>
      <c r="BN10" s="241"/>
      <c r="BO10" t="b">
        <v>0</v>
      </c>
      <c r="BP10" t="b">
        <v>0</v>
      </c>
      <c r="BQ10" t="b">
        <v>1</v>
      </c>
      <c r="BR10" s="241"/>
      <c r="BS10" s="241"/>
      <c r="BT10" s="234" t="s">
        <v>7012</v>
      </c>
      <c r="BU10" t="b">
        <v>0</v>
      </c>
      <c r="BV10" s="103">
        <v>1</v>
      </c>
      <c r="BW10" s="235">
        <v>2236</v>
      </c>
      <c r="BX10" s="234" t="s">
        <v>7122</v>
      </c>
      <c r="BY10" s="234" t="s">
        <v>56</v>
      </c>
      <c r="BZ10" s="234" t="s">
        <v>7014</v>
      </c>
    </row>
    <row r="11" spans="1:78" ht="30" x14ac:dyDescent="0.25">
      <c r="A11" s="5">
        <v>2207</v>
      </c>
      <c r="B11" s="234" t="s">
        <v>6854</v>
      </c>
      <c r="C11" s="234" t="s">
        <v>7123</v>
      </c>
      <c r="D11" s="234" t="s">
        <v>7124</v>
      </c>
      <c r="E11" s="234"/>
      <c r="F11" s="234" t="s">
        <v>6993</v>
      </c>
      <c r="G11" s="234" t="s">
        <v>6994</v>
      </c>
      <c r="H11" s="234" t="s">
        <v>6995</v>
      </c>
      <c r="I11" s="242"/>
      <c r="J11" s="242">
        <v>44774.473043981481</v>
      </c>
      <c r="K11" s="234" t="s">
        <v>7125</v>
      </c>
      <c r="L11" s="242">
        <v>44783.473043981481</v>
      </c>
      <c r="M11" s="234" t="s">
        <v>6996</v>
      </c>
      <c r="N11" s="234" t="s">
        <v>7126</v>
      </c>
      <c r="O11" s="234" t="s">
        <v>7127</v>
      </c>
      <c r="P11" s="234" t="s">
        <v>6999</v>
      </c>
      <c r="Q11" s="234"/>
      <c r="R11" s="234" t="s">
        <v>451</v>
      </c>
      <c r="S11" t="b">
        <v>0</v>
      </c>
      <c r="T11" s="242"/>
      <c r="U11" s="103">
        <v>1</v>
      </c>
      <c r="V11" s="234" t="s">
        <v>272</v>
      </c>
      <c r="W11" s="103">
        <v>4</v>
      </c>
      <c r="X11" s="234" t="s">
        <v>272</v>
      </c>
      <c r="Y11" s="242"/>
      <c r="Z11" s="242"/>
      <c r="AA11" s="103"/>
      <c r="AB11" s="234" t="s">
        <v>7128</v>
      </c>
      <c r="AC11" s="243">
        <v>44774.475925925923</v>
      </c>
      <c r="AD11" s="234" t="s">
        <v>7001</v>
      </c>
      <c r="AE11" s="235" t="s">
        <v>7129</v>
      </c>
      <c r="AF11" s="237">
        <v>0</v>
      </c>
      <c r="AG11" s="234" t="s">
        <v>436</v>
      </c>
      <c r="AH11" s="241"/>
      <c r="AI11" t="b">
        <v>1</v>
      </c>
      <c r="AJ11" t="b">
        <v>0</v>
      </c>
      <c r="AK11" s="234"/>
      <c r="AL11" s="103"/>
      <c r="AM11" t="b">
        <v>0</v>
      </c>
      <c r="AN11" s="234"/>
      <c r="AO11" s="103"/>
      <c r="AP11" s="241"/>
      <c r="AQ11" s="241"/>
      <c r="AR11" s="241"/>
      <c r="AS11" s="241"/>
      <c r="AT11" s="234" t="s">
        <v>7005</v>
      </c>
      <c r="AU11" s="234" t="s">
        <v>7085</v>
      </c>
      <c r="AV11" t="b">
        <v>1</v>
      </c>
      <c r="AW11" t="b">
        <v>0</v>
      </c>
      <c r="AX11" s="241" t="s">
        <v>7130</v>
      </c>
      <c r="AY11" s="241"/>
      <c r="AZ11" s="234"/>
      <c r="BA11" s="234"/>
      <c r="BB11" s="234" t="s">
        <v>7131</v>
      </c>
      <c r="BC11" t="b">
        <v>0</v>
      </c>
      <c r="BD11" s="234" t="s">
        <v>7008</v>
      </c>
      <c r="BE11" s="234" t="s">
        <v>7009</v>
      </c>
      <c r="BF11" s="234" t="s">
        <v>7027</v>
      </c>
      <c r="BG11" s="234" t="s">
        <v>7028</v>
      </c>
      <c r="BH11" s="234" t="s">
        <v>7011</v>
      </c>
      <c r="BI11" s="243">
        <v>44774.649895833332</v>
      </c>
      <c r="BJ11" s="234" t="s">
        <v>442</v>
      </c>
      <c r="BK11" s="234" t="s">
        <v>451</v>
      </c>
      <c r="BL11" s="234" t="s">
        <v>547</v>
      </c>
      <c r="BM11" s="234" t="s">
        <v>547</v>
      </c>
      <c r="BN11" s="241" t="s">
        <v>7132</v>
      </c>
      <c r="BO11" t="b">
        <v>0</v>
      </c>
      <c r="BP11" t="b">
        <v>0</v>
      </c>
      <c r="BQ11" t="b">
        <v>0</v>
      </c>
      <c r="BR11" s="241" t="s">
        <v>7029</v>
      </c>
      <c r="BS11" s="241"/>
      <c r="BT11" s="234" t="s">
        <v>7012</v>
      </c>
      <c r="BU11" t="b">
        <v>0</v>
      </c>
      <c r="BV11" s="103">
        <v>0</v>
      </c>
      <c r="BW11" s="235">
        <v>2235</v>
      </c>
      <c r="BX11" s="234" t="s">
        <v>7133</v>
      </c>
      <c r="BY11" s="234" t="s">
        <v>56</v>
      </c>
      <c r="BZ11" s="234" t="s">
        <v>7014</v>
      </c>
    </row>
    <row r="12" spans="1:78" x14ac:dyDescent="0.25">
      <c r="A12" s="5">
        <v>2206</v>
      </c>
      <c r="B12" s="234" t="s">
        <v>7134</v>
      </c>
      <c r="C12" s="234" t="s">
        <v>7135</v>
      </c>
      <c r="D12" s="234"/>
      <c r="E12" s="234" t="s">
        <v>7136</v>
      </c>
      <c r="F12" s="234" t="s">
        <v>2991</v>
      </c>
      <c r="G12" s="234" t="s">
        <v>7137</v>
      </c>
      <c r="H12" s="234" t="s">
        <v>7034</v>
      </c>
      <c r="I12" s="242"/>
      <c r="J12" s="242">
        <v>44767.536504629628</v>
      </c>
      <c r="K12" s="234"/>
      <c r="L12" s="242">
        <v>44770.536504629628</v>
      </c>
      <c r="M12" s="234" t="s">
        <v>6996</v>
      </c>
      <c r="N12" s="234" t="s">
        <v>7138</v>
      </c>
      <c r="O12" s="234" t="s">
        <v>7139</v>
      </c>
      <c r="P12" s="234" t="s">
        <v>6999</v>
      </c>
      <c r="Q12" s="234"/>
      <c r="R12" s="234" t="s">
        <v>451</v>
      </c>
      <c r="S12" t="b">
        <v>0</v>
      </c>
      <c r="T12" s="242"/>
      <c r="U12" s="103">
        <v>19050</v>
      </c>
      <c r="V12" s="234" t="s">
        <v>480</v>
      </c>
      <c r="W12" s="103">
        <v>457950</v>
      </c>
      <c r="X12" s="234" t="s">
        <v>480</v>
      </c>
      <c r="Y12" s="242"/>
      <c r="Z12" s="242"/>
      <c r="AA12" s="103">
        <v>8</v>
      </c>
      <c r="AB12" s="234"/>
      <c r="AC12" s="243">
        <v>44769.542974537035</v>
      </c>
      <c r="AD12" s="234" t="s">
        <v>7140</v>
      </c>
      <c r="AE12" s="235" t="s">
        <v>7141</v>
      </c>
      <c r="AF12" s="237">
        <v>0</v>
      </c>
      <c r="AG12" s="234" t="s">
        <v>7057</v>
      </c>
      <c r="AH12" s="241" t="s">
        <v>7142</v>
      </c>
      <c r="AI12" t="b">
        <v>1</v>
      </c>
      <c r="AJ12" t="b">
        <v>0</v>
      </c>
      <c r="AK12" s="234"/>
      <c r="AL12" s="103"/>
      <c r="AM12" t="b">
        <v>0</v>
      </c>
      <c r="AN12" s="234"/>
      <c r="AO12" s="103"/>
      <c r="AP12" s="241"/>
      <c r="AQ12" s="241"/>
      <c r="AR12" s="241"/>
      <c r="AS12" s="241"/>
      <c r="AT12" s="234"/>
      <c r="AU12" s="234" t="s">
        <v>7006</v>
      </c>
      <c r="AV12" t="b">
        <v>0</v>
      </c>
      <c r="AW12" t="b">
        <v>0</v>
      </c>
      <c r="AX12" s="241"/>
      <c r="AY12" s="241"/>
      <c r="AZ12" s="234"/>
      <c r="BA12" s="234"/>
      <c r="BB12" s="234"/>
      <c r="BC12" t="b">
        <v>1</v>
      </c>
      <c r="BD12" s="234" t="s">
        <v>7008</v>
      </c>
      <c r="BE12" s="234" t="s">
        <v>7045</v>
      </c>
      <c r="BF12" s="234" t="s">
        <v>6972</v>
      </c>
      <c r="BG12" s="234" t="s">
        <v>7028</v>
      </c>
      <c r="BH12" s="234" t="s">
        <v>55</v>
      </c>
      <c r="BI12" s="243">
        <v>44769.54351851852</v>
      </c>
      <c r="BJ12" s="234" t="s">
        <v>442</v>
      </c>
      <c r="BK12" s="234" t="s">
        <v>451</v>
      </c>
      <c r="BL12" s="234" t="s">
        <v>451</v>
      </c>
      <c r="BM12" s="234" t="s">
        <v>451</v>
      </c>
      <c r="BN12" s="241"/>
      <c r="BO12" t="b">
        <v>0</v>
      </c>
      <c r="BP12" t="b">
        <v>0</v>
      </c>
      <c r="BQ12" t="b">
        <v>0</v>
      </c>
      <c r="BR12" s="241"/>
      <c r="BS12" s="241"/>
      <c r="BT12" s="234" t="s">
        <v>7012</v>
      </c>
      <c r="BU12" t="b">
        <v>0</v>
      </c>
      <c r="BV12" s="103">
        <v>0</v>
      </c>
      <c r="BW12" s="235">
        <v>2234</v>
      </c>
      <c r="BX12" s="234" t="s">
        <v>7143</v>
      </c>
      <c r="BY12" s="234" t="s">
        <v>56</v>
      </c>
      <c r="BZ12" s="234" t="s">
        <v>7014</v>
      </c>
    </row>
    <row r="13" spans="1:78" x14ac:dyDescent="0.25">
      <c r="A13" s="5">
        <v>2205</v>
      </c>
      <c r="B13" s="234" t="s">
        <v>6847</v>
      </c>
      <c r="C13" s="234" t="s">
        <v>7144</v>
      </c>
      <c r="D13" s="234" t="s">
        <v>7124</v>
      </c>
      <c r="E13" s="234"/>
      <c r="F13" s="234" t="s">
        <v>6993</v>
      </c>
      <c r="G13" s="234" t="s">
        <v>6994</v>
      </c>
      <c r="H13" s="234" t="s">
        <v>6995</v>
      </c>
      <c r="I13" s="242"/>
      <c r="J13" s="242">
        <v>44769.387731481482</v>
      </c>
      <c r="K13" s="234"/>
      <c r="L13" s="242">
        <v>44774.387731481482</v>
      </c>
      <c r="M13" s="234" t="s">
        <v>6996</v>
      </c>
      <c r="N13" s="234" t="s">
        <v>7126</v>
      </c>
      <c r="O13" s="234" t="s">
        <v>7127</v>
      </c>
      <c r="P13" s="234" t="s">
        <v>6999</v>
      </c>
      <c r="Q13" s="234"/>
      <c r="R13" s="234" t="s">
        <v>451</v>
      </c>
      <c r="S13" t="b">
        <v>0</v>
      </c>
      <c r="T13" s="242"/>
      <c r="U13" s="103">
        <v>1</v>
      </c>
      <c r="V13" s="234" t="s">
        <v>272</v>
      </c>
      <c r="W13" s="103">
        <v>4</v>
      </c>
      <c r="X13" s="234" t="s">
        <v>272</v>
      </c>
      <c r="Y13" s="242"/>
      <c r="Z13" s="242"/>
      <c r="AA13" s="103"/>
      <c r="AB13" s="234" t="s">
        <v>7128</v>
      </c>
      <c r="AC13" s="243">
        <v>44769.389479166668</v>
      </c>
      <c r="AD13" s="234" t="s">
        <v>7001</v>
      </c>
      <c r="AE13" s="235" t="s">
        <v>7145</v>
      </c>
      <c r="AF13" s="237">
        <v>0</v>
      </c>
      <c r="AG13" s="234" t="s">
        <v>436</v>
      </c>
      <c r="AH13" s="241"/>
      <c r="AI13" t="b">
        <v>1</v>
      </c>
      <c r="AJ13" t="b">
        <v>0</v>
      </c>
      <c r="AK13" s="234"/>
      <c r="AL13" s="103"/>
      <c r="AM13" t="b">
        <v>0</v>
      </c>
      <c r="AN13" s="234"/>
      <c r="AO13" s="103"/>
      <c r="AP13" s="241"/>
      <c r="AQ13" s="241" t="s">
        <v>7146</v>
      </c>
      <c r="AR13" s="241"/>
      <c r="AS13" s="241"/>
      <c r="AT13" s="234" t="s">
        <v>7005</v>
      </c>
      <c r="AU13" s="234" t="s">
        <v>7025</v>
      </c>
      <c r="AV13" t="b">
        <v>0</v>
      </c>
      <c r="AW13" t="b">
        <v>0</v>
      </c>
      <c r="AX13" s="241"/>
      <c r="AY13" s="241"/>
      <c r="AZ13" s="234"/>
      <c r="BA13" s="234"/>
      <c r="BB13" s="234" t="s">
        <v>7131</v>
      </c>
      <c r="BC13" t="b">
        <v>0</v>
      </c>
      <c r="BD13" s="234" t="s">
        <v>7008</v>
      </c>
      <c r="BE13" s="234" t="s">
        <v>7009</v>
      </c>
      <c r="BF13" s="234" t="s">
        <v>7027</v>
      </c>
      <c r="BG13" s="234" t="s">
        <v>7028</v>
      </c>
      <c r="BH13" s="234" t="s">
        <v>7011</v>
      </c>
      <c r="BI13" s="243">
        <v>44775.377488425926</v>
      </c>
      <c r="BJ13" s="234" t="s">
        <v>442</v>
      </c>
      <c r="BK13" s="234" t="s">
        <v>451</v>
      </c>
      <c r="BL13" s="234" t="s">
        <v>451</v>
      </c>
      <c r="BM13" s="234" t="s">
        <v>451</v>
      </c>
      <c r="BN13" s="241"/>
      <c r="BO13" t="b">
        <v>0</v>
      </c>
      <c r="BP13" t="b">
        <v>0</v>
      </c>
      <c r="BQ13" t="b">
        <v>0</v>
      </c>
      <c r="BR13" s="241" t="s">
        <v>7029</v>
      </c>
      <c r="BS13" s="241"/>
      <c r="BT13" s="234" t="s">
        <v>7012</v>
      </c>
      <c r="BU13" t="b">
        <v>0</v>
      </c>
      <c r="BV13" s="103">
        <v>1</v>
      </c>
      <c r="BW13" s="235">
        <v>2233</v>
      </c>
      <c r="BX13" s="234" t="s">
        <v>7147</v>
      </c>
      <c r="BY13" s="234" t="s">
        <v>56</v>
      </c>
      <c r="BZ13" s="234" t="s">
        <v>7014</v>
      </c>
    </row>
    <row r="14" spans="1:78" ht="150" x14ac:dyDescent="0.25">
      <c r="A14" s="5">
        <v>2204</v>
      </c>
      <c r="B14" s="234" t="s">
        <v>6843</v>
      </c>
      <c r="C14" s="234" t="s">
        <v>7148</v>
      </c>
      <c r="D14" s="234" t="s">
        <v>7124</v>
      </c>
      <c r="E14" s="234"/>
      <c r="F14" s="234" t="s">
        <v>6993</v>
      </c>
      <c r="G14" s="234" t="s">
        <v>6994</v>
      </c>
      <c r="H14" s="234" t="s">
        <v>6995</v>
      </c>
      <c r="I14" s="242"/>
      <c r="J14" s="242">
        <v>44768.600648148145</v>
      </c>
      <c r="K14" s="234" t="s">
        <v>7149</v>
      </c>
      <c r="L14" s="242">
        <v>44777.600648148145</v>
      </c>
      <c r="M14" s="234" t="s">
        <v>6996</v>
      </c>
      <c r="N14" s="234" t="s">
        <v>7126</v>
      </c>
      <c r="O14" s="234" t="s">
        <v>7127</v>
      </c>
      <c r="P14" s="234" t="s">
        <v>6999</v>
      </c>
      <c r="Q14" s="234"/>
      <c r="R14" s="234" t="s">
        <v>451</v>
      </c>
      <c r="S14" t="b">
        <v>0</v>
      </c>
      <c r="T14" s="242"/>
      <c r="U14" s="103">
        <v>2</v>
      </c>
      <c r="V14" s="234" t="s">
        <v>272</v>
      </c>
      <c r="W14" s="103">
        <v>8</v>
      </c>
      <c r="X14" s="234" t="s">
        <v>272</v>
      </c>
      <c r="Y14" s="242"/>
      <c r="Z14" s="242"/>
      <c r="AA14" s="103"/>
      <c r="AB14" s="234" t="s">
        <v>7128</v>
      </c>
      <c r="AC14" s="243">
        <v>44768.60355324074</v>
      </c>
      <c r="AD14" s="234" t="s">
        <v>7001</v>
      </c>
      <c r="AE14" s="235" t="s">
        <v>7150</v>
      </c>
      <c r="AF14" s="237">
        <v>0</v>
      </c>
      <c r="AG14" s="234" t="s">
        <v>436</v>
      </c>
      <c r="AH14" s="241"/>
      <c r="AI14" t="b">
        <v>1</v>
      </c>
      <c r="AJ14" t="b">
        <v>0</v>
      </c>
      <c r="AK14" s="234"/>
      <c r="AL14" s="103"/>
      <c r="AM14" t="b">
        <v>0</v>
      </c>
      <c r="AN14" s="234"/>
      <c r="AO14" s="103"/>
      <c r="AP14" s="241"/>
      <c r="AQ14" s="241" t="s">
        <v>7151</v>
      </c>
      <c r="AR14" s="241"/>
      <c r="AS14" s="241"/>
      <c r="AT14" s="234" t="s">
        <v>7005</v>
      </c>
      <c r="AU14" s="234" t="s">
        <v>7025</v>
      </c>
      <c r="AV14" t="b">
        <v>0</v>
      </c>
      <c r="AW14" t="b">
        <v>0</v>
      </c>
      <c r="AX14" s="241" t="s">
        <v>7130</v>
      </c>
      <c r="AY14" s="241"/>
      <c r="AZ14" s="234"/>
      <c r="BA14" s="234"/>
      <c r="BB14" s="234" t="s">
        <v>7131</v>
      </c>
      <c r="BC14" t="b">
        <v>0</v>
      </c>
      <c r="BD14" s="234" t="s">
        <v>7008</v>
      </c>
      <c r="BE14" s="234" t="s">
        <v>7009</v>
      </c>
      <c r="BF14" s="234" t="s">
        <v>7027</v>
      </c>
      <c r="BG14" s="234" t="s">
        <v>7028</v>
      </c>
      <c r="BH14" s="234" t="s">
        <v>7011</v>
      </c>
      <c r="BI14" s="243">
        <v>44774.472708333335</v>
      </c>
      <c r="BJ14" s="234" t="s">
        <v>442</v>
      </c>
      <c r="BK14" s="234" t="s">
        <v>451</v>
      </c>
      <c r="BL14" s="234" t="s">
        <v>547</v>
      </c>
      <c r="BM14" s="234" t="s">
        <v>547</v>
      </c>
      <c r="BN14" s="241" t="s">
        <v>7132</v>
      </c>
      <c r="BO14" t="b">
        <v>0</v>
      </c>
      <c r="BP14" t="b">
        <v>0</v>
      </c>
      <c r="BQ14" t="b">
        <v>0</v>
      </c>
      <c r="BR14" s="241" t="s">
        <v>7029</v>
      </c>
      <c r="BS14" s="241"/>
      <c r="BT14" s="234" t="s">
        <v>7012</v>
      </c>
      <c r="BU14" t="b">
        <v>0</v>
      </c>
      <c r="BV14" s="103">
        <v>1</v>
      </c>
      <c r="BW14" s="235">
        <v>2232</v>
      </c>
      <c r="BX14" s="234" t="s">
        <v>7152</v>
      </c>
      <c r="BY14" s="234" t="s">
        <v>56</v>
      </c>
      <c r="BZ14" s="234" t="s">
        <v>7014</v>
      </c>
    </row>
    <row r="15" spans="1:78" ht="30" x14ac:dyDescent="0.25">
      <c r="A15" s="5">
        <v>2203</v>
      </c>
      <c r="B15" s="234" t="s">
        <v>7153</v>
      </c>
      <c r="C15" s="234" t="s">
        <v>7154</v>
      </c>
      <c r="D15" s="234" t="s">
        <v>7155</v>
      </c>
      <c r="E15" s="234"/>
      <c r="F15" s="234" t="s">
        <v>7156</v>
      </c>
      <c r="G15" s="234" t="s">
        <v>7157</v>
      </c>
      <c r="H15" s="234" t="s">
        <v>7158</v>
      </c>
      <c r="I15" s="242"/>
      <c r="J15" s="242">
        <v>44768.3594212963</v>
      </c>
      <c r="K15" s="234"/>
      <c r="L15" s="242">
        <v>44783.3594212963</v>
      </c>
      <c r="M15" s="234" t="s">
        <v>7159</v>
      </c>
      <c r="N15" s="234" t="s">
        <v>7160</v>
      </c>
      <c r="O15" s="234" t="s">
        <v>7161</v>
      </c>
      <c r="P15" s="234" t="s">
        <v>6999</v>
      </c>
      <c r="Q15" s="234"/>
      <c r="R15" s="234" t="s">
        <v>451</v>
      </c>
      <c r="S15" t="b">
        <v>0</v>
      </c>
      <c r="T15" s="242">
        <v>45036</v>
      </c>
      <c r="U15" s="103">
        <v>177.5</v>
      </c>
      <c r="V15" s="234" t="s">
        <v>272</v>
      </c>
      <c r="W15" s="103">
        <v>355</v>
      </c>
      <c r="X15" s="234" t="s">
        <v>272</v>
      </c>
      <c r="Y15" s="242"/>
      <c r="Z15" s="242"/>
      <c r="AA15" s="103">
        <v>2</v>
      </c>
      <c r="AB15" s="234" t="s">
        <v>7162</v>
      </c>
      <c r="AC15" s="243">
        <v>44768.385289351849</v>
      </c>
      <c r="AD15" s="234" t="s">
        <v>7163</v>
      </c>
      <c r="AE15" s="235" t="s">
        <v>7164</v>
      </c>
      <c r="AF15" s="237">
        <v>0</v>
      </c>
      <c r="AG15" s="234" t="s">
        <v>482</v>
      </c>
      <c r="AH15" s="241" t="s">
        <v>7165</v>
      </c>
      <c r="AI15" t="b">
        <v>1</v>
      </c>
      <c r="AJ15" t="b">
        <v>0</v>
      </c>
      <c r="AK15" s="234"/>
      <c r="AL15" s="103"/>
      <c r="AM15" t="b">
        <v>0</v>
      </c>
      <c r="AN15" s="234"/>
      <c r="AO15" s="103"/>
      <c r="AP15" s="241"/>
      <c r="AQ15" s="241"/>
      <c r="AR15" s="241"/>
      <c r="AS15" s="241"/>
      <c r="AT15" s="234" t="s">
        <v>7166</v>
      </c>
      <c r="AU15" s="234" t="s">
        <v>7167</v>
      </c>
      <c r="AV15" t="b">
        <v>0</v>
      </c>
      <c r="AW15" t="b">
        <v>0</v>
      </c>
      <c r="AX15" s="241" t="s">
        <v>7168</v>
      </c>
      <c r="AY15" s="241"/>
      <c r="AZ15" s="234"/>
      <c r="BA15" s="234"/>
      <c r="BB15" s="234" t="s">
        <v>7169</v>
      </c>
      <c r="BC15" t="b">
        <v>0</v>
      </c>
      <c r="BD15" s="234" t="s">
        <v>7170</v>
      </c>
      <c r="BE15" s="234" t="s">
        <v>7171</v>
      </c>
      <c r="BF15" s="234" t="s">
        <v>7027</v>
      </c>
      <c r="BG15" s="234" t="s">
        <v>7028</v>
      </c>
      <c r="BH15" s="234" t="s">
        <v>55</v>
      </c>
      <c r="BI15" s="243">
        <v>44768.385775462964</v>
      </c>
      <c r="BJ15" s="234" t="s">
        <v>7172</v>
      </c>
      <c r="BK15" s="234" t="s">
        <v>451</v>
      </c>
      <c r="BL15" s="234" t="s">
        <v>547</v>
      </c>
      <c r="BM15" s="234" t="s">
        <v>451</v>
      </c>
      <c r="BN15" s="241"/>
      <c r="BO15" t="b">
        <v>0</v>
      </c>
      <c r="BP15" t="b">
        <v>0</v>
      </c>
      <c r="BQ15" t="b">
        <v>0</v>
      </c>
      <c r="BR15" s="241" t="s">
        <v>7173</v>
      </c>
      <c r="BS15" s="241" t="s">
        <v>7174</v>
      </c>
      <c r="BT15" s="234" t="s">
        <v>7047</v>
      </c>
      <c r="BU15" t="b">
        <v>1</v>
      </c>
      <c r="BV15" s="103">
        <v>0</v>
      </c>
      <c r="BW15" s="235">
        <v>2231</v>
      </c>
      <c r="BX15" s="234" t="s">
        <v>7175</v>
      </c>
      <c r="BY15" s="234" t="s">
        <v>56</v>
      </c>
      <c r="BZ15" s="234" t="s">
        <v>7014</v>
      </c>
    </row>
    <row r="16" spans="1:78" ht="30" x14ac:dyDescent="0.25">
      <c r="A16" s="5">
        <v>2202</v>
      </c>
      <c r="B16" s="234" t="s">
        <v>7176</v>
      </c>
      <c r="C16" s="234" t="s">
        <v>7177</v>
      </c>
      <c r="D16" s="234"/>
      <c r="E16" s="234" t="s">
        <v>7178</v>
      </c>
      <c r="F16" s="234" t="s">
        <v>2991</v>
      </c>
      <c r="G16" s="234" t="s">
        <v>7158</v>
      </c>
      <c r="H16" s="234" t="s">
        <v>7158</v>
      </c>
      <c r="I16" s="242"/>
      <c r="J16" s="242">
        <v>44767.645497685182</v>
      </c>
      <c r="K16" s="234"/>
      <c r="L16" s="242">
        <v>44773.645497685182</v>
      </c>
      <c r="M16" s="234" t="s">
        <v>7179</v>
      </c>
      <c r="N16" s="234" t="s">
        <v>7180</v>
      </c>
      <c r="O16" s="234" t="s">
        <v>7181</v>
      </c>
      <c r="P16" s="234" t="s">
        <v>6999</v>
      </c>
      <c r="Q16" s="234"/>
      <c r="R16" s="234" t="s">
        <v>547</v>
      </c>
      <c r="S16" t="b">
        <v>0</v>
      </c>
      <c r="T16" s="242"/>
      <c r="U16" s="103">
        <v>500</v>
      </c>
      <c r="V16" s="234" t="s">
        <v>272</v>
      </c>
      <c r="W16" s="103">
        <v>3000</v>
      </c>
      <c r="X16" s="234" t="s">
        <v>272</v>
      </c>
      <c r="Y16" s="242">
        <v>45292</v>
      </c>
      <c r="Z16" s="242">
        <v>47483</v>
      </c>
      <c r="AA16" s="103">
        <v>5</v>
      </c>
      <c r="AB16" s="234"/>
      <c r="AC16" s="243">
        <v>44767.653611111113</v>
      </c>
      <c r="AD16" s="234" t="s">
        <v>7182</v>
      </c>
      <c r="AE16" s="235" t="s">
        <v>7183</v>
      </c>
      <c r="AF16" s="237">
        <v>0</v>
      </c>
      <c r="AG16" s="234" t="s">
        <v>7057</v>
      </c>
      <c r="AH16" s="241"/>
      <c r="AI16" t="b">
        <v>1</v>
      </c>
      <c r="AJ16" t="b">
        <v>0</v>
      </c>
      <c r="AK16" s="234"/>
      <c r="AL16" s="103"/>
      <c r="AM16" t="b">
        <v>0</v>
      </c>
      <c r="AN16" s="234"/>
      <c r="AO16" s="103"/>
      <c r="AP16" s="241"/>
      <c r="AQ16" s="241"/>
      <c r="AR16" s="241"/>
      <c r="AS16" s="241"/>
      <c r="AT16" s="234" t="s">
        <v>7005</v>
      </c>
      <c r="AU16" s="234" t="s">
        <v>7184</v>
      </c>
      <c r="AV16" t="b">
        <v>0</v>
      </c>
      <c r="AW16" t="b">
        <v>0</v>
      </c>
      <c r="AX16" s="241"/>
      <c r="AY16" s="241"/>
      <c r="AZ16" s="234"/>
      <c r="BA16" s="234"/>
      <c r="BB16" s="234" t="s">
        <v>7185</v>
      </c>
      <c r="BC16" t="b">
        <v>1</v>
      </c>
      <c r="BD16" s="234" t="s">
        <v>7186</v>
      </c>
      <c r="BE16" s="234" t="s">
        <v>7171</v>
      </c>
      <c r="BF16" s="234" t="s">
        <v>6972</v>
      </c>
      <c r="BG16" s="234" t="s">
        <v>7028</v>
      </c>
      <c r="BH16" s="234" t="s">
        <v>55</v>
      </c>
      <c r="BI16" s="243">
        <v>44767.654074074075</v>
      </c>
      <c r="BJ16" s="234" t="s">
        <v>7172</v>
      </c>
      <c r="BK16" s="234" t="s">
        <v>451</v>
      </c>
      <c r="BL16" s="234" t="s">
        <v>451</v>
      </c>
      <c r="BM16" s="234" t="s">
        <v>451</v>
      </c>
      <c r="BN16" s="241" t="s">
        <v>7187</v>
      </c>
      <c r="BO16" t="b">
        <v>0</v>
      </c>
      <c r="BP16" t="b">
        <v>0</v>
      </c>
      <c r="BQ16" t="b">
        <v>0</v>
      </c>
      <c r="BR16" s="241"/>
      <c r="BS16" s="241"/>
      <c r="BT16" s="234" t="s">
        <v>7188</v>
      </c>
      <c r="BU16" t="b">
        <v>0</v>
      </c>
      <c r="BV16" s="103">
        <v>0</v>
      </c>
      <c r="BW16" s="235">
        <v>2230</v>
      </c>
      <c r="BX16" s="234" t="s">
        <v>7189</v>
      </c>
      <c r="BY16" s="234" t="s">
        <v>56</v>
      </c>
      <c r="BZ16" s="234" t="s">
        <v>7014</v>
      </c>
    </row>
    <row r="17" spans="1:78" ht="45" x14ac:dyDescent="0.25">
      <c r="A17" s="5">
        <v>2201</v>
      </c>
      <c r="B17" s="234" t="s">
        <v>6840</v>
      </c>
      <c r="C17" s="234" t="s">
        <v>7190</v>
      </c>
      <c r="D17" s="234" t="s">
        <v>7191</v>
      </c>
      <c r="E17" s="234" t="s">
        <v>7192</v>
      </c>
      <c r="F17" s="234" t="s">
        <v>7156</v>
      </c>
      <c r="G17" s="234" t="s">
        <v>7100</v>
      </c>
      <c r="H17" s="234" t="s">
        <v>6995</v>
      </c>
      <c r="I17" s="242"/>
      <c r="J17" s="242">
        <v>44764.38082175926</v>
      </c>
      <c r="K17" s="234"/>
      <c r="L17" s="242">
        <v>44770.38082175926</v>
      </c>
      <c r="M17" s="234" t="s">
        <v>7193</v>
      </c>
      <c r="N17" s="234" t="s">
        <v>7194</v>
      </c>
      <c r="O17" s="234" t="s">
        <v>7195</v>
      </c>
      <c r="P17" s="234" t="s">
        <v>6999</v>
      </c>
      <c r="Q17" s="234"/>
      <c r="R17" s="234" t="s">
        <v>451</v>
      </c>
      <c r="S17" t="b">
        <v>0</v>
      </c>
      <c r="T17" s="242"/>
      <c r="U17" s="103">
        <v>25</v>
      </c>
      <c r="V17" s="234" t="s">
        <v>272</v>
      </c>
      <c r="W17" s="103">
        <v>25</v>
      </c>
      <c r="X17" s="234" t="s">
        <v>272</v>
      </c>
      <c r="Y17" s="242"/>
      <c r="Z17" s="242"/>
      <c r="AA17" s="103"/>
      <c r="AB17" s="234" t="s">
        <v>7196</v>
      </c>
      <c r="AC17" s="243">
        <v>44764.383842592593</v>
      </c>
      <c r="AD17" s="234" t="s">
        <v>7106</v>
      </c>
      <c r="AE17" s="235" t="s">
        <v>7197</v>
      </c>
      <c r="AF17" s="237">
        <v>0</v>
      </c>
      <c r="AG17" s="234" t="s">
        <v>482</v>
      </c>
      <c r="AH17" s="241"/>
      <c r="AI17" t="b">
        <v>1</v>
      </c>
      <c r="AJ17" t="b">
        <v>0</v>
      </c>
      <c r="AK17" s="234"/>
      <c r="AL17" s="103"/>
      <c r="AM17" t="b">
        <v>0</v>
      </c>
      <c r="AN17" s="234"/>
      <c r="AO17" s="103"/>
      <c r="AP17" s="241"/>
      <c r="AQ17" s="241" t="s">
        <v>7073</v>
      </c>
      <c r="AR17" s="241"/>
      <c r="AS17" s="241"/>
      <c r="AT17" s="234" t="s">
        <v>7058</v>
      </c>
      <c r="AU17" s="234" t="s">
        <v>7006</v>
      </c>
      <c r="AV17" t="b">
        <v>0</v>
      </c>
      <c r="AW17" t="b">
        <v>0</v>
      </c>
      <c r="AX17" s="241"/>
      <c r="AY17" s="241"/>
      <c r="AZ17" s="234"/>
      <c r="BA17" s="234"/>
      <c r="BB17" s="234"/>
      <c r="BC17" t="b">
        <v>0</v>
      </c>
      <c r="BD17" s="234" t="s">
        <v>7198</v>
      </c>
      <c r="BE17" s="234" t="s">
        <v>7009</v>
      </c>
      <c r="BF17" s="234" t="s">
        <v>7027</v>
      </c>
      <c r="BG17" s="234" t="s">
        <v>7010</v>
      </c>
      <c r="BH17" s="234" t="s">
        <v>7011</v>
      </c>
      <c r="BI17" s="243">
        <v>44783.580671296295</v>
      </c>
      <c r="BJ17" s="234" t="s">
        <v>442</v>
      </c>
      <c r="BK17" s="234" t="s">
        <v>451</v>
      </c>
      <c r="BL17" s="234" t="s">
        <v>451</v>
      </c>
      <c r="BM17" s="234" t="s">
        <v>451</v>
      </c>
      <c r="BN17" s="241"/>
      <c r="BO17" t="b">
        <v>0</v>
      </c>
      <c r="BP17" t="b">
        <v>0</v>
      </c>
      <c r="BQ17" t="b">
        <v>0</v>
      </c>
      <c r="BR17" s="241" t="s">
        <v>7199</v>
      </c>
      <c r="BS17" s="241" t="s">
        <v>7200</v>
      </c>
      <c r="BT17" s="234" t="s">
        <v>7012</v>
      </c>
      <c r="BU17" t="b">
        <v>0</v>
      </c>
      <c r="BV17" s="103">
        <v>1</v>
      </c>
      <c r="BW17" s="235">
        <v>2229</v>
      </c>
      <c r="BX17" s="234" t="s">
        <v>7201</v>
      </c>
      <c r="BY17" s="234" t="s">
        <v>56</v>
      </c>
      <c r="BZ17" s="234" t="s">
        <v>7014</v>
      </c>
    </row>
    <row r="18" spans="1:78" ht="30" x14ac:dyDescent="0.25">
      <c r="A18" s="5">
        <v>2200</v>
      </c>
      <c r="B18" s="234" t="s">
        <v>6832</v>
      </c>
      <c r="C18" s="234" t="s">
        <v>7202</v>
      </c>
      <c r="D18" s="234" t="s">
        <v>7203</v>
      </c>
      <c r="E18" s="234"/>
      <c r="F18" s="234" t="s">
        <v>7156</v>
      </c>
      <c r="G18" s="234" t="s">
        <v>7017</v>
      </c>
      <c r="H18" s="234" t="s">
        <v>7018</v>
      </c>
      <c r="I18" s="242"/>
      <c r="J18" s="242">
        <v>44763.643680555557</v>
      </c>
      <c r="K18" s="234"/>
      <c r="L18" s="242">
        <v>44770.643680555557</v>
      </c>
      <c r="M18" s="234" t="s">
        <v>6996</v>
      </c>
      <c r="N18" s="234" t="s">
        <v>7204</v>
      </c>
      <c r="O18" s="234" t="s">
        <v>7205</v>
      </c>
      <c r="P18" s="234" t="s">
        <v>6999</v>
      </c>
      <c r="Q18" s="234"/>
      <c r="R18" s="234" t="s">
        <v>451</v>
      </c>
      <c r="S18" t="b">
        <v>0</v>
      </c>
      <c r="T18" s="242"/>
      <c r="U18" s="103">
        <v>100</v>
      </c>
      <c r="V18" s="234" t="s">
        <v>272</v>
      </c>
      <c r="W18" s="103">
        <v>100</v>
      </c>
      <c r="X18" s="234" t="s">
        <v>272</v>
      </c>
      <c r="Y18" s="242"/>
      <c r="Z18" s="242"/>
      <c r="AA18" s="103"/>
      <c r="AB18" s="234" t="s">
        <v>7206</v>
      </c>
      <c r="AC18" s="243">
        <v>44763.649710648147</v>
      </c>
      <c r="AD18" s="234" t="s">
        <v>7022</v>
      </c>
      <c r="AE18" s="235" t="s">
        <v>7207</v>
      </c>
      <c r="AF18" s="237">
        <v>0</v>
      </c>
      <c r="AG18" s="234" t="s">
        <v>482</v>
      </c>
      <c r="AH18" s="241"/>
      <c r="AI18" t="b">
        <v>1</v>
      </c>
      <c r="AJ18" t="b">
        <v>0</v>
      </c>
      <c r="AK18" s="234"/>
      <c r="AL18" s="103"/>
      <c r="AM18" t="b">
        <v>0</v>
      </c>
      <c r="AN18" s="234"/>
      <c r="AO18" s="103"/>
      <c r="AP18" s="241"/>
      <c r="AQ18" s="241" t="s">
        <v>7073</v>
      </c>
      <c r="AR18" s="241"/>
      <c r="AS18" s="241"/>
      <c r="AT18" s="234"/>
      <c r="AU18" s="234" t="s">
        <v>7085</v>
      </c>
      <c r="AV18" t="b">
        <v>0</v>
      </c>
      <c r="AW18" t="b">
        <v>0</v>
      </c>
      <c r="AX18" s="241"/>
      <c r="AY18" s="241"/>
      <c r="AZ18" s="234"/>
      <c r="BA18" s="234"/>
      <c r="BB18" s="234"/>
      <c r="BC18" t="b">
        <v>0</v>
      </c>
      <c r="BD18" s="234" t="s">
        <v>7008</v>
      </c>
      <c r="BE18" s="234" t="s">
        <v>7208</v>
      </c>
      <c r="BF18" s="234" t="s">
        <v>7027</v>
      </c>
      <c r="BG18" s="234" t="s">
        <v>7028</v>
      </c>
      <c r="BH18" s="234" t="s">
        <v>7011</v>
      </c>
      <c r="BI18" s="243">
        <v>44767.539571759262</v>
      </c>
      <c r="BJ18" s="234" t="s">
        <v>442</v>
      </c>
      <c r="BK18" s="234" t="s">
        <v>451</v>
      </c>
      <c r="BL18" s="234" t="s">
        <v>451</v>
      </c>
      <c r="BM18" s="234" t="s">
        <v>451</v>
      </c>
      <c r="BN18" s="241"/>
      <c r="BO18" t="b">
        <v>0</v>
      </c>
      <c r="BP18" t="b">
        <v>0</v>
      </c>
      <c r="BQ18" t="b">
        <v>0</v>
      </c>
      <c r="BR18" s="241" t="s">
        <v>7209</v>
      </c>
      <c r="BS18" s="241"/>
      <c r="BT18" s="234" t="s">
        <v>7012</v>
      </c>
      <c r="BU18" t="b">
        <v>0</v>
      </c>
      <c r="BV18" s="103">
        <v>1</v>
      </c>
      <c r="BW18" s="235">
        <v>2228</v>
      </c>
      <c r="BX18" s="234" t="s">
        <v>7210</v>
      </c>
      <c r="BY18" s="234" t="s">
        <v>56</v>
      </c>
      <c r="BZ18" s="234" t="s">
        <v>7014</v>
      </c>
    </row>
    <row r="19" spans="1:78" ht="30" x14ac:dyDescent="0.25">
      <c r="A19" s="5">
        <v>2199</v>
      </c>
      <c r="B19" s="234" t="s">
        <v>6825</v>
      </c>
      <c r="C19" s="234" t="s">
        <v>1652</v>
      </c>
      <c r="D19" s="234" t="s">
        <v>7211</v>
      </c>
      <c r="E19" s="234"/>
      <c r="F19" s="234" t="s">
        <v>6993</v>
      </c>
      <c r="G19" s="234" t="s">
        <v>6994</v>
      </c>
      <c r="H19" s="234" t="s">
        <v>6995</v>
      </c>
      <c r="I19" s="242"/>
      <c r="J19" s="242">
        <v>44763.494363425925</v>
      </c>
      <c r="K19" s="234"/>
      <c r="L19" s="242">
        <v>44769.494363425925</v>
      </c>
      <c r="M19" s="234" t="s">
        <v>6996</v>
      </c>
      <c r="N19" s="234" t="s">
        <v>7212</v>
      </c>
      <c r="O19" s="234" t="s">
        <v>7213</v>
      </c>
      <c r="P19" s="234" t="s">
        <v>6999</v>
      </c>
      <c r="Q19" s="234"/>
      <c r="R19" s="234" t="s">
        <v>451</v>
      </c>
      <c r="S19" t="b">
        <v>0</v>
      </c>
      <c r="T19" s="242"/>
      <c r="U19" s="103">
        <v>15</v>
      </c>
      <c r="V19" s="234" t="s">
        <v>272</v>
      </c>
      <c r="W19" s="103">
        <v>60</v>
      </c>
      <c r="X19" s="234" t="s">
        <v>272</v>
      </c>
      <c r="Y19" s="242"/>
      <c r="Z19" s="242"/>
      <c r="AA19" s="103"/>
      <c r="AB19" s="234" t="s">
        <v>7214</v>
      </c>
      <c r="AC19" s="243">
        <v>44763.498078703706</v>
      </c>
      <c r="AD19" s="234" t="s">
        <v>7001</v>
      </c>
      <c r="AE19" s="235" t="s">
        <v>7215</v>
      </c>
      <c r="AF19" s="237">
        <v>0</v>
      </c>
      <c r="AG19" s="234" t="s">
        <v>482</v>
      </c>
      <c r="AH19" s="241"/>
      <c r="AI19" t="b">
        <v>1</v>
      </c>
      <c r="AJ19" t="b">
        <v>0</v>
      </c>
      <c r="AK19" s="234"/>
      <c r="AL19" s="103"/>
      <c r="AM19" t="b">
        <v>0</v>
      </c>
      <c r="AN19" s="234"/>
      <c r="AO19" s="103"/>
      <c r="AP19" s="241"/>
      <c r="AQ19" s="241" t="s">
        <v>7073</v>
      </c>
      <c r="AR19" s="241"/>
      <c r="AS19" s="241"/>
      <c r="AT19" s="234" t="s">
        <v>7005</v>
      </c>
      <c r="AU19" s="234" t="s">
        <v>7085</v>
      </c>
      <c r="AV19" t="b">
        <v>0</v>
      </c>
      <c r="AW19" t="b">
        <v>0</v>
      </c>
      <c r="AX19" s="241" t="s">
        <v>7216</v>
      </c>
      <c r="AY19" s="241"/>
      <c r="AZ19" s="234"/>
      <c r="BA19" s="234"/>
      <c r="BB19" s="234" t="s">
        <v>7217</v>
      </c>
      <c r="BC19" t="b">
        <v>0</v>
      </c>
      <c r="BD19" s="234" t="s">
        <v>7008</v>
      </c>
      <c r="BE19" s="234" t="s">
        <v>7009</v>
      </c>
      <c r="BF19" s="234" t="s">
        <v>7027</v>
      </c>
      <c r="BG19" s="234" t="s">
        <v>7028</v>
      </c>
      <c r="BH19" s="234" t="s">
        <v>7011</v>
      </c>
      <c r="BI19" s="243">
        <v>44770.445706018516</v>
      </c>
      <c r="BJ19" s="234" t="s">
        <v>442</v>
      </c>
      <c r="BK19" s="234" t="s">
        <v>451</v>
      </c>
      <c r="BL19" s="234" t="s">
        <v>547</v>
      </c>
      <c r="BM19" s="234" t="s">
        <v>547</v>
      </c>
      <c r="BN19" s="241" t="s">
        <v>7218</v>
      </c>
      <c r="BO19" t="b">
        <v>0</v>
      </c>
      <c r="BP19" t="b">
        <v>0</v>
      </c>
      <c r="BQ19" t="b">
        <v>0</v>
      </c>
      <c r="BR19" s="241" t="s">
        <v>7029</v>
      </c>
      <c r="BS19" s="241" t="s">
        <v>7219</v>
      </c>
      <c r="BT19" s="234" t="s">
        <v>7012</v>
      </c>
      <c r="BU19" t="b">
        <v>0</v>
      </c>
      <c r="BV19" s="103">
        <v>1</v>
      </c>
      <c r="BW19" s="235">
        <v>2227</v>
      </c>
      <c r="BX19" s="234" t="s">
        <v>7220</v>
      </c>
      <c r="BY19" s="234" t="s">
        <v>56</v>
      </c>
      <c r="BZ19" s="234" t="s">
        <v>7014</v>
      </c>
    </row>
    <row r="20" spans="1:78" ht="30" x14ac:dyDescent="0.25">
      <c r="A20" s="5">
        <v>2198</v>
      </c>
      <c r="B20" s="234" t="s">
        <v>6820</v>
      </c>
      <c r="C20" s="234" t="s">
        <v>7221</v>
      </c>
      <c r="D20" s="234" t="s">
        <v>7124</v>
      </c>
      <c r="E20" s="234"/>
      <c r="F20" s="234" t="s">
        <v>6993</v>
      </c>
      <c r="G20" s="234" t="s">
        <v>6994</v>
      </c>
      <c r="H20" s="234" t="s">
        <v>6995</v>
      </c>
      <c r="I20" s="242"/>
      <c r="J20" s="242">
        <v>44762.471215277779</v>
      </c>
      <c r="K20" s="234" t="s">
        <v>7222</v>
      </c>
      <c r="L20" s="242">
        <v>44774.471215277779</v>
      </c>
      <c r="M20" s="234" t="s">
        <v>6996</v>
      </c>
      <c r="N20" s="234" t="s">
        <v>7126</v>
      </c>
      <c r="O20" s="234" t="s">
        <v>7127</v>
      </c>
      <c r="P20" s="234" t="s">
        <v>6999</v>
      </c>
      <c r="Q20" s="234"/>
      <c r="R20" s="234" t="s">
        <v>451</v>
      </c>
      <c r="S20" t="b">
        <v>0</v>
      </c>
      <c r="T20" s="242"/>
      <c r="U20" s="103">
        <v>1</v>
      </c>
      <c r="V20" s="234" t="s">
        <v>272</v>
      </c>
      <c r="W20" s="103">
        <v>4</v>
      </c>
      <c r="X20" s="234" t="s">
        <v>272</v>
      </c>
      <c r="Y20" s="242"/>
      <c r="Z20" s="242"/>
      <c r="AA20" s="103"/>
      <c r="AB20" s="234" t="s">
        <v>7128</v>
      </c>
      <c r="AC20" s="243">
        <v>44763.474722222221</v>
      </c>
      <c r="AD20" s="234" t="s">
        <v>7001</v>
      </c>
      <c r="AE20" s="235" t="s">
        <v>7223</v>
      </c>
      <c r="AF20" s="237">
        <v>0</v>
      </c>
      <c r="AG20" s="234" t="s">
        <v>482</v>
      </c>
      <c r="AH20" s="241"/>
      <c r="AI20" t="b">
        <v>1</v>
      </c>
      <c r="AJ20" t="b">
        <v>0</v>
      </c>
      <c r="AK20" s="234"/>
      <c r="AL20" s="103"/>
      <c r="AM20" t="b">
        <v>0</v>
      </c>
      <c r="AN20" s="234"/>
      <c r="AO20" s="103"/>
      <c r="AP20" s="241"/>
      <c r="AQ20" s="241" t="s">
        <v>7073</v>
      </c>
      <c r="AR20" s="241"/>
      <c r="AS20" s="241"/>
      <c r="AT20" s="234" t="s">
        <v>7005</v>
      </c>
      <c r="AU20" s="234" t="s">
        <v>7085</v>
      </c>
      <c r="AV20" t="b">
        <v>0</v>
      </c>
      <c r="AW20" t="b">
        <v>0</v>
      </c>
      <c r="AX20" s="241" t="s">
        <v>7216</v>
      </c>
      <c r="AY20" s="241"/>
      <c r="AZ20" s="234"/>
      <c r="BA20" s="234"/>
      <c r="BB20" s="234" t="s">
        <v>7131</v>
      </c>
      <c r="BC20" t="b">
        <v>0</v>
      </c>
      <c r="BD20" s="234" t="s">
        <v>7008</v>
      </c>
      <c r="BE20" s="234" t="s">
        <v>7009</v>
      </c>
      <c r="BF20" s="234" t="s">
        <v>7027</v>
      </c>
      <c r="BG20" s="234" t="s">
        <v>7028</v>
      </c>
      <c r="BH20" s="234" t="s">
        <v>7011</v>
      </c>
      <c r="BI20" s="243">
        <v>44769.449884259258</v>
      </c>
      <c r="BJ20" s="234" t="s">
        <v>442</v>
      </c>
      <c r="BK20" s="234" t="s">
        <v>451</v>
      </c>
      <c r="BL20" s="234" t="s">
        <v>547</v>
      </c>
      <c r="BM20" s="234" t="s">
        <v>547</v>
      </c>
      <c r="BN20" s="241" t="s">
        <v>7218</v>
      </c>
      <c r="BO20" t="b">
        <v>0</v>
      </c>
      <c r="BP20" t="b">
        <v>0</v>
      </c>
      <c r="BQ20" t="b">
        <v>0</v>
      </c>
      <c r="BR20" s="241" t="s">
        <v>7029</v>
      </c>
      <c r="BS20" s="241"/>
      <c r="BT20" s="234" t="s">
        <v>7012</v>
      </c>
      <c r="BU20" t="b">
        <v>0</v>
      </c>
      <c r="BV20" s="103">
        <v>1</v>
      </c>
      <c r="BW20" s="235">
        <v>2226</v>
      </c>
      <c r="BX20" s="234" t="s">
        <v>7224</v>
      </c>
      <c r="BY20" s="234" t="s">
        <v>56</v>
      </c>
      <c r="BZ20" s="234" t="s">
        <v>7014</v>
      </c>
    </row>
    <row r="21" spans="1:78" ht="90" x14ac:dyDescent="0.25">
      <c r="A21" s="5">
        <v>2197</v>
      </c>
      <c r="B21" s="234" t="s">
        <v>7225</v>
      </c>
      <c r="C21" s="234" t="s">
        <v>7226</v>
      </c>
      <c r="D21" s="234" t="s">
        <v>7227</v>
      </c>
      <c r="E21" s="234"/>
      <c r="F21" s="234" t="s">
        <v>2991</v>
      </c>
      <c r="G21" s="234" t="s">
        <v>7158</v>
      </c>
      <c r="H21" s="234" t="s">
        <v>7158</v>
      </c>
      <c r="I21" s="242"/>
      <c r="J21" s="242">
        <v>44763.379490740743</v>
      </c>
      <c r="K21" s="234"/>
      <c r="L21" s="242">
        <v>44773.379490740743</v>
      </c>
      <c r="M21" s="234" t="s">
        <v>7228</v>
      </c>
      <c r="N21" s="234" t="s">
        <v>7229</v>
      </c>
      <c r="O21" s="234" t="s">
        <v>7230</v>
      </c>
      <c r="P21" s="234" t="s">
        <v>6999</v>
      </c>
      <c r="Q21" s="234"/>
      <c r="R21" s="234" t="s">
        <v>547</v>
      </c>
      <c r="S21" t="b">
        <v>0</v>
      </c>
      <c r="T21" s="242">
        <v>44788</v>
      </c>
      <c r="U21" s="103">
        <v>600</v>
      </c>
      <c r="V21" s="234" t="s">
        <v>272</v>
      </c>
      <c r="W21" s="103">
        <v>3000</v>
      </c>
      <c r="X21" s="234" t="s">
        <v>272</v>
      </c>
      <c r="Y21" s="242"/>
      <c r="Z21" s="242"/>
      <c r="AA21" s="103">
        <v>5</v>
      </c>
      <c r="AB21" s="234" t="s">
        <v>7231</v>
      </c>
      <c r="AC21" s="243">
        <v>44763.381979166668</v>
      </c>
      <c r="AD21" s="234" t="s">
        <v>7182</v>
      </c>
      <c r="AE21" s="235" t="s">
        <v>7232</v>
      </c>
      <c r="AF21" s="237">
        <v>0</v>
      </c>
      <c r="AG21" s="234" t="s">
        <v>482</v>
      </c>
      <c r="AH21" s="241"/>
      <c r="AI21" t="b">
        <v>1</v>
      </c>
      <c r="AJ21" t="b">
        <v>0</v>
      </c>
      <c r="AK21" s="234"/>
      <c r="AL21" s="103"/>
      <c r="AM21" t="b">
        <v>0</v>
      </c>
      <c r="AN21" s="234"/>
      <c r="AO21" s="103"/>
      <c r="AP21" s="241"/>
      <c r="AQ21" s="241"/>
      <c r="AR21" s="241" t="s">
        <v>7233</v>
      </c>
      <c r="AS21" s="241"/>
      <c r="AT21" s="234" t="s">
        <v>7005</v>
      </c>
      <c r="AU21" s="234" t="s">
        <v>7184</v>
      </c>
      <c r="AV21" t="b">
        <v>0</v>
      </c>
      <c r="AW21" t="b">
        <v>0</v>
      </c>
      <c r="AX21" s="241" t="s">
        <v>7233</v>
      </c>
      <c r="AY21" s="241"/>
      <c r="AZ21" s="234"/>
      <c r="BA21" s="234"/>
      <c r="BB21" s="234"/>
      <c r="BC21" t="b">
        <v>0</v>
      </c>
      <c r="BD21" s="234" t="s">
        <v>7234</v>
      </c>
      <c r="BE21" s="234" t="s">
        <v>7171</v>
      </c>
      <c r="BF21" s="234" t="s">
        <v>7027</v>
      </c>
      <c r="BG21" s="234" t="s">
        <v>7028</v>
      </c>
      <c r="BH21" s="234" t="s">
        <v>55</v>
      </c>
      <c r="BI21" s="243">
        <v>44763.382824074077</v>
      </c>
      <c r="BJ21" s="234" t="s">
        <v>7172</v>
      </c>
      <c r="BK21" s="234" t="s">
        <v>547</v>
      </c>
      <c r="BL21" s="234" t="s">
        <v>547</v>
      </c>
      <c r="BM21" s="234" t="s">
        <v>547</v>
      </c>
      <c r="BN21" s="241" t="s">
        <v>7235</v>
      </c>
      <c r="BO21" t="b">
        <v>0</v>
      </c>
      <c r="BP21" t="b">
        <v>0</v>
      </c>
      <c r="BQ21" t="b">
        <v>0</v>
      </c>
      <c r="BR21" s="241" t="s">
        <v>7173</v>
      </c>
      <c r="BS21" s="241" t="s">
        <v>7236</v>
      </c>
      <c r="BT21" s="234" t="s">
        <v>7237</v>
      </c>
      <c r="BU21" t="b">
        <v>1</v>
      </c>
      <c r="BV21" s="103">
        <v>0</v>
      </c>
      <c r="BW21" s="235">
        <v>2225</v>
      </c>
      <c r="BX21" s="234" t="s">
        <v>7238</v>
      </c>
      <c r="BY21" s="234" t="s">
        <v>56</v>
      </c>
      <c r="BZ21" s="234" t="s">
        <v>7014</v>
      </c>
    </row>
    <row r="22" spans="1:78" ht="90" x14ac:dyDescent="0.25">
      <c r="A22" s="5">
        <v>2196</v>
      </c>
      <c r="B22" s="234" t="s">
        <v>7239</v>
      </c>
      <c r="C22" s="234" t="s">
        <v>7240</v>
      </c>
      <c r="D22" s="234" t="s">
        <v>7227</v>
      </c>
      <c r="E22" s="234"/>
      <c r="F22" s="234" t="s">
        <v>7156</v>
      </c>
      <c r="G22" s="234" t="s">
        <v>7158</v>
      </c>
      <c r="H22" s="234" t="s">
        <v>7158</v>
      </c>
      <c r="I22" s="242"/>
      <c r="J22" s="242">
        <v>44763.370266203703</v>
      </c>
      <c r="K22" s="234"/>
      <c r="L22" s="242">
        <v>44772.370266203703</v>
      </c>
      <c r="M22" s="234" t="s">
        <v>7228</v>
      </c>
      <c r="N22" s="234" t="s">
        <v>7229</v>
      </c>
      <c r="O22" s="234" t="s">
        <v>7230</v>
      </c>
      <c r="P22" s="234" t="s">
        <v>6999</v>
      </c>
      <c r="Q22" s="234"/>
      <c r="R22" s="234" t="s">
        <v>547</v>
      </c>
      <c r="S22" t="b">
        <v>0</v>
      </c>
      <c r="T22" s="242">
        <v>44788</v>
      </c>
      <c r="U22" s="103">
        <v>600</v>
      </c>
      <c r="V22" s="234" t="s">
        <v>272</v>
      </c>
      <c r="W22" s="103">
        <v>2300</v>
      </c>
      <c r="X22" s="234" t="s">
        <v>272</v>
      </c>
      <c r="Y22" s="242">
        <v>45292</v>
      </c>
      <c r="Z22" s="242">
        <v>46388</v>
      </c>
      <c r="AA22" s="103">
        <v>3</v>
      </c>
      <c r="AB22" s="234" t="s">
        <v>7231</v>
      </c>
      <c r="AC22" s="243">
        <v>44763.374328703707</v>
      </c>
      <c r="AD22" s="234" t="s">
        <v>7182</v>
      </c>
      <c r="AE22" s="235" t="s">
        <v>7241</v>
      </c>
      <c r="AF22" s="237">
        <v>0</v>
      </c>
      <c r="AG22" s="234" t="s">
        <v>7057</v>
      </c>
      <c r="AH22" s="241"/>
      <c r="AI22" t="b">
        <v>1</v>
      </c>
      <c r="AJ22" t="b">
        <v>0</v>
      </c>
      <c r="AK22" s="234"/>
      <c r="AL22" s="103"/>
      <c r="AM22" t="b">
        <v>0</v>
      </c>
      <c r="AN22" s="234"/>
      <c r="AO22" s="103"/>
      <c r="AP22" s="241"/>
      <c r="AQ22" s="241"/>
      <c r="AR22" s="241" t="s">
        <v>7233</v>
      </c>
      <c r="AS22" s="241"/>
      <c r="AT22" s="234" t="s">
        <v>7005</v>
      </c>
      <c r="AU22" s="234" t="s">
        <v>7184</v>
      </c>
      <c r="AV22" t="b">
        <v>0</v>
      </c>
      <c r="AW22" t="b">
        <v>0</v>
      </c>
      <c r="AX22" s="241" t="s">
        <v>7233</v>
      </c>
      <c r="AY22" s="241"/>
      <c r="AZ22" s="234"/>
      <c r="BA22" s="234"/>
      <c r="BB22" s="234"/>
      <c r="BC22" t="b">
        <v>0</v>
      </c>
      <c r="BD22" s="234" t="s">
        <v>7234</v>
      </c>
      <c r="BE22" s="234" t="s">
        <v>7171</v>
      </c>
      <c r="BF22" s="234" t="s">
        <v>7027</v>
      </c>
      <c r="BG22" s="234" t="s">
        <v>7028</v>
      </c>
      <c r="BH22" s="234" t="s">
        <v>55</v>
      </c>
      <c r="BI22" s="243">
        <v>44763.374791666669</v>
      </c>
      <c r="BJ22" s="234" t="s">
        <v>7172</v>
      </c>
      <c r="BK22" s="234" t="s">
        <v>547</v>
      </c>
      <c r="BL22" s="234" t="s">
        <v>547</v>
      </c>
      <c r="BM22" s="234" t="s">
        <v>547</v>
      </c>
      <c r="BN22" s="241" t="s">
        <v>7235</v>
      </c>
      <c r="BO22" t="b">
        <v>0</v>
      </c>
      <c r="BP22" t="b">
        <v>0</v>
      </c>
      <c r="BQ22" t="b">
        <v>0</v>
      </c>
      <c r="BR22" s="241" t="s">
        <v>7173</v>
      </c>
      <c r="BS22" s="241" t="s">
        <v>7236</v>
      </c>
      <c r="BT22" s="234" t="s">
        <v>7188</v>
      </c>
      <c r="BU22" t="b">
        <v>0</v>
      </c>
      <c r="BV22" s="103">
        <v>0</v>
      </c>
      <c r="BW22" s="235">
        <v>2224</v>
      </c>
      <c r="BX22" s="234" t="s">
        <v>7242</v>
      </c>
      <c r="BY22" s="234" t="s">
        <v>56</v>
      </c>
      <c r="BZ22" s="234" t="s">
        <v>7014</v>
      </c>
    </row>
    <row r="23" spans="1:78" x14ac:dyDescent="0.25">
      <c r="A23" s="5">
        <v>2195</v>
      </c>
      <c r="B23" s="234" t="s">
        <v>6817</v>
      </c>
      <c r="C23" s="234" t="s">
        <v>6818</v>
      </c>
      <c r="D23" s="234" t="s">
        <v>7243</v>
      </c>
      <c r="E23" s="234"/>
      <c r="F23" s="234" t="s">
        <v>6993</v>
      </c>
      <c r="G23" s="234" t="s">
        <v>7244</v>
      </c>
      <c r="H23" s="234" t="s">
        <v>6995</v>
      </c>
      <c r="I23" s="242"/>
      <c r="J23" s="242">
        <v>44757.566053240742</v>
      </c>
      <c r="K23" s="234"/>
      <c r="L23" s="242">
        <v>44764.566053240742</v>
      </c>
      <c r="M23" s="234" t="s">
        <v>7228</v>
      </c>
      <c r="N23" s="234" t="s">
        <v>7245</v>
      </c>
      <c r="O23" s="234" t="s">
        <v>7246</v>
      </c>
      <c r="P23" s="234" t="s">
        <v>6999</v>
      </c>
      <c r="Q23" s="234"/>
      <c r="R23" s="234" t="s">
        <v>451</v>
      </c>
      <c r="S23" t="b">
        <v>0</v>
      </c>
      <c r="T23" s="242"/>
      <c r="U23" s="103">
        <v>3</v>
      </c>
      <c r="V23" s="234" t="s">
        <v>272</v>
      </c>
      <c r="W23" s="103">
        <v>3</v>
      </c>
      <c r="X23" s="234" t="s">
        <v>272</v>
      </c>
      <c r="Y23" s="242"/>
      <c r="Z23" s="242"/>
      <c r="AA23" s="103"/>
      <c r="AB23" s="234" t="s">
        <v>7247</v>
      </c>
      <c r="AC23" s="243">
        <v>44757.568055555559</v>
      </c>
      <c r="AD23" s="234" t="s">
        <v>7248</v>
      </c>
      <c r="AE23" s="235" t="s">
        <v>7249</v>
      </c>
      <c r="AF23" s="237">
        <v>0</v>
      </c>
      <c r="AG23" s="234" t="s">
        <v>482</v>
      </c>
      <c r="AH23" s="241"/>
      <c r="AI23" t="b">
        <v>1</v>
      </c>
      <c r="AJ23" t="b">
        <v>0</v>
      </c>
      <c r="AK23" s="234"/>
      <c r="AL23" s="103"/>
      <c r="AM23" t="b">
        <v>0</v>
      </c>
      <c r="AN23" s="234"/>
      <c r="AO23" s="103"/>
      <c r="AP23" s="241"/>
      <c r="AQ23" s="241" t="s">
        <v>7073</v>
      </c>
      <c r="AR23" s="241"/>
      <c r="AS23" s="241"/>
      <c r="AT23" s="234" t="s">
        <v>7005</v>
      </c>
      <c r="AU23" s="234" t="s">
        <v>7025</v>
      </c>
      <c r="AV23" t="b">
        <v>0</v>
      </c>
      <c r="AW23" t="b">
        <v>0</v>
      </c>
      <c r="AX23" s="241"/>
      <c r="AY23" s="241"/>
      <c r="AZ23" s="234"/>
      <c r="BA23" s="234"/>
      <c r="BB23" s="234" t="s">
        <v>7250</v>
      </c>
      <c r="BC23" t="b">
        <v>0</v>
      </c>
      <c r="BD23" s="234" t="s">
        <v>7234</v>
      </c>
      <c r="BE23" s="234" t="s">
        <v>7009</v>
      </c>
      <c r="BF23" s="234" t="s">
        <v>7027</v>
      </c>
      <c r="BG23" s="234" t="s">
        <v>7028</v>
      </c>
      <c r="BH23" s="234" t="s">
        <v>7011</v>
      </c>
      <c r="BI23" s="243">
        <v>44761.687048611115</v>
      </c>
      <c r="BJ23" s="234" t="s">
        <v>7172</v>
      </c>
      <c r="BK23" s="234" t="s">
        <v>451</v>
      </c>
      <c r="BL23" s="234" t="s">
        <v>451</v>
      </c>
      <c r="BM23" s="234" t="s">
        <v>451</v>
      </c>
      <c r="BN23" s="241"/>
      <c r="BO23" t="b">
        <v>0</v>
      </c>
      <c r="BP23" t="b">
        <v>0</v>
      </c>
      <c r="BQ23" t="b">
        <v>0</v>
      </c>
      <c r="BR23" s="241" t="s">
        <v>7173</v>
      </c>
      <c r="BS23" s="241" t="s">
        <v>7251</v>
      </c>
      <c r="BT23" s="234" t="s">
        <v>7012</v>
      </c>
      <c r="BU23" t="b">
        <v>0</v>
      </c>
      <c r="BV23" s="103">
        <v>1</v>
      </c>
      <c r="BW23" s="235">
        <v>2223</v>
      </c>
      <c r="BX23" s="234" t="s">
        <v>7252</v>
      </c>
      <c r="BY23" s="234" t="s">
        <v>56</v>
      </c>
      <c r="BZ23" s="234" t="s">
        <v>7014</v>
      </c>
    </row>
    <row r="24" spans="1:78" x14ac:dyDescent="0.25">
      <c r="A24" s="5">
        <v>2194</v>
      </c>
      <c r="B24" s="234" t="s">
        <v>6813</v>
      </c>
      <c r="C24" s="234" t="s">
        <v>7253</v>
      </c>
      <c r="D24" s="234" t="s">
        <v>7254</v>
      </c>
      <c r="E24" s="234"/>
      <c r="F24" s="234" t="s">
        <v>6993</v>
      </c>
      <c r="G24" s="234" t="s">
        <v>7244</v>
      </c>
      <c r="H24" s="234" t="s">
        <v>6995</v>
      </c>
      <c r="I24" s="242"/>
      <c r="J24" s="242">
        <v>44757.523645833331</v>
      </c>
      <c r="K24" s="234"/>
      <c r="L24" s="242">
        <v>44764.523645833331</v>
      </c>
      <c r="M24" s="234" t="s">
        <v>7179</v>
      </c>
      <c r="N24" s="234" t="s">
        <v>7255</v>
      </c>
      <c r="O24" s="234" t="s">
        <v>7256</v>
      </c>
      <c r="P24" s="234" t="s">
        <v>6999</v>
      </c>
      <c r="Q24" s="234"/>
      <c r="R24" s="234" t="s">
        <v>451</v>
      </c>
      <c r="S24" t="b">
        <v>0</v>
      </c>
      <c r="T24" s="242"/>
      <c r="U24" s="103">
        <v>2</v>
      </c>
      <c r="V24" s="234" t="s">
        <v>272</v>
      </c>
      <c r="W24" s="103">
        <v>2</v>
      </c>
      <c r="X24" s="234" t="s">
        <v>272</v>
      </c>
      <c r="Y24" s="242"/>
      <c r="Z24" s="242"/>
      <c r="AA24" s="103"/>
      <c r="AB24" s="234" t="s">
        <v>7257</v>
      </c>
      <c r="AC24" s="243">
        <v>44757.52721064815</v>
      </c>
      <c r="AD24" s="234" t="s">
        <v>7248</v>
      </c>
      <c r="AE24" s="235" t="s">
        <v>7258</v>
      </c>
      <c r="AF24" s="237">
        <v>0</v>
      </c>
      <c r="AG24" s="234" t="s">
        <v>482</v>
      </c>
      <c r="AH24" s="241"/>
      <c r="AI24" t="b">
        <v>1</v>
      </c>
      <c r="AJ24" t="b">
        <v>0</v>
      </c>
      <c r="AK24" s="234"/>
      <c r="AL24" s="103"/>
      <c r="AM24" t="b">
        <v>0</v>
      </c>
      <c r="AN24" s="234"/>
      <c r="AO24" s="103"/>
      <c r="AP24" s="241"/>
      <c r="AQ24" s="241" t="s">
        <v>7073</v>
      </c>
      <c r="AR24" s="241"/>
      <c r="AS24" s="241"/>
      <c r="AT24" s="234" t="s">
        <v>7005</v>
      </c>
      <c r="AU24" s="234" t="s">
        <v>7025</v>
      </c>
      <c r="AV24" t="b">
        <v>0</v>
      </c>
      <c r="AW24" t="b">
        <v>0</v>
      </c>
      <c r="AX24" s="241"/>
      <c r="AY24" s="241"/>
      <c r="AZ24" s="234"/>
      <c r="BA24" s="234"/>
      <c r="BB24" s="234"/>
      <c r="BC24" t="b">
        <v>0</v>
      </c>
      <c r="BD24" s="234" t="s">
        <v>7186</v>
      </c>
      <c r="BE24" s="234" t="s">
        <v>7009</v>
      </c>
      <c r="BF24" s="234" t="s">
        <v>7027</v>
      </c>
      <c r="BG24" s="234" t="s">
        <v>7028</v>
      </c>
      <c r="BH24" s="234" t="s">
        <v>7011</v>
      </c>
      <c r="BI24" s="243">
        <v>44761.674432870372</v>
      </c>
      <c r="BJ24" s="234" t="s">
        <v>7172</v>
      </c>
      <c r="BK24" s="234" t="s">
        <v>451</v>
      </c>
      <c r="BL24" s="234" t="s">
        <v>451</v>
      </c>
      <c r="BM24" s="234" t="s">
        <v>451</v>
      </c>
      <c r="BN24" s="241"/>
      <c r="BO24" t="b">
        <v>0</v>
      </c>
      <c r="BP24" t="b">
        <v>0</v>
      </c>
      <c r="BQ24" t="b">
        <v>0</v>
      </c>
      <c r="BR24" s="241" t="s">
        <v>7259</v>
      </c>
      <c r="BS24" s="241"/>
      <c r="BT24" s="234" t="s">
        <v>7012</v>
      </c>
      <c r="BU24" t="b">
        <v>0</v>
      </c>
      <c r="BV24" s="103">
        <v>1</v>
      </c>
      <c r="BW24" s="235">
        <v>2222</v>
      </c>
      <c r="BX24" s="234" t="s">
        <v>7260</v>
      </c>
      <c r="BY24" s="234" t="s">
        <v>56</v>
      </c>
      <c r="BZ24" s="234" t="s">
        <v>7014</v>
      </c>
    </row>
    <row r="25" spans="1:78" x14ac:dyDescent="0.25">
      <c r="A25" s="5">
        <v>2193</v>
      </c>
      <c r="B25" s="234" t="s">
        <v>6806</v>
      </c>
      <c r="C25" s="234" t="s">
        <v>7261</v>
      </c>
      <c r="D25" s="234" t="s">
        <v>7262</v>
      </c>
      <c r="E25" s="234"/>
      <c r="F25" s="234" t="s">
        <v>6993</v>
      </c>
      <c r="G25" s="234" t="s">
        <v>7263</v>
      </c>
      <c r="H25" s="234" t="s">
        <v>7263</v>
      </c>
      <c r="I25" s="242"/>
      <c r="J25" s="242">
        <v>44757.374641203707</v>
      </c>
      <c r="K25" s="234"/>
      <c r="L25" s="242">
        <v>44771.374641203707</v>
      </c>
      <c r="M25" s="234" t="s">
        <v>7264</v>
      </c>
      <c r="N25" s="234" t="s">
        <v>7265</v>
      </c>
      <c r="O25" s="234" t="s">
        <v>7266</v>
      </c>
      <c r="P25" s="234" t="s">
        <v>6999</v>
      </c>
      <c r="Q25" s="234"/>
      <c r="R25" s="234" t="s">
        <v>451</v>
      </c>
      <c r="S25" t="b">
        <v>0</v>
      </c>
      <c r="T25" s="242"/>
      <c r="U25" s="103">
        <v>25</v>
      </c>
      <c r="V25" s="234" t="s">
        <v>272</v>
      </c>
      <c r="W25" s="103">
        <v>125</v>
      </c>
      <c r="X25" s="234" t="s">
        <v>272</v>
      </c>
      <c r="Y25" s="242"/>
      <c r="Z25" s="242"/>
      <c r="AA25" s="103">
        <v>5</v>
      </c>
      <c r="AB25" s="234" t="s">
        <v>7267</v>
      </c>
      <c r="AC25" s="243">
        <v>44757.377511574072</v>
      </c>
      <c r="AD25" s="234" t="s">
        <v>7268</v>
      </c>
      <c r="AE25" s="235" t="s">
        <v>7269</v>
      </c>
      <c r="AF25" s="237">
        <v>0</v>
      </c>
      <c r="AG25" s="234" t="s">
        <v>482</v>
      </c>
      <c r="AH25" s="241"/>
      <c r="AI25" t="b">
        <v>1</v>
      </c>
      <c r="AJ25" t="b">
        <v>0</v>
      </c>
      <c r="AK25" s="234"/>
      <c r="AL25" s="103"/>
      <c r="AM25" t="b">
        <v>0</v>
      </c>
      <c r="AN25" s="234"/>
      <c r="AO25" s="103"/>
      <c r="AP25" s="241"/>
      <c r="AQ25" s="241" t="s">
        <v>7073</v>
      </c>
      <c r="AR25" s="241"/>
      <c r="AS25" s="241"/>
      <c r="AT25" s="234" t="s">
        <v>7120</v>
      </c>
      <c r="AU25" s="234" t="s">
        <v>7025</v>
      </c>
      <c r="AV25" t="b">
        <v>0</v>
      </c>
      <c r="AW25" t="b">
        <v>0</v>
      </c>
      <c r="AX25" s="241"/>
      <c r="AY25" s="241"/>
      <c r="AZ25" s="234"/>
      <c r="BA25" s="234"/>
      <c r="BB25" s="234"/>
      <c r="BC25" t="b">
        <v>0</v>
      </c>
      <c r="BD25" s="234" t="s">
        <v>7270</v>
      </c>
      <c r="BE25" s="234" t="s">
        <v>7009</v>
      </c>
      <c r="BF25" s="234" t="s">
        <v>7027</v>
      </c>
      <c r="BG25" s="234" t="s">
        <v>7028</v>
      </c>
      <c r="BH25" s="234" t="s">
        <v>7011</v>
      </c>
      <c r="BI25" s="243">
        <v>44764.672152777777</v>
      </c>
      <c r="BJ25" s="234" t="s">
        <v>7271</v>
      </c>
      <c r="BK25" s="234" t="s">
        <v>451</v>
      </c>
      <c r="BL25" s="234" t="s">
        <v>451</v>
      </c>
      <c r="BM25" s="234" t="s">
        <v>451</v>
      </c>
      <c r="BN25" s="241"/>
      <c r="BO25" t="b">
        <v>0</v>
      </c>
      <c r="BP25" t="b">
        <v>0</v>
      </c>
      <c r="BQ25" t="b">
        <v>0</v>
      </c>
      <c r="BR25" s="241" t="s">
        <v>7029</v>
      </c>
      <c r="BS25" s="241"/>
      <c r="BT25" s="234" t="s">
        <v>7012</v>
      </c>
      <c r="BU25" t="b">
        <v>0</v>
      </c>
      <c r="BV25" s="103">
        <v>1</v>
      </c>
      <c r="BW25" s="235">
        <v>2221</v>
      </c>
      <c r="BX25" s="234" t="s">
        <v>7272</v>
      </c>
      <c r="BY25" s="234" t="s">
        <v>56</v>
      </c>
      <c r="BZ25" s="234" t="s">
        <v>7014</v>
      </c>
    </row>
    <row r="26" spans="1:78" x14ac:dyDescent="0.25">
      <c r="A26" s="5">
        <v>2192</v>
      </c>
      <c r="B26" s="234" t="s">
        <v>6800</v>
      </c>
      <c r="C26" s="234" t="s">
        <v>7273</v>
      </c>
      <c r="D26" s="234" t="s">
        <v>7262</v>
      </c>
      <c r="E26" s="234"/>
      <c r="F26" s="234" t="s">
        <v>6993</v>
      </c>
      <c r="G26" s="234" t="s">
        <v>7263</v>
      </c>
      <c r="H26" s="234" t="s">
        <v>7263</v>
      </c>
      <c r="I26" s="242"/>
      <c r="J26" s="242">
        <v>44757.334166666667</v>
      </c>
      <c r="K26" s="234"/>
      <c r="L26" s="242">
        <v>44792.334166666667</v>
      </c>
      <c r="M26" s="234" t="s">
        <v>7264</v>
      </c>
      <c r="N26" s="234" t="s">
        <v>7265</v>
      </c>
      <c r="O26" s="234" t="s">
        <v>7266</v>
      </c>
      <c r="P26" s="234" t="s">
        <v>6999</v>
      </c>
      <c r="Q26" s="234"/>
      <c r="R26" s="234" t="s">
        <v>451</v>
      </c>
      <c r="S26" t="b">
        <v>0</v>
      </c>
      <c r="T26" s="242"/>
      <c r="U26" s="103">
        <v>5</v>
      </c>
      <c r="V26" s="234" t="s">
        <v>272</v>
      </c>
      <c r="W26" s="103">
        <v>25</v>
      </c>
      <c r="X26" s="234" t="s">
        <v>272</v>
      </c>
      <c r="Y26" s="242">
        <v>44866</v>
      </c>
      <c r="Z26" s="242"/>
      <c r="AA26" s="103">
        <v>5</v>
      </c>
      <c r="AB26" s="234" t="s">
        <v>7267</v>
      </c>
      <c r="AC26" s="243">
        <v>44757.336840277778</v>
      </c>
      <c r="AD26" s="234" t="s">
        <v>7268</v>
      </c>
      <c r="AE26" s="235" t="s">
        <v>7274</v>
      </c>
      <c r="AF26" s="237">
        <v>0</v>
      </c>
      <c r="AG26" s="234" t="s">
        <v>482</v>
      </c>
      <c r="AH26" s="241"/>
      <c r="AI26" t="b">
        <v>1</v>
      </c>
      <c r="AJ26" t="b">
        <v>0</v>
      </c>
      <c r="AK26" s="234"/>
      <c r="AL26" s="103"/>
      <c r="AM26" t="b">
        <v>0</v>
      </c>
      <c r="AN26" s="234"/>
      <c r="AO26" s="103"/>
      <c r="AP26" s="241"/>
      <c r="AQ26" s="241" t="s">
        <v>7073</v>
      </c>
      <c r="AR26" s="241"/>
      <c r="AS26" s="241"/>
      <c r="AT26" s="234" t="s">
        <v>7005</v>
      </c>
      <c r="AU26" s="234" t="s">
        <v>7025</v>
      </c>
      <c r="AV26" t="b">
        <v>0</v>
      </c>
      <c r="AW26" t="b">
        <v>0</v>
      </c>
      <c r="AX26" s="241"/>
      <c r="AY26" s="241"/>
      <c r="AZ26" s="234"/>
      <c r="BA26" s="234"/>
      <c r="BB26" s="234"/>
      <c r="BC26" t="b">
        <v>0</v>
      </c>
      <c r="BD26" s="234" t="s">
        <v>7270</v>
      </c>
      <c r="BE26" s="234" t="s">
        <v>7009</v>
      </c>
      <c r="BF26" s="234" t="s">
        <v>7027</v>
      </c>
      <c r="BG26" s="234" t="s">
        <v>7028</v>
      </c>
      <c r="BH26" s="234" t="s">
        <v>7011</v>
      </c>
      <c r="BI26" s="243">
        <v>44761.663958333331</v>
      </c>
      <c r="BJ26" s="234" t="s">
        <v>7275</v>
      </c>
      <c r="BK26" s="234" t="s">
        <v>451</v>
      </c>
      <c r="BL26" s="234" t="s">
        <v>451</v>
      </c>
      <c r="BM26" s="234" t="s">
        <v>451</v>
      </c>
      <c r="BN26" s="241"/>
      <c r="BO26" t="b">
        <v>0</v>
      </c>
      <c r="BP26" t="b">
        <v>0</v>
      </c>
      <c r="BQ26" t="b">
        <v>0</v>
      </c>
      <c r="BR26" s="241" t="s">
        <v>7029</v>
      </c>
      <c r="BS26" s="241"/>
      <c r="BT26" s="234" t="s">
        <v>7012</v>
      </c>
      <c r="BU26" t="b">
        <v>0</v>
      </c>
      <c r="BV26" s="103">
        <v>1</v>
      </c>
      <c r="BW26" s="235">
        <v>2220</v>
      </c>
      <c r="BX26" s="234" t="s">
        <v>7276</v>
      </c>
      <c r="BY26" s="234" t="s">
        <v>56</v>
      </c>
      <c r="BZ26" s="234" t="s">
        <v>7014</v>
      </c>
    </row>
    <row r="27" spans="1:78" ht="30" x14ac:dyDescent="0.25">
      <c r="A27" s="5">
        <v>2191</v>
      </c>
      <c r="B27" s="234" t="s">
        <v>6791</v>
      </c>
      <c r="C27" s="234" t="s">
        <v>6792</v>
      </c>
      <c r="D27" s="234" t="s">
        <v>7277</v>
      </c>
      <c r="E27" s="234" t="s">
        <v>7278</v>
      </c>
      <c r="F27" s="234" t="s">
        <v>6993</v>
      </c>
      <c r="G27" s="234" t="s">
        <v>7279</v>
      </c>
      <c r="H27" s="234" t="s">
        <v>6995</v>
      </c>
      <c r="I27" s="242"/>
      <c r="J27" s="242">
        <v>44756.678518518522</v>
      </c>
      <c r="K27" s="234" t="s">
        <v>7280</v>
      </c>
      <c r="L27" s="242">
        <v>44761.678518518522</v>
      </c>
      <c r="M27" s="234" t="s">
        <v>6996</v>
      </c>
      <c r="N27" s="234" t="s">
        <v>7281</v>
      </c>
      <c r="O27" s="234" t="s">
        <v>7282</v>
      </c>
      <c r="P27" s="234" t="s">
        <v>6999</v>
      </c>
      <c r="Q27" s="234" t="s">
        <v>7283</v>
      </c>
      <c r="R27" s="234" t="s">
        <v>451</v>
      </c>
      <c r="S27" t="b">
        <v>0</v>
      </c>
      <c r="T27" s="242"/>
      <c r="U27" s="103">
        <v>6</v>
      </c>
      <c r="V27" s="234" t="s">
        <v>272</v>
      </c>
      <c r="W27" s="103">
        <v>6</v>
      </c>
      <c r="X27" s="234" t="s">
        <v>272</v>
      </c>
      <c r="Y27" s="242"/>
      <c r="Z27" s="242"/>
      <c r="AA27" s="103"/>
      <c r="AB27" s="234" t="s">
        <v>7284</v>
      </c>
      <c r="AC27" s="243">
        <v>44756.682013888887</v>
      </c>
      <c r="AD27" s="234" t="s">
        <v>7285</v>
      </c>
      <c r="AE27" s="235" t="s">
        <v>7286</v>
      </c>
      <c r="AF27" s="237">
        <v>0</v>
      </c>
      <c r="AG27" s="234" t="s">
        <v>482</v>
      </c>
      <c r="AH27" s="241" t="s">
        <v>7287</v>
      </c>
      <c r="AI27" t="b">
        <v>1</v>
      </c>
      <c r="AJ27" t="b">
        <v>0</v>
      </c>
      <c r="AK27" s="234"/>
      <c r="AL27" s="103"/>
      <c r="AM27" t="b">
        <v>0</v>
      </c>
      <c r="AN27" s="234"/>
      <c r="AO27" s="103"/>
      <c r="AP27" s="241"/>
      <c r="AQ27" s="241" t="s">
        <v>7073</v>
      </c>
      <c r="AR27" s="241"/>
      <c r="AS27" s="241" t="s">
        <v>7288</v>
      </c>
      <c r="AT27" s="234" t="s">
        <v>7005</v>
      </c>
      <c r="AU27" s="234" t="s">
        <v>7059</v>
      </c>
      <c r="AV27" t="b">
        <v>0</v>
      </c>
      <c r="AW27" t="b">
        <v>0</v>
      </c>
      <c r="AX27" s="241"/>
      <c r="AY27" s="241"/>
      <c r="AZ27" s="234"/>
      <c r="BA27" s="234"/>
      <c r="BB27" s="234" t="s">
        <v>7289</v>
      </c>
      <c r="BC27" t="b">
        <v>0</v>
      </c>
      <c r="BD27" s="234" t="s">
        <v>7008</v>
      </c>
      <c r="BE27" s="234" t="s">
        <v>7009</v>
      </c>
      <c r="BF27" s="234" t="s">
        <v>7027</v>
      </c>
      <c r="BG27" s="234" t="s">
        <v>7028</v>
      </c>
      <c r="BH27" s="234" t="s">
        <v>7011</v>
      </c>
      <c r="BI27" s="243">
        <v>44761.488125000003</v>
      </c>
      <c r="BJ27" s="234" t="s">
        <v>442</v>
      </c>
      <c r="BK27" s="234" t="s">
        <v>451</v>
      </c>
      <c r="BL27" s="234" t="s">
        <v>451</v>
      </c>
      <c r="BM27" s="234" t="s">
        <v>451</v>
      </c>
      <c r="BN27" s="241"/>
      <c r="BO27" t="b">
        <v>0</v>
      </c>
      <c r="BP27" t="b">
        <v>0</v>
      </c>
      <c r="BQ27" t="b">
        <v>0</v>
      </c>
      <c r="BR27" s="241" t="s">
        <v>7077</v>
      </c>
      <c r="BS27" s="241"/>
      <c r="BT27" s="234" t="s">
        <v>7012</v>
      </c>
      <c r="BU27" t="b">
        <v>0</v>
      </c>
      <c r="BV27" s="103">
        <v>1</v>
      </c>
      <c r="BW27" s="235">
        <v>2219</v>
      </c>
      <c r="BX27" s="234" t="s">
        <v>7290</v>
      </c>
      <c r="BY27" s="234" t="s">
        <v>56</v>
      </c>
      <c r="BZ27" s="234" t="s">
        <v>7014</v>
      </c>
    </row>
    <row r="28" spans="1:78" ht="405" x14ac:dyDescent="0.25">
      <c r="A28" s="5">
        <v>2190</v>
      </c>
      <c r="B28" s="234" t="s">
        <v>6781</v>
      </c>
      <c r="C28" s="234" t="s">
        <v>7291</v>
      </c>
      <c r="D28" s="234" t="s">
        <v>7064</v>
      </c>
      <c r="E28" s="234" t="s">
        <v>7064</v>
      </c>
      <c r="F28" s="234" t="s">
        <v>7156</v>
      </c>
      <c r="G28" s="234" t="s">
        <v>7065</v>
      </c>
      <c r="H28" s="234" t="s">
        <v>7018</v>
      </c>
      <c r="I28" s="242"/>
      <c r="J28" s="242">
        <v>44754.364178240743</v>
      </c>
      <c r="K28" s="234"/>
      <c r="L28" s="242">
        <v>44767.364178240743</v>
      </c>
      <c r="M28" s="234" t="s">
        <v>7066</v>
      </c>
      <c r="N28" s="234" t="s">
        <v>7067</v>
      </c>
      <c r="O28" s="234" t="s">
        <v>7068</v>
      </c>
      <c r="P28" s="234" t="s">
        <v>6999</v>
      </c>
      <c r="Q28" s="234" t="s">
        <v>7292</v>
      </c>
      <c r="R28" s="234" t="s">
        <v>451</v>
      </c>
      <c r="S28" t="b">
        <v>0</v>
      </c>
      <c r="T28" s="242">
        <v>44862</v>
      </c>
      <c r="U28" s="103">
        <v>110</v>
      </c>
      <c r="V28" s="234" t="s">
        <v>272</v>
      </c>
      <c r="W28" s="103">
        <v>265</v>
      </c>
      <c r="X28" s="234" t="s">
        <v>272</v>
      </c>
      <c r="Y28" s="242">
        <v>44862</v>
      </c>
      <c r="Z28" s="242">
        <v>46010</v>
      </c>
      <c r="AA28" s="103">
        <v>4</v>
      </c>
      <c r="AB28" s="234" t="s">
        <v>7070</v>
      </c>
      <c r="AC28" s="243">
        <v>44756.408414351848</v>
      </c>
      <c r="AD28" s="234" t="s">
        <v>7071</v>
      </c>
      <c r="AE28" s="235" t="s">
        <v>7293</v>
      </c>
      <c r="AF28" s="237">
        <v>0</v>
      </c>
      <c r="AG28" s="234" t="s">
        <v>482</v>
      </c>
      <c r="AH28" s="241" t="s">
        <v>7294</v>
      </c>
      <c r="AI28" t="b">
        <v>0</v>
      </c>
      <c r="AJ28" t="b">
        <v>0</v>
      </c>
      <c r="AK28" s="234"/>
      <c r="AL28" s="103"/>
      <c r="AM28" t="b">
        <v>0</v>
      </c>
      <c r="AN28" s="234"/>
      <c r="AO28" s="103"/>
      <c r="AP28" s="241"/>
      <c r="AQ28" s="241" t="s">
        <v>7073</v>
      </c>
      <c r="AR28" s="241" t="s">
        <v>7295</v>
      </c>
      <c r="AS28" s="241" t="s">
        <v>7296</v>
      </c>
      <c r="AT28" s="234" t="s">
        <v>7005</v>
      </c>
      <c r="AU28" s="234" t="s">
        <v>7025</v>
      </c>
      <c r="AV28" t="b">
        <v>0</v>
      </c>
      <c r="AW28" t="b">
        <v>0</v>
      </c>
      <c r="AX28" s="241" t="s">
        <v>7295</v>
      </c>
      <c r="AY28" s="241"/>
      <c r="AZ28" s="234"/>
      <c r="BA28" s="234"/>
      <c r="BB28" s="234" t="s">
        <v>7297</v>
      </c>
      <c r="BC28" t="b">
        <v>0</v>
      </c>
      <c r="BD28" s="234" t="s">
        <v>7076</v>
      </c>
      <c r="BE28" s="234" t="s">
        <v>7026</v>
      </c>
      <c r="BF28" s="234" t="s">
        <v>7027</v>
      </c>
      <c r="BG28" s="234" t="s">
        <v>7028</v>
      </c>
      <c r="BH28" s="234" t="s">
        <v>7011</v>
      </c>
      <c r="BI28" s="243">
        <v>44757.511273148149</v>
      </c>
      <c r="BJ28" s="234" t="s">
        <v>7298</v>
      </c>
      <c r="BK28" s="234" t="s">
        <v>547</v>
      </c>
      <c r="BL28" s="234" t="s">
        <v>547</v>
      </c>
      <c r="BM28" s="234" t="s">
        <v>451</v>
      </c>
      <c r="BN28" s="241"/>
      <c r="BO28" t="b">
        <v>1</v>
      </c>
      <c r="BP28" t="b">
        <v>0</v>
      </c>
      <c r="BQ28" t="b">
        <v>1</v>
      </c>
      <c r="BR28" s="241" t="s">
        <v>7077</v>
      </c>
      <c r="BS28" s="241"/>
      <c r="BT28" s="234" t="s">
        <v>7012</v>
      </c>
      <c r="BU28" t="b">
        <v>0</v>
      </c>
      <c r="BV28" s="103">
        <v>1</v>
      </c>
      <c r="BW28" s="235">
        <v>2218</v>
      </c>
      <c r="BX28" s="234" t="s">
        <v>7299</v>
      </c>
      <c r="BY28" s="234" t="s">
        <v>56</v>
      </c>
      <c r="BZ28" s="234" t="s">
        <v>7014</v>
      </c>
    </row>
    <row r="29" spans="1:78" x14ac:dyDescent="0.25">
      <c r="A29" s="5">
        <v>2189</v>
      </c>
      <c r="B29" s="234" t="s">
        <v>6777</v>
      </c>
      <c r="C29" s="234" t="s">
        <v>7300</v>
      </c>
      <c r="D29" s="234" t="s">
        <v>7301</v>
      </c>
      <c r="E29" s="234"/>
      <c r="F29" s="234" t="s">
        <v>6993</v>
      </c>
      <c r="G29" s="234" t="s">
        <v>7302</v>
      </c>
      <c r="H29" s="234" t="s">
        <v>7302</v>
      </c>
      <c r="I29" s="242"/>
      <c r="J29" s="242">
        <v>44754.54923611111</v>
      </c>
      <c r="K29" s="234" t="s">
        <v>7303</v>
      </c>
      <c r="L29" s="242">
        <v>44761.54923611111</v>
      </c>
      <c r="M29" s="234" t="s">
        <v>6996</v>
      </c>
      <c r="N29" s="234" t="s">
        <v>7304</v>
      </c>
      <c r="O29" s="234" t="s">
        <v>7305</v>
      </c>
      <c r="P29" s="234" t="s">
        <v>6999</v>
      </c>
      <c r="Q29" s="234" t="s">
        <v>7306</v>
      </c>
      <c r="R29" s="234" t="s">
        <v>451</v>
      </c>
      <c r="S29" t="b">
        <v>0</v>
      </c>
      <c r="T29" s="242"/>
      <c r="U29" s="103">
        <v>2</v>
      </c>
      <c r="V29" s="234" t="s">
        <v>272</v>
      </c>
      <c r="W29" s="103">
        <v>2</v>
      </c>
      <c r="X29" s="234" t="s">
        <v>272</v>
      </c>
      <c r="Y29" s="242"/>
      <c r="Z29" s="242"/>
      <c r="AA29" s="103"/>
      <c r="AB29" s="234" t="s">
        <v>7307</v>
      </c>
      <c r="AC29" s="243">
        <v>44755.554490740738</v>
      </c>
      <c r="AD29" s="234" t="s">
        <v>7308</v>
      </c>
      <c r="AE29" s="235" t="s">
        <v>7309</v>
      </c>
      <c r="AF29" s="237">
        <v>0</v>
      </c>
      <c r="AG29" s="234" t="s">
        <v>482</v>
      </c>
      <c r="AH29" s="241"/>
      <c r="AI29" t="b">
        <v>1</v>
      </c>
      <c r="AJ29" t="b">
        <v>0</v>
      </c>
      <c r="AK29" s="234"/>
      <c r="AL29" s="103"/>
      <c r="AM29" t="b">
        <v>0</v>
      </c>
      <c r="AN29" s="234"/>
      <c r="AO29" s="103"/>
      <c r="AP29" s="241"/>
      <c r="AQ29" s="241" t="s">
        <v>7073</v>
      </c>
      <c r="AR29" s="241"/>
      <c r="AS29" s="241"/>
      <c r="AT29" s="234" t="s">
        <v>7005</v>
      </c>
      <c r="AU29" s="234" t="s">
        <v>7059</v>
      </c>
      <c r="AV29" t="b">
        <v>0</v>
      </c>
      <c r="AW29" t="b">
        <v>0</v>
      </c>
      <c r="AX29" s="241"/>
      <c r="AY29" s="241" t="s">
        <v>7310</v>
      </c>
      <c r="AZ29" s="234"/>
      <c r="BA29" s="234"/>
      <c r="BB29" s="234" t="s">
        <v>7311</v>
      </c>
      <c r="BC29" t="b">
        <v>0</v>
      </c>
      <c r="BD29" s="234" t="s">
        <v>7008</v>
      </c>
      <c r="BE29" s="234" t="s">
        <v>7009</v>
      </c>
      <c r="BF29" s="234" t="s">
        <v>7027</v>
      </c>
      <c r="BG29" s="234" t="s">
        <v>7028</v>
      </c>
      <c r="BH29" s="234" t="s">
        <v>7011</v>
      </c>
      <c r="BI29" s="243">
        <v>44775.500856481478</v>
      </c>
      <c r="BJ29" s="234" t="s">
        <v>442</v>
      </c>
      <c r="BK29" s="234" t="s">
        <v>451</v>
      </c>
      <c r="BL29" s="234" t="s">
        <v>451</v>
      </c>
      <c r="BM29" s="234" t="s">
        <v>451</v>
      </c>
      <c r="BN29" s="241"/>
      <c r="BO29" t="b">
        <v>0</v>
      </c>
      <c r="BP29" t="b">
        <v>0</v>
      </c>
      <c r="BQ29" t="b">
        <v>0</v>
      </c>
      <c r="BR29" s="241" t="s">
        <v>7029</v>
      </c>
      <c r="BS29" s="241"/>
      <c r="BT29" s="234" t="s">
        <v>7012</v>
      </c>
      <c r="BU29" t="b">
        <v>0</v>
      </c>
      <c r="BV29" s="103">
        <v>1</v>
      </c>
      <c r="BW29" s="235">
        <v>2217</v>
      </c>
      <c r="BX29" s="234" t="s">
        <v>7312</v>
      </c>
      <c r="BY29" s="234" t="s">
        <v>56</v>
      </c>
      <c r="BZ29" s="234" t="s">
        <v>7014</v>
      </c>
    </row>
    <row r="30" spans="1:78" x14ac:dyDescent="0.25">
      <c r="A30" s="5">
        <v>2188</v>
      </c>
      <c r="B30" s="234" t="s">
        <v>6767</v>
      </c>
      <c r="C30" s="234" t="s">
        <v>7313</v>
      </c>
      <c r="D30" s="234"/>
      <c r="E30" s="234" t="s">
        <v>7314</v>
      </c>
      <c r="F30" s="234" t="s">
        <v>6993</v>
      </c>
      <c r="G30" s="234" t="s">
        <v>7315</v>
      </c>
      <c r="H30" s="234" t="s">
        <v>6995</v>
      </c>
      <c r="I30" s="242"/>
      <c r="J30" s="242">
        <v>44755.404965277776</v>
      </c>
      <c r="K30" s="234" t="s">
        <v>7316</v>
      </c>
      <c r="L30" s="242">
        <v>44762.404965277776</v>
      </c>
      <c r="M30" s="234" t="s">
        <v>6996</v>
      </c>
      <c r="N30" s="234" t="s">
        <v>7317</v>
      </c>
      <c r="O30" s="234" t="s">
        <v>7318</v>
      </c>
      <c r="P30" s="234" t="s">
        <v>6999</v>
      </c>
      <c r="Q30" s="234" t="s">
        <v>7319</v>
      </c>
      <c r="R30" s="234" t="s">
        <v>451</v>
      </c>
      <c r="S30" t="b">
        <v>0</v>
      </c>
      <c r="T30" s="242">
        <v>44762</v>
      </c>
      <c r="U30" s="103">
        <v>3600</v>
      </c>
      <c r="V30" s="234" t="s">
        <v>480</v>
      </c>
      <c r="W30" s="103">
        <v>3600</v>
      </c>
      <c r="X30" s="234" t="s">
        <v>480</v>
      </c>
      <c r="Y30" s="242"/>
      <c r="Z30" s="242"/>
      <c r="AA30" s="103"/>
      <c r="AB30" s="234"/>
      <c r="AC30" s="243">
        <v>44755.411736111113</v>
      </c>
      <c r="AD30" s="234" t="s">
        <v>7320</v>
      </c>
      <c r="AE30" s="235" t="s">
        <v>7321</v>
      </c>
      <c r="AF30" s="237">
        <v>0</v>
      </c>
      <c r="AG30" s="234" t="s">
        <v>482</v>
      </c>
      <c r="AH30" s="241"/>
      <c r="AI30" t="b">
        <v>1</v>
      </c>
      <c r="AJ30" t="b">
        <v>0</v>
      </c>
      <c r="AK30" s="234"/>
      <c r="AL30" s="103"/>
      <c r="AM30" t="b">
        <v>0</v>
      </c>
      <c r="AN30" s="234"/>
      <c r="AO30" s="103"/>
      <c r="AP30" s="241"/>
      <c r="AQ30" s="241" t="s">
        <v>7073</v>
      </c>
      <c r="AR30" s="241"/>
      <c r="AS30" s="241"/>
      <c r="AT30" s="234"/>
      <c r="AU30" s="234" t="s">
        <v>7085</v>
      </c>
      <c r="AV30" t="b">
        <v>0</v>
      </c>
      <c r="AW30" t="b">
        <v>0</v>
      </c>
      <c r="AX30" s="241"/>
      <c r="AY30" s="241"/>
      <c r="AZ30" s="234"/>
      <c r="BA30" s="234"/>
      <c r="BB30" s="234" t="s">
        <v>7322</v>
      </c>
      <c r="BC30" t="b">
        <v>1</v>
      </c>
      <c r="BD30" s="234" t="s">
        <v>7008</v>
      </c>
      <c r="BE30" s="234" t="s">
        <v>7009</v>
      </c>
      <c r="BF30" s="234" t="s">
        <v>6972</v>
      </c>
      <c r="BG30" s="234" t="s">
        <v>7028</v>
      </c>
      <c r="BH30" s="234" t="s">
        <v>7011</v>
      </c>
      <c r="BI30" s="243">
        <v>44757.58797453704</v>
      </c>
      <c r="BJ30" s="234" t="s">
        <v>442</v>
      </c>
      <c r="BK30" s="234" t="s">
        <v>451</v>
      </c>
      <c r="BL30" s="234" t="s">
        <v>451</v>
      </c>
      <c r="BM30" s="234" t="s">
        <v>451</v>
      </c>
      <c r="BN30" s="241"/>
      <c r="BO30" t="b">
        <v>0</v>
      </c>
      <c r="BP30" t="b">
        <v>0</v>
      </c>
      <c r="BQ30" t="b">
        <v>0</v>
      </c>
      <c r="BR30" s="241"/>
      <c r="BS30" s="241"/>
      <c r="BT30" s="234" t="s">
        <v>7012</v>
      </c>
      <c r="BU30" t="b">
        <v>0</v>
      </c>
      <c r="BV30" s="103">
        <v>1</v>
      </c>
      <c r="BW30" s="235">
        <v>2216</v>
      </c>
      <c r="BX30" s="234" t="s">
        <v>7323</v>
      </c>
      <c r="BY30" s="234" t="s">
        <v>56</v>
      </c>
      <c r="BZ30" s="234" t="s">
        <v>7014</v>
      </c>
    </row>
    <row r="31" spans="1:78" x14ac:dyDescent="0.25">
      <c r="A31" s="5">
        <v>2187</v>
      </c>
      <c r="B31" s="234" t="s">
        <v>6764</v>
      </c>
      <c r="C31" s="234" t="s">
        <v>7324</v>
      </c>
      <c r="D31" s="234" t="s">
        <v>7262</v>
      </c>
      <c r="E31" s="234"/>
      <c r="F31" s="234" t="s">
        <v>6993</v>
      </c>
      <c r="G31" s="234" t="s">
        <v>7263</v>
      </c>
      <c r="H31" s="234" t="s">
        <v>7263</v>
      </c>
      <c r="I31" s="242"/>
      <c r="J31" s="242">
        <v>44755.389965277776</v>
      </c>
      <c r="K31" s="234"/>
      <c r="L31" s="242">
        <v>44756.389965277776</v>
      </c>
      <c r="M31" s="234" t="s">
        <v>7264</v>
      </c>
      <c r="N31" s="234" t="s">
        <v>7265</v>
      </c>
      <c r="O31" s="234" t="s">
        <v>7266</v>
      </c>
      <c r="P31" s="234" t="s">
        <v>6999</v>
      </c>
      <c r="Q31" s="234"/>
      <c r="R31" s="234" t="s">
        <v>451</v>
      </c>
      <c r="S31" t="b">
        <v>0</v>
      </c>
      <c r="T31" s="242"/>
      <c r="U31" s="103">
        <v>25</v>
      </c>
      <c r="V31" s="234" t="s">
        <v>272</v>
      </c>
      <c r="W31" s="103">
        <v>100</v>
      </c>
      <c r="X31" s="234" t="s">
        <v>272</v>
      </c>
      <c r="Y31" s="242"/>
      <c r="Z31" s="242"/>
      <c r="AA31" s="103">
        <v>4</v>
      </c>
      <c r="AB31" s="234" t="s">
        <v>7267</v>
      </c>
      <c r="AC31" s="243">
        <v>44755.392812500002</v>
      </c>
      <c r="AD31" s="234" t="s">
        <v>7268</v>
      </c>
      <c r="AE31" s="235" t="s">
        <v>7325</v>
      </c>
      <c r="AF31" s="237">
        <v>0</v>
      </c>
      <c r="AG31" s="234" t="s">
        <v>482</v>
      </c>
      <c r="AH31" s="241"/>
      <c r="AI31" t="b">
        <v>1</v>
      </c>
      <c r="AJ31" t="b">
        <v>0</v>
      </c>
      <c r="AK31" s="234"/>
      <c r="AL31" s="103"/>
      <c r="AM31" t="b">
        <v>0</v>
      </c>
      <c r="AN31" s="234"/>
      <c r="AO31" s="103"/>
      <c r="AP31" s="241"/>
      <c r="AQ31" s="241"/>
      <c r="AR31" s="241"/>
      <c r="AS31" s="241"/>
      <c r="AT31" s="234" t="s">
        <v>7005</v>
      </c>
      <c r="AU31" s="234" t="s">
        <v>7025</v>
      </c>
      <c r="AV31" t="b">
        <v>0</v>
      </c>
      <c r="AW31" t="b">
        <v>0</v>
      </c>
      <c r="AX31" s="241"/>
      <c r="AY31" s="241"/>
      <c r="AZ31" s="234"/>
      <c r="BA31" s="234"/>
      <c r="BB31" s="234"/>
      <c r="BC31" t="b">
        <v>0</v>
      </c>
      <c r="BD31" s="234" t="s">
        <v>7270</v>
      </c>
      <c r="BE31" s="234" t="s">
        <v>7009</v>
      </c>
      <c r="BF31" s="234" t="s">
        <v>7027</v>
      </c>
      <c r="BG31" s="234" t="s">
        <v>7028</v>
      </c>
      <c r="BH31" s="234" t="s">
        <v>55</v>
      </c>
      <c r="BI31" s="243">
        <v>44755.399768518517</v>
      </c>
      <c r="BJ31" s="234" t="s">
        <v>7326</v>
      </c>
      <c r="BK31" s="234" t="s">
        <v>451</v>
      </c>
      <c r="BL31" s="234" t="s">
        <v>451</v>
      </c>
      <c r="BM31" s="234" t="s">
        <v>451</v>
      </c>
      <c r="BN31" s="241"/>
      <c r="BO31" t="b">
        <v>0</v>
      </c>
      <c r="BP31" t="b">
        <v>0</v>
      </c>
      <c r="BQ31" t="b">
        <v>0</v>
      </c>
      <c r="BR31" s="241" t="s">
        <v>7029</v>
      </c>
      <c r="BS31" s="241"/>
      <c r="BT31" s="234" t="s">
        <v>7012</v>
      </c>
      <c r="BU31" t="b">
        <v>1</v>
      </c>
      <c r="BV31" s="103">
        <v>0</v>
      </c>
      <c r="BW31" s="235">
        <v>2215</v>
      </c>
      <c r="BX31" s="234" t="s">
        <v>7327</v>
      </c>
      <c r="BY31" s="234" t="s">
        <v>56</v>
      </c>
      <c r="BZ31" s="234" t="s">
        <v>7014</v>
      </c>
    </row>
    <row r="32" spans="1:78" x14ac:dyDescent="0.25">
      <c r="A32" s="5">
        <v>2186</v>
      </c>
      <c r="B32" s="234" t="s">
        <v>6758</v>
      </c>
      <c r="C32" s="234" t="s">
        <v>7328</v>
      </c>
      <c r="D32" s="234" t="s">
        <v>7329</v>
      </c>
      <c r="E32" s="234"/>
      <c r="F32" s="234" t="s">
        <v>6993</v>
      </c>
      <c r="G32" s="234" t="s">
        <v>7315</v>
      </c>
      <c r="H32" s="234" t="s">
        <v>6995</v>
      </c>
      <c r="I32" s="242"/>
      <c r="J32" s="242">
        <v>44750.466516203705</v>
      </c>
      <c r="K32" s="234" t="s">
        <v>7330</v>
      </c>
      <c r="L32" s="242">
        <v>44754.466516203705</v>
      </c>
      <c r="M32" s="234" t="s">
        <v>6996</v>
      </c>
      <c r="N32" s="234" t="s">
        <v>7331</v>
      </c>
      <c r="O32" s="234" t="s">
        <v>7332</v>
      </c>
      <c r="P32" s="234" t="s">
        <v>6999</v>
      </c>
      <c r="Q32" s="234" t="s">
        <v>7333</v>
      </c>
      <c r="R32" s="234" t="s">
        <v>451</v>
      </c>
      <c r="S32" t="b">
        <v>0</v>
      </c>
      <c r="T32" s="242">
        <v>44754</v>
      </c>
      <c r="U32" s="103">
        <v>1</v>
      </c>
      <c r="V32" s="234" t="s">
        <v>272</v>
      </c>
      <c r="W32" s="103">
        <v>1</v>
      </c>
      <c r="X32" s="234" t="s">
        <v>272</v>
      </c>
      <c r="Y32" s="242"/>
      <c r="Z32" s="242"/>
      <c r="AA32" s="103"/>
      <c r="AB32" s="234" t="s">
        <v>7334</v>
      </c>
      <c r="AC32" s="243">
        <v>44750.468946759262</v>
      </c>
      <c r="AD32" s="234" t="s">
        <v>7320</v>
      </c>
      <c r="AE32" s="235" t="s">
        <v>7335</v>
      </c>
      <c r="AF32" s="237">
        <v>0</v>
      </c>
      <c r="AG32" s="234" t="s">
        <v>482</v>
      </c>
      <c r="AH32" s="241"/>
      <c r="AI32" t="b">
        <v>1</v>
      </c>
      <c r="AJ32" t="b">
        <v>0</v>
      </c>
      <c r="AK32" s="234"/>
      <c r="AL32" s="103"/>
      <c r="AM32" t="b">
        <v>0</v>
      </c>
      <c r="AN32" s="234"/>
      <c r="AO32" s="103"/>
      <c r="AP32" s="241"/>
      <c r="AQ32" s="241" t="s">
        <v>7073</v>
      </c>
      <c r="AR32" s="241"/>
      <c r="AS32" s="241"/>
      <c r="AT32" s="234" t="s">
        <v>7005</v>
      </c>
      <c r="AU32" s="234" t="s">
        <v>7085</v>
      </c>
      <c r="AV32" t="b">
        <v>0</v>
      </c>
      <c r="AW32" t="b">
        <v>0</v>
      </c>
      <c r="AX32" s="241"/>
      <c r="AY32" s="241"/>
      <c r="AZ32" s="234"/>
      <c r="BA32" s="234"/>
      <c r="BB32" s="234" t="s">
        <v>7336</v>
      </c>
      <c r="BC32" t="b">
        <v>0</v>
      </c>
      <c r="BD32" s="234" t="s">
        <v>7008</v>
      </c>
      <c r="BE32" s="234" t="s">
        <v>7009</v>
      </c>
      <c r="BF32" s="234" t="s">
        <v>7027</v>
      </c>
      <c r="BG32" s="234" t="s">
        <v>7028</v>
      </c>
      <c r="BH32" s="234" t="s">
        <v>7011</v>
      </c>
      <c r="BI32" s="243">
        <v>44753.624907407408</v>
      </c>
      <c r="BJ32" s="234" t="s">
        <v>442</v>
      </c>
      <c r="BK32" s="234" t="s">
        <v>451</v>
      </c>
      <c r="BL32" s="234" t="s">
        <v>451</v>
      </c>
      <c r="BM32" s="234" t="s">
        <v>451</v>
      </c>
      <c r="BN32" s="241"/>
      <c r="BO32" t="b">
        <v>0</v>
      </c>
      <c r="BP32" t="b">
        <v>0</v>
      </c>
      <c r="BQ32" t="b">
        <v>0</v>
      </c>
      <c r="BR32" s="241" t="s">
        <v>7029</v>
      </c>
      <c r="BS32" s="241"/>
      <c r="BT32" s="234" t="s">
        <v>7012</v>
      </c>
      <c r="BU32" t="b">
        <v>0</v>
      </c>
      <c r="BV32" s="103">
        <v>1</v>
      </c>
      <c r="BW32" s="235">
        <v>2214</v>
      </c>
      <c r="BX32" s="234" t="s">
        <v>7337</v>
      </c>
      <c r="BY32" s="234" t="s">
        <v>56</v>
      </c>
      <c r="BZ32" s="234" t="s">
        <v>7014</v>
      </c>
    </row>
    <row r="33" spans="1:78" ht="30" x14ac:dyDescent="0.25">
      <c r="A33" s="5">
        <v>2185</v>
      </c>
      <c r="B33" s="234" t="s">
        <v>6752</v>
      </c>
      <c r="C33" s="234" t="s">
        <v>7338</v>
      </c>
      <c r="D33" s="234" t="s">
        <v>7339</v>
      </c>
      <c r="E33" s="234"/>
      <c r="F33" s="234" t="s">
        <v>7156</v>
      </c>
      <c r="G33" s="234" t="s">
        <v>7315</v>
      </c>
      <c r="H33" s="234" t="s">
        <v>6995</v>
      </c>
      <c r="I33" s="242"/>
      <c r="J33" s="242">
        <v>44750.455416666664</v>
      </c>
      <c r="K33" s="234"/>
      <c r="L33" s="242">
        <v>44757.455416666664</v>
      </c>
      <c r="M33" s="234" t="s">
        <v>6996</v>
      </c>
      <c r="N33" s="234" t="s">
        <v>7340</v>
      </c>
      <c r="O33" s="234" t="s">
        <v>7341</v>
      </c>
      <c r="P33" s="234" t="s">
        <v>6999</v>
      </c>
      <c r="Q33" s="234" t="s">
        <v>7342</v>
      </c>
      <c r="R33" s="234" t="s">
        <v>451</v>
      </c>
      <c r="S33" t="b">
        <v>0</v>
      </c>
      <c r="T33" s="242">
        <v>44757</v>
      </c>
      <c r="U33" s="103">
        <v>4</v>
      </c>
      <c r="V33" s="234" t="s">
        <v>272</v>
      </c>
      <c r="W33" s="103">
        <v>4</v>
      </c>
      <c r="X33" s="234" t="s">
        <v>272</v>
      </c>
      <c r="Y33" s="242"/>
      <c r="Z33" s="242"/>
      <c r="AA33" s="103"/>
      <c r="AB33" s="234" t="s">
        <v>7343</v>
      </c>
      <c r="AC33" s="243">
        <v>44750.459930555553</v>
      </c>
      <c r="AD33" s="234" t="s">
        <v>7320</v>
      </c>
      <c r="AE33" s="235" t="s">
        <v>7344</v>
      </c>
      <c r="AF33" s="237">
        <v>0</v>
      </c>
      <c r="AG33" s="234" t="s">
        <v>482</v>
      </c>
      <c r="AH33" s="241"/>
      <c r="AI33" t="b">
        <v>1</v>
      </c>
      <c r="AJ33" t="b">
        <v>0</v>
      </c>
      <c r="AK33" s="234"/>
      <c r="AL33" s="103"/>
      <c r="AM33" t="b">
        <v>0</v>
      </c>
      <c r="AN33" s="234"/>
      <c r="AO33" s="103"/>
      <c r="AP33" s="241"/>
      <c r="AQ33" s="241" t="s">
        <v>7073</v>
      </c>
      <c r="AR33" s="241"/>
      <c r="AS33" s="241"/>
      <c r="AT33" s="234" t="s">
        <v>7005</v>
      </c>
      <c r="AU33" s="234" t="s">
        <v>7085</v>
      </c>
      <c r="AV33" t="b">
        <v>0</v>
      </c>
      <c r="AW33" t="b">
        <v>0</v>
      </c>
      <c r="AX33" s="241"/>
      <c r="AY33" s="241" t="s">
        <v>7345</v>
      </c>
      <c r="AZ33" s="234"/>
      <c r="BA33" s="234"/>
      <c r="BB33" s="234" t="s">
        <v>7346</v>
      </c>
      <c r="BC33" t="b">
        <v>0</v>
      </c>
      <c r="BD33" s="234" t="s">
        <v>7008</v>
      </c>
      <c r="BE33" s="234" t="s">
        <v>7009</v>
      </c>
      <c r="BF33" s="234" t="s">
        <v>7027</v>
      </c>
      <c r="BG33" s="234" t="s">
        <v>7028</v>
      </c>
      <c r="BH33" s="234" t="s">
        <v>7011</v>
      </c>
      <c r="BI33" s="243">
        <v>44754.452199074076</v>
      </c>
      <c r="BJ33" s="234" t="s">
        <v>442</v>
      </c>
      <c r="BK33" s="234" t="s">
        <v>451</v>
      </c>
      <c r="BL33" s="234" t="s">
        <v>451</v>
      </c>
      <c r="BM33" s="234" t="s">
        <v>451</v>
      </c>
      <c r="BN33" s="241"/>
      <c r="BO33" t="b">
        <v>0</v>
      </c>
      <c r="BP33" t="b">
        <v>0</v>
      </c>
      <c r="BQ33" t="b">
        <v>0</v>
      </c>
      <c r="BR33" s="241" t="s">
        <v>7029</v>
      </c>
      <c r="BS33" s="241" t="s">
        <v>7347</v>
      </c>
      <c r="BT33" s="234" t="s">
        <v>7012</v>
      </c>
      <c r="BU33" t="b">
        <v>0</v>
      </c>
      <c r="BV33" s="103">
        <v>1</v>
      </c>
      <c r="BW33" s="235">
        <v>2213</v>
      </c>
      <c r="BX33" s="234" t="s">
        <v>7348</v>
      </c>
      <c r="BY33" s="234" t="s">
        <v>56</v>
      </c>
      <c r="BZ33" s="234" t="s">
        <v>7014</v>
      </c>
    </row>
    <row r="34" spans="1:78" ht="135" x14ac:dyDescent="0.25">
      <c r="A34" s="5">
        <v>2184</v>
      </c>
      <c r="B34" s="234" t="s">
        <v>6746</v>
      </c>
      <c r="C34" s="234" t="s">
        <v>1696</v>
      </c>
      <c r="D34" s="234"/>
      <c r="E34" s="234" t="s">
        <v>7349</v>
      </c>
      <c r="F34" s="234" t="s">
        <v>2991</v>
      </c>
      <c r="G34" s="234" t="s">
        <v>7350</v>
      </c>
      <c r="H34" s="234" t="s">
        <v>7034</v>
      </c>
      <c r="I34" s="242"/>
      <c r="J34" s="242">
        <v>44746.696562500001</v>
      </c>
      <c r="K34" s="234" t="s">
        <v>7351</v>
      </c>
      <c r="L34" s="242">
        <v>44785.696562500001</v>
      </c>
      <c r="M34" s="234" t="s">
        <v>6996</v>
      </c>
      <c r="N34" s="234" t="s">
        <v>7352</v>
      </c>
      <c r="O34" s="234" t="s">
        <v>7353</v>
      </c>
      <c r="P34" s="234" t="s">
        <v>6999</v>
      </c>
      <c r="Q34" s="234" t="s">
        <v>7354</v>
      </c>
      <c r="R34" s="234" t="s">
        <v>451</v>
      </c>
      <c r="S34" t="b">
        <v>0</v>
      </c>
      <c r="T34" s="242"/>
      <c r="U34" s="103">
        <v>2900</v>
      </c>
      <c r="V34" s="234" t="s">
        <v>272</v>
      </c>
      <c r="W34" s="103">
        <v>20300</v>
      </c>
      <c r="X34" s="234" t="s">
        <v>272</v>
      </c>
      <c r="Y34" s="242"/>
      <c r="Z34" s="242"/>
      <c r="AA34" s="103">
        <v>7</v>
      </c>
      <c r="AB34" s="234"/>
      <c r="AC34" s="243">
        <v>44749.701261574075</v>
      </c>
      <c r="AD34" s="234" t="s">
        <v>7355</v>
      </c>
      <c r="AE34" s="235" t="s">
        <v>7356</v>
      </c>
      <c r="AF34" s="237">
        <v>0</v>
      </c>
      <c r="AG34" s="234" t="s">
        <v>7003</v>
      </c>
      <c r="AH34" s="241" t="s">
        <v>7357</v>
      </c>
      <c r="AI34" t="b">
        <v>1</v>
      </c>
      <c r="AJ34" t="b">
        <v>0</v>
      </c>
      <c r="AK34" s="234"/>
      <c r="AL34" s="103"/>
      <c r="AM34" t="b">
        <v>0</v>
      </c>
      <c r="AN34" s="234"/>
      <c r="AO34" s="103"/>
      <c r="AP34" s="241"/>
      <c r="AQ34" s="241" t="s">
        <v>7358</v>
      </c>
      <c r="AR34" s="241"/>
      <c r="AS34" s="241"/>
      <c r="AT34" s="234" t="s">
        <v>7058</v>
      </c>
      <c r="AU34" s="234" t="s">
        <v>7359</v>
      </c>
      <c r="AV34" t="b">
        <v>0</v>
      </c>
      <c r="AW34" t="b">
        <v>0</v>
      </c>
      <c r="AX34" s="241"/>
      <c r="AY34" s="241"/>
      <c r="AZ34" s="234"/>
      <c r="BA34" s="234"/>
      <c r="BB34" s="234" t="s">
        <v>7360</v>
      </c>
      <c r="BC34" t="b">
        <v>1</v>
      </c>
      <c r="BD34" s="234" t="s">
        <v>7008</v>
      </c>
      <c r="BE34" s="234" t="s">
        <v>7045</v>
      </c>
      <c r="BF34" s="234" t="s">
        <v>6972</v>
      </c>
      <c r="BG34" s="234" t="s">
        <v>7028</v>
      </c>
      <c r="BH34" s="234" t="s">
        <v>7011</v>
      </c>
      <c r="BI34" s="243">
        <v>44782.586608796293</v>
      </c>
      <c r="BJ34" s="234" t="s">
        <v>442</v>
      </c>
      <c r="BK34" s="234" t="s">
        <v>451</v>
      </c>
      <c r="BL34" s="234" t="s">
        <v>451</v>
      </c>
      <c r="BM34" s="234" t="s">
        <v>451</v>
      </c>
      <c r="BN34" s="241"/>
      <c r="BO34" t="b">
        <v>0</v>
      </c>
      <c r="BP34" t="b">
        <v>0</v>
      </c>
      <c r="BQ34" t="b">
        <v>1</v>
      </c>
      <c r="BR34" s="241"/>
      <c r="BS34" s="241"/>
      <c r="BT34" s="234" t="s">
        <v>7047</v>
      </c>
      <c r="BU34" t="b">
        <v>0</v>
      </c>
      <c r="BV34" s="103">
        <v>2</v>
      </c>
      <c r="BW34" s="235">
        <v>2212</v>
      </c>
      <c r="BX34" s="234" t="s">
        <v>7361</v>
      </c>
      <c r="BY34" s="234" t="s">
        <v>56</v>
      </c>
      <c r="BZ34" s="234" t="s">
        <v>7014</v>
      </c>
    </row>
    <row r="35" spans="1:78" x14ac:dyDescent="0.25">
      <c r="A35" s="5">
        <v>2183</v>
      </c>
      <c r="B35" s="234" t="s">
        <v>6741</v>
      </c>
      <c r="C35" s="234" t="s">
        <v>6742</v>
      </c>
      <c r="D35" s="234" t="s">
        <v>7362</v>
      </c>
      <c r="E35" s="234"/>
      <c r="F35" s="234" t="s">
        <v>6993</v>
      </c>
      <c r="G35" s="234" t="s">
        <v>7315</v>
      </c>
      <c r="H35" s="234" t="s">
        <v>6995</v>
      </c>
      <c r="I35" s="242"/>
      <c r="J35" s="242">
        <v>44742.641192129631</v>
      </c>
      <c r="K35" s="234" t="s">
        <v>7363</v>
      </c>
      <c r="L35" s="242">
        <v>44755.641192129631</v>
      </c>
      <c r="M35" s="234" t="s">
        <v>6996</v>
      </c>
      <c r="N35" s="234" t="s">
        <v>7364</v>
      </c>
      <c r="O35" s="234" t="s">
        <v>7365</v>
      </c>
      <c r="P35" s="234" t="s">
        <v>6999</v>
      </c>
      <c r="Q35" s="234" t="s">
        <v>7366</v>
      </c>
      <c r="R35" s="234" t="s">
        <v>451</v>
      </c>
      <c r="S35" t="b">
        <v>0</v>
      </c>
      <c r="T35" s="242">
        <v>44755</v>
      </c>
      <c r="U35" s="103">
        <v>2</v>
      </c>
      <c r="V35" s="234" t="s">
        <v>272</v>
      </c>
      <c r="W35" s="103">
        <v>2</v>
      </c>
      <c r="X35" s="234" t="s">
        <v>272</v>
      </c>
      <c r="Y35" s="242"/>
      <c r="Z35" s="242"/>
      <c r="AA35" s="103"/>
      <c r="AB35" s="234" t="s">
        <v>7367</v>
      </c>
      <c r="AC35" s="243">
        <v>44749.649976851855</v>
      </c>
      <c r="AD35" s="234" t="s">
        <v>7320</v>
      </c>
      <c r="AE35" s="235" t="s">
        <v>7368</v>
      </c>
      <c r="AF35" s="237">
        <v>0</v>
      </c>
      <c r="AG35" s="234" t="s">
        <v>436</v>
      </c>
      <c r="AH35" s="241"/>
      <c r="AI35" t="b">
        <v>1</v>
      </c>
      <c r="AJ35" t="b">
        <v>0</v>
      </c>
      <c r="AK35" s="234"/>
      <c r="AL35" s="103"/>
      <c r="AM35" t="b">
        <v>0</v>
      </c>
      <c r="AN35" s="234"/>
      <c r="AO35" s="103"/>
      <c r="AP35" s="241"/>
      <c r="AQ35" s="241" t="s">
        <v>7146</v>
      </c>
      <c r="AR35" s="241"/>
      <c r="AS35" s="241"/>
      <c r="AT35" s="234" t="s">
        <v>7005</v>
      </c>
      <c r="AU35" s="234" t="s">
        <v>7059</v>
      </c>
      <c r="AV35" t="b">
        <v>0</v>
      </c>
      <c r="AW35" t="b">
        <v>0</v>
      </c>
      <c r="AX35" s="241"/>
      <c r="AY35" s="241"/>
      <c r="AZ35" s="234"/>
      <c r="BA35" s="234"/>
      <c r="BB35" s="234" t="s">
        <v>7369</v>
      </c>
      <c r="BC35" t="b">
        <v>0</v>
      </c>
      <c r="BD35" s="234" t="s">
        <v>7008</v>
      </c>
      <c r="BE35" s="234" t="s">
        <v>7009</v>
      </c>
      <c r="BF35" s="234" t="s">
        <v>7027</v>
      </c>
      <c r="BG35" s="234" t="s">
        <v>7028</v>
      </c>
      <c r="BH35" s="234" t="s">
        <v>7011</v>
      </c>
      <c r="BI35" s="243">
        <v>44750.359467592592</v>
      </c>
      <c r="BJ35" s="234" t="s">
        <v>442</v>
      </c>
      <c r="BK35" s="234" t="s">
        <v>451</v>
      </c>
      <c r="BL35" s="234" t="s">
        <v>451</v>
      </c>
      <c r="BM35" s="234" t="s">
        <v>451</v>
      </c>
      <c r="BN35" s="241"/>
      <c r="BO35" t="b">
        <v>0</v>
      </c>
      <c r="BP35" t="b">
        <v>0</v>
      </c>
      <c r="BQ35" t="b">
        <v>0</v>
      </c>
      <c r="BR35" s="241" t="s">
        <v>7029</v>
      </c>
      <c r="BS35" s="241"/>
      <c r="BT35" s="234" t="s">
        <v>7012</v>
      </c>
      <c r="BU35" t="b">
        <v>0</v>
      </c>
      <c r="BV35" s="103">
        <v>2</v>
      </c>
      <c r="BW35" s="235">
        <v>2211</v>
      </c>
      <c r="BX35" s="234" t="s">
        <v>7370</v>
      </c>
      <c r="BY35" s="234" t="s">
        <v>56</v>
      </c>
      <c r="BZ35" s="234" t="s">
        <v>7014</v>
      </c>
    </row>
    <row r="36" spans="1:78" ht="30" x14ac:dyDescent="0.25">
      <c r="A36" s="5">
        <v>2182</v>
      </c>
      <c r="B36" s="234" t="s">
        <v>6733</v>
      </c>
      <c r="C36" s="234" t="s">
        <v>1696</v>
      </c>
      <c r="D36" s="234" t="s">
        <v>7371</v>
      </c>
      <c r="E36" s="234"/>
      <c r="F36" s="234" t="s">
        <v>2991</v>
      </c>
      <c r="G36" s="234" t="s">
        <v>7350</v>
      </c>
      <c r="H36" s="234" t="s">
        <v>7034</v>
      </c>
      <c r="I36" s="242"/>
      <c r="J36" s="242">
        <v>44742.506203703706</v>
      </c>
      <c r="K36" s="234" t="s">
        <v>7372</v>
      </c>
      <c r="L36" s="242">
        <v>44753.506203703706</v>
      </c>
      <c r="M36" s="234" t="s">
        <v>6996</v>
      </c>
      <c r="N36" s="234" t="s">
        <v>7373</v>
      </c>
      <c r="O36" s="234" t="s">
        <v>7374</v>
      </c>
      <c r="P36" s="234" t="s">
        <v>6999</v>
      </c>
      <c r="Q36" s="234" t="s">
        <v>7375</v>
      </c>
      <c r="R36" s="234" t="s">
        <v>451</v>
      </c>
      <c r="S36" t="b">
        <v>0</v>
      </c>
      <c r="T36" s="242"/>
      <c r="U36" s="103">
        <v>2900</v>
      </c>
      <c r="V36" s="234" t="s">
        <v>272</v>
      </c>
      <c r="W36" s="103">
        <v>20300</v>
      </c>
      <c r="X36" s="234" t="s">
        <v>272</v>
      </c>
      <c r="Y36" s="242"/>
      <c r="Z36" s="242"/>
      <c r="AA36" s="103">
        <v>7</v>
      </c>
      <c r="AB36" s="234" t="s">
        <v>7376</v>
      </c>
      <c r="AC36" s="243">
        <v>44749.511157407411</v>
      </c>
      <c r="AD36" s="234" t="s">
        <v>7355</v>
      </c>
      <c r="AE36" s="235" t="s">
        <v>7377</v>
      </c>
      <c r="AF36" s="237">
        <v>0</v>
      </c>
      <c r="AG36" s="234" t="s">
        <v>482</v>
      </c>
      <c r="AH36" s="241"/>
      <c r="AI36" t="b">
        <v>1</v>
      </c>
      <c r="AJ36" t="b">
        <v>0</v>
      </c>
      <c r="AK36" s="234"/>
      <c r="AL36" s="103"/>
      <c r="AM36" t="b">
        <v>0</v>
      </c>
      <c r="AN36" s="234"/>
      <c r="AO36" s="103"/>
      <c r="AP36" s="241"/>
      <c r="AQ36" s="241" t="s">
        <v>7073</v>
      </c>
      <c r="AR36" s="241" t="s">
        <v>7378</v>
      </c>
      <c r="AS36" s="241"/>
      <c r="AT36" s="234" t="s">
        <v>7058</v>
      </c>
      <c r="AU36" s="234" t="s">
        <v>7379</v>
      </c>
      <c r="AV36" t="b">
        <v>1</v>
      </c>
      <c r="AW36" t="b">
        <v>0</v>
      </c>
      <c r="AX36" s="241" t="s">
        <v>7380</v>
      </c>
      <c r="AY36" s="241"/>
      <c r="AZ36" s="234"/>
      <c r="BA36" s="234"/>
      <c r="BB36" s="234" t="s">
        <v>7381</v>
      </c>
      <c r="BC36" t="b">
        <v>0</v>
      </c>
      <c r="BD36" s="234" t="s">
        <v>7008</v>
      </c>
      <c r="BE36" s="234" t="s">
        <v>7045</v>
      </c>
      <c r="BF36" s="234" t="s">
        <v>7027</v>
      </c>
      <c r="BG36" s="234" t="s">
        <v>7028</v>
      </c>
      <c r="BH36" s="234" t="s">
        <v>7011</v>
      </c>
      <c r="BI36" s="243">
        <v>44763.321238425924</v>
      </c>
      <c r="BJ36" s="234" t="s">
        <v>442</v>
      </c>
      <c r="BK36" s="234" t="s">
        <v>547</v>
      </c>
      <c r="BL36" s="234" t="s">
        <v>547</v>
      </c>
      <c r="BM36" s="234" t="s">
        <v>547</v>
      </c>
      <c r="BN36" s="241" t="s">
        <v>7382</v>
      </c>
      <c r="BO36" t="b">
        <v>0</v>
      </c>
      <c r="BP36" t="b">
        <v>0</v>
      </c>
      <c r="BQ36" t="b">
        <v>1</v>
      </c>
      <c r="BR36" s="241" t="s">
        <v>7029</v>
      </c>
      <c r="BS36" s="241"/>
      <c r="BT36" s="234" t="s">
        <v>7047</v>
      </c>
      <c r="BU36" t="b">
        <v>0</v>
      </c>
      <c r="BV36" s="103">
        <v>1</v>
      </c>
      <c r="BW36" s="235">
        <v>2210</v>
      </c>
      <c r="BX36" s="234" t="s">
        <v>7383</v>
      </c>
      <c r="BY36" s="234" t="s">
        <v>56</v>
      </c>
      <c r="BZ36" s="234" t="s">
        <v>7014</v>
      </c>
    </row>
    <row r="37" spans="1:78" x14ac:dyDescent="0.25">
      <c r="A37" s="5">
        <v>2181</v>
      </c>
      <c r="B37" s="234" t="s">
        <v>6727</v>
      </c>
      <c r="C37" s="234" t="s">
        <v>7384</v>
      </c>
      <c r="D37" s="234"/>
      <c r="E37" s="234" t="s">
        <v>7385</v>
      </c>
      <c r="F37" s="234" t="s">
        <v>6993</v>
      </c>
      <c r="G37" s="234" t="s">
        <v>7244</v>
      </c>
      <c r="H37" s="234" t="s">
        <v>7018</v>
      </c>
      <c r="I37" s="242"/>
      <c r="J37" s="242">
        <v>44749.320439814815</v>
      </c>
      <c r="K37" s="234"/>
      <c r="L37" s="242">
        <v>44755.320439814815</v>
      </c>
      <c r="M37" s="234" t="s">
        <v>7386</v>
      </c>
      <c r="N37" s="234" t="s">
        <v>7387</v>
      </c>
      <c r="O37" s="234" t="s">
        <v>7388</v>
      </c>
      <c r="P37" s="234" t="s">
        <v>6999</v>
      </c>
      <c r="Q37" s="234"/>
      <c r="R37" s="234" t="s">
        <v>451</v>
      </c>
      <c r="S37" t="b">
        <v>0</v>
      </c>
      <c r="T37" s="242"/>
      <c r="U37" s="103">
        <v>3</v>
      </c>
      <c r="V37" s="234" t="s">
        <v>272</v>
      </c>
      <c r="W37" s="103">
        <v>3</v>
      </c>
      <c r="X37" s="234" t="s">
        <v>272</v>
      </c>
      <c r="Y37" s="242"/>
      <c r="Z37" s="242"/>
      <c r="AA37" s="103"/>
      <c r="AB37" s="234"/>
      <c r="AC37" s="243">
        <v>44749.322314814817</v>
      </c>
      <c r="AD37" s="234" t="s">
        <v>7248</v>
      </c>
      <c r="AE37" s="235" t="s">
        <v>7389</v>
      </c>
      <c r="AF37" s="237">
        <v>0</v>
      </c>
      <c r="AG37" s="234" t="s">
        <v>436</v>
      </c>
      <c r="AH37" s="241"/>
      <c r="AI37" t="b">
        <v>1</v>
      </c>
      <c r="AJ37" t="b">
        <v>0</v>
      </c>
      <c r="AK37" s="234"/>
      <c r="AL37" s="103"/>
      <c r="AM37" t="b">
        <v>0</v>
      </c>
      <c r="AN37" s="234"/>
      <c r="AO37" s="103"/>
      <c r="AP37" s="241"/>
      <c r="AQ37" s="241"/>
      <c r="AR37" s="241"/>
      <c r="AS37" s="241"/>
      <c r="AT37" s="234" t="s">
        <v>7005</v>
      </c>
      <c r="AU37" s="234" t="s">
        <v>7025</v>
      </c>
      <c r="AV37" t="b">
        <v>0</v>
      </c>
      <c r="AW37" t="b">
        <v>0</v>
      </c>
      <c r="AX37" s="241"/>
      <c r="AY37" s="241"/>
      <c r="AZ37" s="234"/>
      <c r="BA37" s="234"/>
      <c r="BB37" s="234"/>
      <c r="BC37" t="b">
        <v>1</v>
      </c>
      <c r="BD37" s="234" t="s">
        <v>7390</v>
      </c>
      <c r="BE37" s="234" t="s">
        <v>7026</v>
      </c>
      <c r="BF37" s="234" t="s">
        <v>6972</v>
      </c>
      <c r="BG37" s="234" t="s">
        <v>7028</v>
      </c>
      <c r="BH37" s="234" t="s">
        <v>7011</v>
      </c>
      <c r="BI37" s="243">
        <v>44749.379444444443</v>
      </c>
      <c r="BJ37" s="234" t="s">
        <v>7172</v>
      </c>
      <c r="BK37" s="234" t="s">
        <v>451</v>
      </c>
      <c r="BL37" s="234" t="s">
        <v>451</v>
      </c>
      <c r="BM37" s="234" t="s">
        <v>451</v>
      </c>
      <c r="BN37" s="241"/>
      <c r="BO37" t="b">
        <v>0</v>
      </c>
      <c r="BP37" t="b">
        <v>0</v>
      </c>
      <c r="BQ37" t="b">
        <v>0</v>
      </c>
      <c r="BR37" s="241"/>
      <c r="BS37" s="241"/>
      <c r="BT37" s="234" t="s">
        <v>7012</v>
      </c>
      <c r="BU37" t="b">
        <v>0</v>
      </c>
      <c r="BV37" s="103">
        <v>0</v>
      </c>
      <c r="BW37" s="235">
        <v>2209</v>
      </c>
      <c r="BX37" s="234" t="s">
        <v>7391</v>
      </c>
      <c r="BY37" s="234" t="s">
        <v>56</v>
      </c>
      <c r="BZ37" s="234" t="s">
        <v>7014</v>
      </c>
    </row>
    <row r="38" spans="1:78" x14ac:dyDescent="0.25">
      <c r="A38" s="5">
        <v>2180</v>
      </c>
      <c r="B38" s="234" t="s">
        <v>6718</v>
      </c>
      <c r="C38" s="234" t="s">
        <v>7392</v>
      </c>
      <c r="D38" s="234"/>
      <c r="E38" s="234" t="s">
        <v>7393</v>
      </c>
      <c r="F38" s="234" t="s">
        <v>7156</v>
      </c>
      <c r="G38" s="234" t="s">
        <v>7244</v>
      </c>
      <c r="H38" s="234" t="s">
        <v>6995</v>
      </c>
      <c r="I38" s="242"/>
      <c r="J38" s="242">
        <v>44748.66783564815</v>
      </c>
      <c r="K38" s="234"/>
      <c r="L38" s="242">
        <v>44750.66783564815</v>
      </c>
      <c r="M38" s="234" t="s">
        <v>7159</v>
      </c>
      <c r="N38" s="234" t="s">
        <v>7394</v>
      </c>
      <c r="O38" s="234" t="s">
        <v>7395</v>
      </c>
      <c r="P38" s="234" t="s">
        <v>6999</v>
      </c>
      <c r="Q38" s="234" t="s">
        <v>7396</v>
      </c>
      <c r="R38" s="234" t="s">
        <v>451</v>
      </c>
      <c r="S38" t="b">
        <v>0</v>
      </c>
      <c r="T38" s="242"/>
      <c r="U38" s="103">
        <v>60</v>
      </c>
      <c r="V38" s="234" t="s">
        <v>272</v>
      </c>
      <c r="W38" s="103">
        <v>60</v>
      </c>
      <c r="X38" s="234" t="s">
        <v>272</v>
      </c>
      <c r="Y38" s="242"/>
      <c r="Z38" s="242"/>
      <c r="AA38" s="103"/>
      <c r="AB38" s="234"/>
      <c r="AC38" s="243">
        <v>44748.670740740738</v>
      </c>
      <c r="AD38" s="234" t="s">
        <v>7248</v>
      </c>
      <c r="AE38" s="235" t="s">
        <v>7397</v>
      </c>
      <c r="AF38" s="237">
        <v>0</v>
      </c>
      <c r="AG38" s="234" t="s">
        <v>436</v>
      </c>
      <c r="AH38" s="241"/>
      <c r="AI38" t="b">
        <v>1</v>
      </c>
      <c r="AJ38" t="b">
        <v>0</v>
      </c>
      <c r="AK38" s="234"/>
      <c r="AL38" s="103"/>
      <c r="AM38" t="b">
        <v>0</v>
      </c>
      <c r="AN38" s="234"/>
      <c r="AO38" s="103"/>
      <c r="AP38" s="241"/>
      <c r="AQ38" s="241"/>
      <c r="AR38" s="241"/>
      <c r="AS38" s="241"/>
      <c r="AT38" s="234" t="s">
        <v>5226</v>
      </c>
      <c r="AU38" s="234" t="s">
        <v>7025</v>
      </c>
      <c r="AV38" t="b">
        <v>0</v>
      </c>
      <c r="AW38" t="b">
        <v>0</v>
      </c>
      <c r="AX38" s="241"/>
      <c r="AY38" s="241"/>
      <c r="AZ38" s="234"/>
      <c r="BA38" s="234"/>
      <c r="BB38" s="234" t="s">
        <v>7398</v>
      </c>
      <c r="BC38" t="b">
        <v>1</v>
      </c>
      <c r="BD38" s="234" t="s">
        <v>7170</v>
      </c>
      <c r="BE38" s="234" t="s">
        <v>7009</v>
      </c>
      <c r="BF38" s="234" t="s">
        <v>6972</v>
      </c>
      <c r="BG38" s="234" t="s">
        <v>7028</v>
      </c>
      <c r="BH38" s="234" t="s">
        <v>7011</v>
      </c>
      <c r="BI38" s="243">
        <v>44750.639664351853</v>
      </c>
      <c r="BJ38" s="234" t="s">
        <v>7172</v>
      </c>
      <c r="BK38" s="234" t="s">
        <v>451</v>
      </c>
      <c r="BL38" s="234" t="s">
        <v>451</v>
      </c>
      <c r="BM38" s="234" t="s">
        <v>451</v>
      </c>
      <c r="BN38" s="241"/>
      <c r="BO38" t="b">
        <v>0</v>
      </c>
      <c r="BP38" t="b">
        <v>0</v>
      </c>
      <c r="BQ38" t="b">
        <v>0</v>
      </c>
      <c r="BR38" s="241"/>
      <c r="BS38" s="241"/>
      <c r="BT38" s="234" t="s">
        <v>7012</v>
      </c>
      <c r="BU38" t="b">
        <v>0</v>
      </c>
      <c r="BV38" s="103">
        <v>0</v>
      </c>
      <c r="BW38" s="235">
        <v>2208</v>
      </c>
      <c r="BX38" s="234" t="s">
        <v>7399</v>
      </c>
      <c r="BY38" s="234" t="s">
        <v>56</v>
      </c>
      <c r="BZ38" s="234" t="s">
        <v>7014</v>
      </c>
    </row>
    <row r="39" spans="1:78" ht="30" x14ac:dyDescent="0.25">
      <c r="A39" s="5">
        <v>2179</v>
      </c>
      <c r="B39" s="234" t="s">
        <v>6712</v>
      </c>
      <c r="C39" s="234" t="s">
        <v>7400</v>
      </c>
      <c r="D39" s="234" t="s">
        <v>7401</v>
      </c>
      <c r="E39" s="234"/>
      <c r="F39" s="234" t="s">
        <v>7156</v>
      </c>
      <c r="G39" s="234" t="s">
        <v>7017</v>
      </c>
      <c r="H39" s="234" t="s">
        <v>7018</v>
      </c>
      <c r="I39" s="242"/>
      <c r="J39" s="242">
        <v>44748.639768518522</v>
      </c>
      <c r="K39" s="234"/>
      <c r="L39" s="242">
        <v>44750.639768518522</v>
      </c>
      <c r="M39" s="234" t="s">
        <v>6996</v>
      </c>
      <c r="N39" s="234" t="s">
        <v>7402</v>
      </c>
      <c r="O39" s="234" t="s">
        <v>7403</v>
      </c>
      <c r="P39" s="234" t="s">
        <v>6999</v>
      </c>
      <c r="Q39" s="234"/>
      <c r="R39" s="234" t="s">
        <v>451</v>
      </c>
      <c r="S39" t="b">
        <v>0</v>
      </c>
      <c r="T39" s="242"/>
      <c r="U39" s="103">
        <v>5</v>
      </c>
      <c r="V39" s="234" t="s">
        <v>272</v>
      </c>
      <c r="W39" s="103">
        <v>25</v>
      </c>
      <c r="X39" s="234" t="s">
        <v>272</v>
      </c>
      <c r="Y39" s="242"/>
      <c r="Z39" s="242"/>
      <c r="AA39" s="103"/>
      <c r="AB39" s="234" t="s">
        <v>7404</v>
      </c>
      <c r="AC39" s="243">
        <v>44748.642210648148</v>
      </c>
      <c r="AD39" s="234" t="s">
        <v>7022</v>
      </c>
      <c r="AE39" s="235" t="s">
        <v>7405</v>
      </c>
      <c r="AF39" s="237">
        <v>0</v>
      </c>
      <c r="AG39" s="234" t="s">
        <v>482</v>
      </c>
      <c r="AH39" s="241"/>
      <c r="AI39" t="b">
        <v>1</v>
      </c>
      <c r="AJ39" t="b">
        <v>0</v>
      </c>
      <c r="AK39" s="234"/>
      <c r="AL39" s="103"/>
      <c r="AM39" t="b">
        <v>0</v>
      </c>
      <c r="AN39" s="234"/>
      <c r="AO39" s="103"/>
      <c r="AP39" s="241"/>
      <c r="AQ39" s="241" t="s">
        <v>7073</v>
      </c>
      <c r="AR39" s="241"/>
      <c r="AS39" s="241"/>
      <c r="AT39" s="234" t="s">
        <v>7005</v>
      </c>
      <c r="AU39" s="234" t="s">
        <v>7025</v>
      </c>
      <c r="AV39" t="b">
        <v>0</v>
      </c>
      <c r="AW39" t="b">
        <v>0</v>
      </c>
      <c r="AX39" s="241"/>
      <c r="AY39" s="241"/>
      <c r="AZ39" s="234"/>
      <c r="BA39" s="234"/>
      <c r="BB39" s="234"/>
      <c r="BC39" t="b">
        <v>0</v>
      </c>
      <c r="BD39" s="234" t="s">
        <v>7008</v>
      </c>
      <c r="BE39" s="234" t="s">
        <v>7026</v>
      </c>
      <c r="BF39" s="234" t="s">
        <v>7027</v>
      </c>
      <c r="BG39" s="234" t="s">
        <v>7028</v>
      </c>
      <c r="BH39" s="234" t="s">
        <v>7011</v>
      </c>
      <c r="BI39" s="243">
        <v>44750.335370370369</v>
      </c>
      <c r="BJ39" s="234" t="s">
        <v>442</v>
      </c>
      <c r="BK39" s="234" t="s">
        <v>451</v>
      </c>
      <c r="BL39" s="234" t="s">
        <v>451</v>
      </c>
      <c r="BM39" s="234" t="s">
        <v>451</v>
      </c>
      <c r="BN39" s="241"/>
      <c r="BO39" t="b">
        <v>0</v>
      </c>
      <c r="BP39" t="b">
        <v>0</v>
      </c>
      <c r="BQ39" t="b">
        <v>0</v>
      </c>
      <c r="BR39" s="241" t="s">
        <v>7406</v>
      </c>
      <c r="BS39" s="241"/>
      <c r="BT39" s="234" t="s">
        <v>7012</v>
      </c>
      <c r="BU39" t="b">
        <v>0</v>
      </c>
      <c r="BV39" s="103">
        <v>1</v>
      </c>
      <c r="BW39" s="235">
        <v>2207</v>
      </c>
      <c r="BX39" s="234" t="s">
        <v>7407</v>
      </c>
      <c r="BY39" s="234" t="s">
        <v>56</v>
      </c>
      <c r="BZ39" s="234" t="s">
        <v>7014</v>
      </c>
    </row>
    <row r="40" spans="1:78" ht="30" x14ac:dyDescent="0.25">
      <c r="A40" s="5">
        <v>2178</v>
      </c>
      <c r="B40" s="234" t="s">
        <v>7408</v>
      </c>
      <c r="C40" s="234" t="s">
        <v>7409</v>
      </c>
      <c r="D40" s="234"/>
      <c r="E40" s="234" t="s">
        <v>7410</v>
      </c>
      <c r="F40" s="234" t="s">
        <v>2991</v>
      </c>
      <c r="G40" s="234" t="s">
        <v>7137</v>
      </c>
      <c r="H40" s="234" t="s">
        <v>7034</v>
      </c>
      <c r="I40" s="242"/>
      <c r="J40" s="242">
        <v>44747.594004629631</v>
      </c>
      <c r="K40" s="234"/>
      <c r="L40" s="242">
        <v>44750.594004629631</v>
      </c>
      <c r="M40" s="234" t="s">
        <v>7066</v>
      </c>
      <c r="N40" s="234" t="s">
        <v>7411</v>
      </c>
      <c r="O40" s="234" t="s">
        <v>7412</v>
      </c>
      <c r="P40" s="234" t="s">
        <v>6999</v>
      </c>
      <c r="Q40" s="234" t="s">
        <v>7413</v>
      </c>
      <c r="R40" s="234" t="s">
        <v>451</v>
      </c>
      <c r="S40" t="b">
        <v>0</v>
      </c>
      <c r="T40" s="242"/>
      <c r="U40" s="103">
        <v>772</v>
      </c>
      <c r="V40" s="234" t="s">
        <v>272</v>
      </c>
      <c r="W40" s="103">
        <v>7729</v>
      </c>
      <c r="X40" s="234" t="s">
        <v>272</v>
      </c>
      <c r="Y40" s="242">
        <v>45658</v>
      </c>
      <c r="Z40" s="242">
        <v>49310</v>
      </c>
      <c r="AA40" s="103">
        <v>10</v>
      </c>
      <c r="AB40" s="234"/>
      <c r="AC40" s="243">
        <v>44747.604618055557</v>
      </c>
      <c r="AD40" s="234" t="s">
        <v>7140</v>
      </c>
      <c r="AE40" s="235" t="s">
        <v>7414</v>
      </c>
      <c r="AF40" s="237">
        <v>0</v>
      </c>
      <c r="AG40" s="234" t="s">
        <v>7057</v>
      </c>
      <c r="AH40" s="241" t="s">
        <v>7415</v>
      </c>
      <c r="AI40" t="b">
        <v>1</v>
      </c>
      <c r="AJ40" t="b">
        <v>0</v>
      </c>
      <c r="AK40" s="234"/>
      <c r="AL40" s="103"/>
      <c r="AM40" t="b">
        <v>0</v>
      </c>
      <c r="AN40" s="234"/>
      <c r="AO40" s="103"/>
      <c r="AP40" s="241"/>
      <c r="AQ40" s="241"/>
      <c r="AR40" s="241"/>
      <c r="AS40" s="241"/>
      <c r="AT40" s="234"/>
      <c r="AU40" s="234" t="s">
        <v>7025</v>
      </c>
      <c r="AV40" t="b">
        <v>0</v>
      </c>
      <c r="AW40" t="b">
        <v>0</v>
      </c>
      <c r="AX40" s="241"/>
      <c r="AY40" s="241"/>
      <c r="AZ40" s="234"/>
      <c r="BA40" s="234"/>
      <c r="BB40" s="234" t="s">
        <v>7416</v>
      </c>
      <c r="BC40" t="b">
        <v>1</v>
      </c>
      <c r="BD40" s="234" t="s">
        <v>7076</v>
      </c>
      <c r="BE40" s="234" t="s">
        <v>7045</v>
      </c>
      <c r="BF40" s="234" t="s">
        <v>6972</v>
      </c>
      <c r="BG40" s="234" t="s">
        <v>7028</v>
      </c>
      <c r="BH40" s="234" t="s">
        <v>55</v>
      </c>
      <c r="BI40" s="243">
        <v>44747.605752314812</v>
      </c>
      <c r="BJ40" s="234" t="s">
        <v>442</v>
      </c>
      <c r="BK40" s="234" t="s">
        <v>451</v>
      </c>
      <c r="BL40" s="234" t="s">
        <v>451</v>
      </c>
      <c r="BM40" s="234" t="s">
        <v>451</v>
      </c>
      <c r="BN40" s="241"/>
      <c r="BO40" t="b">
        <v>0</v>
      </c>
      <c r="BP40" t="b">
        <v>0</v>
      </c>
      <c r="BQ40" t="b">
        <v>1</v>
      </c>
      <c r="BR40" s="241"/>
      <c r="BS40" s="241"/>
      <c r="BT40" s="234" t="s">
        <v>7012</v>
      </c>
      <c r="BU40" t="b">
        <v>0</v>
      </c>
      <c r="BV40" s="103">
        <v>0</v>
      </c>
      <c r="BW40" s="235">
        <v>2206</v>
      </c>
      <c r="BX40" s="234" t="s">
        <v>7417</v>
      </c>
      <c r="BY40" s="234" t="s">
        <v>56</v>
      </c>
      <c r="BZ40" s="234" t="s">
        <v>7014</v>
      </c>
    </row>
    <row r="41" spans="1:78" x14ac:dyDescent="0.25">
      <c r="A41" s="5">
        <v>2177</v>
      </c>
      <c r="B41" s="234" t="s">
        <v>6706</v>
      </c>
      <c r="C41" s="234" t="s">
        <v>7418</v>
      </c>
      <c r="D41" s="234" t="s">
        <v>7419</v>
      </c>
      <c r="E41" s="234" t="s">
        <v>7420</v>
      </c>
      <c r="F41" s="234" t="s">
        <v>7156</v>
      </c>
      <c r="G41" s="234" t="s">
        <v>7100</v>
      </c>
      <c r="H41" s="234" t="s">
        <v>6994</v>
      </c>
      <c r="I41" s="242"/>
      <c r="J41" s="242">
        <v>44747.561249999999</v>
      </c>
      <c r="K41" s="234"/>
      <c r="L41" s="242">
        <v>44750</v>
      </c>
      <c r="M41" s="234" t="s">
        <v>6996</v>
      </c>
      <c r="N41" s="234" t="s">
        <v>7421</v>
      </c>
      <c r="O41" s="234" t="s">
        <v>7422</v>
      </c>
      <c r="P41" s="234" t="s">
        <v>6999</v>
      </c>
      <c r="Q41" s="234" t="s">
        <v>7423</v>
      </c>
      <c r="R41" s="234" t="s">
        <v>451</v>
      </c>
      <c r="S41" t="b">
        <v>0</v>
      </c>
      <c r="T41" s="242">
        <v>44816</v>
      </c>
      <c r="U41" s="103">
        <v>36.799999999999997</v>
      </c>
      <c r="V41" s="234" t="s">
        <v>272</v>
      </c>
      <c r="W41" s="103">
        <v>36.799999999999997</v>
      </c>
      <c r="X41" s="234" t="s">
        <v>272</v>
      </c>
      <c r="Y41" s="242">
        <v>44816</v>
      </c>
      <c r="Z41" s="242"/>
      <c r="AA41" s="103"/>
      <c r="AB41" s="234" t="s">
        <v>7424</v>
      </c>
      <c r="AC41" s="243">
        <v>44747.601076388892</v>
      </c>
      <c r="AD41" s="234" t="s">
        <v>7106</v>
      </c>
      <c r="AE41" s="235" t="s">
        <v>7425</v>
      </c>
      <c r="AF41" s="237">
        <v>0</v>
      </c>
      <c r="AG41" s="234" t="s">
        <v>482</v>
      </c>
      <c r="AH41" s="241"/>
      <c r="AI41" t="b">
        <v>1</v>
      </c>
      <c r="AJ41" t="b">
        <v>0</v>
      </c>
      <c r="AK41" s="234"/>
      <c r="AL41" s="103"/>
      <c r="AM41" t="b">
        <v>0</v>
      </c>
      <c r="AN41" s="234"/>
      <c r="AO41" s="103"/>
      <c r="AP41" s="241"/>
      <c r="AQ41" s="241" t="s">
        <v>7073</v>
      </c>
      <c r="AR41" s="241"/>
      <c r="AS41" s="241"/>
      <c r="AT41" s="234" t="s">
        <v>7005</v>
      </c>
      <c r="AU41" s="234" t="s">
        <v>7085</v>
      </c>
      <c r="AV41" t="b">
        <v>0</v>
      </c>
      <c r="AW41" t="b">
        <v>0</v>
      </c>
      <c r="AX41" s="241"/>
      <c r="AY41" s="241"/>
      <c r="AZ41" s="234"/>
      <c r="BA41" s="234"/>
      <c r="BB41" s="234" t="s">
        <v>7426</v>
      </c>
      <c r="BC41" t="b">
        <v>0</v>
      </c>
      <c r="BD41" s="234" t="s">
        <v>7008</v>
      </c>
      <c r="BE41" s="234" t="s">
        <v>7009</v>
      </c>
      <c r="BF41" s="234" t="s">
        <v>7027</v>
      </c>
      <c r="BG41" s="234" t="s">
        <v>7028</v>
      </c>
      <c r="BH41" s="234" t="s">
        <v>7011</v>
      </c>
      <c r="BI41" s="243">
        <v>44748.633287037039</v>
      </c>
      <c r="BJ41" s="234" t="s">
        <v>442</v>
      </c>
      <c r="BK41" s="234" t="s">
        <v>451</v>
      </c>
      <c r="BL41" s="234" t="s">
        <v>451</v>
      </c>
      <c r="BM41" s="234" t="s">
        <v>451</v>
      </c>
      <c r="BN41" s="241"/>
      <c r="BO41" t="b">
        <v>0</v>
      </c>
      <c r="BP41" t="b">
        <v>0</v>
      </c>
      <c r="BQ41" t="b">
        <v>0</v>
      </c>
      <c r="BR41" s="241" t="s">
        <v>7029</v>
      </c>
      <c r="BS41" s="241"/>
      <c r="BT41" s="234" t="s">
        <v>7012</v>
      </c>
      <c r="BU41" t="b">
        <v>0</v>
      </c>
      <c r="BV41" s="103">
        <v>1</v>
      </c>
      <c r="BW41" s="235">
        <v>2205</v>
      </c>
      <c r="BX41" s="234" t="s">
        <v>7427</v>
      </c>
      <c r="BY41" s="234" t="s">
        <v>56</v>
      </c>
      <c r="BZ41" s="234" t="s">
        <v>7014</v>
      </c>
    </row>
    <row r="42" spans="1:78" ht="30" x14ac:dyDescent="0.25">
      <c r="A42" s="5">
        <v>2176</v>
      </c>
      <c r="B42" s="234" t="s">
        <v>6697</v>
      </c>
      <c r="C42" s="234" t="s">
        <v>7428</v>
      </c>
      <c r="D42" s="234"/>
      <c r="E42" s="234" t="s">
        <v>7429</v>
      </c>
      <c r="F42" s="234" t="s">
        <v>2991</v>
      </c>
      <c r="G42" s="234" t="s">
        <v>7350</v>
      </c>
      <c r="H42" s="234" t="s">
        <v>7034</v>
      </c>
      <c r="I42" s="242"/>
      <c r="J42" s="242">
        <v>44741.690011574072</v>
      </c>
      <c r="K42" s="234"/>
      <c r="L42" s="242">
        <v>44750.690011574072</v>
      </c>
      <c r="M42" s="234" t="s">
        <v>7386</v>
      </c>
      <c r="N42" s="234" t="s">
        <v>7430</v>
      </c>
      <c r="O42" s="234" t="s">
        <v>7431</v>
      </c>
      <c r="P42" s="234" t="s">
        <v>6999</v>
      </c>
      <c r="Q42" s="234"/>
      <c r="R42" s="234" t="s">
        <v>451</v>
      </c>
      <c r="S42" t="b">
        <v>0</v>
      </c>
      <c r="T42" s="242"/>
      <c r="U42" s="103">
        <v>1141</v>
      </c>
      <c r="V42" s="234" t="s">
        <v>272</v>
      </c>
      <c r="W42" s="103">
        <v>7987</v>
      </c>
      <c r="X42" s="234" t="s">
        <v>272</v>
      </c>
      <c r="Y42" s="242">
        <v>45658</v>
      </c>
      <c r="Z42" s="242">
        <v>48212</v>
      </c>
      <c r="AA42" s="103">
        <v>7</v>
      </c>
      <c r="AB42" s="234"/>
      <c r="AC42" s="243">
        <v>44746.698541666665</v>
      </c>
      <c r="AD42" s="234" t="s">
        <v>7355</v>
      </c>
      <c r="AE42" s="235" t="s">
        <v>7432</v>
      </c>
      <c r="AF42" s="237">
        <v>0</v>
      </c>
      <c r="AG42" s="234" t="s">
        <v>482</v>
      </c>
      <c r="AH42" s="241"/>
      <c r="AI42" t="b">
        <v>1</v>
      </c>
      <c r="AJ42" t="b">
        <v>0</v>
      </c>
      <c r="AK42" s="234"/>
      <c r="AL42" s="103"/>
      <c r="AM42" t="b">
        <v>0</v>
      </c>
      <c r="AN42" s="234"/>
      <c r="AO42" s="103"/>
      <c r="AP42" s="241"/>
      <c r="AQ42" s="241" t="s">
        <v>7073</v>
      </c>
      <c r="AR42" s="241" t="s">
        <v>7433</v>
      </c>
      <c r="AS42" s="241"/>
      <c r="AT42" s="234"/>
      <c r="AU42" s="234" t="s">
        <v>7085</v>
      </c>
      <c r="AV42" t="b">
        <v>0</v>
      </c>
      <c r="AW42" t="b">
        <v>0</v>
      </c>
      <c r="AX42" s="241"/>
      <c r="AY42" s="241"/>
      <c r="AZ42" s="234"/>
      <c r="BA42" s="234"/>
      <c r="BB42" s="234" t="s">
        <v>7434</v>
      </c>
      <c r="BC42" t="b">
        <v>1</v>
      </c>
      <c r="BD42" s="234" t="s">
        <v>7390</v>
      </c>
      <c r="BE42" s="234" t="s">
        <v>7045</v>
      </c>
      <c r="BF42" s="234" t="s">
        <v>6972</v>
      </c>
      <c r="BG42" s="234" t="s">
        <v>7028</v>
      </c>
      <c r="BH42" s="234" t="s">
        <v>7011</v>
      </c>
      <c r="BI42" s="243">
        <v>44753.657025462962</v>
      </c>
      <c r="BJ42" s="234" t="s">
        <v>442</v>
      </c>
      <c r="BK42" s="234" t="s">
        <v>547</v>
      </c>
      <c r="BL42" s="234" t="s">
        <v>451</v>
      </c>
      <c r="BM42" s="234" t="s">
        <v>451</v>
      </c>
      <c r="BN42" s="241" t="s">
        <v>7187</v>
      </c>
      <c r="BO42" t="b">
        <v>0</v>
      </c>
      <c r="BP42" t="b">
        <v>0</v>
      </c>
      <c r="BQ42" t="b">
        <v>1</v>
      </c>
      <c r="BR42" s="241"/>
      <c r="BS42" s="241"/>
      <c r="BT42" s="234" t="s">
        <v>7012</v>
      </c>
      <c r="BU42" t="b">
        <v>0</v>
      </c>
      <c r="BV42" s="103">
        <v>1</v>
      </c>
      <c r="BW42" s="235">
        <v>2204</v>
      </c>
      <c r="BX42" s="234" t="s">
        <v>7435</v>
      </c>
      <c r="BY42" s="234" t="s">
        <v>56</v>
      </c>
      <c r="BZ42" s="234" t="s">
        <v>7014</v>
      </c>
    </row>
    <row r="43" spans="1:78" ht="105" x14ac:dyDescent="0.25">
      <c r="A43" s="5">
        <v>2175</v>
      </c>
      <c r="B43" s="234" t="s">
        <v>6690</v>
      </c>
      <c r="C43" s="234" t="s">
        <v>6691</v>
      </c>
      <c r="D43" s="234" t="s">
        <v>7436</v>
      </c>
      <c r="E43" s="234"/>
      <c r="F43" s="234" t="s">
        <v>6993</v>
      </c>
      <c r="G43" s="234" t="s">
        <v>6994</v>
      </c>
      <c r="H43" s="234" t="s">
        <v>6995</v>
      </c>
      <c r="I43" s="242"/>
      <c r="J43" s="242">
        <v>44746.44736111111</v>
      </c>
      <c r="K43" s="234"/>
      <c r="L43" s="242">
        <v>44750.44736111111</v>
      </c>
      <c r="M43" s="234" t="s">
        <v>6996</v>
      </c>
      <c r="N43" s="234" t="s">
        <v>7437</v>
      </c>
      <c r="O43" s="234" t="s">
        <v>7438</v>
      </c>
      <c r="P43" s="234" t="s">
        <v>6999</v>
      </c>
      <c r="Q43" s="234"/>
      <c r="R43" s="234" t="s">
        <v>451</v>
      </c>
      <c r="S43" t="b">
        <v>0</v>
      </c>
      <c r="T43" s="242"/>
      <c r="U43" s="103">
        <v>2</v>
      </c>
      <c r="V43" s="234" t="s">
        <v>272</v>
      </c>
      <c r="W43" s="103">
        <v>6</v>
      </c>
      <c r="X43" s="234" t="s">
        <v>272</v>
      </c>
      <c r="Y43" s="242"/>
      <c r="Z43" s="242"/>
      <c r="AA43" s="103"/>
      <c r="AB43" s="234" t="s">
        <v>7439</v>
      </c>
      <c r="AC43" s="243">
        <v>44746.464803240742</v>
      </c>
      <c r="AD43" s="234" t="s">
        <v>7001</v>
      </c>
      <c r="AE43" s="235" t="s">
        <v>7440</v>
      </c>
      <c r="AF43" s="237">
        <v>0</v>
      </c>
      <c r="AG43" s="234" t="s">
        <v>482</v>
      </c>
      <c r="AH43" s="241" t="s">
        <v>7441</v>
      </c>
      <c r="AI43" t="b">
        <v>1</v>
      </c>
      <c r="AJ43" t="b">
        <v>0</v>
      </c>
      <c r="AK43" s="234"/>
      <c r="AL43" s="103"/>
      <c r="AM43" t="b">
        <v>0</v>
      </c>
      <c r="AN43" s="234"/>
      <c r="AO43" s="103"/>
      <c r="AP43" s="241"/>
      <c r="AQ43" s="241" t="s">
        <v>7073</v>
      </c>
      <c r="AR43" s="241" t="s">
        <v>7216</v>
      </c>
      <c r="AS43" s="241"/>
      <c r="AT43" s="234" t="s">
        <v>7005</v>
      </c>
      <c r="AU43" s="234" t="s">
        <v>7059</v>
      </c>
      <c r="AV43" t="b">
        <v>0</v>
      </c>
      <c r="AW43" t="b">
        <v>0</v>
      </c>
      <c r="AX43" s="241"/>
      <c r="AY43" s="241"/>
      <c r="AZ43" s="234"/>
      <c r="BA43" s="234"/>
      <c r="BB43" s="234" t="s">
        <v>7442</v>
      </c>
      <c r="BC43" t="b">
        <v>0</v>
      </c>
      <c r="BD43" s="234" t="s">
        <v>7008</v>
      </c>
      <c r="BE43" s="234" t="s">
        <v>7009</v>
      </c>
      <c r="BF43" s="234" t="s">
        <v>7027</v>
      </c>
      <c r="BG43" s="234" t="s">
        <v>7028</v>
      </c>
      <c r="BH43" s="234" t="s">
        <v>7011</v>
      </c>
      <c r="BI43" s="243">
        <v>44748.641631944447</v>
      </c>
      <c r="BJ43" s="234" t="s">
        <v>442</v>
      </c>
      <c r="BK43" s="234" t="s">
        <v>547</v>
      </c>
      <c r="BL43" s="234" t="s">
        <v>451</v>
      </c>
      <c r="BM43" s="234" t="s">
        <v>451</v>
      </c>
      <c r="BN43" s="241"/>
      <c r="BO43" t="b">
        <v>0</v>
      </c>
      <c r="BP43" t="b">
        <v>0</v>
      </c>
      <c r="BQ43" t="b">
        <v>0</v>
      </c>
      <c r="BR43" s="241" t="s">
        <v>7029</v>
      </c>
      <c r="BS43" s="241" t="s">
        <v>7443</v>
      </c>
      <c r="BT43" s="234" t="s">
        <v>7012</v>
      </c>
      <c r="BU43" t="b">
        <v>0</v>
      </c>
      <c r="BV43" s="103">
        <v>1</v>
      </c>
      <c r="BW43" s="235">
        <v>2203</v>
      </c>
      <c r="BX43" s="234" t="s">
        <v>7444</v>
      </c>
      <c r="BY43" s="234" t="s">
        <v>56</v>
      </c>
      <c r="BZ43" s="234" t="s">
        <v>7014</v>
      </c>
    </row>
    <row r="44" spans="1:78" ht="105" x14ac:dyDescent="0.25">
      <c r="A44" s="5">
        <v>2174</v>
      </c>
      <c r="B44" s="234" t="s">
        <v>6685</v>
      </c>
      <c r="C44" s="234" t="s">
        <v>7445</v>
      </c>
      <c r="D44" s="234" t="s">
        <v>7446</v>
      </c>
      <c r="E44" s="234"/>
      <c r="F44" s="234" t="s">
        <v>6993</v>
      </c>
      <c r="G44" s="234" t="s">
        <v>7244</v>
      </c>
      <c r="H44" s="234" t="s">
        <v>6994</v>
      </c>
      <c r="I44" s="242"/>
      <c r="J44" s="242">
        <v>44746.366307870368</v>
      </c>
      <c r="K44" s="234"/>
      <c r="L44" s="242">
        <v>44750.366307870368</v>
      </c>
      <c r="M44" s="234" t="s">
        <v>6996</v>
      </c>
      <c r="N44" s="234" t="s">
        <v>7447</v>
      </c>
      <c r="O44" s="234" t="s">
        <v>7448</v>
      </c>
      <c r="P44" s="234" t="s">
        <v>6999</v>
      </c>
      <c r="Q44" s="234"/>
      <c r="R44" s="234" t="s">
        <v>451</v>
      </c>
      <c r="S44" t="b">
        <v>0</v>
      </c>
      <c r="T44" s="242"/>
      <c r="U44" s="103">
        <v>3</v>
      </c>
      <c r="V44" s="234" t="s">
        <v>272</v>
      </c>
      <c r="W44" s="103">
        <v>3</v>
      </c>
      <c r="X44" s="234" t="s">
        <v>272</v>
      </c>
      <c r="Y44" s="242"/>
      <c r="Z44" s="242"/>
      <c r="AA44" s="103"/>
      <c r="AB44" s="234" t="s">
        <v>7449</v>
      </c>
      <c r="AC44" s="243">
        <v>44746.368622685186</v>
      </c>
      <c r="AD44" s="234" t="s">
        <v>7248</v>
      </c>
      <c r="AE44" s="235" t="s">
        <v>7450</v>
      </c>
      <c r="AF44" s="237">
        <v>0</v>
      </c>
      <c r="AG44" s="234" t="s">
        <v>436</v>
      </c>
      <c r="AH44" s="241"/>
      <c r="AI44" t="b">
        <v>0</v>
      </c>
      <c r="AJ44" t="b">
        <v>0</v>
      </c>
      <c r="AK44" s="234"/>
      <c r="AL44" s="103"/>
      <c r="AM44" t="b">
        <v>0</v>
      </c>
      <c r="AN44" s="234"/>
      <c r="AO44" s="103"/>
      <c r="AP44" s="241"/>
      <c r="AQ44" s="241" t="s">
        <v>6688</v>
      </c>
      <c r="AR44" s="241"/>
      <c r="AS44" s="241"/>
      <c r="AT44" s="234" t="s">
        <v>7005</v>
      </c>
      <c r="AU44" s="234" t="s">
        <v>7025</v>
      </c>
      <c r="AV44" t="b">
        <v>0</v>
      </c>
      <c r="AW44" t="b">
        <v>0</v>
      </c>
      <c r="AX44" s="241"/>
      <c r="AY44" s="241"/>
      <c r="AZ44" s="234"/>
      <c r="BA44" s="234"/>
      <c r="BB44" s="234" t="s">
        <v>7451</v>
      </c>
      <c r="BC44" t="b">
        <v>0</v>
      </c>
      <c r="BD44" s="234" t="s">
        <v>7008</v>
      </c>
      <c r="BE44" s="234" t="s">
        <v>7009</v>
      </c>
      <c r="BF44" s="234" t="s">
        <v>7027</v>
      </c>
      <c r="BG44" s="234" t="s">
        <v>7028</v>
      </c>
      <c r="BH44" s="234" t="s">
        <v>7011</v>
      </c>
      <c r="BI44" s="243">
        <v>44748.483206018522</v>
      </c>
      <c r="BJ44" s="234" t="s">
        <v>7172</v>
      </c>
      <c r="BK44" s="234" t="s">
        <v>451</v>
      </c>
      <c r="BL44" s="234" t="s">
        <v>451</v>
      </c>
      <c r="BM44" s="234" t="s">
        <v>451</v>
      </c>
      <c r="BN44" s="241"/>
      <c r="BO44" t="b">
        <v>1</v>
      </c>
      <c r="BP44" t="b">
        <v>0</v>
      </c>
      <c r="BQ44" t="b">
        <v>0</v>
      </c>
      <c r="BR44" s="241" t="s">
        <v>7029</v>
      </c>
      <c r="BS44" s="241" t="s">
        <v>7452</v>
      </c>
      <c r="BT44" s="234" t="s">
        <v>7012</v>
      </c>
      <c r="BU44" t="b">
        <v>0</v>
      </c>
      <c r="BV44" s="103">
        <v>1</v>
      </c>
      <c r="BW44" s="235">
        <v>2202</v>
      </c>
      <c r="BX44" s="234" t="s">
        <v>7453</v>
      </c>
      <c r="BY44" s="234" t="s">
        <v>56</v>
      </c>
      <c r="BZ44" s="234" t="s">
        <v>7014</v>
      </c>
    </row>
    <row r="45" spans="1:78" ht="105" x14ac:dyDescent="0.25">
      <c r="A45" s="5">
        <v>2173</v>
      </c>
      <c r="B45" s="234" t="s">
        <v>6680</v>
      </c>
      <c r="C45" s="234" t="s">
        <v>1696</v>
      </c>
      <c r="D45" s="234" t="s">
        <v>7454</v>
      </c>
      <c r="E45" s="234" t="s">
        <v>7410</v>
      </c>
      <c r="F45" s="234" t="s">
        <v>2991</v>
      </c>
      <c r="G45" s="234" t="s">
        <v>7033</v>
      </c>
      <c r="H45" s="234" t="s">
        <v>7034</v>
      </c>
      <c r="I45" s="242"/>
      <c r="J45" s="242">
        <v>44739.313993055555</v>
      </c>
      <c r="K45" s="234"/>
      <c r="L45" s="242">
        <v>44748.313993055555</v>
      </c>
      <c r="M45" s="234" t="s">
        <v>7066</v>
      </c>
      <c r="N45" s="234" t="s">
        <v>7455</v>
      </c>
      <c r="O45" s="234" t="s">
        <v>7456</v>
      </c>
      <c r="P45" s="234" t="s">
        <v>6999</v>
      </c>
      <c r="Q45" s="234"/>
      <c r="R45" s="234" t="s">
        <v>547</v>
      </c>
      <c r="S45" t="b">
        <v>0</v>
      </c>
      <c r="T45" s="242"/>
      <c r="U45" s="103">
        <v>4890</v>
      </c>
      <c r="V45" s="234" t="s">
        <v>272</v>
      </c>
      <c r="W45" s="103">
        <v>19560</v>
      </c>
      <c r="X45" s="234" t="s">
        <v>272</v>
      </c>
      <c r="Y45" s="242">
        <v>44805</v>
      </c>
      <c r="Z45" s="242">
        <v>47362</v>
      </c>
      <c r="AA45" s="103"/>
      <c r="AB45" s="234" t="s">
        <v>7457</v>
      </c>
      <c r="AC45" s="243">
        <v>44743.455393518518</v>
      </c>
      <c r="AD45" s="234" t="s">
        <v>7039</v>
      </c>
      <c r="AE45" s="235" t="s">
        <v>7458</v>
      </c>
      <c r="AF45" s="237">
        <v>0</v>
      </c>
      <c r="AG45" s="234" t="s">
        <v>482</v>
      </c>
      <c r="AH45" s="241" t="s">
        <v>7459</v>
      </c>
      <c r="AI45" t="b">
        <v>1</v>
      </c>
      <c r="AJ45" t="b">
        <v>0</v>
      </c>
      <c r="AK45" s="234"/>
      <c r="AL45" s="103"/>
      <c r="AM45" t="b">
        <v>0</v>
      </c>
      <c r="AN45" s="234"/>
      <c r="AO45" s="103"/>
      <c r="AP45" s="241"/>
      <c r="AQ45" s="241" t="s">
        <v>7073</v>
      </c>
      <c r="AR45" s="241" t="s">
        <v>7460</v>
      </c>
      <c r="AS45" s="241" t="s">
        <v>7461</v>
      </c>
      <c r="AT45" s="234" t="s">
        <v>7005</v>
      </c>
      <c r="AU45" s="234" t="s">
        <v>7025</v>
      </c>
      <c r="AV45" t="b">
        <v>0</v>
      </c>
      <c r="AW45" t="b">
        <v>0</v>
      </c>
      <c r="AX45" s="241" t="s">
        <v>7462</v>
      </c>
      <c r="AY45" s="241"/>
      <c r="AZ45" s="234"/>
      <c r="BA45" s="234"/>
      <c r="BB45" s="234"/>
      <c r="BC45" t="b">
        <v>0</v>
      </c>
      <c r="BD45" s="234" t="s">
        <v>7076</v>
      </c>
      <c r="BE45" s="234" t="s">
        <v>7045</v>
      </c>
      <c r="BF45" s="234" t="s">
        <v>7027</v>
      </c>
      <c r="BG45" s="234" t="s">
        <v>7028</v>
      </c>
      <c r="BH45" s="234" t="s">
        <v>7011</v>
      </c>
      <c r="BI45" s="243">
        <v>44753.66337962963</v>
      </c>
      <c r="BJ45" s="234" t="s">
        <v>7463</v>
      </c>
      <c r="BK45" s="234" t="s">
        <v>547</v>
      </c>
      <c r="BL45" s="234" t="s">
        <v>547</v>
      </c>
      <c r="BM45" s="234" t="s">
        <v>451</v>
      </c>
      <c r="BN45" s="241"/>
      <c r="BO45" t="b">
        <v>0</v>
      </c>
      <c r="BP45" t="b">
        <v>0</v>
      </c>
      <c r="BQ45" t="b">
        <v>1</v>
      </c>
      <c r="BR45" s="241" t="s">
        <v>7464</v>
      </c>
      <c r="BS45" s="241" t="s">
        <v>7465</v>
      </c>
      <c r="BT45" s="234" t="s">
        <v>7012</v>
      </c>
      <c r="BU45" t="b">
        <v>0</v>
      </c>
      <c r="BV45" s="103">
        <v>2</v>
      </c>
      <c r="BW45" s="235">
        <v>2201</v>
      </c>
      <c r="BX45" s="234" t="s">
        <v>7466</v>
      </c>
      <c r="BY45" s="234" t="s">
        <v>56</v>
      </c>
      <c r="BZ45" s="234" t="s">
        <v>7014</v>
      </c>
    </row>
    <row r="46" spans="1:78" ht="60" x14ac:dyDescent="0.25">
      <c r="A46" s="5">
        <v>2172</v>
      </c>
      <c r="B46" s="234" t="s">
        <v>6671</v>
      </c>
      <c r="C46" s="234" t="s">
        <v>7467</v>
      </c>
      <c r="D46" s="234" t="s">
        <v>7468</v>
      </c>
      <c r="E46" s="234"/>
      <c r="F46" s="234" t="s">
        <v>6993</v>
      </c>
      <c r="G46" s="234" t="s">
        <v>7244</v>
      </c>
      <c r="H46" s="234" t="s">
        <v>6995</v>
      </c>
      <c r="I46" s="242"/>
      <c r="J46" s="242">
        <v>44742.464525462965</v>
      </c>
      <c r="K46" s="234"/>
      <c r="L46" s="242">
        <v>44748.464525462965</v>
      </c>
      <c r="M46" s="234" t="s">
        <v>6996</v>
      </c>
      <c r="N46" s="234" t="s">
        <v>7469</v>
      </c>
      <c r="O46" s="234" t="s">
        <v>7470</v>
      </c>
      <c r="P46" s="234" t="s">
        <v>6999</v>
      </c>
      <c r="Q46" s="234"/>
      <c r="R46" s="234" t="s">
        <v>451</v>
      </c>
      <c r="S46" t="b">
        <v>0</v>
      </c>
      <c r="T46" s="242"/>
      <c r="U46" s="103">
        <v>3</v>
      </c>
      <c r="V46" s="234" t="s">
        <v>272</v>
      </c>
      <c r="W46" s="103">
        <v>3</v>
      </c>
      <c r="X46" s="234" t="s">
        <v>272</v>
      </c>
      <c r="Y46" s="242"/>
      <c r="Z46" s="242"/>
      <c r="AA46" s="103"/>
      <c r="AB46" s="234" t="s">
        <v>7471</v>
      </c>
      <c r="AC46" s="243">
        <v>44742.466331018521</v>
      </c>
      <c r="AD46" s="234" t="s">
        <v>7248</v>
      </c>
      <c r="AE46" s="235" t="s">
        <v>7472</v>
      </c>
      <c r="AF46" s="237">
        <v>0</v>
      </c>
      <c r="AG46" s="234" t="s">
        <v>482</v>
      </c>
      <c r="AH46" s="241"/>
      <c r="AI46" t="b">
        <v>0</v>
      </c>
      <c r="AJ46" t="b">
        <v>0</v>
      </c>
      <c r="AK46" s="234"/>
      <c r="AL46" s="103"/>
      <c r="AM46" t="b">
        <v>0</v>
      </c>
      <c r="AN46" s="234"/>
      <c r="AO46" s="103"/>
      <c r="AP46" s="241"/>
      <c r="AQ46" s="241" t="s">
        <v>7073</v>
      </c>
      <c r="AR46" s="241"/>
      <c r="AS46" s="241"/>
      <c r="AT46" s="234" t="s">
        <v>7005</v>
      </c>
      <c r="AU46" s="234" t="s">
        <v>7025</v>
      </c>
      <c r="AV46" t="b">
        <v>0</v>
      </c>
      <c r="AW46" t="b">
        <v>0</v>
      </c>
      <c r="AX46" s="241"/>
      <c r="AY46" s="241"/>
      <c r="AZ46" s="234"/>
      <c r="BA46" s="234"/>
      <c r="BB46" s="234" t="s">
        <v>7473</v>
      </c>
      <c r="BC46" t="b">
        <v>0</v>
      </c>
      <c r="BD46" s="234" t="s">
        <v>7008</v>
      </c>
      <c r="BE46" s="234" t="s">
        <v>7009</v>
      </c>
      <c r="BF46" s="234" t="s">
        <v>7027</v>
      </c>
      <c r="BG46" s="234" t="s">
        <v>7028</v>
      </c>
      <c r="BH46" s="234" t="s">
        <v>7011</v>
      </c>
      <c r="BI46" s="243">
        <v>44749.386655092596</v>
      </c>
      <c r="BJ46" s="234" t="s">
        <v>7172</v>
      </c>
      <c r="BK46" s="234" t="s">
        <v>451</v>
      </c>
      <c r="BL46" s="234" t="s">
        <v>451</v>
      </c>
      <c r="BM46" s="234" t="s">
        <v>451</v>
      </c>
      <c r="BN46" s="241"/>
      <c r="BO46" t="b">
        <v>1</v>
      </c>
      <c r="BP46" t="b">
        <v>0</v>
      </c>
      <c r="BQ46" t="b">
        <v>0</v>
      </c>
      <c r="BR46" s="241" t="s">
        <v>7029</v>
      </c>
      <c r="BS46" s="241" t="s">
        <v>7474</v>
      </c>
      <c r="BT46" s="234" t="s">
        <v>7012</v>
      </c>
      <c r="BU46" t="b">
        <v>0</v>
      </c>
      <c r="BV46" s="103">
        <v>1</v>
      </c>
      <c r="BW46" s="235">
        <v>2200</v>
      </c>
      <c r="BX46" s="234" t="s">
        <v>7475</v>
      </c>
      <c r="BY46" s="234" t="s">
        <v>56</v>
      </c>
      <c r="BZ46" s="234" t="s">
        <v>7014</v>
      </c>
    </row>
    <row r="47" spans="1:78" ht="45" x14ac:dyDescent="0.25">
      <c r="A47" s="5">
        <v>2171</v>
      </c>
      <c r="B47" s="234" t="s">
        <v>6659</v>
      </c>
      <c r="C47" s="234" t="s">
        <v>6660</v>
      </c>
      <c r="D47" s="234" t="s">
        <v>7476</v>
      </c>
      <c r="E47" s="234"/>
      <c r="F47" s="234" t="s">
        <v>7156</v>
      </c>
      <c r="G47" s="234" t="s">
        <v>7263</v>
      </c>
      <c r="H47" s="234" t="s">
        <v>7263</v>
      </c>
      <c r="I47" s="242"/>
      <c r="J47" s="242">
        <v>44741.622604166667</v>
      </c>
      <c r="K47" s="234"/>
      <c r="L47" s="242">
        <v>44750.622604166667</v>
      </c>
      <c r="M47" s="234" t="s">
        <v>7477</v>
      </c>
      <c r="N47" s="234" t="s">
        <v>7478</v>
      </c>
      <c r="O47" s="234" t="s">
        <v>7479</v>
      </c>
      <c r="P47" s="234" t="s">
        <v>6999</v>
      </c>
      <c r="Q47" s="234"/>
      <c r="R47" s="234" t="s">
        <v>451</v>
      </c>
      <c r="S47" t="b">
        <v>0</v>
      </c>
      <c r="T47" s="242"/>
      <c r="U47" s="103">
        <v>5</v>
      </c>
      <c r="V47" s="234" t="s">
        <v>272</v>
      </c>
      <c r="W47" s="103">
        <v>250</v>
      </c>
      <c r="X47" s="234" t="s">
        <v>272</v>
      </c>
      <c r="Y47" s="242">
        <v>44866</v>
      </c>
      <c r="Z47" s="242"/>
      <c r="AA47" s="103">
        <v>50</v>
      </c>
      <c r="AB47" s="234" t="s">
        <v>7480</v>
      </c>
      <c r="AC47" s="243">
        <v>44741.625324074077</v>
      </c>
      <c r="AD47" s="234" t="s">
        <v>7268</v>
      </c>
      <c r="AE47" s="235" t="s">
        <v>7481</v>
      </c>
      <c r="AF47" s="237">
        <v>0</v>
      </c>
      <c r="AG47" s="234" t="s">
        <v>482</v>
      </c>
      <c r="AH47" s="241" t="s">
        <v>7482</v>
      </c>
      <c r="AI47" t="b">
        <v>0</v>
      </c>
      <c r="AJ47" t="b">
        <v>1</v>
      </c>
      <c r="AK47" s="234"/>
      <c r="AL47" s="103">
        <v>15</v>
      </c>
      <c r="AM47" t="b">
        <v>0</v>
      </c>
      <c r="AN47" s="234"/>
      <c r="AO47" s="103"/>
      <c r="AP47" s="241" t="s">
        <v>7483</v>
      </c>
      <c r="AQ47" s="241" t="s">
        <v>7073</v>
      </c>
      <c r="AR47" s="241"/>
      <c r="AS47" s="241"/>
      <c r="AT47" s="234" t="s">
        <v>7484</v>
      </c>
      <c r="AU47" s="234" t="s">
        <v>7025</v>
      </c>
      <c r="AV47" t="b">
        <v>0</v>
      </c>
      <c r="AW47" t="b">
        <v>0</v>
      </c>
      <c r="AX47" s="241"/>
      <c r="AY47" s="241"/>
      <c r="AZ47" s="234"/>
      <c r="BA47" s="234"/>
      <c r="BB47" s="234" t="s">
        <v>7485</v>
      </c>
      <c r="BC47" t="b">
        <v>0</v>
      </c>
      <c r="BD47" s="234" t="s">
        <v>369</v>
      </c>
      <c r="BE47" s="234" t="s">
        <v>7009</v>
      </c>
      <c r="BF47" s="234" t="s">
        <v>7027</v>
      </c>
      <c r="BG47" s="234" t="s">
        <v>7028</v>
      </c>
      <c r="BH47" s="234" t="s">
        <v>7011</v>
      </c>
      <c r="BI47" s="243">
        <v>44768.599814814814</v>
      </c>
      <c r="BJ47" s="234" t="s">
        <v>7486</v>
      </c>
      <c r="BK47" s="234" t="s">
        <v>451</v>
      </c>
      <c r="BL47" s="234" t="s">
        <v>451</v>
      </c>
      <c r="BM47" s="234" t="s">
        <v>451</v>
      </c>
      <c r="BN47" s="241"/>
      <c r="BO47" t="b">
        <v>1</v>
      </c>
      <c r="BP47" t="b">
        <v>0</v>
      </c>
      <c r="BQ47" t="b">
        <v>0</v>
      </c>
      <c r="BR47" s="241" t="s">
        <v>7487</v>
      </c>
      <c r="BS47" s="241" t="s">
        <v>7488</v>
      </c>
      <c r="BT47" s="234" t="s">
        <v>7047</v>
      </c>
      <c r="BU47" t="b">
        <v>0</v>
      </c>
      <c r="BV47" s="103">
        <v>2</v>
      </c>
      <c r="BW47" s="235">
        <v>2199</v>
      </c>
      <c r="BX47" s="234" t="s">
        <v>7489</v>
      </c>
      <c r="BY47" s="234" t="s">
        <v>56</v>
      </c>
      <c r="BZ47" s="234" t="s">
        <v>7014</v>
      </c>
    </row>
    <row r="48" spans="1:78" x14ac:dyDescent="0.25">
      <c r="A48" s="5">
        <v>2170</v>
      </c>
      <c r="B48" s="234" t="s">
        <v>6652</v>
      </c>
      <c r="C48" s="234" t="s">
        <v>1987</v>
      </c>
      <c r="D48" s="234" t="s">
        <v>7490</v>
      </c>
      <c r="E48" s="234"/>
      <c r="F48" s="234" t="s">
        <v>6993</v>
      </c>
      <c r="G48" s="234" t="s">
        <v>7315</v>
      </c>
      <c r="H48" s="234" t="s">
        <v>6994</v>
      </c>
      <c r="I48" s="242"/>
      <c r="J48" s="242">
        <v>44741.60361111111</v>
      </c>
      <c r="K48" s="234"/>
      <c r="L48" s="242">
        <v>44748.60361111111</v>
      </c>
      <c r="M48" s="234" t="s">
        <v>6996</v>
      </c>
      <c r="N48" s="234" t="s">
        <v>7491</v>
      </c>
      <c r="O48" s="234" t="s">
        <v>7492</v>
      </c>
      <c r="P48" s="234" t="s">
        <v>6999</v>
      </c>
      <c r="Q48" s="234" t="s">
        <v>7493</v>
      </c>
      <c r="R48" s="234" t="s">
        <v>451</v>
      </c>
      <c r="S48" t="b">
        <v>0</v>
      </c>
      <c r="T48" s="242">
        <v>44748</v>
      </c>
      <c r="U48" s="103">
        <v>1</v>
      </c>
      <c r="V48" s="234" t="s">
        <v>272</v>
      </c>
      <c r="W48" s="103">
        <v>1</v>
      </c>
      <c r="X48" s="234" t="s">
        <v>272</v>
      </c>
      <c r="Y48" s="242"/>
      <c r="Z48" s="242"/>
      <c r="AA48" s="103"/>
      <c r="AB48" s="234" t="s">
        <v>7494</v>
      </c>
      <c r="AC48" s="243">
        <v>44741.606874999998</v>
      </c>
      <c r="AD48" s="234" t="s">
        <v>7320</v>
      </c>
      <c r="AE48" s="235" t="s">
        <v>7495</v>
      </c>
      <c r="AF48" s="237">
        <v>0</v>
      </c>
      <c r="AG48" s="234" t="s">
        <v>482</v>
      </c>
      <c r="AH48" s="241"/>
      <c r="AI48" t="b">
        <v>1</v>
      </c>
      <c r="AJ48" t="b">
        <v>0</v>
      </c>
      <c r="AK48" s="234"/>
      <c r="AL48" s="103"/>
      <c r="AM48" t="b">
        <v>0</v>
      </c>
      <c r="AN48" s="234"/>
      <c r="AO48" s="103"/>
      <c r="AP48" s="241"/>
      <c r="AQ48" s="241" t="s">
        <v>7073</v>
      </c>
      <c r="AR48" s="241"/>
      <c r="AS48" s="241"/>
      <c r="AT48" s="234" t="s">
        <v>7005</v>
      </c>
      <c r="AU48" s="234" t="s">
        <v>7085</v>
      </c>
      <c r="AV48" t="b">
        <v>0</v>
      </c>
      <c r="AW48" t="b">
        <v>0</v>
      </c>
      <c r="AX48" s="241"/>
      <c r="AY48" s="241"/>
      <c r="AZ48" s="234"/>
      <c r="BA48" s="234"/>
      <c r="BB48" s="234" t="s">
        <v>7496</v>
      </c>
      <c r="BC48" t="b">
        <v>0</v>
      </c>
      <c r="BD48" s="234" t="s">
        <v>7008</v>
      </c>
      <c r="BE48" s="234" t="s">
        <v>7009</v>
      </c>
      <c r="BF48" s="234" t="s">
        <v>7027</v>
      </c>
      <c r="BG48" s="234" t="s">
        <v>7028</v>
      </c>
      <c r="BH48" s="234" t="s">
        <v>7011</v>
      </c>
      <c r="BI48" s="243">
        <v>44748.64502314815</v>
      </c>
      <c r="BJ48" s="234" t="s">
        <v>7497</v>
      </c>
      <c r="BK48" s="234" t="s">
        <v>451</v>
      </c>
      <c r="BL48" s="234" t="s">
        <v>451</v>
      </c>
      <c r="BM48" s="234" t="s">
        <v>451</v>
      </c>
      <c r="BN48" s="241"/>
      <c r="BO48" t="b">
        <v>0</v>
      </c>
      <c r="BP48" t="b">
        <v>0</v>
      </c>
      <c r="BQ48" t="b">
        <v>0</v>
      </c>
      <c r="BR48" s="241" t="s">
        <v>7498</v>
      </c>
      <c r="BS48" s="241"/>
      <c r="BT48" s="234" t="s">
        <v>7012</v>
      </c>
      <c r="BU48" t="b">
        <v>0</v>
      </c>
      <c r="BV48" s="103">
        <v>1</v>
      </c>
      <c r="BW48" s="235">
        <v>2198</v>
      </c>
      <c r="BX48" s="234" t="s">
        <v>7499</v>
      </c>
      <c r="BY48" s="234" t="s">
        <v>56</v>
      </c>
      <c r="BZ48" s="234" t="s">
        <v>7014</v>
      </c>
    </row>
    <row r="49" spans="1:78" x14ac:dyDescent="0.25">
      <c r="A49" s="5">
        <v>2169</v>
      </c>
      <c r="B49" s="234" t="s">
        <v>6644</v>
      </c>
      <c r="C49" s="234" t="s">
        <v>6645</v>
      </c>
      <c r="D49" s="234" t="s">
        <v>7500</v>
      </c>
      <c r="E49" s="234"/>
      <c r="F49" s="234" t="s">
        <v>6993</v>
      </c>
      <c r="G49" s="234" t="s">
        <v>7244</v>
      </c>
      <c r="H49" s="234" t="s">
        <v>6995</v>
      </c>
      <c r="I49" s="242"/>
      <c r="J49" s="242">
        <v>44741.514074074075</v>
      </c>
      <c r="K49" s="234"/>
      <c r="L49" s="242">
        <v>44748.514074074075</v>
      </c>
      <c r="M49" s="234" t="s">
        <v>7179</v>
      </c>
      <c r="N49" s="234" t="s">
        <v>7501</v>
      </c>
      <c r="O49" s="234" t="s">
        <v>7502</v>
      </c>
      <c r="P49" s="234" t="s">
        <v>6999</v>
      </c>
      <c r="Q49" s="234"/>
      <c r="R49" s="234" t="s">
        <v>451</v>
      </c>
      <c r="S49" t="b">
        <v>0</v>
      </c>
      <c r="T49" s="242">
        <v>44748</v>
      </c>
      <c r="U49" s="103">
        <v>20</v>
      </c>
      <c r="V49" s="234" t="s">
        <v>272</v>
      </c>
      <c r="W49" s="103">
        <v>20</v>
      </c>
      <c r="X49" s="234" t="s">
        <v>272</v>
      </c>
      <c r="Y49" s="242"/>
      <c r="Z49" s="242"/>
      <c r="AA49" s="103"/>
      <c r="AB49" s="234" t="s">
        <v>7503</v>
      </c>
      <c r="AC49" s="243">
        <v>44741.520150462966</v>
      </c>
      <c r="AD49" s="234" t="s">
        <v>7248</v>
      </c>
      <c r="AE49" s="235" t="s">
        <v>7504</v>
      </c>
      <c r="AF49" s="237">
        <v>0</v>
      </c>
      <c r="AG49" s="234" t="s">
        <v>482</v>
      </c>
      <c r="AH49" s="241"/>
      <c r="AI49" t="b">
        <v>0</v>
      </c>
      <c r="AJ49" t="b">
        <v>0</v>
      </c>
      <c r="AK49" s="234"/>
      <c r="AL49" s="103"/>
      <c r="AM49" t="b">
        <v>0</v>
      </c>
      <c r="AN49" s="234"/>
      <c r="AO49" s="103"/>
      <c r="AP49" s="241"/>
      <c r="AQ49" s="241" t="s">
        <v>7073</v>
      </c>
      <c r="AR49" s="241"/>
      <c r="AS49" s="241"/>
      <c r="AT49" s="234" t="s">
        <v>5226</v>
      </c>
      <c r="AU49" s="234" t="s">
        <v>7505</v>
      </c>
      <c r="AV49" t="b">
        <v>0</v>
      </c>
      <c r="AW49" t="b">
        <v>0</v>
      </c>
      <c r="AX49" s="241"/>
      <c r="AY49" s="241"/>
      <c r="AZ49" s="234"/>
      <c r="BA49" s="234"/>
      <c r="BB49" s="234" t="s">
        <v>7506</v>
      </c>
      <c r="BC49" t="b">
        <v>0</v>
      </c>
      <c r="BD49" s="234" t="s">
        <v>7186</v>
      </c>
      <c r="BE49" s="234" t="s">
        <v>7009</v>
      </c>
      <c r="BF49" s="234" t="s">
        <v>7027</v>
      </c>
      <c r="BG49" s="234" t="s">
        <v>7028</v>
      </c>
      <c r="BH49" s="234" t="s">
        <v>7011</v>
      </c>
      <c r="BI49" s="243">
        <v>44748.602743055555</v>
      </c>
      <c r="BJ49" s="234" t="s">
        <v>7172</v>
      </c>
      <c r="BK49" s="234" t="s">
        <v>451</v>
      </c>
      <c r="BL49" s="234" t="s">
        <v>451</v>
      </c>
      <c r="BM49" s="234" t="s">
        <v>451</v>
      </c>
      <c r="BN49" s="241"/>
      <c r="BO49" t="b">
        <v>1</v>
      </c>
      <c r="BP49" t="b">
        <v>0</v>
      </c>
      <c r="BQ49" t="b">
        <v>0</v>
      </c>
      <c r="BR49" s="241" t="s">
        <v>7029</v>
      </c>
      <c r="BS49" s="241"/>
      <c r="BT49" s="234" t="s">
        <v>7012</v>
      </c>
      <c r="BU49" t="b">
        <v>0</v>
      </c>
      <c r="BV49" s="103">
        <v>1</v>
      </c>
      <c r="BW49" s="235">
        <v>2197</v>
      </c>
      <c r="BX49" s="234" t="s">
        <v>7507</v>
      </c>
      <c r="BY49" s="234" t="s">
        <v>56</v>
      </c>
      <c r="BZ49" s="234" t="s">
        <v>7014</v>
      </c>
    </row>
    <row r="50" spans="1:78" ht="30" x14ac:dyDescent="0.25">
      <c r="A50" s="5">
        <v>2168</v>
      </c>
      <c r="B50" s="234" t="s">
        <v>6633</v>
      </c>
      <c r="C50" s="234" t="s">
        <v>7508</v>
      </c>
      <c r="D50" s="234" t="s">
        <v>7509</v>
      </c>
      <c r="E50" s="234"/>
      <c r="F50" s="234" t="s">
        <v>7156</v>
      </c>
      <c r="G50" s="234" t="s">
        <v>6994</v>
      </c>
      <c r="H50" s="234" t="s">
        <v>6995</v>
      </c>
      <c r="I50" s="242"/>
      <c r="J50" s="242">
        <v>44740.404583333337</v>
      </c>
      <c r="K50" s="234"/>
      <c r="L50" s="242">
        <v>44750.404583333337</v>
      </c>
      <c r="M50" s="234" t="s">
        <v>6996</v>
      </c>
      <c r="N50" s="234" t="s">
        <v>7510</v>
      </c>
      <c r="O50" s="234" t="s">
        <v>7511</v>
      </c>
      <c r="P50" s="234" t="s">
        <v>6999</v>
      </c>
      <c r="Q50" s="234"/>
      <c r="R50" s="234" t="s">
        <v>451</v>
      </c>
      <c r="S50" t="b">
        <v>0</v>
      </c>
      <c r="T50" s="242"/>
      <c r="U50" s="103">
        <v>17</v>
      </c>
      <c r="V50" s="234" t="s">
        <v>272</v>
      </c>
      <c r="W50" s="103">
        <v>80</v>
      </c>
      <c r="X50" s="234" t="s">
        <v>272</v>
      </c>
      <c r="Y50" s="242"/>
      <c r="Z50" s="242"/>
      <c r="AA50" s="103"/>
      <c r="AB50" s="234" t="s">
        <v>7512</v>
      </c>
      <c r="AC50" s="243">
        <v>44741.410995370374</v>
      </c>
      <c r="AD50" s="234" t="s">
        <v>7001</v>
      </c>
      <c r="AE50" s="235" t="s">
        <v>7513</v>
      </c>
      <c r="AF50" s="237">
        <v>0</v>
      </c>
      <c r="AG50" s="234" t="s">
        <v>482</v>
      </c>
      <c r="AH50" s="241" t="s">
        <v>7514</v>
      </c>
      <c r="AI50" t="b">
        <v>1</v>
      </c>
      <c r="AJ50" t="b">
        <v>0</v>
      </c>
      <c r="AK50" s="234"/>
      <c r="AL50" s="103"/>
      <c r="AM50" t="b">
        <v>0</v>
      </c>
      <c r="AN50" s="234"/>
      <c r="AO50" s="103"/>
      <c r="AP50" s="241"/>
      <c r="AQ50" s="241" t="s">
        <v>7073</v>
      </c>
      <c r="AR50" s="241"/>
      <c r="AS50" s="241"/>
      <c r="AT50" s="234" t="s">
        <v>7005</v>
      </c>
      <c r="AU50" s="234" t="s">
        <v>7059</v>
      </c>
      <c r="AV50" t="b">
        <v>1</v>
      </c>
      <c r="AW50" t="b">
        <v>0</v>
      </c>
      <c r="AX50" s="241"/>
      <c r="AY50" s="241" t="s">
        <v>7515</v>
      </c>
      <c r="AZ50" s="234"/>
      <c r="BA50" s="234"/>
      <c r="BB50" s="234" t="s">
        <v>7516</v>
      </c>
      <c r="BC50" t="b">
        <v>0</v>
      </c>
      <c r="BD50" s="234" t="s">
        <v>7008</v>
      </c>
      <c r="BE50" s="234" t="s">
        <v>7009</v>
      </c>
      <c r="BF50" s="234" t="s">
        <v>7027</v>
      </c>
      <c r="BG50" s="234" t="s">
        <v>7028</v>
      </c>
      <c r="BH50" s="234" t="s">
        <v>7011</v>
      </c>
      <c r="BI50" s="243">
        <v>44762.619571759256</v>
      </c>
      <c r="BJ50" s="234" t="s">
        <v>442</v>
      </c>
      <c r="BK50" s="234" t="s">
        <v>451</v>
      </c>
      <c r="BL50" s="234" t="s">
        <v>451</v>
      </c>
      <c r="BM50" s="234" t="s">
        <v>547</v>
      </c>
      <c r="BN50" s="241" t="s">
        <v>7218</v>
      </c>
      <c r="BO50" t="b">
        <v>0</v>
      </c>
      <c r="BP50" t="b">
        <v>0</v>
      </c>
      <c r="BQ50" t="b">
        <v>0</v>
      </c>
      <c r="BR50" s="241" t="s">
        <v>7029</v>
      </c>
      <c r="BS50" s="241"/>
      <c r="BT50" s="234" t="s">
        <v>7237</v>
      </c>
      <c r="BU50" t="b">
        <v>0</v>
      </c>
      <c r="BV50" s="103">
        <v>3</v>
      </c>
      <c r="BW50" s="235">
        <v>2196</v>
      </c>
      <c r="BX50" s="234" t="s">
        <v>7517</v>
      </c>
      <c r="BY50" s="234" t="s">
        <v>56</v>
      </c>
      <c r="BZ50" s="234" t="s">
        <v>7014</v>
      </c>
    </row>
    <row r="51" spans="1:78" x14ac:dyDescent="0.25">
      <c r="A51" s="5">
        <v>2167</v>
      </c>
      <c r="B51" s="234" t="s">
        <v>6625</v>
      </c>
      <c r="C51" s="234" t="s">
        <v>7518</v>
      </c>
      <c r="D51" s="234" t="s">
        <v>7519</v>
      </c>
      <c r="E51" s="234"/>
      <c r="F51" s="234" t="s">
        <v>6993</v>
      </c>
      <c r="G51" s="234" t="s">
        <v>7315</v>
      </c>
      <c r="H51" s="234" t="s">
        <v>6995</v>
      </c>
      <c r="I51" s="242"/>
      <c r="J51" s="242">
        <v>44741.391608796293</v>
      </c>
      <c r="K51" s="234"/>
      <c r="L51" s="242">
        <v>44748.391608796293</v>
      </c>
      <c r="M51" s="234" t="s">
        <v>6996</v>
      </c>
      <c r="N51" s="234" t="s">
        <v>7520</v>
      </c>
      <c r="O51" s="234" t="s">
        <v>7521</v>
      </c>
      <c r="P51" s="234" t="s">
        <v>6999</v>
      </c>
      <c r="Q51" s="234" t="s">
        <v>7522</v>
      </c>
      <c r="R51" s="234" t="s">
        <v>451</v>
      </c>
      <c r="S51" t="b">
        <v>0</v>
      </c>
      <c r="T51" s="242">
        <v>44748</v>
      </c>
      <c r="U51" s="103">
        <v>1</v>
      </c>
      <c r="V51" s="234" t="s">
        <v>272</v>
      </c>
      <c r="W51" s="103">
        <v>1</v>
      </c>
      <c r="X51" s="234" t="s">
        <v>272</v>
      </c>
      <c r="Y51" s="242"/>
      <c r="Z51" s="242"/>
      <c r="AA51" s="103"/>
      <c r="AB51" s="234" t="s">
        <v>7523</v>
      </c>
      <c r="AC51" s="243">
        <v>44741.394814814812</v>
      </c>
      <c r="AD51" s="234" t="s">
        <v>7320</v>
      </c>
      <c r="AE51" s="235" t="s">
        <v>7524</v>
      </c>
      <c r="AF51" s="237">
        <v>0</v>
      </c>
      <c r="AG51" s="234" t="s">
        <v>482</v>
      </c>
      <c r="AH51" s="241"/>
      <c r="AI51" t="b">
        <v>1</v>
      </c>
      <c r="AJ51" t="b">
        <v>0</v>
      </c>
      <c r="AK51" s="234"/>
      <c r="AL51" s="103"/>
      <c r="AM51" t="b">
        <v>0</v>
      </c>
      <c r="AN51" s="234"/>
      <c r="AO51" s="103"/>
      <c r="AP51" s="241"/>
      <c r="AQ51" s="241" t="s">
        <v>7073</v>
      </c>
      <c r="AR51" s="241"/>
      <c r="AS51" s="241"/>
      <c r="AT51" s="234" t="s">
        <v>7005</v>
      </c>
      <c r="AU51" s="234" t="s">
        <v>7085</v>
      </c>
      <c r="AV51" t="b">
        <v>0</v>
      </c>
      <c r="AW51" t="b">
        <v>0</v>
      </c>
      <c r="AX51" s="241"/>
      <c r="AY51" s="241"/>
      <c r="AZ51" s="234"/>
      <c r="BA51" s="234"/>
      <c r="BB51" s="234" t="s">
        <v>7525</v>
      </c>
      <c r="BC51" t="b">
        <v>0</v>
      </c>
      <c r="BD51" s="234" t="s">
        <v>7008</v>
      </c>
      <c r="BE51" s="234" t="s">
        <v>7009</v>
      </c>
      <c r="BF51" s="234" t="s">
        <v>7027</v>
      </c>
      <c r="BG51" s="234" t="s">
        <v>7028</v>
      </c>
      <c r="BH51" s="234" t="s">
        <v>7011</v>
      </c>
      <c r="BI51" s="243">
        <v>44748.637094907404</v>
      </c>
      <c r="BJ51" s="234" t="s">
        <v>442</v>
      </c>
      <c r="BK51" s="234" t="s">
        <v>451</v>
      </c>
      <c r="BL51" s="234" t="s">
        <v>451</v>
      </c>
      <c r="BM51" s="234" t="s">
        <v>451</v>
      </c>
      <c r="BN51" s="241"/>
      <c r="BO51" t="b">
        <v>0</v>
      </c>
      <c r="BP51" t="b">
        <v>0</v>
      </c>
      <c r="BQ51" t="b">
        <v>0</v>
      </c>
      <c r="BR51" s="241" t="s">
        <v>7029</v>
      </c>
      <c r="BS51" s="241"/>
      <c r="BT51" s="234" t="s">
        <v>7012</v>
      </c>
      <c r="BU51" t="b">
        <v>0</v>
      </c>
      <c r="BV51" s="103">
        <v>1</v>
      </c>
      <c r="BW51" s="235">
        <v>2195</v>
      </c>
      <c r="BX51" s="234" t="s">
        <v>7526</v>
      </c>
      <c r="BY51" s="234" t="s">
        <v>56</v>
      </c>
      <c r="BZ51" s="234" t="s">
        <v>7014</v>
      </c>
    </row>
    <row r="52" spans="1:78" ht="105" x14ac:dyDescent="0.25">
      <c r="A52" s="5">
        <v>2166</v>
      </c>
      <c r="B52" s="234" t="s">
        <v>6621</v>
      </c>
      <c r="C52" s="234" t="s">
        <v>6622</v>
      </c>
      <c r="D52" s="234" t="s">
        <v>7527</v>
      </c>
      <c r="E52" s="234"/>
      <c r="F52" s="234" t="s">
        <v>7156</v>
      </c>
      <c r="G52" s="234" t="s">
        <v>7017</v>
      </c>
      <c r="H52" s="234" t="s">
        <v>7018</v>
      </c>
      <c r="I52" s="242"/>
      <c r="J52" s="242">
        <v>44740.353680555556</v>
      </c>
      <c r="K52" s="234"/>
      <c r="L52" s="242">
        <v>44743.353680555556</v>
      </c>
      <c r="M52" s="234" t="s">
        <v>6996</v>
      </c>
      <c r="N52" s="234" t="s">
        <v>7528</v>
      </c>
      <c r="O52" s="234" t="s">
        <v>7529</v>
      </c>
      <c r="P52" s="234" t="s">
        <v>6999</v>
      </c>
      <c r="Q52" s="234"/>
      <c r="R52" s="234" t="s">
        <v>451</v>
      </c>
      <c r="S52" t="b">
        <v>0</v>
      </c>
      <c r="T52" s="242"/>
      <c r="U52" s="103">
        <v>13</v>
      </c>
      <c r="V52" s="234" t="s">
        <v>272</v>
      </c>
      <c r="W52" s="103">
        <v>13</v>
      </c>
      <c r="X52" s="234" t="s">
        <v>272</v>
      </c>
      <c r="Y52" s="242"/>
      <c r="Z52" s="242"/>
      <c r="AA52" s="103"/>
      <c r="AB52" s="234" t="s">
        <v>7530</v>
      </c>
      <c r="AC52" s="243">
        <v>44740.357847222222</v>
      </c>
      <c r="AD52" s="234" t="s">
        <v>7022</v>
      </c>
      <c r="AE52" s="235" t="s">
        <v>7531</v>
      </c>
      <c r="AF52" s="237">
        <v>0</v>
      </c>
      <c r="AG52" s="234" t="s">
        <v>482</v>
      </c>
      <c r="AH52" s="241"/>
      <c r="AI52" t="b">
        <v>1</v>
      </c>
      <c r="AJ52" t="b">
        <v>0</v>
      </c>
      <c r="AK52" s="234"/>
      <c r="AL52" s="103"/>
      <c r="AM52" t="b">
        <v>0</v>
      </c>
      <c r="AN52" s="234"/>
      <c r="AO52" s="103"/>
      <c r="AP52" s="241"/>
      <c r="AQ52" s="241" t="s">
        <v>7073</v>
      </c>
      <c r="AR52" s="241" t="s">
        <v>7532</v>
      </c>
      <c r="AS52" s="241"/>
      <c r="AT52" s="234" t="s">
        <v>7005</v>
      </c>
      <c r="AU52" s="234" t="s">
        <v>7025</v>
      </c>
      <c r="AV52" t="b">
        <v>0</v>
      </c>
      <c r="AW52" t="b">
        <v>0</v>
      </c>
      <c r="AX52" s="241"/>
      <c r="AY52" s="241"/>
      <c r="AZ52" s="234"/>
      <c r="BA52" s="234"/>
      <c r="BB52" s="234"/>
      <c r="BC52" t="b">
        <v>0</v>
      </c>
      <c r="BD52" s="234" t="s">
        <v>7008</v>
      </c>
      <c r="BE52" s="234" t="s">
        <v>7026</v>
      </c>
      <c r="BF52" s="234" t="s">
        <v>7027</v>
      </c>
      <c r="BG52" s="234" t="s">
        <v>7028</v>
      </c>
      <c r="BH52" s="234" t="s">
        <v>7011</v>
      </c>
      <c r="BI52" s="243">
        <v>44741.728541666664</v>
      </c>
      <c r="BJ52" s="234" t="s">
        <v>442</v>
      </c>
      <c r="BK52" s="234" t="s">
        <v>547</v>
      </c>
      <c r="BL52" s="234" t="s">
        <v>451</v>
      </c>
      <c r="BM52" s="234" t="s">
        <v>451</v>
      </c>
      <c r="BN52" s="241"/>
      <c r="BO52" t="b">
        <v>0</v>
      </c>
      <c r="BP52" t="b">
        <v>0</v>
      </c>
      <c r="BQ52" t="b">
        <v>0</v>
      </c>
      <c r="BR52" s="241" t="s">
        <v>7533</v>
      </c>
      <c r="BS52" s="241" t="s">
        <v>7534</v>
      </c>
      <c r="BT52" s="234" t="s">
        <v>7012</v>
      </c>
      <c r="BU52" t="b">
        <v>0</v>
      </c>
      <c r="BV52" s="103">
        <v>1</v>
      </c>
      <c r="BW52" s="235">
        <v>2194</v>
      </c>
      <c r="BX52" s="234" t="s">
        <v>7535</v>
      </c>
      <c r="BY52" s="234" t="s">
        <v>56</v>
      </c>
      <c r="BZ52" s="234" t="s">
        <v>7014</v>
      </c>
    </row>
    <row r="53" spans="1:78" ht="30" x14ac:dyDescent="0.25">
      <c r="A53" s="5">
        <v>2165</v>
      </c>
      <c r="B53" s="234" t="s">
        <v>6590</v>
      </c>
      <c r="C53" s="234" t="s">
        <v>7536</v>
      </c>
      <c r="D53" s="234" t="s">
        <v>7537</v>
      </c>
      <c r="E53" s="234" t="s">
        <v>7538</v>
      </c>
      <c r="F53" s="234" t="s">
        <v>7156</v>
      </c>
      <c r="G53" s="234" t="s">
        <v>7279</v>
      </c>
      <c r="H53" s="234" t="s">
        <v>6994</v>
      </c>
      <c r="I53" s="242"/>
      <c r="J53" s="242">
        <v>44739.574305555558</v>
      </c>
      <c r="K53" s="234" t="s">
        <v>7539</v>
      </c>
      <c r="L53" s="242">
        <v>44748.574305555558</v>
      </c>
      <c r="M53" s="234" t="s">
        <v>6996</v>
      </c>
      <c r="N53" s="234" t="s">
        <v>7540</v>
      </c>
      <c r="O53" s="234" t="s">
        <v>7541</v>
      </c>
      <c r="P53" s="234" t="s">
        <v>6999</v>
      </c>
      <c r="Q53" s="234" t="s">
        <v>7542</v>
      </c>
      <c r="R53" s="234" t="s">
        <v>451</v>
      </c>
      <c r="S53" t="b">
        <v>0</v>
      </c>
      <c r="T53" s="242"/>
      <c r="U53" s="103">
        <v>10</v>
      </c>
      <c r="V53" s="234" t="s">
        <v>272</v>
      </c>
      <c r="W53" s="103">
        <v>30</v>
      </c>
      <c r="X53" s="234" t="s">
        <v>272</v>
      </c>
      <c r="Y53" s="242"/>
      <c r="Z53" s="242"/>
      <c r="AA53" s="103"/>
      <c r="AB53" s="234" t="s">
        <v>7543</v>
      </c>
      <c r="AC53" s="243">
        <v>44739.578877314816</v>
      </c>
      <c r="AD53" s="234" t="s">
        <v>7285</v>
      </c>
      <c r="AE53" s="235" t="s">
        <v>7544</v>
      </c>
      <c r="AF53" s="237">
        <v>0</v>
      </c>
      <c r="AG53" s="234" t="s">
        <v>482</v>
      </c>
      <c r="AH53" s="241" t="s">
        <v>7545</v>
      </c>
      <c r="AI53" t="b">
        <v>1</v>
      </c>
      <c r="AJ53" t="b">
        <v>0</v>
      </c>
      <c r="AK53" s="234"/>
      <c r="AL53" s="103"/>
      <c r="AM53" t="b">
        <v>0</v>
      </c>
      <c r="AN53" s="234"/>
      <c r="AO53" s="103"/>
      <c r="AP53" s="241"/>
      <c r="AQ53" s="241" t="s">
        <v>7073</v>
      </c>
      <c r="AR53" s="241"/>
      <c r="AS53" s="241"/>
      <c r="AT53" s="234" t="s">
        <v>7005</v>
      </c>
      <c r="AU53" s="234" t="s">
        <v>7059</v>
      </c>
      <c r="AV53" t="b">
        <v>0</v>
      </c>
      <c r="AW53" t="b">
        <v>0</v>
      </c>
      <c r="AX53" s="241"/>
      <c r="AY53" s="241"/>
      <c r="AZ53" s="234"/>
      <c r="BA53" s="234"/>
      <c r="BB53" s="234" t="s">
        <v>7546</v>
      </c>
      <c r="BC53" t="b">
        <v>0</v>
      </c>
      <c r="BD53" s="234" t="s">
        <v>7008</v>
      </c>
      <c r="BE53" s="234" t="s">
        <v>7009</v>
      </c>
      <c r="BF53" s="234" t="s">
        <v>7027</v>
      </c>
      <c r="BG53" s="234" t="s">
        <v>7028</v>
      </c>
      <c r="BH53" s="234" t="s">
        <v>7011</v>
      </c>
      <c r="BI53" s="243">
        <v>44748.575833333336</v>
      </c>
      <c r="BJ53" s="234" t="s">
        <v>442</v>
      </c>
      <c r="BK53" s="234" t="s">
        <v>451</v>
      </c>
      <c r="BL53" s="234" t="s">
        <v>451</v>
      </c>
      <c r="BM53" s="234" t="s">
        <v>451</v>
      </c>
      <c r="BN53" s="241"/>
      <c r="BO53" t="b">
        <v>0</v>
      </c>
      <c r="BP53" t="b">
        <v>0</v>
      </c>
      <c r="BQ53" t="b">
        <v>0</v>
      </c>
      <c r="BR53" s="241" t="s">
        <v>7547</v>
      </c>
      <c r="BS53" s="241" t="s">
        <v>7548</v>
      </c>
      <c r="BT53" s="234" t="s">
        <v>7012</v>
      </c>
      <c r="BU53" t="b">
        <v>0</v>
      </c>
      <c r="BV53" s="103">
        <v>2</v>
      </c>
      <c r="BW53" s="235">
        <v>2193</v>
      </c>
      <c r="BX53" s="234" t="s">
        <v>7549</v>
      </c>
      <c r="BY53" s="234" t="s">
        <v>56</v>
      </c>
      <c r="BZ53" s="234" t="s">
        <v>7014</v>
      </c>
    </row>
    <row r="54" spans="1:78" x14ac:dyDescent="0.25">
      <c r="A54" s="5">
        <v>2164</v>
      </c>
      <c r="B54" s="234" t="s">
        <v>6580</v>
      </c>
      <c r="C54" s="234" t="s">
        <v>7550</v>
      </c>
      <c r="D54" s="234" t="s">
        <v>7551</v>
      </c>
      <c r="E54" s="234"/>
      <c r="F54" s="234" t="s">
        <v>6993</v>
      </c>
      <c r="G54" s="234" t="s">
        <v>7100</v>
      </c>
      <c r="H54" s="234" t="s">
        <v>6995</v>
      </c>
      <c r="I54" s="242"/>
      <c r="J54" s="242">
        <v>44739.563217592593</v>
      </c>
      <c r="K54" s="234" t="s">
        <v>7552</v>
      </c>
      <c r="L54" s="242">
        <v>44743.563217592593</v>
      </c>
      <c r="M54" s="234" t="s">
        <v>6996</v>
      </c>
      <c r="N54" s="234" t="s">
        <v>7553</v>
      </c>
      <c r="O54" s="234" t="s">
        <v>7554</v>
      </c>
      <c r="P54" s="234" t="s">
        <v>6999</v>
      </c>
      <c r="Q54" s="234" t="s">
        <v>7555</v>
      </c>
      <c r="R54" s="234" t="s">
        <v>451</v>
      </c>
      <c r="S54" t="b">
        <v>0</v>
      </c>
      <c r="T54" s="242"/>
      <c r="U54" s="103">
        <v>9.5</v>
      </c>
      <c r="V54" s="234" t="s">
        <v>272</v>
      </c>
      <c r="W54" s="103">
        <v>9.5</v>
      </c>
      <c r="X54" s="234" t="s">
        <v>272</v>
      </c>
      <c r="Y54" s="242"/>
      <c r="Z54" s="242"/>
      <c r="AA54" s="103"/>
      <c r="AB54" s="234" t="s">
        <v>7556</v>
      </c>
      <c r="AC54" s="243">
        <v>44739.568680555552</v>
      </c>
      <c r="AD54" s="234" t="s">
        <v>7106</v>
      </c>
      <c r="AE54" s="235" t="s">
        <v>7557</v>
      </c>
      <c r="AF54" s="237">
        <v>0</v>
      </c>
      <c r="AG54" s="234" t="s">
        <v>482</v>
      </c>
      <c r="AH54" s="241"/>
      <c r="AI54" t="b">
        <v>1</v>
      </c>
      <c r="AJ54" t="b">
        <v>0</v>
      </c>
      <c r="AK54" s="234"/>
      <c r="AL54" s="103"/>
      <c r="AM54" t="b">
        <v>0</v>
      </c>
      <c r="AN54" s="234"/>
      <c r="AO54" s="103"/>
      <c r="AP54" s="241"/>
      <c r="AQ54" s="241" t="s">
        <v>7073</v>
      </c>
      <c r="AR54" s="241"/>
      <c r="AS54" s="241"/>
      <c r="AT54" s="234" t="s">
        <v>7005</v>
      </c>
      <c r="AU54" s="234" t="s">
        <v>7085</v>
      </c>
      <c r="AV54" t="b">
        <v>0</v>
      </c>
      <c r="AW54" t="b">
        <v>0</v>
      </c>
      <c r="AX54" s="241"/>
      <c r="AY54" s="241"/>
      <c r="AZ54" s="234"/>
      <c r="BA54" s="234"/>
      <c r="BB54" s="234" t="s">
        <v>7558</v>
      </c>
      <c r="BC54" t="b">
        <v>0</v>
      </c>
      <c r="BD54" s="234" t="s">
        <v>7008</v>
      </c>
      <c r="BE54" s="234" t="s">
        <v>7009</v>
      </c>
      <c r="BF54" s="234" t="s">
        <v>7027</v>
      </c>
      <c r="BG54" s="234" t="s">
        <v>7028</v>
      </c>
      <c r="BH54" s="234" t="s">
        <v>7011</v>
      </c>
      <c r="BI54" s="243">
        <v>44742.588587962964</v>
      </c>
      <c r="BJ54" s="234" t="s">
        <v>442</v>
      </c>
      <c r="BK54" s="234" t="s">
        <v>451</v>
      </c>
      <c r="BL54" s="234" t="s">
        <v>451</v>
      </c>
      <c r="BM54" s="234" t="s">
        <v>451</v>
      </c>
      <c r="BN54" s="241"/>
      <c r="BO54" t="b">
        <v>0</v>
      </c>
      <c r="BP54" t="b">
        <v>0</v>
      </c>
      <c r="BQ54" t="b">
        <v>0</v>
      </c>
      <c r="BR54" s="241" t="s">
        <v>7029</v>
      </c>
      <c r="BS54" s="241"/>
      <c r="BT54" s="234" t="s">
        <v>7012</v>
      </c>
      <c r="BU54" t="b">
        <v>0</v>
      </c>
      <c r="BV54" s="103">
        <v>1</v>
      </c>
      <c r="BW54" s="235">
        <v>2192</v>
      </c>
      <c r="BX54" s="234" t="s">
        <v>7559</v>
      </c>
      <c r="BY54" s="234" t="s">
        <v>56</v>
      </c>
      <c r="BZ54" s="234" t="s">
        <v>7014</v>
      </c>
    </row>
    <row r="55" spans="1:78" ht="60" x14ac:dyDescent="0.25">
      <c r="A55" s="5">
        <v>2163</v>
      </c>
      <c r="B55" s="234" t="s">
        <v>6572</v>
      </c>
      <c r="C55" s="234" t="s">
        <v>7560</v>
      </c>
      <c r="D55" s="234" t="s">
        <v>7561</v>
      </c>
      <c r="E55" s="234"/>
      <c r="F55" s="234" t="s">
        <v>6993</v>
      </c>
      <c r="G55" s="234" t="s">
        <v>7302</v>
      </c>
      <c r="H55" s="234" t="s">
        <v>7302</v>
      </c>
      <c r="I55" s="242"/>
      <c r="J55" s="242">
        <v>44735.469189814816</v>
      </c>
      <c r="K55" s="234" t="s">
        <v>7562</v>
      </c>
      <c r="L55" s="242">
        <v>44743.469189814816</v>
      </c>
      <c r="M55" s="234" t="s">
        <v>6996</v>
      </c>
      <c r="N55" s="234" t="s">
        <v>7563</v>
      </c>
      <c r="O55" s="234" t="s">
        <v>7564</v>
      </c>
      <c r="P55" s="234" t="s">
        <v>6999</v>
      </c>
      <c r="Q55" s="234" t="s">
        <v>7565</v>
      </c>
      <c r="R55" s="234" t="s">
        <v>451</v>
      </c>
      <c r="S55" t="b">
        <v>0</v>
      </c>
      <c r="T55" s="242"/>
      <c r="U55" s="103">
        <v>2</v>
      </c>
      <c r="V55" s="234" t="s">
        <v>272</v>
      </c>
      <c r="W55" s="103">
        <v>2</v>
      </c>
      <c r="X55" s="234" t="s">
        <v>272</v>
      </c>
      <c r="Y55" s="242"/>
      <c r="Z55" s="242"/>
      <c r="AA55" s="103"/>
      <c r="AB55" s="234" t="s">
        <v>7566</v>
      </c>
      <c r="AC55" s="243">
        <v>44739.474108796298</v>
      </c>
      <c r="AD55" s="234" t="s">
        <v>7308</v>
      </c>
      <c r="AE55" s="235" t="s">
        <v>7567</v>
      </c>
      <c r="AF55" s="237">
        <v>0</v>
      </c>
      <c r="AG55" s="234" t="s">
        <v>482</v>
      </c>
      <c r="AH55" s="241"/>
      <c r="AI55" t="b">
        <v>0</v>
      </c>
      <c r="AJ55" t="b">
        <v>1</v>
      </c>
      <c r="AK55" s="234" t="s">
        <v>7568</v>
      </c>
      <c r="AL55" s="103">
        <v>20</v>
      </c>
      <c r="AM55" t="b">
        <v>0</v>
      </c>
      <c r="AN55" s="234"/>
      <c r="AO55" s="103"/>
      <c r="AP55" s="241" t="s">
        <v>7569</v>
      </c>
      <c r="AQ55" s="241" t="s">
        <v>7073</v>
      </c>
      <c r="AR55" s="241"/>
      <c r="AS55" s="241"/>
      <c r="AT55" s="234" t="s">
        <v>7005</v>
      </c>
      <c r="AU55" s="234" t="s">
        <v>7085</v>
      </c>
      <c r="AV55" t="b">
        <v>0</v>
      </c>
      <c r="AW55" t="b">
        <v>0</v>
      </c>
      <c r="AX55" s="241"/>
      <c r="AY55" s="241"/>
      <c r="AZ55" s="234"/>
      <c r="BA55" s="234"/>
      <c r="BB55" s="234" t="s">
        <v>7570</v>
      </c>
      <c r="BC55" t="b">
        <v>0</v>
      </c>
      <c r="BD55" s="234" t="s">
        <v>7008</v>
      </c>
      <c r="BE55" s="234" t="s">
        <v>7009</v>
      </c>
      <c r="BF55" s="234" t="s">
        <v>7027</v>
      </c>
      <c r="BG55" s="234" t="s">
        <v>7028</v>
      </c>
      <c r="BH55" s="234" t="s">
        <v>7011</v>
      </c>
      <c r="BI55" s="243">
        <v>44741.724606481483</v>
      </c>
      <c r="BJ55" s="234" t="s">
        <v>442</v>
      </c>
      <c r="BK55" s="234" t="s">
        <v>451</v>
      </c>
      <c r="BL55" s="234" t="s">
        <v>451</v>
      </c>
      <c r="BM55" s="234" t="s">
        <v>451</v>
      </c>
      <c r="BN55" s="241"/>
      <c r="BO55" t="b">
        <v>1</v>
      </c>
      <c r="BP55" t="b">
        <v>0</v>
      </c>
      <c r="BQ55" t="b">
        <v>0</v>
      </c>
      <c r="BR55" s="241" t="s">
        <v>7029</v>
      </c>
      <c r="BS55" s="241"/>
      <c r="BT55" s="234" t="s">
        <v>7012</v>
      </c>
      <c r="BU55" t="b">
        <v>0</v>
      </c>
      <c r="BV55" s="103">
        <v>1</v>
      </c>
      <c r="BW55" s="235">
        <v>2191</v>
      </c>
      <c r="BX55" s="234" t="s">
        <v>7571</v>
      </c>
      <c r="BY55" s="234" t="s">
        <v>56</v>
      </c>
      <c r="BZ55" s="234" t="s">
        <v>7014</v>
      </c>
    </row>
    <row r="56" spans="1:78" ht="30" x14ac:dyDescent="0.25">
      <c r="A56" s="5">
        <v>2162</v>
      </c>
      <c r="B56" s="234" t="s">
        <v>6568</v>
      </c>
      <c r="C56" s="234" t="s">
        <v>7572</v>
      </c>
      <c r="D56" s="234" t="s">
        <v>7573</v>
      </c>
      <c r="E56" s="234"/>
      <c r="F56" s="234" t="s">
        <v>6993</v>
      </c>
      <c r="G56" s="234" t="s">
        <v>7315</v>
      </c>
      <c r="H56" s="234" t="s">
        <v>6995</v>
      </c>
      <c r="I56" s="242"/>
      <c r="J56" s="242">
        <v>44736.455497685187</v>
      </c>
      <c r="K56" s="234"/>
      <c r="L56" s="242">
        <v>44742.455497685187</v>
      </c>
      <c r="M56" s="234" t="s">
        <v>6996</v>
      </c>
      <c r="N56" s="234" t="s">
        <v>7574</v>
      </c>
      <c r="O56" s="234" t="s">
        <v>7575</v>
      </c>
      <c r="P56" s="234" t="s">
        <v>6999</v>
      </c>
      <c r="Q56" s="234" t="s">
        <v>7576</v>
      </c>
      <c r="R56" s="234" t="s">
        <v>451</v>
      </c>
      <c r="S56" t="b">
        <v>0</v>
      </c>
      <c r="T56" s="242">
        <v>44742</v>
      </c>
      <c r="U56" s="103">
        <v>4</v>
      </c>
      <c r="V56" s="234" t="s">
        <v>272</v>
      </c>
      <c r="W56" s="103">
        <v>4</v>
      </c>
      <c r="X56" s="234" t="s">
        <v>272</v>
      </c>
      <c r="Y56" s="242"/>
      <c r="Z56" s="242"/>
      <c r="AA56" s="103"/>
      <c r="AB56" s="234" t="s">
        <v>7577</v>
      </c>
      <c r="AC56" s="243">
        <v>44736.459976851853</v>
      </c>
      <c r="AD56" s="234" t="s">
        <v>7320</v>
      </c>
      <c r="AE56" s="235" t="s">
        <v>7578</v>
      </c>
      <c r="AF56" s="237">
        <v>0</v>
      </c>
      <c r="AG56" s="234" t="s">
        <v>482</v>
      </c>
      <c r="AH56" s="241"/>
      <c r="AI56" t="b">
        <v>0</v>
      </c>
      <c r="AJ56" t="b">
        <v>1</v>
      </c>
      <c r="AK56" s="234" t="s">
        <v>7572</v>
      </c>
      <c r="AL56" s="103">
        <v>20</v>
      </c>
      <c r="AM56" t="b">
        <v>0</v>
      </c>
      <c r="AN56" s="234"/>
      <c r="AO56" s="103"/>
      <c r="AP56" s="241"/>
      <c r="AQ56" s="241" t="s">
        <v>7073</v>
      </c>
      <c r="AR56" s="241"/>
      <c r="AS56" s="241"/>
      <c r="AT56" s="234" t="s">
        <v>7005</v>
      </c>
      <c r="AU56" s="234" t="s">
        <v>7085</v>
      </c>
      <c r="AV56" t="b">
        <v>0</v>
      </c>
      <c r="AW56" t="b">
        <v>0</v>
      </c>
      <c r="AX56" s="241"/>
      <c r="AY56" s="241"/>
      <c r="AZ56" s="234"/>
      <c r="BA56" s="234"/>
      <c r="BB56" s="234" t="s">
        <v>7579</v>
      </c>
      <c r="BC56" t="b">
        <v>0</v>
      </c>
      <c r="BD56" s="234" t="s">
        <v>7008</v>
      </c>
      <c r="BE56" s="234" t="s">
        <v>7009</v>
      </c>
      <c r="BF56" s="234" t="s">
        <v>7027</v>
      </c>
      <c r="BG56" s="234" t="s">
        <v>7028</v>
      </c>
      <c r="BH56" s="234" t="s">
        <v>7011</v>
      </c>
      <c r="BI56" s="243">
        <v>44740.620138888888</v>
      </c>
      <c r="BJ56" s="234" t="s">
        <v>442</v>
      </c>
      <c r="BK56" s="234" t="s">
        <v>451</v>
      </c>
      <c r="BL56" s="234" t="s">
        <v>451</v>
      </c>
      <c r="BM56" s="234" t="s">
        <v>451</v>
      </c>
      <c r="BN56" s="241"/>
      <c r="BO56" t="b">
        <v>1</v>
      </c>
      <c r="BP56" t="b">
        <v>0</v>
      </c>
      <c r="BQ56" t="b">
        <v>0</v>
      </c>
      <c r="BR56" s="241" t="s">
        <v>7077</v>
      </c>
      <c r="BS56" s="241"/>
      <c r="BT56" s="234" t="s">
        <v>7012</v>
      </c>
      <c r="BU56" t="b">
        <v>0</v>
      </c>
      <c r="BV56" s="103">
        <v>1</v>
      </c>
      <c r="BW56" s="235">
        <v>2190</v>
      </c>
      <c r="BX56" s="234" t="s">
        <v>7580</v>
      </c>
      <c r="BY56" s="234" t="s">
        <v>56</v>
      </c>
      <c r="BZ56" s="234" t="s">
        <v>7014</v>
      </c>
    </row>
    <row r="57" spans="1:78" ht="75" x14ac:dyDescent="0.25">
      <c r="A57" s="5">
        <v>2161</v>
      </c>
      <c r="B57" s="234" t="s">
        <v>6564</v>
      </c>
      <c r="C57" s="234" t="s">
        <v>828</v>
      </c>
      <c r="D57" s="234" t="s">
        <v>7581</v>
      </c>
      <c r="E57" s="234"/>
      <c r="F57" s="234" t="s">
        <v>6993</v>
      </c>
      <c r="G57" s="234" t="s">
        <v>7100</v>
      </c>
      <c r="H57" s="234" t="s">
        <v>6995</v>
      </c>
      <c r="I57" s="242"/>
      <c r="J57" s="242">
        <v>44736.326550925929</v>
      </c>
      <c r="K57" s="234"/>
      <c r="L57" s="242">
        <v>44750.326550925929</v>
      </c>
      <c r="M57" s="234" t="s">
        <v>6996</v>
      </c>
      <c r="N57" s="234" t="s">
        <v>7582</v>
      </c>
      <c r="O57" s="234" t="s">
        <v>7583</v>
      </c>
      <c r="P57" s="234" t="s">
        <v>6999</v>
      </c>
      <c r="Q57" s="234"/>
      <c r="R57" s="234" t="s">
        <v>451</v>
      </c>
      <c r="S57" t="b">
        <v>0</v>
      </c>
      <c r="T57" s="242"/>
      <c r="U57" s="103">
        <v>20</v>
      </c>
      <c r="V57" s="234" t="s">
        <v>272</v>
      </c>
      <c r="W57" s="103">
        <v>100</v>
      </c>
      <c r="X57" s="234" t="s">
        <v>272</v>
      </c>
      <c r="Y57" s="242"/>
      <c r="Z57" s="242"/>
      <c r="AA57" s="103">
        <v>5</v>
      </c>
      <c r="AB57" s="234" t="s">
        <v>7584</v>
      </c>
      <c r="AC57" s="243">
        <v>44736.329965277779</v>
      </c>
      <c r="AD57" s="234" t="s">
        <v>7585</v>
      </c>
      <c r="AE57" s="235" t="s">
        <v>7586</v>
      </c>
      <c r="AF57" s="237">
        <v>0</v>
      </c>
      <c r="AG57" s="234" t="s">
        <v>436</v>
      </c>
      <c r="AH57" s="241"/>
      <c r="AI57" t="b">
        <v>0</v>
      </c>
      <c r="AJ57" t="b">
        <v>1</v>
      </c>
      <c r="AK57" s="234" t="s">
        <v>7587</v>
      </c>
      <c r="AL57" s="103">
        <v>10</v>
      </c>
      <c r="AM57" t="b">
        <v>0</v>
      </c>
      <c r="AN57" s="234"/>
      <c r="AO57" s="103"/>
      <c r="AP57" s="241"/>
      <c r="AQ57" s="241" t="s">
        <v>7146</v>
      </c>
      <c r="AR57" s="241"/>
      <c r="AS57" s="241"/>
      <c r="AT57" s="234" t="s">
        <v>5226</v>
      </c>
      <c r="AU57" s="234" t="s">
        <v>7085</v>
      </c>
      <c r="AV57" t="b">
        <v>0</v>
      </c>
      <c r="AW57" t="b">
        <v>0</v>
      </c>
      <c r="AX57" s="241" t="s">
        <v>7588</v>
      </c>
      <c r="AY57" s="241"/>
      <c r="AZ57" s="234"/>
      <c r="BA57" s="234"/>
      <c r="BB57" s="234" t="s">
        <v>7589</v>
      </c>
      <c r="BC57" t="b">
        <v>0</v>
      </c>
      <c r="BD57" s="234" t="s">
        <v>7008</v>
      </c>
      <c r="BE57" s="234" t="s">
        <v>7009</v>
      </c>
      <c r="BF57" s="234" t="s">
        <v>7027</v>
      </c>
      <c r="BG57" s="234" t="s">
        <v>7028</v>
      </c>
      <c r="BH57" s="234" t="s">
        <v>7011</v>
      </c>
      <c r="BI57" s="243">
        <v>44781.64571759259</v>
      </c>
      <c r="BJ57" s="234" t="s">
        <v>7590</v>
      </c>
      <c r="BK57" s="234" t="s">
        <v>451</v>
      </c>
      <c r="BL57" s="234" t="s">
        <v>547</v>
      </c>
      <c r="BM57" s="234" t="s">
        <v>451</v>
      </c>
      <c r="BN57" s="241"/>
      <c r="BO57" t="b">
        <v>1</v>
      </c>
      <c r="BP57" t="b">
        <v>0</v>
      </c>
      <c r="BQ57" t="b">
        <v>0</v>
      </c>
      <c r="BR57" s="241" t="s">
        <v>7199</v>
      </c>
      <c r="BS57" s="241" t="s">
        <v>7591</v>
      </c>
      <c r="BT57" s="234" t="s">
        <v>7012</v>
      </c>
      <c r="BU57" t="b">
        <v>0</v>
      </c>
      <c r="BV57" s="103">
        <v>1</v>
      </c>
      <c r="BW57" s="235">
        <v>2189</v>
      </c>
      <c r="BX57" s="234" t="s">
        <v>7592</v>
      </c>
      <c r="BY57" s="234" t="s">
        <v>56</v>
      </c>
      <c r="BZ57" s="234" t="s">
        <v>7014</v>
      </c>
    </row>
    <row r="58" spans="1:78" ht="30" x14ac:dyDescent="0.25">
      <c r="A58" s="5">
        <v>2160</v>
      </c>
      <c r="B58" s="234" t="s">
        <v>6557</v>
      </c>
      <c r="C58" s="234" t="s">
        <v>6558</v>
      </c>
      <c r="D58" s="234" t="s">
        <v>7593</v>
      </c>
      <c r="E58" s="234" t="s">
        <v>7594</v>
      </c>
      <c r="F58" s="234" t="s">
        <v>7156</v>
      </c>
      <c r="G58" s="234" t="s">
        <v>7595</v>
      </c>
      <c r="H58" s="234" t="s">
        <v>7018</v>
      </c>
      <c r="I58" s="242"/>
      <c r="J58" s="242">
        <v>44718.673761574071</v>
      </c>
      <c r="K58" s="234"/>
      <c r="L58" s="242">
        <v>44735.673761574071</v>
      </c>
      <c r="M58" s="234" t="s">
        <v>6996</v>
      </c>
      <c r="N58" s="234" t="s">
        <v>7596</v>
      </c>
      <c r="O58" s="234" t="s">
        <v>7597</v>
      </c>
      <c r="P58" s="234" t="s">
        <v>6999</v>
      </c>
      <c r="Q58" s="234"/>
      <c r="R58" s="234" t="s">
        <v>451</v>
      </c>
      <c r="S58" t="b">
        <v>0</v>
      </c>
      <c r="T58" s="242">
        <v>44806</v>
      </c>
      <c r="U58" s="103">
        <v>5</v>
      </c>
      <c r="V58" s="234" t="s">
        <v>272</v>
      </c>
      <c r="W58" s="103">
        <v>5</v>
      </c>
      <c r="X58" s="234" t="s">
        <v>272</v>
      </c>
      <c r="Y58" s="242"/>
      <c r="Z58" s="242"/>
      <c r="AA58" s="103"/>
      <c r="AB58" s="234" t="s">
        <v>7598</v>
      </c>
      <c r="AC58" s="243">
        <v>44734.68309027778</v>
      </c>
      <c r="AD58" s="234" t="s">
        <v>7599</v>
      </c>
      <c r="AE58" s="235" t="s">
        <v>7600</v>
      </c>
      <c r="AF58" s="237">
        <v>0</v>
      </c>
      <c r="AG58" s="234" t="s">
        <v>482</v>
      </c>
      <c r="AH58" s="241"/>
      <c r="AI58" t="b">
        <v>1</v>
      </c>
      <c r="AJ58" t="b">
        <v>0</v>
      </c>
      <c r="AK58" s="234"/>
      <c r="AL58" s="103"/>
      <c r="AM58" t="b">
        <v>0</v>
      </c>
      <c r="AN58" s="234"/>
      <c r="AO58" s="103"/>
      <c r="AP58" s="241"/>
      <c r="AQ58" s="241" t="s">
        <v>7073</v>
      </c>
      <c r="AR58" s="241"/>
      <c r="AS58" s="241"/>
      <c r="AT58" s="234" t="s">
        <v>7005</v>
      </c>
      <c r="AU58" s="234" t="s">
        <v>7025</v>
      </c>
      <c r="AV58" t="b">
        <v>0</v>
      </c>
      <c r="AW58" t="b">
        <v>0</v>
      </c>
      <c r="AX58" s="241"/>
      <c r="AY58" s="241"/>
      <c r="AZ58" s="234"/>
      <c r="BA58" s="234"/>
      <c r="BB58" s="234" t="s">
        <v>7601</v>
      </c>
      <c r="BC58" t="b">
        <v>0</v>
      </c>
      <c r="BD58" s="234" t="s">
        <v>7008</v>
      </c>
      <c r="BE58" s="234" t="s">
        <v>7009</v>
      </c>
      <c r="BF58" s="234" t="s">
        <v>7027</v>
      </c>
      <c r="BG58" s="234" t="s">
        <v>7028</v>
      </c>
      <c r="BH58" s="234" t="s">
        <v>7011</v>
      </c>
      <c r="BI58" s="243">
        <v>44735.646087962959</v>
      </c>
      <c r="BJ58" s="234" t="s">
        <v>7486</v>
      </c>
      <c r="BK58" s="234" t="s">
        <v>451</v>
      </c>
      <c r="BL58" s="234" t="s">
        <v>451</v>
      </c>
      <c r="BM58" s="234" t="s">
        <v>451</v>
      </c>
      <c r="BN58" s="241" t="s">
        <v>7187</v>
      </c>
      <c r="BO58" t="b">
        <v>0</v>
      </c>
      <c r="BP58" t="b">
        <v>0</v>
      </c>
      <c r="BQ58" t="b">
        <v>0</v>
      </c>
      <c r="BR58" s="241" t="s">
        <v>7602</v>
      </c>
      <c r="BS58" s="241"/>
      <c r="BT58" s="234" t="s">
        <v>7012</v>
      </c>
      <c r="BU58" t="b">
        <v>0</v>
      </c>
      <c r="BV58" s="103">
        <v>1</v>
      </c>
      <c r="BW58" s="235">
        <v>2188</v>
      </c>
      <c r="BX58" s="234" t="s">
        <v>7603</v>
      </c>
      <c r="BY58" s="234" t="s">
        <v>56</v>
      </c>
      <c r="BZ58" s="234" t="s">
        <v>7014</v>
      </c>
    </row>
    <row r="59" spans="1:78" ht="30" x14ac:dyDescent="0.25">
      <c r="A59" s="5">
        <v>2159</v>
      </c>
      <c r="B59" s="234" t="s">
        <v>6541</v>
      </c>
      <c r="C59" s="234" t="s">
        <v>7604</v>
      </c>
      <c r="D59" s="234" t="s">
        <v>7032</v>
      </c>
      <c r="E59" s="234"/>
      <c r="F59" s="234" t="s">
        <v>7156</v>
      </c>
      <c r="G59" s="234" t="s">
        <v>7350</v>
      </c>
      <c r="H59" s="234" t="s">
        <v>7034</v>
      </c>
      <c r="I59" s="242"/>
      <c r="J59" s="242">
        <v>44727.395104166666</v>
      </c>
      <c r="K59" s="234" t="s">
        <v>7605</v>
      </c>
      <c r="L59" s="242">
        <v>44739.395104166666</v>
      </c>
      <c r="M59" s="234" t="s">
        <v>7035</v>
      </c>
      <c r="N59" s="234" t="s">
        <v>7036</v>
      </c>
      <c r="O59" s="234" t="s">
        <v>7037</v>
      </c>
      <c r="P59" s="234" t="s">
        <v>6999</v>
      </c>
      <c r="Q59" s="234" t="s">
        <v>7606</v>
      </c>
      <c r="R59" s="234" t="s">
        <v>451</v>
      </c>
      <c r="S59" t="b">
        <v>0</v>
      </c>
      <c r="T59" s="242"/>
      <c r="U59" s="103">
        <v>7921</v>
      </c>
      <c r="V59" s="234" t="s">
        <v>272</v>
      </c>
      <c r="W59" s="103">
        <v>63368</v>
      </c>
      <c r="X59" s="234" t="s">
        <v>272</v>
      </c>
      <c r="Y59" s="242">
        <v>44835</v>
      </c>
      <c r="Z59" s="242">
        <v>47483</v>
      </c>
      <c r="AA59" s="103">
        <v>8</v>
      </c>
      <c r="AB59" s="234" t="s">
        <v>7038</v>
      </c>
      <c r="AC59" s="243">
        <v>44734.42695601852</v>
      </c>
      <c r="AD59" s="234" t="s">
        <v>7355</v>
      </c>
      <c r="AE59" s="235" t="s">
        <v>7607</v>
      </c>
      <c r="AF59" s="237">
        <v>0</v>
      </c>
      <c r="AG59" s="234" t="s">
        <v>482</v>
      </c>
      <c r="AH59" s="241" t="s">
        <v>7608</v>
      </c>
      <c r="AI59" t="b">
        <v>1</v>
      </c>
      <c r="AJ59" t="b">
        <v>0</v>
      </c>
      <c r="AK59" s="234"/>
      <c r="AL59" s="103"/>
      <c r="AM59" t="b">
        <v>0</v>
      </c>
      <c r="AN59" s="234"/>
      <c r="AO59" s="103"/>
      <c r="AP59" s="241"/>
      <c r="AQ59" s="241" t="s">
        <v>7073</v>
      </c>
      <c r="AR59" s="241" t="s">
        <v>7380</v>
      </c>
      <c r="AS59" s="241"/>
      <c r="AT59" s="234" t="s">
        <v>7609</v>
      </c>
      <c r="AU59" s="234" t="s">
        <v>7610</v>
      </c>
      <c r="AV59" t="b">
        <v>0</v>
      </c>
      <c r="AW59" t="b">
        <v>0</v>
      </c>
      <c r="AX59" s="241" t="s">
        <v>7380</v>
      </c>
      <c r="AY59" s="241"/>
      <c r="AZ59" s="234"/>
      <c r="BA59" s="234"/>
      <c r="BB59" s="234" t="s">
        <v>7611</v>
      </c>
      <c r="BC59" t="b">
        <v>0</v>
      </c>
      <c r="BD59" s="234" t="s">
        <v>7044</v>
      </c>
      <c r="BE59" s="234" t="s">
        <v>7045</v>
      </c>
      <c r="BF59" s="234" t="s">
        <v>7027</v>
      </c>
      <c r="BG59" s="234" t="s">
        <v>7028</v>
      </c>
      <c r="BH59" s="234" t="s">
        <v>7011</v>
      </c>
      <c r="BI59" s="243">
        <v>44740.606192129628</v>
      </c>
      <c r="BJ59" s="234" t="s">
        <v>442</v>
      </c>
      <c r="BK59" s="234" t="s">
        <v>547</v>
      </c>
      <c r="BL59" s="234" t="s">
        <v>547</v>
      </c>
      <c r="BM59" s="234" t="s">
        <v>547</v>
      </c>
      <c r="BN59" s="241" t="s">
        <v>7612</v>
      </c>
      <c r="BO59" t="b">
        <v>0</v>
      </c>
      <c r="BP59" t="b">
        <v>0</v>
      </c>
      <c r="BQ59" t="b">
        <v>1</v>
      </c>
      <c r="BR59" s="241" t="s">
        <v>7029</v>
      </c>
      <c r="BS59" s="241"/>
      <c r="BT59" s="234" t="s">
        <v>7012</v>
      </c>
      <c r="BU59" t="b">
        <v>0</v>
      </c>
      <c r="BV59" s="103">
        <v>1</v>
      </c>
      <c r="BW59" s="235">
        <v>2187</v>
      </c>
      <c r="BX59" s="234" t="s">
        <v>7613</v>
      </c>
      <c r="BY59" s="234" t="s">
        <v>56</v>
      </c>
      <c r="BZ59" s="234" t="s">
        <v>7014</v>
      </c>
    </row>
    <row r="60" spans="1:78" x14ac:dyDescent="0.25">
      <c r="A60" s="5">
        <v>2158</v>
      </c>
      <c r="B60" s="234" t="s">
        <v>6536</v>
      </c>
      <c r="C60" s="234" t="s">
        <v>7614</v>
      </c>
      <c r="D60" s="234" t="s">
        <v>7329</v>
      </c>
      <c r="E60" s="234"/>
      <c r="F60" s="234" t="s">
        <v>6993</v>
      </c>
      <c r="G60" s="234" t="s">
        <v>7315</v>
      </c>
      <c r="H60" s="234" t="s">
        <v>6995</v>
      </c>
      <c r="I60" s="242"/>
      <c r="J60" s="242">
        <v>44733.377812500003</v>
      </c>
      <c r="K60" s="234"/>
      <c r="L60" s="242">
        <v>44735.377812500003</v>
      </c>
      <c r="M60" s="234" t="s">
        <v>6996</v>
      </c>
      <c r="N60" s="234" t="s">
        <v>7331</v>
      </c>
      <c r="O60" s="234" t="s">
        <v>7332</v>
      </c>
      <c r="P60" s="234" t="s">
        <v>6999</v>
      </c>
      <c r="Q60" s="234" t="s">
        <v>7333</v>
      </c>
      <c r="R60" s="234" t="s">
        <v>451</v>
      </c>
      <c r="S60" t="b">
        <v>0</v>
      </c>
      <c r="T60" s="242">
        <v>44735</v>
      </c>
      <c r="U60" s="103">
        <v>1</v>
      </c>
      <c r="V60" s="234" t="s">
        <v>272</v>
      </c>
      <c r="W60" s="103">
        <v>1</v>
      </c>
      <c r="X60" s="234" t="s">
        <v>272</v>
      </c>
      <c r="Y60" s="242"/>
      <c r="Z60" s="242"/>
      <c r="AA60" s="103"/>
      <c r="AB60" s="234" t="s">
        <v>7334</v>
      </c>
      <c r="AC60" s="243">
        <v>44733.380497685182</v>
      </c>
      <c r="AD60" s="234" t="s">
        <v>7320</v>
      </c>
      <c r="AE60" s="235" t="s">
        <v>7615</v>
      </c>
      <c r="AF60" s="237">
        <v>0</v>
      </c>
      <c r="AG60" s="234" t="s">
        <v>482</v>
      </c>
      <c r="AH60" s="241"/>
      <c r="AI60" t="b">
        <v>1</v>
      </c>
      <c r="AJ60" t="b">
        <v>0</v>
      </c>
      <c r="AK60" s="234"/>
      <c r="AL60" s="103"/>
      <c r="AM60" t="b">
        <v>0</v>
      </c>
      <c r="AN60" s="234"/>
      <c r="AO60" s="103"/>
      <c r="AP60" s="241"/>
      <c r="AQ60" s="241" t="s">
        <v>7073</v>
      </c>
      <c r="AR60" s="241"/>
      <c r="AS60" s="241"/>
      <c r="AT60" s="234" t="s">
        <v>7005</v>
      </c>
      <c r="AU60" s="234" t="s">
        <v>7085</v>
      </c>
      <c r="AV60" t="b">
        <v>0</v>
      </c>
      <c r="AW60" t="b">
        <v>0</v>
      </c>
      <c r="AX60" s="241"/>
      <c r="AY60" s="241"/>
      <c r="AZ60" s="234"/>
      <c r="BA60" s="234"/>
      <c r="BB60" s="234" t="s">
        <v>7336</v>
      </c>
      <c r="BC60" t="b">
        <v>0</v>
      </c>
      <c r="BD60" s="234" t="s">
        <v>7008</v>
      </c>
      <c r="BE60" s="234" t="s">
        <v>7009</v>
      </c>
      <c r="BF60" s="234" t="s">
        <v>7027</v>
      </c>
      <c r="BG60" s="234" t="s">
        <v>7028</v>
      </c>
      <c r="BH60" s="234" t="s">
        <v>7011</v>
      </c>
      <c r="BI60" s="243">
        <v>44735.432662037034</v>
      </c>
      <c r="BJ60" s="234" t="s">
        <v>442</v>
      </c>
      <c r="BK60" s="234" t="s">
        <v>451</v>
      </c>
      <c r="BL60" s="234" t="s">
        <v>451</v>
      </c>
      <c r="BM60" s="234" t="s">
        <v>451</v>
      </c>
      <c r="BN60" s="241"/>
      <c r="BO60" t="b">
        <v>0</v>
      </c>
      <c r="BP60" t="b">
        <v>0</v>
      </c>
      <c r="BQ60" t="b">
        <v>0</v>
      </c>
      <c r="BR60" s="241" t="s">
        <v>7029</v>
      </c>
      <c r="BS60" s="241"/>
      <c r="BT60" s="234" t="s">
        <v>7012</v>
      </c>
      <c r="BU60" t="b">
        <v>0</v>
      </c>
      <c r="BV60" s="103">
        <v>1</v>
      </c>
      <c r="BW60" s="235">
        <v>2186</v>
      </c>
      <c r="BX60" s="234" t="s">
        <v>7616</v>
      </c>
      <c r="BY60" s="234" t="s">
        <v>56</v>
      </c>
      <c r="BZ60" s="234" t="s">
        <v>7014</v>
      </c>
    </row>
    <row r="61" spans="1:78" x14ac:dyDescent="0.25">
      <c r="A61" s="5">
        <v>2157</v>
      </c>
      <c r="B61" s="234" t="s">
        <v>6530</v>
      </c>
      <c r="C61" s="234" t="s">
        <v>7617</v>
      </c>
      <c r="D61" s="234" t="s">
        <v>7618</v>
      </c>
      <c r="E61" s="234"/>
      <c r="F61" s="234" t="s">
        <v>6993</v>
      </c>
      <c r="G61" s="234" t="s">
        <v>7315</v>
      </c>
      <c r="H61" s="234" t="s">
        <v>6994</v>
      </c>
      <c r="I61" s="242"/>
      <c r="J61" s="242">
        <v>44733.354016203702</v>
      </c>
      <c r="K61" s="234"/>
      <c r="L61" s="242">
        <v>44736.354016203702</v>
      </c>
      <c r="M61" s="234" t="s">
        <v>6996</v>
      </c>
      <c r="N61" s="234" t="s">
        <v>7619</v>
      </c>
      <c r="O61" s="234" t="s">
        <v>7620</v>
      </c>
      <c r="P61" s="234" t="s">
        <v>6999</v>
      </c>
      <c r="Q61" s="234" t="s">
        <v>7621</v>
      </c>
      <c r="R61" s="234" t="s">
        <v>451</v>
      </c>
      <c r="S61" t="b">
        <v>0</v>
      </c>
      <c r="T61" s="242">
        <v>44736</v>
      </c>
      <c r="U61" s="103">
        <v>15</v>
      </c>
      <c r="V61" s="234" t="s">
        <v>272</v>
      </c>
      <c r="W61" s="103">
        <v>15</v>
      </c>
      <c r="X61" s="234" t="s">
        <v>272</v>
      </c>
      <c r="Y61" s="242"/>
      <c r="Z61" s="242"/>
      <c r="AA61" s="103"/>
      <c r="AB61" s="234" t="s">
        <v>7622</v>
      </c>
      <c r="AC61" s="243">
        <v>44733.35832175926</v>
      </c>
      <c r="AD61" s="234" t="s">
        <v>7320</v>
      </c>
      <c r="AE61" s="235" t="s">
        <v>7623</v>
      </c>
      <c r="AF61" s="237">
        <v>0</v>
      </c>
      <c r="AG61" s="234" t="s">
        <v>482</v>
      </c>
      <c r="AH61" s="241"/>
      <c r="AI61" t="b">
        <v>1</v>
      </c>
      <c r="AJ61" t="b">
        <v>0</v>
      </c>
      <c r="AK61" s="234"/>
      <c r="AL61" s="103"/>
      <c r="AM61" t="b">
        <v>0</v>
      </c>
      <c r="AN61" s="234"/>
      <c r="AO61" s="103"/>
      <c r="AP61" s="241"/>
      <c r="AQ61" s="241" t="s">
        <v>7073</v>
      </c>
      <c r="AR61" s="241"/>
      <c r="AS61" s="241"/>
      <c r="AT61" s="234" t="s">
        <v>7005</v>
      </c>
      <c r="AU61" s="234" t="s">
        <v>7085</v>
      </c>
      <c r="AV61" t="b">
        <v>0</v>
      </c>
      <c r="AW61" t="b">
        <v>0</v>
      </c>
      <c r="AX61" s="241" t="s">
        <v>7624</v>
      </c>
      <c r="AY61" s="241"/>
      <c r="AZ61" s="234"/>
      <c r="BA61" s="234"/>
      <c r="BB61" s="234" t="s">
        <v>7625</v>
      </c>
      <c r="BC61" t="b">
        <v>0</v>
      </c>
      <c r="BD61" s="234" t="s">
        <v>7008</v>
      </c>
      <c r="BE61" s="234" t="s">
        <v>7009</v>
      </c>
      <c r="BF61" s="234" t="s">
        <v>7027</v>
      </c>
      <c r="BG61" s="234" t="s">
        <v>7028</v>
      </c>
      <c r="BH61" s="234" t="s">
        <v>7011</v>
      </c>
      <c r="BI61" s="243">
        <v>44734.729050925926</v>
      </c>
      <c r="BJ61" s="234" t="s">
        <v>442</v>
      </c>
      <c r="BK61" s="234" t="s">
        <v>451</v>
      </c>
      <c r="BL61" s="234" t="s">
        <v>547</v>
      </c>
      <c r="BM61" s="234" t="s">
        <v>451</v>
      </c>
      <c r="BN61" s="241"/>
      <c r="BO61" t="b">
        <v>0</v>
      </c>
      <c r="BP61" t="b">
        <v>0</v>
      </c>
      <c r="BQ61" t="b">
        <v>0</v>
      </c>
      <c r="BR61" s="241" t="s">
        <v>7626</v>
      </c>
      <c r="BS61" s="241"/>
      <c r="BT61" s="234" t="s">
        <v>7012</v>
      </c>
      <c r="BU61" t="b">
        <v>0</v>
      </c>
      <c r="BV61" s="103">
        <v>1</v>
      </c>
      <c r="BW61" s="235">
        <v>2185</v>
      </c>
      <c r="BX61" s="234" t="s">
        <v>7627</v>
      </c>
      <c r="BY61" s="234" t="s">
        <v>56</v>
      </c>
      <c r="BZ61" s="234" t="s">
        <v>7014</v>
      </c>
    </row>
    <row r="62" spans="1:78" x14ac:dyDescent="0.25">
      <c r="A62" s="5">
        <v>2156</v>
      </c>
      <c r="B62" s="234" t="s">
        <v>6513</v>
      </c>
      <c r="C62" s="234" t="s">
        <v>7628</v>
      </c>
      <c r="D62" s="234" t="s">
        <v>7629</v>
      </c>
      <c r="E62" s="234"/>
      <c r="F62" s="234" t="s">
        <v>7156</v>
      </c>
      <c r="G62" s="234" t="s">
        <v>7017</v>
      </c>
      <c r="H62" s="234" t="s">
        <v>7018</v>
      </c>
      <c r="I62" s="242"/>
      <c r="J62" s="242">
        <v>44732.601076388892</v>
      </c>
      <c r="K62" s="234"/>
      <c r="L62" s="242">
        <v>44735.601076388892</v>
      </c>
      <c r="M62" s="234" t="s">
        <v>6996</v>
      </c>
      <c r="N62" s="234" t="s">
        <v>7630</v>
      </c>
      <c r="O62" s="234" t="s">
        <v>7631</v>
      </c>
      <c r="P62" s="234" t="s">
        <v>6999</v>
      </c>
      <c r="Q62" s="234"/>
      <c r="R62" s="234" t="s">
        <v>547</v>
      </c>
      <c r="S62" t="b">
        <v>0</v>
      </c>
      <c r="T62" s="242"/>
      <c r="U62" s="103">
        <v>20400</v>
      </c>
      <c r="V62" s="234" t="s">
        <v>480</v>
      </c>
      <c r="W62" s="103">
        <v>23600</v>
      </c>
      <c r="X62" s="234" t="s">
        <v>480</v>
      </c>
      <c r="Y62" s="242"/>
      <c r="Z62" s="242"/>
      <c r="AA62" s="103"/>
      <c r="AB62" s="234" t="s">
        <v>7632</v>
      </c>
      <c r="AC62" s="243">
        <v>44732.603738425925</v>
      </c>
      <c r="AD62" s="234" t="s">
        <v>7022</v>
      </c>
      <c r="AE62" s="235" t="s">
        <v>7633</v>
      </c>
      <c r="AF62" s="237">
        <v>0</v>
      </c>
      <c r="AG62" s="234" t="s">
        <v>482</v>
      </c>
      <c r="AH62" s="241"/>
      <c r="AI62" t="b">
        <v>1</v>
      </c>
      <c r="AJ62" t="b">
        <v>0</v>
      </c>
      <c r="AK62" s="234"/>
      <c r="AL62" s="103"/>
      <c r="AM62" t="b">
        <v>0</v>
      </c>
      <c r="AN62" s="234"/>
      <c r="AO62" s="103"/>
      <c r="AP62" s="241"/>
      <c r="AQ62" s="241" t="s">
        <v>7073</v>
      </c>
      <c r="AR62" s="241"/>
      <c r="AS62" s="241"/>
      <c r="AT62" s="234" t="s">
        <v>7005</v>
      </c>
      <c r="AU62" s="234" t="s">
        <v>7059</v>
      </c>
      <c r="AV62" t="b">
        <v>0</v>
      </c>
      <c r="AW62" t="b">
        <v>0</v>
      </c>
      <c r="AX62" s="241" t="s">
        <v>7634</v>
      </c>
      <c r="AY62" s="241"/>
      <c r="AZ62" s="234"/>
      <c r="BA62" s="234"/>
      <c r="BB62" s="234"/>
      <c r="BC62" t="b">
        <v>0</v>
      </c>
      <c r="BD62" s="234" t="s">
        <v>7008</v>
      </c>
      <c r="BE62" s="234" t="s">
        <v>7026</v>
      </c>
      <c r="BF62" s="234" t="s">
        <v>7027</v>
      </c>
      <c r="BG62" s="234" t="s">
        <v>7028</v>
      </c>
      <c r="BH62" s="234" t="s">
        <v>7011</v>
      </c>
      <c r="BI62" s="243">
        <v>44735.689131944448</v>
      </c>
      <c r="BJ62" s="234" t="s">
        <v>442</v>
      </c>
      <c r="BK62" s="234" t="s">
        <v>451</v>
      </c>
      <c r="BL62" s="234" t="s">
        <v>547</v>
      </c>
      <c r="BM62" s="234" t="s">
        <v>451</v>
      </c>
      <c r="BN62" s="241"/>
      <c r="BO62" t="b">
        <v>0</v>
      </c>
      <c r="BP62" t="b">
        <v>0</v>
      </c>
      <c r="BQ62" t="b">
        <v>0</v>
      </c>
      <c r="BR62" s="241" t="s">
        <v>7635</v>
      </c>
      <c r="BS62" s="241"/>
      <c r="BT62" s="234" t="s">
        <v>7012</v>
      </c>
      <c r="BU62" t="b">
        <v>0</v>
      </c>
      <c r="BV62" s="103">
        <v>1</v>
      </c>
      <c r="BW62" s="235">
        <v>2184</v>
      </c>
      <c r="BX62" s="234" t="s">
        <v>7636</v>
      </c>
      <c r="BY62" s="234" t="s">
        <v>56</v>
      </c>
      <c r="BZ62" s="234" t="s">
        <v>7014</v>
      </c>
    </row>
    <row r="63" spans="1:78" ht="30" x14ac:dyDescent="0.25">
      <c r="A63" s="5">
        <v>2155</v>
      </c>
      <c r="B63" s="234" t="s">
        <v>6508</v>
      </c>
      <c r="C63" s="234" t="s">
        <v>6509</v>
      </c>
      <c r="D63" s="234" t="s">
        <v>7509</v>
      </c>
      <c r="E63" s="234" t="s">
        <v>7637</v>
      </c>
      <c r="F63" s="234" t="s">
        <v>6993</v>
      </c>
      <c r="G63" s="234" t="s">
        <v>6994</v>
      </c>
      <c r="H63" s="234" t="s">
        <v>6995</v>
      </c>
      <c r="I63" s="242"/>
      <c r="J63" s="242">
        <v>44732.420011574075</v>
      </c>
      <c r="K63" s="234"/>
      <c r="L63" s="242">
        <v>44735.420011574075</v>
      </c>
      <c r="M63" s="234" t="s">
        <v>6996</v>
      </c>
      <c r="N63" s="234" t="s">
        <v>7510</v>
      </c>
      <c r="O63" s="234" t="s">
        <v>7511</v>
      </c>
      <c r="P63" s="234" t="s">
        <v>6999</v>
      </c>
      <c r="Q63" s="234"/>
      <c r="R63" s="234" t="s">
        <v>451</v>
      </c>
      <c r="S63" t="b">
        <v>0</v>
      </c>
      <c r="T63" s="242"/>
      <c r="U63" s="103">
        <v>22</v>
      </c>
      <c r="V63" s="234" t="s">
        <v>272</v>
      </c>
      <c r="W63" s="103">
        <v>44</v>
      </c>
      <c r="X63" s="234" t="s">
        <v>272</v>
      </c>
      <c r="Y63" s="242"/>
      <c r="Z63" s="242"/>
      <c r="AA63" s="103"/>
      <c r="AB63" s="234" t="s">
        <v>7512</v>
      </c>
      <c r="AC63" s="243">
        <v>44732.42423611111</v>
      </c>
      <c r="AD63" s="234" t="s">
        <v>7001</v>
      </c>
      <c r="AE63" s="235" t="s">
        <v>7638</v>
      </c>
      <c r="AF63" s="237">
        <v>0</v>
      </c>
      <c r="AG63" s="234" t="s">
        <v>482</v>
      </c>
      <c r="AH63" s="241" t="s">
        <v>7639</v>
      </c>
      <c r="AI63" t="b">
        <v>1</v>
      </c>
      <c r="AJ63" t="b">
        <v>0</v>
      </c>
      <c r="AK63" s="234"/>
      <c r="AL63" s="103"/>
      <c r="AM63" t="b">
        <v>0</v>
      </c>
      <c r="AN63" s="234"/>
      <c r="AO63" s="103"/>
      <c r="AP63" s="241"/>
      <c r="AQ63" s="241" t="s">
        <v>7073</v>
      </c>
      <c r="AR63" s="241"/>
      <c r="AS63" s="241"/>
      <c r="AT63" s="234" t="s">
        <v>7005</v>
      </c>
      <c r="AU63" s="234" t="s">
        <v>7059</v>
      </c>
      <c r="AV63" t="b">
        <v>1</v>
      </c>
      <c r="AW63" t="b">
        <v>0</v>
      </c>
      <c r="AX63" s="241"/>
      <c r="AY63" s="241"/>
      <c r="AZ63" s="234"/>
      <c r="BA63" s="234"/>
      <c r="BB63" s="234" t="s">
        <v>7640</v>
      </c>
      <c r="BC63" t="b">
        <v>0</v>
      </c>
      <c r="BD63" s="234" t="s">
        <v>7008</v>
      </c>
      <c r="BE63" s="234" t="s">
        <v>7009</v>
      </c>
      <c r="BF63" s="234" t="s">
        <v>7027</v>
      </c>
      <c r="BG63" s="234" t="s">
        <v>7028</v>
      </c>
      <c r="BH63" s="234" t="s">
        <v>7011</v>
      </c>
      <c r="BI63" s="243">
        <v>44734.558981481481</v>
      </c>
      <c r="BJ63" s="234" t="s">
        <v>442</v>
      </c>
      <c r="BK63" s="234" t="s">
        <v>451</v>
      </c>
      <c r="BL63" s="234" t="s">
        <v>451</v>
      </c>
      <c r="BM63" s="234" t="s">
        <v>547</v>
      </c>
      <c r="BN63" s="241" t="s">
        <v>7132</v>
      </c>
      <c r="BO63" t="b">
        <v>0</v>
      </c>
      <c r="BP63" t="b">
        <v>0</v>
      </c>
      <c r="BQ63" t="b">
        <v>0</v>
      </c>
      <c r="BR63" s="241" t="s">
        <v>7029</v>
      </c>
      <c r="BS63" s="241"/>
      <c r="BT63" s="234" t="s">
        <v>7012</v>
      </c>
      <c r="BU63" t="b">
        <v>0</v>
      </c>
      <c r="BV63" s="103">
        <v>1</v>
      </c>
      <c r="BW63" s="235">
        <v>2183</v>
      </c>
      <c r="BX63" s="234" t="s">
        <v>7641</v>
      </c>
      <c r="BY63" s="234" t="s">
        <v>56</v>
      </c>
      <c r="BZ63" s="234" t="s">
        <v>7014</v>
      </c>
    </row>
    <row r="64" spans="1:78" ht="30" x14ac:dyDescent="0.25">
      <c r="A64" s="5">
        <v>2154</v>
      </c>
      <c r="B64" s="234" t="s">
        <v>6502</v>
      </c>
      <c r="C64" s="234" t="s">
        <v>7642</v>
      </c>
      <c r="D64" s="234" t="s">
        <v>7643</v>
      </c>
      <c r="E64" s="234" t="s">
        <v>7644</v>
      </c>
      <c r="F64" s="234" t="s">
        <v>7156</v>
      </c>
      <c r="G64" s="234" t="s">
        <v>7302</v>
      </c>
      <c r="H64" s="234" t="s">
        <v>6995</v>
      </c>
      <c r="I64" s="242"/>
      <c r="J64" s="242">
        <v>44727.59033564815</v>
      </c>
      <c r="K64" s="234" t="s">
        <v>7642</v>
      </c>
      <c r="L64" s="242">
        <v>44735.59033564815</v>
      </c>
      <c r="M64" s="234" t="s">
        <v>6996</v>
      </c>
      <c r="N64" s="234" t="s">
        <v>7645</v>
      </c>
      <c r="O64" s="234" t="s">
        <v>7646</v>
      </c>
      <c r="P64" s="234" t="s">
        <v>6999</v>
      </c>
      <c r="Q64" s="234" t="s">
        <v>7647</v>
      </c>
      <c r="R64" s="234" t="s">
        <v>451</v>
      </c>
      <c r="S64" t="b">
        <v>0</v>
      </c>
      <c r="T64" s="242"/>
      <c r="U64" s="103">
        <v>65</v>
      </c>
      <c r="V64" s="234" t="s">
        <v>272</v>
      </c>
      <c r="W64" s="103">
        <v>260</v>
      </c>
      <c r="X64" s="234" t="s">
        <v>272</v>
      </c>
      <c r="Y64" s="242"/>
      <c r="Z64" s="242"/>
      <c r="AA64" s="103"/>
      <c r="AB64" s="234" t="s">
        <v>7648</v>
      </c>
      <c r="AC64" s="243">
        <v>44727.595173611109</v>
      </c>
      <c r="AD64" s="234" t="s">
        <v>7106</v>
      </c>
      <c r="AE64" s="235" t="s">
        <v>7649</v>
      </c>
      <c r="AF64" s="237">
        <v>0</v>
      </c>
      <c r="AG64" s="234" t="s">
        <v>482</v>
      </c>
      <c r="AH64" s="241"/>
      <c r="AI64" t="b">
        <v>1</v>
      </c>
      <c r="AJ64" t="b">
        <v>0</v>
      </c>
      <c r="AK64" s="234"/>
      <c r="AL64" s="103"/>
      <c r="AM64" t="b">
        <v>0</v>
      </c>
      <c r="AN64" s="234"/>
      <c r="AO64" s="103"/>
      <c r="AP64" s="241"/>
      <c r="AQ64" s="241"/>
      <c r="AR64" s="241"/>
      <c r="AS64" s="241"/>
      <c r="AT64" s="234" t="s">
        <v>7005</v>
      </c>
      <c r="AU64" s="234" t="s">
        <v>7042</v>
      </c>
      <c r="AV64" t="b">
        <v>0</v>
      </c>
      <c r="AW64" t="b">
        <v>0</v>
      </c>
      <c r="AX64" s="241"/>
      <c r="AY64" s="241" t="s">
        <v>7310</v>
      </c>
      <c r="AZ64" s="234"/>
      <c r="BA64" s="234"/>
      <c r="BB64" s="234" t="s">
        <v>7650</v>
      </c>
      <c r="BC64" t="b">
        <v>0</v>
      </c>
      <c r="BD64" s="234" t="s">
        <v>7008</v>
      </c>
      <c r="BE64" s="234" t="s">
        <v>7009</v>
      </c>
      <c r="BF64" s="234" t="s">
        <v>7027</v>
      </c>
      <c r="BG64" s="234" t="s">
        <v>7028</v>
      </c>
      <c r="BH64" s="234" t="s">
        <v>7308</v>
      </c>
      <c r="BI64" s="243">
        <v>44756.344722222224</v>
      </c>
      <c r="BJ64" s="234" t="s">
        <v>442</v>
      </c>
      <c r="BK64" s="234" t="s">
        <v>451</v>
      </c>
      <c r="BL64" s="234" t="s">
        <v>451</v>
      </c>
      <c r="BM64" s="234" t="s">
        <v>451</v>
      </c>
      <c r="BN64" s="241"/>
      <c r="BO64" t="b">
        <v>0</v>
      </c>
      <c r="BP64" t="b">
        <v>0</v>
      </c>
      <c r="BQ64" t="b">
        <v>0</v>
      </c>
      <c r="BR64" s="241" t="s">
        <v>7651</v>
      </c>
      <c r="BS64" s="241"/>
      <c r="BT64" s="234" t="s">
        <v>7012</v>
      </c>
      <c r="BU64" t="b">
        <v>0</v>
      </c>
      <c r="BV64" s="103">
        <v>1</v>
      </c>
      <c r="BW64" s="235">
        <v>2182</v>
      </c>
      <c r="BX64" s="234" t="s">
        <v>7652</v>
      </c>
      <c r="BY64" s="234" t="s">
        <v>56</v>
      </c>
      <c r="BZ64" s="234" t="s">
        <v>7014</v>
      </c>
    </row>
    <row r="65" spans="1:78" x14ac:dyDescent="0.25">
      <c r="A65" s="5">
        <v>2153</v>
      </c>
      <c r="B65" s="234" t="s">
        <v>6498</v>
      </c>
      <c r="C65" s="234" t="s">
        <v>1109</v>
      </c>
      <c r="D65" s="234" t="s">
        <v>7653</v>
      </c>
      <c r="E65" s="234" t="s">
        <v>7654</v>
      </c>
      <c r="F65" s="234" t="s">
        <v>6993</v>
      </c>
      <c r="G65" s="234" t="s">
        <v>7279</v>
      </c>
      <c r="H65" s="234" t="s">
        <v>6994</v>
      </c>
      <c r="I65" s="242"/>
      <c r="J65" s="242">
        <v>44726.585486111115</v>
      </c>
      <c r="K65" s="234"/>
      <c r="L65" s="242">
        <v>44729.585486111115</v>
      </c>
      <c r="M65" s="234" t="s">
        <v>6996</v>
      </c>
      <c r="N65" s="234" t="s">
        <v>7655</v>
      </c>
      <c r="O65" s="234" t="s">
        <v>7656</v>
      </c>
      <c r="P65" s="234" t="s">
        <v>6999</v>
      </c>
      <c r="Q65" s="234" t="s">
        <v>7657</v>
      </c>
      <c r="R65" s="234" t="s">
        <v>451</v>
      </c>
      <c r="S65" t="b">
        <v>0</v>
      </c>
      <c r="T65" s="242"/>
      <c r="U65" s="103">
        <v>2</v>
      </c>
      <c r="V65" s="234" t="s">
        <v>272</v>
      </c>
      <c r="W65" s="103">
        <v>4</v>
      </c>
      <c r="X65" s="234" t="s">
        <v>272</v>
      </c>
      <c r="Y65" s="242"/>
      <c r="Z65" s="242"/>
      <c r="AA65" s="103"/>
      <c r="AB65" s="234" t="s">
        <v>7658</v>
      </c>
      <c r="AC65" s="243">
        <v>44726.589444444442</v>
      </c>
      <c r="AD65" s="234" t="s">
        <v>7285</v>
      </c>
      <c r="AE65" s="235" t="s">
        <v>7659</v>
      </c>
      <c r="AF65" s="237">
        <v>0</v>
      </c>
      <c r="AG65" s="234" t="s">
        <v>482</v>
      </c>
      <c r="AH65" s="241"/>
      <c r="AI65" t="b">
        <v>0</v>
      </c>
      <c r="AJ65" t="b">
        <v>1</v>
      </c>
      <c r="AK65" s="234" t="s">
        <v>7660</v>
      </c>
      <c r="AL65" s="103"/>
      <c r="AM65" t="b">
        <v>0</v>
      </c>
      <c r="AN65" s="234"/>
      <c r="AO65" s="103"/>
      <c r="AP65" s="241"/>
      <c r="AQ65" s="241" t="s">
        <v>7073</v>
      </c>
      <c r="AR65" s="241"/>
      <c r="AS65" s="241"/>
      <c r="AT65" s="234" t="s">
        <v>7005</v>
      </c>
      <c r="AU65" s="234" t="s">
        <v>7059</v>
      </c>
      <c r="AV65" t="b">
        <v>0</v>
      </c>
      <c r="AW65" t="b">
        <v>0</v>
      </c>
      <c r="AX65" s="241"/>
      <c r="AY65" s="241"/>
      <c r="AZ65" s="234"/>
      <c r="BA65" s="234"/>
      <c r="BB65" s="234" t="s">
        <v>7661</v>
      </c>
      <c r="BC65" t="b">
        <v>0</v>
      </c>
      <c r="BD65" s="234" t="s">
        <v>7008</v>
      </c>
      <c r="BE65" s="234" t="s">
        <v>7009</v>
      </c>
      <c r="BF65" s="234" t="s">
        <v>7027</v>
      </c>
      <c r="BG65" s="234" t="s">
        <v>7028</v>
      </c>
      <c r="BH65" s="234" t="s">
        <v>7011</v>
      </c>
      <c r="BI65" s="243">
        <v>44753.349421296298</v>
      </c>
      <c r="BJ65" s="234" t="s">
        <v>442</v>
      </c>
      <c r="BK65" s="234" t="s">
        <v>451</v>
      </c>
      <c r="BL65" s="234" t="s">
        <v>451</v>
      </c>
      <c r="BM65" s="234" t="s">
        <v>451</v>
      </c>
      <c r="BN65" s="241"/>
      <c r="BO65" t="b">
        <v>1</v>
      </c>
      <c r="BP65" t="b">
        <v>0</v>
      </c>
      <c r="BQ65" t="b">
        <v>0</v>
      </c>
      <c r="BR65" s="241" t="s">
        <v>7259</v>
      </c>
      <c r="BS65" s="241"/>
      <c r="BT65" s="234" t="s">
        <v>7012</v>
      </c>
      <c r="BU65" t="b">
        <v>0</v>
      </c>
      <c r="BV65" s="103">
        <v>2</v>
      </c>
      <c r="BW65" s="235">
        <v>2181</v>
      </c>
      <c r="BX65" s="234" t="s">
        <v>7662</v>
      </c>
      <c r="BY65" s="234" t="s">
        <v>56</v>
      </c>
      <c r="BZ65" s="234" t="s">
        <v>7014</v>
      </c>
    </row>
    <row r="66" spans="1:78" ht="30" x14ac:dyDescent="0.25">
      <c r="A66" s="5">
        <v>2152</v>
      </c>
      <c r="B66" s="234" t="s">
        <v>6493</v>
      </c>
      <c r="C66" s="234" t="s">
        <v>7663</v>
      </c>
      <c r="D66" s="234" t="s">
        <v>7643</v>
      </c>
      <c r="E66" s="234" t="s">
        <v>7644</v>
      </c>
      <c r="F66" s="234" t="s">
        <v>6993</v>
      </c>
      <c r="G66" s="234" t="s">
        <v>7302</v>
      </c>
      <c r="H66" s="234" t="s">
        <v>6995</v>
      </c>
      <c r="I66" s="242"/>
      <c r="J66" s="242">
        <v>44726.518564814818</v>
      </c>
      <c r="K66" s="234" t="s">
        <v>7663</v>
      </c>
      <c r="L66" s="242">
        <v>44734.518564814818</v>
      </c>
      <c r="M66" s="234" t="s">
        <v>6996</v>
      </c>
      <c r="N66" s="234" t="s">
        <v>7645</v>
      </c>
      <c r="O66" s="234" t="s">
        <v>7646</v>
      </c>
      <c r="P66" s="234" t="s">
        <v>6999</v>
      </c>
      <c r="Q66" s="234" t="s">
        <v>7647</v>
      </c>
      <c r="R66" s="234" t="s">
        <v>451</v>
      </c>
      <c r="S66" t="b">
        <v>0</v>
      </c>
      <c r="T66" s="242"/>
      <c r="U66" s="103">
        <v>14</v>
      </c>
      <c r="V66" s="234" t="s">
        <v>272</v>
      </c>
      <c r="W66" s="103">
        <v>14</v>
      </c>
      <c r="X66" s="234" t="s">
        <v>272</v>
      </c>
      <c r="Y66" s="242"/>
      <c r="Z66" s="242"/>
      <c r="AA66" s="103"/>
      <c r="AB66" s="234" t="s">
        <v>7648</v>
      </c>
      <c r="AC66" s="243">
        <v>44726.521458333336</v>
      </c>
      <c r="AD66" s="234" t="s">
        <v>7106</v>
      </c>
      <c r="AE66" s="235" t="s">
        <v>7664</v>
      </c>
      <c r="AF66" s="237">
        <v>0</v>
      </c>
      <c r="AG66" s="234" t="s">
        <v>482</v>
      </c>
      <c r="AH66" s="241"/>
      <c r="AI66" t="b">
        <v>1</v>
      </c>
      <c r="AJ66" t="b">
        <v>0</v>
      </c>
      <c r="AK66" s="234"/>
      <c r="AL66" s="103"/>
      <c r="AM66" t="b">
        <v>0</v>
      </c>
      <c r="AN66" s="234"/>
      <c r="AO66" s="103"/>
      <c r="AP66" s="241"/>
      <c r="AQ66" s="241"/>
      <c r="AR66" s="241"/>
      <c r="AS66" s="241"/>
      <c r="AT66" s="234" t="s">
        <v>7005</v>
      </c>
      <c r="AU66" s="234" t="s">
        <v>7042</v>
      </c>
      <c r="AV66" t="b">
        <v>0</v>
      </c>
      <c r="AW66" t="b">
        <v>0</v>
      </c>
      <c r="AX66" s="241"/>
      <c r="AY66" s="241" t="s">
        <v>7310</v>
      </c>
      <c r="AZ66" s="234"/>
      <c r="BA66" s="234"/>
      <c r="BB66" s="234" t="s">
        <v>7650</v>
      </c>
      <c r="BC66" t="b">
        <v>0</v>
      </c>
      <c r="BD66" s="234" t="s">
        <v>7008</v>
      </c>
      <c r="BE66" s="234" t="s">
        <v>7009</v>
      </c>
      <c r="BF66" s="234" t="s">
        <v>7027</v>
      </c>
      <c r="BG66" s="234" t="s">
        <v>7028</v>
      </c>
      <c r="BH66" s="234" t="s">
        <v>7308</v>
      </c>
      <c r="BI66" s="243">
        <v>44756.321562500001</v>
      </c>
      <c r="BJ66" s="234" t="s">
        <v>442</v>
      </c>
      <c r="BK66" s="234" t="s">
        <v>451</v>
      </c>
      <c r="BL66" s="234" t="s">
        <v>451</v>
      </c>
      <c r="BM66" s="234" t="s">
        <v>451</v>
      </c>
      <c r="BN66" s="241"/>
      <c r="BO66" t="b">
        <v>0</v>
      </c>
      <c r="BP66" t="b">
        <v>0</v>
      </c>
      <c r="BQ66" t="b">
        <v>0</v>
      </c>
      <c r="BR66" s="241" t="s">
        <v>7651</v>
      </c>
      <c r="BS66" s="241"/>
      <c r="BT66" s="234" t="s">
        <v>7012</v>
      </c>
      <c r="BU66" t="b">
        <v>0</v>
      </c>
      <c r="BV66" s="103">
        <v>1</v>
      </c>
      <c r="BW66" s="235">
        <v>2180</v>
      </c>
      <c r="BX66" s="234" t="s">
        <v>7665</v>
      </c>
      <c r="BY66" s="234" t="s">
        <v>56</v>
      </c>
      <c r="BZ66" s="234" t="s">
        <v>7014</v>
      </c>
    </row>
    <row r="67" spans="1:78" ht="75" x14ac:dyDescent="0.25">
      <c r="A67" s="5">
        <v>2151</v>
      </c>
      <c r="B67" s="234" t="s">
        <v>6479</v>
      </c>
      <c r="C67" s="234" t="s">
        <v>7666</v>
      </c>
      <c r="D67" s="234" t="s">
        <v>7581</v>
      </c>
      <c r="E67" s="234" t="s">
        <v>7667</v>
      </c>
      <c r="F67" s="234" t="s">
        <v>6993</v>
      </c>
      <c r="G67" s="234" t="s">
        <v>7279</v>
      </c>
      <c r="H67" s="234" t="s">
        <v>6995</v>
      </c>
      <c r="I67" s="242"/>
      <c r="J67" s="242">
        <v>44726.509768518517</v>
      </c>
      <c r="K67" s="234" t="s">
        <v>7668</v>
      </c>
      <c r="L67" s="242">
        <v>44741.509768518517</v>
      </c>
      <c r="M67" s="234" t="s">
        <v>6996</v>
      </c>
      <c r="N67" s="234" t="s">
        <v>7582</v>
      </c>
      <c r="O67" s="234" t="s">
        <v>7583</v>
      </c>
      <c r="P67" s="234" t="s">
        <v>6999</v>
      </c>
      <c r="Q67" s="234" t="s">
        <v>7669</v>
      </c>
      <c r="R67" s="234" t="s">
        <v>451</v>
      </c>
      <c r="S67" t="b">
        <v>0</v>
      </c>
      <c r="T67" s="242"/>
      <c r="U67" s="103">
        <v>1</v>
      </c>
      <c r="V67" s="234" t="s">
        <v>272</v>
      </c>
      <c r="W67" s="103">
        <v>5</v>
      </c>
      <c r="X67" s="234" t="s">
        <v>272</v>
      </c>
      <c r="Y67" s="242"/>
      <c r="Z67" s="242"/>
      <c r="AA67" s="103"/>
      <c r="AB67" s="234" t="s">
        <v>7584</v>
      </c>
      <c r="AC67" s="243">
        <v>44726.514444444445</v>
      </c>
      <c r="AD67" s="234" t="s">
        <v>7285</v>
      </c>
      <c r="AE67" s="235" t="s">
        <v>7670</v>
      </c>
      <c r="AF67" s="237">
        <v>600</v>
      </c>
      <c r="AG67" s="234" t="s">
        <v>482</v>
      </c>
      <c r="AH67" s="241" t="s">
        <v>7671</v>
      </c>
      <c r="AI67" t="b">
        <v>1</v>
      </c>
      <c r="AJ67" t="b">
        <v>0</v>
      </c>
      <c r="AK67" s="234"/>
      <c r="AL67" s="103"/>
      <c r="AM67" t="b">
        <v>0</v>
      </c>
      <c r="AN67" s="234"/>
      <c r="AO67" s="103"/>
      <c r="AP67" s="241"/>
      <c r="AQ67" s="241" t="s">
        <v>7073</v>
      </c>
      <c r="AR67" s="241"/>
      <c r="AS67" s="241"/>
      <c r="AT67" s="234" t="s">
        <v>7609</v>
      </c>
      <c r="AU67" s="234" t="s">
        <v>7059</v>
      </c>
      <c r="AV67" t="b">
        <v>0</v>
      </c>
      <c r="AW67" t="b">
        <v>0</v>
      </c>
      <c r="AX67" s="241"/>
      <c r="AY67" s="241"/>
      <c r="AZ67" s="234"/>
      <c r="BA67" s="234"/>
      <c r="BB67" s="234" t="s">
        <v>7672</v>
      </c>
      <c r="BC67" t="b">
        <v>0</v>
      </c>
      <c r="BD67" s="234" t="s">
        <v>7008</v>
      </c>
      <c r="BE67" s="234" t="s">
        <v>7009</v>
      </c>
      <c r="BF67" s="234" t="s">
        <v>7027</v>
      </c>
      <c r="BG67" s="234" t="s">
        <v>7028</v>
      </c>
      <c r="BH67" s="234" t="s">
        <v>7011</v>
      </c>
      <c r="BI67" s="243">
        <v>44735.39640046296</v>
      </c>
      <c r="BJ67" s="234" t="s">
        <v>7673</v>
      </c>
      <c r="BK67" s="234" t="s">
        <v>451</v>
      </c>
      <c r="BL67" s="234" t="s">
        <v>451</v>
      </c>
      <c r="BM67" s="234" t="s">
        <v>451</v>
      </c>
      <c r="BN67" s="241"/>
      <c r="BO67" t="b">
        <v>0</v>
      </c>
      <c r="BP67" t="b">
        <v>0</v>
      </c>
      <c r="BQ67" t="b">
        <v>0</v>
      </c>
      <c r="BR67" s="241" t="s">
        <v>7199</v>
      </c>
      <c r="BS67" s="241" t="s">
        <v>7591</v>
      </c>
      <c r="BT67" s="234" t="s">
        <v>7012</v>
      </c>
      <c r="BU67" t="b">
        <v>0</v>
      </c>
      <c r="BV67" s="103">
        <v>2</v>
      </c>
      <c r="BW67" s="235">
        <v>2179</v>
      </c>
      <c r="BX67" s="234" t="s">
        <v>7674</v>
      </c>
      <c r="BY67" s="234" t="s">
        <v>56</v>
      </c>
      <c r="BZ67" s="234" t="s">
        <v>7014</v>
      </c>
    </row>
    <row r="68" spans="1:78" ht="30" x14ac:dyDescent="0.25">
      <c r="A68" s="5">
        <v>2150</v>
      </c>
      <c r="B68" s="234" t="s">
        <v>6473</v>
      </c>
      <c r="C68" s="234" t="s">
        <v>7675</v>
      </c>
      <c r="D68" s="234" t="s">
        <v>7643</v>
      </c>
      <c r="E68" s="234" t="s">
        <v>7644</v>
      </c>
      <c r="F68" s="234" t="s">
        <v>6993</v>
      </c>
      <c r="G68" s="234" t="s">
        <v>7302</v>
      </c>
      <c r="H68" s="234" t="s">
        <v>6995</v>
      </c>
      <c r="I68" s="242"/>
      <c r="J68" s="242">
        <v>44725.434236111112</v>
      </c>
      <c r="K68" s="234" t="s">
        <v>7676</v>
      </c>
      <c r="L68" s="242">
        <v>44734.434236111112</v>
      </c>
      <c r="M68" s="234" t="s">
        <v>6996</v>
      </c>
      <c r="N68" s="234" t="s">
        <v>7645</v>
      </c>
      <c r="O68" s="234" t="s">
        <v>7646</v>
      </c>
      <c r="P68" s="234" t="s">
        <v>6999</v>
      </c>
      <c r="Q68" s="234" t="s">
        <v>7647</v>
      </c>
      <c r="R68" s="234" t="s">
        <v>451</v>
      </c>
      <c r="S68" t="b">
        <v>0</v>
      </c>
      <c r="T68" s="242"/>
      <c r="U68" s="103">
        <v>2.5</v>
      </c>
      <c r="V68" s="234" t="s">
        <v>272</v>
      </c>
      <c r="W68" s="103">
        <v>2.5</v>
      </c>
      <c r="X68" s="234" t="s">
        <v>272</v>
      </c>
      <c r="Y68" s="242"/>
      <c r="Z68" s="242"/>
      <c r="AA68" s="103"/>
      <c r="AB68" s="234" t="s">
        <v>7648</v>
      </c>
      <c r="AC68" s="243">
        <v>44725.436296296299</v>
      </c>
      <c r="AD68" s="234" t="s">
        <v>7106</v>
      </c>
      <c r="AE68" s="235" t="s">
        <v>7677</v>
      </c>
      <c r="AF68" s="237">
        <v>0</v>
      </c>
      <c r="AG68" s="234" t="s">
        <v>482</v>
      </c>
      <c r="AH68" s="241"/>
      <c r="AI68" t="b">
        <v>1</v>
      </c>
      <c r="AJ68" t="b">
        <v>0</v>
      </c>
      <c r="AK68" s="234"/>
      <c r="AL68" s="103"/>
      <c r="AM68" t="b">
        <v>0</v>
      </c>
      <c r="AN68" s="234"/>
      <c r="AO68" s="103"/>
      <c r="AP68" s="241"/>
      <c r="AQ68" s="241"/>
      <c r="AR68" s="241"/>
      <c r="AS68" s="241"/>
      <c r="AT68" s="234" t="s">
        <v>7005</v>
      </c>
      <c r="AU68" s="234" t="s">
        <v>7042</v>
      </c>
      <c r="AV68" t="b">
        <v>0</v>
      </c>
      <c r="AW68" t="b">
        <v>0</v>
      </c>
      <c r="AX68" s="241"/>
      <c r="AY68" s="241" t="s">
        <v>7310</v>
      </c>
      <c r="AZ68" s="234"/>
      <c r="BA68" s="234"/>
      <c r="BB68" s="234" t="s">
        <v>7650</v>
      </c>
      <c r="BC68" t="b">
        <v>0</v>
      </c>
      <c r="BD68" s="234" t="s">
        <v>7008</v>
      </c>
      <c r="BE68" s="234" t="s">
        <v>7009</v>
      </c>
      <c r="BF68" s="234" t="s">
        <v>7027</v>
      </c>
      <c r="BG68" s="234" t="s">
        <v>7028</v>
      </c>
      <c r="BH68" s="234" t="s">
        <v>7308</v>
      </c>
      <c r="BI68" s="243">
        <v>44756.332060185188</v>
      </c>
      <c r="BJ68" s="234" t="s">
        <v>442</v>
      </c>
      <c r="BK68" s="234" t="s">
        <v>451</v>
      </c>
      <c r="BL68" s="234" t="s">
        <v>451</v>
      </c>
      <c r="BM68" s="234" t="s">
        <v>451</v>
      </c>
      <c r="BN68" s="241"/>
      <c r="BO68" t="b">
        <v>0</v>
      </c>
      <c r="BP68" t="b">
        <v>0</v>
      </c>
      <c r="BQ68" t="b">
        <v>0</v>
      </c>
      <c r="BR68" s="241" t="s">
        <v>7651</v>
      </c>
      <c r="BS68" s="241"/>
      <c r="BT68" s="234" t="s">
        <v>7012</v>
      </c>
      <c r="BU68" t="b">
        <v>0</v>
      </c>
      <c r="BV68" s="103">
        <v>1</v>
      </c>
      <c r="BW68" s="235">
        <v>2178</v>
      </c>
      <c r="BX68" s="234" t="s">
        <v>7678</v>
      </c>
      <c r="BY68" s="234" t="s">
        <v>56</v>
      </c>
      <c r="BZ68" s="234" t="s">
        <v>7014</v>
      </c>
    </row>
    <row r="69" spans="1:78" ht="120" x14ac:dyDescent="0.25">
      <c r="A69" s="5">
        <v>2149</v>
      </c>
      <c r="B69" s="234" t="s">
        <v>6467</v>
      </c>
      <c r="C69" s="234" t="s">
        <v>7679</v>
      </c>
      <c r="D69" s="234"/>
      <c r="E69" s="234" t="s">
        <v>7680</v>
      </c>
      <c r="F69" s="234" t="s">
        <v>7156</v>
      </c>
      <c r="G69" s="234" t="s">
        <v>7263</v>
      </c>
      <c r="H69" s="234" t="s">
        <v>7263</v>
      </c>
      <c r="I69" s="242"/>
      <c r="J69" s="242">
        <v>44722.404965277776</v>
      </c>
      <c r="K69" s="234"/>
      <c r="L69" s="242">
        <v>44729.404965277776</v>
      </c>
      <c r="M69" s="234" t="s">
        <v>7477</v>
      </c>
      <c r="N69" s="234" t="s">
        <v>7681</v>
      </c>
      <c r="O69" s="234" t="s">
        <v>7682</v>
      </c>
      <c r="P69" s="234" t="s">
        <v>6999</v>
      </c>
      <c r="Q69" s="234"/>
      <c r="R69" s="234" t="s">
        <v>451</v>
      </c>
      <c r="S69" t="b">
        <v>0</v>
      </c>
      <c r="T69" s="242">
        <v>44729</v>
      </c>
      <c r="U69" s="103">
        <v>70</v>
      </c>
      <c r="V69" s="234" t="s">
        <v>272</v>
      </c>
      <c r="W69" s="103">
        <v>350</v>
      </c>
      <c r="X69" s="234" t="s">
        <v>272</v>
      </c>
      <c r="Y69" s="242">
        <v>45261</v>
      </c>
      <c r="Z69" s="242"/>
      <c r="AA69" s="103">
        <v>5</v>
      </c>
      <c r="AB69" s="234"/>
      <c r="AC69" s="243">
        <v>44722.436701388891</v>
      </c>
      <c r="AD69" s="234" t="s">
        <v>7268</v>
      </c>
      <c r="AE69" s="235" t="s">
        <v>7683</v>
      </c>
      <c r="AF69" s="237">
        <v>0</v>
      </c>
      <c r="AG69" s="234" t="s">
        <v>436</v>
      </c>
      <c r="AH69" s="241"/>
      <c r="AI69" t="b">
        <v>0</v>
      </c>
      <c r="AJ69" t="b">
        <v>1</v>
      </c>
      <c r="AK69" s="234" t="s">
        <v>7684</v>
      </c>
      <c r="AL69" s="103">
        <v>10</v>
      </c>
      <c r="AM69" t="b">
        <v>0</v>
      </c>
      <c r="AN69" s="234"/>
      <c r="AO69" s="103"/>
      <c r="AP69" s="241" t="s">
        <v>7685</v>
      </c>
      <c r="AQ69" s="241" t="s">
        <v>7686</v>
      </c>
      <c r="AR69" s="241" t="s">
        <v>7687</v>
      </c>
      <c r="AS69" s="241"/>
      <c r="AT69" s="234" t="s">
        <v>7609</v>
      </c>
      <c r="AU69" s="234" t="s">
        <v>7025</v>
      </c>
      <c r="AV69" t="b">
        <v>1</v>
      </c>
      <c r="AW69" t="b">
        <v>0</v>
      </c>
      <c r="AX69" s="241" t="s">
        <v>7688</v>
      </c>
      <c r="AY69" s="241"/>
      <c r="AZ69" s="234"/>
      <c r="BA69" s="234"/>
      <c r="BB69" s="234" t="s">
        <v>7689</v>
      </c>
      <c r="BC69" t="b">
        <v>1</v>
      </c>
      <c r="BD69" s="234" t="s">
        <v>369</v>
      </c>
      <c r="BE69" s="234" t="s">
        <v>7009</v>
      </c>
      <c r="BF69" s="234" t="s">
        <v>6972</v>
      </c>
      <c r="BG69" s="234" t="s">
        <v>7028</v>
      </c>
      <c r="BH69" s="234" t="s">
        <v>7011</v>
      </c>
      <c r="BI69" s="243">
        <v>44725.662187499998</v>
      </c>
      <c r="BJ69" s="234" t="s">
        <v>7486</v>
      </c>
      <c r="BK69" s="234" t="s">
        <v>547</v>
      </c>
      <c r="BL69" s="234" t="s">
        <v>547</v>
      </c>
      <c r="BM69" s="234" t="s">
        <v>451</v>
      </c>
      <c r="BN69" s="241"/>
      <c r="BO69" t="b">
        <v>1</v>
      </c>
      <c r="BP69" t="b">
        <v>0</v>
      </c>
      <c r="BQ69" t="b">
        <v>0</v>
      </c>
      <c r="BR69" s="241"/>
      <c r="BS69" s="241"/>
      <c r="BT69" s="234" t="s">
        <v>7047</v>
      </c>
      <c r="BU69" t="b">
        <v>0</v>
      </c>
      <c r="BV69" s="103">
        <v>1</v>
      </c>
      <c r="BW69" s="235">
        <v>2177</v>
      </c>
      <c r="BX69" s="234" t="s">
        <v>7690</v>
      </c>
      <c r="BY69" s="234" t="s">
        <v>56</v>
      </c>
      <c r="BZ69" s="234" t="s">
        <v>7014</v>
      </c>
    </row>
    <row r="70" spans="1:78" ht="45" x14ac:dyDescent="0.25">
      <c r="A70" s="5">
        <v>2148</v>
      </c>
      <c r="B70" s="234" t="s">
        <v>6460</v>
      </c>
      <c r="C70" s="234" t="s">
        <v>3852</v>
      </c>
      <c r="D70" s="234" t="s">
        <v>7691</v>
      </c>
      <c r="E70" s="234"/>
      <c r="F70" s="234" t="s">
        <v>6993</v>
      </c>
      <c r="G70" s="234" t="s">
        <v>7315</v>
      </c>
      <c r="H70" s="234" t="s">
        <v>6995</v>
      </c>
      <c r="I70" s="242"/>
      <c r="J70" s="242">
        <v>44720.583657407406</v>
      </c>
      <c r="K70" s="234"/>
      <c r="L70" s="242">
        <v>44740.583657407406</v>
      </c>
      <c r="M70" s="234" t="s">
        <v>6996</v>
      </c>
      <c r="N70" s="234" t="s">
        <v>7692</v>
      </c>
      <c r="O70" s="234" t="s">
        <v>7693</v>
      </c>
      <c r="P70" s="234" t="s">
        <v>6999</v>
      </c>
      <c r="Q70" s="234" t="s">
        <v>7694</v>
      </c>
      <c r="R70" s="234" t="s">
        <v>451</v>
      </c>
      <c r="S70" t="b">
        <v>0</v>
      </c>
      <c r="T70" s="242">
        <v>44740</v>
      </c>
      <c r="U70" s="103">
        <v>1</v>
      </c>
      <c r="V70" s="234" t="s">
        <v>272</v>
      </c>
      <c r="W70" s="103">
        <v>1</v>
      </c>
      <c r="X70" s="234" t="s">
        <v>272</v>
      </c>
      <c r="Y70" s="242"/>
      <c r="Z70" s="242"/>
      <c r="AA70" s="103"/>
      <c r="AB70" s="234" t="s">
        <v>7695</v>
      </c>
      <c r="AC70" s="243">
        <v>44721.58803240741</v>
      </c>
      <c r="AD70" s="234" t="s">
        <v>7320</v>
      </c>
      <c r="AE70" s="235" t="s">
        <v>7696</v>
      </c>
      <c r="AF70" s="237">
        <v>4000</v>
      </c>
      <c r="AG70" s="234" t="s">
        <v>1139</v>
      </c>
      <c r="AH70" s="241"/>
      <c r="AI70" t="b">
        <v>1</v>
      </c>
      <c r="AJ70" t="b">
        <v>0</v>
      </c>
      <c r="AK70" s="234"/>
      <c r="AL70" s="103"/>
      <c r="AM70" t="b">
        <v>0</v>
      </c>
      <c r="AN70" s="234"/>
      <c r="AO70" s="103"/>
      <c r="AP70" s="241"/>
      <c r="AQ70" s="241" t="s">
        <v>7697</v>
      </c>
      <c r="AR70" s="241"/>
      <c r="AS70" s="241"/>
      <c r="AT70" s="234" t="s">
        <v>7005</v>
      </c>
      <c r="AU70" s="234" t="s">
        <v>7085</v>
      </c>
      <c r="AV70" t="b">
        <v>0</v>
      </c>
      <c r="AW70" t="b">
        <v>0</v>
      </c>
      <c r="AX70" s="241"/>
      <c r="AY70" s="241"/>
      <c r="AZ70" s="234"/>
      <c r="BA70" s="234"/>
      <c r="BB70" s="234" t="s">
        <v>7698</v>
      </c>
      <c r="BC70" t="b">
        <v>0</v>
      </c>
      <c r="BD70" s="234" t="s">
        <v>7008</v>
      </c>
      <c r="BE70" s="234" t="s">
        <v>7009</v>
      </c>
      <c r="BF70" s="234" t="s">
        <v>7027</v>
      </c>
      <c r="BG70" s="234" t="s">
        <v>7028</v>
      </c>
      <c r="BH70" s="234" t="s">
        <v>7011</v>
      </c>
      <c r="BI70" s="243">
        <v>44734.684571759259</v>
      </c>
      <c r="BJ70" s="234" t="s">
        <v>442</v>
      </c>
      <c r="BK70" s="234" t="s">
        <v>451</v>
      </c>
      <c r="BL70" s="234" t="s">
        <v>451</v>
      </c>
      <c r="BM70" s="234" t="s">
        <v>451</v>
      </c>
      <c r="BN70" s="241"/>
      <c r="BO70" t="b">
        <v>0</v>
      </c>
      <c r="BP70" t="b">
        <v>0</v>
      </c>
      <c r="BQ70" t="b">
        <v>0</v>
      </c>
      <c r="BR70" s="241" t="s">
        <v>7699</v>
      </c>
      <c r="BS70" s="241"/>
      <c r="BT70" s="234" t="s">
        <v>7012</v>
      </c>
      <c r="BU70" t="b">
        <v>0</v>
      </c>
      <c r="BV70" s="103">
        <v>1</v>
      </c>
      <c r="BW70" s="235">
        <v>2176</v>
      </c>
      <c r="BX70" s="234" t="s">
        <v>7700</v>
      </c>
      <c r="BY70" s="234" t="s">
        <v>56</v>
      </c>
      <c r="BZ70" s="234" t="s">
        <v>7014</v>
      </c>
    </row>
    <row r="71" spans="1:78" x14ac:dyDescent="0.25">
      <c r="A71" s="5">
        <v>2147</v>
      </c>
      <c r="B71" s="234" t="s">
        <v>6450</v>
      </c>
      <c r="C71" s="234" t="s">
        <v>7701</v>
      </c>
      <c r="D71" s="234"/>
      <c r="E71" s="234" t="s">
        <v>7702</v>
      </c>
      <c r="F71" s="234" t="s">
        <v>7156</v>
      </c>
      <c r="G71" s="234" t="s">
        <v>7158</v>
      </c>
      <c r="H71" s="234" t="s">
        <v>7158</v>
      </c>
      <c r="I71" s="242"/>
      <c r="J71" s="242">
        <v>44719.553379629629</v>
      </c>
      <c r="K71" s="234"/>
      <c r="L71" s="242">
        <v>44727.553379629629</v>
      </c>
      <c r="M71" s="234" t="s">
        <v>7228</v>
      </c>
      <c r="N71" s="234" t="s">
        <v>7703</v>
      </c>
      <c r="O71" s="234" t="s">
        <v>7704</v>
      </c>
      <c r="P71" s="234" t="s">
        <v>6999</v>
      </c>
      <c r="Q71" s="234"/>
      <c r="R71" s="234" t="s">
        <v>547</v>
      </c>
      <c r="S71" t="b">
        <v>0</v>
      </c>
      <c r="T71" s="242"/>
      <c r="U71" s="103">
        <v>30</v>
      </c>
      <c r="V71" s="234" t="s">
        <v>272</v>
      </c>
      <c r="W71" s="103">
        <v>150</v>
      </c>
      <c r="X71" s="234" t="s">
        <v>272</v>
      </c>
      <c r="Y71" s="242"/>
      <c r="Z71" s="242"/>
      <c r="AA71" s="103">
        <v>5</v>
      </c>
      <c r="AB71" s="234"/>
      <c r="AC71" s="243">
        <v>44719.556076388886</v>
      </c>
      <c r="AD71" s="234" t="s">
        <v>7182</v>
      </c>
      <c r="AE71" s="235" t="s">
        <v>7705</v>
      </c>
      <c r="AF71" s="237">
        <v>0</v>
      </c>
      <c r="AG71" s="234" t="s">
        <v>482</v>
      </c>
      <c r="AH71" s="241" t="s">
        <v>7706</v>
      </c>
      <c r="AI71" t="b">
        <v>1</v>
      </c>
      <c r="AJ71" t="b">
        <v>0</v>
      </c>
      <c r="AK71" s="234"/>
      <c r="AL71" s="103"/>
      <c r="AM71" t="b">
        <v>0</v>
      </c>
      <c r="AN71" s="234"/>
      <c r="AO71" s="103"/>
      <c r="AP71" s="241"/>
      <c r="AQ71" s="241" t="s">
        <v>7073</v>
      </c>
      <c r="AR71" s="241"/>
      <c r="AS71" s="241"/>
      <c r="AT71" s="234" t="s">
        <v>7005</v>
      </c>
      <c r="AU71" s="234" t="s">
        <v>7184</v>
      </c>
      <c r="AV71" t="b">
        <v>0</v>
      </c>
      <c r="AW71" t="b">
        <v>0</v>
      </c>
      <c r="AX71" s="241"/>
      <c r="AY71" s="241"/>
      <c r="AZ71" s="234"/>
      <c r="BA71" s="234"/>
      <c r="BB71" s="234"/>
      <c r="BC71" t="b">
        <v>1</v>
      </c>
      <c r="BD71" s="234" t="s">
        <v>7234</v>
      </c>
      <c r="BE71" s="234" t="s">
        <v>7171</v>
      </c>
      <c r="BF71" s="234" t="s">
        <v>6972</v>
      </c>
      <c r="BG71" s="234" t="s">
        <v>7028</v>
      </c>
      <c r="BH71" s="234" t="s">
        <v>7011</v>
      </c>
      <c r="BI71" s="243">
        <v>44722.51803240741</v>
      </c>
      <c r="BJ71" s="234" t="s">
        <v>7172</v>
      </c>
      <c r="BK71" s="234" t="s">
        <v>451</v>
      </c>
      <c r="BL71" s="234" t="s">
        <v>451</v>
      </c>
      <c r="BM71" s="234" t="s">
        <v>451</v>
      </c>
      <c r="BN71" s="241"/>
      <c r="BO71" t="b">
        <v>0</v>
      </c>
      <c r="BP71" t="b">
        <v>0</v>
      </c>
      <c r="BQ71" t="b">
        <v>0</v>
      </c>
      <c r="BR71" s="241"/>
      <c r="BS71" s="241"/>
      <c r="BT71" s="234" t="s">
        <v>7012</v>
      </c>
      <c r="BU71" t="b">
        <v>0</v>
      </c>
      <c r="BV71" s="103">
        <v>1</v>
      </c>
      <c r="BW71" s="235">
        <v>2175</v>
      </c>
      <c r="BX71" s="234" t="s">
        <v>7707</v>
      </c>
      <c r="BY71" s="234" t="s">
        <v>56</v>
      </c>
      <c r="BZ71" s="234" t="s">
        <v>7014</v>
      </c>
    </row>
    <row r="72" spans="1:78" ht="90" x14ac:dyDescent="0.25">
      <c r="A72" s="5">
        <v>2146</v>
      </c>
      <c r="B72" s="234" t="s">
        <v>6446</v>
      </c>
      <c r="C72" s="234" t="s">
        <v>7708</v>
      </c>
      <c r="D72" s="234" t="s">
        <v>7709</v>
      </c>
      <c r="E72" s="234" t="s">
        <v>7710</v>
      </c>
      <c r="F72" s="234" t="s">
        <v>7156</v>
      </c>
      <c r="G72" s="234" t="s">
        <v>7158</v>
      </c>
      <c r="H72" s="234" t="s">
        <v>7158</v>
      </c>
      <c r="I72" s="242"/>
      <c r="J72" s="242">
        <v>44719.538807870369</v>
      </c>
      <c r="K72" s="234"/>
      <c r="L72" s="242">
        <v>44722.538807870369</v>
      </c>
      <c r="M72" s="234" t="s">
        <v>7477</v>
      </c>
      <c r="N72" s="234" t="s">
        <v>7711</v>
      </c>
      <c r="O72" s="234" t="s">
        <v>7712</v>
      </c>
      <c r="P72" s="234" t="s">
        <v>6999</v>
      </c>
      <c r="Q72" s="234"/>
      <c r="R72" s="234" t="s">
        <v>547</v>
      </c>
      <c r="S72" t="b">
        <v>0</v>
      </c>
      <c r="T72" s="242">
        <v>44875</v>
      </c>
      <c r="U72" s="103">
        <v>30</v>
      </c>
      <c r="V72" s="234" t="s">
        <v>272</v>
      </c>
      <c r="W72" s="103">
        <v>100</v>
      </c>
      <c r="X72" s="234" t="s">
        <v>272</v>
      </c>
      <c r="Y72" s="242"/>
      <c r="Z72" s="242"/>
      <c r="AA72" s="103"/>
      <c r="AB72" s="234" t="s">
        <v>7713</v>
      </c>
      <c r="AC72" s="243">
        <v>44719.542349537034</v>
      </c>
      <c r="AD72" s="234" t="s">
        <v>7182</v>
      </c>
      <c r="AE72" s="235" t="s">
        <v>7714</v>
      </c>
      <c r="AF72" s="237">
        <v>0</v>
      </c>
      <c r="AG72" s="234" t="s">
        <v>436</v>
      </c>
      <c r="AH72" s="241"/>
      <c r="AI72" t="b">
        <v>1</v>
      </c>
      <c r="AJ72" t="b">
        <v>0</v>
      </c>
      <c r="AK72" s="234"/>
      <c r="AL72" s="103"/>
      <c r="AM72" t="b">
        <v>0</v>
      </c>
      <c r="AN72" s="234"/>
      <c r="AO72" s="103"/>
      <c r="AP72" s="241"/>
      <c r="AQ72" s="241" t="s">
        <v>7715</v>
      </c>
      <c r="AR72" s="241" t="s">
        <v>7233</v>
      </c>
      <c r="AS72" s="241"/>
      <c r="AT72" s="234" t="s">
        <v>7166</v>
      </c>
      <c r="AU72" s="234" t="s">
        <v>7184</v>
      </c>
      <c r="AV72" t="b">
        <v>0</v>
      </c>
      <c r="AW72" t="b">
        <v>0</v>
      </c>
      <c r="AX72" s="241" t="s">
        <v>7716</v>
      </c>
      <c r="AY72" s="241"/>
      <c r="AZ72" s="234"/>
      <c r="BA72" s="234"/>
      <c r="BB72" s="234"/>
      <c r="BC72" t="b">
        <v>0</v>
      </c>
      <c r="BD72" s="234" t="s">
        <v>369</v>
      </c>
      <c r="BE72" s="234" t="s">
        <v>7171</v>
      </c>
      <c r="BF72" s="234" t="s">
        <v>7027</v>
      </c>
      <c r="BG72" s="234" t="s">
        <v>7028</v>
      </c>
      <c r="BH72" s="234" t="s">
        <v>7011</v>
      </c>
      <c r="BI72" s="243">
        <v>44721.528182870374</v>
      </c>
      <c r="BJ72" s="234" t="s">
        <v>7172</v>
      </c>
      <c r="BK72" s="234" t="s">
        <v>547</v>
      </c>
      <c r="BL72" s="234" t="s">
        <v>547</v>
      </c>
      <c r="BM72" s="234" t="s">
        <v>451</v>
      </c>
      <c r="BN72" s="241" t="s">
        <v>7187</v>
      </c>
      <c r="BO72" t="b">
        <v>0</v>
      </c>
      <c r="BP72" t="b">
        <v>0</v>
      </c>
      <c r="BQ72" t="b">
        <v>0</v>
      </c>
      <c r="BR72" s="241" t="s">
        <v>7029</v>
      </c>
      <c r="BS72" s="241"/>
      <c r="BT72" s="234" t="s">
        <v>7012</v>
      </c>
      <c r="BU72" t="b">
        <v>0</v>
      </c>
      <c r="BV72" s="103">
        <v>1</v>
      </c>
      <c r="BW72" s="235">
        <v>2174</v>
      </c>
      <c r="BX72" s="234" t="s">
        <v>7717</v>
      </c>
      <c r="BY72" s="234" t="s">
        <v>56</v>
      </c>
      <c r="BZ72" s="234" t="s">
        <v>7014</v>
      </c>
    </row>
    <row r="73" spans="1:78" ht="30" x14ac:dyDescent="0.25">
      <c r="A73" s="5">
        <v>2145</v>
      </c>
      <c r="B73" s="234" t="s">
        <v>6440</v>
      </c>
      <c r="C73" s="234" t="s">
        <v>7718</v>
      </c>
      <c r="D73" s="234" t="s">
        <v>7719</v>
      </c>
      <c r="E73" s="234" t="s">
        <v>7720</v>
      </c>
      <c r="F73" s="234" t="s">
        <v>6993</v>
      </c>
      <c r="G73" s="234" t="s">
        <v>7302</v>
      </c>
      <c r="H73" s="234" t="s">
        <v>6994</v>
      </c>
      <c r="I73" s="242"/>
      <c r="J73" s="242">
        <v>44719.44871527778</v>
      </c>
      <c r="K73" s="234"/>
      <c r="L73" s="242">
        <v>44727.44871527778</v>
      </c>
      <c r="M73" s="234" t="s">
        <v>6996</v>
      </c>
      <c r="N73" s="234" t="s">
        <v>7721</v>
      </c>
      <c r="O73" s="234" t="s">
        <v>7722</v>
      </c>
      <c r="P73" s="234" t="s">
        <v>6999</v>
      </c>
      <c r="Q73" s="234"/>
      <c r="R73" s="234" t="s">
        <v>451</v>
      </c>
      <c r="S73" t="b">
        <v>0</v>
      </c>
      <c r="T73" s="242"/>
      <c r="U73" s="103">
        <v>5</v>
      </c>
      <c r="V73" s="234" t="s">
        <v>272</v>
      </c>
      <c r="W73" s="103">
        <v>20</v>
      </c>
      <c r="X73" s="234" t="s">
        <v>272</v>
      </c>
      <c r="Y73" s="242"/>
      <c r="Z73" s="242"/>
      <c r="AA73" s="103"/>
      <c r="AB73" s="234" t="s">
        <v>7723</v>
      </c>
      <c r="AC73" s="243">
        <v>44719.452256944445</v>
      </c>
      <c r="AD73" s="234" t="s">
        <v>7001</v>
      </c>
      <c r="AE73" s="235" t="s">
        <v>7724</v>
      </c>
      <c r="AF73" s="237">
        <v>0</v>
      </c>
      <c r="AG73" s="234" t="s">
        <v>482</v>
      </c>
      <c r="AH73" s="241" t="s">
        <v>2791</v>
      </c>
      <c r="AI73" t="b">
        <v>0</v>
      </c>
      <c r="AJ73" t="b">
        <v>1</v>
      </c>
      <c r="AK73" s="234"/>
      <c r="AL73" s="103">
        <v>20</v>
      </c>
      <c r="AM73" t="b">
        <v>0</v>
      </c>
      <c r="AN73" s="234"/>
      <c r="AO73" s="103"/>
      <c r="AP73" s="241" t="s">
        <v>7684</v>
      </c>
      <c r="AQ73" s="241" t="s">
        <v>7073</v>
      </c>
      <c r="AR73" s="241"/>
      <c r="AS73" s="241"/>
      <c r="AT73" s="234" t="s">
        <v>7005</v>
      </c>
      <c r="AU73" s="234" t="s">
        <v>7006</v>
      </c>
      <c r="AV73" t="b">
        <v>1</v>
      </c>
      <c r="AW73" t="b">
        <v>0</v>
      </c>
      <c r="AX73" s="241"/>
      <c r="AY73" s="241"/>
      <c r="AZ73" s="234"/>
      <c r="BA73" s="234"/>
      <c r="BB73" s="234" t="s">
        <v>7725</v>
      </c>
      <c r="BC73" t="b">
        <v>0</v>
      </c>
      <c r="BD73" s="234" t="s">
        <v>7008</v>
      </c>
      <c r="BE73" s="234" t="s">
        <v>7009</v>
      </c>
      <c r="BF73" s="234" t="s">
        <v>7027</v>
      </c>
      <c r="BG73" s="234" t="s">
        <v>7028</v>
      </c>
      <c r="BH73" s="234" t="s">
        <v>7011</v>
      </c>
      <c r="BI73" s="243">
        <v>44727.603171296294</v>
      </c>
      <c r="BJ73" s="234" t="s">
        <v>442</v>
      </c>
      <c r="BK73" s="234" t="s">
        <v>451</v>
      </c>
      <c r="BL73" s="234" t="s">
        <v>451</v>
      </c>
      <c r="BM73" s="234" t="s">
        <v>451</v>
      </c>
      <c r="BN73" s="241"/>
      <c r="BO73" t="b">
        <v>1</v>
      </c>
      <c r="BP73" t="b">
        <v>0</v>
      </c>
      <c r="BQ73" t="b">
        <v>0</v>
      </c>
      <c r="BR73" s="241" t="s">
        <v>7077</v>
      </c>
      <c r="BS73" s="241"/>
      <c r="BT73" s="234" t="s">
        <v>7012</v>
      </c>
      <c r="BU73" t="b">
        <v>0</v>
      </c>
      <c r="BV73" s="103">
        <v>1</v>
      </c>
      <c r="BW73" s="235">
        <v>2173</v>
      </c>
      <c r="BX73" s="234" t="s">
        <v>7726</v>
      </c>
      <c r="BY73" s="234" t="s">
        <v>56</v>
      </c>
      <c r="BZ73" s="234" t="s">
        <v>7014</v>
      </c>
    </row>
    <row r="74" spans="1:78" ht="30" x14ac:dyDescent="0.25">
      <c r="A74" s="5">
        <v>2144</v>
      </c>
      <c r="B74" s="234" t="s">
        <v>6427</v>
      </c>
      <c r="C74" s="234" t="s">
        <v>7727</v>
      </c>
      <c r="D74" s="234" t="s">
        <v>7728</v>
      </c>
      <c r="E74" s="234" t="s">
        <v>7729</v>
      </c>
      <c r="F74" s="234" t="s">
        <v>6993</v>
      </c>
      <c r="G74" s="234" t="s">
        <v>7017</v>
      </c>
      <c r="H74" s="234" t="s">
        <v>7730</v>
      </c>
      <c r="I74" s="242"/>
      <c r="J74" s="242">
        <v>44713.435277777775</v>
      </c>
      <c r="K74" s="234" t="s">
        <v>7727</v>
      </c>
      <c r="L74" s="242">
        <v>44726.435277777775</v>
      </c>
      <c r="M74" s="234" t="s">
        <v>6996</v>
      </c>
      <c r="N74" s="234" t="s">
        <v>7731</v>
      </c>
      <c r="O74" s="234" t="s">
        <v>7205</v>
      </c>
      <c r="P74" s="234" t="s">
        <v>6999</v>
      </c>
      <c r="Q74" s="234" t="s">
        <v>7732</v>
      </c>
      <c r="R74" s="234" t="s">
        <v>451</v>
      </c>
      <c r="S74" t="b">
        <v>0</v>
      </c>
      <c r="T74" s="242"/>
      <c r="U74" s="103">
        <v>25</v>
      </c>
      <c r="V74" s="234" t="s">
        <v>272</v>
      </c>
      <c r="W74" s="103">
        <v>25</v>
      </c>
      <c r="X74" s="234" t="s">
        <v>272</v>
      </c>
      <c r="Y74" s="242"/>
      <c r="Z74" s="242"/>
      <c r="AA74" s="103"/>
      <c r="AB74" s="234" t="s">
        <v>7733</v>
      </c>
      <c r="AC74" s="243">
        <v>44719.443171296298</v>
      </c>
      <c r="AD74" s="234" t="s">
        <v>7106</v>
      </c>
      <c r="AE74" s="235" t="s">
        <v>7734</v>
      </c>
      <c r="AF74" s="237">
        <v>0</v>
      </c>
      <c r="AG74" s="234" t="s">
        <v>436</v>
      </c>
      <c r="AH74" s="241" t="s">
        <v>7735</v>
      </c>
      <c r="AI74" t="b">
        <v>1</v>
      </c>
      <c r="AJ74" t="b">
        <v>0</v>
      </c>
      <c r="AK74" s="234"/>
      <c r="AL74" s="103"/>
      <c r="AM74" t="b">
        <v>0</v>
      </c>
      <c r="AN74" s="234"/>
      <c r="AO74" s="103"/>
      <c r="AP74" s="241"/>
      <c r="AQ74" s="241" t="s">
        <v>7146</v>
      </c>
      <c r="AR74" s="241"/>
      <c r="AS74" s="241"/>
      <c r="AT74" s="234" t="s">
        <v>7005</v>
      </c>
      <c r="AU74" s="234" t="s">
        <v>7059</v>
      </c>
      <c r="AV74" t="b">
        <v>0</v>
      </c>
      <c r="AW74" t="b">
        <v>0</v>
      </c>
      <c r="AX74" s="241"/>
      <c r="AY74" s="241"/>
      <c r="AZ74" s="234"/>
      <c r="BA74" s="234"/>
      <c r="BB74" s="234" t="s">
        <v>7736</v>
      </c>
      <c r="BC74" t="b">
        <v>0</v>
      </c>
      <c r="BD74" s="234" t="s">
        <v>7008</v>
      </c>
      <c r="BE74" s="234" t="s">
        <v>7737</v>
      </c>
      <c r="BF74" s="234" t="s">
        <v>7027</v>
      </c>
      <c r="BG74" s="234" t="s">
        <v>7028</v>
      </c>
      <c r="BH74" s="234" t="s">
        <v>7011</v>
      </c>
      <c r="BI74" s="243">
        <v>44733.407094907408</v>
      </c>
      <c r="BJ74" s="234" t="s">
        <v>442</v>
      </c>
      <c r="BK74" s="234" t="s">
        <v>451</v>
      </c>
      <c r="BL74" s="234" t="s">
        <v>451</v>
      </c>
      <c r="BM74" s="234" t="s">
        <v>451</v>
      </c>
      <c r="BN74" s="241"/>
      <c r="BO74" t="b">
        <v>0</v>
      </c>
      <c r="BP74" t="b">
        <v>0</v>
      </c>
      <c r="BQ74" t="b">
        <v>0</v>
      </c>
      <c r="BR74" s="241" t="s">
        <v>7406</v>
      </c>
      <c r="BS74" s="241" t="s">
        <v>7738</v>
      </c>
      <c r="BT74" s="234" t="s">
        <v>7012</v>
      </c>
      <c r="BU74" t="b">
        <v>0</v>
      </c>
      <c r="BV74" s="103">
        <v>1</v>
      </c>
      <c r="BW74" s="235">
        <v>2172</v>
      </c>
      <c r="BX74" s="234" t="s">
        <v>7739</v>
      </c>
      <c r="BY74" s="234" t="s">
        <v>56</v>
      </c>
      <c r="BZ74" s="234" t="s">
        <v>7014</v>
      </c>
    </row>
    <row r="75" spans="1:78" ht="75" x14ac:dyDescent="0.25">
      <c r="A75" s="5">
        <v>2143</v>
      </c>
      <c r="B75" s="234" t="s">
        <v>6420</v>
      </c>
      <c r="C75" s="234" t="s">
        <v>7740</v>
      </c>
      <c r="D75" s="234" t="s">
        <v>7446</v>
      </c>
      <c r="E75" s="234" t="s">
        <v>7741</v>
      </c>
      <c r="F75" s="234" t="s">
        <v>2991</v>
      </c>
      <c r="G75" s="234" t="s">
        <v>6994</v>
      </c>
      <c r="H75" s="234" t="s">
        <v>6995</v>
      </c>
      <c r="I75" s="242"/>
      <c r="J75" s="242">
        <v>44715.299120370371</v>
      </c>
      <c r="K75" s="234" t="s">
        <v>7742</v>
      </c>
      <c r="L75" s="242">
        <v>44721.299120370371</v>
      </c>
      <c r="M75" s="234" t="s">
        <v>6996</v>
      </c>
      <c r="N75" s="234" t="s">
        <v>7447</v>
      </c>
      <c r="O75" s="234" t="s">
        <v>7448</v>
      </c>
      <c r="P75" s="234" t="s">
        <v>6999</v>
      </c>
      <c r="Q75" s="234"/>
      <c r="R75" s="234" t="s">
        <v>451</v>
      </c>
      <c r="S75" t="b">
        <v>0</v>
      </c>
      <c r="T75" s="242"/>
      <c r="U75" s="103">
        <v>125</v>
      </c>
      <c r="V75" s="234" t="s">
        <v>272</v>
      </c>
      <c r="W75" s="103">
        <v>896</v>
      </c>
      <c r="X75" s="234" t="s">
        <v>272</v>
      </c>
      <c r="Y75" s="242"/>
      <c r="Z75" s="242"/>
      <c r="AA75" s="103">
        <v>6</v>
      </c>
      <c r="AB75" s="234" t="s">
        <v>7449</v>
      </c>
      <c r="AC75" s="243">
        <v>44715.311678240738</v>
      </c>
      <c r="AD75" s="234" t="s">
        <v>7001</v>
      </c>
      <c r="AE75" s="235" t="s">
        <v>7743</v>
      </c>
      <c r="AF75" s="237">
        <v>0</v>
      </c>
      <c r="AG75" s="234" t="s">
        <v>482</v>
      </c>
      <c r="AH75" s="241" t="s">
        <v>7744</v>
      </c>
      <c r="AI75" t="b">
        <v>1</v>
      </c>
      <c r="AJ75" t="b">
        <v>0</v>
      </c>
      <c r="AK75" s="234"/>
      <c r="AL75" s="103"/>
      <c r="AM75" t="b">
        <v>0</v>
      </c>
      <c r="AN75" s="234"/>
      <c r="AO75" s="103"/>
      <c r="AP75" s="241"/>
      <c r="AQ75" s="241" t="s">
        <v>7073</v>
      </c>
      <c r="AR75" s="241"/>
      <c r="AS75" s="241"/>
      <c r="AT75" s="234" t="s">
        <v>7005</v>
      </c>
      <c r="AU75" s="234" t="s">
        <v>7025</v>
      </c>
      <c r="AV75" t="b">
        <v>1</v>
      </c>
      <c r="AW75" t="b">
        <v>0</v>
      </c>
      <c r="AX75" s="241" t="s">
        <v>7130</v>
      </c>
      <c r="AY75" s="241"/>
      <c r="AZ75" s="234"/>
      <c r="BA75" s="234"/>
      <c r="BB75" s="234" t="s">
        <v>7745</v>
      </c>
      <c r="BC75" t="b">
        <v>0</v>
      </c>
      <c r="BD75" s="234" t="s">
        <v>7008</v>
      </c>
      <c r="BE75" s="234" t="s">
        <v>7009</v>
      </c>
      <c r="BF75" s="234" t="s">
        <v>7027</v>
      </c>
      <c r="BG75" s="234" t="s">
        <v>7028</v>
      </c>
      <c r="BH75" s="234" t="s">
        <v>7011</v>
      </c>
      <c r="BI75" s="243">
        <v>44722.407523148147</v>
      </c>
      <c r="BJ75" s="234" t="s">
        <v>442</v>
      </c>
      <c r="BK75" s="234" t="s">
        <v>451</v>
      </c>
      <c r="BL75" s="234" t="s">
        <v>547</v>
      </c>
      <c r="BM75" s="234" t="s">
        <v>547</v>
      </c>
      <c r="BN75" s="241" t="s">
        <v>7132</v>
      </c>
      <c r="BO75" t="b">
        <v>0</v>
      </c>
      <c r="BP75" t="b">
        <v>0</v>
      </c>
      <c r="BQ75" t="b">
        <v>0</v>
      </c>
      <c r="BR75" s="241" t="s">
        <v>7029</v>
      </c>
      <c r="BS75" s="241" t="s">
        <v>7452</v>
      </c>
      <c r="BT75" s="234" t="s">
        <v>7012</v>
      </c>
      <c r="BU75" t="b">
        <v>0</v>
      </c>
      <c r="BV75" s="103">
        <v>1</v>
      </c>
      <c r="BW75" s="235">
        <v>2171</v>
      </c>
      <c r="BX75" s="234" t="s">
        <v>7746</v>
      </c>
      <c r="BY75" s="234" t="s">
        <v>56</v>
      </c>
      <c r="BZ75" s="234" t="s">
        <v>7014</v>
      </c>
    </row>
    <row r="76" spans="1:78" x14ac:dyDescent="0.25">
      <c r="A76" s="5">
        <v>2142</v>
      </c>
      <c r="B76" s="234" t="s">
        <v>6414</v>
      </c>
      <c r="C76" s="234" t="s">
        <v>6415</v>
      </c>
      <c r="D76" s="234" t="s">
        <v>7124</v>
      </c>
      <c r="E76" s="234"/>
      <c r="F76" s="234" t="s">
        <v>6993</v>
      </c>
      <c r="G76" s="234" t="s">
        <v>7279</v>
      </c>
      <c r="H76" s="234" t="s">
        <v>6994</v>
      </c>
      <c r="I76" s="242"/>
      <c r="J76" s="242">
        <v>44714.59652777778</v>
      </c>
      <c r="K76" s="234"/>
      <c r="L76" s="242">
        <v>44727.59652777778</v>
      </c>
      <c r="M76" s="234" t="s">
        <v>6996</v>
      </c>
      <c r="N76" s="234" t="s">
        <v>7126</v>
      </c>
      <c r="O76" s="234" t="s">
        <v>7127</v>
      </c>
      <c r="P76" s="234" t="s">
        <v>6999</v>
      </c>
      <c r="Q76" s="234" t="s">
        <v>7747</v>
      </c>
      <c r="R76" s="234" t="s">
        <v>451</v>
      </c>
      <c r="S76" t="b">
        <v>0</v>
      </c>
      <c r="T76" s="242">
        <v>44727</v>
      </c>
      <c r="U76" s="103">
        <v>1</v>
      </c>
      <c r="V76" s="234" t="s">
        <v>272</v>
      </c>
      <c r="W76" s="103">
        <v>1</v>
      </c>
      <c r="X76" s="234" t="s">
        <v>272</v>
      </c>
      <c r="Y76" s="242"/>
      <c r="Z76" s="242"/>
      <c r="AA76" s="103"/>
      <c r="AB76" s="234" t="s">
        <v>7128</v>
      </c>
      <c r="AC76" s="243">
        <v>44714.600787037038</v>
      </c>
      <c r="AD76" s="234" t="s">
        <v>7320</v>
      </c>
      <c r="AE76" s="235" t="s">
        <v>7748</v>
      </c>
      <c r="AF76" s="237">
        <v>0</v>
      </c>
      <c r="AG76" s="234" t="s">
        <v>482</v>
      </c>
      <c r="AH76" s="241"/>
      <c r="AI76" t="b">
        <v>1</v>
      </c>
      <c r="AJ76" t="b">
        <v>0</v>
      </c>
      <c r="AK76" s="234"/>
      <c r="AL76" s="103"/>
      <c r="AM76" t="b">
        <v>0</v>
      </c>
      <c r="AN76" s="234"/>
      <c r="AO76" s="103"/>
      <c r="AP76" s="241"/>
      <c r="AQ76" s="241" t="s">
        <v>7073</v>
      </c>
      <c r="AR76" s="241"/>
      <c r="AS76" s="241"/>
      <c r="AT76" s="234" t="s">
        <v>7005</v>
      </c>
      <c r="AU76" s="234" t="s">
        <v>7085</v>
      </c>
      <c r="AV76" t="b">
        <v>0</v>
      </c>
      <c r="AW76" t="b">
        <v>0</v>
      </c>
      <c r="AX76" s="241"/>
      <c r="AY76" s="241"/>
      <c r="AZ76" s="234"/>
      <c r="BA76" s="234"/>
      <c r="BB76" s="234" t="s">
        <v>7749</v>
      </c>
      <c r="BC76" t="b">
        <v>0</v>
      </c>
      <c r="BD76" s="234" t="s">
        <v>7008</v>
      </c>
      <c r="BE76" s="234" t="s">
        <v>7009</v>
      </c>
      <c r="BF76" s="234" t="s">
        <v>7027</v>
      </c>
      <c r="BG76" s="234" t="s">
        <v>7028</v>
      </c>
      <c r="BH76" s="234" t="s">
        <v>7011</v>
      </c>
      <c r="BI76" s="243">
        <v>44719.593634259261</v>
      </c>
      <c r="BJ76" s="234" t="s">
        <v>442</v>
      </c>
      <c r="BK76" s="234" t="s">
        <v>451</v>
      </c>
      <c r="BL76" s="234" t="s">
        <v>451</v>
      </c>
      <c r="BM76" s="234" t="s">
        <v>451</v>
      </c>
      <c r="BN76" s="241"/>
      <c r="BO76" t="b">
        <v>0</v>
      </c>
      <c r="BP76" t="b">
        <v>0</v>
      </c>
      <c r="BQ76" t="b">
        <v>0</v>
      </c>
      <c r="BR76" s="241" t="s">
        <v>7029</v>
      </c>
      <c r="BS76" s="241"/>
      <c r="BT76" s="234" t="s">
        <v>7012</v>
      </c>
      <c r="BU76" t="b">
        <v>0</v>
      </c>
      <c r="BV76" s="103">
        <v>1</v>
      </c>
      <c r="BW76" s="235">
        <v>2170</v>
      </c>
      <c r="BX76" s="234" t="s">
        <v>7750</v>
      </c>
      <c r="BY76" s="234" t="s">
        <v>56</v>
      </c>
      <c r="BZ76" s="234" t="s">
        <v>7014</v>
      </c>
    </row>
    <row r="77" spans="1:78" x14ac:dyDescent="0.25">
      <c r="A77" s="5">
        <v>2141</v>
      </c>
      <c r="B77" s="234" t="s">
        <v>6410</v>
      </c>
      <c r="C77" s="234" t="s">
        <v>7751</v>
      </c>
      <c r="D77" s="234" t="s">
        <v>7362</v>
      </c>
      <c r="E77" s="234"/>
      <c r="F77" s="234" t="s">
        <v>6993</v>
      </c>
      <c r="G77" s="234" t="s">
        <v>7315</v>
      </c>
      <c r="H77" s="234" t="s">
        <v>6995</v>
      </c>
      <c r="I77" s="242"/>
      <c r="J77" s="242">
        <v>44700.648912037039</v>
      </c>
      <c r="K77" s="234" t="s">
        <v>7752</v>
      </c>
      <c r="L77" s="242">
        <v>44715.648912037039</v>
      </c>
      <c r="M77" s="234" t="s">
        <v>6996</v>
      </c>
      <c r="N77" s="234" t="s">
        <v>7364</v>
      </c>
      <c r="O77" s="234" t="s">
        <v>7365</v>
      </c>
      <c r="P77" s="234" t="s">
        <v>6999</v>
      </c>
      <c r="Q77" s="234" t="s">
        <v>7753</v>
      </c>
      <c r="R77" s="234" t="s">
        <v>451</v>
      </c>
      <c r="S77" t="b">
        <v>0</v>
      </c>
      <c r="T77" s="242"/>
      <c r="U77" s="103">
        <v>3</v>
      </c>
      <c r="V77" s="234" t="s">
        <v>272</v>
      </c>
      <c r="W77" s="103">
        <v>3</v>
      </c>
      <c r="X77" s="234" t="s">
        <v>272</v>
      </c>
      <c r="Y77" s="242"/>
      <c r="Z77" s="242"/>
      <c r="AA77" s="103"/>
      <c r="AB77" s="234" t="s">
        <v>7367</v>
      </c>
      <c r="AC77" s="243">
        <v>44712.654490740744</v>
      </c>
      <c r="AD77" s="234" t="s">
        <v>7320</v>
      </c>
      <c r="AE77" s="235" t="s">
        <v>7754</v>
      </c>
      <c r="AF77" s="237">
        <v>0</v>
      </c>
      <c r="AG77" s="234" t="s">
        <v>436</v>
      </c>
      <c r="AH77" s="241"/>
      <c r="AI77" t="b">
        <v>1</v>
      </c>
      <c r="AJ77" t="b">
        <v>0</v>
      </c>
      <c r="AK77" s="234"/>
      <c r="AL77" s="103"/>
      <c r="AM77" t="b">
        <v>0</v>
      </c>
      <c r="AN77" s="234"/>
      <c r="AO77" s="103"/>
      <c r="AP77" s="241"/>
      <c r="AQ77" s="241"/>
      <c r="AR77" s="241"/>
      <c r="AS77" s="241"/>
      <c r="AT77" s="234" t="s">
        <v>7005</v>
      </c>
      <c r="AU77" s="234" t="s">
        <v>7042</v>
      </c>
      <c r="AV77" t="b">
        <v>0</v>
      </c>
      <c r="AW77" t="b">
        <v>0</v>
      </c>
      <c r="AX77" s="241"/>
      <c r="AY77" s="241"/>
      <c r="AZ77" s="234"/>
      <c r="BA77" s="234"/>
      <c r="BB77" s="234" t="s">
        <v>7755</v>
      </c>
      <c r="BC77" t="b">
        <v>0</v>
      </c>
      <c r="BD77" s="234" t="s">
        <v>7008</v>
      </c>
      <c r="BE77" s="234" t="s">
        <v>7009</v>
      </c>
      <c r="BF77" s="234" t="s">
        <v>7027</v>
      </c>
      <c r="BG77" s="234" t="s">
        <v>7028</v>
      </c>
      <c r="BH77" s="234" t="s">
        <v>7011</v>
      </c>
      <c r="BI77" s="243">
        <v>44712.748576388891</v>
      </c>
      <c r="BJ77" s="234" t="s">
        <v>442</v>
      </c>
      <c r="BK77" s="234" t="s">
        <v>451</v>
      </c>
      <c r="BL77" s="234" t="s">
        <v>451</v>
      </c>
      <c r="BM77" s="234" t="s">
        <v>451</v>
      </c>
      <c r="BN77" s="241"/>
      <c r="BO77" t="b">
        <v>0</v>
      </c>
      <c r="BP77" t="b">
        <v>0</v>
      </c>
      <c r="BQ77" t="b">
        <v>0</v>
      </c>
      <c r="BR77" s="241" t="s">
        <v>7029</v>
      </c>
      <c r="BS77" s="241"/>
      <c r="BT77" s="234" t="s">
        <v>7012</v>
      </c>
      <c r="BU77" t="b">
        <v>0</v>
      </c>
      <c r="BV77" s="103">
        <v>0</v>
      </c>
      <c r="BW77" s="235">
        <v>2169</v>
      </c>
      <c r="BX77" s="234" t="s">
        <v>7756</v>
      </c>
      <c r="BY77" s="234" t="s">
        <v>56</v>
      </c>
      <c r="BZ77" s="234" t="s">
        <v>7014</v>
      </c>
    </row>
    <row r="78" spans="1:78" ht="30" x14ac:dyDescent="0.25">
      <c r="A78" s="5">
        <v>2140</v>
      </c>
      <c r="B78" s="234" t="s">
        <v>7757</v>
      </c>
      <c r="C78" s="234" t="s">
        <v>7758</v>
      </c>
      <c r="D78" s="234"/>
      <c r="E78" s="234" t="s">
        <v>7759</v>
      </c>
      <c r="F78" s="234" t="s">
        <v>2991</v>
      </c>
      <c r="G78" s="234" t="s">
        <v>7034</v>
      </c>
      <c r="H78" s="234" t="s">
        <v>7034</v>
      </c>
      <c r="I78" s="242"/>
      <c r="J78" s="242">
        <v>44711.596921296295</v>
      </c>
      <c r="K78" s="234"/>
      <c r="L78" s="242">
        <v>44727.596921296295</v>
      </c>
      <c r="M78" s="234" t="s">
        <v>7760</v>
      </c>
      <c r="N78" s="234" t="s">
        <v>7761</v>
      </c>
      <c r="O78" s="234" t="s">
        <v>7762</v>
      </c>
      <c r="P78" s="234" t="s">
        <v>6999</v>
      </c>
      <c r="Q78" s="234"/>
      <c r="R78" s="234" t="s">
        <v>451</v>
      </c>
      <c r="S78" t="b">
        <v>0</v>
      </c>
      <c r="T78" s="242"/>
      <c r="U78" s="103">
        <v>2000</v>
      </c>
      <c r="V78" s="234" t="s">
        <v>272</v>
      </c>
      <c r="W78" s="103">
        <v>18000</v>
      </c>
      <c r="X78" s="234" t="s">
        <v>272</v>
      </c>
      <c r="Y78" s="242"/>
      <c r="Z78" s="242"/>
      <c r="AA78" s="103">
        <v>9</v>
      </c>
      <c r="AB78" s="234"/>
      <c r="AC78" s="243">
        <v>44712.603587962964</v>
      </c>
      <c r="AD78" s="234" t="s">
        <v>7763</v>
      </c>
      <c r="AE78" s="235" t="s">
        <v>7764</v>
      </c>
      <c r="AF78" s="237">
        <v>0</v>
      </c>
      <c r="AG78" s="234" t="s">
        <v>7057</v>
      </c>
      <c r="AH78" s="241"/>
      <c r="AI78" t="b">
        <v>1</v>
      </c>
      <c r="AJ78" t="b">
        <v>0</v>
      </c>
      <c r="AK78" s="234"/>
      <c r="AL78" s="103"/>
      <c r="AM78" t="b">
        <v>0</v>
      </c>
      <c r="AN78" s="234"/>
      <c r="AO78" s="103"/>
      <c r="AP78" s="241"/>
      <c r="AQ78" s="241" t="s">
        <v>7765</v>
      </c>
      <c r="AR78" s="241"/>
      <c r="AS78" s="241"/>
      <c r="AT78" s="234" t="s">
        <v>7058</v>
      </c>
      <c r="AU78" s="234" t="s">
        <v>7025</v>
      </c>
      <c r="AV78" t="b">
        <v>0</v>
      </c>
      <c r="AW78" t="b">
        <v>0</v>
      </c>
      <c r="AX78" s="241"/>
      <c r="AY78" s="241"/>
      <c r="AZ78" s="234"/>
      <c r="BA78" s="234"/>
      <c r="BB78" s="234" t="s">
        <v>7766</v>
      </c>
      <c r="BC78" t="b">
        <v>1</v>
      </c>
      <c r="BD78" s="234" t="s">
        <v>7767</v>
      </c>
      <c r="BE78" s="234" t="s">
        <v>7045</v>
      </c>
      <c r="BF78" s="234" t="s">
        <v>6972</v>
      </c>
      <c r="BG78" s="234" t="s">
        <v>7010</v>
      </c>
      <c r="BH78" s="234" t="s">
        <v>7140</v>
      </c>
      <c r="BI78" s="243">
        <v>44722.403310185182</v>
      </c>
      <c r="BJ78" s="234" t="s">
        <v>442</v>
      </c>
      <c r="BK78" s="234" t="s">
        <v>451</v>
      </c>
      <c r="BL78" s="234" t="s">
        <v>451</v>
      </c>
      <c r="BM78" s="234" t="s">
        <v>451</v>
      </c>
      <c r="BN78" s="241"/>
      <c r="BO78" t="b">
        <v>0</v>
      </c>
      <c r="BP78" t="b">
        <v>0</v>
      </c>
      <c r="BQ78" t="b">
        <v>1</v>
      </c>
      <c r="BR78" s="241"/>
      <c r="BS78" s="241"/>
      <c r="BT78" s="234" t="s">
        <v>7047</v>
      </c>
      <c r="BU78" t="b">
        <v>0</v>
      </c>
      <c r="BV78" s="103">
        <v>0</v>
      </c>
      <c r="BW78" s="235">
        <v>2168</v>
      </c>
      <c r="BX78" s="234" t="s">
        <v>7768</v>
      </c>
      <c r="BY78" s="234" t="s">
        <v>56</v>
      </c>
      <c r="BZ78" s="234" t="s">
        <v>7014</v>
      </c>
    </row>
    <row r="79" spans="1:78" ht="45" x14ac:dyDescent="0.25">
      <c r="A79" s="5">
        <v>2139</v>
      </c>
      <c r="B79" s="234" t="s">
        <v>7769</v>
      </c>
      <c r="C79" s="234" t="s">
        <v>7770</v>
      </c>
      <c r="D79" s="234" t="s">
        <v>7771</v>
      </c>
      <c r="E79" s="234"/>
      <c r="F79" s="234" t="s">
        <v>2991</v>
      </c>
      <c r="G79" s="234" t="s">
        <v>7033</v>
      </c>
      <c r="H79" s="234" t="s">
        <v>7034</v>
      </c>
      <c r="I79" s="242"/>
      <c r="J79" s="242">
        <v>44712.426388888889</v>
      </c>
      <c r="K79" s="234"/>
      <c r="L79" s="242">
        <v>44719.426388888889</v>
      </c>
      <c r="M79" s="234" t="s">
        <v>6996</v>
      </c>
      <c r="N79" s="234" t="s">
        <v>7772</v>
      </c>
      <c r="O79" s="234" t="s">
        <v>7773</v>
      </c>
      <c r="P79" s="234" t="s">
        <v>6999</v>
      </c>
      <c r="Q79" s="234"/>
      <c r="R79" s="234" t="s">
        <v>451</v>
      </c>
      <c r="S79" t="b">
        <v>0</v>
      </c>
      <c r="T79" s="242"/>
      <c r="U79" s="103">
        <v>25</v>
      </c>
      <c r="V79" s="234" t="s">
        <v>272</v>
      </c>
      <c r="W79" s="103">
        <v>250</v>
      </c>
      <c r="X79" s="234" t="s">
        <v>272</v>
      </c>
      <c r="Y79" s="242"/>
      <c r="Z79" s="242"/>
      <c r="AA79" s="103"/>
      <c r="AB79" s="234" t="s">
        <v>7774</v>
      </c>
      <c r="AC79" s="243">
        <v>44712.429178240738</v>
      </c>
      <c r="AD79" s="234" t="s">
        <v>7039</v>
      </c>
      <c r="AE79" s="235" t="s">
        <v>7775</v>
      </c>
      <c r="AF79" s="237">
        <v>0</v>
      </c>
      <c r="AG79" s="234" t="s">
        <v>7057</v>
      </c>
      <c r="AH79" s="241"/>
      <c r="AI79" t="b">
        <v>1</v>
      </c>
      <c r="AJ79" t="b">
        <v>0</v>
      </c>
      <c r="AK79" s="234"/>
      <c r="AL79" s="103"/>
      <c r="AM79" t="b">
        <v>0</v>
      </c>
      <c r="AN79" s="234"/>
      <c r="AO79" s="103"/>
      <c r="AP79" s="241"/>
      <c r="AQ79" s="241"/>
      <c r="AR79" s="241" t="s">
        <v>7776</v>
      </c>
      <c r="AS79" s="241"/>
      <c r="AT79" s="234" t="s">
        <v>7005</v>
      </c>
      <c r="AU79" s="234" t="s">
        <v>7006</v>
      </c>
      <c r="AV79" t="b">
        <v>0</v>
      </c>
      <c r="AW79" t="b">
        <v>0</v>
      </c>
      <c r="AX79" s="241"/>
      <c r="AY79" s="241"/>
      <c r="AZ79" s="234"/>
      <c r="BA79" s="234"/>
      <c r="BB79" s="234"/>
      <c r="BC79" t="b">
        <v>0</v>
      </c>
      <c r="BD79" s="234" t="s">
        <v>7008</v>
      </c>
      <c r="BE79" s="234" t="s">
        <v>7045</v>
      </c>
      <c r="BF79" s="234" t="s">
        <v>7027</v>
      </c>
      <c r="BG79" s="234" t="s">
        <v>7028</v>
      </c>
      <c r="BH79" s="234" t="s">
        <v>55</v>
      </c>
      <c r="BI79" s="243">
        <v>44712.429629629631</v>
      </c>
      <c r="BJ79" s="234" t="s">
        <v>442</v>
      </c>
      <c r="BK79" s="234" t="s">
        <v>547</v>
      </c>
      <c r="BL79" s="234" t="s">
        <v>451</v>
      </c>
      <c r="BM79" s="234" t="s">
        <v>451</v>
      </c>
      <c r="BN79" s="241"/>
      <c r="BO79" t="b">
        <v>0</v>
      </c>
      <c r="BP79" t="b">
        <v>0</v>
      </c>
      <c r="BQ79" t="b">
        <v>1</v>
      </c>
      <c r="BR79" s="241" t="s">
        <v>7029</v>
      </c>
      <c r="BS79" s="241" t="s">
        <v>7777</v>
      </c>
      <c r="BT79" s="234" t="s">
        <v>7012</v>
      </c>
      <c r="BU79" t="b">
        <v>0</v>
      </c>
      <c r="BV79" s="103">
        <v>0</v>
      </c>
      <c r="BW79" s="235">
        <v>2167</v>
      </c>
      <c r="BX79" s="234" t="s">
        <v>7778</v>
      </c>
      <c r="BY79" s="234" t="s">
        <v>56</v>
      </c>
      <c r="BZ79" s="234" t="s">
        <v>7014</v>
      </c>
    </row>
    <row r="80" spans="1:78" x14ac:dyDescent="0.25">
      <c r="A80" s="5">
        <v>2138</v>
      </c>
      <c r="B80" s="234" t="s">
        <v>6400</v>
      </c>
      <c r="C80" s="234" t="s">
        <v>7779</v>
      </c>
      <c r="D80" s="234" t="s">
        <v>7780</v>
      </c>
      <c r="E80" s="234"/>
      <c r="F80" s="234" t="s">
        <v>2991</v>
      </c>
      <c r="G80" s="234" t="s">
        <v>6995</v>
      </c>
      <c r="H80" s="234" t="s">
        <v>6995</v>
      </c>
      <c r="I80" s="242"/>
      <c r="J80" s="242">
        <v>44706.585289351853</v>
      </c>
      <c r="K80" s="234" t="s">
        <v>7781</v>
      </c>
      <c r="L80" s="242">
        <v>44722.585289351853</v>
      </c>
      <c r="M80" s="234" t="s">
        <v>6996</v>
      </c>
      <c r="N80" s="234" t="s">
        <v>7782</v>
      </c>
      <c r="O80" s="234" t="s">
        <v>7783</v>
      </c>
      <c r="P80" s="234" t="s">
        <v>6999</v>
      </c>
      <c r="Q80" s="234"/>
      <c r="R80" s="234" t="s">
        <v>451</v>
      </c>
      <c r="S80" t="b">
        <v>0</v>
      </c>
      <c r="T80" s="242"/>
      <c r="U80" s="103">
        <v>535</v>
      </c>
      <c r="V80" s="234" t="s">
        <v>272</v>
      </c>
      <c r="W80" s="103">
        <v>800</v>
      </c>
      <c r="X80" s="234" t="s">
        <v>272</v>
      </c>
      <c r="Y80" s="242"/>
      <c r="Z80" s="242"/>
      <c r="AA80" s="103">
        <v>2</v>
      </c>
      <c r="AB80" s="234" t="s">
        <v>7784</v>
      </c>
      <c r="AC80" s="243">
        <v>44711.588935185187</v>
      </c>
      <c r="AD80" s="234" t="s">
        <v>7585</v>
      </c>
      <c r="AE80" s="235" t="s">
        <v>7785</v>
      </c>
      <c r="AF80" s="237">
        <v>0</v>
      </c>
      <c r="AG80" s="234" t="s">
        <v>482</v>
      </c>
      <c r="AH80" s="241" t="s">
        <v>7786</v>
      </c>
      <c r="AI80" t="b">
        <v>0</v>
      </c>
      <c r="AJ80" t="b">
        <v>1</v>
      </c>
      <c r="AK80" s="234" t="s">
        <v>7787</v>
      </c>
      <c r="AL80" s="103">
        <v>20</v>
      </c>
      <c r="AM80" t="b">
        <v>0</v>
      </c>
      <c r="AN80" s="234"/>
      <c r="AO80" s="103"/>
      <c r="AP80" s="241"/>
      <c r="AQ80" s="241" t="s">
        <v>7073</v>
      </c>
      <c r="AR80" s="241"/>
      <c r="AS80" s="241"/>
      <c r="AT80" s="234" t="s">
        <v>7058</v>
      </c>
      <c r="AU80" s="234" t="s">
        <v>7788</v>
      </c>
      <c r="AV80" t="b">
        <v>0</v>
      </c>
      <c r="AW80" t="b">
        <v>0</v>
      </c>
      <c r="AX80" s="241" t="s">
        <v>7789</v>
      </c>
      <c r="AY80" s="241"/>
      <c r="AZ80" s="234"/>
      <c r="BA80" s="234"/>
      <c r="BB80" s="234" t="s">
        <v>7790</v>
      </c>
      <c r="BC80" t="b">
        <v>0</v>
      </c>
      <c r="BD80" s="234" t="s">
        <v>7008</v>
      </c>
      <c r="BE80" s="234" t="s">
        <v>7009</v>
      </c>
      <c r="BF80" s="234" t="s">
        <v>7027</v>
      </c>
      <c r="BG80" s="234" t="s">
        <v>7028</v>
      </c>
      <c r="BH80" s="234" t="s">
        <v>7011</v>
      </c>
      <c r="BI80" s="243">
        <v>44755.586817129632</v>
      </c>
      <c r="BJ80" s="234" t="s">
        <v>7791</v>
      </c>
      <c r="BK80" s="234" t="s">
        <v>451</v>
      </c>
      <c r="BL80" s="234" t="s">
        <v>547</v>
      </c>
      <c r="BM80" s="234" t="s">
        <v>451</v>
      </c>
      <c r="BN80" s="241"/>
      <c r="BO80" t="b">
        <v>1</v>
      </c>
      <c r="BP80" t="b">
        <v>0</v>
      </c>
      <c r="BQ80" t="b">
        <v>0</v>
      </c>
      <c r="BR80" s="241" t="s">
        <v>7259</v>
      </c>
      <c r="BS80" s="241" t="s">
        <v>7061</v>
      </c>
      <c r="BT80" s="234" t="s">
        <v>7188</v>
      </c>
      <c r="BU80" t="b">
        <v>0</v>
      </c>
      <c r="BV80" s="103">
        <v>1</v>
      </c>
      <c r="BW80" s="235">
        <v>2166</v>
      </c>
      <c r="BX80" s="234" t="s">
        <v>7792</v>
      </c>
      <c r="BY80" s="234" t="s">
        <v>56</v>
      </c>
      <c r="BZ80" s="234" t="s">
        <v>7014</v>
      </c>
    </row>
    <row r="81" spans="1:78" ht="90" x14ac:dyDescent="0.25">
      <c r="A81" s="5">
        <v>2137</v>
      </c>
      <c r="B81" s="234" t="s">
        <v>6352</v>
      </c>
      <c r="C81" s="234" t="s">
        <v>7793</v>
      </c>
      <c r="D81" s="234" t="s">
        <v>7227</v>
      </c>
      <c r="E81" s="234"/>
      <c r="F81" s="234" t="s">
        <v>7156</v>
      </c>
      <c r="G81" s="234" t="s">
        <v>7157</v>
      </c>
      <c r="H81" s="234" t="s">
        <v>7158</v>
      </c>
      <c r="I81" s="242"/>
      <c r="J81" s="242">
        <v>44711.371886574074</v>
      </c>
      <c r="K81" s="234"/>
      <c r="L81" s="242">
        <v>44720.371886574074</v>
      </c>
      <c r="M81" s="234" t="s">
        <v>7228</v>
      </c>
      <c r="N81" s="234" t="s">
        <v>7229</v>
      </c>
      <c r="O81" s="234" t="s">
        <v>7230</v>
      </c>
      <c r="P81" s="234" t="s">
        <v>6999</v>
      </c>
      <c r="Q81" s="234"/>
      <c r="R81" s="234" t="s">
        <v>547</v>
      </c>
      <c r="S81" t="b">
        <v>0</v>
      </c>
      <c r="T81" s="242"/>
      <c r="U81" s="103">
        <v>400</v>
      </c>
      <c r="V81" s="234" t="s">
        <v>272</v>
      </c>
      <c r="W81" s="103">
        <v>1064</v>
      </c>
      <c r="X81" s="234" t="s">
        <v>272</v>
      </c>
      <c r="Y81" s="242"/>
      <c r="Z81" s="242">
        <v>44986</v>
      </c>
      <c r="AA81" s="103">
        <v>2.6</v>
      </c>
      <c r="AB81" s="234" t="s">
        <v>7231</v>
      </c>
      <c r="AC81" s="243">
        <v>44711.379560185182</v>
      </c>
      <c r="AD81" s="234" t="s">
        <v>7163</v>
      </c>
      <c r="AE81" s="235" t="s">
        <v>7794</v>
      </c>
      <c r="AF81" s="237">
        <v>0</v>
      </c>
      <c r="AG81" s="234" t="s">
        <v>482</v>
      </c>
      <c r="AH81" s="241"/>
      <c r="AI81" t="b">
        <v>1</v>
      </c>
      <c r="AJ81" t="b">
        <v>0</v>
      </c>
      <c r="AK81" s="234"/>
      <c r="AL81" s="103"/>
      <c r="AM81" t="b">
        <v>0</v>
      </c>
      <c r="AN81" s="234"/>
      <c r="AO81" s="103"/>
      <c r="AP81" s="241"/>
      <c r="AQ81" s="241" t="s">
        <v>7073</v>
      </c>
      <c r="AR81" s="241" t="s">
        <v>7795</v>
      </c>
      <c r="AS81" s="241"/>
      <c r="AT81" s="234" t="s">
        <v>7005</v>
      </c>
      <c r="AU81" s="234" t="s">
        <v>7167</v>
      </c>
      <c r="AV81" t="b">
        <v>0</v>
      </c>
      <c r="AW81" t="b">
        <v>0</v>
      </c>
      <c r="AX81" s="241" t="s">
        <v>7168</v>
      </c>
      <c r="AY81" s="241"/>
      <c r="AZ81" s="234"/>
      <c r="BA81" s="234"/>
      <c r="BB81" s="234" t="s">
        <v>7796</v>
      </c>
      <c r="BC81" t="b">
        <v>0</v>
      </c>
      <c r="BD81" s="234" t="s">
        <v>7234</v>
      </c>
      <c r="BE81" s="234" t="s">
        <v>7171</v>
      </c>
      <c r="BF81" s="234" t="s">
        <v>7027</v>
      </c>
      <c r="BG81" s="234" t="s">
        <v>7028</v>
      </c>
      <c r="BH81" s="234" t="s">
        <v>7011</v>
      </c>
      <c r="BI81" s="243">
        <v>44732.648275462961</v>
      </c>
      <c r="BJ81" s="234" t="s">
        <v>7797</v>
      </c>
      <c r="BK81" s="234" t="s">
        <v>547</v>
      </c>
      <c r="BL81" s="234" t="s">
        <v>547</v>
      </c>
      <c r="BM81" s="234" t="s">
        <v>451</v>
      </c>
      <c r="BN81" s="241"/>
      <c r="BO81" t="b">
        <v>0</v>
      </c>
      <c r="BP81" t="b">
        <v>0</v>
      </c>
      <c r="BQ81" t="b">
        <v>0</v>
      </c>
      <c r="BR81" s="241" t="s">
        <v>7173</v>
      </c>
      <c r="BS81" s="241" t="s">
        <v>7236</v>
      </c>
      <c r="BT81" s="234" t="s">
        <v>7047</v>
      </c>
      <c r="BU81" t="b">
        <v>0</v>
      </c>
      <c r="BV81" s="103">
        <v>2</v>
      </c>
      <c r="BW81" s="235">
        <v>2165</v>
      </c>
      <c r="BX81" s="234" t="s">
        <v>7798</v>
      </c>
      <c r="BY81" s="234" t="s">
        <v>56</v>
      </c>
      <c r="BZ81" s="234" t="s">
        <v>7014</v>
      </c>
    </row>
    <row r="82" spans="1:78" ht="90" x14ac:dyDescent="0.25">
      <c r="A82" s="5">
        <v>2136</v>
      </c>
      <c r="B82" s="234" t="s">
        <v>6347</v>
      </c>
      <c r="C82" s="234" t="s">
        <v>7799</v>
      </c>
      <c r="D82" s="234" t="s">
        <v>7800</v>
      </c>
      <c r="E82" s="234"/>
      <c r="F82" s="234" t="s">
        <v>6993</v>
      </c>
      <c r="G82" s="234" t="s">
        <v>7279</v>
      </c>
      <c r="H82" s="234" t="s">
        <v>6994</v>
      </c>
      <c r="I82" s="242"/>
      <c r="J82" s="242">
        <v>44704.610497685186</v>
      </c>
      <c r="K82" s="234" t="s">
        <v>7801</v>
      </c>
      <c r="L82" s="242">
        <v>44713.610497685186</v>
      </c>
      <c r="M82" s="234" t="s">
        <v>7159</v>
      </c>
      <c r="N82" s="234" t="s">
        <v>7802</v>
      </c>
      <c r="O82" s="234" t="s">
        <v>7803</v>
      </c>
      <c r="P82" s="234" t="s">
        <v>6999</v>
      </c>
      <c r="Q82" s="234" t="s">
        <v>7804</v>
      </c>
      <c r="R82" s="234" t="s">
        <v>451</v>
      </c>
      <c r="S82" t="b">
        <v>0</v>
      </c>
      <c r="T82" s="242"/>
      <c r="U82" s="103">
        <v>2</v>
      </c>
      <c r="V82" s="234" t="s">
        <v>272</v>
      </c>
      <c r="W82" s="103">
        <v>2</v>
      </c>
      <c r="X82" s="234" t="s">
        <v>272</v>
      </c>
      <c r="Y82" s="242"/>
      <c r="Z82" s="242"/>
      <c r="AA82" s="103"/>
      <c r="AB82" s="234" t="s">
        <v>7805</v>
      </c>
      <c r="AC82" s="243">
        <v>44706.618078703701</v>
      </c>
      <c r="AD82" s="234" t="s">
        <v>7320</v>
      </c>
      <c r="AE82" s="235" t="s">
        <v>7806</v>
      </c>
      <c r="AF82" s="237">
        <v>0</v>
      </c>
      <c r="AG82" s="234" t="s">
        <v>482</v>
      </c>
      <c r="AH82" s="241"/>
      <c r="AI82" t="b">
        <v>1</v>
      </c>
      <c r="AJ82" t="b">
        <v>0</v>
      </c>
      <c r="AK82" s="234"/>
      <c r="AL82" s="103"/>
      <c r="AM82" t="b">
        <v>0</v>
      </c>
      <c r="AN82" s="234"/>
      <c r="AO82" s="103"/>
      <c r="AP82" s="241"/>
      <c r="AQ82" s="241" t="s">
        <v>7073</v>
      </c>
      <c r="AR82" s="241"/>
      <c r="AS82" s="241"/>
      <c r="AT82" s="234" t="s">
        <v>7005</v>
      </c>
      <c r="AU82" s="234" t="s">
        <v>7042</v>
      </c>
      <c r="AV82" t="b">
        <v>0</v>
      </c>
      <c r="AW82" t="b">
        <v>0</v>
      </c>
      <c r="AX82" s="241"/>
      <c r="AY82" s="241"/>
      <c r="AZ82" s="234"/>
      <c r="BA82" s="234"/>
      <c r="BB82" s="234" t="s">
        <v>7807</v>
      </c>
      <c r="BC82" t="b">
        <v>0</v>
      </c>
      <c r="BD82" s="234" t="s">
        <v>7170</v>
      </c>
      <c r="BE82" s="234" t="s">
        <v>7009</v>
      </c>
      <c r="BF82" s="234" t="s">
        <v>7027</v>
      </c>
      <c r="BG82" s="234" t="s">
        <v>7028</v>
      </c>
      <c r="BH82" s="234" t="s">
        <v>7011</v>
      </c>
      <c r="BI82" s="243">
        <v>44712.551689814813</v>
      </c>
      <c r="BJ82" s="234" t="s">
        <v>442</v>
      </c>
      <c r="BK82" s="234" t="s">
        <v>451</v>
      </c>
      <c r="BL82" s="234" t="s">
        <v>451</v>
      </c>
      <c r="BM82" s="234" t="s">
        <v>451</v>
      </c>
      <c r="BN82" s="241"/>
      <c r="BO82" t="b">
        <v>0</v>
      </c>
      <c r="BP82" t="b">
        <v>0</v>
      </c>
      <c r="BQ82" t="b">
        <v>0</v>
      </c>
      <c r="BR82" s="241" t="s">
        <v>7029</v>
      </c>
      <c r="BS82" s="241" t="s">
        <v>7808</v>
      </c>
      <c r="BT82" s="234" t="s">
        <v>7012</v>
      </c>
      <c r="BU82" t="b">
        <v>0</v>
      </c>
      <c r="BV82" s="103">
        <v>1</v>
      </c>
      <c r="BW82" s="235">
        <v>2164</v>
      </c>
      <c r="BX82" s="234" t="s">
        <v>7809</v>
      </c>
      <c r="BY82" s="234" t="s">
        <v>56</v>
      </c>
      <c r="BZ82" s="234" t="s">
        <v>7014</v>
      </c>
    </row>
    <row r="83" spans="1:78" ht="75" x14ac:dyDescent="0.25">
      <c r="A83" s="5">
        <v>2135</v>
      </c>
      <c r="B83" s="234" t="s">
        <v>7810</v>
      </c>
      <c r="C83" s="234" t="s">
        <v>7811</v>
      </c>
      <c r="D83" s="234" t="s">
        <v>7812</v>
      </c>
      <c r="E83" s="234"/>
      <c r="F83" s="234" t="s">
        <v>7156</v>
      </c>
      <c r="G83" s="234" t="s">
        <v>7157</v>
      </c>
      <c r="H83" s="234" t="s">
        <v>7158</v>
      </c>
      <c r="I83" s="242"/>
      <c r="J83" s="242">
        <v>44701.348819444444</v>
      </c>
      <c r="K83" s="234"/>
      <c r="L83" s="242">
        <v>44712.348819444444</v>
      </c>
      <c r="M83" s="234" t="s">
        <v>7813</v>
      </c>
      <c r="N83" s="234" t="s">
        <v>7814</v>
      </c>
      <c r="O83" s="234" t="s">
        <v>7815</v>
      </c>
      <c r="P83" s="234" t="s">
        <v>6999</v>
      </c>
      <c r="Q83" s="234"/>
      <c r="R83" s="234" t="s">
        <v>451</v>
      </c>
      <c r="S83" t="b">
        <v>0</v>
      </c>
      <c r="T83" s="242"/>
      <c r="U83" s="103">
        <v>500</v>
      </c>
      <c r="V83" s="234" t="s">
        <v>272</v>
      </c>
      <c r="W83" s="103">
        <v>1000</v>
      </c>
      <c r="X83" s="234" t="s">
        <v>272</v>
      </c>
      <c r="Y83" s="242"/>
      <c r="Z83" s="242"/>
      <c r="AA83" s="103">
        <v>2</v>
      </c>
      <c r="AB83" s="234" t="s">
        <v>7816</v>
      </c>
      <c r="AC83" s="243">
        <v>44705.351145833331</v>
      </c>
      <c r="AD83" s="234" t="s">
        <v>7163</v>
      </c>
      <c r="AE83" s="235" t="s">
        <v>7817</v>
      </c>
      <c r="AF83" s="237">
        <v>0</v>
      </c>
      <c r="AG83" s="234" t="s">
        <v>482</v>
      </c>
      <c r="AH83" s="241"/>
      <c r="AI83" t="b">
        <v>1</v>
      </c>
      <c r="AJ83" t="b">
        <v>0</v>
      </c>
      <c r="AK83" s="234"/>
      <c r="AL83" s="103"/>
      <c r="AM83" t="b">
        <v>0</v>
      </c>
      <c r="AN83" s="234"/>
      <c r="AO83" s="103"/>
      <c r="AP83" s="241"/>
      <c r="AQ83" s="241"/>
      <c r="AR83" s="241" t="s">
        <v>7818</v>
      </c>
      <c r="AS83" s="241"/>
      <c r="AT83" s="234" t="s">
        <v>7166</v>
      </c>
      <c r="AU83" s="234" t="s">
        <v>7025</v>
      </c>
      <c r="AV83" t="b">
        <v>0</v>
      </c>
      <c r="AW83" t="b">
        <v>0</v>
      </c>
      <c r="AX83" s="241" t="s">
        <v>7819</v>
      </c>
      <c r="AY83" s="241"/>
      <c r="AZ83" s="234"/>
      <c r="BA83" s="234"/>
      <c r="BB83" s="234" t="s">
        <v>7820</v>
      </c>
      <c r="BC83" t="b">
        <v>0</v>
      </c>
      <c r="BD83" s="234" t="s">
        <v>7821</v>
      </c>
      <c r="BE83" s="234" t="s">
        <v>7171</v>
      </c>
      <c r="BF83" s="234" t="s">
        <v>7027</v>
      </c>
      <c r="BG83" s="234" t="s">
        <v>7028</v>
      </c>
      <c r="BH83" s="234" t="s">
        <v>55</v>
      </c>
      <c r="BI83" s="243">
        <v>44705.351643518516</v>
      </c>
      <c r="BJ83" s="234" t="s">
        <v>7172</v>
      </c>
      <c r="BK83" s="234" t="s">
        <v>547</v>
      </c>
      <c r="BL83" s="234" t="s">
        <v>547</v>
      </c>
      <c r="BM83" s="234" t="s">
        <v>451</v>
      </c>
      <c r="BN83" s="241"/>
      <c r="BO83" t="b">
        <v>0</v>
      </c>
      <c r="BP83" t="b">
        <v>0</v>
      </c>
      <c r="BQ83" t="b">
        <v>0</v>
      </c>
      <c r="BR83" s="241" t="s">
        <v>7173</v>
      </c>
      <c r="BS83" s="241" t="s">
        <v>7822</v>
      </c>
      <c r="BT83" s="234" t="s">
        <v>7047</v>
      </c>
      <c r="BU83" t="b">
        <v>1</v>
      </c>
      <c r="BV83" s="103">
        <v>0</v>
      </c>
      <c r="BW83" s="235">
        <v>2163</v>
      </c>
      <c r="BX83" s="234" t="s">
        <v>7823</v>
      </c>
      <c r="BY83" s="234" t="s">
        <v>56</v>
      </c>
      <c r="BZ83" s="234" t="s">
        <v>7014</v>
      </c>
    </row>
    <row r="84" spans="1:78" x14ac:dyDescent="0.25">
      <c r="A84" s="5">
        <v>2134</v>
      </c>
      <c r="B84" s="234" t="s">
        <v>6343</v>
      </c>
      <c r="C84" s="234" t="s">
        <v>7824</v>
      </c>
      <c r="D84" s="234" t="s">
        <v>7709</v>
      </c>
      <c r="E84" s="234"/>
      <c r="F84" s="234" t="s">
        <v>7156</v>
      </c>
      <c r="G84" s="234" t="s">
        <v>7825</v>
      </c>
      <c r="H84" s="234" t="s">
        <v>7825</v>
      </c>
      <c r="I84" s="242"/>
      <c r="J84" s="242">
        <v>44701.559560185182</v>
      </c>
      <c r="K84" s="234"/>
      <c r="L84" s="242">
        <v>44706.559560185182</v>
      </c>
      <c r="M84" s="234" t="s">
        <v>7477</v>
      </c>
      <c r="N84" s="234" t="s">
        <v>7711</v>
      </c>
      <c r="O84" s="234" t="s">
        <v>7712</v>
      </c>
      <c r="P84" s="234" t="s">
        <v>6999</v>
      </c>
      <c r="Q84" s="234"/>
      <c r="R84" s="234" t="s">
        <v>451</v>
      </c>
      <c r="S84" t="b">
        <v>0</v>
      </c>
      <c r="T84" s="242"/>
      <c r="U84" s="103">
        <v>25</v>
      </c>
      <c r="V84" s="234" t="s">
        <v>272</v>
      </c>
      <c r="W84" s="103">
        <v>50</v>
      </c>
      <c r="X84" s="234" t="s">
        <v>272</v>
      </c>
      <c r="Y84" s="242"/>
      <c r="Z84" s="242"/>
      <c r="AA84" s="103">
        <v>2</v>
      </c>
      <c r="AB84" s="234" t="s">
        <v>7713</v>
      </c>
      <c r="AC84" s="243">
        <v>44701.561944444446</v>
      </c>
      <c r="AD84" s="234" t="s">
        <v>7826</v>
      </c>
      <c r="AE84" s="235" t="s">
        <v>7827</v>
      </c>
      <c r="AF84" s="237">
        <v>0</v>
      </c>
      <c r="AG84" s="234" t="s">
        <v>482</v>
      </c>
      <c r="AH84" s="241"/>
      <c r="AI84" t="b">
        <v>1</v>
      </c>
      <c r="AJ84" t="b">
        <v>0</v>
      </c>
      <c r="AK84" s="234"/>
      <c r="AL84" s="103"/>
      <c r="AM84" t="b">
        <v>0</v>
      </c>
      <c r="AN84" s="234"/>
      <c r="AO84" s="103"/>
      <c r="AP84" s="241"/>
      <c r="AQ84" s="241" t="s">
        <v>7073</v>
      </c>
      <c r="AR84" s="241" t="s">
        <v>7828</v>
      </c>
      <c r="AS84" s="241"/>
      <c r="AT84" s="234" t="s">
        <v>7166</v>
      </c>
      <c r="AU84" s="234" t="s">
        <v>7059</v>
      </c>
      <c r="AV84" t="b">
        <v>0</v>
      </c>
      <c r="AW84" t="b">
        <v>1</v>
      </c>
      <c r="AX84" s="241" t="s">
        <v>7828</v>
      </c>
      <c r="AY84" s="241"/>
      <c r="AZ84" s="234"/>
      <c r="BA84" s="234"/>
      <c r="BB84" s="234"/>
      <c r="BC84" t="b">
        <v>0</v>
      </c>
      <c r="BD84" s="234" t="s">
        <v>369</v>
      </c>
      <c r="BE84" s="234" t="s">
        <v>7171</v>
      </c>
      <c r="BF84" s="234" t="s">
        <v>7027</v>
      </c>
      <c r="BG84" s="234" t="s">
        <v>7028</v>
      </c>
      <c r="BH84" s="234" t="s">
        <v>7011</v>
      </c>
      <c r="BI84" s="243">
        <v>44706.690127314818</v>
      </c>
      <c r="BJ84" s="234" t="s">
        <v>442</v>
      </c>
      <c r="BK84" s="234" t="s">
        <v>547</v>
      </c>
      <c r="BL84" s="234" t="s">
        <v>547</v>
      </c>
      <c r="BM84" s="234" t="s">
        <v>451</v>
      </c>
      <c r="BN84" s="241"/>
      <c r="BO84" t="b">
        <v>0</v>
      </c>
      <c r="BP84" t="b">
        <v>0</v>
      </c>
      <c r="BQ84" t="b">
        <v>0</v>
      </c>
      <c r="BR84" s="241" t="s">
        <v>7029</v>
      </c>
      <c r="BS84" s="241"/>
      <c r="BT84" s="234" t="s">
        <v>7012</v>
      </c>
      <c r="BU84" t="b">
        <v>0</v>
      </c>
      <c r="BV84" s="103">
        <v>1</v>
      </c>
      <c r="BW84" s="235">
        <v>2162</v>
      </c>
      <c r="BX84" s="234" t="s">
        <v>7829</v>
      </c>
      <c r="BY84" s="234" t="s">
        <v>56</v>
      </c>
      <c r="BZ84" s="234" t="s">
        <v>7014</v>
      </c>
    </row>
    <row r="85" spans="1:78" ht="45" x14ac:dyDescent="0.25">
      <c r="A85" s="5">
        <v>2133</v>
      </c>
      <c r="B85" s="234" t="s">
        <v>6333</v>
      </c>
      <c r="C85" s="234" t="s">
        <v>7830</v>
      </c>
      <c r="D85" s="234"/>
      <c r="E85" s="234" t="s">
        <v>7831</v>
      </c>
      <c r="F85" s="234" t="s">
        <v>2991</v>
      </c>
      <c r="G85" s="234" t="s">
        <v>7263</v>
      </c>
      <c r="H85" s="234" t="s">
        <v>7263</v>
      </c>
      <c r="I85" s="242"/>
      <c r="J85" s="242">
        <v>44701.44976851852</v>
      </c>
      <c r="K85" s="234"/>
      <c r="L85" s="242">
        <v>44707.44976851852</v>
      </c>
      <c r="M85" s="234" t="s">
        <v>7832</v>
      </c>
      <c r="N85" s="234" t="s">
        <v>7833</v>
      </c>
      <c r="O85" s="234" t="s">
        <v>7834</v>
      </c>
      <c r="P85" s="234" t="s">
        <v>6999</v>
      </c>
      <c r="Q85" s="234"/>
      <c r="R85" s="234" t="s">
        <v>451</v>
      </c>
      <c r="S85" t="b">
        <v>0</v>
      </c>
      <c r="T85" s="242"/>
      <c r="U85" s="103">
        <v>400</v>
      </c>
      <c r="V85" s="234" t="s">
        <v>272</v>
      </c>
      <c r="W85" s="103">
        <v>1200</v>
      </c>
      <c r="X85" s="234" t="s">
        <v>272</v>
      </c>
      <c r="Y85" s="242"/>
      <c r="Z85" s="242"/>
      <c r="AA85" s="103">
        <v>3</v>
      </c>
      <c r="AB85" s="234"/>
      <c r="AC85" s="243">
        <v>44701.473495370374</v>
      </c>
      <c r="AD85" s="234" t="s">
        <v>7268</v>
      </c>
      <c r="AE85" s="235" t="s">
        <v>7835</v>
      </c>
      <c r="AF85" s="237">
        <v>0</v>
      </c>
      <c r="AG85" s="234" t="s">
        <v>482</v>
      </c>
      <c r="AH85" s="241" t="s">
        <v>7836</v>
      </c>
      <c r="AI85" t="b">
        <v>1</v>
      </c>
      <c r="AJ85" t="b">
        <v>0</v>
      </c>
      <c r="AK85" s="234"/>
      <c r="AL85" s="103"/>
      <c r="AM85" t="b">
        <v>0</v>
      </c>
      <c r="AN85" s="234"/>
      <c r="AO85" s="103"/>
      <c r="AP85" s="241"/>
      <c r="AQ85" s="241" t="s">
        <v>7073</v>
      </c>
      <c r="AR85" s="241" t="s">
        <v>7837</v>
      </c>
      <c r="AS85" s="241"/>
      <c r="AT85" s="234" t="s">
        <v>7005</v>
      </c>
      <c r="AU85" s="234" t="s">
        <v>7025</v>
      </c>
      <c r="AV85" t="b">
        <v>0</v>
      </c>
      <c r="AW85" t="b">
        <v>0</v>
      </c>
      <c r="AX85" s="241"/>
      <c r="AY85" s="241"/>
      <c r="AZ85" s="234"/>
      <c r="BA85" s="234"/>
      <c r="BB85" s="234"/>
      <c r="BC85" t="b">
        <v>1</v>
      </c>
      <c r="BD85" s="234" t="s">
        <v>7838</v>
      </c>
      <c r="BE85" s="234" t="s">
        <v>7009</v>
      </c>
      <c r="BF85" s="234" t="s">
        <v>6972</v>
      </c>
      <c r="BG85" s="234" t="s">
        <v>7028</v>
      </c>
      <c r="BH85" s="234" t="s">
        <v>7011</v>
      </c>
      <c r="BI85" s="243">
        <v>44706.672233796293</v>
      </c>
      <c r="BJ85" s="234" t="s">
        <v>7839</v>
      </c>
      <c r="BK85" s="234" t="s">
        <v>547</v>
      </c>
      <c r="BL85" s="234" t="s">
        <v>451</v>
      </c>
      <c r="BM85" s="234" t="s">
        <v>451</v>
      </c>
      <c r="BN85" s="241"/>
      <c r="BO85" t="b">
        <v>0</v>
      </c>
      <c r="BP85" t="b">
        <v>0</v>
      </c>
      <c r="BQ85" t="b">
        <v>0</v>
      </c>
      <c r="BR85" s="241"/>
      <c r="BS85" s="241"/>
      <c r="BT85" s="234" t="s">
        <v>7012</v>
      </c>
      <c r="BU85" t="b">
        <v>0</v>
      </c>
      <c r="BV85" s="103">
        <v>1</v>
      </c>
      <c r="BW85" s="235">
        <v>2161</v>
      </c>
      <c r="BX85" s="234" t="s">
        <v>7840</v>
      </c>
      <c r="BY85" s="234" t="s">
        <v>56</v>
      </c>
      <c r="BZ85" s="234" t="s">
        <v>7014</v>
      </c>
    </row>
    <row r="86" spans="1:78" ht="30" x14ac:dyDescent="0.25">
      <c r="A86" s="5">
        <v>2132</v>
      </c>
      <c r="B86" s="234" t="s">
        <v>6328</v>
      </c>
      <c r="C86" s="234" t="s">
        <v>4069</v>
      </c>
      <c r="D86" s="234"/>
      <c r="E86" s="234" t="s">
        <v>7841</v>
      </c>
      <c r="F86" s="234" t="s">
        <v>7156</v>
      </c>
      <c r="G86" s="234" t="s">
        <v>7263</v>
      </c>
      <c r="H86" s="234" t="s">
        <v>7263</v>
      </c>
      <c r="I86" s="242"/>
      <c r="J86" s="242">
        <v>44700.542615740742</v>
      </c>
      <c r="K86" s="234"/>
      <c r="L86" s="242">
        <v>44704.542615740742</v>
      </c>
      <c r="M86" s="234" t="s">
        <v>7386</v>
      </c>
      <c r="N86" s="234" t="s">
        <v>7842</v>
      </c>
      <c r="O86" s="234" t="s">
        <v>7843</v>
      </c>
      <c r="P86" s="234" t="s">
        <v>6999</v>
      </c>
      <c r="Q86" s="234"/>
      <c r="R86" s="234" t="s">
        <v>451</v>
      </c>
      <c r="S86" t="b">
        <v>0</v>
      </c>
      <c r="T86" s="242"/>
      <c r="U86" s="103">
        <v>15</v>
      </c>
      <c r="V86" s="234" t="s">
        <v>272</v>
      </c>
      <c r="W86" s="103">
        <v>75</v>
      </c>
      <c r="X86" s="234" t="s">
        <v>272</v>
      </c>
      <c r="Y86" s="242"/>
      <c r="Z86" s="242"/>
      <c r="AA86" s="103">
        <v>5</v>
      </c>
      <c r="AB86" s="234"/>
      <c r="AC86" s="243">
        <v>44700.547893518517</v>
      </c>
      <c r="AD86" s="234" t="s">
        <v>7268</v>
      </c>
      <c r="AE86" s="235" t="s">
        <v>7844</v>
      </c>
      <c r="AF86" s="237">
        <v>0</v>
      </c>
      <c r="AG86" s="234" t="s">
        <v>482</v>
      </c>
      <c r="AH86" s="241" t="s">
        <v>7845</v>
      </c>
      <c r="AI86" t="b">
        <v>1</v>
      </c>
      <c r="AJ86" t="b">
        <v>0</v>
      </c>
      <c r="AK86" s="234"/>
      <c r="AL86" s="103"/>
      <c r="AM86" t="b">
        <v>0</v>
      </c>
      <c r="AN86" s="234"/>
      <c r="AO86" s="103"/>
      <c r="AP86" s="241"/>
      <c r="AQ86" s="241" t="s">
        <v>7073</v>
      </c>
      <c r="AR86" s="241"/>
      <c r="AS86" s="241"/>
      <c r="AT86" s="234" t="s">
        <v>7005</v>
      </c>
      <c r="AU86" s="234" t="s">
        <v>7025</v>
      </c>
      <c r="AV86" t="b">
        <v>0</v>
      </c>
      <c r="AW86" t="b">
        <v>0</v>
      </c>
      <c r="AX86" s="241"/>
      <c r="AY86" s="241"/>
      <c r="AZ86" s="234"/>
      <c r="BA86" s="234"/>
      <c r="BB86" s="234"/>
      <c r="BC86" t="b">
        <v>1</v>
      </c>
      <c r="BD86" s="234" t="s">
        <v>7390</v>
      </c>
      <c r="BE86" s="234" t="s">
        <v>7009</v>
      </c>
      <c r="BF86" s="234" t="s">
        <v>6972</v>
      </c>
      <c r="BG86" s="234" t="s">
        <v>7028</v>
      </c>
      <c r="BH86" s="234" t="s">
        <v>7011</v>
      </c>
      <c r="BI86" s="243">
        <v>44706.39439814815</v>
      </c>
      <c r="BJ86" s="234" t="s">
        <v>7326</v>
      </c>
      <c r="BK86" s="234" t="s">
        <v>451</v>
      </c>
      <c r="BL86" s="234" t="s">
        <v>451</v>
      </c>
      <c r="BM86" s="234" t="s">
        <v>451</v>
      </c>
      <c r="BN86" s="241"/>
      <c r="BO86" t="b">
        <v>0</v>
      </c>
      <c r="BP86" t="b">
        <v>0</v>
      </c>
      <c r="BQ86" t="b">
        <v>0</v>
      </c>
      <c r="BR86" s="241"/>
      <c r="BS86" s="241"/>
      <c r="BT86" s="234" t="s">
        <v>7012</v>
      </c>
      <c r="BU86" t="b">
        <v>0</v>
      </c>
      <c r="BV86" s="103">
        <v>1</v>
      </c>
      <c r="BW86" s="235">
        <v>2160</v>
      </c>
      <c r="BX86" s="234" t="s">
        <v>7846</v>
      </c>
      <c r="BY86" s="234" t="s">
        <v>56</v>
      </c>
      <c r="BZ86" s="234" t="s">
        <v>7014</v>
      </c>
    </row>
    <row r="87" spans="1:78" ht="30" x14ac:dyDescent="0.25">
      <c r="A87" s="5">
        <v>2131</v>
      </c>
      <c r="B87" s="234" t="s">
        <v>6322</v>
      </c>
      <c r="C87" s="234" t="s">
        <v>7847</v>
      </c>
      <c r="D87" s="234" t="s">
        <v>7848</v>
      </c>
      <c r="E87" s="234" t="s">
        <v>7849</v>
      </c>
      <c r="F87" s="234" t="s">
        <v>7156</v>
      </c>
      <c r="G87" s="234" t="s">
        <v>7017</v>
      </c>
      <c r="H87" s="234" t="s">
        <v>7018</v>
      </c>
      <c r="I87" s="242"/>
      <c r="J87" s="242">
        <v>44699.451365740744</v>
      </c>
      <c r="K87" s="234"/>
      <c r="L87" s="242">
        <v>44704.451365740744</v>
      </c>
      <c r="M87" s="234" t="s">
        <v>6996</v>
      </c>
      <c r="N87" s="234" t="s">
        <v>7204</v>
      </c>
      <c r="O87" s="234" t="s">
        <v>7205</v>
      </c>
      <c r="P87" s="234" t="s">
        <v>6999</v>
      </c>
      <c r="Q87" s="234"/>
      <c r="R87" s="234" t="s">
        <v>451</v>
      </c>
      <c r="S87" t="b">
        <v>0</v>
      </c>
      <c r="T87" s="242"/>
      <c r="U87" s="103">
        <v>5.7</v>
      </c>
      <c r="V87" s="234" t="s">
        <v>272</v>
      </c>
      <c r="W87" s="103">
        <v>5.7</v>
      </c>
      <c r="X87" s="234" t="s">
        <v>272</v>
      </c>
      <c r="Y87" s="242"/>
      <c r="Z87" s="242"/>
      <c r="AA87" s="103"/>
      <c r="AB87" s="234" t="s">
        <v>7850</v>
      </c>
      <c r="AC87" s="243">
        <v>44699.457986111112</v>
      </c>
      <c r="AD87" s="234" t="s">
        <v>7022</v>
      </c>
      <c r="AE87" s="235" t="s">
        <v>7851</v>
      </c>
      <c r="AF87" s="237">
        <v>0</v>
      </c>
      <c r="AG87" s="234" t="s">
        <v>482</v>
      </c>
      <c r="AH87" s="241"/>
      <c r="AI87" t="b">
        <v>1</v>
      </c>
      <c r="AJ87" t="b">
        <v>0</v>
      </c>
      <c r="AK87" s="234"/>
      <c r="AL87" s="103"/>
      <c r="AM87" t="b">
        <v>0</v>
      </c>
      <c r="AN87" s="234"/>
      <c r="AO87" s="103"/>
      <c r="AP87" s="241"/>
      <c r="AQ87" s="241" t="s">
        <v>7073</v>
      </c>
      <c r="AR87" s="241"/>
      <c r="AS87" s="241"/>
      <c r="AT87" s="234" t="s">
        <v>7005</v>
      </c>
      <c r="AU87" s="234" t="s">
        <v>7025</v>
      </c>
      <c r="AV87" t="b">
        <v>0</v>
      </c>
      <c r="AW87" t="b">
        <v>0</v>
      </c>
      <c r="AX87" s="241"/>
      <c r="AY87" s="241"/>
      <c r="AZ87" s="234"/>
      <c r="BA87" s="234"/>
      <c r="BB87" s="234"/>
      <c r="BC87" t="b">
        <v>0</v>
      </c>
      <c r="BD87" s="234" t="s">
        <v>7008</v>
      </c>
      <c r="BE87" s="234" t="s">
        <v>7026</v>
      </c>
      <c r="BF87" s="234" t="s">
        <v>7027</v>
      </c>
      <c r="BG87" s="234" t="s">
        <v>7028</v>
      </c>
      <c r="BH87" s="234" t="s">
        <v>7011</v>
      </c>
      <c r="BI87" s="243">
        <v>44701.551134259258</v>
      </c>
      <c r="BJ87" s="234" t="s">
        <v>442</v>
      </c>
      <c r="BK87" s="234" t="s">
        <v>451</v>
      </c>
      <c r="BL87" s="234" t="s">
        <v>451</v>
      </c>
      <c r="BM87" s="234" t="s">
        <v>451</v>
      </c>
      <c r="BN87" s="241"/>
      <c r="BO87" t="b">
        <v>0</v>
      </c>
      <c r="BP87" t="b">
        <v>0</v>
      </c>
      <c r="BQ87" t="b">
        <v>0</v>
      </c>
      <c r="BR87" s="241" t="s">
        <v>7852</v>
      </c>
      <c r="BS87" s="241" t="s">
        <v>7853</v>
      </c>
      <c r="BT87" s="234" t="s">
        <v>7012</v>
      </c>
      <c r="BU87" t="b">
        <v>0</v>
      </c>
      <c r="BV87" s="103">
        <v>1</v>
      </c>
      <c r="BW87" s="235">
        <v>2159</v>
      </c>
      <c r="BX87" s="234" t="s">
        <v>7854</v>
      </c>
      <c r="BY87" s="234" t="s">
        <v>56</v>
      </c>
      <c r="BZ87" s="234" t="s">
        <v>7014</v>
      </c>
    </row>
    <row r="88" spans="1:78" x14ac:dyDescent="0.25">
      <c r="A88" s="5">
        <v>2130</v>
      </c>
      <c r="B88" s="234" t="s">
        <v>6318</v>
      </c>
      <c r="C88" s="234" t="s">
        <v>6319</v>
      </c>
      <c r="D88" s="234"/>
      <c r="E88" s="234" t="s">
        <v>7855</v>
      </c>
      <c r="F88" s="234" t="s">
        <v>7156</v>
      </c>
      <c r="G88" s="234" t="s">
        <v>7017</v>
      </c>
      <c r="H88" s="234" t="s">
        <v>7856</v>
      </c>
      <c r="I88" s="242"/>
      <c r="J88" s="242">
        <v>44698.368784722225</v>
      </c>
      <c r="K88" s="234"/>
      <c r="L88" s="242">
        <v>44704.368784722225</v>
      </c>
      <c r="M88" s="234" t="s">
        <v>7857</v>
      </c>
      <c r="N88" s="234" t="s">
        <v>7858</v>
      </c>
      <c r="O88" s="234" t="s">
        <v>7859</v>
      </c>
      <c r="P88" s="234" t="s">
        <v>6999</v>
      </c>
      <c r="Q88" s="234"/>
      <c r="R88" s="234" t="s">
        <v>451</v>
      </c>
      <c r="S88" t="b">
        <v>0</v>
      </c>
      <c r="T88" s="242"/>
      <c r="U88" s="103">
        <v>3.8</v>
      </c>
      <c r="V88" s="234" t="s">
        <v>272</v>
      </c>
      <c r="W88" s="103">
        <v>3.8</v>
      </c>
      <c r="X88" s="234" t="s">
        <v>272</v>
      </c>
      <c r="Y88" s="242"/>
      <c r="Z88" s="242"/>
      <c r="AA88" s="103"/>
      <c r="AB88" s="234"/>
      <c r="AC88" s="243">
        <v>44698.584502314814</v>
      </c>
      <c r="AD88" s="234" t="s">
        <v>7022</v>
      </c>
      <c r="AE88" s="235" t="s">
        <v>7860</v>
      </c>
      <c r="AF88" s="237">
        <v>0</v>
      </c>
      <c r="AG88" s="234" t="s">
        <v>436</v>
      </c>
      <c r="AH88" s="241" t="s">
        <v>7861</v>
      </c>
      <c r="AI88" t="b">
        <v>1</v>
      </c>
      <c r="AJ88" t="b">
        <v>0</v>
      </c>
      <c r="AK88" s="234"/>
      <c r="AL88" s="103"/>
      <c r="AM88" t="b">
        <v>0</v>
      </c>
      <c r="AN88" s="234"/>
      <c r="AO88" s="103"/>
      <c r="AP88" s="241"/>
      <c r="AQ88" s="241" t="s">
        <v>7146</v>
      </c>
      <c r="AR88" s="241"/>
      <c r="AS88" s="241"/>
      <c r="AT88" s="234" t="s">
        <v>7005</v>
      </c>
      <c r="AU88" s="234" t="s">
        <v>7025</v>
      </c>
      <c r="AV88" t="b">
        <v>0</v>
      </c>
      <c r="AW88" t="b">
        <v>0</v>
      </c>
      <c r="AX88" s="241"/>
      <c r="AY88" s="241"/>
      <c r="AZ88" s="234"/>
      <c r="BA88" s="234"/>
      <c r="BB88" s="234"/>
      <c r="BC88" t="b">
        <v>1</v>
      </c>
      <c r="BD88" s="234" t="s">
        <v>7862</v>
      </c>
      <c r="BE88" s="234" t="s">
        <v>7009</v>
      </c>
      <c r="BF88" s="234" t="s">
        <v>6972</v>
      </c>
      <c r="BG88" s="234" t="s">
        <v>7028</v>
      </c>
      <c r="BH88" s="234" t="s">
        <v>7011</v>
      </c>
      <c r="BI88" s="243">
        <v>44712.520486111112</v>
      </c>
      <c r="BJ88" s="234" t="s">
        <v>442</v>
      </c>
      <c r="BK88" s="234" t="s">
        <v>451</v>
      </c>
      <c r="BL88" s="234" t="s">
        <v>451</v>
      </c>
      <c r="BM88" s="234" t="s">
        <v>451</v>
      </c>
      <c r="BN88" s="241"/>
      <c r="BO88" t="b">
        <v>0</v>
      </c>
      <c r="BP88" t="b">
        <v>0</v>
      </c>
      <c r="BQ88" t="b">
        <v>0</v>
      </c>
      <c r="BR88" s="241" t="s">
        <v>7029</v>
      </c>
      <c r="BS88" s="241"/>
      <c r="BT88" s="234" t="s">
        <v>7012</v>
      </c>
      <c r="BU88" t="b">
        <v>0</v>
      </c>
      <c r="BV88" s="103">
        <v>1</v>
      </c>
      <c r="BW88" s="235">
        <v>2158</v>
      </c>
      <c r="BX88" s="234" t="s">
        <v>7863</v>
      </c>
      <c r="BY88" s="234" t="s">
        <v>56</v>
      </c>
      <c r="BZ88" s="234" t="s">
        <v>7014</v>
      </c>
    </row>
    <row r="89" spans="1:78" x14ac:dyDescent="0.25">
      <c r="A89" s="5">
        <v>2129</v>
      </c>
      <c r="B89" s="234" t="s">
        <v>6288</v>
      </c>
      <c r="C89" s="234" t="s">
        <v>7758</v>
      </c>
      <c r="D89" s="234"/>
      <c r="E89" s="234" t="s">
        <v>7410</v>
      </c>
      <c r="F89" s="234" t="s">
        <v>2991</v>
      </c>
      <c r="G89" s="234" t="s">
        <v>7864</v>
      </c>
      <c r="H89" s="234" t="s">
        <v>7034</v>
      </c>
      <c r="I89" s="242"/>
      <c r="J89" s="242">
        <v>44695.655717592592</v>
      </c>
      <c r="K89" s="234"/>
      <c r="L89" s="242">
        <v>44711.655717592592</v>
      </c>
      <c r="M89" s="234" t="s">
        <v>6996</v>
      </c>
      <c r="N89" s="234" t="s">
        <v>7865</v>
      </c>
      <c r="O89" s="234" t="s">
        <v>7866</v>
      </c>
      <c r="P89" s="234" t="s">
        <v>6999</v>
      </c>
      <c r="Q89" s="234"/>
      <c r="R89" s="234" t="s">
        <v>451</v>
      </c>
      <c r="S89" t="b">
        <v>0</v>
      </c>
      <c r="T89" s="242"/>
      <c r="U89" s="103">
        <v>2000</v>
      </c>
      <c r="V89" s="234" t="s">
        <v>272</v>
      </c>
      <c r="W89" s="103">
        <v>18000</v>
      </c>
      <c r="X89" s="234" t="s">
        <v>272</v>
      </c>
      <c r="Y89" s="242">
        <v>45292</v>
      </c>
      <c r="Z89" s="242"/>
      <c r="AA89" s="103">
        <v>9</v>
      </c>
      <c r="AB89" s="234"/>
      <c r="AC89" s="243">
        <v>44697.67796296296</v>
      </c>
      <c r="AD89" s="234" t="s">
        <v>7763</v>
      </c>
      <c r="AE89" s="235" t="s">
        <v>7867</v>
      </c>
      <c r="AF89" s="237">
        <v>0</v>
      </c>
      <c r="AG89" s="234" t="s">
        <v>482</v>
      </c>
      <c r="AH89" s="241"/>
      <c r="AI89" t="b">
        <v>1</v>
      </c>
      <c r="AJ89" t="b">
        <v>0</v>
      </c>
      <c r="AK89" s="234"/>
      <c r="AL89" s="103"/>
      <c r="AM89" t="b">
        <v>0</v>
      </c>
      <c r="AN89" s="234"/>
      <c r="AO89" s="103"/>
      <c r="AP89" s="241"/>
      <c r="AQ89" s="241" t="s">
        <v>7073</v>
      </c>
      <c r="AR89" s="241"/>
      <c r="AS89" s="241"/>
      <c r="AT89" s="234" t="s">
        <v>7058</v>
      </c>
      <c r="AU89" s="234" t="s">
        <v>7610</v>
      </c>
      <c r="AV89" t="b">
        <v>1</v>
      </c>
      <c r="AW89" t="b">
        <v>0</v>
      </c>
      <c r="AX89" s="241"/>
      <c r="AY89" s="241"/>
      <c r="AZ89" s="234"/>
      <c r="BA89" s="234"/>
      <c r="BB89" s="234"/>
      <c r="BC89" t="b">
        <v>1</v>
      </c>
      <c r="BD89" s="234" t="s">
        <v>7008</v>
      </c>
      <c r="BE89" s="234" t="s">
        <v>7045</v>
      </c>
      <c r="BF89" s="234" t="s">
        <v>6972</v>
      </c>
      <c r="BG89" s="234" t="s">
        <v>7028</v>
      </c>
      <c r="BH89" s="234" t="s">
        <v>7011</v>
      </c>
      <c r="BI89" s="243">
        <v>44713.733182870368</v>
      </c>
      <c r="BJ89" s="234" t="s">
        <v>442</v>
      </c>
      <c r="BK89" s="234" t="s">
        <v>451</v>
      </c>
      <c r="BL89" s="234" t="s">
        <v>451</v>
      </c>
      <c r="BM89" s="234" t="s">
        <v>451</v>
      </c>
      <c r="BN89" s="241"/>
      <c r="BO89" t="b">
        <v>0</v>
      </c>
      <c r="BP89" t="b">
        <v>0</v>
      </c>
      <c r="BQ89" t="b">
        <v>1</v>
      </c>
      <c r="BR89" s="241"/>
      <c r="BS89" s="241"/>
      <c r="BT89" s="234" t="s">
        <v>7012</v>
      </c>
      <c r="BU89" t="b">
        <v>0</v>
      </c>
      <c r="BV89" s="103">
        <v>1</v>
      </c>
      <c r="BW89" s="235">
        <v>2157</v>
      </c>
      <c r="BX89" s="234" t="s">
        <v>7868</v>
      </c>
      <c r="BY89" s="234" t="s">
        <v>56</v>
      </c>
      <c r="BZ89" s="234" t="s">
        <v>7014</v>
      </c>
    </row>
    <row r="90" spans="1:78" x14ac:dyDescent="0.25">
      <c r="A90" s="5">
        <v>2128</v>
      </c>
      <c r="B90" s="234" t="s">
        <v>6283</v>
      </c>
      <c r="C90" s="234" t="s">
        <v>7869</v>
      </c>
      <c r="D90" s="234"/>
      <c r="E90" s="234" t="s">
        <v>7870</v>
      </c>
      <c r="F90" s="234" t="s">
        <v>2991</v>
      </c>
      <c r="G90" s="234" t="s">
        <v>7864</v>
      </c>
      <c r="H90" s="234" t="s">
        <v>7034</v>
      </c>
      <c r="I90" s="242"/>
      <c r="J90" s="242">
        <v>44694.464328703703</v>
      </c>
      <c r="K90" s="234"/>
      <c r="L90" s="242">
        <v>44701.464328703703</v>
      </c>
      <c r="M90" s="234" t="s">
        <v>7871</v>
      </c>
      <c r="N90" s="234" t="s">
        <v>7872</v>
      </c>
      <c r="O90" s="234" t="s">
        <v>7873</v>
      </c>
      <c r="P90" s="234" t="s">
        <v>6999</v>
      </c>
      <c r="Q90" s="234"/>
      <c r="R90" s="234" t="s">
        <v>451</v>
      </c>
      <c r="S90" t="b">
        <v>0</v>
      </c>
      <c r="T90" s="242"/>
      <c r="U90" s="103">
        <v>3765</v>
      </c>
      <c r="V90" s="234" t="s">
        <v>272</v>
      </c>
      <c r="W90" s="103">
        <v>26358</v>
      </c>
      <c r="X90" s="234" t="s">
        <v>272</v>
      </c>
      <c r="Y90" s="242">
        <v>44927</v>
      </c>
      <c r="Z90" s="242"/>
      <c r="AA90" s="103">
        <v>7</v>
      </c>
      <c r="AB90" s="234"/>
      <c r="AC90" s="243">
        <v>44697.472754629627</v>
      </c>
      <c r="AD90" s="234" t="s">
        <v>7763</v>
      </c>
      <c r="AE90" s="235" t="s">
        <v>7874</v>
      </c>
      <c r="AF90" s="237">
        <v>0</v>
      </c>
      <c r="AG90" s="234" t="s">
        <v>436</v>
      </c>
      <c r="AH90" s="241"/>
      <c r="AI90" t="b">
        <v>1</v>
      </c>
      <c r="AJ90" t="b">
        <v>0</v>
      </c>
      <c r="AK90" s="234"/>
      <c r="AL90" s="103"/>
      <c r="AM90" t="b">
        <v>0</v>
      </c>
      <c r="AN90" s="234"/>
      <c r="AO90" s="103"/>
      <c r="AP90" s="241"/>
      <c r="AQ90" s="241"/>
      <c r="AR90" s="241"/>
      <c r="AS90" s="241"/>
      <c r="AT90" s="234" t="s">
        <v>7609</v>
      </c>
      <c r="AU90" s="234" t="s">
        <v>7610</v>
      </c>
      <c r="AV90" t="b">
        <v>0</v>
      </c>
      <c r="AW90" t="b">
        <v>0</v>
      </c>
      <c r="AX90" s="241" t="s">
        <v>7875</v>
      </c>
      <c r="AY90" s="241"/>
      <c r="AZ90" s="234"/>
      <c r="BA90" s="234"/>
      <c r="BB90" s="234"/>
      <c r="BC90" t="b">
        <v>1</v>
      </c>
      <c r="BD90" s="234" t="s">
        <v>7876</v>
      </c>
      <c r="BE90" s="234" t="s">
        <v>7045</v>
      </c>
      <c r="BF90" s="234" t="s">
        <v>6972</v>
      </c>
      <c r="BG90" s="234" t="s">
        <v>7010</v>
      </c>
      <c r="BH90" s="234" t="s">
        <v>7011</v>
      </c>
      <c r="BI90" s="243">
        <v>44697.595046296294</v>
      </c>
      <c r="BJ90" s="234" t="s">
        <v>442</v>
      </c>
      <c r="BK90" s="234" t="s">
        <v>451</v>
      </c>
      <c r="BL90" s="234" t="s">
        <v>547</v>
      </c>
      <c r="BM90" s="234" t="s">
        <v>451</v>
      </c>
      <c r="BN90" s="241"/>
      <c r="BO90" t="b">
        <v>0</v>
      </c>
      <c r="BP90" t="b">
        <v>0</v>
      </c>
      <c r="BQ90" t="b">
        <v>1</v>
      </c>
      <c r="BR90" s="241"/>
      <c r="BS90" s="241"/>
      <c r="BT90" s="234" t="s">
        <v>7012</v>
      </c>
      <c r="BU90" t="b">
        <v>0</v>
      </c>
      <c r="BV90" s="103">
        <v>0</v>
      </c>
      <c r="BW90" s="235">
        <v>2156</v>
      </c>
      <c r="BX90" s="234" t="s">
        <v>7877</v>
      </c>
      <c r="BY90" s="234" t="s">
        <v>56</v>
      </c>
      <c r="BZ90" s="234" t="s">
        <v>7014</v>
      </c>
    </row>
    <row r="91" spans="1:78" x14ac:dyDescent="0.25">
      <c r="A91" s="5">
        <v>2127</v>
      </c>
      <c r="B91" s="234" t="s">
        <v>7878</v>
      </c>
      <c r="C91" s="234" t="s">
        <v>7879</v>
      </c>
      <c r="D91" s="234"/>
      <c r="E91" s="234" t="s">
        <v>7880</v>
      </c>
      <c r="F91" s="234" t="s">
        <v>7156</v>
      </c>
      <c r="G91" s="234" t="s">
        <v>7158</v>
      </c>
      <c r="H91" s="234" t="s">
        <v>7158</v>
      </c>
      <c r="I91" s="242"/>
      <c r="J91" s="242">
        <v>44693.662499999999</v>
      </c>
      <c r="K91" s="234"/>
      <c r="L91" s="242">
        <v>44696.662499999999</v>
      </c>
      <c r="M91" s="234" t="s">
        <v>7881</v>
      </c>
      <c r="N91" s="234" t="s">
        <v>7882</v>
      </c>
      <c r="O91" s="234" t="s">
        <v>7883</v>
      </c>
      <c r="P91" s="234" t="s">
        <v>6999</v>
      </c>
      <c r="Q91" s="234"/>
      <c r="R91" s="234" t="s">
        <v>547</v>
      </c>
      <c r="S91" t="b">
        <v>0</v>
      </c>
      <c r="T91" s="242"/>
      <c r="U91" s="103">
        <v>200</v>
      </c>
      <c r="V91" s="234" t="s">
        <v>272</v>
      </c>
      <c r="W91" s="103">
        <v>400</v>
      </c>
      <c r="X91" s="234" t="s">
        <v>272</v>
      </c>
      <c r="Y91" s="242"/>
      <c r="Z91" s="242"/>
      <c r="AA91" s="103"/>
      <c r="AB91" s="234"/>
      <c r="AC91" s="243">
        <v>44693.664641203701</v>
      </c>
      <c r="AD91" s="234" t="s">
        <v>7182</v>
      </c>
      <c r="AE91" s="235" t="s">
        <v>7884</v>
      </c>
      <c r="AF91" s="237">
        <v>0</v>
      </c>
      <c r="AG91" s="234" t="s">
        <v>7057</v>
      </c>
      <c r="AH91" s="241"/>
      <c r="AI91" t="b">
        <v>1</v>
      </c>
      <c r="AJ91" t="b">
        <v>0</v>
      </c>
      <c r="AK91" s="234"/>
      <c r="AL91" s="103"/>
      <c r="AM91" t="b">
        <v>0</v>
      </c>
      <c r="AN91" s="234"/>
      <c r="AO91" s="103"/>
      <c r="AP91" s="241"/>
      <c r="AQ91" s="241"/>
      <c r="AR91" s="241"/>
      <c r="AS91" s="241"/>
      <c r="AT91" s="234" t="s">
        <v>7005</v>
      </c>
      <c r="AU91" s="234" t="s">
        <v>7025</v>
      </c>
      <c r="AV91" t="b">
        <v>0</v>
      </c>
      <c r="AW91" t="b">
        <v>0</v>
      </c>
      <c r="AX91" s="241"/>
      <c r="AY91" s="241"/>
      <c r="AZ91" s="234"/>
      <c r="BA91" s="234"/>
      <c r="BB91" s="234"/>
      <c r="BC91" t="b">
        <v>1</v>
      </c>
      <c r="BD91" s="234" t="s">
        <v>7885</v>
      </c>
      <c r="BE91" s="234" t="s">
        <v>7171</v>
      </c>
      <c r="BF91" s="234" t="s">
        <v>6972</v>
      </c>
      <c r="BG91" s="234" t="s">
        <v>7028</v>
      </c>
      <c r="BH91" s="234" t="s">
        <v>55</v>
      </c>
      <c r="BI91" s="243">
        <v>44693.665069444447</v>
      </c>
      <c r="BJ91" s="234" t="s">
        <v>442</v>
      </c>
      <c r="BK91" s="234" t="s">
        <v>451</v>
      </c>
      <c r="BL91" s="234" t="s">
        <v>451</v>
      </c>
      <c r="BM91" s="234" t="s">
        <v>451</v>
      </c>
      <c r="BN91" s="241"/>
      <c r="BO91" t="b">
        <v>0</v>
      </c>
      <c r="BP91" t="b">
        <v>0</v>
      </c>
      <c r="BQ91" t="b">
        <v>0</v>
      </c>
      <c r="BR91" s="241"/>
      <c r="BS91" s="241"/>
      <c r="BT91" s="234" t="s">
        <v>7012</v>
      </c>
      <c r="BU91" t="b">
        <v>0</v>
      </c>
      <c r="BV91" s="103">
        <v>0</v>
      </c>
      <c r="BW91" s="235">
        <v>2155</v>
      </c>
      <c r="BX91" s="234" t="s">
        <v>7886</v>
      </c>
      <c r="BY91" s="234" t="s">
        <v>56</v>
      </c>
      <c r="BZ91" s="234" t="s">
        <v>7014</v>
      </c>
    </row>
    <row r="92" spans="1:78" x14ac:dyDescent="0.25">
      <c r="A92" s="5">
        <v>2126</v>
      </c>
      <c r="B92" s="234" t="s">
        <v>6278</v>
      </c>
      <c r="C92" s="234" t="s">
        <v>7887</v>
      </c>
      <c r="D92" s="234" t="s">
        <v>7888</v>
      </c>
      <c r="E92" s="234" t="s">
        <v>7889</v>
      </c>
      <c r="F92" s="234" t="s">
        <v>7156</v>
      </c>
      <c r="G92" s="234" t="s">
        <v>7279</v>
      </c>
      <c r="H92" s="234" t="s">
        <v>7279</v>
      </c>
      <c r="I92" s="242"/>
      <c r="J92" s="242">
        <v>44692.553946759261</v>
      </c>
      <c r="K92" s="234" t="s">
        <v>7890</v>
      </c>
      <c r="L92" s="242">
        <v>44699.553946759261</v>
      </c>
      <c r="M92" s="234" t="s">
        <v>6996</v>
      </c>
      <c r="N92" s="234" t="s">
        <v>7891</v>
      </c>
      <c r="O92" s="234" t="s">
        <v>7892</v>
      </c>
      <c r="P92" s="234" t="s">
        <v>6999</v>
      </c>
      <c r="Q92" s="234" t="s">
        <v>7893</v>
      </c>
      <c r="R92" s="234" t="s">
        <v>451</v>
      </c>
      <c r="S92" t="b">
        <v>0</v>
      </c>
      <c r="T92" s="242"/>
      <c r="U92" s="103">
        <v>52</v>
      </c>
      <c r="V92" s="234" t="s">
        <v>272</v>
      </c>
      <c r="W92" s="103">
        <v>52</v>
      </c>
      <c r="X92" s="234" t="s">
        <v>272</v>
      </c>
      <c r="Y92" s="242"/>
      <c r="Z92" s="242"/>
      <c r="AA92" s="103"/>
      <c r="AB92" s="234" t="s">
        <v>7894</v>
      </c>
      <c r="AC92" s="243">
        <v>44692.56355324074</v>
      </c>
      <c r="AD92" s="234" t="s">
        <v>7285</v>
      </c>
      <c r="AE92" s="235" t="s">
        <v>7895</v>
      </c>
      <c r="AF92" s="237">
        <v>0</v>
      </c>
      <c r="AG92" s="234" t="s">
        <v>482</v>
      </c>
      <c r="AH92" s="241"/>
      <c r="AI92" t="b">
        <v>1</v>
      </c>
      <c r="AJ92" t="b">
        <v>0</v>
      </c>
      <c r="AK92" s="234"/>
      <c r="AL92" s="103"/>
      <c r="AM92" t="b">
        <v>0</v>
      </c>
      <c r="AN92" s="234"/>
      <c r="AO92" s="103"/>
      <c r="AP92" s="241"/>
      <c r="AQ92" s="241" t="s">
        <v>7073</v>
      </c>
      <c r="AR92" s="241"/>
      <c r="AS92" s="241"/>
      <c r="AT92" s="234" t="s">
        <v>7005</v>
      </c>
      <c r="AU92" s="234" t="s">
        <v>7085</v>
      </c>
      <c r="AV92" t="b">
        <v>0</v>
      </c>
      <c r="AW92" t="b">
        <v>0</v>
      </c>
      <c r="AX92" s="241"/>
      <c r="AY92" s="241"/>
      <c r="AZ92" s="234"/>
      <c r="BA92" s="234"/>
      <c r="BB92" s="234" t="s">
        <v>7896</v>
      </c>
      <c r="BC92" t="b">
        <v>0</v>
      </c>
      <c r="BD92" s="234" t="s">
        <v>7008</v>
      </c>
      <c r="BE92" s="234" t="s">
        <v>7009</v>
      </c>
      <c r="BF92" s="234" t="s">
        <v>7027</v>
      </c>
      <c r="BG92" s="234" t="s">
        <v>7028</v>
      </c>
      <c r="BH92" s="234" t="s">
        <v>7011</v>
      </c>
      <c r="BI92" s="243">
        <v>44701.47855324074</v>
      </c>
      <c r="BJ92" s="234" t="s">
        <v>442</v>
      </c>
      <c r="BK92" s="234" t="s">
        <v>451</v>
      </c>
      <c r="BL92" s="234" t="s">
        <v>451</v>
      </c>
      <c r="BM92" s="234" t="s">
        <v>451</v>
      </c>
      <c r="BN92" s="241"/>
      <c r="BO92" t="b">
        <v>0</v>
      </c>
      <c r="BP92" t="b">
        <v>0</v>
      </c>
      <c r="BQ92" t="b">
        <v>0</v>
      </c>
      <c r="BR92" s="241" t="s">
        <v>7029</v>
      </c>
      <c r="BS92" s="241"/>
      <c r="BT92" s="234" t="s">
        <v>7012</v>
      </c>
      <c r="BU92" t="b">
        <v>0</v>
      </c>
      <c r="BV92" s="103">
        <v>1</v>
      </c>
      <c r="BW92" s="235">
        <v>2154</v>
      </c>
      <c r="BX92" s="234" t="s">
        <v>7897</v>
      </c>
      <c r="BY92" s="234" t="s">
        <v>56</v>
      </c>
      <c r="BZ92" s="234" t="s">
        <v>7014</v>
      </c>
    </row>
    <row r="93" spans="1:78" ht="75" x14ac:dyDescent="0.25">
      <c r="A93" s="5">
        <v>2125</v>
      </c>
      <c r="B93" s="234" t="s">
        <v>6268</v>
      </c>
      <c r="C93" s="234" t="s">
        <v>7898</v>
      </c>
      <c r="D93" s="234" t="s">
        <v>7629</v>
      </c>
      <c r="E93" s="234" t="s">
        <v>7899</v>
      </c>
      <c r="F93" s="234" t="s">
        <v>2991</v>
      </c>
      <c r="G93" s="234" t="s">
        <v>7033</v>
      </c>
      <c r="H93" s="234" t="s">
        <v>7034</v>
      </c>
      <c r="I93" s="242"/>
      <c r="J93" s="242">
        <v>44690.569976851853</v>
      </c>
      <c r="K93" s="234" t="s">
        <v>7303</v>
      </c>
      <c r="L93" s="242">
        <v>44697.569976851853</v>
      </c>
      <c r="M93" s="234" t="s">
        <v>6996</v>
      </c>
      <c r="N93" s="234" t="s">
        <v>7630</v>
      </c>
      <c r="O93" s="234" t="s">
        <v>7631</v>
      </c>
      <c r="P93" s="234" t="s">
        <v>6999</v>
      </c>
      <c r="Q93" s="234"/>
      <c r="R93" s="234" t="s">
        <v>547</v>
      </c>
      <c r="S93" t="b">
        <v>0</v>
      </c>
      <c r="T93" s="242"/>
      <c r="U93" s="103">
        <v>600</v>
      </c>
      <c r="V93" s="234" t="s">
        <v>272</v>
      </c>
      <c r="W93" s="103">
        <v>600</v>
      </c>
      <c r="X93" s="234" t="s">
        <v>272</v>
      </c>
      <c r="Y93" s="242"/>
      <c r="Z93" s="242"/>
      <c r="AA93" s="103"/>
      <c r="AB93" s="234" t="s">
        <v>7632</v>
      </c>
      <c r="AC93" s="243">
        <v>44691.591643518521</v>
      </c>
      <c r="AD93" s="234" t="s">
        <v>7039</v>
      </c>
      <c r="AE93" s="235" t="s">
        <v>7900</v>
      </c>
      <c r="AF93" s="237">
        <v>0</v>
      </c>
      <c r="AG93" s="234" t="s">
        <v>482</v>
      </c>
      <c r="AH93" s="241"/>
      <c r="AI93" t="b">
        <v>1</v>
      </c>
      <c r="AJ93" t="b">
        <v>0</v>
      </c>
      <c r="AK93" s="234"/>
      <c r="AL93" s="103"/>
      <c r="AM93" t="b">
        <v>0</v>
      </c>
      <c r="AN93" s="234"/>
      <c r="AO93" s="103"/>
      <c r="AP93" s="241"/>
      <c r="AQ93" s="241" t="s">
        <v>7073</v>
      </c>
      <c r="AR93" s="241"/>
      <c r="AS93" s="241" t="s">
        <v>7901</v>
      </c>
      <c r="AT93" s="234" t="s">
        <v>7005</v>
      </c>
      <c r="AU93" s="234" t="s">
        <v>7025</v>
      </c>
      <c r="AV93" t="b">
        <v>1</v>
      </c>
      <c r="AW93" t="b">
        <v>0</v>
      </c>
      <c r="AX93" s="241" t="s">
        <v>7902</v>
      </c>
      <c r="AY93" s="241"/>
      <c r="AZ93" s="234"/>
      <c r="BA93" s="234"/>
      <c r="BB93" s="234"/>
      <c r="BC93" t="b">
        <v>0</v>
      </c>
      <c r="BD93" s="234" t="s">
        <v>7008</v>
      </c>
      <c r="BE93" s="234" t="s">
        <v>7026</v>
      </c>
      <c r="BF93" s="234" t="s">
        <v>7027</v>
      </c>
      <c r="BG93" s="234" t="s">
        <v>7028</v>
      </c>
      <c r="BH93" s="234" t="s">
        <v>7011</v>
      </c>
      <c r="BI93" s="243">
        <v>44693.652939814812</v>
      </c>
      <c r="BJ93" s="234" t="s">
        <v>442</v>
      </c>
      <c r="BK93" s="234" t="s">
        <v>451</v>
      </c>
      <c r="BL93" s="234" t="s">
        <v>547</v>
      </c>
      <c r="BM93" s="234" t="s">
        <v>451</v>
      </c>
      <c r="BN93" s="241"/>
      <c r="BO93" t="b">
        <v>0</v>
      </c>
      <c r="BP93" t="b">
        <v>0</v>
      </c>
      <c r="BQ93" t="b">
        <v>1</v>
      </c>
      <c r="BR93" s="241" t="s">
        <v>7635</v>
      </c>
      <c r="BS93" s="241"/>
      <c r="BT93" s="234" t="s">
        <v>7012</v>
      </c>
      <c r="BU93" t="b">
        <v>0</v>
      </c>
      <c r="BV93" s="103">
        <v>1</v>
      </c>
      <c r="BW93" s="235">
        <v>2153</v>
      </c>
      <c r="BX93" s="234" t="s">
        <v>7903</v>
      </c>
      <c r="BY93" s="234" t="s">
        <v>56</v>
      </c>
      <c r="BZ93" s="234" t="s">
        <v>7014</v>
      </c>
    </row>
    <row r="94" spans="1:78" ht="30" x14ac:dyDescent="0.25">
      <c r="A94" s="5">
        <v>2124</v>
      </c>
      <c r="B94" s="234" t="s">
        <v>6262</v>
      </c>
      <c r="C94" s="234" t="s">
        <v>7904</v>
      </c>
      <c r="D94" s="234" t="s">
        <v>7537</v>
      </c>
      <c r="E94" s="234" t="s">
        <v>7905</v>
      </c>
      <c r="F94" s="234" t="s">
        <v>6993</v>
      </c>
      <c r="G94" s="234" t="s">
        <v>7279</v>
      </c>
      <c r="H94" s="234" t="s">
        <v>6994</v>
      </c>
      <c r="I94" s="242"/>
      <c r="J94" s="242">
        <v>44691.475185185183</v>
      </c>
      <c r="K94" s="234" t="s">
        <v>7906</v>
      </c>
      <c r="L94" s="242">
        <v>44699.475185185183</v>
      </c>
      <c r="M94" s="234" t="s">
        <v>6996</v>
      </c>
      <c r="N94" s="234" t="s">
        <v>7540</v>
      </c>
      <c r="O94" s="234" t="s">
        <v>7541</v>
      </c>
      <c r="P94" s="234" t="s">
        <v>6999</v>
      </c>
      <c r="Q94" s="234" t="s">
        <v>7907</v>
      </c>
      <c r="R94" s="234" t="s">
        <v>451</v>
      </c>
      <c r="S94" t="b">
        <v>0</v>
      </c>
      <c r="T94" s="242"/>
      <c r="U94" s="103">
        <v>2</v>
      </c>
      <c r="V94" s="234" t="s">
        <v>272</v>
      </c>
      <c r="W94" s="103">
        <v>2</v>
      </c>
      <c r="X94" s="234" t="s">
        <v>272</v>
      </c>
      <c r="Y94" s="242"/>
      <c r="Z94" s="242"/>
      <c r="AA94" s="103"/>
      <c r="AB94" s="234" t="s">
        <v>7543</v>
      </c>
      <c r="AC94" s="243">
        <v>44691.479317129626</v>
      </c>
      <c r="AD94" s="234" t="s">
        <v>7285</v>
      </c>
      <c r="AE94" s="235" t="s">
        <v>7908</v>
      </c>
      <c r="AF94" s="237">
        <v>0</v>
      </c>
      <c r="AG94" s="234" t="s">
        <v>482</v>
      </c>
      <c r="AH94" s="241" t="s">
        <v>7545</v>
      </c>
      <c r="AI94" t="b">
        <v>1</v>
      </c>
      <c r="AJ94" t="b">
        <v>0</v>
      </c>
      <c r="AK94" s="234"/>
      <c r="AL94" s="103"/>
      <c r="AM94" t="b">
        <v>0</v>
      </c>
      <c r="AN94" s="234"/>
      <c r="AO94" s="103"/>
      <c r="AP94" s="241"/>
      <c r="AQ94" s="241" t="s">
        <v>7073</v>
      </c>
      <c r="AR94" s="241"/>
      <c r="AS94" s="241"/>
      <c r="AT94" s="234" t="s">
        <v>7005</v>
      </c>
      <c r="AU94" s="234" t="s">
        <v>7059</v>
      </c>
      <c r="AV94" t="b">
        <v>0</v>
      </c>
      <c r="AW94" t="b">
        <v>0</v>
      </c>
      <c r="AX94" s="241"/>
      <c r="AY94" s="241"/>
      <c r="AZ94" s="234"/>
      <c r="BA94" s="234"/>
      <c r="BB94" s="234" t="s">
        <v>7909</v>
      </c>
      <c r="BC94" t="b">
        <v>0</v>
      </c>
      <c r="BD94" s="234" t="s">
        <v>7008</v>
      </c>
      <c r="BE94" s="234" t="s">
        <v>7009</v>
      </c>
      <c r="BF94" s="234" t="s">
        <v>7027</v>
      </c>
      <c r="BG94" s="234" t="s">
        <v>7028</v>
      </c>
      <c r="BH94" s="234" t="s">
        <v>7011</v>
      </c>
      <c r="BI94" s="243">
        <v>44694.424340277779</v>
      </c>
      <c r="BJ94" s="234" t="s">
        <v>7910</v>
      </c>
      <c r="BK94" s="234" t="s">
        <v>451</v>
      </c>
      <c r="BL94" s="234" t="s">
        <v>451</v>
      </c>
      <c r="BM94" s="234" t="s">
        <v>451</v>
      </c>
      <c r="BN94" s="241"/>
      <c r="BO94" t="b">
        <v>0</v>
      </c>
      <c r="BP94" t="b">
        <v>0</v>
      </c>
      <c r="BQ94" t="b">
        <v>0</v>
      </c>
      <c r="BR94" s="241" t="s">
        <v>7547</v>
      </c>
      <c r="BS94" s="241" t="s">
        <v>7548</v>
      </c>
      <c r="BT94" s="234" t="s">
        <v>7012</v>
      </c>
      <c r="BU94" t="b">
        <v>0</v>
      </c>
      <c r="BV94" s="103">
        <v>1</v>
      </c>
      <c r="BW94" s="235">
        <v>2152</v>
      </c>
      <c r="BX94" s="234" t="s">
        <v>7911</v>
      </c>
      <c r="BY94" s="234" t="s">
        <v>56</v>
      </c>
      <c r="BZ94" s="234" t="s">
        <v>7014</v>
      </c>
    </row>
    <row r="95" spans="1:78" ht="30" x14ac:dyDescent="0.25">
      <c r="A95" s="5">
        <v>2123</v>
      </c>
      <c r="B95" s="234" t="s">
        <v>6254</v>
      </c>
      <c r="C95" s="234" t="s">
        <v>7912</v>
      </c>
      <c r="D95" s="234" t="s">
        <v>7537</v>
      </c>
      <c r="E95" s="234" t="s">
        <v>7913</v>
      </c>
      <c r="F95" s="234" t="s">
        <v>6993</v>
      </c>
      <c r="G95" s="234" t="s">
        <v>7279</v>
      </c>
      <c r="H95" s="234" t="s">
        <v>6994</v>
      </c>
      <c r="I95" s="242"/>
      <c r="J95" s="242">
        <v>44691.46230324074</v>
      </c>
      <c r="K95" s="234" t="s">
        <v>7914</v>
      </c>
      <c r="L95" s="242">
        <v>44699.46230324074</v>
      </c>
      <c r="M95" s="234" t="s">
        <v>6996</v>
      </c>
      <c r="N95" s="234" t="s">
        <v>7540</v>
      </c>
      <c r="O95" s="234" t="s">
        <v>7541</v>
      </c>
      <c r="P95" s="234" t="s">
        <v>6999</v>
      </c>
      <c r="Q95" s="234" t="s">
        <v>7907</v>
      </c>
      <c r="R95" s="234" t="s">
        <v>451</v>
      </c>
      <c r="S95" t="b">
        <v>0</v>
      </c>
      <c r="T95" s="242"/>
      <c r="U95" s="103">
        <v>8</v>
      </c>
      <c r="V95" s="234" t="s">
        <v>272</v>
      </c>
      <c r="W95" s="103">
        <v>16</v>
      </c>
      <c r="X95" s="234" t="s">
        <v>272</v>
      </c>
      <c r="Y95" s="242"/>
      <c r="Z95" s="242"/>
      <c r="AA95" s="103"/>
      <c r="AB95" s="234" t="s">
        <v>7543</v>
      </c>
      <c r="AC95" s="243">
        <v>44691.466666666667</v>
      </c>
      <c r="AD95" s="234" t="s">
        <v>7285</v>
      </c>
      <c r="AE95" s="235" t="s">
        <v>7915</v>
      </c>
      <c r="AF95" s="237">
        <v>0</v>
      </c>
      <c r="AG95" s="234" t="s">
        <v>482</v>
      </c>
      <c r="AH95" s="241" t="s">
        <v>7545</v>
      </c>
      <c r="AI95" t="b">
        <v>1</v>
      </c>
      <c r="AJ95" t="b">
        <v>0</v>
      </c>
      <c r="AK95" s="234"/>
      <c r="AL95" s="103"/>
      <c r="AM95" t="b">
        <v>0</v>
      </c>
      <c r="AN95" s="234"/>
      <c r="AO95" s="103"/>
      <c r="AP95" s="241"/>
      <c r="AQ95" s="241" t="s">
        <v>7073</v>
      </c>
      <c r="AR95" s="241"/>
      <c r="AS95" s="241"/>
      <c r="AT95" s="234" t="s">
        <v>7005</v>
      </c>
      <c r="AU95" s="234" t="s">
        <v>7059</v>
      </c>
      <c r="AV95" t="b">
        <v>0</v>
      </c>
      <c r="AW95" t="b">
        <v>0</v>
      </c>
      <c r="AX95" s="241"/>
      <c r="AY95" s="241"/>
      <c r="AZ95" s="234"/>
      <c r="BA95" s="234"/>
      <c r="BB95" s="234" t="s">
        <v>7909</v>
      </c>
      <c r="BC95" t="b">
        <v>0</v>
      </c>
      <c r="BD95" s="234" t="s">
        <v>7008</v>
      </c>
      <c r="BE95" s="234" t="s">
        <v>7009</v>
      </c>
      <c r="BF95" s="234" t="s">
        <v>7027</v>
      </c>
      <c r="BG95" s="234" t="s">
        <v>7028</v>
      </c>
      <c r="BH95" s="234" t="s">
        <v>7011</v>
      </c>
      <c r="BI95" s="243">
        <v>44694.636736111112</v>
      </c>
      <c r="BJ95" s="234" t="s">
        <v>7916</v>
      </c>
      <c r="BK95" s="234" t="s">
        <v>451</v>
      </c>
      <c r="BL95" s="234" t="s">
        <v>451</v>
      </c>
      <c r="BM95" s="234" t="s">
        <v>451</v>
      </c>
      <c r="BN95" s="241"/>
      <c r="BO95" t="b">
        <v>0</v>
      </c>
      <c r="BP95" t="b">
        <v>0</v>
      </c>
      <c r="BQ95" t="b">
        <v>0</v>
      </c>
      <c r="BR95" s="241" t="s">
        <v>7547</v>
      </c>
      <c r="BS95" s="241" t="s">
        <v>7548</v>
      </c>
      <c r="BT95" s="234" t="s">
        <v>7012</v>
      </c>
      <c r="BU95" t="b">
        <v>0</v>
      </c>
      <c r="BV95" s="103">
        <v>1</v>
      </c>
      <c r="BW95" s="235">
        <v>2151</v>
      </c>
      <c r="BX95" s="234" t="s">
        <v>7917</v>
      </c>
      <c r="BY95" s="234" t="s">
        <v>56</v>
      </c>
      <c r="BZ95" s="234" t="s">
        <v>7014</v>
      </c>
    </row>
    <row r="96" spans="1:78" ht="30" x14ac:dyDescent="0.25">
      <c r="A96" s="5">
        <v>2122</v>
      </c>
      <c r="B96" s="234" t="s">
        <v>6245</v>
      </c>
      <c r="C96" s="234" t="s">
        <v>6246</v>
      </c>
      <c r="D96" s="234" t="s">
        <v>7537</v>
      </c>
      <c r="E96" s="234" t="s">
        <v>7913</v>
      </c>
      <c r="F96" s="234" t="s">
        <v>6993</v>
      </c>
      <c r="G96" s="234" t="s">
        <v>7279</v>
      </c>
      <c r="H96" s="234" t="s">
        <v>6994</v>
      </c>
      <c r="I96" s="242"/>
      <c r="J96" s="242">
        <v>44691.446608796294</v>
      </c>
      <c r="K96" s="234" t="s">
        <v>7918</v>
      </c>
      <c r="L96" s="242">
        <v>44699.446608796294</v>
      </c>
      <c r="M96" s="234" t="s">
        <v>6996</v>
      </c>
      <c r="N96" s="234" t="s">
        <v>7540</v>
      </c>
      <c r="O96" s="234" t="s">
        <v>7541</v>
      </c>
      <c r="P96" s="234" t="s">
        <v>6999</v>
      </c>
      <c r="Q96" s="234" t="s">
        <v>7907</v>
      </c>
      <c r="R96" s="234" t="s">
        <v>451</v>
      </c>
      <c r="S96" t="b">
        <v>0</v>
      </c>
      <c r="T96" s="242"/>
      <c r="U96" s="103">
        <v>21</v>
      </c>
      <c r="V96" s="234" t="s">
        <v>272</v>
      </c>
      <c r="W96" s="103">
        <v>42</v>
      </c>
      <c r="X96" s="234" t="s">
        <v>272</v>
      </c>
      <c r="Y96" s="242"/>
      <c r="Z96" s="242"/>
      <c r="AA96" s="103"/>
      <c r="AB96" s="234" t="s">
        <v>7543</v>
      </c>
      <c r="AC96" s="243">
        <v>44691.450752314813</v>
      </c>
      <c r="AD96" s="234" t="s">
        <v>7285</v>
      </c>
      <c r="AE96" s="235" t="s">
        <v>7919</v>
      </c>
      <c r="AF96" s="237">
        <v>0</v>
      </c>
      <c r="AG96" s="234" t="s">
        <v>482</v>
      </c>
      <c r="AH96" s="241" t="s">
        <v>7545</v>
      </c>
      <c r="AI96" t="b">
        <v>1</v>
      </c>
      <c r="AJ96" t="b">
        <v>0</v>
      </c>
      <c r="AK96" s="234"/>
      <c r="AL96" s="103"/>
      <c r="AM96" t="b">
        <v>0</v>
      </c>
      <c r="AN96" s="234"/>
      <c r="AO96" s="103"/>
      <c r="AP96" s="241"/>
      <c r="AQ96" s="241" t="s">
        <v>7073</v>
      </c>
      <c r="AR96" s="241"/>
      <c r="AS96" s="241"/>
      <c r="AT96" s="234" t="s">
        <v>7005</v>
      </c>
      <c r="AU96" s="234" t="s">
        <v>7059</v>
      </c>
      <c r="AV96" t="b">
        <v>0</v>
      </c>
      <c r="AW96" t="b">
        <v>0</v>
      </c>
      <c r="AX96" s="241"/>
      <c r="AY96" s="241"/>
      <c r="AZ96" s="234"/>
      <c r="BA96" s="234"/>
      <c r="BB96" s="234" t="s">
        <v>7909</v>
      </c>
      <c r="BC96" t="b">
        <v>0</v>
      </c>
      <c r="BD96" s="234" t="s">
        <v>7008</v>
      </c>
      <c r="BE96" s="234" t="s">
        <v>7009</v>
      </c>
      <c r="BF96" s="234" t="s">
        <v>7027</v>
      </c>
      <c r="BG96" s="234" t="s">
        <v>7028</v>
      </c>
      <c r="BH96" s="234" t="s">
        <v>7011</v>
      </c>
      <c r="BI96" s="243">
        <v>44694.403923611113</v>
      </c>
      <c r="BJ96" s="234" t="s">
        <v>7910</v>
      </c>
      <c r="BK96" s="234" t="s">
        <v>451</v>
      </c>
      <c r="BL96" s="234" t="s">
        <v>451</v>
      </c>
      <c r="BM96" s="234" t="s">
        <v>451</v>
      </c>
      <c r="BN96" s="241"/>
      <c r="BO96" t="b">
        <v>0</v>
      </c>
      <c r="BP96" t="b">
        <v>0</v>
      </c>
      <c r="BQ96" t="b">
        <v>0</v>
      </c>
      <c r="BR96" s="241" t="s">
        <v>7547</v>
      </c>
      <c r="BS96" s="241" t="s">
        <v>7548</v>
      </c>
      <c r="BT96" s="234" t="s">
        <v>7012</v>
      </c>
      <c r="BU96" t="b">
        <v>0</v>
      </c>
      <c r="BV96" s="103">
        <v>1</v>
      </c>
      <c r="BW96" s="235">
        <v>2150</v>
      </c>
      <c r="BX96" s="234" t="s">
        <v>7920</v>
      </c>
      <c r="BY96" s="234" t="s">
        <v>56</v>
      </c>
      <c r="BZ96" s="234" t="s">
        <v>7014</v>
      </c>
    </row>
    <row r="97" spans="1:78" ht="60" x14ac:dyDescent="0.25">
      <c r="A97" s="5">
        <v>2121</v>
      </c>
      <c r="B97" s="234" t="s">
        <v>6237</v>
      </c>
      <c r="C97" s="234" t="s">
        <v>7921</v>
      </c>
      <c r="D97" s="234" t="s">
        <v>7537</v>
      </c>
      <c r="E97" s="234" t="s">
        <v>7913</v>
      </c>
      <c r="F97" s="234" t="s">
        <v>6993</v>
      </c>
      <c r="G97" s="234" t="s">
        <v>7279</v>
      </c>
      <c r="H97" s="234" t="s">
        <v>6994</v>
      </c>
      <c r="I97" s="242"/>
      <c r="J97" s="242">
        <v>44691.412372685183</v>
      </c>
      <c r="K97" s="234"/>
      <c r="L97" s="242">
        <v>44699.412372685183</v>
      </c>
      <c r="M97" s="234" t="s">
        <v>6996</v>
      </c>
      <c r="N97" s="234" t="s">
        <v>7540</v>
      </c>
      <c r="O97" s="234" t="s">
        <v>7541</v>
      </c>
      <c r="P97" s="234" t="s">
        <v>6999</v>
      </c>
      <c r="Q97" s="234" t="s">
        <v>7907</v>
      </c>
      <c r="R97" s="234" t="s">
        <v>451</v>
      </c>
      <c r="S97" t="b">
        <v>0</v>
      </c>
      <c r="T97" s="242"/>
      <c r="U97" s="103">
        <v>5</v>
      </c>
      <c r="V97" s="234" t="s">
        <v>272</v>
      </c>
      <c r="W97" s="103">
        <v>5</v>
      </c>
      <c r="X97" s="234" t="s">
        <v>272</v>
      </c>
      <c r="Y97" s="242"/>
      <c r="Z97" s="242"/>
      <c r="AA97" s="103"/>
      <c r="AB97" s="234" t="s">
        <v>7543</v>
      </c>
      <c r="AC97" s="243">
        <v>44691.418541666666</v>
      </c>
      <c r="AD97" s="234" t="s">
        <v>7285</v>
      </c>
      <c r="AE97" s="235" t="s">
        <v>7922</v>
      </c>
      <c r="AF97" s="237">
        <v>0</v>
      </c>
      <c r="AG97" s="234" t="s">
        <v>482</v>
      </c>
      <c r="AH97" s="241" t="s">
        <v>7545</v>
      </c>
      <c r="AI97" t="b">
        <v>1</v>
      </c>
      <c r="AJ97" t="b">
        <v>0</v>
      </c>
      <c r="AK97" s="234"/>
      <c r="AL97" s="103"/>
      <c r="AM97" t="b">
        <v>0</v>
      </c>
      <c r="AN97" s="234"/>
      <c r="AO97" s="103"/>
      <c r="AP97" s="241"/>
      <c r="AQ97" s="241" t="s">
        <v>7073</v>
      </c>
      <c r="AR97" s="241"/>
      <c r="AS97" s="241" t="s">
        <v>7923</v>
      </c>
      <c r="AT97" s="234" t="s">
        <v>7005</v>
      </c>
      <c r="AU97" s="234" t="s">
        <v>7059</v>
      </c>
      <c r="AV97" t="b">
        <v>0</v>
      </c>
      <c r="AW97" t="b">
        <v>0</v>
      </c>
      <c r="AX97" s="241"/>
      <c r="AY97" s="241"/>
      <c r="AZ97" s="234"/>
      <c r="BA97" s="234"/>
      <c r="BB97" s="234" t="s">
        <v>7909</v>
      </c>
      <c r="BC97" t="b">
        <v>0</v>
      </c>
      <c r="BD97" s="234" t="s">
        <v>7008</v>
      </c>
      <c r="BE97" s="234" t="s">
        <v>7009</v>
      </c>
      <c r="BF97" s="234" t="s">
        <v>7027</v>
      </c>
      <c r="BG97" s="234" t="s">
        <v>7028</v>
      </c>
      <c r="BH97" s="234" t="s">
        <v>7011</v>
      </c>
      <c r="BI97" s="243">
        <v>44694.362303240741</v>
      </c>
      <c r="BJ97" s="234" t="s">
        <v>7924</v>
      </c>
      <c r="BK97" s="234" t="s">
        <v>451</v>
      </c>
      <c r="BL97" s="234" t="s">
        <v>451</v>
      </c>
      <c r="BM97" s="234" t="s">
        <v>451</v>
      </c>
      <c r="BN97" s="241"/>
      <c r="BO97" t="b">
        <v>0</v>
      </c>
      <c r="BP97" t="b">
        <v>0</v>
      </c>
      <c r="BQ97" t="b">
        <v>0</v>
      </c>
      <c r="BR97" s="241" t="s">
        <v>7547</v>
      </c>
      <c r="BS97" s="241" t="s">
        <v>7548</v>
      </c>
      <c r="BT97" s="234" t="s">
        <v>7047</v>
      </c>
      <c r="BU97" t="b">
        <v>0</v>
      </c>
      <c r="BV97" s="103">
        <v>1</v>
      </c>
      <c r="BW97" s="235">
        <v>2149</v>
      </c>
      <c r="BX97" s="234" t="s">
        <v>7925</v>
      </c>
      <c r="BY97" s="234" t="s">
        <v>56</v>
      </c>
      <c r="BZ97" s="234" t="s">
        <v>7014</v>
      </c>
    </row>
    <row r="98" spans="1:78" ht="45" x14ac:dyDescent="0.25">
      <c r="A98" s="5">
        <v>2120</v>
      </c>
      <c r="B98" s="234" t="s">
        <v>6234</v>
      </c>
      <c r="C98" s="234" t="s">
        <v>7926</v>
      </c>
      <c r="D98" s="234" t="s">
        <v>7927</v>
      </c>
      <c r="E98" s="234" t="s">
        <v>7928</v>
      </c>
      <c r="F98" s="234" t="s">
        <v>6993</v>
      </c>
      <c r="G98" s="234" t="s">
        <v>6994</v>
      </c>
      <c r="H98" s="234" t="s">
        <v>6995</v>
      </c>
      <c r="I98" s="242"/>
      <c r="J98" s="242">
        <v>44690.632060185184</v>
      </c>
      <c r="K98" s="234" t="s">
        <v>7929</v>
      </c>
      <c r="L98" s="242">
        <v>44700.632060185184</v>
      </c>
      <c r="M98" s="234" t="s">
        <v>6996</v>
      </c>
      <c r="N98" s="234" t="s">
        <v>7930</v>
      </c>
      <c r="O98" s="234" t="s">
        <v>7931</v>
      </c>
      <c r="P98" s="234" t="s">
        <v>6999</v>
      </c>
      <c r="Q98" s="234"/>
      <c r="R98" s="234" t="s">
        <v>451</v>
      </c>
      <c r="S98" t="b">
        <v>0</v>
      </c>
      <c r="T98" s="242"/>
      <c r="U98" s="103">
        <v>10</v>
      </c>
      <c r="V98" s="234" t="s">
        <v>272</v>
      </c>
      <c r="W98" s="103">
        <v>20</v>
      </c>
      <c r="X98" s="234" t="s">
        <v>272</v>
      </c>
      <c r="Y98" s="242"/>
      <c r="Z98" s="242"/>
      <c r="AA98" s="103"/>
      <c r="AB98" s="234" t="s">
        <v>7932</v>
      </c>
      <c r="AC98" s="243">
        <v>44690.63690972222</v>
      </c>
      <c r="AD98" s="234" t="s">
        <v>7001</v>
      </c>
      <c r="AE98" s="235" t="s">
        <v>7933</v>
      </c>
      <c r="AF98" s="237">
        <v>0</v>
      </c>
      <c r="AG98" s="234" t="s">
        <v>482</v>
      </c>
      <c r="AH98" s="241" t="s">
        <v>7934</v>
      </c>
      <c r="AI98" t="b">
        <v>1</v>
      </c>
      <c r="AJ98" t="b">
        <v>0</v>
      </c>
      <c r="AK98" s="234"/>
      <c r="AL98" s="103"/>
      <c r="AM98" t="b">
        <v>0</v>
      </c>
      <c r="AN98" s="234"/>
      <c r="AO98" s="103"/>
      <c r="AP98" s="241"/>
      <c r="AQ98" s="241" t="s">
        <v>7073</v>
      </c>
      <c r="AR98" s="241" t="s">
        <v>7130</v>
      </c>
      <c r="AS98" s="241"/>
      <c r="AT98" s="234" t="s">
        <v>7005</v>
      </c>
      <c r="AU98" s="234" t="s">
        <v>7025</v>
      </c>
      <c r="AV98" t="b">
        <v>1</v>
      </c>
      <c r="AW98" t="b">
        <v>0</v>
      </c>
      <c r="AX98" s="241" t="s">
        <v>7130</v>
      </c>
      <c r="AY98" s="241"/>
      <c r="AZ98" s="234"/>
      <c r="BA98" s="234"/>
      <c r="BB98" s="234" t="s">
        <v>7935</v>
      </c>
      <c r="BC98" t="b">
        <v>0</v>
      </c>
      <c r="BD98" s="234" t="s">
        <v>7008</v>
      </c>
      <c r="BE98" s="234" t="s">
        <v>7009</v>
      </c>
      <c r="BF98" s="234" t="s">
        <v>7027</v>
      </c>
      <c r="BG98" s="234" t="s">
        <v>7028</v>
      </c>
      <c r="BH98" s="234" t="s">
        <v>7011</v>
      </c>
      <c r="BI98" s="243">
        <v>44693.658599537041</v>
      </c>
      <c r="BJ98" s="234" t="s">
        <v>442</v>
      </c>
      <c r="BK98" s="234" t="s">
        <v>547</v>
      </c>
      <c r="BL98" s="234" t="s">
        <v>547</v>
      </c>
      <c r="BM98" s="234" t="s">
        <v>547</v>
      </c>
      <c r="BN98" s="241" t="s">
        <v>7132</v>
      </c>
      <c r="BO98" t="b">
        <v>0</v>
      </c>
      <c r="BP98" t="b">
        <v>0</v>
      </c>
      <c r="BQ98" t="b">
        <v>0</v>
      </c>
      <c r="BR98" s="241" t="s">
        <v>7936</v>
      </c>
      <c r="BS98" s="241" t="s">
        <v>7937</v>
      </c>
      <c r="BT98" s="234" t="s">
        <v>7012</v>
      </c>
      <c r="BU98" t="b">
        <v>0</v>
      </c>
      <c r="BV98" s="103">
        <v>1</v>
      </c>
      <c r="BW98" s="235">
        <v>2148</v>
      </c>
      <c r="BX98" s="234" t="s">
        <v>7938</v>
      </c>
      <c r="BY98" s="234" t="s">
        <v>56</v>
      </c>
      <c r="BZ98" s="234" t="s">
        <v>7014</v>
      </c>
    </row>
    <row r="99" spans="1:78" x14ac:dyDescent="0.25">
      <c r="A99" s="5">
        <v>2119</v>
      </c>
      <c r="B99" s="234" t="s">
        <v>6229</v>
      </c>
      <c r="C99" s="234" t="s">
        <v>7939</v>
      </c>
      <c r="D99" s="234" t="s">
        <v>7940</v>
      </c>
      <c r="E99" s="234"/>
      <c r="F99" s="234" t="s">
        <v>7156</v>
      </c>
      <c r="G99" s="234" t="s">
        <v>7263</v>
      </c>
      <c r="H99" s="234" t="s">
        <v>7263</v>
      </c>
      <c r="I99" s="242"/>
      <c r="J99" s="242">
        <v>44687.613379629627</v>
      </c>
      <c r="K99" s="234"/>
      <c r="L99" s="242">
        <v>44690.613379629627</v>
      </c>
      <c r="M99" s="234" t="s">
        <v>7832</v>
      </c>
      <c r="N99" s="234" t="s">
        <v>7941</v>
      </c>
      <c r="O99" s="234" t="s">
        <v>7942</v>
      </c>
      <c r="P99" s="234" t="s">
        <v>6999</v>
      </c>
      <c r="Q99" s="234"/>
      <c r="R99" s="234" t="s">
        <v>451</v>
      </c>
      <c r="S99" t="b">
        <v>0</v>
      </c>
      <c r="T99" s="242">
        <v>44690</v>
      </c>
      <c r="U99" s="103">
        <v>60</v>
      </c>
      <c r="V99" s="234" t="s">
        <v>272</v>
      </c>
      <c r="W99" s="103">
        <v>60</v>
      </c>
      <c r="X99" s="234" t="s">
        <v>272</v>
      </c>
      <c r="Y99" s="242"/>
      <c r="Z99" s="242"/>
      <c r="AA99" s="103">
        <v>1</v>
      </c>
      <c r="AB99" s="234" t="s">
        <v>7943</v>
      </c>
      <c r="AC99" s="243">
        <v>44687.615219907406</v>
      </c>
      <c r="AD99" s="234" t="s">
        <v>7268</v>
      </c>
      <c r="AE99" s="235" t="s">
        <v>7944</v>
      </c>
      <c r="AF99" s="237">
        <v>0</v>
      </c>
      <c r="AG99" s="234" t="s">
        <v>482</v>
      </c>
      <c r="AH99" s="241" t="s">
        <v>7945</v>
      </c>
      <c r="AI99" t="b">
        <v>1</v>
      </c>
      <c r="AJ99" t="b">
        <v>0</v>
      </c>
      <c r="AK99" s="234"/>
      <c r="AL99" s="103"/>
      <c r="AM99" t="b">
        <v>0</v>
      </c>
      <c r="AN99" s="234"/>
      <c r="AO99" s="103"/>
      <c r="AP99" s="241"/>
      <c r="AQ99" s="241"/>
      <c r="AR99" s="241"/>
      <c r="AS99" s="241"/>
      <c r="AT99" s="234" t="s">
        <v>7005</v>
      </c>
      <c r="AU99" s="234" t="s">
        <v>7025</v>
      </c>
      <c r="AV99" t="b">
        <v>0</v>
      </c>
      <c r="AW99" t="b">
        <v>0</v>
      </c>
      <c r="AX99" s="241"/>
      <c r="AY99" s="241"/>
      <c r="AZ99" s="234"/>
      <c r="BA99" s="234"/>
      <c r="BB99" s="234" t="s">
        <v>7946</v>
      </c>
      <c r="BC99" t="b">
        <v>0</v>
      </c>
      <c r="BD99" s="234" t="s">
        <v>7838</v>
      </c>
      <c r="BE99" s="234" t="s">
        <v>7009</v>
      </c>
      <c r="BF99" s="234" t="s">
        <v>7027</v>
      </c>
      <c r="BG99" s="234" t="s">
        <v>7010</v>
      </c>
      <c r="BH99" s="234" t="s">
        <v>55</v>
      </c>
      <c r="BI99" s="243">
        <v>44687.618483796294</v>
      </c>
      <c r="BJ99" s="234" t="s">
        <v>7326</v>
      </c>
      <c r="BK99" s="234" t="s">
        <v>451</v>
      </c>
      <c r="BL99" s="234" t="s">
        <v>451</v>
      </c>
      <c r="BM99" s="234" t="s">
        <v>451</v>
      </c>
      <c r="BN99" s="241"/>
      <c r="BO99" t="b">
        <v>0</v>
      </c>
      <c r="BP99" t="b">
        <v>0</v>
      </c>
      <c r="BQ99" t="b">
        <v>0</v>
      </c>
      <c r="BR99" s="241" t="s">
        <v>7029</v>
      </c>
      <c r="BS99" s="241"/>
      <c r="BT99" s="234" t="s">
        <v>7012</v>
      </c>
      <c r="BU99" t="b">
        <v>1</v>
      </c>
      <c r="BV99" s="103">
        <v>0</v>
      </c>
      <c r="BW99" s="235">
        <v>2147</v>
      </c>
      <c r="BX99" s="234" t="s">
        <v>7947</v>
      </c>
      <c r="BY99" s="234" t="s">
        <v>56</v>
      </c>
      <c r="BZ99" s="234" t="s">
        <v>7014</v>
      </c>
    </row>
    <row r="100" spans="1:78" x14ac:dyDescent="0.25">
      <c r="A100" s="5">
        <v>2118</v>
      </c>
      <c r="B100" s="234" t="s">
        <v>7948</v>
      </c>
      <c r="C100" s="234" t="s">
        <v>7949</v>
      </c>
      <c r="D100" s="234"/>
      <c r="E100" s="234" t="s">
        <v>7950</v>
      </c>
      <c r="F100" s="234" t="s">
        <v>2991</v>
      </c>
      <c r="G100" s="234" t="s">
        <v>7864</v>
      </c>
      <c r="H100" s="234" t="s">
        <v>7034</v>
      </c>
      <c r="I100" s="242"/>
      <c r="J100" s="242">
        <v>44680.627395833333</v>
      </c>
      <c r="K100" s="234"/>
      <c r="L100" s="242">
        <v>44696.627395833333</v>
      </c>
      <c r="M100" s="234" t="s">
        <v>6996</v>
      </c>
      <c r="N100" s="234" t="s">
        <v>7951</v>
      </c>
      <c r="O100" s="234" t="s">
        <v>7952</v>
      </c>
      <c r="P100" s="234" t="s">
        <v>6999</v>
      </c>
      <c r="Q100" s="234"/>
      <c r="R100" s="234" t="s">
        <v>451</v>
      </c>
      <c r="S100" t="b">
        <v>0</v>
      </c>
      <c r="T100" s="242"/>
      <c r="U100" s="103">
        <v>13.2</v>
      </c>
      <c r="V100" s="234" t="s">
        <v>272</v>
      </c>
      <c r="W100" s="103">
        <v>13.2</v>
      </c>
      <c r="X100" s="234" t="s">
        <v>272</v>
      </c>
      <c r="Y100" s="242"/>
      <c r="Z100" s="242"/>
      <c r="AA100" s="103"/>
      <c r="AB100" s="234"/>
      <c r="AC100" s="243">
        <v>44686.629259259258</v>
      </c>
      <c r="AD100" s="234" t="s">
        <v>7763</v>
      </c>
      <c r="AE100" s="235" t="s">
        <v>7953</v>
      </c>
      <c r="AF100" s="237">
        <v>0</v>
      </c>
      <c r="AG100" s="234" t="s">
        <v>7057</v>
      </c>
      <c r="AH100" s="241"/>
      <c r="AI100" t="b">
        <v>1</v>
      </c>
      <c r="AJ100" t="b">
        <v>0</v>
      </c>
      <c r="AK100" s="234"/>
      <c r="AL100" s="103"/>
      <c r="AM100" t="b">
        <v>0</v>
      </c>
      <c r="AN100" s="234"/>
      <c r="AO100" s="103"/>
      <c r="AP100" s="241"/>
      <c r="AQ100" s="241"/>
      <c r="AR100" s="241"/>
      <c r="AS100" s="241"/>
      <c r="AT100" s="234" t="s">
        <v>7058</v>
      </c>
      <c r="AU100" s="234" t="s">
        <v>7610</v>
      </c>
      <c r="AV100" t="b">
        <v>0</v>
      </c>
      <c r="AW100" t="b">
        <v>0</v>
      </c>
      <c r="AX100" s="241"/>
      <c r="AY100" s="241"/>
      <c r="AZ100" s="234"/>
      <c r="BA100" s="234"/>
      <c r="BB100" s="234"/>
      <c r="BC100" t="b">
        <v>1</v>
      </c>
      <c r="BD100" s="234" t="s">
        <v>7008</v>
      </c>
      <c r="BE100" s="234" t="s">
        <v>7045</v>
      </c>
      <c r="BF100" s="234" t="s">
        <v>6972</v>
      </c>
      <c r="BG100" s="234" t="s">
        <v>7028</v>
      </c>
      <c r="BH100" s="234" t="s">
        <v>55</v>
      </c>
      <c r="BI100" s="243">
        <v>44686.632418981484</v>
      </c>
      <c r="BJ100" s="234" t="s">
        <v>442</v>
      </c>
      <c r="BK100" s="234" t="s">
        <v>451</v>
      </c>
      <c r="BL100" s="234" t="s">
        <v>451</v>
      </c>
      <c r="BM100" s="234" t="s">
        <v>451</v>
      </c>
      <c r="BN100" s="241"/>
      <c r="BO100" t="b">
        <v>0</v>
      </c>
      <c r="BP100" t="b">
        <v>0</v>
      </c>
      <c r="BQ100" t="b">
        <v>1</v>
      </c>
      <c r="BR100" s="241"/>
      <c r="BS100" s="241"/>
      <c r="BT100" s="234" t="s">
        <v>7012</v>
      </c>
      <c r="BU100" t="b">
        <v>0</v>
      </c>
      <c r="BV100" s="103">
        <v>0</v>
      </c>
      <c r="BW100" s="235">
        <v>2146</v>
      </c>
      <c r="BX100" s="234" t="s">
        <v>7954</v>
      </c>
      <c r="BY100" s="234" t="s">
        <v>56</v>
      </c>
      <c r="BZ100" s="234" t="s">
        <v>7014</v>
      </c>
    </row>
    <row r="101" spans="1:78" x14ac:dyDescent="0.25">
      <c r="A101" s="5">
        <v>2117</v>
      </c>
      <c r="B101" s="234" t="s">
        <v>7955</v>
      </c>
      <c r="C101" s="234" t="s">
        <v>7956</v>
      </c>
      <c r="D101" s="234"/>
      <c r="E101" s="234" t="s">
        <v>7957</v>
      </c>
      <c r="F101" s="234" t="s">
        <v>2991</v>
      </c>
      <c r="G101" s="234" t="s">
        <v>7864</v>
      </c>
      <c r="H101" s="234" t="s">
        <v>7034</v>
      </c>
      <c r="I101" s="242"/>
      <c r="J101" s="242">
        <v>44684.620081018518</v>
      </c>
      <c r="K101" s="234"/>
      <c r="L101" s="242">
        <v>44687.620081018518</v>
      </c>
      <c r="M101" s="234" t="s">
        <v>6996</v>
      </c>
      <c r="N101" s="234" t="s">
        <v>7958</v>
      </c>
      <c r="O101" s="234" t="s">
        <v>7959</v>
      </c>
      <c r="P101" s="234" t="s">
        <v>6999</v>
      </c>
      <c r="Q101" s="234"/>
      <c r="R101" s="234" t="s">
        <v>451</v>
      </c>
      <c r="S101" t="b">
        <v>0</v>
      </c>
      <c r="T101" s="242"/>
      <c r="U101" s="103">
        <v>236</v>
      </c>
      <c r="V101" s="234" t="s">
        <v>272</v>
      </c>
      <c r="W101" s="103">
        <v>1652</v>
      </c>
      <c r="X101" s="234" t="s">
        <v>272</v>
      </c>
      <c r="Y101" s="242"/>
      <c r="Z101" s="242"/>
      <c r="AA101" s="103">
        <v>7</v>
      </c>
      <c r="AB101" s="234"/>
      <c r="AC101" s="243">
        <v>44686.622314814813</v>
      </c>
      <c r="AD101" s="234" t="s">
        <v>7763</v>
      </c>
      <c r="AE101" s="235" t="s">
        <v>7960</v>
      </c>
      <c r="AF101" s="237">
        <v>0</v>
      </c>
      <c r="AG101" s="234" t="s">
        <v>7057</v>
      </c>
      <c r="AH101" s="241"/>
      <c r="AI101" t="b">
        <v>1</v>
      </c>
      <c r="AJ101" t="b">
        <v>0</v>
      </c>
      <c r="AK101" s="234"/>
      <c r="AL101" s="103"/>
      <c r="AM101" t="b">
        <v>0</v>
      </c>
      <c r="AN101" s="234"/>
      <c r="AO101" s="103"/>
      <c r="AP101" s="241"/>
      <c r="AQ101" s="241"/>
      <c r="AR101" s="241"/>
      <c r="AS101" s="241"/>
      <c r="AT101" s="234" t="s">
        <v>7058</v>
      </c>
      <c r="AU101" s="234" t="s">
        <v>7610</v>
      </c>
      <c r="AV101" t="b">
        <v>0</v>
      </c>
      <c r="AW101" t="b">
        <v>0</v>
      </c>
      <c r="AX101" s="241"/>
      <c r="AY101" s="241"/>
      <c r="AZ101" s="234"/>
      <c r="BA101" s="234"/>
      <c r="BB101" s="234"/>
      <c r="BC101" t="b">
        <v>1</v>
      </c>
      <c r="BD101" s="234" t="s">
        <v>7008</v>
      </c>
      <c r="BE101" s="234" t="s">
        <v>7045</v>
      </c>
      <c r="BF101" s="234" t="s">
        <v>6972</v>
      </c>
      <c r="BG101" s="234" t="s">
        <v>7028</v>
      </c>
      <c r="BH101" s="234" t="s">
        <v>7763</v>
      </c>
      <c r="BI101" s="243">
        <v>44686.631064814814</v>
      </c>
      <c r="BJ101" s="234" t="s">
        <v>442</v>
      </c>
      <c r="BK101" s="234" t="s">
        <v>451</v>
      </c>
      <c r="BL101" s="234" t="s">
        <v>451</v>
      </c>
      <c r="BM101" s="234" t="s">
        <v>451</v>
      </c>
      <c r="BN101" s="241"/>
      <c r="BO101" t="b">
        <v>0</v>
      </c>
      <c r="BP101" t="b">
        <v>0</v>
      </c>
      <c r="BQ101" t="b">
        <v>1</v>
      </c>
      <c r="BR101" s="241"/>
      <c r="BS101" s="241"/>
      <c r="BT101" s="234" t="s">
        <v>7012</v>
      </c>
      <c r="BU101" t="b">
        <v>0</v>
      </c>
      <c r="BV101" s="103">
        <v>0</v>
      </c>
      <c r="BW101" s="235">
        <v>2145</v>
      </c>
      <c r="BX101" s="234" t="s">
        <v>7961</v>
      </c>
      <c r="BY101" s="234" t="s">
        <v>56</v>
      </c>
      <c r="BZ101" s="234" t="s">
        <v>7014</v>
      </c>
    </row>
    <row r="102" spans="1:78" x14ac:dyDescent="0.25">
      <c r="A102" s="5">
        <v>2116</v>
      </c>
      <c r="B102" s="234" t="s">
        <v>7962</v>
      </c>
      <c r="C102" s="234" t="s">
        <v>7963</v>
      </c>
      <c r="D102" s="234" t="s">
        <v>7371</v>
      </c>
      <c r="E102" s="234" t="s">
        <v>7964</v>
      </c>
      <c r="F102" s="234" t="s">
        <v>2991</v>
      </c>
      <c r="G102" s="234" t="s">
        <v>7864</v>
      </c>
      <c r="H102" s="234" t="s">
        <v>7034</v>
      </c>
      <c r="I102" s="242"/>
      <c r="J102" s="242">
        <v>44686.616064814814</v>
      </c>
      <c r="K102" s="234"/>
      <c r="L102" s="242">
        <v>44715.616064814814</v>
      </c>
      <c r="M102" s="234" t="s">
        <v>6996</v>
      </c>
      <c r="N102" s="234" t="s">
        <v>7373</v>
      </c>
      <c r="O102" s="234" t="s">
        <v>7374</v>
      </c>
      <c r="P102" s="234" t="s">
        <v>6999</v>
      </c>
      <c r="Q102" s="234"/>
      <c r="R102" s="234" t="s">
        <v>451</v>
      </c>
      <c r="S102" t="b">
        <v>0</v>
      </c>
      <c r="T102" s="242"/>
      <c r="U102" s="103">
        <v>1</v>
      </c>
      <c r="V102" s="234" t="s">
        <v>272</v>
      </c>
      <c r="W102" s="103">
        <v>1</v>
      </c>
      <c r="X102" s="234" t="s">
        <v>272</v>
      </c>
      <c r="Y102" s="242"/>
      <c r="Z102" s="242"/>
      <c r="AA102" s="103"/>
      <c r="AB102" s="234" t="s">
        <v>7376</v>
      </c>
      <c r="AC102" s="243">
        <v>44686.618530092594</v>
      </c>
      <c r="AD102" s="234" t="s">
        <v>7763</v>
      </c>
      <c r="AE102" s="235" t="s">
        <v>7965</v>
      </c>
      <c r="AF102" s="237">
        <v>0</v>
      </c>
      <c r="AG102" s="234" t="s">
        <v>7057</v>
      </c>
      <c r="AH102" s="241"/>
      <c r="AI102" t="b">
        <v>1</v>
      </c>
      <c r="AJ102" t="b">
        <v>0</v>
      </c>
      <c r="AK102" s="234"/>
      <c r="AL102" s="103"/>
      <c r="AM102" t="b">
        <v>0</v>
      </c>
      <c r="AN102" s="234"/>
      <c r="AO102" s="103"/>
      <c r="AP102" s="241"/>
      <c r="AQ102" s="241"/>
      <c r="AR102" s="241"/>
      <c r="AS102" s="241"/>
      <c r="AT102" s="234" t="s">
        <v>7058</v>
      </c>
      <c r="AU102" s="234" t="s">
        <v>7610</v>
      </c>
      <c r="AV102" t="b">
        <v>0</v>
      </c>
      <c r="AW102" t="b">
        <v>0</v>
      </c>
      <c r="AX102" s="241"/>
      <c r="AY102" s="241"/>
      <c r="AZ102" s="234"/>
      <c r="BA102" s="234"/>
      <c r="BB102" s="234"/>
      <c r="BC102" t="b">
        <v>0</v>
      </c>
      <c r="BD102" s="234" t="s">
        <v>7008</v>
      </c>
      <c r="BE102" s="234" t="s">
        <v>7045</v>
      </c>
      <c r="BF102" s="234" t="s">
        <v>7027</v>
      </c>
      <c r="BG102" s="234" t="s">
        <v>7028</v>
      </c>
      <c r="BH102" s="234" t="s">
        <v>55</v>
      </c>
      <c r="BI102" s="243">
        <v>44686.620324074072</v>
      </c>
      <c r="BJ102" s="234" t="s">
        <v>442</v>
      </c>
      <c r="BK102" s="234" t="s">
        <v>451</v>
      </c>
      <c r="BL102" s="234" t="s">
        <v>451</v>
      </c>
      <c r="BM102" s="234" t="s">
        <v>451</v>
      </c>
      <c r="BN102" s="241"/>
      <c r="BO102" t="b">
        <v>0</v>
      </c>
      <c r="BP102" t="b">
        <v>0</v>
      </c>
      <c r="BQ102" t="b">
        <v>1</v>
      </c>
      <c r="BR102" s="241" t="s">
        <v>7029</v>
      </c>
      <c r="BS102" s="241"/>
      <c r="BT102" s="234" t="s">
        <v>7047</v>
      </c>
      <c r="BU102" t="b">
        <v>0</v>
      </c>
      <c r="BV102" s="103">
        <v>0</v>
      </c>
      <c r="BW102" s="235">
        <v>2144</v>
      </c>
      <c r="BX102" s="234" t="s">
        <v>7966</v>
      </c>
      <c r="BY102" s="234" t="s">
        <v>56</v>
      </c>
      <c r="BZ102" s="234" t="s">
        <v>7014</v>
      </c>
    </row>
    <row r="103" spans="1:78" x14ac:dyDescent="0.25">
      <c r="A103" s="5">
        <v>2115</v>
      </c>
      <c r="B103" s="234" t="s">
        <v>6223</v>
      </c>
      <c r="C103" s="234" t="s">
        <v>6224</v>
      </c>
      <c r="D103" s="234" t="s">
        <v>7967</v>
      </c>
      <c r="E103" s="234"/>
      <c r="F103" s="234" t="s">
        <v>7156</v>
      </c>
      <c r="G103" s="234" t="s">
        <v>7263</v>
      </c>
      <c r="H103" s="234" t="s">
        <v>7263</v>
      </c>
      <c r="I103" s="242"/>
      <c r="J103" s="242">
        <v>44683.382928240739</v>
      </c>
      <c r="K103" s="234"/>
      <c r="L103" s="242">
        <v>44685.382928240739</v>
      </c>
      <c r="M103" s="234" t="s">
        <v>7386</v>
      </c>
      <c r="N103" s="234" t="s">
        <v>7968</v>
      </c>
      <c r="O103" s="234" t="s">
        <v>7969</v>
      </c>
      <c r="P103" s="234" t="s">
        <v>6999</v>
      </c>
      <c r="Q103" s="234"/>
      <c r="R103" s="234" t="s">
        <v>451</v>
      </c>
      <c r="S103" t="b">
        <v>0</v>
      </c>
      <c r="T103" s="242"/>
      <c r="U103" s="103">
        <v>30</v>
      </c>
      <c r="V103" s="234" t="s">
        <v>272</v>
      </c>
      <c r="W103" s="103">
        <v>150</v>
      </c>
      <c r="X103" s="234" t="s">
        <v>272</v>
      </c>
      <c r="Y103" s="242">
        <v>44927</v>
      </c>
      <c r="Z103" s="242"/>
      <c r="AA103" s="103"/>
      <c r="AB103" s="234" t="s">
        <v>7970</v>
      </c>
      <c r="AC103" s="243">
        <v>44684.386412037034</v>
      </c>
      <c r="AD103" s="234" t="s">
        <v>7268</v>
      </c>
      <c r="AE103" s="235" t="s">
        <v>7971</v>
      </c>
      <c r="AF103" s="237">
        <v>0</v>
      </c>
      <c r="AG103" s="234" t="s">
        <v>482</v>
      </c>
      <c r="AH103" s="241"/>
      <c r="AI103" t="b">
        <v>1</v>
      </c>
      <c r="AJ103" t="b">
        <v>0</v>
      </c>
      <c r="AK103" s="234"/>
      <c r="AL103" s="103"/>
      <c r="AM103" t="b">
        <v>0</v>
      </c>
      <c r="AN103" s="234"/>
      <c r="AO103" s="103"/>
      <c r="AP103" s="241"/>
      <c r="AQ103" s="241" t="s">
        <v>7073</v>
      </c>
      <c r="AR103" s="241"/>
      <c r="AS103" s="241"/>
      <c r="AT103" s="234" t="s">
        <v>7005</v>
      </c>
      <c r="AU103" s="234" t="s">
        <v>7025</v>
      </c>
      <c r="AV103" t="b">
        <v>0</v>
      </c>
      <c r="AW103" t="b">
        <v>0</v>
      </c>
      <c r="AX103" s="241"/>
      <c r="AY103" s="241"/>
      <c r="AZ103" s="234"/>
      <c r="BA103" s="234"/>
      <c r="BB103" s="234" t="s">
        <v>7972</v>
      </c>
      <c r="BC103" t="b">
        <v>0</v>
      </c>
      <c r="BD103" s="234" t="s">
        <v>7390</v>
      </c>
      <c r="BE103" s="234" t="s">
        <v>7009</v>
      </c>
      <c r="BF103" s="234" t="s">
        <v>7027</v>
      </c>
      <c r="BG103" s="234" t="s">
        <v>7028</v>
      </c>
      <c r="BH103" s="234" t="s">
        <v>7011</v>
      </c>
      <c r="BI103" s="243">
        <v>44686.333425925928</v>
      </c>
      <c r="BJ103" s="234" t="s">
        <v>7326</v>
      </c>
      <c r="BK103" s="234" t="s">
        <v>451</v>
      </c>
      <c r="BL103" s="234" t="s">
        <v>451</v>
      </c>
      <c r="BM103" s="234" t="s">
        <v>451</v>
      </c>
      <c r="BN103" s="241"/>
      <c r="BO103" t="b">
        <v>0</v>
      </c>
      <c r="BP103" t="b">
        <v>0</v>
      </c>
      <c r="BQ103" t="b">
        <v>0</v>
      </c>
      <c r="BR103" s="241" t="s">
        <v>7029</v>
      </c>
      <c r="BS103" s="241"/>
      <c r="BT103" s="234" t="s">
        <v>7012</v>
      </c>
      <c r="BU103" t="b">
        <v>0</v>
      </c>
      <c r="BV103" s="103">
        <v>1</v>
      </c>
      <c r="BW103" s="235">
        <v>2143</v>
      </c>
      <c r="BX103" s="234" t="s">
        <v>7973</v>
      </c>
      <c r="BY103" s="234" t="s">
        <v>56</v>
      </c>
      <c r="BZ103" s="234" t="s">
        <v>7014</v>
      </c>
    </row>
    <row r="104" spans="1:78" x14ac:dyDescent="0.25">
      <c r="A104" s="5">
        <v>2114</v>
      </c>
      <c r="B104" s="234" t="s">
        <v>6217</v>
      </c>
      <c r="C104" s="234" t="s">
        <v>6218</v>
      </c>
      <c r="D104" s="234"/>
      <c r="E104" s="234" t="s">
        <v>7950</v>
      </c>
      <c r="F104" s="234" t="s">
        <v>2991</v>
      </c>
      <c r="G104" s="234" t="s">
        <v>7864</v>
      </c>
      <c r="H104" s="234" t="s">
        <v>7034</v>
      </c>
      <c r="I104" s="242"/>
      <c r="J104" s="242">
        <v>44680.312291666669</v>
      </c>
      <c r="K104" s="234"/>
      <c r="L104" s="242">
        <v>44687.312291666669</v>
      </c>
      <c r="M104" s="234" t="s">
        <v>6996</v>
      </c>
      <c r="N104" s="234" t="s">
        <v>7951</v>
      </c>
      <c r="O104" s="234" t="s">
        <v>7952</v>
      </c>
      <c r="P104" s="234" t="s">
        <v>6999</v>
      </c>
      <c r="Q104" s="234"/>
      <c r="R104" s="234" t="s">
        <v>451</v>
      </c>
      <c r="S104" t="b">
        <v>0</v>
      </c>
      <c r="T104" s="242"/>
      <c r="U104" s="103">
        <v>954</v>
      </c>
      <c r="V104" s="234" t="s">
        <v>272</v>
      </c>
      <c r="W104" s="103">
        <v>6679</v>
      </c>
      <c r="X104" s="234" t="s">
        <v>272</v>
      </c>
      <c r="Y104" s="242"/>
      <c r="Z104" s="242"/>
      <c r="AA104" s="103">
        <v>7</v>
      </c>
      <c r="AB104" s="234"/>
      <c r="AC104" s="243">
        <v>44684.31658564815</v>
      </c>
      <c r="AD104" s="234" t="s">
        <v>7763</v>
      </c>
      <c r="AE104" s="235" t="s">
        <v>7974</v>
      </c>
      <c r="AF104" s="237">
        <v>0</v>
      </c>
      <c r="AG104" s="234" t="s">
        <v>482</v>
      </c>
      <c r="AH104" s="241"/>
      <c r="AI104" t="b">
        <v>1</v>
      </c>
      <c r="AJ104" t="b">
        <v>0</v>
      </c>
      <c r="AK104" s="234"/>
      <c r="AL104" s="103"/>
      <c r="AM104" t="b">
        <v>0</v>
      </c>
      <c r="AN104" s="234"/>
      <c r="AO104" s="103"/>
      <c r="AP104" s="241"/>
      <c r="AQ104" s="241" t="s">
        <v>7073</v>
      </c>
      <c r="AR104" s="241"/>
      <c r="AS104" s="241"/>
      <c r="AT104" s="234" t="s">
        <v>7166</v>
      </c>
      <c r="AU104" s="234" t="s">
        <v>7610</v>
      </c>
      <c r="AV104" t="b">
        <v>0</v>
      </c>
      <c r="AW104" t="b">
        <v>0</v>
      </c>
      <c r="AX104" s="241" t="s">
        <v>7875</v>
      </c>
      <c r="AY104" s="241"/>
      <c r="AZ104" s="234" t="s">
        <v>7813</v>
      </c>
      <c r="BA104" s="234"/>
      <c r="BB104" s="234"/>
      <c r="BC104" t="b">
        <v>1</v>
      </c>
      <c r="BD104" s="234" t="s">
        <v>7008</v>
      </c>
      <c r="BE104" s="234" t="s">
        <v>7045</v>
      </c>
      <c r="BF104" s="234" t="s">
        <v>6972</v>
      </c>
      <c r="BG104" s="234" t="s">
        <v>7028</v>
      </c>
      <c r="BH104" s="234" t="s">
        <v>7011</v>
      </c>
      <c r="BI104" s="243">
        <v>44698.681562500002</v>
      </c>
      <c r="BJ104" s="234" t="s">
        <v>442</v>
      </c>
      <c r="BK104" s="234" t="s">
        <v>451</v>
      </c>
      <c r="BL104" s="234" t="s">
        <v>547</v>
      </c>
      <c r="BM104" s="234" t="s">
        <v>451</v>
      </c>
      <c r="BN104" s="241"/>
      <c r="BO104" t="b">
        <v>0</v>
      </c>
      <c r="BP104" t="b">
        <v>0</v>
      </c>
      <c r="BQ104" t="b">
        <v>1</v>
      </c>
      <c r="BR104" s="241"/>
      <c r="BS104" s="241"/>
      <c r="BT104" s="234" t="s">
        <v>7047</v>
      </c>
      <c r="BU104" t="b">
        <v>0</v>
      </c>
      <c r="BV104" s="103">
        <v>1</v>
      </c>
      <c r="BW104" s="235">
        <v>2142</v>
      </c>
      <c r="BX104" s="234" t="s">
        <v>7975</v>
      </c>
      <c r="BY104" s="234" t="s">
        <v>56</v>
      </c>
      <c r="BZ104" s="234" t="s">
        <v>7014</v>
      </c>
    </row>
    <row r="105" spans="1:78" x14ac:dyDescent="0.25">
      <c r="A105" s="5">
        <v>2113</v>
      </c>
      <c r="B105" s="234" t="s">
        <v>6209</v>
      </c>
      <c r="C105" s="234" t="s">
        <v>6210</v>
      </c>
      <c r="D105" s="234" t="s">
        <v>7967</v>
      </c>
      <c r="E105" s="234"/>
      <c r="F105" s="234" t="s">
        <v>6993</v>
      </c>
      <c r="G105" s="234" t="s">
        <v>7263</v>
      </c>
      <c r="H105" s="234" t="s">
        <v>7263</v>
      </c>
      <c r="I105" s="242"/>
      <c r="J105" s="242">
        <v>44680.585324074076</v>
      </c>
      <c r="K105" s="234"/>
      <c r="L105" s="242">
        <v>44686.585324074076</v>
      </c>
      <c r="M105" s="234" t="s">
        <v>7386</v>
      </c>
      <c r="N105" s="234" t="s">
        <v>7968</v>
      </c>
      <c r="O105" s="234" t="s">
        <v>7969</v>
      </c>
      <c r="P105" s="234" t="s">
        <v>6999</v>
      </c>
      <c r="Q105" s="234"/>
      <c r="R105" s="234" t="s">
        <v>451</v>
      </c>
      <c r="S105" t="b">
        <v>0</v>
      </c>
      <c r="T105" s="242"/>
      <c r="U105" s="103">
        <v>5</v>
      </c>
      <c r="V105" s="234" t="s">
        <v>272</v>
      </c>
      <c r="W105" s="103">
        <v>25</v>
      </c>
      <c r="X105" s="234" t="s">
        <v>272</v>
      </c>
      <c r="Y105" s="242"/>
      <c r="Z105" s="242"/>
      <c r="AA105" s="103">
        <v>5</v>
      </c>
      <c r="AB105" s="234" t="s">
        <v>7970</v>
      </c>
      <c r="AC105" s="243">
        <v>44683.59</v>
      </c>
      <c r="AD105" s="234" t="s">
        <v>7268</v>
      </c>
      <c r="AE105" s="235" t="s">
        <v>7976</v>
      </c>
      <c r="AF105" s="237">
        <v>0</v>
      </c>
      <c r="AG105" s="234" t="s">
        <v>482</v>
      </c>
      <c r="AH105" s="241" t="s">
        <v>7977</v>
      </c>
      <c r="AI105" t="b">
        <v>1</v>
      </c>
      <c r="AJ105" t="b">
        <v>0</v>
      </c>
      <c r="AK105" s="234"/>
      <c r="AL105" s="103"/>
      <c r="AM105" t="b">
        <v>0</v>
      </c>
      <c r="AN105" s="234"/>
      <c r="AO105" s="103"/>
      <c r="AP105" s="241"/>
      <c r="AQ105" s="241" t="s">
        <v>7073</v>
      </c>
      <c r="AR105" s="241"/>
      <c r="AS105" s="241"/>
      <c r="AT105" s="234" t="s">
        <v>7005</v>
      </c>
      <c r="AU105" s="234" t="s">
        <v>7025</v>
      </c>
      <c r="AV105" t="b">
        <v>0</v>
      </c>
      <c r="AW105" t="b">
        <v>0</v>
      </c>
      <c r="AX105" s="241"/>
      <c r="AY105" s="241"/>
      <c r="AZ105" s="234"/>
      <c r="BA105" s="234"/>
      <c r="BB105" s="234" t="s">
        <v>7972</v>
      </c>
      <c r="BC105" t="b">
        <v>0</v>
      </c>
      <c r="BD105" s="234" t="s">
        <v>7390</v>
      </c>
      <c r="BE105" s="234" t="s">
        <v>7009</v>
      </c>
      <c r="BF105" s="234" t="s">
        <v>7027</v>
      </c>
      <c r="BG105" s="234" t="s">
        <v>7028</v>
      </c>
      <c r="BH105" s="234" t="s">
        <v>7011</v>
      </c>
      <c r="BI105" s="243">
        <v>44686.326620370368</v>
      </c>
      <c r="BJ105" s="234" t="s">
        <v>7275</v>
      </c>
      <c r="BK105" s="234" t="s">
        <v>451</v>
      </c>
      <c r="BL105" s="234" t="s">
        <v>451</v>
      </c>
      <c r="BM105" s="234" t="s">
        <v>451</v>
      </c>
      <c r="BN105" s="241"/>
      <c r="BO105" t="b">
        <v>0</v>
      </c>
      <c r="BP105" t="b">
        <v>0</v>
      </c>
      <c r="BQ105" t="b">
        <v>0</v>
      </c>
      <c r="BR105" s="241" t="s">
        <v>7029</v>
      </c>
      <c r="BS105" s="241"/>
      <c r="BT105" s="234" t="s">
        <v>7012</v>
      </c>
      <c r="BU105" t="b">
        <v>0</v>
      </c>
      <c r="BV105" s="103">
        <v>1</v>
      </c>
      <c r="BW105" s="235">
        <v>2141</v>
      </c>
      <c r="BX105" s="234" t="s">
        <v>7978</v>
      </c>
      <c r="BY105" s="234" t="s">
        <v>56</v>
      </c>
      <c r="BZ105" s="234" t="s">
        <v>7014</v>
      </c>
    </row>
    <row r="106" spans="1:78" x14ac:dyDescent="0.25">
      <c r="A106" s="5">
        <v>2112</v>
      </c>
      <c r="B106" s="234" t="s">
        <v>6205</v>
      </c>
      <c r="C106" s="234" t="s">
        <v>7979</v>
      </c>
      <c r="D106" s="234"/>
      <c r="E106" s="234" t="s">
        <v>7980</v>
      </c>
      <c r="F106" s="234" t="s">
        <v>2991</v>
      </c>
      <c r="G106" s="234" t="s">
        <v>7864</v>
      </c>
      <c r="H106" s="234" t="s">
        <v>7034</v>
      </c>
      <c r="I106" s="242"/>
      <c r="J106" s="242">
        <v>44679.555856481478</v>
      </c>
      <c r="K106" s="234"/>
      <c r="L106" s="242">
        <v>44680.555856481478</v>
      </c>
      <c r="M106" s="234" t="s">
        <v>6996</v>
      </c>
      <c r="N106" s="234" t="s">
        <v>7981</v>
      </c>
      <c r="O106" s="234" t="s">
        <v>7982</v>
      </c>
      <c r="P106" s="234" t="s">
        <v>6999</v>
      </c>
      <c r="Q106" s="234"/>
      <c r="R106" s="234" t="s">
        <v>451</v>
      </c>
      <c r="S106" t="b">
        <v>0</v>
      </c>
      <c r="T106" s="242"/>
      <c r="U106" s="103">
        <v>104</v>
      </c>
      <c r="V106" s="234" t="s">
        <v>272</v>
      </c>
      <c r="W106" s="103">
        <v>833</v>
      </c>
      <c r="X106" s="234" t="s">
        <v>272</v>
      </c>
      <c r="Y106" s="242"/>
      <c r="Z106" s="242"/>
      <c r="AA106" s="103">
        <v>8</v>
      </c>
      <c r="AB106" s="234"/>
      <c r="AC106" s="243">
        <v>44679.559479166666</v>
      </c>
      <c r="AD106" s="234" t="s">
        <v>7763</v>
      </c>
      <c r="AE106" s="235" t="s">
        <v>7983</v>
      </c>
      <c r="AF106" s="237">
        <v>0</v>
      </c>
      <c r="AG106" s="234" t="s">
        <v>7057</v>
      </c>
      <c r="AH106" s="241"/>
      <c r="AI106" t="b">
        <v>1</v>
      </c>
      <c r="AJ106" t="b">
        <v>0</v>
      </c>
      <c r="AK106" s="234"/>
      <c r="AL106" s="103"/>
      <c r="AM106" t="b">
        <v>0</v>
      </c>
      <c r="AN106" s="234"/>
      <c r="AO106" s="103"/>
      <c r="AP106" s="241"/>
      <c r="AQ106" s="241"/>
      <c r="AR106" s="241"/>
      <c r="AS106" s="241"/>
      <c r="AT106" s="234" t="s">
        <v>7058</v>
      </c>
      <c r="AU106" s="234" t="s">
        <v>7025</v>
      </c>
      <c r="AV106" t="b">
        <v>0</v>
      </c>
      <c r="AW106" t="b">
        <v>0</v>
      </c>
      <c r="AX106" s="241"/>
      <c r="AY106" s="241"/>
      <c r="AZ106" s="234"/>
      <c r="BA106" s="234"/>
      <c r="BB106" s="234"/>
      <c r="BC106" t="b">
        <v>1</v>
      </c>
      <c r="BD106" s="234" t="s">
        <v>7008</v>
      </c>
      <c r="BE106" s="234" t="s">
        <v>7045</v>
      </c>
      <c r="BF106" s="234" t="s">
        <v>6972</v>
      </c>
      <c r="BG106" s="234" t="s">
        <v>7028</v>
      </c>
      <c r="BH106" s="234" t="s">
        <v>55</v>
      </c>
      <c r="BI106" s="243">
        <v>44679.560381944444</v>
      </c>
      <c r="BJ106" s="234" t="s">
        <v>442</v>
      </c>
      <c r="BK106" s="234" t="s">
        <v>451</v>
      </c>
      <c r="BL106" s="234" t="s">
        <v>451</v>
      </c>
      <c r="BM106" s="234" t="s">
        <v>451</v>
      </c>
      <c r="BN106" s="241"/>
      <c r="BO106" t="b">
        <v>0</v>
      </c>
      <c r="BP106" t="b">
        <v>0</v>
      </c>
      <c r="BQ106" t="b">
        <v>1</v>
      </c>
      <c r="BR106" s="241"/>
      <c r="BS106" s="241"/>
      <c r="BT106" s="234" t="s">
        <v>7012</v>
      </c>
      <c r="BU106" t="b">
        <v>0</v>
      </c>
      <c r="BV106" s="103">
        <v>0</v>
      </c>
      <c r="BW106" s="235">
        <v>2140</v>
      </c>
      <c r="BX106" s="234" t="s">
        <v>7984</v>
      </c>
      <c r="BY106" s="234" t="s">
        <v>56</v>
      </c>
      <c r="BZ106" s="234" t="s">
        <v>7014</v>
      </c>
    </row>
    <row r="107" spans="1:78" x14ac:dyDescent="0.25">
      <c r="A107" s="5">
        <v>2111</v>
      </c>
      <c r="B107" s="234" t="s">
        <v>6202</v>
      </c>
      <c r="C107" s="234" t="s">
        <v>7985</v>
      </c>
      <c r="D107" s="234" t="s">
        <v>7124</v>
      </c>
      <c r="E107" s="234" t="s">
        <v>7986</v>
      </c>
      <c r="F107" s="234" t="s">
        <v>6993</v>
      </c>
      <c r="G107" s="234" t="s">
        <v>7279</v>
      </c>
      <c r="H107" s="234" t="s">
        <v>6994</v>
      </c>
      <c r="I107" s="242"/>
      <c r="J107" s="242">
        <v>44679.501620370371</v>
      </c>
      <c r="K107" s="234" t="s">
        <v>7987</v>
      </c>
      <c r="L107" s="242">
        <v>44683.501620370371</v>
      </c>
      <c r="M107" s="234" t="s">
        <v>6996</v>
      </c>
      <c r="N107" s="234" t="s">
        <v>7126</v>
      </c>
      <c r="O107" s="234" t="s">
        <v>7127</v>
      </c>
      <c r="P107" s="234" t="s">
        <v>6999</v>
      </c>
      <c r="Q107" s="234" t="s">
        <v>7988</v>
      </c>
      <c r="R107" s="234" t="s">
        <v>451</v>
      </c>
      <c r="S107" t="b">
        <v>0</v>
      </c>
      <c r="T107" s="242"/>
      <c r="U107" s="103">
        <v>5</v>
      </c>
      <c r="V107" s="234" t="s">
        <v>272</v>
      </c>
      <c r="W107" s="103">
        <v>5</v>
      </c>
      <c r="X107" s="234" t="s">
        <v>272</v>
      </c>
      <c r="Y107" s="242"/>
      <c r="Z107" s="242"/>
      <c r="AA107" s="103"/>
      <c r="AB107" s="234" t="s">
        <v>7128</v>
      </c>
      <c r="AC107" s="243">
        <v>44679.511550925927</v>
      </c>
      <c r="AD107" s="234" t="s">
        <v>7285</v>
      </c>
      <c r="AE107" s="235" t="s">
        <v>7989</v>
      </c>
      <c r="AF107" s="237">
        <v>0</v>
      </c>
      <c r="AG107" s="234" t="s">
        <v>482</v>
      </c>
      <c r="AH107" s="241" t="s">
        <v>3189</v>
      </c>
      <c r="AI107" t="b">
        <v>0</v>
      </c>
      <c r="AJ107" t="b">
        <v>0</v>
      </c>
      <c r="AK107" s="234"/>
      <c r="AL107" s="103"/>
      <c r="AM107" t="b">
        <v>0</v>
      </c>
      <c r="AN107" s="234"/>
      <c r="AO107" s="103"/>
      <c r="AP107" s="241"/>
      <c r="AQ107" s="241" t="s">
        <v>7073</v>
      </c>
      <c r="AR107" s="241"/>
      <c r="AS107" s="241"/>
      <c r="AT107" s="234" t="s">
        <v>7005</v>
      </c>
      <c r="AU107" s="234" t="s">
        <v>7990</v>
      </c>
      <c r="AV107" t="b">
        <v>0</v>
      </c>
      <c r="AW107" t="b">
        <v>0</v>
      </c>
      <c r="AX107" s="241"/>
      <c r="AY107" s="241"/>
      <c r="AZ107" s="234"/>
      <c r="BA107" s="234"/>
      <c r="BB107" s="234" t="s">
        <v>7749</v>
      </c>
      <c r="BC107" t="b">
        <v>0</v>
      </c>
      <c r="BD107" s="234" t="s">
        <v>7008</v>
      </c>
      <c r="BE107" s="234" t="s">
        <v>7009</v>
      </c>
      <c r="BF107" s="234" t="s">
        <v>7027</v>
      </c>
      <c r="BG107" s="234" t="s">
        <v>7028</v>
      </c>
      <c r="BH107" s="234" t="s">
        <v>7011</v>
      </c>
      <c r="BI107" s="243">
        <v>44683.745011574072</v>
      </c>
      <c r="BJ107" s="234" t="s">
        <v>442</v>
      </c>
      <c r="BK107" s="234" t="s">
        <v>451</v>
      </c>
      <c r="BL107" s="234" t="s">
        <v>451</v>
      </c>
      <c r="BM107" s="234" t="s">
        <v>451</v>
      </c>
      <c r="BN107" s="241"/>
      <c r="BO107" t="b">
        <v>1</v>
      </c>
      <c r="BP107" t="b">
        <v>0</v>
      </c>
      <c r="BQ107" t="b">
        <v>0</v>
      </c>
      <c r="BR107" s="241" t="s">
        <v>7029</v>
      </c>
      <c r="BS107" s="241"/>
      <c r="BT107" s="234" t="s">
        <v>7012</v>
      </c>
      <c r="BU107" t="b">
        <v>0</v>
      </c>
      <c r="BV107" s="103">
        <v>1</v>
      </c>
      <c r="BW107" s="235">
        <v>2139</v>
      </c>
      <c r="BX107" s="234" t="s">
        <v>7991</v>
      </c>
      <c r="BY107" s="234" t="s">
        <v>56</v>
      </c>
      <c r="BZ107" s="234" t="s">
        <v>7014</v>
      </c>
    </row>
    <row r="108" spans="1:78" x14ac:dyDescent="0.25">
      <c r="A108" s="5">
        <v>2110</v>
      </c>
      <c r="B108" s="234" t="s">
        <v>6195</v>
      </c>
      <c r="C108" s="234" t="s">
        <v>7992</v>
      </c>
      <c r="D108" s="234" t="s">
        <v>7993</v>
      </c>
      <c r="E108" s="234" t="s">
        <v>7994</v>
      </c>
      <c r="F108" s="234" t="s">
        <v>7156</v>
      </c>
      <c r="G108" s="234" t="s">
        <v>7279</v>
      </c>
      <c r="H108" s="234" t="s">
        <v>7279</v>
      </c>
      <c r="I108" s="242"/>
      <c r="J108" s="242">
        <v>44679.462592592594</v>
      </c>
      <c r="K108" s="234" t="s">
        <v>7995</v>
      </c>
      <c r="L108" s="242">
        <v>44680.462592592594</v>
      </c>
      <c r="M108" s="234" t="s">
        <v>6996</v>
      </c>
      <c r="N108" s="234" t="s">
        <v>7996</v>
      </c>
      <c r="O108" s="234" t="s">
        <v>7997</v>
      </c>
      <c r="P108" s="234" t="s">
        <v>6999</v>
      </c>
      <c r="Q108" s="234" t="s">
        <v>7998</v>
      </c>
      <c r="R108" s="234" t="s">
        <v>451</v>
      </c>
      <c r="S108" t="b">
        <v>0</v>
      </c>
      <c r="T108" s="242"/>
      <c r="U108" s="103">
        <v>18000</v>
      </c>
      <c r="V108" s="234" t="s">
        <v>480</v>
      </c>
      <c r="W108" s="103">
        <v>18000</v>
      </c>
      <c r="X108" s="234" t="s">
        <v>480</v>
      </c>
      <c r="Y108" s="242"/>
      <c r="Z108" s="242"/>
      <c r="AA108" s="103"/>
      <c r="AB108" s="234" t="s">
        <v>7999</v>
      </c>
      <c r="AC108" s="243">
        <v>44679.472442129627</v>
      </c>
      <c r="AD108" s="234" t="s">
        <v>7285</v>
      </c>
      <c r="AE108" s="235" t="s">
        <v>8000</v>
      </c>
      <c r="AF108" s="237">
        <v>0</v>
      </c>
      <c r="AG108" s="234" t="s">
        <v>436</v>
      </c>
      <c r="AH108" s="241"/>
      <c r="AI108" t="b">
        <v>0</v>
      </c>
      <c r="AJ108" t="b">
        <v>1</v>
      </c>
      <c r="AK108" s="234"/>
      <c r="AL108" s="103">
        <v>20</v>
      </c>
      <c r="AM108" t="b">
        <v>0</v>
      </c>
      <c r="AN108" s="234"/>
      <c r="AO108" s="103"/>
      <c r="AP108" s="241" t="s">
        <v>8001</v>
      </c>
      <c r="AQ108" s="241"/>
      <c r="AR108" s="241"/>
      <c r="AS108" s="241"/>
      <c r="AT108" s="234" t="s">
        <v>7609</v>
      </c>
      <c r="AU108" s="234" t="s">
        <v>7059</v>
      </c>
      <c r="AV108" t="b">
        <v>0</v>
      </c>
      <c r="AW108" t="b">
        <v>0</v>
      </c>
      <c r="AX108" s="241"/>
      <c r="AY108" s="241"/>
      <c r="AZ108" s="234"/>
      <c r="BA108" s="234"/>
      <c r="BB108" s="234" t="s">
        <v>8002</v>
      </c>
      <c r="BC108" t="b">
        <v>0</v>
      </c>
      <c r="BD108" s="234" t="s">
        <v>7008</v>
      </c>
      <c r="BE108" s="234" t="s">
        <v>7009</v>
      </c>
      <c r="BF108" s="234" t="s">
        <v>7027</v>
      </c>
      <c r="BG108" s="234" t="s">
        <v>7028</v>
      </c>
      <c r="BH108" s="234" t="s">
        <v>7011</v>
      </c>
      <c r="BI108" s="243">
        <v>44679.638692129629</v>
      </c>
      <c r="BJ108" s="234" t="s">
        <v>442</v>
      </c>
      <c r="BK108" s="234" t="s">
        <v>451</v>
      </c>
      <c r="BL108" s="234" t="s">
        <v>451</v>
      </c>
      <c r="BM108" s="234" t="s">
        <v>451</v>
      </c>
      <c r="BN108" s="241"/>
      <c r="BO108" t="b">
        <v>1</v>
      </c>
      <c r="BP108" t="b">
        <v>0</v>
      </c>
      <c r="BQ108" t="b">
        <v>0</v>
      </c>
      <c r="BR108" s="241" t="s">
        <v>7029</v>
      </c>
      <c r="BS108" s="241"/>
      <c r="BT108" s="234" t="s">
        <v>7012</v>
      </c>
      <c r="BU108" t="b">
        <v>0</v>
      </c>
      <c r="BV108" s="103">
        <v>0</v>
      </c>
      <c r="BW108" s="235">
        <v>2138</v>
      </c>
      <c r="BX108" s="234" t="s">
        <v>8003</v>
      </c>
      <c r="BY108" s="234" t="s">
        <v>56</v>
      </c>
      <c r="BZ108" s="234" t="s">
        <v>7014</v>
      </c>
    </row>
    <row r="109" spans="1:78" ht="45" x14ac:dyDescent="0.25">
      <c r="A109" s="5">
        <v>2109</v>
      </c>
      <c r="B109" s="234" t="s">
        <v>6186</v>
      </c>
      <c r="C109" s="234" t="s">
        <v>8004</v>
      </c>
      <c r="D109" s="234" t="s">
        <v>7191</v>
      </c>
      <c r="E109" s="234" t="s">
        <v>7192</v>
      </c>
      <c r="F109" s="234" t="s">
        <v>6993</v>
      </c>
      <c r="G109" s="234" t="s">
        <v>7100</v>
      </c>
      <c r="H109" s="234" t="s">
        <v>6995</v>
      </c>
      <c r="I109" s="242"/>
      <c r="J109" s="242">
        <v>44679.416759259257</v>
      </c>
      <c r="K109" s="234" t="s">
        <v>8005</v>
      </c>
      <c r="L109" s="242">
        <v>44684.416759259257</v>
      </c>
      <c r="M109" s="234" t="s">
        <v>7193</v>
      </c>
      <c r="N109" s="234" t="s">
        <v>7194</v>
      </c>
      <c r="O109" s="234" t="s">
        <v>7195</v>
      </c>
      <c r="P109" s="234" t="s">
        <v>6999</v>
      </c>
      <c r="Q109" s="234" t="s">
        <v>8006</v>
      </c>
      <c r="R109" s="234" t="s">
        <v>451</v>
      </c>
      <c r="S109" t="b">
        <v>0</v>
      </c>
      <c r="T109" s="242"/>
      <c r="U109" s="103">
        <v>10</v>
      </c>
      <c r="V109" s="234" t="s">
        <v>272</v>
      </c>
      <c r="W109" s="103">
        <v>10</v>
      </c>
      <c r="X109" s="234" t="s">
        <v>272</v>
      </c>
      <c r="Y109" s="242"/>
      <c r="Z109" s="242"/>
      <c r="AA109" s="103"/>
      <c r="AB109" s="234" t="s">
        <v>7196</v>
      </c>
      <c r="AC109" s="243">
        <v>44679.418738425928</v>
      </c>
      <c r="AD109" s="234" t="s">
        <v>7106</v>
      </c>
      <c r="AE109" s="235" t="s">
        <v>8007</v>
      </c>
      <c r="AF109" s="237">
        <v>0</v>
      </c>
      <c r="AG109" s="234" t="s">
        <v>482</v>
      </c>
      <c r="AH109" s="241"/>
      <c r="AI109" t="b">
        <v>1</v>
      </c>
      <c r="AJ109" t="b">
        <v>0</v>
      </c>
      <c r="AK109" s="234"/>
      <c r="AL109" s="103"/>
      <c r="AM109" t="b">
        <v>0</v>
      </c>
      <c r="AN109" s="234"/>
      <c r="AO109" s="103"/>
      <c r="AP109" s="241"/>
      <c r="AQ109" s="241" t="s">
        <v>7073</v>
      </c>
      <c r="AR109" s="241"/>
      <c r="AS109" s="241"/>
      <c r="AT109" s="234" t="s">
        <v>7058</v>
      </c>
      <c r="AU109" s="234" t="s">
        <v>7085</v>
      </c>
      <c r="AV109" t="b">
        <v>0</v>
      </c>
      <c r="AW109" t="b">
        <v>0</v>
      </c>
      <c r="AX109" s="241"/>
      <c r="AY109" s="241"/>
      <c r="AZ109" s="234"/>
      <c r="BA109" s="234"/>
      <c r="BB109" s="234" t="s">
        <v>8008</v>
      </c>
      <c r="BC109" t="b">
        <v>0</v>
      </c>
      <c r="BD109" s="234" t="s">
        <v>7198</v>
      </c>
      <c r="BE109" s="234" t="s">
        <v>7009</v>
      </c>
      <c r="BF109" s="234" t="s">
        <v>7027</v>
      </c>
      <c r="BG109" s="234" t="s">
        <v>7028</v>
      </c>
      <c r="BH109" s="234" t="s">
        <v>7011</v>
      </c>
      <c r="BI109" s="243">
        <v>44701.578541666669</v>
      </c>
      <c r="BJ109" s="234" t="s">
        <v>442</v>
      </c>
      <c r="BK109" s="234" t="s">
        <v>451</v>
      </c>
      <c r="BL109" s="234" t="s">
        <v>451</v>
      </c>
      <c r="BM109" s="234" t="s">
        <v>451</v>
      </c>
      <c r="BN109" s="241"/>
      <c r="BO109" t="b">
        <v>0</v>
      </c>
      <c r="BP109" t="b">
        <v>0</v>
      </c>
      <c r="BQ109" t="b">
        <v>0</v>
      </c>
      <c r="BR109" s="241" t="s">
        <v>7199</v>
      </c>
      <c r="BS109" s="241" t="s">
        <v>7200</v>
      </c>
      <c r="BT109" s="234" t="s">
        <v>7012</v>
      </c>
      <c r="BU109" t="b">
        <v>0</v>
      </c>
      <c r="BV109" s="103">
        <v>1</v>
      </c>
      <c r="BW109" s="235">
        <v>2137</v>
      </c>
      <c r="BX109" s="234" t="s">
        <v>8009</v>
      </c>
      <c r="BY109" s="234" t="s">
        <v>56</v>
      </c>
      <c r="BZ109" s="234" t="s">
        <v>7014</v>
      </c>
    </row>
    <row r="110" spans="1:78" x14ac:dyDescent="0.25">
      <c r="A110" s="5">
        <v>2108</v>
      </c>
      <c r="B110" s="234" t="s">
        <v>6180</v>
      </c>
      <c r="C110" s="234" t="s">
        <v>2704</v>
      </c>
      <c r="D110" s="234" t="s">
        <v>7419</v>
      </c>
      <c r="E110" s="234" t="s">
        <v>7420</v>
      </c>
      <c r="F110" s="234" t="s">
        <v>7156</v>
      </c>
      <c r="G110" s="234" t="s">
        <v>7100</v>
      </c>
      <c r="H110" s="234" t="s">
        <v>6994</v>
      </c>
      <c r="I110" s="242"/>
      <c r="J110" s="242">
        <v>44679.37537037037</v>
      </c>
      <c r="K110" s="234" t="s">
        <v>8010</v>
      </c>
      <c r="L110" s="242">
        <v>44683.37537037037</v>
      </c>
      <c r="M110" s="234" t="s">
        <v>6996</v>
      </c>
      <c r="N110" s="234" t="s">
        <v>7421</v>
      </c>
      <c r="O110" s="234" t="s">
        <v>7422</v>
      </c>
      <c r="P110" s="234" t="s">
        <v>6999</v>
      </c>
      <c r="Q110" s="234" t="s">
        <v>8011</v>
      </c>
      <c r="R110" s="234" t="s">
        <v>451</v>
      </c>
      <c r="S110" t="b">
        <v>0</v>
      </c>
      <c r="T110" s="242"/>
      <c r="U110" s="103">
        <v>7</v>
      </c>
      <c r="V110" s="234" t="s">
        <v>272</v>
      </c>
      <c r="W110" s="103">
        <v>35</v>
      </c>
      <c r="X110" s="234" t="s">
        <v>272</v>
      </c>
      <c r="Y110" s="242"/>
      <c r="Z110" s="242"/>
      <c r="AA110" s="103"/>
      <c r="AB110" s="234" t="s">
        <v>7424</v>
      </c>
      <c r="AC110" s="243">
        <v>44679.379490740743</v>
      </c>
      <c r="AD110" s="234" t="s">
        <v>7106</v>
      </c>
      <c r="AE110" s="235" t="s">
        <v>8012</v>
      </c>
      <c r="AF110" s="237">
        <v>0</v>
      </c>
      <c r="AG110" s="234" t="s">
        <v>482</v>
      </c>
      <c r="AH110" s="241"/>
      <c r="AI110" t="b">
        <v>1</v>
      </c>
      <c r="AJ110" t="b">
        <v>0</v>
      </c>
      <c r="AK110" s="234"/>
      <c r="AL110" s="103"/>
      <c r="AM110" t="b">
        <v>0</v>
      </c>
      <c r="AN110" s="234"/>
      <c r="AO110" s="103"/>
      <c r="AP110" s="241"/>
      <c r="AQ110" s="241" t="s">
        <v>7073</v>
      </c>
      <c r="AR110" s="241"/>
      <c r="AS110" s="241"/>
      <c r="AT110" s="234" t="s">
        <v>7005</v>
      </c>
      <c r="AU110" s="234" t="s">
        <v>7788</v>
      </c>
      <c r="AV110" t="b">
        <v>0</v>
      </c>
      <c r="AW110" t="b">
        <v>0</v>
      </c>
      <c r="AX110" s="241"/>
      <c r="AY110" s="241"/>
      <c r="AZ110" s="234"/>
      <c r="BA110" s="234"/>
      <c r="BB110" s="234" t="s">
        <v>8013</v>
      </c>
      <c r="BC110" t="b">
        <v>0</v>
      </c>
      <c r="BD110" s="234" t="s">
        <v>7008</v>
      </c>
      <c r="BE110" s="234" t="s">
        <v>7009</v>
      </c>
      <c r="BF110" s="234" t="s">
        <v>7027</v>
      </c>
      <c r="BG110" s="234" t="s">
        <v>7028</v>
      </c>
      <c r="BH110" s="234" t="s">
        <v>7011</v>
      </c>
      <c r="BI110" s="243">
        <v>44684.430150462962</v>
      </c>
      <c r="BJ110" s="234" t="s">
        <v>442</v>
      </c>
      <c r="BK110" s="234" t="s">
        <v>451</v>
      </c>
      <c r="BL110" s="234" t="s">
        <v>451</v>
      </c>
      <c r="BM110" s="234" t="s">
        <v>451</v>
      </c>
      <c r="BN110" s="241"/>
      <c r="BO110" t="b">
        <v>0</v>
      </c>
      <c r="BP110" t="b">
        <v>0</v>
      </c>
      <c r="BQ110" t="b">
        <v>0</v>
      </c>
      <c r="BR110" s="241" t="s">
        <v>7029</v>
      </c>
      <c r="BS110" s="241"/>
      <c r="BT110" s="234" t="s">
        <v>7012</v>
      </c>
      <c r="BU110" t="b">
        <v>0</v>
      </c>
      <c r="BV110" s="103">
        <v>1</v>
      </c>
      <c r="BW110" s="235">
        <v>2136</v>
      </c>
      <c r="BX110" s="234" t="s">
        <v>8014</v>
      </c>
      <c r="BY110" s="234" t="s">
        <v>56</v>
      </c>
      <c r="BZ110" s="234" t="s">
        <v>7014</v>
      </c>
    </row>
    <row r="111" spans="1:78" ht="165" x14ac:dyDescent="0.25">
      <c r="A111" s="5">
        <v>2107</v>
      </c>
      <c r="B111" s="234" t="s">
        <v>6167</v>
      </c>
      <c r="C111" s="234" t="s">
        <v>8015</v>
      </c>
      <c r="D111" s="234"/>
      <c r="E111" s="234" t="s">
        <v>8016</v>
      </c>
      <c r="F111" s="234" t="s">
        <v>7156</v>
      </c>
      <c r="G111" s="234" t="s">
        <v>7263</v>
      </c>
      <c r="H111" s="234" t="s">
        <v>7263</v>
      </c>
      <c r="I111" s="242"/>
      <c r="J111" s="242">
        <v>44747.594618055555</v>
      </c>
      <c r="K111" s="234"/>
      <c r="L111" s="242">
        <v>44753.594618055555</v>
      </c>
      <c r="M111" s="234" t="s">
        <v>7871</v>
      </c>
      <c r="N111" s="234" t="s">
        <v>8017</v>
      </c>
      <c r="O111" s="234" t="s">
        <v>8018</v>
      </c>
      <c r="P111" s="234" t="s">
        <v>6999</v>
      </c>
      <c r="Q111" s="234"/>
      <c r="R111" s="234" t="s">
        <v>451</v>
      </c>
      <c r="S111" t="b">
        <v>0</v>
      </c>
      <c r="T111" s="242"/>
      <c r="U111" s="103">
        <v>200</v>
      </c>
      <c r="V111" s="234" t="s">
        <v>272</v>
      </c>
      <c r="W111" s="103">
        <v>600</v>
      </c>
      <c r="X111" s="234" t="s">
        <v>272</v>
      </c>
      <c r="Y111" s="242">
        <v>44927</v>
      </c>
      <c r="Z111" s="242"/>
      <c r="AA111" s="103">
        <v>3</v>
      </c>
      <c r="AB111" s="234"/>
      <c r="AC111" s="243">
        <v>44677.618831018517</v>
      </c>
      <c r="AD111" s="234" t="s">
        <v>7268</v>
      </c>
      <c r="AE111" s="235" t="s">
        <v>8019</v>
      </c>
      <c r="AF111" s="237">
        <v>0</v>
      </c>
      <c r="AG111" s="234" t="s">
        <v>482</v>
      </c>
      <c r="AH111" s="241" t="s">
        <v>8020</v>
      </c>
      <c r="AI111" t="b">
        <v>1</v>
      </c>
      <c r="AJ111" t="b">
        <v>0</v>
      </c>
      <c r="AK111" s="234"/>
      <c r="AL111" s="103"/>
      <c r="AM111" t="b">
        <v>0</v>
      </c>
      <c r="AN111" s="234"/>
      <c r="AO111" s="103"/>
      <c r="AP111" s="241"/>
      <c r="AQ111" s="241" t="s">
        <v>7073</v>
      </c>
      <c r="AR111" s="241"/>
      <c r="AS111" s="241"/>
      <c r="AT111" s="234" t="s">
        <v>7005</v>
      </c>
      <c r="AU111" s="234" t="s">
        <v>7025</v>
      </c>
      <c r="AV111" t="b">
        <v>0</v>
      </c>
      <c r="AW111" t="b">
        <v>0</v>
      </c>
      <c r="AX111" s="241"/>
      <c r="AY111" s="241"/>
      <c r="AZ111" s="234"/>
      <c r="BA111" s="234"/>
      <c r="BB111" s="234" t="s">
        <v>8021</v>
      </c>
      <c r="BC111" t="b">
        <v>1</v>
      </c>
      <c r="BD111" s="234" t="s">
        <v>7876</v>
      </c>
      <c r="BE111" s="234" t="s">
        <v>7009</v>
      </c>
      <c r="BF111" s="234" t="s">
        <v>6972</v>
      </c>
      <c r="BG111" s="234" t="s">
        <v>7028</v>
      </c>
      <c r="BH111" s="234" t="s">
        <v>7011</v>
      </c>
      <c r="BI111" s="243">
        <v>44753.641643518517</v>
      </c>
      <c r="BJ111" s="234" t="s">
        <v>8022</v>
      </c>
      <c r="BK111" s="234" t="s">
        <v>451</v>
      </c>
      <c r="BL111" s="234" t="s">
        <v>451</v>
      </c>
      <c r="BM111" s="234" t="s">
        <v>451</v>
      </c>
      <c r="BN111" s="241"/>
      <c r="BO111" t="b">
        <v>0</v>
      </c>
      <c r="BP111" t="b">
        <v>0</v>
      </c>
      <c r="BQ111" t="b">
        <v>0</v>
      </c>
      <c r="BR111" s="241"/>
      <c r="BS111" s="241"/>
      <c r="BT111" s="234" t="s">
        <v>7012</v>
      </c>
      <c r="BU111" t="b">
        <v>0</v>
      </c>
      <c r="BV111" s="103">
        <v>2</v>
      </c>
      <c r="BW111" s="235">
        <v>2135</v>
      </c>
      <c r="BX111" s="234" t="s">
        <v>8023</v>
      </c>
      <c r="BY111" s="234" t="s">
        <v>56</v>
      </c>
      <c r="BZ111" s="234" t="s">
        <v>7014</v>
      </c>
    </row>
    <row r="112" spans="1:78" ht="90" x14ac:dyDescent="0.25">
      <c r="A112" s="5">
        <v>2106</v>
      </c>
      <c r="B112" s="234" t="s">
        <v>6162</v>
      </c>
      <c r="C112" s="234" t="s">
        <v>8024</v>
      </c>
      <c r="D112" s="234"/>
      <c r="E112" s="234" t="s">
        <v>8025</v>
      </c>
      <c r="F112" s="234" t="s">
        <v>2991</v>
      </c>
      <c r="G112" s="234" t="s">
        <v>6995</v>
      </c>
      <c r="H112" s="234" t="s">
        <v>6995</v>
      </c>
      <c r="I112" s="242"/>
      <c r="J112" s="242">
        <v>44673.530115740738</v>
      </c>
      <c r="K112" s="234"/>
      <c r="L112" s="242">
        <v>44686.530115740738</v>
      </c>
      <c r="M112" s="234" t="s">
        <v>7813</v>
      </c>
      <c r="N112" s="234" t="s">
        <v>8026</v>
      </c>
      <c r="O112" s="234" t="s">
        <v>8027</v>
      </c>
      <c r="P112" s="234" t="s">
        <v>6999</v>
      </c>
      <c r="Q112" s="234"/>
      <c r="R112" s="234" t="s">
        <v>451</v>
      </c>
      <c r="S112" t="b">
        <v>0</v>
      </c>
      <c r="T112" s="242"/>
      <c r="U112" s="103">
        <v>565</v>
      </c>
      <c r="V112" s="234" t="s">
        <v>272</v>
      </c>
      <c r="W112" s="103">
        <v>2260</v>
      </c>
      <c r="X112" s="234" t="s">
        <v>272</v>
      </c>
      <c r="Y112" s="242"/>
      <c r="Z112" s="242"/>
      <c r="AA112" s="103"/>
      <c r="AB112" s="234"/>
      <c r="AC112" s="243">
        <v>44677.541724537034</v>
      </c>
      <c r="AD112" s="234" t="s">
        <v>7585</v>
      </c>
      <c r="AE112" s="235" t="s">
        <v>8028</v>
      </c>
      <c r="AF112" s="237">
        <v>0</v>
      </c>
      <c r="AG112" s="234" t="s">
        <v>482</v>
      </c>
      <c r="AH112" s="241" t="s">
        <v>8029</v>
      </c>
      <c r="AI112" t="b">
        <v>1</v>
      </c>
      <c r="AJ112" t="b">
        <v>0</v>
      </c>
      <c r="AK112" s="234"/>
      <c r="AL112" s="103"/>
      <c r="AM112" t="b">
        <v>0</v>
      </c>
      <c r="AN112" s="234"/>
      <c r="AO112" s="103"/>
      <c r="AP112" s="241"/>
      <c r="AQ112" s="241" t="s">
        <v>7073</v>
      </c>
      <c r="AR112" s="241"/>
      <c r="AS112" s="241"/>
      <c r="AT112" s="234" t="s">
        <v>7005</v>
      </c>
      <c r="AU112" s="234" t="s">
        <v>7788</v>
      </c>
      <c r="AV112" t="b">
        <v>0</v>
      </c>
      <c r="AW112" t="b">
        <v>0</v>
      </c>
      <c r="AX112" s="241"/>
      <c r="AY112" s="241"/>
      <c r="AZ112" s="234"/>
      <c r="BA112" s="234"/>
      <c r="BB112" s="234" t="s">
        <v>8030</v>
      </c>
      <c r="BC112" t="b">
        <v>1</v>
      </c>
      <c r="BD112" s="234" t="s">
        <v>7821</v>
      </c>
      <c r="BE112" s="234" t="s">
        <v>7009</v>
      </c>
      <c r="BF112" s="234" t="s">
        <v>6972</v>
      </c>
      <c r="BG112" s="234" t="s">
        <v>7028</v>
      </c>
      <c r="BH112" s="234" t="s">
        <v>7011</v>
      </c>
      <c r="BI112" s="243">
        <v>44679.816469907404</v>
      </c>
      <c r="BJ112" s="234" t="s">
        <v>442</v>
      </c>
      <c r="BK112" s="234" t="s">
        <v>451</v>
      </c>
      <c r="BL112" s="234" t="s">
        <v>451</v>
      </c>
      <c r="BM112" s="234" t="s">
        <v>451</v>
      </c>
      <c r="BN112" s="241"/>
      <c r="BO112" t="b">
        <v>0</v>
      </c>
      <c r="BP112" t="b">
        <v>0</v>
      </c>
      <c r="BQ112" t="b">
        <v>0</v>
      </c>
      <c r="BR112" s="241"/>
      <c r="BS112" s="241"/>
      <c r="BT112" s="234" t="s">
        <v>7012</v>
      </c>
      <c r="BU112" t="b">
        <v>0</v>
      </c>
      <c r="BV112" s="103">
        <v>1</v>
      </c>
      <c r="BW112" s="235">
        <v>2134</v>
      </c>
      <c r="BX112" s="234" t="s">
        <v>8031</v>
      </c>
      <c r="BY112" s="234" t="s">
        <v>56</v>
      </c>
      <c r="BZ112" s="234" t="s">
        <v>7014</v>
      </c>
    </row>
    <row r="113" spans="1:78" ht="135" x14ac:dyDescent="0.25">
      <c r="A113" s="5">
        <v>2105</v>
      </c>
      <c r="B113" s="234" t="s">
        <v>6144</v>
      </c>
      <c r="C113" s="234" t="s">
        <v>8032</v>
      </c>
      <c r="D113" s="234"/>
      <c r="E113" s="234" t="s">
        <v>8033</v>
      </c>
      <c r="F113" s="234" t="s">
        <v>6993</v>
      </c>
      <c r="G113" s="234" t="s">
        <v>7100</v>
      </c>
      <c r="H113" s="234" t="s">
        <v>6995</v>
      </c>
      <c r="I113" s="242"/>
      <c r="J113" s="242">
        <v>44676.627418981479</v>
      </c>
      <c r="K113" s="234" t="s">
        <v>8034</v>
      </c>
      <c r="L113" s="242">
        <v>44680.627418981479</v>
      </c>
      <c r="M113" s="234" t="s">
        <v>6996</v>
      </c>
      <c r="N113" s="234" t="s">
        <v>8035</v>
      </c>
      <c r="O113" s="234" t="s">
        <v>8036</v>
      </c>
      <c r="P113" s="234" t="s">
        <v>6999</v>
      </c>
      <c r="Q113" s="234" t="s">
        <v>8037</v>
      </c>
      <c r="R113" s="234" t="s">
        <v>451</v>
      </c>
      <c r="S113" t="b">
        <v>0</v>
      </c>
      <c r="T113" s="242"/>
      <c r="U113" s="103">
        <v>4.9000000000000004</v>
      </c>
      <c r="V113" s="234" t="s">
        <v>272</v>
      </c>
      <c r="W113" s="103">
        <v>4.9000000000000004</v>
      </c>
      <c r="X113" s="234" t="s">
        <v>272</v>
      </c>
      <c r="Y113" s="242"/>
      <c r="Z113" s="242"/>
      <c r="AA113" s="103"/>
      <c r="AB113" s="234"/>
      <c r="AC113" s="243">
        <v>44676.630694444444</v>
      </c>
      <c r="AD113" s="234" t="s">
        <v>7106</v>
      </c>
      <c r="AE113" s="235" t="s">
        <v>8038</v>
      </c>
      <c r="AF113" s="237">
        <v>0</v>
      </c>
      <c r="AG113" s="234" t="s">
        <v>7003</v>
      </c>
      <c r="AH113" s="241"/>
      <c r="AI113" t="b">
        <v>0</v>
      </c>
      <c r="AJ113" t="b">
        <v>1</v>
      </c>
      <c r="AK113" s="234" t="s">
        <v>8039</v>
      </c>
      <c r="AL113" s="103">
        <v>20</v>
      </c>
      <c r="AM113" t="b">
        <v>0</v>
      </c>
      <c r="AN113" s="234"/>
      <c r="AO113" s="103"/>
      <c r="AP113" s="241"/>
      <c r="AQ113" s="241" t="s">
        <v>8040</v>
      </c>
      <c r="AR113" s="241" t="s">
        <v>8041</v>
      </c>
      <c r="AS113" s="241"/>
      <c r="AT113" s="234" t="s">
        <v>7005</v>
      </c>
      <c r="AU113" s="234" t="s">
        <v>7085</v>
      </c>
      <c r="AV113" t="b">
        <v>0</v>
      </c>
      <c r="AW113" t="b">
        <v>0</v>
      </c>
      <c r="AX113" s="241"/>
      <c r="AY113" s="241"/>
      <c r="AZ113" s="234"/>
      <c r="BA113" s="234"/>
      <c r="BB113" s="234" t="s">
        <v>8042</v>
      </c>
      <c r="BC113" t="b">
        <v>1</v>
      </c>
      <c r="BD113" s="234" t="s">
        <v>7008</v>
      </c>
      <c r="BE113" s="234" t="s">
        <v>7009</v>
      </c>
      <c r="BF113" s="234" t="s">
        <v>6972</v>
      </c>
      <c r="BG113" s="234" t="s">
        <v>7028</v>
      </c>
      <c r="BH113" s="234" t="s">
        <v>7011</v>
      </c>
      <c r="BI113" s="243">
        <v>44687.661840277775</v>
      </c>
      <c r="BJ113" s="234" t="s">
        <v>442</v>
      </c>
      <c r="BK113" s="234" t="s">
        <v>547</v>
      </c>
      <c r="BL113" s="234" t="s">
        <v>451</v>
      </c>
      <c r="BM113" s="234" t="s">
        <v>451</v>
      </c>
      <c r="BN113" s="241"/>
      <c r="BO113" t="b">
        <v>1</v>
      </c>
      <c r="BP113" t="b">
        <v>0</v>
      </c>
      <c r="BQ113" t="b">
        <v>0</v>
      </c>
      <c r="BR113" s="241"/>
      <c r="BS113" s="241"/>
      <c r="BT113" s="234" t="s">
        <v>7012</v>
      </c>
      <c r="BU113" t="b">
        <v>0</v>
      </c>
      <c r="BV113" s="103">
        <v>2</v>
      </c>
      <c r="BW113" s="235">
        <v>2133</v>
      </c>
      <c r="BX113" s="234" t="s">
        <v>8043</v>
      </c>
      <c r="BY113" s="234" t="s">
        <v>56</v>
      </c>
      <c r="BZ113" s="234" t="s">
        <v>7014</v>
      </c>
    </row>
    <row r="114" spans="1:78" ht="75" x14ac:dyDescent="0.25">
      <c r="A114" s="5">
        <v>2104</v>
      </c>
      <c r="B114" s="234" t="s">
        <v>6132</v>
      </c>
      <c r="C114" s="234" t="s">
        <v>8044</v>
      </c>
      <c r="D114" s="234"/>
      <c r="E114" s="234" t="s">
        <v>8045</v>
      </c>
      <c r="F114" s="234" t="s">
        <v>7156</v>
      </c>
      <c r="G114" s="234" t="s">
        <v>7315</v>
      </c>
      <c r="H114" s="234" t="s">
        <v>6995</v>
      </c>
      <c r="I114" s="242"/>
      <c r="J114" s="242">
        <v>44676.584131944444</v>
      </c>
      <c r="K114" s="234" t="s">
        <v>8046</v>
      </c>
      <c r="L114" s="242">
        <v>44683.584131944444</v>
      </c>
      <c r="M114" s="234" t="s">
        <v>6996</v>
      </c>
      <c r="N114" s="234" t="s">
        <v>8047</v>
      </c>
      <c r="O114" s="234" t="s">
        <v>8048</v>
      </c>
      <c r="P114" s="234" t="s">
        <v>6999</v>
      </c>
      <c r="Q114" s="234" t="s">
        <v>8049</v>
      </c>
      <c r="R114" s="234" t="s">
        <v>451</v>
      </c>
      <c r="S114" t="b">
        <v>0</v>
      </c>
      <c r="T114" s="242">
        <v>44683</v>
      </c>
      <c r="U114" s="103">
        <v>2000</v>
      </c>
      <c r="V114" s="234" t="s">
        <v>480</v>
      </c>
      <c r="W114" s="103">
        <v>2000</v>
      </c>
      <c r="X114" s="234" t="s">
        <v>480</v>
      </c>
      <c r="Y114" s="242"/>
      <c r="Z114" s="242"/>
      <c r="AA114" s="103"/>
      <c r="AB114" s="234"/>
      <c r="AC114" s="243">
        <v>44676.59337962963</v>
      </c>
      <c r="AD114" s="234" t="s">
        <v>7320</v>
      </c>
      <c r="AE114" s="235" t="s">
        <v>8050</v>
      </c>
      <c r="AF114" s="237">
        <v>0</v>
      </c>
      <c r="AG114" s="234" t="s">
        <v>482</v>
      </c>
      <c r="AH114" s="241"/>
      <c r="AI114" t="b">
        <v>0</v>
      </c>
      <c r="AJ114" t="b">
        <v>1</v>
      </c>
      <c r="AK114" s="234"/>
      <c r="AL114" s="103"/>
      <c r="AM114" t="b">
        <v>0</v>
      </c>
      <c r="AN114" s="234"/>
      <c r="AO114" s="103"/>
      <c r="AP114" s="241" t="s">
        <v>8051</v>
      </c>
      <c r="AQ114" s="241" t="s">
        <v>7073</v>
      </c>
      <c r="AR114" s="241" t="s">
        <v>8052</v>
      </c>
      <c r="AS114" s="241"/>
      <c r="AT114" s="234" t="s">
        <v>7005</v>
      </c>
      <c r="AU114" s="234" t="s">
        <v>7085</v>
      </c>
      <c r="AV114" t="b">
        <v>0</v>
      </c>
      <c r="AW114" t="b">
        <v>0</v>
      </c>
      <c r="AX114" s="241"/>
      <c r="AY114" s="241"/>
      <c r="AZ114" s="234"/>
      <c r="BA114" s="234"/>
      <c r="BB114" s="234" t="s">
        <v>8053</v>
      </c>
      <c r="BC114" t="b">
        <v>1</v>
      </c>
      <c r="BD114" s="234" t="s">
        <v>7008</v>
      </c>
      <c r="BE114" s="234" t="s">
        <v>7009</v>
      </c>
      <c r="BF114" s="234" t="s">
        <v>6972</v>
      </c>
      <c r="BG114" s="234" t="s">
        <v>7028</v>
      </c>
      <c r="BH114" s="234" t="s">
        <v>7011</v>
      </c>
      <c r="BI114" s="243">
        <v>44735.401226851849</v>
      </c>
      <c r="BJ114" s="234" t="s">
        <v>7486</v>
      </c>
      <c r="BK114" s="234" t="s">
        <v>547</v>
      </c>
      <c r="BL114" s="234" t="s">
        <v>451</v>
      </c>
      <c r="BM114" s="234" t="s">
        <v>451</v>
      </c>
      <c r="BN114" s="241"/>
      <c r="BO114" t="b">
        <v>1</v>
      </c>
      <c r="BP114" t="b">
        <v>0</v>
      </c>
      <c r="BQ114" t="b">
        <v>0</v>
      </c>
      <c r="BR114" s="241"/>
      <c r="BS114" s="241"/>
      <c r="BT114" s="234" t="s">
        <v>7012</v>
      </c>
      <c r="BU114" t="b">
        <v>0</v>
      </c>
      <c r="BV114" s="103">
        <v>2</v>
      </c>
      <c r="BW114" s="235">
        <v>2132</v>
      </c>
      <c r="BX114" s="234" t="s">
        <v>8054</v>
      </c>
      <c r="BY114" s="234" t="s">
        <v>56</v>
      </c>
      <c r="BZ114" s="234" t="s">
        <v>7014</v>
      </c>
    </row>
    <row r="115" spans="1:78" ht="30" x14ac:dyDescent="0.25">
      <c r="A115" s="5">
        <v>2103</v>
      </c>
      <c r="B115" s="234" t="s">
        <v>8055</v>
      </c>
      <c r="C115" s="234" t="s">
        <v>8056</v>
      </c>
      <c r="D115" s="234" t="s">
        <v>8057</v>
      </c>
      <c r="E115" s="234" t="s">
        <v>8058</v>
      </c>
      <c r="F115" s="234" t="s">
        <v>2991</v>
      </c>
      <c r="G115" s="234" t="s">
        <v>7350</v>
      </c>
      <c r="H115" s="234" t="s">
        <v>7034</v>
      </c>
      <c r="I115" s="242"/>
      <c r="J115" s="242">
        <v>44676.575497685182</v>
      </c>
      <c r="K115" s="234" t="s">
        <v>8059</v>
      </c>
      <c r="L115" s="242">
        <v>44678.575497685182</v>
      </c>
      <c r="M115" s="234" t="s">
        <v>6996</v>
      </c>
      <c r="N115" s="234" t="s">
        <v>8060</v>
      </c>
      <c r="O115" s="234" t="s">
        <v>7583</v>
      </c>
      <c r="P115" s="234" t="s">
        <v>6999</v>
      </c>
      <c r="Q115" s="234"/>
      <c r="R115" s="234" t="s">
        <v>451</v>
      </c>
      <c r="S115" t="b">
        <v>0</v>
      </c>
      <c r="T115" s="242"/>
      <c r="U115" s="103">
        <v>842</v>
      </c>
      <c r="V115" s="234" t="s">
        <v>272</v>
      </c>
      <c r="W115" s="103">
        <v>7577</v>
      </c>
      <c r="X115" s="234" t="s">
        <v>272</v>
      </c>
      <c r="Y115" s="242"/>
      <c r="Z115" s="242"/>
      <c r="AA115" s="103"/>
      <c r="AB115" s="234" t="s">
        <v>8061</v>
      </c>
      <c r="AC115" s="243">
        <v>44676.580231481479</v>
      </c>
      <c r="AD115" s="234" t="s">
        <v>7355</v>
      </c>
      <c r="AE115" s="235" t="s">
        <v>8062</v>
      </c>
      <c r="AF115" s="237">
        <v>0</v>
      </c>
      <c r="AG115" s="234" t="s">
        <v>7057</v>
      </c>
      <c r="AH115" s="241" t="s">
        <v>8063</v>
      </c>
      <c r="AI115" t="b">
        <v>1</v>
      </c>
      <c r="AJ115" t="b">
        <v>0</v>
      </c>
      <c r="AK115" s="234"/>
      <c r="AL115" s="103"/>
      <c r="AM115" t="b">
        <v>0</v>
      </c>
      <c r="AN115" s="234"/>
      <c r="AO115" s="103"/>
      <c r="AP115" s="241"/>
      <c r="AQ115" s="241"/>
      <c r="AR115" s="241" t="s">
        <v>7380</v>
      </c>
      <c r="AS115" s="241"/>
      <c r="AT115" s="234" t="s">
        <v>7058</v>
      </c>
      <c r="AU115" s="234" t="s">
        <v>7610</v>
      </c>
      <c r="AV115" t="b">
        <v>1</v>
      </c>
      <c r="AW115" t="b">
        <v>0</v>
      </c>
      <c r="AX115" s="241" t="s">
        <v>7380</v>
      </c>
      <c r="AY115" s="241"/>
      <c r="AZ115" s="234"/>
      <c r="BA115" s="234"/>
      <c r="BB115" s="234"/>
      <c r="BC115" t="b">
        <v>0</v>
      </c>
      <c r="BD115" s="234" t="s">
        <v>7008</v>
      </c>
      <c r="BE115" s="234" t="s">
        <v>7045</v>
      </c>
      <c r="BF115" s="234" t="s">
        <v>7027</v>
      </c>
      <c r="BG115" s="234" t="s">
        <v>7028</v>
      </c>
      <c r="BH115" s="234" t="s">
        <v>55</v>
      </c>
      <c r="BI115" s="243">
        <v>44676.583310185182</v>
      </c>
      <c r="BJ115" s="234" t="s">
        <v>442</v>
      </c>
      <c r="BK115" s="234" t="s">
        <v>547</v>
      </c>
      <c r="BL115" s="234" t="s">
        <v>547</v>
      </c>
      <c r="BM115" s="234" t="s">
        <v>547</v>
      </c>
      <c r="BN115" s="241" t="s">
        <v>8064</v>
      </c>
      <c r="BO115" t="b">
        <v>0</v>
      </c>
      <c r="BP115" t="b">
        <v>0</v>
      </c>
      <c r="BQ115" t="b">
        <v>1</v>
      </c>
      <c r="BR115" s="241" t="s">
        <v>7029</v>
      </c>
      <c r="BS115" s="241"/>
      <c r="BT115" s="234" t="s">
        <v>7012</v>
      </c>
      <c r="BU115" t="b">
        <v>0</v>
      </c>
      <c r="BV115" s="103">
        <v>0</v>
      </c>
      <c r="BW115" s="235">
        <v>2131</v>
      </c>
      <c r="BX115" s="234" t="s">
        <v>8065</v>
      </c>
      <c r="BY115" s="234" t="s">
        <v>56</v>
      </c>
      <c r="BZ115" s="234" t="s">
        <v>7014</v>
      </c>
    </row>
    <row r="116" spans="1:78" ht="30" x14ac:dyDescent="0.25">
      <c r="A116" s="5">
        <v>2102</v>
      </c>
      <c r="B116" s="234" t="s">
        <v>6125</v>
      </c>
      <c r="C116" s="234" t="s">
        <v>8066</v>
      </c>
      <c r="D116" s="234" t="s">
        <v>7401</v>
      </c>
      <c r="E116" s="234" t="s">
        <v>8067</v>
      </c>
      <c r="F116" s="234" t="s">
        <v>6993</v>
      </c>
      <c r="G116" s="234" t="s">
        <v>7100</v>
      </c>
      <c r="H116" s="234" t="s">
        <v>8068</v>
      </c>
      <c r="I116" s="242"/>
      <c r="J116" s="242">
        <v>44670.408599537041</v>
      </c>
      <c r="K116" s="234" t="s">
        <v>8069</v>
      </c>
      <c r="L116" s="242">
        <v>44672.408599537041</v>
      </c>
      <c r="M116" s="234" t="s">
        <v>6996</v>
      </c>
      <c r="N116" s="234" t="s">
        <v>7402</v>
      </c>
      <c r="O116" s="234" t="s">
        <v>7403</v>
      </c>
      <c r="P116" s="234" t="s">
        <v>6999</v>
      </c>
      <c r="Q116" s="234" t="s">
        <v>8070</v>
      </c>
      <c r="R116" s="234" t="s">
        <v>451</v>
      </c>
      <c r="S116" t="b">
        <v>0</v>
      </c>
      <c r="T116" s="242"/>
      <c r="U116" s="103">
        <v>22</v>
      </c>
      <c r="V116" s="234" t="s">
        <v>272</v>
      </c>
      <c r="W116" s="103">
        <v>22</v>
      </c>
      <c r="X116" s="234" t="s">
        <v>272</v>
      </c>
      <c r="Y116" s="242"/>
      <c r="Z116" s="242"/>
      <c r="AA116" s="103"/>
      <c r="AB116" s="234" t="s">
        <v>7404</v>
      </c>
      <c r="AC116" s="243">
        <v>44670.410104166665</v>
      </c>
      <c r="AD116" s="234" t="s">
        <v>7106</v>
      </c>
      <c r="AE116" s="235" t="s">
        <v>8071</v>
      </c>
      <c r="AF116" s="237">
        <v>0</v>
      </c>
      <c r="AG116" s="234" t="s">
        <v>482</v>
      </c>
      <c r="AH116" s="241"/>
      <c r="AI116" t="b">
        <v>1</v>
      </c>
      <c r="AJ116" t="b">
        <v>0</v>
      </c>
      <c r="AK116" s="234"/>
      <c r="AL116" s="103"/>
      <c r="AM116" t="b">
        <v>0</v>
      </c>
      <c r="AN116" s="234"/>
      <c r="AO116" s="103"/>
      <c r="AP116" s="241"/>
      <c r="AQ116" s="241" t="s">
        <v>7073</v>
      </c>
      <c r="AR116" s="241"/>
      <c r="AS116" s="241"/>
      <c r="AT116" s="234" t="s">
        <v>7005</v>
      </c>
      <c r="AU116" s="234" t="s">
        <v>7085</v>
      </c>
      <c r="AV116" t="b">
        <v>0</v>
      </c>
      <c r="AW116" t="b">
        <v>0</v>
      </c>
      <c r="AX116" s="241"/>
      <c r="AY116" s="241"/>
      <c r="AZ116" s="234"/>
      <c r="BA116" s="234"/>
      <c r="BB116" s="234" t="s">
        <v>8072</v>
      </c>
      <c r="BC116" t="b">
        <v>0</v>
      </c>
      <c r="BD116" s="234" t="s">
        <v>7008</v>
      </c>
      <c r="BE116" s="234" t="s">
        <v>7026</v>
      </c>
      <c r="BF116" s="234" t="s">
        <v>7027</v>
      </c>
      <c r="BG116" s="234" t="s">
        <v>7028</v>
      </c>
      <c r="BH116" s="234" t="s">
        <v>7011</v>
      </c>
      <c r="BI116" s="243">
        <v>44673.444282407407</v>
      </c>
      <c r="BJ116" s="234" t="s">
        <v>442</v>
      </c>
      <c r="BK116" s="234" t="s">
        <v>451</v>
      </c>
      <c r="BL116" s="234" t="s">
        <v>451</v>
      </c>
      <c r="BM116" s="234" t="s">
        <v>451</v>
      </c>
      <c r="BN116" s="241"/>
      <c r="BO116" t="b">
        <v>0</v>
      </c>
      <c r="BP116" t="b">
        <v>0</v>
      </c>
      <c r="BQ116" t="b">
        <v>0</v>
      </c>
      <c r="BR116" s="241" t="s">
        <v>7406</v>
      </c>
      <c r="BS116" s="241"/>
      <c r="BT116" s="234" t="s">
        <v>7012</v>
      </c>
      <c r="BU116" t="b">
        <v>0</v>
      </c>
      <c r="BV116" s="103">
        <v>1</v>
      </c>
      <c r="BW116" s="235">
        <v>2130</v>
      </c>
      <c r="BX116" s="234" t="s">
        <v>8073</v>
      </c>
      <c r="BY116" s="234" t="s">
        <v>56</v>
      </c>
      <c r="BZ116" s="234" t="s">
        <v>7014</v>
      </c>
    </row>
    <row r="117" spans="1:78" ht="30" x14ac:dyDescent="0.25">
      <c r="A117" s="5">
        <v>2101</v>
      </c>
      <c r="B117" s="234" t="s">
        <v>6119</v>
      </c>
      <c r="C117" s="234" t="s">
        <v>8074</v>
      </c>
      <c r="D117" s="234" t="s">
        <v>8075</v>
      </c>
      <c r="E117" s="234" t="s">
        <v>8076</v>
      </c>
      <c r="F117" s="234" t="s">
        <v>2991</v>
      </c>
      <c r="G117" s="234" t="s">
        <v>7033</v>
      </c>
      <c r="H117" s="234" t="s">
        <v>7034</v>
      </c>
      <c r="I117" s="242"/>
      <c r="J117" s="242">
        <v>44663.3827662037</v>
      </c>
      <c r="K117" s="234" t="s">
        <v>7303</v>
      </c>
      <c r="L117" s="242">
        <v>44676.3827662037</v>
      </c>
      <c r="M117" s="234" t="s">
        <v>6996</v>
      </c>
      <c r="N117" s="234" t="s">
        <v>8077</v>
      </c>
      <c r="O117" s="234" t="s">
        <v>7656</v>
      </c>
      <c r="P117" s="234" t="s">
        <v>6999</v>
      </c>
      <c r="Q117" s="234" t="s">
        <v>8078</v>
      </c>
      <c r="R117" s="234" t="s">
        <v>451</v>
      </c>
      <c r="S117" t="b">
        <v>0</v>
      </c>
      <c r="T117" s="242"/>
      <c r="U117" s="103">
        <v>1</v>
      </c>
      <c r="V117" s="234" t="s">
        <v>272</v>
      </c>
      <c r="W117" s="103">
        <v>1</v>
      </c>
      <c r="X117" s="234" t="s">
        <v>272</v>
      </c>
      <c r="Y117" s="242"/>
      <c r="Z117" s="242"/>
      <c r="AA117" s="103"/>
      <c r="AB117" s="234" t="s">
        <v>8079</v>
      </c>
      <c r="AC117" s="243">
        <v>44670.388171296298</v>
      </c>
      <c r="AD117" s="234" t="s">
        <v>7039</v>
      </c>
      <c r="AE117" s="235" t="s">
        <v>8080</v>
      </c>
      <c r="AF117" s="237">
        <v>0</v>
      </c>
      <c r="AG117" s="234" t="s">
        <v>482</v>
      </c>
      <c r="AH117" s="241"/>
      <c r="AI117" t="b">
        <v>1</v>
      </c>
      <c r="AJ117" t="b">
        <v>0</v>
      </c>
      <c r="AK117" s="234"/>
      <c r="AL117" s="103"/>
      <c r="AM117" t="b">
        <v>0</v>
      </c>
      <c r="AN117" s="234"/>
      <c r="AO117" s="103"/>
      <c r="AP117" s="241"/>
      <c r="AQ117" s="241" t="s">
        <v>7073</v>
      </c>
      <c r="AR117" s="241"/>
      <c r="AS117" s="241"/>
      <c r="AT117" s="234" t="s">
        <v>7120</v>
      </c>
      <c r="AU117" s="234" t="s">
        <v>7006</v>
      </c>
      <c r="AV117" t="b">
        <v>0</v>
      </c>
      <c r="AW117" t="b">
        <v>0</v>
      </c>
      <c r="AX117" s="241"/>
      <c r="AY117" s="241"/>
      <c r="AZ117" s="234"/>
      <c r="BA117" s="234"/>
      <c r="BB117" s="234" t="s">
        <v>8081</v>
      </c>
      <c r="BC117" t="b">
        <v>0</v>
      </c>
      <c r="BD117" s="234" t="s">
        <v>7008</v>
      </c>
      <c r="BE117" s="234" t="s">
        <v>7045</v>
      </c>
      <c r="BF117" s="234" t="s">
        <v>7027</v>
      </c>
      <c r="BG117" s="234" t="s">
        <v>7010</v>
      </c>
      <c r="BH117" s="234" t="s">
        <v>7011</v>
      </c>
      <c r="BI117" s="243">
        <v>44683.510347222225</v>
      </c>
      <c r="BJ117" s="234" t="s">
        <v>442</v>
      </c>
      <c r="BK117" s="234" t="s">
        <v>451</v>
      </c>
      <c r="BL117" s="234" t="s">
        <v>451</v>
      </c>
      <c r="BM117" s="234" t="s">
        <v>451</v>
      </c>
      <c r="BN117" s="241"/>
      <c r="BO117" t="b">
        <v>0</v>
      </c>
      <c r="BP117" t="b">
        <v>0</v>
      </c>
      <c r="BQ117" t="b">
        <v>1</v>
      </c>
      <c r="BR117" s="241" t="s">
        <v>8082</v>
      </c>
      <c r="BS117" s="241"/>
      <c r="BT117" s="234" t="s">
        <v>7012</v>
      </c>
      <c r="BU117" t="b">
        <v>0</v>
      </c>
      <c r="BV117" s="103">
        <v>1</v>
      </c>
      <c r="BW117" s="235">
        <v>2129</v>
      </c>
      <c r="BX117" s="234" t="s">
        <v>8083</v>
      </c>
      <c r="BY117" s="234" t="s">
        <v>56</v>
      </c>
      <c r="BZ117" s="234" t="s">
        <v>7014</v>
      </c>
    </row>
    <row r="118" spans="1:78" x14ac:dyDescent="0.25">
      <c r="A118" s="5">
        <v>2100</v>
      </c>
      <c r="B118" s="234" t="s">
        <v>6113</v>
      </c>
      <c r="C118" s="234" t="s">
        <v>6114</v>
      </c>
      <c r="D118" s="234" t="s">
        <v>7243</v>
      </c>
      <c r="E118" s="234"/>
      <c r="F118" s="234" t="s">
        <v>6993</v>
      </c>
      <c r="G118" s="234" t="s">
        <v>7244</v>
      </c>
      <c r="H118" s="234" t="s">
        <v>6995</v>
      </c>
      <c r="I118" s="242"/>
      <c r="J118" s="242">
        <v>44665.535428240742</v>
      </c>
      <c r="K118" s="234"/>
      <c r="L118" s="242">
        <v>44676.535428240742</v>
      </c>
      <c r="M118" s="234" t="s">
        <v>7228</v>
      </c>
      <c r="N118" s="234" t="s">
        <v>7245</v>
      </c>
      <c r="O118" s="234" t="s">
        <v>7246</v>
      </c>
      <c r="P118" s="234" t="s">
        <v>6999</v>
      </c>
      <c r="Q118" s="234"/>
      <c r="R118" s="234" t="s">
        <v>451</v>
      </c>
      <c r="S118" t="b">
        <v>0</v>
      </c>
      <c r="T118" s="242"/>
      <c r="U118" s="103">
        <v>5</v>
      </c>
      <c r="V118" s="234" t="s">
        <v>272</v>
      </c>
      <c r="W118" s="103">
        <v>5</v>
      </c>
      <c r="X118" s="234" t="s">
        <v>272</v>
      </c>
      <c r="Y118" s="242"/>
      <c r="Z118" s="242"/>
      <c r="AA118" s="103"/>
      <c r="AB118" s="234" t="s">
        <v>7247</v>
      </c>
      <c r="AC118" s="243">
        <v>44665.552719907406</v>
      </c>
      <c r="AD118" s="234" t="s">
        <v>7248</v>
      </c>
      <c r="AE118" s="235" t="s">
        <v>8084</v>
      </c>
      <c r="AF118" s="237">
        <v>0</v>
      </c>
      <c r="AG118" s="234" t="s">
        <v>482</v>
      </c>
      <c r="AH118" s="241"/>
      <c r="AI118" t="b">
        <v>1</v>
      </c>
      <c r="AJ118" t="b">
        <v>0</v>
      </c>
      <c r="AK118" s="234"/>
      <c r="AL118" s="103"/>
      <c r="AM118" t="b">
        <v>0</v>
      </c>
      <c r="AN118" s="234"/>
      <c r="AO118" s="103"/>
      <c r="AP118" s="241"/>
      <c r="AQ118" s="241" t="s">
        <v>7073</v>
      </c>
      <c r="AR118" s="241"/>
      <c r="AS118" s="241"/>
      <c r="AT118" s="234" t="s">
        <v>7005</v>
      </c>
      <c r="AU118" s="234" t="s">
        <v>7025</v>
      </c>
      <c r="AV118" t="b">
        <v>0</v>
      </c>
      <c r="AW118" t="b">
        <v>0</v>
      </c>
      <c r="AX118" s="241"/>
      <c r="AY118" s="241"/>
      <c r="AZ118" s="234"/>
      <c r="BA118" s="234"/>
      <c r="BB118" s="234"/>
      <c r="BC118" t="b">
        <v>0</v>
      </c>
      <c r="BD118" s="234" t="s">
        <v>7234</v>
      </c>
      <c r="BE118" s="234" t="s">
        <v>7009</v>
      </c>
      <c r="BF118" s="234" t="s">
        <v>7027</v>
      </c>
      <c r="BG118" s="234" t="s">
        <v>7028</v>
      </c>
      <c r="BH118" s="234" t="s">
        <v>7011</v>
      </c>
      <c r="BI118" s="243">
        <v>44678.567048611112</v>
      </c>
      <c r="BJ118" s="234" t="s">
        <v>7486</v>
      </c>
      <c r="BK118" s="234" t="s">
        <v>451</v>
      </c>
      <c r="BL118" s="234" t="s">
        <v>451</v>
      </c>
      <c r="BM118" s="234" t="s">
        <v>451</v>
      </c>
      <c r="BN118" s="241"/>
      <c r="BO118" t="b">
        <v>0</v>
      </c>
      <c r="BP118" t="b">
        <v>0</v>
      </c>
      <c r="BQ118" t="b">
        <v>0</v>
      </c>
      <c r="BR118" s="241" t="s">
        <v>7173</v>
      </c>
      <c r="BS118" s="241" t="s">
        <v>7251</v>
      </c>
      <c r="BT118" s="234" t="s">
        <v>7012</v>
      </c>
      <c r="BU118" t="b">
        <v>0</v>
      </c>
      <c r="BV118" s="103">
        <v>1</v>
      </c>
      <c r="BW118" s="235">
        <v>2128</v>
      </c>
      <c r="BX118" s="234" t="s">
        <v>8085</v>
      </c>
      <c r="BY118" s="234" t="s">
        <v>56</v>
      </c>
      <c r="BZ118" s="234" t="s">
        <v>7014</v>
      </c>
    </row>
    <row r="119" spans="1:78" ht="30" x14ac:dyDescent="0.25">
      <c r="A119" s="5">
        <v>2099</v>
      </c>
      <c r="B119" s="234" t="s">
        <v>6109</v>
      </c>
      <c r="C119" s="234" t="s">
        <v>2089</v>
      </c>
      <c r="D119" s="234" t="s">
        <v>7643</v>
      </c>
      <c r="E119" s="234" t="s">
        <v>8086</v>
      </c>
      <c r="F119" s="234" t="s">
        <v>6993</v>
      </c>
      <c r="G119" s="234" t="s">
        <v>7302</v>
      </c>
      <c r="H119" s="234" t="s">
        <v>7302</v>
      </c>
      <c r="I119" s="242"/>
      <c r="J119" s="242">
        <v>44665.484918981485</v>
      </c>
      <c r="K119" s="234" t="s">
        <v>8087</v>
      </c>
      <c r="L119" s="242">
        <v>44670.484918981485</v>
      </c>
      <c r="M119" s="234" t="s">
        <v>6996</v>
      </c>
      <c r="N119" s="234" t="s">
        <v>7645</v>
      </c>
      <c r="O119" s="234" t="s">
        <v>7646</v>
      </c>
      <c r="P119" s="234" t="s">
        <v>6999</v>
      </c>
      <c r="Q119" s="234" t="s">
        <v>7647</v>
      </c>
      <c r="R119" s="234" t="s">
        <v>451</v>
      </c>
      <c r="S119" t="b">
        <v>0</v>
      </c>
      <c r="T119" s="242"/>
      <c r="U119" s="103">
        <v>3</v>
      </c>
      <c r="V119" s="234" t="s">
        <v>272</v>
      </c>
      <c r="W119" s="103">
        <v>3</v>
      </c>
      <c r="X119" s="234" t="s">
        <v>272</v>
      </c>
      <c r="Y119" s="242"/>
      <c r="Z119" s="242"/>
      <c r="AA119" s="103"/>
      <c r="AB119" s="234" t="s">
        <v>7648</v>
      </c>
      <c r="AC119" s="243">
        <v>44665.487824074073</v>
      </c>
      <c r="AD119" s="234" t="s">
        <v>7308</v>
      </c>
      <c r="AE119" s="235" t="s">
        <v>8088</v>
      </c>
      <c r="AF119" s="237">
        <v>0</v>
      </c>
      <c r="AG119" s="234" t="s">
        <v>436</v>
      </c>
      <c r="AH119" s="241"/>
      <c r="AI119" t="b">
        <v>1</v>
      </c>
      <c r="AJ119" t="b">
        <v>0</v>
      </c>
      <c r="AK119" s="234"/>
      <c r="AL119" s="103"/>
      <c r="AM119" t="b">
        <v>0</v>
      </c>
      <c r="AN119" s="234"/>
      <c r="AO119" s="103"/>
      <c r="AP119" s="241"/>
      <c r="AQ119" s="241"/>
      <c r="AR119" s="241" t="s">
        <v>8089</v>
      </c>
      <c r="AS119" s="241"/>
      <c r="AT119" s="234" t="s">
        <v>7005</v>
      </c>
      <c r="AU119" s="234" t="s">
        <v>7085</v>
      </c>
      <c r="AV119" t="b">
        <v>0</v>
      </c>
      <c r="AW119" t="b">
        <v>0</v>
      </c>
      <c r="AX119" s="241"/>
      <c r="AY119" s="241"/>
      <c r="AZ119" s="234"/>
      <c r="BA119" s="234"/>
      <c r="BB119" s="234" t="s">
        <v>7650</v>
      </c>
      <c r="BC119" t="b">
        <v>0</v>
      </c>
      <c r="BD119" s="234" t="s">
        <v>7008</v>
      </c>
      <c r="BE119" s="234" t="s">
        <v>7009</v>
      </c>
      <c r="BF119" s="234" t="s">
        <v>7027</v>
      </c>
      <c r="BG119" s="234" t="s">
        <v>7028</v>
      </c>
      <c r="BH119" s="234" t="s">
        <v>7011</v>
      </c>
      <c r="BI119" s="243">
        <v>44665.593090277776</v>
      </c>
      <c r="BJ119" s="234" t="s">
        <v>8090</v>
      </c>
      <c r="BK119" s="234" t="s">
        <v>547</v>
      </c>
      <c r="BL119" s="234" t="s">
        <v>451</v>
      </c>
      <c r="BM119" s="234" t="s">
        <v>451</v>
      </c>
      <c r="BN119" s="241"/>
      <c r="BO119" t="b">
        <v>0</v>
      </c>
      <c r="BP119" t="b">
        <v>0</v>
      </c>
      <c r="BQ119" t="b">
        <v>0</v>
      </c>
      <c r="BR119" s="241" t="s">
        <v>7651</v>
      </c>
      <c r="BS119" s="241"/>
      <c r="BT119" s="234" t="s">
        <v>7012</v>
      </c>
      <c r="BU119" t="b">
        <v>0</v>
      </c>
      <c r="BV119" s="103">
        <v>0</v>
      </c>
      <c r="BW119" s="235">
        <v>2127</v>
      </c>
      <c r="BX119" s="234" t="s">
        <v>8091</v>
      </c>
      <c r="BY119" s="234" t="s">
        <v>56</v>
      </c>
      <c r="BZ119" s="234" t="s">
        <v>7014</v>
      </c>
    </row>
    <row r="120" spans="1:78" ht="30" x14ac:dyDescent="0.25">
      <c r="A120" s="5">
        <v>2098</v>
      </c>
      <c r="B120" s="234" t="s">
        <v>6106</v>
      </c>
      <c r="C120" s="234" t="s">
        <v>8092</v>
      </c>
      <c r="D120" s="234" t="s">
        <v>8093</v>
      </c>
      <c r="E120" s="234"/>
      <c r="F120" s="234" t="s">
        <v>7156</v>
      </c>
      <c r="G120" s="234" t="s">
        <v>7017</v>
      </c>
      <c r="H120" s="234" t="s">
        <v>7730</v>
      </c>
      <c r="I120" s="242"/>
      <c r="J120" s="242">
        <v>44648.697534722225</v>
      </c>
      <c r="K120" s="234"/>
      <c r="L120" s="242">
        <v>44670.697534722225</v>
      </c>
      <c r="M120" s="234" t="s">
        <v>6996</v>
      </c>
      <c r="N120" s="234" t="s">
        <v>8094</v>
      </c>
      <c r="O120" s="234" t="s">
        <v>8095</v>
      </c>
      <c r="P120" s="234" t="s">
        <v>6999</v>
      </c>
      <c r="Q120" s="234"/>
      <c r="R120" s="234" t="s">
        <v>451</v>
      </c>
      <c r="S120" t="b">
        <v>0</v>
      </c>
      <c r="T120" s="242"/>
      <c r="U120" s="103">
        <v>200</v>
      </c>
      <c r="V120" s="234" t="s">
        <v>480</v>
      </c>
      <c r="W120" s="103">
        <v>200</v>
      </c>
      <c r="X120" s="234" t="s">
        <v>480</v>
      </c>
      <c r="Y120" s="242"/>
      <c r="Z120" s="242"/>
      <c r="AA120" s="103"/>
      <c r="AB120" s="234" t="s">
        <v>8096</v>
      </c>
      <c r="AC120" s="243">
        <v>44663.701307870368</v>
      </c>
      <c r="AD120" s="234" t="s">
        <v>7022</v>
      </c>
      <c r="AE120" s="235" t="s">
        <v>8097</v>
      </c>
      <c r="AF120" s="237">
        <v>0</v>
      </c>
      <c r="AG120" s="234" t="s">
        <v>482</v>
      </c>
      <c r="AH120" s="241" t="s">
        <v>8098</v>
      </c>
      <c r="AI120" t="b">
        <v>1</v>
      </c>
      <c r="AJ120" t="b">
        <v>0</v>
      </c>
      <c r="AK120" s="234"/>
      <c r="AL120" s="103"/>
      <c r="AM120" t="b">
        <v>0</v>
      </c>
      <c r="AN120" s="234"/>
      <c r="AO120" s="103"/>
      <c r="AP120" s="241"/>
      <c r="AQ120" s="241" t="s">
        <v>7073</v>
      </c>
      <c r="AR120" s="241"/>
      <c r="AS120" s="241" t="s">
        <v>8099</v>
      </c>
      <c r="AT120" s="234" t="s">
        <v>7005</v>
      </c>
      <c r="AU120" s="234" t="s">
        <v>7025</v>
      </c>
      <c r="AV120" t="b">
        <v>0</v>
      </c>
      <c r="AW120" t="b">
        <v>0</v>
      </c>
      <c r="AX120" s="241"/>
      <c r="AY120" s="241"/>
      <c r="AZ120" s="234"/>
      <c r="BA120" s="234"/>
      <c r="BB120" s="234"/>
      <c r="BC120" t="b">
        <v>0</v>
      </c>
      <c r="BD120" s="234" t="s">
        <v>7008</v>
      </c>
      <c r="BE120" s="234" t="s">
        <v>7026</v>
      </c>
      <c r="BF120" s="234" t="s">
        <v>7027</v>
      </c>
      <c r="BG120" s="234" t="s">
        <v>7028</v>
      </c>
      <c r="BH120" s="234" t="s">
        <v>7011</v>
      </c>
      <c r="BI120" s="243">
        <v>44676.721122685187</v>
      </c>
      <c r="BJ120" s="234" t="s">
        <v>442</v>
      </c>
      <c r="BK120" s="234" t="s">
        <v>451</v>
      </c>
      <c r="BL120" s="234" t="s">
        <v>451</v>
      </c>
      <c r="BM120" s="234" t="s">
        <v>451</v>
      </c>
      <c r="BN120" s="241"/>
      <c r="BO120" t="b">
        <v>0</v>
      </c>
      <c r="BP120" t="b">
        <v>0</v>
      </c>
      <c r="BQ120" t="b">
        <v>0</v>
      </c>
      <c r="BR120" s="241" t="s">
        <v>7936</v>
      </c>
      <c r="BS120" s="241"/>
      <c r="BT120" s="234" t="s">
        <v>7012</v>
      </c>
      <c r="BU120" t="b">
        <v>0</v>
      </c>
      <c r="BV120" s="103">
        <v>1</v>
      </c>
      <c r="BW120" s="235">
        <v>2126</v>
      </c>
      <c r="BX120" s="234" t="s">
        <v>8100</v>
      </c>
      <c r="BY120" s="234" t="s">
        <v>56</v>
      </c>
      <c r="BZ120" s="234" t="s">
        <v>7014</v>
      </c>
    </row>
    <row r="121" spans="1:78" x14ac:dyDescent="0.25">
      <c r="A121" s="5">
        <v>2097</v>
      </c>
      <c r="B121" s="234" t="s">
        <v>6093</v>
      </c>
      <c r="C121" s="234" t="s">
        <v>8101</v>
      </c>
      <c r="D121" s="234" t="s">
        <v>7243</v>
      </c>
      <c r="E121" s="234"/>
      <c r="F121" s="234" t="s">
        <v>2991</v>
      </c>
      <c r="G121" s="234" t="s">
        <v>7244</v>
      </c>
      <c r="H121" s="234" t="s">
        <v>6995</v>
      </c>
      <c r="I121" s="242"/>
      <c r="J121" s="242">
        <v>44663.631076388891</v>
      </c>
      <c r="K121" s="234"/>
      <c r="L121" s="242">
        <v>44665.631076388891</v>
      </c>
      <c r="M121" s="234" t="s">
        <v>7228</v>
      </c>
      <c r="N121" s="234" t="s">
        <v>7245</v>
      </c>
      <c r="O121" s="234" t="s">
        <v>7246</v>
      </c>
      <c r="P121" s="234" t="s">
        <v>6999</v>
      </c>
      <c r="Q121" s="234"/>
      <c r="R121" s="234" t="s">
        <v>451</v>
      </c>
      <c r="S121" t="b">
        <v>0</v>
      </c>
      <c r="T121" s="242"/>
      <c r="U121" s="103">
        <v>120</v>
      </c>
      <c r="V121" s="234" t="s">
        <v>272</v>
      </c>
      <c r="W121" s="103">
        <v>120</v>
      </c>
      <c r="X121" s="234" t="s">
        <v>272</v>
      </c>
      <c r="Y121" s="242"/>
      <c r="Z121" s="242"/>
      <c r="AA121" s="103"/>
      <c r="AB121" s="234" t="s">
        <v>7247</v>
      </c>
      <c r="AC121" s="243">
        <v>44663.634976851848</v>
      </c>
      <c r="AD121" s="234" t="s">
        <v>7248</v>
      </c>
      <c r="AE121" s="235" t="s">
        <v>8102</v>
      </c>
      <c r="AF121" s="237">
        <v>0</v>
      </c>
      <c r="AG121" s="234" t="s">
        <v>482</v>
      </c>
      <c r="AH121" s="241"/>
      <c r="AI121" t="b">
        <v>1</v>
      </c>
      <c r="AJ121" t="b">
        <v>0</v>
      </c>
      <c r="AK121" s="234"/>
      <c r="AL121" s="103"/>
      <c r="AM121" t="b">
        <v>0</v>
      </c>
      <c r="AN121" s="234"/>
      <c r="AO121" s="103"/>
      <c r="AP121" s="241"/>
      <c r="AQ121" s="241" t="s">
        <v>7073</v>
      </c>
      <c r="AR121" s="241"/>
      <c r="AS121" s="241" t="s">
        <v>8103</v>
      </c>
      <c r="AT121" s="234" t="s">
        <v>7005</v>
      </c>
      <c r="AU121" s="234" t="s">
        <v>7025</v>
      </c>
      <c r="AV121" t="b">
        <v>0</v>
      </c>
      <c r="AW121" t="b">
        <v>0</v>
      </c>
      <c r="AX121" s="241"/>
      <c r="AY121" s="241"/>
      <c r="AZ121" s="234"/>
      <c r="BA121" s="234"/>
      <c r="BB121" s="234" t="s">
        <v>7250</v>
      </c>
      <c r="BC121" t="b">
        <v>0</v>
      </c>
      <c r="BD121" s="234" t="s">
        <v>7234</v>
      </c>
      <c r="BE121" s="234" t="s">
        <v>7009</v>
      </c>
      <c r="BF121" s="234" t="s">
        <v>7027</v>
      </c>
      <c r="BG121" s="234" t="s">
        <v>7028</v>
      </c>
      <c r="BH121" s="234" t="s">
        <v>7011</v>
      </c>
      <c r="BI121" s="243">
        <v>44665.43346064815</v>
      </c>
      <c r="BJ121" s="234" t="s">
        <v>7486</v>
      </c>
      <c r="BK121" s="234" t="s">
        <v>451</v>
      </c>
      <c r="BL121" s="234" t="s">
        <v>451</v>
      </c>
      <c r="BM121" s="234" t="s">
        <v>451</v>
      </c>
      <c r="BN121" s="241"/>
      <c r="BO121" t="b">
        <v>0</v>
      </c>
      <c r="BP121" t="b">
        <v>0</v>
      </c>
      <c r="BQ121" t="b">
        <v>0</v>
      </c>
      <c r="BR121" s="241" t="s">
        <v>7173</v>
      </c>
      <c r="BS121" s="241" t="s">
        <v>7251</v>
      </c>
      <c r="BT121" s="234" t="s">
        <v>7012</v>
      </c>
      <c r="BU121" t="b">
        <v>0</v>
      </c>
      <c r="BV121" s="103">
        <v>1</v>
      </c>
      <c r="BW121" s="235">
        <v>2125</v>
      </c>
      <c r="BX121" s="234" t="s">
        <v>8104</v>
      </c>
      <c r="BY121" s="234" t="s">
        <v>56</v>
      </c>
      <c r="BZ121" s="234" t="s">
        <v>7014</v>
      </c>
    </row>
    <row r="122" spans="1:78" x14ac:dyDescent="0.25">
      <c r="A122" s="5">
        <v>2096</v>
      </c>
      <c r="B122" s="234" t="s">
        <v>8105</v>
      </c>
      <c r="C122" s="234" t="s">
        <v>8106</v>
      </c>
      <c r="D122" s="234"/>
      <c r="E122" s="234" t="s">
        <v>8107</v>
      </c>
      <c r="F122" s="234" t="s">
        <v>2991</v>
      </c>
      <c r="G122" s="234" t="s">
        <v>7864</v>
      </c>
      <c r="H122" s="234" t="s">
        <v>7034</v>
      </c>
      <c r="I122" s="242"/>
      <c r="J122" s="242">
        <v>44662.618842592594</v>
      </c>
      <c r="K122" s="234"/>
      <c r="L122" s="242">
        <v>44666.618842592594</v>
      </c>
      <c r="M122" s="234" t="s">
        <v>6996</v>
      </c>
      <c r="N122" s="234" t="s">
        <v>8108</v>
      </c>
      <c r="O122" s="234" t="s">
        <v>8109</v>
      </c>
      <c r="P122" s="234" t="s">
        <v>6999</v>
      </c>
      <c r="Q122" s="234"/>
      <c r="R122" s="234" t="s">
        <v>451</v>
      </c>
      <c r="S122" t="b">
        <v>0</v>
      </c>
      <c r="T122" s="242"/>
      <c r="U122" s="103">
        <v>22.99</v>
      </c>
      <c r="V122" s="234" t="s">
        <v>272</v>
      </c>
      <c r="W122" s="103">
        <v>114.94</v>
      </c>
      <c r="X122" s="234" t="s">
        <v>272</v>
      </c>
      <c r="Y122" s="242">
        <v>45231</v>
      </c>
      <c r="Z122" s="242">
        <v>47118</v>
      </c>
      <c r="AA122" s="103">
        <v>5</v>
      </c>
      <c r="AB122" s="234"/>
      <c r="AC122" s="243">
        <v>44663.623680555553</v>
      </c>
      <c r="AD122" s="234" t="s">
        <v>7763</v>
      </c>
      <c r="AE122" s="235" t="s">
        <v>8110</v>
      </c>
      <c r="AF122" s="237">
        <v>0</v>
      </c>
      <c r="AG122" s="234" t="s">
        <v>7057</v>
      </c>
      <c r="AH122" s="241"/>
      <c r="AI122" t="b">
        <v>1</v>
      </c>
      <c r="AJ122" t="b">
        <v>0</v>
      </c>
      <c r="AK122" s="234"/>
      <c r="AL122" s="103"/>
      <c r="AM122" t="b">
        <v>0</v>
      </c>
      <c r="AN122" s="234"/>
      <c r="AO122" s="103"/>
      <c r="AP122" s="241"/>
      <c r="AQ122" s="241"/>
      <c r="AR122" s="241"/>
      <c r="AS122" s="241"/>
      <c r="AT122" s="234" t="s">
        <v>7120</v>
      </c>
      <c r="AU122" s="234" t="s">
        <v>7610</v>
      </c>
      <c r="AV122" t="b">
        <v>0</v>
      </c>
      <c r="AW122" t="b">
        <v>0</v>
      </c>
      <c r="AX122" s="241"/>
      <c r="AY122" s="241"/>
      <c r="AZ122" s="234"/>
      <c r="BA122" s="234"/>
      <c r="BB122" s="234"/>
      <c r="BC122" t="b">
        <v>1</v>
      </c>
      <c r="BD122" s="234" t="s">
        <v>7008</v>
      </c>
      <c r="BE122" s="234" t="s">
        <v>7045</v>
      </c>
      <c r="BF122" s="234" t="s">
        <v>6972</v>
      </c>
      <c r="BG122" s="234" t="s">
        <v>7028</v>
      </c>
      <c r="BH122" s="234" t="s">
        <v>55</v>
      </c>
      <c r="BI122" s="243">
        <v>44663.624108796299</v>
      </c>
      <c r="BJ122" s="234" t="s">
        <v>442</v>
      </c>
      <c r="BK122" s="234" t="s">
        <v>451</v>
      </c>
      <c r="BL122" s="234" t="s">
        <v>451</v>
      </c>
      <c r="BM122" s="234" t="s">
        <v>451</v>
      </c>
      <c r="BN122" s="241"/>
      <c r="BO122" t="b">
        <v>0</v>
      </c>
      <c r="BP122" t="b">
        <v>0</v>
      </c>
      <c r="BQ122" t="b">
        <v>1</v>
      </c>
      <c r="BR122" s="241"/>
      <c r="BS122" s="241"/>
      <c r="BT122" s="234" t="s">
        <v>7047</v>
      </c>
      <c r="BU122" t="b">
        <v>0</v>
      </c>
      <c r="BV122" s="103">
        <v>0</v>
      </c>
      <c r="BW122" s="235">
        <v>2124</v>
      </c>
      <c r="BX122" s="234" t="s">
        <v>8111</v>
      </c>
      <c r="BY122" s="234" t="s">
        <v>56</v>
      </c>
      <c r="BZ122" s="234" t="s">
        <v>7014</v>
      </c>
    </row>
    <row r="123" spans="1:78" ht="135" x14ac:dyDescent="0.25">
      <c r="A123" s="5">
        <v>2095</v>
      </c>
      <c r="B123" s="234" t="s">
        <v>6081</v>
      </c>
      <c r="C123" s="234" t="s">
        <v>8112</v>
      </c>
      <c r="D123" s="234" t="s">
        <v>7537</v>
      </c>
      <c r="E123" s="234"/>
      <c r="F123" s="234" t="s">
        <v>6993</v>
      </c>
      <c r="G123" s="234" t="s">
        <v>7279</v>
      </c>
      <c r="H123" s="234" t="s">
        <v>6994</v>
      </c>
      <c r="I123" s="242"/>
      <c r="J123" s="242">
        <v>44657.308576388888</v>
      </c>
      <c r="K123" s="234"/>
      <c r="L123" s="242">
        <v>44670.308576388888</v>
      </c>
      <c r="M123" s="234" t="s">
        <v>6996</v>
      </c>
      <c r="N123" s="234" t="s">
        <v>7540</v>
      </c>
      <c r="O123" s="234" t="s">
        <v>7541</v>
      </c>
      <c r="P123" s="234" t="s">
        <v>6999</v>
      </c>
      <c r="Q123" s="234"/>
      <c r="R123" s="234" t="s">
        <v>451</v>
      </c>
      <c r="S123" t="b">
        <v>0</v>
      </c>
      <c r="T123" s="242"/>
      <c r="U123" s="103">
        <v>15</v>
      </c>
      <c r="V123" s="234" t="s">
        <v>272</v>
      </c>
      <c r="W123" s="103">
        <v>60</v>
      </c>
      <c r="X123" s="234" t="s">
        <v>272</v>
      </c>
      <c r="Y123" s="242"/>
      <c r="Z123" s="242"/>
      <c r="AA123" s="103"/>
      <c r="AB123" s="234" t="s">
        <v>7543</v>
      </c>
      <c r="AC123" s="243">
        <v>44663.311296296299</v>
      </c>
      <c r="AD123" s="234" t="s">
        <v>7585</v>
      </c>
      <c r="AE123" s="235" t="s">
        <v>8113</v>
      </c>
      <c r="AF123" s="237">
        <v>0</v>
      </c>
      <c r="AG123" s="234" t="s">
        <v>7003</v>
      </c>
      <c r="AH123" s="241" t="s">
        <v>8114</v>
      </c>
      <c r="AI123" t="b">
        <v>1</v>
      </c>
      <c r="AJ123" t="b">
        <v>0</v>
      </c>
      <c r="AK123" s="234"/>
      <c r="AL123" s="103"/>
      <c r="AM123" t="b">
        <v>0</v>
      </c>
      <c r="AN123" s="234"/>
      <c r="AO123" s="103"/>
      <c r="AP123" s="241"/>
      <c r="AQ123" s="241" t="s">
        <v>8115</v>
      </c>
      <c r="AR123" s="241"/>
      <c r="AS123" s="241"/>
      <c r="AT123" s="234" t="s">
        <v>7005</v>
      </c>
      <c r="AU123" s="234" t="s">
        <v>7085</v>
      </c>
      <c r="AV123" t="b">
        <v>0</v>
      </c>
      <c r="AW123" t="b">
        <v>0</v>
      </c>
      <c r="AX123" s="241"/>
      <c r="AY123" s="241"/>
      <c r="AZ123" s="234"/>
      <c r="BA123" s="234"/>
      <c r="BB123" s="234" t="s">
        <v>7909</v>
      </c>
      <c r="BC123" t="b">
        <v>0</v>
      </c>
      <c r="BD123" s="234" t="s">
        <v>7008</v>
      </c>
      <c r="BE123" s="234" t="s">
        <v>7009</v>
      </c>
      <c r="BF123" s="234" t="s">
        <v>7027</v>
      </c>
      <c r="BG123" s="234" t="s">
        <v>7028</v>
      </c>
      <c r="BH123" s="234" t="s">
        <v>7011</v>
      </c>
      <c r="BI123" s="243">
        <v>44687.657557870371</v>
      </c>
      <c r="BJ123" s="234" t="s">
        <v>442</v>
      </c>
      <c r="BK123" s="234" t="s">
        <v>451</v>
      </c>
      <c r="BL123" s="234" t="s">
        <v>451</v>
      </c>
      <c r="BM123" s="234" t="s">
        <v>451</v>
      </c>
      <c r="BN123" s="241"/>
      <c r="BO123" t="b">
        <v>0</v>
      </c>
      <c r="BP123" t="b">
        <v>0</v>
      </c>
      <c r="BQ123" t="b">
        <v>0</v>
      </c>
      <c r="BR123" s="241" t="s">
        <v>7547</v>
      </c>
      <c r="BS123" s="241" t="s">
        <v>7548</v>
      </c>
      <c r="BT123" s="234" t="s">
        <v>7047</v>
      </c>
      <c r="BU123" t="b">
        <v>0</v>
      </c>
      <c r="BV123" s="103">
        <v>3</v>
      </c>
      <c r="BW123" s="235">
        <v>2123</v>
      </c>
      <c r="BX123" s="234" t="s">
        <v>8116</v>
      </c>
      <c r="BY123" s="234" t="s">
        <v>56</v>
      </c>
      <c r="BZ123" s="234" t="s">
        <v>7014</v>
      </c>
    </row>
    <row r="124" spans="1:78" ht="60" x14ac:dyDescent="0.25">
      <c r="A124" s="5">
        <v>2094</v>
      </c>
      <c r="B124" s="234" t="s">
        <v>8117</v>
      </c>
      <c r="C124" s="234" t="s">
        <v>8118</v>
      </c>
      <c r="D124" s="234" t="s">
        <v>8057</v>
      </c>
      <c r="E124" s="234" t="s">
        <v>8058</v>
      </c>
      <c r="F124" s="234" t="s">
        <v>2991</v>
      </c>
      <c r="G124" s="234" t="s">
        <v>7350</v>
      </c>
      <c r="H124" s="234" t="s">
        <v>7034</v>
      </c>
      <c r="I124" s="242"/>
      <c r="J124" s="242">
        <v>44662.667592592596</v>
      </c>
      <c r="K124" s="234" t="s">
        <v>8119</v>
      </c>
      <c r="L124" s="242">
        <v>44665.667592592596</v>
      </c>
      <c r="M124" s="234" t="s">
        <v>6996</v>
      </c>
      <c r="N124" s="234" t="s">
        <v>8060</v>
      </c>
      <c r="O124" s="234" t="s">
        <v>7583</v>
      </c>
      <c r="P124" s="234" t="s">
        <v>6999</v>
      </c>
      <c r="Q124" s="234"/>
      <c r="R124" s="234" t="s">
        <v>451</v>
      </c>
      <c r="S124" t="b">
        <v>0</v>
      </c>
      <c r="T124" s="242"/>
      <c r="U124" s="103">
        <v>342</v>
      </c>
      <c r="V124" s="234" t="s">
        <v>272</v>
      </c>
      <c r="W124" s="103">
        <v>3084</v>
      </c>
      <c r="X124" s="234" t="s">
        <v>272</v>
      </c>
      <c r="Y124" s="242"/>
      <c r="Z124" s="242"/>
      <c r="AA124" s="103"/>
      <c r="AB124" s="234" t="s">
        <v>8061</v>
      </c>
      <c r="AC124" s="243">
        <v>44662.67255787037</v>
      </c>
      <c r="AD124" s="234" t="s">
        <v>7355</v>
      </c>
      <c r="AE124" s="235" t="s">
        <v>8120</v>
      </c>
      <c r="AF124" s="237">
        <v>0</v>
      </c>
      <c r="AG124" s="234" t="s">
        <v>7057</v>
      </c>
      <c r="AH124" s="241"/>
      <c r="AI124" t="b">
        <v>1</v>
      </c>
      <c r="AJ124" t="b">
        <v>0</v>
      </c>
      <c r="AK124" s="234"/>
      <c r="AL124" s="103"/>
      <c r="AM124" t="b">
        <v>0</v>
      </c>
      <c r="AN124" s="234"/>
      <c r="AO124" s="103"/>
      <c r="AP124" s="241"/>
      <c r="AQ124" s="241"/>
      <c r="AR124" s="241" t="s">
        <v>8121</v>
      </c>
      <c r="AS124" s="241"/>
      <c r="AT124" s="234" t="s">
        <v>7058</v>
      </c>
      <c r="AU124" s="234" t="s">
        <v>7610</v>
      </c>
      <c r="AV124" t="b">
        <v>0</v>
      </c>
      <c r="AW124" t="b">
        <v>0</v>
      </c>
      <c r="AX124" s="241" t="s">
        <v>8122</v>
      </c>
      <c r="AY124" s="241"/>
      <c r="AZ124" s="234"/>
      <c r="BA124" s="234"/>
      <c r="BB124" s="234"/>
      <c r="BC124" t="b">
        <v>0</v>
      </c>
      <c r="BD124" s="234" t="s">
        <v>7008</v>
      </c>
      <c r="BE124" s="234" t="s">
        <v>7045</v>
      </c>
      <c r="BF124" s="234" t="s">
        <v>7027</v>
      </c>
      <c r="BG124" s="234" t="s">
        <v>7028</v>
      </c>
      <c r="BH124" s="234" t="s">
        <v>55</v>
      </c>
      <c r="BI124" s="243">
        <v>44662.680856481478</v>
      </c>
      <c r="BJ124" s="234" t="s">
        <v>8121</v>
      </c>
      <c r="BK124" s="234" t="s">
        <v>547</v>
      </c>
      <c r="BL124" s="234" t="s">
        <v>547</v>
      </c>
      <c r="BM124" s="234" t="s">
        <v>547</v>
      </c>
      <c r="BN124" s="241" t="s">
        <v>8123</v>
      </c>
      <c r="BO124" t="b">
        <v>0</v>
      </c>
      <c r="BP124" t="b">
        <v>0</v>
      </c>
      <c r="BQ124" t="b">
        <v>1</v>
      </c>
      <c r="BR124" s="241" t="s">
        <v>7029</v>
      </c>
      <c r="BS124" s="241"/>
      <c r="BT124" s="234" t="s">
        <v>7047</v>
      </c>
      <c r="BU124" t="b">
        <v>0</v>
      </c>
      <c r="BV124" s="103">
        <v>0</v>
      </c>
      <c r="BW124" s="235">
        <v>2122</v>
      </c>
      <c r="BX124" s="234" t="s">
        <v>8124</v>
      </c>
      <c r="BY124" s="234" t="s">
        <v>56</v>
      </c>
      <c r="BZ124" s="234" t="s">
        <v>7014</v>
      </c>
    </row>
    <row r="125" spans="1:78" ht="45" x14ac:dyDescent="0.25">
      <c r="A125" s="5">
        <v>2093</v>
      </c>
      <c r="B125" s="234" t="s">
        <v>8125</v>
      </c>
      <c r="C125" s="234" t="s">
        <v>8126</v>
      </c>
      <c r="D125" s="234" t="s">
        <v>8127</v>
      </c>
      <c r="E125" s="234"/>
      <c r="F125" s="234" t="s">
        <v>2991</v>
      </c>
      <c r="G125" s="234" t="s">
        <v>7137</v>
      </c>
      <c r="H125" s="234" t="s">
        <v>7034</v>
      </c>
      <c r="I125" s="242"/>
      <c r="J125" s="242">
        <v>44662.628611111111</v>
      </c>
      <c r="K125" s="234"/>
      <c r="L125" s="242">
        <v>44671.628611111111</v>
      </c>
      <c r="M125" s="234" t="s">
        <v>6996</v>
      </c>
      <c r="N125" s="234" t="s">
        <v>8128</v>
      </c>
      <c r="O125" s="234" t="s">
        <v>8129</v>
      </c>
      <c r="P125" s="234" t="s">
        <v>6999</v>
      </c>
      <c r="Q125" s="234"/>
      <c r="R125" s="234" t="s">
        <v>451</v>
      </c>
      <c r="S125" t="b">
        <v>0</v>
      </c>
      <c r="T125" s="242"/>
      <c r="U125" s="103">
        <v>100</v>
      </c>
      <c r="V125" s="234" t="s">
        <v>480</v>
      </c>
      <c r="W125" s="103">
        <v>100</v>
      </c>
      <c r="X125" s="234" t="s">
        <v>480</v>
      </c>
      <c r="Y125" s="242"/>
      <c r="Z125" s="242"/>
      <c r="AA125" s="103"/>
      <c r="AB125" s="234" t="s">
        <v>8130</v>
      </c>
      <c r="AC125" s="243">
        <v>44662.642870370371</v>
      </c>
      <c r="AD125" s="234" t="s">
        <v>7140</v>
      </c>
      <c r="AE125" s="235" t="s">
        <v>8131</v>
      </c>
      <c r="AF125" s="237">
        <v>0</v>
      </c>
      <c r="AG125" s="234" t="s">
        <v>7057</v>
      </c>
      <c r="AH125" s="241" t="s">
        <v>8132</v>
      </c>
      <c r="AI125" t="b">
        <v>1</v>
      </c>
      <c r="AJ125" t="b">
        <v>0</v>
      </c>
      <c r="AK125" s="234"/>
      <c r="AL125" s="103"/>
      <c r="AM125" t="b">
        <v>0</v>
      </c>
      <c r="AN125" s="234"/>
      <c r="AO125" s="103"/>
      <c r="AP125" s="241"/>
      <c r="AQ125" s="241"/>
      <c r="AR125" s="241"/>
      <c r="AS125" s="241" t="s">
        <v>8133</v>
      </c>
      <c r="AT125" s="234" t="s">
        <v>7120</v>
      </c>
      <c r="AU125" s="234" t="s">
        <v>7025</v>
      </c>
      <c r="AV125" t="b">
        <v>0</v>
      </c>
      <c r="AW125" t="b">
        <v>0</v>
      </c>
      <c r="AX125" s="241"/>
      <c r="AY125" s="241"/>
      <c r="AZ125" s="234"/>
      <c r="BA125" s="234"/>
      <c r="BB125" s="234"/>
      <c r="BC125" t="b">
        <v>0</v>
      </c>
      <c r="BD125" s="234" t="s">
        <v>7008</v>
      </c>
      <c r="BE125" s="234" t="s">
        <v>7045</v>
      </c>
      <c r="BF125" s="234" t="s">
        <v>7027</v>
      </c>
      <c r="BG125" s="234" t="s">
        <v>7028</v>
      </c>
      <c r="BH125" s="234" t="s">
        <v>7140</v>
      </c>
      <c r="BI125" s="243">
        <v>44662.698067129626</v>
      </c>
      <c r="BJ125" s="234" t="s">
        <v>8134</v>
      </c>
      <c r="BK125" s="234" t="s">
        <v>451</v>
      </c>
      <c r="BL125" s="234" t="s">
        <v>451</v>
      </c>
      <c r="BM125" s="234" t="s">
        <v>451</v>
      </c>
      <c r="BN125" s="241"/>
      <c r="BO125" t="b">
        <v>0</v>
      </c>
      <c r="BP125" t="b">
        <v>0</v>
      </c>
      <c r="BQ125" t="b">
        <v>1</v>
      </c>
      <c r="BR125" s="241" t="s">
        <v>7029</v>
      </c>
      <c r="BS125" s="241"/>
      <c r="BT125" s="234" t="s">
        <v>7012</v>
      </c>
      <c r="BU125" t="b">
        <v>0</v>
      </c>
      <c r="BV125" s="103">
        <v>0</v>
      </c>
      <c r="BW125" s="235">
        <v>2121</v>
      </c>
      <c r="BX125" s="234" t="s">
        <v>8135</v>
      </c>
      <c r="BY125" s="234" t="s">
        <v>56</v>
      </c>
      <c r="BZ125" s="234" t="s">
        <v>7014</v>
      </c>
    </row>
    <row r="126" spans="1:78" ht="30" x14ac:dyDescent="0.25">
      <c r="A126" s="5">
        <v>2092</v>
      </c>
      <c r="B126" s="234" t="s">
        <v>6076</v>
      </c>
      <c r="C126" s="234" t="s">
        <v>6077</v>
      </c>
      <c r="D126" s="234" t="s">
        <v>8136</v>
      </c>
      <c r="E126" s="234" t="s">
        <v>8137</v>
      </c>
      <c r="F126" s="234" t="s">
        <v>6993</v>
      </c>
      <c r="G126" s="234" t="s">
        <v>7302</v>
      </c>
      <c r="H126" s="234" t="s">
        <v>7302</v>
      </c>
      <c r="I126" s="242"/>
      <c r="J126" s="242">
        <v>44659.640555555554</v>
      </c>
      <c r="K126" s="234" t="s">
        <v>6077</v>
      </c>
      <c r="L126" s="242">
        <v>44663.640555555554</v>
      </c>
      <c r="M126" s="234" t="s">
        <v>6996</v>
      </c>
      <c r="N126" s="234" t="s">
        <v>8138</v>
      </c>
      <c r="O126" s="234" t="s">
        <v>8139</v>
      </c>
      <c r="P126" s="234" t="s">
        <v>6999</v>
      </c>
      <c r="Q126" s="234" t="s">
        <v>8140</v>
      </c>
      <c r="R126" s="234" t="s">
        <v>451</v>
      </c>
      <c r="S126" t="b">
        <v>0</v>
      </c>
      <c r="T126" s="242"/>
      <c r="U126" s="103">
        <v>1</v>
      </c>
      <c r="V126" s="234" t="s">
        <v>272</v>
      </c>
      <c r="W126" s="103">
        <v>1</v>
      </c>
      <c r="X126" s="234" t="s">
        <v>272</v>
      </c>
      <c r="Y126" s="242"/>
      <c r="Z126" s="242"/>
      <c r="AA126" s="103"/>
      <c r="AB126" s="234" t="s">
        <v>8141</v>
      </c>
      <c r="AC126" s="243">
        <v>44659.643888888888</v>
      </c>
      <c r="AD126" s="234" t="s">
        <v>7308</v>
      </c>
      <c r="AE126" s="235" t="s">
        <v>8142</v>
      </c>
      <c r="AF126" s="237">
        <v>0</v>
      </c>
      <c r="AG126" s="234" t="s">
        <v>436</v>
      </c>
      <c r="AH126" s="241" t="s">
        <v>8143</v>
      </c>
      <c r="AI126" t="b">
        <v>1</v>
      </c>
      <c r="AJ126" t="b">
        <v>0</v>
      </c>
      <c r="AK126" s="234"/>
      <c r="AL126" s="103"/>
      <c r="AM126" t="b">
        <v>0</v>
      </c>
      <c r="AN126" s="234"/>
      <c r="AO126" s="103"/>
      <c r="AP126" s="241"/>
      <c r="AQ126" s="241"/>
      <c r="AR126" s="241"/>
      <c r="AS126" s="241"/>
      <c r="AT126" s="234" t="s">
        <v>7005</v>
      </c>
      <c r="AU126" s="234" t="s">
        <v>7085</v>
      </c>
      <c r="AV126" t="b">
        <v>0</v>
      </c>
      <c r="AW126" t="b">
        <v>0</v>
      </c>
      <c r="AX126" s="241"/>
      <c r="AY126" s="241"/>
      <c r="AZ126" s="234"/>
      <c r="BA126" s="234"/>
      <c r="BB126" s="234" t="s">
        <v>8144</v>
      </c>
      <c r="BC126" t="b">
        <v>0</v>
      </c>
      <c r="BD126" s="234" t="s">
        <v>7008</v>
      </c>
      <c r="BE126" s="234" t="s">
        <v>7009</v>
      </c>
      <c r="BF126" s="234" t="s">
        <v>7027</v>
      </c>
      <c r="BG126" s="234" t="s">
        <v>7028</v>
      </c>
      <c r="BH126" s="234" t="s">
        <v>7011</v>
      </c>
      <c r="BI126" s="243">
        <v>44659.688449074078</v>
      </c>
      <c r="BJ126" s="234" t="s">
        <v>442</v>
      </c>
      <c r="BK126" s="234" t="s">
        <v>451</v>
      </c>
      <c r="BL126" s="234" t="s">
        <v>451</v>
      </c>
      <c r="BM126" s="234" t="s">
        <v>451</v>
      </c>
      <c r="BN126" s="241"/>
      <c r="BO126" t="b">
        <v>0</v>
      </c>
      <c r="BP126" t="b">
        <v>0</v>
      </c>
      <c r="BQ126" t="b">
        <v>0</v>
      </c>
      <c r="BR126" s="241" t="s">
        <v>7077</v>
      </c>
      <c r="BS126" s="241"/>
      <c r="BT126" s="234" t="s">
        <v>7012</v>
      </c>
      <c r="BU126" t="b">
        <v>0</v>
      </c>
      <c r="BV126" s="103">
        <v>0</v>
      </c>
      <c r="BW126" s="235">
        <v>2120</v>
      </c>
      <c r="BX126" s="234" t="s">
        <v>8145</v>
      </c>
      <c r="BY126" s="234" t="s">
        <v>56</v>
      </c>
      <c r="BZ126" s="234" t="s">
        <v>7014</v>
      </c>
    </row>
    <row r="127" spans="1:78" ht="135" x14ac:dyDescent="0.25">
      <c r="A127" s="5">
        <v>2091</v>
      </c>
      <c r="B127" s="234" t="s">
        <v>6066</v>
      </c>
      <c r="C127" s="234" t="s">
        <v>8146</v>
      </c>
      <c r="D127" s="234"/>
      <c r="E127" s="234" t="s">
        <v>8147</v>
      </c>
      <c r="F127" s="234" t="s">
        <v>2991</v>
      </c>
      <c r="G127" s="234" t="s">
        <v>7350</v>
      </c>
      <c r="H127" s="234" t="s">
        <v>7034</v>
      </c>
      <c r="I127" s="242"/>
      <c r="J127" s="242">
        <v>44658.636932870373</v>
      </c>
      <c r="K127" s="234"/>
      <c r="L127" s="242">
        <v>44665.636932870373</v>
      </c>
      <c r="M127" s="234" t="s">
        <v>6996</v>
      </c>
      <c r="N127" s="234" t="s">
        <v>8148</v>
      </c>
      <c r="O127" s="234" t="s">
        <v>8149</v>
      </c>
      <c r="P127" s="234" t="s">
        <v>6999</v>
      </c>
      <c r="Q127" s="234" t="s">
        <v>8150</v>
      </c>
      <c r="R127" s="234" t="s">
        <v>451</v>
      </c>
      <c r="S127" t="b">
        <v>0</v>
      </c>
      <c r="T127" s="242"/>
      <c r="U127" s="103">
        <v>4174</v>
      </c>
      <c r="V127" s="234" t="s">
        <v>272</v>
      </c>
      <c r="W127" s="103">
        <v>37564</v>
      </c>
      <c r="X127" s="234" t="s">
        <v>272</v>
      </c>
      <c r="Y127" s="242">
        <v>44986</v>
      </c>
      <c r="Z127" s="242">
        <v>48213</v>
      </c>
      <c r="AA127" s="103">
        <v>9</v>
      </c>
      <c r="AB127" s="234"/>
      <c r="AC127" s="243">
        <v>44658.645474537036</v>
      </c>
      <c r="AD127" s="234" t="s">
        <v>7355</v>
      </c>
      <c r="AE127" s="235" t="s">
        <v>8151</v>
      </c>
      <c r="AF127" s="237">
        <v>0</v>
      </c>
      <c r="AG127" s="234" t="s">
        <v>482</v>
      </c>
      <c r="AH127" s="241"/>
      <c r="AI127" t="b">
        <v>1</v>
      </c>
      <c r="AJ127" t="b">
        <v>0</v>
      </c>
      <c r="AK127" s="234"/>
      <c r="AL127" s="103"/>
      <c r="AM127" t="b">
        <v>0</v>
      </c>
      <c r="AN127" s="234"/>
      <c r="AO127" s="103"/>
      <c r="AP127" s="241"/>
      <c r="AQ127" s="241" t="s">
        <v>7073</v>
      </c>
      <c r="AR127" s="241" t="s">
        <v>8152</v>
      </c>
      <c r="AS127" s="241"/>
      <c r="AT127" s="234" t="s">
        <v>7058</v>
      </c>
      <c r="AU127" s="234" t="s">
        <v>8153</v>
      </c>
      <c r="AV127" t="b">
        <v>0</v>
      </c>
      <c r="AW127" t="b">
        <v>0</v>
      </c>
      <c r="AX127" s="241" t="s">
        <v>8154</v>
      </c>
      <c r="AY127" s="241"/>
      <c r="AZ127" s="234"/>
      <c r="BA127" s="234"/>
      <c r="BB127" s="234" t="s">
        <v>8155</v>
      </c>
      <c r="BC127" t="b">
        <v>1</v>
      </c>
      <c r="BD127" s="234" t="s">
        <v>7008</v>
      </c>
      <c r="BE127" s="234" t="s">
        <v>7045</v>
      </c>
      <c r="BF127" s="234" t="s">
        <v>6972</v>
      </c>
      <c r="BG127" s="234" t="s">
        <v>7028</v>
      </c>
      <c r="BH127" s="234" t="s">
        <v>7011</v>
      </c>
      <c r="BI127" s="243">
        <v>44683.760092592594</v>
      </c>
      <c r="BJ127" s="234" t="s">
        <v>8156</v>
      </c>
      <c r="BK127" s="234" t="s">
        <v>547</v>
      </c>
      <c r="BL127" s="234" t="s">
        <v>547</v>
      </c>
      <c r="BM127" s="234" t="s">
        <v>547</v>
      </c>
      <c r="BN127" s="241" t="s">
        <v>8157</v>
      </c>
      <c r="BO127" t="b">
        <v>0</v>
      </c>
      <c r="BP127" t="b">
        <v>0</v>
      </c>
      <c r="BQ127" t="b">
        <v>1</v>
      </c>
      <c r="BR127" s="241"/>
      <c r="BS127" s="241"/>
      <c r="BT127" s="234" t="s">
        <v>7012</v>
      </c>
      <c r="BU127" t="b">
        <v>0</v>
      </c>
      <c r="BV127" s="103">
        <v>1</v>
      </c>
      <c r="BW127" s="235">
        <v>2119</v>
      </c>
      <c r="BX127" s="234" t="s">
        <v>8158</v>
      </c>
      <c r="BY127" s="234" t="s">
        <v>56</v>
      </c>
      <c r="BZ127" s="234" t="s">
        <v>7014</v>
      </c>
    </row>
    <row r="128" spans="1:78" ht="45" x14ac:dyDescent="0.25">
      <c r="A128" s="5">
        <v>2090</v>
      </c>
      <c r="B128" s="234" t="s">
        <v>6061</v>
      </c>
      <c r="C128" s="234" t="s">
        <v>1131</v>
      </c>
      <c r="D128" s="234" t="s">
        <v>7191</v>
      </c>
      <c r="E128" s="234"/>
      <c r="F128" s="234" t="s">
        <v>6993</v>
      </c>
      <c r="G128" s="234" t="s">
        <v>7100</v>
      </c>
      <c r="H128" s="234" t="s">
        <v>6995</v>
      </c>
      <c r="I128" s="242"/>
      <c r="J128" s="242">
        <v>44658.489525462966</v>
      </c>
      <c r="K128" s="234" t="s">
        <v>7303</v>
      </c>
      <c r="L128" s="242">
        <v>44662.489525462966</v>
      </c>
      <c r="M128" s="234" t="s">
        <v>7193</v>
      </c>
      <c r="N128" s="234" t="s">
        <v>7194</v>
      </c>
      <c r="O128" s="234" t="s">
        <v>7195</v>
      </c>
      <c r="P128" s="234" t="s">
        <v>6999</v>
      </c>
      <c r="Q128" s="234"/>
      <c r="R128" s="234" t="s">
        <v>451</v>
      </c>
      <c r="S128" t="b">
        <v>0</v>
      </c>
      <c r="T128" s="242"/>
      <c r="U128" s="103">
        <v>5</v>
      </c>
      <c r="V128" s="234" t="s">
        <v>272</v>
      </c>
      <c r="W128" s="103">
        <v>25</v>
      </c>
      <c r="X128" s="234" t="s">
        <v>272</v>
      </c>
      <c r="Y128" s="242"/>
      <c r="Z128" s="242"/>
      <c r="AA128" s="103">
        <v>5</v>
      </c>
      <c r="AB128" s="234" t="s">
        <v>7196</v>
      </c>
      <c r="AC128" s="243">
        <v>44658.492129629631</v>
      </c>
      <c r="AD128" s="234" t="s">
        <v>7585</v>
      </c>
      <c r="AE128" s="235" t="s">
        <v>8159</v>
      </c>
      <c r="AF128" s="237">
        <v>0</v>
      </c>
      <c r="AG128" s="234" t="s">
        <v>482</v>
      </c>
      <c r="AH128" s="241"/>
      <c r="AI128" t="b">
        <v>1</v>
      </c>
      <c r="AJ128" t="b">
        <v>0</v>
      </c>
      <c r="AK128" s="234"/>
      <c r="AL128" s="103"/>
      <c r="AM128" t="b">
        <v>0</v>
      </c>
      <c r="AN128" s="234"/>
      <c r="AO128" s="103"/>
      <c r="AP128" s="241"/>
      <c r="AQ128" s="241" t="s">
        <v>7073</v>
      </c>
      <c r="AR128" s="241"/>
      <c r="AS128" s="241"/>
      <c r="AT128" s="234" t="s">
        <v>7058</v>
      </c>
      <c r="AU128" s="234" t="s">
        <v>7085</v>
      </c>
      <c r="AV128" t="b">
        <v>0</v>
      </c>
      <c r="AW128" t="b">
        <v>0</v>
      </c>
      <c r="AX128" s="241"/>
      <c r="AY128" s="241"/>
      <c r="AZ128" s="234"/>
      <c r="BA128" s="234"/>
      <c r="BB128" s="234" t="s">
        <v>8160</v>
      </c>
      <c r="BC128" t="b">
        <v>0</v>
      </c>
      <c r="BD128" s="234" t="s">
        <v>7198</v>
      </c>
      <c r="BE128" s="234" t="s">
        <v>7009</v>
      </c>
      <c r="BF128" s="234" t="s">
        <v>7027</v>
      </c>
      <c r="BG128" s="234" t="s">
        <v>7028</v>
      </c>
      <c r="BH128" s="234" t="s">
        <v>7011</v>
      </c>
      <c r="BI128" s="243">
        <v>44659.642858796295</v>
      </c>
      <c r="BJ128" s="234" t="s">
        <v>442</v>
      </c>
      <c r="BK128" s="234" t="s">
        <v>451</v>
      </c>
      <c r="BL128" s="234" t="s">
        <v>451</v>
      </c>
      <c r="BM128" s="234" t="s">
        <v>451</v>
      </c>
      <c r="BN128" s="241"/>
      <c r="BO128" t="b">
        <v>0</v>
      </c>
      <c r="BP128" t="b">
        <v>0</v>
      </c>
      <c r="BQ128" t="b">
        <v>0</v>
      </c>
      <c r="BR128" s="241" t="s">
        <v>7199</v>
      </c>
      <c r="BS128" s="241" t="s">
        <v>7200</v>
      </c>
      <c r="BT128" s="234" t="s">
        <v>7012</v>
      </c>
      <c r="BU128" t="b">
        <v>0</v>
      </c>
      <c r="BV128" s="103">
        <v>1</v>
      </c>
      <c r="BW128" s="235">
        <v>2118</v>
      </c>
      <c r="BX128" s="234" t="s">
        <v>8161</v>
      </c>
      <c r="BY128" s="234" t="s">
        <v>56</v>
      </c>
      <c r="BZ128" s="234" t="s">
        <v>7014</v>
      </c>
    </row>
    <row r="129" spans="1:78" x14ac:dyDescent="0.25">
      <c r="A129" s="5">
        <v>2089</v>
      </c>
      <c r="B129" s="234" t="s">
        <v>6054</v>
      </c>
      <c r="C129" s="234" t="s">
        <v>8162</v>
      </c>
      <c r="D129" s="234" t="s">
        <v>8163</v>
      </c>
      <c r="E129" s="234"/>
      <c r="F129" s="234" t="s">
        <v>6993</v>
      </c>
      <c r="G129" s="234" t="s">
        <v>7244</v>
      </c>
      <c r="H129" s="234" t="s">
        <v>6995</v>
      </c>
      <c r="I129" s="242"/>
      <c r="J129" s="242">
        <v>44658.449050925927</v>
      </c>
      <c r="K129" s="234"/>
      <c r="L129" s="242">
        <v>44664.449050925927</v>
      </c>
      <c r="M129" s="234" t="s">
        <v>7264</v>
      </c>
      <c r="N129" s="234" t="s">
        <v>8164</v>
      </c>
      <c r="O129" s="234" t="s">
        <v>8165</v>
      </c>
      <c r="P129" s="234" t="s">
        <v>6999</v>
      </c>
      <c r="Q129" s="234"/>
      <c r="R129" s="234" t="s">
        <v>451</v>
      </c>
      <c r="S129" t="b">
        <v>0</v>
      </c>
      <c r="T129" s="242"/>
      <c r="U129" s="103">
        <v>3</v>
      </c>
      <c r="V129" s="234" t="s">
        <v>272</v>
      </c>
      <c r="W129" s="103">
        <v>3</v>
      </c>
      <c r="X129" s="234" t="s">
        <v>272</v>
      </c>
      <c r="Y129" s="242"/>
      <c r="Z129" s="242"/>
      <c r="AA129" s="103"/>
      <c r="AB129" s="234" t="s">
        <v>8166</v>
      </c>
      <c r="AC129" s="243">
        <v>44658.454525462963</v>
      </c>
      <c r="AD129" s="234" t="s">
        <v>7248</v>
      </c>
      <c r="AE129" s="235" t="s">
        <v>8167</v>
      </c>
      <c r="AF129" s="237">
        <v>0</v>
      </c>
      <c r="AG129" s="234" t="s">
        <v>482</v>
      </c>
      <c r="AH129" s="241"/>
      <c r="AI129" t="b">
        <v>1</v>
      </c>
      <c r="AJ129" t="b">
        <v>0</v>
      </c>
      <c r="AK129" s="234"/>
      <c r="AL129" s="103"/>
      <c r="AM129" t="b">
        <v>0</v>
      </c>
      <c r="AN129" s="234"/>
      <c r="AO129" s="103"/>
      <c r="AP129" s="241"/>
      <c r="AQ129" s="241" t="s">
        <v>7073</v>
      </c>
      <c r="AR129" s="241"/>
      <c r="AS129" s="241"/>
      <c r="AT129" s="234" t="s">
        <v>7005</v>
      </c>
      <c r="AU129" s="234" t="s">
        <v>7025</v>
      </c>
      <c r="AV129" t="b">
        <v>0</v>
      </c>
      <c r="AW129" t="b">
        <v>0</v>
      </c>
      <c r="AX129" s="241"/>
      <c r="AY129" s="241"/>
      <c r="AZ129" s="234"/>
      <c r="BA129" s="234"/>
      <c r="BB129" s="234" t="s">
        <v>8168</v>
      </c>
      <c r="BC129" t="b">
        <v>0</v>
      </c>
      <c r="BD129" s="234" t="s">
        <v>7270</v>
      </c>
      <c r="BE129" s="234" t="s">
        <v>7009</v>
      </c>
      <c r="BF129" s="234" t="s">
        <v>7027</v>
      </c>
      <c r="BG129" s="234" t="s">
        <v>7028</v>
      </c>
      <c r="BH129" s="234" t="s">
        <v>7011</v>
      </c>
      <c r="BI129" s="243">
        <v>44662.497106481482</v>
      </c>
      <c r="BJ129" s="234" t="s">
        <v>7172</v>
      </c>
      <c r="BK129" s="234" t="s">
        <v>451</v>
      </c>
      <c r="BL129" s="234" t="s">
        <v>451</v>
      </c>
      <c r="BM129" s="234" t="s">
        <v>451</v>
      </c>
      <c r="BN129" s="241"/>
      <c r="BO129" t="b">
        <v>0</v>
      </c>
      <c r="BP129" t="b">
        <v>0</v>
      </c>
      <c r="BQ129" t="b">
        <v>0</v>
      </c>
      <c r="BR129" s="241" t="s">
        <v>7029</v>
      </c>
      <c r="BS129" s="241"/>
      <c r="BT129" s="234" t="s">
        <v>7012</v>
      </c>
      <c r="BU129" t="b">
        <v>0</v>
      </c>
      <c r="BV129" s="103">
        <v>1</v>
      </c>
      <c r="BW129" s="235">
        <v>2117</v>
      </c>
      <c r="BX129" s="234" t="s">
        <v>8169</v>
      </c>
      <c r="BY129" s="234" t="s">
        <v>56</v>
      </c>
      <c r="BZ129" s="234" t="s">
        <v>7014</v>
      </c>
    </row>
    <row r="130" spans="1:78" ht="30" x14ac:dyDescent="0.25">
      <c r="A130" s="5">
        <v>2088</v>
      </c>
      <c r="B130" s="234" t="s">
        <v>6045</v>
      </c>
      <c r="C130" s="234" t="s">
        <v>8170</v>
      </c>
      <c r="D130" s="234" t="s">
        <v>7643</v>
      </c>
      <c r="E130" s="234" t="s">
        <v>7644</v>
      </c>
      <c r="F130" s="234" t="s">
        <v>6993</v>
      </c>
      <c r="G130" s="234" t="s">
        <v>7302</v>
      </c>
      <c r="H130" s="234" t="s">
        <v>7302</v>
      </c>
      <c r="I130" s="242"/>
      <c r="J130" s="242">
        <v>44658.400752314818</v>
      </c>
      <c r="K130" s="234" t="s">
        <v>8170</v>
      </c>
      <c r="L130" s="242">
        <v>44659.400752314818</v>
      </c>
      <c r="M130" s="234" t="s">
        <v>6996</v>
      </c>
      <c r="N130" s="234" t="s">
        <v>7645</v>
      </c>
      <c r="O130" s="234" t="s">
        <v>7646</v>
      </c>
      <c r="P130" s="234" t="s">
        <v>6999</v>
      </c>
      <c r="Q130" s="234" t="s">
        <v>7647</v>
      </c>
      <c r="R130" s="234" t="s">
        <v>451</v>
      </c>
      <c r="S130" t="b">
        <v>0</v>
      </c>
      <c r="T130" s="242"/>
      <c r="U130" s="103">
        <v>3</v>
      </c>
      <c r="V130" s="234" t="s">
        <v>272</v>
      </c>
      <c r="W130" s="103">
        <v>3</v>
      </c>
      <c r="X130" s="234" t="s">
        <v>272</v>
      </c>
      <c r="Y130" s="242"/>
      <c r="Z130" s="242"/>
      <c r="AA130" s="103"/>
      <c r="AB130" s="234" t="s">
        <v>7648</v>
      </c>
      <c r="AC130" s="243">
        <v>44658.404236111113</v>
      </c>
      <c r="AD130" s="234" t="s">
        <v>7308</v>
      </c>
      <c r="AE130" s="235" t="s">
        <v>8171</v>
      </c>
      <c r="AF130" s="237">
        <v>0</v>
      </c>
      <c r="AG130" s="234" t="s">
        <v>482</v>
      </c>
      <c r="AH130" s="241"/>
      <c r="AI130" t="b">
        <v>1</v>
      </c>
      <c r="AJ130" t="b">
        <v>0</v>
      </c>
      <c r="AK130" s="234"/>
      <c r="AL130" s="103"/>
      <c r="AM130" t="b">
        <v>0</v>
      </c>
      <c r="AN130" s="234"/>
      <c r="AO130" s="103"/>
      <c r="AP130" s="241"/>
      <c r="AQ130" s="241"/>
      <c r="AR130" s="241" t="s">
        <v>8089</v>
      </c>
      <c r="AS130" s="241"/>
      <c r="AT130" s="234" t="s">
        <v>7005</v>
      </c>
      <c r="AU130" s="234" t="s">
        <v>7042</v>
      </c>
      <c r="AV130" t="b">
        <v>0</v>
      </c>
      <c r="AW130" t="b">
        <v>0</v>
      </c>
      <c r="AX130" s="241"/>
      <c r="AY130" s="241" t="s">
        <v>7310</v>
      </c>
      <c r="AZ130" s="234"/>
      <c r="BA130" s="234"/>
      <c r="BB130" s="234" t="s">
        <v>7650</v>
      </c>
      <c r="BC130" t="b">
        <v>0</v>
      </c>
      <c r="BD130" s="234" t="s">
        <v>7008</v>
      </c>
      <c r="BE130" s="234" t="s">
        <v>7009</v>
      </c>
      <c r="BF130" s="234" t="s">
        <v>7027</v>
      </c>
      <c r="BG130" s="234" t="s">
        <v>7028</v>
      </c>
      <c r="BH130" s="234" t="s">
        <v>7308</v>
      </c>
      <c r="BI130" s="243">
        <v>44712.54965277778</v>
      </c>
      <c r="BJ130" s="234" t="s">
        <v>8090</v>
      </c>
      <c r="BK130" s="234" t="s">
        <v>547</v>
      </c>
      <c r="BL130" s="234" t="s">
        <v>451</v>
      </c>
      <c r="BM130" s="234" t="s">
        <v>451</v>
      </c>
      <c r="BN130" s="241"/>
      <c r="BO130" t="b">
        <v>0</v>
      </c>
      <c r="BP130" t="b">
        <v>0</v>
      </c>
      <c r="BQ130" t="b">
        <v>0</v>
      </c>
      <c r="BR130" s="241" t="s">
        <v>7651</v>
      </c>
      <c r="BS130" s="241"/>
      <c r="BT130" s="234" t="s">
        <v>7012</v>
      </c>
      <c r="BU130" t="b">
        <v>0</v>
      </c>
      <c r="BV130" s="103">
        <v>1</v>
      </c>
      <c r="BW130" s="235">
        <v>2116</v>
      </c>
      <c r="BX130" s="234" t="s">
        <v>8172</v>
      </c>
      <c r="BY130" s="234" t="s">
        <v>56</v>
      </c>
      <c r="BZ130" s="234" t="s">
        <v>7014</v>
      </c>
    </row>
    <row r="131" spans="1:78" ht="150" x14ac:dyDescent="0.25">
      <c r="A131" s="5">
        <v>2087</v>
      </c>
      <c r="B131" s="234" t="s">
        <v>6012</v>
      </c>
      <c r="C131" s="234" t="s">
        <v>8173</v>
      </c>
      <c r="D131" s="234" t="s">
        <v>7812</v>
      </c>
      <c r="E131" s="234"/>
      <c r="F131" s="234" t="s">
        <v>7156</v>
      </c>
      <c r="G131" s="234" t="s">
        <v>7157</v>
      </c>
      <c r="H131" s="234" t="s">
        <v>7158</v>
      </c>
      <c r="I131" s="242">
        <v>44658</v>
      </c>
      <c r="J131" s="242">
        <v>44657.488657407404</v>
      </c>
      <c r="K131" s="234"/>
      <c r="L131" s="242">
        <v>44671.488657407404</v>
      </c>
      <c r="M131" s="234" t="s">
        <v>7813</v>
      </c>
      <c r="N131" s="234" t="s">
        <v>7814</v>
      </c>
      <c r="O131" s="234" t="s">
        <v>7815</v>
      </c>
      <c r="P131" s="234" t="s">
        <v>6999</v>
      </c>
      <c r="Q131" s="234"/>
      <c r="R131" s="234" t="s">
        <v>547</v>
      </c>
      <c r="S131" t="b">
        <v>0</v>
      </c>
      <c r="T131" s="242"/>
      <c r="U131" s="103">
        <v>250</v>
      </c>
      <c r="V131" s="234" t="s">
        <v>272</v>
      </c>
      <c r="W131" s="103">
        <v>500</v>
      </c>
      <c r="X131" s="234" t="s">
        <v>272</v>
      </c>
      <c r="Y131" s="242">
        <v>45019</v>
      </c>
      <c r="Z131" s="242">
        <v>46112</v>
      </c>
      <c r="AA131" s="103">
        <v>2</v>
      </c>
      <c r="AB131" s="234" t="s">
        <v>7816</v>
      </c>
      <c r="AC131" s="243">
        <v>44657.492685185185</v>
      </c>
      <c r="AD131" s="234" t="s">
        <v>7163</v>
      </c>
      <c r="AE131" s="235" t="s">
        <v>8174</v>
      </c>
      <c r="AF131" s="237">
        <v>0</v>
      </c>
      <c r="AG131" s="234" t="s">
        <v>1139</v>
      </c>
      <c r="AH131" s="241"/>
      <c r="AI131" t="b">
        <v>1</v>
      </c>
      <c r="AJ131" t="b">
        <v>0</v>
      </c>
      <c r="AK131" s="234"/>
      <c r="AL131" s="103"/>
      <c r="AM131" t="b">
        <v>0</v>
      </c>
      <c r="AN131" s="234"/>
      <c r="AO131" s="103"/>
      <c r="AP131" s="241"/>
      <c r="AQ131" s="241" t="s">
        <v>8175</v>
      </c>
      <c r="AR131" s="241"/>
      <c r="AS131" s="241"/>
      <c r="AT131" s="234" t="s">
        <v>7166</v>
      </c>
      <c r="AU131" s="234" t="s">
        <v>7167</v>
      </c>
      <c r="AV131" t="b">
        <v>0</v>
      </c>
      <c r="AW131" t="b">
        <v>0</v>
      </c>
      <c r="AX131" s="241" t="s">
        <v>7168</v>
      </c>
      <c r="AY131" s="241"/>
      <c r="AZ131" s="234"/>
      <c r="BA131" s="234"/>
      <c r="BB131" s="234" t="s">
        <v>8176</v>
      </c>
      <c r="BC131" t="b">
        <v>0</v>
      </c>
      <c r="BD131" s="234" t="s">
        <v>7821</v>
      </c>
      <c r="BE131" s="234" t="s">
        <v>7171</v>
      </c>
      <c r="BF131" s="234" t="s">
        <v>7027</v>
      </c>
      <c r="BG131" s="234" t="s">
        <v>7028</v>
      </c>
      <c r="BH131" s="234" t="s">
        <v>7011</v>
      </c>
      <c r="BI131" s="243">
        <v>44658.44672453704</v>
      </c>
      <c r="BJ131" s="234" t="s">
        <v>7172</v>
      </c>
      <c r="BK131" s="234" t="s">
        <v>451</v>
      </c>
      <c r="BL131" s="234" t="s">
        <v>547</v>
      </c>
      <c r="BM131" s="234" t="s">
        <v>451</v>
      </c>
      <c r="BN131" s="241"/>
      <c r="BO131" t="b">
        <v>0</v>
      </c>
      <c r="BP131" t="b">
        <v>0</v>
      </c>
      <c r="BQ131" t="b">
        <v>0</v>
      </c>
      <c r="BR131" s="241" t="s">
        <v>7173</v>
      </c>
      <c r="BS131" s="241" t="s">
        <v>7822</v>
      </c>
      <c r="BT131" s="234" t="s">
        <v>7047</v>
      </c>
      <c r="BU131" t="b">
        <v>0</v>
      </c>
      <c r="BV131" s="103">
        <v>1</v>
      </c>
      <c r="BW131" s="235">
        <v>2115</v>
      </c>
      <c r="BX131" s="234" t="s">
        <v>8177</v>
      </c>
      <c r="BY131" s="234" t="s">
        <v>56</v>
      </c>
      <c r="BZ131" s="234" t="s">
        <v>7014</v>
      </c>
    </row>
    <row r="132" spans="1:78" ht="135" x14ac:dyDescent="0.25">
      <c r="A132" s="5">
        <v>2086</v>
      </c>
      <c r="B132" s="234" t="s">
        <v>6007</v>
      </c>
      <c r="C132" s="234" t="s">
        <v>6008</v>
      </c>
      <c r="D132" s="234"/>
      <c r="E132" s="234" t="s">
        <v>8178</v>
      </c>
      <c r="F132" s="234" t="s">
        <v>7156</v>
      </c>
      <c r="G132" s="234" t="s">
        <v>7263</v>
      </c>
      <c r="H132" s="234" t="s">
        <v>7263</v>
      </c>
      <c r="I132" s="242"/>
      <c r="J132" s="242">
        <v>44656.834814814814</v>
      </c>
      <c r="K132" s="234"/>
      <c r="L132" s="242">
        <v>44659.834814814814</v>
      </c>
      <c r="M132" s="234" t="s">
        <v>7264</v>
      </c>
      <c r="N132" s="234" t="s">
        <v>8179</v>
      </c>
      <c r="O132" s="234" t="s">
        <v>8180</v>
      </c>
      <c r="P132" s="234" t="s">
        <v>6999</v>
      </c>
      <c r="Q132" s="234"/>
      <c r="R132" s="234" t="s">
        <v>451</v>
      </c>
      <c r="S132" t="b">
        <v>0</v>
      </c>
      <c r="T132" s="242"/>
      <c r="U132" s="103">
        <v>80</v>
      </c>
      <c r="V132" s="234" t="s">
        <v>272</v>
      </c>
      <c r="W132" s="103">
        <v>400</v>
      </c>
      <c r="X132" s="234" t="s">
        <v>272</v>
      </c>
      <c r="Y132" s="242"/>
      <c r="Z132" s="242"/>
      <c r="AA132" s="103">
        <v>5</v>
      </c>
      <c r="AB132" s="234"/>
      <c r="AC132" s="243">
        <v>44656.843171296299</v>
      </c>
      <c r="AD132" s="234" t="s">
        <v>7268</v>
      </c>
      <c r="AE132" s="235" t="s">
        <v>8181</v>
      </c>
      <c r="AF132" s="237">
        <v>0</v>
      </c>
      <c r="AG132" s="234" t="s">
        <v>482</v>
      </c>
      <c r="AH132" s="241" t="s">
        <v>8182</v>
      </c>
      <c r="AI132" t="b">
        <v>1</v>
      </c>
      <c r="AJ132" t="b">
        <v>0</v>
      </c>
      <c r="AK132" s="234"/>
      <c r="AL132" s="103"/>
      <c r="AM132" t="b">
        <v>0</v>
      </c>
      <c r="AN132" s="234"/>
      <c r="AO132" s="103"/>
      <c r="AP132" s="241"/>
      <c r="AQ132" s="241" t="s">
        <v>7073</v>
      </c>
      <c r="AR132" s="241"/>
      <c r="AS132" s="241"/>
      <c r="AT132" s="234" t="s">
        <v>7005</v>
      </c>
      <c r="AU132" s="234" t="s">
        <v>7025</v>
      </c>
      <c r="AV132" t="b">
        <v>0</v>
      </c>
      <c r="AW132" t="b">
        <v>0</v>
      </c>
      <c r="AX132" s="241"/>
      <c r="AY132" s="241"/>
      <c r="AZ132" s="234"/>
      <c r="BA132" s="234"/>
      <c r="BB132" s="234" t="s">
        <v>8183</v>
      </c>
      <c r="BC132" t="b">
        <v>1</v>
      </c>
      <c r="BD132" s="234" t="s">
        <v>7270</v>
      </c>
      <c r="BE132" s="234" t="s">
        <v>7009</v>
      </c>
      <c r="BF132" s="234" t="s">
        <v>6972</v>
      </c>
      <c r="BG132" s="234" t="s">
        <v>7010</v>
      </c>
      <c r="BH132" s="234" t="s">
        <v>7011</v>
      </c>
      <c r="BI132" s="243">
        <v>44664.6093287037</v>
      </c>
      <c r="BJ132" s="234" t="s">
        <v>7326</v>
      </c>
      <c r="BK132" s="234" t="s">
        <v>451</v>
      </c>
      <c r="BL132" s="234" t="s">
        <v>451</v>
      </c>
      <c r="BM132" s="234" t="s">
        <v>451</v>
      </c>
      <c r="BN132" s="241"/>
      <c r="BO132" t="b">
        <v>0</v>
      </c>
      <c r="BP132" t="b">
        <v>0</v>
      </c>
      <c r="BQ132" t="b">
        <v>0</v>
      </c>
      <c r="BR132" s="241"/>
      <c r="BS132" s="241"/>
      <c r="BT132" s="234" t="s">
        <v>7012</v>
      </c>
      <c r="BU132" t="b">
        <v>0</v>
      </c>
      <c r="BV132" s="103">
        <v>1</v>
      </c>
      <c r="BW132" s="235">
        <v>2114</v>
      </c>
      <c r="BX132" s="234" t="s">
        <v>8184</v>
      </c>
      <c r="BY132" s="234" t="s">
        <v>56</v>
      </c>
      <c r="BZ132" s="234" t="s">
        <v>7014</v>
      </c>
    </row>
    <row r="133" spans="1:78" ht="45" x14ac:dyDescent="0.25">
      <c r="A133" s="5">
        <v>2085</v>
      </c>
      <c r="B133" s="234" t="s">
        <v>5986</v>
      </c>
      <c r="C133" s="234" t="s">
        <v>8185</v>
      </c>
      <c r="D133" s="234" t="s">
        <v>8186</v>
      </c>
      <c r="E133" s="234"/>
      <c r="F133" s="234" t="s">
        <v>6993</v>
      </c>
      <c r="G133" s="234" t="s">
        <v>7302</v>
      </c>
      <c r="H133" s="234" t="s">
        <v>6995</v>
      </c>
      <c r="I133" s="242"/>
      <c r="J133" s="242">
        <v>44652.664155092592</v>
      </c>
      <c r="K133" s="234" t="s">
        <v>7303</v>
      </c>
      <c r="L133" s="242">
        <v>44664.664155092592</v>
      </c>
      <c r="M133" s="234" t="s">
        <v>7477</v>
      </c>
      <c r="N133" s="234" t="s">
        <v>8187</v>
      </c>
      <c r="O133" s="234" t="s">
        <v>8188</v>
      </c>
      <c r="P133" s="234" t="s">
        <v>6999</v>
      </c>
      <c r="Q133" s="234"/>
      <c r="R133" s="234" t="s">
        <v>451</v>
      </c>
      <c r="S133" t="b">
        <v>0</v>
      </c>
      <c r="T133" s="242"/>
      <c r="U133" s="103">
        <v>5</v>
      </c>
      <c r="V133" s="234" t="s">
        <v>272</v>
      </c>
      <c r="W133" s="103">
        <v>25</v>
      </c>
      <c r="X133" s="234" t="s">
        <v>272</v>
      </c>
      <c r="Y133" s="242"/>
      <c r="Z133" s="242"/>
      <c r="AA133" s="103">
        <v>5</v>
      </c>
      <c r="AB133" s="234" t="s">
        <v>8189</v>
      </c>
      <c r="AC133" s="243">
        <v>44656.667071759257</v>
      </c>
      <c r="AD133" s="234" t="s">
        <v>7585</v>
      </c>
      <c r="AE133" s="235" t="s">
        <v>8190</v>
      </c>
      <c r="AF133" s="237">
        <v>0</v>
      </c>
      <c r="AG133" s="234" t="s">
        <v>482</v>
      </c>
      <c r="AH133" s="241" t="s">
        <v>8191</v>
      </c>
      <c r="AI133" t="b">
        <v>0</v>
      </c>
      <c r="AJ133" t="b">
        <v>1</v>
      </c>
      <c r="AK133" s="234" t="s">
        <v>7787</v>
      </c>
      <c r="AL133" s="103">
        <v>10</v>
      </c>
      <c r="AM133" t="b">
        <v>0</v>
      </c>
      <c r="AN133" s="234"/>
      <c r="AO133" s="103"/>
      <c r="AP133" s="241"/>
      <c r="AQ133" s="241" t="s">
        <v>7073</v>
      </c>
      <c r="AR133" s="241"/>
      <c r="AS133" s="241"/>
      <c r="AT133" s="234" t="s">
        <v>7005</v>
      </c>
      <c r="AU133" s="234" t="s">
        <v>7085</v>
      </c>
      <c r="AV133" t="b">
        <v>0</v>
      </c>
      <c r="AW133" t="b">
        <v>0</v>
      </c>
      <c r="AX133" s="241"/>
      <c r="AY133" s="241"/>
      <c r="AZ133" s="234"/>
      <c r="BA133" s="234"/>
      <c r="BB133" s="234" t="s">
        <v>8192</v>
      </c>
      <c r="BC133" t="b">
        <v>0</v>
      </c>
      <c r="BD133" s="234" t="s">
        <v>369</v>
      </c>
      <c r="BE133" s="234" t="s">
        <v>7009</v>
      </c>
      <c r="BF133" s="234" t="s">
        <v>7027</v>
      </c>
      <c r="BG133" s="234" t="s">
        <v>7028</v>
      </c>
      <c r="BH133" s="234" t="s">
        <v>7011</v>
      </c>
      <c r="BI133" s="243">
        <v>44685.633460648147</v>
      </c>
      <c r="BJ133" s="234" t="s">
        <v>442</v>
      </c>
      <c r="BK133" s="234" t="s">
        <v>451</v>
      </c>
      <c r="BL133" s="234" t="s">
        <v>451</v>
      </c>
      <c r="BM133" s="234" t="s">
        <v>451</v>
      </c>
      <c r="BN133" s="241"/>
      <c r="BO133" t="b">
        <v>1</v>
      </c>
      <c r="BP133" t="b">
        <v>0</v>
      </c>
      <c r="BQ133" t="b">
        <v>0</v>
      </c>
      <c r="BR133" s="241" t="s">
        <v>7029</v>
      </c>
      <c r="BS133" s="241" t="s">
        <v>8193</v>
      </c>
      <c r="BT133" s="234" t="s">
        <v>7012</v>
      </c>
      <c r="BU133" t="b">
        <v>0</v>
      </c>
      <c r="BV133" s="103">
        <v>2</v>
      </c>
      <c r="BW133" s="235">
        <v>2113</v>
      </c>
      <c r="BX133" s="234" t="s">
        <v>8194</v>
      </c>
      <c r="BY133" s="234" t="s">
        <v>56</v>
      </c>
      <c r="BZ133" s="234" t="s">
        <v>7014</v>
      </c>
    </row>
    <row r="134" spans="1:78" ht="45" x14ac:dyDescent="0.25">
      <c r="A134" s="5">
        <v>2084</v>
      </c>
      <c r="B134" s="234" t="s">
        <v>5947</v>
      </c>
      <c r="C134" s="234" t="s">
        <v>8195</v>
      </c>
      <c r="D134" s="234" t="s">
        <v>7593</v>
      </c>
      <c r="E134" s="234" t="s">
        <v>8196</v>
      </c>
      <c r="F134" s="234" t="s">
        <v>2991</v>
      </c>
      <c r="G134" s="234" t="s">
        <v>7595</v>
      </c>
      <c r="H134" s="234" t="s">
        <v>7018</v>
      </c>
      <c r="I134" s="242"/>
      <c r="J134" s="242">
        <v>44641.579456018517</v>
      </c>
      <c r="K134" s="234"/>
      <c r="L134" s="242">
        <v>44670.579456018517</v>
      </c>
      <c r="M134" s="234" t="s">
        <v>6996</v>
      </c>
      <c r="N134" s="234" t="s">
        <v>7596</v>
      </c>
      <c r="O134" s="234" t="s">
        <v>7597</v>
      </c>
      <c r="P134" s="234" t="s">
        <v>6999</v>
      </c>
      <c r="Q134" s="234"/>
      <c r="R134" s="234" t="s">
        <v>451</v>
      </c>
      <c r="S134" t="b">
        <v>0</v>
      </c>
      <c r="T134" s="242"/>
      <c r="U134" s="103">
        <v>50</v>
      </c>
      <c r="V134" s="234" t="s">
        <v>272</v>
      </c>
      <c r="W134" s="103">
        <v>50</v>
      </c>
      <c r="X134" s="234" t="s">
        <v>272</v>
      </c>
      <c r="Y134" s="242"/>
      <c r="Z134" s="242"/>
      <c r="AA134" s="103"/>
      <c r="AB134" s="234" t="s">
        <v>7598</v>
      </c>
      <c r="AC134" s="243">
        <v>44656.583622685182</v>
      </c>
      <c r="AD134" s="234" t="s">
        <v>7355</v>
      </c>
      <c r="AE134" s="235" t="s">
        <v>8197</v>
      </c>
      <c r="AF134" s="237">
        <v>0</v>
      </c>
      <c r="AG134" s="234" t="s">
        <v>482</v>
      </c>
      <c r="AH134" s="241"/>
      <c r="AI134" t="b">
        <v>1</v>
      </c>
      <c r="AJ134" t="b">
        <v>0</v>
      </c>
      <c r="AK134" s="234"/>
      <c r="AL134" s="103"/>
      <c r="AM134" t="b">
        <v>0</v>
      </c>
      <c r="AN134" s="234"/>
      <c r="AO134" s="103"/>
      <c r="AP134" s="241"/>
      <c r="AQ134" s="241" t="s">
        <v>7073</v>
      </c>
      <c r="AR134" s="241" t="s">
        <v>8198</v>
      </c>
      <c r="AS134" s="241"/>
      <c r="AT134" s="234" t="s">
        <v>8199</v>
      </c>
      <c r="AU134" s="234" t="s">
        <v>7025</v>
      </c>
      <c r="AV134" t="b">
        <v>0</v>
      </c>
      <c r="AW134" t="b">
        <v>0</v>
      </c>
      <c r="AX134" s="241" t="s">
        <v>8198</v>
      </c>
      <c r="AY134" s="241"/>
      <c r="AZ134" s="234"/>
      <c r="BA134" s="234"/>
      <c r="BB134" s="234"/>
      <c r="BC134" t="b">
        <v>0</v>
      </c>
      <c r="BD134" s="234" t="s">
        <v>7008</v>
      </c>
      <c r="BE134" s="234" t="s">
        <v>7009</v>
      </c>
      <c r="BF134" s="234" t="s">
        <v>7027</v>
      </c>
      <c r="BG134" s="234" t="s">
        <v>7028</v>
      </c>
      <c r="BH134" s="234" t="s">
        <v>7011</v>
      </c>
      <c r="BI134" s="243">
        <v>44683.53638888889</v>
      </c>
      <c r="BJ134" s="234" t="s">
        <v>442</v>
      </c>
      <c r="BK134" s="234" t="s">
        <v>547</v>
      </c>
      <c r="BL134" s="234" t="s">
        <v>547</v>
      </c>
      <c r="BM134" s="234" t="s">
        <v>547</v>
      </c>
      <c r="BN134" s="241" t="s">
        <v>8200</v>
      </c>
      <c r="BO134" t="b">
        <v>0</v>
      </c>
      <c r="BP134" t="b">
        <v>0</v>
      </c>
      <c r="BQ134" t="b">
        <v>0</v>
      </c>
      <c r="BR134" s="241" t="s">
        <v>7602</v>
      </c>
      <c r="BS134" s="241"/>
      <c r="BT134" s="234" t="s">
        <v>7012</v>
      </c>
      <c r="BU134" t="b">
        <v>0</v>
      </c>
      <c r="BV134" s="103">
        <v>1</v>
      </c>
      <c r="BW134" s="235">
        <v>2112</v>
      </c>
      <c r="BX134" s="234" t="s">
        <v>8201</v>
      </c>
      <c r="BY134" s="234" t="s">
        <v>56</v>
      </c>
      <c r="BZ134" s="234" t="s">
        <v>7014</v>
      </c>
    </row>
    <row r="135" spans="1:78" ht="90" x14ac:dyDescent="0.25">
      <c r="A135" s="5">
        <v>2083</v>
      </c>
      <c r="B135" s="234" t="s">
        <v>5906</v>
      </c>
      <c r="C135" s="234" t="s">
        <v>8202</v>
      </c>
      <c r="D135" s="234" t="s">
        <v>8203</v>
      </c>
      <c r="E135" s="234"/>
      <c r="F135" s="234" t="s">
        <v>2991</v>
      </c>
      <c r="G135" s="234" t="s">
        <v>7157</v>
      </c>
      <c r="H135" s="234" t="s">
        <v>7158</v>
      </c>
      <c r="I135" s="242"/>
      <c r="J135" s="242">
        <v>44656.418981481482</v>
      </c>
      <c r="K135" s="234"/>
      <c r="L135" s="242">
        <v>44671.418981481482</v>
      </c>
      <c r="M135" s="234" t="s">
        <v>8204</v>
      </c>
      <c r="N135" s="234" t="s">
        <v>8205</v>
      </c>
      <c r="O135" s="234" t="s">
        <v>8206</v>
      </c>
      <c r="P135" s="234" t="s">
        <v>6999</v>
      </c>
      <c r="Q135" s="234" t="s">
        <v>8207</v>
      </c>
      <c r="R135" s="234" t="s">
        <v>451</v>
      </c>
      <c r="S135" t="b">
        <v>0</v>
      </c>
      <c r="T135" s="242"/>
      <c r="U135" s="103">
        <v>250</v>
      </c>
      <c r="V135" s="234" t="s">
        <v>272</v>
      </c>
      <c r="W135" s="103">
        <v>500</v>
      </c>
      <c r="X135" s="234" t="s">
        <v>272</v>
      </c>
      <c r="Y135" s="242">
        <v>44928</v>
      </c>
      <c r="Z135" s="242"/>
      <c r="AA135" s="103">
        <v>2</v>
      </c>
      <c r="AB135" s="234" t="s">
        <v>8208</v>
      </c>
      <c r="AC135" s="243">
        <v>44656.42454861111</v>
      </c>
      <c r="AD135" s="234" t="s">
        <v>7163</v>
      </c>
      <c r="AE135" s="235" t="s">
        <v>8209</v>
      </c>
      <c r="AF135" s="237">
        <v>0</v>
      </c>
      <c r="AG135" s="234" t="s">
        <v>482</v>
      </c>
      <c r="AH135" s="241" t="s">
        <v>328</v>
      </c>
      <c r="AI135" t="b">
        <v>1</v>
      </c>
      <c r="AJ135" t="b">
        <v>0</v>
      </c>
      <c r="AK135" s="234"/>
      <c r="AL135" s="103"/>
      <c r="AM135" t="b">
        <v>0</v>
      </c>
      <c r="AN135" s="234"/>
      <c r="AO135" s="103"/>
      <c r="AP135" s="241"/>
      <c r="AQ135" s="241" t="s">
        <v>7073</v>
      </c>
      <c r="AR135" s="241"/>
      <c r="AS135" s="241" t="s">
        <v>8210</v>
      </c>
      <c r="AT135" s="234" t="s">
        <v>7166</v>
      </c>
      <c r="AU135" s="234" t="s">
        <v>7167</v>
      </c>
      <c r="AV135" t="b">
        <v>0</v>
      </c>
      <c r="AW135" t="b">
        <v>0</v>
      </c>
      <c r="AX135" s="241" t="s">
        <v>8211</v>
      </c>
      <c r="AY135" s="241"/>
      <c r="AZ135" s="234"/>
      <c r="BA135" s="234"/>
      <c r="BB135" s="234" t="s">
        <v>8212</v>
      </c>
      <c r="BC135" t="b">
        <v>0</v>
      </c>
      <c r="BD135" s="234" t="s">
        <v>8213</v>
      </c>
      <c r="BE135" s="234" t="s">
        <v>7171</v>
      </c>
      <c r="BF135" s="234" t="s">
        <v>7027</v>
      </c>
      <c r="BG135" s="234" t="s">
        <v>7028</v>
      </c>
      <c r="BH135" s="234" t="s">
        <v>7011</v>
      </c>
      <c r="BI135" s="243">
        <v>44670.482881944445</v>
      </c>
      <c r="BJ135" s="234" t="s">
        <v>7172</v>
      </c>
      <c r="BK135" s="234" t="s">
        <v>451</v>
      </c>
      <c r="BL135" s="234" t="s">
        <v>547</v>
      </c>
      <c r="BM135" s="234" t="s">
        <v>451</v>
      </c>
      <c r="BN135" s="241"/>
      <c r="BO135" t="b">
        <v>0</v>
      </c>
      <c r="BP135" t="b">
        <v>0</v>
      </c>
      <c r="BQ135" t="b">
        <v>0</v>
      </c>
      <c r="BR135" s="241" t="s">
        <v>7029</v>
      </c>
      <c r="BS135" s="241" t="s">
        <v>8214</v>
      </c>
      <c r="BT135" s="234" t="s">
        <v>7012</v>
      </c>
      <c r="BU135" t="b">
        <v>0</v>
      </c>
      <c r="BV135" s="103">
        <v>1</v>
      </c>
      <c r="BW135" s="235">
        <v>2111</v>
      </c>
      <c r="BX135" s="234" t="s">
        <v>8215</v>
      </c>
      <c r="BY135" s="234" t="s">
        <v>56</v>
      </c>
      <c r="BZ135" s="234" t="s">
        <v>7014</v>
      </c>
    </row>
    <row r="136" spans="1:78" ht="45" x14ac:dyDescent="0.25">
      <c r="A136" s="5">
        <v>2082</v>
      </c>
      <c r="B136" s="234" t="s">
        <v>5892</v>
      </c>
      <c r="C136" s="234" t="s">
        <v>8216</v>
      </c>
      <c r="D136" s="234"/>
      <c r="E136" s="234" t="s">
        <v>8217</v>
      </c>
      <c r="F136" s="234" t="s">
        <v>2991</v>
      </c>
      <c r="G136" s="234" t="s">
        <v>7864</v>
      </c>
      <c r="H136" s="234" t="s">
        <v>7034</v>
      </c>
      <c r="I136" s="242"/>
      <c r="J136" s="242">
        <v>44650.524687500001</v>
      </c>
      <c r="K136" s="234" t="s">
        <v>8218</v>
      </c>
      <c r="L136" s="242">
        <v>44659.524687500001</v>
      </c>
      <c r="M136" s="234" t="s">
        <v>6996</v>
      </c>
      <c r="N136" s="234" t="s">
        <v>8219</v>
      </c>
      <c r="O136" s="234" t="s">
        <v>8220</v>
      </c>
      <c r="P136" s="234" t="s">
        <v>6999</v>
      </c>
      <c r="Q136" s="234" t="s">
        <v>8221</v>
      </c>
      <c r="R136" s="234" t="s">
        <v>451</v>
      </c>
      <c r="S136" t="b">
        <v>0</v>
      </c>
      <c r="T136" s="242"/>
      <c r="U136" s="103">
        <v>270</v>
      </c>
      <c r="V136" s="234" t="s">
        <v>272</v>
      </c>
      <c r="W136" s="103">
        <v>270</v>
      </c>
      <c r="X136" s="234" t="s">
        <v>272</v>
      </c>
      <c r="Y136" s="242"/>
      <c r="Z136" s="242"/>
      <c r="AA136" s="103"/>
      <c r="AB136" s="234"/>
      <c r="AC136" s="243">
        <v>44652.529293981483</v>
      </c>
      <c r="AD136" s="234" t="s">
        <v>7763</v>
      </c>
      <c r="AE136" s="235" t="s">
        <v>8222</v>
      </c>
      <c r="AF136" s="237">
        <v>0</v>
      </c>
      <c r="AG136" s="234" t="s">
        <v>482</v>
      </c>
      <c r="AH136" s="241"/>
      <c r="AI136" t="b">
        <v>1</v>
      </c>
      <c r="AJ136" t="b">
        <v>0</v>
      </c>
      <c r="AK136" s="234"/>
      <c r="AL136" s="103"/>
      <c r="AM136" t="b">
        <v>0</v>
      </c>
      <c r="AN136" s="234"/>
      <c r="AO136" s="103"/>
      <c r="AP136" s="241"/>
      <c r="AQ136" s="241" t="s">
        <v>7073</v>
      </c>
      <c r="AR136" s="241" t="s">
        <v>8223</v>
      </c>
      <c r="AS136" s="241"/>
      <c r="AT136" s="234" t="s">
        <v>7120</v>
      </c>
      <c r="AU136" s="234" t="s">
        <v>7025</v>
      </c>
      <c r="AV136" t="b">
        <v>0</v>
      </c>
      <c r="AW136" t="b">
        <v>0</v>
      </c>
      <c r="AX136" s="241" t="s">
        <v>8224</v>
      </c>
      <c r="AY136" s="241"/>
      <c r="AZ136" s="234"/>
      <c r="BA136" s="234"/>
      <c r="BB136" s="234" t="s">
        <v>8225</v>
      </c>
      <c r="BC136" t="b">
        <v>1</v>
      </c>
      <c r="BD136" s="234" t="s">
        <v>7008</v>
      </c>
      <c r="BE136" s="234" t="s">
        <v>7045</v>
      </c>
      <c r="BF136" s="234" t="s">
        <v>6972</v>
      </c>
      <c r="BG136" s="234" t="s">
        <v>7028</v>
      </c>
      <c r="BH136" s="234" t="s">
        <v>7011</v>
      </c>
      <c r="BI136" s="243">
        <v>44662.356909722221</v>
      </c>
      <c r="BJ136" s="234" t="s">
        <v>8226</v>
      </c>
      <c r="BK136" s="234" t="s">
        <v>547</v>
      </c>
      <c r="BL136" s="234" t="s">
        <v>547</v>
      </c>
      <c r="BM136" s="234" t="s">
        <v>547</v>
      </c>
      <c r="BN136" s="241" t="s">
        <v>8227</v>
      </c>
      <c r="BO136" t="b">
        <v>0</v>
      </c>
      <c r="BP136" t="b">
        <v>0</v>
      </c>
      <c r="BQ136" t="b">
        <v>1</v>
      </c>
      <c r="BR136" s="241"/>
      <c r="BS136" s="241"/>
      <c r="BT136" s="234" t="s">
        <v>7012</v>
      </c>
      <c r="BU136" t="b">
        <v>0</v>
      </c>
      <c r="BV136" s="103">
        <v>1</v>
      </c>
      <c r="BW136" s="235">
        <v>2110</v>
      </c>
      <c r="BX136" s="234" t="s">
        <v>8228</v>
      </c>
      <c r="BY136" s="234" t="s">
        <v>56</v>
      </c>
      <c r="BZ136" s="234" t="s">
        <v>7014</v>
      </c>
    </row>
    <row r="137" spans="1:78" x14ac:dyDescent="0.25">
      <c r="A137" s="5">
        <v>2081</v>
      </c>
      <c r="B137" s="234" t="s">
        <v>5874</v>
      </c>
      <c r="C137" s="234" t="s">
        <v>8229</v>
      </c>
      <c r="D137" s="234" t="s">
        <v>8230</v>
      </c>
      <c r="E137" s="234"/>
      <c r="F137" s="234" t="s">
        <v>7156</v>
      </c>
      <c r="G137" s="234" t="s">
        <v>6995</v>
      </c>
      <c r="H137" s="234" t="s">
        <v>6995</v>
      </c>
      <c r="I137" s="242"/>
      <c r="J137" s="242">
        <v>44651.393483796295</v>
      </c>
      <c r="K137" s="234" t="s">
        <v>7303</v>
      </c>
      <c r="L137" s="242">
        <v>44656.393483796295</v>
      </c>
      <c r="M137" s="234" t="s">
        <v>6996</v>
      </c>
      <c r="N137" s="234" t="s">
        <v>8231</v>
      </c>
      <c r="O137" s="234" t="s">
        <v>8232</v>
      </c>
      <c r="P137" s="234" t="s">
        <v>6999</v>
      </c>
      <c r="Q137" s="234"/>
      <c r="R137" s="234" t="s">
        <v>451</v>
      </c>
      <c r="S137" t="b">
        <v>0</v>
      </c>
      <c r="T137" s="242"/>
      <c r="U137" s="103">
        <v>20</v>
      </c>
      <c r="V137" s="234" t="s">
        <v>272</v>
      </c>
      <c r="W137" s="103">
        <v>100</v>
      </c>
      <c r="X137" s="234" t="s">
        <v>272</v>
      </c>
      <c r="Y137" s="242"/>
      <c r="Z137" s="242"/>
      <c r="AA137" s="103"/>
      <c r="AB137" s="234" t="s">
        <v>8233</v>
      </c>
      <c r="AC137" s="243">
        <v>44652.414386574077</v>
      </c>
      <c r="AD137" s="234" t="s">
        <v>7585</v>
      </c>
      <c r="AE137" s="235" t="s">
        <v>8234</v>
      </c>
      <c r="AF137" s="237">
        <v>0</v>
      </c>
      <c r="AG137" s="234" t="s">
        <v>482</v>
      </c>
      <c r="AH137" s="241" t="s">
        <v>8235</v>
      </c>
      <c r="AI137" t="b">
        <v>1</v>
      </c>
      <c r="AJ137" t="b">
        <v>0</v>
      </c>
      <c r="AK137" s="234"/>
      <c r="AL137" s="103"/>
      <c r="AM137" t="b">
        <v>0</v>
      </c>
      <c r="AN137" s="234"/>
      <c r="AO137" s="103"/>
      <c r="AP137" s="241"/>
      <c r="AQ137" s="241" t="s">
        <v>7073</v>
      </c>
      <c r="AR137" s="241"/>
      <c r="AS137" s="241"/>
      <c r="AT137" s="234" t="s">
        <v>7005</v>
      </c>
      <c r="AU137" s="234" t="s">
        <v>7025</v>
      </c>
      <c r="AV137" t="b">
        <v>0</v>
      </c>
      <c r="AW137" t="b">
        <v>0</v>
      </c>
      <c r="AX137" s="241"/>
      <c r="AY137" s="241"/>
      <c r="AZ137" s="234"/>
      <c r="BA137" s="234"/>
      <c r="BB137" s="234" t="s">
        <v>8236</v>
      </c>
      <c r="BC137" t="b">
        <v>0</v>
      </c>
      <c r="BD137" s="234" t="s">
        <v>7008</v>
      </c>
      <c r="BE137" s="234" t="s">
        <v>7009</v>
      </c>
      <c r="BF137" s="234" t="s">
        <v>7027</v>
      </c>
      <c r="BG137" s="234" t="s">
        <v>7010</v>
      </c>
      <c r="BH137" s="234" t="s">
        <v>7011</v>
      </c>
      <c r="BI137" s="243">
        <v>44656.464490740742</v>
      </c>
      <c r="BJ137" s="234" t="s">
        <v>442</v>
      </c>
      <c r="BK137" s="234" t="s">
        <v>451</v>
      </c>
      <c r="BL137" s="234" t="s">
        <v>451</v>
      </c>
      <c r="BM137" s="234" t="s">
        <v>451</v>
      </c>
      <c r="BN137" s="241"/>
      <c r="BO137" t="b">
        <v>0</v>
      </c>
      <c r="BP137" t="b">
        <v>0</v>
      </c>
      <c r="BQ137" t="b">
        <v>0</v>
      </c>
      <c r="BR137" s="241" t="s">
        <v>7029</v>
      </c>
      <c r="BS137" s="241"/>
      <c r="BT137" s="234" t="s">
        <v>7012</v>
      </c>
      <c r="BU137" t="b">
        <v>0</v>
      </c>
      <c r="BV137" s="103">
        <v>1</v>
      </c>
      <c r="BW137" s="235">
        <v>2109</v>
      </c>
      <c r="BX137" s="234" t="s">
        <v>8237</v>
      </c>
      <c r="BY137" s="234" t="s">
        <v>56</v>
      </c>
      <c r="BZ137" s="234" t="s">
        <v>7014</v>
      </c>
    </row>
    <row r="138" spans="1:78" ht="30" x14ac:dyDescent="0.25">
      <c r="A138" s="5">
        <v>2076</v>
      </c>
      <c r="B138" s="234" t="s">
        <v>8238</v>
      </c>
      <c r="C138" s="234" t="s">
        <v>4610</v>
      </c>
      <c r="D138" s="234"/>
      <c r="E138" s="234" t="s">
        <v>8239</v>
      </c>
      <c r="F138" s="234" t="s">
        <v>2991</v>
      </c>
      <c r="G138" s="234" t="s">
        <v>7864</v>
      </c>
      <c r="H138" s="234" t="s">
        <v>7034</v>
      </c>
      <c r="I138" s="242"/>
      <c r="J138" s="242">
        <v>44649.67659722222</v>
      </c>
      <c r="K138" s="234"/>
      <c r="L138" s="242">
        <v>44657.67659722222</v>
      </c>
      <c r="M138" s="234" t="s">
        <v>6996</v>
      </c>
      <c r="N138" s="234" t="s">
        <v>8240</v>
      </c>
      <c r="O138" s="234" t="s">
        <v>8241</v>
      </c>
      <c r="P138" s="234" t="s">
        <v>6999</v>
      </c>
      <c r="Q138" s="234"/>
      <c r="R138" s="234" t="s">
        <v>451</v>
      </c>
      <c r="S138" t="b">
        <v>0</v>
      </c>
      <c r="T138" s="242"/>
      <c r="U138" s="103">
        <v>9023</v>
      </c>
      <c r="V138" s="234" t="s">
        <v>272</v>
      </c>
      <c r="W138" s="103">
        <v>90234</v>
      </c>
      <c r="X138" s="234" t="s">
        <v>272</v>
      </c>
      <c r="Y138" s="242"/>
      <c r="Z138" s="242"/>
      <c r="AA138" s="103">
        <v>10</v>
      </c>
      <c r="AB138" s="234"/>
      <c r="AC138" s="243">
        <v>44651.680659722224</v>
      </c>
      <c r="AD138" s="234" t="s">
        <v>7763</v>
      </c>
      <c r="AE138" s="235" t="s">
        <v>8242</v>
      </c>
      <c r="AF138" s="237">
        <v>0</v>
      </c>
      <c r="AG138" s="234" t="s">
        <v>7057</v>
      </c>
      <c r="AH138" s="241"/>
      <c r="AI138" t="b">
        <v>1</v>
      </c>
      <c r="AJ138" t="b">
        <v>0</v>
      </c>
      <c r="AK138" s="234"/>
      <c r="AL138" s="103"/>
      <c r="AM138" t="b">
        <v>0</v>
      </c>
      <c r="AN138" s="234"/>
      <c r="AO138" s="103"/>
      <c r="AP138" s="241"/>
      <c r="AQ138" s="241"/>
      <c r="AR138" s="241"/>
      <c r="AS138" s="241"/>
      <c r="AT138" s="234" t="s">
        <v>7120</v>
      </c>
      <c r="AU138" s="234" t="s">
        <v>8153</v>
      </c>
      <c r="AV138" t="b">
        <v>0</v>
      </c>
      <c r="AW138" t="b">
        <v>0</v>
      </c>
      <c r="AX138" s="241" t="s">
        <v>8243</v>
      </c>
      <c r="AY138" s="241"/>
      <c r="AZ138" s="234" t="s">
        <v>6996</v>
      </c>
      <c r="BA138" s="234" t="s">
        <v>8244</v>
      </c>
      <c r="BB138" s="234"/>
      <c r="BC138" t="b">
        <v>1</v>
      </c>
      <c r="BD138" s="234" t="s">
        <v>7008</v>
      </c>
      <c r="BE138" s="234" t="s">
        <v>7045</v>
      </c>
      <c r="BF138" s="234" t="s">
        <v>6972</v>
      </c>
      <c r="BG138" s="234" t="s">
        <v>7028</v>
      </c>
      <c r="BH138" s="234" t="s">
        <v>7763</v>
      </c>
      <c r="BI138" s="243">
        <v>44652.5862037037</v>
      </c>
      <c r="BJ138" s="234" t="s">
        <v>442</v>
      </c>
      <c r="BK138" s="234" t="s">
        <v>451</v>
      </c>
      <c r="BL138" s="234" t="s">
        <v>547</v>
      </c>
      <c r="BM138" s="234" t="s">
        <v>547</v>
      </c>
      <c r="BN138" s="241" t="s">
        <v>8245</v>
      </c>
      <c r="BO138" t="b">
        <v>0</v>
      </c>
      <c r="BP138" t="b">
        <v>0</v>
      </c>
      <c r="BQ138" t="b">
        <v>1</v>
      </c>
      <c r="BR138" s="241"/>
      <c r="BS138" s="241"/>
      <c r="BT138" s="234" t="s">
        <v>7012</v>
      </c>
      <c r="BU138" t="b">
        <v>0</v>
      </c>
      <c r="BV138" s="103">
        <v>0</v>
      </c>
      <c r="BW138" s="235">
        <v>2108</v>
      </c>
      <c r="BX138" s="234" t="s">
        <v>8246</v>
      </c>
      <c r="BY138" s="234" t="s">
        <v>56</v>
      </c>
      <c r="BZ138" s="234" t="s">
        <v>7014</v>
      </c>
    </row>
    <row r="139" spans="1:78" ht="30" x14ac:dyDescent="0.25">
      <c r="A139" s="5">
        <v>2075</v>
      </c>
      <c r="B139" s="234" t="s">
        <v>8247</v>
      </c>
      <c r="C139" s="234" t="s">
        <v>8248</v>
      </c>
      <c r="D139" s="234" t="s">
        <v>8249</v>
      </c>
      <c r="E139" s="234" t="s">
        <v>8250</v>
      </c>
      <c r="F139" s="234" t="s">
        <v>2991</v>
      </c>
      <c r="G139" s="234" t="s">
        <v>7350</v>
      </c>
      <c r="H139" s="234" t="s">
        <v>7034</v>
      </c>
      <c r="I139" s="242"/>
      <c r="J139" s="242">
        <v>44649.596331018518</v>
      </c>
      <c r="K139" s="234"/>
      <c r="L139" s="242">
        <v>44652.596331018518</v>
      </c>
      <c r="M139" s="234" t="s">
        <v>6996</v>
      </c>
      <c r="N139" s="234" t="s">
        <v>8251</v>
      </c>
      <c r="O139" s="234" t="s">
        <v>8252</v>
      </c>
      <c r="P139" s="234" t="s">
        <v>6999</v>
      </c>
      <c r="Q139" s="234"/>
      <c r="R139" s="234" t="s">
        <v>451</v>
      </c>
      <c r="S139" t="b">
        <v>0</v>
      </c>
      <c r="T139" s="242"/>
      <c r="U139" s="103">
        <v>15.2</v>
      </c>
      <c r="V139" s="234" t="s">
        <v>272</v>
      </c>
      <c r="W139" s="103">
        <v>152</v>
      </c>
      <c r="X139" s="234" t="s">
        <v>272</v>
      </c>
      <c r="Y139" s="242"/>
      <c r="Z139" s="242"/>
      <c r="AA139" s="103"/>
      <c r="AB139" s="234" t="s">
        <v>8253</v>
      </c>
      <c r="AC139" s="243">
        <v>44651.600787037038</v>
      </c>
      <c r="AD139" s="234" t="s">
        <v>7355</v>
      </c>
      <c r="AE139" s="235" t="s">
        <v>8254</v>
      </c>
      <c r="AF139" s="237">
        <v>0</v>
      </c>
      <c r="AG139" s="234" t="s">
        <v>7057</v>
      </c>
      <c r="AH139" s="241"/>
      <c r="AI139" t="b">
        <v>1</v>
      </c>
      <c r="AJ139" t="b">
        <v>0</v>
      </c>
      <c r="AK139" s="234"/>
      <c r="AL139" s="103"/>
      <c r="AM139" t="b">
        <v>0</v>
      </c>
      <c r="AN139" s="234"/>
      <c r="AO139" s="103"/>
      <c r="AP139" s="241"/>
      <c r="AQ139" s="241"/>
      <c r="AR139" s="241"/>
      <c r="AS139" s="241"/>
      <c r="AT139" s="234" t="s">
        <v>7058</v>
      </c>
      <c r="AU139" s="234" t="s">
        <v>7610</v>
      </c>
      <c r="AV139" t="b">
        <v>0</v>
      </c>
      <c r="AW139" t="b">
        <v>0</v>
      </c>
      <c r="AX139" s="241"/>
      <c r="AY139" s="241"/>
      <c r="AZ139" s="234"/>
      <c r="BA139" s="234"/>
      <c r="BB139" s="234"/>
      <c r="BC139" t="b">
        <v>0</v>
      </c>
      <c r="BD139" s="234" t="s">
        <v>7008</v>
      </c>
      <c r="BE139" s="234" t="s">
        <v>7045</v>
      </c>
      <c r="BF139" s="234" t="s">
        <v>7027</v>
      </c>
      <c r="BG139" s="234" t="s">
        <v>7028</v>
      </c>
      <c r="BH139" s="234" t="s">
        <v>55</v>
      </c>
      <c r="BI139" s="243">
        <v>44651.601585648146</v>
      </c>
      <c r="BJ139" s="234" t="s">
        <v>442</v>
      </c>
      <c r="BK139" s="234" t="s">
        <v>451</v>
      </c>
      <c r="BL139" s="234" t="s">
        <v>451</v>
      </c>
      <c r="BM139" s="234" t="s">
        <v>451</v>
      </c>
      <c r="BN139" s="241"/>
      <c r="BO139" t="b">
        <v>0</v>
      </c>
      <c r="BP139" t="b">
        <v>0</v>
      </c>
      <c r="BQ139" t="b">
        <v>1</v>
      </c>
      <c r="BR139" s="241" t="s">
        <v>8255</v>
      </c>
      <c r="BS139" s="241"/>
      <c r="BT139" s="234" t="s">
        <v>7047</v>
      </c>
      <c r="BU139" t="b">
        <v>0</v>
      </c>
      <c r="BV139" s="103">
        <v>0</v>
      </c>
      <c r="BW139" s="235">
        <v>2106</v>
      </c>
      <c r="BX139" s="234" t="s">
        <v>8256</v>
      </c>
      <c r="BY139" s="234" t="s">
        <v>56</v>
      </c>
      <c r="BZ139" s="234" t="s">
        <v>7014</v>
      </c>
    </row>
    <row r="140" spans="1:78" x14ac:dyDescent="0.25">
      <c r="A140" s="5">
        <v>2074</v>
      </c>
      <c r="B140" s="234" t="s">
        <v>5851</v>
      </c>
      <c r="C140" s="234" t="s">
        <v>8257</v>
      </c>
      <c r="D140" s="234"/>
      <c r="E140" s="234" t="s">
        <v>8258</v>
      </c>
      <c r="F140" s="234" t="s">
        <v>7156</v>
      </c>
      <c r="G140" s="234" t="s">
        <v>6995</v>
      </c>
      <c r="H140" s="234" t="s">
        <v>6995</v>
      </c>
      <c r="I140" s="242"/>
      <c r="J140" s="242">
        <v>44648.316921296297</v>
      </c>
      <c r="K140" s="234"/>
      <c r="L140" s="242">
        <v>44662.316921296297</v>
      </c>
      <c r="M140" s="234" t="s">
        <v>6996</v>
      </c>
      <c r="N140" s="234" t="s">
        <v>8259</v>
      </c>
      <c r="O140" s="234" t="s">
        <v>8260</v>
      </c>
      <c r="P140" s="234" t="s">
        <v>6999</v>
      </c>
      <c r="Q140" s="234"/>
      <c r="R140" s="234" t="s">
        <v>451</v>
      </c>
      <c r="S140" t="b">
        <v>0</v>
      </c>
      <c r="T140" s="242"/>
      <c r="U140" s="103">
        <v>35</v>
      </c>
      <c r="V140" s="234" t="s">
        <v>272</v>
      </c>
      <c r="W140" s="103">
        <v>175</v>
      </c>
      <c r="X140" s="234" t="s">
        <v>272</v>
      </c>
      <c r="Y140" s="242"/>
      <c r="Z140" s="242"/>
      <c r="AA140" s="103">
        <v>5</v>
      </c>
      <c r="AB140" s="234"/>
      <c r="AC140" s="243">
        <v>44651.321863425925</v>
      </c>
      <c r="AD140" s="234" t="s">
        <v>7585</v>
      </c>
      <c r="AE140" s="235" t="s">
        <v>8261</v>
      </c>
      <c r="AF140" s="237">
        <v>0</v>
      </c>
      <c r="AG140" s="234" t="s">
        <v>482</v>
      </c>
      <c r="AH140" s="241" t="s">
        <v>8262</v>
      </c>
      <c r="AI140" t="b">
        <v>1</v>
      </c>
      <c r="AJ140" t="b">
        <v>0</v>
      </c>
      <c r="AK140" s="234"/>
      <c r="AL140" s="103"/>
      <c r="AM140" t="b">
        <v>0</v>
      </c>
      <c r="AN140" s="234"/>
      <c r="AO140" s="103"/>
      <c r="AP140" s="241"/>
      <c r="AQ140" s="241" t="s">
        <v>7073</v>
      </c>
      <c r="AR140" s="241"/>
      <c r="AS140" s="241"/>
      <c r="AT140" s="234" t="s">
        <v>7005</v>
      </c>
      <c r="AU140" s="234" t="s">
        <v>7085</v>
      </c>
      <c r="AV140" t="b">
        <v>0</v>
      </c>
      <c r="AW140" t="b">
        <v>0</v>
      </c>
      <c r="AX140" s="241"/>
      <c r="AY140" s="241"/>
      <c r="AZ140" s="234" t="s">
        <v>6996</v>
      </c>
      <c r="BA140" s="234" t="s">
        <v>8263</v>
      </c>
      <c r="BB140" s="234" t="s">
        <v>8264</v>
      </c>
      <c r="BC140" t="b">
        <v>1</v>
      </c>
      <c r="BD140" s="234" t="s">
        <v>7008</v>
      </c>
      <c r="BE140" s="234" t="s">
        <v>7009</v>
      </c>
      <c r="BF140" s="234" t="s">
        <v>6972</v>
      </c>
      <c r="BG140" s="234" t="s">
        <v>7028</v>
      </c>
      <c r="BH140" s="234" t="s">
        <v>7011</v>
      </c>
      <c r="BI140" s="243">
        <v>44704.269699074073</v>
      </c>
      <c r="BJ140" s="234" t="s">
        <v>442</v>
      </c>
      <c r="BK140" s="234" t="s">
        <v>451</v>
      </c>
      <c r="BL140" s="234" t="s">
        <v>451</v>
      </c>
      <c r="BM140" s="234" t="s">
        <v>451</v>
      </c>
      <c r="BN140" s="241"/>
      <c r="BO140" t="b">
        <v>0</v>
      </c>
      <c r="BP140" t="b">
        <v>0</v>
      </c>
      <c r="BQ140" t="b">
        <v>0</v>
      </c>
      <c r="BR140" s="241"/>
      <c r="BS140" s="241"/>
      <c r="BT140" s="234" t="s">
        <v>7047</v>
      </c>
      <c r="BU140" t="b">
        <v>0</v>
      </c>
      <c r="BV140" s="103">
        <v>3</v>
      </c>
      <c r="BW140" s="235">
        <v>2107</v>
      </c>
      <c r="BX140" s="234" t="s">
        <v>8265</v>
      </c>
      <c r="BY140" s="234" t="s">
        <v>56</v>
      </c>
      <c r="BZ140" s="234" t="s">
        <v>7014</v>
      </c>
    </row>
    <row r="141" spans="1:78" x14ac:dyDescent="0.25">
      <c r="A141" s="5">
        <v>2073</v>
      </c>
      <c r="B141" s="234" t="s">
        <v>8266</v>
      </c>
      <c r="C141" s="234" t="s">
        <v>8267</v>
      </c>
      <c r="D141" s="234" t="s">
        <v>7371</v>
      </c>
      <c r="E141" s="234" t="s">
        <v>7964</v>
      </c>
      <c r="F141" s="234" t="s">
        <v>2991</v>
      </c>
      <c r="G141" s="234" t="s">
        <v>7350</v>
      </c>
      <c r="H141" s="234" t="s">
        <v>7034</v>
      </c>
      <c r="I141" s="242"/>
      <c r="J141" s="242">
        <v>44624.688159722224</v>
      </c>
      <c r="K141" s="234"/>
      <c r="L141" s="242">
        <v>44652.688159722224</v>
      </c>
      <c r="M141" s="234" t="s">
        <v>6996</v>
      </c>
      <c r="N141" s="234" t="s">
        <v>7373</v>
      </c>
      <c r="O141" s="234" t="s">
        <v>7374</v>
      </c>
      <c r="P141" s="234" t="s">
        <v>6999</v>
      </c>
      <c r="Q141" s="234"/>
      <c r="R141" s="234" t="s">
        <v>451</v>
      </c>
      <c r="S141" t="b">
        <v>0</v>
      </c>
      <c r="T141" s="242"/>
      <c r="U141" s="103">
        <v>13.8</v>
      </c>
      <c r="V141" s="234" t="s">
        <v>272</v>
      </c>
      <c r="W141" s="103">
        <v>124</v>
      </c>
      <c r="X141" s="234" t="s">
        <v>272</v>
      </c>
      <c r="Y141" s="242"/>
      <c r="Z141" s="242"/>
      <c r="AA141" s="103"/>
      <c r="AB141" s="234" t="s">
        <v>7376</v>
      </c>
      <c r="AC141" s="243">
        <v>44650.701018518521</v>
      </c>
      <c r="AD141" s="234" t="s">
        <v>7355</v>
      </c>
      <c r="AE141" s="235" t="s">
        <v>8268</v>
      </c>
      <c r="AF141" s="237">
        <v>0</v>
      </c>
      <c r="AG141" s="234" t="s">
        <v>7057</v>
      </c>
      <c r="AH141" s="241"/>
      <c r="AI141" t="b">
        <v>1</v>
      </c>
      <c r="AJ141" t="b">
        <v>0</v>
      </c>
      <c r="AK141" s="234"/>
      <c r="AL141" s="103"/>
      <c r="AM141" t="b">
        <v>0</v>
      </c>
      <c r="AN141" s="234"/>
      <c r="AO141" s="103"/>
      <c r="AP141" s="241"/>
      <c r="AQ141" s="241"/>
      <c r="AR141" s="241"/>
      <c r="AS141" s="241"/>
      <c r="AT141" s="234" t="s">
        <v>7058</v>
      </c>
      <c r="AU141" s="234" t="s">
        <v>7610</v>
      </c>
      <c r="AV141" t="b">
        <v>0</v>
      </c>
      <c r="AW141" t="b">
        <v>0</v>
      </c>
      <c r="AX141" s="241"/>
      <c r="AY141" s="241"/>
      <c r="AZ141" s="234"/>
      <c r="BA141" s="234"/>
      <c r="BB141" s="234"/>
      <c r="BC141" t="b">
        <v>0</v>
      </c>
      <c r="BD141" s="234" t="s">
        <v>7008</v>
      </c>
      <c r="BE141" s="234" t="s">
        <v>7045</v>
      </c>
      <c r="BF141" s="234" t="s">
        <v>7027</v>
      </c>
      <c r="BG141" s="234" t="s">
        <v>7028</v>
      </c>
      <c r="BH141" s="234" t="s">
        <v>55</v>
      </c>
      <c r="BI141" s="243">
        <v>44650.703136574077</v>
      </c>
      <c r="BJ141" s="234" t="s">
        <v>442</v>
      </c>
      <c r="BK141" s="234" t="s">
        <v>451</v>
      </c>
      <c r="BL141" s="234" t="s">
        <v>451</v>
      </c>
      <c r="BM141" s="234" t="s">
        <v>451</v>
      </c>
      <c r="BN141" s="241"/>
      <c r="BO141" t="b">
        <v>0</v>
      </c>
      <c r="BP141" t="b">
        <v>0</v>
      </c>
      <c r="BQ141" t="b">
        <v>1</v>
      </c>
      <c r="BR141" s="241" t="s">
        <v>7029</v>
      </c>
      <c r="BS141" s="241"/>
      <c r="BT141" s="234" t="s">
        <v>7047</v>
      </c>
      <c r="BU141" t="b">
        <v>0</v>
      </c>
      <c r="BV141" s="103">
        <v>0</v>
      </c>
      <c r="BW141" s="235">
        <v>2105</v>
      </c>
      <c r="BX141" s="234" t="s">
        <v>8269</v>
      </c>
      <c r="BY141" s="234" t="s">
        <v>56</v>
      </c>
      <c r="BZ141" s="234" t="s">
        <v>7014</v>
      </c>
    </row>
    <row r="142" spans="1:78" ht="60" x14ac:dyDescent="0.25">
      <c r="A142" s="5">
        <v>2072</v>
      </c>
      <c r="B142" s="234" t="s">
        <v>8270</v>
      </c>
      <c r="C142" s="234" t="s">
        <v>8271</v>
      </c>
      <c r="D142" s="234" t="s">
        <v>7051</v>
      </c>
      <c r="E142" s="234" t="s">
        <v>8272</v>
      </c>
      <c r="F142" s="234" t="s">
        <v>2991</v>
      </c>
      <c r="G142" s="234" t="s">
        <v>7864</v>
      </c>
      <c r="H142" s="234" t="s">
        <v>7034</v>
      </c>
      <c r="I142" s="242"/>
      <c r="J142" s="242">
        <v>44650.651805555557</v>
      </c>
      <c r="K142" s="234"/>
      <c r="L142" s="242">
        <v>44652.651805555557</v>
      </c>
      <c r="M142" s="234" t="s">
        <v>6996</v>
      </c>
      <c r="N142" s="234" t="s">
        <v>7053</v>
      </c>
      <c r="O142" s="234" t="s">
        <v>7054</v>
      </c>
      <c r="P142" s="234" t="s">
        <v>6999</v>
      </c>
      <c r="Q142" s="234"/>
      <c r="R142" s="234" t="s">
        <v>451</v>
      </c>
      <c r="S142" t="b">
        <v>0</v>
      </c>
      <c r="T142" s="242"/>
      <c r="U142" s="103">
        <v>120</v>
      </c>
      <c r="V142" s="234" t="s">
        <v>272</v>
      </c>
      <c r="W142" s="103">
        <v>1207</v>
      </c>
      <c r="X142" s="234" t="s">
        <v>272</v>
      </c>
      <c r="Y142" s="242"/>
      <c r="Z142" s="242"/>
      <c r="AA142" s="103">
        <v>10</v>
      </c>
      <c r="AB142" s="234" t="s">
        <v>7055</v>
      </c>
      <c r="AC142" s="243">
        <v>44650.659456018519</v>
      </c>
      <c r="AD142" s="234" t="s">
        <v>7763</v>
      </c>
      <c r="AE142" s="235" t="s">
        <v>8273</v>
      </c>
      <c r="AF142" s="237">
        <v>0</v>
      </c>
      <c r="AG142" s="234" t="s">
        <v>7057</v>
      </c>
      <c r="AH142" s="241"/>
      <c r="AI142" t="b">
        <v>1</v>
      </c>
      <c r="AJ142" t="b">
        <v>0</v>
      </c>
      <c r="AK142" s="234"/>
      <c r="AL142" s="103"/>
      <c r="AM142" t="b">
        <v>0</v>
      </c>
      <c r="AN142" s="234"/>
      <c r="AO142" s="103"/>
      <c r="AP142" s="241"/>
      <c r="AQ142" s="241"/>
      <c r="AR142" s="241"/>
      <c r="AS142" s="241"/>
      <c r="AT142" s="234" t="s">
        <v>7058</v>
      </c>
      <c r="AU142" s="234" t="s">
        <v>8153</v>
      </c>
      <c r="AV142" t="b">
        <v>0</v>
      </c>
      <c r="AW142" t="b">
        <v>0</v>
      </c>
      <c r="AX142" s="241" t="s">
        <v>8274</v>
      </c>
      <c r="AY142" s="241"/>
      <c r="AZ142" s="234"/>
      <c r="BA142" s="234"/>
      <c r="BB142" s="234"/>
      <c r="BC142" t="b">
        <v>0</v>
      </c>
      <c r="BD142" s="234" t="s">
        <v>7008</v>
      </c>
      <c r="BE142" s="234" t="s">
        <v>7045</v>
      </c>
      <c r="BF142" s="234" t="s">
        <v>7027</v>
      </c>
      <c r="BG142" s="234" t="s">
        <v>7028</v>
      </c>
      <c r="BH142" s="234" t="s">
        <v>55</v>
      </c>
      <c r="BI142" s="243">
        <v>44650.706192129626</v>
      </c>
      <c r="BJ142" s="234" t="s">
        <v>442</v>
      </c>
      <c r="BK142" s="234" t="s">
        <v>451</v>
      </c>
      <c r="BL142" s="234" t="s">
        <v>547</v>
      </c>
      <c r="BM142" s="234" t="s">
        <v>547</v>
      </c>
      <c r="BN142" s="241" t="s">
        <v>8275</v>
      </c>
      <c r="BO142" t="b">
        <v>0</v>
      </c>
      <c r="BP142" t="b">
        <v>0</v>
      </c>
      <c r="BQ142" t="b">
        <v>1</v>
      </c>
      <c r="BR142" s="241" t="s">
        <v>7029</v>
      </c>
      <c r="BS142" s="241" t="s">
        <v>7061</v>
      </c>
      <c r="BT142" s="234" t="s">
        <v>7047</v>
      </c>
      <c r="BU142" t="b">
        <v>0</v>
      </c>
      <c r="BV142" s="103">
        <v>0</v>
      </c>
      <c r="BW142" s="235">
        <v>2104</v>
      </c>
      <c r="BX142" s="234" t="s">
        <v>8276</v>
      </c>
      <c r="BY142" s="234" t="s">
        <v>56</v>
      </c>
      <c r="BZ142" s="234" t="s">
        <v>7014</v>
      </c>
    </row>
    <row r="143" spans="1:78" ht="30" x14ac:dyDescent="0.25">
      <c r="A143" s="5">
        <v>2071</v>
      </c>
      <c r="B143" s="234" t="s">
        <v>5845</v>
      </c>
      <c r="C143" s="234" t="s">
        <v>8277</v>
      </c>
      <c r="D143" s="234" t="s">
        <v>8278</v>
      </c>
      <c r="E143" s="234"/>
      <c r="F143" s="234" t="s">
        <v>6993</v>
      </c>
      <c r="G143" s="234" t="s">
        <v>8279</v>
      </c>
      <c r="H143" s="234" t="s">
        <v>8280</v>
      </c>
      <c r="I143" s="242"/>
      <c r="J143" s="242">
        <v>44649.542442129627</v>
      </c>
      <c r="K143" s="234"/>
      <c r="L143" s="242">
        <v>44656.542442129627</v>
      </c>
      <c r="M143" s="234" t="s">
        <v>6996</v>
      </c>
      <c r="N143" s="234" t="s">
        <v>8281</v>
      </c>
      <c r="O143" s="234" t="s">
        <v>8282</v>
      </c>
      <c r="P143" s="234" t="s">
        <v>6999</v>
      </c>
      <c r="Q143" s="234"/>
      <c r="R143" s="234" t="s">
        <v>451</v>
      </c>
      <c r="S143" t="b">
        <v>0</v>
      </c>
      <c r="T143" s="242"/>
      <c r="U143" s="103">
        <v>6588</v>
      </c>
      <c r="V143" s="234" t="s">
        <v>480</v>
      </c>
      <c r="W143" s="103">
        <v>6588</v>
      </c>
      <c r="X143" s="234" t="s">
        <v>480</v>
      </c>
      <c r="Y143" s="242"/>
      <c r="Z143" s="242"/>
      <c r="AA143" s="103"/>
      <c r="AB143" s="234" t="s">
        <v>8283</v>
      </c>
      <c r="AC143" s="243">
        <v>44649.546967592592</v>
      </c>
      <c r="AD143" s="234" t="s">
        <v>8284</v>
      </c>
      <c r="AE143" s="235" t="s">
        <v>8285</v>
      </c>
      <c r="AF143" s="237">
        <v>0</v>
      </c>
      <c r="AG143" s="234" t="s">
        <v>482</v>
      </c>
      <c r="AH143" s="241"/>
      <c r="AI143" t="b">
        <v>0</v>
      </c>
      <c r="AJ143" t="b">
        <v>0</v>
      </c>
      <c r="AK143" s="234"/>
      <c r="AL143" s="103"/>
      <c r="AM143" t="b">
        <v>0</v>
      </c>
      <c r="AN143" s="234"/>
      <c r="AO143" s="103"/>
      <c r="AP143" s="241" t="s">
        <v>8286</v>
      </c>
      <c r="AQ143" s="241" t="s">
        <v>7073</v>
      </c>
      <c r="AR143" s="241"/>
      <c r="AS143" s="241"/>
      <c r="AT143" s="234" t="s">
        <v>7005</v>
      </c>
      <c r="AU143" s="234" t="s">
        <v>7085</v>
      </c>
      <c r="AV143" t="b">
        <v>0</v>
      </c>
      <c r="AW143" t="b">
        <v>0</v>
      </c>
      <c r="AX143" s="241"/>
      <c r="AY143" s="241"/>
      <c r="AZ143" s="234"/>
      <c r="BA143" s="234"/>
      <c r="BB143" s="234"/>
      <c r="BC143" t="b">
        <v>0</v>
      </c>
      <c r="BD143" s="234" t="s">
        <v>7008</v>
      </c>
      <c r="BE143" s="234" t="s">
        <v>7208</v>
      </c>
      <c r="BF143" s="234" t="s">
        <v>7027</v>
      </c>
      <c r="BG143" s="234" t="s">
        <v>7028</v>
      </c>
      <c r="BH143" s="234" t="s">
        <v>7011</v>
      </c>
      <c r="BI143" s="243">
        <v>44652.461504629631</v>
      </c>
      <c r="BJ143" s="234" t="s">
        <v>8287</v>
      </c>
      <c r="BK143" s="234" t="s">
        <v>451</v>
      </c>
      <c r="BL143" s="234" t="s">
        <v>451</v>
      </c>
      <c r="BM143" s="234" t="s">
        <v>451</v>
      </c>
      <c r="BN143" s="241"/>
      <c r="BO143" t="b">
        <v>1</v>
      </c>
      <c r="BP143" t="b">
        <v>0</v>
      </c>
      <c r="BQ143" t="b">
        <v>0</v>
      </c>
      <c r="BR143" s="241" t="s">
        <v>8288</v>
      </c>
      <c r="BS143" s="241"/>
      <c r="BT143" s="234" t="s">
        <v>8289</v>
      </c>
      <c r="BU143" t="b">
        <v>0</v>
      </c>
      <c r="BV143" s="103">
        <v>1</v>
      </c>
      <c r="BW143" s="235">
        <v>2103</v>
      </c>
      <c r="BX143" s="234" t="s">
        <v>8290</v>
      </c>
      <c r="BY143" s="234" t="s">
        <v>56</v>
      </c>
      <c r="BZ143" s="234" t="s">
        <v>7014</v>
      </c>
    </row>
    <row r="144" spans="1:78" ht="30" x14ac:dyDescent="0.25">
      <c r="A144" s="5">
        <v>2070</v>
      </c>
      <c r="B144" s="234" t="s">
        <v>5835</v>
      </c>
      <c r="C144" s="234" t="s">
        <v>8291</v>
      </c>
      <c r="D144" s="234" t="s">
        <v>7051</v>
      </c>
      <c r="E144" s="234" t="s">
        <v>8272</v>
      </c>
      <c r="F144" s="234" t="s">
        <v>2991</v>
      </c>
      <c r="G144" s="234" t="s">
        <v>7864</v>
      </c>
      <c r="H144" s="234" t="s">
        <v>7034</v>
      </c>
      <c r="I144" s="242"/>
      <c r="J144" s="242">
        <v>44635.676898148151</v>
      </c>
      <c r="K144" s="234"/>
      <c r="L144" s="242">
        <v>44652.676898148151</v>
      </c>
      <c r="M144" s="234" t="s">
        <v>6996</v>
      </c>
      <c r="N144" s="234" t="s">
        <v>7053</v>
      </c>
      <c r="O144" s="234" t="s">
        <v>7054</v>
      </c>
      <c r="P144" s="234" t="s">
        <v>6999</v>
      </c>
      <c r="Q144" s="234"/>
      <c r="R144" s="234" t="s">
        <v>451</v>
      </c>
      <c r="S144" t="b">
        <v>0</v>
      </c>
      <c r="T144" s="242"/>
      <c r="U144" s="103">
        <v>533</v>
      </c>
      <c r="V144" s="234" t="s">
        <v>272</v>
      </c>
      <c r="W144" s="103">
        <v>3197</v>
      </c>
      <c r="X144" s="234" t="s">
        <v>272</v>
      </c>
      <c r="Y144" s="242"/>
      <c r="Z144" s="242"/>
      <c r="AA144" s="103">
        <v>6</v>
      </c>
      <c r="AB144" s="234" t="s">
        <v>7055</v>
      </c>
      <c r="AC144" s="243">
        <v>44648.68041666667</v>
      </c>
      <c r="AD144" s="234" t="s">
        <v>7763</v>
      </c>
      <c r="AE144" s="235" t="s">
        <v>8292</v>
      </c>
      <c r="AF144" s="237">
        <v>0</v>
      </c>
      <c r="AG144" s="234" t="s">
        <v>436</v>
      </c>
      <c r="AH144" s="241"/>
      <c r="AI144" t="b">
        <v>1</v>
      </c>
      <c r="AJ144" t="b">
        <v>0</v>
      </c>
      <c r="AK144" s="234"/>
      <c r="AL144" s="103"/>
      <c r="AM144" t="b">
        <v>0</v>
      </c>
      <c r="AN144" s="234"/>
      <c r="AO144" s="103"/>
      <c r="AP144" s="241"/>
      <c r="AQ144" s="241" t="s">
        <v>7146</v>
      </c>
      <c r="AR144" s="241"/>
      <c r="AS144" s="241"/>
      <c r="AT144" s="234" t="s">
        <v>7058</v>
      </c>
      <c r="AU144" s="234" t="s">
        <v>8153</v>
      </c>
      <c r="AV144" t="b">
        <v>0</v>
      </c>
      <c r="AW144" t="b">
        <v>0</v>
      </c>
      <c r="AX144" s="241" t="s">
        <v>7875</v>
      </c>
      <c r="AY144" s="241"/>
      <c r="AZ144" s="234"/>
      <c r="BA144" s="234"/>
      <c r="BB144" s="234"/>
      <c r="BC144" t="b">
        <v>0</v>
      </c>
      <c r="BD144" s="234" t="s">
        <v>7008</v>
      </c>
      <c r="BE144" s="234" t="s">
        <v>7045</v>
      </c>
      <c r="BF144" s="234" t="s">
        <v>7027</v>
      </c>
      <c r="BG144" s="234" t="s">
        <v>7028</v>
      </c>
      <c r="BH144" s="234" t="s">
        <v>7011</v>
      </c>
      <c r="BI144" s="243">
        <v>44683.507349537038</v>
      </c>
      <c r="BJ144" s="234" t="s">
        <v>442</v>
      </c>
      <c r="BK144" s="234" t="s">
        <v>451</v>
      </c>
      <c r="BL144" s="234" t="s">
        <v>547</v>
      </c>
      <c r="BM144" s="234" t="s">
        <v>547</v>
      </c>
      <c r="BN144" s="241" t="s">
        <v>8293</v>
      </c>
      <c r="BO144" t="b">
        <v>0</v>
      </c>
      <c r="BP144" t="b">
        <v>0</v>
      </c>
      <c r="BQ144" t="b">
        <v>1</v>
      </c>
      <c r="BR144" s="241" t="s">
        <v>7029</v>
      </c>
      <c r="BS144" s="241" t="s">
        <v>7061</v>
      </c>
      <c r="BT144" s="234" t="s">
        <v>7047</v>
      </c>
      <c r="BU144" t="b">
        <v>0</v>
      </c>
      <c r="BV144" s="103">
        <v>1</v>
      </c>
      <c r="BW144" s="235">
        <v>2102</v>
      </c>
      <c r="BX144" s="234" t="s">
        <v>8294</v>
      </c>
      <c r="BY144" s="234" t="s">
        <v>56</v>
      </c>
      <c r="BZ144" s="234" t="s">
        <v>7014</v>
      </c>
    </row>
    <row r="145" spans="1:78" x14ac:dyDescent="0.25">
      <c r="A145" s="5">
        <v>2069</v>
      </c>
      <c r="B145" s="234" t="s">
        <v>5828</v>
      </c>
      <c r="C145" s="234" t="s">
        <v>8295</v>
      </c>
      <c r="D145" s="234" t="s">
        <v>8296</v>
      </c>
      <c r="E145" s="234" t="s">
        <v>8297</v>
      </c>
      <c r="F145" s="234" t="s">
        <v>6993</v>
      </c>
      <c r="G145" s="234" t="s">
        <v>7100</v>
      </c>
      <c r="H145" s="234" t="s">
        <v>6995</v>
      </c>
      <c r="I145" s="242"/>
      <c r="J145" s="242">
        <v>44648.474594907406</v>
      </c>
      <c r="K145" s="234" t="s">
        <v>8298</v>
      </c>
      <c r="L145" s="242">
        <v>44651.474594907406</v>
      </c>
      <c r="M145" s="234" t="s">
        <v>6996</v>
      </c>
      <c r="N145" s="234" t="s">
        <v>8299</v>
      </c>
      <c r="O145" s="234" t="s">
        <v>8300</v>
      </c>
      <c r="P145" s="234" t="s">
        <v>6999</v>
      </c>
      <c r="Q145" s="234" t="s">
        <v>8301</v>
      </c>
      <c r="R145" s="234" t="s">
        <v>451</v>
      </c>
      <c r="S145" t="b">
        <v>0</v>
      </c>
      <c r="T145" s="242"/>
      <c r="U145" s="103">
        <v>2</v>
      </c>
      <c r="V145" s="234" t="s">
        <v>272</v>
      </c>
      <c r="W145" s="103">
        <v>2</v>
      </c>
      <c r="X145" s="234" t="s">
        <v>272</v>
      </c>
      <c r="Y145" s="242"/>
      <c r="Z145" s="242"/>
      <c r="AA145" s="103"/>
      <c r="AB145" s="234" t="s">
        <v>8302</v>
      </c>
      <c r="AC145" s="243">
        <v>44648.476712962962</v>
      </c>
      <c r="AD145" s="234" t="s">
        <v>7106</v>
      </c>
      <c r="AE145" s="235" t="s">
        <v>8303</v>
      </c>
      <c r="AF145" s="237">
        <v>0</v>
      </c>
      <c r="AG145" s="234" t="s">
        <v>482</v>
      </c>
      <c r="AH145" s="241"/>
      <c r="AI145" t="b">
        <v>1</v>
      </c>
      <c r="AJ145" t="b">
        <v>0</v>
      </c>
      <c r="AK145" s="234"/>
      <c r="AL145" s="103"/>
      <c r="AM145" t="b">
        <v>0</v>
      </c>
      <c r="AN145" s="234"/>
      <c r="AO145" s="103"/>
      <c r="AP145" s="241"/>
      <c r="AQ145" s="241" t="s">
        <v>7073</v>
      </c>
      <c r="AR145" s="241"/>
      <c r="AS145" s="241"/>
      <c r="AT145" s="234" t="s">
        <v>7005</v>
      </c>
      <c r="AU145" s="234" t="s">
        <v>7085</v>
      </c>
      <c r="AV145" t="b">
        <v>0</v>
      </c>
      <c r="AW145" t="b">
        <v>0</v>
      </c>
      <c r="AX145" s="241"/>
      <c r="AY145" s="241"/>
      <c r="AZ145" s="234"/>
      <c r="BA145" s="234"/>
      <c r="BB145" s="234" t="s">
        <v>8304</v>
      </c>
      <c r="BC145" t="b">
        <v>0</v>
      </c>
      <c r="BD145" s="234" t="s">
        <v>7008</v>
      </c>
      <c r="BE145" s="234" t="s">
        <v>7009</v>
      </c>
      <c r="BF145" s="234" t="s">
        <v>7027</v>
      </c>
      <c r="BG145" s="234" t="s">
        <v>7028</v>
      </c>
      <c r="BH145" s="234" t="s">
        <v>7011</v>
      </c>
      <c r="BI145" s="243">
        <v>44650.674699074072</v>
      </c>
      <c r="BJ145" s="234" t="s">
        <v>442</v>
      </c>
      <c r="BK145" s="234" t="s">
        <v>451</v>
      </c>
      <c r="BL145" s="234" t="s">
        <v>451</v>
      </c>
      <c r="BM145" s="234" t="s">
        <v>451</v>
      </c>
      <c r="BN145" s="241"/>
      <c r="BO145" t="b">
        <v>0</v>
      </c>
      <c r="BP145" t="b">
        <v>0</v>
      </c>
      <c r="BQ145" t="b">
        <v>0</v>
      </c>
      <c r="BR145" s="241" t="s">
        <v>7029</v>
      </c>
      <c r="BS145" s="241"/>
      <c r="BT145" s="234" t="s">
        <v>7012</v>
      </c>
      <c r="BU145" t="b">
        <v>0</v>
      </c>
      <c r="BV145" s="103">
        <v>1</v>
      </c>
      <c r="BW145" s="235">
        <v>2101</v>
      </c>
      <c r="BX145" s="234" t="s">
        <v>8305</v>
      </c>
      <c r="BY145" s="234" t="s">
        <v>56</v>
      </c>
      <c r="BZ145" s="234" t="s">
        <v>7014</v>
      </c>
    </row>
    <row r="146" spans="1:78" x14ac:dyDescent="0.25">
      <c r="A146" s="5">
        <v>2068</v>
      </c>
      <c r="B146" s="234" t="s">
        <v>5785</v>
      </c>
      <c r="C146" s="234" t="s">
        <v>7111</v>
      </c>
      <c r="D146" s="234"/>
      <c r="E146" s="234" t="s">
        <v>8306</v>
      </c>
      <c r="F146" s="234" t="s">
        <v>6993</v>
      </c>
      <c r="G146" s="234" t="s">
        <v>7100</v>
      </c>
      <c r="H146" s="234" t="s">
        <v>6995</v>
      </c>
      <c r="I146" s="242"/>
      <c r="J146" s="242">
        <v>44644.410219907404</v>
      </c>
      <c r="K146" s="234" t="s">
        <v>7111</v>
      </c>
      <c r="L146" s="242">
        <v>44659.410219907404</v>
      </c>
      <c r="M146" s="234" t="s">
        <v>7066</v>
      </c>
      <c r="N146" s="234" t="s">
        <v>8307</v>
      </c>
      <c r="O146" s="234" t="s">
        <v>8308</v>
      </c>
      <c r="P146" s="234" t="s">
        <v>6999</v>
      </c>
      <c r="Q146" s="234" t="s">
        <v>8309</v>
      </c>
      <c r="R146" s="234" t="s">
        <v>451</v>
      </c>
      <c r="S146" t="b">
        <v>0</v>
      </c>
      <c r="T146" s="242"/>
      <c r="U146" s="103">
        <v>20.5</v>
      </c>
      <c r="V146" s="234" t="s">
        <v>272</v>
      </c>
      <c r="W146" s="103">
        <v>20.5</v>
      </c>
      <c r="X146" s="234" t="s">
        <v>272</v>
      </c>
      <c r="Y146" s="242"/>
      <c r="Z146" s="242"/>
      <c r="AA146" s="103"/>
      <c r="AB146" s="234" t="s">
        <v>8310</v>
      </c>
      <c r="AC146" s="243">
        <v>44648.415462962963</v>
      </c>
      <c r="AD146" s="234" t="s">
        <v>7106</v>
      </c>
      <c r="AE146" s="235" t="s">
        <v>8311</v>
      </c>
      <c r="AF146" s="237">
        <v>0</v>
      </c>
      <c r="AG146" s="234" t="s">
        <v>482</v>
      </c>
      <c r="AH146" s="241"/>
      <c r="AI146" t="b">
        <v>0</v>
      </c>
      <c r="AJ146" t="b">
        <v>1</v>
      </c>
      <c r="AK146" s="234" t="s">
        <v>7572</v>
      </c>
      <c r="AL146" s="103">
        <v>20</v>
      </c>
      <c r="AM146" t="b">
        <v>0</v>
      </c>
      <c r="AN146" s="234"/>
      <c r="AO146" s="103"/>
      <c r="AP146" s="241"/>
      <c r="AQ146" s="241" t="s">
        <v>7073</v>
      </c>
      <c r="AR146" s="241"/>
      <c r="AS146" s="241"/>
      <c r="AT146" s="234" t="s">
        <v>7005</v>
      </c>
      <c r="AU146" s="234" t="s">
        <v>7085</v>
      </c>
      <c r="AV146" t="b">
        <v>0</v>
      </c>
      <c r="AW146" t="b">
        <v>0</v>
      </c>
      <c r="AX146" s="241"/>
      <c r="AY146" s="241"/>
      <c r="AZ146" s="234"/>
      <c r="BA146" s="234"/>
      <c r="BB146" s="234" t="s">
        <v>8312</v>
      </c>
      <c r="BC146" t="b">
        <v>1</v>
      </c>
      <c r="BD146" s="234" t="s">
        <v>7076</v>
      </c>
      <c r="BE146" s="234" t="s">
        <v>7009</v>
      </c>
      <c r="BF146" s="234" t="s">
        <v>6972</v>
      </c>
      <c r="BG146" s="234" t="s">
        <v>7028</v>
      </c>
      <c r="BH146" s="234" t="s">
        <v>7011</v>
      </c>
      <c r="BI146" s="243">
        <v>44686.549826388888</v>
      </c>
      <c r="BJ146" s="234" t="s">
        <v>442</v>
      </c>
      <c r="BK146" s="234" t="s">
        <v>451</v>
      </c>
      <c r="BL146" s="234" t="s">
        <v>451</v>
      </c>
      <c r="BM146" s="234" t="s">
        <v>451</v>
      </c>
      <c r="BN146" s="241"/>
      <c r="BO146" t="b">
        <v>1</v>
      </c>
      <c r="BP146" t="b">
        <v>0</v>
      </c>
      <c r="BQ146" t="b">
        <v>0</v>
      </c>
      <c r="BR146" s="241" t="s">
        <v>7029</v>
      </c>
      <c r="BS146" s="241"/>
      <c r="BT146" s="234" t="s">
        <v>7012</v>
      </c>
      <c r="BU146" t="b">
        <v>0</v>
      </c>
      <c r="BV146" s="103">
        <v>3</v>
      </c>
      <c r="BW146" s="235">
        <v>2100</v>
      </c>
      <c r="BX146" s="234" t="s">
        <v>8313</v>
      </c>
      <c r="BY146" s="234" t="s">
        <v>56</v>
      </c>
      <c r="BZ146" s="234" t="s">
        <v>7014</v>
      </c>
    </row>
    <row r="147" spans="1:78" ht="30" x14ac:dyDescent="0.25">
      <c r="A147" s="5">
        <v>2067</v>
      </c>
      <c r="B147" s="234" t="s">
        <v>5775</v>
      </c>
      <c r="C147" s="234" t="s">
        <v>8314</v>
      </c>
      <c r="D147" s="234" t="s">
        <v>7780</v>
      </c>
      <c r="E147" s="234" t="s">
        <v>8315</v>
      </c>
      <c r="F147" s="234" t="s">
        <v>2991</v>
      </c>
      <c r="G147" s="234" t="s">
        <v>8316</v>
      </c>
      <c r="H147" s="234" t="s">
        <v>7034</v>
      </c>
      <c r="I147" s="242"/>
      <c r="J147" s="242">
        <v>44643.705613425926</v>
      </c>
      <c r="K147" s="234" t="s">
        <v>8317</v>
      </c>
      <c r="L147" s="242">
        <v>44652.705613425926</v>
      </c>
      <c r="M147" s="234" t="s">
        <v>6996</v>
      </c>
      <c r="N147" s="234" t="s">
        <v>7782</v>
      </c>
      <c r="O147" s="234" t="s">
        <v>7783</v>
      </c>
      <c r="P147" s="234" t="s">
        <v>6999</v>
      </c>
      <c r="Q147" s="234" t="s">
        <v>8318</v>
      </c>
      <c r="R147" s="234" t="s">
        <v>547</v>
      </c>
      <c r="S147" t="b">
        <v>0</v>
      </c>
      <c r="T147" s="242"/>
      <c r="U147" s="103">
        <v>1000</v>
      </c>
      <c r="V147" s="234" t="s">
        <v>480</v>
      </c>
      <c r="W147" s="103">
        <v>1000</v>
      </c>
      <c r="X147" s="234" t="s">
        <v>480</v>
      </c>
      <c r="Y147" s="242"/>
      <c r="Z147" s="242"/>
      <c r="AA147" s="103"/>
      <c r="AB147" s="234" t="s">
        <v>7784</v>
      </c>
      <c r="AC147" s="243">
        <v>44645.759513888886</v>
      </c>
      <c r="AD147" s="234" t="s">
        <v>8319</v>
      </c>
      <c r="AE147" s="235" t="s">
        <v>8320</v>
      </c>
      <c r="AF147" s="237">
        <v>0</v>
      </c>
      <c r="AG147" s="234" t="s">
        <v>482</v>
      </c>
      <c r="AH147" s="241" t="s">
        <v>8321</v>
      </c>
      <c r="AI147" t="b">
        <v>1</v>
      </c>
      <c r="AJ147" t="b">
        <v>0</v>
      </c>
      <c r="AK147" s="234"/>
      <c r="AL147" s="103"/>
      <c r="AM147" t="b">
        <v>0</v>
      </c>
      <c r="AN147" s="234"/>
      <c r="AO147" s="103"/>
      <c r="AP147" s="241" t="s">
        <v>8322</v>
      </c>
      <c r="AQ147" s="241" t="s">
        <v>7073</v>
      </c>
      <c r="AR147" s="241" t="s">
        <v>8323</v>
      </c>
      <c r="AS147" s="241" t="s">
        <v>8324</v>
      </c>
      <c r="AT147" s="234" t="s">
        <v>7058</v>
      </c>
      <c r="AU147" s="234" t="s">
        <v>8325</v>
      </c>
      <c r="AV147" t="b">
        <v>0</v>
      </c>
      <c r="AW147" t="b">
        <v>1</v>
      </c>
      <c r="AX147" s="241" t="s">
        <v>8326</v>
      </c>
      <c r="AY147" s="241" t="s">
        <v>8327</v>
      </c>
      <c r="AZ147" s="234"/>
      <c r="BA147" s="234"/>
      <c r="BB147" s="234" t="s">
        <v>8328</v>
      </c>
      <c r="BC147" t="b">
        <v>0</v>
      </c>
      <c r="BD147" s="234" t="s">
        <v>7008</v>
      </c>
      <c r="BE147" s="234" t="s">
        <v>7045</v>
      </c>
      <c r="BF147" s="234" t="s">
        <v>7027</v>
      </c>
      <c r="BG147" s="234" t="s">
        <v>7028</v>
      </c>
      <c r="BH147" s="234" t="s">
        <v>7011</v>
      </c>
      <c r="BI147" s="243">
        <v>44658.351898148147</v>
      </c>
      <c r="BJ147" s="234" t="s">
        <v>8329</v>
      </c>
      <c r="BK147" s="234" t="s">
        <v>547</v>
      </c>
      <c r="BL147" s="234" t="s">
        <v>547</v>
      </c>
      <c r="BM147" s="234" t="s">
        <v>451</v>
      </c>
      <c r="BN147" s="241"/>
      <c r="BO147" t="b">
        <v>0</v>
      </c>
      <c r="BP147" t="b">
        <v>0</v>
      </c>
      <c r="BQ147" t="b">
        <v>1</v>
      </c>
      <c r="BR147" s="241" t="s">
        <v>7259</v>
      </c>
      <c r="BS147" s="241" t="s">
        <v>7061</v>
      </c>
      <c r="BT147" s="234" t="s">
        <v>7047</v>
      </c>
      <c r="BU147" t="b">
        <v>0</v>
      </c>
      <c r="BV147" s="103">
        <v>1</v>
      </c>
      <c r="BW147" s="235">
        <v>2099</v>
      </c>
      <c r="BX147" s="234" t="s">
        <v>8330</v>
      </c>
      <c r="BY147" s="234" t="s">
        <v>56</v>
      </c>
      <c r="BZ147" s="234" t="s">
        <v>7014</v>
      </c>
    </row>
    <row r="148" spans="1:78" ht="135" x14ac:dyDescent="0.25">
      <c r="A148" s="5">
        <v>2066</v>
      </c>
      <c r="B148" s="234" t="s">
        <v>5759</v>
      </c>
      <c r="C148" s="234" t="s">
        <v>8331</v>
      </c>
      <c r="D148" s="234"/>
      <c r="E148" s="234" t="s">
        <v>8332</v>
      </c>
      <c r="F148" s="234" t="s">
        <v>7156</v>
      </c>
      <c r="G148" s="234" t="s">
        <v>6995</v>
      </c>
      <c r="H148" s="234" t="s">
        <v>6995</v>
      </c>
      <c r="I148" s="242"/>
      <c r="J148" s="242">
        <v>44645.579398148147</v>
      </c>
      <c r="K148" s="234"/>
      <c r="L148" s="242">
        <v>44655.579398148147</v>
      </c>
      <c r="M148" s="234" t="s">
        <v>6996</v>
      </c>
      <c r="N148" s="234" t="s">
        <v>8333</v>
      </c>
      <c r="O148" s="234" t="s">
        <v>8334</v>
      </c>
      <c r="P148" s="234" t="s">
        <v>6999</v>
      </c>
      <c r="Q148" s="234"/>
      <c r="R148" s="234" t="s">
        <v>451</v>
      </c>
      <c r="S148" t="b">
        <v>0</v>
      </c>
      <c r="T148" s="242"/>
      <c r="U148" s="103">
        <v>100</v>
      </c>
      <c r="V148" s="234" t="s">
        <v>272</v>
      </c>
      <c r="W148" s="103">
        <v>300</v>
      </c>
      <c r="X148" s="234" t="s">
        <v>272</v>
      </c>
      <c r="Y148" s="242">
        <v>44743</v>
      </c>
      <c r="Z148" s="242"/>
      <c r="AA148" s="103">
        <v>3</v>
      </c>
      <c r="AB148" s="234"/>
      <c r="AC148" s="243">
        <v>44645.583738425928</v>
      </c>
      <c r="AD148" s="234" t="s">
        <v>7585</v>
      </c>
      <c r="AE148" s="235" t="s">
        <v>8335</v>
      </c>
      <c r="AF148" s="237">
        <v>0</v>
      </c>
      <c r="AG148" s="234" t="s">
        <v>7003</v>
      </c>
      <c r="AH148" s="241" t="s">
        <v>8336</v>
      </c>
      <c r="AI148" t="b">
        <v>0</v>
      </c>
      <c r="AJ148" t="b">
        <v>1</v>
      </c>
      <c r="AK148" s="234" t="s">
        <v>7787</v>
      </c>
      <c r="AL148" s="103">
        <v>20</v>
      </c>
      <c r="AM148" t="b">
        <v>0</v>
      </c>
      <c r="AN148" s="234"/>
      <c r="AO148" s="103"/>
      <c r="AP148" s="241"/>
      <c r="AQ148" s="241" t="s">
        <v>8115</v>
      </c>
      <c r="AR148" s="241"/>
      <c r="AS148" s="241"/>
      <c r="AT148" s="234" t="s">
        <v>7005</v>
      </c>
      <c r="AU148" s="234" t="s">
        <v>7006</v>
      </c>
      <c r="AV148" t="b">
        <v>0</v>
      </c>
      <c r="AW148" t="b">
        <v>0</v>
      </c>
      <c r="AX148" s="241"/>
      <c r="AY148" s="241"/>
      <c r="AZ148" s="234"/>
      <c r="BA148" s="234"/>
      <c r="BB148" s="234" t="s">
        <v>8337</v>
      </c>
      <c r="BC148" t="b">
        <v>1</v>
      </c>
      <c r="BD148" s="234" t="s">
        <v>7008</v>
      </c>
      <c r="BE148" s="234" t="s">
        <v>7009</v>
      </c>
      <c r="BF148" s="234" t="s">
        <v>6972</v>
      </c>
      <c r="BG148" s="234" t="s">
        <v>7028</v>
      </c>
      <c r="BH148" s="234" t="s">
        <v>7011</v>
      </c>
      <c r="BI148" s="243">
        <v>44687.652928240743</v>
      </c>
      <c r="BJ148" s="234" t="s">
        <v>442</v>
      </c>
      <c r="BK148" s="234" t="s">
        <v>451</v>
      </c>
      <c r="BL148" s="234" t="s">
        <v>451</v>
      </c>
      <c r="BM148" s="234" t="s">
        <v>451</v>
      </c>
      <c r="BN148" s="241"/>
      <c r="BO148" t="b">
        <v>1</v>
      </c>
      <c r="BP148" t="b">
        <v>0</v>
      </c>
      <c r="BQ148" t="b">
        <v>0</v>
      </c>
      <c r="BR148" s="241"/>
      <c r="BS148" s="241"/>
      <c r="BT148" s="234" t="s">
        <v>7047</v>
      </c>
      <c r="BU148" t="b">
        <v>0</v>
      </c>
      <c r="BV148" s="103">
        <v>4</v>
      </c>
      <c r="BW148" s="235">
        <v>2098</v>
      </c>
      <c r="BX148" s="234" t="s">
        <v>8338</v>
      </c>
      <c r="BY148" s="234" t="s">
        <v>56</v>
      </c>
      <c r="BZ148" s="234" t="s">
        <v>7014</v>
      </c>
    </row>
    <row r="149" spans="1:78" x14ac:dyDescent="0.25">
      <c r="A149" s="5">
        <v>2065</v>
      </c>
      <c r="B149" s="234" t="s">
        <v>5751</v>
      </c>
      <c r="C149" s="234" t="s">
        <v>8101</v>
      </c>
      <c r="D149" s="234" t="s">
        <v>7243</v>
      </c>
      <c r="E149" s="234"/>
      <c r="F149" s="234" t="s">
        <v>7156</v>
      </c>
      <c r="G149" s="234" t="s">
        <v>7244</v>
      </c>
      <c r="H149" s="234" t="s">
        <v>6995</v>
      </c>
      <c r="I149" s="242"/>
      <c r="J149" s="242">
        <v>44645.506388888891</v>
      </c>
      <c r="K149" s="234"/>
      <c r="L149" s="242">
        <v>44650.506388888891</v>
      </c>
      <c r="M149" s="234" t="s">
        <v>7228</v>
      </c>
      <c r="N149" s="234" t="s">
        <v>7245</v>
      </c>
      <c r="O149" s="234" t="s">
        <v>7246</v>
      </c>
      <c r="P149" s="234" t="s">
        <v>6999</v>
      </c>
      <c r="Q149" s="234"/>
      <c r="R149" s="234" t="s">
        <v>451</v>
      </c>
      <c r="S149" t="b">
        <v>0</v>
      </c>
      <c r="T149" s="242">
        <v>44666</v>
      </c>
      <c r="U149" s="103">
        <v>45</v>
      </c>
      <c r="V149" s="234" t="s">
        <v>272</v>
      </c>
      <c r="W149" s="103">
        <v>45</v>
      </c>
      <c r="X149" s="234" t="s">
        <v>272</v>
      </c>
      <c r="Y149" s="242"/>
      <c r="Z149" s="242"/>
      <c r="AA149" s="103"/>
      <c r="AB149" s="234" t="s">
        <v>7247</v>
      </c>
      <c r="AC149" s="243">
        <v>44645.510266203702</v>
      </c>
      <c r="AD149" s="234" t="s">
        <v>7248</v>
      </c>
      <c r="AE149" s="235" t="s">
        <v>8339</v>
      </c>
      <c r="AF149" s="237">
        <v>0</v>
      </c>
      <c r="AG149" s="234" t="s">
        <v>482</v>
      </c>
      <c r="AH149" s="241"/>
      <c r="AI149" t="b">
        <v>1</v>
      </c>
      <c r="AJ149" t="b">
        <v>0</v>
      </c>
      <c r="AK149" s="234"/>
      <c r="AL149" s="103"/>
      <c r="AM149" t="b">
        <v>0</v>
      </c>
      <c r="AN149" s="234"/>
      <c r="AO149" s="103"/>
      <c r="AP149" s="241"/>
      <c r="AQ149" s="241" t="s">
        <v>7073</v>
      </c>
      <c r="AR149" s="241" t="s">
        <v>8340</v>
      </c>
      <c r="AS149" s="241"/>
      <c r="AT149" s="234" t="s">
        <v>7005</v>
      </c>
      <c r="AU149" s="234" t="s">
        <v>7505</v>
      </c>
      <c r="AV149" t="b">
        <v>0</v>
      </c>
      <c r="AW149" t="b">
        <v>0</v>
      </c>
      <c r="AX149" s="241" t="s">
        <v>8340</v>
      </c>
      <c r="AY149" s="241"/>
      <c r="AZ149" s="234"/>
      <c r="BA149" s="234"/>
      <c r="BB149" s="234" t="s">
        <v>7250</v>
      </c>
      <c r="BC149" t="b">
        <v>0</v>
      </c>
      <c r="BD149" s="234" t="s">
        <v>7234</v>
      </c>
      <c r="BE149" s="234" t="s">
        <v>7009</v>
      </c>
      <c r="BF149" s="234" t="s">
        <v>7027</v>
      </c>
      <c r="BG149" s="234" t="s">
        <v>7028</v>
      </c>
      <c r="BH149" s="234" t="s">
        <v>7011</v>
      </c>
      <c r="BI149" s="243">
        <v>44652.669849537036</v>
      </c>
      <c r="BJ149" s="234" t="s">
        <v>7486</v>
      </c>
      <c r="BK149" s="234" t="s">
        <v>547</v>
      </c>
      <c r="BL149" s="234" t="s">
        <v>547</v>
      </c>
      <c r="BM149" s="234" t="s">
        <v>451</v>
      </c>
      <c r="BN149" s="241"/>
      <c r="BO149" t="b">
        <v>0</v>
      </c>
      <c r="BP149" t="b">
        <v>0</v>
      </c>
      <c r="BQ149" t="b">
        <v>0</v>
      </c>
      <c r="BR149" s="241" t="s">
        <v>7173</v>
      </c>
      <c r="BS149" s="241" t="s">
        <v>7251</v>
      </c>
      <c r="BT149" s="234" t="s">
        <v>7012</v>
      </c>
      <c r="BU149" t="b">
        <v>0</v>
      </c>
      <c r="BV149" s="103">
        <v>1</v>
      </c>
      <c r="BW149" s="235">
        <v>2097</v>
      </c>
      <c r="BX149" s="234" t="s">
        <v>8341</v>
      </c>
      <c r="BY149" s="234" t="s">
        <v>56</v>
      </c>
      <c r="BZ149" s="234" t="s">
        <v>7014</v>
      </c>
    </row>
    <row r="150" spans="1:78" x14ac:dyDescent="0.25">
      <c r="A150" s="5">
        <v>2064</v>
      </c>
      <c r="B150" s="234" t="s">
        <v>5747</v>
      </c>
      <c r="C150" s="234" t="s">
        <v>8342</v>
      </c>
      <c r="D150" s="234" t="s">
        <v>7967</v>
      </c>
      <c r="E150" s="234"/>
      <c r="F150" s="234" t="s">
        <v>6993</v>
      </c>
      <c r="G150" s="234" t="s">
        <v>7263</v>
      </c>
      <c r="H150" s="234" t="s">
        <v>7263</v>
      </c>
      <c r="I150" s="242"/>
      <c r="J150" s="242">
        <v>44644.413761574076</v>
      </c>
      <c r="K150" s="234"/>
      <c r="L150" s="242">
        <v>44648.413761574076</v>
      </c>
      <c r="M150" s="234" t="s">
        <v>7386</v>
      </c>
      <c r="N150" s="234" t="s">
        <v>7968</v>
      </c>
      <c r="O150" s="234" t="s">
        <v>7969</v>
      </c>
      <c r="P150" s="234" t="s">
        <v>6999</v>
      </c>
      <c r="Q150" s="234"/>
      <c r="R150" s="234" t="s">
        <v>451</v>
      </c>
      <c r="S150" t="b">
        <v>0</v>
      </c>
      <c r="T150" s="242"/>
      <c r="U150" s="103">
        <v>4</v>
      </c>
      <c r="V150" s="234" t="s">
        <v>272</v>
      </c>
      <c r="W150" s="103">
        <v>20</v>
      </c>
      <c r="X150" s="234" t="s">
        <v>272</v>
      </c>
      <c r="Y150" s="242"/>
      <c r="Z150" s="242"/>
      <c r="AA150" s="103">
        <v>5</v>
      </c>
      <c r="AB150" s="234" t="s">
        <v>7970</v>
      </c>
      <c r="AC150" s="243">
        <v>44645.415902777779</v>
      </c>
      <c r="AD150" s="234" t="s">
        <v>7268</v>
      </c>
      <c r="AE150" s="235" t="s">
        <v>8343</v>
      </c>
      <c r="AF150" s="237">
        <v>0</v>
      </c>
      <c r="AG150" s="234" t="s">
        <v>482</v>
      </c>
      <c r="AH150" s="241"/>
      <c r="AI150" t="b">
        <v>1</v>
      </c>
      <c r="AJ150" t="b">
        <v>0</v>
      </c>
      <c r="AK150" s="234"/>
      <c r="AL150" s="103"/>
      <c r="AM150" t="b">
        <v>0</v>
      </c>
      <c r="AN150" s="234"/>
      <c r="AO150" s="103"/>
      <c r="AP150" s="241"/>
      <c r="AQ150" s="241"/>
      <c r="AR150" s="241"/>
      <c r="AS150" s="241"/>
      <c r="AT150" s="234" t="s">
        <v>7005</v>
      </c>
      <c r="AU150" s="234" t="s">
        <v>7025</v>
      </c>
      <c r="AV150" t="b">
        <v>0</v>
      </c>
      <c r="AW150" t="b">
        <v>0</v>
      </c>
      <c r="AX150" s="241"/>
      <c r="AY150" s="241"/>
      <c r="AZ150" s="234"/>
      <c r="BA150" s="234"/>
      <c r="BB150" s="234"/>
      <c r="BC150" t="b">
        <v>0</v>
      </c>
      <c r="BD150" s="234" t="s">
        <v>7390</v>
      </c>
      <c r="BE150" s="234" t="s">
        <v>7009</v>
      </c>
      <c r="BF150" s="234" t="s">
        <v>7027</v>
      </c>
      <c r="BG150" s="234" t="s">
        <v>7028</v>
      </c>
      <c r="BH150" s="234" t="s">
        <v>55</v>
      </c>
      <c r="BI150" s="243">
        <v>44645.418912037036</v>
      </c>
      <c r="BJ150" s="234" t="s">
        <v>7326</v>
      </c>
      <c r="BK150" s="234" t="s">
        <v>451</v>
      </c>
      <c r="BL150" s="234" t="s">
        <v>451</v>
      </c>
      <c r="BM150" s="234" t="s">
        <v>451</v>
      </c>
      <c r="BN150" s="241"/>
      <c r="BO150" t="b">
        <v>0</v>
      </c>
      <c r="BP150" t="b">
        <v>0</v>
      </c>
      <c r="BQ150" t="b">
        <v>0</v>
      </c>
      <c r="BR150" s="241" t="s">
        <v>7029</v>
      </c>
      <c r="BS150" s="241"/>
      <c r="BT150" s="234" t="s">
        <v>7012</v>
      </c>
      <c r="BU150" t="b">
        <v>1</v>
      </c>
      <c r="BV150" s="103">
        <v>0</v>
      </c>
      <c r="BW150" s="235">
        <v>2096</v>
      </c>
      <c r="BX150" s="234" t="s">
        <v>8344</v>
      </c>
      <c r="BY150" s="234" t="s">
        <v>56</v>
      </c>
      <c r="BZ150" s="234" t="s">
        <v>7014</v>
      </c>
    </row>
    <row r="151" spans="1:78" ht="30" x14ac:dyDescent="0.25">
      <c r="A151" s="5">
        <v>2063</v>
      </c>
      <c r="B151" s="234" t="s">
        <v>5741</v>
      </c>
      <c r="C151" s="234" t="s">
        <v>8345</v>
      </c>
      <c r="D151" s="234" t="s">
        <v>8278</v>
      </c>
      <c r="E151" s="234"/>
      <c r="F151" s="234" t="s">
        <v>6993</v>
      </c>
      <c r="G151" s="234" t="s">
        <v>8279</v>
      </c>
      <c r="H151" s="234" t="s">
        <v>8280</v>
      </c>
      <c r="I151" s="242"/>
      <c r="J151" s="242">
        <v>44644.563854166663</v>
      </c>
      <c r="K151" s="234"/>
      <c r="L151" s="242">
        <v>44649.563854166663</v>
      </c>
      <c r="M151" s="234" t="s">
        <v>6996</v>
      </c>
      <c r="N151" s="234" t="s">
        <v>8281</v>
      </c>
      <c r="O151" s="234" t="s">
        <v>8282</v>
      </c>
      <c r="P151" s="234" t="s">
        <v>6999</v>
      </c>
      <c r="Q151" s="234"/>
      <c r="R151" s="234" t="s">
        <v>451</v>
      </c>
      <c r="S151" t="b">
        <v>0</v>
      </c>
      <c r="T151" s="242"/>
      <c r="U151" s="103">
        <v>37668</v>
      </c>
      <c r="V151" s="234" t="s">
        <v>480</v>
      </c>
      <c r="W151" s="103">
        <v>37688</v>
      </c>
      <c r="X151" s="234" t="s">
        <v>480</v>
      </c>
      <c r="Y151" s="242"/>
      <c r="Z151" s="242"/>
      <c r="AA151" s="103"/>
      <c r="AB151" s="234" t="s">
        <v>8283</v>
      </c>
      <c r="AC151" s="243">
        <v>44644.578506944446</v>
      </c>
      <c r="AD151" s="234" t="s">
        <v>8284</v>
      </c>
      <c r="AE151" s="235" t="s">
        <v>8346</v>
      </c>
      <c r="AF151" s="237">
        <v>0</v>
      </c>
      <c r="AG151" s="234" t="s">
        <v>482</v>
      </c>
      <c r="AH151" s="241"/>
      <c r="AI151" t="b">
        <v>0</v>
      </c>
      <c r="AJ151" t="b">
        <v>0</v>
      </c>
      <c r="AK151" s="234"/>
      <c r="AL151" s="103"/>
      <c r="AM151" t="b">
        <v>0</v>
      </c>
      <c r="AN151" s="234"/>
      <c r="AO151" s="103"/>
      <c r="AP151" s="241" t="s">
        <v>8347</v>
      </c>
      <c r="AQ151" s="241" t="s">
        <v>7073</v>
      </c>
      <c r="AR151" s="241"/>
      <c r="AS151" s="241"/>
      <c r="AT151" s="234" t="s">
        <v>7005</v>
      </c>
      <c r="AU151" s="234" t="s">
        <v>7085</v>
      </c>
      <c r="AV151" t="b">
        <v>0</v>
      </c>
      <c r="AW151" t="b">
        <v>0</v>
      </c>
      <c r="AX151" s="241"/>
      <c r="AY151" s="241"/>
      <c r="AZ151" s="234"/>
      <c r="BA151" s="234"/>
      <c r="BB151" s="234"/>
      <c r="BC151" t="b">
        <v>0</v>
      </c>
      <c r="BD151" s="234" t="s">
        <v>7008</v>
      </c>
      <c r="BE151" s="234" t="s">
        <v>7208</v>
      </c>
      <c r="BF151" s="234" t="s">
        <v>7027</v>
      </c>
      <c r="BG151" s="234" t="s">
        <v>7028</v>
      </c>
      <c r="BH151" s="234" t="s">
        <v>7011</v>
      </c>
      <c r="BI151" s="243">
        <v>44650.660787037035</v>
      </c>
      <c r="BJ151" s="234" t="s">
        <v>8348</v>
      </c>
      <c r="BK151" s="234" t="s">
        <v>451</v>
      </c>
      <c r="BL151" s="234" t="s">
        <v>451</v>
      </c>
      <c r="BM151" s="234" t="s">
        <v>451</v>
      </c>
      <c r="BN151" s="241"/>
      <c r="BO151" t="b">
        <v>1</v>
      </c>
      <c r="BP151" t="b">
        <v>0</v>
      </c>
      <c r="BQ151" t="b">
        <v>0</v>
      </c>
      <c r="BR151" s="241" t="s">
        <v>8288</v>
      </c>
      <c r="BS151" s="241"/>
      <c r="BT151" s="234" t="s">
        <v>8289</v>
      </c>
      <c r="BU151" t="b">
        <v>0</v>
      </c>
      <c r="BV151" s="103">
        <v>1</v>
      </c>
      <c r="BW151" s="235">
        <v>2095</v>
      </c>
      <c r="BX151" s="234" t="s">
        <v>8349</v>
      </c>
      <c r="BY151" s="234" t="s">
        <v>56</v>
      </c>
      <c r="BZ151" s="234" t="s">
        <v>7014</v>
      </c>
    </row>
    <row r="152" spans="1:78" x14ac:dyDescent="0.25">
      <c r="A152" s="5">
        <v>2062</v>
      </c>
      <c r="B152" s="234" t="s">
        <v>5737</v>
      </c>
      <c r="C152" s="234" t="s">
        <v>5738</v>
      </c>
      <c r="D152" s="234" t="s">
        <v>7124</v>
      </c>
      <c r="E152" s="234" t="s">
        <v>7986</v>
      </c>
      <c r="F152" s="234" t="s">
        <v>6993</v>
      </c>
      <c r="G152" s="234" t="s">
        <v>7279</v>
      </c>
      <c r="H152" s="234" t="s">
        <v>6994</v>
      </c>
      <c r="I152" s="242"/>
      <c r="J152" s="242">
        <v>44644.496412037035</v>
      </c>
      <c r="K152" s="234" t="s">
        <v>8350</v>
      </c>
      <c r="L152" s="242">
        <v>44657.496412037035</v>
      </c>
      <c r="M152" s="234" t="s">
        <v>6996</v>
      </c>
      <c r="N152" s="234" t="s">
        <v>7126</v>
      </c>
      <c r="O152" s="234" t="s">
        <v>7127</v>
      </c>
      <c r="P152" s="234" t="s">
        <v>6999</v>
      </c>
      <c r="Q152" s="234" t="s">
        <v>7988</v>
      </c>
      <c r="R152" s="234" t="s">
        <v>451</v>
      </c>
      <c r="S152" t="b">
        <v>0</v>
      </c>
      <c r="T152" s="242"/>
      <c r="U152" s="103">
        <v>5</v>
      </c>
      <c r="V152" s="234" t="s">
        <v>272</v>
      </c>
      <c r="W152" s="103">
        <v>10</v>
      </c>
      <c r="X152" s="234" t="s">
        <v>272</v>
      </c>
      <c r="Y152" s="242"/>
      <c r="Z152" s="242"/>
      <c r="AA152" s="103"/>
      <c r="AB152" s="234" t="s">
        <v>7128</v>
      </c>
      <c r="AC152" s="243">
        <v>44644.500057870369</v>
      </c>
      <c r="AD152" s="234" t="s">
        <v>7285</v>
      </c>
      <c r="AE152" s="235" t="s">
        <v>8351</v>
      </c>
      <c r="AF152" s="237">
        <v>0</v>
      </c>
      <c r="AG152" s="234" t="s">
        <v>482</v>
      </c>
      <c r="AH152" s="241" t="s">
        <v>8352</v>
      </c>
      <c r="AI152" t="b">
        <v>0</v>
      </c>
      <c r="AJ152" t="b">
        <v>0</v>
      </c>
      <c r="AK152" s="234"/>
      <c r="AL152" s="103"/>
      <c r="AM152" t="b">
        <v>0</v>
      </c>
      <c r="AN152" s="234"/>
      <c r="AO152" s="103"/>
      <c r="AP152" s="241"/>
      <c r="AQ152" s="241" t="s">
        <v>7073</v>
      </c>
      <c r="AR152" s="241"/>
      <c r="AS152" s="241"/>
      <c r="AT152" s="234" t="s">
        <v>7005</v>
      </c>
      <c r="AU152" s="234" t="s">
        <v>7085</v>
      </c>
      <c r="AV152" t="b">
        <v>0</v>
      </c>
      <c r="AW152" t="b">
        <v>0</v>
      </c>
      <c r="AX152" s="241"/>
      <c r="AY152" s="241"/>
      <c r="AZ152" s="234"/>
      <c r="BA152" s="234"/>
      <c r="BB152" s="234" t="s">
        <v>7749</v>
      </c>
      <c r="BC152" t="b">
        <v>0</v>
      </c>
      <c r="BD152" s="234" t="s">
        <v>7008</v>
      </c>
      <c r="BE152" s="234" t="s">
        <v>7009</v>
      </c>
      <c r="BF152" s="234" t="s">
        <v>7027</v>
      </c>
      <c r="BG152" s="234" t="s">
        <v>7028</v>
      </c>
      <c r="BH152" s="234" t="s">
        <v>7011</v>
      </c>
      <c r="BI152" s="243">
        <v>44648.63045138889</v>
      </c>
      <c r="BJ152" s="234" t="s">
        <v>442</v>
      </c>
      <c r="BK152" s="234" t="s">
        <v>451</v>
      </c>
      <c r="BL152" s="234" t="s">
        <v>451</v>
      </c>
      <c r="BM152" s="234" t="s">
        <v>451</v>
      </c>
      <c r="BN152" s="241"/>
      <c r="BO152" t="b">
        <v>1</v>
      </c>
      <c r="BP152" t="b">
        <v>0</v>
      </c>
      <c r="BQ152" t="b">
        <v>0</v>
      </c>
      <c r="BR152" s="241" t="s">
        <v>7029</v>
      </c>
      <c r="BS152" s="241"/>
      <c r="BT152" s="234" t="s">
        <v>7012</v>
      </c>
      <c r="BU152" t="b">
        <v>0</v>
      </c>
      <c r="BV152" s="103">
        <v>1</v>
      </c>
      <c r="BW152" s="235">
        <v>2094</v>
      </c>
      <c r="BX152" s="234" t="s">
        <v>8353</v>
      </c>
      <c r="BY152" s="234" t="s">
        <v>56</v>
      </c>
      <c r="BZ152" s="234" t="s">
        <v>7014</v>
      </c>
    </row>
    <row r="153" spans="1:78" x14ac:dyDescent="0.25">
      <c r="A153" s="5">
        <v>2061</v>
      </c>
      <c r="B153" s="234" t="s">
        <v>5731</v>
      </c>
      <c r="C153" s="234" t="s">
        <v>5732</v>
      </c>
      <c r="D153" s="234" t="s">
        <v>7124</v>
      </c>
      <c r="E153" s="234" t="s">
        <v>7986</v>
      </c>
      <c r="F153" s="234" t="s">
        <v>6993</v>
      </c>
      <c r="G153" s="234" t="s">
        <v>7279</v>
      </c>
      <c r="H153" s="234" t="s">
        <v>6994</v>
      </c>
      <c r="I153" s="242"/>
      <c r="J153" s="242">
        <v>44644.430555555555</v>
      </c>
      <c r="K153" s="234" t="s">
        <v>8354</v>
      </c>
      <c r="L153" s="242">
        <v>44655.430555555555</v>
      </c>
      <c r="M153" s="234" t="s">
        <v>6996</v>
      </c>
      <c r="N153" s="234" t="s">
        <v>7126</v>
      </c>
      <c r="O153" s="234" t="s">
        <v>7127</v>
      </c>
      <c r="P153" s="234" t="s">
        <v>6999</v>
      </c>
      <c r="Q153" s="234" t="s">
        <v>7988</v>
      </c>
      <c r="R153" s="234" t="s">
        <v>451</v>
      </c>
      <c r="S153" t="b">
        <v>0</v>
      </c>
      <c r="T153" s="242"/>
      <c r="U153" s="103">
        <v>5</v>
      </c>
      <c r="V153" s="234" t="s">
        <v>272</v>
      </c>
      <c r="W153" s="103">
        <v>10</v>
      </c>
      <c r="X153" s="234" t="s">
        <v>272</v>
      </c>
      <c r="Y153" s="242"/>
      <c r="Z153" s="242"/>
      <c r="AA153" s="103"/>
      <c r="AB153" s="234" t="s">
        <v>7128</v>
      </c>
      <c r="AC153" s="243">
        <v>44644.436145833337</v>
      </c>
      <c r="AD153" s="234" t="s">
        <v>7285</v>
      </c>
      <c r="AE153" s="235" t="s">
        <v>8355</v>
      </c>
      <c r="AF153" s="237">
        <v>0</v>
      </c>
      <c r="AG153" s="234" t="s">
        <v>482</v>
      </c>
      <c r="AH153" s="241" t="s">
        <v>8352</v>
      </c>
      <c r="AI153" t="b">
        <v>1</v>
      </c>
      <c r="AJ153" t="b">
        <v>0</v>
      </c>
      <c r="AK153" s="234"/>
      <c r="AL153" s="103"/>
      <c r="AM153" t="b">
        <v>0</v>
      </c>
      <c r="AN153" s="234"/>
      <c r="AO153" s="103"/>
      <c r="AP153" s="241"/>
      <c r="AQ153" s="241" t="s">
        <v>7073</v>
      </c>
      <c r="AR153" s="241"/>
      <c r="AS153" s="241"/>
      <c r="AT153" s="234" t="s">
        <v>7005</v>
      </c>
      <c r="AU153" s="234" t="s">
        <v>7085</v>
      </c>
      <c r="AV153" t="b">
        <v>0</v>
      </c>
      <c r="AW153" t="b">
        <v>0</v>
      </c>
      <c r="AX153" s="241"/>
      <c r="AY153" s="241"/>
      <c r="AZ153" s="234"/>
      <c r="BA153" s="234"/>
      <c r="BB153" s="234" t="s">
        <v>7749</v>
      </c>
      <c r="BC153" t="b">
        <v>0</v>
      </c>
      <c r="BD153" s="234" t="s">
        <v>7008</v>
      </c>
      <c r="BE153" s="234" t="s">
        <v>7009</v>
      </c>
      <c r="BF153" s="234" t="s">
        <v>7027</v>
      </c>
      <c r="BG153" s="234" t="s">
        <v>7028</v>
      </c>
      <c r="BH153" s="234" t="s">
        <v>7011</v>
      </c>
      <c r="BI153" s="243">
        <v>44648.625717592593</v>
      </c>
      <c r="BJ153" s="234" t="s">
        <v>442</v>
      </c>
      <c r="BK153" s="234" t="s">
        <v>451</v>
      </c>
      <c r="BL153" s="234" t="s">
        <v>451</v>
      </c>
      <c r="BM153" s="234" t="s">
        <v>451</v>
      </c>
      <c r="BN153" s="241"/>
      <c r="BO153" t="b">
        <v>0</v>
      </c>
      <c r="BP153" t="b">
        <v>0</v>
      </c>
      <c r="BQ153" t="b">
        <v>0</v>
      </c>
      <c r="BR153" s="241" t="s">
        <v>7029</v>
      </c>
      <c r="BS153" s="241"/>
      <c r="BT153" s="234" t="s">
        <v>7012</v>
      </c>
      <c r="BU153" t="b">
        <v>0</v>
      </c>
      <c r="BV153" s="103">
        <v>1</v>
      </c>
      <c r="BW153" s="235">
        <v>2093</v>
      </c>
      <c r="BX153" s="234" t="s">
        <v>8356</v>
      </c>
      <c r="BY153" s="234" t="s">
        <v>56</v>
      </c>
      <c r="BZ153" s="234" t="s">
        <v>7014</v>
      </c>
    </row>
    <row r="154" spans="1:78" ht="30" x14ac:dyDescent="0.25">
      <c r="A154" s="5">
        <v>2060</v>
      </c>
      <c r="B154" s="234" t="s">
        <v>5709</v>
      </c>
      <c r="C154" s="234" t="s">
        <v>8357</v>
      </c>
      <c r="D154" s="234" t="s">
        <v>8358</v>
      </c>
      <c r="E154" s="234"/>
      <c r="F154" s="234" t="s">
        <v>7156</v>
      </c>
      <c r="G154" s="234" t="s">
        <v>7017</v>
      </c>
      <c r="H154" s="234" t="s">
        <v>8359</v>
      </c>
      <c r="I154" s="242"/>
      <c r="J154" s="242">
        <v>44644.417754629627</v>
      </c>
      <c r="K154" s="234"/>
      <c r="L154" s="242">
        <v>44693.417754629627</v>
      </c>
      <c r="M154" s="234" t="s">
        <v>6996</v>
      </c>
      <c r="N154" s="234" t="s">
        <v>8360</v>
      </c>
      <c r="O154" s="234" t="s">
        <v>8361</v>
      </c>
      <c r="P154" s="234" t="s">
        <v>6999</v>
      </c>
      <c r="Q154" s="234"/>
      <c r="R154" s="234" t="s">
        <v>451</v>
      </c>
      <c r="S154" t="b">
        <v>0</v>
      </c>
      <c r="T154" s="242"/>
      <c r="U154" s="103">
        <v>350</v>
      </c>
      <c r="V154" s="234" t="s">
        <v>272</v>
      </c>
      <c r="W154" s="103">
        <v>350</v>
      </c>
      <c r="X154" s="234" t="s">
        <v>272</v>
      </c>
      <c r="Y154" s="242"/>
      <c r="Z154" s="242"/>
      <c r="AA154" s="103"/>
      <c r="AB154" s="234" t="s">
        <v>8362</v>
      </c>
      <c r="AC154" s="243">
        <v>44644.42832175926</v>
      </c>
      <c r="AD154" s="234" t="s">
        <v>7022</v>
      </c>
      <c r="AE154" s="235" t="s">
        <v>8363</v>
      </c>
      <c r="AF154" s="237">
        <v>0</v>
      </c>
      <c r="AG154" s="234" t="s">
        <v>482</v>
      </c>
      <c r="AH154" s="241" t="s">
        <v>8364</v>
      </c>
      <c r="AI154" t="b">
        <v>1</v>
      </c>
      <c r="AJ154" t="b">
        <v>0</v>
      </c>
      <c r="AK154" s="234"/>
      <c r="AL154" s="103"/>
      <c r="AM154" t="b">
        <v>0</v>
      </c>
      <c r="AN154" s="234"/>
      <c r="AO154" s="103"/>
      <c r="AP154" s="241"/>
      <c r="AQ154" s="241" t="s">
        <v>7073</v>
      </c>
      <c r="AR154" s="241"/>
      <c r="AS154" s="241"/>
      <c r="AT154" s="234" t="s">
        <v>7005</v>
      </c>
      <c r="AU154" s="234" t="s">
        <v>7025</v>
      </c>
      <c r="AV154" t="b">
        <v>0</v>
      </c>
      <c r="AW154" t="b">
        <v>0</v>
      </c>
      <c r="AX154" s="241"/>
      <c r="AY154" s="241" t="s">
        <v>8365</v>
      </c>
      <c r="AZ154" s="234"/>
      <c r="BA154" s="234"/>
      <c r="BB154" s="234"/>
      <c r="BC154" t="b">
        <v>0</v>
      </c>
      <c r="BD154" s="234" t="s">
        <v>7008</v>
      </c>
      <c r="BE154" s="234" t="s">
        <v>7737</v>
      </c>
      <c r="BF154" s="234" t="s">
        <v>7027</v>
      </c>
      <c r="BG154" s="234" t="s">
        <v>7010</v>
      </c>
      <c r="BH154" s="234" t="s">
        <v>7011</v>
      </c>
      <c r="BI154" s="243">
        <v>44697.396747685183</v>
      </c>
      <c r="BJ154" s="234" t="s">
        <v>442</v>
      </c>
      <c r="BK154" s="234" t="s">
        <v>451</v>
      </c>
      <c r="BL154" s="234" t="s">
        <v>451</v>
      </c>
      <c r="BM154" s="234" t="s">
        <v>547</v>
      </c>
      <c r="BN154" s="241" t="s">
        <v>8366</v>
      </c>
      <c r="BO154" t="b">
        <v>0</v>
      </c>
      <c r="BP154" t="b">
        <v>0</v>
      </c>
      <c r="BQ154" t="b">
        <v>1</v>
      </c>
      <c r="BR154" s="241" t="s">
        <v>7498</v>
      </c>
      <c r="BS154" s="241"/>
      <c r="BT154" s="234" t="s">
        <v>7012</v>
      </c>
      <c r="BU154" t="b">
        <v>0</v>
      </c>
      <c r="BV154" s="103">
        <v>2</v>
      </c>
      <c r="BW154" s="235">
        <v>2092</v>
      </c>
      <c r="BX154" s="234" t="s">
        <v>8367</v>
      </c>
      <c r="BY154" s="234" t="s">
        <v>56</v>
      </c>
      <c r="BZ154" s="234" t="s">
        <v>7014</v>
      </c>
    </row>
    <row r="155" spans="1:78" ht="75" x14ac:dyDescent="0.25">
      <c r="A155" s="5">
        <v>2059</v>
      </c>
      <c r="B155" s="234" t="s">
        <v>8368</v>
      </c>
      <c r="C155" s="234" t="s">
        <v>8369</v>
      </c>
      <c r="D155" s="234" t="s">
        <v>7812</v>
      </c>
      <c r="E155" s="234"/>
      <c r="F155" s="234" t="s">
        <v>7156</v>
      </c>
      <c r="G155" s="234" t="s">
        <v>7157</v>
      </c>
      <c r="H155" s="234" t="s">
        <v>7158</v>
      </c>
      <c r="I155" s="242"/>
      <c r="J155" s="242">
        <v>44644.385381944441</v>
      </c>
      <c r="K155" s="234"/>
      <c r="L155" s="242">
        <v>44651.385381944441</v>
      </c>
      <c r="M155" s="234" t="s">
        <v>7813</v>
      </c>
      <c r="N155" s="234" t="s">
        <v>7814</v>
      </c>
      <c r="O155" s="234" t="s">
        <v>7815</v>
      </c>
      <c r="P155" s="234" t="s">
        <v>6999</v>
      </c>
      <c r="Q155" s="234" t="s">
        <v>8370</v>
      </c>
      <c r="R155" s="234" t="s">
        <v>451</v>
      </c>
      <c r="S155" t="b">
        <v>0</v>
      </c>
      <c r="T155" s="242">
        <v>44799</v>
      </c>
      <c r="U155" s="103">
        <v>328</v>
      </c>
      <c r="V155" s="234" t="s">
        <v>272</v>
      </c>
      <c r="W155" s="103">
        <v>328</v>
      </c>
      <c r="X155" s="234" t="s">
        <v>272</v>
      </c>
      <c r="Y155" s="242">
        <v>44799</v>
      </c>
      <c r="Z155" s="242"/>
      <c r="AA155" s="103">
        <v>1</v>
      </c>
      <c r="AB155" s="234" t="s">
        <v>7816</v>
      </c>
      <c r="AC155" s="243">
        <v>44644.412812499999</v>
      </c>
      <c r="AD155" s="234" t="s">
        <v>7163</v>
      </c>
      <c r="AE155" s="235" t="s">
        <v>8371</v>
      </c>
      <c r="AF155" s="237">
        <v>0</v>
      </c>
      <c r="AG155" s="234" t="s">
        <v>482</v>
      </c>
      <c r="AH155" s="241" t="s">
        <v>328</v>
      </c>
      <c r="AI155" t="b">
        <v>1</v>
      </c>
      <c r="AJ155" t="b">
        <v>0</v>
      </c>
      <c r="AK155" s="234"/>
      <c r="AL155" s="103"/>
      <c r="AM155" t="b">
        <v>0</v>
      </c>
      <c r="AN155" s="234"/>
      <c r="AO155" s="103"/>
      <c r="AP155" s="241"/>
      <c r="AQ155" s="241"/>
      <c r="AR155" s="241" t="s">
        <v>8372</v>
      </c>
      <c r="AS155" s="241"/>
      <c r="AT155" s="234" t="s">
        <v>7166</v>
      </c>
      <c r="AU155" s="234" t="s">
        <v>7025</v>
      </c>
      <c r="AV155" t="b">
        <v>0</v>
      </c>
      <c r="AW155" t="b">
        <v>0</v>
      </c>
      <c r="AX155" s="241" t="s">
        <v>3630</v>
      </c>
      <c r="AY155" s="241"/>
      <c r="AZ155" s="234"/>
      <c r="BA155" s="234"/>
      <c r="BB155" s="234" t="s">
        <v>7169</v>
      </c>
      <c r="BC155" t="b">
        <v>0</v>
      </c>
      <c r="BD155" s="234" t="s">
        <v>7821</v>
      </c>
      <c r="BE155" s="234" t="s">
        <v>7171</v>
      </c>
      <c r="BF155" s="234" t="s">
        <v>7027</v>
      </c>
      <c r="BG155" s="234" t="s">
        <v>8373</v>
      </c>
      <c r="BH155" s="234" t="s">
        <v>55</v>
      </c>
      <c r="BI155" s="243">
        <v>44644.413229166668</v>
      </c>
      <c r="BJ155" s="234" t="s">
        <v>7172</v>
      </c>
      <c r="BK155" s="234" t="s">
        <v>547</v>
      </c>
      <c r="BL155" s="234" t="s">
        <v>547</v>
      </c>
      <c r="BM155" s="234" t="s">
        <v>451</v>
      </c>
      <c r="BN155" s="241"/>
      <c r="BO155" t="b">
        <v>0</v>
      </c>
      <c r="BP155" t="b">
        <v>0</v>
      </c>
      <c r="BQ155" t="b">
        <v>0</v>
      </c>
      <c r="BR155" s="241" t="s">
        <v>7173</v>
      </c>
      <c r="BS155" s="241" t="s">
        <v>7822</v>
      </c>
      <c r="BT155" s="234" t="s">
        <v>7012</v>
      </c>
      <c r="BU155" t="b">
        <v>1</v>
      </c>
      <c r="BV155" s="103">
        <v>0</v>
      </c>
      <c r="BW155" s="235">
        <v>2091</v>
      </c>
      <c r="BX155" s="234" t="s">
        <v>8374</v>
      </c>
      <c r="BY155" s="234" t="s">
        <v>56</v>
      </c>
      <c r="BZ155" s="234" t="s">
        <v>7014</v>
      </c>
    </row>
    <row r="156" spans="1:78" ht="30" x14ac:dyDescent="0.25">
      <c r="A156" s="5">
        <v>2058</v>
      </c>
      <c r="B156" s="234" t="s">
        <v>5702</v>
      </c>
      <c r="C156" s="234" t="s">
        <v>8375</v>
      </c>
      <c r="D156" s="234" t="s">
        <v>8376</v>
      </c>
      <c r="E156" s="234"/>
      <c r="F156" s="234" t="s">
        <v>6993</v>
      </c>
      <c r="G156" s="234" t="s">
        <v>7315</v>
      </c>
      <c r="H156" s="234" t="s">
        <v>6995</v>
      </c>
      <c r="I156" s="242"/>
      <c r="J156" s="242">
        <v>44643.516782407409</v>
      </c>
      <c r="K156" s="234"/>
      <c r="L156" s="242">
        <v>44648.516782407409</v>
      </c>
      <c r="M156" s="234" t="s">
        <v>6996</v>
      </c>
      <c r="N156" s="234" t="s">
        <v>8377</v>
      </c>
      <c r="O156" s="234" t="s">
        <v>8378</v>
      </c>
      <c r="P156" s="234" t="s">
        <v>6999</v>
      </c>
      <c r="Q156" s="234" t="s">
        <v>8379</v>
      </c>
      <c r="R156" s="234" t="s">
        <v>451</v>
      </c>
      <c r="S156" t="b">
        <v>0</v>
      </c>
      <c r="T156" s="242">
        <v>44648</v>
      </c>
      <c r="U156" s="103">
        <v>5</v>
      </c>
      <c r="V156" s="234" t="s">
        <v>272</v>
      </c>
      <c r="W156" s="103">
        <v>5</v>
      </c>
      <c r="X156" s="234" t="s">
        <v>272</v>
      </c>
      <c r="Y156" s="242"/>
      <c r="Z156" s="242"/>
      <c r="AA156" s="103"/>
      <c r="AB156" s="234" t="s">
        <v>8380</v>
      </c>
      <c r="AC156" s="243">
        <v>44643.521585648145</v>
      </c>
      <c r="AD156" s="234" t="s">
        <v>7320</v>
      </c>
      <c r="AE156" s="235" t="s">
        <v>8381</v>
      </c>
      <c r="AF156" s="237">
        <v>0</v>
      </c>
      <c r="AG156" s="234" t="s">
        <v>482</v>
      </c>
      <c r="AH156" s="241"/>
      <c r="AI156" t="b">
        <v>0</v>
      </c>
      <c r="AJ156" t="b">
        <v>1</v>
      </c>
      <c r="AK156" s="234" t="s">
        <v>7568</v>
      </c>
      <c r="AL156" s="103">
        <v>20</v>
      </c>
      <c r="AM156" t="b">
        <v>0</v>
      </c>
      <c r="AN156" s="234"/>
      <c r="AO156" s="103"/>
      <c r="AP156" s="241"/>
      <c r="AQ156" s="241" t="s">
        <v>7073</v>
      </c>
      <c r="AR156" s="241"/>
      <c r="AS156" s="241"/>
      <c r="AT156" s="234" t="s">
        <v>7005</v>
      </c>
      <c r="AU156" s="234" t="s">
        <v>7085</v>
      </c>
      <c r="AV156" t="b">
        <v>0</v>
      </c>
      <c r="AW156" t="b">
        <v>0</v>
      </c>
      <c r="AX156" s="241"/>
      <c r="AY156" s="241"/>
      <c r="AZ156" s="234"/>
      <c r="BA156" s="234"/>
      <c r="BB156" s="234" t="s">
        <v>8382</v>
      </c>
      <c r="BC156" t="b">
        <v>0</v>
      </c>
      <c r="BD156" s="234" t="s">
        <v>7008</v>
      </c>
      <c r="BE156" s="234" t="s">
        <v>7009</v>
      </c>
      <c r="BF156" s="234" t="s">
        <v>7027</v>
      </c>
      <c r="BG156" s="234" t="s">
        <v>7028</v>
      </c>
      <c r="BH156" s="234" t="s">
        <v>7011</v>
      </c>
      <c r="BI156" s="243">
        <v>44645.613078703704</v>
      </c>
      <c r="BJ156" s="234" t="s">
        <v>8383</v>
      </c>
      <c r="BK156" s="234" t="s">
        <v>451</v>
      </c>
      <c r="BL156" s="234" t="s">
        <v>451</v>
      </c>
      <c r="BM156" s="234" t="s">
        <v>451</v>
      </c>
      <c r="BN156" s="241"/>
      <c r="BO156" t="b">
        <v>1</v>
      </c>
      <c r="BP156" t="b">
        <v>0</v>
      </c>
      <c r="BQ156" t="b">
        <v>0</v>
      </c>
      <c r="BR156" s="241" t="s">
        <v>8384</v>
      </c>
      <c r="BS156" s="241"/>
      <c r="BT156" s="234" t="s">
        <v>7012</v>
      </c>
      <c r="BU156" t="b">
        <v>0</v>
      </c>
      <c r="BV156" s="103">
        <v>1</v>
      </c>
      <c r="BW156" s="235">
        <v>2090</v>
      </c>
      <c r="BX156" s="234" t="s">
        <v>8385</v>
      </c>
      <c r="BY156" s="234" t="s">
        <v>56</v>
      </c>
      <c r="BZ156" s="234" t="s">
        <v>7014</v>
      </c>
    </row>
    <row r="157" spans="1:78" x14ac:dyDescent="0.25">
      <c r="A157" s="5">
        <v>2057</v>
      </c>
      <c r="B157" s="234" t="s">
        <v>5688</v>
      </c>
      <c r="C157" s="234" t="s">
        <v>8386</v>
      </c>
      <c r="D157" s="234" t="s">
        <v>7551</v>
      </c>
      <c r="E157" s="234" t="s">
        <v>8387</v>
      </c>
      <c r="F157" s="234" t="s">
        <v>6993</v>
      </c>
      <c r="G157" s="234" t="s">
        <v>7100</v>
      </c>
      <c r="H157" s="234" t="s">
        <v>6995</v>
      </c>
      <c r="I157" s="242"/>
      <c r="J157" s="242">
        <v>44642.475798611114</v>
      </c>
      <c r="K157" s="234" t="s">
        <v>8388</v>
      </c>
      <c r="L157" s="242">
        <v>44651.475798611114</v>
      </c>
      <c r="M157" s="234" t="s">
        <v>6996</v>
      </c>
      <c r="N157" s="234" t="s">
        <v>7553</v>
      </c>
      <c r="O157" s="234" t="s">
        <v>7554</v>
      </c>
      <c r="P157" s="234" t="s">
        <v>6999</v>
      </c>
      <c r="Q157" s="234" t="s">
        <v>8389</v>
      </c>
      <c r="R157" s="234" t="s">
        <v>451</v>
      </c>
      <c r="S157" t="b">
        <v>0</v>
      </c>
      <c r="T157" s="242"/>
      <c r="U157" s="103">
        <v>19.7</v>
      </c>
      <c r="V157" s="234" t="s">
        <v>272</v>
      </c>
      <c r="W157" s="103">
        <v>19.7</v>
      </c>
      <c r="X157" s="234" t="s">
        <v>272</v>
      </c>
      <c r="Y157" s="242"/>
      <c r="Z157" s="242"/>
      <c r="AA157" s="103"/>
      <c r="AB157" s="234" t="s">
        <v>7556</v>
      </c>
      <c r="AC157" s="243">
        <v>44642.483113425929</v>
      </c>
      <c r="AD157" s="234" t="s">
        <v>7106</v>
      </c>
      <c r="AE157" s="235" t="s">
        <v>8390</v>
      </c>
      <c r="AF157" s="237">
        <v>0</v>
      </c>
      <c r="AG157" s="234" t="s">
        <v>482</v>
      </c>
      <c r="AH157" s="241"/>
      <c r="AI157" t="b">
        <v>1</v>
      </c>
      <c r="AJ157" t="b">
        <v>0</v>
      </c>
      <c r="AK157" s="234"/>
      <c r="AL157" s="103"/>
      <c r="AM157" t="b">
        <v>0</v>
      </c>
      <c r="AN157" s="234"/>
      <c r="AO157" s="103"/>
      <c r="AP157" s="241"/>
      <c r="AQ157" s="241" t="s">
        <v>7073</v>
      </c>
      <c r="AR157" s="241"/>
      <c r="AS157" s="241"/>
      <c r="AT157" s="234" t="s">
        <v>7005</v>
      </c>
      <c r="AU157" s="234" t="s">
        <v>7085</v>
      </c>
      <c r="AV157" t="b">
        <v>0</v>
      </c>
      <c r="AW157" t="b">
        <v>0</v>
      </c>
      <c r="AX157" s="241"/>
      <c r="AY157" s="241"/>
      <c r="AZ157" s="234"/>
      <c r="BA157" s="234"/>
      <c r="BB157" s="234" t="s">
        <v>8391</v>
      </c>
      <c r="BC157" t="b">
        <v>0</v>
      </c>
      <c r="BD157" s="234" t="s">
        <v>7008</v>
      </c>
      <c r="BE157" s="234" t="s">
        <v>7009</v>
      </c>
      <c r="BF157" s="234" t="s">
        <v>7027</v>
      </c>
      <c r="BG157" s="234" t="s">
        <v>7028</v>
      </c>
      <c r="BH157" s="234" t="s">
        <v>7011</v>
      </c>
      <c r="BI157" s="243">
        <v>44720.417962962965</v>
      </c>
      <c r="BJ157" s="234" t="s">
        <v>442</v>
      </c>
      <c r="BK157" s="234" t="s">
        <v>451</v>
      </c>
      <c r="BL157" s="234" t="s">
        <v>451</v>
      </c>
      <c r="BM157" s="234" t="s">
        <v>451</v>
      </c>
      <c r="BN157" s="241"/>
      <c r="BO157" t="b">
        <v>0</v>
      </c>
      <c r="BP157" t="b">
        <v>0</v>
      </c>
      <c r="BQ157" t="b">
        <v>0</v>
      </c>
      <c r="BR157" s="241" t="s">
        <v>7029</v>
      </c>
      <c r="BS157" s="241"/>
      <c r="BT157" s="234" t="s">
        <v>7012</v>
      </c>
      <c r="BU157" t="b">
        <v>0</v>
      </c>
      <c r="BV157" s="103">
        <v>2</v>
      </c>
      <c r="BW157" s="235">
        <v>2089</v>
      </c>
      <c r="BX157" s="234" t="s">
        <v>8392</v>
      </c>
      <c r="BY157" s="234" t="s">
        <v>56</v>
      </c>
      <c r="BZ157" s="234" t="s">
        <v>7014</v>
      </c>
    </row>
    <row r="158" spans="1:78" ht="45" x14ac:dyDescent="0.25">
      <c r="A158" s="5">
        <v>2056</v>
      </c>
      <c r="B158" s="234" t="s">
        <v>5674</v>
      </c>
      <c r="C158" s="234" t="s">
        <v>8393</v>
      </c>
      <c r="D158" s="234" t="s">
        <v>7780</v>
      </c>
      <c r="E158" s="234"/>
      <c r="F158" s="234" t="s">
        <v>2991</v>
      </c>
      <c r="G158" s="234" t="s">
        <v>6995</v>
      </c>
      <c r="H158" s="234" t="s">
        <v>6995</v>
      </c>
      <c r="I158" s="242"/>
      <c r="J158" s="242">
        <v>44624.364363425928</v>
      </c>
      <c r="K158" s="234"/>
      <c r="L158" s="242">
        <v>44651.364363425928</v>
      </c>
      <c r="M158" s="234" t="s">
        <v>6996</v>
      </c>
      <c r="N158" s="234" t="s">
        <v>7782</v>
      </c>
      <c r="O158" s="234" t="s">
        <v>7783</v>
      </c>
      <c r="P158" s="234" t="s">
        <v>6999</v>
      </c>
      <c r="Q158" s="234"/>
      <c r="R158" s="234" t="s">
        <v>451</v>
      </c>
      <c r="S158" t="b">
        <v>0</v>
      </c>
      <c r="T158" s="242"/>
      <c r="U158" s="103">
        <v>458</v>
      </c>
      <c r="V158" s="234" t="s">
        <v>272</v>
      </c>
      <c r="W158" s="103">
        <v>2000</v>
      </c>
      <c r="X158" s="234" t="s">
        <v>272</v>
      </c>
      <c r="Y158" s="242">
        <v>45323</v>
      </c>
      <c r="Z158" s="242"/>
      <c r="AA158" s="103">
        <v>5</v>
      </c>
      <c r="AB158" s="234" t="s">
        <v>7784</v>
      </c>
      <c r="AC158" s="243">
        <v>44642.38108796296</v>
      </c>
      <c r="AD158" s="234" t="s">
        <v>7585</v>
      </c>
      <c r="AE158" s="235" t="s">
        <v>8394</v>
      </c>
      <c r="AF158" s="237">
        <v>0</v>
      </c>
      <c r="AG158" s="234" t="s">
        <v>482</v>
      </c>
      <c r="AH158" s="241" t="s">
        <v>8395</v>
      </c>
      <c r="AI158" t="b">
        <v>0</v>
      </c>
      <c r="AJ158" t="b">
        <v>1</v>
      </c>
      <c r="AK158" s="234" t="s">
        <v>7572</v>
      </c>
      <c r="AL158" s="103">
        <v>20</v>
      </c>
      <c r="AM158" t="b">
        <v>0</v>
      </c>
      <c r="AN158" s="234"/>
      <c r="AO158" s="103"/>
      <c r="AP158" s="241"/>
      <c r="AQ158" s="241" t="s">
        <v>7073</v>
      </c>
      <c r="AR158" s="241" t="s">
        <v>8396</v>
      </c>
      <c r="AS158" s="241"/>
      <c r="AT158" s="234" t="s">
        <v>7058</v>
      </c>
      <c r="AU158" s="234" t="s">
        <v>8397</v>
      </c>
      <c r="AV158" t="b">
        <v>0</v>
      </c>
      <c r="AW158" t="b">
        <v>0</v>
      </c>
      <c r="AX158" s="241" t="s">
        <v>8398</v>
      </c>
      <c r="AY158" s="241"/>
      <c r="AZ158" s="234"/>
      <c r="BA158" s="234"/>
      <c r="BB158" s="234" t="s">
        <v>8399</v>
      </c>
      <c r="BC158" t="b">
        <v>0</v>
      </c>
      <c r="BD158" s="234" t="s">
        <v>7008</v>
      </c>
      <c r="BE158" s="234" t="s">
        <v>7009</v>
      </c>
      <c r="BF158" s="234" t="s">
        <v>7027</v>
      </c>
      <c r="BG158" s="234" t="s">
        <v>7028</v>
      </c>
      <c r="BH158" s="234" t="s">
        <v>7011</v>
      </c>
      <c r="BI158" s="243">
        <v>44734.740324074075</v>
      </c>
      <c r="BJ158" s="234" t="s">
        <v>8400</v>
      </c>
      <c r="BK158" s="234" t="s">
        <v>547</v>
      </c>
      <c r="BL158" s="234" t="s">
        <v>547</v>
      </c>
      <c r="BM158" s="234" t="s">
        <v>451</v>
      </c>
      <c r="BN158" s="241"/>
      <c r="BO158" t="b">
        <v>1</v>
      </c>
      <c r="BP158" t="b">
        <v>0</v>
      </c>
      <c r="BQ158" t="b">
        <v>0</v>
      </c>
      <c r="BR158" s="241" t="s">
        <v>7259</v>
      </c>
      <c r="BS158" s="241" t="s">
        <v>7061</v>
      </c>
      <c r="BT158" s="234" t="s">
        <v>7047</v>
      </c>
      <c r="BU158" t="b">
        <v>0</v>
      </c>
      <c r="BV158" s="103">
        <v>4</v>
      </c>
      <c r="BW158" s="235">
        <v>2088</v>
      </c>
      <c r="BX158" s="234" t="s">
        <v>8401</v>
      </c>
      <c r="BY158" s="234" t="s">
        <v>56</v>
      </c>
      <c r="BZ158" s="234" t="s">
        <v>7014</v>
      </c>
    </row>
    <row r="159" spans="1:78" ht="45" x14ac:dyDescent="0.25">
      <c r="A159" s="5">
        <v>2055</v>
      </c>
      <c r="B159" s="234" t="s">
        <v>5661</v>
      </c>
      <c r="C159" s="234" t="s">
        <v>8402</v>
      </c>
      <c r="D159" s="234" t="s">
        <v>7051</v>
      </c>
      <c r="E159" s="234" t="s">
        <v>8272</v>
      </c>
      <c r="F159" s="234" t="s">
        <v>2991</v>
      </c>
      <c r="G159" s="234" t="s">
        <v>7864</v>
      </c>
      <c r="H159" s="234" t="s">
        <v>7034</v>
      </c>
      <c r="I159" s="242"/>
      <c r="J159" s="242">
        <v>44638.635625000003</v>
      </c>
      <c r="K159" s="234"/>
      <c r="L159" s="242">
        <v>44645.635625000003</v>
      </c>
      <c r="M159" s="234" t="s">
        <v>6996</v>
      </c>
      <c r="N159" s="234" t="s">
        <v>7053</v>
      </c>
      <c r="O159" s="234" t="s">
        <v>7054</v>
      </c>
      <c r="P159" s="234" t="s">
        <v>6999</v>
      </c>
      <c r="Q159" s="234"/>
      <c r="R159" s="234" t="s">
        <v>451</v>
      </c>
      <c r="S159" t="b">
        <v>0</v>
      </c>
      <c r="T159" s="242"/>
      <c r="U159" s="103">
        <v>982</v>
      </c>
      <c r="V159" s="234" t="s">
        <v>272</v>
      </c>
      <c r="W159" s="103">
        <v>6877</v>
      </c>
      <c r="X159" s="234" t="s">
        <v>272</v>
      </c>
      <c r="Y159" s="242"/>
      <c r="Z159" s="242"/>
      <c r="AA159" s="103">
        <v>7</v>
      </c>
      <c r="AB159" s="234" t="s">
        <v>7055</v>
      </c>
      <c r="AC159" s="243">
        <v>44641.640810185185</v>
      </c>
      <c r="AD159" s="234" t="s">
        <v>7763</v>
      </c>
      <c r="AE159" s="235" t="s">
        <v>8403</v>
      </c>
      <c r="AF159" s="237">
        <v>0</v>
      </c>
      <c r="AG159" s="234" t="s">
        <v>436</v>
      </c>
      <c r="AH159" s="241"/>
      <c r="AI159" t="b">
        <v>1</v>
      </c>
      <c r="AJ159" t="b">
        <v>0</v>
      </c>
      <c r="AK159" s="234"/>
      <c r="AL159" s="103"/>
      <c r="AM159" t="b">
        <v>0</v>
      </c>
      <c r="AN159" s="234"/>
      <c r="AO159" s="103"/>
      <c r="AP159" s="241"/>
      <c r="AQ159" s="241" t="s">
        <v>7146</v>
      </c>
      <c r="AR159" s="241"/>
      <c r="AS159" s="241"/>
      <c r="AT159" s="234" t="s">
        <v>7058</v>
      </c>
      <c r="AU159" s="234" t="s">
        <v>7610</v>
      </c>
      <c r="AV159" t="b">
        <v>0</v>
      </c>
      <c r="AW159" t="b">
        <v>0</v>
      </c>
      <c r="AX159" s="241" t="s">
        <v>8404</v>
      </c>
      <c r="AY159" s="241"/>
      <c r="AZ159" s="234"/>
      <c r="BA159" s="234"/>
      <c r="BB159" s="234"/>
      <c r="BC159" t="b">
        <v>0</v>
      </c>
      <c r="BD159" s="234" t="s">
        <v>7008</v>
      </c>
      <c r="BE159" s="234" t="s">
        <v>7045</v>
      </c>
      <c r="BF159" s="234" t="s">
        <v>7027</v>
      </c>
      <c r="BG159" s="234" t="s">
        <v>7028</v>
      </c>
      <c r="BH159" s="234" t="s">
        <v>7011</v>
      </c>
      <c r="BI159" s="243">
        <v>44648.501759259256</v>
      </c>
      <c r="BJ159" s="234" t="s">
        <v>442</v>
      </c>
      <c r="BK159" s="234" t="s">
        <v>451</v>
      </c>
      <c r="BL159" s="234" t="s">
        <v>547</v>
      </c>
      <c r="BM159" s="234" t="s">
        <v>547</v>
      </c>
      <c r="BN159" s="241" t="s">
        <v>8405</v>
      </c>
      <c r="BO159" t="b">
        <v>0</v>
      </c>
      <c r="BP159" t="b">
        <v>0</v>
      </c>
      <c r="BQ159" t="b">
        <v>1</v>
      </c>
      <c r="BR159" s="241" t="s">
        <v>7029</v>
      </c>
      <c r="BS159" s="241" t="s">
        <v>7061</v>
      </c>
      <c r="BT159" s="234" t="s">
        <v>7047</v>
      </c>
      <c r="BU159" t="b">
        <v>0</v>
      </c>
      <c r="BV159" s="103">
        <v>1</v>
      </c>
      <c r="BW159" s="235">
        <v>2087</v>
      </c>
      <c r="BX159" s="234" t="s">
        <v>8406</v>
      </c>
      <c r="BY159" s="234" t="s">
        <v>56</v>
      </c>
      <c r="BZ159" s="234" t="s">
        <v>7014</v>
      </c>
    </row>
    <row r="160" spans="1:78" x14ac:dyDescent="0.25">
      <c r="A160" s="5">
        <v>2054</v>
      </c>
      <c r="B160" s="234" t="s">
        <v>5654</v>
      </c>
      <c r="C160" s="234" t="s">
        <v>5655</v>
      </c>
      <c r="D160" s="234" t="s">
        <v>8407</v>
      </c>
      <c r="E160" s="234" t="s">
        <v>8408</v>
      </c>
      <c r="F160" s="234" t="s">
        <v>6993</v>
      </c>
      <c r="G160" s="234" t="s">
        <v>7279</v>
      </c>
      <c r="H160" s="234" t="s">
        <v>6994</v>
      </c>
      <c r="I160" s="242"/>
      <c r="J160" s="242">
        <v>44637.567650462966</v>
      </c>
      <c r="K160" s="234" t="s">
        <v>8409</v>
      </c>
      <c r="L160" s="242">
        <v>44643.567650462966</v>
      </c>
      <c r="M160" s="234" t="s">
        <v>6996</v>
      </c>
      <c r="N160" s="234" t="s">
        <v>8410</v>
      </c>
      <c r="O160" s="234" t="s">
        <v>8411</v>
      </c>
      <c r="P160" s="234" t="s">
        <v>6999</v>
      </c>
      <c r="Q160" s="234" t="s">
        <v>8412</v>
      </c>
      <c r="R160" s="234" t="s">
        <v>451</v>
      </c>
      <c r="S160" t="b">
        <v>0</v>
      </c>
      <c r="T160" s="242"/>
      <c r="U160" s="103">
        <v>12</v>
      </c>
      <c r="V160" s="234" t="s">
        <v>272</v>
      </c>
      <c r="W160" s="103">
        <v>60</v>
      </c>
      <c r="X160" s="234" t="s">
        <v>272</v>
      </c>
      <c r="Y160" s="242"/>
      <c r="Z160" s="242"/>
      <c r="AA160" s="103"/>
      <c r="AB160" s="234" t="s">
        <v>8413</v>
      </c>
      <c r="AC160" s="243">
        <v>44638.574687499997</v>
      </c>
      <c r="AD160" s="234" t="s">
        <v>7285</v>
      </c>
      <c r="AE160" s="235" t="s">
        <v>8414</v>
      </c>
      <c r="AF160" s="237">
        <v>0</v>
      </c>
      <c r="AG160" s="234" t="s">
        <v>482</v>
      </c>
      <c r="AH160" s="241" t="s">
        <v>8415</v>
      </c>
      <c r="AI160" t="b">
        <v>1</v>
      </c>
      <c r="AJ160" t="b">
        <v>0</v>
      </c>
      <c r="AK160" s="234"/>
      <c r="AL160" s="103"/>
      <c r="AM160" t="b">
        <v>0</v>
      </c>
      <c r="AN160" s="234"/>
      <c r="AO160" s="103"/>
      <c r="AP160" s="241"/>
      <c r="AQ160" s="241" t="s">
        <v>7073</v>
      </c>
      <c r="AR160" s="241"/>
      <c r="AS160" s="241"/>
      <c r="AT160" s="234" t="s">
        <v>7120</v>
      </c>
      <c r="AU160" s="234" t="s">
        <v>7059</v>
      </c>
      <c r="AV160" t="b">
        <v>0</v>
      </c>
      <c r="AW160" t="b">
        <v>0</v>
      </c>
      <c r="AX160" s="241"/>
      <c r="AY160" s="241"/>
      <c r="AZ160" s="234"/>
      <c r="BA160" s="234"/>
      <c r="BB160" s="234" t="s">
        <v>8416</v>
      </c>
      <c r="BC160" t="b">
        <v>0</v>
      </c>
      <c r="BD160" s="234" t="s">
        <v>7008</v>
      </c>
      <c r="BE160" s="234" t="s">
        <v>7009</v>
      </c>
      <c r="BF160" s="234" t="s">
        <v>7027</v>
      </c>
      <c r="BG160" s="234" t="s">
        <v>7028</v>
      </c>
      <c r="BH160" s="234" t="s">
        <v>7011</v>
      </c>
      <c r="BI160" s="243">
        <v>44642.607638888891</v>
      </c>
      <c r="BJ160" s="234" t="s">
        <v>442</v>
      </c>
      <c r="BK160" s="234" t="s">
        <v>451</v>
      </c>
      <c r="BL160" s="234" t="s">
        <v>451</v>
      </c>
      <c r="BM160" s="234" t="s">
        <v>451</v>
      </c>
      <c r="BN160" s="241"/>
      <c r="BO160" t="b">
        <v>0</v>
      </c>
      <c r="BP160" t="b">
        <v>0</v>
      </c>
      <c r="BQ160" t="b">
        <v>0</v>
      </c>
      <c r="BR160" s="241" t="s">
        <v>7029</v>
      </c>
      <c r="BS160" s="241"/>
      <c r="BT160" s="234" t="s">
        <v>7012</v>
      </c>
      <c r="BU160" t="b">
        <v>0</v>
      </c>
      <c r="BV160" s="103">
        <v>1</v>
      </c>
      <c r="BW160" s="235">
        <v>2086</v>
      </c>
      <c r="BX160" s="234" t="s">
        <v>8417</v>
      </c>
      <c r="BY160" s="234" t="s">
        <v>56</v>
      </c>
      <c r="BZ160" s="234" t="s">
        <v>7014</v>
      </c>
    </row>
    <row r="161" spans="1:78" x14ac:dyDescent="0.25">
      <c r="A161" s="5">
        <v>2053</v>
      </c>
      <c r="B161" s="234" t="s">
        <v>5651</v>
      </c>
      <c r="C161" s="234" t="s">
        <v>8418</v>
      </c>
      <c r="D161" s="234" t="s">
        <v>7709</v>
      </c>
      <c r="E161" s="234"/>
      <c r="F161" s="234" t="s">
        <v>2991</v>
      </c>
      <c r="G161" s="234" t="s">
        <v>7158</v>
      </c>
      <c r="H161" s="234" t="s">
        <v>7158</v>
      </c>
      <c r="I161" s="242"/>
      <c r="J161" s="242">
        <v>44638.443553240744</v>
      </c>
      <c r="K161" s="234"/>
      <c r="L161" s="242">
        <v>44645.443553240744</v>
      </c>
      <c r="M161" s="234" t="s">
        <v>7477</v>
      </c>
      <c r="N161" s="234" t="s">
        <v>7711</v>
      </c>
      <c r="O161" s="234" t="s">
        <v>7712</v>
      </c>
      <c r="P161" s="234" t="s">
        <v>6999</v>
      </c>
      <c r="Q161" s="234"/>
      <c r="R161" s="234" t="s">
        <v>547</v>
      </c>
      <c r="S161" t="b">
        <v>0</v>
      </c>
      <c r="T161" s="242"/>
      <c r="U161" s="103">
        <v>100</v>
      </c>
      <c r="V161" s="234" t="s">
        <v>272</v>
      </c>
      <c r="W161" s="103">
        <v>260</v>
      </c>
      <c r="X161" s="234" t="s">
        <v>272</v>
      </c>
      <c r="Y161" s="242">
        <v>44927</v>
      </c>
      <c r="Z161" s="242">
        <v>45733</v>
      </c>
      <c r="AA161" s="103"/>
      <c r="AB161" s="234" t="s">
        <v>7713</v>
      </c>
      <c r="AC161" s="243">
        <v>44638.446145833332</v>
      </c>
      <c r="AD161" s="234" t="s">
        <v>7182</v>
      </c>
      <c r="AE161" s="235" t="s">
        <v>8419</v>
      </c>
      <c r="AF161" s="237">
        <v>0</v>
      </c>
      <c r="AG161" s="234" t="s">
        <v>482</v>
      </c>
      <c r="AH161" s="241"/>
      <c r="AI161" t="b">
        <v>1</v>
      </c>
      <c r="AJ161" t="b">
        <v>0</v>
      </c>
      <c r="AK161" s="234"/>
      <c r="AL161" s="103"/>
      <c r="AM161" t="b">
        <v>0</v>
      </c>
      <c r="AN161" s="234"/>
      <c r="AO161" s="103"/>
      <c r="AP161" s="241"/>
      <c r="AQ161" s="241"/>
      <c r="AR161" s="241" t="s">
        <v>7716</v>
      </c>
      <c r="AS161" s="241"/>
      <c r="AT161" s="234" t="s">
        <v>7166</v>
      </c>
      <c r="AU161" s="234" t="s">
        <v>7184</v>
      </c>
      <c r="AV161" t="b">
        <v>0</v>
      </c>
      <c r="AW161" t="b">
        <v>0</v>
      </c>
      <c r="AX161" s="241" t="s">
        <v>7716</v>
      </c>
      <c r="AY161" s="241"/>
      <c r="AZ161" s="234"/>
      <c r="BA161" s="234"/>
      <c r="BB161" s="234" t="s">
        <v>8420</v>
      </c>
      <c r="BC161" t="b">
        <v>0</v>
      </c>
      <c r="BD161" s="234" t="s">
        <v>369</v>
      </c>
      <c r="BE161" s="234" t="s">
        <v>7171</v>
      </c>
      <c r="BF161" s="234" t="s">
        <v>7027</v>
      </c>
      <c r="BG161" s="234" t="s">
        <v>7028</v>
      </c>
      <c r="BH161" s="234" t="s">
        <v>55</v>
      </c>
      <c r="BI161" s="243">
        <v>44642.404756944445</v>
      </c>
      <c r="BJ161" s="234" t="s">
        <v>7172</v>
      </c>
      <c r="BK161" s="234" t="s">
        <v>547</v>
      </c>
      <c r="BL161" s="234" t="s">
        <v>547</v>
      </c>
      <c r="BM161" s="234" t="s">
        <v>451</v>
      </c>
      <c r="BN161" s="241"/>
      <c r="BO161" t="b">
        <v>0</v>
      </c>
      <c r="BP161" t="b">
        <v>0</v>
      </c>
      <c r="BQ161" t="b">
        <v>0</v>
      </c>
      <c r="BR161" s="241" t="s">
        <v>7029</v>
      </c>
      <c r="BS161" s="241"/>
      <c r="BT161" s="234" t="s">
        <v>7012</v>
      </c>
      <c r="BU161" t="b">
        <v>0</v>
      </c>
      <c r="BV161" s="103">
        <v>1</v>
      </c>
      <c r="BW161" s="235">
        <v>2085</v>
      </c>
      <c r="BX161" s="234" t="s">
        <v>8421</v>
      </c>
      <c r="BY161" s="234" t="s">
        <v>56</v>
      </c>
      <c r="BZ161" s="234" t="s">
        <v>7014</v>
      </c>
    </row>
    <row r="162" spans="1:78" x14ac:dyDescent="0.25">
      <c r="A162" s="5">
        <v>2052</v>
      </c>
      <c r="B162" s="234" t="s">
        <v>5631</v>
      </c>
      <c r="C162" s="234" t="s">
        <v>8422</v>
      </c>
      <c r="D162" s="234" t="s">
        <v>7362</v>
      </c>
      <c r="E162" s="234"/>
      <c r="F162" s="234" t="s">
        <v>6993</v>
      </c>
      <c r="G162" s="234" t="s">
        <v>7315</v>
      </c>
      <c r="H162" s="234" t="s">
        <v>6995</v>
      </c>
      <c r="I162" s="242"/>
      <c r="J162" s="242">
        <v>44638.355069444442</v>
      </c>
      <c r="K162" s="234"/>
      <c r="L162" s="242">
        <v>44644.355069444442</v>
      </c>
      <c r="M162" s="234" t="s">
        <v>6996</v>
      </c>
      <c r="N162" s="234" t="s">
        <v>7364</v>
      </c>
      <c r="O162" s="234" t="s">
        <v>7365</v>
      </c>
      <c r="P162" s="234" t="s">
        <v>6999</v>
      </c>
      <c r="Q162" s="234" t="s">
        <v>7366</v>
      </c>
      <c r="R162" s="234" t="s">
        <v>451</v>
      </c>
      <c r="S162" t="b">
        <v>0</v>
      </c>
      <c r="T162" s="242">
        <v>44645</v>
      </c>
      <c r="U162" s="103">
        <v>1</v>
      </c>
      <c r="V162" s="234" t="s">
        <v>272</v>
      </c>
      <c r="W162" s="103">
        <v>1</v>
      </c>
      <c r="X162" s="234" t="s">
        <v>272</v>
      </c>
      <c r="Y162" s="242"/>
      <c r="Z162" s="242"/>
      <c r="AA162" s="103"/>
      <c r="AB162" s="234" t="s">
        <v>7367</v>
      </c>
      <c r="AC162" s="243">
        <v>44638.358067129629</v>
      </c>
      <c r="AD162" s="234" t="s">
        <v>7320</v>
      </c>
      <c r="AE162" s="235" t="s">
        <v>8423</v>
      </c>
      <c r="AF162" s="237">
        <v>0</v>
      </c>
      <c r="AG162" s="234" t="s">
        <v>482</v>
      </c>
      <c r="AH162" s="241"/>
      <c r="AI162" t="b">
        <v>1</v>
      </c>
      <c r="AJ162" t="b">
        <v>0</v>
      </c>
      <c r="AK162" s="234"/>
      <c r="AL162" s="103"/>
      <c r="AM162" t="b">
        <v>0</v>
      </c>
      <c r="AN162" s="234"/>
      <c r="AO162" s="103"/>
      <c r="AP162" s="241"/>
      <c r="AQ162" s="241" t="s">
        <v>7073</v>
      </c>
      <c r="AR162" s="241"/>
      <c r="AS162" s="241"/>
      <c r="AT162" s="234" t="s">
        <v>7005</v>
      </c>
      <c r="AU162" s="234" t="s">
        <v>7042</v>
      </c>
      <c r="AV162" t="b">
        <v>0</v>
      </c>
      <c r="AW162" t="b">
        <v>0</v>
      </c>
      <c r="AX162" s="241"/>
      <c r="AY162" s="241"/>
      <c r="AZ162" s="234"/>
      <c r="BA162" s="234"/>
      <c r="BB162" s="234" t="s">
        <v>8424</v>
      </c>
      <c r="BC162" t="b">
        <v>0</v>
      </c>
      <c r="BD162" s="234" t="s">
        <v>7008</v>
      </c>
      <c r="BE162" s="234" t="s">
        <v>7009</v>
      </c>
      <c r="BF162" s="234" t="s">
        <v>7027</v>
      </c>
      <c r="BG162" s="234" t="s">
        <v>7028</v>
      </c>
      <c r="BH162" s="234" t="s">
        <v>7011</v>
      </c>
      <c r="BI162" s="243">
        <v>44642.507835648146</v>
      </c>
      <c r="BJ162" s="234" t="s">
        <v>442</v>
      </c>
      <c r="BK162" s="234" t="s">
        <v>451</v>
      </c>
      <c r="BL162" s="234" t="s">
        <v>451</v>
      </c>
      <c r="BM162" s="234" t="s">
        <v>451</v>
      </c>
      <c r="BN162" s="241"/>
      <c r="BO162" t="b">
        <v>0</v>
      </c>
      <c r="BP162" t="b">
        <v>0</v>
      </c>
      <c r="BQ162" t="b">
        <v>0</v>
      </c>
      <c r="BR162" s="241" t="s">
        <v>7029</v>
      </c>
      <c r="BS162" s="241"/>
      <c r="BT162" s="234" t="s">
        <v>7012</v>
      </c>
      <c r="BU162" t="b">
        <v>0</v>
      </c>
      <c r="BV162" s="103">
        <v>1</v>
      </c>
      <c r="BW162" s="235">
        <v>2084</v>
      </c>
      <c r="BX162" s="234" t="s">
        <v>8425</v>
      </c>
      <c r="BY162" s="234" t="s">
        <v>56</v>
      </c>
      <c r="BZ162" s="234" t="s">
        <v>7014</v>
      </c>
    </row>
    <row r="163" spans="1:78" x14ac:dyDescent="0.25">
      <c r="A163" s="5">
        <v>2051</v>
      </c>
      <c r="B163" s="234" t="s">
        <v>8426</v>
      </c>
      <c r="C163" s="234" t="s">
        <v>8427</v>
      </c>
      <c r="D163" s="234"/>
      <c r="E163" s="234" t="s">
        <v>8428</v>
      </c>
      <c r="F163" s="234" t="s">
        <v>2991</v>
      </c>
      <c r="G163" s="234" t="s">
        <v>7864</v>
      </c>
      <c r="H163" s="234" t="s">
        <v>7034</v>
      </c>
      <c r="I163" s="242"/>
      <c r="J163" s="242">
        <v>44637.320868055554</v>
      </c>
      <c r="K163" s="234"/>
      <c r="L163" s="242">
        <v>44645.320868055554</v>
      </c>
      <c r="M163" s="234" t="s">
        <v>6996</v>
      </c>
      <c r="N163" s="234" t="s">
        <v>8429</v>
      </c>
      <c r="O163" s="234" t="s">
        <v>8430</v>
      </c>
      <c r="P163" s="234" t="s">
        <v>6999</v>
      </c>
      <c r="Q163" s="234"/>
      <c r="R163" s="234" t="s">
        <v>451</v>
      </c>
      <c r="S163" t="b">
        <v>0</v>
      </c>
      <c r="T163" s="242"/>
      <c r="U163" s="103">
        <v>156</v>
      </c>
      <c r="V163" s="234" t="s">
        <v>272</v>
      </c>
      <c r="W163" s="103">
        <v>778</v>
      </c>
      <c r="X163" s="234" t="s">
        <v>272</v>
      </c>
      <c r="Y163" s="242"/>
      <c r="Z163" s="242"/>
      <c r="AA163" s="103">
        <v>5</v>
      </c>
      <c r="AB163" s="234"/>
      <c r="AC163" s="243">
        <v>44638.323599537034</v>
      </c>
      <c r="AD163" s="234" t="s">
        <v>7763</v>
      </c>
      <c r="AE163" s="235" t="s">
        <v>8431</v>
      </c>
      <c r="AF163" s="237">
        <v>0</v>
      </c>
      <c r="AG163" s="234" t="s">
        <v>7057</v>
      </c>
      <c r="AH163" s="241"/>
      <c r="AI163" t="b">
        <v>1</v>
      </c>
      <c r="AJ163" t="b">
        <v>0</v>
      </c>
      <c r="AK163" s="234"/>
      <c r="AL163" s="103"/>
      <c r="AM163" t="b">
        <v>0</v>
      </c>
      <c r="AN163" s="234"/>
      <c r="AO163" s="103"/>
      <c r="AP163" s="241"/>
      <c r="AQ163" s="241"/>
      <c r="AR163" s="241"/>
      <c r="AS163" s="241"/>
      <c r="AT163" s="234" t="s">
        <v>7058</v>
      </c>
      <c r="AU163" s="234" t="s">
        <v>7610</v>
      </c>
      <c r="AV163" t="b">
        <v>0</v>
      </c>
      <c r="AW163" t="b">
        <v>0</v>
      </c>
      <c r="AX163" s="241"/>
      <c r="AY163" s="241"/>
      <c r="AZ163" s="234"/>
      <c r="BA163" s="234"/>
      <c r="BB163" s="234"/>
      <c r="BC163" t="b">
        <v>1</v>
      </c>
      <c r="BD163" s="234" t="s">
        <v>7008</v>
      </c>
      <c r="BE163" s="234" t="s">
        <v>7045</v>
      </c>
      <c r="BF163" s="234" t="s">
        <v>6972</v>
      </c>
      <c r="BG163" s="234" t="s">
        <v>7028</v>
      </c>
      <c r="BH163" s="234" t="s">
        <v>55</v>
      </c>
      <c r="BI163" s="243">
        <v>44642.404756944445</v>
      </c>
      <c r="BJ163" s="234" t="s">
        <v>442</v>
      </c>
      <c r="BK163" s="234" t="s">
        <v>451</v>
      </c>
      <c r="BL163" s="234" t="s">
        <v>451</v>
      </c>
      <c r="BM163" s="234" t="s">
        <v>451</v>
      </c>
      <c r="BN163" s="241"/>
      <c r="BO163" t="b">
        <v>0</v>
      </c>
      <c r="BP163" t="b">
        <v>0</v>
      </c>
      <c r="BQ163" t="b">
        <v>1</v>
      </c>
      <c r="BR163" s="241"/>
      <c r="BS163" s="241"/>
      <c r="BT163" s="234" t="s">
        <v>7012</v>
      </c>
      <c r="BU163" t="b">
        <v>0</v>
      </c>
      <c r="BV163" s="103">
        <v>0</v>
      </c>
      <c r="BW163" s="235">
        <v>2083</v>
      </c>
      <c r="BX163" s="234" t="s">
        <v>8432</v>
      </c>
      <c r="BY163" s="234" t="s">
        <v>56</v>
      </c>
      <c r="BZ163" s="234" t="s">
        <v>7014</v>
      </c>
    </row>
    <row r="164" spans="1:78" ht="45" x14ac:dyDescent="0.25">
      <c r="A164" s="5">
        <v>2050</v>
      </c>
      <c r="B164" s="234" t="s">
        <v>5608</v>
      </c>
      <c r="C164" s="234" t="s">
        <v>8433</v>
      </c>
      <c r="D164" s="234" t="s">
        <v>8434</v>
      </c>
      <c r="E164" s="234" t="s">
        <v>8435</v>
      </c>
      <c r="F164" s="234" t="s">
        <v>7156</v>
      </c>
      <c r="G164" s="234" t="s">
        <v>7100</v>
      </c>
      <c r="H164" s="234" t="s">
        <v>6995</v>
      </c>
      <c r="I164" s="242"/>
      <c r="J164" s="242">
        <v>44637.589641203704</v>
      </c>
      <c r="K164" s="234" t="s">
        <v>8436</v>
      </c>
      <c r="L164" s="242">
        <v>44672.589641203704</v>
      </c>
      <c r="M164" s="234" t="s">
        <v>6996</v>
      </c>
      <c r="N164" s="234" t="s">
        <v>8437</v>
      </c>
      <c r="O164" s="234" t="s">
        <v>8438</v>
      </c>
      <c r="P164" s="234" t="s">
        <v>6999</v>
      </c>
      <c r="Q164" s="234" t="s">
        <v>8439</v>
      </c>
      <c r="R164" s="234" t="s">
        <v>451</v>
      </c>
      <c r="S164" t="b">
        <v>0</v>
      </c>
      <c r="T164" s="242"/>
      <c r="U164" s="103">
        <v>31</v>
      </c>
      <c r="V164" s="234" t="s">
        <v>272</v>
      </c>
      <c r="W164" s="103">
        <v>31</v>
      </c>
      <c r="X164" s="234" t="s">
        <v>272</v>
      </c>
      <c r="Y164" s="242"/>
      <c r="Z164" s="242"/>
      <c r="AA164" s="103"/>
      <c r="AB164" s="234" t="s">
        <v>8440</v>
      </c>
      <c r="AC164" s="243">
        <v>44637.594212962962</v>
      </c>
      <c r="AD164" s="234" t="s">
        <v>7106</v>
      </c>
      <c r="AE164" s="235" t="s">
        <v>8441</v>
      </c>
      <c r="AF164" s="237">
        <v>0</v>
      </c>
      <c r="AG164" s="234" t="s">
        <v>482</v>
      </c>
      <c r="AH164" s="241"/>
      <c r="AI164" t="b">
        <v>1</v>
      </c>
      <c r="AJ164" t="b">
        <v>0</v>
      </c>
      <c r="AK164" s="234"/>
      <c r="AL164" s="103"/>
      <c r="AM164" t="b">
        <v>0</v>
      </c>
      <c r="AN164" s="234"/>
      <c r="AO164" s="103"/>
      <c r="AP164" s="241"/>
      <c r="AQ164" s="241" t="s">
        <v>7073</v>
      </c>
      <c r="AR164" s="241"/>
      <c r="AS164" s="241"/>
      <c r="AT164" s="234" t="s">
        <v>7005</v>
      </c>
      <c r="AU164" s="234" t="s">
        <v>7085</v>
      </c>
      <c r="AV164" t="b">
        <v>0</v>
      </c>
      <c r="AW164" t="b">
        <v>0</v>
      </c>
      <c r="AX164" s="241"/>
      <c r="AY164" s="241"/>
      <c r="AZ164" s="234"/>
      <c r="BA164" s="234"/>
      <c r="BB164" s="234" t="s">
        <v>8442</v>
      </c>
      <c r="BC164" t="b">
        <v>0</v>
      </c>
      <c r="BD164" s="234" t="s">
        <v>7008</v>
      </c>
      <c r="BE164" s="234" t="s">
        <v>7009</v>
      </c>
      <c r="BF164" s="234" t="s">
        <v>7027</v>
      </c>
      <c r="BG164" s="234" t="s">
        <v>7028</v>
      </c>
      <c r="BH164" s="234" t="s">
        <v>7011</v>
      </c>
      <c r="BI164" s="243">
        <v>44679.830069444448</v>
      </c>
      <c r="BJ164" s="234" t="s">
        <v>442</v>
      </c>
      <c r="BK164" s="234" t="s">
        <v>451</v>
      </c>
      <c r="BL164" s="234" t="s">
        <v>451</v>
      </c>
      <c r="BM164" s="234" t="s">
        <v>451</v>
      </c>
      <c r="BN164" s="241"/>
      <c r="BO164" t="b">
        <v>0</v>
      </c>
      <c r="BP164" t="b">
        <v>0</v>
      </c>
      <c r="BQ164" t="b">
        <v>0</v>
      </c>
      <c r="BR164" s="241" t="s">
        <v>7077</v>
      </c>
      <c r="BS164" s="241" t="s">
        <v>8443</v>
      </c>
      <c r="BT164" s="234" t="s">
        <v>7012</v>
      </c>
      <c r="BU164" t="b">
        <v>0</v>
      </c>
      <c r="BV164" s="103">
        <v>2</v>
      </c>
      <c r="BW164" s="235">
        <v>2082</v>
      </c>
      <c r="BX164" s="234" t="s">
        <v>8444</v>
      </c>
      <c r="BY164" s="234" t="s">
        <v>56</v>
      </c>
      <c r="BZ164" s="234" t="s">
        <v>7014</v>
      </c>
    </row>
    <row r="165" spans="1:78" x14ac:dyDescent="0.25">
      <c r="A165" s="5">
        <v>2049</v>
      </c>
      <c r="B165" s="234" t="s">
        <v>5578</v>
      </c>
      <c r="C165" s="234" t="s">
        <v>8445</v>
      </c>
      <c r="D165" s="234"/>
      <c r="E165" s="234" t="s">
        <v>8446</v>
      </c>
      <c r="F165" s="234" t="s">
        <v>7156</v>
      </c>
      <c r="G165" s="234" t="s">
        <v>7100</v>
      </c>
      <c r="H165" s="234" t="s">
        <v>6995</v>
      </c>
      <c r="I165" s="242"/>
      <c r="J165" s="242">
        <v>44644.308993055558</v>
      </c>
      <c r="K165" s="234" t="s">
        <v>8447</v>
      </c>
      <c r="L165" s="242">
        <v>44645.308993055558</v>
      </c>
      <c r="M165" s="234" t="s">
        <v>8448</v>
      </c>
      <c r="N165" s="234" t="s">
        <v>8449</v>
      </c>
      <c r="O165" s="234" t="s">
        <v>8450</v>
      </c>
      <c r="P165" s="234" t="s">
        <v>6999</v>
      </c>
      <c r="Q165" s="234" t="s">
        <v>8451</v>
      </c>
      <c r="R165" s="234" t="s">
        <v>451</v>
      </c>
      <c r="S165" t="b">
        <v>0</v>
      </c>
      <c r="T165" s="242"/>
      <c r="U165" s="103">
        <v>140</v>
      </c>
      <c r="V165" s="234" t="s">
        <v>272</v>
      </c>
      <c r="W165" s="103">
        <v>140</v>
      </c>
      <c r="X165" s="234" t="s">
        <v>272</v>
      </c>
      <c r="Y165" s="242"/>
      <c r="Z165" s="242"/>
      <c r="AA165" s="103"/>
      <c r="AB165" s="234"/>
      <c r="AC165" s="243">
        <v>44637.318715277775</v>
      </c>
      <c r="AD165" s="234" t="s">
        <v>7106</v>
      </c>
      <c r="AE165" s="235" t="s">
        <v>8452</v>
      </c>
      <c r="AF165" s="237">
        <v>0</v>
      </c>
      <c r="AG165" s="234" t="s">
        <v>482</v>
      </c>
      <c r="AH165" s="241"/>
      <c r="AI165" t="b">
        <v>1</v>
      </c>
      <c r="AJ165" t="b">
        <v>0</v>
      </c>
      <c r="AK165" s="234"/>
      <c r="AL165" s="103"/>
      <c r="AM165" t="b">
        <v>0</v>
      </c>
      <c r="AN165" s="234"/>
      <c r="AO165" s="103"/>
      <c r="AP165" s="241"/>
      <c r="AQ165" s="241" t="s">
        <v>7073</v>
      </c>
      <c r="AR165" s="241"/>
      <c r="AS165" s="241"/>
      <c r="AT165" s="234" t="s">
        <v>7005</v>
      </c>
      <c r="AU165" s="234" t="s">
        <v>7085</v>
      </c>
      <c r="AV165" t="b">
        <v>0</v>
      </c>
      <c r="AW165" t="b">
        <v>0</v>
      </c>
      <c r="AX165" s="241"/>
      <c r="AY165" s="241"/>
      <c r="AZ165" s="234"/>
      <c r="BA165" s="234"/>
      <c r="BB165" s="234" t="s">
        <v>8453</v>
      </c>
      <c r="BC165" t="b">
        <v>1</v>
      </c>
      <c r="BD165" s="234" t="s">
        <v>8454</v>
      </c>
      <c r="BE165" s="234" t="s">
        <v>7009</v>
      </c>
      <c r="BF165" s="234" t="s">
        <v>6972</v>
      </c>
      <c r="BG165" s="234" t="s">
        <v>7028</v>
      </c>
      <c r="BH165" s="234" t="s">
        <v>7011</v>
      </c>
      <c r="BI165" s="243">
        <v>44649.512696759259</v>
      </c>
      <c r="BJ165" s="234" t="s">
        <v>442</v>
      </c>
      <c r="BK165" s="234" t="s">
        <v>451</v>
      </c>
      <c r="BL165" s="234" t="s">
        <v>451</v>
      </c>
      <c r="BM165" s="234" t="s">
        <v>451</v>
      </c>
      <c r="BN165" s="241"/>
      <c r="BO165" t="b">
        <v>0</v>
      </c>
      <c r="BP165" t="b">
        <v>0</v>
      </c>
      <c r="BQ165" t="b">
        <v>0</v>
      </c>
      <c r="BR165" s="241"/>
      <c r="BS165" s="241"/>
      <c r="BT165" s="234" t="s">
        <v>7012</v>
      </c>
      <c r="BU165" t="b">
        <v>0</v>
      </c>
      <c r="BV165" s="103">
        <v>2</v>
      </c>
      <c r="BW165" s="235">
        <v>2081</v>
      </c>
      <c r="BX165" s="234" t="s">
        <v>8455</v>
      </c>
      <c r="BY165" s="234" t="s">
        <v>56</v>
      </c>
      <c r="BZ165" s="234" t="s">
        <v>7014</v>
      </c>
    </row>
    <row r="166" spans="1:78" x14ac:dyDescent="0.25">
      <c r="A166" s="5">
        <v>2048</v>
      </c>
      <c r="B166" s="234" t="s">
        <v>5569</v>
      </c>
      <c r="C166" s="234" t="s">
        <v>5570</v>
      </c>
      <c r="D166" s="234" t="s">
        <v>8456</v>
      </c>
      <c r="E166" s="234"/>
      <c r="F166" s="234" t="s">
        <v>6993</v>
      </c>
      <c r="G166" s="234" t="s">
        <v>7595</v>
      </c>
      <c r="H166" s="234" t="s">
        <v>7018</v>
      </c>
      <c r="I166" s="242"/>
      <c r="J166" s="242">
        <v>44636.694849537038</v>
      </c>
      <c r="K166" s="234"/>
      <c r="L166" s="242">
        <v>44638.694849537038</v>
      </c>
      <c r="M166" s="234" t="s">
        <v>8457</v>
      </c>
      <c r="N166" s="234" t="s">
        <v>8458</v>
      </c>
      <c r="O166" s="234" t="s">
        <v>8459</v>
      </c>
      <c r="P166" s="234" t="s">
        <v>6999</v>
      </c>
      <c r="Q166" s="234" t="s">
        <v>8460</v>
      </c>
      <c r="R166" s="234" t="s">
        <v>451</v>
      </c>
      <c r="S166" t="b">
        <v>0</v>
      </c>
      <c r="T166" s="242">
        <v>44693</v>
      </c>
      <c r="U166" s="103">
        <v>8</v>
      </c>
      <c r="V166" s="234" t="s">
        <v>272</v>
      </c>
      <c r="W166" s="103">
        <v>8</v>
      </c>
      <c r="X166" s="234" t="s">
        <v>272</v>
      </c>
      <c r="Y166" s="242"/>
      <c r="Z166" s="242"/>
      <c r="AA166" s="103"/>
      <c r="AB166" s="234" t="s">
        <v>8461</v>
      </c>
      <c r="AC166" s="243">
        <v>44636.700219907405</v>
      </c>
      <c r="AD166" s="234" t="s">
        <v>7599</v>
      </c>
      <c r="AE166" s="235" t="s">
        <v>8462</v>
      </c>
      <c r="AF166" s="237">
        <v>0</v>
      </c>
      <c r="AG166" s="234" t="s">
        <v>482</v>
      </c>
      <c r="AH166" s="241"/>
      <c r="AI166" t="b">
        <v>1</v>
      </c>
      <c r="AJ166" t="b">
        <v>0</v>
      </c>
      <c r="AK166" s="234"/>
      <c r="AL166" s="103"/>
      <c r="AM166" t="b">
        <v>0</v>
      </c>
      <c r="AN166" s="234"/>
      <c r="AO166" s="103"/>
      <c r="AP166" s="241"/>
      <c r="AQ166" s="241"/>
      <c r="AR166" s="241"/>
      <c r="AS166" s="241"/>
      <c r="AT166" s="234" t="s">
        <v>7005</v>
      </c>
      <c r="AU166" s="234" t="s">
        <v>7025</v>
      </c>
      <c r="AV166" t="b">
        <v>0</v>
      </c>
      <c r="AW166" t="b">
        <v>0</v>
      </c>
      <c r="AX166" s="241"/>
      <c r="AY166" s="241"/>
      <c r="AZ166" s="234"/>
      <c r="BA166" s="234"/>
      <c r="BB166" s="234" t="s">
        <v>8463</v>
      </c>
      <c r="BC166" t="b">
        <v>0</v>
      </c>
      <c r="BD166" s="234" t="s">
        <v>8464</v>
      </c>
      <c r="BE166" s="234" t="s">
        <v>7026</v>
      </c>
      <c r="BF166" s="234" t="s">
        <v>7027</v>
      </c>
      <c r="BG166" s="234" t="s">
        <v>7010</v>
      </c>
      <c r="BH166" s="234" t="s">
        <v>55</v>
      </c>
      <c r="BI166" s="243">
        <v>44642.404745370368</v>
      </c>
      <c r="BJ166" s="234" t="s">
        <v>7486</v>
      </c>
      <c r="BK166" s="234" t="s">
        <v>451</v>
      </c>
      <c r="BL166" s="234" t="s">
        <v>451</v>
      </c>
      <c r="BM166" s="234" t="s">
        <v>451</v>
      </c>
      <c r="BN166" s="241"/>
      <c r="BO166" t="b">
        <v>0</v>
      </c>
      <c r="BP166" t="b">
        <v>0</v>
      </c>
      <c r="BQ166" t="b">
        <v>0</v>
      </c>
      <c r="BR166" s="241" t="s">
        <v>8465</v>
      </c>
      <c r="BS166" s="241"/>
      <c r="BT166" s="234" t="s">
        <v>7012</v>
      </c>
      <c r="BU166" t="b">
        <v>0</v>
      </c>
      <c r="BV166" s="103">
        <v>1</v>
      </c>
      <c r="BW166" s="235">
        <v>2080</v>
      </c>
      <c r="BX166" s="234" t="s">
        <v>8466</v>
      </c>
      <c r="BY166" s="234" t="s">
        <v>56</v>
      </c>
      <c r="BZ166" s="234" t="s">
        <v>7014</v>
      </c>
    </row>
    <row r="167" spans="1:78" ht="75" x14ac:dyDescent="0.25">
      <c r="A167" s="5">
        <v>2047</v>
      </c>
      <c r="B167" s="234" t="s">
        <v>5550</v>
      </c>
      <c r="C167" s="234" t="s">
        <v>8467</v>
      </c>
      <c r="D167" s="234" t="s">
        <v>8075</v>
      </c>
      <c r="E167" s="234" t="s">
        <v>8468</v>
      </c>
      <c r="F167" s="234" t="s">
        <v>2991</v>
      </c>
      <c r="G167" s="234" t="s">
        <v>7864</v>
      </c>
      <c r="H167" s="234" t="s">
        <v>7034</v>
      </c>
      <c r="I167" s="242"/>
      <c r="J167" s="242">
        <v>44636.675625000003</v>
      </c>
      <c r="K167" s="234"/>
      <c r="L167" s="242">
        <v>44643.675625000003</v>
      </c>
      <c r="M167" s="234" t="s">
        <v>6996</v>
      </c>
      <c r="N167" s="234" t="s">
        <v>8077</v>
      </c>
      <c r="O167" s="234" t="s">
        <v>7656</v>
      </c>
      <c r="P167" s="234" t="s">
        <v>6999</v>
      </c>
      <c r="Q167" s="234"/>
      <c r="R167" s="234" t="s">
        <v>451</v>
      </c>
      <c r="S167" t="b">
        <v>0</v>
      </c>
      <c r="T167" s="242"/>
      <c r="U167" s="103">
        <v>1077</v>
      </c>
      <c r="V167" s="234" t="s">
        <v>272</v>
      </c>
      <c r="W167" s="103">
        <v>6465</v>
      </c>
      <c r="X167" s="234" t="s">
        <v>272</v>
      </c>
      <c r="Y167" s="242"/>
      <c r="Z167" s="242"/>
      <c r="AA167" s="103">
        <v>6</v>
      </c>
      <c r="AB167" s="234" t="s">
        <v>8079</v>
      </c>
      <c r="AC167" s="243">
        <v>44636.678773148145</v>
      </c>
      <c r="AD167" s="234" t="s">
        <v>7763</v>
      </c>
      <c r="AE167" s="235" t="s">
        <v>8469</v>
      </c>
      <c r="AF167" s="237">
        <v>0</v>
      </c>
      <c r="AG167" s="234" t="s">
        <v>482</v>
      </c>
      <c r="AH167" s="241"/>
      <c r="AI167" t="b">
        <v>1</v>
      </c>
      <c r="AJ167" t="b">
        <v>0</v>
      </c>
      <c r="AK167" s="234"/>
      <c r="AL167" s="103"/>
      <c r="AM167" t="b">
        <v>0</v>
      </c>
      <c r="AN167" s="234"/>
      <c r="AO167" s="103"/>
      <c r="AP167" s="241"/>
      <c r="AQ167" s="241" t="s">
        <v>7073</v>
      </c>
      <c r="AR167" s="241" t="s">
        <v>8470</v>
      </c>
      <c r="AS167" s="241"/>
      <c r="AT167" s="234" t="s">
        <v>7058</v>
      </c>
      <c r="AU167" s="234" t="s">
        <v>7610</v>
      </c>
      <c r="AV167" t="b">
        <v>0</v>
      </c>
      <c r="AW167" t="b">
        <v>0</v>
      </c>
      <c r="AX167" s="241" t="s">
        <v>8471</v>
      </c>
      <c r="AY167" s="241"/>
      <c r="AZ167" s="234" t="s">
        <v>7813</v>
      </c>
      <c r="BA167" s="234" t="s">
        <v>8472</v>
      </c>
      <c r="BB167" s="234"/>
      <c r="BC167" t="b">
        <v>0</v>
      </c>
      <c r="BD167" s="234" t="s">
        <v>7008</v>
      </c>
      <c r="BE167" s="234" t="s">
        <v>7045</v>
      </c>
      <c r="BF167" s="234" t="s">
        <v>7027</v>
      </c>
      <c r="BG167" s="234" t="s">
        <v>7028</v>
      </c>
      <c r="BH167" s="234" t="s">
        <v>7011</v>
      </c>
      <c r="BI167" s="243">
        <v>44662.632245370369</v>
      </c>
      <c r="BJ167" s="234" t="s">
        <v>442</v>
      </c>
      <c r="BK167" s="234" t="s">
        <v>547</v>
      </c>
      <c r="BL167" s="234" t="s">
        <v>547</v>
      </c>
      <c r="BM167" s="234" t="s">
        <v>547</v>
      </c>
      <c r="BN167" s="241" t="s">
        <v>8473</v>
      </c>
      <c r="BO167" t="b">
        <v>0</v>
      </c>
      <c r="BP167" t="b">
        <v>0</v>
      </c>
      <c r="BQ167" t="b">
        <v>1</v>
      </c>
      <c r="BR167" s="241" t="s">
        <v>8082</v>
      </c>
      <c r="BS167" s="241"/>
      <c r="BT167" s="234" t="s">
        <v>7012</v>
      </c>
      <c r="BU167" t="b">
        <v>0</v>
      </c>
      <c r="BV167" s="103">
        <v>1</v>
      </c>
      <c r="BW167" s="235">
        <v>2079</v>
      </c>
      <c r="BX167" s="234" t="s">
        <v>8474</v>
      </c>
      <c r="BY167" s="234" t="s">
        <v>56</v>
      </c>
      <c r="BZ167" s="234" t="s">
        <v>7014</v>
      </c>
    </row>
    <row r="168" spans="1:78" ht="45" x14ac:dyDescent="0.25">
      <c r="A168" s="5">
        <v>2046</v>
      </c>
      <c r="B168" s="234" t="s">
        <v>5541</v>
      </c>
      <c r="C168" s="234" t="s">
        <v>8475</v>
      </c>
      <c r="D168" s="234"/>
      <c r="E168" s="234" t="s">
        <v>8476</v>
      </c>
      <c r="F168" s="234" t="s">
        <v>2991</v>
      </c>
      <c r="G168" s="234" t="s">
        <v>7263</v>
      </c>
      <c r="H168" s="234" t="s">
        <v>7263</v>
      </c>
      <c r="I168" s="242"/>
      <c r="J168" s="242">
        <v>44634.641585648147</v>
      </c>
      <c r="K168" s="234" t="s">
        <v>8477</v>
      </c>
      <c r="L168" s="242">
        <v>44645.641585648147</v>
      </c>
      <c r="M168" s="234" t="s">
        <v>7832</v>
      </c>
      <c r="N168" s="234" t="s">
        <v>8478</v>
      </c>
      <c r="O168" s="234" t="s">
        <v>8479</v>
      </c>
      <c r="P168" s="234" t="s">
        <v>6999</v>
      </c>
      <c r="Q168" s="234"/>
      <c r="R168" s="234" t="s">
        <v>547</v>
      </c>
      <c r="S168" t="b">
        <v>0</v>
      </c>
      <c r="T168" s="242">
        <v>44743</v>
      </c>
      <c r="U168" s="103">
        <v>400</v>
      </c>
      <c r="V168" s="234" t="s">
        <v>272</v>
      </c>
      <c r="W168" s="103">
        <v>2200</v>
      </c>
      <c r="X168" s="234" t="s">
        <v>272</v>
      </c>
      <c r="Y168" s="242"/>
      <c r="Z168" s="242"/>
      <c r="AA168" s="103">
        <v>8</v>
      </c>
      <c r="AB168" s="234"/>
      <c r="AC168" s="243">
        <v>44636.667002314818</v>
      </c>
      <c r="AD168" s="234" t="s">
        <v>7268</v>
      </c>
      <c r="AE168" s="235" t="s">
        <v>8480</v>
      </c>
      <c r="AF168" s="237">
        <v>0</v>
      </c>
      <c r="AG168" s="234" t="s">
        <v>482</v>
      </c>
      <c r="AH168" s="241"/>
      <c r="AI168" t="b">
        <v>1</v>
      </c>
      <c r="AJ168" t="b">
        <v>0</v>
      </c>
      <c r="AK168" s="234"/>
      <c r="AL168" s="103"/>
      <c r="AM168" t="b">
        <v>0</v>
      </c>
      <c r="AN168" s="234"/>
      <c r="AO168" s="103"/>
      <c r="AP168" s="241"/>
      <c r="AQ168" s="241" t="s">
        <v>7073</v>
      </c>
      <c r="AR168" s="241" t="s">
        <v>8481</v>
      </c>
      <c r="AS168" s="241" t="s">
        <v>8482</v>
      </c>
      <c r="AT168" s="234" t="s">
        <v>7058</v>
      </c>
      <c r="AU168" s="234" t="s">
        <v>7788</v>
      </c>
      <c r="AV168" t="b">
        <v>1</v>
      </c>
      <c r="AW168" t="b">
        <v>1</v>
      </c>
      <c r="AX168" s="241" t="s">
        <v>8483</v>
      </c>
      <c r="AY168" s="241"/>
      <c r="AZ168" s="234"/>
      <c r="BA168" s="234"/>
      <c r="BB168" s="234"/>
      <c r="BC168" t="b">
        <v>1</v>
      </c>
      <c r="BD168" s="234" t="s">
        <v>7838</v>
      </c>
      <c r="BE168" s="234" t="s">
        <v>7009</v>
      </c>
      <c r="BF168" s="234" t="s">
        <v>6972</v>
      </c>
      <c r="BG168" s="234" t="s">
        <v>7028</v>
      </c>
      <c r="BH168" s="234" t="s">
        <v>7011</v>
      </c>
      <c r="BI168" s="243">
        <v>44642.545497685183</v>
      </c>
      <c r="BJ168" s="234" t="s">
        <v>8484</v>
      </c>
      <c r="BK168" s="234" t="s">
        <v>547</v>
      </c>
      <c r="BL168" s="234" t="s">
        <v>547</v>
      </c>
      <c r="BM168" s="234" t="s">
        <v>451</v>
      </c>
      <c r="BN168" s="241"/>
      <c r="BO168" t="b">
        <v>0</v>
      </c>
      <c r="BP168" t="b">
        <v>1</v>
      </c>
      <c r="BQ168" t="b">
        <v>1</v>
      </c>
      <c r="BR168" s="241"/>
      <c r="BS168" s="241"/>
      <c r="BT168" s="234" t="s">
        <v>7012</v>
      </c>
      <c r="BU168" t="b">
        <v>0</v>
      </c>
      <c r="BV168" s="103">
        <v>1</v>
      </c>
      <c r="BW168" s="235">
        <v>2078</v>
      </c>
      <c r="BX168" s="234" t="s">
        <v>8485</v>
      </c>
      <c r="BY168" s="234" t="s">
        <v>56</v>
      </c>
      <c r="BZ168" s="234" t="s">
        <v>7014</v>
      </c>
    </row>
    <row r="169" spans="1:78" ht="405" x14ac:dyDescent="0.25">
      <c r="A169" s="5">
        <v>2045</v>
      </c>
      <c r="B169" s="234" t="s">
        <v>5529</v>
      </c>
      <c r="C169" s="234" t="s">
        <v>8486</v>
      </c>
      <c r="D169" s="234"/>
      <c r="E169" s="234" t="s">
        <v>8487</v>
      </c>
      <c r="F169" s="234" t="s">
        <v>2991</v>
      </c>
      <c r="G169" s="234" t="s">
        <v>7864</v>
      </c>
      <c r="H169" s="234" t="s">
        <v>7034</v>
      </c>
      <c r="I169" s="242"/>
      <c r="J169" s="242">
        <v>44634.607604166667</v>
      </c>
      <c r="K169" s="234"/>
      <c r="L169" s="242">
        <v>44643.607604166667</v>
      </c>
      <c r="M169" s="234" t="s">
        <v>7193</v>
      </c>
      <c r="N169" s="234" t="s">
        <v>8488</v>
      </c>
      <c r="O169" s="234" t="s">
        <v>8489</v>
      </c>
      <c r="P169" s="234" t="s">
        <v>6999</v>
      </c>
      <c r="Q169" s="234"/>
      <c r="R169" s="234" t="s">
        <v>451</v>
      </c>
      <c r="S169" t="b">
        <v>0</v>
      </c>
      <c r="T169" s="242"/>
      <c r="U169" s="103">
        <v>946</v>
      </c>
      <c r="V169" s="234" t="s">
        <v>272</v>
      </c>
      <c r="W169" s="103">
        <v>4730</v>
      </c>
      <c r="X169" s="234" t="s">
        <v>272</v>
      </c>
      <c r="Y169" s="242"/>
      <c r="Z169" s="242"/>
      <c r="AA169" s="103">
        <v>5</v>
      </c>
      <c r="AB169" s="234"/>
      <c r="AC169" s="243">
        <v>44636.628449074073</v>
      </c>
      <c r="AD169" s="234" t="s">
        <v>7763</v>
      </c>
      <c r="AE169" s="235" t="s">
        <v>8490</v>
      </c>
      <c r="AF169" s="237">
        <v>0</v>
      </c>
      <c r="AG169" s="234" t="s">
        <v>436</v>
      </c>
      <c r="AH169" s="241"/>
      <c r="AI169" t="b">
        <v>1</v>
      </c>
      <c r="AJ169" t="b">
        <v>0</v>
      </c>
      <c r="AK169" s="234"/>
      <c r="AL169" s="103"/>
      <c r="AM169" t="b">
        <v>0</v>
      </c>
      <c r="AN169" s="234"/>
      <c r="AO169" s="103"/>
      <c r="AP169" s="241"/>
      <c r="AQ169" s="241"/>
      <c r="AR169" s="241" t="s">
        <v>8491</v>
      </c>
      <c r="AS169" s="241"/>
      <c r="AT169" s="234" t="s">
        <v>7120</v>
      </c>
      <c r="AU169" s="234" t="s">
        <v>8492</v>
      </c>
      <c r="AV169" t="b">
        <v>0</v>
      </c>
      <c r="AW169" t="b">
        <v>0</v>
      </c>
      <c r="AX169" s="241" t="s">
        <v>8493</v>
      </c>
      <c r="AY169" s="241"/>
      <c r="AZ169" s="234"/>
      <c r="BA169" s="234"/>
      <c r="BB169" s="234"/>
      <c r="BC169" t="b">
        <v>1</v>
      </c>
      <c r="BD169" s="234" t="s">
        <v>7198</v>
      </c>
      <c r="BE169" s="234" t="s">
        <v>7045</v>
      </c>
      <c r="BF169" s="234" t="s">
        <v>6972</v>
      </c>
      <c r="BG169" s="234" t="s">
        <v>7028</v>
      </c>
      <c r="BH169" s="234" t="s">
        <v>55</v>
      </c>
      <c r="BI169" s="243">
        <v>44642.404733796298</v>
      </c>
      <c r="BJ169" s="234" t="s">
        <v>442</v>
      </c>
      <c r="BK169" s="234" t="s">
        <v>547</v>
      </c>
      <c r="BL169" s="234" t="s">
        <v>547</v>
      </c>
      <c r="BM169" s="234" t="s">
        <v>547</v>
      </c>
      <c r="BN169" s="241" t="s">
        <v>8494</v>
      </c>
      <c r="BO169" t="b">
        <v>0</v>
      </c>
      <c r="BP169" t="b">
        <v>0</v>
      </c>
      <c r="BQ169" t="b">
        <v>1</v>
      </c>
      <c r="BR169" s="241"/>
      <c r="BS169" s="241"/>
      <c r="BT169" s="234" t="s">
        <v>7012</v>
      </c>
      <c r="BU169" t="b">
        <v>0</v>
      </c>
      <c r="BV169" s="103">
        <v>1</v>
      </c>
      <c r="BW169" s="235">
        <v>2077</v>
      </c>
      <c r="BX169" s="234" t="s">
        <v>8495</v>
      </c>
      <c r="BY169" s="234" t="s">
        <v>56</v>
      </c>
      <c r="BZ169" s="234" t="s">
        <v>7014</v>
      </c>
    </row>
    <row r="170" spans="1:78" x14ac:dyDescent="0.25">
      <c r="A170" s="5">
        <v>2044</v>
      </c>
      <c r="B170" s="234" t="s">
        <v>5525</v>
      </c>
      <c r="C170" s="234" t="s">
        <v>8496</v>
      </c>
      <c r="D170" s="234"/>
      <c r="E170" s="234" t="s">
        <v>8497</v>
      </c>
      <c r="F170" s="234" t="s">
        <v>6993</v>
      </c>
      <c r="G170" s="234" t="s">
        <v>7263</v>
      </c>
      <c r="H170" s="234" t="s">
        <v>7263</v>
      </c>
      <c r="I170" s="242"/>
      <c r="J170" s="242">
        <v>44631.452430555553</v>
      </c>
      <c r="K170" s="234"/>
      <c r="L170" s="242">
        <v>44637.452430555553</v>
      </c>
      <c r="M170" s="234" t="s">
        <v>7264</v>
      </c>
      <c r="N170" s="234" t="s">
        <v>8498</v>
      </c>
      <c r="O170" s="234" t="s">
        <v>8499</v>
      </c>
      <c r="P170" s="234" t="s">
        <v>6999</v>
      </c>
      <c r="Q170" s="234"/>
      <c r="R170" s="234" t="s">
        <v>451</v>
      </c>
      <c r="S170" t="b">
        <v>0</v>
      </c>
      <c r="T170" s="242"/>
      <c r="U170" s="103">
        <v>10</v>
      </c>
      <c r="V170" s="234" t="s">
        <v>272</v>
      </c>
      <c r="W170" s="103">
        <v>50</v>
      </c>
      <c r="X170" s="234" t="s">
        <v>272</v>
      </c>
      <c r="Y170" s="242"/>
      <c r="Z170" s="242"/>
      <c r="AA170" s="103">
        <v>5</v>
      </c>
      <c r="AB170" s="234"/>
      <c r="AC170" s="243">
        <v>44636.455810185187</v>
      </c>
      <c r="AD170" s="234" t="s">
        <v>7268</v>
      </c>
      <c r="AE170" s="235" t="s">
        <v>8500</v>
      </c>
      <c r="AF170" s="237">
        <v>0</v>
      </c>
      <c r="AG170" s="234" t="s">
        <v>482</v>
      </c>
      <c r="AH170" s="241"/>
      <c r="AI170" t="b">
        <v>1</v>
      </c>
      <c r="AJ170" t="b">
        <v>0</v>
      </c>
      <c r="AK170" s="234"/>
      <c r="AL170" s="103"/>
      <c r="AM170" t="b">
        <v>0</v>
      </c>
      <c r="AN170" s="234"/>
      <c r="AO170" s="103"/>
      <c r="AP170" s="241"/>
      <c r="AQ170" s="241"/>
      <c r="AR170" s="241"/>
      <c r="AS170" s="241"/>
      <c r="AT170" s="234" t="s">
        <v>7005</v>
      </c>
      <c r="AU170" s="234" t="s">
        <v>7025</v>
      </c>
      <c r="AV170" t="b">
        <v>0</v>
      </c>
      <c r="AW170" t="b">
        <v>0</v>
      </c>
      <c r="AX170" s="241"/>
      <c r="AY170" s="241"/>
      <c r="AZ170" s="234"/>
      <c r="BA170" s="234"/>
      <c r="BB170" s="234" t="s">
        <v>8501</v>
      </c>
      <c r="BC170" t="b">
        <v>1</v>
      </c>
      <c r="BD170" s="234" t="s">
        <v>7270</v>
      </c>
      <c r="BE170" s="234" t="s">
        <v>7009</v>
      </c>
      <c r="BF170" s="234" t="s">
        <v>6972</v>
      </c>
      <c r="BG170" s="234" t="s">
        <v>7028</v>
      </c>
      <c r="BH170" s="234" t="s">
        <v>55</v>
      </c>
      <c r="BI170" s="243">
        <v>44642.404733796298</v>
      </c>
      <c r="BJ170" s="234" t="s">
        <v>7326</v>
      </c>
      <c r="BK170" s="234" t="s">
        <v>451</v>
      </c>
      <c r="BL170" s="234" t="s">
        <v>451</v>
      </c>
      <c r="BM170" s="234" t="s">
        <v>451</v>
      </c>
      <c r="BN170" s="241"/>
      <c r="BO170" t="b">
        <v>0</v>
      </c>
      <c r="BP170" t="b">
        <v>0</v>
      </c>
      <c r="BQ170" t="b">
        <v>0</v>
      </c>
      <c r="BR170" s="241"/>
      <c r="BS170" s="241"/>
      <c r="BT170" s="234" t="s">
        <v>7012</v>
      </c>
      <c r="BU170" t="b">
        <v>1</v>
      </c>
      <c r="BV170" s="103">
        <v>0</v>
      </c>
      <c r="BW170" s="235">
        <v>2076</v>
      </c>
      <c r="BX170" s="234" t="s">
        <v>8502</v>
      </c>
      <c r="BY170" s="234" t="s">
        <v>56</v>
      </c>
      <c r="BZ170" s="234" t="s">
        <v>7014</v>
      </c>
    </row>
    <row r="171" spans="1:78" ht="90" x14ac:dyDescent="0.25">
      <c r="A171" s="5">
        <v>2043</v>
      </c>
      <c r="B171" s="234" t="s">
        <v>5510</v>
      </c>
      <c r="C171" s="234" t="s">
        <v>8503</v>
      </c>
      <c r="D171" s="234" t="s">
        <v>7940</v>
      </c>
      <c r="E171" s="234"/>
      <c r="F171" s="234" t="s">
        <v>7156</v>
      </c>
      <c r="G171" s="234" t="s">
        <v>7263</v>
      </c>
      <c r="H171" s="234" t="s">
        <v>7263</v>
      </c>
      <c r="I171" s="242"/>
      <c r="J171" s="242">
        <v>44634.673715277779</v>
      </c>
      <c r="K171" s="234"/>
      <c r="L171" s="242">
        <v>44638.673715277779</v>
      </c>
      <c r="M171" s="234" t="s">
        <v>7832</v>
      </c>
      <c r="N171" s="234" t="s">
        <v>7941</v>
      </c>
      <c r="O171" s="234" t="s">
        <v>7942</v>
      </c>
      <c r="P171" s="234" t="s">
        <v>6999</v>
      </c>
      <c r="Q171" s="234"/>
      <c r="R171" s="234" t="s">
        <v>451</v>
      </c>
      <c r="S171" t="b">
        <v>0</v>
      </c>
      <c r="T171" s="242">
        <v>44713</v>
      </c>
      <c r="U171" s="103">
        <v>30</v>
      </c>
      <c r="V171" s="234" t="s">
        <v>272</v>
      </c>
      <c r="W171" s="103">
        <v>150</v>
      </c>
      <c r="X171" s="234" t="s">
        <v>272</v>
      </c>
      <c r="Y171" s="242">
        <v>44713</v>
      </c>
      <c r="Z171" s="242"/>
      <c r="AA171" s="103">
        <v>5</v>
      </c>
      <c r="AB171" s="234" t="s">
        <v>7943</v>
      </c>
      <c r="AC171" s="243">
        <v>44634.683159722219</v>
      </c>
      <c r="AD171" s="234" t="s">
        <v>7268</v>
      </c>
      <c r="AE171" s="235" t="s">
        <v>8504</v>
      </c>
      <c r="AF171" s="237">
        <v>0</v>
      </c>
      <c r="AG171" s="234" t="s">
        <v>482</v>
      </c>
      <c r="AH171" s="241" t="s">
        <v>8505</v>
      </c>
      <c r="AI171" t="b">
        <v>1</v>
      </c>
      <c r="AJ171" t="b">
        <v>0</v>
      </c>
      <c r="AK171" s="234"/>
      <c r="AL171" s="103"/>
      <c r="AM171" t="b">
        <v>0</v>
      </c>
      <c r="AN171" s="234"/>
      <c r="AO171" s="103"/>
      <c r="AP171" s="241"/>
      <c r="AQ171" s="241" t="s">
        <v>7073</v>
      </c>
      <c r="AR171" s="241"/>
      <c r="AS171" s="241"/>
      <c r="AT171" s="234" t="s">
        <v>7005</v>
      </c>
      <c r="AU171" s="234" t="s">
        <v>7025</v>
      </c>
      <c r="AV171" t="b">
        <v>0</v>
      </c>
      <c r="AW171" t="b">
        <v>0</v>
      </c>
      <c r="AX171" s="241"/>
      <c r="AY171" s="241"/>
      <c r="AZ171" s="234"/>
      <c r="BA171" s="234"/>
      <c r="BB171" s="234" t="s">
        <v>8506</v>
      </c>
      <c r="BC171" t="b">
        <v>0</v>
      </c>
      <c r="BD171" s="234" t="s">
        <v>7838</v>
      </c>
      <c r="BE171" s="234" t="s">
        <v>7009</v>
      </c>
      <c r="BF171" s="234" t="s">
        <v>7027</v>
      </c>
      <c r="BG171" s="234" t="s">
        <v>7028</v>
      </c>
      <c r="BH171" s="234" t="s">
        <v>7011</v>
      </c>
      <c r="BI171" s="243">
        <v>44644.417754629627</v>
      </c>
      <c r="BJ171" s="234" t="s">
        <v>7275</v>
      </c>
      <c r="BK171" s="234" t="s">
        <v>451</v>
      </c>
      <c r="BL171" s="234" t="s">
        <v>451</v>
      </c>
      <c r="BM171" s="234" t="s">
        <v>451</v>
      </c>
      <c r="BN171" s="241"/>
      <c r="BO171" t="b">
        <v>0</v>
      </c>
      <c r="BP171" t="b">
        <v>0</v>
      </c>
      <c r="BQ171" t="b">
        <v>0</v>
      </c>
      <c r="BR171" s="241" t="s">
        <v>7029</v>
      </c>
      <c r="BS171" s="241"/>
      <c r="BT171" s="234" t="s">
        <v>7012</v>
      </c>
      <c r="BU171" t="b">
        <v>0</v>
      </c>
      <c r="BV171" s="103">
        <v>1</v>
      </c>
      <c r="BW171" s="235">
        <v>2075</v>
      </c>
      <c r="BX171" s="234" t="s">
        <v>8507</v>
      </c>
      <c r="BY171" s="234" t="s">
        <v>56</v>
      </c>
      <c r="BZ171" s="234" t="s">
        <v>7014</v>
      </c>
    </row>
    <row r="172" spans="1:78" ht="60" x14ac:dyDescent="0.25">
      <c r="A172" s="5">
        <v>2041</v>
      </c>
      <c r="B172" s="234" t="s">
        <v>5502</v>
      </c>
      <c r="C172" s="234" t="s">
        <v>8508</v>
      </c>
      <c r="D172" s="234" t="s">
        <v>8057</v>
      </c>
      <c r="E172" s="234" t="s">
        <v>8058</v>
      </c>
      <c r="F172" s="234" t="s">
        <v>2991</v>
      </c>
      <c r="G172" s="234" t="s">
        <v>7864</v>
      </c>
      <c r="H172" s="234" t="s">
        <v>7034</v>
      </c>
      <c r="I172" s="242"/>
      <c r="J172" s="242">
        <v>44622.346122685187</v>
      </c>
      <c r="K172" s="234" t="s">
        <v>8509</v>
      </c>
      <c r="L172" s="242">
        <v>44648.346122685187</v>
      </c>
      <c r="M172" s="234" t="s">
        <v>6996</v>
      </c>
      <c r="N172" s="234" t="s">
        <v>8060</v>
      </c>
      <c r="O172" s="234" t="s">
        <v>7583</v>
      </c>
      <c r="P172" s="234" t="s">
        <v>6999</v>
      </c>
      <c r="Q172" s="234"/>
      <c r="R172" s="234" t="s">
        <v>451</v>
      </c>
      <c r="S172" t="b">
        <v>0</v>
      </c>
      <c r="T172" s="242"/>
      <c r="U172" s="103">
        <v>127</v>
      </c>
      <c r="V172" s="234" t="s">
        <v>272</v>
      </c>
      <c r="W172" s="103">
        <v>1147</v>
      </c>
      <c r="X172" s="234" t="s">
        <v>272</v>
      </c>
      <c r="Y172" s="242"/>
      <c r="Z172" s="242"/>
      <c r="AA172" s="103">
        <v>9</v>
      </c>
      <c r="AB172" s="234" t="s">
        <v>8061</v>
      </c>
      <c r="AC172" s="243">
        <v>44631.356932870367</v>
      </c>
      <c r="AD172" s="234" t="s">
        <v>7763</v>
      </c>
      <c r="AE172" s="235" t="s">
        <v>8510</v>
      </c>
      <c r="AF172" s="237">
        <v>0</v>
      </c>
      <c r="AG172" s="234" t="s">
        <v>7057</v>
      </c>
      <c r="AH172" s="241"/>
      <c r="AI172" t="b">
        <v>1</v>
      </c>
      <c r="AJ172" t="b">
        <v>0</v>
      </c>
      <c r="AK172" s="234"/>
      <c r="AL172" s="103"/>
      <c r="AM172" t="b">
        <v>0</v>
      </c>
      <c r="AN172" s="234"/>
      <c r="AO172" s="103"/>
      <c r="AP172" s="241"/>
      <c r="AQ172" s="241"/>
      <c r="AR172" s="241" t="s">
        <v>8511</v>
      </c>
      <c r="AS172" s="241"/>
      <c r="AT172" s="234" t="s">
        <v>7058</v>
      </c>
      <c r="AU172" s="234" t="s">
        <v>8512</v>
      </c>
      <c r="AV172" t="b">
        <v>0</v>
      </c>
      <c r="AW172" t="b">
        <v>0</v>
      </c>
      <c r="AX172" s="241" t="s">
        <v>8122</v>
      </c>
      <c r="AY172" s="241"/>
      <c r="AZ172" s="234"/>
      <c r="BA172" s="234"/>
      <c r="BB172" s="234"/>
      <c r="BC172" t="b">
        <v>0</v>
      </c>
      <c r="BD172" s="234" t="s">
        <v>7008</v>
      </c>
      <c r="BE172" s="234" t="s">
        <v>7045</v>
      </c>
      <c r="BF172" s="234" t="s">
        <v>7027</v>
      </c>
      <c r="BG172" s="234" t="s">
        <v>7028</v>
      </c>
      <c r="BH172" s="234" t="s">
        <v>55</v>
      </c>
      <c r="BI172" s="243">
        <v>44642.404722222222</v>
      </c>
      <c r="BJ172" s="234" t="s">
        <v>8511</v>
      </c>
      <c r="BK172" s="234" t="s">
        <v>547</v>
      </c>
      <c r="BL172" s="234" t="s">
        <v>547</v>
      </c>
      <c r="BM172" s="234" t="s">
        <v>547</v>
      </c>
      <c r="BN172" s="241" t="s">
        <v>8513</v>
      </c>
      <c r="BO172" t="b">
        <v>0</v>
      </c>
      <c r="BP172" t="b">
        <v>0</v>
      </c>
      <c r="BQ172" t="b">
        <v>1</v>
      </c>
      <c r="BR172" s="241" t="s">
        <v>7029</v>
      </c>
      <c r="BS172" s="241"/>
      <c r="BT172" s="234" t="s">
        <v>7047</v>
      </c>
      <c r="BU172" t="b">
        <v>0</v>
      </c>
      <c r="BV172" s="103">
        <v>0</v>
      </c>
      <c r="BW172" s="235">
        <v>2073</v>
      </c>
      <c r="BX172" s="234" t="s">
        <v>8514</v>
      </c>
      <c r="BY172" s="234" t="s">
        <v>56</v>
      </c>
      <c r="BZ172" s="234" t="s">
        <v>7014</v>
      </c>
    </row>
    <row r="173" spans="1:78" ht="30" x14ac:dyDescent="0.25">
      <c r="A173" s="5">
        <v>2040</v>
      </c>
      <c r="B173" s="234" t="s">
        <v>5494</v>
      </c>
      <c r="C173" s="234" t="s">
        <v>8515</v>
      </c>
      <c r="D173" s="234" t="s">
        <v>8516</v>
      </c>
      <c r="E173" s="234"/>
      <c r="F173" s="234" t="s">
        <v>7156</v>
      </c>
      <c r="G173" s="234" t="s">
        <v>7315</v>
      </c>
      <c r="H173" s="234" t="s">
        <v>6995</v>
      </c>
      <c r="I173" s="242"/>
      <c r="J173" s="242">
        <v>44630.570034722223</v>
      </c>
      <c r="K173" s="234"/>
      <c r="L173" s="242">
        <v>44637.570034722223</v>
      </c>
      <c r="M173" s="234" t="s">
        <v>6996</v>
      </c>
      <c r="N173" s="234" t="s">
        <v>8517</v>
      </c>
      <c r="O173" s="234" t="s">
        <v>8518</v>
      </c>
      <c r="P173" s="234" t="s">
        <v>6999</v>
      </c>
      <c r="Q173" s="234" t="s">
        <v>8519</v>
      </c>
      <c r="R173" s="234" t="s">
        <v>451</v>
      </c>
      <c r="S173" t="b">
        <v>0</v>
      </c>
      <c r="T173" s="242">
        <v>44637</v>
      </c>
      <c r="U173" s="103">
        <v>4</v>
      </c>
      <c r="V173" s="234" t="s">
        <v>272</v>
      </c>
      <c r="W173" s="103">
        <v>4</v>
      </c>
      <c r="X173" s="234" t="s">
        <v>272</v>
      </c>
      <c r="Y173" s="242"/>
      <c r="Z173" s="242"/>
      <c r="AA173" s="103"/>
      <c r="AB173" s="234" t="s">
        <v>8520</v>
      </c>
      <c r="AC173" s="243">
        <v>44630.575127314813</v>
      </c>
      <c r="AD173" s="234" t="s">
        <v>7320</v>
      </c>
      <c r="AE173" s="235" t="s">
        <v>8521</v>
      </c>
      <c r="AF173" s="237">
        <v>0</v>
      </c>
      <c r="AG173" s="234" t="s">
        <v>482</v>
      </c>
      <c r="AH173" s="241"/>
      <c r="AI173" t="b">
        <v>0</v>
      </c>
      <c r="AJ173" t="b">
        <v>1</v>
      </c>
      <c r="AK173" s="234" t="s">
        <v>7572</v>
      </c>
      <c r="AL173" s="103">
        <v>20</v>
      </c>
      <c r="AM173" t="b">
        <v>0</v>
      </c>
      <c r="AN173" s="234"/>
      <c r="AO173" s="103"/>
      <c r="AP173" s="241" t="s">
        <v>8522</v>
      </c>
      <c r="AQ173" s="241"/>
      <c r="AR173" s="241"/>
      <c r="AS173" s="241"/>
      <c r="AT173" s="234" t="s">
        <v>7005</v>
      </c>
      <c r="AU173" s="234" t="s">
        <v>7042</v>
      </c>
      <c r="AV173" t="b">
        <v>0</v>
      </c>
      <c r="AW173" t="b">
        <v>0</v>
      </c>
      <c r="AX173" s="241"/>
      <c r="AY173" s="241"/>
      <c r="AZ173" s="234"/>
      <c r="BA173" s="234"/>
      <c r="BB173" s="234" t="s">
        <v>8523</v>
      </c>
      <c r="BC173" t="b">
        <v>0</v>
      </c>
      <c r="BD173" s="234" t="s">
        <v>7008</v>
      </c>
      <c r="BE173" s="234" t="s">
        <v>7009</v>
      </c>
      <c r="BF173" s="234" t="s">
        <v>7027</v>
      </c>
      <c r="BG173" s="234" t="s">
        <v>7028</v>
      </c>
      <c r="BH173" s="234" t="s">
        <v>55</v>
      </c>
      <c r="BI173" s="243">
        <v>44642.404710648145</v>
      </c>
      <c r="BJ173" s="234" t="s">
        <v>8524</v>
      </c>
      <c r="BK173" s="234" t="s">
        <v>451</v>
      </c>
      <c r="BL173" s="234" t="s">
        <v>451</v>
      </c>
      <c r="BM173" s="234" t="s">
        <v>451</v>
      </c>
      <c r="BN173" s="241"/>
      <c r="BO173" t="b">
        <v>1</v>
      </c>
      <c r="BP173" t="b">
        <v>0</v>
      </c>
      <c r="BQ173" t="b">
        <v>0</v>
      </c>
      <c r="BR173" s="241" t="s">
        <v>7029</v>
      </c>
      <c r="BS173" s="241"/>
      <c r="BT173" s="234" t="s">
        <v>7012</v>
      </c>
      <c r="BU173" t="b">
        <v>0</v>
      </c>
      <c r="BV173" s="103">
        <v>1</v>
      </c>
      <c r="BW173" s="235">
        <v>2072</v>
      </c>
      <c r="BX173" s="234" t="s">
        <v>8525</v>
      </c>
      <c r="BY173" s="234" t="s">
        <v>56</v>
      </c>
      <c r="BZ173" s="234" t="s">
        <v>7014</v>
      </c>
    </row>
    <row r="174" spans="1:78" ht="75" x14ac:dyDescent="0.25">
      <c r="A174" s="5">
        <v>2039</v>
      </c>
      <c r="B174" s="234" t="s">
        <v>5487</v>
      </c>
      <c r="C174" s="234" t="s">
        <v>8526</v>
      </c>
      <c r="D174" s="234" t="s">
        <v>7446</v>
      </c>
      <c r="E174" s="234" t="s">
        <v>7741</v>
      </c>
      <c r="F174" s="234" t="s">
        <v>6993</v>
      </c>
      <c r="G174" s="234" t="s">
        <v>7244</v>
      </c>
      <c r="H174" s="234" t="s">
        <v>6994</v>
      </c>
      <c r="I174" s="242"/>
      <c r="J174" s="242">
        <v>44630.394606481481</v>
      </c>
      <c r="K174" s="234"/>
      <c r="L174" s="242">
        <v>44747.394606481481</v>
      </c>
      <c r="M174" s="234" t="s">
        <v>6996</v>
      </c>
      <c r="N174" s="234" t="s">
        <v>7447</v>
      </c>
      <c r="O174" s="234" t="s">
        <v>7448</v>
      </c>
      <c r="P174" s="234" t="s">
        <v>6999</v>
      </c>
      <c r="Q174" s="234"/>
      <c r="R174" s="234" t="s">
        <v>451</v>
      </c>
      <c r="S174" t="b">
        <v>0</v>
      </c>
      <c r="T174" s="242">
        <v>44713</v>
      </c>
      <c r="U174" s="103">
        <v>2</v>
      </c>
      <c r="V174" s="234" t="s">
        <v>272</v>
      </c>
      <c r="W174" s="103">
        <v>2</v>
      </c>
      <c r="X174" s="234" t="s">
        <v>272</v>
      </c>
      <c r="Y174" s="242"/>
      <c r="Z174" s="242"/>
      <c r="AA174" s="103"/>
      <c r="AB174" s="234" t="s">
        <v>7449</v>
      </c>
      <c r="AC174" s="243">
        <v>44630.397662037038</v>
      </c>
      <c r="AD174" s="234" t="s">
        <v>7248</v>
      </c>
      <c r="AE174" s="235" t="s">
        <v>8527</v>
      </c>
      <c r="AF174" s="237">
        <v>0</v>
      </c>
      <c r="AG174" s="234" t="s">
        <v>482</v>
      </c>
      <c r="AH174" s="241"/>
      <c r="AI174" t="b">
        <v>0</v>
      </c>
      <c r="AJ174" t="b">
        <v>0</v>
      </c>
      <c r="AK174" s="234"/>
      <c r="AL174" s="103"/>
      <c r="AM174" t="b">
        <v>0</v>
      </c>
      <c r="AN174" s="234"/>
      <c r="AO174" s="103"/>
      <c r="AP174" s="241"/>
      <c r="AQ174" s="241" t="s">
        <v>7073</v>
      </c>
      <c r="AR174" s="241"/>
      <c r="AS174" s="241"/>
      <c r="AT174" s="234" t="s">
        <v>7005</v>
      </c>
      <c r="AU174" s="234" t="s">
        <v>7025</v>
      </c>
      <c r="AV174" t="b">
        <v>0</v>
      </c>
      <c r="AW174" t="b">
        <v>0</v>
      </c>
      <c r="AX174" s="241"/>
      <c r="AY174" s="241"/>
      <c r="AZ174" s="234"/>
      <c r="BA174" s="234"/>
      <c r="BB174" s="234" t="s">
        <v>8528</v>
      </c>
      <c r="BC174" t="b">
        <v>0</v>
      </c>
      <c r="BD174" s="234" t="s">
        <v>7008</v>
      </c>
      <c r="BE174" s="234" t="s">
        <v>7009</v>
      </c>
      <c r="BF174" s="234" t="s">
        <v>7027</v>
      </c>
      <c r="BG174" s="234" t="s">
        <v>7028</v>
      </c>
      <c r="BH174" s="234" t="s">
        <v>7011</v>
      </c>
      <c r="BI174" s="243">
        <v>44750.338437500002</v>
      </c>
      <c r="BJ174" s="234" t="s">
        <v>7486</v>
      </c>
      <c r="BK174" s="234" t="s">
        <v>451</v>
      </c>
      <c r="BL174" s="234" t="s">
        <v>451</v>
      </c>
      <c r="BM174" s="234" t="s">
        <v>451</v>
      </c>
      <c r="BN174" s="241"/>
      <c r="BO174" t="b">
        <v>1</v>
      </c>
      <c r="BP174" t="b">
        <v>0</v>
      </c>
      <c r="BQ174" t="b">
        <v>0</v>
      </c>
      <c r="BR174" s="241" t="s">
        <v>7029</v>
      </c>
      <c r="BS174" s="241" t="s">
        <v>7452</v>
      </c>
      <c r="BT174" s="234" t="s">
        <v>7012</v>
      </c>
      <c r="BU174" t="b">
        <v>0</v>
      </c>
      <c r="BV174" s="103">
        <v>2</v>
      </c>
      <c r="BW174" s="235">
        <v>2071</v>
      </c>
      <c r="BX174" s="234" t="s">
        <v>8529</v>
      </c>
      <c r="BY174" s="234" t="s">
        <v>56</v>
      </c>
      <c r="BZ174" s="234" t="s">
        <v>7014</v>
      </c>
    </row>
    <row r="175" spans="1:78" ht="30" x14ac:dyDescent="0.25">
      <c r="A175" s="5">
        <v>2038</v>
      </c>
      <c r="B175" s="234" t="s">
        <v>5472</v>
      </c>
      <c r="C175" s="234" t="s">
        <v>8530</v>
      </c>
      <c r="D175" s="234" t="s">
        <v>8531</v>
      </c>
      <c r="E175" s="234" t="s">
        <v>8532</v>
      </c>
      <c r="F175" s="234" t="s">
        <v>7156</v>
      </c>
      <c r="G175" s="234" t="s">
        <v>7065</v>
      </c>
      <c r="H175" s="234" t="s">
        <v>7856</v>
      </c>
      <c r="I175" s="242"/>
      <c r="J175" s="242">
        <v>44616.361817129633</v>
      </c>
      <c r="K175" s="234" t="s">
        <v>8533</v>
      </c>
      <c r="L175" s="242">
        <v>44636.361817129633</v>
      </c>
      <c r="M175" s="234" t="s">
        <v>6996</v>
      </c>
      <c r="N175" s="234" t="s">
        <v>8534</v>
      </c>
      <c r="O175" s="234" t="s">
        <v>8535</v>
      </c>
      <c r="P175" s="234" t="s">
        <v>6999</v>
      </c>
      <c r="Q175" s="234" t="s">
        <v>8536</v>
      </c>
      <c r="R175" s="234" t="s">
        <v>451</v>
      </c>
      <c r="S175" t="b">
        <v>0</v>
      </c>
      <c r="T175" s="242"/>
      <c r="U175" s="103">
        <v>115</v>
      </c>
      <c r="V175" s="234" t="s">
        <v>272</v>
      </c>
      <c r="W175" s="103">
        <v>115</v>
      </c>
      <c r="X175" s="234" t="s">
        <v>272</v>
      </c>
      <c r="Y175" s="242"/>
      <c r="Z175" s="242"/>
      <c r="AA175" s="103"/>
      <c r="AB175" s="234" t="s">
        <v>8537</v>
      </c>
      <c r="AC175" s="243">
        <v>44630.364884259259</v>
      </c>
      <c r="AD175" s="234" t="s">
        <v>7106</v>
      </c>
      <c r="AE175" s="235" t="s">
        <v>8538</v>
      </c>
      <c r="AF175" s="237">
        <v>0</v>
      </c>
      <c r="AG175" s="234" t="s">
        <v>482</v>
      </c>
      <c r="AH175" s="241"/>
      <c r="AI175" t="b">
        <v>1</v>
      </c>
      <c r="AJ175" t="b">
        <v>0</v>
      </c>
      <c r="AK175" s="234"/>
      <c r="AL175" s="103"/>
      <c r="AM175" t="b">
        <v>0</v>
      </c>
      <c r="AN175" s="234"/>
      <c r="AO175" s="103"/>
      <c r="AP175" s="241"/>
      <c r="AQ175" s="241"/>
      <c r="AR175" s="241"/>
      <c r="AS175" s="241"/>
      <c r="AT175" s="234" t="s">
        <v>7005</v>
      </c>
      <c r="AU175" s="234" t="s">
        <v>7025</v>
      </c>
      <c r="AV175" t="b">
        <v>0</v>
      </c>
      <c r="AW175" t="b">
        <v>0</v>
      </c>
      <c r="AX175" s="241"/>
      <c r="AY175" s="241"/>
      <c r="AZ175" s="234"/>
      <c r="BA175" s="234"/>
      <c r="BB175" s="234" t="s">
        <v>8539</v>
      </c>
      <c r="BC175" t="b">
        <v>0</v>
      </c>
      <c r="BD175" s="234" t="s">
        <v>7008</v>
      </c>
      <c r="BE175" s="234" t="s">
        <v>7026</v>
      </c>
      <c r="BF175" s="234" t="s">
        <v>7027</v>
      </c>
      <c r="BG175" s="234" t="s">
        <v>7028</v>
      </c>
      <c r="BH175" s="234" t="s">
        <v>55</v>
      </c>
      <c r="BI175" s="243">
        <v>44642.404710648145</v>
      </c>
      <c r="BJ175" s="234" t="s">
        <v>442</v>
      </c>
      <c r="BK175" s="234" t="s">
        <v>451</v>
      </c>
      <c r="BL175" s="234" t="s">
        <v>451</v>
      </c>
      <c r="BM175" s="234" t="s">
        <v>451</v>
      </c>
      <c r="BN175" s="241"/>
      <c r="BO175" t="b">
        <v>0</v>
      </c>
      <c r="BP175" t="b">
        <v>0</v>
      </c>
      <c r="BQ175" t="b">
        <v>0</v>
      </c>
      <c r="BR175" s="241" t="s">
        <v>8540</v>
      </c>
      <c r="BS175" s="241" t="s">
        <v>8541</v>
      </c>
      <c r="BT175" s="234" t="s">
        <v>7012</v>
      </c>
      <c r="BU175" t="b">
        <v>0</v>
      </c>
      <c r="BV175" s="103">
        <v>1</v>
      </c>
      <c r="BW175" s="235">
        <v>2070</v>
      </c>
      <c r="BX175" s="234" t="s">
        <v>8542</v>
      </c>
      <c r="BY175" s="234" t="s">
        <v>56</v>
      </c>
      <c r="BZ175" s="234" t="s">
        <v>7014</v>
      </c>
    </row>
    <row r="176" spans="1:78" x14ac:dyDescent="0.25">
      <c r="A176" s="5">
        <v>2037</v>
      </c>
      <c r="B176" s="234" t="s">
        <v>5465</v>
      </c>
      <c r="C176" s="234" t="s">
        <v>5466</v>
      </c>
      <c r="D176" s="234" t="s">
        <v>8543</v>
      </c>
      <c r="E176" s="234" t="s">
        <v>8544</v>
      </c>
      <c r="F176" s="234" t="s">
        <v>6993</v>
      </c>
      <c r="G176" s="234" t="s">
        <v>7100</v>
      </c>
      <c r="H176" s="234" t="s">
        <v>6995</v>
      </c>
      <c r="I176" s="242"/>
      <c r="J176" s="242">
        <v>44623.604837962965</v>
      </c>
      <c r="K176" s="234" t="s">
        <v>8545</v>
      </c>
      <c r="L176" s="242">
        <v>44636.604837962965</v>
      </c>
      <c r="M176" s="234" t="s">
        <v>6996</v>
      </c>
      <c r="N176" s="234" t="s">
        <v>8546</v>
      </c>
      <c r="O176" s="234" t="s">
        <v>8547</v>
      </c>
      <c r="P176" s="234" t="s">
        <v>6999</v>
      </c>
      <c r="Q176" s="234" t="s">
        <v>8548</v>
      </c>
      <c r="R176" s="234" t="s">
        <v>451</v>
      </c>
      <c r="S176" t="b">
        <v>0</v>
      </c>
      <c r="T176" s="242"/>
      <c r="U176" s="103">
        <v>3</v>
      </c>
      <c r="V176" s="234" t="s">
        <v>272</v>
      </c>
      <c r="W176" s="103">
        <v>3</v>
      </c>
      <c r="X176" s="234" t="s">
        <v>272</v>
      </c>
      <c r="Y176" s="242"/>
      <c r="Z176" s="242"/>
      <c r="AA176" s="103"/>
      <c r="AB176" s="234" t="s">
        <v>8549</v>
      </c>
      <c r="AC176" s="243">
        <v>44623.611504629633</v>
      </c>
      <c r="AD176" s="234" t="s">
        <v>7106</v>
      </c>
      <c r="AE176" s="235" t="s">
        <v>8550</v>
      </c>
      <c r="AF176" s="237">
        <v>0</v>
      </c>
      <c r="AG176" s="234" t="s">
        <v>482</v>
      </c>
      <c r="AH176" s="241"/>
      <c r="AI176" t="b">
        <v>1</v>
      </c>
      <c r="AJ176" t="b">
        <v>0</v>
      </c>
      <c r="AK176" s="234"/>
      <c r="AL176" s="103"/>
      <c r="AM176" t="b">
        <v>0</v>
      </c>
      <c r="AN176" s="234"/>
      <c r="AO176" s="103"/>
      <c r="AP176" s="241"/>
      <c r="AQ176" s="241"/>
      <c r="AR176" s="241"/>
      <c r="AS176" s="241"/>
      <c r="AT176" s="234" t="s">
        <v>7005</v>
      </c>
      <c r="AU176" s="234" t="s">
        <v>7085</v>
      </c>
      <c r="AV176" t="b">
        <v>0</v>
      </c>
      <c r="AW176" t="b">
        <v>0</v>
      </c>
      <c r="AX176" s="241"/>
      <c r="AY176" s="241"/>
      <c r="AZ176" s="234"/>
      <c r="BA176" s="234"/>
      <c r="BB176" s="234" t="s">
        <v>8551</v>
      </c>
      <c r="BC176" t="b">
        <v>0</v>
      </c>
      <c r="BD176" s="234" t="s">
        <v>7008</v>
      </c>
      <c r="BE176" s="234" t="s">
        <v>7009</v>
      </c>
      <c r="BF176" s="234" t="s">
        <v>7027</v>
      </c>
      <c r="BG176" s="234" t="s">
        <v>7028</v>
      </c>
      <c r="BH176" s="234" t="s">
        <v>55</v>
      </c>
      <c r="BI176" s="243">
        <v>44642.404699074075</v>
      </c>
      <c r="BJ176" s="234" t="s">
        <v>442</v>
      </c>
      <c r="BK176" s="234" t="s">
        <v>451</v>
      </c>
      <c r="BL176" s="234" t="s">
        <v>451</v>
      </c>
      <c r="BM176" s="234" t="s">
        <v>451</v>
      </c>
      <c r="BN176" s="241"/>
      <c r="BO176" t="b">
        <v>0</v>
      </c>
      <c r="BP176" t="b">
        <v>0</v>
      </c>
      <c r="BQ176" t="b">
        <v>0</v>
      </c>
      <c r="BR176" s="241" t="s">
        <v>7029</v>
      </c>
      <c r="BS176" s="241"/>
      <c r="BT176" s="234" t="s">
        <v>7012</v>
      </c>
      <c r="BU176" t="b">
        <v>0</v>
      </c>
      <c r="BV176" s="103">
        <v>1</v>
      </c>
      <c r="BW176" s="235">
        <v>2069</v>
      </c>
      <c r="BX176" s="234" t="s">
        <v>8552</v>
      </c>
      <c r="BY176" s="234" t="s">
        <v>56</v>
      </c>
      <c r="BZ176" s="234" t="s">
        <v>7014</v>
      </c>
    </row>
    <row r="177" spans="1:78" ht="90" x14ac:dyDescent="0.25">
      <c r="A177" s="5">
        <v>2036</v>
      </c>
      <c r="B177" s="234" t="s">
        <v>5460</v>
      </c>
      <c r="C177" s="234" t="s">
        <v>8553</v>
      </c>
      <c r="D177" s="234" t="s">
        <v>8554</v>
      </c>
      <c r="E177" s="234"/>
      <c r="F177" s="234" t="s">
        <v>2991</v>
      </c>
      <c r="G177" s="234" t="s">
        <v>7137</v>
      </c>
      <c r="H177" s="234" t="s">
        <v>7034</v>
      </c>
      <c r="I177" s="242"/>
      <c r="J177" s="242">
        <v>44617.552094907405</v>
      </c>
      <c r="K177" s="234"/>
      <c r="L177" s="242">
        <v>44631.552094907405</v>
      </c>
      <c r="M177" s="234" t="s">
        <v>7159</v>
      </c>
      <c r="N177" s="234" t="s">
        <v>8555</v>
      </c>
      <c r="O177" s="234" t="s">
        <v>8556</v>
      </c>
      <c r="P177" s="234" t="s">
        <v>6999</v>
      </c>
      <c r="Q177" s="234"/>
      <c r="R177" s="234" t="s">
        <v>451</v>
      </c>
      <c r="S177" t="b">
        <v>0</v>
      </c>
      <c r="T177" s="242">
        <v>44718</v>
      </c>
      <c r="U177" s="103">
        <v>5</v>
      </c>
      <c r="V177" s="234" t="s">
        <v>272</v>
      </c>
      <c r="W177" s="103">
        <v>5</v>
      </c>
      <c r="X177" s="234" t="s">
        <v>272</v>
      </c>
      <c r="Y177" s="242"/>
      <c r="Z177" s="242"/>
      <c r="AA177" s="103"/>
      <c r="AB177" s="234" t="s">
        <v>8557</v>
      </c>
      <c r="AC177" s="243">
        <v>44622.554490740738</v>
      </c>
      <c r="AD177" s="234" t="s">
        <v>7039</v>
      </c>
      <c r="AE177" s="235" t="s">
        <v>8558</v>
      </c>
      <c r="AF177" s="237">
        <v>0</v>
      </c>
      <c r="AG177" s="234" t="s">
        <v>482</v>
      </c>
      <c r="AH177" s="241"/>
      <c r="AI177" t="b">
        <v>1</v>
      </c>
      <c r="AJ177" t="b">
        <v>0</v>
      </c>
      <c r="AK177" s="234"/>
      <c r="AL177" s="103"/>
      <c r="AM177" t="b">
        <v>0</v>
      </c>
      <c r="AN177" s="234"/>
      <c r="AO177" s="103"/>
      <c r="AP177" s="241"/>
      <c r="AQ177" s="241"/>
      <c r="AR177" s="241"/>
      <c r="AS177" s="241"/>
      <c r="AT177" s="234" t="s">
        <v>7058</v>
      </c>
      <c r="AU177" s="234" t="s">
        <v>7025</v>
      </c>
      <c r="AV177" t="b">
        <v>1</v>
      </c>
      <c r="AW177" t="b">
        <v>0</v>
      </c>
      <c r="AX177" s="241" t="s">
        <v>8559</v>
      </c>
      <c r="AY177" s="241"/>
      <c r="AZ177" s="234"/>
      <c r="BA177" s="234"/>
      <c r="BB177" s="234"/>
      <c r="BC177" t="b">
        <v>0</v>
      </c>
      <c r="BD177" s="234" t="s">
        <v>7170</v>
      </c>
      <c r="BE177" s="234" t="s">
        <v>7045</v>
      </c>
      <c r="BF177" s="234" t="s">
        <v>7027</v>
      </c>
      <c r="BG177" s="234" t="s">
        <v>7010</v>
      </c>
      <c r="BH177" s="234" t="s">
        <v>55</v>
      </c>
      <c r="BI177" s="243">
        <v>44642.404699074075</v>
      </c>
      <c r="BJ177" s="234" t="s">
        <v>442</v>
      </c>
      <c r="BK177" s="234" t="s">
        <v>451</v>
      </c>
      <c r="BL177" s="234" t="s">
        <v>547</v>
      </c>
      <c r="BM177" s="234" t="s">
        <v>547</v>
      </c>
      <c r="BN177" s="241" t="s">
        <v>8560</v>
      </c>
      <c r="BO177" t="b">
        <v>0</v>
      </c>
      <c r="BP177" t="b">
        <v>0</v>
      </c>
      <c r="BQ177" t="b">
        <v>1</v>
      </c>
      <c r="BR177" s="241" t="s">
        <v>7029</v>
      </c>
      <c r="BS177" s="241"/>
      <c r="BT177" s="234" t="s">
        <v>7012</v>
      </c>
      <c r="BU177" t="b">
        <v>0</v>
      </c>
      <c r="BV177" s="103">
        <v>1</v>
      </c>
      <c r="BW177" s="235">
        <v>2068</v>
      </c>
      <c r="BX177" s="234" t="s">
        <v>8561</v>
      </c>
      <c r="BY177" s="234" t="s">
        <v>56</v>
      </c>
      <c r="BZ177" s="234" t="s">
        <v>7014</v>
      </c>
    </row>
    <row r="178" spans="1:78" x14ac:dyDescent="0.25">
      <c r="A178" s="5">
        <v>2035</v>
      </c>
      <c r="B178" s="234" t="s">
        <v>5431</v>
      </c>
      <c r="C178" s="234" t="s">
        <v>8562</v>
      </c>
      <c r="D178" s="234" t="s">
        <v>8563</v>
      </c>
      <c r="E178" s="234"/>
      <c r="F178" s="234" t="s">
        <v>6993</v>
      </c>
      <c r="G178" s="234" t="s">
        <v>7825</v>
      </c>
      <c r="H178" s="234" t="s">
        <v>7825</v>
      </c>
      <c r="I178" s="242"/>
      <c r="J178" s="242">
        <v>44622.453460648147</v>
      </c>
      <c r="K178" s="234"/>
      <c r="L178" s="242">
        <v>44629.453460648147</v>
      </c>
      <c r="M178" s="234" t="s">
        <v>7066</v>
      </c>
      <c r="N178" s="234" t="s">
        <v>8564</v>
      </c>
      <c r="O178" s="234" t="s">
        <v>8565</v>
      </c>
      <c r="P178" s="234" t="s">
        <v>6999</v>
      </c>
      <c r="Q178" s="234"/>
      <c r="R178" s="234" t="s">
        <v>547</v>
      </c>
      <c r="S178" t="b">
        <v>0</v>
      </c>
      <c r="T178" s="242"/>
      <c r="U178" s="103">
        <v>120</v>
      </c>
      <c r="V178" s="234" t="s">
        <v>272</v>
      </c>
      <c r="W178" s="103">
        <v>240</v>
      </c>
      <c r="X178" s="234" t="s">
        <v>272</v>
      </c>
      <c r="Y178" s="242">
        <v>44805</v>
      </c>
      <c r="Z178" s="242">
        <v>45534</v>
      </c>
      <c r="AA178" s="103">
        <v>2</v>
      </c>
      <c r="AB178" s="234" t="s">
        <v>8566</v>
      </c>
      <c r="AC178" s="243">
        <v>44622.45585648148</v>
      </c>
      <c r="AD178" s="234" t="s">
        <v>7826</v>
      </c>
      <c r="AE178" s="235" t="s">
        <v>8567</v>
      </c>
      <c r="AF178" s="237">
        <v>0</v>
      </c>
      <c r="AG178" s="234" t="s">
        <v>482</v>
      </c>
      <c r="AH178" s="241"/>
      <c r="AI178" t="b">
        <v>1</v>
      </c>
      <c r="AJ178" t="b">
        <v>0</v>
      </c>
      <c r="AK178" s="234"/>
      <c r="AL178" s="103"/>
      <c r="AM178" t="b">
        <v>0</v>
      </c>
      <c r="AN178" s="234"/>
      <c r="AO178" s="103"/>
      <c r="AP178" s="241"/>
      <c r="AQ178" s="241"/>
      <c r="AR178" s="241"/>
      <c r="AS178" s="241"/>
      <c r="AT178" s="234" t="s">
        <v>7166</v>
      </c>
      <c r="AU178" s="234" t="s">
        <v>7184</v>
      </c>
      <c r="AV178" t="b">
        <v>0</v>
      </c>
      <c r="AW178" t="b">
        <v>1</v>
      </c>
      <c r="AX178" s="241"/>
      <c r="AY178" s="241"/>
      <c r="AZ178" s="234"/>
      <c r="BA178" s="234"/>
      <c r="BB178" s="234"/>
      <c r="BC178" t="b">
        <v>0</v>
      </c>
      <c r="BD178" s="234" t="s">
        <v>7076</v>
      </c>
      <c r="BE178" s="234" t="s">
        <v>7171</v>
      </c>
      <c r="BF178" s="234" t="s">
        <v>7027</v>
      </c>
      <c r="BG178" s="234" t="s">
        <v>7028</v>
      </c>
      <c r="BH178" s="234" t="s">
        <v>55</v>
      </c>
      <c r="BI178" s="243">
        <v>44642.404699074075</v>
      </c>
      <c r="BJ178" s="234" t="s">
        <v>442</v>
      </c>
      <c r="BK178" s="234" t="s">
        <v>451</v>
      </c>
      <c r="BL178" s="234" t="s">
        <v>451</v>
      </c>
      <c r="BM178" s="234" t="s">
        <v>451</v>
      </c>
      <c r="BN178" s="241"/>
      <c r="BO178" t="b">
        <v>0</v>
      </c>
      <c r="BP178" t="b">
        <v>0</v>
      </c>
      <c r="BQ178" t="b">
        <v>0</v>
      </c>
      <c r="BR178" s="241" t="s">
        <v>7029</v>
      </c>
      <c r="BS178" s="241"/>
      <c r="BT178" s="234" t="s">
        <v>7012</v>
      </c>
      <c r="BU178" t="b">
        <v>0</v>
      </c>
      <c r="BV178" s="103">
        <v>1</v>
      </c>
      <c r="BW178" s="235">
        <v>2067</v>
      </c>
      <c r="BX178" s="234" t="s">
        <v>8568</v>
      </c>
      <c r="BY178" s="234" t="s">
        <v>56</v>
      </c>
      <c r="BZ178" s="234" t="s">
        <v>7014</v>
      </c>
    </row>
    <row r="179" spans="1:78" ht="30" x14ac:dyDescent="0.25">
      <c r="A179" s="5">
        <v>2034</v>
      </c>
      <c r="B179" s="234" t="s">
        <v>8569</v>
      </c>
      <c r="C179" s="234" t="s">
        <v>8570</v>
      </c>
      <c r="D179" s="234"/>
      <c r="E179" s="234" t="s">
        <v>8571</v>
      </c>
      <c r="F179" s="234" t="s">
        <v>2991</v>
      </c>
      <c r="G179" s="234" t="s">
        <v>7864</v>
      </c>
      <c r="H179" s="234" t="s">
        <v>7034</v>
      </c>
      <c r="I179" s="242"/>
      <c r="J179" s="242">
        <v>44620.658634259256</v>
      </c>
      <c r="K179" s="234"/>
      <c r="L179" s="242">
        <v>44624.658634259256</v>
      </c>
      <c r="M179" s="234" t="s">
        <v>6996</v>
      </c>
      <c r="N179" s="234" t="s">
        <v>8572</v>
      </c>
      <c r="O179" s="234" t="s">
        <v>8573</v>
      </c>
      <c r="P179" s="234" t="s">
        <v>6999</v>
      </c>
      <c r="Q179" s="234"/>
      <c r="R179" s="234" t="s">
        <v>451</v>
      </c>
      <c r="S179" t="b">
        <v>0</v>
      </c>
      <c r="T179" s="242"/>
      <c r="U179" s="103">
        <v>333</v>
      </c>
      <c r="V179" s="234" t="s">
        <v>272</v>
      </c>
      <c r="W179" s="103">
        <v>333</v>
      </c>
      <c r="X179" s="234" t="s">
        <v>272</v>
      </c>
      <c r="Y179" s="242"/>
      <c r="Z179" s="242"/>
      <c r="AA179" s="103"/>
      <c r="AB179" s="234"/>
      <c r="AC179" s="243">
        <v>44621.666875000003</v>
      </c>
      <c r="AD179" s="234" t="s">
        <v>7763</v>
      </c>
      <c r="AE179" s="235" t="s">
        <v>8574</v>
      </c>
      <c r="AF179" s="237">
        <v>0</v>
      </c>
      <c r="AG179" s="234" t="s">
        <v>7057</v>
      </c>
      <c r="AH179" s="241"/>
      <c r="AI179" t="b">
        <v>1</v>
      </c>
      <c r="AJ179" t="b">
        <v>0</v>
      </c>
      <c r="AK179" s="234"/>
      <c r="AL179" s="103"/>
      <c r="AM179" t="b">
        <v>0</v>
      </c>
      <c r="AN179" s="234"/>
      <c r="AO179" s="103"/>
      <c r="AP179" s="241"/>
      <c r="AQ179" s="241"/>
      <c r="AR179" s="241"/>
      <c r="AS179" s="241"/>
      <c r="AT179" s="234" t="s">
        <v>7058</v>
      </c>
      <c r="AU179" s="234" t="s">
        <v>7610</v>
      </c>
      <c r="AV179" t="b">
        <v>0</v>
      </c>
      <c r="AW179" t="b">
        <v>0</v>
      </c>
      <c r="AX179" s="241" t="s">
        <v>8575</v>
      </c>
      <c r="AY179" s="241"/>
      <c r="AZ179" s="234"/>
      <c r="BA179" s="234"/>
      <c r="BB179" s="234"/>
      <c r="BC179" t="b">
        <v>1</v>
      </c>
      <c r="BD179" s="234" t="s">
        <v>7008</v>
      </c>
      <c r="BE179" s="234" t="s">
        <v>7045</v>
      </c>
      <c r="BF179" s="234" t="s">
        <v>6972</v>
      </c>
      <c r="BG179" s="234" t="s">
        <v>7028</v>
      </c>
      <c r="BH179" s="234" t="s">
        <v>55</v>
      </c>
      <c r="BI179" s="243">
        <v>44642.404687499999</v>
      </c>
      <c r="BJ179" s="234" t="s">
        <v>442</v>
      </c>
      <c r="BK179" s="234" t="s">
        <v>451</v>
      </c>
      <c r="BL179" s="234" t="s">
        <v>547</v>
      </c>
      <c r="BM179" s="234" t="s">
        <v>547</v>
      </c>
      <c r="BN179" s="241" t="s">
        <v>8576</v>
      </c>
      <c r="BO179" t="b">
        <v>0</v>
      </c>
      <c r="BP179" t="b">
        <v>0</v>
      </c>
      <c r="BQ179" t="b">
        <v>1</v>
      </c>
      <c r="BR179" s="241"/>
      <c r="BS179" s="241"/>
      <c r="BT179" s="234" t="s">
        <v>7047</v>
      </c>
      <c r="BU179" t="b">
        <v>0</v>
      </c>
      <c r="BV179" s="103">
        <v>0</v>
      </c>
      <c r="BW179" s="235">
        <v>2066</v>
      </c>
      <c r="BX179" s="234" t="s">
        <v>8577</v>
      </c>
      <c r="BY179" s="234" t="s">
        <v>56</v>
      </c>
      <c r="BZ179" s="234" t="s">
        <v>7014</v>
      </c>
    </row>
    <row r="180" spans="1:78" x14ac:dyDescent="0.25">
      <c r="A180" s="5">
        <v>2033</v>
      </c>
      <c r="B180" s="234" t="s">
        <v>5426</v>
      </c>
      <c r="C180" s="234" t="s">
        <v>8578</v>
      </c>
      <c r="D180" s="234" t="s">
        <v>8296</v>
      </c>
      <c r="E180" s="234" t="s">
        <v>8297</v>
      </c>
      <c r="F180" s="234" t="s">
        <v>6993</v>
      </c>
      <c r="G180" s="234" t="s">
        <v>7100</v>
      </c>
      <c r="H180" s="234" t="s">
        <v>6995</v>
      </c>
      <c r="I180" s="242"/>
      <c r="J180" s="242">
        <v>44617.337141203701</v>
      </c>
      <c r="K180" s="234" t="s">
        <v>8579</v>
      </c>
      <c r="L180" s="242">
        <v>44624.337141203701</v>
      </c>
      <c r="M180" s="234" t="s">
        <v>6996</v>
      </c>
      <c r="N180" s="234" t="s">
        <v>8299</v>
      </c>
      <c r="O180" s="234" t="s">
        <v>8300</v>
      </c>
      <c r="P180" s="234" t="s">
        <v>6999</v>
      </c>
      <c r="Q180" s="234" t="s">
        <v>8301</v>
      </c>
      <c r="R180" s="234" t="s">
        <v>451</v>
      </c>
      <c r="S180" t="b">
        <v>0</v>
      </c>
      <c r="T180" s="242"/>
      <c r="U180" s="103">
        <v>14.6</v>
      </c>
      <c r="V180" s="234" t="s">
        <v>272</v>
      </c>
      <c r="W180" s="103">
        <v>14.6</v>
      </c>
      <c r="X180" s="234" t="s">
        <v>272</v>
      </c>
      <c r="Y180" s="242"/>
      <c r="Z180" s="242"/>
      <c r="AA180" s="103"/>
      <c r="AB180" s="234" t="s">
        <v>8302</v>
      </c>
      <c r="AC180" s="243">
        <v>44621.341574074075</v>
      </c>
      <c r="AD180" s="234" t="s">
        <v>7106</v>
      </c>
      <c r="AE180" s="235" t="s">
        <v>8580</v>
      </c>
      <c r="AF180" s="237">
        <v>0</v>
      </c>
      <c r="AG180" s="234" t="s">
        <v>436</v>
      </c>
      <c r="AH180" s="241"/>
      <c r="AI180" t="b">
        <v>1</v>
      </c>
      <c r="AJ180" t="b">
        <v>0</v>
      </c>
      <c r="AK180" s="234"/>
      <c r="AL180" s="103"/>
      <c r="AM180" t="b">
        <v>0</v>
      </c>
      <c r="AN180" s="234"/>
      <c r="AO180" s="103"/>
      <c r="AP180" s="241"/>
      <c r="AQ180" s="241"/>
      <c r="AR180" s="241"/>
      <c r="AS180" s="241"/>
      <c r="AT180" s="234" t="s">
        <v>7005</v>
      </c>
      <c r="AU180" s="234" t="s">
        <v>7085</v>
      </c>
      <c r="AV180" t="b">
        <v>0</v>
      </c>
      <c r="AW180" t="b">
        <v>0</v>
      </c>
      <c r="AX180" s="241"/>
      <c r="AY180" s="241"/>
      <c r="AZ180" s="234"/>
      <c r="BA180" s="234"/>
      <c r="BB180" s="234" t="s">
        <v>8304</v>
      </c>
      <c r="BC180" t="b">
        <v>0</v>
      </c>
      <c r="BD180" s="234" t="s">
        <v>7008</v>
      </c>
      <c r="BE180" s="234" t="s">
        <v>7009</v>
      </c>
      <c r="BF180" s="234" t="s">
        <v>7027</v>
      </c>
      <c r="BG180" s="234" t="s">
        <v>7028</v>
      </c>
      <c r="BH180" s="234" t="s">
        <v>55</v>
      </c>
      <c r="BI180" s="243">
        <v>44642.404687499999</v>
      </c>
      <c r="BJ180" s="234" t="s">
        <v>442</v>
      </c>
      <c r="BK180" s="234" t="s">
        <v>451</v>
      </c>
      <c r="BL180" s="234" t="s">
        <v>451</v>
      </c>
      <c r="BM180" s="234" t="s">
        <v>451</v>
      </c>
      <c r="BN180" s="241"/>
      <c r="BO180" t="b">
        <v>0</v>
      </c>
      <c r="BP180" t="b">
        <v>0</v>
      </c>
      <c r="BQ180" t="b">
        <v>0</v>
      </c>
      <c r="BR180" s="241" t="s">
        <v>7029</v>
      </c>
      <c r="BS180" s="241"/>
      <c r="BT180" s="234" t="s">
        <v>7012</v>
      </c>
      <c r="BU180" t="b">
        <v>0</v>
      </c>
      <c r="BV180" s="103">
        <v>1</v>
      </c>
      <c r="BW180" s="235">
        <v>2065</v>
      </c>
      <c r="BX180" s="234" t="s">
        <v>8581</v>
      </c>
      <c r="BY180" s="234" t="s">
        <v>56</v>
      </c>
      <c r="BZ180" s="234" t="s">
        <v>7014</v>
      </c>
    </row>
    <row r="181" spans="1:78" ht="30" x14ac:dyDescent="0.25">
      <c r="A181" s="5">
        <v>2032</v>
      </c>
      <c r="B181" s="234" t="s">
        <v>8582</v>
      </c>
      <c r="C181" s="234" t="s">
        <v>8583</v>
      </c>
      <c r="D181" s="234"/>
      <c r="E181" s="234" t="s">
        <v>7980</v>
      </c>
      <c r="F181" s="234" t="s">
        <v>2991</v>
      </c>
      <c r="G181" s="234" t="s">
        <v>7864</v>
      </c>
      <c r="H181" s="234" t="s">
        <v>7034</v>
      </c>
      <c r="I181" s="242"/>
      <c r="J181" s="242">
        <v>44620.625405092593</v>
      </c>
      <c r="K181" s="234"/>
      <c r="L181" s="242">
        <v>44624.625405092593</v>
      </c>
      <c r="M181" s="234" t="s">
        <v>6996</v>
      </c>
      <c r="N181" s="234" t="s">
        <v>7981</v>
      </c>
      <c r="O181" s="234" t="s">
        <v>7982</v>
      </c>
      <c r="P181" s="234" t="s">
        <v>6999</v>
      </c>
      <c r="Q181" s="234"/>
      <c r="R181" s="234" t="s">
        <v>451</v>
      </c>
      <c r="S181" t="b">
        <v>0</v>
      </c>
      <c r="T181" s="242"/>
      <c r="U181" s="103">
        <v>187</v>
      </c>
      <c r="V181" s="234" t="s">
        <v>272</v>
      </c>
      <c r="W181" s="103">
        <v>1500</v>
      </c>
      <c r="X181" s="234" t="s">
        <v>272</v>
      </c>
      <c r="Y181" s="242"/>
      <c r="Z181" s="242"/>
      <c r="AA181" s="103"/>
      <c r="AB181" s="234"/>
      <c r="AC181" s="243">
        <v>44620.630497685182</v>
      </c>
      <c r="AD181" s="234" t="s">
        <v>7763</v>
      </c>
      <c r="AE181" s="235" t="s">
        <v>8584</v>
      </c>
      <c r="AF181" s="237">
        <v>0</v>
      </c>
      <c r="AG181" s="234" t="s">
        <v>7057</v>
      </c>
      <c r="AH181" s="241"/>
      <c r="AI181" t="b">
        <v>1</v>
      </c>
      <c r="AJ181" t="b">
        <v>0</v>
      </c>
      <c r="AK181" s="234"/>
      <c r="AL181" s="103"/>
      <c r="AM181" t="b">
        <v>0</v>
      </c>
      <c r="AN181" s="234"/>
      <c r="AO181" s="103"/>
      <c r="AP181" s="241"/>
      <c r="AQ181" s="241"/>
      <c r="AR181" s="241"/>
      <c r="AS181" s="241"/>
      <c r="AT181" s="234" t="s">
        <v>7058</v>
      </c>
      <c r="AU181" s="234" t="s">
        <v>8585</v>
      </c>
      <c r="AV181" t="b">
        <v>0</v>
      </c>
      <c r="AW181" t="b">
        <v>0</v>
      </c>
      <c r="AX181" s="241" t="s">
        <v>8586</v>
      </c>
      <c r="AY181" s="241"/>
      <c r="AZ181" s="234"/>
      <c r="BA181" s="234"/>
      <c r="BB181" s="234"/>
      <c r="BC181" t="b">
        <v>1</v>
      </c>
      <c r="BD181" s="234" t="s">
        <v>7008</v>
      </c>
      <c r="BE181" s="234" t="s">
        <v>7045</v>
      </c>
      <c r="BF181" s="234" t="s">
        <v>6972</v>
      </c>
      <c r="BG181" s="234" t="s">
        <v>7028</v>
      </c>
      <c r="BH181" s="234" t="s">
        <v>55</v>
      </c>
      <c r="BI181" s="243">
        <v>44642.404687499999</v>
      </c>
      <c r="BJ181" s="234" t="s">
        <v>442</v>
      </c>
      <c r="BK181" s="234" t="s">
        <v>451</v>
      </c>
      <c r="BL181" s="234" t="s">
        <v>547</v>
      </c>
      <c r="BM181" s="234" t="s">
        <v>547</v>
      </c>
      <c r="BN181" s="241" t="s">
        <v>8587</v>
      </c>
      <c r="BO181" t="b">
        <v>0</v>
      </c>
      <c r="BP181" t="b">
        <v>0</v>
      </c>
      <c r="BQ181" t="b">
        <v>1</v>
      </c>
      <c r="BR181" s="241"/>
      <c r="BS181" s="241"/>
      <c r="BT181" s="234" t="s">
        <v>7012</v>
      </c>
      <c r="BU181" t="b">
        <v>0</v>
      </c>
      <c r="BV181" s="103">
        <v>0</v>
      </c>
      <c r="BW181" s="235">
        <v>2064</v>
      </c>
      <c r="BX181" s="234" t="s">
        <v>8588</v>
      </c>
      <c r="BY181" s="234" t="s">
        <v>56</v>
      </c>
      <c r="BZ181" s="234" t="s">
        <v>7014</v>
      </c>
    </row>
    <row r="182" spans="1:78" ht="30" x14ac:dyDescent="0.25">
      <c r="A182" s="5">
        <v>2031</v>
      </c>
      <c r="B182" s="234" t="s">
        <v>8589</v>
      </c>
      <c r="C182" s="234" t="s">
        <v>8590</v>
      </c>
      <c r="D182" s="234"/>
      <c r="E182" s="234" t="s">
        <v>7980</v>
      </c>
      <c r="F182" s="234" t="s">
        <v>2991</v>
      </c>
      <c r="G182" s="234" t="s">
        <v>7864</v>
      </c>
      <c r="H182" s="234" t="s">
        <v>7034</v>
      </c>
      <c r="I182" s="242"/>
      <c r="J182" s="242">
        <v>44620.610659722224</v>
      </c>
      <c r="K182" s="234"/>
      <c r="L182" s="242">
        <v>44624.610659722224</v>
      </c>
      <c r="M182" s="234" t="s">
        <v>6996</v>
      </c>
      <c r="N182" s="234" t="s">
        <v>7981</v>
      </c>
      <c r="O182" s="234" t="s">
        <v>7982</v>
      </c>
      <c r="P182" s="234" t="s">
        <v>6999</v>
      </c>
      <c r="Q182" s="234"/>
      <c r="R182" s="234" t="s">
        <v>451</v>
      </c>
      <c r="S182" t="b">
        <v>0</v>
      </c>
      <c r="T182" s="242"/>
      <c r="U182" s="103">
        <v>631</v>
      </c>
      <c r="V182" s="234" t="s">
        <v>272</v>
      </c>
      <c r="W182" s="103">
        <v>5923</v>
      </c>
      <c r="X182" s="234" t="s">
        <v>272</v>
      </c>
      <c r="Y182" s="242"/>
      <c r="Z182" s="242"/>
      <c r="AA182" s="103"/>
      <c r="AB182" s="234"/>
      <c r="AC182" s="243">
        <v>44620.613553240742</v>
      </c>
      <c r="AD182" s="234" t="s">
        <v>7763</v>
      </c>
      <c r="AE182" s="235" t="s">
        <v>8591</v>
      </c>
      <c r="AF182" s="237">
        <v>0</v>
      </c>
      <c r="AG182" s="234" t="s">
        <v>7057</v>
      </c>
      <c r="AH182" s="241"/>
      <c r="AI182" t="b">
        <v>1</v>
      </c>
      <c r="AJ182" t="b">
        <v>0</v>
      </c>
      <c r="AK182" s="234"/>
      <c r="AL182" s="103"/>
      <c r="AM182" t="b">
        <v>0</v>
      </c>
      <c r="AN182" s="234"/>
      <c r="AO182" s="103"/>
      <c r="AP182" s="241"/>
      <c r="AQ182" s="241"/>
      <c r="AR182" s="241"/>
      <c r="AS182" s="241"/>
      <c r="AT182" s="234" t="s">
        <v>7058</v>
      </c>
      <c r="AU182" s="234" t="s">
        <v>8585</v>
      </c>
      <c r="AV182" t="b">
        <v>0</v>
      </c>
      <c r="AW182" t="b">
        <v>0</v>
      </c>
      <c r="AX182" s="241" t="s">
        <v>8586</v>
      </c>
      <c r="AY182" s="241"/>
      <c r="AZ182" s="234"/>
      <c r="BA182" s="234"/>
      <c r="BB182" s="234"/>
      <c r="BC182" t="b">
        <v>1</v>
      </c>
      <c r="BD182" s="234" t="s">
        <v>7008</v>
      </c>
      <c r="BE182" s="234" t="s">
        <v>7045</v>
      </c>
      <c r="BF182" s="234" t="s">
        <v>6972</v>
      </c>
      <c r="BG182" s="234" t="s">
        <v>7028</v>
      </c>
      <c r="BH182" s="234" t="s">
        <v>55</v>
      </c>
      <c r="BI182" s="243">
        <v>44642.404687499999</v>
      </c>
      <c r="BJ182" s="234" t="s">
        <v>442</v>
      </c>
      <c r="BK182" s="234" t="s">
        <v>451</v>
      </c>
      <c r="BL182" s="234" t="s">
        <v>547</v>
      </c>
      <c r="BM182" s="234" t="s">
        <v>547</v>
      </c>
      <c r="BN182" s="241" t="s">
        <v>8587</v>
      </c>
      <c r="BO182" t="b">
        <v>0</v>
      </c>
      <c r="BP182" t="b">
        <v>0</v>
      </c>
      <c r="BQ182" t="b">
        <v>1</v>
      </c>
      <c r="BR182" s="241"/>
      <c r="BS182" s="241"/>
      <c r="BT182" s="234" t="s">
        <v>7012</v>
      </c>
      <c r="BU182" t="b">
        <v>0</v>
      </c>
      <c r="BV182" s="103">
        <v>0</v>
      </c>
      <c r="BW182" s="235">
        <v>2063</v>
      </c>
      <c r="BX182" s="234" t="s">
        <v>8592</v>
      </c>
      <c r="BY182" s="234" t="s">
        <v>56</v>
      </c>
      <c r="BZ182" s="234" t="s">
        <v>7014</v>
      </c>
    </row>
    <row r="183" spans="1:78" ht="30" x14ac:dyDescent="0.25">
      <c r="A183" s="5">
        <v>2030</v>
      </c>
      <c r="B183" s="234" t="s">
        <v>8593</v>
      </c>
      <c r="C183" s="234" t="s">
        <v>8594</v>
      </c>
      <c r="D183" s="234"/>
      <c r="E183" s="234" t="s">
        <v>7980</v>
      </c>
      <c r="F183" s="234" t="s">
        <v>2991</v>
      </c>
      <c r="G183" s="234" t="s">
        <v>7864</v>
      </c>
      <c r="H183" s="234" t="s">
        <v>7034</v>
      </c>
      <c r="I183" s="242"/>
      <c r="J183" s="242">
        <v>44620.606099537035</v>
      </c>
      <c r="K183" s="234"/>
      <c r="L183" s="242">
        <v>44624.606099537035</v>
      </c>
      <c r="M183" s="234" t="s">
        <v>6996</v>
      </c>
      <c r="N183" s="234" t="s">
        <v>7981</v>
      </c>
      <c r="O183" s="234" t="s">
        <v>7982</v>
      </c>
      <c r="P183" s="234" t="s">
        <v>6999</v>
      </c>
      <c r="Q183" s="234"/>
      <c r="R183" s="234" t="s">
        <v>451</v>
      </c>
      <c r="S183" t="b">
        <v>0</v>
      </c>
      <c r="T183" s="242"/>
      <c r="U183" s="103">
        <v>635</v>
      </c>
      <c r="V183" s="234" t="s">
        <v>272</v>
      </c>
      <c r="W183" s="103">
        <v>9688</v>
      </c>
      <c r="X183" s="234" t="s">
        <v>272</v>
      </c>
      <c r="Y183" s="242"/>
      <c r="Z183" s="242"/>
      <c r="AA183" s="103">
        <v>11</v>
      </c>
      <c r="AB183" s="234"/>
      <c r="AC183" s="243">
        <v>44620.610254629632</v>
      </c>
      <c r="AD183" s="234" t="s">
        <v>7763</v>
      </c>
      <c r="AE183" s="235" t="s">
        <v>8595</v>
      </c>
      <c r="AF183" s="237"/>
      <c r="AG183" s="234" t="s">
        <v>7057</v>
      </c>
      <c r="AH183" s="241"/>
      <c r="AI183" t="b">
        <v>1</v>
      </c>
      <c r="AJ183" t="b">
        <v>0</v>
      </c>
      <c r="AK183" s="234"/>
      <c r="AL183" s="103"/>
      <c r="AM183" t="b">
        <v>0</v>
      </c>
      <c r="AN183" s="234"/>
      <c r="AO183" s="103"/>
      <c r="AP183" s="241"/>
      <c r="AQ183" s="241"/>
      <c r="AR183" s="241"/>
      <c r="AS183" s="241"/>
      <c r="AT183" s="234" t="s">
        <v>7058</v>
      </c>
      <c r="AU183" s="234" t="s">
        <v>8512</v>
      </c>
      <c r="AV183" t="b">
        <v>0</v>
      </c>
      <c r="AW183" t="b">
        <v>0</v>
      </c>
      <c r="AX183" s="241" t="s">
        <v>8586</v>
      </c>
      <c r="AY183" s="241"/>
      <c r="AZ183" s="234"/>
      <c r="BA183" s="234"/>
      <c r="BB183" s="234"/>
      <c r="BC183" t="b">
        <v>1</v>
      </c>
      <c r="BD183" s="234" t="s">
        <v>7008</v>
      </c>
      <c r="BE183" s="234" t="s">
        <v>7045</v>
      </c>
      <c r="BF183" s="234" t="s">
        <v>6972</v>
      </c>
      <c r="BG183" s="234" t="s">
        <v>7028</v>
      </c>
      <c r="BH183" s="234" t="s">
        <v>55</v>
      </c>
      <c r="BI183" s="243">
        <v>44642.404675925929</v>
      </c>
      <c r="BJ183" s="234" t="s">
        <v>442</v>
      </c>
      <c r="BK183" s="234" t="s">
        <v>451</v>
      </c>
      <c r="BL183" s="234" t="s">
        <v>547</v>
      </c>
      <c r="BM183" s="234" t="s">
        <v>547</v>
      </c>
      <c r="BN183" s="241" t="s">
        <v>8596</v>
      </c>
      <c r="BO183" t="b">
        <v>0</v>
      </c>
      <c r="BP183" t="b">
        <v>0</v>
      </c>
      <c r="BQ183" t="b">
        <v>1</v>
      </c>
      <c r="BR183" s="241"/>
      <c r="BS183" s="241"/>
      <c r="BT183" s="234" t="s">
        <v>7012</v>
      </c>
      <c r="BU183" t="b">
        <v>0</v>
      </c>
      <c r="BV183" s="103">
        <v>0</v>
      </c>
      <c r="BW183" s="235">
        <v>2062</v>
      </c>
      <c r="BX183" s="234" t="s">
        <v>8597</v>
      </c>
      <c r="BY183" s="234" t="s">
        <v>56</v>
      </c>
      <c r="BZ183" s="234" t="s">
        <v>7014</v>
      </c>
    </row>
    <row r="184" spans="1:78" ht="30" x14ac:dyDescent="0.25">
      <c r="A184" s="5">
        <v>2029</v>
      </c>
      <c r="B184" s="234" t="s">
        <v>5420</v>
      </c>
      <c r="C184" s="234" t="s">
        <v>8598</v>
      </c>
      <c r="D184" s="234" t="s">
        <v>8599</v>
      </c>
      <c r="E184" s="234"/>
      <c r="F184" s="234" t="s">
        <v>6993</v>
      </c>
      <c r="G184" s="234" t="s">
        <v>7315</v>
      </c>
      <c r="H184" s="234" t="s">
        <v>6995</v>
      </c>
      <c r="I184" s="242"/>
      <c r="J184" s="242">
        <v>44620.341585648152</v>
      </c>
      <c r="K184" s="234"/>
      <c r="L184" s="242">
        <v>44624.341585648152</v>
      </c>
      <c r="M184" s="234" t="s">
        <v>6996</v>
      </c>
      <c r="N184" s="234" t="s">
        <v>8600</v>
      </c>
      <c r="O184" s="234" t="s">
        <v>8601</v>
      </c>
      <c r="P184" s="234" t="s">
        <v>6999</v>
      </c>
      <c r="Q184" s="234" t="s">
        <v>8602</v>
      </c>
      <c r="R184" s="234" t="s">
        <v>451</v>
      </c>
      <c r="S184" t="b">
        <v>0</v>
      </c>
      <c r="T184" s="242">
        <v>44624</v>
      </c>
      <c r="U184" s="103">
        <v>2</v>
      </c>
      <c r="V184" s="234" t="s">
        <v>272</v>
      </c>
      <c r="W184" s="103">
        <v>2</v>
      </c>
      <c r="X184" s="234" t="s">
        <v>272</v>
      </c>
      <c r="Y184" s="242"/>
      <c r="Z184" s="242"/>
      <c r="AA184" s="103"/>
      <c r="AB184" s="234" t="s">
        <v>8603</v>
      </c>
      <c r="AC184" s="243">
        <v>44620.345034722224</v>
      </c>
      <c r="AD184" s="234" t="s">
        <v>7320</v>
      </c>
      <c r="AE184" s="235" t="s">
        <v>8604</v>
      </c>
      <c r="AF184" s="237">
        <v>0</v>
      </c>
      <c r="AG184" s="234" t="s">
        <v>482</v>
      </c>
      <c r="AH184" s="241"/>
      <c r="AI184" t="b">
        <v>0</v>
      </c>
      <c r="AJ184" t="b">
        <v>0</v>
      </c>
      <c r="AK184" s="234"/>
      <c r="AL184" s="103"/>
      <c r="AM184" t="b">
        <v>0</v>
      </c>
      <c r="AN184" s="234"/>
      <c r="AO184" s="103"/>
      <c r="AP184" s="241"/>
      <c r="AQ184" s="241"/>
      <c r="AR184" s="241"/>
      <c r="AS184" s="241"/>
      <c r="AT184" s="234" t="s">
        <v>7005</v>
      </c>
      <c r="AU184" s="234" t="s">
        <v>7042</v>
      </c>
      <c r="AV184" t="b">
        <v>0</v>
      </c>
      <c r="AW184" t="b">
        <v>0</v>
      </c>
      <c r="AX184" s="241"/>
      <c r="AY184" s="241"/>
      <c r="AZ184" s="234"/>
      <c r="BA184" s="234"/>
      <c r="BB184" s="234" t="s">
        <v>8605</v>
      </c>
      <c r="BC184" t="b">
        <v>0</v>
      </c>
      <c r="BD184" s="234" t="s">
        <v>7008</v>
      </c>
      <c r="BE184" s="234" t="s">
        <v>7009</v>
      </c>
      <c r="BF184" s="234" t="s">
        <v>7027</v>
      </c>
      <c r="BG184" s="234" t="s">
        <v>7028</v>
      </c>
      <c r="BH184" s="234" t="s">
        <v>55</v>
      </c>
      <c r="BI184" s="243">
        <v>44642.404675925929</v>
      </c>
      <c r="BJ184" s="234" t="s">
        <v>8606</v>
      </c>
      <c r="BK184" s="234" t="s">
        <v>451</v>
      </c>
      <c r="BL184" s="234" t="s">
        <v>451</v>
      </c>
      <c r="BM184" s="234" t="s">
        <v>451</v>
      </c>
      <c r="BN184" s="241"/>
      <c r="BO184" t="b">
        <v>1</v>
      </c>
      <c r="BP184" t="b">
        <v>0</v>
      </c>
      <c r="BQ184" t="b">
        <v>0</v>
      </c>
      <c r="BR184" s="241" t="s">
        <v>7547</v>
      </c>
      <c r="BS184" s="241"/>
      <c r="BT184" s="234" t="s">
        <v>7012</v>
      </c>
      <c r="BU184" t="b">
        <v>0</v>
      </c>
      <c r="BV184" s="103">
        <v>1</v>
      </c>
      <c r="BW184" s="235">
        <v>2061</v>
      </c>
      <c r="BX184" s="234" t="s">
        <v>8607</v>
      </c>
      <c r="BY184" s="234" t="s">
        <v>56</v>
      </c>
      <c r="BZ184" s="234" t="s">
        <v>7014</v>
      </c>
    </row>
    <row r="185" spans="1:78" ht="75" x14ac:dyDescent="0.25">
      <c r="A185" s="5">
        <v>2028</v>
      </c>
      <c r="B185" s="234" t="s">
        <v>5404</v>
      </c>
      <c r="C185" s="234" t="s">
        <v>8608</v>
      </c>
      <c r="D185" s="234" t="s">
        <v>7780</v>
      </c>
      <c r="E185" s="234" t="s">
        <v>8315</v>
      </c>
      <c r="F185" s="234" t="s">
        <v>2991</v>
      </c>
      <c r="G185" s="234" t="s">
        <v>8316</v>
      </c>
      <c r="H185" s="234" t="s">
        <v>7034</v>
      </c>
      <c r="I185" s="242"/>
      <c r="J185" s="242">
        <v>44613.487685185188</v>
      </c>
      <c r="K185" s="234" t="s">
        <v>8609</v>
      </c>
      <c r="L185" s="242">
        <v>44624.487685185188</v>
      </c>
      <c r="M185" s="234" t="s">
        <v>6996</v>
      </c>
      <c r="N185" s="234" t="s">
        <v>7782</v>
      </c>
      <c r="O185" s="234" t="s">
        <v>7783</v>
      </c>
      <c r="P185" s="234" t="s">
        <v>6999</v>
      </c>
      <c r="Q185" s="234" t="s">
        <v>8318</v>
      </c>
      <c r="R185" s="234" t="s">
        <v>547</v>
      </c>
      <c r="S185" t="b">
        <v>0</v>
      </c>
      <c r="T185" s="242"/>
      <c r="U185" s="103">
        <v>1000</v>
      </c>
      <c r="V185" s="234" t="s">
        <v>480</v>
      </c>
      <c r="W185" s="103">
        <v>1000</v>
      </c>
      <c r="X185" s="234" t="s">
        <v>480</v>
      </c>
      <c r="Y185" s="242"/>
      <c r="Z185" s="242"/>
      <c r="AA185" s="103"/>
      <c r="AB185" s="234" t="s">
        <v>7784</v>
      </c>
      <c r="AC185" s="243">
        <v>44617.502071759256</v>
      </c>
      <c r="AD185" s="234" t="s">
        <v>8319</v>
      </c>
      <c r="AE185" s="235" t="s">
        <v>8610</v>
      </c>
      <c r="AF185" s="237">
        <v>0</v>
      </c>
      <c r="AG185" s="234" t="s">
        <v>482</v>
      </c>
      <c r="AH185" s="241" t="s">
        <v>8611</v>
      </c>
      <c r="AI185" t="b">
        <v>1</v>
      </c>
      <c r="AJ185" t="b">
        <v>0</v>
      </c>
      <c r="AK185" s="234"/>
      <c r="AL185" s="103"/>
      <c r="AM185" t="b">
        <v>0</v>
      </c>
      <c r="AN185" s="234"/>
      <c r="AO185" s="103"/>
      <c r="AP185" s="241" t="s">
        <v>8612</v>
      </c>
      <c r="AQ185" s="241"/>
      <c r="AR185" s="241" t="s">
        <v>8613</v>
      </c>
      <c r="AS185" s="241" t="s">
        <v>8324</v>
      </c>
      <c r="AT185" s="234" t="s">
        <v>7058</v>
      </c>
      <c r="AU185" s="234" t="s">
        <v>8153</v>
      </c>
      <c r="AV185" t="b">
        <v>0</v>
      </c>
      <c r="AW185" t="b">
        <v>1</v>
      </c>
      <c r="AX185" s="241" t="s">
        <v>8614</v>
      </c>
      <c r="AY185" s="241" t="s">
        <v>8615</v>
      </c>
      <c r="AZ185" s="234"/>
      <c r="BA185" s="234"/>
      <c r="BB185" s="234" t="s">
        <v>8328</v>
      </c>
      <c r="BC185" t="b">
        <v>0</v>
      </c>
      <c r="BD185" s="234" t="s">
        <v>7008</v>
      </c>
      <c r="BE185" s="234" t="s">
        <v>7045</v>
      </c>
      <c r="BF185" s="234" t="s">
        <v>7027</v>
      </c>
      <c r="BG185" s="234" t="s">
        <v>7028</v>
      </c>
      <c r="BH185" s="234" t="s">
        <v>55</v>
      </c>
      <c r="BI185" s="243">
        <v>44642.404675925929</v>
      </c>
      <c r="BJ185" s="234" t="s">
        <v>8329</v>
      </c>
      <c r="BK185" s="234" t="s">
        <v>547</v>
      </c>
      <c r="BL185" s="234" t="s">
        <v>547</v>
      </c>
      <c r="BM185" s="234" t="s">
        <v>451</v>
      </c>
      <c r="BN185" s="241" t="s">
        <v>7187</v>
      </c>
      <c r="BO185" t="b">
        <v>0</v>
      </c>
      <c r="BP185" t="b">
        <v>0</v>
      </c>
      <c r="BQ185" t="b">
        <v>1</v>
      </c>
      <c r="BR185" s="241" t="s">
        <v>7259</v>
      </c>
      <c r="BS185" s="241" t="s">
        <v>7061</v>
      </c>
      <c r="BT185" s="234" t="s">
        <v>7047</v>
      </c>
      <c r="BU185" t="b">
        <v>0</v>
      </c>
      <c r="BV185" s="103">
        <v>1</v>
      </c>
      <c r="BW185" s="235">
        <v>2060</v>
      </c>
      <c r="BX185" s="234" t="s">
        <v>8616</v>
      </c>
      <c r="BY185" s="234" t="s">
        <v>56</v>
      </c>
      <c r="BZ185" s="234" t="s">
        <v>7014</v>
      </c>
    </row>
    <row r="186" spans="1:78" ht="30" x14ac:dyDescent="0.25">
      <c r="A186" s="5">
        <v>2027</v>
      </c>
      <c r="B186" s="234" t="s">
        <v>5395</v>
      </c>
      <c r="C186" s="234" t="s">
        <v>8617</v>
      </c>
      <c r="D186" s="234"/>
      <c r="E186" s="234" t="s">
        <v>7980</v>
      </c>
      <c r="F186" s="234" t="s">
        <v>2991</v>
      </c>
      <c r="G186" s="234" t="s">
        <v>7864</v>
      </c>
      <c r="H186" s="234" t="s">
        <v>7034</v>
      </c>
      <c r="I186" s="242"/>
      <c r="J186" s="242">
        <v>44616.680196759262</v>
      </c>
      <c r="K186" s="234"/>
      <c r="L186" s="242">
        <v>44624.680196759262</v>
      </c>
      <c r="M186" s="234" t="s">
        <v>6996</v>
      </c>
      <c r="N186" s="234" t="s">
        <v>7981</v>
      </c>
      <c r="O186" s="234" t="s">
        <v>7982</v>
      </c>
      <c r="P186" s="234" t="s">
        <v>6999</v>
      </c>
      <c r="Q186" s="234"/>
      <c r="R186" s="234" t="s">
        <v>451</v>
      </c>
      <c r="S186" t="b">
        <v>0</v>
      </c>
      <c r="T186" s="242"/>
      <c r="U186" s="103">
        <v>3047</v>
      </c>
      <c r="V186" s="234" t="s">
        <v>272</v>
      </c>
      <c r="W186" s="103">
        <v>24383</v>
      </c>
      <c r="X186" s="234" t="s">
        <v>272</v>
      </c>
      <c r="Y186" s="242"/>
      <c r="Z186" s="242"/>
      <c r="AA186" s="103"/>
      <c r="AB186" s="234"/>
      <c r="AC186" s="243">
        <v>44616.687349537038</v>
      </c>
      <c r="AD186" s="234" t="s">
        <v>7763</v>
      </c>
      <c r="AE186" s="235" t="s">
        <v>8618</v>
      </c>
      <c r="AF186" s="237">
        <v>0</v>
      </c>
      <c r="AG186" s="234" t="s">
        <v>436</v>
      </c>
      <c r="AH186" s="241"/>
      <c r="AI186" t="b">
        <v>1</v>
      </c>
      <c r="AJ186" t="b">
        <v>0</v>
      </c>
      <c r="AK186" s="234"/>
      <c r="AL186" s="103"/>
      <c r="AM186" t="b">
        <v>0</v>
      </c>
      <c r="AN186" s="234"/>
      <c r="AO186" s="103"/>
      <c r="AP186" s="241"/>
      <c r="AQ186" s="241"/>
      <c r="AR186" s="241"/>
      <c r="AS186" s="241"/>
      <c r="AT186" s="234" t="s">
        <v>8619</v>
      </c>
      <c r="AU186" s="234" t="s">
        <v>8512</v>
      </c>
      <c r="AV186" t="b">
        <v>0</v>
      </c>
      <c r="AW186" t="b">
        <v>0</v>
      </c>
      <c r="AX186" s="241" t="s">
        <v>8575</v>
      </c>
      <c r="AY186" s="241"/>
      <c r="AZ186" s="234"/>
      <c r="BA186" s="234"/>
      <c r="BB186" s="234"/>
      <c r="BC186" t="b">
        <v>1</v>
      </c>
      <c r="BD186" s="234" t="s">
        <v>7008</v>
      </c>
      <c r="BE186" s="234" t="s">
        <v>7045</v>
      </c>
      <c r="BF186" s="234" t="s">
        <v>6972</v>
      </c>
      <c r="BG186" s="234" t="s">
        <v>7028</v>
      </c>
      <c r="BH186" s="234" t="s">
        <v>55</v>
      </c>
      <c r="BI186" s="243">
        <v>44642.404664351852</v>
      </c>
      <c r="BJ186" s="234" t="s">
        <v>442</v>
      </c>
      <c r="BK186" s="234" t="s">
        <v>451</v>
      </c>
      <c r="BL186" s="234" t="s">
        <v>547</v>
      </c>
      <c r="BM186" s="234" t="s">
        <v>547</v>
      </c>
      <c r="BN186" s="241" t="s">
        <v>8576</v>
      </c>
      <c r="BO186" t="b">
        <v>0</v>
      </c>
      <c r="BP186" t="b">
        <v>0</v>
      </c>
      <c r="BQ186" t="b">
        <v>1</v>
      </c>
      <c r="BR186" s="241"/>
      <c r="BS186" s="241"/>
      <c r="BT186" s="234" t="s">
        <v>7012</v>
      </c>
      <c r="BU186" t="b">
        <v>0</v>
      </c>
      <c r="BV186" s="103">
        <v>1</v>
      </c>
      <c r="BW186" s="235">
        <v>2059</v>
      </c>
      <c r="BX186" s="234" t="s">
        <v>8620</v>
      </c>
      <c r="BY186" s="234" t="s">
        <v>56</v>
      </c>
      <c r="BZ186" s="234" t="s">
        <v>7014</v>
      </c>
    </row>
    <row r="187" spans="1:78" ht="45" x14ac:dyDescent="0.25">
      <c r="A187" s="5">
        <v>2026</v>
      </c>
      <c r="B187" s="234" t="s">
        <v>5391</v>
      </c>
      <c r="C187" s="234" t="s">
        <v>5392</v>
      </c>
      <c r="D187" s="234" t="s">
        <v>8621</v>
      </c>
      <c r="E187" s="234" t="s">
        <v>8622</v>
      </c>
      <c r="F187" s="234" t="s">
        <v>6993</v>
      </c>
      <c r="G187" s="234" t="s">
        <v>7100</v>
      </c>
      <c r="H187" s="234" t="s">
        <v>8068</v>
      </c>
      <c r="I187" s="242"/>
      <c r="J187" s="242">
        <v>44616.482604166667</v>
      </c>
      <c r="K187" s="234"/>
      <c r="L187" s="242">
        <v>44623.482604166667</v>
      </c>
      <c r="M187" s="234" t="s">
        <v>7264</v>
      </c>
      <c r="N187" s="234" t="s">
        <v>8623</v>
      </c>
      <c r="O187" s="234" t="s">
        <v>8624</v>
      </c>
      <c r="P187" s="234" t="s">
        <v>6999</v>
      </c>
      <c r="Q187" s="234"/>
      <c r="R187" s="234" t="s">
        <v>451</v>
      </c>
      <c r="S187" t="b">
        <v>0</v>
      </c>
      <c r="T187" s="242"/>
      <c r="U187" s="103">
        <v>9</v>
      </c>
      <c r="V187" s="234" t="s">
        <v>272</v>
      </c>
      <c r="W187" s="103">
        <v>9</v>
      </c>
      <c r="X187" s="234" t="s">
        <v>272</v>
      </c>
      <c r="Y187" s="242"/>
      <c r="Z187" s="242"/>
      <c r="AA187" s="103"/>
      <c r="AB187" s="234" t="s">
        <v>8625</v>
      </c>
      <c r="AC187" s="243">
        <v>44616.485115740739</v>
      </c>
      <c r="AD187" s="234" t="s">
        <v>7106</v>
      </c>
      <c r="AE187" s="235" t="s">
        <v>8626</v>
      </c>
      <c r="AF187" s="237">
        <v>0</v>
      </c>
      <c r="AG187" s="234" t="s">
        <v>482</v>
      </c>
      <c r="AH187" s="241"/>
      <c r="AI187" t="b">
        <v>1</v>
      </c>
      <c r="AJ187" t="b">
        <v>0</v>
      </c>
      <c r="AK187" s="234"/>
      <c r="AL187" s="103"/>
      <c r="AM187" t="b">
        <v>0</v>
      </c>
      <c r="AN187" s="234"/>
      <c r="AO187" s="103"/>
      <c r="AP187" s="241"/>
      <c r="AQ187" s="241"/>
      <c r="AR187" s="241"/>
      <c r="AS187" s="241"/>
      <c r="AT187" s="234" t="s">
        <v>7005</v>
      </c>
      <c r="AU187" s="234" t="s">
        <v>7042</v>
      </c>
      <c r="AV187" t="b">
        <v>0</v>
      </c>
      <c r="AW187" t="b">
        <v>0</v>
      </c>
      <c r="AX187" s="241"/>
      <c r="AY187" s="241"/>
      <c r="AZ187" s="234"/>
      <c r="BA187" s="234"/>
      <c r="BB187" s="234"/>
      <c r="BC187" t="b">
        <v>0</v>
      </c>
      <c r="BD187" s="234" t="s">
        <v>7270</v>
      </c>
      <c r="BE187" s="234" t="s">
        <v>7026</v>
      </c>
      <c r="BF187" s="234" t="s">
        <v>7027</v>
      </c>
      <c r="BG187" s="234" t="s">
        <v>7028</v>
      </c>
      <c r="BH187" s="234" t="s">
        <v>55</v>
      </c>
      <c r="BI187" s="243">
        <v>44642.404664351852</v>
      </c>
      <c r="BJ187" s="234" t="s">
        <v>442</v>
      </c>
      <c r="BK187" s="234" t="s">
        <v>451</v>
      </c>
      <c r="BL187" s="234" t="s">
        <v>451</v>
      </c>
      <c r="BM187" s="234" t="s">
        <v>451</v>
      </c>
      <c r="BN187" s="241"/>
      <c r="BO187" t="b">
        <v>0</v>
      </c>
      <c r="BP187" t="b">
        <v>0</v>
      </c>
      <c r="BQ187" t="b">
        <v>0</v>
      </c>
      <c r="BR187" s="241" t="s">
        <v>8465</v>
      </c>
      <c r="BS187" s="241" t="s">
        <v>8627</v>
      </c>
      <c r="BT187" s="234" t="s">
        <v>7012</v>
      </c>
      <c r="BU187" t="b">
        <v>0</v>
      </c>
      <c r="BV187" s="103">
        <v>1</v>
      </c>
      <c r="BW187" s="235">
        <v>2058</v>
      </c>
      <c r="BX187" s="234" t="s">
        <v>8628</v>
      </c>
      <c r="BY187" s="234" t="s">
        <v>56</v>
      </c>
      <c r="BZ187" s="234" t="s">
        <v>7014</v>
      </c>
    </row>
    <row r="188" spans="1:78" x14ac:dyDescent="0.25">
      <c r="A188" s="5">
        <v>2025</v>
      </c>
      <c r="B188" s="234" t="s">
        <v>5385</v>
      </c>
      <c r="C188" s="234" t="s">
        <v>5386</v>
      </c>
      <c r="D188" s="234" t="s">
        <v>8629</v>
      </c>
      <c r="E188" s="234" t="s">
        <v>8622</v>
      </c>
      <c r="F188" s="234" t="s">
        <v>7156</v>
      </c>
      <c r="G188" s="234" t="s">
        <v>7100</v>
      </c>
      <c r="H188" s="234" t="s">
        <v>8068</v>
      </c>
      <c r="I188" s="242"/>
      <c r="J188" s="242">
        <v>44608.467106481483</v>
      </c>
      <c r="K188" s="234"/>
      <c r="L188" s="242">
        <v>44623.467106481483</v>
      </c>
      <c r="M188" s="234" t="s">
        <v>8630</v>
      </c>
      <c r="N188" s="234" t="s">
        <v>8631</v>
      </c>
      <c r="O188" s="234" t="s">
        <v>8632</v>
      </c>
      <c r="P188" s="234" t="s">
        <v>6999</v>
      </c>
      <c r="Q188" s="234" t="s">
        <v>8633</v>
      </c>
      <c r="R188" s="234" t="s">
        <v>451</v>
      </c>
      <c r="S188" t="b">
        <v>0</v>
      </c>
      <c r="T188" s="242"/>
      <c r="U188" s="103">
        <v>78</v>
      </c>
      <c r="V188" s="234" t="s">
        <v>272</v>
      </c>
      <c r="W188" s="103">
        <v>78</v>
      </c>
      <c r="X188" s="234" t="s">
        <v>272</v>
      </c>
      <c r="Y188" s="242"/>
      <c r="Z188" s="242"/>
      <c r="AA188" s="103"/>
      <c r="AB188" s="234" t="s">
        <v>8634</v>
      </c>
      <c r="AC188" s="243">
        <v>44616.470578703702</v>
      </c>
      <c r="AD188" s="234" t="s">
        <v>7106</v>
      </c>
      <c r="AE188" s="235" t="s">
        <v>8635</v>
      </c>
      <c r="AF188" s="237">
        <v>0</v>
      </c>
      <c r="AG188" s="234" t="s">
        <v>482</v>
      </c>
      <c r="AH188" s="241"/>
      <c r="AI188" t="b">
        <v>1</v>
      </c>
      <c r="AJ188" t="b">
        <v>0</v>
      </c>
      <c r="AK188" s="234"/>
      <c r="AL188" s="103"/>
      <c r="AM188" t="b">
        <v>0</v>
      </c>
      <c r="AN188" s="234"/>
      <c r="AO188" s="103"/>
      <c r="AP188" s="241"/>
      <c r="AQ188" s="241"/>
      <c r="AR188" s="241"/>
      <c r="AS188" s="241"/>
      <c r="AT188" s="234" t="s">
        <v>7005</v>
      </c>
      <c r="AU188" s="234" t="s">
        <v>7085</v>
      </c>
      <c r="AV188" t="b">
        <v>0</v>
      </c>
      <c r="AW188" t="b">
        <v>0</v>
      </c>
      <c r="AX188" s="241"/>
      <c r="AY188" s="241"/>
      <c r="AZ188" s="234"/>
      <c r="BA188" s="234"/>
      <c r="BB188" s="234" t="s">
        <v>8636</v>
      </c>
      <c r="BC188" t="b">
        <v>0</v>
      </c>
      <c r="BD188" s="234" t="s">
        <v>8637</v>
      </c>
      <c r="BE188" s="234" t="s">
        <v>7026</v>
      </c>
      <c r="BF188" s="234" t="s">
        <v>7027</v>
      </c>
      <c r="BG188" s="234" t="s">
        <v>7028</v>
      </c>
      <c r="BH188" s="234" t="s">
        <v>55</v>
      </c>
      <c r="BI188" s="243">
        <v>44642.404664351852</v>
      </c>
      <c r="BJ188" s="234" t="s">
        <v>442</v>
      </c>
      <c r="BK188" s="234" t="s">
        <v>451</v>
      </c>
      <c r="BL188" s="234" t="s">
        <v>451</v>
      </c>
      <c r="BM188" s="234" t="s">
        <v>451</v>
      </c>
      <c r="BN188" s="241"/>
      <c r="BO188" t="b">
        <v>0</v>
      </c>
      <c r="BP188" t="b">
        <v>0</v>
      </c>
      <c r="BQ188" t="b">
        <v>0</v>
      </c>
      <c r="BR188" s="241" t="s">
        <v>8465</v>
      </c>
      <c r="BS188" s="241"/>
      <c r="BT188" s="234" t="s">
        <v>7012</v>
      </c>
      <c r="BU188" t="b">
        <v>0</v>
      </c>
      <c r="BV188" s="103">
        <v>1</v>
      </c>
      <c r="BW188" s="235">
        <v>2057</v>
      </c>
      <c r="BX188" s="234" t="s">
        <v>8638</v>
      </c>
      <c r="BY188" s="234" t="s">
        <v>56</v>
      </c>
      <c r="BZ188" s="234" t="s">
        <v>7014</v>
      </c>
    </row>
    <row r="189" spans="1:78" x14ac:dyDescent="0.25">
      <c r="A189" s="5">
        <v>2024</v>
      </c>
      <c r="B189" s="234" t="s">
        <v>5377</v>
      </c>
      <c r="C189" s="234" t="s">
        <v>8639</v>
      </c>
      <c r="D189" s="234" t="s">
        <v>7629</v>
      </c>
      <c r="E189" s="234"/>
      <c r="F189" s="234" t="s">
        <v>2991</v>
      </c>
      <c r="G189" s="234" t="s">
        <v>7017</v>
      </c>
      <c r="H189" s="234" t="s">
        <v>7018</v>
      </c>
      <c r="I189" s="242"/>
      <c r="J189" s="242">
        <v>44615.462569444448</v>
      </c>
      <c r="K189" s="234"/>
      <c r="L189" s="242">
        <v>44617.462569444448</v>
      </c>
      <c r="M189" s="234" t="s">
        <v>6996</v>
      </c>
      <c r="N189" s="234" t="s">
        <v>7630</v>
      </c>
      <c r="O189" s="234" t="s">
        <v>7631</v>
      </c>
      <c r="P189" s="234" t="s">
        <v>6999</v>
      </c>
      <c r="Q189" s="234"/>
      <c r="R189" s="234" t="s">
        <v>451</v>
      </c>
      <c r="S189" t="b">
        <v>0</v>
      </c>
      <c r="T189" s="242"/>
      <c r="U189" s="103">
        <v>9000</v>
      </c>
      <c r="V189" s="234" t="s">
        <v>480</v>
      </c>
      <c r="W189" s="103">
        <v>9000</v>
      </c>
      <c r="X189" s="234" t="s">
        <v>480</v>
      </c>
      <c r="Y189" s="242"/>
      <c r="Z189" s="242"/>
      <c r="AA189" s="103"/>
      <c r="AB189" s="234" t="s">
        <v>7632</v>
      </c>
      <c r="AC189" s="243">
        <v>44615.467546296299</v>
      </c>
      <c r="AD189" s="234" t="s">
        <v>7022</v>
      </c>
      <c r="AE189" s="235" t="s">
        <v>8640</v>
      </c>
      <c r="AF189" s="237">
        <v>0</v>
      </c>
      <c r="AG189" s="234" t="s">
        <v>482</v>
      </c>
      <c r="AH189" s="241"/>
      <c r="AI189" t="b">
        <v>1</v>
      </c>
      <c r="AJ189" t="b">
        <v>0</v>
      </c>
      <c r="AK189" s="234"/>
      <c r="AL189" s="103"/>
      <c r="AM189" t="b">
        <v>0</v>
      </c>
      <c r="AN189" s="234"/>
      <c r="AO189" s="103"/>
      <c r="AP189" s="241"/>
      <c r="AQ189" s="241" t="s">
        <v>7073</v>
      </c>
      <c r="AR189" s="241"/>
      <c r="AS189" s="241"/>
      <c r="AT189" s="234" t="s">
        <v>7005</v>
      </c>
      <c r="AU189" s="234" t="s">
        <v>7025</v>
      </c>
      <c r="AV189" t="b">
        <v>0</v>
      </c>
      <c r="AW189" t="b">
        <v>0</v>
      </c>
      <c r="AX189" s="241"/>
      <c r="AY189" s="241"/>
      <c r="AZ189" s="234"/>
      <c r="BA189" s="234"/>
      <c r="BB189" s="234"/>
      <c r="BC189" t="b">
        <v>0</v>
      </c>
      <c r="BD189" s="234" t="s">
        <v>7008</v>
      </c>
      <c r="BE189" s="234" t="s">
        <v>7026</v>
      </c>
      <c r="BF189" s="234" t="s">
        <v>7027</v>
      </c>
      <c r="BG189" s="234" t="s">
        <v>7010</v>
      </c>
      <c r="BH189" s="234" t="s">
        <v>7011</v>
      </c>
      <c r="BI189" s="243">
        <v>44698.696006944447</v>
      </c>
      <c r="BJ189" s="234" t="s">
        <v>442</v>
      </c>
      <c r="BK189" s="234" t="s">
        <v>451</v>
      </c>
      <c r="BL189" s="234" t="s">
        <v>451</v>
      </c>
      <c r="BM189" s="234" t="s">
        <v>451</v>
      </c>
      <c r="BN189" s="241"/>
      <c r="BO189" t="b">
        <v>0</v>
      </c>
      <c r="BP189" t="b">
        <v>0</v>
      </c>
      <c r="BQ189" t="b">
        <v>0</v>
      </c>
      <c r="BR189" s="241" t="s">
        <v>7635</v>
      </c>
      <c r="BS189" s="241"/>
      <c r="BT189" s="234" t="s">
        <v>7012</v>
      </c>
      <c r="BU189" t="b">
        <v>0</v>
      </c>
      <c r="BV189" s="103">
        <v>2</v>
      </c>
      <c r="BW189" s="235">
        <v>2056</v>
      </c>
      <c r="BX189" s="234" t="s">
        <v>8641</v>
      </c>
      <c r="BY189" s="234" t="s">
        <v>56</v>
      </c>
      <c r="BZ189" s="234" t="s">
        <v>7014</v>
      </c>
    </row>
    <row r="190" spans="1:78" x14ac:dyDescent="0.25">
      <c r="A190" s="5">
        <v>2023</v>
      </c>
      <c r="B190" s="234" t="s">
        <v>5368</v>
      </c>
      <c r="C190" s="234" t="s">
        <v>8642</v>
      </c>
      <c r="D190" s="234" t="s">
        <v>8296</v>
      </c>
      <c r="E190" s="234" t="s">
        <v>8297</v>
      </c>
      <c r="F190" s="234" t="s">
        <v>6993</v>
      </c>
      <c r="G190" s="234" t="s">
        <v>7302</v>
      </c>
      <c r="H190" s="234" t="s">
        <v>7302</v>
      </c>
      <c r="I190" s="242"/>
      <c r="J190" s="242">
        <v>44615.45784722222</v>
      </c>
      <c r="K190" s="234" t="s">
        <v>7303</v>
      </c>
      <c r="L190" s="242">
        <v>44620.45784722222</v>
      </c>
      <c r="M190" s="234" t="s">
        <v>6996</v>
      </c>
      <c r="N190" s="234" t="s">
        <v>8299</v>
      </c>
      <c r="O190" s="234" t="s">
        <v>8300</v>
      </c>
      <c r="P190" s="234" t="s">
        <v>6999</v>
      </c>
      <c r="Q190" s="234" t="s">
        <v>8301</v>
      </c>
      <c r="R190" s="234" t="s">
        <v>451</v>
      </c>
      <c r="S190" t="b">
        <v>0</v>
      </c>
      <c r="T190" s="242"/>
      <c r="U190" s="103">
        <v>2</v>
      </c>
      <c r="V190" s="234" t="s">
        <v>272</v>
      </c>
      <c r="W190" s="103">
        <v>2</v>
      </c>
      <c r="X190" s="234" t="s">
        <v>272</v>
      </c>
      <c r="Y190" s="242"/>
      <c r="Z190" s="242"/>
      <c r="AA190" s="103"/>
      <c r="AB190" s="234" t="s">
        <v>8302</v>
      </c>
      <c r="AC190" s="243">
        <v>44615.460497685184</v>
      </c>
      <c r="AD190" s="234" t="s">
        <v>7308</v>
      </c>
      <c r="AE190" s="235" t="s">
        <v>8643</v>
      </c>
      <c r="AF190" s="237">
        <v>0</v>
      </c>
      <c r="AG190" s="234" t="s">
        <v>482</v>
      </c>
      <c r="AH190" s="241"/>
      <c r="AI190" t="b">
        <v>1</v>
      </c>
      <c r="AJ190" t="b">
        <v>0</v>
      </c>
      <c r="AK190" s="234"/>
      <c r="AL190" s="103"/>
      <c r="AM190" t="b">
        <v>0</v>
      </c>
      <c r="AN190" s="234"/>
      <c r="AO190" s="103"/>
      <c r="AP190" s="241"/>
      <c r="AQ190" s="241"/>
      <c r="AR190" s="241"/>
      <c r="AS190" s="241"/>
      <c r="AT190" s="234" t="s">
        <v>7005</v>
      </c>
      <c r="AU190" s="234" t="s">
        <v>7085</v>
      </c>
      <c r="AV190" t="b">
        <v>0</v>
      </c>
      <c r="AW190" t="b">
        <v>0</v>
      </c>
      <c r="AX190" s="241"/>
      <c r="AY190" s="241"/>
      <c r="AZ190" s="234"/>
      <c r="BA190" s="234"/>
      <c r="BB190" s="234" t="s">
        <v>8304</v>
      </c>
      <c r="BC190" t="b">
        <v>0</v>
      </c>
      <c r="BD190" s="234" t="s">
        <v>7008</v>
      </c>
      <c r="BE190" s="234" t="s">
        <v>7009</v>
      </c>
      <c r="BF190" s="234" t="s">
        <v>7027</v>
      </c>
      <c r="BG190" s="234" t="s">
        <v>7028</v>
      </c>
      <c r="BH190" s="234" t="s">
        <v>55</v>
      </c>
      <c r="BI190" s="243">
        <v>44642.404652777775</v>
      </c>
      <c r="BJ190" s="234" t="s">
        <v>442</v>
      </c>
      <c r="BK190" s="234" t="s">
        <v>451</v>
      </c>
      <c r="BL190" s="234" t="s">
        <v>451</v>
      </c>
      <c r="BM190" s="234" t="s">
        <v>451</v>
      </c>
      <c r="BN190" s="241"/>
      <c r="BO190" t="b">
        <v>0</v>
      </c>
      <c r="BP190" t="b">
        <v>0</v>
      </c>
      <c r="BQ190" t="b">
        <v>0</v>
      </c>
      <c r="BR190" s="241" t="s">
        <v>7029</v>
      </c>
      <c r="BS190" s="241"/>
      <c r="BT190" s="234" t="s">
        <v>7012</v>
      </c>
      <c r="BU190" t="b">
        <v>0</v>
      </c>
      <c r="BV190" s="103">
        <v>1</v>
      </c>
      <c r="BW190" s="235">
        <v>2055</v>
      </c>
      <c r="BX190" s="234" t="s">
        <v>8644</v>
      </c>
      <c r="BY190" s="234" t="s">
        <v>56</v>
      </c>
      <c r="BZ190" s="234" t="s">
        <v>7014</v>
      </c>
    </row>
    <row r="191" spans="1:78" x14ac:dyDescent="0.25">
      <c r="A191" s="5">
        <v>2022</v>
      </c>
      <c r="B191" s="234" t="s">
        <v>8645</v>
      </c>
      <c r="C191" s="234" t="s">
        <v>8646</v>
      </c>
      <c r="D191" s="234"/>
      <c r="E191" s="234" t="s">
        <v>7950</v>
      </c>
      <c r="F191" s="234" t="s">
        <v>2991</v>
      </c>
      <c r="G191" s="234" t="s">
        <v>7864</v>
      </c>
      <c r="H191" s="234" t="s">
        <v>7034</v>
      </c>
      <c r="I191" s="242"/>
      <c r="J191" s="242">
        <v>44615.39403935185</v>
      </c>
      <c r="K191" s="234" t="s">
        <v>8647</v>
      </c>
      <c r="L191" s="242">
        <v>44617.39403935185</v>
      </c>
      <c r="M191" s="234" t="s">
        <v>6996</v>
      </c>
      <c r="N191" s="234" t="s">
        <v>7951</v>
      </c>
      <c r="O191" s="234" t="s">
        <v>7952</v>
      </c>
      <c r="P191" s="234" t="s">
        <v>6999</v>
      </c>
      <c r="Q191" s="234"/>
      <c r="R191" s="234" t="s">
        <v>451</v>
      </c>
      <c r="S191" t="b">
        <v>0</v>
      </c>
      <c r="T191" s="242"/>
      <c r="U191" s="103">
        <v>66</v>
      </c>
      <c r="V191" s="234" t="s">
        <v>272</v>
      </c>
      <c r="W191" s="103">
        <v>66</v>
      </c>
      <c r="X191" s="234" t="s">
        <v>272</v>
      </c>
      <c r="Y191" s="242"/>
      <c r="Z191" s="242"/>
      <c r="AA191" s="103"/>
      <c r="AB191" s="234"/>
      <c r="AC191" s="243">
        <v>44615.396111111113</v>
      </c>
      <c r="AD191" s="234" t="s">
        <v>7763</v>
      </c>
      <c r="AE191" s="235" t="s">
        <v>8648</v>
      </c>
      <c r="AF191" s="237">
        <v>0</v>
      </c>
      <c r="AG191" s="234" t="s">
        <v>7057</v>
      </c>
      <c r="AH191" s="241"/>
      <c r="AI191" t="b">
        <v>1</v>
      </c>
      <c r="AJ191" t="b">
        <v>0</v>
      </c>
      <c r="AK191" s="234"/>
      <c r="AL191" s="103"/>
      <c r="AM191" t="b">
        <v>0</v>
      </c>
      <c r="AN191" s="234"/>
      <c r="AO191" s="103"/>
      <c r="AP191" s="241"/>
      <c r="AQ191" s="241"/>
      <c r="AR191" s="241"/>
      <c r="AS191" s="241"/>
      <c r="AT191" s="234" t="s">
        <v>7005</v>
      </c>
      <c r="AU191" s="234" t="s">
        <v>8585</v>
      </c>
      <c r="AV191" t="b">
        <v>0</v>
      </c>
      <c r="AW191" t="b">
        <v>0</v>
      </c>
      <c r="AX191" s="241"/>
      <c r="AY191" s="241"/>
      <c r="AZ191" s="234"/>
      <c r="BA191" s="234"/>
      <c r="BB191" s="234"/>
      <c r="BC191" t="b">
        <v>1</v>
      </c>
      <c r="BD191" s="234" t="s">
        <v>7008</v>
      </c>
      <c r="BE191" s="234" t="s">
        <v>7045</v>
      </c>
      <c r="BF191" s="234" t="s">
        <v>6972</v>
      </c>
      <c r="BG191" s="234" t="s">
        <v>7028</v>
      </c>
      <c r="BH191" s="234" t="s">
        <v>55</v>
      </c>
      <c r="BI191" s="243">
        <v>44642.404652777775</v>
      </c>
      <c r="BJ191" s="234" t="s">
        <v>442</v>
      </c>
      <c r="BK191" s="234" t="s">
        <v>451</v>
      </c>
      <c r="BL191" s="234" t="s">
        <v>451</v>
      </c>
      <c r="BM191" s="234" t="s">
        <v>451</v>
      </c>
      <c r="BN191" s="241"/>
      <c r="BO191" t="b">
        <v>0</v>
      </c>
      <c r="BP191" t="b">
        <v>0</v>
      </c>
      <c r="BQ191" t="b">
        <v>1</v>
      </c>
      <c r="BR191" s="241"/>
      <c r="BS191" s="241"/>
      <c r="BT191" s="234" t="s">
        <v>7012</v>
      </c>
      <c r="BU191" t="b">
        <v>0</v>
      </c>
      <c r="BV191" s="103">
        <v>0</v>
      </c>
      <c r="BW191" s="235">
        <v>2054</v>
      </c>
      <c r="BX191" s="234" t="s">
        <v>8649</v>
      </c>
      <c r="BY191" s="234" t="s">
        <v>56</v>
      </c>
      <c r="BZ191" s="234" t="s">
        <v>7014</v>
      </c>
    </row>
    <row r="192" spans="1:78" ht="30" x14ac:dyDescent="0.25">
      <c r="A192" s="5">
        <v>2021</v>
      </c>
      <c r="B192" s="234" t="s">
        <v>5355</v>
      </c>
      <c r="C192" s="234" t="s">
        <v>8650</v>
      </c>
      <c r="D192" s="234" t="s">
        <v>7643</v>
      </c>
      <c r="E192" s="234" t="s">
        <v>8086</v>
      </c>
      <c r="F192" s="234" t="s">
        <v>2991</v>
      </c>
      <c r="G192" s="234" t="s">
        <v>7302</v>
      </c>
      <c r="H192" s="234" t="s">
        <v>7302</v>
      </c>
      <c r="I192" s="242"/>
      <c r="J192" s="242">
        <v>44614.586053240739</v>
      </c>
      <c r="K192" s="234" t="s">
        <v>8651</v>
      </c>
      <c r="L192" s="242">
        <v>44617.586053240739</v>
      </c>
      <c r="M192" s="234" t="s">
        <v>6996</v>
      </c>
      <c r="N192" s="234" t="s">
        <v>7645</v>
      </c>
      <c r="O192" s="234" t="s">
        <v>7646</v>
      </c>
      <c r="P192" s="234" t="s">
        <v>6999</v>
      </c>
      <c r="Q192" s="234" t="s">
        <v>7647</v>
      </c>
      <c r="R192" s="234" t="s">
        <v>451</v>
      </c>
      <c r="S192" t="b">
        <v>0</v>
      </c>
      <c r="T192" s="242"/>
      <c r="U192" s="103">
        <v>200</v>
      </c>
      <c r="V192" s="234" t="s">
        <v>272</v>
      </c>
      <c r="W192" s="103">
        <v>200</v>
      </c>
      <c r="X192" s="234" t="s">
        <v>272</v>
      </c>
      <c r="Y192" s="242"/>
      <c r="Z192" s="242"/>
      <c r="AA192" s="103"/>
      <c r="AB192" s="234" t="s">
        <v>7648</v>
      </c>
      <c r="AC192" s="243">
        <v>44614.589629629627</v>
      </c>
      <c r="AD192" s="234" t="s">
        <v>7308</v>
      </c>
      <c r="AE192" s="235" t="s">
        <v>8652</v>
      </c>
      <c r="AF192" s="237">
        <v>0</v>
      </c>
      <c r="AG192" s="234" t="s">
        <v>482</v>
      </c>
      <c r="AH192" s="241"/>
      <c r="AI192" t="b">
        <v>1</v>
      </c>
      <c r="AJ192" t="b">
        <v>0</v>
      </c>
      <c r="AK192" s="234"/>
      <c r="AL192" s="103"/>
      <c r="AM192" t="b">
        <v>0</v>
      </c>
      <c r="AN192" s="234"/>
      <c r="AO192" s="103"/>
      <c r="AP192" s="241"/>
      <c r="AQ192" s="241"/>
      <c r="AR192" s="241" t="s">
        <v>8653</v>
      </c>
      <c r="AS192" s="241" t="s">
        <v>8653</v>
      </c>
      <c r="AT192" s="234" t="s">
        <v>7005</v>
      </c>
      <c r="AU192" s="234" t="s">
        <v>7059</v>
      </c>
      <c r="AV192" t="b">
        <v>0</v>
      </c>
      <c r="AW192" t="b">
        <v>0</v>
      </c>
      <c r="AX192" s="241"/>
      <c r="AY192" s="241" t="s">
        <v>7310</v>
      </c>
      <c r="AZ192" s="234"/>
      <c r="BA192" s="234"/>
      <c r="BB192" s="234" t="s">
        <v>7650</v>
      </c>
      <c r="BC192" t="b">
        <v>0</v>
      </c>
      <c r="BD192" s="234" t="s">
        <v>7008</v>
      </c>
      <c r="BE192" s="234" t="s">
        <v>7009</v>
      </c>
      <c r="BF192" s="234" t="s">
        <v>7027</v>
      </c>
      <c r="BG192" s="234" t="s">
        <v>7028</v>
      </c>
      <c r="BH192" s="234" t="s">
        <v>55</v>
      </c>
      <c r="BI192" s="243">
        <v>44642.404641203706</v>
      </c>
      <c r="BJ192" s="234" t="s">
        <v>7590</v>
      </c>
      <c r="BK192" s="234" t="s">
        <v>547</v>
      </c>
      <c r="BL192" s="234" t="s">
        <v>451</v>
      </c>
      <c r="BM192" s="234" t="s">
        <v>451</v>
      </c>
      <c r="BN192" s="241"/>
      <c r="BO192" t="b">
        <v>0</v>
      </c>
      <c r="BP192" t="b">
        <v>0</v>
      </c>
      <c r="BQ192" t="b">
        <v>0</v>
      </c>
      <c r="BR192" s="241" t="s">
        <v>7651</v>
      </c>
      <c r="BS192" s="241"/>
      <c r="BT192" s="234" t="s">
        <v>7012</v>
      </c>
      <c r="BU192" t="b">
        <v>0</v>
      </c>
      <c r="BV192" s="103">
        <v>1</v>
      </c>
      <c r="BW192" s="235">
        <v>2053</v>
      </c>
      <c r="BX192" s="234" t="s">
        <v>8654</v>
      </c>
      <c r="BY192" s="234" t="s">
        <v>56</v>
      </c>
      <c r="BZ192" s="234" t="s">
        <v>7014</v>
      </c>
    </row>
    <row r="193" spans="1:78" ht="75" x14ac:dyDescent="0.25">
      <c r="A193" s="5">
        <v>2020</v>
      </c>
      <c r="B193" s="234" t="s">
        <v>5350</v>
      </c>
      <c r="C193" s="234" t="s">
        <v>5351</v>
      </c>
      <c r="D193" s="234" t="s">
        <v>7581</v>
      </c>
      <c r="E193" s="234" t="s">
        <v>7667</v>
      </c>
      <c r="F193" s="234" t="s">
        <v>7156</v>
      </c>
      <c r="G193" s="234" t="s">
        <v>7279</v>
      </c>
      <c r="H193" s="234" t="s">
        <v>6995</v>
      </c>
      <c r="I193" s="242"/>
      <c r="J193" s="242">
        <v>44613.548136574071</v>
      </c>
      <c r="K193" s="234" t="s">
        <v>5351</v>
      </c>
      <c r="L193" s="242">
        <v>44624.548136574071</v>
      </c>
      <c r="M193" s="234" t="s">
        <v>6996</v>
      </c>
      <c r="N193" s="234" t="s">
        <v>7582</v>
      </c>
      <c r="O193" s="234" t="s">
        <v>7583</v>
      </c>
      <c r="P193" s="234" t="s">
        <v>6999</v>
      </c>
      <c r="Q193" s="234" t="s">
        <v>7669</v>
      </c>
      <c r="R193" s="234" t="s">
        <v>451</v>
      </c>
      <c r="S193" t="b">
        <v>0</v>
      </c>
      <c r="T193" s="242"/>
      <c r="U193" s="103">
        <v>22</v>
      </c>
      <c r="V193" s="234" t="s">
        <v>272</v>
      </c>
      <c r="W193" s="103">
        <v>55</v>
      </c>
      <c r="X193" s="234" t="s">
        <v>272</v>
      </c>
      <c r="Y193" s="242"/>
      <c r="Z193" s="242"/>
      <c r="AA193" s="103"/>
      <c r="AB193" s="234" t="s">
        <v>7584</v>
      </c>
      <c r="AC193" s="243">
        <v>44614.555706018517</v>
      </c>
      <c r="AD193" s="234" t="s">
        <v>7285</v>
      </c>
      <c r="AE193" s="235" t="s">
        <v>8655</v>
      </c>
      <c r="AF193" s="237">
        <v>0</v>
      </c>
      <c r="AG193" s="234" t="s">
        <v>436</v>
      </c>
      <c r="AH193" s="241" t="s">
        <v>8656</v>
      </c>
      <c r="AI193" t="b">
        <v>0</v>
      </c>
      <c r="AJ193" t="b">
        <v>1</v>
      </c>
      <c r="AK193" s="234"/>
      <c r="AL193" s="103">
        <v>15</v>
      </c>
      <c r="AM193" t="b">
        <v>0</v>
      </c>
      <c r="AN193" s="234"/>
      <c r="AO193" s="103"/>
      <c r="AP193" s="241"/>
      <c r="AQ193" s="241"/>
      <c r="AR193" s="241" t="s">
        <v>8657</v>
      </c>
      <c r="AS193" s="241" t="s">
        <v>8658</v>
      </c>
      <c r="AT193" s="234" t="s">
        <v>8659</v>
      </c>
      <c r="AU193" s="234" t="s">
        <v>7059</v>
      </c>
      <c r="AV193" t="b">
        <v>0</v>
      </c>
      <c r="AW193" t="b">
        <v>0</v>
      </c>
      <c r="AX193" s="241" t="s">
        <v>7776</v>
      </c>
      <c r="AY193" s="241"/>
      <c r="AZ193" s="234"/>
      <c r="BA193" s="234"/>
      <c r="BB193" s="234" t="s">
        <v>7672</v>
      </c>
      <c r="BC193" t="b">
        <v>0</v>
      </c>
      <c r="BD193" s="234" t="s">
        <v>7008</v>
      </c>
      <c r="BE193" s="234" t="s">
        <v>7009</v>
      </c>
      <c r="BF193" s="234" t="s">
        <v>7027</v>
      </c>
      <c r="BG193" s="234" t="s">
        <v>7028</v>
      </c>
      <c r="BH193" s="234" t="s">
        <v>55</v>
      </c>
      <c r="BI193" s="243">
        <v>44642.404641203706</v>
      </c>
      <c r="BJ193" s="234" t="s">
        <v>8524</v>
      </c>
      <c r="BK193" s="234" t="s">
        <v>547</v>
      </c>
      <c r="BL193" s="234" t="s">
        <v>547</v>
      </c>
      <c r="BM193" s="234" t="s">
        <v>451</v>
      </c>
      <c r="BN193" s="241"/>
      <c r="BO193" t="b">
        <v>1</v>
      </c>
      <c r="BP193" t="b">
        <v>0</v>
      </c>
      <c r="BQ193" t="b">
        <v>0</v>
      </c>
      <c r="BR193" s="241" t="s">
        <v>7199</v>
      </c>
      <c r="BS193" s="241" t="s">
        <v>7591</v>
      </c>
      <c r="BT193" s="234" t="s">
        <v>7012</v>
      </c>
      <c r="BU193" t="b">
        <v>0</v>
      </c>
      <c r="BV193" s="103">
        <v>1</v>
      </c>
      <c r="BW193" s="235">
        <v>2052</v>
      </c>
      <c r="BX193" s="234" t="s">
        <v>8660</v>
      </c>
      <c r="BY193" s="234" t="s">
        <v>56</v>
      </c>
      <c r="BZ193" s="234" t="s">
        <v>7014</v>
      </c>
    </row>
    <row r="194" spans="1:78" ht="90" x14ac:dyDescent="0.25">
      <c r="A194" s="5">
        <v>2019</v>
      </c>
      <c r="B194" s="234" t="s">
        <v>8661</v>
      </c>
      <c r="C194" s="234" t="s">
        <v>8662</v>
      </c>
      <c r="D194" s="234" t="s">
        <v>7227</v>
      </c>
      <c r="E194" s="234"/>
      <c r="F194" s="234" t="s">
        <v>7156</v>
      </c>
      <c r="G194" s="234" t="s">
        <v>7157</v>
      </c>
      <c r="H194" s="234" t="s">
        <v>7158</v>
      </c>
      <c r="I194" s="242"/>
      <c r="J194" s="242">
        <v>44614.419178240743</v>
      </c>
      <c r="K194" s="234"/>
      <c r="L194" s="242">
        <v>44624.419178240743</v>
      </c>
      <c r="M194" s="234" t="s">
        <v>7228</v>
      </c>
      <c r="N194" s="234" t="s">
        <v>7229</v>
      </c>
      <c r="O194" s="234" t="s">
        <v>7230</v>
      </c>
      <c r="P194" s="234" t="s">
        <v>6999</v>
      </c>
      <c r="Q194" s="234"/>
      <c r="R194" s="234" t="s">
        <v>451</v>
      </c>
      <c r="S194" t="b">
        <v>0</v>
      </c>
      <c r="T194" s="242"/>
      <c r="U194" s="103">
        <v>50</v>
      </c>
      <c r="V194" s="234" t="s">
        <v>272</v>
      </c>
      <c r="W194" s="103">
        <v>50</v>
      </c>
      <c r="X194" s="234" t="s">
        <v>272</v>
      </c>
      <c r="Y194" s="242"/>
      <c r="Z194" s="242"/>
      <c r="AA194" s="103"/>
      <c r="AB194" s="234" t="s">
        <v>7231</v>
      </c>
      <c r="AC194" s="243">
        <v>44614.427777777775</v>
      </c>
      <c r="AD194" s="234" t="s">
        <v>7163</v>
      </c>
      <c r="AE194" s="235" t="s">
        <v>8663</v>
      </c>
      <c r="AF194" s="237">
        <v>0</v>
      </c>
      <c r="AG194" s="234" t="s">
        <v>482</v>
      </c>
      <c r="AH194" s="241"/>
      <c r="AI194" t="b">
        <v>1</v>
      </c>
      <c r="AJ194" t="b">
        <v>0</v>
      </c>
      <c r="AK194" s="234"/>
      <c r="AL194" s="103"/>
      <c r="AM194" t="b">
        <v>0</v>
      </c>
      <c r="AN194" s="234"/>
      <c r="AO194" s="103"/>
      <c r="AP194" s="241"/>
      <c r="AQ194" s="241"/>
      <c r="AR194" s="241"/>
      <c r="AS194" s="241"/>
      <c r="AT194" s="234" t="s">
        <v>7005</v>
      </c>
      <c r="AU194" s="234" t="s">
        <v>7184</v>
      </c>
      <c r="AV194" t="b">
        <v>0</v>
      </c>
      <c r="AW194" t="b">
        <v>0</v>
      </c>
      <c r="AX194" s="241" t="s">
        <v>7168</v>
      </c>
      <c r="AY194" s="241"/>
      <c r="AZ194" s="234"/>
      <c r="BA194" s="234"/>
      <c r="BB194" s="234" t="s">
        <v>8176</v>
      </c>
      <c r="BC194" t="b">
        <v>0</v>
      </c>
      <c r="BD194" s="234" t="s">
        <v>7234</v>
      </c>
      <c r="BE194" s="234" t="s">
        <v>7171</v>
      </c>
      <c r="BF194" s="234" t="s">
        <v>7027</v>
      </c>
      <c r="BG194" s="234" t="s">
        <v>7028</v>
      </c>
      <c r="BH194" s="234" t="s">
        <v>55</v>
      </c>
      <c r="BI194" s="243">
        <v>44642.404641203706</v>
      </c>
      <c r="BJ194" s="234" t="s">
        <v>7172</v>
      </c>
      <c r="BK194" s="234" t="s">
        <v>451</v>
      </c>
      <c r="BL194" s="234" t="s">
        <v>547</v>
      </c>
      <c r="BM194" s="234" t="s">
        <v>451</v>
      </c>
      <c r="BN194" s="241"/>
      <c r="BO194" t="b">
        <v>0</v>
      </c>
      <c r="BP194" t="b">
        <v>0</v>
      </c>
      <c r="BQ194" t="b">
        <v>0</v>
      </c>
      <c r="BR194" s="241" t="s">
        <v>7173</v>
      </c>
      <c r="BS194" s="241" t="s">
        <v>7236</v>
      </c>
      <c r="BT194" s="234" t="s">
        <v>7047</v>
      </c>
      <c r="BU194" t="b">
        <v>1</v>
      </c>
      <c r="BV194" s="103">
        <v>0</v>
      </c>
      <c r="BW194" s="235">
        <v>2051</v>
      </c>
      <c r="BX194" s="234" t="s">
        <v>8664</v>
      </c>
      <c r="BY194" s="234" t="s">
        <v>56</v>
      </c>
      <c r="BZ194" s="234" t="s">
        <v>7014</v>
      </c>
    </row>
    <row r="195" spans="1:78" x14ac:dyDescent="0.25">
      <c r="A195" s="5">
        <v>2018</v>
      </c>
      <c r="B195" s="234" t="s">
        <v>5339</v>
      </c>
      <c r="C195" s="234" t="s">
        <v>8665</v>
      </c>
      <c r="D195" s="234" t="s">
        <v>7709</v>
      </c>
      <c r="E195" s="234"/>
      <c r="F195" s="234" t="s">
        <v>7156</v>
      </c>
      <c r="G195" s="234" t="s">
        <v>7825</v>
      </c>
      <c r="H195" s="234" t="s">
        <v>7825</v>
      </c>
      <c r="I195" s="242"/>
      <c r="J195" s="242">
        <v>44614.358402777776</v>
      </c>
      <c r="K195" s="234"/>
      <c r="L195" s="242">
        <v>44623.358402777776</v>
      </c>
      <c r="M195" s="234" t="s">
        <v>7477</v>
      </c>
      <c r="N195" s="234" t="s">
        <v>7711</v>
      </c>
      <c r="O195" s="234" t="s">
        <v>7712</v>
      </c>
      <c r="P195" s="234" t="s">
        <v>6999</v>
      </c>
      <c r="Q195" s="234"/>
      <c r="R195" s="234" t="s">
        <v>547</v>
      </c>
      <c r="S195" t="b">
        <v>0</v>
      </c>
      <c r="T195" s="242"/>
      <c r="U195" s="103">
        <v>60</v>
      </c>
      <c r="V195" s="234" t="s">
        <v>272</v>
      </c>
      <c r="W195" s="103">
        <v>60</v>
      </c>
      <c r="X195" s="234" t="s">
        <v>272</v>
      </c>
      <c r="Y195" s="242">
        <v>44927</v>
      </c>
      <c r="Z195" s="242">
        <v>45291</v>
      </c>
      <c r="AA195" s="103">
        <v>1</v>
      </c>
      <c r="AB195" s="234" t="s">
        <v>7713</v>
      </c>
      <c r="AC195" s="243">
        <v>44614.362118055556</v>
      </c>
      <c r="AD195" s="234" t="s">
        <v>7826</v>
      </c>
      <c r="AE195" s="235" t="s">
        <v>8666</v>
      </c>
      <c r="AF195" s="237">
        <v>0</v>
      </c>
      <c r="AG195" s="234" t="s">
        <v>482</v>
      </c>
      <c r="AH195" s="241"/>
      <c r="AI195" t="b">
        <v>1</v>
      </c>
      <c r="AJ195" t="b">
        <v>0</v>
      </c>
      <c r="AK195" s="234"/>
      <c r="AL195" s="103"/>
      <c r="AM195" t="b">
        <v>0</v>
      </c>
      <c r="AN195" s="234"/>
      <c r="AO195" s="103"/>
      <c r="AP195" s="241"/>
      <c r="AQ195" s="241"/>
      <c r="AR195" s="241"/>
      <c r="AS195" s="241"/>
      <c r="AT195" s="234" t="s">
        <v>7166</v>
      </c>
      <c r="AU195" s="234" t="s">
        <v>7505</v>
      </c>
      <c r="AV195" t="b">
        <v>0</v>
      </c>
      <c r="AW195" t="b">
        <v>0</v>
      </c>
      <c r="AX195" s="241"/>
      <c r="AY195" s="241"/>
      <c r="AZ195" s="234"/>
      <c r="BA195" s="234"/>
      <c r="BB195" s="234" t="s">
        <v>8667</v>
      </c>
      <c r="BC195" t="b">
        <v>0</v>
      </c>
      <c r="BD195" s="234" t="s">
        <v>369</v>
      </c>
      <c r="BE195" s="234" t="s">
        <v>7171</v>
      </c>
      <c r="BF195" s="234" t="s">
        <v>7027</v>
      </c>
      <c r="BG195" s="234" t="s">
        <v>7028</v>
      </c>
      <c r="BH195" s="234" t="s">
        <v>55</v>
      </c>
      <c r="BI195" s="243">
        <v>44642.404629629629</v>
      </c>
      <c r="BJ195" s="234" t="s">
        <v>442</v>
      </c>
      <c r="BK195" s="234" t="s">
        <v>451</v>
      </c>
      <c r="BL195" s="234" t="s">
        <v>451</v>
      </c>
      <c r="BM195" s="234" t="s">
        <v>451</v>
      </c>
      <c r="BN195" s="241"/>
      <c r="BO195" t="b">
        <v>0</v>
      </c>
      <c r="BP195" t="b">
        <v>0</v>
      </c>
      <c r="BQ195" t="b">
        <v>0</v>
      </c>
      <c r="BR195" s="241" t="s">
        <v>7029</v>
      </c>
      <c r="BS195" s="241"/>
      <c r="BT195" s="234" t="s">
        <v>7012</v>
      </c>
      <c r="BU195" t="b">
        <v>0</v>
      </c>
      <c r="BV195" s="103">
        <v>1</v>
      </c>
      <c r="BW195" s="235">
        <v>2050</v>
      </c>
      <c r="BX195" s="234" t="s">
        <v>8668</v>
      </c>
      <c r="BY195" s="234" t="s">
        <v>56</v>
      </c>
      <c r="BZ195" s="234" t="s">
        <v>7014</v>
      </c>
    </row>
    <row r="196" spans="1:78" x14ac:dyDescent="0.25">
      <c r="A196" s="5">
        <v>2017</v>
      </c>
      <c r="B196" s="234" t="s">
        <v>8669</v>
      </c>
      <c r="C196" s="234" t="s">
        <v>8670</v>
      </c>
      <c r="D196" s="234" t="s">
        <v>8127</v>
      </c>
      <c r="E196" s="234" t="s">
        <v>8671</v>
      </c>
      <c r="F196" s="234" t="s">
        <v>2991</v>
      </c>
      <c r="G196" s="234" t="s">
        <v>7864</v>
      </c>
      <c r="H196" s="234" t="s">
        <v>7034</v>
      </c>
      <c r="I196" s="242"/>
      <c r="J196" s="242">
        <v>44614.348194444443</v>
      </c>
      <c r="K196" s="234"/>
      <c r="L196" s="242">
        <v>44617.348194444443</v>
      </c>
      <c r="M196" s="234" t="s">
        <v>6996</v>
      </c>
      <c r="N196" s="234" t="s">
        <v>8128</v>
      </c>
      <c r="O196" s="234" t="s">
        <v>8129</v>
      </c>
      <c r="P196" s="234" t="s">
        <v>6999</v>
      </c>
      <c r="Q196" s="234"/>
      <c r="R196" s="234" t="s">
        <v>451</v>
      </c>
      <c r="S196" t="b">
        <v>0</v>
      </c>
      <c r="T196" s="242"/>
      <c r="U196" s="103">
        <v>176</v>
      </c>
      <c r="V196" s="234" t="s">
        <v>272</v>
      </c>
      <c r="W196" s="103">
        <v>1591</v>
      </c>
      <c r="X196" s="234" t="s">
        <v>272</v>
      </c>
      <c r="Y196" s="242"/>
      <c r="Z196" s="242"/>
      <c r="AA196" s="103"/>
      <c r="AB196" s="234" t="s">
        <v>8130</v>
      </c>
      <c r="AC196" s="243">
        <v>44614.353275462963</v>
      </c>
      <c r="AD196" s="234" t="s">
        <v>7763</v>
      </c>
      <c r="AE196" s="235" t="s">
        <v>8672</v>
      </c>
      <c r="AF196" s="237">
        <v>0</v>
      </c>
      <c r="AG196" s="234" t="s">
        <v>7057</v>
      </c>
      <c r="AH196" s="241"/>
      <c r="AI196" t="b">
        <v>1</v>
      </c>
      <c r="AJ196" t="b">
        <v>0</v>
      </c>
      <c r="AK196" s="234"/>
      <c r="AL196" s="103"/>
      <c r="AM196" t="b">
        <v>0</v>
      </c>
      <c r="AN196" s="234"/>
      <c r="AO196" s="103"/>
      <c r="AP196" s="241"/>
      <c r="AQ196" s="241"/>
      <c r="AR196" s="241"/>
      <c r="AS196" s="241"/>
      <c r="AT196" s="234" t="s">
        <v>7058</v>
      </c>
      <c r="AU196" s="234" t="s">
        <v>8585</v>
      </c>
      <c r="AV196" t="b">
        <v>0</v>
      </c>
      <c r="AW196" t="b">
        <v>0</v>
      </c>
      <c r="AX196" s="241" t="s">
        <v>7433</v>
      </c>
      <c r="AY196" s="241"/>
      <c r="AZ196" s="234"/>
      <c r="BA196" s="234"/>
      <c r="BB196" s="234"/>
      <c r="BC196" t="b">
        <v>0</v>
      </c>
      <c r="BD196" s="234" t="s">
        <v>7008</v>
      </c>
      <c r="BE196" s="234" t="s">
        <v>7045</v>
      </c>
      <c r="BF196" s="234" t="s">
        <v>7027</v>
      </c>
      <c r="BG196" s="234" t="s">
        <v>7028</v>
      </c>
      <c r="BH196" s="234" t="s">
        <v>55</v>
      </c>
      <c r="BI196" s="243">
        <v>44642.404629629629</v>
      </c>
      <c r="BJ196" s="234" t="s">
        <v>442</v>
      </c>
      <c r="BK196" s="234" t="s">
        <v>451</v>
      </c>
      <c r="BL196" s="234" t="s">
        <v>547</v>
      </c>
      <c r="BM196" s="234" t="s">
        <v>451</v>
      </c>
      <c r="BN196" s="241"/>
      <c r="BO196" t="b">
        <v>0</v>
      </c>
      <c r="BP196" t="b">
        <v>0</v>
      </c>
      <c r="BQ196" t="b">
        <v>0</v>
      </c>
      <c r="BR196" s="241" t="s">
        <v>7029</v>
      </c>
      <c r="BS196" s="241"/>
      <c r="BT196" s="234" t="s">
        <v>7047</v>
      </c>
      <c r="BU196" t="b">
        <v>0</v>
      </c>
      <c r="BV196" s="103">
        <v>0</v>
      </c>
      <c r="BW196" s="235">
        <v>2049</v>
      </c>
      <c r="BX196" s="234" t="s">
        <v>8673</v>
      </c>
      <c r="BY196" s="234" t="s">
        <v>56</v>
      </c>
      <c r="BZ196" s="234" t="s">
        <v>7014</v>
      </c>
    </row>
    <row r="197" spans="1:78" x14ac:dyDescent="0.25">
      <c r="A197" s="5">
        <v>2016</v>
      </c>
      <c r="B197" s="234" t="s">
        <v>8674</v>
      </c>
      <c r="C197" s="234" t="s">
        <v>8675</v>
      </c>
      <c r="D197" s="234"/>
      <c r="E197" s="234" t="s">
        <v>7980</v>
      </c>
      <c r="F197" s="234" t="s">
        <v>2991</v>
      </c>
      <c r="G197" s="234" t="s">
        <v>7864</v>
      </c>
      <c r="H197" s="234" t="s">
        <v>7034</v>
      </c>
      <c r="I197" s="242"/>
      <c r="J197" s="242">
        <v>44614.321469907409</v>
      </c>
      <c r="K197" s="234"/>
      <c r="L197" s="242">
        <v>44617.321469907409</v>
      </c>
      <c r="M197" s="234" t="s">
        <v>6996</v>
      </c>
      <c r="N197" s="234" t="s">
        <v>7981</v>
      </c>
      <c r="O197" s="234" t="s">
        <v>7982</v>
      </c>
      <c r="P197" s="234" t="s">
        <v>6999</v>
      </c>
      <c r="Q197" s="234"/>
      <c r="R197" s="234" t="s">
        <v>451</v>
      </c>
      <c r="S197" t="b">
        <v>0</v>
      </c>
      <c r="T197" s="242"/>
      <c r="U197" s="103">
        <v>176</v>
      </c>
      <c r="V197" s="234" t="s">
        <v>272</v>
      </c>
      <c r="W197" s="103">
        <v>1591</v>
      </c>
      <c r="X197" s="234" t="s">
        <v>272</v>
      </c>
      <c r="Y197" s="242"/>
      <c r="Z197" s="242"/>
      <c r="AA197" s="103"/>
      <c r="AB197" s="234"/>
      <c r="AC197" s="243">
        <v>44614.334675925929</v>
      </c>
      <c r="AD197" s="234" t="s">
        <v>7763</v>
      </c>
      <c r="AE197" s="235" t="s">
        <v>8676</v>
      </c>
      <c r="AF197" s="237">
        <v>0</v>
      </c>
      <c r="AG197" s="234" t="s">
        <v>7057</v>
      </c>
      <c r="AH197" s="241"/>
      <c r="AI197" t="b">
        <v>1</v>
      </c>
      <c r="AJ197" t="b">
        <v>0</v>
      </c>
      <c r="AK197" s="234"/>
      <c r="AL197" s="103"/>
      <c r="AM197" t="b">
        <v>0</v>
      </c>
      <c r="AN197" s="234"/>
      <c r="AO197" s="103"/>
      <c r="AP197" s="241"/>
      <c r="AQ197" s="241"/>
      <c r="AR197" s="241"/>
      <c r="AS197" s="241"/>
      <c r="AT197" s="234" t="s">
        <v>7058</v>
      </c>
      <c r="AU197" s="234" t="s">
        <v>8585</v>
      </c>
      <c r="AV197" t="b">
        <v>0</v>
      </c>
      <c r="AW197" t="b">
        <v>0</v>
      </c>
      <c r="AX197" s="241" t="s">
        <v>7875</v>
      </c>
      <c r="AY197" s="241"/>
      <c r="AZ197" s="234"/>
      <c r="BA197" s="234"/>
      <c r="BB197" s="234"/>
      <c r="BC197" t="b">
        <v>1</v>
      </c>
      <c r="BD197" s="234" t="s">
        <v>7008</v>
      </c>
      <c r="BE197" s="234" t="s">
        <v>7045</v>
      </c>
      <c r="BF197" s="234" t="s">
        <v>6972</v>
      </c>
      <c r="BG197" s="234" t="s">
        <v>7028</v>
      </c>
      <c r="BH197" s="234" t="s">
        <v>55</v>
      </c>
      <c r="BI197" s="243">
        <v>44642.404629629629</v>
      </c>
      <c r="BJ197" s="234" t="s">
        <v>442</v>
      </c>
      <c r="BK197" s="234" t="s">
        <v>451</v>
      </c>
      <c r="BL197" s="234" t="s">
        <v>547</v>
      </c>
      <c r="BM197" s="234" t="s">
        <v>451</v>
      </c>
      <c r="BN197" s="241"/>
      <c r="BO197" t="b">
        <v>0</v>
      </c>
      <c r="BP197" t="b">
        <v>0</v>
      </c>
      <c r="BQ197" t="b">
        <v>1</v>
      </c>
      <c r="BR197" s="241"/>
      <c r="BS197" s="241"/>
      <c r="BT197" s="234" t="s">
        <v>7047</v>
      </c>
      <c r="BU197" t="b">
        <v>0</v>
      </c>
      <c r="BV197" s="103">
        <v>0</v>
      </c>
      <c r="BW197" s="235">
        <v>2048</v>
      </c>
      <c r="BX197" s="234" t="s">
        <v>8677</v>
      </c>
      <c r="BY197" s="234" t="s">
        <v>56</v>
      </c>
      <c r="BZ197" s="234" t="s">
        <v>7014</v>
      </c>
    </row>
    <row r="198" spans="1:78" x14ac:dyDescent="0.25">
      <c r="A198" s="5">
        <v>2015</v>
      </c>
      <c r="B198" s="234" t="s">
        <v>8678</v>
      </c>
      <c r="C198" s="234" t="s">
        <v>8679</v>
      </c>
      <c r="D198" s="234"/>
      <c r="E198" s="234" t="s">
        <v>7950</v>
      </c>
      <c r="F198" s="234" t="s">
        <v>2991</v>
      </c>
      <c r="G198" s="234" t="s">
        <v>7864</v>
      </c>
      <c r="H198" s="234" t="s">
        <v>7034</v>
      </c>
      <c r="I198" s="242"/>
      <c r="J198" s="242">
        <v>44614.315752314818</v>
      </c>
      <c r="K198" s="234"/>
      <c r="L198" s="242">
        <v>44617.315752314818</v>
      </c>
      <c r="M198" s="234" t="s">
        <v>6996</v>
      </c>
      <c r="N198" s="234" t="s">
        <v>7951</v>
      </c>
      <c r="O198" s="234" t="s">
        <v>7952</v>
      </c>
      <c r="P198" s="234" t="s">
        <v>6999</v>
      </c>
      <c r="Q198" s="234"/>
      <c r="R198" s="234" t="s">
        <v>451</v>
      </c>
      <c r="S198" t="b">
        <v>0</v>
      </c>
      <c r="T198" s="242"/>
      <c r="U198" s="103">
        <v>23</v>
      </c>
      <c r="V198" s="234" t="s">
        <v>272</v>
      </c>
      <c r="W198" s="103">
        <v>161</v>
      </c>
      <c r="X198" s="234" t="s">
        <v>272</v>
      </c>
      <c r="Y198" s="242"/>
      <c r="Z198" s="242"/>
      <c r="AA198" s="103"/>
      <c r="AB198" s="234"/>
      <c r="AC198" s="243">
        <v>44614.318622685183</v>
      </c>
      <c r="AD198" s="234" t="s">
        <v>7763</v>
      </c>
      <c r="AE198" s="235" t="s">
        <v>8680</v>
      </c>
      <c r="AF198" s="237"/>
      <c r="AG198" s="234" t="s">
        <v>7057</v>
      </c>
      <c r="AH198" s="241"/>
      <c r="AI198" t="b">
        <v>1</v>
      </c>
      <c r="AJ198" t="b">
        <v>0</v>
      </c>
      <c r="AK198" s="234"/>
      <c r="AL198" s="103"/>
      <c r="AM198" t="b">
        <v>0</v>
      </c>
      <c r="AN198" s="234"/>
      <c r="AO198" s="103"/>
      <c r="AP198" s="241"/>
      <c r="AQ198" s="241"/>
      <c r="AR198" s="241"/>
      <c r="AS198" s="241"/>
      <c r="AT198" s="234" t="s">
        <v>7058</v>
      </c>
      <c r="AU198" s="234" t="s">
        <v>8585</v>
      </c>
      <c r="AV198" t="b">
        <v>0</v>
      </c>
      <c r="AW198" t="b">
        <v>0</v>
      </c>
      <c r="AX198" s="241" t="s">
        <v>7875</v>
      </c>
      <c r="AY198" s="241"/>
      <c r="AZ198" s="234"/>
      <c r="BA198" s="234"/>
      <c r="BB198" s="234"/>
      <c r="BC198" t="b">
        <v>1</v>
      </c>
      <c r="BD198" s="234" t="s">
        <v>7008</v>
      </c>
      <c r="BE198" s="234" t="s">
        <v>7045</v>
      </c>
      <c r="BF198" s="234" t="s">
        <v>6972</v>
      </c>
      <c r="BG198" s="234" t="s">
        <v>7028</v>
      </c>
      <c r="BH198" s="234" t="s">
        <v>55</v>
      </c>
      <c r="BI198" s="243">
        <v>44642.404618055552</v>
      </c>
      <c r="BJ198" s="234" t="s">
        <v>442</v>
      </c>
      <c r="BK198" s="234" t="s">
        <v>451</v>
      </c>
      <c r="BL198" s="234" t="s">
        <v>547</v>
      </c>
      <c r="BM198" s="234" t="s">
        <v>451</v>
      </c>
      <c r="BN198" s="241"/>
      <c r="BO198" t="b">
        <v>0</v>
      </c>
      <c r="BP198" t="b">
        <v>0</v>
      </c>
      <c r="BQ198" t="b">
        <v>1</v>
      </c>
      <c r="BR198" s="241"/>
      <c r="BS198" s="241"/>
      <c r="BT198" s="234" t="s">
        <v>7047</v>
      </c>
      <c r="BU198" t="b">
        <v>0</v>
      </c>
      <c r="BV198" s="103">
        <v>0</v>
      </c>
      <c r="BW198" s="235">
        <v>2047</v>
      </c>
      <c r="BX198" s="234" t="s">
        <v>8681</v>
      </c>
      <c r="BY198" s="234" t="s">
        <v>56</v>
      </c>
      <c r="BZ198" s="234" t="s">
        <v>7014</v>
      </c>
    </row>
    <row r="199" spans="1:78" ht="30" x14ac:dyDescent="0.25">
      <c r="A199" s="5">
        <v>2014</v>
      </c>
      <c r="B199" s="234" t="s">
        <v>8682</v>
      </c>
      <c r="C199" s="234" t="s">
        <v>8683</v>
      </c>
      <c r="D199" s="234" t="s">
        <v>7371</v>
      </c>
      <c r="E199" s="234" t="s">
        <v>7964</v>
      </c>
      <c r="F199" s="234" t="s">
        <v>2991</v>
      </c>
      <c r="G199" s="234" t="s">
        <v>7864</v>
      </c>
      <c r="H199" s="234" t="s">
        <v>7034</v>
      </c>
      <c r="I199" s="242"/>
      <c r="J199" s="242">
        <v>44613.485578703701</v>
      </c>
      <c r="K199" s="234" t="s">
        <v>8684</v>
      </c>
      <c r="L199" s="242">
        <v>44617.485578703701</v>
      </c>
      <c r="M199" s="234" t="s">
        <v>6996</v>
      </c>
      <c r="N199" s="234" t="s">
        <v>7373</v>
      </c>
      <c r="O199" s="234" t="s">
        <v>7374</v>
      </c>
      <c r="P199" s="234" t="s">
        <v>6999</v>
      </c>
      <c r="Q199" s="234"/>
      <c r="R199" s="234" t="s">
        <v>451</v>
      </c>
      <c r="S199" t="b">
        <v>0</v>
      </c>
      <c r="T199" s="242"/>
      <c r="U199" s="103">
        <v>270819151</v>
      </c>
      <c r="V199" s="234" t="s">
        <v>480</v>
      </c>
      <c r="W199" s="103">
        <v>1895734061</v>
      </c>
      <c r="X199" s="234" t="s">
        <v>480</v>
      </c>
      <c r="Y199" s="242"/>
      <c r="Z199" s="242"/>
      <c r="AA199" s="103"/>
      <c r="AB199" s="234" t="s">
        <v>7376</v>
      </c>
      <c r="AC199" s="243">
        <v>44613.488611111112</v>
      </c>
      <c r="AD199" s="234" t="s">
        <v>7763</v>
      </c>
      <c r="AE199" s="235" t="s">
        <v>8685</v>
      </c>
      <c r="AF199" s="237">
        <v>0</v>
      </c>
      <c r="AG199" s="234" t="s">
        <v>7057</v>
      </c>
      <c r="AH199" s="241"/>
      <c r="AI199" t="b">
        <v>1</v>
      </c>
      <c r="AJ199" t="b">
        <v>0</v>
      </c>
      <c r="AK199" s="234"/>
      <c r="AL199" s="103"/>
      <c r="AM199" t="b">
        <v>0</v>
      </c>
      <c r="AN199" s="234"/>
      <c r="AO199" s="103"/>
      <c r="AP199" s="241"/>
      <c r="AQ199" s="241"/>
      <c r="AR199" s="241" t="s">
        <v>8575</v>
      </c>
      <c r="AS199" s="241"/>
      <c r="AT199" s="234" t="s">
        <v>7058</v>
      </c>
      <c r="AU199" s="234" t="s">
        <v>8585</v>
      </c>
      <c r="AV199" t="b">
        <v>0</v>
      </c>
      <c r="AW199" t="b">
        <v>0</v>
      </c>
      <c r="AX199" s="241" t="s">
        <v>8575</v>
      </c>
      <c r="AY199" s="241"/>
      <c r="AZ199" s="234"/>
      <c r="BA199" s="234"/>
      <c r="BB199" s="234"/>
      <c r="BC199" t="b">
        <v>0</v>
      </c>
      <c r="BD199" s="234" t="s">
        <v>7008</v>
      </c>
      <c r="BE199" s="234" t="s">
        <v>7045</v>
      </c>
      <c r="BF199" s="234" t="s">
        <v>7027</v>
      </c>
      <c r="BG199" s="234" t="s">
        <v>7028</v>
      </c>
      <c r="BH199" s="234" t="s">
        <v>55</v>
      </c>
      <c r="BI199" s="243">
        <v>44642.404618055552</v>
      </c>
      <c r="BJ199" s="234" t="s">
        <v>7497</v>
      </c>
      <c r="BK199" s="234" t="s">
        <v>547</v>
      </c>
      <c r="BL199" s="234" t="s">
        <v>547</v>
      </c>
      <c r="BM199" s="234" t="s">
        <v>547</v>
      </c>
      <c r="BN199" s="241" t="s">
        <v>8576</v>
      </c>
      <c r="BO199" t="b">
        <v>0</v>
      </c>
      <c r="BP199" t="b">
        <v>0</v>
      </c>
      <c r="BQ199" t="b">
        <v>1</v>
      </c>
      <c r="BR199" s="241" t="s">
        <v>7029</v>
      </c>
      <c r="BS199" s="241"/>
      <c r="BT199" s="234" t="s">
        <v>7047</v>
      </c>
      <c r="BU199" t="b">
        <v>0</v>
      </c>
      <c r="BV199" s="103">
        <v>0</v>
      </c>
      <c r="BW199" s="235">
        <v>2046</v>
      </c>
      <c r="BX199" s="234" t="s">
        <v>8686</v>
      </c>
      <c r="BY199" s="234" t="s">
        <v>56</v>
      </c>
      <c r="BZ199" s="234" t="s">
        <v>7014</v>
      </c>
    </row>
    <row r="200" spans="1:78" ht="30" x14ac:dyDescent="0.25">
      <c r="A200" s="5">
        <v>2013</v>
      </c>
      <c r="B200" s="234" t="s">
        <v>8687</v>
      </c>
      <c r="C200" s="234" t="s">
        <v>8688</v>
      </c>
      <c r="D200" s="234" t="s">
        <v>7371</v>
      </c>
      <c r="E200" s="234" t="s">
        <v>7964</v>
      </c>
      <c r="F200" s="234" t="s">
        <v>2991</v>
      </c>
      <c r="G200" s="234" t="s">
        <v>7864</v>
      </c>
      <c r="H200" s="234" t="s">
        <v>7034</v>
      </c>
      <c r="I200" s="242"/>
      <c r="J200" s="242">
        <v>44613.480196759258</v>
      </c>
      <c r="K200" s="234" t="s">
        <v>8689</v>
      </c>
      <c r="L200" s="242">
        <v>44624.480196759258</v>
      </c>
      <c r="M200" s="234" t="s">
        <v>6996</v>
      </c>
      <c r="N200" s="234" t="s">
        <v>7373</v>
      </c>
      <c r="O200" s="234" t="s">
        <v>7374</v>
      </c>
      <c r="P200" s="234" t="s">
        <v>6999</v>
      </c>
      <c r="Q200" s="234"/>
      <c r="R200" s="234" t="s">
        <v>451</v>
      </c>
      <c r="S200" t="b">
        <v>0</v>
      </c>
      <c r="T200" s="242"/>
      <c r="U200" s="103">
        <v>64138</v>
      </c>
      <c r="V200" s="234" t="s">
        <v>480</v>
      </c>
      <c r="W200" s="103">
        <v>448972</v>
      </c>
      <c r="X200" s="234" t="s">
        <v>480</v>
      </c>
      <c r="Y200" s="242"/>
      <c r="Z200" s="242"/>
      <c r="AA200" s="103"/>
      <c r="AB200" s="234" t="s">
        <v>7376</v>
      </c>
      <c r="AC200" s="243">
        <v>44613.482581018521</v>
      </c>
      <c r="AD200" s="234" t="s">
        <v>7763</v>
      </c>
      <c r="AE200" s="235" t="s">
        <v>8690</v>
      </c>
      <c r="AF200" s="237">
        <v>0</v>
      </c>
      <c r="AG200" s="234" t="s">
        <v>7057</v>
      </c>
      <c r="AH200" s="241"/>
      <c r="AI200" t="b">
        <v>1</v>
      </c>
      <c r="AJ200" t="b">
        <v>0</v>
      </c>
      <c r="AK200" s="234"/>
      <c r="AL200" s="103"/>
      <c r="AM200" t="b">
        <v>0</v>
      </c>
      <c r="AN200" s="234"/>
      <c r="AO200" s="103"/>
      <c r="AP200" s="241"/>
      <c r="AQ200" s="241"/>
      <c r="AR200" s="241" t="s">
        <v>8575</v>
      </c>
      <c r="AS200" s="241"/>
      <c r="AT200" s="234" t="s">
        <v>7058</v>
      </c>
      <c r="AU200" s="234" t="s">
        <v>8585</v>
      </c>
      <c r="AV200" t="b">
        <v>0</v>
      </c>
      <c r="AW200" t="b">
        <v>0</v>
      </c>
      <c r="AX200" s="241" t="s">
        <v>8575</v>
      </c>
      <c r="AY200" s="241"/>
      <c r="AZ200" s="234"/>
      <c r="BA200" s="234"/>
      <c r="BB200" s="234"/>
      <c r="BC200" t="b">
        <v>0</v>
      </c>
      <c r="BD200" s="234" t="s">
        <v>7008</v>
      </c>
      <c r="BE200" s="234" t="s">
        <v>7045</v>
      </c>
      <c r="BF200" s="234" t="s">
        <v>7027</v>
      </c>
      <c r="BG200" s="234" t="s">
        <v>7028</v>
      </c>
      <c r="BH200" s="234" t="s">
        <v>55</v>
      </c>
      <c r="BI200" s="243">
        <v>44642.404618055552</v>
      </c>
      <c r="BJ200" s="234" t="s">
        <v>7497</v>
      </c>
      <c r="BK200" s="234" t="s">
        <v>547</v>
      </c>
      <c r="BL200" s="234" t="s">
        <v>547</v>
      </c>
      <c r="BM200" s="234" t="s">
        <v>547</v>
      </c>
      <c r="BN200" s="241" t="s">
        <v>8576</v>
      </c>
      <c r="BO200" t="b">
        <v>0</v>
      </c>
      <c r="BP200" t="b">
        <v>0</v>
      </c>
      <c r="BQ200" t="b">
        <v>1</v>
      </c>
      <c r="BR200" s="241" t="s">
        <v>7029</v>
      </c>
      <c r="BS200" s="241"/>
      <c r="BT200" s="234" t="s">
        <v>7047</v>
      </c>
      <c r="BU200" t="b">
        <v>0</v>
      </c>
      <c r="BV200" s="103">
        <v>0</v>
      </c>
      <c r="BW200" s="235">
        <v>2045</v>
      </c>
      <c r="BX200" s="234" t="s">
        <v>8691</v>
      </c>
      <c r="BY200" s="234" t="s">
        <v>56</v>
      </c>
      <c r="BZ200" s="234" t="s">
        <v>7014</v>
      </c>
    </row>
    <row r="201" spans="1:78" ht="30" x14ac:dyDescent="0.25">
      <c r="A201" s="5">
        <v>2012</v>
      </c>
      <c r="B201" s="234" t="s">
        <v>5328</v>
      </c>
      <c r="C201" s="234" t="s">
        <v>8692</v>
      </c>
      <c r="D201" s="234" t="s">
        <v>7643</v>
      </c>
      <c r="E201" s="234" t="s">
        <v>8086</v>
      </c>
      <c r="F201" s="234" t="s">
        <v>2991</v>
      </c>
      <c r="G201" s="234" t="s">
        <v>7302</v>
      </c>
      <c r="H201" s="234" t="s">
        <v>7302</v>
      </c>
      <c r="I201" s="242"/>
      <c r="J201" s="242">
        <v>44610.326736111114</v>
      </c>
      <c r="K201" s="234" t="s">
        <v>8693</v>
      </c>
      <c r="L201" s="242">
        <v>44617.326736111114</v>
      </c>
      <c r="M201" s="234" t="s">
        <v>6996</v>
      </c>
      <c r="N201" s="234" t="s">
        <v>7645</v>
      </c>
      <c r="O201" s="234" t="s">
        <v>7646</v>
      </c>
      <c r="P201" s="234" t="s">
        <v>6999</v>
      </c>
      <c r="Q201" s="234" t="s">
        <v>7647</v>
      </c>
      <c r="R201" s="234" t="s">
        <v>451</v>
      </c>
      <c r="S201" t="b">
        <v>0</v>
      </c>
      <c r="T201" s="242"/>
      <c r="U201" s="103">
        <v>200</v>
      </c>
      <c r="V201" s="234" t="s">
        <v>272</v>
      </c>
      <c r="W201" s="103">
        <v>1900</v>
      </c>
      <c r="X201" s="234" t="s">
        <v>272</v>
      </c>
      <c r="Y201" s="242">
        <v>44927</v>
      </c>
      <c r="Z201" s="242">
        <v>46752</v>
      </c>
      <c r="AA201" s="103">
        <v>5</v>
      </c>
      <c r="AB201" s="234" t="s">
        <v>7648</v>
      </c>
      <c r="AC201" s="243">
        <v>44613.333680555559</v>
      </c>
      <c r="AD201" s="234" t="s">
        <v>7308</v>
      </c>
      <c r="AE201" s="235" t="s">
        <v>8694</v>
      </c>
      <c r="AF201" s="237">
        <v>0</v>
      </c>
      <c r="AG201" s="234" t="s">
        <v>436</v>
      </c>
      <c r="AH201" s="241" t="s">
        <v>8695</v>
      </c>
      <c r="AI201" t="b">
        <v>1</v>
      </c>
      <c r="AJ201" t="b">
        <v>0</v>
      </c>
      <c r="AK201" s="234"/>
      <c r="AL201" s="103"/>
      <c r="AM201" t="b">
        <v>0</v>
      </c>
      <c r="AN201" s="234"/>
      <c r="AO201" s="103"/>
      <c r="AP201" s="241"/>
      <c r="AQ201" s="241"/>
      <c r="AR201" s="241" t="s">
        <v>8653</v>
      </c>
      <c r="AS201" s="241"/>
      <c r="AT201" s="234" t="s">
        <v>7005</v>
      </c>
      <c r="AU201" s="234" t="s">
        <v>7059</v>
      </c>
      <c r="AV201" t="b">
        <v>0</v>
      </c>
      <c r="AW201" t="b">
        <v>0</v>
      </c>
      <c r="AX201" s="241"/>
      <c r="AY201" s="241" t="s">
        <v>7310</v>
      </c>
      <c r="AZ201" s="234"/>
      <c r="BA201" s="234"/>
      <c r="BB201" s="234" t="s">
        <v>7650</v>
      </c>
      <c r="BC201" t="b">
        <v>0</v>
      </c>
      <c r="BD201" s="234" t="s">
        <v>7008</v>
      </c>
      <c r="BE201" s="234" t="s">
        <v>7009</v>
      </c>
      <c r="BF201" s="234" t="s">
        <v>7027</v>
      </c>
      <c r="BG201" s="234" t="s">
        <v>7028</v>
      </c>
      <c r="BH201" s="234" t="s">
        <v>55</v>
      </c>
      <c r="BI201" s="243">
        <v>44642.404618055552</v>
      </c>
      <c r="BJ201" s="234" t="s">
        <v>7590</v>
      </c>
      <c r="BK201" s="234" t="s">
        <v>547</v>
      </c>
      <c r="BL201" s="234" t="s">
        <v>451</v>
      </c>
      <c r="BM201" s="234" t="s">
        <v>451</v>
      </c>
      <c r="BN201" s="241"/>
      <c r="BO201" t="b">
        <v>0</v>
      </c>
      <c r="BP201" t="b">
        <v>0</v>
      </c>
      <c r="BQ201" t="b">
        <v>0</v>
      </c>
      <c r="BR201" s="241" t="s">
        <v>7651</v>
      </c>
      <c r="BS201" s="241"/>
      <c r="BT201" s="234" t="s">
        <v>7012</v>
      </c>
      <c r="BU201" t="b">
        <v>0</v>
      </c>
      <c r="BV201" s="103">
        <v>1</v>
      </c>
      <c r="BW201" s="235">
        <v>2044</v>
      </c>
      <c r="BX201" s="234" t="s">
        <v>8696</v>
      </c>
      <c r="BY201" s="234" t="s">
        <v>56</v>
      </c>
      <c r="BZ201" s="234" t="s">
        <v>7014</v>
      </c>
    </row>
    <row r="202" spans="1:78" x14ac:dyDescent="0.25">
      <c r="A202" s="5">
        <v>2011</v>
      </c>
      <c r="B202" s="234" t="s">
        <v>5323</v>
      </c>
      <c r="C202" s="234" t="s">
        <v>5324</v>
      </c>
      <c r="D202" s="234"/>
      <c r="E202" s="234" t="s">
        <v>8697</v>
      </c>
      <c r="F202" s="234" t="s">
        <v>7156</v>
      </c>
      <c r="G202" s="234" t="s">
        <v>7244</v>
      </c>
      <c r="H202" s="234" t="s">
        <v>6995</v>
      </c>
      <c r="I202" s="242"/>
      <c r="J202" s="242">
        <v>44610.50204861111</v>
      </c>
      <c r="K202" s="234"/>
      <c r="L202" s="242">
        <v>44614.50204861111</v>
      </c>
      <c r="M202" s="234" t="s">
        <v>6996</v>
      </c>
      <c r="N202" s="234" t="s">
        <v>8698</v>
      </c>
      <c r="O202" s="234" t="s">
        <v>8699</v>
      </c>
      <c r="P202" s="234" t="s">
        <v>6999</v>
      </c>
      <c r="Q202" s="234" t="s">
        <v>8700</v>
      </c>
      <c r="R202" s="234" t="s">
        <v>451</v>
      </c>
      <c r="S202" t="b">
        <v>0</v>
      </c>
      <c r="T202" s="242"/>
      <c r="U202" s="103">
        <v>10</v>
      </c>
      <c r="V202" s="234" t="s">
        <v>272</v>
      </c>
      <c r="W202" s="103">
        <v>10</v>
      </c>
      <c r="X202" s="234" t="s">
        <v>272</v>
      </c>
      <c r="Y202" s="242"/>
      <c r="Z202" s="242"/>
      <c r="AA202" s="103"/>
      <c r="AB202" s="234"/>
      <c r="AC202" s="243">
        <v>44610.506203703706</v>
      </c>
      <c r="AD202" s="234" t="s">
        <v>7248</v>
      </c>
      <c r="AE202" s="235" t="s">
        <v>8701</v>
      </c>
      <c r="AF202" s="237">
        <v>0</v>
      </c>
      <c r="AG202" s="234" t="s">
        <v>482</v>
      </c>
      <c r="AH202" s="241"/>
      <c r="AI202" t="b">
        <v>0</v>
      </c>
      <c r="AJ202" t="b">
        <v>0</v>
      </c>
      <c r="AK202" s="234"/>
      <c r="AL202" s="103"/>
      <c r="AM202" t="b">
        <v>0</v>
      </c>
      <c r="AN202" s="234"/>
      <c r="AO202" s="103"/>
      <c r="AP202" s="241"/>
      <c r="AQ202" s="241"/>
      <c r="AR202" s="241"/>
      <c r="AS202" s="241"/>
      <c r="AT202" s="234" t="s">
        <v>7005</v>
      </c>
      <c r="AU202" s="234" t="s">
        <v>7025</v>
      </c>
      <c r="AV202" t="b">
        <v>1</v>
      </c>
      <c r="AW202" t="b">
        <v>0</v>
      </c>
      <c r="AX202" s="241"/>
      <c r="AY202" s="241"/>
      <c r="AZ202" s="234"/>
      <c r="BA202" s="234"/>
      <c r="BB202" s="234" t="s">
        <v>8702</v>
      </c>
      <c r="BC202" t="b">
        <v>1</v>
      </c>
      <c r="BD202" s="234" t="s">
        <v>7008</v>
      </c>
      <c r="BE202" s="234" t="s">
        <v>7009</v>
      </c>
      <c r="BF202" s="234" t="s">
        <v>6972</v>
      </c>
      <c r="BG202" s="234" t="s">
        <v>7028</v>
      </c>
      <c r="BH202" s="234" t="s">
        <v>55</v>
      </c>
      <c r="BI202" s="243">
        <v>44642.404606481483</v>
      </c>
      <c r="BJ202" s="234" t="s">
        <v>442</v>
      </c>
      <c r="BK202" s="234" t="s">
        <v>451</v>
      </c>
      <c r="BL202" s="234" t="s">
        <v>451</v>
      </c>
      <c r="BM202" s="234" t="s">
        <v>451</v>
      </c>
      <c r="BN202" s="241"/>
      <c r="BO202" t="b">
        <v>1</v>
      </c>
      <c r="BP202" t="b">
        <v>0</v>
      </c>
      <c r="BQ202" t="b">
        <v>0</v>
      </c>
      <c r="BR202" s="241"/>
      <c r="BS202" s="241"/>
      <c r="BT202" s="234" t="s">
        <v>7012</v>
      </c>
      <c r="BU202" t="b">
        <v>0</v>
      </c>
      <c r="BV202" s="103">
        <v>1</v>
      </c>
      <c r="BW202" s="235">
        <v>2043</v>
      </c>
      <c r="BX202" s="234" t="s">
        <v>8703</v>
      </c>
      <c r="BY202" s="234" t="s">
        <v>56</v>
      </c>
      <c r="BZ202" s="234" t="s">
        <v>7014</v>
      </c>
    </row>
    <row r="203" spans="1:78" x14ac:dyDescent="0.25">
      <c r="A203" s="5">
        <v>2010</v>
      </c>
      <c r="B203" s="234" t="s">
        <v>5308</v>
      </c>
      <c r="C203" s="234" t="s">
        <v>8704</v>
      </c>
      <c r="D203" s="234"/>
      <c r="E203" s="234" t="s">
        <v>8705</v>
      </c>
      <c r="F203" s="234" t="s">
        <v>2991</v>
      </c>
      <c r="G203" s="234" t="s">
        <v>7244</v>
      </c>
      <c r="H203" s="234" t="s">
        <v>6994</v>
      </c>
      <c r="I203" s="242"/>
      <c r="J203" s="242">
        <v>44610.334166666667</v>
      </c>
      <c r="K203" s="234"/>
      <c r="L203" s="242">
        <v>44614.334166666667</v>
      </c>
      <c r="M203" s="234" t="s">
        <v>6996</v>
      </c>
      <c r="N203" s="234" t="s">
        <v>8706</v>
      </c>
      <c r="O203" s="234" t="s">
        <v>8707</v>
      </c>
      <c r="P203" s="234" t="s">
        <v>6999</v>
      </c>
      <c r="Q203" s="234" t="s">
        <v>8708</v>
      </c>
      <c r="R203" s="234" t="s">
        <v>451</v>
      </c>
      <c r="S203" t="b">
        <v>0</v>
      </c>
      <c r="T203" s="242"/>
      <c r="U203" s="103">
        <v>250</v>
      </c>
      <c r="V203" s="234" t="s">
        <v>272</v>
      </c>
      <c r="W203" s="103">
        <v>250</v>
      </c>
      <c r="X203" s="234" t="s">
        <v>272</v>
      </c>
      <c r="Y203" s="242"/>
      <c r="Z203" s="242"/>
      <c r="AA203" s="103"/>
      <c r="AB203" s="234"/>
      <c r="AC203" s="243">
        <v>44610.345196759263</v>
      </c>
      <c r="AD203" s="234" t="s">
        <v>7248</v>
      </c>
      <c r="AE203" s="235" t="s">
        <v>8709</v>
      </c>
      <c r="AF203" s="237">
        <v>0</v>
      </c>
      <c r="AG203" s="234" t="s">
        <v>482</v>
      </c>
      <c r="AH203" s="241"/>
      <c r="AI203" t="b">
        <v>1</v>
      </c>
      <c r="AJ203" t="b">
        <v>0</v>
      </c>
      <c r="AK203" s="234"/>
      <c r="AL203" s="103"/>
      <c r="AM203" t="b">
        <v>0</v>
      </c>
      <c r="AN203" s="234"/>
      <c r="AO203" s="103"/>
      <c r="AP203" s="241"/>
      <c r="AQ203" s="241"/>
      <c r="AR203" s="241"/>
      <c r="AS203" s="241" t="s">
        <v>8710</v>
      </c>
      <c r="AT203" s="234" t="s">
        <v>5226</v>
      </c>
      <c r="AU203" s="234" t="s">
        <v>7025</v>
      </c>
      <c r="AV203" t="b">
        <v>1</v>
      </c>
      <c r="AW203" t="b">
        <v>0</v>
      </c>
      <c r="AX203" s="241"/>
      <c r="AY203" s="241"/>
      <c r="AZ203" s="234"/>
      <c r="BA203" s="234"/>
      <c r="BB203" s="234" t="s">
        <v>8711</v>
      </c>
      <c r="BC203" t="b">
        <v>1</v>
      </c>
      <c r="BD203" s="234" t="s">
        <v>7008</v>
      </c>
      <c r="BE203" s="234" t="s">
        <v>7009</v>
      </c>
      <c r="BF203" s="234" t="s">
        <v>6972</v>
      </c>
      <c r="BG203" s="234" t="s">
        <v>7028</v>
      </c>
      <c r="BH203" s="234" t="s">
        <v>55</v>
      </c>
      <c r="BI203" s="243">
        <v>44642.404606481483</v>
      </c>
      <c r="BJ203" s="234" t="s">
        <v>8712</v>
      </c>
      <c r="BK203" s="234" t="s">
        <v>451</v>
      </c>
      <c r="BL203" s="234" t="s">
        <v>451</v>
      </c>
      <c r="BM203" s="234" t="s">
        <v>451</v>
      </c>
      <c r="BN203" s="241"/>
      <c r="BO203" t="b">
        <v>0</v>
      </c>
      <c r="BP203" t="b">
        <v>0</v>
      </c>
      <c r="BQ203" t="b">
        <v>0</v>
      </c>
      <c r="BR203" s="241"/>
      <c r="BS203" s="241"/>
      <c r="BT203" s="234" t="s">
        <v>7012</v>
      </c>
      <c r="BU203" t="b">
        <v>0</v>
      </c>
      <c r="BV203" s="103">
        <v>1</v>
      </c>
      <c r="BW203" s="235">
        <v>2042</v>
      </c>
      <c r="BX203" s="234" t="s">
        <v>8713</v>
      </c>
      <c r="BY203" s="234" t="s">
        <v>56</v>
      </c>
      <c r="BZ203" s="234" t="s">
        <v>7014</v>
      </c>
    </row>
    <row r="204" spans="1:78" x14ac:dyDescent="0.25">
      <c r="A204" s="5">
        <v>2009</v>
      </c>
      <c r="B204" s="234" t="s">
        <v>5294</v>
      </c>
      <c r="C204" s="234" t="s">
        <v>8714</v>
      </c>
      <c r="D204" s="234" t="s">
        <v>7551</v>
      </c>
      <c r="E204" s="234" t="s">
        <v>8387</v>
      </c>
      <c r="F204" s="234" t="s">
        <v>6993</v>
      </c>
      <c r="G204" s="234" t="s">
        <v>7100</v>
      </c>
      <c r="H204" s="234" t="s">
        <v>6995</v>
      </c>
      <c r="I204" s="242"/>
      <c r="J204" s="242">
        <v>44609.562731481485</v>
      </c>
      <c r="K204" s="234" t="s">
        <v>8715</v>
      </c>
      <c r="L204" s="242">
        <v>44629.562731481485</v>
      </c>
      <c r="M204" s="234" t="s">
        <v>6996</v>
      </c>
      <c r="N204" s="234" t="s">
        <v>7553</v>
      </c>
      <c r="O204" s="234" t="s">
        <v>7554</v>
      </c>
      <c r="P204" s="234" t="s">
        <v>6999</v>
      </c>
      <c r="Q204" s="234" t="s">
        <v>7555</v>
      </c>
      <c r="R204" s="234" t="s">
        <v>451</v>
      </c>
      <c r="S204" t="b">
        <v>0</v>
      </c>
      <c r="T204" s="242"/>
      <c r="U204" s="103">
        <v>19.7</v>
      </c>
      <c r="V204" s="234" t="s">
        <v>272</v>
      </c>
      <c r="W204" s="103">
        <v>19.7</v>
      </c>
      <c r="X204" s="234" t="s">
        <v>272</v>
      </c>
      <c r="Y204" s="242"/>
      <c r="Z204" s="242"/>
      <c r="AA204" s="103"/>
      <c r="AB204" s="234" t="s">
        <v>7556</v>
      </c>
      <c r="AC204" s="243">
        <v>44609.567696759259</v>
      </c>
      <c r="AD204" s="234" t="s">
        <v>7106</v>
      </c>
      <c r="AE204" s="235" t="s">
        <v>8716</v>
      </c>
      <c r="AF204" s="237">
        <v>0</v>
      </c>
      <c r="AG204" s="234" t="s">
        <v>482</v>
      </c>
      <c r="AH204" s="241"/>
      <c r="AI204" t="b">
        <v>1</v>
      </c>
      <c r="AJ204" t="b">
        <v>0</v>
      </c>
      <c r="AK204" s="234"/>
      <c r="AL204" s="103"/>
      <c r="AM204" t="b">
        <v>0</v>
      </c>
      <c r="AN204" s="234"/>
      <c r="AO204" s="103"/>
      <c r="AP204" s="241"/>
      <c r="AQ204" s="241"/>
      <c r="AR204" s="241"/>
      <c r="AS204" s="241"/>
      <c r="AT204" s="234" t="s">
        <v>7005</v>
      </c>
      <c r="AU204" s="234" t="s">
        <v>7085</v>
      </c>
      <c r="AV204" t="b">
        <v>0</v>
      </c>
      <c r="AW204" t="b">
        <v>0</v>
      </c>
      <c r="AX204" s="241"/>
      <c r="AY204" s="241"/>
      <c r="AZ204" s="234"/>
      <c r="BA204" s="234"/>
      <c r="BB204" s="234" t="s">
        <v>7558</v>
      </c>
      <c r="BC204" t="b">
        <v>0</v>
      </c>
      <c r="BD204" s="234" t="s">
        <v>7008</v>
      </c>
      <c r="BE204" s="234" t="s">
        <v>7009</v>
      </c>
      <c r="BF204" s="234" t="s">
        <v>7027</v>
      </c>
      <c r="BG204" s="234" t="s">
        <v>7028</v>
      </c>
      <c r="BH204" s="234" t="s">
        <v>55</v>
      </c>
      <c r="BI204" s="243">
        <v>44642.404606481483</v>
      </c>
      <c r="BJ204" s="234" t="s">
        <v>442</v>
      </c>
      <c r="BK204" s="234" t="s">
        <v>451</v>
      </c>
      <c r="BL204" s="234" t="s">
        <v>451</v>
      </c>
      <c r="BM204" s="234" t="s">
        <v>451</v>
      </c>
      <c r="BN204" s="241"/>
      <c r="BO204" t="b">
        <v>0</v>
      </c>
      <c r="BP204" t="b">
        <v>0</v>
      </c>
      <c r="BQ204" t="b">
        <v>0</v>
      </c>
      <c r="BR204" s="241" t="s">
        <v>7029</v>
      </c>
      <c r="BS204" s="241"/>
      <c r="BT204" s="234" t="s">
        <v>7012</v>
      </c>
      <c r="BU204" t="b">
        <v>0</v>
      </c>
      <c r="BV204" s="103">
        <v>2</v>
      </c>
      <c r="BW204" s="235">
        <v>2041</v>
      </c>
      <c r="BX204" s="234" t="s">
        <v>8717</v>
      </c>
      <c r="BY204" s="234" t="s">
        <v>56</v>
      </c>
      <c r="BZ204" s="234" t="s">
        <v>7014</v>
      </c>
    </row>
    <row r="205" spans="1:78" ht="30" x14ac:dyDescent="0.25">
      <c r="A205" s="5">
        <v>2008</v>
      </c>
      <c r="B205" s="234" t="s">
        <v>5289</v>
      </c>
      <c r="C205" s="234" t="s">
        <v>8718</v>
      </c>
      <c r="D205" s="234" t="s">
        <v>7064</v>
      </c>
      <c r="E205" s="234" t="s">
        <v>8622</v>
      </c>
      <c r="F205" s="234" t="s">
        <v>6993</v>
      </c>
      <c r="G205" s="234" t="s">
        <v>7100</v>
      </c>
      <c r="H205" s="234" t="s">
        <v>8068</v>
      </c>
      <c r="I205" s="242"/>
      <c r="J205" s="242">
        <v>44609.547858796293</v>
      </c>
      <c r="K205" s="234" t="s">
        <v>8719</v>
      </c>
      <c r="L205" s="242">
        <v>44615.547858796293</v>
      </c>
      <c r="M205" s="234" t="s">
        <v>7066</v>
      </c>
      <c r="N205" s="234" t="s">
        <v>7067</v>
      </c>
      <c r="O205" s="234" t="s">
        <v>7068</v>
      </c>
      <c r="P205" s="234" t="s">
        <v>6999</v>
      </c>
      <c r="Q205" s="234" t="s">
        <v>8720</v>
      </c>
      <c r="R205" s="234" t="s">
        <v>451</v>
      </c>
      <c r="S205" t="b">
        <v>0</v>
      </c>
      <c r="T205" s="242"/>
      <c r="U205" s="103">
        <v>2.4</v>
      </c>
      <c r="V205" s="234" t="s">
        <v>272</v>
      </c>
      <c r="W205" s="103">
        <v>12</v>
      </c>
      <c r="X205" s="234" t="s">
        <v>272</v>
      </c>
      <c r="Y205" s="242"/>
      <c r="Z205" s="242"/>
      <c r="AA205" s="103"/>
      <c r="AB205" s="234" t="s">
        <v>7070</v>
      </c>
      <c r="AC205" s="243">
        <v>44609.54959490741</v>
      </c>
      <c r="AD205" s="234" t="s">
        <v>7106</v>
      </c>
      <c r="AE205" s="235" t="s">
        <v>8721</v>
      </c>
      <c r="AF205" s="237">
        <v>0</v>
      </c>
      <c r="AG205" s="234" t="s">
        <v>482</v>
      </c>
      <c r="AH205" s="241"/>
      <c r="AI205" t="b">
        <v>1</v>
      </c>
      <c r="AJ205" t="b">
        <v>0</v>
      </c>
      <c r="AK205" s="234"/>
      <c r="AL205" s="103"/>
      <c r="AM205" t="b">
        <v>0</v>
      </c>
      <c r="AN205" s="234"/>
      <c r="AO205" s="103"/>
      <c r="AP205" s="241"/>
      <c r="AQ205" s="241"/>
      <c r="AR205" s="241"/>
      <c r="AS205" s="241"/>
      <c r="AT205" s="234" t="s">
        <v>7005</v>
      </c>
      <c r="AU205" s="234" t="s">
        <v>7085</v>
      </c>
      <c r="AV205" t="b">
        <v>0</v>
      </c>
      <c r="AW205" t="b">
        <v>0</v>
      </c>
      <c r="AX205" s="241"/>
      <c r="AY205" s="241"/>
      <c r="AZ205" s="234" t="s">
        <v>6996</v>
      </c>
      <c r="BA205" s="234" t="s">
        <v>8722</v>
      </c>
      <c r="BB205" s="234" t="s">
        <v>8723</v>
      </c>
      <c r="BC205" t="b">
        <v>0</v>
      </c>
      <c r="BD205" s="234" t="s">
        <v>7076</v>
      </c>
      <c r="BE205" s="234" t="s">
        <v>7026</v>
      </c>
      <c r="BF205" s="234" t="s">
        <v>7027</v>
      </c>
      <c r="BG205" s="234" t="s">
        <v>7028</v>
      </c>
      <c r="BH205" s="234" t="s">
        <v>55</v>
      </c>
      <c r="BI205" s="243">
        <v>44642.404594907406</v>
      </c>
      <c r="BJ205" s="234" t="s">
        <v>442</v>
      </c>
      <c r="BK205" s="234" t="s">
        <v>451</v>
      </c>
      <c r="BL205" s="234" t="s">
        <v>451</v>
      </c>
      <c r="BM205" s="234" t="s">
        <v>451</v>
      </c>
      <c r="BN205" s="241"/>
      <c r="BO205" t="b">
        <v>0</v>
      </c>
      <c r="BP205" t="b">
        <v>0</v>
      </c>
      <c r="BQ205" t="b">
        <v>0</v>
      </c>
      <c r="BR205" s="241" t="s">
        <v>7077</v>
      </c>
      <c r="BS205" s="241"/>
      <c r="BT205" s="234" t="s">
        <v>7012</v>
      </c>
      <c r="BU205" t="b">
        <v>0</v>
      </c>
      <c r="BV205" s="103">
        <v>1</v>
      </c>
      <c r="BW205" s="235">
        <v>2040</v>
      </c>
      <c r="BX205" s="234" t="s">
        <v>8724</v>
      </c>
      <c r="BY205" s="234" t="s">
        <v>56</v>
      </c>
      <c r="BZ205" s="234" t="s">
        <v>7014</v>
      </c>
    </row>
    <row r="206" spans="1:78" x14ac:dyDescent="0.25">
      <c r="A206" s="5">
        <v>2007</v>
      </c>
      <c r="B206" s="234" t="s">
        <v>5286</v>
      </c>
      <c r="C206" s="234" t="s">
        <v>8725</v>
      </c>
      <c r="D206" s="234" t="s">
        <v>7490</v>
      </c>
      <c r="E206" s="234"/>
      <c r="F206" s="234" t="s">
        <v>6993</v>
      </c>
      <c r="G206" s="234" t="s">
        <v>7315</v>
      </c>
      <c r="H206" s="234" t="s">
        <v>6994</v>
      </c>
      <c r="I206" s="242"/>
      <c r="J206" s="242">
        <v>44609.527951388889</v>
      </c>
      <c r="K206" s="234"/>
      <c r="L206" s="242">
        <v>44615.527951388889</v>
      </c>
      <c r="M206" s="234" t="s">
        <v>6996</v>
      </c>
      <c r="N206" s="234" t="s">
        <v>7491</v>
      </c>
      <c r="O206" s="234" t="s">
        <v>7492</v>
      </c>
      <c r="P206" s="234" t="s">
        <v>6999</v>
      </c>
      <c r="Q206" s="234" t="s">
        <v>8726</v>
      </c>
      <c r="R206" s="234" t="s">
        <v>451</v>
      </c>
      <c r="S206" t="b">
        <v>0</v>
      </c>
      <c r="T206" s="242">
        <v>44615</v>
      </c>
      <c r="U206" s="103">
        <v>20</v>
      </c>
      <c r="V206" s="234" t="s">
        <v>272</v>
      </c>
      <c r="W206" s="103">
        <v>20</v>
      </c>
      <c r="X206" s="234" t="s">
        <v>272</v>
      </c>
      <c r="Y206" s="242"/>
      <c r="Z206" s="242"/>
      <c r="AA206" s="103"/>
      <c r="AB206" s="234" t="s">
        <v>7494</v>
      </c>
      <c r="AC206" s="243">
        <v>44609.530960648146</v>
      </c>
      <c r="AD206" s="234" t="s">
        <v>7320</v>
      </c>
      <c r="AE206" s="235" t="s">
        <v>8727</v>
      </c>
      <c r="AF206" s="237">
        <v>0</v>
      </c>
      <c r="AG206" s="234" t="s">
        <v>482</v>
      </c>
      <c r="AH206" s="241"/>
      <c r="AI206" t="b">
        <v>1</v>
      </c>
      <c r="AJ206" t="b">
        <v>0</v>
      </c>
      <c r="AK206" s="234"/>
      <c r="AL206" s="103"/>
      <c r="AM206" t="b">
        <v>0</v>
      </c>
      <c r="AN206" s="234"/>
      <c r="AO206" s="103"/>
      <c r="AP206" s="241"/>
      <c r="AQ206" s="241"/>
      <c r="AR206" s="241"/>
      <c r="AS206" s="241"/>
      <c r="AT206" s="234" t="s">
        <v>7005</v>
      </c>
      <c r="AU206" s="234" t="s">
        <v>7085</v>
      </c>
      <c r="AV206" t="b">
        <v>0</v>
      </c>
      <c r="AW206" t="b">
        <v>0</v>
      </c>
      <c r="AX206" s="241"/>
      <c r="AY206" s="241"/>
      <c r="AZ206" s="234"/>
      <c r="BA206" s="234"/>
      <c r="BB206" s="234" t="s">
        <v>8728</v>
      </c>
      <c r="BC206" t="b">
        <v>0</v>
      </c>
      <c r="BD206" s="234" t="s">
        <v>7008</v>
      </c>
      <c r="BE206" s="234" t="s">
        <v>7009</v>
      </c>
      <c r="BF206" s="234" t="s">
        <v>7027</v>
      </c>
      <c r="BG206" s="234" t="s">
        <v>7028</v>
      </c>
      <c r="BH206" s="234" t="s">
        <v>55</v>
      </c>
      <c r="BI206" s="243">
        <v>44642.404594907406</v>
      </c>
      <c r="BJ206" s="234" t="s">
        <v>8287</v>
      </c>
      <c r="BK206" s="234" t="s">
        <v>451</v>
      </c>
      <c r="BL206" s="234" t="s">
        <v>451</v>
      </c>
      <c r="BM206" s="234" t="s">
        <v>451</v>
      </c>
      <c r="BN206" s="241"/>
      <c r="BO206" t="b">
        <v>0</v>
      </c>
      <c r="BP206" t="b">
        <v>0</v>
      </c>
      <c r="BQ206" t="b">
        <v>0</v>
      </c>
      <c r="BR206" s="241" t="s">
        <v>7498</v>
      </c>
      <c r="BS206" s="241"/>
      <c r="BT206" s="234" t="s">
        <v>7012</v>
      </c>
      <c r="BU206" t="b">
        <v>0</v>
      </c>
      <c r="BV206" s="103">
        <v>1</v>
      </c>
      <c r="BW206" s="235">
        <v>2039</v>
      </c>
      <c r="BX206" s="234" t="s">
        <v>8729</v>
      </c>
      <c r="BY206" s="234" t="s">
        <v>56</v>
      </c>
      <c r="BZ206" s="234" t="s">
        <v>7014</v>
      </c>
    </row>
    <row r="207" spans="1:78" ht="30" x14ac:dyDescent="0.25">
      <c r="A207" s="5">
        <v>2006</v>
      </c>
      <c r="B207" s="234" t="s">
        <v>5263</v>
      </c>
      <c r="C207" s="234" t="s">
        <v>8730</v>
      </c>
      <c r="D207" s="234" t="s">
        <v>7719</v>
      </c>
      <c r="E207" s="234" t="s">
        <v>7720</v>
      </c>
      <c r="F207" s="234" t="s">
        <v>6993</v>
      </c>
      <c r="G207" s="234" t="s">
        <v>7302</v>
      </c>
      <c r="H207" s="234" t="s">
        <v>6994</v>
      </c>
      <c r="I207" s="242"/>
      <c r="J207" s="242">
        <v>44609.374710648146</v>
      </c>
      <c r="K207" s="234"/>
      <c r="L207" s="242">
        <v>44622.374710648146</v>
      </c>
      <c r="M207" s="234" t="s">
        <v>6996</v>
      </c>
      <c r="N207" s="234" t="s">
        <v>7721</v>
      </c>
      <c r="O207" s="234" t="s">
        <v>7722</v>
      </c>
      <c r="P207" s="234" t="s">
        <v>6999</v>
      </c>
      <c r="Q207" s="234"/>
      <c r="R207" s="234" t="s">
        <v>451</v>
      </c>
      <c r="S207" t="b">
        <v>0</v>
      </c>
      <c r="T207" s="242"/>
      <c r="U207" s="103">
        <v>14</v>
      </c>
      <c r="V207" s="234" t="s">
        <v>272</v>
      </c>
      <c r="W207" s="103">
        <v>28</v>
      </c>
      <c r="X207" s="234" t="s">
        <v>272</v>
      </c>
      <c r="Y207" s="242"/>
      <c r="Z207" s="242"/>
      <c r="AA207" s="103"/>
      <c r="AB207" s="234" t="s">
        <v>7723</v>
      </c>
      <c r="AC207" s="243">
        <v>44609.381620370368</v>
      </c>
      <c r="AD207" s="234" t="s">
        <v>7001</v>
      </c>
      <c r="AE207" s="235" t="s">
        <v>8731</v>
      </c>
      <c r="AF207" s="237">
        <v>0</v>
      </c>
      <c r="AG207" s="234" t="s">
        <v>482</v>
      </c>
      <c r="AH207" s="241" t="s">
        <v>8730</v>
      </c>
      <c r="AI207" t="b">
        <v>0</v>
      </c>
      <c r="AJ207" t="b">
        <v>1</v>
      </c>
      <c r="AK207" s="234" t="s">
        <v>8732</v>
      </c>
      <c r="AL207" s="103">
        <v>15</v>
      </c>
      <c r="AM207" t="b">
        <v>0</v>
      </c>
      <c r="AN207" s="234"/>
      <c r="AO207" s="103"/>
      <c r="AP207" s="241"/>
      <c r="AQ207" s="241"/>
      <c r="AR207" s="241"/>
      <c r="AS207" s="241"/>
      <c r="AT207" s="234" t="s">
        <v>7005</v>
      </c>
      <c r="AU207" s="234" t="s">
        <v>7085</v>
      </c>
      <c r="AV207" t="b">
        <v>0</v>
      </c>
      <c r="AW207" t="b">
        <v>0</v>
      </c>
      <c r="AX207" s="241"/>
      <c r="AY207" s="241"/>
      <c r="AZ207" s="234"/>
      <c r="BA207" s="234"/>
      <c r="BB207" s="234" t="s">
        <v>8733</v>
      </c>
      <c r="BC207" t="b">
        <v>0</v>
      </c>
      <c r="BD207" s="234" t="s">
        <v>7008</v>
      </c>
      <c r="BE207" s="234" t="s">
        <v>7009</v>
      </c>
      <c r="BF207" s="234" t="s">
        <v>7027</v>
      </c>
      <c r="BG207" s="234" t="s">
        <v>7028</v>
      </c>
      <c r="BH207" s="234" t="s">
        <v>55</v>
      </c>
      <c r="BI207" s="243">
        <v>44642.404780092591</v>
      </c>
      <c r="BJ207" s="234" t="s">
        <v>442</v>
      </c>
      <c r="BK207" s="234" t="s">
        <v>451</v>
      </c>
      <c r="BL207" s="234" t="s">
        <v>451</v>
      </c>
      <c r="BM207" s="234" t="s">
        <v>451</v>
      </c>
      <c r="BN207" s="241"/>
      <c r="BO207" t="b">
        <v>1</v>
      </c>
      <c r="BP207" t="b">
        <v>0</v>
      </c>
      <c r="BQ207" t="b">
        <v>0</v>
      </c>
      <c r="BR207" s="241" t="s">
        <v>7077</v>
      </c>
      <c r="BS207" s="241"/>
      <c r="BT207" s="234" t="s">
        <v>7012</v>
      </c>
      <c r="BU207" t="b">
        <v>0</v>
      </c>
      <c r="BV207" s="103">
        <v>1</v>
      </c>
      <c r="BW207" s="235">
        <v>2038</v>
      </c>
      <c r="BX207" s="234" t="s">
        <v>8734</v>
      </c>
      <c r="BY207" s="234" t="s">
        <v>56</v>
      </c>
      <c r="BZ207" s="234" t="s">
        <v>7014</v>
      </c>
    </row>
    <row r="208" spans="1:78" ht="30" x14ac:dyDescent="0.25">
      <c r="A208" s="5">
        <v>2005</v>
      </c>
      <c r="B208" s="234" t="s">
        <v>5258</v>
      </c>
      <c r="C208" s="234" t="s">
        <v>5259</v>
      </c>
      <c r="D208" s="234" t="s">
        <v>7419</v>
      </c>
      <c r="E208" s="234" t="s">
        <v>8735</v>
      </c>
      <c r="F208" s="234" t="s">
        <v>6993</v>
      </c>
      <c r="G208" s="234" t="s">
        <v>7315</v>
      </c>
      <c r="H208" s="234" t="s">
        <v>6994</v>
      </c>
      <c r="I208" s="242"/>
      <c r="J208" s="242">
        <v>44609.344293981485</v>
      </c>
      <c r="K208" s="234" t="s">
        <v>8736</v>
      </c>
      <c r="L208" s="242">
        <v>44617.344293981485</v>
      </c>
      <c r="M208" s="234" t="s">
        <v>6996</v>
      </c>
      <c r="N208" s="234" t="s">
        <v>7421</v>
      </c>
      <c r="O208" s="234" t="s">
        <v>7422</v>
      </c>
      <c r="P208" s="234" t="s">
        <v>6999</v>
      </c>
      <c r="Q208" s="234"/>
      <c r="R208" s="234" t="s">
        <v>451</v>
      </c>
      <c r="S208" t="b">
        <v>0</v>
      </c>
      <c r="T208" s="242"/>
      <c r="U208" s="103">
        <v>6</v>
      </c>
      <c r="V208" s="234" t="s">
        <v>272</v>
      </c>
      <c r="W208" s="103">
        <v>12</v>
      </c>
      <c r="X208" s="234" t="s">
        <v>272</v>
      </c>
      <c r="Y208" s="242"/>
      <c r="Z208" s="242"/>
      <c r="AA208" s="103"/>
      <c r="AB208" s="234" t="s">
        <v>7424</v>
      </c>
      <c r="AC208" s="243">
        <v>44609.358819444446</v>
      </c>
      <c r="AD208" s="234" t="s">
        <v>7001</v>
      </c>
      <c r="AE208" s="235" t="s">
        <v>8737</v>
      </c>
      <c r="AF208" s="237">
        <v>0</v>
      </c>
      <c r="AG208" s="234" t="s">
        <v>482</v>
      </c>
      <c r="AH208" s="241" t="s">
        <v>8738</v>
      </c>
      <c r="AI208" t="b">
        <v>1</v>
      </c>
      <c r="AJ208" t="b">
        <v>0</v>
      </c>
      <c r="AK208" s="234"/>
      <c r="AL208" s="103"/>
      <c r="AM208" t="b">
        <v>0</v>
      </c>
      <c r="AN208" s="234"/>
      <c r="AO208" s="103"/>
      <c r="AP208" s="241"/>
      <c r="AQ208" s="241"/>
      <c r="AR208" s="241"/>
      <c r="AS208" s="241"/>
      <c r="AT208" s="234" t="s">
        <v>7005</v>
      </c>
      <c r="AU208" s="234" t="s">
        <v>7085</v>
      </c>
      <c r="AV208" t="b">
        <v>0</v>
      </c>
      <c r="AW208" t="b">
        <v>0</v>
      </c>
      <c r="AX208" s="241" t="s">
        <v>7216</v>
      </c>
      <c r="AY208" s="241"/>
      <c r="AZ208" s="234"/>
      <c r="BA208" s="234"/>
      <c r="BB208" s="234" t="s">
        <v>8739</v>
      </c>
      <c r="BC208" t="b">
        <v>0</v>
      </c>
      <c r="BD208" s="234" t="s">
        <v>7008</v>
      </c>
      <c r="BE208" s="234" t="s">
        <v>7009</v>
      </c>
      <c r="BF208" s="234" t="s">
        <v>7027</v>
      </c>
      <c r="BG208" s="234" t="s">
        <v>7028</v>
      </c>
      <c r="BH208" s="234" t="s">
        <v>55</v>
      </c>
      <c r="BI208" s="243">
        <v>44642.404768518521</v>
      </c>
      <c r="BJ208" s="234" t="s">
        <v>442</v>
      </c>
      <c r="BK208" s="234" t="s">
        <v>451</v>
      </c>
      <c r="BL208" s="234" t="s">
        <v>547</v>
      </c>
      <c r="BM208" s="234" t="s">
        <v>547</v>
      </c>
      <c r="BN208" s="241" t="s">
        <v>7218</v>
      </c>
      <c r="BO208" t="b">
        <v>0</v>
      </c>
      <c r="BP208" t="b">
        <v>0</v>
      </c>
      <c r="BQ208" t="b">
        <v>0</v>
      </c>
      <c r="BR208" s="241" t="s">
        <v>7029</v>
      </c>
      <c r="BS208" s="241"/>
      <c r="BT208" s="234" t="s">
        <v>7012</v>
      </c>
      <c r="BU208" t="b">
        <v>0</v>
      </c>
      <c r="BV208" s="103">
        <v>1</v>
      </c>
      <c r="BW208" s="235">
        <v>2037</v>
      </c>
      <c r="BX208" s="234" t="s">
        <v>8740</v>
      </c>
      <c r="BY208" s="234" t="s">
        <v>56</v>
      </c>
      <c r="BZ208" s="234" t="s">
        <v>7014</v>
      </c>
    </row>
    <row r="209" spans="1:78" ht="30" x14ac:dyDescent="0.25">
      <c r="A209" s="5">
        <v>2004</v>
      </c>
      <c r="B209" s="234" t="s">
        <v>5253</v>
      </c>
      <c r="C209" s="234" t="s">
        <v>1312</v>
      </c>
      <c r="D209" s="234" t="s">
        <v>8741</v>
      </c>
      <c r="E209" s="234"/>
      <c r="F209" s="234" t="s">
        <v>7156</v>
      </c>
      <c r="G209" s="234" t="s">
        <v>7315</v>
      </c>
      <c r="H209" s="234" t="s">
        <v>6995</v>
      </c>
      <c r="I209" s="242"/>
      <c r="J209" s="242">
        <v>44607.61109953704</v>
      </c>
      <c r="K209" s="234"/>
      <c r="L209" s="242">
        <v>44615.61109953704</v>
      </c>
      <c r="M209" s="234" t="s">
        <v>6996</v>
      </c>
      <c r="N209" s="234" t="s">
        <v>8742</v>
      </c>
      <c r="O209" s="234" t="s">
        <v>7205</v>
      </c>
      <c r="P209" s="234" t="s">
        <v>6999</v>
      </c>
      <c r="Q209" s="234" t="s">
        <v>8743</v>
      </c>
      <c r="R209" s="234" t="s">
        <v>451</v>
      </c>
      <c r="S209" t="b">
        <v>0</v>
      </c>
      <c r="T209" s="242">
        <v>44615</v>
      </c>
      <c r="U209" s="103">
        <v>1</v>
      </c>
      <c r="V209" s="234" t="s">
        <v>272</v>
      </c>
      <c r="W209" s="103">
        <v>1</v>
      </c>
      <c r="X209" s="234" t="s">
        <v>272</v>
      </c>
      <c r="Y209" s="242"/>
      <c r="Z209" s="242"/>
      <c r="AA209" s="103"/>
      <c r="AB209" s="234" t="s">
        <v>8744</v>
      </c>
      <c r="AC209" s="243">
        <v>44608.614525462966</v>
      </c>
      <c r="AD209" s="234" t="s">
        <v>7320</v>
      </c>
      <c r="AE209" s="235" t="s">
        <v>8745</v>
      </c>
      <c r="AF209" s="237">
        <v>0</v>
      </c>
      <c r="AG209" s="234" t="s">
        <v>482</v>
      </c>
      <c r="AH209" s="241"/>
      <c r="AI209" t="b">
        <v>1</v>
      </c>
      <c r="AJ209" t="b">
        <v>0</v>
      </c>
      <c r="AK209" s="234"/>
      <c r="AL209" s="103"/>
      <c r="AM209" t="b">
        <v>0</v>
      </c>
      <c r="AN209" s="234"/>
      <c r="AO209" s="103"/>
      <c r="AP209" s="241" t="s">
        <v>8746</v>
      </c>
      <c r="AQ209" s="241"/>
      <c r="AR209" s="241"/>
      <c r="AS209" s="241"/>
      <c r="AT209" s="234" t="s">
        <v>7005</v>
      </c>
      <c r="AU209" s="234" t="s">
        <v>7042</v>
      </c>
      <c r="AV209" t="b">
        <v>0</v>
      </c>
      <c r="AW209" t="b">
        <v>0</v>
      </c>
      <c r="AX209" s="241"/>
      <c r="AY209" s="241"/>
      <c r="AZ209" s="234"/>
      <c r="BA209" s="234"/>
      <c r="BB209" s="234" t="s">
        <v>8747</v>
      </c>
      <c r="BC209" t="b">
        <v>0</v>
      </c>
      <c r="BD209" s="234" t="s">
        <v>7008</v>
      </c>
      <c r="BE209" s="234" t="s">
        <v>7009</v>
      </c>
      <c r="BF209" s="234" t="s">
        <v>7027</v>
      </c>
      <c r="BG209" s="234" t="s">
        <v>7028</v>
      </c>
      <c r="BH209" s="234" t="s">
        <v>55</v>
      </c>
      <c r="BI209" s="243">
        <v>44642.404768518521</v>
      </c>
      <c r="BJ209" s="234" t="s">
        <v>442</v>
      </c>
      <c r="BK209" s="234" t="s">
        <v>451</v>
      </c>
      <c r="BL209" s="234" t="s">
        <v>451</v>
      </c>
      <c r="BM209" s="234" t="s">
        <v>451</v>
      </c>
      <c r="BN209" s="241"/>
      <c r="BO209" t="b">
        <v>0</v>
      </c>
      <c r="BP209" t="b">
        <v>0</v>
      </c>
      <c r="BQ209" t="b">
        <v>0</v>
      </c>
      <c r="BR209" s="241" t="s">
        <v>7029</v>
      </c>
      <c r="BS209" s="241"/>
      <c r="BT209" s="234" t="s">
        <v>7012</v>
      </c>
      <c r="BU209" t="b">
        <v>0</v>
      </c>
      <c r="BV209" s="103">
        <v>1</v>
      </c>
      <c r="BW209" s="235">
        <v>2036</v>
      </c>
      <c r="BX209" s="234" t="s">
        <v>8748</v>
      </c>
      <c r="BY209" s="234" t="s">
        <v>56</v>
      </c>
      <c r="BZ209" s="234" t="s">
        <v>7014</v>
      </c>
    </row>
    <row r="210" spans="1:78" ht="45" x14ac:dyDescent="0.25">
      <c r="A210" s="5">
        <v>2003</v>
      </c>
      <c r="B210" s="234" t="s">
        <v>5248</v>
      </c>
      <c r="C210" s="234" t="s">
        <v>3643</v>
      </c>
      <c r="D210" s="234" t="s">
        <v>8749</v>
      </c>
      <c r="E210" s="234"/>
      <c r="F210" s="234" t="s">
        <v>6993</v>
      </c>
      <c r="G210" s="234" t="s">
        <v>7100</v>
      </c>
      <c r="H210" s="234" t="s">
        <v>6994</v>
      </c>
      <c r="I210" s="242"/>
      <c r="J210" s="242">
        <v>44608.238634259258</v>
      </c>
      <c r="K210" s="234"/>
      <c r="L210" s="242">
        <v>44614.238634259258</v>
      </c>
      <c r="M210" s="234" t="s">
        <v>6996</v>
      </c>
      <c r="N210" s="234" t="s">
        <v>8750</v>
      </c>
      <c r="O210" s="234" t="s">
        <v>8751</v>
      </c>
      <c r="P210" s="234" t="s">
        <v>6999</v>
      </c>
      <c r="Q210" s="234"/>
      <c r="R210" s="234" t="s">
        <v>451</v>
      </c>
      <c r="S210" t="b">
        <v>0</v>
      </c>
      <c r="T210" s="242"/>
      <c r="U210" s="103">
        <v>2</v>
      </c>
      <c r="V210" s="234" t="s">
        <v>272</v>
      </c>
      <c r="W210" s="103">
        <v>2</v>
      </c>
      <c r="X210" s="234" t="s">
        <v>272</v>
      </c>
      <c r="Y210" s="242"/>
      <c r="Z210" s="242"/>
      <c r="AA210" s="103"/>
      <c r="AB210" s="234" t="s">
        <v>8752</v>
      </c>
      <c r="AC210" s="243">
        <v>44608.243645833332</v>
      </c>
      <c r="AD210" s="234" t="s">
        <v>7001</v>
      </c>
      <c r="AE210" s="235" t="s">
        <v>8753</v>
      </c>
      <c r="AF210" s="237">
        <v>0</v>
      </c>
      <c r="AG210" s="234" t="s">
        <v>482</v>
      </c>
      <c r="AH210" s="241" t="s">
        <v>8754</v>
      </c>
      <c r="AI210" t="b">
        <v>1</v>
      </c>
      <c r="AJ210" t="b">
        <v>0</v>
      </c>
      <c r="AK210" s="234"/>
      <c r="AL210" s="103"/>
      <c r="AM210" t="b">
        <v>0</v>
      </c>
      <c r="AN210" s="234"/>
      <c r="AO210" s="103"/>
      <c r="AP210" s="241"/>
      <c r="AQ210" s="241"/>
      <c r="AR210" s="241"/>
      <c r="AS210" s="241"/>
      <c r="AT210" s="234" t="s">
        <v>7005</v>
      </c>
      <c r="AU210" s="234" t="s">
        <v>7085</v>
      </c>
      <c r="AV210" t="b">
        <v>0</v>
      </c>
      <c r="AW210" t="b">
        <v>0</v>
      </c>
      <c r="AX210" s="241"/>
      <c r="AY210" s="241"/>
      <c r="AZ210" s="234"/>
      <c r="BA210" s="234"/>
      <c r="BB210" s="234" t="s">
        <v>8755</v>
      </c>
      <c r="BC210" t="b">
        <v>0</v>
      </c>
      <c r="BD210" s="234" t="s">
        <v>7008</v>
      </c>
      <c r="BE210" s="234" t="s">
        <v>7009</v>
      </c>
      <c r="BF210" s="234" t="s">
        <v>7027</v>
      </c>
      <c r="BG210" s="234" t="s">
        <v>7028</v>
      </c>
      <c r="BH210" s="234" t="s">
        <v>55</v>
      </c>
      <c r="BI210" s="243">
        <v>44642.404768518521</v>
      </c>
      <c r="BJ210" s="234" t="s">
        <v>442</v>
      </c>
      <c r="BK210" s="234" t="s">
        <v>451</v>
      </c>
      <c r="BL210" s="234" t="s">
        <v>451</v>
      </c>
      <c r="BM210" s="234" t="s">
        <v>451</v>
      </c>
      <c r="BN210" s="241"/>
      <c r="BO210" t="b">
        <v>0</v>
      </c>
      <c r="BP210" t="b">
        <v>0</v>
      </c>
      <c r="BQ210" t="b">
        <v>0</v>
      </c>
      <c r="BR210" s="241" t="s">
        <v>7029</v>
      </c>
      <c r="BS210" s="241"/>
      <c r="BT210" s="234" t="s">
        <v>7012</v>
      </c>
      <c r="BU210" t="b">
        <v>0</v>
      </c>
      <c r="BV210" s="103">
        <v>1</v>
      </c>
      <c r="BW210" s="235">
        <v>2035</v>
      </c>
      <c r="BX210" s="234" t="s">
        <v>8756</v>
      </c>
      <c r="BY210" s="234" t="s">
        <v>56</v>
      </c>
      <c r="BZ210" s="234" t="s">
        <v>7014</v>
      </c>
    </row>
    <row r="211" spans="1:78" ht="60" x14ac:dyDescent="0.25">
      <c r="A211" s="5">
        <v>2002</v>
      </c>
      <c r="B211" s="234" t="s">
        <v>5236</v>
      </c>
      <c r="C211" s="234" t="s">
        <v>8757</v>
      </c>
      <c r="D211" s="234" t="s">
        <v>7643</v>
      </c>
      <c r="E211" s="234" t="s">
        <v>8758</v>
      </c>
      <c r="F211" s="234" t="s">
        <v>6993</v>
      </c>
      <c r="G211" s="234" t="s">
        <v>7302</v>
      </c>
      <c r="H211" s="234" t="s">
        <v>7302</v>
      </c>
      <c r="I211" s="242"/>
      <c r="J211" s="242">
        <v>44606.633958333332</v>
      </c>
      <c r="K211" s="234" t="s">
        <v>8759</v>
      </c>
      <c r="L211" s="242">
        <v>44610.633958333332</v>
      </c>
      <c r="M211" s="234" t="s">
        <v>6996</v>
      </c>
      <c r="N211" s="234" t="s">
        <v>7645</v>
      </c>
      <c r="O211" s="234" t="s">
        <v>7646</v>
      </c>
      <c r="P211" s="234" t="s">
        <v>6999</v>
      </c>
      <c r="Q211" s="234" t="s">
        <v>7647</v>
      </c>
      <c r="R211" s="234" t="s">
        <v>451</v>
      </c>
      <c r="S211" t="b">
        <v>0</v>
      </c>
      <c r="T211" s="242"/>
      <c r="U211" s="103">
        <v>10</v>
      </c>
      <c r="V211" s="234" t="s">
        <v>272</v>
      </c>
      <c r="W211" s="103">
        <v>10</v>
      </c>
      <c r="X211" s="234" t="s">
        <v>272</v>
      </c>
      <c r="Y211" s="242"/>
      <c r="Z211" s="242"/>
      <c r="AA211" s="103"/>
      <c r="AB211" s="234" t="s">
        <v>7648</v>
      </c>
      <c r="AC211" s="243">
        <v>44607.64167824074</v>
      </c>
      <c r="AD211" s="234" t="s">
        <v>7308</v>
      </c>
      <c r="AE211" s="235" t="s">
        <v>8760</v>
      </c>
      <c r="AF211" s="237">
        <v>0</v>
      </c>
      <c r="AG211" s="234" t="s">
        <v>482</v>
      </c>
      <c r="AH211" s="241"/>
      <c r="AI211" t="b">
        <v>1</v>
      </c>
      <c r="AJ211" t="b">
        <v>0</v>
      </c>
      <c r="AK211" s="234"/>
      <c r="AL211" s="103"/>
      <c r="AM211" t="b">
        <v>0</v>
      </c>
      <c r="AN211" s="234"/>
      <c r="AO211" s="103"/>
      <c r="AP211" s="241"/>
      <c r="AQ211" s="241"/>
      <c r="AR211" s="241" t="s">
        <v>8761</v>
      </c>
      <c r="AS211" s="241" t="s">
        <v>8762</v>
      </c>
      <c r="AT211" s="234" t="s">
        <v>7005</v>
      </c>
      <c r="AU211" s="234" t="s">
        <v>7042</v>
      </c>
      <c r="AV211" t="b">
        <v>0</v>
      </c>
      <c r="AW211" t="b">
        <v>0</v>
      </c>
      <c r="AX211" s="241"/>
      <c r="AY211" s="241" t="s">
        <v>7310</v>
      </c>
      <c r="AZ211" s="234"/>
      <c r="BA211" s="234"/>
      <c r="BB211" s="234" t="s">
        <v>7650</v>
      </c>
      <c r="BC211" t="b">
        <v>0</v>
      </c>
      <c r="BD211" s="234" t="s">
        <v>7008</v>
      </c>
      <c r="BE211" s="234" t="s">
        <v>7009</v>
      </c>
      <c r="BF211" s="234" t="s">
        <v>7027</v>
      </c>
      <c r="BG211" s="234" t="s">
        <v>7028</v>
      </c>
      <c r="BH211" s="234" t="s">
        <v>55</v>
      </c>
      <c r="BI211" s="243">
        <v>44642.404756944445</v>
      </c>
      <c r="BJ211" s="234" t="s">
        <v>8653</v>
      </c>
      <c r="BK211" s="234" t="s">
        <v>547</v>
      </c>
      <c r="BL211" s="234" t="s">
        <v>451</v>
      </c>
      <c r="BM211" s="234" t="s">
        <v>451</v>
      </c>
      <c r="BN211" s="241"/>
      <c r="BO211" t="b">
        <v>0</v>
      </c>
      <c r="BP211" t="b">
        <v>0</v>
      </c>
      <c r="BQ211" t="b">
        <v>0</v>
      </c>
      <c r="BR211" s="241" t="s">
        <v>7651</v>
      </c>
      <c r="BS211" s="241"/>
      <c r="BT211" s="234" t="s">
        <v>7012</v>
      </c>
      <c r="BU211" t="b">
        <v>0</v>
      </c>
      <c r="BV211" s="103">
        <v>1</v>
      </c>
      <c r="BW211" s="235">
        <v>2034</v>
      </c>
      <c r="BX211" s="234" t="s">
        <v>8763</v>
      </c>
      <c r="BY211" s="234" t="s">
        <v>56</v>
      </c>
      <c r="BZ211" s="234" t="s">
        <v>7014</v>
      </c>
    </row>
    <row r="212" spans="1:78" ht="45" x14ac:dyDescent="0.25">
      <c r="A212" s="5">
        <v>2001</v>
      </c>
      <c r="B212" s="234" t="s">
        <v>5229</v>
      </c>
      <c r="C212" s="234" t="s">
        <v>8764</v>
      </c>
      <c r="D212" s="234"/>
      <c r="E212" s="234" t="s">
        <v>8765</v>
      </c>
      <c r="F212" s="234" t="s">
        <v>6993</v>
      </c>
      <c r="G212" s="234" t="s">
        <v>7100</v>
      </c>
      <c r="H212" s="234" t="s">
        <v>8068</v>
      </c>
      <c r="I212" s="242"/>
      <c r="J212" s="242">
        <v>44606.33252314815</v>
      </c>
      <c r="K212" s="234" t="s">
        <v>8766</v>
      </c>
      <c r="L212" s="242">
        <v>44615.33252314815</v>
      </c>
      <c r="M212" s="234" t="s">
        <v>6996</v>
      </c>
      <c r="N212" s="234" t="s">
        <v>8767</v>
      </c>
      <c r="O212" s="234" t="s">
        <v>8768</v>
      </c>
      <c r="P212" s="234" t="s">
        <v>6999</v>
      </c>
      <c r="Q212" s="234" t="s">
        <v>8769</v>
      </c>
      <c r="R212" s="234" t="s">
        <v>451</v>
      </c>
      <c r="S212" t="b">
        <v>0</v>
      </c>
      <c r="T212" s="242"/>
      <c r="U212" s="103">
        <v>10</v>
      </c>
      <c r="V212" s="234" t="s">
        <v>272</v>
      </c>
      <c r="W212" s="103">
        <v>10</v>
      </c>
      <c r="X212" s="234" t="s">
        <v>272</v>
      </c>
      <c r="Y212" s="242"/>
      <c r="Z212" s="242"/>
      <c r="AA212" s="103"/>
      <c r="AB212" s="234"/>
      <c r="AC212" s="243">
        <v>44607.334837962961</v>
      </c>
      <c r="AD212" s="234" t="s">
        <v>7106</v>
      </c>
      <c r="AE212" s="235" t="s">
        <v>8770</v>
      </c>
      <c r="AF212" s="237">
        <v>0</v>
      </c>
      <c r="AG212" s="234" t="s">
        <v>482</v>
      </c>
      <c r="AH212" s="241"/>
      <c r="AI212" t="b">
        <v>1</v>
      </c>
      <c r="AJ212" t="b">
        <v>0</v>
      </c>
      <c r="AK212" s="234"/>
      <c r="AL212" s="103"/>
      <c r="AM212" t="b">
        <v>0</v>
      </c>
      <c r="AN212" s="234"/>
      <c r="AO212" s="103"/>
      <c r="AP212" s="241"/>
      <c r="AQ212" s="241"/>
      <c r="AR212" s="241" t="s">
        <v>8771</v>
      </c>
      <c r="AS212" s="241"/>
      <c r="AT212" s="234" t="s">
        <v>7005</v>
      </c>
      <c r="AU212" s="234" t="s">
        <v>7085</v>
      </c>
      <c r="AV212" t="b">
        <v>0</v>
      </c>
      <c r="AW212" t="b">
        <v>0</v>
      </c>
      <c r="AX212" s="241"/>
      <c r="AY212" s="241"/>
      <c r="AZ212" s="234"/>
      <c r="BA212" s="234"/>
      <c r="BB212" s="234" t="s">
        <v>8772</v>
      </c>
      <c r="BC212" t="b">
        <v>1</v>
      </c>
      <c r="BD212" s="234" t="s">
        <v>7008</v>
      </c>
      <c r="BE212" s="234" t="s">
        <v>7208</v>
      </c>
      <c r="BF212" s="234" t="s">
        <v>6972</v>
      </c>
      <c r="BG212" s="234" t="s">
        <v>7028</v>
      </c>
      <c r="BH212" s="234" t="s">
        <v>55</v>
      </c>
      <c r="BI212" s="243">
        <v>44642.404756944445</v>
      </c>
      <c r="BJ212" s="234" t="s">
        <v>8773</v>
      </c>
      <c r="BK212" s="234" t="s">
        <v>547</v>
      </c>
      <c r="BL212" s="234" t="s">
        <v>451</v>
      </c>
      <c r="BM212" s="234" t="s">
        <v>451</v>
      </c>
      <c r="BN212" s="241"/>
      <c r="BO212" t="b">
        <v>0</v>
      </c>
      <c r="BP212" t="b">
        <v>0</v>
      </c>
      <c r="BQ212" t="b">
        <v>0</v>
      </c>
      <c r="BR212" s="241"/>
      <c r="BS212" s="241"/>
      <c r="BT212" s="234" t="s">
        <v>7012</v>
      </c>
      <c r="BU212" t="b">
        <v>0</v>
      </c>
      <c r="BV212" s="103">
        <v>1</v>
      </c>
      <c r="BW212" s="235">
        <v>2033</v>
      </c>
      <c r="BX212" s="234" t="s">
        <v>8774</v>
      </c>
      <c r="BY212" s="234" t="s">
        <v>56</v>
      </c>
      <c r="BZ212" s="234" t="s">
        <v>7014</v>
      </c>
    </row>
    <row r="213" spans="1:78" ht="75" x14ac:dyDescent="0.25">
      <c r="A213" s="5">
        <v>2000</v>
      </c>
      <c r="B213" s="234" t="s">
        <v>5220</v>
      </c>
      <c r="C213" s="234" t="s">
        <v>5221</v>
      </c>
      <c r="D213" s="234" t="s">
        <v>7581</v>
      </c>
      <c r="E213" s="234" t="s">
        <v>7192</v>
      </c>
      <c r="F213" s="234" t="s">
        <v>6993</v>
      </c>
      <c r="G213" s="234" t="s">
        <v>7100</v>
      </c>
      <c r="H213" s="234" t="s">
        <v>6995</v>
      </c>
      <c r="I213" s="242"/>
      <c r="J213" s="242">
        <v>44602.459108796298</v>
      </c>
      <c r="K213" s="234" t="s">
        <v>8775</v>
      </c>
      <c r="L213" s="242">
        <v>44610.459108796298</v>
      </c>
      <c r="M213" s="234" t="s">
        <v>6996</v>
      </c>
      <c r="N213" s="234" t="s">
        <v>7582</v>
      </c>
      <c r="O213" s="234" t="s">
        <v>7583</v>
      </c>
      <c r="P213" s="234" t="s">
        <v>6999</v>
      </c>
      <c r="Q213" s="234" t="s">
        <v>8776</v>
      </c>
      <c r="R213" s="234" t="s">
        <v>451</v>
      </c>
      <c r="S213" t="b">
        <v>0</v>
      </c>
      <c r="T213" s="242"/>
      <c r="U213" s="103">
        <v>17.5</v>
      </c>
      <c r="V213" s="234" t="s">
        <v>272</v>
      </c>
      <c r="W213" s="103">
        <v>17.5</v>
      </c>
      <c r="X213" s="234" t="s">
        <v>272</v>
      </c>
      <c r="Y213" s="242"/>
      <c r="Z213" s="242"/>
      <c r="AA213" s="103"/>
      <c r="AB213" s="234" t="s">
        <v>7584</v>
      </c>
      <c r="AC213" s="243">
        <v>44606.462858796294</v>
      </c>
      <c r="AD213" s="234" t="s">
        <v>7106</v>
      </c>
      <c r="AE213" s="235" t="s">
        <v>8777</v>
      </c>
      <c r="AF213" s="237">
        <v>0</v>
      </c>
      <c r="AG213" s="234" t="s">
        <v>482</v>
      </c>
      <c r="AH213" s="241"/>
      <c r="AI213" t="b">
        <v>0</v>
      </c>
      <c r="AJ213" t="b">
        <v>1</v>
      </c>
      <c r="AK213" s="234" t="s">
        <v>8778</v>
      </c>
      <c r="AL213" s="103">
        <v>10</v>
      </c>
      <c r="AM213" t="b">
        <v>0</v>
      </c>
      <c r="AN213" s="234"/>
      <c r="AO213" s="103"/>
      <c r="AP213" s="241"/>
      <c r="AQ213" s="241"/>
      <c r="AR213" s="241" t="s">
        <v>8779</v>
      </c>
      <c r="AS213" s="241"/>
      <c r="AT213" s="234" t="s">
        <v>5226</v>
      </c>
      <c r="AU213" s="234" t="s">
        <v>7085</v>
      </c>
      <c r="AV213" t="b">
        <v>0</v>
      </c>
      <c r="AW213" t="b">
        <v>0</v>
      </c>
      <c r="AX213" s="241"/>
      <c r="AY213" s="241"/>
      <c r="AZ213" s="234"/>
      <c r="BA213" s="234"/>
      <c r="BB213" s="234" t="s">
        <v>7589</v>
      </c>
      <c r="BC213" t="b">
        <v>0</v>
      </c>
      <c r="BD213" s="234" t="s">
        <v>7008</v>
      </c>
      <c r="BE213" s="234" t="s">
        <v>7009</v>
      </c>
      <c r="BF213" s="234" t="s">
        <v>7027</v>
      </c>
      <c r="BG213" s="234" t="s">
        <v>7028</v>
      </c>
      <c r="BH213" s="234" t="s">
        <v>55</v>
      </c>
      <c r="BI213" s="243">
        <v>44642.404756944445</v>
      </c>
      <c r="BJ213" s="234" t="s">
        <v>8780</v>
      </c>
      <c r="BK213" s="234" t="s">
        <v>547</v>
      </c>
      <c r="BL213" s="234" t="s">
        <v>451</v>
      </c>
      <c r="BM213" s="234" t="s">
        <v>451</v>
      </c>
      <c r="BN213" s="241"/>
      <c r="BO213" t="b">
        <v>1</v>
      </c>
      <c r="BP213" t="b">
        <v>0</v>
      </c>
      <c r="BQ213" t="b">
        <v>0</v>
      </c>
      <c r="BR213" s="241" t="s">
        <v>7199</v>
      </c>
      <c r="BS213" s="241" t="s">
        <v>7591</v>
      </c>
      <c r="BT213" s="234" t="s">
        <v>7012</v>
      </c>
      <c r="BU213" t="b">
        <v>0</v>
      </c>
      <c r="BV213" s="103">
        <v>1</v>
      </c>
      <c r="BW213" s="235">
        <v>2032</v>
      </c>
      <c r="BX213" s="234" t="s">
        <v>8781</v>
      </c>
      <c r="BY213" s="234" t="s">
        <v>56</v>
      </c>
      <c r="BZ213" s="234" t="s">
        <v>7014</v>
      </c>
    </row>
    <row r="214" spans="1:78" x14ac:dyDescent="0.25">
      <c r="A214" s="5">
        <v>1999</v>
      </c>
      <c r="B214" s="234" t="s">
        <v>5212</v>
      </c>
      <c r="C214" s="234" t="s">
        <v>5213</v>
      </c>
      <c r="D214" s="234"/>
      <c r="E214" s="234" t="s">
        <v>8782</v>
      </c>
      <c r="F214" s="234" t="s">
        <v>6993</v>
      </c>
      <c r="G214" s="234" t="s">
        <v>7263</v>
      </c>
      <c r="H214" s="234" t="s">
        <v>7263</v>
      </c>
      <c r="I214" s="242"/>
      <c r="J214" s="242">
        <v>44603.57304398148</v>
      </c>
      <c r="K214" s="234"/>
      <c r="L214" s="242">
        <v>44607.57304398148</v>
      </c>
      <c r="M214" s="234" t="s">
        <v>7264</v>
      </c>
      <c r="N214" s="234" t="s">
        <v>8783</v>
      </c>
      <c r="O214" s="234" t="s">
        <v>8784</v>
      </c>
      <c r="P214" s="234" t="s">
        <v>6999</v>
      </c>
      <c r="Q214" s="234"/>
      <c r="R214" s="234" t="s">
        <v>451</v>
      </c>
      <c r="S214" t="b">
        <v>0</v>
      </c>
      <c r="T214" s="242"/>
      <c r="U214" s="103">
        <v>5</v>
      </c>
      <c r="V214" s="234" t="s">
        <v>272</v>
      </c>
      <c r="W214" s="103">
        <v>25</v>
      </c>
      <c r="X214" s="234" t="s">
        <v>272</v>
      </c>
      <c r="Y214" s="242"/>
      <c r="Z214" s="242"/>
      <c r="AA214" s="103">
        <v>5</v>
      </c>
      <c r="AB214" s="234"/>
      <c r="AC214" s="243">
        <v>44603.590405092589</v>
      </c>
      <c r="AD214" s="234" t="s">
        <v>7268</v>
      </c>
      <c r="AE214" s="235" t="s">
        <v>8785</v>
      </c>
      <c r="AF214" s="237">
        <v>0</v>
      </c>
      <c r="AG214" s="234" t="s">
        <v>482</v>
      </c>
      <c r="AH214" s="241"/>
      <c r="AI214" t="b">
        <v>0</v>
      </c>
      <c r="AJ214" t="b">
        <v>1</v>
      </c>
      <c r="AK214" s="234"/>
      <c r="AL214" s="103"/>
      <c r="AM214" t="b">
        <v>0</v>
      </c>
      <c r="AN214" s="234"/>
      <c r="AO214" s="103"/>
      <c r="AP214" s="241" t="s">
        <v>8786</v>
      </c>
      <c r="AQ214" s="241"/>
      <c r="AR214" s="241"/>
      <c r="AS214" s="241"/>
      <c r="AT214" s="234" t="s">
        <v>7005</v>
      </c>
      <c r="AU214" s="234" t="s">
        <v>7025</v>
      </c>
      <c r="AV214" t="b">
        <v>0</v>
      </c>
      <c r="AW214" t="b">
        <v>0</v>
      </c>
      <c r="AX214" s="241"/>
      <c r="AY214" s="241"/>
      <c r="AZ214" s="234"/>
      <c r="BA214" s="234"/>
      <c r="BB214" s="234" t="s">
        <v>8787</v>
      </c>
      <c r="BC214" t="b">
        <v>1</v>
      </c>
      <c r="BD214" s="234" t="s">
        <v>7270</v>
      </c>
      <c r="BE214" s="234" t="s">
        <v>7009</v>
      </c>
      <c r="BF214" s="234" t="s">
        <v>6972</v>
      </c>
      <c r="BG214" s="234" t="s">
        <v>7028</v>
      </c>
      <c r="BH214" s="234" t="s">
        <v>55</v>
      </c>
      <c r="BI214" s="243">
        <v>44642.404745370368</v>
      </c>
      <c r="BJ214" s="234" t="s">
        <v>8788</v>
      </c>
      <c r="BK214" s="234" t="s">
        <v>451</v>
      </c>
      <c r="BL214" s="234" t="s">
        <v>451</v>
      </c>
      <c r="BM214" s="234" t="s">
        <v>451</v>
      </c>
      <c r="BN214" s="241"/>
      <c r="BO214" t="b">
        <v>1</v>
      </c>
      <c r="BP214" t="b">
        <v>0</v>
      </c>
      <c r="BQ214" t="b">
        <v>0</v>
      </c>
      <c r="BR214" s="241"/>
      <c r="BS214" s="241"/>
      <c r="BT214" s="234" t="s">
        <v>7012</v>
      </c>
      <c r="BU214" t="b">
        <v>0</v>
      </c>
      <c r="BV214" s="103">
        <v>1</v>
      </c>
      <c r="BW214" s="235">
        <v>2031</v>
      </c>
      <c r="BX214" s="234" t="s">
        <v>8789</v>
      </c>
      <c r="BY214" s="234" t="s">
        <v>56</v>
      </c>
      <c r="BZ214" s="234" t="s">
        <v>7014</v>
      </c>
    </row>
    <row r="215" spans="1:78" x14ac:dyDescent="0.25">
      <c r="A215" s="5">
        <v>1998</v>
      </c>
      <c r="B215" s="234" t="s">
        <v>5177</v>
      </c>
      <c r="C215" s="234" t="s">
        <v>8790</v>
      </c>
      <c r="D215" s="234" t="s">
        <v>8563</v>
      </c>
      <c r="E215" s="234"/>
      <c r="F215" s="234" t="s">
        <v>2991</v>
      </c>
      <c r="G215" s="234" t="s">
        <v>6995</v>
      </c>
      <c r="H215" s="234" t="s">
        <v>6995</v>
      </c>
      <c r="I215" s="242"/>
      <c r="J215" s="242">
        <v>44602.677881944444</v>
      </c>
      <c r="K215" s="234"/>
      <c r="L215" s="242">
        <v>44606.677881944444</v>
      </c>
      <c r="M215" s="234" t="s">
        <v>7066</v>
      </c>
      <c r="N215" s="234" t="s">
        <v>8564</v>
      </c>
      <c r="O215" s="234" t="s">
        <v>8565</v>
      </c>
      <c r="P215" s="234" t="s">
        <v>6999</v>
      </c>
      <c r="Q215" s="234"/>
      <c r="R215" s="234" t="s">
        <v>451</v>
      </c>
      <c r="S215" t="b">
        <v>0</v>
      </c>
      <c r="T215" s="242"/>
      <c r="U215" s="103">
        <v>700</v>
      </c>
      <c r="V215" s="234" t="s">
        <v>272</v>
      </c>
      <c r="W215" s="103">
        <v>700</v>
      </c>
      <c r="X215" s="234" t="s">
        <v>272</v>
      </c>
      <c r="Y215" s="242"/>
      <c r="Z215" s="242"/>
      <c r="AA215" s="103"/>
      <c r="AB215" s="234" t="s">
        <v>8566</v>
      </c>
      <c r="AC215" s="243">
        <v>44602.680162037039</v>
      </c>
      <c r="AD215" s="234" t="s">
        <v>7585</v>
      </c>
      <c r="AE215" s="235" t="s">
        <v>8791</v>
      </c>
      <c r="AF215" s="237">
        <v>0</v>
      </c>
      <c r="AG215" s="234" t="s">
        <v>482</v>
      </c>
      <c r="AH215" s="241"/>
      <c r="AI215" t="b">
        <v>0</v>
      </c>
      <c r="AJ215" t="b">
        <v>1</v>
      </c>
      <c r="AK215" s="234" t="s">
        <v>7587</v>
      </c>
      <c r="AL215" s="103">
        <v>10</v>
      </c>
      <c r="AM215" t="b">
        <v>0</v>
      </c>
      <c r="AN215" s="234"/>
      <c r="AO215" s="103"/>
      <c r="AP215" s="241"/>
      <c r="AQ215" s="241"/>
      <c r="AR215" s="241"/>
      <c r="AS215" s="241"/>
      <c r="AT215" s="234" t="s">
        <v>7166</v>
      </c>
      <c r="AU215" s="234" t="s">
        <v>7085</v>
      </c>
      <c r="AV215" t="b">
        <v>0</v>
      </c>
      <c r="AW215" t="b">
        <v>0</v>
      </c>
      <c r="AX215" s="241"/>
      <c r="AY215" s="241"/>
      <c r="AZ215" s="234"/>
      <c r="BA215" s="234"/>
      <c r="BB215" s="234" t="s">
        <v>8792</v>
      </c>
      <c r="BC215" t="b">
        <v>0</v>
      </c>
      <c r="BD215" s="234" t="s">
        <v>7076</v>
      </c>
      <c r="BE215" s="234" t="s">
        <v>7009</v>
      </c>
      <c r="BF215" s="234" t="s">
        <v>7027</v>
      </c>
      <c r="BG215" s="234" t="s">
        <v>7028</v>
      </c>
      <c r="BH215" s="234" t="s">
        <v>55</v>
      </c>
      <c r="BI215" s="243">
        <v>44642.404745370368</v>
      </c>
      <c r="BJ215" s="234" t="s">
        <v>442</v>
      </c>
      <c r="BK215" s="234" t="s">
        <v>451</v>
      </c>
      <c r="BL215" s="234" t="s">
        <v>451</v>
      </c>
      <c r="BM215" s="234" t="s">
        <v>451</v>
      </c>
      <c r="BN215" s="241"/>
      <c r="BO215" t="b">
        <v>1</v>
      </c>
      <c r="BP215" t="b">
        <v>0</v>
      </c>
      <c r="BQ215" t="b">
        <v>0</v>
      </c>
      <c r="BR215" s="241" t="s">
        <v>7029</v>
      </c>
      <c r="BS215" s="241"/>
      <c r="BT215" s="234" t="s">
        <v>7012</v>
      </c>
      <c r="BU215" t="b">
        <v>0</v>
      </c>
      <c r="BV215" s="103">
        <v>2</v>
      </c>
      <c r="BW215" s="235">
        <v>2030</v>
      </c>
      <c r="BX215" s="234" t="s">
        <v>8793</v>
      </c>
      <c r="BY215" s="234" t="s">
        <v>56</v>
      </c>
      <c r="BZ215" s="234" t="s">
        <v>7014</v>
      </c>
    </row>
    <row r="216" spans="1:78" ht="45" x14ac:dyDescent="0.25">
      <c r="A216" s="5">
        <v>1997</v>
      </c>
      <c r="B216" s="234" t="s">
        <v>5169</v>
      </c>
      <c r="C216" s="234" t="s">
        <v>8794</v>
      </c>
      <c r="D216" s="234"/>
      <c r="E216" s="234" t="s">
        <v>8795</v>
      </c>
      <c r="F216" s="234" t="s">
        <v>2991</v>
      </c>
      <c r="G216" s="234" t="s">
        <v>7864</v>
      </c>
      <c r="H216" s="234" t="s">
        <v>7034</v>
      </c>
      <c r="I216" s="242"/>
      <c r="J216" s="242">
        <v>44602.574328703704</v>
      </c>
      <c r="K216" s="234"/>
      <c r="L216" s="242">
        <v>44608.574328703704</v>
      </c>
      <c r="M216" s="234" t="s">
        <v>7159</v>
      </c>
      <c r="N216" s="234" t="s">
        <v>8796</v>
      </c>
      <c r="O216" s="234" t="s">
        <v>8797</v>
      </c>
      <c r="P216" s="234" t="s">
        <v>6999</v>
      </c>
      <c r="Q216" s="234"/>
      <c r="R216" s="234" t="s">
        <v>451</v>
      </c>
      <c r="S216" t="b">
        <v>0</v>
      </c>
      <c r="T216" s="242"/>
      <c r="U216" s="103">
        <v>187.5</v>
      </c>
      <c r="V216" s="234" t="s">
        <v>272</v>
      </c>
      <c r="W216" s="103">
        <v>1500</v>
      </c>
      <c r="X216" s="234" t="s">
        <v>272</v>
      </c>
      <c r="Y216" s="242"/>
      <c r="Z216" s="242"/>
      <c r="AA216" s="103">
        <v>8</v>
      </c>
      <c r="AB216" s="234"/>
      <c r="AC216" s="243">
        <v>44602.581458333334</v>
      </c>
      <c r="AD216" s="234" t="s">
        <v>7763</v>
      </c>
      <c r="AE216" s="235" t="s">
        <v>8798</v>
      </c>
      <c r="AF216" s="237">
        <v>0</v>
      </c>
      <c r="AG216" s="234" t="s">
        <v>436</v>
      </c>
      <c r="AH216" s="241"/>
      <c r="AI216" t="b">
        <v>1</v>
      </c>
      <c r="AJ216" t="b">
        <v>0</v>
      </c>
      <c r="AK216" s="234"/>
      <c r="AL216" s="103"/>
      <c r="AM216" t="b">
        <v>0</v>
      </c>
      <c r="AN216" s="234"/>
      <c r="AO216" s="103"/>
      <c r="AP216" s="241"/>
      <c r="AQ216" s="241"/>
      <c r="AR216" s="241"/>
      <c r="AS216" s="241"/>
      <c r="AT216" s="234" t="s">
        <v>7058</v>
      </c>
      <c r="AU216" s="234" t="s">
        <v>7025</v>
      </c>
      <c r="AV216" t="b">
        <v>0</v>
      </c>
      <c r="AW216" t="b">
        <v>0</v>
      </c>
      <c r="AX216" s="241" t="s">
        <v>7875</v>
      </c>
      <c r="AY216" s="241"/>
      <c r="AZ216" s="234"/>
      <c r="BA216" s="234"/>
      <c r="BB216" s="234"/>
      <c r="BC216" t="b">
        <v>1</v>
      </c>
      <c r="BD216" s="234" t="s">
        <v>7170</v>
      </c>
      <c r="BE216" s="234" t="s">
        <v>7045</v>
      </c>
      <c r="BF216" s="234" t="s">
        <v>6972</v>
      </c>
      <c r="BG216" s="234" t="s">
        <v>7028</v>
      </c>
      <c r="BH216" s="234" t="s">
        <v>55</v>
      </c>
      <c r="BI216" s="243">
        <v>44642.404745370368</v>
      </c>
      <c r="BJ216" s="234" t="s">
        <v>442</v>
      </c>
      <c r="BK216" s="234" t="s">
        <v>451</v>
      </c>
      <c r="BL216" s="234" t="s">
        <v>547</v>
      </c>
      <c r="BM216" s="234" t="s">
        <v>547</v>
      </c>
      <c r="BN216" s="241" t="s">
        <v>8799</v>
      </c>
      <c r="BO216" t="b">
        <v>0</v>
      </c>
      <c r="BP216" t="b">
        <v>0</v>
      </c>
      <c r="BQ216" t="b">
        <v>1</v>
      </c>
      <c r="BR216" s="241"/>
      <c r="BS216" s="241"/>
      <c r="BT216" s="234" t="s">
        <v>7047</v>
      </c>
      <c r="BU216" t="b">
        <v>0</v>
      </c>
      <c r="BV216" s="103">
        <v>1</v>
      </c>
      <c r="BW216" s="235">
        <v>2029</v>
      </c>
      <c r="BX216" s="234" t="s">
        <v>8800</v>
      </c>
      <c r="BY216" s="234" t="s">
        <v>56</v>
      </c>
      <c r="BZ216" s="234" t="s">
        <v>7014</v>
      </c>
    </row>
    <row r="217" spans="1:78" x14ac:dyDescent="0.25">
      <c r="A217" s="5">
        <v>1996</v>
      </c>
      <c r="B217" s="234" t="s">
        <v>5161</v>
      </c>
      <c r="C217" s="234" t="s">
        <v>8801</v>
      </c>
      <c r="D217" s="234" t="s">
        <v>8802</v>
      </c>
      <c r="E217" s="234"/>
      <c r="F217" s="234" t="s">
        <v>6993</v>
      </c>
      <c r="G217" s="234" t="s">
        <v>7315</v>
      </c>
      <c r="H217" s="234" t="s">
        <v>6994</v>
      </c>
      <c r="I217" s="242"/>
      <c r="J217" s="242">
        <v>44602.400312500002</v>
      </c>
      <c r="K217" s="234"/>
      <c r="L217" s="242">
        <v>44604.400312500002</v>
      </c>
      <c r="M217" s="234" t="s">
        <v>6996</v>
      </c>
      <c r="N217" s="234" t="s">
        <v>8803</v>
      </c>
      <c r="O217" s="234" t="s">
        <v>8804</v>
      </c>
      <c r="P217" s="234" t="s">
        <v>6999</v>
      </c>
      <c r="Q217" s="234" t="s">
        <v>8805</v>
      </c>
      <c r="R217" s="234" t="s">
        <v>451</v>
      </c>
      <c r="S217" t="b">
        <v>0</v>
      </c>
      <c r="T217" s="242">
        <v>44604</v>
      </c>
      <c r="U217" s="103">
        <v>2</v>
      </c>
      <c r="V217" s="234" t="s">
        <v>272</v>
      </c>
      <c r="W217" s="103">
        <v>2</v>
      </c>
      <c r="X217" s="234" t="s">
        <v>272</v>
      </c>
      <c r="Y217" s="242"/>
      <c r="Z217" s="242"/>
      <c r="AA217" s="103"/>
      <c r="AB217" s="234" t="s">
        <v>8806</v>
      </c>
      <c r="AC217" s="243">
        <v>44602.409780092596</v>
      </c>
      <c r="AD217" s="234" t="s">
        <v>7320</v>
      </c>
      <c r="AE217" s="235" t="s">
        <v>8807</v>
      </c>
      <c r="AF217" s="237">
        <v>0</v>
      </c>
      <c r="AG217" s="234" t="s">
        <v>436</v>
      </c>
      <c r="AH217" s="241"/>
      <c r="AI217" t="b">
        <v>1</v>
      </c>
      <c r="AJ217" t="b">
        <v>0</v>
      </c>
      <c r="AK217" s="234"/>
      <c r="AL217" s="103"/>
      <c r="AM217" t="b">
        <v>0</v>
      </c>
      <c r="AN217" s="234"/>
      <c r="AO217" s="103"/>
      <c r="AP217" s="241"/>
      <c r="AQ217" s="241"/>
      <c r="AR217" s="241"/>
      <c r="AS217" s="241"/>
      <c r="AT217" s="234" t="s">
        <v>7005</v>
      </c>
      <c r="AU217" s="234" t="s">
        <v>7042</v>
      </c>
      <c r="AV217" t="b">
        <v>0</v>
      </c>
      <c r="AW217" t="b">
        <v>0</v>
      </c>
      <c r="AX217" s="241"/>
      <c r="AY217" s="241"/>
      <c r="AZ217" s="234"/>
      <c r="BA217" s="234"/>
      <c r="BB217" s="234" t="s">
        <v>8808</v>
      </c>
      <c r="BC217" t="b">
        <v>0</v>
      </c>
      <c r="BD217" s="234" t="s">
        <v>7008</v>
      </c>
      <c r="BE217" s="234" t="s">
        <v>7009</v>
      </c>
      <c r="BF217" s="234" t="s">
        <v>7027</v>
      </c>
      <c r="BG217" s="234" t="s">
        <v>7028</v>
      </c>
      <c r="BH217" s="234" t="s">
        <v>55</v>
      </c>
      <c r="BI217" s="243">
        <v>44642.404733796298</v>
      </c>
      <c r="BJ217" s="234" t="s">
        <v>442</v>
      </c>
      <c r="BK217" s="234" t="s">
        <v>451</v>
      </c>
      <c r="BL217" s="234" t="s">
        <v>451</v>
      </c>
      <c r="BM217" s="234" t="s">
        <v>451</v>
      </c>
      <c r="BN217" s="241"/>
      <c r="BO217" t="b">
        <v>0</v>
      </c>
      <c r="BP217" t="b">
        <v>0</v>
      </c>
      <c r="BQ217" t="b">
        <v>0</v>
      </c>
      <c r="BR217" s="241" t="s">
        <v>7029</v>
      </c>
      <c r="BS217" s="241"/>
      <c r="BT217" s="234" t="s">
        <v>7012</v>
      </c>
      <c r="BU217" t="b">
        <v>0</v>
      </c>
      <c r="BV217" s="103">
        <v>1</v>
      </c>
      <c r="BW217" s="235">
        <v>2028</v>
      </c>
      <c r="BX217" s="234" t="s">
        <v>8809</v>
      </c>
      <c r="BY217" s="234" t="s">
        <v>56</v>
      </c>
      <c r="BZ217" s="234" t="s">
        <v>7014</v>
      </c>
    </row>
    <row r="218" spans="1:78" x14ac:dyDescent="0.25">
      <c r="A218" s="5">
        <v>1995</v>
      </c>
      <c r="B218" s="234" t="s">
        <v>5148</v>
      </c>
      <c r="C218" s="234" t="s">
        <v>8810</v>
      </c>
      <c r="D218" s="234"/>
      <c r="E218" s="234" t="s">
        <v>8811</v>
      </c>
      <c r="F218" s="234" t="s">
        <v>7156</v>
      </c>
      <c r="G218" s="234" t="s">
        <v>6994</v>
      </c>
      <c r="H218" s="234" t="s">
        <v>6995</v>
      </c>
      <c r="I218" s="242"/>
      <c r="J218" s="242">
        <v>44602.284097222226</v>
      </c>
      <c r="K218" s="234"/>
      <c r="L218" s="242">
        <v>44609.284097222226</v>
      </c>
      <c r="M218" s="234" t="s">
        <v>7035</v>
      </c>
      <c r="N218" s="234" t="s">
        <v>8812</v>
      </c>
      <c r="O218" s="234" t="s">
        <v>8813</v>
      </c>
      <c r="P218" s="234" t="s">
        <v>6999</v>
      </c>
      <c r="Q218" s="234"/>
      <c r="R218" s="234" t="s">
        <v>451</v>
      </c>
      <c r="S218" t="b">
        <v>0</v>
      </c>
      <c r="T218" s="242"/>
      <c r="U218" s="103">
        <v>145</v>
      </c>
      <c r="V218" s="234" t="s">
        <v>272</v>
      </c>
      <c r="W218" s="103">
        <v>290</v>
      </c>
      <c r="X218" s="234" t="s">
        <v>272</v>
      </c>
      <c r="Y218" s="242"/>
      <c r="Z218" s="242"/>
      <c r="AA218" s="103"/>
      <c r="AB218" s="234"/>
      <c r="AC218" s="243">
        <v>44602.28837962963</v>
      </c>
      <c r="AD218" s="234" t="s">
        <v>7001</v>
      </c>
      <c r="AE218" s="235" t="s">
        <v>8814</v>
      </c>
      <c r="AF218" s="237">
        <v>0</v>
      </c>
      <c r="AG218" s="234" t="s">
        <v>436</v>
      </c>
      <c r="AH218" s="241" t="s">
        <v>8815</v>
      </c>
      <c r="AI218" t="b">
        <v>1</v>
      </c>
      <c r="AJ218" t="b">
        <v>0</v>
      </c>
      <c r="AK218" s="234"/>
      <c r="AL218" s="103"/>
      <c r="AM218" t="b">
        <v>0</v>
      </c>
      <c r="AN218" s="234"/>
      <c r="AO218" s="103"/>
      <c r="AP218" s="241"/>
      <c r="AQ218" s="241"/>
      <c r="AR218" s="241"/>
      <c r="AS218" s="241"/>
      <c r="AT218" s="234" t="s">
        <v>7005</v>
      </c>
      <c r="AU218" s="234" t="s">
        <v>7085</v>
      </c>
      <c r="AV218" t="b">
        <v>0</v>
      </c>
      <c r="AW218" t="b">
        <v>0</v>
      </c>
      <c r="AX218" s="241"/>
      <c r="AY218" s="241"/>
      <c r="AZ218" s="234"/>
      <c r="BA218" s="234"/>
      <c r="BB218" s="234" t="s">
        <v>8816</v>
      </c>
      <c r="BC218" t="b">
        <v>1</v>
      </c>
      <c r="BD218" s="234" t="s">
        <v>7044</v>
      </c>
      <c r="BE218" s="234" t="s">
        <v>7009</v>
      </c>
      <c r="BF218" s="234" t="s">
        <v>6972</v>
      </c>
      <c r="BG218" s="234" t="s">
        <v>7028</v>
      </c>
      <c r="BH218" s="234" t="s">
        <v>55</v>
      </c>
      <c r="BI218" s="243">
        <v>44642.404733796298</v>
      </c>
      <c r="BJ218" s="234" t="s">
        <v>442</v>
      </c>
      <c r="BK218" s="234" t="s">
        <v>451</v>
      </c>
      <c r="BL218" s="234" t="s">
        <v>451</v>
      </c>
      <c r="BM218" s="234" t="s">
        <v>451</v>
      </c>
      <c r="BN218" s="241"/>
      <c r="BO218" t="b">
        <v>0</v>
      </c>
      <c r="BP218" t="b">
        <v>0</v>
      </c>
      <c r="BQ218" t="b">
        <v>0</v>
      </c>
      <c r="BR218" s="241"/>
      <c r="BS218" s="241"/>
      <c r="BT218" s="234" t="s">
        <v>7012</v>
      </c>
      <c r="BU218" t="b">
        <v>0</v>
      </c>
      <c r="BV218" s="103">
        <v>1</v>
      </c>
      <c r="BW218" s="235">
        <v>2027</v>
      </c>
      <c r="BX218" s="234" t="s">
        <v>8817</v>
      </c>
      <c r="BY218" s="234" t="s">
        <v>56</v>
      </c>
      <c r="BZ218" s="234" t="s">
        <v>7014</v>
      </c>
    </row>
    <row r="219" spans="1:78" x14ac:dyDescent="0.25">
      <c r="A219" s="5">
        <v>1994</v>
      </c>
      <c r="B219" s="234" t="s">
        <v>5143</v>
      </c>
      <c r="C219" s="234" t="s">
        <v>8818</v>
      </c>
      <c r="D219" s="234"/>
      <c r="E219" s="234" t="s">
        <v>8819</v>
      </c>
      <c r="F219" s="234" t="s">
        <v>6993</v>
      </c>
      <c r="G219" s="234" t="s">
        <v>7315</v>
      </c>
      <c r="H219" s="234" t="s">
        <v>6994</v>
      </c>
      <c r="I219" s="242"/>
      <c r="J219" s="242">
        <v>44601.732152777775</v>
      </c>
      <c r="K219" s="234" t="s">
        <v>8820</v>
      </c>
      <c r="L219" s="242">
        <v>44603.732152777775</v>
      </c>
      <c r="M219" s="234" t="s">
        <v>6996</v>
      </c>
      <c r="N219" s="234" t="s">
        <v>8821</v>
      </c>
      <c r="O219" s="234" t="s">
        <v>8822</v>
      </c>
      <c r="P219" s="234" t="s">
        <v>6999</v>
      </c>
      <c r="Q219" s="234"/>
      <c r="R219" s="234" t="s">
        <v>451</v>
      </c>
      <c r="S219" t="b">
        <v>0</v>
      </c>
      <c r="T219" s="242"/>
      <c r="U219" s="103">
        <v>4</v>
      </c>
      <c r="V219" s="234" t="s">
        <v>272</v>
      </c>
      <c r="W219" s="103">
        <v>20</v>
      </c>
      <c r="X219" s="234" t="s">
        <v>272</v>
      </c>
      <c r="Y219" s="242"/>
      <c r="Z219" s="242"/>
      <c r="AA219" s="103"/>
      <c r="AB219" s="234"/>
      <c r="AC219" s="243">
        <v>44601.738009259258</v>
      </c>
      <c r="AD219" s="234" t="s">
        <v>7585</v>
      </c>
      <c r="AE219" s="235" t="s">
        <v>8823</v>
      </c>
      <c r="AF219" s="237">
        <v>0</v>
      </c>
      <c r="AG219" s="234" t="s">
        <v>436</v>
      </c>
      <c r="AH219" s="241" t="s">
        <v>8824</v>
      </c>
      <c r="AI219" t="b">
        <v>1</v>
      </c>
      <c r="AJ219" t="b">
        <v>0</v>
      </c>
      <c r="AK219" s="234"/>
      <c r="AL219" s="103"/>
      <c r="AM219" t="b">
        <v>0</v>
      </c>
      <c r="AN219" s="234"/>
      <c r="AO219" s="103"/>
      <c r="AP219" s="241"/>
      <c r="AQ219" s="241"/>
      <c r="AR219" s="241"/>
      <c r="AS219" s="241"/>
      <c r="AT219" s="234" t="s">
        <v>7005</v>
      </c>
      <c r="AU219" s="234" t="s">
        <v>7006</v>
      </c>
      <c r="AV219" t="b">
        <v>0</v>
      </c>
      <c r="AW219" t="b">
        <v>0</v>
      </c>
      <c r="AX219" s="241"/>
      <c r="AY219" s="241"/>
      <c r="AZ219" s="234"/>
      <c r="BA219" s="234"/>
      <c r="BB219" s="234" t="s">
        <v>8825</v>
      </c>
      <c r="BC219" t="b">
        <v>1</v>
      </c>
      <c r="BD219" s="234" t="s">
        <v>7008</v>
      </c>
      <c r="BE219" s="234" t="s">
        <v>7009</v>
      </c>
      <c r="BF219" s="234" t="s">
        <v>6972</v>
      </c>
      <c r="BG219" s="234" t="s">
        <v>7028</v>
      </c>
      <c r="BH219" s="234" t="s">
        <v>55</v>
      </c>
      <c r="BI219" s="243">
        <v>44642.404733796298</v>
      </c>
      <c r="BJ219" s="234" t="s">
        <v>442</v>
      </c>
      <c r="BK219" s="234" t="s">
        <v>451</v>
      </c>
      <c r="BL219" s="234" t="s">
        <v>451</v>
      </c>
      <c r="BM219" s="234" t="s">
        <v>451</v>
      </c>
      <c r="BN219" s="241"/>
      <c r="BO219" t="b">
        <v>0</v>
      </c>
      <c r="BP219" t="b">
        <v>0</v>
      </c>
      <c r="BQ219" t="b">
        <v>0</v>
      </c>
      <c r="BR219" s="241"/>
      <c r="BS219" s="241"/>
      <c r="BT219" s="234" t="s">
        <v>7012</v>
      </c>
      <c r="BU219" t="b">
        <v>0</v>
      </c>
      <c r="BV219" s="103">
        <v>1</v>
      </c>
      <c r="BW219" s="235">
        <v>2026</v>
      </c>
      <c r="BX219" s="234" t="s">
        <v>8826</v>
      </c>
      <c r="BY219" s="234" t="s">
        <v>56</v>
      </c>
      <c r="BZ219" s="234" t="s">
        <v>7014</v>
      </c>
    </row>
    <row r="220" spans="1:78" x14ac:dyDescent="0.25">
      <c r="A220" s="5">
        <v>1993</v>
      </c>
      <c r="B220" s="234" t="s">
        <v>5139</v>
      </c>
      <c r="C220" s="234" t="s">
        <v>5140</v>
      </c>
      <c r="D220" s="234" t="s">
        <v>7124</v>
      </c>
      <c r="E220" s="234"/>
      <c r="F220" s="234" t="s">
        <v>6993</v>
      </c>
      <c r="G220" s="234" t="s">
        <v>6994</v>
      </c>
      <c r="H220" s="234" t="s">
        <v>6995</v>
      </c>
      <c r="I220" s="242"/>
      <c r="J220" s="242">
        <v>44600.593599537038</v>
      </c>
      <c r="K220" s="234" t="s">
        <v>8827</v>
      </c>
      <c r="L220" s="242">
        <v>44610.593599537038</v>
      </c>
      <c r="M220" s="234" t="s">
        <v>6996</v>
      </c>
      <c r="N220" s="234" t="s">
        <v>7126</v>
      </c>
      <c r="O220" s="234" t="s">
        <v>7127</v>
      </c>
      <c r="P220" s="234" t="s">
        <v>6999</v>
      </c>
      <c r="Q220" s="234"/>
      <c r="R220" s="234" t="s">
        <v>451</v>
      </c>
      <c r="S220" t="b">
        <v>0</v>
      </c>
      <c r="T220" s="242"/>
      <c r="U220" s="103">
        <v>1</v>
      </c>
      <c r="V220" s="234" t="s">
        <v>272</v>
      </c>
      <c r="W220" s="103">
        <v>4</v>
      </c>
      <c r="X220" s="234" t="s">
        <v>272</v>
      </c>
      <c r="Y220" s="242"/>
      <c r="Z220" s="242"/>
      <c r="AA220" s="103"/>
      <c r="AB220" s="234" t="s">
        <v>7128</v>
      </c>
      <c r="AC220" s="243">
        <v>44600.597650462965</v>
      </c>
      <c r="AD220" s="234" t="s">
        <v>7001</v>
      </c>
      <c r="AE220" s="235" t="s">
        <v>8828</v>
      </c>
      <c r="AF220" s="237">
        <v>0</v>
      </c>
      <c r="AG220" s="234" t="s">
        <v>482</v>
      </c>
      <c r="AH220" s="241" t="s">
        <v>8829</v>
      </c>
      <c r="AI220" t="b">
        <v>1</v>
      </c>
      <c r="AJ220" t="b">
        <v>0</v>
      </c>
      <c r="AK220" s="234"/>
      <c r="AL220" s="103"/>
      <c r="AM220" t="b">
        <v>0</v>
      </c>
      <c r="AN220" s="234"/>
      <c r="AO220" s="103"/>
      <c r="AP220" s="241"/>
      <c r="AQ220" s="241"/>
      <c r="AR220" s="241"/>
      <c r="AS220" s="241"/>
      <c r="AT220" s="234" t="s">
        <v>7005</v>
      </c>
      <c r="AU220" s="234" t="s">
        <v>7085</v>
      </c>
      <c r="AV220" t="b">
        <v>0</v>
      </c>
      <c r="AW220" t="b">
        <v>0</v>
      </c>
      <c r="AX220" s="241"/>
      <c r="AY220" s="241"/>
      <c r="AZ220" s="234"/>
      <c r="BA220" s="234"/>
      <c r="BB220" s="234" t="s">
        <v>8830</v>
      </c>
      <c r="BC220" t="b">
        <v>0</v>
      </c>
      <c r="BD220" s="234" t="s">
        <v>7008</v>
      </c>
      <c r="BE220" s="234" t="s">
        <v>7009</v>
      </c>
      <c r="BF220" s="234" t="s">
        <v>7027</v>
      </c>
      <c r="BG220" s="234" t="s">
        <v>7028</v>
      </c>
      <c r="BH220" s="234" t="s">
        <v>55</v>
      </c>
      <c r="BI220" s="243">
        <v>44642.404722222222</v>
      </c>
      <c r="BJ220" s="234" t="s">
        <v>442</v>
      </c>
      <c r="BK220" s="234" t="s">
        <v>451</v>
      </c>
      <c r="BL220" s="234" t="s">
        <v>451</v>
      </c>
      <c r="BM220" s="234" t="s">
        <v>451</v>
      </c>
      <c r="BN220" s="241"/>
      <c r="BO220" t="b">
        <v>0</v>
      </c>
      <c r="BP220" t="b">
        <v>0</v>
      </c>
      <c r="BQ220" t="b">
        <v>0</v>
      </c>
      <c r="BR220" s="241" t="s">
        <v>7029</v>
      </c>
      <c r="BS220" s="241"/>
      <c r="BT220" s="234" t="s">
        <v>7012</v>
      </c>
      <c r="BU220" t="b">
        <v>0</v>
      </c>
      <c r="BV220" s="103">
        <v>1</v>
      </c>
      <c r="BW220" s="235">
        <v>2025</v>
      </c>
      <c r="BX220" s="234" t="s">
        <v>8831</v>
      </c>
      <c r="BY220" s="234" t="s">
        <v>56</v>
      </c>
      <c r="BZ220" s="234" t="s">
        <v>7014</v>
      </c>
    </row>
    <row r="221" spans="1:78" ht="45" x14ac:dyDescent="0.25">
      <c r="A221" s="5">
        <v>1992</v>
      </c>
      <c r="B221" s="234" t="s">
        <v>5130</v>
      </c>
      <c r="C221" s="234" t="s">
        <v>8832</v>
      </c>
      <c r="D221" s="234" t="s">
        <v>8833</v>
      </c>
      <c r="E221" s="234"/>
      <c r="F221" s="234" t="s">
        <v>6993</v>
      </c>
      <c r="G221" s="234" t="s">
        <v>7244</v>
      </c>
      <c r="H221" s="234" t="s">
        <v>6995</v>
      </c>
      <c r="I221" s="242"/>
      <c r="J221" s="242">
        <v>44599.654872685183</v>
      </c>
      <c r="K221" s="234"/>
      <c r="L221" s="242">
        <v>44606.654872685183</v>
      </c>
      <c r="M221" s="234" t="s">
        <v>7066</v>
      </c>
      <c r="N221" s="234" t="s">
        <v>8834</v>
      </c>
      <c r="O221" s="234" t="s">
        <v>8835</v>
      </c>
      <c r="P221" s="234" t="s">
        <v>6999</v>
      </c>
      <c r="Q221" s="234"/>
      <c r="R221" s="234" t="s">
        <v>451</v>
      </c>
      <c r="S221" t="b">
        <v>0</v>
      </c>
      <c r="T221" s="242"/>
      <c r="U221" s="103">
        <v>3</v>
      </c>
      <c r="V221" s="234" t="s">
        <v>272</v>
      </c>
      <c r="W221" s="103">
        <v>3</v>
      </c>
      <c r="X221" s="234" t="s">
        <v>272</v>
      </c>
      <c r="Y221" s="242"/>
      <c r="Z221" s="242"/>
      <c r="AA221" s="103"/>
      <c r="AB221" s="234" t="s">
        <v>8836</v>
      </c>
      <c r="AC221" s="243">
        <v>44599.65797453704</v>
      </c>
      <c r="AD221" s="234" t="s">
        <v>7248</v>
      </c>
      <c r="AE221" s="235" t="s">
        <v>8837</v>
      </c>
      <c r="AF221" s="237">
        <v>0</v>
      </c>
      <c r="AG221" s="234" t="s">
        <v>482</v>
      </c>
      <c r="AH221" s="241"/>
      <c r="AI221" t="b">
        <v>0</v>
      </c>
      <c r="AJ221" t="b">
        <v>1</v>
      </c>
      <c r="AK221" s="234" t="s">
        <v>7587</v>
      </c>
      <c r="AL221" s="103">
        <v>15</v>
      </c>
      <c r="AM221" t="b">
        <v>0</v>
      </c>
      <c r="AN221" s="234"/>
      <c r="AO221" s="103"/>
      <c r="AP221" s="241" t="s">
        <v>8838</v>
      </c>
      <c r="AQ221" s="241"/>
      <c r="AR221" s="241"/>
      <c r="AS221" s="241"/>
      <c r="AT221" s="234" t="s">
        <v>7005</v>
      </c>
      <c r="AU221" s="234" t="s">
        <v>7025</v>
      </c>
      <c r="AV221" t="b">
        <v>0</v>
      </c>
      <c r="AW221" t="b">
        <v>0</v>
      </c>
      <c r="AX221" s="241"/>
      <c r="AY221" s="241"/>
      <c r="AZ221" s="234"/>
      <c r="BA221" s="234"/>
      <c r="BB221" s="234"/>
      <c r="BC221" t="b">
        <v>0</v>
      </c>
      <c r="BD221" s="234" t="s">
        <v>7076</v>
      </c>
      <c r="BE221" s="234" t="s">
        <v>7009</v>
      </c>
      <c r="BF221" s="234" t="s">
        <v>7027</v>
      </c>
      <c r="BG221" s="234" t="s">
        <v>7028</v>
      </c>
      <c r="BH221" s="234" t="s">
        <v>55</v>
      </c>
      <c r="BI221" s="243">
        <v>44642.404722222222</v>
      </c>
      <c r="BJ221" s="234" t="s">
        <v>442</v>
      </c>
      <c r="BK221" s="234" t="s">
        <v>451</v>
      </c>
      <c r="BL221" s="234" t="s">
        <v>451</v>
      </c>
      <c r="BM221" s="234" t="s">
        <v>451</v>
      </c>
      <c r="BN221" s="241"/>
      <c r="BO221" t="b">
        <v>1</v>
      </c>
      <c r="BP221" t="b">
        <v>0</v>
      </c>
      <c r="BQ221" t="b">
        <v>0</v>
      </c>
      <c r="BR221" s="241" t="s">
        <v>7029</v>
      </c>
      <c r="BS221" s="241" t="s">
        <v>8839</v>
      </c>
      <c r="BT221" s="234" t="s">
        <v>7047</v>
      </c>
      <c r="BU221" t="b">
        <v>0</v>
      </c>
      <c r="BV221" s="103">
        <v>1</v>
      </c>
      <c r="BW221" s="235">
        <v>2024</v>
      </c>
      <c r="BX221" s="234" t="s">
        <v>8840</v>
      </c>
      <c r="BY221" s="234" t="s">
        <v>56</v>
      </c>
      <c r="BZ221" s="234" t="s">
        <v>7014</v>
      </c>
    </row>
    <row r="222" spans="1:78" ht="60" x14ac:dyDescent="0.25">
      <c r="A222" s="5">
        <v>1991</v>
      </c>
      <c r="B222" s="234" t="s">
        <v>5101</v>
      </c>
      <c r="C222" s="234" t="s">
        <v>8841</v>
      </c>
      <c r="D222" s="234" t="s">
        <v>7051</v>
      </c>
      <c r="E222" s="234" t="s">
        <v>8272</v>
      </c>
      <c r="F222" s="234" t="s">
        <v>2991</v>
      </c>
      <c r="G222" s="234" t="s">
        <v>7864</v>
      </c>
      <c r="H222" s="234" t="s">
        <v>7034</v>
      </c>
      <c r="I222" s="242"/>
      <c r="J222" s="242">
        <v>44596.470555555556</v>
      </c>
      <c r="K222" s="234" t="s">
        <v>8842</v>
      </c>
      <c r="L222" s="242">
        <v>44617.470555555556</v>
      </c>
      <c r="M222" s="234" t="s">
        <v>6996</v>
      </c>
      <c r="N222" s="234" t="s">
        <v>7053</v>
      </c>
      <c r="O222" s="234" t="s">
        <v>7054</v>
      </c>
      <c r="P222" s="234" t="s">
        <v>6999</v>
      </c>
      <c r="Q222" s="234"/>
      <c r="R222" s="234" t="s">
        <v>451</v>
      </c>
      <c r="S222" t="b">
        <v>0</v>
      </c>
      <c r="T222" s="242"/>
      <c r="U222" s="103">
        <v>157</v>
      </c>
      <c r="V222" s="234" t="s">
        <v>272</v>
      </c>
      <c r="W222" s="103">
        <v>1102</v>
      </c>
      <c r="X222" s="234" t="s">
        <v>272</v>
      </c>
      <c r="Y222" s="242"/>
      <c r="Z222" s="242"/>
      <c r="AA222" s="103">
        <v>7</v>
      </c>
      <c r="AB222" s="234" t="s">
        <v>7055</v>
      </c>
      <c r="AC222" s="243">
        <v>44596.473541666666</v>
      </c>
      <c r="AD222" s="234" t="s">
        <v>7763</v>
      </c>
      <c r="AE222" s="235" t="s">
        <v>8843</v>
      </c>
      <c r="AF222" s="237">
        <v>0</v>
      </c>
      <c r="AG222" s="234" t="s">
        <v>482</v>
      </c>
      <c r="AH222" s="241"/>
      <c r="AI222" t="b">
        <v>1</v>
      </c>
      <c r="AJ222" t="b">
        <v>0</v>
      </c>
      <c r="AK222" s="234"/>
      <c r="AL222" s="103"/>
      <c r="AM222" t="b">
        <v>0</v>
      </c>
      <c r="AN222" s="234"/>
      <c r="AO222" s="103"/>
      <c r="AP222" s="241"/>
      <c r="AQ222" s="241"/>
      <c r="AR222" s="241"/>
      <c r="AS222" s="241"/>
      <c r="AT222" s="234" t="s">
        <v>7058</v>
      </c>
      <c r="AU222" s="234" t="s">
        <v>8512</v>
      </c>
      <c r="AV222" t="b">
        <v>0</v>
      </c>
      <c r="AW222" t="b">
        <v>0</v>
      </c>
      <c r="AX222" s="241" t="s">
        <v>7433</v>
      </c>
      <c r="AY222" s="241"/>
      <c r="AZ222" s="234"/>
      <c r="BA222" s="234"/>
      <c r="BB222" s="234"/>
      <c r="BC222" t="b">
        <v>0</v>
      </c>
      <c r="BD222" s="234" t="s">
        <v>7008</v>
      </c>
      <c r="BE222" s="234" t="s">
        <v>7045</v>
      </c>
      <c r="BF222" s="234" t="s">
        <v>7027</v>
      </c>
      <c r="BG222" s="234" t="s">
        <v>7028</v>
      </c>
      <c r="BH222" s="234" t="s">
        <v>55</v>
      </c>
      <c r="BI222" s="243">
        <v>44642.404722222222</v>
      </c>
      <c r="BJ222" s="234" t="s">
        <v>442</v>
      </c>
      <c r="BK222" s="234" t="s">
        <v>451</v>
      </c>
      <c r="BL222" s="234" t="s">
        <v>547</v>
      </c>
      <c r="BM222" s="234" t="s">
        <v>547</v>
      </c>
      <c r="BN222" s="241" t="s">
        <v>8844</v>
      </c>
      <c r="BO222" t="b">
        <v>0</v>
      </c>
      <c r="BP222" t="b">
        <v>0</v>
      </c>
      <c r="BQ222" t="b">
        <v>1</v>
      </c>
      <c r="BR222" s="241" t="s">
        <v>7029</v>
      </c>
      <c r="BS222" s="241" t="s">
        <v>7061</v>
      </c>
      <c r="BT222" s="234" t="s">
        <v>7047</v>
      </c>
      <c r="BU222" t="b">
        <v>0</v>
      </c>
      <c r="BV222" s="103">
        <v>2</v>
      </c>
      <c r="BW222" s="235">
        <v>2023</v>
      </c>
      <c r="BX222" s="234" t="s">
        <v>8845</v>
      </c>
      <c r="BY222" s="234" t="s">
        <v>56</v>
      </c>
      <c r="BZ222" s="234" t="s">
        <v>7014</v>
      </c>
    </row>
    <row r="223" spans="1:78" x14ac:dyDescent="0.25">
      <c r="A223" s="5">
        <v>1990</v>
      </c>
      <c r="B223" s="234" t="s">
        <v>5093</v>
      </c>
      <c r="C223" s="234" t="s">
        <v>8846</v>
      </c>
      <c r="D223" s="234" t="s">
        <v>8847</v>
      </c>
      <c r="E223" s="234" t="s">
        <v>8848</v>
      </c>
      <c r="F223" s="234" t="s">
        <v>2991</v>
      </c>
      <c r="G223" s="234" t="s">
        <v>7864</v>
      </c>
      <c r="H223" s="234" t="s">
        <v>7034</v>
      </c>
      <c r="I223" s="242"/>
      <c r="J223" s="242">
        <v>44595.664131944446</v>
      </c>
      <c r="K223" s="234"/>
      <c r="L223" s="242">
        <v>44602.664131944446</v>
      </c>
      <c r="M223" s="234" t="s">
        <v>6996</v>
      </c>
      <c r="N223" s="234" t="s">
        <v>8849</v>
      </c>
      <c r="O223" s="234" t="s">
        <v>8850</v>
      </c>
      <c r="P223" s="234" t="s">
        <v>6999</v>
      </c>
      <c r="Q223" s="234"/>
      <c r="R223" s="234" t="s">
        <v>451</v>
      </c>
      <c r="S223" t="b">
        <v>0</v>
      </c>
      <c r="T223" s="242"/>
      <c r="U223" s="103">
        <v>2.2200000000000002</v>
      </c>
      <c r="V223" s="234" t="s">
        <v>272</v>
      </c>
      <c r="W223" s="103">
        <v>20</v>
      </c>
      <c r="X223" s="234" t="s">
        <v>272</v>
      </c>
      <c r="Y223" s="242"/>
      <c r="Z223" s="242"/>
      <c r="AA223" s="103">
        <v>9</v>
      </c>
      <c r="AB223" s="234" t="s">
        <v>8851</v>
      </c>
      <c r="AC223" s="243">
        <v>44595.668252314812</v>
      </c>
      <c r="AD223" s="234" t="s">
        <v>7763</v>
      </c>
      <c r="AE223" s="235" t="s">
        <v>8852</v>
      </c>
      <c r="AF223" s="237">
        <v>0</v>
      </c>
      <c r="AG223" s="234" t="s">
        <v>482</v>
      </c>
      <c r="AH223" s="241"/>
      <c r="AI223" t="b">
        <v>1</v>
      </c>
      <c r="AJ223" t="b">
        <v>0</v>
      </c>
      <c r="AK223" s="234"/>
      <c r="AL223" s="103"/>
      <c r="AM223" t="b">
        <v>0</v>
      </c>
      <c r="AN223" s="234"/>
      <c r="AO223" s="103"/>
      <c r="AP223" s="241"/>
      <c r="AQ223" s="241"/>
      <c r="AR223" s="241"/>
      <c r="AS223" s="241"/>
      <c r="AT223" s="234" t="s">
        <v>8199</v>
      </c>
      <c r="AU223" s="234" t="s">
        <v>7059</v>
      </c>
      <c r="AV223" t="b">
        <v>0</v>
      </c>
      <c r="AW223" t="b">
        <v>0</v>
      </c>
      <c r="AX223" s="241" t="s">
        <v>7875</v>
      </c>
      <c r="AY223" s="241"/>
      <c r="AZ223" s="234" t="s">
        <v>7813</v>
      </c>
      <c r="BA223" s="234" t="s">
        <v>8853</v>
      </c>
      <c r="BB223" s="234"/>
      <c r="BC223" t="b">
        <v>0</v>
      </c>
      <c r="BD223" s="234" t="s">
        <v>7008</v>
      </c>
      <c r="BE223" s="234" t="s">
        <v>7045</v>
      </c>
      <c r="BF223" s="234" t="s">
        <v>7027</v>
      </c>
      <c r="BG223" s="234" t="s">
        <v>7028</v>
      </c>
      <c r="BH223" s="234" t="s">
        <v>55</v>
      </c>
      <c r="BI223" s="243">
        <v>44642.404722222222</v>
      </c>
      <c r="BJ223" s="234" t="s">
        <v>442</v>
      </c>
      <c r="BK223" s="234" t="s">
        <v>451</v>
      </c>
      <c r="BL223" s="234" t="s">
        <v>547</v>
      </c>
      <c r="BM223" s="234" t="s">
        <v>451</v>
      </c>
      <c r="BN223" s="241"/>
      <c r="BO223" t="b">
        <v>0</v>
      </c>
      <c r="BP223" t="b">
        <v>0</v>
      </c>
      <c r="BQ223" t="b">
        <v>1</v>
      </c>
      <c r="BR223" s="241" t="s">
        <v>7029</v>
      </c>
      <c r="BS223" s="241"/>
      <c r="BT223" s="234" t="s">
        <v>7012</v>
      </c>
      <c r="BU223" t="b">
        <v>0</v>
      </c>
      <c r="BV223" s="103">
        <v>1</v>
      </c>
      <c r="BW223" s="235">
        <v>2022</v>
      </c>
      <c r="BX223" s="234" t="s">
        <v>8854</v>
      </c>
      <c r="BY223" s="234" t="s">
        <v>56</v>
      </c>
      <c r="BZ223" s="234" t="s">
        <v>7014</v>
      </c>
    </row>
    <row r="224" spans="1:78" ht="60" x14ac:dyDescent="0.25">
      <c r="A224" s="5">
        <v>1989</v>
      </c>
      <c r="B224" s="234" t="s">
        <v>5084</v>
      </c>
      <c r="C224" s="234" t="s">
        <v>8855</v>
      </c>
      <c r="D224" s="234"/>
      <c r="E224" s="234" t="s">
        <v>8782</v>
      </c>
      <c r="F224" s="234" t="s">
        <v>6993</v>
      </c>
      <c r="G224" s="234" t="s">
        <v>7263</v>
      </c>
      <c r="H224" s="234" t="s">
        <v>7263</v>
      </c>
      <c r="I224" s="242"/>
      <c r="J224" s="242">
        <v>44595.654016203705</v>
      </c>
      <c r="K224" s="234"/>
      <c r="L224" s="242">
        <v>44601.654016203705</v>
      </c>
      <c r="M224" s="234" t="s">
        <v>7264</v>
      </c>
      <c r="N224" s="234" t="s">
        <v>8783</v>
      </c>
      <c r="O224" s="234" t="s">
        <v>8784</v>
      </c>
      <c r="P224" s="234" t="s">
        <v>6999</v>
      </c>
      <c r="Q224" s="234"/>
      <c r="R224" s="234" t="s">
        <v>451</v>
      </c>
      <c r="S224" t="b">
        <v>0</v>
      </c>
      <c r="T224" s="242"/>
      <c r="U224" s="103">
        <v>30</v>
      </c>
      <c r="V224" s="234" t="s">
        <v>272</v>
      </c>
      <c r="W224" s="103">
        <v>150</v>
      </c>
      <c r="X224" s="234" t="s">
        <v>272</v>
      </c>
      <c r="Y224" s="242"/>
      <c r="Z224" s="242"/>
      <c r="AA224" s="103">
        <v>5</v>
      </c>
      <c r="AB224" s="234"/>
      <c r="AC224" s="243">
        <v>44595.660277777781</v>
      </c>
      <c r="AD224" s="234" t="s">
        <v>7268</v>
      </c>
      <c r="AE224" s="235" t="s">
        <v>8856</v>
      </c>
      <c r="AF224" s="237">
        <v>0</v>
      </c>
      <c r="AG224" s="234" t="s">
        <v>482</v>
      </c>
      <c r="AH224" s="241" t="s">
        <v>8857</v>
      </c>
      <c r="AI224" t="b">
        <v>1</v>
      </c>
      <c r="AJ224" t="b">
        <v>0</v>
      </c>
      <c r="AK224" s="234"/>
      <c r="AL224" s="103"/>
      <c r="AM224" t="b">
        <v>0</v>
      </c>
      <c r="AN224" s="234"/>
      <c r="AO224" s="103"/>
      <c r="AP224" s="241"/>
      <c r="AQ224" s="241"/>
      <c r="AR224" s="241"/>
      <c r="AS224" s="241"/>
      <c r="AT224" s="234" t="s">
        <v>7005</v>
      </c>
      <c r="AU224" s="234" t="s">
        <v>7025</v>
      </c>
      <c r="AV224" t="b">
        <v>0</v>
      </c>
      <c r="AW224" t="b">
        <v>0</v>
      </c>
      <c r="AX224" s="241"/>
      <c r="AY224" s="241"/>
      <c r="AZ224" s="234"/>
      <c r="BA224" s="234"/>
      <c r="BB224" s="234" t="s">
        <v>8787</v>
      </c>
      <c r="BC224" t="b">
        <v>1</v>
      </c>
      <c r="BD224" s="234" t="s">
        <v>7270</v>
      </c>
      <c r="BE224" s="234" t="s">
        <v>7009</v>
      </c>
      <c r="BF224" s="234" t="s">
        <v>6972</v>
      </c>
      <c r="BG224" s="234" t="s">
        <v>7028</v>
      </c>
      <c r="BH224" s="234" t="s">
        <v>55</v>
      </c>
      <c r="BI224" s="243">
        <v>44642.404710648145</v>
      </c>
      <c r="BJ224" s="234" t="s">
        <v>7275</v>
      </c>
      <c r="BK224" s="234" t="s">
        <v>451</v>
      </c>
      <c r="BL224" s="234" t="s">
        <v>451</v>
      </c>
      <c r="BM224" s="234" t="s">
        <v>451</v>
      </c>
      <c r="BN224" s="241"/>
      <c r="BO224" t="b">
        <v>0</v>
      </c>
      <c r="BP224" t="b">
        <v>0</v>
      </c>
      <c r="BQ224" t="b">
        <v>0</v>
      </c>
      <c r="BR224" s="241"/>
      <c r="BS224" s="241"/>
      <c r="BT224" s="234" t="s">
        <v>7012</v>
      </c>
      <c r="BU224" t="b">
        <v>0</v>
      </c>
      <c r="BV224" s="103">
        <v>2</v>
      </c>
      <c r="BW224" s="235">
        <v>2021</v>
      </c>
      <c r="BX224" s="234" t="s">
        <v>8858</v>
      </c>
      <c r="BY224" s="234" t="s">
        <v>56</v>
      </c>
      <c r="BZ224" s="234" t="s">
        <v>7014</v>
      </c>
    </row>
    <row r="225" spans="1:78" x14ac:dyDescent="0.25">
      <c r="A225" s="5">
        <v>1988</v>
      </c>
      <c r="B225" s="234" t="s">
        <v>8859</v>
      </c>
      <c r="C225" s="234" t="s">
        <v>8860</v>
      </c>
      <c r="D225" s="234"/>
      <c r="E225" s="234" t="s">
        <v>8861</v>
      </c>
      <c r="F225" s="234" t="s">
        <v>7156</v>
      </c>
      <c r="G225" s="234" t="s">
        <v>7825</v>
      </c>
      <c r="H225" s="234" t="s">
        <v>7825</v>
      </c>
      <c r="I225" s="242"/>
      <c r="J225" s="242">
        <v>44589.54515046296</v>
      </c>
      <c r="K225" s="234"/>
      <c r="L225" s="242">
        <v>44596.54515046296</v>
      </c>
      <c r="M225" s="234" t="s">
        <v>7159</v>
      </c>
      <c r="N225" s="234" t="s">
        <v>8862</v>
      </c>
      <c r="O225" s="234" t="s">
        <v>8863</v>
      </c>
      <c r="P225" s="234" t="s">
        <v>6999</v>
      </c>
      <c r="Q225" s="234"/>
      <c r="R225" s="234" t="s">
        <v>547</v>
      </c>
      <c r="S225" t="b">
        <v>0</v>
      </c>
      <c r="T225" s="242"/>
      <c r="U225" s="103">
        <v>300</v>
      </c>
      <c r="V225" s="234" t="s">
        <v>272</v>
      </c>
      <c r="W225" s="103">
        <v>600</v>
      </c>
      <c r="X225" s="234" t="s">
        <v>272</v>
      </c>
      <c r="Y225" s="242">
        <v>46023</v>
      </c>
      <c r="Z225" s="242">
        <v>46752</v>
      </c>
      <c r="AA225" s="103">
        <v>2</v>
      </c>
      <c r="AB225" s="234"/>
      <c r="AC225" s="243">
        <v>44595.562928240739</v>
      </c>
      <c r="AD225" s="234" t="s">
        <v>7826</v>
      </c>
      <c r="AE225" s="235" t="s">
        <v>8864</v>
      </c>
      <c r="AF225" s="237">
        <v>0</v>
      </c>
      <c r="AG225" s="234" t="s">
        <v>7057</v>
      </c>
      <c r="AH225" s="241"/>
      <c r="AI225" t="b">
        <v>1</v>
      </c>
      <c r="AJ225" t="b">
        <v>0</v>
      </c>
      <c r="AK225" s="234"/>
      <c r="AL225" s="103"/>
      <c r="AM225" t="b">
        <v>0</v>
      </c>
      <c r="AN225" s="234"/>
      <c r="AO225" s="103"/>
      <c r="AP225" s="241"/>
      <c r="AQ225" s="241"/>
      <c r="AR225" s="241"/>
      <c r="AS225" s="241"/>
      <c r="AT225" s="234"/>
      <c r="AU225" s="234" t="s">
        <v>7505</v>
      </c>
      <c r="AV225" t="b">
        <v>0</v>
      </c>
      <c r="AW225" t="b">
        <v>0</v>
      </c>
      <c r="AX225" s="241"/>
      <c r="AY225" s="241"/>
      <c r="AZ225" s="234"/>
      <c r="BA225" s="234"/>
      <c r="BB225" s="234"/>
      <c r="BC225" t="b">
        <v>1</v>
      </c>
      <c r="BD225" s="234" t="s">
        <v>7170</v>
      </c>
      <c r="BE225" s="234" t="s">
        <v>7171</v>
      </c>
      <c r="BF225" s="234" t="s">
        <v>6972</v>
      </c>
      <c r="BG225" s="234" t="s">
        <v>7028</v>
      </c>
      <c r="BH225" s="234" t="s">
        <v>55</v>
      </c>
      <c r="BI225" s="243">
        <v>44642.404710648145</v>
      </c>
      <c r="BJ225" s="234" t="s">
        <v>442</v>
      </c>
      <c r="BK225" s="234" t="s">
        <v>451</v>
      </c>
      <c r="BL225" s="234" t="s">
        <v>451</v>
      </c>
      <c r="BM225" s="234" t="s">
        <v>451</v>
      </c>
      <c r="BN225" s="241"/>
      <c r="BO225" t="b">
        <v>0</v>
      </c>
      <c r="BP225" t="b">
        <v>0</v>
      </c>
      <c r="BQ225" t="b">
        <v>0</v>
      </c>
      <c r="BR225" s="241"/>
      <c r="BS225" s="241"/>
      <c r="BT225" s="234" t="s">
        <v>7012</v>
      </c>
      <c r="BU225" t="b">
        <v>0</v>
      </c>
      <c r="BV225" s="103">
        <v>0</v>
      </c>
      <c r="BW225" s="235">
        <v>2020</v>
      </c>
      <c r="BX225" s="234" t="s">
        <v>8865</v>
      </c>
      <c r="BY225" s="234" t="s">
        <v>56</v>
      </c>
      <c r="BZ225" s="234" t="s">
        <v>7014</v>
      </c>
    </row>
    <row r="226" spans="1:78" x14ac:dyDescent="0.25">
      <c r="A226" s="5">
        <v>1987</v>
      </c>
      <c r="B226" s="234" t="s">
        <v>5077</v>
      </c>
      <c r="C226" s="234" t="s">
        <v>8866</v>
      </c>
      <c r="D226" s="234"/>
      <c r="E226" s="234" t="s">
        <v>8867</v>
      </c>
      <c r="F226" s="234" t="s">
        <v>2991</v>
      </c>
      <c r="G226" s="234" t="s">
        <v>7864</v>
      </c>
      <c r="H226" s="234" t="s">
        <v>7034</v>
      </c>
      <c r="I226" s="242"/>
      <c r="J226" s="242">
        <v>44587.65148148148</v>
      </c>
      <c r="K226" s="234"/>
      <c r="L226" s="242">
        <v>44603.65148148148</v>
      </c>
      <c r="M226" s="234" t="s">
        <v>8868</v>
      </c>
      <c r="N226" s="234" t="s">
        <v>8869</v>
      </c>
      <c r="O226" s="234" t="s">
        <v>8870</v>
      </c>
      <c r="P226" s="234" t="s">
        <v>6999</v>
      </c>
      <c r="Q226" s="234"/>
      <c r="R226" s="234" t="s">
        <v>451</v>
      </c>
      <c r="S226" t="b">
        <v>0</v>
      </c>
      <c r="T226" s="242"/>
      <c r="U226" s="103">
        <v>874.67</v>
      </c>
      <c r="V226" s="234" t="s">
        <v>272</v>
      </c>
      <c r="W226" s="103">
        <v>6122.66</v>
      </c>
      <c r="X226" s="234" t="s">
        <v>272</v>
      </c>
      <c r="Y226" s="242"/>
      <c r="Z226" s="242"/>
      <c r="AA226" s="103">
        <v>7</v>
      </c>
      <c r="AB226" s="234"/>
      <c r="AC226" s="243">
        <v>44594.666331018518</v>
      </c>
      <c r="AD226" s="234" t="s">
        <v>7763</v>
      </c>
      <c r="AE226" s="235" t="s">
        <v>8871</v>
      </c>
      <c r="AF226" s="237">
        <v>0</v>
      </c>
      <c r="AG226" s="234" t="s">
        <v>436</v>
      </c>
      <c r="AH226" s="241"/>
      <c r="AI226" t="b">
        <v>1</v>
      </c>
      <c r="AJ226" t="b">
        <v>0</v>
      </c>
      <c r="AK226" s="234"/>
      <c r="AL226" s="103"/>
      <c r="AM226" t="b">
        <v>0</v>
      </c>
      <c r="AN226" s="234"/>
      <c r="AO226" s="103"/>
      <c r="AP226" s="241"/>
      <c r="AQ226" s="241"/>
      <c r="AR226" s="241"/>
      <c r="AS226" s="241"/>
      <c r="AT226" s="234" t="s">
        <v>7120</v>
      </c>
      <c r="AU226" s="234" t="s">
        <v>7059</v>
      </c>
      <c r="AV226" t="b">
        <v>0</v>
      </c>
      <c r="AW226" t="b">
        <v>0</v>
      </c>
      <c r="AX226" s="241"/>
      <c r="AY226" s="241"/>
      <c r="AZ226" s="234" t="s">
        <v>8872</v>
      </c>
      <c r="BA226" s="234" t="s">
        <v>8873</v>
      </c>
      <c r="BB226" s="234"/>
      <c r="BC226" t="b">
        <v>1</v>
      </c>
      <c r="BD226" s="234" t="s">
        <v>350</v>
      </c>
      <c r="BE226" s="234" t="s">
        <v>7045</v>
      </c>
      <c r="BF226" s="234" t="s">
        <v>6972</v>
      </c>
      <c r="BG226" s="234" t="s">
        <v>7028</v>
      </c>
      <c r="BH226" s="234" t="s">
        <v>55</v>
      </c>
      <c r="BI226" s="243">
        <v>44642.404710648145</v>
      </c>
      <c r="BJ226" s="234" t="s">
        <v>442</v>
      </c>
      <c r="BK226" s="234" t="s">
        <v>451</v>
      </c>
      <c r="BL226" s="234" t="s">
        <v>451</v>
      </c>
      <c r="BM226" s="234" t="s">
        <v>451</v>
      </c>
      <c r="BN226" s="241"/>
      <c r="BO226" t="b">
        <v>0</v>
      </c>
      <c r="BP226" t="b">
        <v>0</v>
      </c>
      <c r="BQ226" t="b">
        <v>1</v>
      </c>
      <c r="BR226" s="241"/>
      <c r="BS226" s="241"/>
      <c r="BT226" s="234" t="s">
        <v>7012</v>
      </c>
      <c r="BU226" t="b">
        <v>0</v>
      </c>
      <c r="BV226" s="103">
        <v>1</v>
      </c>
      <c r="BW226" s="235">
        <v>2019</v>
      </c>
      <c r="BX226" s="234" t="s">
        <v>8874</v>
      </c>
      <c r="BY226" s="234" t="s">
        <v>56</v>
      </c>
      <c r="BZ226" s="234" t="s">
        <v>7014</v>
      </c>
    </row>
    <row r="227" spans="1:78" ht="75" x14ac:dyDescent="0.25">
      <c r="A227" s="5">
        <v>1986</v>
      </c>
      <c r="B227" s="234" t="s">
        <v>5064</v>
      </c>
      <c r="C227" s="234" t="s">
        <v>8875</v>
      </c>
      <c r="D227" s="234" t="s">
        <v>7581</v>
      </c>
      <c r="E227" s="234"/>
      <c r="F227" s="234" t="s">
        <v>2991</v>
      </c>
      <c r="G227" s="234" t="s">
        <v>7100</v>
      </c>
      <c r="H227" s="234" t="s">
        <v>6995</v>
      </c>
      <c r="I227" s="242"/>
      <c r="J227" s="242">
        <v>44588.644363425927</v>
      </c>
      <c r="K227" s="234"/>
      <c r="L227" s="242">
        <v>44599.644363425927</v>
      </c>
      <c r="M227" s="234" t="s">
        <v>6996</v>
      </c>
      <c r="N227" s="234" t="s">
        <v>7582</v>
      </c>
      <c r="O227" s="234" t="s">
        <v>7583</v>
      </c>
      <c r="P227" s="234" t="s">
        <v>6999</v>
      </c>
      <c r="Q227" s="234"/>
      <c r="R227" s="234" t="s">
        <v>451</v>
      </c>
      <c r="S227" t="b">
        <v>0</v>
      </c>
      <c r="T227" s="242"/>
      <c r="U227" s="103">
        <v>15</v>
      </c>
      <c r="V227" s="234" t="s">
        <v>272</v>
      </c>
      <c r="W227" s="103">
        <v>45</v>
      </c>
      <c r="X227" s="234" t="s">
        <v>272</v>
      </c>
      <c r="Y227" s="242"/>
      <c r="Z227" s="242"/>
      <c r="AA227" s="103"/>
      <c r="AB227" s="234" t="s">
        <v>7584</v>
      </c>
      <c r="AC227" s="243">
        <v>44594.661400462966</v>
      </c>
      <c r="AD227" s="234" t="s">
        <v>7585</v>
      </c>
      <c r="AE227" s="235" t="s">
        <v>8876</v>
      </c>
      <c r="AF227" s="237">
        <v>0</v>
      </c>
      <c r="AG227" s="234" t="s">
        <v>482</v>
      </c>
      <c r="AH227" s="241" t="s">
        <v>8877</v>
      </c>
      <c r="AI227" t="b">
        <v>0</v>
      </c>
      <c r="AJ227" t="b">
        <v>1</v>
      </c>
      <c r="AK227" s="234" t="s">
        <v>7684</v>
      </c>
      <c r="AL227" s="103">
        <v>20</v>
      </c>
      <c r="AM227" t="b">
        <v>0</v>
      </c>
      <c r="AN227" s="234"/>
      <c r="AO227" s="103"/>
      <c r="AP227" s="241"/>
      <c r="AQ227" s="241"/>
      <c r="AR227" s="241"/>
      <c r="AS227" s="241"/>
      <c r="AT227" s="234" t="s">
        <v>5226</v>
      </c>
      <c r="AU227" s="234" t="s">
        <v>7085</v>
      </c>
      <c r="AV227" t="b">
        <v>0</v>
      </c>
      <c r="AW227" t="b">
        <v>0</v>
      </c>
      <c r="AX227" s="241"/>
      <c r="AY227" s="241"/>
      <c r="AZ227" s="234"/>
      <c r="BA227" s="234"/>
      <c r="BB227" s="234" t="s">
        <v>8878</v>
      </c>
      <c r="BC227" t="b">
        <v>0</v>
      </c>
      <c r="BD227" s="234" t="s">
        <v>7008</v>
      </c>
      <c r="BE227" s="234" t="s">
        <v>7009</v>
      </c>
      <c r="BF227" s="234" t="s">
        <v>7027</v>
      </c>
      <c r="BG227" s="234" t="s">
        <v>7028</v>
      </c>
      <c r="BH227" s="234" t="s">
        <v>55</v>
      </c>
      <c r="BI227" s="243">
        <v>44642.404699074075</v>
      </c>
      <c r="BJ227" s="234" t="s">
        <v>442</v>
      </c>
      <c r="BK227" s="234" t="s">
        <v>451</v>
      </c>
      <c r="BL227" s="234" t="s">
        <v>451</v>
      </c>
      <c r="BM227" s="234" t="s">
        <v>451</v>
      </c>
      <c r="BN227" s="241"/>
      <c r="BO227" t="b">
        <v>1</v>
      </c>
      <c r="BP227" t="b">
        <v>0</v>
      </c>
      <c r="BQ227" t="b">
        <v>0</v>
      </c>
      <c r="BR227" s="241" t="s">
        <v>7199</v>
      </c>
      <c r="BS227" s="241" t="s">
        <v>7591</v>
      </c>
      <c r="BT227" s="234" t="s">
        <v>7012</v>
      </c>
      <c r="BU227" t="b">
        <v>0</v>
      </c>
      <c r="BV227" s="103">
        <v>1</v>
      </c>
      <c r="BW227" s="235">
        <v>2018</v>
      </c>
      <c r="BX227" s="234" t="s">
        <v>8879</v>
      </c>
      <c r="BY227" s="234" t="s">
        <v>56</v>
      </c>
      <c r="BZ227" s="234" t="s">
        <v>7014</v>
      </c>
    </row>
    <row r="228" spans="1:78" ht="30" x14ac:dyDescent="0.25">
      <c r="A228" s="5">
        <v>1985</v>
      </c>
      <c r="B228" s="234" t="s">
        <v>5054</v>
      </c>
      <c r="C228" s="234" t="s">
        <v>8880</v>
      </c>
      <c r="D228" s="234" t="s">
        <v>7051</v>
      </c>
      <c r="E228" s="234" t="s">
        <v>8272</v>
      </c>
      <c r="F228" s="234" t="s">
        <v>2991</v>
      </c>
      <c r="G228" s="234" t="s">
        <v>7864</v>
      </c>
      <c r="H228" s="234" t="s">
        <v>7034</v>
      </c>
      <c r="I228" s="242"/>
      <c r="J228" s="242">
        <v>44613.580034722225</v>
      </c>
      <c r="K228" s="234" t="s">
        <v>8881</v>
      </c>
      <c r="L228" s="242">
        <v>44624.580034722225</v>
      </c>
      <c r="M228" s="234" t="s">
        <v>6996</v>
      </c>
      <c r="N228" s="234" t="s">
        <v>7053</v>
      </c>
      <c r="O228" s="234" t="s">
        <v>7054</v>
      </c>
      <c r="P228" s="234" t="s">
        <v>6999</v>
      </c>
      <c r="Q228" s="234"/>
      <c r="R228" s="234" t="s">
        <v>451</v>
      </c>
      <c r="S228" t="b">
        <v>0</v>
      </c>
      <c r="T228" s="242"/>
      <c r="U228" s="103">
        <v>452</v>
      </c>
      <c r="V228" s="234" t="s">
        <v>272</v>
      </c>
      <c r="W228" s="103">
        <v>3167</v>
      </c>
      <c r="X228" s="234" t="s">
        <v>272</v>
      </c>
      <c r="Y228" s="242"/>
      <c r="Z228" s="242"/>
      <c r="AA228" s="103">
        <v>7</v>
      </c>
      <c r="AB228" s="234" t="s">
        <v>7055</v>
      </c>
      <c r="AC228" s="243">
        <v>44594.587430555555</v>
      </c>
      <c r="AD228" s="234" t="s">
        <v>7763</v>
      </c>
      <c r="AE228" s="235" t="s">
        <v>8882</v>
      </c>
      <c r="AF228" s="237">
        <v>0</v>
      </c>
      <c r="AG228" s="234" t="s">
        <v>436</v>
      </c>
      <c r="AH228" s="241"/>
      <c r="AI228" t="b">
        <v>1</v>
      </c>
      <c r="AJ228" t="b">
        <v>0</v>
      </c>
      <c r="AK228" s="234"/>
      <c r="AL228" s="103"/>
      <c r="AM228" t="b">
        <v>0</v>
      </c>
      <c r="AN228" s="234"/>
      <c r="AO228" s="103"/>
      <c r="AP228" s="241"/>
      <c r="AQ228" s="241"/>
      <c r="AR228" s="241"/>
      <c r="AS228" s="241"/>
      <c r="AT228" s="234" t="s">
        <v>7058</v>
      </c>
      <c r="AU228" s="234" t="s">
        <v>7059</v>
      </c>
      <c r="AV228" t="b">
        <v>1</v>
      </c>
      <c r="AW228" t="b">
        <v>0</v>
      </c>
      <c r="AX228" s="241" t="s">
        <v>8272</v>
      </c>
      <c r="AY228" s="241"/>
      <c r="AZ228" s="234"/>
      <c r="BA228" s="234"/>
      <c r="BB228" s="234"/>
      <c r="BC228" t="b">
        <v>0</v>
      </c>
      <c r="BD228" s="234" t="s">
        <v>7008</v>
      </c>
      <c r="BE228" s="234" t="s">
        <v>7045</v>
      </c>
      <c r="BF228" s="234" t="s">
        <v>7027</v>
      </c>
      <c r="BG228" s="234" t="s">
        <v>7028</v>
      </c>
      <c r="BH228" s="234" t="s">
        <v>55</v>
      </c>
      <c r="BI228" s="243">
        <v>44642.404699074075</v>
      </c>
      <c r="BJ228" s="234" t="s">
        <v>442</v>
      </c>
      <c r="BK228" s="234" t="s">
        <v>451</v>
      </c>
      <c r="BL228" s="234" t="s">
        <v>547</v>
      </c>
      <c r="BM228" s="234" t="s">
        <v>547</v>
      </c>
      <c r="BN228" s="241" t="s">
        <v>8245</v>
      </c>
      <c r="BO228" t="b">
        <v>0</v>
      </c>
      <c r="BP228" t="b">
        <v>0</v>
      </c>
      <c r="BQ228" t="b">
        <v>1</v>
      </c>
      <c r="BR228" s="241" t="s">
        <v>7029</v>
      </c>
      <c r="BS228" s="241" t="s">
        <v>7061</v>
      </c>
      <c r="BT228" s="234" t="s">
        <v>7047</v>
      </c>
      <c r="BU228" t="b">
        <v>0</v>
      </c>
      <c r="BV228" s="103">
        <v>4</v>
      </c>
      <c r="BW228" s="235">
        <v>2017</v>
      </c>
      <c r="BX228" s="234" t="s">
        <v>8883</v>
      </c>
      <c r="BY228" s="234" t="s">
        <v>56</v>
      </c>
      <c r="BZ228" s="234" t="s">
        <v>7014</v>
      </c>
    </row>
    <row r="229" spans="1:78" ht="30" x14ac:dyDescent="0.25">
      <c r="A229" s="5">
        <v>1984</v>
      </c>
      <c r="B229" s="234" t="s">
        <v>5051</v>
      </c>
      <c r="C229" s="234" t="s">
        <v>3346</v>
      </c>
      <c r="D229" s="234" t="s">
        <v>8884</v>
      </c>
      <c r="E229" s="234"/>
      <c r="F229" s="234" t="s">
        <v>6993</v>
      </c>
      <c r="G229" s="234" t="s">
        <v>7263</v>
      </c>
      <c r="H229" s="234" t="s">
        <v>7263</v>
      </c>
      <c r="I229" s="242"/>
      <c r="J229" s="242">
        <v>44593.581273148149</v>
      </c>
      <c r="K229" s="234"/>
      <c r="L229" s="242">
        <v>44596.581273148149</v>
      </c>
      <c r="M229" s="234" t="s">
        <v>8885</v>
      </c>
      <c r="N229" s="234" t="s">
        <v>8886</v>
      </c>
      <c r="O229" s="234" t="s">
        <v>8887</v>
      </c>
      <c r="P229" s="234" t="s">
        <v>6999</v>
      </c>
      <c r="Q229" s="234"/>
      <c r="R229" s="234" t="s">
        <v>451</v>
      </c>
      <c r="S229" t="b">
        <v>0</v>
      </c>
      <c r="T229" s="242">
        <v>44594</v>
      </c>
      <c r="U229" s="103">
        <v>14</v>
      </c>
      <c r="V229" s="234" t="s">
        <v>272</v>
      </c>
      <c r="W229" s="103">
        <v>14</v>
      </c>
      <c r="X229" s="234" t="s">
        <v>272</v>
      </c>
      <c r="Y229" s="242"/>
      <c r="Z229" s="242"/>
      <c r="AA229" s="103"/>
      <c r="AB229" s="234" t="s">
        <v>8888</v>
      </c>
      <c r="AC229" s="243">
        <v>44594.583240740743</v>
      </c>
      <c r="AD229" s="234" t="s">
        <v>7268</v>
      </c>
      <c r="AE229" s="235" t="s">
        <v>8889</v>
      </c>
      <c r="AF229" s="237">
        <v>0</v>
      </c>
      <c r="AG229" s="234" t="s">
        <v>482</v>
      </c>
      <c r="AH229" s="241"/>
      <c r="AI229" t="b">
        <v>1</v>
      </c>
      <c r="AJ229" t="b">
        <v>0</v>
      </c>
      <c r="AK229" s="234"/>
      <c r="AL229" s="103"/>
      <c r="AM229" t="b">
        <v>0</v>
      </c>
      <c r="AN229" s="234"/>
      <c r="AO229" s="103"/>
      <c r="AP229" s="241"/>
      <c r="AQ229" s="241"/>
      <c r="AR229" s="241"/>
      <c r="AS229" s="241"/>
      <c r="AT229" s="234" t="s">
        <v>7005</v>
      </c>
      <c r="AU229" s="234" t="s">
        <v>7025</v>
      </c>
      <c r="AV229" t="b">
        <v>0</v>
      </c>
      <c r="AW229" t="b">
        <v>0</v>
      </c>
      <c r="AX229" s="241"/>
      <c r="AY229" s="241"/>
      <c r="AZ229" s="234"/>
      <c r="BA229" s="234"/>
      <c r="BB229" s="234"/>
      <c r="BC229" t="b">
        <v>0</v>
      </c>
      <c r="BD229" s="234" t="s">
        <v>8890</v>
      </c>
      <c r="BE229" s="234" t="s">
        <v>7009</v>
      </c>
      <c r="BF229" s="234" t="s">
        <v>7027</v>
      </c>
      <c r="BG229" s="234" t="s">
        <v>7010</v>
      </c>
      <c r="BH229" s="234" t="s">
        <v>55</v>
      </c>
      <c r="BI229" s="243">
        <v>44642.404699074075</v>
      </c>
      <c r="BJ229" s="234" t="s">
        <v>8891</v>
      </c>
      <c r="BK229" s="234" t="s">
        <v>451</v>
      </c>
      <c r="BL229" s="234" t="s">
        <v>451</v>
      </c>
      <c r="BM229" s="234" t="s">
        <v>451</v>
      </c>
      <c r="BN229" s="241"/>
      <c r="BO229" t="b">
        <v>0</v>
      </c>
      <c r="BP229" t="b">
        <v>0</v>
      </c>
      <c r="BQ229" t="b">
        <v>0</v>
      </c>
      <c r="BR229" s="241" t="s">
        <v>7259</v>
      </c>
      <c r="BS229" s="241" t="s">
        <v>8892</v>
      </c>
      <c r="BT229" s="234" t="s">
        <v>7012</v>
      </c>
      <c r="BU229" t="b">
        <v>1</v>
      </c>
      <c r="BV229" s="103">
        <v>0</v>
      </c>
      <c r="BW229" s="235">
        <v>2016</v>
      </c>
      <c r="BX229" s="234" t="s">
        <v>8893</v>
      </c>
      <c r="BY229" s="234" t="s">
        <v>56</v>
      </c>
      <c r="BZ229" s="234" t="s">
        <v>7014</v>
      </c>
    </row>
    <row r="230" spans="1:78" ht="30" x14ac:dyDescent="0.25">
      <c r="A230" s="5">
        <v>1983</v>
      </c>
      <c r="B230" s="234" t="s">
        <v>5047</v>
      </c>
      <c r="C230" s="234" t="s">
        <v>8894</v>
      </c>
      <c r="D230" s="234" t="s">
        <v>8895</v>
      </c>
      <c r="E230" s="234"/>
      <c r="F230" s="234" t="s">
        <v>6993</v>
      </c>
      <c r="G230" s="234" t="s">
        <v>7244</v>
      </c>
      <c r="H230" s="234" t="s">
        <v>6995</v>
      </c>
      <c r="I230" s="242"/>
      <c r="J230" s="242">
        <v>44594.570671296293</v>
      </c>
      <c r="K230" s="234"/>
      <c r="L230" s="242">
        <v>44600.570671296293</v>
      </c>
      <c r="M230" s="234" t="s">
        <v>7066</v>
      </c>
      <c r="N230" s="234" t="s">
        <v>8896</v>
      </c>
      <c r="O230" s="234" t="s">
        <v>8897</v>
      </c>
      <c r="P230" s="234" t="s">
        <v>6999</v>
      </c>
      <c r="Q230" s="234"/>
      <c r="R230" s="234" t="s">
        <v>451</v>
      </c>
      <c r="S230" t="b">
        <v>0</v>
      </c>
      <c r="T230" s="242"/>
      <c r="U230" s="103">
        <v>2</v>
      </c>
      <c r="V230" s="234" t="s">
        <v>272</v>
      </c>
      <c r="W230" s="103">
        <v>2</v>
      </c>
      <c r="X230" s="234" t="s">
        <v>272</v>
      </c>
      <c r="Y230" s="242"/>
      <c r="Z230" s="242"/>
      <c r="AA230" s="103"/>
      <c r="AB230" s="234" t="s">
        <v>8898</v>
      </c>
      <c r="AC230" s="243">
        <v>44594.572233796294</v>
      </c>
      <c r="AD230" s="234" t="s">
        <v>7248</v>
      </c>
      <c r="AE230" s="235"/>
      <c r="AF230" s="237">
        <v>0</v>
      </c>
      <c r="AG230" s="234" t="s">
        <v>1139</v>
      </c>
      <c r="AH230" s="241"/>
      <c r="AI230" t="b">
        <v>1</v>
      </c>
      <c r="AJ230" t="b">
        <v>0</v>
      </c>
      <c r="AK230" s="234"/>
      <c r="AL230" s="103"/>
      <c r="AM230" t="b">
        <v>0</v>
      </c>
      <c r="AN230" s="234"/>
      <c r="AO230" s="103"/>
      <c r="AP230" s="241"/>
      <c r="AQ230" s="241"/>
      <c r="AR230" s="241"/>
      <c r="AS230" s="241"/>
      <c r="AT230" s="234" t="s">
        <v>7005</v>
      </c>
      <c r="AU230" s="234" t="s">
        <v>7025</v>
      </c>
      <c r="AV230" t="b">
        <v>0</v>
      </c>
      <c r="AW230" t="b">
        <v>0</v>
      </c>
      <c r="AX230" s="241"/>
      <c r="AY230" s="241"/>
      <c r="AZ230" s="234"/>
      <c r="BA230" s="234"/>
      <c r="BB230" s="234"/>
      <c r="BC230" t="b">
        <v>0</v>
      </c>
      <c r="BD230" s="234" t="s">
        <v>7076</v>
      </c>
      <c r="BE230" s="234" t="s">
        <v>7009</v>
      </c>
      <c r="BF230" s="234" t="s">
        <v>7027</v>
      </c>
      <c r="BG230" s="234" t="s">
        <v>7028</v>
      </c>
      <c r="BH230" s="234" t="s">
        <v>55</v>
      </c>
      <c r="BI230" s="243">
        <v>44642.404687499999</v>
      </c>
      <c r="BJ230" s="234" t="s">
        <v>442</v>
      </c>
      <c r="BK230" s="234" t="s">
        <v>451</v>
      </c>
      <c r="BL230" s="234" t="s">
        <v>451</v>
      </c>
      <c r="BM230" s="234" t="s">
        <v>451</v>
      </c>
      <c r="BN230" s="241"/>
      <c r="BO230" t="b">
        <v>0</v>
      </c>
      <c r="BP230" t="b">
        <v>0</v>
      </c>
      <c r="BQ230" t="b">
        <v>0</v>
      </c>
      <c r="BR230" s="241" t="s">
        <v>8899</v>
      </c>
      <c r="BS230" s="241"/>
      <c r="BT230" s="234" t="s">
        <v>7012</v>
      </c>
      <c r="BU230" t="b">
        <v>0</v>
      </c>
      <c r="BV230" s="103">
        <v>0</v>
      </c>
      <c r="BW230" s="235">
        <v>2015</v>
      </c>
      <c r="BX230" s="234"/>
      <c r="BY230" s="234" t="s">
        <v>56</v>
      </c>
      <c r="BZ230" s="234" t="s">
        <v>7014</v>
      </c>
    </row>
    <row r="231" spans="1:78" ht="30" x14ac:dyDescent="0.25">
      <c r="A231" s="5">
        <v>1982</v>
      </c>
      <c r="B231" s="234" t="s">
        <v>5042</v>
      </c>
      <c r="C231" s="234" t="s">
        <v>8900</v>
      </c>
      <c r="D231" s="234" t="s">
        <v>8901</v>
      </c>
      <c r="E231" s="234"/>
      <c r="F231" s="234" t="s">
        <v>6993</v>
      </c>
      <c r="G231" s="234" t="s">
        <v>7244</v>
      </c>
      <c r="H231" s="234" t="s">
        <v>6995</v>
      </c>
      <c r="I231" s="242"/>
      <c r="J231" s="242">
        <v>44594.559502314813</v>
      </c>
      <c r="K231" s="234"/>
      <c r="L231" s="242">
        <v>44596.559502314813</v>
      </c>
      <c r="M231" s="234" t="s">
        <v>6996</v>
      </c>
      <c r="N231" s="234" t="s">
        <v>8902</v>
      </c>
      <c r="O231" s="234" t="s">
        <v>8547</v>
      </c>
      <c r="P231" s="234" t="s">
        <v>6999</v>
      </c>
      <c r="Q231" s="234"/>
      <c r="R231" s="234" t="s">
        <v>451</v>
      </c>
      <c r="S231" t="b">
        <v>0</v>
      </c>
      <c r="T231" s="242"/>
      <c r="U231" s="103">
        <v>2</v>
      </c>
      <c r="V231" s="234" t="s">
        <v>272</v>
      </c>
      <c r="W231" s="103">
        <v>2</v>
      </c>
      <c r="X231" s="234" t="s">
        <v>272</v>
      </c>
      <c r="Y231" s="242"/>
      <c r="Z231" s="242"/>
      <c r="AA231" s="103"/>
      <c r="AB231" s="234" t="s">
        <v>8903</v>
      </c>
      <c r="AC231" s="243">
        <v>44594.561249999999</v>
      </c>
      <c r="AD231" s="234" t="s">
        <v>7248</v>
      </c>
      <c r="AE231" s="235" t="s">
        <v>8904</v>
      </c>
      <c r="AF231" s="237">
        <v>0</v>
      </c>
      <c r="AG231" s="234" t="s">
        <v>482</v>
      </c>
      <c r="AH231" s="241"/>
      <c r="AI231" t="b">
        <v>1</v>
      </c>
      <c r="AJ231" t="b">
        <v>0</v>
      </c>
      <c r="AK231" s="234"/>
      <c r="AL231" s="103"/>
      <c r="AM231" t="b">
        <v>0</v>
      </c>
      <c r="AN231" s="234"/>
      <c r="AO231" s="103"/>
      <c r="AP231" s="241"/>
      <c r="AQ231" s="241"/>
      <c r="AR231" s="241"/>
      <c r="AS231" s="241"/>
      <c r="AT231" s="234" t="s">
        <v>7005</v>
      </c>
      <c r="AU231" s="234" t="s">
        <v>7025</v>
      </c>
      <c r="AV231" t="b">
        <v>0</v>
      </c>
      <c r="AW231" t="b">
        <v>0</v>
      </c>
      <c r="AX231" s="241"/>
      <c r="AY231" s="241"/>
      <c r="AZ231" s="234"/>
      <c r="BA231" s="234"/>
      <c r="BB231" s="234" t="s">
        <v>8905</v>
      </c>
      <c r="BC231" t="b">
        <v>0</v>
      </c>
      <c r="BD231" s="234" t="s">
        <v>7008</v>
      </c>
      <c r="BE231" s="234" t="s">
        <v>7737</v>
      </c>
      <c r="BF231" s="234" t="s">
        <v>7027</v>
      </c>
      <c r="BG231" s="234" t="s">
        <v>7028</v>
      </c>
      <c r="BH231" s="234" t="s">
        <v>55</v>
      </c>
      <c r="BI231" s="243">
        <v>44642.404687499999</v>
      </c>
      <c r="BJ231" s="234" t="s">
        <v>7172</v>
      </c>
      <c r="BK231" s="234" t="s">
        <v>451</v>
      </c>
      <c r="BL231" s="234" t="s">
        <v>451</v>
      </c>
      <c r="BM231" s="234" t="s">
        <v>451</v>
      </c>
      <c r="BN231" s="241"/>
      <c r="BO231" t="b">
        <v>0</v>
      </c>
      <c r="BP231" t="b">
        <v>0</v>
      </c>
      <c r="BQ231" t="b">
        <v>0</v>
      </c>
      <c r="BR231" s="241" t="s">
        <v>7936</v>
      </c>
      <c r="BS231" s="241"/>
      <c r="BT231" s="234" t="s">
        <v>7012</v>
      </c>
      <c r="BU231" t="b">
        <v>0</v>
      </c>
      <c r="BV231" s="103">
        <v>1</v>
      </c>
      <c r="BW231" s="235">
        <v>2014</v>
      </c>
      <c r="BX231" s="234" t="s">
        <v>8906</v>
      </c>
      <c r="BY231" s="234" t="s">
        <v>56</v>
      </c>
      <c r="BZ231" s="234" t="s">
        <v>7014</v>
      </c>
    </row>
    <row r="232" spans="1:78" ht="45" x14ac:dyDescent="0.25">
      <c r="A232" s="5">
        <v>1981</v>
      </c>
      <c r="B232" s="234" t="s">
        <v>5031</v>
      </c>
      <c r="C232" s="234" t="s">
        <v>8907</v>
      </c>
      <c r="D232" s="234" t="s">
        <v>8908</v>
      </c>
      <c r="E232" s="234" t="s">
        <v>8909</v>
      </c>
      <c r="F232" s="234" t="s">
        <v>6993</v>
      </c>
      <c r="G232" s="234" t="s">
        <v>7065</v>
      </c>
      <c r="H232" s="234" t="s">
        <v>7856</v>
      </c>
      <c r="I232" s="242"/>
      <c r="J232" s="242">
        <v>44594.425069444442</v>
      </c>
      <c r="K232" s="234" t="s">
        <v>8910</v>
      </c>
      <c r="L232" s="242">
        <v>44595.425069444442</v>
      </c>
      <c r="M232" s="234" t="s">
        <v>6996</v>
      </c>
      <c r="N232" s="234" t="s">
        <v>8911</v>
      </c>
      <c r="O232" s="234" t="s">
        <v>8912</v>
      </c>
      <c r="P232" s="234" t="s">
        <v>6999</v>
      </c>
      <c r="Q232" s="234" t="s">
        <v>8913</v>
      </c>
      <c r="R232" s="234" t="s">
        <v>451</v>
      </c>
      <c r="S232" t="b">
        <v>0</v>
      </c>
      <c r="T232" s="242"/>
      <c r="U232" s="103">
        <v>20</v>
      </c>
      <c r="V232" s="234" t="s">
        <v>272</v>
      </c>
      <c r="W232" s="103">
        <v>40</v>
      </c>
      <c r="X232" s="234" t="s">
        <v>272</v>
      </c>
      <c r="Y232" s="242"/>
      <c r="Z232" s="242"/>
      <c r="AA232" s="103"/>
      <c r="AB232" s="234" t="s">
        <v>8914</v>
      </c>
      <c r="AC232" s="243">
        <v>44594.432638888888</v>
      </c>
      <c r="AD232" s="234" t="s">
        <v>7106</v>
      </c>
      <c r="AE232" s="235" t="s">
        <v>8915</v>
      </c>
      <c r="AF232" s="237">
        <v>0</v>
      </c>
      <c r="AG232" s="234" t="s">
        <v>482</v>
      </c>
      <c r="AH232" s="241" t="s">
        <v>8916</v>
      </c>
      <c r="AI232" t="b">
        <v>0</v>
      </c>
      <c r="AJ232" t="b">
        <v>1</v>
      </c>
      <c r="AK232" s="234" t="s">
        <v>8732</v>
      </c>
      <c r="AL232" s="103">
        <v>20</v>
      </c>
      <c r="AM232" t="b">
        <v>0</v>
      </c>
      <c r="AN232" s="234"/>
      <c r="AO232" s="103"/>
      <c r="AP232" s="241"/>
      <c r="AQ232" s="241"/>
      <c r="AR232" s="241"/>
      <c r="AS232" s="241"/>
      <c r="AT232" s="234" t="s">
        <v>7005</v>
      </c>
      <c r="AU232" s="234" t="s">
        <v>7085</v>
      </c>
      <c r="AV232" t="b">
        <v>0</v>
      </c>
      <c r="AW232" t="b">
        <v>0</v>
      </c>
      <c r="AX232" s="241"/>
      <c r="AY232" s="241"/>
      <c r="AZ232" s="234"/>
      <c r="BA232" s="234"/>
      <c r="BB232" s="234" t="s">
        <v>8917</v>
      </c>
      <c r="BC232" t="b">
        <v>0</v>
      </c>
      <c r="BD232" s="234" t="s">
        <v>7008</v>
      </c>
      <c r="BE232" s="234" t="s">
        <v>7026</v>
      </c>
      <c r="BF232" s="234" t="s">
        <v>7027</v>
      </c>
      <c r="BG232" s="234" t="s">
        <v>7028</v>
      </c>
      <c r="BH232" s="234" t="s">
        <v>55</v>
      </c>
      <c r="BI232" s="243">
        <v>44642.404687499999</v>
      </c>
      <c r="BJ232" s="234" t="s">
        <v>442</v>
      </c>
      <c r="BK232" s="234" t="s">
        <v>451</v>
      </c>
      <c r="BL232" s="234" t="s">
        <v>451</v>
      </c>
      <c r="BM232" s="234" t="s">
        <v>451</v>
      </c>
      <c r="BN232" s="241"/>
      <c r="BO232" t="b">
        <v>1</v>
      </c>
      <c r="BP232" t="b">
        <v>0</v>
      </c>
      <c r="BQ232" t="b">
        <v>0</v>
      </c>
      <c r="BR232" s="241" t="s">
        <v>8918</v>
      </c>
      <c r="BS232" s="241"/>
      <c r="BT232" s="234" t="s">
        <v>7012</v>
      </c>
      <c r="BU232" t="b">
        <v>0</v>
      </c>
      <c r="BV232" s="103">
        <v>1</v>
      </c>
      <c r="BW232" s="235">
        <v>2013</v>
      </c>
      <c r="BX232" s="234" t="s">
        <v>8919</v>
      </c>
      <c r="BY232" s="234" t="s">
        <v>56</v>
      </c>
      <c r="BZ232" s="234" t="s">
        <v>7014</v>
      </c>
    </row>
    <row r="233" spans="1:78" x14ac:dyDescent="0.25">
      <c r="A233" s="5">
        <v>1980</v>
      </c>
      <c r="B233" s="234" t="s">
        <v>5027</v>
      </c>
      <c r="C233" s="234" t="s">
        <v>5028</v>
      </c>
      <c r="D233" s="234" t="s">
        <v>8920</v>
      </c>
      <c r="E233" s="234"/>
      <c r="F233" s="234" t="s">
        <v>6993</v>
      </c>
      <c r="G233" s="234" t="s">
        <v>6994</v>
      </c>
      <c r="H233" s="234" t="s">
        <v>6995</v>
      </c>
      <c r="I233" s="242"/>
      <c r="J233" s="242">
        <v>44594.368692129632</v>
      </c>
      <c r="K233" s="234"/>
      <c r="L233" s="242">
        <v>44599.368692129632</v>
      </c>
      <c r="M233" s="234" t="s">
        <v>7066</v>
      </c>
      <c r="N233" s="234" t="s">
        <v>8921</v>
      </c>
      <c r="O233" s="234" t="s">
        <v>8922</v>
      </c>
      <c r="P233" s="234" t="s">
        <v>6999</v>
      </c>
      <c r="Q233" s="234"/>
      <c r="R233" s="234" t="s">
        <v>451</v>
      </c>
      <c r="S233" t="b">
        <v>0</v>
      </c>
      <c r="T233" s="242">
        <v>44790</v>
      </c>
      <c r="U233" s="103">
        <v>4</v>
      </c>
      <c r="V233" s="234" t="s">
        <v>272</v>
      </c>
      <c r="W233" s="103">
        <v>8</v>
      </c>
      <c r="X233" s="234" t="s">
        <v>272</v>
      </c>
      <c r="Y233" s="242"/>
      <c r="Z233" s="242"/>
      <c r="AA233" s="103"/>
      <c r="AB233" s="234" t="s">
        <v>8923</v>
      </c>
      <c r="AC233" s="243">
        <v>44594.372986111113</v>
      </c>
      <c r="AD233" s="234" t="s">
        <v>7001</v>
      </c>
      <c r="AE233" s="235" t="s">
        <v>8924</v>
      </c>
      <c r="AF233" s="237">
        <v>0</v>
      </c>
      <c r="AG233" s="234" t="s">
        <v>436</v>
      </c>
      <c r="AH233" s="241" t="s">
        <v>8738</v>
      </c>
      <c r="AI233" t="b">
        <v>1</v>
      </c>
      <c r="AJ233" t="b">
        <v>0</v>
      </c>
      <c r="AK233" s="234"/>
      <c r="AL233" s="103"/>
      <c r="AM233" t="b">
        <v>0</v>
      </c>
      <c r="AN233" s="234"/>
      <c r="AO233" s="103"/>
      <c r="AP233" s="241"/>
      <c r="AQ233" s="241"/>
      <c r="AR233" s="241"/>
      <c r="AS233" s="241"/>
      <c r="AT233" s="234" t="s">
        <v>7005</v>
      </c>
      <c r="AU233" s="234" t="s">
        <v>7085</v>
      </c>
      <c r="AV233" t="b">
        <v>1</v>
      </c>
      <c r="AW233" t="b">
        <v>0</v>
      </c>
      <c r="AX233" s="241"/>
      <c r="AY233" s="241"/>
      <c r="AZ233" s="234"/>
      <c r="BA233" s="234"/>
      <c r="BB233" s="234" t="s">
        <v>8925</v>
      </c>
      <c r="BC233" t="b">
        <v>0</v>
      </c>
      <c r="BD233" s="234" t="s">
        <v>7076</v>
      </c>
      <c r="BE233" s="234" t="s">
        <v>7009</v>
      </c>
      <c r="BF233" s="234" t="s">
        <v>7027</v>
      </c>
      <c r="BG233" s="234" t="s">
        <v>7028</v>
      </c>
      <c r="BH233" s="234" t="s">
        <v>55</v>
      </c>
      <c r="BI233" s="243">
        <v>44642.404675925929</v>
      </c>
      <c r="BJ233" s="234" t="s">
        <v>442</v>
      </c>
      <c r="BK233" s="234" t="s">
        <v>451</v>
      </c>
      <c r="BL233" s="234" t="s">
        <v>451</v>
      </c>
      <c r="BM233" s="234" t="s">
        <v>451</v>
      </c>
      <c r="BN233" s="241"/>
      <c r="BO233" t="b">
        <v>0</v>
      </c>
      <c r="BP233" t="b">
        <v>0</v>
      </c>
      <c r="BQ233" t="b">
        <v>0</v>
      </c>
      <c r="BR233" s="241" t="s">
        <v>7029</v>
      </c>
      <c r="BS233" s="241"/>
      <c r="BT233" s="234" t="s">
        <v>7012</v>
      </c>
      <c r="BU233" t="b">
        <v>0</v>
      </c>
      <c r="BV233" s="103">
        <v>0</v>
      </c>
      <c r="BW233" s="235">
        <v>2012</v>
      </c>
      <c r="BX233" s="234" t="s">
        <v>8926</v>
      </c>
      <c r="BY233" s="234" t="s">
        <v>56</v>
      </c>
      <c r="BZ233" s="234" t="s">
        <v>7014</v>
      </c>
    </row>
    <row r="234" spans="1:78" x14ac:dyDescent="0.25">
      <c r="A234" s="5">
        <v>1979</v>
      </c>
      <c r="B234" s="234" t="s">
        <v>5020</v>
      </c>
      <c r="C234" s="234" t="s">
        <v>8927</v>
      </c>
      <c r="D234" s="234" t="s">
        <v>8928</v>
      </c>
      <c r="E234" s="234" t="s">
        <v>8929</v>
      </c>
      <c r="F234" s="234" t="s">
        <v>6993</v>
      </c>
      <c r="G234" s="234" t="s">
        <v>7302</v>
      </c>
      <c r="H234" s="234" t="s">
        <v>7302</v>
      </c>
      <c r="I234" s="242"/>
      <c r="J234" s="242">
        <v>44587.436365740738</v>
      </c>
      <c r="K234" s="234" t="s">
        <v>7303</v>
      </c>
      <c r="L234" s="242">
        <v>44596.436365740738</v>
      </c>
      <c r="M234" s="234" t="s">
        <v>6996</v>
      </c>
      <c r="N234" s="234" t="s">
        <v>8930</v>
      </c>
      <c r="O234" s="234" t="s">
        <v>8931</v>
      </c>
      <c r="P234" s="234" t="s">
        <v>6999</v>
      </c>
      <c r="Q234" s="234" t="s">
        <v>8932</v>
      </c>
      <c r="R234" s="234" t="s">
        <v>451</v>
      </c>
      <c r="S234" t="b">
        <v>0</v>
      </c>
      <c r="T234" s="242"/>
      <c r="U234" s="103">
        <v>15</v>
      </c>
      <c r="V234" s="234" t="s">
        <v>272</v>
      </c>
      <c r="W234" s="103">
        <v>15</v>
      </c>
      <c r="X234" s="234" t="s">
        <v>272</v>
      </c>
      <c r="Y234" s="242"/>
      <c r="Z234" s="242"/>
      <c r="AA234" s="103"/>
      <c r="AB234" s="234" t="s">
        <v>8933</v>
      </c>
      <c r="AC234" s="243">
        <v>44593.440023148149</v>
      </c>
      <c r="AD234" s="234" t="s">
        <v>7308</v>
      </c>
      <c r="AE234" s="235" t="s">
        <v>8934</v>
      </c>
      <c r="AF234" s="237">
        <v>0</v>
      </c>
      <c r="AG234" s="234" t="s">
        <v>482</v>
      </c>
      <c r="AH234" s="241"/>
      <c r="AI234" t="b">
        <v>1</v>
      </c>
      <c r="AJ234" t="b">
        <v>0</v>
      </c>
      <c r="AK234" s="234"/>
      <c r="AL234" s="103"/>
      <c r="AM234" t="b">
        <v>0</v>
      </c>
      <c r="AN234" s="234"/>
      <c r="AO234" s="103"/>
      <c r="AP234" s="241"/>
      <c r="AQ234" s="241"/>
      <c r="AR234" s="241"/>
      <c r="AS234" s="241"/>
      <c r="AT234" s="234" t="s">
        <v>7005</v>
      </c>
      <c r="AU234" s="234" t="s">
        <v>7042</v>
      </c>
      <c r="AV234" t="b">
        <v>0</v>
      </c>
      <c r="AW234" t="b">
        <v>0</v>
      </c>
      <c r="AX234" s="241"/>
      <c r="AY234" s="241" t="s">
        <v>8935</v>
      </c>
      <c r="AZ234" s="234"/>
      <c r="BA234" s="234"/>
      <c r="BB234" s="234" t="s">
        <v>8936</v>
      </c>
      <c r="BC234" t="b">
        <v>0</v>
      </c>
      <c r="BD234" s="234" t="s">
        <v>7008</v>
      </c>
      <c r="BE234" s="234" t="s">
        <v>7009</v>
      </c>
      <c r="BF234" s="234" t="s">
        <v>7027</v>
      </c>
      <c r="BG234" s="234" t="s">
        <v>7028</v>
      </c>
      <c r="BH234" s="234" t="s">
        <v>55</v>
      </c>
      <c r="BI234" s="243">
        <v>44642.404675925929</v>
      </c>
      <c r="BJ234" s="234" t="s">
        <v>442</v>
      </c>
      <c r="BK234" s="234" t="s">
        <v>451</v>
      </c>
      <c r="BL234" s="234" t="s">
        <v>451</v>
      </c>
      <c r="BM234" s="234" t="s">
        <v>451</v>
      </c>
      <c r="BN234" s="241"/>
      <c r="BO234" t="b">
        <v>0</v>
      </c>
      <c r="BP234" t="b">
        <v>0</v>
      </c>
      <c r="BQ234" t="b">
        <v>0</v>
      </c>
      <c r="BR234" s="241" t="s">
        <v>7029</v>
      </c>
      <c r="BS234" s="241"/>
      <c r="BT234" s="234" t="s">
        <v>7012</v>
      </c>
      <c r="BU234" t="b">
        <v>0</v>
      </c>
      <c r="BV234" s="103">
        <v>1</v>
      </c>
      <c r="BW234" s="235">
        <v>2011</v>
      </c>
      <c r="BX234" s="234" t="s">
        <v>8937</v>
      </c>
      <c r="BY234" s="234" t="s">
        <v>56</v>
      </c>
      <c r="BZ234" s="234" t="s">
        <v>7014</v>
      </c>
    </row>
    <row r="235" spans="1:78" x14ac:dyDescent="0.25">
      <c r="A235" s="5">
        <v>1978</v>
      </c>
      <c r="B235" s="234" t="s">
        <v>5016</v>
      </c>
      <c r="C235" s="234" t="s">
        <v>4624</v>
      </c>
      <c r="D235" s="234" t="s">
        <v>8629</v>
      </c>
      <c r="E235" s="234" t="s">
        <v>8622</v>
      </c>
      <c r="F235" s="234" t="s">
        <v>6993</v>
      </c>
      <c r="G235" s="234" t="s">
        <v>7100</v>
      </c>
      <c r="H235" s="234" t="s">
        <v>8068</v>
      </c>
      <c r="I235" s="242"/>
      <c r="J235" s="242">
        <v>44593.413912037038</v>
      </c>
      <c r="K235" s="234" t="s">
        <v>8938</v>
      </c>
      <c r="L235" s="242">
        <v>44596.413912037038</v>
      </c>
      <c r="M235" s="234" t="s">
        <v>8630</v>
      </c>
      <c r="N235" s="234" t="s">
        <v>8631</v>
      </c>
      <c r="O235" s="234" t="s">
        <v>8632</v>
      </c>
      <c r="P235" s="234" t="s">
        <v>6999</v>
      </c>
      <c r="Q235" s="234" t="s">
        <v>8939</v>
      </c>
      <c r="R235" s="234" t="s">
        <v>451</v>
      </c>
      <c r="S235" t="b">
        <v>0</v>
      </c>
      <c r="T235" s="242"/>
      <c r="U235" s="103">
        <v>10</v>
      </c>
      <c r="V235" s="234" t="s">
        <v>272</v>
      </c>
      <c r="W235" s="103">
        <v>10</v>
      </c>
      <c r="X235" s="234" t="s">
        <v>272</v>
      </c>
      <c r="Y235" s="242"/>
      <c r="Z235" s="242"/>
      <c r="AA235" s="103"/>
      <c r="AB235" s="234" t="s">
        <v>8634</v>
      </c>
      <c r="AC235" s="243">
        <v>44593.416400462964</v>
      </c>
      <c r="AD235" s="234" t="s">
        <v>7106</v>
      </c>
      <c r="AE235" s="235" t="s">
        <v>8940</v>
      </c>
      <c r="AF235" s="237">
        <v>0</v>
      </c>
      <c r="AG235" s="234" t="s">
        <v>482</v>
      </c>
      <c r="AH235" s="241"/>
      <c r="AI235" t="b">
        <v>1</v>
      </c>
      <c r="AJ235" t="b">
        <v>0</v>
      </c>
      <c r="AK235" s="234"/>
      <c r="AL235" s="103"/>
      <c r="AM235" t="b">
        <v>0</v>
      </c>
      <c r="AN235" s="234"/>
      <c r="AO235" s="103"/>
      <c r="AP235" s="241"/>
      <c r="AQ235" s="241"/>
      <c r="AR235" s="241"/>
      <c r="AS235" s="241"/>
      <c r="AT235" s="234" t="s">
        <v>7005</v>
      </c>
      <c r="AU235" s="234" t="s">
        <v>7006</v>
      </c>
      <c r="AV235" t="b">
        <v>0</v>
      </c>
      <c r="AW235" t="b">
        <v>0</v>
      </c>
      <c r="AX235" s="241"/>
      <c r="AY235" s="241"/>
      <c r="AZ235" s="234"/>
      <c r="BA235" s="234"/>
      <c r="BB235" s="234" t="s">
        <v>8941</v>
      </c>
      <c r="BC235" t="b">
        <v>0</v>
      </c>
      <c r="BD235" s="234" t="s">
        <v>8637</v>
      </c>
      <c r="BE235" s="234" t="s">
        <v>7026</v>
      </c>
      <c r="BF235" s="234" t="s">
        <v>7027</v>
      </c>
      <c r="BG235" s="234" t="s">
        <v>7028</v>
      </c>
      <c r="BH235" s="234" t="s">
        <v>55</v>
      </c>
      <c r="BI235" s="243">
        <v>44642.404675925929</v>
      </c>
      <c r="BJ235" s="234" t="s">
        <v>442</v>
      </c>
      <c r="BK235" s="234" t="s">
        <v>451</v>
      </c>
      <c r="BL235" s="234" t="s">
        <v>451</v>
      </c>
      <c r="BM235" s="234" t="s">
        <v>451</v>
      </c>
      <c r="BN235" s="241"/>
      <c r="BO235" t="b">
        <v>0</v>
      </c>
      <c r="BP235" t="b">
        <v>0</v>
      </c>
      <c r="BQ235" t="b">
        <v>0</v>
      </c>
      <c r="BR235" s="241" t="s">
        <v>8465</v>
      </c>
      <c r="BS235" s="241"/>
      <c r="BT235" s="234" t="s">
        <v>7012</v>
      </c>
      <c r="BU235" t="b">
        <v>0</v>
      </c>
      <c r="BV235" s="103">
        <v>1</v>
      </c>
      <c r="BW235" s="235">
        <v>2010</v>
      </c>
      <c r="BX235" s="234" t="s">
        <v>8942</v>
      </c>
      <c r="BY235" s="234" t="s">
        <v>56</v>
      </c>
      <c r="BZ235" s="234" t="s">
        <v>7014</v>
      </c>
    </row>
    <row r="236" spans="1:78" x14ac:dyDescent="0.25">
      <c r="A236" s="5">
        <v>1977</v>
      </c>
      <c r="B236" s="234" t="s">
        <v>5007</v>
      </c>
      <c r="C236" s="234" t="s">
        <v>8943</v>
      </c>
      <c r="D236" s="234"/>
      <c r="E236" s="234" t="s">
        <v>8944</v>
      </c>
      <c r="F236" s="234" t="s">
        <v>6993</v>
      </c>
      <c r="G236" s="234" t="s">
        <v>6994</v>
      </c>
      <c r="H236" s="234" t="s">
        <v>6995</v>
      </c>
      <c r="I236" s="242"/>
      <c r="J236" s="242">
        <v>44593.372546296298</v>
      </c>
      <c r="K236" s="234"/>
      <c r="L236" s="242">
        <v>44601.372546296298</v>
      </c>
      <c r="M236" s="234" t="s">
        <v>7066</v>
      </c>
      <c r="N236" s="234" t="s">
        <v>8945</v>
      </c>
      <c r="O236" s="234" t="s">
        <v>8946</v>
      </c>
      <c r="P236" s="234" t="s">
        <v>6999</v>
      </c>
      <c r="Q236" s="234"/>
      <c r="R236" s="234" t="s">
        <v>451</v>
      </c>
      <c r="S236" t="b">
        <v>0</v>
      </c>
      <c r="T236" s="242"/>
      <c r="U236" s="103">
        <v>3</v>
      </c>
      <c r="V236" s="234" t="s">
        <v>272</v>
      </c>
      <c r="W236" s="103">
        <v>6</v>
      </c>
      <c r="X236" s="234" t="s">
        <v>272</v>
      </c>
      <c r="Y236" s="242"/>
      <c r="Z236" s="242"/>
      <c r="AA236" s="103"/>
      <c r="AB236" s="234"/>
      <c r="AC236" s="243">
        <v>44593.377905092595</v>
      </c>
      <c r="AD236" s="234" t="s">
        <v>7001</v>
      </c>
      <c r="AE236" s="235" t="s">
        <v>8947</v>
      </c>
      <c r="AF236" s="237">
        <v>0</v>
      </c>
      <c r="AG236" s="234" t="s">
        <v>482</v>
      </c>
      <c r="AH236" s="241" t="s">
        <v>8948</v>
      </c>
      <c r="AI236" t="b">
        <v>0</v>
      </c>
      <c r="AJ236" t="b">
        <v>1</v>
      </c>
      <c r="AK236" s="234" t="s">
        <v>8949</v>
      </c>
      <c r="AL236" s="103">
        <v>10</v>
      </c>
      <c r="AM236" t="b">
        <v>0</v>
      </c>
      <c r="AN236" s="234"/>
      <c r="AO236" s="103"/>
      <c r="AP236" s="241"/>
      <c r="AQ236" s="241"/>
      <c r="AR236" s="241"/>
      <c r="AS236" s="241"/>
      <c r="AT236" s="234"/>
      <c r="AU236" s="234" t="s">
        <v>7085</v>
      </c>
      <c r="AV236" t="b">
        <v>1</v>
      </c>
      <c r="AW236" t="b">
        <v>0</v>
      </c>
      <c r="AX236" s="241"/>
      <c r="AY236" s="241"/>
      <c r="AZ236" s="234"/>
      <c r="BA236" s="234"/>
      <c r="BB236" s="234" t="s">
        <v>8950</v>
      </c>
      <c r="BC236" t="b">
        <v>1</v>
      </c>
      <c r="BD236" s="234" t="s">
        <v>7076</v>
      </c>
      <c r="BE236" s="234" t="s">
        <v>7009</v>
      </c>
      <c r="BF236" s="234" t="s">
        <v>6972</v>
      </c>
      <c r="BG236" s="234" t="s">
        <v>7028</v>
      </c>
      <c r="BH236" s="234" t="s">
        <v>55</v>
      </c>
      <c r="BI236" s="243">
        <v>44642.404664351852</v>
      </c>
      <c r="BJ236" s="234" t="s">
        <v>442</v>
      </c>
      <c r="BK236" s="234" t="s">
        <v>451</v>
      </c>
      <c r="BL236" s="234" t="s">
        <v>451</v>
      </c>
      <c r="BM236" s="234" t="s">
        <v>451</v>
      </c>
      <c r="BN236" s="241"/>
      <c r="BO236" t="b">
        <v>1</v>
      </c>
      <c r="BP236" t="b">
        <v>0</v>
      </c>
      <c r="BQ236" t="b">
        <v>0</v>
      </c>
      <c r="BR236" s="241"/>
      <c r="BS236" s="241"/>
      <c r="BT236" s="234" t="s">
        <v>7012</v>
      </c>
      <c r="BU236" t="b">
        <v>0</v>
      </c>
      <c r="BV236" s="103">
        <v>1</v>
      </c>
      <c r="BW236" s="235">
        <v>2009</v>
      </c>
      <c r="BX236" s="234" t="s">
        <v>8951</v>
      </c>
      <c r="BY236" s="234" t="s">
        <v>56</v>
      </c>
      <c r="BZ236" s="234" t="s">
        <v>7014</v>
      </c>
    </row>
    <row r="237" spans="1:78" ht="60" x14ac:dyDescent="0.25">
      <c r="A237" s="5">
        <v>1976</v>
      </c>
      <c r="B237" s="234" t="s">
        <v>4998</v>
      </c>
      <c r="C237" s="234" t="s">
        <v>828</v>
      </c>
      <c r="D237" s="234"/>
      <c r="E237" s="234" t="s">
        <v>8944</v>
      </c>
      <c r="F237" s="234" t="s">
        <v>6993</v>
      </c>
      <c r="G237" s="234" t="s">
        <v>6994</v>
      </c>
      <c r="H237" s="234" t="s">
        <v>6995</v>
      </c>
      <c r="I237" s="242"/>
      <c r="J237" s="242">
        <v>44593.345451388886</v>
      </c>
      <c r="K237" s="234"/>
      <c r="L237" s="242">
        <v>44601.345451388886</v>
      </c>
      <c r="M237" s="234" t="s">
        <v>7066</v>
      </c>
      <c r="N237" s="234" t="s">
        <v>8945</v>
      </c>
      <c r="O237" s="234" t="s">
        <v>8946</v>
      </c>
      <c r="P237" s="234" t="s">
        <v>6999</v>
      </c>
      <c r="Q237" s="234"/>
      <c r="R237" s="234" t="s">
        <v>451</v>
      </c>
      <c r="S237" t="b">
        <v>0</v>
      </c>
      <c r="T237" s="242"/>
      <c r="U237" s="103">
        <v>4</v>
      </c>
      <c r="V237" s="234" t="s">
        <v>272</v>
      </c>
      <c r="W237" s="103">
        <v>8</v>
      </c>
      <c r="X237" s="234" t="s">
        <v>272</v>
      </c>
      <c r="Y237" s="242"/>
      <c r="Z237" s="242"/>
      <c r="AA237" s="103"/>
      <c r="AB237" s="234"/>
      <c r="AC237" s="243">
        <v>44593.362604166665</v>
      </c>
      <c r="AD237" s="234" t="s">
        <v>7001</v>
      </c>
      <c r="AE237" s="235" t="s">
        <v>8952</v>
      </c>
      <c r="AF237" s="237">
        <v>0</v>
      </c>
      <c r="AG237" s="234" t="s">
        <v>482</v>
      </c>
      <c r="AH237" s="241" t="s">
        <v>8953</v>
      </c>
      <c r="AI237" t="b">
        <v>0</v>
      </c>
      <c r="AJ237" t="b">
        <v>1</v>
      </c>
      <c r="AK237" s="234" t="s">
        <v>8949</v>
      </c>
      <c r="AL237" s="103">
        <v>10</v>
      </c>
      <c r="AM237" t="b">
        <v>1</v>
      </c>
      <c r="AN237" s="234" t="s">
        <v>8954</v>
      </c>
      <c r="AO237" s="103">
        <v>60</v>
      </c>
      <c r="AP237" s="241" t="s">
        <v>8955</v>
      </c>
      <c r="AQ237" s="241"/>
      <c r="AR237" s="241"/>
      <c r="AS237" s="241"/>
      <c r="AT237" s="234"/>
      <c r="AU237" s="234" t="s">
        <v>7085</v>
      </c>
      <c r="AV237" t="b">
        <v>1</v>
      </c>
      <c r="AW237" t="b">
        <v>0</v>
      </c>
      <c r="AX237" s="241"/>
      <c r="AY237" s="241"/>
      <c r="AZ237" s="234"/>
      <c r="BA237" s="234"/>
      <c r="BB237" s="234" t="s">
        <v>8950</v>
      </c>
      <c r="BC237" t="b">
        <v>1</v>
      </c>
      <c r="BD237" s="234" t="s">
        <v>7076</v>
      </c>
      <c r="BE237" s="234" t="s">
        <v>7009</v>
      </c>
      <c r="BF237" s="234" t="s">
        <v>6972</v>
      </c>
      <c r="BG237" s="234" t="s">
        <v>7028</v>
      </c>
      <c r="BH237" s="234" t="s">
        <v>55</v>
      </c>
      <c r="BI237" s="243">
        <v>44642.404664351852</v>
      </c>
      <c r="BJ237" s="234" t="s">
        <v>442</v>
      </c>
      <c r="BK237" s="234" t="s">
        <v>451</v>
      </c>
      <c r="BL237" s="234" t="s">
        <v>451</v>
      </c>
      <c r="BM237" s="234" t="s">
        <v>451</v>
      </c>
      <c r="BN237" s="241"/>
      <c r="BO237" t="b">
        <v>1</v>
      </c>
      <c r="BP237" t="b">
        <v>0</v>
      </c>
      <c r="BQ237" t="b">
        <v>0</v>
      </c>
      <c r="BR237" s="241"/>
      <c r="BS237" s="241"/>
      <c r="BT237" s="234" t="s">
        <v>7012</v>
      </c>
      <c r="BU237" t="b">
        <v>0</v>
      </c>
      <c r="BV237" s="103">
        <v>1</v>
      </c>
      <c r="BW237" s="235">
        <v>2008</v>
      </c>
      <c r="BX237" s="234" t="s">
        <v>8956</v>
      </c>
      <c r="BY237" s="234" t="s">
        <v>56</v>
      </c>
      <c r="BZ237" s="234" t="s">
        <v>7014</v>
      </c>
    </row>
    <row r="238" spans="1:78" ht="90" x14ac:dyDescent="0.25">
      <c r="A238" s="5">
        <v>1975</v>
      </c>
      <c r="B238" s="234" t="s">
        <v>4988</v>
      </c>
      <c r="C238" s="234" t="s">
        <v>4989</v>
      </c>
      <c r="D238" s="234" t="s">
        <v>8957</v>
      </c>
      <c r="E238" s="234"/>
      <c r="F238" s="234" t="s">
        <v>6993</v>
      </c>
      <c r="G238" s="234" t="s">
        <v>7595</v>
      </c>
      <c r="H238" s="234" t="s">
        <v>7018</v>
      </c>
      <c r="I238" s="242"/>
      <c r="J238" s="242">
        <v>44592.522847222222</v>
      </c>
      <c r="K238" s="234"/>
      <c r="L238" s="242">
        <v>44594.522847222222</v>
      </c>
      <c r="M238" s="234" t="s">
        <v>7179</v>
      </c>
      <c r="N238" s="234" t="s">
        <v>8958</v>
      </c>
      <c r="O238" s="234" t="s">
        <v>8959</v>
      </c>
      <c r="P238" s="234" t="s">
        <v>6999</v>
      </c>
      <c r="Q238" s="234"/>
      <c r="R238" s="234" t="s">
        <v>451</v>
      </c>
      <c r="S238" t="b">
        <v>1</v>
      </c>
      <c r="T238" s="242">
        <v>44678</v>
      </c>
      <c r="U238" s="103">
        <v>1</v>
      </c>
      <c r="V238" s="234" t="s">
        <v>272</v>
      </c>
      <c r="W238" s="103">
        <v>1</v>
      </c>
      <c r="X238" s="234" t="s">
        <v>272</v>
      </c>
      <c r="Y238" s="242"/>
      <c r="Z238" s="242"/>
      <c r="AA238" s="103"/>
      <c r="AB238" s="234" t="s">
        <v>8960</v>
      </c>
      <c r="AC238" s="243">
        <v>44592.526712962965</v>
      </c>
      <c r="AD238" s="234" t="s">
        <v>7599</v>
      </c>
      <c r="AE238" s="235" t="s">
        <v>8961</v>
      </c>
      <c r="AF238" s="237">
        <v>0</v>
      </c>
      <c r="AG238" s="234" t="s">
        <v>482</v>
      </c>
      <c r="AH238" s="241"/>
      <c r="AI238" t="b">
        <v>1</v>
      </c>
      <c r="AJ238" t="b">
        <v>0</v>
      </c>
      <c r="AK238" s="234"/>
      <c r="AL238" s="103"/>
      <c r="AM238" t="b">
        <v>0</v>
      </c>
      <c r="AN238" s="234"/>
      <c r="AO238" s="103"/>
      <c r="AP238" s="241"/>
      <c r="AQ238" s="241"/>
      <c r="AR238" s="241" t="s">
        <v>8962</v>
      </c>
      <c r="AS238" s="241"/>
      <c r="AT238" s="234" t="s">
        <v>5226</v>
      </c>
      <c r="AU238" s="234" t="s">
        <v>7025</v>
      </c>
      <c r="AV238" t="b">
        <v>0</v>
      </c>
      <c r="AW238" t="b">
        <v>0</v>
      </c>
      <c r="AX238" s="241" t="s">
        <v>8962</v>
      </c>
      <c r="AY238" s="241"/>
      <c r="AZ238" s="234"/>
      <c r="BA238" s="234"/>
      <c r="BB238" s="234"/>
      <c r="BC238" t="b">
        <v>0</v>
      </c>
      <c r="BD238" s="234" t="s">
        <v>7186</v>
      </c>
      <c r="BE238" s="234" t="s">
        <v>7026</v>
      </c>
      <c r="BF238" s="234" t="s">
        <v>7027</v>
      </c>
      <c r="BG238" s="234" t="s">
        <v>7028</v>
      </c>
      <c r="BH238" s="234" t="s">
        <v>55</v>
      </c>
      <c r="BI238" s="243">
        <v>44642.404664351852</v>
      </c>
      <c r="BJ238" s="234" t="s">
        <v>7486</v>
      </c>
      <c r="BK238" s="234" t="s">
        <v>547</v>
      </c>
      <c r="BL238" s="234" t="s">
        <v>547</v>
      </c>
      <c r="BM238" s="234" t="s">
        <v>547</v>
      </c>
      <c r="BN238" s="241" t="s">
        <v>8963</v>
      </c>
      <c r="BO238" t="b">
        <v>0</v>
      </c>
      <c r="BP238" t="b">
        <v>0</v>
      </c>
      <c r="BQ238" t="b">
        <v>0</v>
      </c>
      <c r="BR238" s="241" t="s">
        <v>7498</v>
      </c>
      <c r="BS238" s="241" t="s">
        <v>8964</v>
      </c>
      <c r="BT238" s="234" t="s">
        <v>7012</v>
      </c>
      <c r="BU238" t="b">
        <v>0</v>
      </c>
      <c r="BV238" s="103">
        <v>1</v>
      </c>
      <c r="BW238" s="235">
        <v>2007</v>
      </c>
      <c r="BX238" s="234" t="s">
        <v>8965</v>
      </c>
      <c r="BY238" s="234" t="s">
        <v>56</v>
      </c>
      <c r="BZ238" s="234" t="s">
        <v>7014</v>
      </c>
    </row>
    <row r="239" spans="1:78" ht="30" x14ac:dyDescent="0.25">
      <c r="A239" s="5">
        <v>1974</v>
      </c>
      <c r="B239" s="234" t="s">
        <v>4972</v>
      </c>
      <c r="C239" s="234" t="s">
        <v>4973</v>
      </c>
      <c r="D239" s="234" t="s">
        <v>7339</v>
      </c>
      <c r="E239" s="234" t="s">
        <v>8966</v>
      </c>
      <c r="F239" s="234" t="s">
        <v>6993</v>
      </c>
      <c r="G239" s="234" t="s">
        <v>7315</v>
      </c>
      <c r="H239" s="234" t="s">
        <v>6994</v>
      </c>
      <c r="I239" s="242"/>
      <c r="J239" s="242">
        <v>44603.457881944443</v>
      </c>
      <c r="K239" s="234"/>
      <c r="L239" s="242">
        <v>44620.457881944443</v>
      </c>
      <c r="M239" s="234" t="s">
        <v>6996</v>
      </c>
      <c r="N239" s="234" t="s">
        <v>7340</v>
      </c>
      <c r="O239" s="234" t="s">
        <v>7341</v>
      </c>
      <c r="P239" s="234" t="s">
        <v>6999</v>
      </c>
      <c r="Q239" s="234" t="s">
        <v>7342</v>
      </c>
      <c r="R239" s="234" t="s">
        <v>451</v>
      </c>
      <c r="S239" t="b">
        <v>0</v>
      </c>
      <c r="T239" s="242">
        <v>44609</v>
      </c>
      <c r="U239" s="103">
        <v>2</v>
      </c>
      <c r="V239" s="234" t="s">
        <v>272</v>
      </c>
      <c r="W239" s="103">
        <v>2</v>
      </c>
      <c r="X239" s="234" t="s">
        <v>272</v>
      </c>
      <c r="Y239" s="242"/>
      <c r="Z239" s="242"/>
      <c r="AA239" s="103"/>
      <c r="AB239" s="234" t="s">
        <v>7343</v>
      </c>
      <c r="AC239" s="243">
        <v>44592.462187500001</v>
      </c>
      <c r="AD239" s="234" t="s">
        <v>7320</v>
      </c>
      <c r="AE239" s="235" t="s">
        <v>8967</v>
      </c>
      <c r="AF239" s="237">
        <v>0</v>
      </c>
      <c r="AG239" s="234" t="s">
        <v>482</v>
      </c>
      <c r="AH239" s="241"/>
      <c r="AI239" t="b">
        <v>1</v>
      </c>
      <c r="AJ239" t="b">
        <v>0</v>
      </c>
      <c r="AK239" s="234"/>
      <c r="AL239" s="103"/>
      <c r="AM239" t="b">
        <v>0</v>
      </c>
      <c r="AN239" s="234"/>
      <c r="AO239" s="103"/>
      <c r="AP239" s="241"/>
      <c r="AQ239" s="241"/>
      <c r="AR239" s="241"/>
      <c r="AS239" s="241"/>
      <c r="AT239" s="234" t="s">
        <v>7005</v>
      </c>
      <c r="AU239" s="234" t="s">
        <v>7042</v>
      </c>
      <c r="AV239" t="b">
        <v>0</v>
      </c>
      <c r="AW239" t="b">
        <v>0</v>
      </c>
      <c r="AX239" s="241"/>
      <c r="AY239" s="241"/>
      <c r="AZ239" s="234"/>
      <c r="BA239" s="234"/>
      <c r="BB239" s="234" t="s">
        <v>7346</v>
      </c>
      <c r="BC239" t="b">
        <v>0</v>
      </c>
      <c r="BD239" s="234" t="s">
        <v>7008</v>
      </c>
      <c r="BE239" s="234" t="s">
        <v>7009</v>
      </c>
      <c r="BF239" s="234" t="s">
        <v>7027</v>
      </c>
      <c r="BG239" s="234" t="s">
        <v>7028</v>
      </c>
      <c r="BH239" s="234" t="s">
        <v>55</v>
      </c>
      <c r="BI239" s="243">
        <v>44642.404664351852</v>
      </c>
      <c r="BJ239" s="234" t="s">
        <v>442</v>
      </c>
      <c r="BK239" s="234" t="s">
        <v>451</v>
      </c>
      <c r="BL239" s="234" t="s">
        <v>451</v>
      </c>
      <c r="BM239" s="234" t="s">
        <v>451</v>
      </c>
      <c r="BN239" s="241"/>
      <c r="BO239" t="b">
        <v>0</v>
      </c>
      <c r="BP239" t="b">
        <v>0</v>
      </c>
      <c r="BQ239" t="b">
        <v>0</v>
      </c>
      <c r="BR239" s="241" t="s">
        <v>7029</v>
      </c>
      <c r="BS239" s="241" t="s">
        <v>7347</v>
      </c>
      <c r="BT239" s="234" t="s">
        <v>7012</v>
      </c>
      <c r="BU239" t="b">
        <v>0</v>
      </c>
      <c r="BV239" s="103">
        <v>2</v>
      </c>
      <c r="BW239" s="235">
        <v>2006</v>
      </c>
      <c r="BX239" s="234" t="s">
        <v>8968</v>
      </c>
      <c r="BY239" s="234" t="s">
        <v>56</v>
      </c>
      <c r="BZ239" s="234" t="s">
        <v>7014</v>
      </c>
    </row>
    <row r="240" spans="1:78" x14ac:dyDescent="0.25">
      <c r="A240" s="5">
        <v>1973</v>
      </c>
      <c r="B240" s="234" t="s">
        <v>4955</v>
      </c>
      <c r="C240" s="234" t="s">
        <v>8969</v>
      </c>
      <c r="D240" s="234" t="s">
        <v>8970</v>
      </c>
      <c r="E240" s="234"/>
      <c r="F240" s="234" t="s">
        <v>6993</v>
      </c>
      <c r="G240" s="234" t="s">
        <v>7825</v>
      </c>
      <c r="H240" s="234" t="s">
        <v>7825</v>
      </c>
      <c r="I240" s="242"/>
      <c r="J240" s="242">
        <v>44589.474988425929</v>
      </c>
      <c r="K240" s="234"/>
      <c r="L240" s="242">
        <v>44596.474988425929</v>
      </c>
      <c r="M240" s="234" t="s">
        <v>7760</v>
      </c>
      <c r="N240" s="234" t="s">
        <v>8971</v>
      </c>
      <c r="O240" s="234" t="s">
        <v>8972</v>
      </c>
      <c r="P240" s="234" t="s">
        <v>6999</v>
      </c>
      <c r="Q240" s="234"/>
      <c r="R240" s="234" t="s">
        <v>547</v>
      </c>
      <c r="S240" t="b">
        <v>0</v>
      </c>
      <c r="T240" s="242"/>
      <c r="U240" s="103">
        <v>600</v>
      </c>
      <c r="V240" s="234" t="s">
        <v>272</v>
      </c>
      <c r="W240" s="103">
        <v>600</v>
      </c>
      <c r="X240" s="234" t="s">
        <v>272</v>
      </c>
      <c r="Y240" s="242">
        <v>44835</v>
      </c>
      <c r="Z240" s="242">
        <v>44957</v>
      </c>
      <c r="AA240" s="103">
        <v>1</v>
      </c>
      <c r="AB240" s="234" t="s">
        <v>8973</v>
      </c>
      <c r="AC240" s="243">
        <v>44589.482407407406</v>
      </c>
      <c r="AD240" s="234" t="s">
        <v>7826</v>
      </c>
      <c r="AE240" s="235" t="s">
        <v>8974</v>
      </c>
      <c r="AF240" s="237">
        <v>0</v>
      </c>
      <c r="AG240" s="234" t="s">
        <v>482</v>
      </c>
      <c r="AH240" s="241"/>
      <c r="AI240" t="b">
        <v>1</v>
      </c>
      <c r="AJ240" t="b">
        <v>0</v>
      </c>
      <c r="AK240" s="234"/>
      <c r="AL240" s="103"/>
      <c r="AM240" t="b">
        <v>0</v>
      </c>
      <c r="AN240" s="234"/>
      <c r="AO240" s="103"/>
      <c r="AP240" s="241"/>
      <c r="AQ240" s="241"/>
      <c r="AR240" s="241"/>
      <c r="AS240" s="241"/>
      <c r="AT240" s="234" t="s">
        <v>5226</v>
      </c>
      <c r="AU240" s="234" t="s">
        <v>7505</v>
      </c>
      <c r="AV240" t="b">
        <v>0</v>
      </c>
      <c r="AW240" t="b">
        <v>0</v>
      </c>
      <c r="AX240" s="241"/>
      <c r="AY240" s="241"/>
      <c r="AZ240" s="234"/>
      <c r="BA240" s="234"/>
      <c r="BB240" s="234"/>
      <c r="BC240" t="b">
        <v>0</v>
      </c>
      <c r="BD240" s="234" t="s">
        <v>7767</v>
      </c>
      <c r="BE240" s="234" t="s">
        <v>7171</v>
      </c>
      <c r="BF240" s="234" t="s">
        <v>7027</v>
      </c>
      <c r="BG240" s="234" t="s">
        <v>7028</v>
      </c>
      <c r="BH240" s="234" t="s">
        <v>7182</v>
      </c>
      <c r="BI240" s="243">
        <v>44691.350428240738</v>
      </c>
      <c r="BJ240" s="234" t="s">
        <v>442</v>
      </c>
      <c r="BK240" s="234" t="s">
        <v>451</v>
      </c>
      <c r="BL240" s="234" t="s">
        <v>451</v>
      </c>
      <c r="BM240" s="234" t="s">
        <v>451</v>
      </c>
      <c r="BN240" s="241"/>
      <c r="BO240" t="b">
        <v>0</v>
      </c>
      <c r="BP240" t="b">
        <v>0</v>
      </c>
      <c r="BQ240" t="b">
        <v>0</v>
      </c>
      <c r="BR240" s="241" t="s">
        <v>7259</v>
      </c>
      <c r="BS240" s="241"/>
      <c r="BT240" s="234" t="s">
        <v>7012</v>
      </c>
      <c r="BU240" t="b">
        <v>0</v>
      </c>
      <c r="BV240" s="103">
        <v>1</v>
      </c>
      <c r="BW240" s="235">
        <v>2005</v>
      </c>
      <c r="BX240" s="234" t="s">
        <v>8975</v>
      </c>
      <c r="BY240" s="234" t="s">
        <v>56</v>
      </c>
      <c r="BZ240" s="234" t="s">
        <v>7014</v>
      </c>
    </row>
    <row r="241" spans="1:78" ht="30" x14ac:dyDescent="0.25">
      <c r="A241" s="5">
        <v>1972</v>
      </c>
      <c r="B241" s="234" t="s">
        <v>4948</v>
      </c>
      <c r="C241" s="234" t="s">
        <v>4949</v>
      </c>
      <c r="D241" s="234" t="s">
        <v>7780</v>
      </c>
      <c r="E241" s="234" t="s">
        <v>8315</v>
      </c>
      <c r="F241" s="234" t="s">
        <v>2991</v>
      </c>
      <c r="G241" s="234" t="s">
        <v>7864</v>
      </c>
      <c r="H241" s="234" t="s">
        <v>7034</v>
      </c>
      <c r="I241" s="242"/>
      <c r="J241" s="242">
        <v>44588.374097222222</v>
      </c>
      <c r="K241" s="234"/>
      <c r="L241" s="242">
        <v>44596.374097222222</v>
      </c>
      <c r="M241" s="234" t="s">
        <v>6996</v>
      </c>
      <c r="N241" s="234" t="s">
        <v>7782</v>
      </c>
      <c r="O241" s="234" t="s">
        <v>7783</v>
      </c>
      <c r="P241" s="234" t="s">
        <v>6999</v>
      </c>
      <c r="Q241" s="234"/>
      <c r="R241" s="234" t="s">
        <v>451</v>
      </c>
      <c r="S241" t="b">
        <v>0</v>
      </c>
      <c r="T241" s="242"/>
      <c r="U241" s="103">
        <v>175</v>
      </c>
      <c r="V241" s="234" t="s">
        <v>272</v>
      </c>
      <c r="W241" s="103">
        <v>1400</v>
      </c>
      <c r="X241" s="234" t="s">
        <v>272</v>
      </c>
      <c r="Y241" s="242">
        <v>45658</v>
      </c>
      <c r="Z241" s="242"/>
      <c r="AA241" s="103">
        <v>8</v>
      </c>
      <c r="AB241" s="234" t="s">
        <v>7784</v>
      </c>
      <c r="AC241" s="243">
        <v>44589.383159722223</v>
      </c>
      <c r="AD241" s="234" t="s">
        <v>7763</v>
      </c>
      <c r="AE241" s="235" t="s">
        <v>8976</v>
      </c>
      <c r="AF241" s="237">
        <v>0</v>
      </c>
      <c r="AG241" s="234" t="s">
        <v>482</v>
      </c>
      <c r="AH241" s="241"/>
      <c r="AI241" t="b">
        <v>1</v>
      </c>
      <c r="AJ241" t="b">
        <v>0</v>
      </c>
      <c r="AK241" s="234"/>
      <c r="AL241" s="103"/>
      <c r="AM241" t="b">
        <v>0</v>
      </c>
      <c r="AN241" s="234"/>
      <c r="AO241" s="103"/>
      <c r="AP241" s="241"/>
      <c r="AQ241" s="241"/>
      <c r="AR241" s="241"/>
      <c r="AS241" s="241"/>
      <c r="AT241" s="234" t="s">
        <v>7058</v>
      </c>
      <c r="AU241" s="234" t="s">
        <v>7025</v>
      </c>
      <c r="AV241" t="b">
        <v>0</v>
      </c>
      <c r="AW241" t="b">
        <v>0</v>
      </c>
      <c r="AX241" s="241"/>
      <c r="AY241" s="241"/>
      <c r="AZ241" s="234"/>
      <c r="BA241" s="234"/>
      <c r="BB241" s="234"/>
      <c r="BC241" t="b">
        <v>0</v>
      </c>
      <c r="BD241" s="234" t="s">
        <v>7008</v>
      </c>
      <c r="BE241" s="234" t="s">
        <v>7045</v>
      </c>
      <c r="BF241" s="234" t="s">
        <v>7027</v>
      </c>
      <c r="BG241" s="234" t="s">
        <v>7028</v>
      </c>
      <c r="BH241" s="234" t="s">
        <v>55</v>
      </c>
      <c r="BI241" s="243">
        <v>44642.404652777775</v>
      </c>
      <c r="BJ241" s="234" t="s">
        <v>442</v>
      </c>
      <c r="BK241" s="234" t="s">
        <v>451</v>
      </c>
      <c r="BL241" s="234" t="s">
        <v>451</v>
      </c>
      <c r="BM241" s="234" t="s">
        <v>451</v>
      </c>
      <c r="BN241" s="241" t="s">
        <v>7187</v>
      </c>
      <c r="BO241" t="b">
        <v>0</v>
      </c>
      <c r="BP241" t="b">
        <v>0</v>
      </c>
      <c r="BQ241" t="b">
        <v>1</v>
      </c>
      <c r="BR241" s="241" t="s">
        <v>7259</v>
      </c>
      <c r="BS241" s="241" t="s">
        <v>7061</v>
      </c>
      <c r="BT241" s="234" t="s">
        <v>7047</v>
      </c>
      <c r="BU241" t="b">
        <v>0</v>
      </c>
      <c r="BV241" s="103">
        <v>1</v>
      </c>
      <c r="BW241" s="235">
        <v>2004</v>
      </c>
      <c r="BX241" s="234" t="s">
        <v>8977</v>
      </c>
      <c r="BY241" s="234" t="s">
        <v>56</v>
      </c>
      <c r="BZ241" s="234" t="s">
        <v>7014</v>
      </c>
    </row>
    <row r="242" spans="1:78" x14ac:dyDescent="0.25">
      <c r="A242" s="5">
        <v>1971</v>
      </c>
      <c r="B242" s="234" t="s">
        <v>4944</v>
      </c>
      <c r="C242" s="234" t="s">
        <v>8978</v>
      </c>
      <c r="D242" s="234" t="s">
        <v>8979</v>
      </c>
      <c r="E242" s="234"/>
      <c r="F242" s="234" t="s">
        <v>6993</v>
      </c>
      <c r="G242" s="234" t="s">
        <v>7263</v>
      </c>
      <c r="H242" s="234" t="s">
        <v>7263</v>
      </c>
      <c r="I242" s="242"/>
      <c r="J242" s="242">
        <v>44589.358506944445</v>
      </c>
      <c r="K242" s="234"/>
      <c r="L242" s="242">
        <v>44592.358506944445</v>
      </c>
      <c r="M242" s="234" t="s">
        <v>7832</v>
      </c>
      <c r="N242" s="234" t="s">
        <v>8980</v>
      </c>
      <c r="O242" s="234" t="s">
        <v>8981</v>
      </c>
      <c r="P242" s="234" t="s">
        <v>6999</v>
      </c>
      <c r="Q242" s="234"/>
      <c r="R242" s="234" t="s">
        <v>451</v>
      </c>
      <c r="S242" t="b">
        <v>0</v>
      </c>
      <c r="T242" s="242"/>
      <c r="U242" s="103">
        <v>5</v>
      </c>
      <c r="V242" s="234" t="s">
        <v>272</v>
      </c>
      <c r="W242" s="103">
        <v>5</v>
      </c>
      <c r="X242" s="234" t="s">
        <v>272</v>
      </c>
      <c r="Y242" s="242"/>
      <c r="Z242" s="242"/>
      <c r="AA242" s="103">
        <v>1</v>
      </c>
      <c r="AB242" s="234" t="s">
        <v>8982</v>
      </c>
      <c r="AC242" s="243">
        <v>44589.360810185186</v>
      </c>
      <c r="AD242" s="234" t="s">
        <v>7268</v>
      </c>
      <c r="AE242" s="235" t="s">
        <v>8983</v>
      </c>
      <c r="AF242" s="237">
        <v>0</v>
      </c>
      <c r="AG242" s="234" t="s">
        <v>482</v>
      </c>
      <c r="AH242" s="241"/>
      <c r="AI242" t="b">
        <v>1</v>
      </c>
      <c r="AJ242" t="b">
        <v>0</v>
      </c>
      <c r="AK242" s="234"/>
      <c r="AL242" s="103"/>
      <c r="AM242" t="b">
        <v>0</v>
      </c>
      <c r="AN242" s="234"/>
      <c r="AO242" s="103"/>
      <c r="AP242" s="241"/>
      <c r="AQ242" s="241"/>
      <c r="AR242" s="241"/>
      <c r="AS242" s="241"/>
      <c r="AT242" s="234" t="s">
        <v>7005</v>
      </c>
      <c r="AU242" s="234" t="s">
        <v>7025</v>
      </c>
      <c r="AV242" t="b">
        <v>0</v>
      </c>
      <c r="AW242" t="b">
        <v>0</v>
      </c>
      <c r="AX242" s="241"/>
      <c r="AY242" s="241"/>
      <c r="AZ242" s="234"/>
      <c r="BA242" s="234"/>
      <c r="BB242" s="234"/>
      <c r="BC242" t="b">
        <v>0</v>
      </c>
      <c r="BD242" s="234" t="s">
        <v>7838</v>
      </c>
      <c r="BE242" s="234" t="s">
        <v>7009</v>
      </c>
      <c r="BF242" s="234" t="s">
        <v>7027</v>
      </c>
      <c r="BG242" s="234" t="s">
        <v>7010</v>
      </c>
      <c r="BH242" s="234" t="s">
        <v>55</v>
      </c>
      <c r="BI242" s="243">
        <v>44642.404652777775</v>
      </c>
      <c r="BJ242" s="234" t="s">
        <v>7275</v>
      </c>
      <c r="BK242" s="234" t="s">
        <v>451</v>
      </c>
      <c r="BL242" s="234" t="s">
        <v>451</v>
      </c>
      <c r="BM242" s="234" t="s">
        <v>451</v>
      </c>
      <c r="BN242" s="241"/>
      <c r="BO242" t="b">
        <v>0</v>
      </c>
      <c r="BP242" t="b">
        <v>0</v>
      </c>
      <c r="BQ242" t="b">
        <v>0</v>
      </c>
      <c r="BR242" s="241" t="s">
        <v>8984</v>
      </c>
      <c r="BS242" s="241"/>
      <c r="BT242" s="234" t="s">
        <v>7012</v>
      </c>
      <c r="BU242" t="b">
        <v>1</v>
      </c>
      <c r="BV242" s="103">
        <v>0</v>
      </c>
      <c r="BW242" s="235">
        <v>2003</v>
      </c>
      <c r="BX242" s="234" t="s">
        <v>8985</v>
      </c>
      <c r="BY242" s="234" t="s">
        <v>56</v>
      </c>
      <c r="BZ242" s="234" t="s">
        <v>7014</v>
      </c>
    </row>
    <row r="243" spans="1:78" ht="45" x14ac:dyDescent="0.25">
      <c r="A243" s="5">
        <v>1970</v>
      </c>
      <c r="B243" s="234" t="s">
        <v>4940</v>
      </c>
      <c r="C243" s="234" t="s">
        <v>4941</v>
      </c>
      <c r="D243" s="234" t="s">
        <v>7771</v>
      </c>
      <c r="E243" s="234" t="s">
        <v>8986</v>
      </c>
      <c r="F243" s="234" t="s">
        <v>2991</v>
      </c>
      <c r="G243" s="234" t="s">
        <v>7864</v>
      </c>
      <c r="H243" s="234" t="s">
        <v>7034</v>
      </c>
      <c r="I243" s="242"/>
      <c r="J243" s="242">
        <v>44588.314687500002</v>
      </c>
      <c r="K243" s="234"/>
      <c r="L243" s="242">
        <v>44595.314687500002</v>
      </c>
      <c r="M243" s="234" t="s">
        <v>6996</v>
      </c>
      <c r="N243" s="234" t="s">
        <v>7772</v>
      </c>
      <c r="O243" s="234" t="s">
        <v>7773</v>
      </c>
      <c r="P243" s="234" t="s">
        <v>6999</v>
      </c>
      <c r="Q243" s="234"/>
      <c r="R243" s="234" t="s">
        <v>451</v>
      </c>
      <c r="S243" t="b">
        <v>0</v>
      </c>
      <c r="T243" s="242"/>
      <c r="U243" s="103">
        <v>36</v>
      </c>
      <c r="V243" s="234" t="s">
        <v>272</v>
      </c>
      <c r="W243" s="103">
        <v>360</v>
      </c>
      <c r="X243" s="234" t="s">
        <v>272</v>
      </c>
      <c r="Y243" s="242"/>
      <c r="Z243" s="242"/>
      <c r="AA243" s="103">
        <v>10</v>
      </c>
      <c r="AB243" s="234" t="s">
        <v>7774</v>
      </c>
      <c r="AC243" s="243">
        <v>44589.321481481478</v>
      </c>
      <c r="AD243" s="234" t="s">
        <v>7763</v>
      </c>
      <c r="AE243" s="235" t="s">
        <v>8987</v>
      </c>
      <c r="AF243" s="237">
        <v>0</v>
      </c>
      <c r="AG243" s="234" t="s">
        <v>482</v>
      </c>
      <c r="AH243" s="241"/>
      <c r="AI243" t="b">
        <v>1</v>
      </c>
      <c r="AJ243" t="b">
        <v>0</v>
      </c>
      <c r="AK243" s="234"/>
      <c r="AL243" s="103"/>
      <c r="AM243" t="b">
        <v>0</v>
      </c>
      <c r="AN243" s="234"/>
      <c r="AO243" s="103"/>
      <c r="AP243" s="241"/>
      <c r="AQ243" s="241"/>
      <c r="AR243" s="241"/>
      <c r="AS243" s="241"/>
      <c r="AT243" s="234" t="s">
        <v>7005</v>
      </c>
      <c r="AU243" s="234" t="s">
        <v>7610</v>
      </c>
      <c r="AV243" t="b">
        <v>0</v>
      </c>
      <c r="AW243" t="b">
        <v>0</v>
      </c>
      <c r="AX243" s="241" t="s">
        <v>7875</v>
      </c>
      <c r="AY243" s="241"/>
      <c r="AZ243" s="234"/>
      <c r="BA243" s="234"/>
      <c r="BB243" s="234"/>
      <c r="BC243" t="b">
        <v>0</v>
      </c>
      <c r="BD243" s="234" t="s">
        <v>7008</v>
      </c>
      <c r="BE243" s="234" t="s">
        <v>7045</v>
      </c>
      <c r="BF243" s="234" t="s">
        <v>7027</v>
      </c>
      <c r="BG243" s="234" t="s">
        <v>7028</v>
      </c>
      <c r="BH243" s="234" t="s">
        <v>55</v>
      </c>
      <c r="BI243" s="243">
        <v>44642.404641203706</v>
      </c>
      <c r="BJ243" s="234" t="s">
        <v>442</v>
      </c>
      <c r="BK243" s="234" t="s">
        <v>451</v>
      </c>
      <c r="BL243" s="234" t="s">
        <v>547</v>
      </c>
      <c r="BM243" s="234" t="s">
        <v>451</v>
      </c>
      <c r="BN243" s="241"/>
      <c r="BO243" t="b">
        <v>0</v>
      </c>
      <c r="BP243" t="b">
        <v>0</v>
      </c>
      <c r="BQ243" t="b">
        <v>1</v>
      </c>
      <c r="BR243" s="241" t="s">
        <v>7029</v>
      </c>
      <c r="BS243" s="241" t="s">
        <v>7777</v>
      </c>
      <c r="BT243" s="234" t="s">
        <v>7012</v>
      </c>
      <c r="BU243" t="b">
        <v>0</v>
      </c>
      <c r="BV243" s="103">
        <v>1</v>
      </c>
      <c r="BW243" s="235">
        <v>2002</v>
      </c>
      <c r="BX243" s="234" t="s">
        <v>8988</v>
      </c>
      <c r="BY243" s="234" t="s">
        <v>56</v>
      </c>
      <c r="BZ243" s="234" t="s">
        <v>7014</v>
      </c>
    </row>
    <row r="244" spans="1:78" x14ac:dyDescent="0.25">
      <c r="A244" s="5">
        <v>1969</v>
      </c>
      <c r="B244" s="234" t="s">
        <v>4936</v>
      </c>
      <c r="C244" s="234" t="s">
        <v>4937</v>
      </c>
      <c r="D244" s="234" t="s">
        <v>8456</v>
      </c>
      <c r="E244" s="234"/>
      <c r="F244" s="234" t="s">
        <v>6993</v>
      </c>
      <c r="G244" s="234" t="s">
        <v>8068</v>
      </c>
      <c r="H244" s="234" t="s">
        <v>7018</v>
      </c>
      <c r="I244" s="242"/>
      <c r="J244" s="242">
        <v>44587.673842592594</v>
      </c>
      <c r="K244" s="234" t="s">
        <v>8989</v>
      </c>
      <c r="L244" s="242">
        <v>44589.673842592594</v>
      </c>
      <c r="M244" s="234" t="s">
        <v>8457</v>
      </c>
      <c r="N244" s="234" t="s">
        <v>8458</v>
      </c>
      <c r="O244" s="234" t="s">
        <v>8459</v>
      </c>
      <c r="P244" s="234" t="s">
        <v>6999</v>
      </c>
      <c r="Q244" s="234"/>
      <c r="R244" s="234" t="s">
        <v>451</v>
      </c>
      <c r="S244" t="b">
        <v>0</v>
      </c>
      <c r="T244" s="242"/>
      <c r="U244" s="103">
        <v>9</v>
      </c>
      <c r="V244" s="234" t="s">
        <v>272</v>
      </c>
      <c r="W244" s="103">
        <v>9</v>
      </c>
      <c r="X244" s="234" t="s">
        <v>272</v>
      </c>
      <c r="Y244" s="242"/>
      <c r="Z244" s="242"/>
      <c r="AA244" s="103"/>
      <c r="AB244" s="234" t="s">
        <v>8461</v>
      </c>
      <c r="AC244" s="243">
        <v>44588.678807870368</v>
      </c>
      <c r="AD244" s="234" t="s">
        <v>8990</v>
      </c>
      <c r="AE244" s="235" t="s">
        <v>8991</v>
      </c>
      <c r="AF244" s="237">
        <v>0</v>
      </c>
      <c r="AG244" s="234" t="s">
        <v>482</v>
      </c>
      <c r="AH244" s="241"/>
      <c r="AI244" t="b">
        <v>1</v>
      </c>
      <c r="AJ244" t="b">
        <v>0</v>
      </c>
      <c r="AK244" s="234"/>
      <c r="AL244" s="103"/>
      <c r="AM244" t="b">
        <v>0</v>
      </c>
      <c r="AN244" s="234"/>
      <c r="AO244" s="103"/>
      <c r="AP244" s="241"/>
      <c r="AQ244" s="241"/>
      <c r="AR244" s="241"/>
      <c r="AS244" s="241"/>
      <c r="AT244" s="234" t="s">
        <v>7005</v>
      </c>
      <c r="AU244" s="234" t="s">
        <v>7025</v>
      </c>
      <c r="AV244" t="b">
        <v>0</v>
      </c>
      <c r="AW244" t="b">
        <v>0</v>
      </c>
      <c r="AX244" s="241"/>
      <c r="AY244" s="241"/>
      <c r="AZ244" s="234"/>
      <c r="BA244" s="234"/>
      <c r="BB244" s="234"/>
      <c r="BC244" t="b">
        <v>0</v>
      </c>
      <c r="BD244" s="234" t="s">
        <v>8464</v>
      </c>
      <c r="BE244" s="234" t="s">
        <v>7026</v>
      </c>
      <c r="BF244" s="234" t="s">
        <v>7027</v>
      </c>
      <c r="BG244" s="234" t="s">
        <v>7028</v>
      </c>
      <c r="BH244" s="234" t="s">
        <v>55</v>
      </c>
      <c r="BI244" s="243">
        <v>44642.404641203706</v>
      </c>
      <c r="BJ244" s="234" t="s">
        <v>442</v>
      </c>
      <c r="BK244" s="234" t="s">
        <v>451</v>
      </c>
      <c r="BL244" s="234" t="s">
        <v>451</v>
      </c>
      <c r="BM244" s="234" t="s">
        <v>451</v>
      </c>
      <c r="BN244" s="241"/>
      <c r="BO244" t="b">
        <v>0</v>
      </c>
      <c r="BP244" t="b">
        <v>0</v>
      </c>
      <c r="BQ244" t="b">
        <v>0</v>
      </c>
      <c r="BR244" s="241" t="s">
        <v>8465</v>
      </c>
      <c r="BS244" s="241"/>
      <c r="BT244" s="234" t="s">
        <v>7012</v>
      </c>
      <c r="BU244" t="b">
        <v>0</v>
      </c>
      <c r="BV244" s="103">
        <v>1</v>
      </c>
      <c r="BW244" s="235">
        <v>2001</v>
      </c>
      <c r="BX244" s="234" t="s">
        <v>8992</v>
      </c>
      <c r="BY244" s="234" t="s">
        <v>56</v>
      </c>
      <c r="BZ244" s="234" t="s">
        <v>7014</v>
      </c>
    </row>
    <row r="245" spans="1:78" x14ac:dyDescent="0.25">
      <c r="A245" s="5">
        <v>1968</v>
      </c>
      <c r="B245" s="234" t="s">
        <v>4929</v>
      </c>
      <c r="C245" s="234" t="s">
        <v>8993</v>
      </c>
      <c r="D245" s="234" t="s">
        <v>8994</v>
      </c>
      <c r="E245" s="234" t="s">
        <v>8995</v>
      </c>
      <c r="F245" s="234" t="s">
        <v>6993</v>
      </c>
      <c r="G245" s="234" t="s">
        <v>7065</v>
      </c>
      <c r="H245" s="234" t="s">
        <v>7018</v>
      </c>
      <c r="I245" s="242"/>
      <c r="J245" s="242">
        <v>44587.55195601852</v>
      </c>
      <c r="K245" s="234" t="s">
        <v>8996</v>
      </c>
      <c r="L245" s="242">
        <v>44594.55195601852</v>
      </c>
      <c r="M245" s="234" t="s">
        <v>7159</v>
      </c>
      <c r="N245" s="234" t="s">
        <v>8997</v>
      </c>
      <c r="O245" s="234" t="s">
        <v>8998</v>
      </c>
      <c r="P245" s="234" t="s">
        <v>6999</v>
      </c>
      <c r="Q245" s="234" t="s">
        <v>8999</v>
      </c>
      <c r="R245" s="234" t="s">
        <v>451</v>
      </c>
      <c r="S245" t="b">
        <v>0</v>
      </c>
      <c r="T245" s="242"/>
      <c r="U245" s="103">
        <v>3</v>
      </c>
      <c r="V245" s="234" t="s">
        <v>272</v>
      </c>
      <c r="W245" s="103">
        <v>3</v>
      </c>
      <c r="X245" s="234" t="s">
        <v>272</v>
      </c>
      <c r="Y245" s="242"/>
      <c r="Z245" s="242"/>
      <c r="AA245" s="103"/>
      <c r="AB245" s="234" t="s">
        <v>9000</v>
      </c>
      <c r="AC245" s="243">
        <v>44587.554270833331</v>
      </c>
      <c r="AD245" s="234" t="s">
        <v>7106</v>
      </c>
      <c r="AE245" s="235" t="s">
        <v>9001</v>
      </c>
      <c r="AF245" s="237">
        <v>0</v>
      </c>
      <c r="AG245" s="234" t="s">
        <v>482</v>
      </c>
      <c r="AH245" s="241"/>
      <c r="AI245" t="b">
        <v>1</v>
      </c>
      <c r="AJ245" t="b">
        <v>0</v>
      </c>
      <c r="AK245" s="234"/>
      <c r="AL245" s="103"/>
      <c r="AM245" t="b">
        <v>0</v>
      </c>
      <c r="AN245" s="234"/>
      <c r="AO245" s="103"/>
      <c r="AP245" s="241"/>
      <c r="AQ245" s="241"/>
      <c r="AR245" s="241"/>
      <c r="AS245" s="241"/>
      <c r="AT245" s="234" t="s">
        <v>7005</v>
      </c>
      <c r="AU245" s="234" t="s">
        <v>7085</v>
      </c>
      <c r="AV245" t="b">
        <v>0</v>
      </c>
      <c r="AW245" t="b">
        <v>0</v>
      </c>
      <c r="AX245" s="241"/>
      <c r="AY245" s="241"/>
      <c r="AZ245" s="234"/>
      <c r="BA245" s="234"/>
      <c r="BB245" s="234" t="s">
        <v>9002</v>
      </c>
      <c r="BC245" t="b">
        <v>0</v>
      </c>
      <c r="BD245" s="234" t="s">
        <v>7170</v>
      </c>
      <c r="BE245" s="234" t="s">
        <v>7026</v>
      </c>
      <c r="BF245" s="234" t="s">
        <v>7027</v>
      </c>
      <c r="BG245" s="234" t="s">
        <v>7028</v>
      </c>
      <c r="BH245" s="234" t="s">
        <v>55</v>
      </c>
      <c r="BI245" s="243">
        <v>44642.404641203706</v>
      </c>
      <c r="BJ245" s="234" t="s">
        <v>442</v>
      </c>
      <c r="BK245" s="234" t="s">
        <v>451</v>
      </c>
      <c r="BL245" s="234" t="s">
        <v>451</v>
      </c>
      <c r="BM245" s="234" t="s">
        <v>451</v>
      </c>
      <c r="BN245" s="241"/>
      <c r="BO245" t="b">
        <v>0</v>
      </c>
      <c r="BP245" t="b">
        <v>0</v>
      </c>
      <c r="BQ245" t="b">
        <v>0</v>
      </c>
      <c r="BR245" s="241" t="s">
        <v>7498</v>
      </c>
      <c r="BS245" s="241"/>
      <c r="BT245" s="234" t="s">
        <v>7012</v>
      </c>
      <c r="BU245" t="b">
        <v>0</v>
      </c>
      <c r="BV245" s="103">
        <v>1</v>
      </c>
      <c r="BW245" s="235">
        <v>2000</v>
      </c>
      <c r="BX245" s="234" t="s">
        <v>9003</v>
      </c>
      <c r="BY245" s="234" t="s">
        <v>56</v>
      </c>
      <c r="BZ245" s="234" t="s">
        <v>7014</v>
      </c>
    </row>
    <row r="246" spans="1:78" ht="75" x14ac:dyDescent="0.25">
      <c r="A246" s="5">
        <v>1967</v>
      </c>
      <c r="B246" s="234" t="s">
        <v>4918</v>
      </c>
      <c r="C246" s="234" t="s">
        <v>4919</v>
      </c>
      <c r="D246" s="234" t="s">
        <v>7446</v>
      </c>
      <c r="E246" s="234"/>
      <c r="F246" s="234" t="s">
        <v>6993</v>
      </c>
      <c r="G246" s="234" t="s">
        <v>7244</v>
      </c>
      <c r="H246" s="234" t="s">
        <v>6994</v>
      </c>
      <c r="I246" s="242"/>
      <c r="J246" s="242">
        <v>44586.604733796295</v>
      </c>
      <c r="K246" s="234"/>
      <c r="L246" s="242">
        <v>44700.604733796295</v>
      </c>
      <c r="M246" s="234" t="s">
        <v>6996</v>
      </c>
      <c r="N246" s="234" t="s">
        <v>7447</v>
      </c>
      <c r="O246" s="234" t="s">
        <v>7448</v>
      </c>
      <c r="P246" s="234" t="s">
        <v>6999</v>
      </c>
      <c r="Q246" s="234"/>
      <c r="R246" s="234" t="s">
        <v>451</v>
      </c>
      <c r="S246" t="b">
        <v>0</v>
      </c>
      <c r="T246" s="242"/>
      <c r="U246" s="103">
        <v>2</v>
      </c>
      <c r="V246" s="234" t="s">
        <v>272</v>
      </c>
      <c r="W246" s="103">
        <v>2</v>
      </c>
      <c r="X246" s="234" t="s">
        <v>272</v>
      </c>
      <c r="Y246" s="242"/>
      <c r="Z246" s="242"/>
      <c r="AA246" s="103"/>
      <c r="AB246" s="234" t="s">
        <v>7449</v>
      </c>
      <c r="AC246" s="243">
        <v>44586.607604166667</v>
      </c>
      <c r="AD246" s="234" t="s">
        <v>7248</v>
      </c>
      <c r="AE246" s="235" t="s">
        <v>9004</v>
      </c>
      <c r="AF246" s="237">
        <v>0</v>
      </c>
      <c r="AG246" s="234" t="s">
        <v>482</v>
      </c>
      <c r="AH246" s="241"/>
      <c r="AI246" t="b">
        <v>1</v>
      </c>
      <c r="AJ246" t="b">
        <v>0</v>
      </c>
      <c r="AK246" s="234"/>
      <c r="AL246" s="103"/>
      <c r="AM246" t="b">
        <v>0</v>
      </c>
      <c r="AN246" s="234"/>
      <c r="AO246" s="103"/>
      <c r="AP246" s="241"/>
      <c r="AQ246" s="241" t="s">
        <v>7073</v>
      </c>
      <c r="AR246" s="241"/>
      <c r="AS246" s="241"/>
      <c r="AT246" s="234" t="s">
        <v>7005</v>
      </c>
      <c r="AU246" s="234" t="s">
        <v>7025</v>
      </c>
      <c r="AV246" t="b">
        <v>0</v>
      </c>
      <c r="AW246" t="b">
        <v>0</v>
      </c>
      <c r="AX246" s="241"/>
      <c r="AY246" s="241"/>
      <c r="AZ246" s="234"/>
      <c r="BA246" s="234"/>
      <c r="BB246" s="234" t="s">
        <v>8528</v>
      </c>
      <c r="BC246" t="b">
        <v>0</v>
      </c>
      <c r="BD246" s="234" t="s">
        <v>7008</v>
      </c>
      <c r="BE246" s="234" t="s">
        <v>7009</v>
      </c>
      <c r="BF246" s="234" t="s">
        <v>7027</v>
      </c>
      <c r="BG246" s="234" t="s">
        <v>7028</v>
      </c>
      <c r="BH246" s="234" t="s">
        <v>7011</v>
      </c>
      <c r="BI246" s="243">
        <v>44704.672881944447</v>
      </c>
      <c r="BJ246" s="234" t="s">
        <v>442</v>
      </c>
      <c r="BK246" s="234" t="s">
        <v>451</v>
      </c>
      <c r="BL246" s="234" t="s">
        <v>451</v>
      </c>
      <c r="BM246" s="234" t="s">
        <v>451</v>
      </c>
      <c r="BN246" s="241"/>
      <c r="BO246" t="b">
        <v>0</v>
      </c>
      <c r="BP246" t="b">
        <v>0</v>
      </c>
      <c r="BQ246" t="b">
        <v>0</v>
      </c>
      <c r="BR246" s="241" t="s">
        <v>7029</v>
      </c>
      <c r="BS246" s="241" t="s">
        <v>7452</v>
      </c>
      <c r="BT246" s="234" t="s">
        <v>7012</v>
      </c>
      <c r="BU246" t="b">
        <v>0</v>
      </c>
      <c r="BV246" s="103">
        <v>2</v>
      </c>
      <c r="BW246" s="235">
        <v>1999</v>
      </c>
      <c r="BX246" s="234" t="s">
        <v>9005</v>
      </c>
      <c r="BY246" s="234" t="s">
        <v>56</v>
      </c>
      <c r="BZ246" s="234" t="s">
        <v>7014</v>
      </c>
    </row>
    <row r="247" spans="1:78" x14ac:dyDescent="0.25">
      <c r="A247" s="5">
        <v>1966</v>
      </c>
      <c r="B247" s="234" t="s">
        <v>4901</v>
      </c>
      <c r="C247" s="234" t="s">
        <v>9006</v>
      </c>
      <c r="D247" s="234" t="s">
        <v>9007</v>
      </c>
      <c r="E247" s="234" t="s">
        <v>9008</v>
      </c>
      <c r="F247" s="234" t="s">
        <v>6993</v>
      </c>
      <c r="G247" s="234" t="s">
        <v>7100</v>
      </c>
      <c r="H247" s="234" t="s">
        <v>6995</v>
      </c>
      <c r="I247" s="242"/>
      <c r="J247" s="242">
        <v>44586.602592592593</v>
      </c>
      <c r="K247" s="234" t="s">
        <v>9009</v>
      </c>
      <c r="L247" s="242">
        <v>44594.602592592593</v>
      </c>
      <c r="M247" s="234" t="s">
        <v>6996</v>
      </c>
      <c r="N247" s="234" t="s">
        <v>9010</v>
      </c>
      <c r="O247" s="234" t="s">
        <v>9011</v>
      </c>
      <c r="P247" s="234" t="s">
        <v>6999</v>
      </c>
      <c r="Q247" s="234"/>
      <c r="R247" s="234" t="s">
        <v>451</v>
      </c>
      <c r="S247" t="b">
        <v>0</v>
      </c>
      <c r="T247" s="242"/>
      <c r="U247" s="103">
        <v>5</v>
      </c>
      <c r="V247" s="234" t="s">
        <v>272</v>
      </c>
      <c r="W247" s="103">
        <v>5</v>
      </c>
      <c r="X247" s="234" t="s">
        <v>272</v>
      </c>
      <c r="Y247" s="242"/>
      <c r="Z247" s="242"/>
      <c r="AA247" s="103"/>
      <c r="AB247" s="234" t="s">
        <v>9012</v>
      </c>
      <c r="AC247" s="243">
        <v>44586.605231481481</v>
      </c>
      <c r="AD247" s="234" t="s">
        <v>7106</v>
      </c>
      <c r="AE247" s="235" t="s">
        <v>9013</v>
      </c>
      <c r="AF247" s="237">
        <v>0</v>
      </c>
      <c r="AG247" s="234" t="s">
        <v>482</v>
      </c>
      <c r="AH247" s="241"/>
      <c r="AI247" t="b">
        <v>1</v>
      </c>
      <c r="AJ247" t="b">
        <v>0</v>
      </c>
      <c r="AK247" s="234"/>
      <c r="AL247" s="103"/>
      <c r="AM247" t="b">
        <v>0</v>
      </c>
      <c r="AN247" s="234"/>
      <c r="AO247" s="103"/>
      <c r="AP247" s="241"/>
      <c r="AQ247" s="241"/>
      <c r="AR247" s="241"/>
      <c r="AS247" s="241"/>
      <c r="AT247" s="234" t="s">
        <v>7005</v>
      </c>
      <c r="AU247" s="234" t="s">
        <v>7085</v>
      </c>
      <c r="AV247" t="b">
        <v>0</v>
      </c>
      <c r="AW247" t="b">
        <v>0</v>
      </c>
      <c r="AX247" s="241"/>
      <c r="AY247" s="241"/>
      <c r="AZ247" s="234"/>
      <c r="BA247" s="234"/>
      <c r="BB247" s="234"/>
      <c r="BC247" t="b">
        <v>0</v>
      </c>
      <c r="BD247" s="234" t="s">
        <v>7008</v>
      </c>
      <c r="BE247" s="234" t="s">
        <v>7009</v>
      </c>
      <c r="BF247" s="234" t="s">
        <v>7027</v>
      </c>
      <c r="BG247" s="234" t="s">
        <v>7028</v>
      </c>
      <c r="BH247" s="234" t="s">
        <v>55</v>
      </c>
      <c r="BI247" s="243">
        <v>44642.404629629629</v>
      </c>
      <c r="BJ247" s="234" t="s">
        <v>442</v>
      </c>
      <c r="BK247" s="234" t="s">
        <v>451</v>
      </c>
      <c r="BL247" s="234" t="s">
        <v>451</v>
      </c>
      <c r="BM247" s="234" t="s">
        <v>451</v>
      </c>
      <c r="BN247" s="241"/>
      <c r="BO247" t="b">
        <v>0</v>
      </c>
      <c r="BP247" t="b">
        <v>0</v>
      </c>
      <c r="BQ247" t="b">
        <v>0</v>
      </c>
      <c r="BR247" s="241" t="s">
        <v>7029</v>
      </c>
      <c r="BS247" s="241"/>
      <c r="BT247" s="234" t="s">
        <v>7012</v>
      </c>
      <c r="BU247" t="b">
        <v>0</v>
      </c>
      <c r="BV247" s="103">
        <v>1</v>
      </c>
      <c r="BW247" s="235">
        <v>1998</v>
      </c>
      <c r="BX247" s="234" t="s">
        <v>9014</v>
      </c>
      <c r="BY247" s="234" t="s">
        <v>56</v>
      </c>
      <c r="BZ247" s="234" t="s">
        <v>7014</v>
      </c>
    </row>
    <row r="248" spans="1:78" ht="30" x14ac:dyDescent="0.25">
      <c r="A248" s="5">
        <v>1965</v>
      </c>
      <c r="B248" s="234" t="s">
        <v>4895</v>
      </c>
      <c r="C248" s="234" t="s">
        <v>9015</v>
      </c>
      <c r="D248" s="234" t="s">
        <v>9016</v>
      </c>
      <c r="E248" s="234" t="s">
        <v>9017</v>
      </c>
      <c r="F248" s="234" t="s">
        <v>6993</v>
      </c>
      <c r="G248" s="234" t="s">
        <v>7100</v>
      </c>
      <c r="H248" s="234" t="s">
        <v>6995</v>
      </c>
      <c r="I248" s="242"/>
      <c r="J248" s="242">
        <v>44585.536099537036</v>
      </c>
      <c r="K248" s="234" t="s">
        <v>9018</v>
      </c>
      <c r="L248" s="242">
        <v>44589.536099537036</v>
      </c>
      <c r="M248" s="234" t="s">
        <v>6996</v>
      </c>
      <c r="N248" s="234" t="s">
        <v>8251</v>
      </c>
      <c r="O248" s="234" t="s">
        <v>8252</v>
      </c>
      <c r="P248" s="234" t="s">
        <v>6999</v>
      </c>
      <c r="Q248" s="234" t="s">
        <v>9019</v>
      </c>
      <c r="R248" s="234" t="s">
        <v>451</v>
      </c>
      <c r="S248" t="b">
        <v>0</v>
      </c>
      <c r="T248" s="242"/>
      <c r="U248" s="103">
        <v>21.3</v>
      </c>
      <c r="V248" s="234" t="s">
        <v>272</v>
      </c>
      <c r="W248" s="103">
        <v>21.3</v>
      </c>
      <c r="X248" s="234" t="s">
        <v>272</v>
      </c>
      <c r="Y248" s="242"/>
      <c r="Z248" s="242"/>
      <c r="AA248" s="103"/>
      <c r="AB248" s="234" t="s">
        <v>9020</v>
      </c>
      <c r="AC248" s="243">
        <v>44586.5390625</v>
      </c>
      <c r="AD248" s="234" t="s">
        <v>7106</v>
      </c>
      <c r="AE248" s="235" t="s">
        <v>9021</v>
      </c>
      <c r="AF248" s="237">
        <v>0</v>
      </c>
      <c r="AG248" s="234" t="s">
        <v>482</v>
      </c>
      <c r="AH248" s="241"/>
      <c r="AI248" t="b">
        <v>1</v>
      </c>
      <c r="AJ248" t="b">
        <v>0</v>
      </c>
      <c r="AK248" s="234"/>
      <c r="AL248" s="103"/>
      <c r="AM248" t="b">
        <v>0</v>
      </c>
      <c r="AN248" s="234"/>
      <c r="AO248" s="103"/>
      <c r="AP248" s="241"/>
      <c r="AQ248" s="241"/>
      <c r="AR248" s="241" t="s">
        <v>9022</v>
      </c>
      <c r="AS248" s="241"/>
      <c r="AT248" s="234" t="s">
        <v>7005</v>
      </c>
      <c r="AU248" s="234" t="s">
        <v>7085</v>
      </c>
      <c r="AV248" t="b">
        <v>0</v>
      </c>
      <c r="AW248" t="b">
        <v>0</v>
      </c>
      <c r="AX248" s="241"/>
      <c r="AY248" s="241"/>
      <c r="AZ248" s="234"/>
      <c r="BA248" s="234"/>
      <c r="BB248" s="234" t="s">
        <v>9023</v>
      </c>
      <c r="BC248" t="b">
        <v>0</v>
      </c>
      <c r="BD248" s="234" t="s">
        <v>7008</v>
      </c>
      <c r="BE248" s="234" t="s">
        <v>7009</v>
      </c>
      <c r="BF248" s="234" t="s">
        <v>7027</v>
      </c>
      <c r="BG248" s="234" t="s">
        <v>7028</v>
      </c>
      <c r="BH248" s="234" t="s">
        <v>55</v>
      </c>
      <c r="BI248" s="243">
        <v>44642.404629629629</v>
      </c>
      <c r="BJ248" s="234" t="s">
        <v>442</v>
      </c>
      <c r="BK248" s="234" t="s">
        <v>547</v>
      </c>
      <c r="BL248" s="234" t="s">
        <v>451</v>
      </c>
      <c r="BM248" s="234" t="s">
        <v>451</v>
      </c>
      <c r="BN248" s="241"/>
      <c r="BO248" t="b">
        <v>0</v>
      </c>
      <c r="BP248" t="b">
        <v>0</v>
      </c>
      <c r="BQ248" t="b">
        <v>0</v>
      </c>
      <c r="BR248" s="241" t="s">
        <v>7077</v>
      </c>
      <c r="BS248" s="241"/>
      <c r="BT248" s="234" t="s">
        <v>7237</v>
      </c>
      <c r="BU248" t="b">
        <v>0</v>
      </c>
      <c r="BV248" s="103">
        <v>1</v>
      </c>
      <c r="BW248" s="235">
        <v>1997</v>
      </c>
      <c r="BX248" s="234" t="s">
        <v>9024</v>
      </c>
      <c r="BY248" s="234" t="s">
        <v>56</v>
      </c>
      <c r="BZ248" s="234" t="s">
        <v>7014</v>
      </c>
    </row>
    <row r="249" spans="1:78" ht="45" x14ac:dyDescent="0.25">
      <c r="A249" s="5">
        <v>1964</v>
      </c>
      <c r="B249" s="234" t="s">
        <v>4869</v>
      </c>
      <c r="C249" s="234" t="s">
        <v>4610</v>
      </c>
      <c r="D249" s="234" t="s">
        <v>7051</v>
      </c>
      <c r="E249" s="234" t="s">
        <v>8272</v>
      </c>
      <c r="F249" s="234" t="s">
        <v>2991</v>
      </c>
      <c r="G249" s="234" t="s">
        <v>7864</v>
      </c>
      <c r="H249" s="234" t="s">
        <v>7034</v>
      </c>
      <c r="I249" s="242"/>
      <c r="J249" s="242">
        <v>44665.484965277778</v>
      </c>
      <c r="K249" s="234"/>
      <c r="L249" s="242">
        <v>44680.484965277778</v>
      </c>
      <c r="M249" s="234" t="s">
        <v>6996</v>
      </c>
      <c r="N249" s="234" t="s">
        <v>7053</v>
      </c>
      <c r="O249" s="234" t="s">
        <v>7054</v>
      </c>
      <c r="P249" s="234" t="s">
        <v>6999</v>
      </c>
      <c r="Q249" s="234"/>
      <c r="R249" s="234" t="s">
        <v>451</v>
      </c>
      <c r="S249" t="b">
        <v>0</v>
      </c>
      <c r="T249" s="242"/>
      <c r="U249" s="103">
        <v>17787</v>
      </c>
      <c r="V249" s="234" t="s">
        <v>272</v>
      </c>
      <c r="W249" s="103">
        <v>213448</v>
      </c>
      <c r="X249" s="234" t="s">
        <v>272</v>
      </c>
      <c r="Y249" s="242">
        <v>45658</v>
      </c>
      <c r="Z249" s="242">
        <v>50040</v>
      </c>
      <c r="AA249" s="103">
        <v>12</v>
      </c>
      <c r="AB249" s="234" t="s">
        <v>7055</v>
      </c>
      <c r="AC249" s="243">
        <v>44586.488854166666</v>
      </c>
      <c r="AD249" s="234" t="s">
        <v>7763</v>
      </c>
      <c r="AE249" s="235" t="s">
        <v>9025</v>
      </c>
      <c r="AF249" s="237">
        <v>0</v>
      </c>
      <c r="AG249" s="234" t="s">
        <v>482</v>
      </c>
      <c r="AH249" s="241"/>
      <c r="AI249" t="b">
        <v>1</v>
      </c>
      <c r="AJ249" t="b">
        <v>0</v>
      </c>
      <c r="AK249" s="234"/>
      <c r="AL249" s="103"/>
      <c r="AM249" t="b">
        <v>0</v>
      </c>
      <c r="AN249" s="234"/>
      <c r="AO249" s="103"/>
      <c r="AP249" s="241"/>
      <c r="AQ249" s="241" t="s">
        <v>7073</v>
      </c>
      <c r="AR249" s="241" t="s">
        <v>9026</v>
      </c>
      <c r="AS249" s="241"/>
      <c r="AT249" s="234" t="s">
        <v>7058</v>
      </c>
      <c r="AU249" s="234" t="s">
        <v>9027</v>
      </c>
      <c r="AV249" t="b">
        <v>0</v>
      </c>
      <c r="AW249" t="b">
        <v>0</v>
      </c>
      <c r="AX249" s="241" t="s">
        <v>9026</v>
      </c>
      <c r="AY249" s="241"/>
      <c r="AZ249" s="234"/>
      <c r="BA249" s="234"/>
      <c r="BB249" s="234"/>
      <c r="BC249" t="b">
        <v>0</v>
      </c>
      <c r="BD249" s="234" t="s">
        <v>7008</v>
      </c>
      <c r="BE249" s="234" t="s">
        <v>7045</v>
      </c>
      <c r="BF249" s="234" t="s">
        <v>7027</v>
      </c>
      <c r="BG249" s="234" t="s">
        <v>7028</v>
      </c>
      <c r="BH249" s="234" t="s">
        <v>7011</v>
      </c>
      <c r="BI249" s="243">
        <v>44693.668506944443</v>
      </c>
      <c r="BJ249" s="234" t="s">
        <v>7497</v>
      </c>
      <c r="BK249" s="234" t="s">
        <v>547</v>
      </c>
      <c r="BL249" s="234" t="s">
        <v>547</v>
      </c>
      <c r="BM249" s="234" t="s">
        <v>547</v>
      </c>
      <c r="BN249" s="241" t="s">
        <v>9028</v>
      </c>
      <c r="BO249" t="b">
        <v>0</v>
      </c>
      <c r="BP249" t="b">
        <v>0</v>
      </c>
      <c r="BQ249" t="b">
        <v>1</v>
      </c>
      <c r="BR249" s="241" t="s">
        <v>7029</v>
      </c>
      <c r="BS249" s="241" t="s">
        <v>7061</v>
      </c>
      <c r="BT249" s="234" t="s">
        <v>7047</v>
      </c>
      <c r="BU249" t="b">
        <v>0</v>
      </c>
      <c r="BV249" s="103">
        <v>4</v>
      </c>
      <c r="BW249" s="235">
        <v>1996</v>
      </c>
      <c r="BX249" s="234" t="s">
        <v>9029</v>
      </c>
      <c r="BY249" s="234" t="s">
        <v>56</v>
      </c>
      <c r="BZ249" s="234" t="s">
        <v>7014</v>
      </c>
    </row>
    <row r="250" spans="1:78" ht="75" x14ac:dyDescent="0.25">
      <c r="A250" s="5">
        <v>1963</v>
      </c>
      <c r="B250" s="234" t="s">
        <v>4817</v>
      </c>
      <c r="C250" s="234" t="s">
        <v>9030</v>
      </c>
      <c r="D250" s="234" t="s">
        <v>7812</v>
      </c>
      <c r="E250" s="234"/>
      <c r="F250" s="234" t="s">
        <v>2991</v>
      </c>
      <c r="G250" s="234" t="s">
        <v>7157</v>
      </c>
      <c r="H250" s="234" t="s">
        <v>7158</v>
      </c>
      <c r="I250" s="242"/>
      <c r="J250" s="242">
        <v>44582.350173611114</v>
      </c>
      <c r="K250" s="234"/>
      <c r="L250" s="242">
        <v>44606.350173611114</v>
      </c>
      <c r="M250" s="234" t="s">
        <v>7813</v>
      </c>
      <c r="N250" s="234" t="s">
        <v>7814</v>
      </c>
      <c r="O250" s="234" t="s">
        <v>7815</v>
      </c>
      <c r="P250" s="234" t="s">
        <v>6999</v>
      </c>
      <c r="Q250" s="234" t="s">
        <v>9031</v>
      </c>
      <c r="R250" s="234" t="s">
        <v>547</v>
      </c>
      <c r="S250" t="b">
        <v>0</v>
      </c>
      <c r="T250" s="242">
        <v>44909</v>
      </c>
      <c r="U250" s="103">
        <v>1000</v>
      </c>
      <c r="V250" s="234" t="s">
        <v>272</v>
      </c>
      <c r="W250" s="103">
        <v>3000</v>
      </c>
      <c r="X250" s="234" t="s">
        <v>272</v>
      </c>
      <c r="Y250" s="242"/>
      <c r="Z250" s="242"/>
      <c r="AA250" s="103">
        <v>3</v>
      </c>
      <c r="AB250" s="234" t="s">
        <v>7816</v>
      </c>
      <c r="AC250" s="243">
        <v>44586.395856481482</v>
      </c>
      <c r="AD250" s="234" t="s">
        <v>7163</v>
      </c>
      <c r="AE250" s="235" t="s">
        <v>9032</v>
      </c>
      <c r="AF250" s="237">
        <v>0</v>
      </c>
      <c r="AG250" s="234" t="s">
        <v>482</v>
      </c>
      <c r="AH250" s="241"/>
      <c r="AI250" t="b">
        <v>1</v>
      </c>
      <c r="AJ250" t="b">
        <v>0</v>
      </c>
      <c r="AK250" s="234"/>
      <c r="AL250" s="103"/>
      <c r="AM250" t="b">
        <v>0</v>
      </c>
      <c r="AN250" s="234"/>
      <c r="AO250" s="103"/>
      <c r="AP250" s="241"/>
      <c r="AQ250" s="241" t="s">
        <v>7073</v>
      </c>
      <c r="AR250" s="241" t="s">
        <v>9033</v>
      </c>
      <c r="AS250" s="241"/>
      <c r="AT250" s="234" t="s">
        <v>7166</v>
      </c>
      <c r="AU250" s="234" t="s">
        <v>7167</v>
      </c>
      <c r="AV250" t="b">
        <v>0</v>
      </c>
      <c r="AW250" t="b">
        <v>0</v>
      </c>
      <c r="AX250" s="241" t="s">
        <v>9034</v>
      </c>
      <c r="AY250" s="241"/>
      <c r="AZ250" s="234"/>
      <c r="BA250" s="234"/>
      <c r="BB250" s="234" t="s">
        <v>7820</v>
      </c>
      <c r="BC250" t="b">
        <v>0</v>
      </c>
      <c r="BD250" s="234" t="s">
        <v>7821</v>
      </c>
      <c r="BE250" s="234" t="s">
        <v>7171</v>
      </c>
      <c r="BF250" s="234" t="s">
        <v>7027</v>
      </c>
      <c r="BG250" s="234" t="s">
        <v>7028</v>
      </c>
      <c r="BH250" s="234" t="s">
        <v>7011</v>
      </c>
      <c r="BI250" s="243">
        <v>44644.378252314818</v>
      </c>
      <c r="BJ250" s="234" t="s">
        <v>7172</v>
      </c>
      <c r="BK250" s="234" t="s">
        <v>547</v>
      </c>
      <c r="BL250" s="234" t="s">
        <v>547</v>
      </c>
      <c r="BM250" s="234" t="s">
        <v>451</v>
      </c>
      <c r="BN250" s="241" t="s">
        <v>7187</v>
      </c>
      <c r="BO250" t="b">
        <v>0</v>
      </c>
      <c r="BP250" t="b">
        <v>0</v>
      </c>
      <c r="BQ250" t="b">
        <v>0</v>
      </c>
      <c r="BR250" s="241" t="s">
        <v>7173</v>
      </c>
      <c r="BS250" s="241" t="s">
        <v>7822</v>
      </c>
      <c r="BT250" s="234" t="s">
        <v>7047</v>
      </c>
      <c r="BU250" t="b">
        <v>0</v>
      </c>
      <c r="BV250" s="103">
        <v>1</v>
      </c>
      <c r="BW250" s="235">
        <v>1995</v>
      </c>
      <c r="BX250" s="234" t="s">
        <v>9035</v>
      </c>
      <c r="BY250" s="234" t="s">
        <v>56</v>
      </c>
      <c r="BZ250" s="234" t="s">
        <v>7014</v>
      </c>
    </row>
    <row r="251" spans="1:78" x14ac:dyDescent="0.25">
      <c r="A251" s="5">
        <v>1962</v>
      </c>
      <c r="B251" s="234" t="s">
        <v>4807</v>
      </c>
      <c r="C251" s="234" t="s">
        <v>4808</v>
      </c>
      <c r="D251" s="234" t="s">
        <v>9036</v>
      </c>
      <c r="E251" s="234"/>
      <c r="F251" s="234" t="s">
        <v>7156</v>
      </c>
      <c r="G251" s="234" t="s">
        <v>6995</v>
      </c>
      <c r="H251" s="234" t="s">
        <v>6995</v>
      </c>
      <c r="I251" s="242"/>
      <c r="J251" s="242">
        <v>44582.359432870369</v>
      </c>
      <c r="K251" s="234"/>
      <c r="L251" s="242">
        <v>44589.359432870369</v>
      </c>
      <c r="M251" s="234" t="s">
        <v>6996</v>
      </c>
      <c r="N251" s="234" t="s">
        <v>9037</v>
      </c>
      <c r="O251" s="234" t="s">
        <v>9038</v>
      </c>
      <c r="P251" s="234" t="s">
        <v>6999</v>
      </c>
      <c r="Q251" s="234"/>
      <c r="R251" s="234" t="s">
        <v>451</v>
      </c>
      <c r="S251" t="b">
        <v>0</v>
      </c>
      <c r="T251" s="242"/>
      <c r="U251" s="103">
        <v>50</v>
      </c>
      <c r="V251" s="234" t="s">
        <v>272</v>
      </c>
      <c r="W251" s="103">
        <v>200</v>
      </c>
      <c r="X251" s="234" t="s">
        <v>272</v>
      </c>
      <c r="Y251" s="242"/>
      <c r="Z251" s="242"/>
      <c r="AA251" s="103"/>
      <c r="AB251" s="234" t="s">
        <v>9039</v>
      </c>
      <c r="AC251" s="243">
        <v>44586.362905092596</v>
      </c>
      <c r="AD251" s="234" t="s">
        <v>7585</v>
      </c>
      <c r="AE251" s="235" t="s">
        <v>9040</v>
      </c>
      <c r="AF251" s="237">
        <v>0</v>
      </c>
      <c r="AG251" s="234" t="s">
        <v>482</v>
      </c>
      <c r="AH251" s="241" t="s">
        <v>3318</v>
      </c>
      <c r="AI251" t="b">
        <v>0</v>
      </c>
      <c r="AJ251" t="b">
        <v>0</v>
      </c>
      <c r="AK251" s="234"/>
      <c r="AL251" s="103"/>
      <c r="AM251" t="b">
        <v>0</v>
      </c>
      <c r="AN251" s="234"/>
      <c r="AO251" s="103"/>
      <c r="AP251" s="241"/>
      <c r="AQ251" s="241"/>
      <c r="AR251" s="241"/>
      <c r="AS251" s="241"/>
      <c r="AT251" s="234" t="s">
        <v>7120</v>
      </c>
      <c r="AU251" s="234" t="s">
        <v>7006</v>
      </c>
      <c r="AV251" t="b">
        <v>0</v>
      </c>
      <c r="AW251" t="b">
        <v>0</v>
      </c>
      <c r="AX251" s="241"/>
      <c r="AY251" s="241"/>
      <c r="AZ251" s="234"/>
      <c r="BA251" s="234"/>
      <c r="BB251" s="234" t="s">
        <v>9041</v>
      </c>
      <c r="BC251" t="b">
        <v>0</v>
      </c>
      <c r="BD251" s="234" t="s">
        <v>7008</v>
      </c>
      <c r="BE251" s="234" t="s">
        <v>7009</v>
      </c>
      <c r="BF251" s="234" t="s">
        <v>7027</v>
      </c>
      <c r="BG251" s="234" t="s">
        <v>7028</v>
      </c>
      <c r="BH251" s="234" t="s">
        <v>55</v>
      </c>
      <c r="BI251" s="243">
        <v>44642.404618055552</v>
      </c>
      <c r="BJ251" s="234" t="s">
        <v>442</v>
      </c>
      <c r="BK251" s="234" t="s">
        <v>451</v>
      </c>
      <c r="BL251" s="234" t="s">
        <v>451</v>
      </c>
      <c r="BM251" s="234" t="s">
        <v>451</v>
      </c>
      <c r="BN251" s="241"/>
      <c r="BO251" t="b">
        <v>1</v>
      </c>
      <c r="BP251" t="b">
        <v>0</v>
      </c>
      <c r="BQ251" t="b">
        <v>0</v>
      </c>
      <c r="BR251" s="241" t="s">
        <v>7029</v>
      </c>
      <c r="BS251" s="241"/>
      <c r="BT251" s="234" t="s">
        <v>7012</v>
      </c>
      <c r="BU251" t="b">
        <v>0</v>
      </c>
      <c r="BV251" s="103">
        <v>1</v>
      </c>
      <c r="BW251" s="235">
        <v>1994</v>
      </c>
      <c r="BX251" s="234" t="s">
        <v>9042</v>
      </c>
      <c r="BY251" s="234" t="s">
        <v>56</v>
      </c>
      <c r="BZ251" s="234" t="s">
        <v>7014</v>
      </c>
    </row>
    <row r="252" spans="1:78" ht="30" x14ac:dyDescent="0.25">
      <c r="A252" s="5">
        <v>1961</v>
      </c>
      <c r="B252" s="234" t="s">
        <v>4802</v>
      </c>
      <c r="C252" s="234" t="s">
        <v>9043</v>
      </c>
      <c r="D252" s="234" t="s">
        <v>9044</v>
      </c>
      <c r="E252" s="234"/>
      <c r="F252" s="234" t="s">
        <v>6993</v>
      </c>
      <c r="G252" s="234" t="s">
        <v>7244</v>
      </c>
      <c r="H252" s="234" t="s">
        <v>6995</v>
      </c>
      <c r="I252" s="242"/>
      <c r="J252" s="242">
        <v>44582.557789351849</v>
      </c>
      <c r="K252" s="234"/>
      <c r="L252" s="242">
        <v>44588.557789351849</v>
      </c>
      <c r="M252" s="234" t="s">
        <v>7228</v>
      </c>
      <c r="N252" s="234" t="s">
        <v>9045</v>
      </c>
      <c r="O252" s="234" t="s">
        <v>9046</v>
      </c>
      <c r="P252" s="234" t="s">
        <v>6999</v>
      </c>
      <c r="Q252" s="234"/>
      <c r="R252" s="234" t="s">
        <v>451</v>
      </c>
      <c r="S252" t="b">
        <v>0</v>
      </c>
      <c r="T252" s="242"/>
      <c r="U252" s="103">
        <v>400</v>
      </c>
      <c r="V252" s="234" t="s">
        <v>480</v>
      </c>
      <c r="W252" s="103">
        <v>400</v>
      </c>
      <c r="X252" s="234" t="s">
        <v>480</v>
      </c>
      <c r="Y252" s="242"/>
      <c r="Z252" s="242"/>
      <c r="AA252" s="103">
        <v>1</v>
      </c>
      <c r="AB252" s="234" t="s">
        <v>9047</v>
      </c>
      <c r="AC252" s="243">
        <v>44582.559988425928</v>
      </c>
      <c r="AD252" s="234" t="s">
        <v>7248</v>
      </c>
      <c r="AE252" s="235" t="s">
        <v>9048</v>
      </c>
      <c r="AF252" s="237">
        <v>0</v>
      </c>
      <c r="AG252" s="234" t="s">
        <v>482</v>
      </c>
      <c r="AH252" s="241"/>
      <c r="AI252" t="b">
        <v>1</v>
      </c>
      <c r="AJ252" t="b">
        <v>0</v>
      </c>
      <c r="AK252" s="234"/>
      <c r="AL252" s="103"/>
      <c r="AM252" t="b">
        <v>0</v>
      </c>
      <c r="AN252" s="234"/>
      <c r="AO252" s="103"/>
      <c r="AP252" s="241"/>
      <c r="AQ252" s="241"/>
      <c r="AR252" s="241"/>
      <c r="AS252" s="241"/>
      <c r="AT252" s="234" t="s">
        <v>9049</v>
      </c>
      <c r="AU252" s="234" t="s">
        <v>7025</v>
      </c>
      <c r="AV252" t="b">
        <v>0</v>
      </c>
      <c r="AW252" t="b">
        <v>0</v>
      </c>
      <c r="AX252" s="241"/>
      <c r="AY252" s="241"/>
      <c r="AZ252" s="234"/>
      <c r="BA252" s="234"/>
      <c r="BB252" s="234" t="s">
        <v>9050</v>
      </c>
      <c r="BC252" t="b">
        <v>0</v>
      </c>
      <c r="BD252" s="234" t="s">
        <v>7234</v>
      </c>
      <c r="BE252" s="234" t="s">
        <v>7009</v>
      </c>
      <c r="BF252" s="234" t="s">
        <v>7027</v>
      </c>
      <c r="BG252" s="234" t="s">
        <v>7028</v>
      </c>
      <c r="BH252" s="234" t="s">
        <v>55</v>
      </c>
      <c r="BI252" s="243">
        <v>44642.404618055552</v>
      </c>
      <c r="BJ252" s="234" t="s">
        <v>442</v>
      </c>
      <c r="BK252" s="234" t="s">
        <v>451</v>
      </c>
      <c r="BL252" s="234" t="s">
        <v>451</v>
      </c>
      <c r="BM252" s="234" t="s">
        <v>451</v>
      </c>
      <c r="BN252" s="241"/>
      <c r="BO252" t="b">
        <v>0</v>
      </c>
      <c r="BP252" t="b">
        <v>0</v>
      </c>
      <c r="BQ252" t="b">
        <v>0</v>
      </c>
      <c r="BR252" s="241" t="s">
        <v>7498</v>
      </c>
      <c r="BS252" s="241" t="s">
        <v>9051</v>
      </c>
      <c r="BT252" s="234" t="s">
        <v>7012</v>
      </c>
      <c r="BU252" t="b">
        <v>0</v>
      </c>
      <c r="BV252" s="103">
        <v>1</v>
      </c>
      <c r="BW252" s="235">
        <v>1993</v>
      </c>
      <c r="BX252" s="234" t="s">
        <v>9052</v>
      </c>
      <c r="BY252" s="234" t="s">
        <v>56</v>
      </c>
      <c r="BZ252" s="234" t="s">
        <v>7014</v>
      </c>
    </row>
    <row r="253" spans="1:78" x14ac:dyDescent="0.25">
      <c r="A253" s="5">
        <v>1960</v>
      </c>
      <c r="B253" s="234" t="s">
        <v>4780</v>
      </c>
      <c r="C253" s="234" t="s">
        <v>9053</v>
      </c>
      <c r="D253" s="234" t="s">
        <v>7888</v>
      </c>
      <c r="E253" s="234" t="s">
        <v>7889</v>
      </c>
      <c r="F253" s="234" t="s">
        <v>7156</v>
      </c>
      <c r="G253" s="234" t="s">
        <v>7279</v>
      </c>
      <c r="H253" s="234" t="s">
        <v>7279</v>
      </c>
      <c r="I253" s="242"/>
      <c r="J253" s="242">
        <v>44582.535532407404</v>
      </c>
      <c r="K253" s="234" t="s">
        <v>9053</v>
      </c>
      <c r="L253" s="242">
        <v>44587.535532407404</v>
      </c>
      <c r="M253" s="234" t="s">
        <v>6996</v>
      </c>
      <c r="N253" s="234" t="s">
        <v>7891</v>
      </c>
      <c r="O253" s="234" t="s">
        <v>7892</v>
      </c>
      <c r="P253" s="234" t="s">
        <v>6999</v>
      </c>
      <c r="Q253" s="234" t="s">
        <v>7893</v>
      </c>
      <c r="R253" s="234" t="s">
        <v>451</v>
      </c>
      <c r="S253" t="b">
        <v>0</v>
      </c>
      <c r="T253" s="242"/>
      <c r="U253" s="103">
        <v>150</v>
      </c>
      <c r="V253" s="234" t="s">
        <v>272</v>
      </c>
      <c r="W253" s="103">
        <v>150</v>
      </c>
      <c r="X253" s="234" t="s">
        <v>272</v>
      </c>
      <c r="Y253" s="242"/>
      <c r="Z253" s="242"/>
      <c r="AA253" s="103"/>
      <c r="AB253" s="234" t="s">
        <v>7894</v>
      </c>
      <c r="AC253" s="243">
        <v>44582.544259259259</v>
      </c>
      <c r="AD253" s="234" t="s">
        <v>7285</v>
      </c>
      <c r="AE253" s="235" t="s">
        <v>9054</v>
      </c>
      <c r="AF253" s="237">
        <v>0</v>
      </c>
      <c r="AG253" s="234" t="s">
        <v>482</v>
      </c>
      <c r="AH253" s="241" t="s">
        <v>9053</v>
      </c>
      <c r="AI253" t="b">
        <v>1</v>
      </c>
      <c r="AJ253" t="b">
        <v>0</v>
      </c>
      <c r="AK253" s="234"/>
      <c r="AL253" s="103"/>
      <c r="AM253" t="b">
        <v>0</v>
      </c>
      <c r="AN253" s="234"/>
      <c r="AO253" s="103"/>
      <c r="AP253" s="241"/>
      <c r="AQ253" s="241"/>
      <c r="AR253" s="241"/>
      <c r="AS253" s="241"/>
      <c r="AT253" s="234" t="s">
        <v>7005</v>
      </c>
      <c r="AU253" s="234" t="s">
        <v>7042</v>
      </c>
      <c r="AV253" t="b">
        <v>0</v>
      </c>
      <c r="AW253" t="b">
        <v>0</v>
      </c>
      <c r="AX253" s="241"/>
      <c r="AY253" s="241"/>
      <c r="AZ253" s="234" t="s">
        <v>6996</v>
      </c>
      <c r="BA253" s="234" t="s">
        <v>9055</v>
      </c>
      <c r="BB253" s="234" t="s">
        <v>7896</v>
      </c>
      <c r="BC253" t="b">
        <v>0</v>
      </c>
      <c r="BD253" s="234" t="s">
        <v>7008</v>
      </c>
      <c r="BE253" s="234" t="s">
        <v>7009</v>
      </c>
      <c r="BF253" s="234" t="s">
        <v>7027</v>
      </c>
      <c r="BG253" s="234" t="s">
        <v>7028</v>
      </c>
      <c r="BH253" s="234" t="s">
        <v>55</v>
      </c>
      <c r="BI253" s="243">
        <v>44642.404606481483</v>
      </c>
      <c r="BJ253" s="234" t="s">
        <v>442</v>
      </c>
      <c r="BK253" s="234" t="s">
        <v>451</v>
      </c>
      <c r="BL253" s="234" t="s">
        <v>451</v>
      </c>
      <c r="BM253" s="234" t="s">
        <v>451</v>
      </c>
      <c r="BN253" s="241"/>
      <c r="BO253" t="b">
        <v>0</v>
      </c>
      <c r="BP253" t="b">
        <v>0</v>
      </c>
      <c r="BQ253" t="b">
        <v>0</v>
      </c>
      <c r="BR253" s="241" t="s">
        <v>7029</v>
      </c>
      <c r="BS253" s="241"/>
      <c r="BT253" s="234" t="s">
        <v>7012</v>
      </c>
      <c r="BU253" t="b">
        <v>0</v>
      </c>
      <c r="BV253" s="103">
        <v>1</v>
      </c>
      <c r="BW253" s="235">
        <v>1992</v>
      </c>
      <c r="BX253" s="234" t="s">
        <v>9056</v>
      </c>
      <c r="BY253" s="234" t="s">
        <v>56</v>
      </c>
      <c r="BZ253" s="234" t="s">
        <v>7014</v>
      </c>
    </row>
    <row r="254" spans="1:78" ht="30" x14ac:dyDescent="0.25">
      <c r="A254" s="5">
        <v>1959</v>
      </c>
      <c r="B254" s="234" t="s">
        <v>4777</v>
      </c>
      <c r="C254" s="234" t="s">
        <v>9057</v>
      </c>
      <c r="D254" s="234" t="s">
        <v>9058</v>
      </c>
      <c r="E254" s="234"/>
      <c r="F254" s="234" t="s">
        <v>6993</v>
      </c>
      <c r="G254" s="234" t="s">
        <v>7244</v>
      </c>
      <c r="H254" s="234" t="s">
        <v>6995</v>
      </c>
      <c r="I254" s="242"/>
      <c r="J254" s="242">
        <v>44574.512523148151</v>
      </c>
      <c r="K254" s="234" t="s">
        <v>9059</v>
      </c>
      <c r="L254" s="242">
        <v>44592.512523148151</v>
      </c>
      <c r="M254" s="234" t="s">
        <v>6996</v>
      </c>
      <c r="N254" s="234" t="s">
        <v>9060</v>
      </c>
      <c r="O254" s="234" t="s">
        <v>9061</v>
      </c>
      <c r="P254" s="234" t="s">
        <v>6999</v>
      </c>
      <c r="Q254" s="234"/>
      <c r="R254" s="234" t="s">
        <v>451</v>
      </c>
      <c r="S254" t="b">
        <v>0</v>
      </c>
      <c r="T254" s="242"/>
      <c r="U254" s="103">
        <v>4</v>
      </c>
      <c r="V254" s="234" t="s">
        <v>272</v>
      </c>
      <c r="W254" s="103">
        <v>4</v>
      </c>
      <c r="X254" s="234" t="s">
        <v>272</v>
      </c>
      <c r="Y254" s="242"/>
      <c r="Z254" s="242"/>
      <c r="AA254" s="103">
        <v>1</v>
      </c>
      <c r="AB254" s="234" t="s">
        <v>9062</v>
      </c>
      <c r="AC254" s="243">
        <v>44582.517488425925</v>
      </c>
      <c r="AD254" s="234" t="s">
        <v>7248</v>
      </c>
      <c r="AE254" s="235" t="s">
        <v>9063</v>
      </c>
      <c r="AF254" s="237">
        <v>0</v>
      </c>
      <c r="AG254" s="234" t="s">
        <v>482</v>
      </c>
      <c r="AH254" s="241"/>
      <c r="AI254" t="b">
        <v>1</v>
      </c>
      <c r="AJ254" t="b">
        <v>0</v>
      </c>
      <c r="AK254" s="234"/>
      <c r="AL254" s="103"/>
      <c r="AM254" t="b">
        <v>0</v>
      </c>
      <c r="AN254" s="234"/>
      <c r="AO254" s="103"/>
      <c r="AP254" s="241"/>
      <c r="AQ254" s="241"/>
      <c r="AR254" s="241"/>
      <c r="AS254" s="241"/>
      <c r="AT254" s="234" t="s">
        <v>5226</v>
      </c>
      <c r="AU254" s="234" t="s">
        <v>7025</v>
      </c>
      <c r="AV254" t="b">
        <v>0</v>
      </c>
      <c r="AW254" t="b">
        <v>0</v>
      </c>
      <c r="AX254" s="241"/>
      <c r="AY254" s="241"/>
      <c r="AZ254" s="234"/>
      <c r="BA254" s="234"/>
      <c r="BB254" s="234" t="s">
        <v>9064</v>
      </c>
      <c r="BC254" t="b">
        <v>0</v>
      </c>
      <c r="BD254" s="234" t="s">
        <v>7008</v>
      </c>
      <c r="BE254" s="234" t="s">
        <v>7009</v>
      </c>
      <c r="BF254" s="234" t="s">
        <v>7027</v>
      </c>
      <c r="BG254" s="234" t="s">
        <v>7028</v>
      </c>
      <c r="BH254" s="234" t="s">
        <v>55</v>
      </c>
      <c r="BI254" s="243">
        <v>44642.404606481483</v>
      </c>
      <c r="BJ254" s="234" t="s">
        <v>442</v>
      </c>
      <c r="BK254" s="234" t="s">
        <v>451</v>
      </c>
      <c r="BL254" s="234" t="s">
        <v>451</v>
      </c>
      <c r="BM254" s="234" t="s">
        <v>451</v>
      </c>
      <c r="BN254" s="241"/>
      <c r="BO254" t="b">
        <v>0</v>
      </c>
      <c r="BP254" t="b">
        <v>0</v>
      </c>
      <c r="BQ254" t="b">
        <v>0</v>
      </c>
      <c r="BR254" s="241" t="s">
        <v>7029</v>
      </c>
      <c r="BS254" s="241" t="s">
        <v>9065</v>
      </c>
      <c r="BT254" s="234" t="s">
        <v>7012</v>
      </c>
      <c r="BU254" t="b">
        <v>0</v>
      </c>
      <c r="BV254" s="103">
        <v>1</v>
      </c>
      <c r="BW254" s="235">
        <v>1991</v>
      </c>
      <c r="BX254" s="234" t="s">
        <v>9066</v>
      </c>
      <c r="BY254" s="234" t="s">
        <v>56</v>
      </c>
      <c r="BZ254" s="234" t="s">
        <v>7014</v>
      </c>
    </row>
    <row r="255" spans="1:78" x14ac:dyDescent="0.25">
      <c r="A255" s="5">
        <v>1958</v>
      </c>
      <c r="B255" s="234" t="s">
        <v>4766</v>
      </c>
      <c r="C255" s="234" t="s">
        <v>9067</v>
      </c>
      <c r="D255" s="234"/>
      <c r="E255" s="234" t="s">
        <v>9068</v>
      </c>
      <c r="F255" s="234" t="s">
        <v>6993</v>
      </c>
      <c r="G255" s="234" t="s">
        <v>7263</v>
      </c>
      <c r="H255" s="234" t="s">
        <v>7263</v>
      </c>
      <c r="I255" s="242"/>
      <c r="J255" s="242">
        <v>44581.598749999997</v>
      </c>
      <c r="K255" s="234"/>
      <c r="L255" s="242">
        <v>44588.598749999997</v>
      </c>
      <c r="M255" s="234" t="s">
        <v>8885</v>
      </c>
      <c r="N255" s="234" t="s">
        <v>9069</v>
      </c>
      <c r="O255" s="234" t="s">
        <v>9070</v>
      </c>
      <c r="P255" s="234" t="s">
        <v>6999</v>
      </c>
      <c r="Q255" s="234"/>
      <c r="R255" s="234" t="s">
        <v>451</v>
      </c>
      <c r="S255" t="b">
        <v>0</v>
      </c>
      <c r="T255" s="242"/>
      <c r="U255" s="103">
        <v>30</v>
      </c>
      <c r="V255" s="234" t="s">
        <v>272</v>
      </c>
      <c r="W255" s="103">
        <v>600</v>
      </c>
      <c r="X255" s="234" t="s">
        <v>272</v>
      </c>
      <c r="Y255" s="242"/>
      <c r="Z255" s="242"/>
      <c r="AA255" s="103">
        <v>5</v>
      </c>
      <c r="AB255" s="234"/>
      <c r="AC255" s="243">
        <v>44581.606342592589</v>
      </c>
      <c r="AD255" s="234" t="s">
        <v>7268</v>
      </c>
      <c r="AE255" s="235" t="s">
        <v>9071</v>
      </c>
      <c r="AF255" s="237">
        <v>0</v>
      </c>
      <c r="AG255" s="234" t="s">
        <v>482</v>
      </c>
      <c r="AH255" s="241" t="s">
        <v>9072</v>
      </c>
      <c r="AI255" t="b">
        <v>1</v>
      </c>
      <c r="AJ255" t="b">
        <v>0</v>
      </c>
      <c r="AK255" s="234"/>
      <c r="AL255" s="103"/>
      <c r="AM255" t="b">
        <v>0</v>
      </c>
      <c r="AN255" s="234"/>
      <c r="AO255" s="103"/>
      <c r="AP255" s="241"/>
      <c r="AQ255" s="241"/>
      <c r="AR255" s="241"/>
      <c r="AS255" s="241"/>
      <c r="AT255" s="234" t="s">
        <v>7005</v>
      </c>
      <c r="AU255" s="234" t="s">
        <v>7025</v>
      </c>
      <c r="AV255" t="b">
        <v>0</v>
      </c>
      <c r="AW255" t="b">
        <v>0</v>
      </c>
      <c r="AX255" s="241"/>
      <c r="AY255" s="241"/>
      <c r="AZ255" s="234"/>
      <c r="BA255" s="234"/>
      <c r="BB255" s="234" t="s">
        <v>9073</v>
      </c>
      <c r="BC255" t="b">
        <v>1</v>
      </c>
      <c r="BD255" s="234" t="s">
        <v>8890</v>
      </c>
      <c r="BE255" s="234" t="s">
        <v>7009</v>
      </c>
      <c r="BF255" s="234" t="s">
        <v>6972</v>
      </c>
      <c r="BG255" s="234" t="s">
        <v>7028</v>
      </c>
      <c r="BH255" s="234" t="s">
        <v>55</v>
      </c>
      <c r="BI255" s="243">
        <v>44642.404606481483</v>
      </c>
      <c r="BJ255" s="234" t="s">
        <v>7275</v>
      </c>
      <c r="BK255" s="234" t="s">
        <v>451</v>
      </c>
      <c r="BL255" s="234" t="s">
        <v>451</v>
      </c>
      <c r="BM255" s="234" t="s">
        <v>451</v>
      </c>
      <c r="BN255" s="241"/>
      <c r="BO255" t="b">
        <v>0</v>
      </c>
      <c r="BP255" t="b">
        <v>0</v>
      </c>
      <c r="BQ255" t="b">
        <v>0</v>
      </c>
      <c r="BR255" s="241"/>
      <c r="BS255" s="241"/>
      <c r="BT255" s="234" t="s">
        <v>7012</v>
      </c>
      <c r="BU255" t="b">
        <v>0</v>
      </c>
      <c r="BV255" s="103">
        <v>1</v>
      </c>
      <c r="BW255" s="235">
        <v>1990</v>
      </c>
      <c r="BX255" s="234" t="s">
        <v>9074</v>
      </c>
      <c r="BY255" s="234" t="s">
        <v>56</v>
      </c>
      <c r="BZ255" s="234" t="s">
        <v>7014</v>
      </c>
    </row>
    <row r="256" spans="1:78" ht="30" x14ac:dyDescent="0.25">
      <c r="A256" s="5">
        <v>1957</v>
      </c>
      <c r="B256" s="234" t="s">
        <v>4762</v>
      </c>
      <c r="C256" s="234" t="s">
        <v>4763</v>
      </c>
      <c r="D256" s="234" t="s">
        <v>7401</v>
      </c>
      <c r="E256" s="234" t="s">
        <v>9075</v>
      </c>
      <c r="F256" s="234" t="s">
        <v>6993</v>
      </c>
      <c r="G256" s="234" t="s">
        <v>7100</v>
      </c>
      <c r="H256" s="234" t="s">
        <v>8068</v>
      </c>
      <c r="I256" s="242"/>
      <c r="J256" s="242">
        <v>44581.453055555554</v>
      </c>
      <c r="K256" s="234"/>
      <c r="L256" s="242">
        <v>44585.453055555554</v>
      </c>
      <c r="M256" s="234" t="s">
        <v>6996</v>
      </c>
      <c r="N256" s="234" t="s">
        <v>7402</v>
      </c>
      <c r="O256" s="234" t="s">
        <v>7403</v>
      </c>
      <c r="P256" s="234" t="s">
        <v>6999</v>
      </c>
      <c r="Q256" s="234" t="s">
        <v>9076</v>
      </c>
      <c r="R256" s="234" t="s">
        <v>451</v>
      </c>
      <c r="S256" t="b">
        <v>0</v>
      </c>
      <c r="T256" s="242"/>
      <c r="U256" s="103">
        <v>8</v>
      </c>
      <c r="V256" s="234" t="s">
        <v>272</v>
      </c>
      <c r="W256" s="103">
        <v>8</v>
      </c>
      <c r="X256" s="234" t="s">
        <v>272</v>
      </c>
      <c r="Y256" s="242"/>
      <c r="Z256" s="242"/>
      <c r="AA256" s="103"/>
      <c r="AB256" s="234" t="s">
        <v>7404</v>
      </c>
      <c r="AC256" s="243">
        <v>44581.455254629633</v>
      </c>
      <c r="AD256" s="234" t="s">
        <v>7106</v>
      </c>
      <c r="AE256" s="235" t="s">
        <v>9077</v>
      </c>
      <c r="AF256" s="237">
        <v>0</v>
      </c>
      <c r="AG256" s="234" t="s">
        <v>482</v>
      </c>
      <c r="AH256" s="241"/>
      <c r="AI256" t="b">
        <v>1</v>
      </c>
      <c r="AJ256" t="b">
        <v>0</v>
      </c>
      <c r="AK256" s="234"/>
      <c r="AL256" s="103"/>
      <c r="AM256" t="b">
        <v>0</v>
      </c>
      <c r="AN256" s="234"/>
      <c r="AO256" s="103"/>
      <c r="AP256" s="241"/>
      <c r="AQ256" s="241"/>
      <c r="AR256" s="241"/>
      <c r="AS256" s="241"/>
      <c r="AT256" s="234" t="s">
        <v>7005</v>
      </c>
      <c r="AU256" s="234" t="s">
        <v>7085</v>
      </c>
      <c r="AV256" t="b">
        <v>0</v>
      </c>
      <c r="AW256" t="b">
        <v>0</v>
      </c>
      <c r="AX256" s="241"/>
      <c r="AY256" s="241"/>
      <c r="AZ256" s="234"/>
      <c r="BA256" s="234"/>
      <c r="BB256" s="234" t="s">
        <v>8072</v>
      </c>
      <c r="BC256" t="b">
        <v>0</v>
      </c>
      <c r="BD256" s="234" t="s">
        <v>7008</v>
      </c>
      <c r="BE256" s="234" t="s">
        <v>7026</v>
      </c>
      <c r="BF256" s="234" t="s">
        <v>7027</v>
      </c>
      <c r="BG256" s="234" t="s">
        <v>7028</v>
      </c>
      <c r="BH256" s="234" t="s">
        <v>55</v>
      </c>
      <c r="BI256" s="243">
        <v>44642.404594907406</v>
      </c>
      <c r="BJ256" s="234" t="s">
        <v>442</v>
      </c>
      <c r="BK256" s="234" t="s">
        <v>451</v>
      </c>
      <c r="BL256" s="234" t="s">
        <v>451</v>
      </c>
      <c r="BM256" s="234" t="s">
        <v>451</v>
      </c>
      <c r="BN256" s="241"/>
      <c r="BO256" t="b">
        <v>0</v>
      </c>
      <c r="BP256" t="b">
        <v>0</v>
      </c>
      <c r="BQ256" t="b">
        <v>0</v>
      </c>
      <c r="BR256" s="241" t="s">
        <v>7406</v>
      </c>
      <c r="BS256" s="241"/>
      <c r="BT256" s="234" t="s">
        <v>7012</v>
      </c>
      <c r="BU256" t="b">
        <v>0</v>
      </c>
      <c r="BV256" s="103">
        <v>1</v>
      </c>
      <c r="BW256" s="235">
        <v>1989</v>
      </c>
      <c r="BX256" s="234" t="s">
        <v>9078</v>
      </c>
      <c r="BY256" s="234" t="s">
        <v>56</v>
      </c>
      <c r="BZ256" s="234" t="s">
        <v>7014</v>
      </c>
    </row>
    <row r="257" spans="1:78" x14ac:dyDescent="0.25">
      <c r="A257" s="5">
        <v>1956</v>
      </c>
      <c r="B257" s="234" t="s">
        <v>4757</v>
      </c>
      <c r="C257" s="234" t="s">
        <v>9079</v>
      </c>
      <c r="D257" s="234"/>
      <c r="E257" s="234" t="s">
        <v>9080</v>
      </c>
      <c r="F257" s="234" t="s">
        <v>2991</v>
      </c>
      <c r="G257" s="234" t="s">
        <v>7864</v>
      </c>
      <c r="H257" s="234" t="s">
        <v>7034</v>
      </c>
      <c r="I257" s="242"/>
      <c r="J257" s="242">
        <v>44578.678182870368</v>
      </c>
      <c r="K257" s="234"/>
      <c r="L257" s="242">
        <v>44587.678182870368</v>
      </c>
      <c r="M257" s="234" t="s">
        <v>9081</v>
      </c>
      <c r="N257" s="234" t="s">
        <v>9082</v>
      </c>
      <c r="O257" s="234" t="s">
        <v>9083</v>
      </c>
      <c r="P257" s="234" t="s">
        <v>6999</v>
      </c>
      <c r="Q257" s="234"/>
      <c r="R257" s="234" t="s">
        <v>451</v>
      </c>
      <c r="S257" t="b">
        <v>0</v>
      </c>
      <c r="T257" s="242"/>
      <c r="U257" s="103">
        <v>196</v>
      </c>
      <c r="V257" s="234" t="s">
        <v>272</v>
      </c>
      <c r="W257" s="103">
        <v>1378</v>
      </c>
      <c r="X257" s="234" t="s">
        <v>272</v>
      </c>
      <c r="Y257" s="242"/>
      <c r="Z257" s="242"/>
      <c r="AA257" s="103">
        <v>7</v>
      </c>
      <c r="AB257" s="234"/>
      <c r="AC257" s="243">
        <v>44580.695763888885</v>
      </c>
      <c r="AD257" s="234" t="s">
        <v>7763</v>
      </c>
      <c r="AE257" s="235" t="s">
        <v>9084</v>
      </c>
      <c r="AF257" s="237">
        <v>0</v>
      </c>
      <c r="AG257" s="234" t="s">
        <v>482</v>
      </c>
      <c r="AH257" s="241"/>
      <c r="AI257" t="b">
        <v>1</v>
      </c>
      <c r="AJ257" t="b">
        <v>0</v>
      </c>
      <c r="AK257" s="234"/>
      <c r="AL257" s="103"/>
      <c r="AM257" t="b">
        <v>0</v>
      </c>
      <c r="AN257" s="234"/>
      <c r="AO257" s="103"/>
      <c r="AP257" s="241"/>
      <c r="AQ257" s="241"/>
      <c r="AR257" s="241"/>
      <c r="AS257" s="241"/>
      <c r="AT257" s="234" t="s">
        <v>7058</v>
      </c>
      <c r="AU257" s="234" t="s">
        <v>7025</v>
      </c>
      <c r="AV257" t="b">
        <v>0</v>
      </c>
      <c r="AW257" t="b">
        <v>0</v>
      </c>
      <c r="AX257" s="241" t="s">
        <v>7875</v>
      </c>
      <c r="AY257" s="241"/>
      <c r="AZ257" s="234"/>
      <c r="BA257" s="234"/>
      <c r="BB257" s="234"/>
      <c r="BC257" t="b">
        <v>1</v>
      </c>
      <c r="BD257" s="234" t="s">
        <v>9085</v>
      </c>
      <c r="BE257" s="234" t="s">
        <v>7045</v>
      </c>
      <c r="BF257" s="234" t="s">
        <v>6972</v>
      </c>
      <c r="BG257" s="234" t="s">
        <v>7028</v>
      </c>
      <c r="BH257" s="234" t="s">
        <v>55</v>
      </c>
      <c r="BI257" s="243">
        <v>44642.411909722221</v>
      </c>
      <c r="BJ257" s="234" t="s">
        <v>442</v>
      </c>
      <c r="BK257" s="234" t="s">
        <v>451</v>
      </c>
      <c r="BL257" s="234" t="s">
        <v>547</v>
      </c>
      <c r="BM257" s="234" t="s">
        <v>451</v>
      </c>
      <c r="BN257" s="241"/>
      <c r="BO257" t="b">
        <v>0</v>
      </c>
      <c r="BP257" t="b">
        <v>0</v>
      </c>
      <c r="BQ257" t="b">
        <v>1</v>
      </c>
      <c r="BR257" s="241"/>
      <c r="BS257" s="241"/>
      <c r="BT257" s="234" t="s">
        <v>7012</v>
      </c>
      <c r="BU257" t="b">
        <v>0</v>
      </c>
      <c r="BV257" s="103">
        <v>1</v>
      </c>
      <c r="BW257" s="235">
        <v>1988</v>
      </c>
      <c r="BX257" s="234" t="s">
        <v>9086</v>
      </c>
      <c r="BY257" s="234" t="s">
        <v>56</v>
      </c>
      <c r="BZ257" s="234" t="s">
        <v>7014</v>
      </c>
    </row>
    <row r="258" spans="1:78" x14ac:dyDescent="0.25">
      <c r="A258" s="5">
        <v>1955</v>
      </c>
      <c r="B258" s="234" t="s">
        <v>4743</v>
      </c>
      <c r="C258" s="234" t="s">
        <v>9087</v>
      </c>
      <c r="D258" s="234"/>
      <c r="E258" s="234" t="s">
        <v>9088</v>
      </c>
      <c r="F258" s="234" t="s">
        <v>2991</v>
      </c>
      <c r="G258" s="234" t="s">
        <v>7864</v>
      </c>
      <c r="H258" s="234" t="s">
        <v>7034</v>
      </c>
      <c r="I258" s="242"/>
      <c r="J258" s="242">
        <v>44578.550150462965</v>
      </c>
      <c r="K258" s="234"/>
      <c r="L258" s="242">
        <v>44589.550150462965</v>
      </c>
      <c r="M258" s="234" t="s">
        <v>6996</v>
      </c>
      <c r="N258" s="234" t="s">
        <v>9089</v>
      </c>
      <c r="O258" s="234" t="s">
        <v>9090</v>
      </c>
      <c r="P258" s="234" t="s">
        <v>6999</v>
      </c>
      <c r="Q258" s="234"/>
      <c r="R258" s="234" t="s">
        <v>451</v>
      </c>
      <c r="S258" t="b">
        <v>0</v>
      </c>
      <c r="T258" s="242"/>
      <c r="U258" s="103">
        <v>218.96</v>
      </c>
      <c r="V258" s="234" t="s">
        <v>272</v>
      </c>
      <c r="W258" s="103">
        <v>1532.74</v>
      </c>
      <c r="X258" s="234" t="s">
        <v>272</v>
      </c>
      <c r="Y258" s="242"/>
      <c r="Z258" s="242"/>
      <c r="AA258" s="103">
        <v>7</v>
      </c>
      <c r="AB258" s="234"/>
      <c r="AC258" s="243">
        <v>44580.55678240741</v>
      </c>
      <c r="AD258" s="234" t="s">
        <v>7763</v>
      </c>
      <c r="AE258" s="235" t="s">
        <v>9091</v>
      </c>
      <c r="AF258" s="237">
        <v>0</v>
      </c>
      <c r="AG258" s="234" t="s">
        <v>482</v>
      </c>
      <c r="AH258" s="241"/>
      <c r="AI258" t="b">
        <v>1</v>
      </c>
      <c r="AJ258" t="b">
        <v>0</v>
      </c>
      <c r="AK258" s="234"/>
      <c r="AL258" s="103"/>
      <c r="AM258" t="b">
        <v>0</v>
      </c>
      <c r="AN258" s="234"/>
      <c r="AO258" s="103"/>
      <c r="AP258" s="241"/>
      <c r="AQ258" s="241"/>
      <c r="AR258" s="241"/>
      <c r="AS258" s="241"/>
      <c r="AT258" s="234" t="s">
        <v>7058</v>
      </c>
      <c r="AU258" s="234" t="s">
        <v>7025</v>
      </c>
      <c r="AV258" t="b">
        <v>0</v>
      </c>
      <c r="AW258" t="b">
        <v>0</v>
      </c>
      <c r="AX258" s="241" t="s">
        <v>7875</v>
      </c>
      <c r="AY258" s="241"/>
      <c r="AZ258" s="234"/>
      <c r="BA258" s="234"/>
      <c r="BB258" s="234"/>
      <c r="BC258" t="b">
        <v>1</v>
      </c>
      <c r="BD258" s="234" t="s">
        <v>7008</v>
      </c>
      <c r="BE258" s="234" t="s">
        <v>7045</v>
      </c>
      <c r="BF258" s="234" t="s">
        <v>6972</v>
      </c>
      <c r="BG258" s="234" t="s">
        <v>7028</v>
      </c>
      <c r="BH258" s="234" t="s">
        <v>55</v>
      </c>
      <c r="BI258" s="243">
        <v>44642.411909722221</v>
      </c>
      <c r="BJ258" s="234" t="s">
        <v>442</v>
      </c>
      <c r="BK258" s="234" t="s">
        <v>451</v>
      </c>
      <c r="BL258" s="234" t="s">
        <v>547</v>
      </c>
      <c r="BM258" s="234" t="s">
        <v>451</v>
      </c>
      <c r="BN258" s="241"/>
      <c r="BO258" t="b">
        <v>0</v>
      </c>
      <c r="BP258" t="b">
        <v>0</v>
      </c>
      <c r="BQ258" t="b">
        <v>1</v>
      </c>
      <c r="BR258" s="241"/>
      <c r="BS258" s="241"/>
      <c r="BT258" s="234" t="s">
        <v>7012</v>
      </c>
      <c r="BU258" t="b">
        <v>0</v>
      </c>
      <c r="BV258" s="103">
        <v>2</v>
      </c>
      <c r="BW258" s="235">
        <v>1987</v>
      </c>
      <c r="BX258" s="234" t="s">
        <v>9092</v>
      </c>
      <c r="BY258" s="234" t="s">
        <v>56</v>
      </c>
      <c r="BZ258" s="234" t="s">
        <v>7014</v>
      </c>
    </row>
    <row r="259" spans="1:78" ht="75" x14ac:dyDescent="0.25">
      <c r="A259" s="5">
        <v>1954</v>
      </c>
      <c r="B259" s="234" t="s">
        <v>4735</v>
      </c>
      <c r="C259" s="234" t="s">
        <v>9093</v>
      </c>
      <c r="D259" s="234" t="s">
        <v>9094</v>
      </c>
      <c r="E259" s="234" t="s">
        <v>9095</v>
      </c>
      <c r="F259" s="234" t="s">
        <v>2991</v>
      </c>
      <c r="G259" s="234" t="s">
        <v>6994</v>
      </c>
      <c r="H259" s="234" t="s">
        <v>6995</v>
      </c>
      <c r="I259" s="242"/>
      <c r="J259" s="242">
        <v>44580.416932870372</v>
      </c>
      <c r="K259" s="234"/>
      <c r="L259" s="242">
        <v>44585.416932870372</v>
      </c>
      <c r="M259" s="234" t="s">
        <v>6996</v>
      </c>
      <c r="N259" s="234" t="s">
        <v>9096</v>
      </c>
      <c r="O259" s="234" t="s">
        <v>9097</v>
      </c>
      <c r="P259" s="234" t="s">
        <v>6999</v>
      </c>
      <c r="Q259" s="234"/>
      <c r="R259" s="234" t="s">
        <v>451</v>
      </c>
      <c r="S259" t="b">
        <v>0</v>
      </c>
      <c r="T259" s="242">
        <v>44757</v>
      </c>
      <c r="U259" s="103">
        <v>250</v>
      </c>
      <c r="V259" s="234" t="s">
        <v>272</v>
      </c>
      <c r="W259" s="103">
        <v>500</v>
      </c>
      <c r="X259" s="234" t="s">
        <v>272</v>
      </c>
      <c r="Y259" s="242"/>
      <c r="Z259" s="242"/>
      <c r="AA259" s="103"/>
      <c r="AB259" s="234" t="s">
        <v>9098</v>
      </c>
      <c r="AC259" s="243">
        <v>44580.4374537037</v>
      </c>
      <c r="AD259" s="234" t="s">
        <v>7001</v>
      </c>
      <c r="AE259" s="235" t="s">
        <v>9099</v>
      </c>
      <c r="AF259" s="237">
        <v>0</v>
      </c>
      <c r="AG259" s="234" t="s">
        <v>482</v>
      </c>
      <c r="AH259" s="241" t="s">
        <v>9100</v>
      </c>
      <c r="AI259" t="b">
        <v>1</v>
      </c>
      <c r="AJ259" t="b">
        <v>0</v>
      </c>
      <c r="AK259" s="234"/>
      <c r="AL259" s="103"/>
      <c r="AM259" t="b">
        <v>0</v>
      </c>
      <c r="AN259" s="234"/>
      <c r="AO259" s="103"/>
      <c r="AP259" s="241"/>
      <c r="AQ259" s="241"/>
      <c r="AR259" s="241"/>
      <c r="AS259" s="241"/>
      <c r="AT259" s="234" t="s">
        <v>7005</v>
      </c>
      <c r="AU259" s="234" t="s">
        <v>7059</v>
      </c>
      <c r="AV259" t="b">
        <v>1</v>
      </c>
      <c r="AW259" t="b">
        <v>0</v>
      </c>
      <c r="AX259" s="241"/>
      <c r="AY259" s="241"/>
      <c r="AZ259" s="234"/>
      <c r="BA259" s="234"/>
      <c r="BB259" s="234" t="s">
        <v>9101</v>
      </c>
      <c r="BC259" t="b">
        <v>0</v>
      </c>
      <c r="BD259" s="234" t="s">
        <v>7008</v>
      </c>
      <c r="BE259" s="234" t="s">
        <v>7009</v>
      </c>
      <c r="BF259" s="234" t="s">
        <v>7027</v>
      </c>
      <c r="BG259" s="234" t="s">
        <v>7028</v>
      </c>
      <c r="BH259" s="234" t="s">
        <v>55</v>
      </c>
      <c r="BI259" s="243">
        <v>44642.411909722221</v>
      </c>
      <c r="BJ259" s="234" t="s">
        <v>442</v>
      </c>
      <c r="BK259" s="234" t="s">
        <v>451</v>
      </c>
      <c r="BL259" s="234" t="s">
        <v>451</v>
      </c>
      <c r="BM259" s="234" t="s">
        <v>451</v>
      </c>
      <c r="BN259" s="241"/>
      <c r="BO259" t="b">
        <v>0</v>
      </c>
      <c r="BP259" t="b">
        <v>0</v>
      </c>
      <c r="BQ259" t="b">
        <v>0</v>
      </c>
      <c r="BR259" s="241" t="s">
        <v>7209</v>
      </c>
      <c r="BS259" s="241" t="s">
        <v>9102</v>
      </c>
      <c r="BT259" s="234" t="s">
        <v>7012</v>
      </c>
      <c r="BU259" t="b">
        <v>0</v>
      </c>
      <c r="BV259" s="103">
        <v>1</v>
      </c>
      <c r="BW259" s="235">
        <v>1986</v>
      </c>
      <c r="BX259" s="234" t="s">
        <v>9103</v>
      </c>
      <c r="BY259" s="234" t="s">
        <v>56</v>
      </c>
      <c r="BZ259" s="234" t="s">
        <v>7014</v>
      </c>
    </row>
    <row r="260" spans="1:78" ht="30" x14ac:dyDescent="0.25">
      <c r="A260" s="5">
        <v>1953</v>
      </c>
      <c r="B260" s="234" t="s">
        <v>4728</v>
      </c>
      <c r="C260" s="234" t="s">
        <v>4729</v>
      </c>
      <c r="D260" s="234" t="s">
        <v>8136</v>
      </c>
      <c r="E260" s="234" t="s">
        <v>8137</v>
      </c>
      <c r="F260" s="234" t="s">
        <v>6993</v>
      </c>
      <c r="G260" s="234" t="s">
        <v>7302</v>
      </c>
      <c r="H260" s="234" t="s">
        <v>7302</v>
      </c>
      <c r="I260" s="242"/>
      <c r="J260" s="242">
        <v>44578.374814814815</v>
      </c>
      <c r="K260" s="234" t="s">
        <v>9104</v>
      </c>
      <c r="L260" s="242">
        <v>44582.374814814815</v>
      </c>
      <c r="M260" s="234" t="s">
        <v>6996</v>
      </c>
      <c r="N260" s="234" t="s">
        <v>8138</v>
      </c>
      <c r="O260" s="234" t="s">
        <v>8139</v>
      </c>
      <c r="P260" s="234" t="s">
        <v>6999</v>
      </c>
      <c r="Q260" s="234" t="s">
        <v>9105</v>
      </c>
      <c r="R260" s="234" t="s">
        <v>451</v>
      </c>
      <c r="S260" t="b">
        <v>0</v>
      </c>
      <c r="T260" s="242"/>
      <c r="U260" s="103">
        <v>4</v>
      </c>
      <c r="V260" s="234" t="s">
        <v>272</v>
      </c>
      <c r="W260" s="103">
        <v>4</v>
      </c>
      <c r="X260" s="234" t="s">
        <v>272</v>
      </c>
      <c r="Y260" s="242"/>
      <c r="Z260" s="242"/>
      <c r="AA260" s="103"/>
      <c r="AB260" s="234" t="s">
        <v>8141</v>
      </c>
      <c r="AC260" s="243">
        <v>44580.377511574072</v>
      </c>
      <c r="AD260" s="234" t="s">
        <v>7308</v>
      </c>
      <c r="AE260" s="235" t="s">
        <v>9106</v>
      </c>
      <c r="AF260" s="237">
        <v>0</v>
      </c>
      <c r="AG260" s="234" t="s">
        <v>482</v>
      </c>
      <c r="AH260" s="241" t="s">
        <v>8695</v>
      </c>
      <c r="AI260" t="b">
        <v>1</v>
      </c>
      <c r="AJ260" t="b">
        <v>0</v>
      </c>
      <c r="AK260" s="234"/>
      <c r="AL260" s="103"/>
      <c r="AM260" t="b">
        <v>0</v>
      </c>
      <c r="AN260" s="234"/>
      <c r="AO260" s="103"/>
      <c r="AP260" s="241"/>
      <c r="AQ260" s="241"/>
      <c r="AR260" s="241"/>
      <c r="AS260" s="241"/>
      <c r="AT260" s="234" t="s">
        <v>7005</v>
      </c>
      <c r="AU260" s="234" t="s">
        <v>7059</v>
      </c>
      <c r="AV260" t="b">
        <v>0</v>
      </c>
      <c r="AW260" t="b">
        <v>0</v>
      </c>
      <c r="AX260" s="241"/>
      <c r="AY260" s="241" t="s">
        <v>9107</v>
      </c>
      <c r="AZ260" s="234"/>
      <c r="BA260" s="234"/>
      <c r="BB260" s="234" t="s">
        <v>9108</v>
      </c>
      <c r="BC260" t="b">
        <v>0</v>
      </c>
      <c r="BD260" s="234" t="s">
        <v>7008</v>
      </c>
      <c r="BE260" s="234" t="s">
        <v>7009</v>
      </c>
      <c r="BF260" s="234" t="s">
        <v>7027</v>
      </c>
      <c r="BG260" s="234" t="s">
        <v>7028</v>
      </c>
      <c r="BH260" s="234" t="s">
        <v>55</v>
      </c>
      <c r="BI260" s="243">
        <v>44642.411898148152</v>
      </c>
      <c r="BJ260" s="234" t="s">
        <v>442</v>
      </c>
      <c r="BK260" s="234" t="s">
        <v>451</v>
      </c>
      <c r="BL260" s="234" t="s">
        <v>451</v>
      </c>
      <c r="BM260" s="234" t="s">
        <v>451</v>
      </c>
      <c r="BN260" s="241"/>
      <c r="BO260" t="b">
        <v>0</v>
      </c>
      <c r="BP260" t="b">
        <v>0</v>
      </c>
      <c r="BQ260" t="b">
        <v>0</v>
      </c>
      <c r="BR260" s="241" t="s">
        <v>7077</v>
      </c>
      <c r="BS260" s="241"/>
      <c r="BT260" s="234" t="s">
        <v>7012</v>
      </c>
      <c r="BU260" t="b">
        <v>0</v>
      </c>
      <c r="BV260" s="103">
        <v>1</v>
      </c>
      <c r="BW260" s="235">
        <v>1985</v>
      </c>
      <c r="BX260" s="234" t="s">
        <v>9109</v>
      </c>
      <c r="BY260" s="234" t="s">
        <v>56</v>
      </c>
      <c r="BZ260" s="234" t="s">
        <v>7014</v>
      </c>
    </row>
    <row r="261" spans="1:78" ht="30" x14ac:dyDescent="0.25">
      <c r="A261" s="5">
        <v>1952</v>
      </c>
      <c r="B261" s="234" t="s">
        <v>4720</v>
      </c>
      <c r="C261" s="234" t="s">
        <v>4721</v>
      </c>
      <c r="D261" s="234" t="s">
        <v>8136</v>
      </c>
      <c r="E261" s="234" t="s">
        <v>8137</v>
      </c>
      <c r="F261" s="234" t="s">
        <v>6993</v>
      </c>
      <c r="G261" s="234" t="s">
        <v>7302</v>
      </c>
      <c r="H261" s="234" t="s">
        <v>7302</v>
      </c>
      <c r="I261" s="242"/>
      <c r="J261" s="242">
        <v>44578.3671412037</v>
      </c>
      <c r="K261" s="234" t="s">
        <v>9110</v>
      </c>
      <c r="L261" s="242">
        <v>44582.3671412037</v>
      </c>
      <c r="M261" s="234" t="s">
        <v>6996</v>
      </c>
      <c r="N261" s="234" t="s">
        <v>8138</v>
      </c>
      <c r="O261" s="234" t="s">
        <v>8139</v>
      </c>
      <c r="P261" s="234" t="s">
        <v>6999</v>
      </c>
      <c r="Q261" s="234" t="s">
        <v>9105</v>
      </c>
      <c r="R261" s="234" t="s">
        <v>451</v>
      </c>
      <c r="S261" t="b">
        <v>0</v>
      </c>
      <c r="T261" s="242"/>
      <c r="U261" s="103">
        <v>2</v>
      </c>
      <c r="V261" s="234" t="s">
        <v>272</v>
      </c>
      <c r="W261" s="103">
        <v>2</v>
      </c>
      <c r="X261" s="234" t="s">
        <v>272</v>
      </c>
      <c r="Y261" s="242"/>
      <c r="Z261" s="242"/>
      <c r="AA261" s="103"/>
      <c r="AB261" s="234" t="s">
        <v>8141</v>
      </c>
      <c r="AC261" s="243">
        <v>44580.370613425926</v>
      </c>
      <c r="AD261" s="234" t="s">
        <v>7308</v>
      </c>
      <c r="AE261" s="235" t="s">
        <v>9111</v>
      </c>
      <c r="AF261" s="237">
        <v>0</v>
      </c>
      <c r="AG261" s="234" t="s">
        <v>482</v>
      </c>
      <c r="AH261" s="241" t="s">
        <v>8695</v>
      </c>
      <c r="AI261" t="b">
        <v>1</v>
      </c>
      <c r="AJ261" t="b">
        <v>0</v>
      </c>
      <c r="AK261" s="234"/>
      <c r="AL261" s="103"/>
      <c r="AM261" t="b">
        <v>0</v>
      </c>
      <c r="AN261" s="234"/>
      <c r="AO261" s="103"/>
      <c r="AP261" s="241"/>
      <c r="AQ261" s="241"/>
      <c r="AR261" s="241"/>
      <c r="AS261" s="241"/>
      <c r="AT261" s="234" t="s">
        <v>7005</v>
      </c>
      <c r="AU261" s="234" t="s">
        <v>7059</v>
      </c>
      <c r="AV261" t="b">
        <v>0</v>
      </c>
      <c r="AW261" t="b">
        <v>0</v>
      </c>
      <c r="AX261" s="241"/>
      <c r="AY261" s="241" t="s">
        <v>9107</v>
      </c>
      <c r="AZ261" s="234"/>
      <c r="BA261" s="234"/>
      <c r="BB261" s="234" t="s">
        <v>9108</v>
      </c>
      <c r="BC261" t="b">
        <v>0</v>
      </c>
      <c r="BD261" s="234" t="s">
        <v>7008</v>
      </c>
      <c r="BE261" s="234" t="s">
        <v>7009</v>
      </c>
      <c r="BF261" s="234" t="s">
        <v>7027</v>
      </c>
      <c r="BG261" s="234" t="s">
        <v>7028</v>
      </c>
      <c r="BH261" s="234" t="s">
        <v>55</v>
      </c>
      <c r="BI261" s="243">
        <v>44642.411898148152</v>
      </c>
      <c r="BJ261" s="234" t="s">
        <v>442</v>
      </c>
      <c r="BK261" s="234" t="s">
        <v>451</v>
      </c>
      <c r="BL261" s="234" t="s">
        <v>451</v>
      </c>
      <c r="BM261" s="234" t="s">
        <v>451</v>
      </c>
      <c r="BN261" s="241"/>
      <c r="BO261" t="b">
        <v>0</v>
      </c>
      <c r="BP261" t="b">
        <v>0</v>
      </c>
      <c r="BQ261" t="b">
        <v>0</v>
      </c>
      <c r="BR261" s="241" t="s">
        <v>7077</v>
      </c>
      <c r="BS261" s="241"/>
      <c r="BT261" s="234" t="s">
        <v>7012</v>
      </c>
      <c r="BU261" t="b">
        <v>0</v>
      </c>
      <c r="BV261" s="103">
        <v>1</v>
      </c>
      <c r="BW261" s="235">
        <v>1984</v>
      </c>
      <c r="BX261" s="234" t="s">
        <v>9112</v>
      </c>
      <c r="BY261" s="234" t="s">
        <v>56</v>
      </c>
      <c r="BZ261" s="234" t="s">
        <v>7014</v>
      </c>
    </row>
    <row r="262" spans="1:78" ht="30" x14ac:dyDescent="0.25">
      <c r="A262" s="5">
        <v>1951</v>
      </c>
      <c r="B262" s="234" t="s">
        <v>4712</v>
      </c>
      <c r="C262" s="234" t="s">
        <v>1652</v>
      </c>
      <c r="D262" s="234" t="s">
        <v>8543</v>
      </c>
      <c r="E262" s="234"/>
      <c r="F262" s="234" t="s">
        <v>6993</v>
      </c>
      <c r="G262" s="234" t="s">
        <v>6995</v>
      </c>
      <c r="H262" s="234" t="s">
        <v>6994</v>
      </c>
      <c r="I262" s="242"/>
      <c r="J262" s="242">
        <v>44543.609756944446</v>
      </c>
      <c r="K262" s="234"/>
      <c r="L262" s="242">
        <v>44580.609756944446</v>
      </c>
      <c r="M262" s="234" t="s">
        <v>6996</v>
      </c>
      <c r="N262" s="234" t="s">
        <v>8546</v>
      </c>
      <c r="O262" s="234" t="s">
        <v>8547</v>
      </c>
      <c r="P262" s="234" t="s">
        <v>6999</v>
      </c>
      <c r="Q262" s="234"/>
      <c r="R262" s="234" t="s">
        <v>451</v>
      </c>
      <c r="S262" t="b">
        <v>0</v>
      </c>
      <c r="T262" s="242"/>
      <c r="U262" s="103">
        <v>3</v>
      </c>
      <c r="V262" s="234" t="s">
        <v>272</v>
      </c>
      <c r="W262" s="103">
        <v>12</v>
      </c>
      <c r="X262" s="234" t="s">
        <v>272</v>
      </c>
      <c r="Y262" s="242"/>
      <c r="Z262" s="242"/>
      <c r="AA262" s="103"/>
      <c r="AB262" s="234" t="s">
        <v>8549</v>
      </c>
      <c r="AC262" s="243">
        <v>44579.614537037036</v>
      </c>
      <c r="AD262" s="234" t="s">
        <v>7585</v>
      </c>
      <c r="AE262" s="235" t="s">
        <v>9113</v>
      </c>
      <c r="AF262" s="237">
        <v>0</v>
      </c>
      <c r="AG262" s="234" t="s">
        <v>482</v>
      </c>
      <c r="AH262" s="241"/>
      <c r="AI262" t="b">
        <v>1</v>
      </c>
      <c r="AJ262" t="b">
        <v>0</v>
      </c>
      <c r="AK262" s="234"/>
      <c r="AL262" s="103"/>
      <c r="AM262" t="b">
        <v>0</v>
      </c>
      <c r="AN262" s="234"/>
      <c r="AO262" s="103"/>
      <c r="AP262" s="241"/>
      <c r="AQ262" s="241"/>
      <c r="AR262" s="241"/>
      <c r="AS262" s="241" t="s">
        <v>9114</v>
      </c>
      <c r="AT262" s="234" t="s">
        <v>7005</v>
      </c>
      <c r="AU262" s="234" t="s">
        <v>7006</v>
      </c>
      <c r="AV262" t="b">
        <v>0</v>
      </c>
      <c r="AW262" t="b">
        <v>0</v>
      </c>
      <c r="AX262" s="241"/>
      <c r="AY262" s="241"/>
      <c r="AZ262" s="234"/>
      <c r="BA262" s="234"/>
      <c r="BB262" s="234" t="s">
        <v>9115</v>
      </c>
      <c r="BC262" t="b">
        <v>0</v>
      </c>
      <c r="BD262" s="234" t="s">
        <v>7008</v>
      </c>
      <c r="BE262" s="234" t="s">
        <v>7009</v>
      </c>
      <c r="BF262" s="234" t="s">
        <v>7027</v>
      </c>
      <c r="BG262" s="234" t="s">
        <v>7028</v>
      </c>
      <c r="BH262" s="234" t="s">
        <v>55</v>
      </c>
      <c r="BI262" s="243">
        <v>44642.411898148152</v>
      </c>
      <c r="BJ262" s="234" t="s">
        <v>442</v>
      </c>
      <c r="BK262" s="234" t="s">
        <v>451</v>
      </c>
      <c r="BL262" s="234" t="s">
        <v>451</v>
      </c>
      <c r="BM262" s="234" t="s">
        <v>451</v>
      </c>
      <c r="BN262" s="241"/>
      <c r="BO262" t="b">
        <v>0</v>
      </c>
      <c r="BP262" t="b">
        <v>0</v>
      </c>
      <c r="BQ262" t="b">
        <v>0</v>
      </c>
      <c r="BR262" s="241" t="s">
        <v>7029</v>
      </c>
      <c r="BS262" s="241"/>
      <c r="BT262" s="234" t="s">
        <v>7012</v>
      </c>
      <c r="BU262" t="b">
        <v>0</v>
      </c>
      <c r="BV262" s="103">
        <v>3</v>
      </c>
      <c r="BW262" s="235">
        <v>1983</v>
      </c>
      <c r="BX262" s="234" t="s">
        <v>9116</v>
      </c>
      <c r="BY262" s="234" t="s">
        <v>56</v>
      </c>
      <c r="BZ262" s="234" t="s">
        <v>7014</v>
      </c>
    </row>
    <row r="263" spans="1:78" x14ac:dyDescent="0.25">
      <c r="A263" s="5">
        <v>1950</v>
      </c>
      <c r="B263" s="234" t="s">
        <v>4701</v>
      </c>
      <c r="C263" s="234" t="s">
        <v>2027</v>
      </c>
      <c r="D263" s="234"/>
      <c r="E263" s="234" t="s">
        <v>9117</v>
      </c>
      <c r="F263" s="234" t="s">
        <v>7156</v>
      </c>
      <c r="G263" s="234" t="s">
        <v>6995</v>
      </c>
      <c r="H263" s="234" t="s">
        <v>6994</v>
      </c>
      <c r="I263" s="242"/>
      <c r="J263" s="242">
        <v>44578.579710648148</v>
      </c>
      <c r="K263" s="234"/>
      <c r="L263" s="242">
        <v>44588.579710648148</v>
      </c>
      <c r="M263" s="234" t="s">
        <v>6996</v>
      </c>
      <c r="N263" s="234" t="s">
        <v>9118</v>
      </c>
      <c r="O263" s="234" t="s">
        <v>9119</v>
      </c>
      <c r="P263" s="234" t="s">
        <v>6999</v>
      </c>
      <c r="Q263" s="234"/>
      <c r="R263" s="234" t="s">
        <v>451</v>
      </c>
      <c r="S263" t="b">
        <v>0</v>
      </c>
      <c r="T263" s="242"/>
      <c r="U263" s="103">
        <v>25</v>
      </c>
      <c r="V263" s="234" t="s">
        <v>272</v>
      </c>
      <c r="W263" s="103">
        <v>100</v>
      </c>
      <c r="X263" s="234" t="s">
        <v>272</v>
      </c>
      <c r="Y263" s="242"/>
      <c r="Z263" s="242"/>
      <c r="AA263" s="103"/>
      <c r="AB263" s="234"/>
      <c r="AC263" s="243">
        <v>44579.587418981479</v>
      </c>
      <c r="AD263" s="234" t="s">
        <v>7585</v>
      </c>
      <c r="AE263" s="235" t="s">
        <v>9120</v>
      </c>
      <c r="AF263" s="237">
        <v>0</v>
      </c>
      <c r="AG263" s="234" t="s">
        <v>482</v>
      </c>
      <c r="AH263" s="241" t="s">
        <v>9121</v>
      </c>
      <c r="AI263" t="b">
        <v>0</v>
      </c>
      <c r="AJ263" t="b">
        <v>1</v>
      </c>
      <c r="AK263" s="234" t="s">
        <v>7684</v>
      </c>
      <c r="AL263" s="103">
        <v>15</v>
      </c>
      <c r="AM263" t="b">
        <v>0</v>
      </c>
      <c r="AN263" s="234"/>
      <c r="AO263" s="103"/>
      <c r="AP263" s="241"/>
      <c r="AQ263" s="241"/>
      <c r="AR263" s="241"/>
      <c r="AS263" s="241"/>
      <c r="AT263" s="234" t="s">
        <v>7005</v>
      </c>
      <c r="AU263" s="234" t="s">
        <v>7006</v>
      </c>
      <c r="AV263" t="b">
        <v>0</v>
      </c>
      <c r="AW263" t="b">
        <v>0</v>
      </c>
      <c r="AX263" s="241"/>
      <c r="AY263" s="241"/>
      <c r="AZ263" s="234"/>
      <c r="BA263" s="234"/>
      <c r="BB263" s="234" t="s">
        <v>9122</v>
      </c>
      <c r="BC263" t="b">
        <v>1</v>
      </c>
      <c r="BD263" s="234" t="s">
        <v>7008</v>
      </c>
      <c r="BE263" s="234" t="s">
        <v>7009</v>
      </c>
      <c r="BF263" s="234" t="s">
        <v>6972</v>
      </c>
      <c r="BG263" s="234" t="s">
        <v>7028</v>
      </c>
      <c r="BH263" s="234" t="s">
        <v>55</v>
      </c>
      <c r="BI263" s="243">
        <v>44642.411886574075</v>
      </c>
      <c r="BJ263" s="234" t="s">
        <v>442</v>
      </c>
      <c r="BK263" s="234" t="s">
        <v>451</v>
      </c>
      <c r="BL263" s="234" t="s">
        <v>451</v>
      </c>
      <c r="BM263" s="234" t="s">
        <v>451</v>
      </c>
      <c r="BN263" s="241"/>
      <c r="BO263" t="b">
        <v>1</v>
      </c>
      <c r="BP263" t="b">
        <v>0</v>
      </c>
      <c r="BQ263" t="b">
        <v>0</v>
      </c>
      <c r="BR263" s="241"/>
      <c r="BS263" s="241"/>
      <c r="BT263" s="234" t="s">
        <v>7012</v>
      </c>
      <c r="BU263" t="b">
        <v>0</v>
      </c>
      <c r="BV263" s="103">
        <v>1</v>
      </c>
      <c r="BW263" s="235">
        <v>1982</v>
      </c>
      <c r="BX263" s="234" t="s">
        <v>9123</v>
      </c>
      <c r="BY263" s="234" t="s">
        <v>56</v>
      </c>
      <c r="BZ263" s="234" t="s">
        <v>7014</v>
      </c>
    </row>
    <row r="264" spans="1:78" ht="30" x14ac:dyDescent="0.25">
      <c r="A264" s="5">
        <v>1949</v>
      </c>
      <c r="B264" s="234" t="s">
        <v>4690</v>
      </c>
      <c r="C264" s="234" t="s">
        <v>9124</v>
      </c>
      <c r="D264" s="234"/>
      <c r="E264" s="234" t="s">
        <v>9125</v>
      </c>
      <c r="F264" s="234" t="s">
        <v>6993</v>
      </c>
      <c r="G264" s="234" t="s">
        <v>7157</v>
      </c>
      <c r="H264" s="234" t="s">
        <v>7158</v>
      </c>
      <c r="I264" s="242"/>
      <c r="J264" s="242">
        <v>44579.575370370374</v>
      </c>
      <c r="K264" s="234"/>
      <c r="L264" s="242">
        <v>44586.575370370374</v>
      </c>
      <c r="M264" s="234" t="s">
        <v>7228</v>
      </c>
      <c r="N264" s="234" t="s">
        <v>9126</v>
      </c>
      <c r="O264" s="234" t="s">
        <v>9127</v>
      </c>
      <c r="P264" s="234" t="s">
        <v>6999</v>
      </c>
      <c r="Q264" s="234"/>
      <c r="R264" s="234" t="s">
        <v>451</v>
      </c>
      <c r="S264" t="b">
        <v>0</v>
      </c>
      <c r="T264" s="242"/>
      <c r="U264" s="103">
        <v>37</v>
      </c>
      <c r="V264" s="234" t="s">
        <v>272</v>
      </c>
      <c r="W264" s="103">
        <v>37</v>
      </c>
      <c r="X264" s="234" t="s">
        <v>272</v>
      </c>
      <c r="Y264" s="242"/>
      <c r="Z264" s="242"/>
      <c r="AA264" s="103">
        <v>1</v>
      </c>
      <c r="AB264" s="234"/>
      <c r="AC264" s="243">
        <v>44579.577557870369</v>
      </c>
      <c r="AD264" s="234" t="s">
        <v>7163</v>
      </c>
      <c r="AE264" s="235" t="s">
        <v>9128</v>
      </c>
      <c r="AF264" s="237">
        <v>0</v>
      </c>
      <c r="AG264" s="234" t="s">
        <v>436</v>
      </c>
      <c r="AH264" s="241"/>
      <c r="AI264" t="b">
        <v>1</v>
      </c>
      <c r="AJ264" t="b">
        <v>0</v>
      </c>
      <c r="AK264" s="234"/>
      <c r="AL264" s="103"/>
      <c r="AM264" t="b">
        <v>0</v>
      </c>
      <c r="AN264" s="234"/>
      <c r="AO264" s="103"/>
      <c r="AP264" s="241"/>
      <c r="AQ264" s="241"/>
      <c r="AR264" s="241"/>
      <c r="AS264" s="241"/>
      <c r="AT264" s="234" t="s">
        <v>7005</v>
      </c>
      <c r="AU264" s="234" t="s">
        <v>9129</v>
      </c>
      <c r="AV264" t="b">
        <v>0</v>
      </c>
      <c r="AW264" t="b">
        <v>0</v>
      </c>
      <c r="AX264" s="241" t="s">
        <v>4692</v>
      </c>
      <c r="AY264" s="241"/>
      <c r="AZ264" s="234"/>
      <c r="BA264" s="234"/>
      <c r="BB264" s="234"/>
      <c r="BC264" t="b">
        <v>1</v>
      </c>
      <c r="BD264" s="234" t="s">
        <v>7234</v>
      </c>
      <c r="BE264" s="234" t="s">
        <v>7171</v>
      </c>
      <c r="BF264" s="234" t="s">
        <v>6972</v>
      </c>
      <c r="BG264" s="234" t="s">
        <v>7028</v>
      </c>
      <c r="BH264" s="234" t="s">
        <v>55</v>
      </c>
      <c r="BI264" s="243">
        <v>44642.411886574075</v>
      </c>
      <c r="BJ264" s="234" t="s">
        <v>7172</v>
      </c>
      <c r="BK264" s="234" t="s">
        <v>451</v>
      </c>
      <c r="BL264" s="234" t="s">
        <v>547</v>
      </c>
      <c r="BM264" s="234" t="s">
        <v>451</v>
      </c>
      <c r="BN264" s="241"/>
      <c r="BO264" t="b">
        <v>0</v>
      </c>
      <c r="BP264" t="b">
        <v>0</v>
      </c>
      <c r="BQ264" t="b">
        <v>0</v>
      </c>
      <c r="BR264" s="241"/>
      <c r="BS264" s="241"/>
      <c r="BT264" s="234" t="s">
        <v>7047</v>
      </c>
      <c r="BU264" t="b">
        <v>0</v>
      </c>
      <c r="BV264" s="103">
        <v>0</v>
      </c>
      <c r="BW264" s="235">
        <v>1981</v>
      </c>
      <c r="BX264" s="234" t="s">
        <v>9130</v>
      </c>
      <c r="BY264" s="234" t="s">
        <v>56</v>
      </c>
      <c r="BZ264" s="234" t="s">
        <v>7014</v>
      </c>
    </row>
    <row r="265" spans="1:78" x14ac:dyDescent="0.25">
      <c r="A265" s="5">
        <v>1948</v>
      </c>
      <c r="B265" s="234" t="s">
        <v>4686</v>
      </c>
      <c r="C265" s="234" t="s">
        <v>9131</v>
      </c>
      <c r="D265" s="234" t="s">
        <v>8629</v>
      </c>
      <c r="E265" s="234" t="s">
        <v>8622</v>
      </c>
      <c r="F265" s="234" t="s">
        <v>6993</v>
      </c>
      <c r="G265" s="234" t="s">
        <v>7100</v>
      </c>
      <c r="H265" s="234" t="s">
        <v>8068</v>
      </c>
      <c r="I265" s="242"/>
      <c r="J265" s="242">
        <v>44446.60056712963</v>
      </c>
      <c r="K265" s="234"/>
      <c r="L265" s="242">
        <v>44581.60056712963</v>
      </c>
      <c r="M265" s="234" t="s">
        <v>8630</v>
      </c>
      <c r="N265" s="234" t="s">
        <v>8631</v>
      </c>
      <c r="O265" s="234" t="s">
        <v>8632</v>
      </c>
      <c r="P265" s="234" t="s">
        <v>6999</v>
      </c>
      <c r="Q265" s="234" t="s">
        <v>9132</v>
      </c>
      <c r="R265" s="234" t="s">
        <v>451</v>
      </c>
      <c r="S265" t="b">
        <v>0</v>
      </c>
      <c r="T265" s="242"/>
      <c r="U265" s="103">
        <v>3</v>
      </c>
      <c r="V265" s="234" t="s">
        <v>272</v>
      </c>
      <c r="W265" s="103">
        <v>3</v>
      </c>
      <c r="X265" s="234" t="s">
        <v>272</v>
      </c>
      <c r="Y265" s="242"/>
      <c r="Z265" s="242"/>
      <c r="AA265" s="103"/>
      <c r="AB265" s="234" t="s">
        <v>8634</v>
      </c>
      <c r="AC265" s="243">
        <v>44578.604513888888</v>
      </c>
      <c r="AD265" s="234" t="s">
        <v>7106</v>
      </c>
      <c r="AE265" s="235" t="s">
        <v>9133</v>
      </c>
      <c r="AF265" s="237">
        <v>0</v>
      </c>
      <c r="AG265" s="234" t="s">
        <v>482</v>
      </c>
      <c r="AH265" s="241"/>
      <c r="AI265" t="b">
        <v>1</v>
      </c>
      <c r="AJ265" t="b">
        <v>0</v>
      </c>
      <c r="AK265" s="234"/>
      <c r="AL265" s="103"/>
      <c r="AM265" t="b">
        <v>0</v>
      </c>
      <c r="AN265" s="234"/>
      <c r="AO265" s="103"/>
      <c r="AP265" s="241"/>
      <c r="AQ265" s="241"/>
      <c r="AR265" s="241"/>
      <c r="AS265" s="241"/>
      <c r="AT265" s="234" t="s">
        <v>7005</v>
      </c>
      <c r="AU265" s="234" t="s">
        <v>7085</v>
      </c>
      <c r="AV265" t="b">
        <v>0</v>
      </c>
      <c r="AW265" t="b">
        <v>0</v>
      </c>
      <c r="AX265" s="241"/>
      <c r="AY265" s="241"/>
      <c r="AZ265" s="234" t="s">
        <v>8630</v>
      </c>
      <c r="BA265" s="234" t="s">
        <v>9134</v>
      </c>
      <c r="BB265" s="234" t="s">
        <v>8941</v>
      </c>
      <c r="BC265" t="b">
        <v>0</v>
      </c>
      <c r="BD265" s="234" t="s">
        <v>8637</v>
      </c>
      <c r="BE265" s="234" t="s">
        <v>7026</v>
      </c>
      <c r="BF265" s="234" t="s">
        <v>7027</v>
      </c>
      <c r="BG265" s="234" t="s">
        <v>7028</v>
      </c>
      <c r="BH265" s="234" t="s">
        <v>55</v>
      </c>
      <c r="BI265" s="243">
        <v>44642.411886574075</v>
      </c>
      <c r="BJ265" s="234" t="s">
        <v>442</v>
      </c>
      <c r="BK265" s="234" t="s">
        <v>451</v>
      </c>
      <c r="BL265" s="234" t="s">
        <v>451</v>
      </c>
      <c r="BM265" s="234" t="s">
        <v>451</v>
      </c>
      <c r="BN265" s="241"/>
      <c r="BO265" t="b">
        <v>0</v>
      </c>
      <c r="BP265" t="b">
        <v>0</v>
      </c>
      <c r="BQ265" t="b">
        <v>0</v>
      </c>
      <c r="BR265" s="241" t="s">
        <v>8465</v>
      </c>
      <c r="BS265" s="241"/>
      <c r="BT265" s="234" t="s">
        <v>7012</v>
      </c>
      <c r="BU265" t="b">
        <v>0</v>
      </c>
      <c r="BV265" s="103">
        <v>1</v>
      </c>
      <c r="BW265" s="235">
        <v>1980</v>
      </c>
      <c r="BX265" s="234" t="s">
        <v>9135</v>
      </c>
      <c r="BY265" s="234" t="s">
        <v>56</v>
      </c>
      <c r="BZ265" s="234" t="s">
        <v>7014</v>
      </c>
    </row>
    <row r="266" spans="1:78" ht="30" x14ac:dyDescent="0.25">
      <c r="A266" s="5">
        <v>1947</v>
      </c>
      <c r="B266" s="234" t="s">
        <v>4670</v>
      </c>
      <c r="C266" s="234" t="s">
        <v>9136</v>
      </c>
      <c r="D266" s="234" t="s">
        <v>8136</v>
      </c>
      <c r="E266" s="234" t="s">
        <v>8137</v>
      </c>
      <c r="F266" s="234" t="s">
        <v>7156</v>
      </c>
      <c r="G266" s="234" t="s">
        <v>7302</v>
      </c>
      <c r="H266" s="234" t="s">
        <v>7302</v>
      </c>
      <c r="I266" s="242"/>
      <c r="J266" s="242">
        <v>44578.435254629629</v>
      </c>
      <c r="K266" s="234" t="s">
        <v>9137</v>
      </c>
      <c r="L266" s="242">
        <v>44581.435254629629</v>
      </c>
      <c r="M266" s="234" t="s">
        <v>6996</v>
      </c>
      <c r="N266" s="234" t="s">
        <v>8138</v>
      </c>
      <c r="O266" s="234" t="s">
        <v>8139</v>
      </c>
      <c r="P266" s="234" t="s">
        <v>6999</v>
      </c>
      <c r="Q266" s="234" t="s">
        <v>8140</v>
      </c>
      <c r="R266" s="234" t="s">
        <v>451</v>
      </c>
      <c r="S266" t="b">
        <v>0</v>
      </c>
      <c r="T266" s="242"/>
      <c r="U266" s="103">
        <v>66</v>
      </c>
      <c r="V266" s="234" t="s">
        <v>272</v>
      </c>
      <c r="W266" s="103">
        <v>66</v>
      </c>
      <c r="X266" s="234" t="s">
        <v>272</v>
      </c>
      <c r="Y266" s="242">
        <v>44774</v>
      </c>
      <c r="Z266" s="242"/>
      <c r="AA266" s="103"/>
      <c r="AB266" s="234" t="s">
        <v>8141</v>
      </c>
      <c r="AC266" s="243">
        <v>44578.439074074071</v>
      </c>
      <c r="AD266" s="234" t="s">
        <v>7308</v>
      </c>
      <c r="AE266" s="235" t="s">
        <v>9138</v>
      </c>
      <c r="AF266" s="237">
        <v>0</v>
      </c>
      <c r="AG266" s="234" t="s">
        <v>482</v>
      </c>
      <c r="AH266" s="241" t="s">
        <v>9139</v>
      </c>
      <c r="AI266" t="b">
        <v>1</v>
      </c>
      <c r="AJ266" t="b">
        <v>0</v>
      </c>
      <c r="AK266" s="234"/>
      <c r="AL266" s="103"/>
      <c r="AM266" t="b">
        <v>0</v>
      </c>
      <c r="AN266" s="234"/>
      <c r="AO266" s="103"/>
      <c r="AP266" s="241"/>
      <c r="AQ266" s="241"/>
      <c r="AR266" s="241"/>
      <c r="AS266" s="241"/>
      <c r="AT266" s="234" t="s">
        <v>7005</v>
      </c>
      <c r="AU266" s="234" t="s">
        <v>7042</v>
      </c>
      <c r="AV266" t="b">
        <v>0</v>
      </c>
      <c r="AW266" t="b">
        <v>0</v>
      </c>
      <c r="AX266" s="241"/>
      <c r="AY266" s="241" t="s">
        <v>9107</v>
      </c>
      <c r="AZ266" s="234"/>
      <c r="BA266" s="234"/>
      <c r="BB266" s="234" t="s">
        <v>8144</v>
      </c>
      <c r="BC266" t="b">
        <v>0</v>
      </c>
      <c r="BD266" s="234" t="s">
        <v>7008</v>
      </c>
      <c r="BE266" s="234" t="s">
        <v>7009</v>
      </c>
      <c r="BF266" s="234" t="s">
        <v>7027</v>
      </c>
      <c r="BG266" s="234" t="s">
        <v>7028</v>
      </c>
      <c r="BH266" s="234" t="s">
        <v>55</v>
      </c>
      <c r="BI266" s="243">
        <v>44642.411874999998</v>
      </c>
      <c r="BJ266" s="234" t="s">
        <v>442</v>
      </c>
      <c r="BK266" s="234" t="s">
        <v>451</v>
      </c>
      <c r="BL266" s="234" t="s">
        <v>451</v>
      </c>
      <c r="BM266" s="234" t="s">
        <v>451</v>
      </c>
      <c r="BN266" s="241"/>
      <c r="BO266" t="b">
        <v>0</v>
      </c>
      <c r="BP266" t="b">
        <v>0</v>
      </c>
      <c r="BQ266" t="b">
        <v>0</v>
      </c>
      <c r="BR266" s="241" t="s">
        <v>7077</v>
      </c>
      <c r="BS266" s="241"/>
      <c r="BT266" s="234" t="s">
        <v>7012</v>
      </c>
      <c r="BU266" t="b">
        <v>0</v>
      </c>
      <c r="BV266" s="103">
        <v>1</v>
      </c>
      <c r="BW266" s="235">
        <v>1979</v>
      </c>
      <c r="BX266" s="234" t="s">
        <v>9140</v>
      </c>
      <c r="BY266" s="234" t="s">
        <v>56</v>
      </c>
      <c r="BZ266" s="234" t="s">
        <v>7014</v>
      </c>
    </row>
    <row r="267" spans="1:78" ht="45" x14ac:dyDescent="0.25">
      <c r="A267" s="5">
        <v>1946</v>
      </c>
      <c r="B267" s="234" t="s">
        <v>4651</v>
      </c>
      <c r="C267" s="234" t="s">
        <v>9141</v>
      </c>
      <c r="D267" s="234" t="s">
        <v>8554</v>
      </c>
      <c r="E267" s="234"/>
      <c r="F267" s="234" t="s">
        <v>2991</v>
      </c>
      <c r="G267" s="234" t="s">
        <v>7137</v>
      </c>
      <c r="H267" s="234" t="s">
        <v>7034</v>
      </c>
      <c r="I267" s="242"/>
      <c r="J267" s="242">
        <v>44575.539351851854</v>
      </c>
      <c r="K267" s="234"/>
      <c r="L267" s="242">
        <v>44581.539351851854</v>
      </c>
      <c r="M267" s="234" t="s">
        <v>7159</v>
      </c>
      <c r="N267" s="234" t="s">
        <v>8555</v>
      </c>
      <c r="O267" s="234" t="s">
        <v>8556</v>
      </c>
      <c r="P267" s="234" t="s">
        <v>6999</v>
      </c>
      <c r="Q267" s="234"/>
      <c r="R267" s="234" t="s">
        <v>451</v>
      </c>
      <c r="S267" t="b">
        <v>0</v>
      </c>
      <c r="T267" s="242"/>
      <c r="U267" s="103">
        <v>250</v>
      </c>
      <c r="V267" s="234" t="s">
        <v>272</v>
      </c>
      <c r="W267" s="103">
        <v>250</v>
      </c>
      <c r="X267" s="234" t="s">
        <v>272</v>
      </c>
      <c r="Y267" s="242"/>
      <c r="Z267" s="242"/>
      <c r="AA267" s="103"/>
      <c r="AB267" s="234" t="s">
        <v>8557</v>
      </c>
      <c r="AC267" s="243">
        <v>44575.543657407405</v>
      </c>
      <c r="AD267" s="234" t="s">
        <v>7140</v>
      </c>
      <c r="AE267" s="235" t="s">
        <v>9142</v>
      </c>
      <c r="AF267" s="237">
        <v>0</v>
      </c>
      <c r="AG267" s="234" t="s">
        <v>482</v>
      </c>
      <c r="AH267" s="241" t="s">
        <v>9143</v>
      </c>
      <c r="AI267" t="b">
        <v>1</v>
      </c>
      <c r="AJ267" t="b">
        <v>0</v>
      </c>
      <c r="AK267" s="234"/>
      <c r="AL267" s="103"/>
      <c r="AM267" t="b">
        <v>0</v>
      </c>
      <c r="AN267" s="234"/>
      <c r="AO267" s="103"/>
      <c r="AP267" s="241"/>
      <c r="AQ267" s="241"/>
      <c r="AR267" s="241"/>
      <c r="AS267" s="241"/>
      <c r="AT267" s="234" t="s">
        <v>7120</v>
      </c>
      <c r="AU267" s="234" t="s">
        <v>7025</v>
      </c>
      <c r="AV267" t="b">
        <v>0</v>
      </c>
      <c r="AW267" t="b">
        <v>0</v>
      </c>
      <c r="AX267" s="241" t="s">
        <v>9144</v>
      </c>
      <c r="AY267" s="241"/>
      <c r="AZ267" s="234"/>
      <c r="BA267" s="234"/>
      <c r="BB267" s="234"/>
      <c r="BC267" t="b">
        <v>0</v>
      </c>
      <c r="BD267" s="234" t="s">
        <v>7170</v>
      </c>
      <c r="BE267" s="234" t="s">
        <v>7045</v>
      </c>
      <c r="BF267" s="234" t="s">
        <v>7027</v>
      </c>
      <c r="BG267" s="234" t="s">
        <v>7028</v>
      </c>
      <c r="BH267" s="234" t="s">
        <v>55</v>
      </c>
      <c r="BI267" s="243">
        <v>44642.411874999998</v>
      </c>
      <c r="BJ267" s="234" t="s">
        <v>442</v>
      </c>
      <c r="BK267" s="234" t="s">
        <v>451</v>
      </c>
      <c r="BL267" s="234" t="s">
        <v>547</v>
      </c>
      <c r="BM267" s="234" t="s">
        <v>547</v>
      </c>
      <c r="BN267" s="241" t="s">
        <v>9145</v>
      </c>
      <c r="BO267" t="b">
        <v>0</v>
      </c>
      <c r="BP267" t="b">
        <v>0</v>
      </c>
      <c r="BQ267" t="b">
        <v>1</v>
      </c>
      <c r="BR267" s="241" t="s">
        <v>7029</v>
      </c>
      <c r="BS267" s="241"/>
      <c r="BT267" s="234" t="s">
        <v>7012</v>
      </c>
      <c r="BU267" t="b">
        <v>0</v>
      </c>
      <c r="BV267" s="103">
        <v>1</v>
      </c>
      <c r="BW267" s="235">
        <v>1978</v>
      </c>
      <c r="BX267" s="234" t="s">
        <v>9146</v>
      </c>
      <c r="BY267" s="234" t="s">
        <v>56</v>
      </c>
      <c r="BZ267" s="234" t="s">
        <v>7014</v>
      </c>
    </row>
    <row r="268" spans="1:78" x14ac:dyDescent="0.25">
      <c r="A268" s="5">
        <v>1945</v>
      </c>
      <c r="B268" s="234" t="s">
        <v>4635</v>
      </c>
      <c r="C268" s="234" t="s">
        <v>9147</v>
      </c>
      <c r="D268" s="234" t="s">
        <v>7124</v>
      </c>
      <c r="E268" s="234" t="s">
        <v>7986</v>
      </c>
      <c r="F268" s="234" t="s">
        <v>6993</v>
      </c>
      <c r="G268" s="234" t="s">
        <v>6994</v>
      </c>
      <c r="H268" s="234" t="s">
        <v>6995</v>
      </c>
      <c r="I268" s="242"/>
      <c r="J268" s="242">
        <v>44575.434212962966</v>
      </c>
      <c r="K268" s="234"/>
      <c r="L268" s="242">
        <v>44588.434212962966</v>
      </c>
      <c r="M268" s="234" t="s">
        <v>6996</v>
      </c>
      <c r="N268" s="234" t="s">
        <v>7126</v>
      </c>
      <c r="O268" s="234" t="s">
        <v>7127</v>
      </c>
      <c r="P268" s="234" t="s">
        <v>6999</v>
      </c>
      <c r="Q268" s="234"/>
      <c r="R268" s="234" t="s">
        <v>451</v>
      </c>
      <c r="S268" t="b">
        <v>0</v>
      </c>
      <c r="T268" s="242"/>
      <c r="U268" s="103">
        <v>3</v>
      </c>
      <c r="V268" s="234" t="s">
        <v>272</v>
      </c>
      <c r="W268" s="103">
        <v>6</v>
      </c>
      <c r="X268" s="234" t="s">
        <v>272</v>
      </c>
      <c r="Y268" s="242"/>
      <c r="Z268" s="242"/>
      <c r="AA268" s="103"/>
      <c r="AB268" s="234" t="s">
        <v>7128</v>
      </c>
      <c r="AC268" s="243">
        <v>44575.445636574077</v>
      </c>
      <c r="AD268" s="234" t="s">
        <v>7001</v>
      </c>
      <c r="AE268" s="235" t="s">
        <v>9148</v>
      </c>
      <c r="AF268" s="237">
        <v>0</v>
      </c>
      <c r="AG268" s="234" t="s">
        <v>482</v>
      </c>
      <c r="AH268" s="241" t="s">
        <v>8829</v>
      </c>
      <c r="AI268" t="b">
        <v>1</v>
      </c>
      <c r="AJ268" t="b">
        <v>0</v>
      </c>
      <c r="AK268" s="234"/>
      <c r="AL268" s="103"/>
      <c r="AM268" t="b">
        <v>0</v>
      </c>
      <c r="AN268" s="234"/>
      <c r="AO268" s="103"/>
      <c r="AP268" s="241"/>
      <c r="AQ268" s="241"/>
      <c r="AR268" s="241"/>
      <c r="AS268" s="241"/>
      <c r="AT268" s="234" t="s">
        <v>7005</v>
      </c>
      <c r="AU268" s="234" t="s">
        <v>7085</v>
      </c>
      <c r="AV268" t="b">
        <v>1</v>
      </c>
      <c r="AW268" t="b">
        <v>0</v>
      </c>
      <c r="AX268" s="241"/>
      <c r="AY268" s="241"/>
      <c r="AZ268" s="234"/>
      <c r="BA268" s="234"/>
      <c r="BB268" s="234" t="s">
        <v>8830</v>
      </c>
      <c r="BC268" t="b">
        <v>0</v>
      </c>
      <c r="BD268" s="234" t="s">
        <v>7008</v>
      </c>
      <c r="BE268" s="234" t="s">
        <v>7009</v>
      </c>
      <c r="BF268" s="234" t="s">
        <v>7027</v>
      </c>
      <c r="BG268" s="234" t="s">
        <v>7028</v>
      </c>
      <c r="BH268" s="234" t="s">
        <v>55</v>
      </c>
      <c r="BI268" s="243">
        <v>44642.411874999998</v>
      </c>
      <c r="BJ268" s="234" t="s">
        <v>442</v>
      </c>
      <c r="BK268" s="234" t="s">
        <v>451</v>
      </c>
      <c r="BL268" s="234" t="s">
        <v>451</v>
      </c>
      <c r="BM268" s="234" t="s">
        <v>451</v>
      </c>
      <c r="BN268" s="241"/>
      <c r="BO268" t="b">
        <v>0</v>
      </c>
      <c r="BP268" t="b">
        <v>0</v>
      </c>
      <c r="BQ268" t="b">
        <v>0</v>
      </c>
      <c r="BR268" s="241" t="s">
        <v>7029</v>
      </c>
      <c r="BS268" s="241"/>
      <c r="BT268" s="234" t="s">
        <v>7237</v>
      </c>
      <c r="BU268" t="b">
        <v>0</v>
      </c>
      <c r="BV268" s="103">
        <v>1</v>
      </c>
      <c r="BW268" s="235">
        <v>1977</v>
      </c>
      <c r="BX268" s="234" t="s">
        <v>9149</v>
      </c>
      <c r="BY268" s="234" t="s">
        <v>56</v>
      </c>
      <c r="BZ268" s="234" t="s">
        <v>7014</v>
      </c>
    </row>
    <row r="269" spans="1:78" x14ac:dyDescent="0.25">
      <c r="A269" s="5">
        <v>1944</v>
      </c>
      <c r="B269" s="234" t="s">
        <v>4623</v>
      </c>
      <c r="C269" s="234" t="s">
        <v>9150</v>
      </c>
      <c r="D269" s="234" t="s">
        <v>9151</v>
      </c>
      <c r="E269" s="234" t="s">
        <v>8622</v>
      </c>
      <c r="F269" s="234" t="s">
        <v>6993</v>
      </c>
      <c r="G269" s="234" t="s">
        <v>7100</v>
      </c>
      <c r="H269" s="234" t="s">
        <v>8068</v>
      </c>
      <c r="I269" s="242"/>
      <c r="J269" s="242">
        <v>44537.423518518517</v>
      </c>
      <c r="K269" s="234"/>
      <c r="L269" s="242">
        <v>44580.423518518517</v>
      </c>
      <c r="M269" s="234" t="s">
        <v>7813</v>
      </c>
      <c r="N269" s="234" t="s">
        <v>9152</v>
      </c>
      <c r="O269" s="234" t="s">
        <v>9153</v>
      </c>
      <c r="P269" s="234" t="s">
        <v>6999</v>
      </c>
      <c r="Q269" s="234"/>
      <c r="R269" s="234" t="s">
        <v>451</v>
      </c>
      <c r="S269" t="b">
        <v>0</v>
      </c>
      <c r="T269" s="242"/>
      <c r="U269" s="103">
        <v>30</v>
      </c>
      <c r="V269" s="234" t="s">
        <v>272</v>
      </c>
      <c r="W269" s="103">
        <v>30</v>
      </c>
      <c r="X269" s="234" t="s">
        <v>272</v>
      </c>
      <c r="Y269" s="242"/>
      <c r="Z269" s="242"/>
      <c r="AA269" s="103"/>
      <c r="AB269" s="234" t="s">
        <v>9154</v>
      </c>
      <c r="AC269" s="243">
        <v>44575.42759259259</v>
      </c>
      <c r="AD269" s="234" t="s">
        <v>7106</v>
      </c>
      <c r="AE269" s="235" t="s">
        <v>9155</v>
      </c>
      <c r="AF269" s="237">
        <v>0</v>
      </c>
      <c r="AG269" s="234" t="s">
        <v>482</v>
      </c>
      <c r="AH269" s="241"/>
      <c r="AI269" t="b">
        <v>1</v>
      </c>
      <c r="AJ269" t="b">
        <v>0</v>
      </c>
      <c r="AK269" s="234"/>
      <c r="AL269" s="103"/>
      <c r="AM269" t="b">
        <v>0</v>
      </c>
      <c r="AN269" s="234"/>
      <c r="AO269" s="103"/>
      <c r="AP269" s="241"/>
      <c r="AQ269" s="241"/>
      <c r="AR269" s="241"/>
      <c r="AS269" s="241"/>
      <c r="AT269" s="234" t="s">
        <v>7005</v>
      </c>
      <c r="AU269" s="234" t="s">
        <v>7085</v>
      </c>
      <c r="AV269" t="b">
        <v>0</v>
      </c>
      <c r="AW269" t="b">
        <v>0</v>
      </c>
      <c r="AX269" s="241"/>
      <c r="AY269" s="241"/>
      <c r="AZ269" s="234"/>
      <c r="BA269" s="234"/>
      <c r="BB269" s="234"/>
      <c r="BC269" t="b">
        <v>0</v>
      </c>
      <c r="BD269" s="234" t="s">
        <v>7821</v>
      </c>
      <c r="BE269" s="234" t="s">
        <v>7026</v>
      </c>
      <c r="BF269" s="234" t="s">
        <v>7027</v>
      </c>
      <c r="BG269" s="234" t="s">
        <v>7028</v>
      </c>
      <c r="BH269" s="234" t="s">
        <v>55</v>
      </c>
      <c r="BI269" s="243">
        <v>44642.411874999998</v>
      </c>
      <c r="BJ269" s="234" t="s">
        <v>442</v>
      </c>
      <c r="BK269" s="234" t="s">
        <v>451</v>
      </c>
      <c r="BL269" s="234" t="s">
        <v>451</v>
      </c>
      <c r="BM269" s="234" t="s">
        <v>451</v>
      </c>
      <c r="BN269" s="241"/>
      <c r="BO269" t="b">
        <v>0</v>
      </c>
      <c r="BP269" t="b">
        <v>0</v>
      </c>
      <c r="BQ269" t="b">
        <v>0</v>
      </c>
      <c r="BR269" s="241" t="s">
        <v>8465</v>
      </c>
      <c r="BS269" s="241"/>
      <c r="BT269" s="234" t="s">
        <v>7012</v>
      </c>
      <c r="BU269" t="b">
        <v>0</v>
      </c>
      <c r="BV269" s="103">
        <v>2</v>
      </c>
      <c r="BW269" s="235">
        <v>1976</v>
      </c>
      <c r="BX269" s="234" t="s">
        <v>9156</v>
      </c>
      <c r="BY269" s="234" t="s">
        <v>56</v>
      </c>
      <c r="BZ269" s="234" t="s">
        <v>7014</v>
      </c>
    </row>
    <row r="270" spans="1:78" x14ac:dyDescent="0.25">
      <c r="A270" s="5">
        <v>1943</v>
      </c>
      <c r="B270" s="234" t="s">
        <v>4619</v>
      </c>
      <c r="C270" s="234" t="s">
        <v>4620</v>
      </c>
      <c r="D270" s="234" t="s">
        <v>8543</v>
      </c>
      <c r="E270" s="234" t="s">
        <v>9157</v>
      </c>
      <c r="F270" s="234" t="s">
        <v>6993</v>
      </c>
      <c r="G270" s="234" t="s">
        <v>6994</v>
      </c>
      <c r="H270" s="234" t="s">
        <v>6995</v>
      </c>
      <c r="I270" s="242"/>
      <c r="J270" s="242">
        <v>44575.413344907407</v>
      </c>
      <c r="K270" s="234"/>
      <c r="L270" s="242">
        <v>44579.413344907407</v>
      </c>
      <c r="M270" s="234" t="s">
        <v>6996</v>
      </c>
      <c r="N270" s="234" t="s">
        <v>8546</v>
      </c>
      <c r="O270" s="234" t="s">
        <v>8547</v>
      </c>
      <c r="P270" s="234" t="s">
        <v>6999</v>
      </c>
      <c r="Q270" s="234"/>
      <c r="R270" s="234" t="s">
        <v>451</v>
      </c>
      <c r="S270" t="b">
        <v>0</v>
      </c>
      <c r="T270" s="242"/>
      <c r="U270" s="103">
        <v>3</v>
      </c>
      <c r="V270" s="234" t="s">
        <v>272</v>
      </c>
      <c r="W270" s="103">
        <v>6</v>
      </c>
      <c r="X270" s="234" t="s">
        <v>272</v>
      </c>
      <c r="Y270" s="242"/>
      <c r="Z270" s="242"/>
      <c r="AA270" s="103"/>
      <c r="AB270" s="234" t="s">
        <v>8549</v>
      </c>
      <c r="AC270" s="243">
        <v>44575.416712962964</v>
      </c>
      <c r="AD270" s="234" t="s">
        <v>7001</v>
      </c>
      <c r="AE270" s="235" t="s">
        <v>9158</v>
      </c>
      <c r="AF270" s="237">
        <v>0</v>
      </c>
      <c r="AG270" s="234" t="s">
        <v>436</v>
      </c>
      <c r="AH270" s="241" t="s">
        <v>8738</v>
      </c>
      <c r="AI270" t="b">
        <v>1</v>
      </c>
      <c r="AJ270" t="b">
        <v>0</v>
      </c>
      <c r="AK270" s="234"/>
      <c r="AL270" s="103"/>
      <c r="AM270" t="b">
        <v>0</v>
      </c>
      <c r="AN270" s="234"/>
      <c r="AO270" s="103"/>
      <c r="AP270" s="241"/>
      <c r="AQ270" s="241"/>
      <c r="AR270" s="241"/>
      <c r="AS270" s="241"/>
      <c r="AT270" s="234" t="s">
        <v>7005</v>
      </c>
      <c r="AU270" s="234" t="s">
        <v>7085</v>
      </c>
      <c r="AV270" t="b">
        <v>1</v>
      </c>
      <c r="AW270" t="b">
        <v>0</v>
      </c>
      <c r="AX270" s="241"/>
      <c r="AY270" s="241"/>
      <c r="AZ270" s="234"/>
      <c r="BA270" s="234"/>
      <c r="BB270" s="234" t="s">
        <v>9159</v>
      </c>
      <c r="BC270" t="b">
        <v>0</v>
      </c>
      <c r="BD270" s="234" t="s">
        <v>7008</v>
      </c>
      <c r="BE270" s="234" t="s">
        <v>7009</v>
      </c>
      <c r="BF270" s="234" t="s">
        <v>7027</v>
      </c>
      <c r="BG270" s="234" t="s">
        <v>7028</v>
      </c>
      <c r="BH270" s="234" t="s">
        <v>55</v>
      </c>
      <c r="BI270" s="243">
        <v>44642.411863425928</v>
      </c>
      <c r="BJ270" s="234" t="s">
        <v>442</v>
      </c>
      <c r="BK270" s="234" t="s">
        <v>451</v>
      </c>
      <c r="BL270" s="234" t="s">
        <v>451</v>
      </c>
      <c r="BM270" s="234" t="s">
        <v>451</v>
      </c>
      <c r="BN270" s="241"/>
      <c r="BO270" t="b">
        <v>0</v>
      </c>
      <c r="BP270" t="b">
        <v>0</v>
      </c>
      <c r="BQ270" t="b">
        <v>0</v>
      </c>
      <c r="BR270" s="241" t="s">
        <v>7029</v>
      </c>
      <c r="BS270" s="241"/>
      <c r="BT270" s="234" t="s">
        <v>7012</v>
      </c>
      <c r="BU270" t="b">
        <v>0</v>
      </c>
      <c r="BV270" s="103">
        <v>1</v>
      </c>
      <c r="BW270" s="235">
        <v>1975</v>
      </c>
      <c r="BX270" s="234" t="s">
        <v>9160</v>
      </c>
      <c r="BY270" s="234" t="s">
        <v>56</v>
      </c>
      <c r="BZ270" s="234" t="s">
        <v>7014</v>
      </c>
    </row>
    <row r="271" spans="1:78" ht="30" x14ac:dyDescent="0.25">
      <c r="A271" s="5">
        <v>1942</v>
      </c>
      <c r="B271" s="234" t="s">
        <v>4609</v>
      </c>
      <c r="C271" s="234" t="s">
        <v>4610</v>
      </c>
      <c r="D271" s="234"/>
      <c r="E271" s="234" t="s">
        <v>7950</v>
      </c>
      <c r="F271" s="234" t="s">
        <v>2991</v>
      </c>
      <c r="G271" s="234" t="s">
        <v>7864</v>
      </c>
      <c r="H271" s="234" t="s">
        <v>7034</v>
      </c>
      <c r="I271" s="242"/>
      <c r="J271" s="242">
        <v>44568.587488425925</v>
      </c>
      <c r="K271" s="234"/>
      <c r="L271" s="242">
        <v>44575.587488425925</v>
      </c>
      <c r="M271" s="234" t="s">
        <v>6996</v>
      </c>
      <c r="N271" s="234" t="s">
        <v>7951</v>
      </c>
      <c r="O271" s="234" t="s">
        <v>7952</v>
      </c>
      <c r="P271" s="234" t="s">
        <v>6999</v>
      </c>
      <c r="Q271" s="234"/>
      <c r="R271" s="234" t="s">
        <v>451</v>
      </c>
      <c r="S271" t="b">
        <v>0</v>
      </c>
      <c r="T271" s="242"/>
      <c r="U271" s="103">
        <v>7274</v>
      </c>
      <c r="V271" s="234" t="s">
        <v>272</v>
      </c>
      <c r="W271" s="103">
        <v>72743</v>
      </c>
      <c r="X271" s="234" t="s">
        <v>272</v>
      </c>
      <c r="Y271" s="242"/>
      <c r="Z271" s="242"/>
      <c r="AA271" s="103">
        <v>10</v>
      </c>
      <c r="AB271" s="234"/>
      <c r="AC271" s="243">
        <v>44574.592407407406</v>
      </c>
      <c r="AD271" s="234" t="s">
        <v>7763</v>
      </c>
      <c r="AE271" s="235" t="s">
        <v>9161</v>
      </c>
      <c r="AF271" s="237">
        <v>0</v>
      </c>
      <c r="AG271" s="234" t="s">
        <v>482</v>
      </c>
      <c r="AH271" s="241"/>
      <c r="AI271" t="b">
        <v>1</v>
      </c>
      <c r="AJ271" t="b">
        <v>0</v>
      </c>
      <c r="AK271" s="234"/>
      <c r="AL271" s="103"/>
      <c r="AM271" t="b">
        <v>0</v>
      </c>
      <c r="AN271" s="234"/>
      <c r="AO271" s="103"/>
      <c r="AP271" s="241"/>
      <c r="AQ271" s="241"/>
      <c r="AR271" s="241"/>
      <c r="AS271" s="241"/>
      <c r="AT271" s="234" t="s">
        <v>9162</v>
      </c>
      <c r="AU271" s="234" t="s">
        <v>7788</v>
      </c>
      <c r="AV271" t="b">
        <v>0</v>
      </c>
      <c r="AW271" t="b">
        <v>0</v>
      </c>
      <c r="AX271" s="241" t="s">
        <v>7875</v>
      </c>
      <c r="AY271" s="241"/>
      <c r="AZ271" s="234" t="s">
        <v>8204</v>
      </c>
      <c r="BA271" s="234"/>
      <c r="BB271" s="234"/>
      <c r="BC271" t="b">
        <v>1</v>
      </c>
      <c r="BD271" s="234" t="s">
        <v>7008</v>
      </c>
      <c r="BE271" s="234" t="s">
        <v>7045</v>
      </c>
      <c r="BF271" s="234" t="s">
        <v>6972</v>
      </c>
      <c r="BG271" s="234" t="s">
        <v>7028</v>
      </c>
      <c r="BH271" s="234" t="s">
        <v>55</v>
      </c>
      <c r="BI271" s="243">
        <v>44642.411863425928</v>
      </c>
      <c r="BJ271" s="234" t="s">
        <v>442</v>
      </c>
      <c r="BK271" s="234" t="s">
        <v>451</v>
      </c>
      <c r="BL271" s="234" t="s">
        <v>547</v>
      </c>
      <c r="BM271" s="234" t="s">
        <v>547</v>
      </c>
      <c r="BN271" s="241" t="s">
        <v>8245</v>
      </c>
      <c r="BO271" t="b">
        <v>0</v>
      </c>
      <c r="BP271" t="b">
        <v>0</v>
      </c>
      <c r="BQ271" t="b">
        <v>1</v>
      </c>
      <c r="BR271" s="241"/>
      <c r="BS271" s="241"/>
      <c r="BT271" s="234" t="s">
        <v>7012</v>
      </c>
      <c r="BU271" t="b">
        <v>0</v>
      </c>
      <c r="BV271" s="103">
        <v>1</v>
      </c>
      <c r="BW271" s="235">
        <v>1974</v>
      </c>
      <c r="BX271" s="234" t="s">
        <v>9163</v>
      </c>
      <c r="BY271" s="234" t="s">
        <v>56</v>
      </c>
      <c r="BZ271" s="234" t="s">
        <v>7014</v>
      </c>
    </row>
    <row r="272" spans="1:78" ht="90" x14ac:dyDescent="0.25">
      <c r="A272" s="5">
        <v>1941</v>
      </c>
      <c r="B272" s="234" t="s">
        <v>4598</v>
      </c>
      <c r="C272" s="234" t="s">
        <v>9164</v>
      </c>
      <c r="D272" s="234" t="s">
        <v>9165</v>
      </c>
      <c r="E272" s="234"/>
      <c r="F272" s="234" t="s">
        <v>7156</v>
      </c>
      <c r="G272" s="234" t="s">
        <v>7017</v>
      </c>
      <c r="H272" s="234" t="s">
        <v>7730</v>
      </c>
      <c r="I272" s="242"/>
      <c r="J272" s="242">
        <v>44574.57068287037</v>
      </c>
      <c r="K272" s="234" t="s">
        <v>9166</v>
      </c>
      <c r="L272" s="242">
        <v>44578.57068287037</v>
      </c>
      <c r="M272" s="234" t="s">
        <v>6996</v>
      </c>
      <c r="N272" s="234" t="s">
        <v>9167</v>
      </c>
      <c r="O272" s="234" t="s">
        <v>9168</v>
      </c>
      <c r="P272" s="234" t="s">
        <v>6999</v>
      </c>
      <c r="Q272" s="234"/>
      <c r="R272" s="234" t="s">
        <v>451</v>
      </c>
      <c r="S272" t="b">
        <v>0</v>
      </c>
      <c r="T272" s="242"/>
      <c r="U272" s="103">
        <v>10</v>
      </c>
      <c r="V272" s="234" t="s">
        <v>272</v>
      </c>
      <c r="W272" s="103">
        <v>10</v>
      </c>
      <c r="X272" s="234" t="s">
        <v>272</v>
      </c>
      <c r="Y272" s="242"/>
      <c r="Z272" s="242"/>
      <c r="AA272" s="103"/>
      <c r="AB272" s="234" t="s">
        <v>9169</v>
      </c>
      <c r="AC272" s="243">
        <v>44574.572199074071</v>
      </c>
      <c r="AD272" s="234" t="s">
        <v>7022</v>
      </c>
      <c r="AE272" s="235" t="s">
        <v>9170</v>
      </c>
      <c r="AF272" s="237">
        <v>0</v>
      </c>
      <c r="AG272" s="234" t="s">
        <v>482</v>
      </c>
      <c r="AH272" s="241"/>
      <c r="AI272" t="b">
        <v>1</v>
      </c>
      <c r="AJ272" t="b">
        <v>0</v>
      </c>
      <c r="AK272" s="234"/>
      <c r="AL272" s="103"/>
      <c r="AM272" t="b">
        <v>0</v>
      </c>
      <c r="AN272" s="234"/>
      <c r="AO272" s="103"/>
      <c r="AP272" s="241"/>
      <c r="AQ272" s="241"/>
      <c r="AR272" s="241"/>
      <c r="AS272" s="241"/>
      <c r="AT272" s="234" t="s">
        <v>7005</v>
      </c>
      <c r="AU272" s="234" t="s">
        <v>7025</v>
      </c>
      <c r="AV272" t="b">
        <v>0</v>
      </c>
      <c r="AW272" t="b">
        <v>0</v>
      </c>
      <c r="AX272" s="241"/>
      <c r="AY272" s="241"/>
      <c r="AZ272" s="234"/>
      <c r="BA272" s="234"/>
      <c r="BB272" s="234"/>
      <c r="BC272" t="b">
        <v>0</v>
      </c>
      <c r="BD272" s="234" t="s">
        <v>7008</v>
      </c>
      <c r="BE272" s="234" t="s">
        <v>7737</v>
      </c>
      <c r="BF272" s="234" t="s">
        <v>7027</v>
      </c>
      <c r="BG272" s="234" t="s">
        <v>7028</v>
      </c>
      <c r="BH272" s="234" t="s">
        <v>55</v>
      </c>
      <c r="BI272" s="243">
        <v>44642.411863425928</v>
      </c>
      <c r="BJ272" s="234" t="s">
        <v>442</v>
      </c>
      <c r="BK272" s="234" t="s">
        <v>451</v>
      </c>
      <c r="BL272" s="234" t="s">
        <v>451</v>
      </c>
      <c r="BM272" s="234" t="s">
        <v>451</v>
      </c>
      <c r="BN272" s="241"/>
      <c r="BO272" t="b">
        <v>0</v>
      </c>
      <c r="BP272" t="b">
        <v>0</v>
      </c>
      <c r="BQ272" t="b">
        <v>0</v>
      </c>
      <c r="BR272" s="241" t="s">
        <v>7406</v>
      </c>
      <c r="BS272" s="241" t="s">
        <v>9171</v>
      </c>
      <c r="BT272" s="234" t="s">
        <v>7012</v>
      </c>
      <c r="BU272" t="b">
        <v>0</v>
      </c>
      <c r="BV272" s="103">
        <v>1</v>
      </c>
      <c r="BW272" s="235">
        <v>1973</v>
      </c>
      <c r="BX272" s="234" t="s">
        <v>9172</v>
      </c>
      <c r="BY272" s="234" t="s">
        <v>56</v>
      </c>
      <c r="BZ272" s="234" t="s">
        <v>7014</v>
      </c>
    </row>
    <row r="273" spans="1:78" x14ac:dyDescent="0.25">
      <c r="A273" s="5">
        <v>1940</v>
      </c>
      <c r="B273" s="234" t="s">
        <v>4591</v>
      </c>
      <c r="C273" s="234" t="s">
        <v>4592</v>
      </c>
      <c r="D273" s="234" t="s">
        <v>7124</v>
      </c>
      <c r="E273" s="234" t="s">
        <v>7986</v>
      </c>
      <c r="F273" s="234" t="s">
        <v>6993</v>
      </c>
      <c r="G273" s="234" t="s">
        <v>6994</v>
      </c>
      <c r="H273" s="234" t="s">
        <v>6995</v>
      </c>
      <c r="I273" s="242"/>
      <c r="J273" s="242">
        <v>44574.556793981479</v>
      </c>
      <c r="K273" s="234" t="s">
        <v>9173</v>
      </c>
      <c r="L273" s="242">
        <v>44581.556793981479</v>
      </c>
      <c r="M273" s="234" t="s">
        <v>6996</v>
      </c>
      <c r="N273" s="234" t="s">
        <v>7126</v>
      </c>
      <c r="O273" s="234" t="s">
        <v>7127</v>
      </c>
      <c r="P273" s="234" t="s">
        <v>6999</v>
      </c>
      <c r="Q273" s="234"/>
      <c r="R273" s="234" t="s">
        <v>451</v>
      </c>
      <c r="S273" t="b">
        <v>0</v>
      </c>
      <c r="T273" s="242"/>
      <c r="U273" s="103">
        <v>3</v>
      </c>
      <c r="V273" s="234" t="s">
        <v>272</v>
      </c>
      <c r="W273" s="103">
        <v>6</v>
      </c>
      <c r="X273" s="234" t="s">
        <v>272</v>
      </c>
      <c r="Y273" s="242"/>
      <c r="Z273" s="242"/>
      <c r="AA273" s="103"/>
      <c r="AB273" s="234" t="s">
        <v>7128</v>
      </c>
      <c r="AC273" s="243">
        <v>44574.559872685182</v>
      </c>
      <c r="AD273" s="234" t="s">
        <v>7001</v>
      </c>
      <c r="AE273" s="235" t="s">
        <v>9174</v>
      </c>
      <c r="AF273" s="237">
        <v>0</v>
      </c>
      <c r="AG273" s="234" t="s">
        <v>482</v>
      </c>
      <c r="AH273" s="241" t="s">
        <v>8829</v>
      </c>
      <c r="AI273" t="b">
        <v>1</v>
      </c>
      <c r="AJ273" t="b">
        <v>0</v>
      </c>
      <c r="AK273" s="234"/>
      <c r="AL273" s="103"/>
      <c r="AM273" t="b">
        <v>0</v>
      </c>
      <c r="AN273" s="234"/>
      <c r="AO273" s="103"/>
      <c r="AP273" s="241"/>
      <c r="AQ273" s="241"/>
      <c r="AR273" s="241"/>
      <c r="AS273" s="241"/>
      <c r="AT273" s="234" t="s">
        <v>7005</v>
      </c>
      <c r="AU273" s="234" t="s">
        <v>7085</v>
      </c>
      <c r="AV273" t="b">
        <v>1</v>
      </c>
      <c r="AW273" t="b">
        <v>0</v>
      </c>
      <c r="AX273" s="241"/>
      <c r="AY273" s="241"/>
      <c r="AZ273" s="234"/>
      <c r="BA273" s="234"/>
      <c r="BB273" s="234" t="s">
        <v>8830</v>
      </c>
      <c r="BC273" t="b">
        <v>0</v>
      </c>
      <c r="BD273" s="234" t="s">
        <v>7008</v>
      </c>
      <c r="BE273" s="234" t="s">
        <v>7009</v>
      </c>
      <c r="BF273" s="234" t="s">
        <v>7027</v>
      </c>
      <c r="BG273" s="234" t="s">
        <v>7028</v>
      </c>
      <c r="BH273" s="234" t="s">
        <v>55</v>
      </c>
      <c r="BI273" s="243">
        <v>44642.411863425928</v>
      </c>
      <c r="BJ273" s="234" t="s">
        <v>442</v>
      </c>
      <c r="BK273" s="234" t="s">
        <v>451</v>
      </c>
      <c r="BL273" s="234" t="s">
        <v>451</v>
      </c>
      <c r="BM273" s="234" t="s">
        <v>451</v>
      </c>
      <c r="BN273" s="241"/>
      <c r="BO273" t="b">
        <v>0</v>
      </c>
      <c r="BP273" t="b">
        <v>0</v>
      </c>
      <c r="BQ273" t="b">
        <v>0</v>
      </c>
      <c r="BR273" s="241" t="s">
        <v>7029</v>
      </c>
      <c r="BS273" s="241"/>
      <c r="BT273" s="234" t="s">
        <v>7012</v>
      </c>
      <c r="BU273" t="b">
        <v>0</v>
      </c>
      <c r="BV273" s="103">
        <v>1</v>
      </c>
      <c r="BW273" s="235">
        <v>1972</v>
      </c>
      <c r="BX273" s="234" t="s">
        <v>9175</v>
      </c>
      <c r="BY273" s="234" t="s">
        <v>56</v>
      </c>
      <c r="BZ273" s="234" t="s">
        <v>7014</v>
      </c>
    </row>
    <row r="274" spans="1:78" x14ac:dyDescent="0.25">
      <c r="A274" s="5">
        <v>1939</v>
      </c>
      <c r="B274" s="234" t="s">
        <v>4586</v>
      </c>
      <c r="C274" s="234" t="s">
        <v>9176</v>
      </c>
      <c r="D274" s="234" t="s">
        <v>9177</v>
      </c>
      <c r="E274" s="234"/>
      <c r="F274" s="234" t="s">
        <v>6993</v>
      </c>
      <c r="G274" s="234" t="s">
        <v>7244</v>
      </c>
      <c r="H274" s="234" t="s">
        <v>6995</v>
      </c>
      <c r="I274" s="242"/>
      <c r="J274" s="242">
        <v>44574.412534722222</v>
      </c>
      <c r="K274" s="234"/>
      <c r="L274" s="242">
        <v>44581.412534722222</v>
      </c>
      <c r="M274" s="234" t="s">
        <v>6996</v>
      </c>
      <c r="N274" s="234" t="s">
        <v>9178</v>
      </c>
      <c r="O274" s="234" t="s">
        <v>9179</v>
      </c>
      <c r="P274" s="234" t="s">
        <v>6999</v>
      </c>
      <c r="Q274" s="234" t="s">
        <v>9180</v>
      </c>
      <c r="R274" s="234" t="s">
        <v>451</v>
      </c>
      <c r="S274" t="b">
        <v>0</v>
      </c>
      <c r="T274" s="242"/>
      <c r="U274" s="103">
        <v>3</v>
      </c>
      <c r="V274" s="234" t="s">
        <v>272</v>
      </c>
      <c r="W274" s="103">
        <v>3</v>
      </c>
      <c r="X274" s="234" t="s">
        <v>272</v>
      </c>
      <c r="Y274" s="242"/>
      <c r="Z274" s="242"/>
      <c r="AA274" s="103"/>
      <c r="AB274" s="234" t="s">
        <v>9181</v>
      </c>
      <c r="AC274" s="243">
        <v>44574.417546296296</v>
      </c>
      <c r="AD274" s="234" t="s">
        <v>7248</v>
      </c>
      <c r="AE274" s="235" t="s">
        <v>9182</v>
      </c>
      <c r="AF274" s="237">
        <v>0</v>
      </c>
      <c r="AG274" s="234" t="s">
        <v>482</v>
      </c>
      <c r="AH274" s="241"/>
      <c r="AI274" t="b">
        <v>1</v>
      </c>
      <c r="AJ274" t="b">
        <v>0</v>
      </c>
      <c r="AK274" s="234"/>
      <c r="AL274" s="103"/>
      <c r="AM274" t="b">
        <v>0</v>
      </c>
      <c r="AN274" s="234"/>
      <c r="AO274" s="103"/>
      <c r="AP274" s="241"/>
      <c r="AQ274" s="241"/>
      <c r="AR274" s="241"/>
      <c r="AS274" s="241"/>
      <c r="AT274" s="234" t="s">
        <v>7005</v>
      </c>
      <c r="AU274" s="234" t="s">
        <v>7025</v>
      </c>
      <c r="AV274" t="b">
        <v>1</v>
      </c>
      <c r="AW274" t="b">
        <v>0</v>
      </c>
      <c r="AX274" s="241"/>
      <c r="AY274" s="241"/>
      <c r="AZ274" s="234"/>
      <c r="BA274" s="234"/>
      <c r="BB274" s="234" t="s">
        <v>9183</v>
      </c>
      <c r="BC274" t="b">
        <v>0</v>
      </c>
      <c r="BD274" s="234" t="s">
        <v>7008</v>
      </c>
      <c r="BE274" s="234" t="s">
        <v>7009</v>
      </c>
      <c r="BF274" s="234" t="s">
        <v>7027</v>
      </c>
      <c r="BG274" s="234" t="s">
        <v>7028</v>
      </c>
      <c r="BH274" s="234" t="s">
        <v>55</v>
      </c>
      <c r="BI274" s="243">
        <v>44642.411851851852</v>
      </c>
      <c r="BJ274" s="234" t="s">
        <v>7172</v>
      </c>
      <c r="BK274" s="234" t="s">
        <v>451</v>
      </c>
      <c r="BL274" s="234" t="s">
        <v>451</v>
      </c>
      <c r="BM274" s="234" t="s">
        <v>451</v>
      </c>
      <c r="BN274" s="241"/>
      <c r="BO274" t="b">
        <v>0</v>
      </c>
      <c r="BP274" t="b">
        <v>0</v>
      </c>
      <c r="BQ274" t="b">
        <v>0</v>
      </c>
      <c r="BR274" s="241" t="s">
        <v>7029</v>
      </c>
      <c r="BS274" s="241"/>
      <c r="BT274" s="234" t="s">
        <v>7012</v>
      </c>
      <c r="BU274" t="b">
        <v>0</v>
      </c>
      <c r="BV274" s="103">
        <v>1</v>
      </c>
      <c r="BW274" s="235">
        <v>1971</v>
      </c>
      <c r="BX274" s="234" t="s">
        <v>9184</v>
      </c>
      <c r="BY274" s="234" t="s">
        <v>56</v>
      </c>
      <c r="BZ274" s="234" t="s">
        <v>7014</v>
      </c>
    </row>
    <row r="275" spans="1:78" ht="60" x14ac:dyDescent="0.25">
      <c r="A275" s="5">
        <v>1938</v>
      </c>
      <c r="B275" s="234" t="s">
        <v>4577</v>
      </c>
      <c r="C275" s="234" t="s">
        <v>9185</v>
      </c>
      <c r="D275" s="234" t="s">
        <v>7051</v>
      </c>
      <c r="E275" s="234" t="s">
        <v>8272</v>
      </c>
      <c r="F275" s="234" t="s">
        <v>2991</v>
      </c>
      <c r="G275" s="234" t="s">
        <v>7864</v>
      </c>
      <c r="H275" s="234" t="s">
        <v>7034</v>
      </c>
      <c r="I275" s="242"/>
      <c r="J275" s="242">
        <v>44571.364490740743</v>
      </c>
      <c r="K275" s="234"/>
      <c r="L275" s="242">
        <v>44582.364490740743</v>
      </c>
      <c r="M275" s="234" t="s">
        <v>6996</v>
      </c>
      <c r="N275" s="234" t="s">
        <v>7053</v>
      </c>
      <c r="O275" s="234" t="s">
        <v>7054</v>
      </c>
      <c r="P275" s="234" t="s">
        <v>6999</v>
      </c>
      <c r="Q275" s="234"/>
      <c r="R275" s="234" t="s">
        <v>451</v>
      </c>
      <c r="S275" t="b">
        <v>0</v>
      </c>
      <c r="T275" s="242"/>
      <c r="U275" s="103">
        <v>1331</v>
      </c>
      <c r="V275" s="234" t="s">
        <v>272</v>
      </c>
      <c r="W275" s="103">
        <v>11985</v>
      </c>
      <c r="X275" s="234" t="s">
        <v>272</v>
      </c>
      <c r="Y275" s="242"/>
      <c r="Z275" s="242"/>
      <c r="AA275" s="103">
        <v>9</v>
      </c>
      <c r="AB275" s="234" t="s">
        <v>7055</v>
      </c>
      <c r="AC275" s="243">
        <v>44574.372939814813</v>
      </c>
      <c r="AD275" s="234" t="s">
        <v>7763</v>
      </c>
      <c r="AE275" s="235" t="s">
        <v>9186</v>
      </c>
      <c r="AF275" s="237">
        <v>0</v>
      </c>
      <c r="AG275" s="234" t="s">
        <v>482</v>
      </c>
      <c r="AH275" s="241"/>
      <c r="AI275" t="b">
        <v>1</v>
      </c>
      <c r="AJ275" t="b">
        <v>0</v>
      </c>
      <c r="AK275" s="234"/>
      <c r="AL275" s="103"/>
      <c r="AM275" t="b">
        <v>0</v>
      </c>
      <c r="AN275" s="234"/>
      <c r="AO275" s="103"/>
      <c r="AP275" s="241"/>
      <c r="AQ275" s="241"/>
      <c r="AR275" s="241"/>
      <c r="AS275" s="241"/>
      <c r="AT275" s="234" t="s">
        <v>7058</v>
      </c>
      <c r="AU275" s="234" t="s">
        <v>7788</v>
      </c>
      <c r="AV275" t="b">
        <v>0</v>
      </c>
      <c r="AW275" t="b">
        <v>0</v>
      </c>
      <c r="AX275" s="241" t="s">
        <v>7875</v>
      </c>
      <c r="AY275" s="241"/>
      <c r="AZ275" s="234"/>
      <c r="BA275" s="234"/>
      <c r="BB275" s="234"/>
      <c r="BC275" t="b">
        <v>0</v>
      </c>
      <c r="BD275" s="234" t="s">
        <v>7008</v>
      </c>
      <c r="BE275" s="234" t="s">
        <v>7045</v>
      </c>
      <c r="BF275" s="234" t="s">
        <v>7027</v>
      </c>
      <c r="BG275" s="234" t="s">
        <v>7028</v>
      </c>
      <c r="BH275" s="234" t="s">
        <v>55</v>
      </c>
      <c r="BI275" s="243">
        <v>44642.411851851852</v>
      </c>
      <c r="BJ275" s="234" t="s">
        <v>442</v>
      </c>
      <c r="BK275" s="234" t="s">
        <v>451</v>
      </c>
      <c r="BL275" s="234" t="s">
        <v>547</v>
      </c>
      <c r="BM275" s="234" t="s">
        <v>547</v>
      </c>
      <c r="BN275" s="241" t="s">
        <v>9187</v>
      </c>
      <c r="BO275" t="b">
        <v>0</v>
      </c>
      <c r="BP275" t="b">
        <v>0</v>
      </c>
      <c r="BQ275" t="b">
        <v>1</v>
      </c>
      <c r="BR275" s="241" t="s">
        <v>7029</v>
      </c>
      <c r="BS275" s="241" t="s">
        <v>7061</v>
      </c>
      <c r="BT275" s="234" t="s">
        <v>7047</v>
      </c>
      <c r="BU275" t="b">
        <v>0</v>
      </c>
      <c r="BV275" s="103">
        <v>2</v>
      </c>
      <c r="BW275" s="235">
        <v>1970</v>
      </c>
      <c r="BX275" s="234" t="s">
        <v>9188</v>
      </c>
      <c r="BY275" s="234" t="s">
        <v>56</v>
      </c>
      <c r="BZ275" s="234" t="s">
        <v>7014</v>
      </c>
    </row>
    <row r="276" spans="1:78" x14ac:dyDescent="0.25">
      <c r="A276" s="5">
        <v>1937</v>
      </c>
      <c r="B276" s="234" t="s">
        <v>4568</v>
      </c>
      <c r="C276" s="234" t="s">
        <v>9189</v>
      </c>
      <c r="D276" s="234"/>
      <c r="E276" s="234" t="s">
        <v>9088</v>
      </c>
      <c r="F276" s="234" t="s">
        <v>2991</v>
      </c>
      <c r="G276" s="234" t="s">
        <v>7864</v>
      </c>
      <c r="H276" s="234" t="s">
        <v>7034</v>
      </c>
      <c r="I276" s="242"/>
      <c r="J276" s="242">
        <v>44552.621157407404</v>
      </c>
      <c r="K276" s="234"/>
      <c r="L276" s="242">
        <v>44575.621157407404</v>
      </c>
      <c r="M276" s="234" t="s">
        <v>6996</v>
      </c>
      <c r="N276" s="234" t="s">
        <v>9089</v>
      </c>
      <c r="O276" s="234" t="s">
        <v>9090</v>
      </c>
      <c r="P276" s="234" t="s">
        <v>6999</v>
      </c>
      <c r="Q276" s="234"/>
      <c r="R276" s="234" t="s">
        <v>451</v>
      </c>
      <c r="S276" t="b">
        <v>0</v>
      </c>
      <c r="T276" s="242"/>
      <c r="U276" s="103">
        <v>106</v>
      </c>
      <c r="V276" s="234" t="s">
        <v>272</v>
      </c>
      <c r="W276" s="103">
        <v>530</v>
      </c>
      <c r="X276" s="234" t="s">
        <v>272</v>
      </c>
      <c r="Y276" s="242"/>
      <c r="Z276" s="242"/>
      <c r="AA276" s="103">
        <v>5</v>
      </c>
      <c r="AB276" s="234"/>
      <c r="AC276" s="243">
        <v>44573.624965277777</v>
      </c>
      <c r="AD276" s="234" t="s">
        <v>7763</v>
      </c>
      <c r="AE276" s="235" t="s">
        <v>9190</v>
      </c>
      <c r="AF276" s="237">
        <v>0</v>
      </c>
      <c r="AG276" s="234" t="s">
        <v>482</v>
      </c>
      <c r="AH276" s="241"/>
      <c r="AI276" t="b">
        <v>1</v>
      </c>
      <c r="AJ276" t="b">
        <v>0</v>
      </c>
      <c r="AK276" s="234"/>
      <c r="AL276" s="103"/>
      <c r="AM276" t="b">
        <v>0</v>
      </c>
      <c r="AN276" s="234"/>
      <c r="AO276" s="103"/>
      <c r="AP276" s="241"/>
      <c r="AQ276" s="241"/>
      <c r="AR276" s="241"/>
      <c r="AS276" s="241"/>
      <c r="AT276" s="234" t="s">
        <v>7058</v>
      </c>
      <c r="AU276" s="234" t="s">
        <v>7025</v>
      </c>
      <c r="AV276" t="b">
        <v>0</v>
      </c>
      <c r="AW276" t="b">
        <v>0</v>
      </c>
      <c r="AX276" s="241" t="s">
        <v>7875</v>
      </c>
      <c r="AY276" s="241"/>
      <c r="AZ276" s="234"/>
      <c r="BA276" s="234"/>
      <c r="BB276" s="234"/>
      <c r="BC276" t="b">
        <v>1</v>
      </c>
      <c r="BD276" s="234" t="s">
        <v>7008</v>
      </c>
      <c r="BE276" s="234" t="s">
        <v>7045</v>
      </c>
      <c r="BF276" s="234" t="s">
        <v>6972</v>
      </c>
      <c r="BG276" s="234" t="s">
        <v>7028</v>
      </c>
      <c r="BH276" s="234" t="s">
        <v>55</v>
      </c>
      <c r="BI276" s="243">
        <v>44642.411851851852</v>
      </c>
      <c r="BJ276" s="234" t="s">
        <v>442</v>
      </c>
      <c r="BK276" s="234" t="s">
        <v>451</v>
      </c>
      <c r="BL276" s="234" t="s">
        <v>547</v>
      </c>
      <c r="BM276" s="234" t="s">
        <v>451</v>
      </c>
      <c r="BN276" s="241"/>
      <c r="BO276" t="b">
        <v>0</v>
      </c>
      <c r="BP276" t="b">
        <v>0</v>
      </c>
      <c r="BQ276" t="b">
        <v>1</v>
      </c>
      <c r="BR276" s="241"/>
      <c r="BS276" s="241"/>
      <c r="BT276" s="234" t="s">
        <v>7012</v>
      </c>
      <c r="BU276" t="b">
        <v>0</v>
      </c>
      <c r="BV276" s="103">
        <v>1</v>
      </c>
      <c r="BW276" s="235">
        <v>1969</v>
      </c>
      <c r="BX276" s="234" t="s">
        <v>9191</v>
      </c>
      <c r="BY276" s="234" t="s">
        <v>56</v>
      </c>
      <c r="BZ276" s="234" t="s">
        <v>7014</v>
      </c>
    </row>
    <row r="277" spans="1:78" x14ac:dyDescent="0.25">
      <c r="A277" s="5">
        <v>1936</v>
      </c>
      <c r="B277" s="234" t="s">
        <v>9192</v>
      </c>
      <c r="C277" s="234" t="s">
        <v>9193</v>
      </c>
      <c r="D277" s="234" t="s">
        <v>8057</v>
      </c>
      <c r="E277" s="234" t="s">
        <v>8058</v>
      </c>
      <c r="F277" s="234" t="s">
        <v>2991</v>
      </c>
      <c r="G277" s="234" t="s">
        <v>7864</v>
      </c>
      <c r="H277" s="234" t="s">
        <v>7034</v>
      </c>
      <c r="I277" s="242"/>
      <c r="J277" s="242">
        <v>44532.487847222219</v>
      </c>
      <c r="K277" s="234"/>
      <c r="L277" s="242">
        <v>44596.487847222219</v>
      </c>
      <c r="M277" s="234" t="s">
        <v>6996</v>
      </c>
      <c r="N277" s="234" t="s">
        <v>8060</v>
      </c>
      <c r="O277" s="234" t="s">
        <v>7583</v>
      </c>
      <c r="P277" s="234" t="s">
        <v>6999</v>
      </c>
      <c r="Q277" s="234"/>
      <c r="R277" s="234" t="s">
        <v>451</v>
      </c>
      <c r="S277" t="b">
        <v>0</v>
      </c>
      <c r="T277" s="242"/>
      <c r="U277" s="103">
        <v>316</v>
      </c>
      <c r="V277" s="234" t="s">
        <v>272</v>
      </c>
      <c r="W277" s="103">
        <v>2846</v>
      </c>
      <c r="X277" s="234" t="s">
        <v>272</v>
      </c>
      <c r="Y277" s="242"/>
      <c r="Z277" s="242"/>
      <c r="AA277" s="103">
        <v>9</v>
      </c>
      <c r="AB277" s="234" t="s">
        <v>8061</v>
      </c>
      <c r="AC277" s="243">
        <v>44573.49</v>
      </c>
      <c r="AD277" s="234" t="s">
        <v>7763</v>
      </c>
      <c r="AE277" s="235" t="s">
        <v>9194</v>
      </c>
      <c r="AF277" s="237">
        <v>0</v>
      </c>
      <c r="AG277" s="234" t="s">
        <v>7057</v>
      </c>
      <c r="AH277" s="241"/>
      <c r="AI277" t="b">
        <v>1</v>
      </c>
      <c r="AJ277" t="b">
        <v>0</v>
      </c>
      <c r="AK277" s="234"/>
      <c r="AL277" s="103"/>
      <c r="AM277" t="b">
        <v>0</v>
      </c>
      <c r="AN277" s="234"/>
      <c r="AO277" s="103"/>
      <c r="AP277" s="241"/>
      <c r="AQ277" s="241"/>
      <c r="AR277" s="241"/>
      <c r="AS277" s="241"/>
      <c r="AT277" s="234" t="s">
        <v>7058</v>
      </c>
      <c r="AU277" s="234" t="s">
        <v>8585</v>
      </c>
      <c r="AV277" t="b">
        <v>0</v>
      </c>
      <c r="AW277" t="b">
        <v>0</v>
      </c>
      <c r="AX277" s="241"/>
      <c r="AY277" s="241"/>
      <c r="AZ277" s="234"/>
      <c r="BA277" s="234"/>
      <c r="BB277" s="234"/>
      <c r="BC277" t="b">
        <v>0</v>
      </c>
      <c r="BD277" s="234" t="s">
        <v>7008</v>
      </c>
      <c r="BE277" s="234" t="s">
        <v>7045</v>
      </c>
      <c r="BF277" s="234" t="s">
        <v>7027</v>
      </c>
      <c r="BG277" s="234" t="s">
        <v>7028</v>
      </c>
      <c r="BH277" s="234" t="s">
        <v>55</v>
      </c>
      <c r="BI277" s="243">
        <v>44642.411840277775</v>
      </c>
      <c r="BJ277" s="234" t="s">
        <v>7497</v>
      </c>
      <c r="BK277" s="234" t="s">
        <v>451</v>
      </c>
      <c r="BL277" s="234" t="s">
        <v>451</v>
      </c>
      <c r="BM277" s="234" t="s">
        <v>451</v>
      </c>
      <c r="BN277" s="241"/>
      <c r="BO277" t="b">
        <v>0</v>
      </c>
      <c r="BP277" t="b">
        <v>0</v>
      </c>
      <c r="BQ277" t="b">
        <v>1</v>
      </c>
      <c r="BR277" s="241" t="s">
        <v>7029</v>
      </c>
      <c r="BS277" s="241"/>
      <c r="BT277" s="234" t="s">
        <v>7047</v>
      </c>
      <c r="BU277" t="b">
        <v>0</v>
      </c>
      <c r="BV277" s="103">
        <v>0</v>
      </c>
      <c r="BW277" s="235">
        <v>1968</v>
      </c>
      <c r="BX277" s="234" t="s">
        <v>9195</v>
      </c>
      <c r="BY277" s="234" t="s">
        <v>56</v>
      </c>
      <c r="BZ277" s="234" t="s">
        <v>7014</v>
      </c>
    </row>
    <row r="278" spans="1:78" ht="45" x14ac:dyDescent="0.25">
      <c r="A278" s="5">
        <v>1935</v>
      </c>
      <c r="B278" s="234" t="s">
        <v>4558</v>
      </c>
      <c r="C278" s="234" t="s">
        <v>9196</v>
      </c>
      <c r="D278" s="234" t="s">
        <v>7454</v>
      </c>
      <c r="E278" s="234" t="s">
        <v>7410</v>
      </c>
      <c r="F278" s="234" t="s">
        <v>2991</v>
      </c>
      <c r="G278" s="234" t="s">
        <v>7864</v>
      </c>
      <c r="H278" s="234" t="s">
        <v>7034</v>
      </c>
      <c r="I278" s="242"/>
      <c r="J278" s="242">
        <v>44547.387476851851</v>
      </c>
      <c r="K278" s="234"/>
      <c r="L278" s="242">
        <v>44575.387476851851</v>
      </c>
      <c r="M278" s="234" t="s">
        <v>7066</v>
      </c>
      <c r="N278" s="234" t="s">
        <v>7455</v>
      </c>
      <c r="O278" s="234" t="s">
        <v>7456</v>
      </c>
      <c r="P278" s="234" t="s">
        <v>6999</v>
      </c>
      <c r="Q278" s="234"/>
      <c r="R278" s="234" t="s">
        <v>451</v>
      </c>
      <c r="S278" t="b">
        <v>0</v>
      </c>
      <c r="T278" s="242"/>
      <c r="U278" s="103">
        <v>223</v>
      </c>
      <c r="V278" s="234" t="s">
        <v>272</v>
      </c>
      <c r="W278" s="103">
        <v>1567</v>
      </c>
      <c r="X278" s="234" t="s">
        <v>272</v>
      </c>
      <c r="Y278" s="242"/>
      <c r="Z278" s="242"/>
      <c r="AA278" s="103">
        <v>7</v>
      </c>
      <c r="AB278" s="234" t="s">
        <v>7457</v>
      </c>
      <c r="AC278" s="243">
        <v>44573.393611111111</v>
      </c>
      <c r="AD278" s="234" t="s">
        <v>7763</v>
      </c>
      <c r="AE278" s="235" t="s">
        <v>9197</v>
      </c>
      <c r="AF278" s="237">
        <v>0</v>
      </c>
      <c r="AG278" s="234" t="s">
        <v>482</v>
      </c>
      <c r="AH278" s="241"/>
      <c r="AI278" t="b">
        <v>1</v>
      </c>
      <c r="AJ278" t="b">
        <v>0</v>
      </c>
      <c r="AK278" s="234"/>
      <c r="AL278" s="103"/>
      <c r="AM278" t="b">
        <v>0</v>
      </c>
      <c r="AN278" s="234"/>
      <c r="AO278" s="103"/>
      <c r="AP278" s="241"/>
      <c r="AQ278" s="241"/>
      <c r="AR278" s="241"/>
      <c r="AS278" s="241"/>
      <c r="AT278" s="234" t="s">
        <v>7166</v>
      </c>
      <c r="AU278" s="234" t="s">
        <v>8585</v>
      </c>
      <c r="AV278" t="b">
        <v>0</v>
      </c>
      <c r="AW278" t="b">
        <v>0</v>
      </c>
      <c r="AX278" s="241" t="s">
        <v>7875</v>
      </c>
      <c r="AY278" s="241"/>
      <c r="AZ278" s="234" t="s">
        <v>8872</v>
      </c>
      <c r="BA278" s="234"/>
      <c r="BB278" s="234"/>
      <c r="BC278" t="b">
        <v>0</v>
      </c>
      <c r="BD278" s="234" t="s">
        <v>7076</v>
      </c>
      <c r="BE278" s="234" t="s">
        <v>7045</v>
      </c>
      <c r="BF278" s="234" t="s">
        <v>7027</v>
      </c>
      <c r="BG278" s="234" t="s">
        <v>7028</v>
      </c>
      <c r="BH278" s="234" t="s">
        <v>55</v>
      </c>
      <c r="BI278" s="243">
        <v>44642.411840277775</v>
      </c>
      <c r="BJ278" s="234" t="s">
        <v>442</v>
      </c>
      <c r="BK278" s="234" t="s">
        <v>451</v>
      </c>
      <c r="BL278" s="234" t="s">
        <v>547</v>
      </c>
      <c r="BM278" s="234" t="s">
        <v>547</v>
      </c>
      <c r="BN278" s="241" t="s">
        <v>9198</v>
      </c>
      <c r="BO278" t="b">
        <v>0</v>
      </c>
      <c r="BP278" t="b">
        <v>0</v>
      </c>
      <c r="BQ278" t="b">
        <v>1</v>
      </c>
      <c r="BR278" s="241" t="s">
        <v>7464</v>
      </c>
      <c r="BS278" s="241" t="s">
        <v>7465</v>
      </c>
      <c r="BT278" s="234" t="s">
        <v>7012</v>
      </c>
      <c r="BU278" t="b">
        <v>0</v>
      </c>
      <c r="BV278" s="103">
        <v>1</v>
      </c>
      <c r="BW278" s="235">
        <v>1967</v>
      </c>
      <c r="BX278" s="234" t="s">
        <v>9199</v>
      </c>
      <c r="BY278" s="234" t="s">
        <v>56</v>
      </c>
      <c r="BZ278" s="234" t="s">
        <v>7014</v>
      </c>
    </row>
    <row r="279" spans="1:78" x14ac:dyDescent="0.25">
      <c r="A279" s="5">
        <v>1934</v>
      </c>
      <c r="B279" s="234" t="s">
        <v>4552</v>
      </c>
      <c r="C279" s="234" t="s">
        <v>9200</v>
      </c>
      <c r="D279" s="234" t="s">
        <v>9201</v>
      </c>
      <c r="E279" s="234"/>
      <c r="F279" s="234" t="s">
        <v>6993</v>
      </c>
      <c r="G279" s="234" t="s">
        <v>7315</v>
      </c>
      <c r="H279" s="234" t="s">
        <v>6995</v>
      </c>
      <c r="I279" s="242"/>
      <c r="J279" s="242">
        <v>44571.658750000002</v>
      </c>
      <c r="K279" s="234"/>
      <c r="L279" s="242">
        <v>44575.658750000002</v>
      </c>
      <c r="M279" s="234" t="s">
        <v>6996</v>
      </c>
      <c r="N279" s="234" t="s">
        <v>9202</v>
      </c>
      <c r="O279" s="234" t="s">
        <v>9203</v>
      </c>
      <c r="P279" s="234" t="s">
        <v>6999</v>
      </c>
      <c r="Q279" s="234" t="s">
        <v>9204</v>
      </c>
      <c r="R279" s="234" t="s">
        <v>451</v>
      </c>
      <c r="S279" t="b">
        <v>0</v>
      </c>
      <c r="T279" s="242">
        <v>44575</v>
      </c>
      <c r="U279" s="103">
        <v>1</v>
      </c>
      <c r="V279" s="234" t="s">
        <v>272</v>
      </c>
      <c r="W279" s="103">
        <v>1</v>
      </c>
      <c r="X279" s="234" t="s">
        <v>272</v>
      </c>
      <c r="Y279" s="242"/>
      <c r="Z279" s="242"/>
      <c r="AA279" s="103"/>
      <c r="AB279" s="234" t="s">
        <v>9205</v>
      </c>
      <c r="AC279" s="243">
        <v>44571.661689814813</v>
      </c>
      <c r="AD279" s="234" t="s">
        <v>7320</v>
      </c>
      <c r="AE279" s="235" t="s">
        <v>9206</v>
      </c>
      <c r="AF279" s="237">
        <v>0</v>
      </c>
      <c r="AG279" s="234" t="s">
        <v>482</v>
      </c>
      <c r="AH279" s="241"/>
      <c r="AI279" t="b">
        <v>1</v>
      </c>
      <c r="AJ279" t="b">
        <v>0</v>
      </c>
      <c r="AK279" s="234"/>
      <c r="AL279" s="103"/>
      <c r="AM279" t="b">
        <v>0</v>
      </c>
      <c r="AN279" s="234"/>
      <c r="AO279" s="103"/>
      <c r="AP279" s="241"/>
      <c r="AQ279" s="241"/>
      <c r="AR279" s="241"/>
      <c r="AS279" s="241"/>
      <c r="AT279" s="234" t="s">
        <v>7005</v>
      </c>
      <c r="AU279" s="234" t="s">
        <v>7085</v>
      </c>
      <c r="AV279" t="b">
        <v>0</v>
      </c>
      <c r="AW279" t="b">
        <v>0</v>
      </c>
      <c r="AX279" s="241"/>
      <c r="AY279" s="241"/>
      <c r="AZ279" s="234"/>
      <c r="BA279" s="234"/>
      <c r="BB279" s="234" t="s">
        <v>9207</v>
      </c>
      <c r="BC279" t="b">
        <v>0</v>
      </c>
      <c r="BD279" s="234" t="s">
        <v>7008</v>
      </c>
      <c r="BE279" s="234" t="s">
        <v>7009</v>
      </c>
      <c r="BF279" s="234" t="s">
        <v>7027</v>
      </c>
      <c r="BG279" s="234" t="s">
        <v>7028</v>
      </c>
      <c r="BH279" s="234" t="s">
        <v>55</v>
      </c>
      <c r="BI279" s="243">
        <v>44642.411840277775</v>
      </c>
      <c r="BJ279" s="234" t="s">
        <v>442</v>
      </c>
      <c r="BK279" s="234" t="s">
        <v>451</v>
      </c>
      <c r="BL279" s="234" t="s">
        <v>451</v>
      </c>
      <c r="BM279" s="234" t="s">
        <v>451</v>
      </c>
      <c r="BN279" s="241"/>
      <c r="BO279" t="b">
        <v>0</v>
      </c>
      <c r="BP279" t="b">
        <v>0</v>
      </c>
      <c r="BQ279" t="b">
        <v>0</v>
      </c>
      <c r="BR279" s="241" t="s">
        <v>7029</v>
      </c>
      <c r="BS279" s="241"/>
      <c r="BT279" s="234" t="s">
        <v>7012</v>
      </c>
      <c r="BU279" t="b">
        <v>0</v>
      </c>
      <c r="BV279" s="103">
        <v>1</v>
      </c>
      <c r="BW279" s="235">
        <v>1966</v>
      </c>
      <c r="BX279" s="234" t="s">
        <v>9208</v>
      </c>
      <c r="BY279" s="234" t="s">
        <v>56</v>
      </c>
      <c r="BZ279" s="234" t="s">
        <v>7014</v>
      </c>
    </row>
    <row r="280" spans="1:78" ht="45" x14ac:dyDescent="0.25">
      <c r="A280" s="5">
        <v>1933</v>
      </c>
      <c r="B280" s="234" t="s">
        <v>4540</v>
      </c>
      <c r="C280" s="234" t="s">
        <v>9209</v>
      </c>
      <c r="D280" s="234"/>
      <c r="E280" s="234" t="s">
        <v>8782</v>
      </c>
      <c r="F280" s="234" t="s">
        <v>7156</v>
      </c>
      <c r="G280" s="234" t="s">
        <v>7263</v>
      </c>
      <c r="H280" s="234" t="s">
        <v>7263</v>
      </c>
      <c r="I280" s="242"/>
      <c r="J280" s="242">
        <v>44571.650405092594</v>
      </c>
      <c r="K280" s="234"/>
      <c r="L280" s="242">
        <v>44573.650405092594</v>
      </c>
      <c r="M280" s="234" t="s">
        <v>7264</v>
      </c>
      <c r="N280" s="234" t="s">
        <v>8783</v>
      </c>
      <c r="O280" s="234" t="s">
        <v>8784</v>
      </c>
      <c r="P280" s="234" t="s">
        <v>6999</v>
      </c>
      <c r="Q280" s="234"/>
      <c r="R280" s="234" t="s">
        <v>451</v>
      </c>
      <c r="S280" t="b">
        <v>0</v>
      </c>
      <c r="T280" s="242">
        <v>44575</v>
      </c>
      <c r="U280" s="103">
        <v>60</v>
      </c>
      <c r="V280" s="234" t="s">
        <v>272</v>
      </c>
      <c r="W280" s="103">
        <v>300</v>
      </c>
      <c r="X280" s="234" t="s">
        <v>272</v>
      </c>
      <c r="Y280" s="242"/>
      <c r="Z280" s="242"/>
      <c r="AA280" s="103">
        <v>5</v>
      </c>
      <c r="AB280" s="234"/>
      <c r="AC280" s="243">
        <v>44571.656446759262</v>
      </c>
      <c r="AD280" s="234" t="s">
        <v>7268</v>
      </c>
      <c r="AE280" s="235" t="s">
        <v>9210</v>
      </c>
      <c r="AF280" s="237">
        <v>0</v>
      </c>
      <c r="AG280" s="234" t="s">
        <v>482</v>
      </c>
      <c r="AH280" s="241" t="s">
        <v>9211</v>
      </c>
      <c r="AI280" t="b">
        <v>1</v>
      </c>
      <c r="AJ280" t="b">
        <v>0</v>
      </c>
      <c r="AK280" s="234"/>
      <c r="AL280" s="103"/>
      <c r="AM280" t="b">
        <v>0</v>
      </c>
      <c r="AN280" s="234"/>
      <c r="AO280" s="103"/>
      <c r="AP280" s="241"/>
      <c r="AQ280" s="241"/>
      <c r="AR280" s="241"/>
      <c r="AS280" s="241"/>
      <c r="AT280" s="234" t="s">
        <v>7005</v>
      </c>
      <c r="AU280" s="234" t="s">
        <v>7025</v>
      </c>
      <c r="AV280" t="b">
        <v>0</v>
      </c>
      <c r="AW280" t="b">
        <v>0</v>
      </c>
      <c r="AX280" s="241"/>
      <c r="AY280" s="241"/>
      <c r="AZ280" s="234"/>
      <c r="BA280" s="234"/>
      <c r="BB280" s="234" t="s">
        <v>9212</v>
      </c>
      <c r="BC280" t="b">
        <v>1</v>
      </c>
      <c r="BD280" s="234" t="s">
        <v>7270</v>
      </c>
      <c r="BE280" s="234" t="s">
        <v>7009</v>
      </c>
      <c r="BF280" s="234" t="s">
        <v>6972</v>
      </c>
      <c r="BG280" s="234" t="s">
        <v>7028</v>
      </c>
      <c r="BH280" s="234" t="s">
        <v>55</v>
      </c>
      <c r="BI280" s="243">
        <v>44642.411840277775</v>
      </c>
      <c r="BJ280" s="234" t="s">
        <v>7275</v>
      </c>
      <c r="BK280" s="234" t="s">
        <v>451</v>
      </c>
      <c r="BL280" s="234" t="s">
        <v>451</v>
      </c>
      <c r="BM280" s="234" t="s">
        <v>451</v>
      </c>
      <c r="BN280" s="241"/>
      <c r="BO280" t="b">
        <v>0</v>
      </c>
      <c r="BP280" t="b">
        <v>0</v>
      </c>
      <c r="BQ280" t="b">
        <v>0</v>
      </c>
      <c r="BR280" s="241"/>
      <c r="BS280" s="241"/>
      <c r="BT280" s="234" t="s">
        <v>7012</v>
      </c>
      <c r="BU280" t="b">
        <v>0</v>
      </c>
      <c r="BV280" s="103">
        <v>1</v>
      </c>
      <c r="BW280" s="235">
        <v>1965</v>
      </c>
      <c r="BX280" s="234" t="s">
        <v>9213</v>
      </c>
      <c r="BY280" s="234" t="s">
        <v>56</v>
      </c>
      <c r="BZ280" s="234" t="s">
        <v>7014</v>
      </c>
    </row>
    <row r="281" spans="1:78" ht="75" x14ac:dyDescent="0.25">
      <c r="A281" s="5">
        <v>1932</v>
      </c>
      <c r="B281" s="234" t="s">
        <v>4532</v>
      </c>
      <c r="C281" s="234" t="s">
        <v>4533</v>
      </c>
      <c r="D281" s="234" t="s">
        <v>7967</v>
      </c>
      <c r="E281" s="234"/>
      <c r="F281" s="234" t="s">
        <v>7156</v>
      </c>
      <c r="G281" s="234" t="s">
        <v>7263</v>
      </c>
      <c r="H281" s="234" t="s">
        <v>7263</v>
      </c>
      <c r="I281" s="242"/>
      <c r="J281" s="242">
        <v>44568.517731481479</v>
      </c>
      <c r="K281" s="234"/>
      <c r="L281" s="242">
        <v>44573.517731481479</v>
      </c>
      <c r="M281" s="234" t="s">
        <v>7386</v>
      </c>
      <c r="N281" s="234" t="s">
        <v>7968</v>
      </c>
      <c r="O281" s="234" t="s">
        <v>7969</v>
      </c>
      <c r="P281" s="234" t="s">
        <v>6999</v>
      </c>
      <c r="Q281" s="234"/>
      <c r="R281" s="234" t="s">
        <v>451</v>
      </c>
      <c r="S281" t="b">
        <v>0</v>
      </c>
      <c r="T281" s="242">
        <v>44575</v>
      </c>
      <c r="U281" s="103">
        <v>10</v>
      </c>
      <c r="V281" s="234" t="s">
        <v>272</v>
      </c>
      <c r="W281" s="103">
        <v>50</v>
      </c>
      <c r="X281" s="234" t="s">
        <v>272</v>
      </c>
      <c r="Y281" s="242"/>
      <c r="Z281" s="242"/>
      <c r="AA281" s="103">
        <v>5</v>
      </c>
      <c r="AB281" s="234" t="s">
        <v>7970</v>
      </c>
      <c r="AC281" s="243">
        <v>44568.525046296294</v>
      </c>
      <c r="AD281" s="234" t="s">
        <v>7268</v>
      </c>
      <c r="AE281" s="235" t="s">
        <v>9214</v>
      </c>
      <c r="AF281" s="237">
        <v>0</v>
      </c>
      <c r="AG281" s="234" t="s">
        <v>482</v>
      </c>
      <c r="AH281" s="241" t="s">
        <v>9215</v>
      </c>
      <c r="AI281" t="b">
        <v>1</v>
      </c>
      <c r="AJ281" t="b">
        <v>0</v>
      </c>
      <c r="AK281" s="234"/>
      <c r="AL281" s="103"/>
      <c r="AM281" t="b">
        <v>0</v>
      </c>
      <c r="AN281" s="234"/>
      <c r="AO281" s="103"/>
      <c r="AP281" s="241"/>
      <c r="AQ281" s="241"/>
      <c r="AR281" s="241"/>
      <c r="AS281" s="241"/>
      <c r="AT281" s="234" t="s">
        <v>7005</v>
      </c>
      <c r="AU281" s="234" t="s">
        <v>7025</v>
      </c>
      <c r="AV281" t="b">
        <v>0</v>
      </c>
      <c r="AW281" t="b">
        <v>0</v>
      </c>
      <c r="AX281" s="241"/>
      <c r="AY281" s="241"/>
      <c r="AZ281" s="234"/>
      <c r="BA281" s="234"/>
      <c r="BB281" s="234" t="s">
        <v>7972</v>
      </c>
      <c r="BC281" t="b">
        <v>0</v>
      </c>
      <c r="BD281" s="234" t="s">
        <v>7390</v>
      </c>
      <c r="BE281" s="234" t="s">
        <v>7009</v>
      </c>
      <c r="BF281" s="234" t="s">
        <v>7027</v>
      </c>
      <c r="BG281" s="234" t="s">
        <v>7028</v>
      </c>
      <c r="BH281" s="234" t="s">
        <v>55</v>
      </c>
      <c r="BI281" s="243">
        <v>44642.411828703705</v>
      </c>
      <c r="BJ281" s="234" t="s">
        <v>7271</v>
      </c>
      <c r="BK281" s="234" t="s">
        <v>451</v>
      </c>
      <c r="BL281" s="234" t="s">
        <v>451</v>
      </c>
      <c r="BM281" s="234" t="s">
        <v>451</v>
      </c>
      <c r="BN281" s="241"/>
      <c r="BO281" t="b">
        <v>0</v>
      </c>
      <c r="BP281" t="b">
        <v>0</v>
      </c>
      <c r="BQ281" t="b">
        <v>0</v>
      </c>
      <c r="BR281" s="241" t="s">
        <v>7029</v>
      </c>
      <c r="BS281" s="241"/>
      <c r="BT281" s="234" t="s">
        <v>7012</v>
      </c>
      <c r="BU281" t="b">
        <v>0</v>
      </c>
      <c r="BV281" s="103">
        <v>1</v>
      </c>
      <c r="BW281" s="235">
        <v>1964</v>
      </c>
      <c r="BX281" s="234" t="s">
        <v>9216</v>
      </c>
      <c r="BY281" s="234" t="s">
        <v>56</v>
      </c>
      <c r="BZ281" s="234" t="s">
        <v>7014</v>
      </c>
    </row>
    <row r="282" spans="1:78" x14ac:dyDescent="0.25">
      <c r="A282" s="5">
        <v>1931</v>
      </c>
      <c r="B282" s="234" t="s">
        <v>4504</v>
      </c>
      <c r="C282" s="234" t="s">
        <v>9217</v>
      </c>
      <c r="D282" s="234"/>
      <c r="E282" s="234" t="s">
        <v>9218</v>
      </c>
      <c r="F282" s="234" t="s">
        <v>7156</v>
      </c>
      <c r="G282" s="234" t="s">
        <v>6994</v>
      </c>
      <c r="H282" s="234" t="s">
        <v>6995</v>
      </c>
      <c r="I282" s="242"/>
      <c r="J282" s="242">
        <v>44566.616967592592</v>
      </c>
      <c r="K282" s="234"/>
      <c r="L282" s="242">
        <v>44575.616967592592</v>
      </c>
      <c r="M282" s="234" t="s">
        <v>6996</v>
      </c>
      <c r="N282" s="234" t="s">
        <v>9219</v>
      </c>
      <c r="O282" s="234" t="s">
        <v>7620</v>
      </c>
      <c r="P282" s="234" t="s">
        <v>6999</v>
      </c>
      <c r="Q282" s="234"/>
      <c r="R282" s="234" t="s">
        <v>451</v>
      </c>
      <c r="S282" t="b">
        <v>0</v>
      </c>
      <c r="T282" s="242"/>
      <c r="U282" s="103">
        <v>25</v>
      </c>
      <c r="V282" s="234" t="s">
        <v>272</v>
      </c>
      <c r="W282" s="103">
        <v>50</v>
      </c>
      <c r="X282" s="234" t="s">
        <v>272</v>
      </c>
      <c r="Y282" s="242"/>
      <c r="Z282" s="242"/>
      <c r="AA282" s="103"/>
      <c r="AB282" s="234"/>
      <c r="AC282" s="243">
        <v>44566.621724537035</v>
      </c>
      <c r="AD282" s="234" t="s">
        <v>7001</v>
      </c>
      <c r="AE282" s="235" t="s">
        <v>9220</v>
      </c>
      <c r="AF282" s="237">
        <v>0</v>
      </c>
      <c r="AG282" s="234" t="s">
        <v>482</v>
      </c>
      <c r="AH282" s="241" t="s">
        <v>9217</v>
      </c>
      <c r="AI282" t="b">
        <v>1</v>
      </c>
      <c r="AJ282" t="b">
        <v>0</v>
      </c>
      <c r="AK282" s="234"/>
      <c r="AL282" s="103"/>
      <c r="AM282" t="b">
        <v>0</v>
      </c>
      <c r="AN282" s="234"/>
      <c r="AO282" s="103"/>
      <c r="AP282" s="241"/>
      <c r="AQ282" s="241" t="s">
        <v>7073</v>
      </c>
      <c r="AR282" s="241"/>
      <c r="AS282" s="241"/>
      <c r="AT282" s="234" t="s">
        <v>7005</v>
      </c>
      <c r="AU282" s="234" t="s">
        <v>7085</v>
      </c>
      <c r="AV282" t="b">
        <v>1</v>
      </c>
      <c r="AW282" t="b">
        <v>0</v>
      </c>
      <c r="AX282" s="241"/>
      <c r="AY282" s="241"/>
      <c r="AZ282" s="234"/>
      <c r="BA282" s="234"/>
      <c r="BB282" s="234" t="s">
        <v>9221</v>
      </c>
      <c r="BC282" t="b">
        <v>1</v>
      </c>
      <c r="BD282" s="234" t="s">
        <v>7008</v>
      </c>
      <c r="BE282" s="234" t="s">
        <v>7009</v>
      </c>
      <c r="BF282" s="234" t="s">
        <v>6972</v>
      </c>
      <c r="BG282" s="234" t="s">
        <v>7028</v>
      </c>
      <c r="BH282" s="234" t="s">
        <v>7011</v>
      </c>
      <c r="BI282" s="243">
        <v>44658.633275462962</v>
      </c>
      <c r="BJ282" s="234" t="s">
        <v>442</v>
      </c>
      <c r="BK282" s="234" t="s">
        <v>451</v>
      </c>
      <c r="BL282" s="234" t="s">
        <v>451</v>
      </c>
      <c r="BM282" s="234" t="s">
        <v>451</v>
      </c>
      <c r="BN282" s="241"/>
      <c r="BO282" t="b">
        <v>0</v>
      </c>
      <c r="BP282" t="b">
        <v>0</v>
      </c>
      <c r="BQ282" t="b">
        <v>0</v>
      </c>
      <c r="BR282" s="241"/>
      <c r="BS282" s="241"/>
      <c r="BT282" s="234" t="s">
        <v>7237</v>
      </c>
      <c r="BU282" t="b">
        <v>0</v>
      </c>
      <c r="BV282" s="103">
        <v>2</v>
      </c>
      <c r="BW282" s="235">
        <v>1963</v>
      </c>
      <c r="BX282" s="234" t="s">
        <v>9222</v>
      </c>
      <c r="BY282" s="234" t="s">
        <v>56</v>
      </c>
      <c r="BZ282" s="234" t="s">
        <v>7014</v>
      </c>
    </row>
    <row r="283" spans="1:78" x14ac:dyDescent="0.25">
      <c r="A283" s="5">
        <v>1930</v>
      </c>
      <c r="B283" s="234" t="s">
        <v>4498</v>
      </c>
      <c r="C283" s="234" t="s">
        <v>9223</v>
      </c>
      <c r="D283" s="234"/>
      <c r="E283" s="234" t="s">
        <v>9224</v>
      </c>
      <c r="F283" s="234" t="s">
        <v>6993</v>
      </c>
      <c r="G283" s="234" t="s">
        <v>7263</v>
      </c>
      <c r="H283" s="234" t="s">
        <v>7263</v>
      </c>
      <c r="I283" s="242"/>
      <c r="J283" s="242">
        <v>44553.432708333334</v>
      </c>
      <c r="K283" s="234"/>
      <c r="L283" s="242">
        <v>44572.432708333334</v>
      </c>
      <c r="M283" s="234" t="s">
        <v>7832</v>
      </c>
      <c r="N283" s="234" t="s">
        <v>8980</v>
      </c>
      <c r="O283" s="234" t="s">
        <v>8981</v>
      </c>
      <c r="P283" s="234" t="s">
        <v>6999</v>
      </c>
      <c r="Q283" s="234"/>
      <c r="R283" s="234" t="s">
        <v>451</v>
      </c>
      <c r="S283" t="b">
        <v>0</v>
      </c>
      <c r="T283" s="242">
        <v>44572</v>
      </c>
      <c r="U283" s="103">
        <v>6</v>
      </c>
      <c r="V283" s="234" t="s">
        <v>272</v>
      </c>
      <c r="W283" s="103">
        <v>6</v>
      </c>
      <c r="X283" s="234" t="s">
        <v>272</v>
      </c>
      <c r="Y283" s="242"/>
      <c r="Z283" s="242"/>
      <c r="AA283" s="103">
        <v>1</v>
      </c>
      <c r="AB283" s="234"/>
      <c r="AC283" s="243">
        <v>44566.439664351848</v>
      </c>
      <c r="AD283" s="234" t="s">
        <v>7268</v>
      </c>
      <c r="AE283" s="235" t="s">
        <v>9225</v>
      </c>
      <c r="AF283" s="237">
        <v>0</v>
      </c>
      <c r="AG283" s="234" t="s">
        <v>482</v>
      </c>
      <c r="AH283" s="241"/>
      <c r="AI283" t="b">
        <v>1</v>
      </c>
      <c r="AJ283" t="b">
        <v>0</v>
      </c>
      <c r="AK283" s="234"/>
      <c r="AL283" s="103"/>
      <c r="AM283" t="b">
        <v>0</v>
      </c>
      <c r="AN283" s="234"/>
      <c r="AO283" s="103"/>
      <c r="AP283" s="241"/>
      <c r="AQ283" s="241"/>
      <c r="AR283" s="241"/>
      <c r="AS283" s="241"/>
      <c r="AT283" s="234" t="s">
        <v>7005</v>
      </c>
      <c r="AU283" s="234" t="s">
        <v>7025</v>
      </c>
      <c r="AV283" t="b">
        <v>0</v>
      </c>
      <c r="AW283" t="b">
        <v>0</v>
      </c>
      <c r="AX283" s="241"/>
      <c r="AY283" s="241"/>
      <c r="AZ283" s="234"/>
      <c r="BA283" s="234"/>
      <c r="BB283" s="234" t="s">
        <v>9226</v>
      </c>
      <c r="BC283" t="b">
        <v>1</v>
      </c>
      <c r="BD283" s="234" t="s">
        <v>7838</v>
      </c>
      <c r="BE283" s="234" t="s">
        <v>7009</v>
      </c>
      <c r="BF283" s="234" t="s">
        <v>7027</v>
      </c>
      <c r="BG283" s="234" t="s">
        <v>7010</v>
      </c>
      <c r="BH283" s="234" t="s">
        <v>55</v>
      </c>
      <c r="BI283" s="243">
        <v>44642.411828703705</v>
      </c>
      <c r="BJ283" s="234" t="s">
        <v>7275</v>
      </c>
      <c r="BK283" s="234" t="s">
        <v>451</v>
      </c>
      <c r="BL283" s="234" t="s">
        <v>451</v>
      </c>
      <c r="BM283" s="234" t="s">
        <v>451</v>
      </c>
      <c r="BN283" s="241"/>
      <c r="BO283" t="b">
        <v>0</v>
      </c>
      <c r="BP283" t="b">
        <v>0</v>
      </c>
      <c r="BQ283" t="b">
        <v>0</v>
      </c>
      <c r="BR283" s="241"/>
      <c r="BS283" s="241"/>
      <c r="BT283" s="234" t="s">
        <v>7012</v>
      </c>
      <c r="BU283" t="b">
        <v>0</v>
      </c>
      <c r="BV283" s="103">
        <v>1</v>
      </c>
      <c r="BW283" s="235">
        <v>1962</v>
      </c>
      <c r="BX283" s="234" t="s">
        <v>9227</v>
      </c>
      <c r="BY283" s="234" t="s">
        <v>56</v>
      </c>
      <c r="BZ283" s="234" t="s">
        <v>7014</v>
      </c>
    </row>
    <row r="284" spans="1:78" ht="36" x14ac:dyDescent="0.25">
      <c r="A284" s="5">
        <v>1929</v>
      </c>
      <c r="B284" s="234" t="s">
        <v>4494</v>
      </c>
      <c r="C284" s="234" t="s">
        <v>4495</v>
      </c>
      <c r="D284" s="234" t="s">
        <v>9228</v>
      </c>
      <c r="E284" s="234"/>
      <c r="F284" s="234" t="s">
        <v>7156</v>
      </c>
      <c r="G284" s="234" t="s">
        <v>7244</v>
      </c>
      <c r="H284" s="234" t="s">
        <v>6995</v>
      </c>
      <c r="I284" s="242"/>
      <c r="J284" s="242">
        <v>44565.399467592593</v>
      </c>
      <c r="K284" s="234"/>
      <c r="L284" s="242">
        <v>44774.399467592593</v>
      </c>
      <c r="M284" s="234" t="s">
        <v>7871</v>
      </c>
      <c r="N284" s="234" t="s">
        <v>9229</v>
      </c>
      <c r="O284" s="234" t="s">
        <v>9230</v>
      </c>
      <c r="P284" s="234" t="s">
        <v>6999</v>
      </c>
      <c r="Q284" s="234"/>
      <c r="R284" s="234" t="s">
        <v>547</v>
      </c>
      <c r="S284" t="b">
        <v>1</v>
      </c>
      <c r="T284" s="242">
        <v>44774</v>
      </c>
      <c r="U284" s="103">
        <v>60</v>
      </c>
      <c r="V284" s="234" t="s">
        <v>272</v>
      </c>
      <c r="W284" s="103">
        <v>60</v>
      </c>
      <c r="X284" s="234" t="s">
        <v>272</v>
      </c>
      <c r="Y284" s="242"/>
      <c r="Z284" s="242"/>
      <c r="AA284" s="103"/>
      <c r="AB284" s="234" t="s">
        <v>9231</v>
      </c>
      <c r="AC284" s="243">
        <v>44565.406284722223</v>
      </c>
      <c r="AD284" s="234" t="s">
        <v>7248</v>
      </c>
      <c r="AE284" s="235" t="s">
        <v>9232</v>
      </c>
      <c r="AF284" s="237">
        <v>0</v>
      </c>
      <c r="AG284" s="234" t="s">
        <v>436</v>
      </c>
      <c r="AH284" s="241" t="s">
        <v>9233</v>
      </c>
      <c r="AI284" t="b">
        <v>1</v>
      </c>
      <c r="AJ284" t="b">
        <v>0</v>
      </c>
      <c r="AK284" s="234"/>
      <c r="AL284" s="103"/>
      <c r="AM284" t="b">
        <v>0</v>
      </c>
      <c r="AN284" s="234"/>
      <c r="AO284" s="103"/>
      <c r="AP284" s="241"/>
      <c r="AQ284" s="241"/>
      <c r="AR284" s="241" t="s">
        <v>9234</v>
      </c>
      <c r="AS284" s="241"/>
      <c r="AT284" s="234" t="s">
        <v>7058</v>
      </c>
      <c r="AU284" s="234" t="s">
        <v>7025</v>
      </c>
      <c r="AV284" t="b">
        <v>0</v>
      </c>
      <c r="AW284" t="b">
        <v>0</v>
      </c>
      <c r="AX284" s="241" t="s">
        <v>9234</v>
      </c>
      <c r="AY284" s="241" t="s">
        <v>9235</v>
      </c>
      <c r="AZ284" s="234"/>
      <c r="BA284" s="234"/>
      <c r="BB284" s="234"/>
      <c r="BC284" t="b">
        <v>0</v>
      </c>
      <c r="BD284" s="234" t="s">
        <v>7876</v>
      </c>
      <c r="BE284" s="234" t="s">
        <v>7009</v>
      </c>
      <c r="BF284" s="234" t="s">
        <v>7027</v>
      </c>
      <c r="BG284" s="234" t="s">
        <v>7010</v>
      </c>
      <c r="BH284" s="234" t="s">
        <v>55</v>
      </c>
      <c r="BI284" s="243">
        <v>44642.411817129629</v>
      </c>
      <c r="BJ284" s="234" t="s">
        <v>8287</v>
      </c>
      <c r="BK284" s="234" t="s">
        <v>547</v>
      </c>
      <c r="BL284" s="234" t="s">
        <v>547</v>
      </c>
      <c r="BM284" s="234" t="s">
        <v>547</v>
      </c>
      <c r="BN284" s="241" t="s">
        <v>9236</v>
      </c>
      <c r="BO284" t="b">
        <v>0</v>
      </c>
      <c r="BP284" t="b">
        <v>0</v>
      </c>
      <c r="BQ284" t="b">
        <v>0</v>
      </c>
      <c r="BR284" s="241" t="s">
        <v>7498</v>
      </c>
      <c r="BS284" s="241"/>
      <c r="BT284" s="234" t="s">
        <v>7012</v>
      </c>
      <c r="BU284" t="b">
        <v>0</v>
      </c>
      <c r="BV284" s="103">
        <v>3</v>
      </c>
      <c r="BW284" s="235">
        <v>1961</v>
      </c>
      <c r="BX284" s="234" t="s">
        <v>9237</v>
      </c>
      <c r="BY284" s="234" t="s">
        <v>56</v>
      </c>
      <c r="BZ284" s="234" t="s">
        <v>7014</v>
      </c>
    </row>
    <row r="285" spans="1:78" ht="30" x14ac:dyDescent="0.25">
      <c r="A285" s="5">
        <v>1928</v>
      </c>
      <c r="B285" s="234" t="s">
        <v>4487</v>
      </c>
      <c r="C285" s="234" t="s">
        <v>9238</v>
      </c>
      <c r="D285" s="234"/>
      <c r="E285" s="234" t="s">
        <v>9239</v>
      </c>
      <c r="F285" s="234" t="s">
        <v>6993</v>
      </c>
      <c r="G285" s="234" t="s">
        <v>7263</v>
      </c>
      <c r="H285" s="234" t="s">
        <v>7263</v>
      </c>
      <c r="I285" s="242"/>
      <c r="J285" s="242">
        <v>44551.425891203704</v>
      </c>
      <c r="K285" s="234"/>
      <c r="L285" s="242">
        <v>44578.425891203704</v>
      </c>
      <c r="M285" s="234" t="s">
        <v>7832</v>
      </c>
      <c r="N285" s="234" t="s">
        <v>9240</v>
      </c>
      <c r="O285" s="234" t="s">
        <v>9241</v>
      </c>
      <c r="P285" s="234" t="s">
        <v>6999</v>
      </c>
      <c r="Q285" s="234"/>
      <c r="R285" s="234" t="s">
        <v>451</v>
      </c>
      <c r="S285" t="b">
        <v>0</v>
      </c>
      <c r="T285" s="242">
        <v>44567</v>
      </c>
      <c r="U285" s="103">
        <v>25</v>
      </c>
      <c r="V285" s="234" t="s">
        <v>272</v>
      </c>
      <c r="W285" s="103">
        <v>125</v>
      </c>
      <c r="X285" s="234" t="s">
        <v>272</v>
      </c>
      <c r="Y285" s="242">
        <v>44652</v>
      </c>
      <c r="Z285" s="242"/>
      <c r="AA285" s="103">
        <v>5</v>
      </c>
      <c r="AB285" s="234"/>
      <c r="AC285" s="243">
        <v>44552.452118055553</v>
      </c>
      <c r="AD285" s="234" t="s">
        <v>7268</v>
      </c>
      <c r="AE285" s="235" t="s">
        <v>9242</v>
      </c>
      <c r="AF285" s="237">
        <v>0</v>
      </c>
      <c r="AG285" s="234" t="s">
        <v>482</v>
      </c>
      <c r="AH285" s="241" t="s">
        <v>9243</v>
      </c>
      <c r="AI285" t="b">
        <v>0</v>
      </c>
      <c r="AJ285" t="b">
        <v>1</v>
      </c>
      <c r="AK285" s="234"/>
      <c r="AL285" s="103"/>
      <c r="AM285" t="b">
        <v>0</v>
      </c>
      <c r="AN285" s="234"/>
      <c r="AO285" s="103"/>
      <c r="AP285" s="241" t="s">
        <v>9244</v>
      </c>
      <c r="AQ285" s="241"/>
      <c r="AR285" s="241"/>
      <c r="AS285" s="241"/>
      <c r="AT285" s="234" t="s">
        <v>7005</v>
      </c>
      <c r="AU285" s="234" t="s">
        <v>7025</v>
      </c>
      <c r="AV285" t="b">
        <v>0</v>
      </c>
      <c r="AW285" t="b">
        <v>0</v>
      </c>
      <c r="AX285" s="241"/>
      <c r="AY285" s="241"/>
      <c r="AZ285" s="234"/>
      <c r="BA285" s="234"/>
      <c r="BB285" s="234" t="s">
        <v>9245</v>
      </c>
      <c r="BC285" t="b">
        <v>1</v>
      </c>
      <c r="BD285" s="234" t="s">
        <v>7838</v>
      </c>
      <c r="BE285" s="234" t="s">
        <v>7009</v>
      </c>
      <c r="BF285" s="234" t="s">
        <v>6972</v>
      </c>
      <c r="BG285" s="234" t="s">
        <v>7028</v>
      </c>
      <c r="BH285" s="234" t="s">
        <v>55</v>
      </c>
      <c r="BI285" s="243">
        <v>44642.411817129629</v>
      </c>
      <c r="BJ285" s="234" t="s">
        <v>9246</v>
      </c>
      <c r="BK285" s="234" t="s">
        <v>451</v>
      </c>
      <c r="BL285" s="234" t="s">
        <v>451</v>
      </c>
      <c r="BM285" s="234" t="s">
        <v>451</v>
      </c>
      <c r="BN285" s="241"/>
      <c r="BO285" t="b">
        <v>1</v>
      </c>
      <c r="BP285" t="b">
        <v>0</v>
      </c>
      <c r="BQ285" t="b">
        <v>0</v>
      </c>
      <c r="BR285" s="241"/>
      <c r="BS285" s="241"/>
      <c r="BT285" s="234" t="s">
        <v>7012</v>
      </c>
      <c r="BU285" t="b">
        <v>0</v>
      </c>
      <c r="BV285" s="103">
        <v>2</v>
      </c>
      <c r="BW285" s="235">
        <v>1960</v>
      </c>
      <c r="BX285" s="234" t="s">
        <v>9247</v>
      </c>
      <c r="BY285" s="234" t="s">
        <v>56</v>
      </c>
      <c r="BZ285" s="234" t="s">
        <v>7014</v>
      </c>
    </row>
    <row r="286" spans="1:78" ht="60" x14ac:dyDescent="0.25">
      <c r="A286" s="5">
        <v>1927</v>
      </c>
      <c r="B286" s="234" t="s">
        <v>4473</v>
      </c>
      <c r="C286" s="234" t="s">
        <v>4474</v>
      </c>
      <c r="D286" s="234" t="s">
        <v>9248</v>
      </c>
      <c r="E286" s="234" t="s">
        <v>9249</v>
      </c>
      <c r="F286" s="234" t="s">
        <v>7156</v>
      </c>
      <c r="G286" s="234" t="s">
        <v>6994</v>
      </c>
      <c r="H286" s="234" t="s">
        <v>6994</v>
      </c>
      <c r="I286" s="242"/>
      <c r="J286" s="242">
        <v>44546.471828703703</v>
      </c>
      <c r="K286" s="234" t="s">
        <v>4474</v>
      </c>
      <c r="L286" s="242">
        <v>44575.471828703703</v>
      </c>
      <c r="M286" s="234" t="s">
        <v>7066</v>
      </c>
      <c r="N286" s="234" t="s">
        <v>9250</v>
      </c>
      <c r="O286" s="234" t="s">
        <v>9251</v>
      </c>
      <c r="P286" s="234" t="s">
        <v>6999</v>
      </c>
      <c r="Q286" s="234" t="s">
        <v>9252</v>
      </c>
      <c r="R286" s="234" t="s">
        <v>451</v>
      </c>
      <c r="S286" t="b">
        <v>0</v>
      </c>
      <c r="T286" s="242"/>
      <c r="U286" s="103">
        <v>74</v>
      </c>
      <c r="V286" s="234" t="s">
        <v>272</v>
      </c>
      <c r="W286" s="103">
        <v>74</v>
      </c>
      <c r="X286" s="234" t="s">
        <v>272</v>
      </c>
      <c r="Y286" s="242"/>
      <c r="Z286" s="242"/>
      <c r="AA286" s="103"/>
      <c r="AB286" s="234" t="s">
        <v>9253</v>
      </c>
      <c r="AC286" s="243">
        <v>44550.476759259262</v>
      </c>
      <c r="AD286" s="234" t="s">
        <v>7308</v>
      </c>
      <c r="AE286" s="235" t="s">
        <v>9254</v>
      </c>
      <c r="AF286" s="237">
        <v>0</v>
      </c>
      <c r="AG286" s="234" t="s">
        <v>482</v>
      </c>
      <c r="AH286" s="241"/>
      <c r="AI286" t="b">
        <v>0</v>
      </c>
      <c r="AJ286" t="b">
        <v>1</v>
      </c>
      <c r="AK286" s="234" t="s">
        <v>9255</v>
      </c>
      <c r="AL286" s="103">
        <v>15</v>
      </c>
      <c r="AM286" t="b">
        <v>0</v>
      </c>
      <c r="AN286" s="234"/>
      <c r="AO286" s="103"/>
      <c r="AP286" s="241"/>
      <c r="AQ286" s="241"/>
      <c r="AR286" s="241"/>
      <c r="AS286" s="241"/>
      <c r="AT286" s="234" t="s">
        <v>7005</v>
      </c>
      <c r="AU286" s="234" t="s">
        <v>7085</v>
      </c>
      <c r="AV286" t="b">
        <v>0</v>
      </c>
      <c r="AW286" t="b">
        <v>0</v>
      </c>
      <c r="AX286" s="241"/>
      <c r="AY286" s="241"/>
      <c r="AZ286" s="234"/>
      <c r="BA286" s="234"/>
      <c r="BB286" s="234" t="s">
        <v>9256</v>
      </c>
      <c r="BC286" t="b">
        <v>0</v>
      </c>
      <c r="BD286" s="234" t="s">
        <v>7076</v>
      </c>
      <c r="BE286" s="234" t="s">
        <v>7009</v>
      </c>
      <c r="BF286" s="234" t="s">
        <v>7027</v>
      </c>
      <c r="BG286" s="234" t="s">
        <v>7028</v>
      </c>
      <c r="BH286" s="234" t="s">
        <v>55</v>
      </c>
      <c r="BI286" s="243">
        <v>44642.411817129629</v>
      </c>
      <c r="BJ286" s="234" t="s">
        <v>442</v>
      </c>
      <c r="BK286" s="234" t="s">
        <v>451</v>
      </c>
      <c r="BL286" s="234" t="s">
        <v>451</v>
      </c>
      <c r="BM286" s="234" t="s">
        <v>451</v>
      </c>
      <c r="BN286" s="241"/>
      <c r="BO286" t="b">
        <v>1</v>
      </c>
      <c r="BP286" t="b">
        <v>0</v>
      </c>
      <c r="BQ286" t="b">
        <v>0</v>
      </c>
      <c r="BR286" s="241" t="s">
        <v>7209</v>
      </c>
      <c r="BS286" s="241" t="s">
        <v>9257</v>
      </c>
      <c r="BT286" s="234" t="s">
        <v>7012</v>
      </c>
      <c r="BU286" t="b">
        <v>0</v>
      </c>
      <c r="BV286" s="103">
        <v>2</v>
      </c>
      <c r="BW286" s="235">
        <v>1959</v>
      </c>
      <c r="BX286" s="234" t="s">
        <v>9258</v>
      </c>
      <c r="BY286" s="234" t="s">
        <v>56</v>
      </c>
      <c r="BZ286" s="234" t="s">
        <v>7014</v>
      </c>
    </row>
    <row r="287" spans="1:78" ht="30" x14ac:dyDescent="0.25">
      <c r="A287" s="5">
        <v>1926</v>
      </c>
      <c r="B287" s="234" t="s">
        <v>4455</v>
      </c>
      <c r="C287" s="234" t="s">
        <v>9259</v>
      </c>
      <c r="D287" s="234" t="s">
        <v>9260</v>
      </c>
      <c r="E287" s="234"/>
      <c r="F287" s="234" t="s">
        <v>2991</v>
      </c>
      <c r="G287" s="234" t="s">
        <v>7017</v>
      </c>
      <c r="H287" s="234" t="s">
        <v>7018</v>
      </c>
      <c r="I287" s="242"/>
      <c r="J287" s="242">
        <v>44546.609085648146</v>
      </c>
      <c r="K287" s="234"/>
      <c r="L287" s="242">
        <v>44554</v>
      </c>
      <c r="M287" s="234" t="s">
        <v>6996</v>
      </c>
      <c r="N287" s="234" t="s">
        <v>9261</v>
      </c>
      <c r="O287" s="234" t="s">
        <v>9262</v>
      </c>
      <c r="P287" s="234" t="s">
        <v>6999</v>
      </c>
      <c r="Q287" s="234"/>
      <c r="R287" s="234" t="s">
        <v>451</v>
      </c>
      <c r="S287" t="b">
        <v>0</v>
      </c>
      <c r="T287" s="242"/>
      <c r="U287" s="103">
        <v>5</v>
      </c>
      <c r="V287" s="234" t="s">
        <v>272</v>
      </c>
      <c r="W287" s="103">
        <v>10</v>
      </c>
      <c r="X287" s="234" t="s">
        <v>272</v>
      </c>
      <c r="Y287" s="242"/>
      <c r="Z287" s="242"/>
      <c r="AA287" s="103"/>
      <c r="AB287" s="234" t="s">
        <v>9263</v>
      </c>
      <c r="AC287" s="243">
        <v>44546.620659722219</v>
      </c>
      <c r="AD287" s="234" t="s">
        <v>7022</v>
      </c>
      <c r="AE287" s="235" t="s">
        <v>9264</v>
      </c>
      <c r="AF287" s="237">
        <v>0</v>
      </c>
      <c r="AG287" s="234" t="s">
        <v>482</v>
      </c>
      <c r="AH287" s="241"/>
      <c r="AI287" t="b">
        <v>1</v>
      </c>
      <c r="AJ287" t="b">
        <v>0</v>
      </c>
      <c r="AK287" s="234"/>
      <c r="AL287" s="103"/>
      <c r="AM287" t="b">
        <v>0</v>
      </c>
      <c r="AN287" s="234"/>
      <c r="AO287" s="103"/>
      <c r="AP287" s="241"/>
      <c r="AQ287" s="241"/>
      <c r="AR287" s="241"/>
      <c r="AS287" s="241"/>
      <c r="AT287" s="234" t="s">
        <v>7005</v>
      </c>
      <c r="AU287" s="234" t="s">
        <v>7025</v>
      </c>
      <c r="AV287" t="b">
        <v>0</v>
      </c>
      <c r="AW287" t="b">
        <v>0</v>
      </c>
      <c r="AX287" s="241"/>
      <c r="AY287" s="241"/>
      <c r="AZ287" s="234"/>
      <c r="BA287" s="234"/>
      <c r="BB287" s="234"/>
      <c r="BC287" t="b">
        <v>0</v>
      </c>
      <c r="BD287" s="234" t="s">
        <v>7008</v>
      </c>
      <c r="BE287" s="234" t="s">
        <v>7026</v>
      </c>
      <c r="BF287" s="234" t="s">
        <v>7027</v>
      </c>
      <c r="BG287" s="234" t="s">
        <v>7028</v>
      </c>
      <c r="BH287" s="234" t="s">
        <v>55</v>
      </c>
      <c r="BI287" s="243">
        <v>44642.411805555559</v>
      </c>
      <c r="BJ287" s="234" t="s">
        <v>442</v>
      </c>
      <c r="BK287" s="234" t="s">
        <v>451</v>
      </c>
      <c r="BL287" s="234" t="s">
        <v>451</v>
      </c>
      <c r="BM287" s="234" t="s">
        <v>451</v>
      </c>
      <c r="BN287" s="241"/>
      <c r="BO287" t="b">
        <v>0</v>
      </c>
      <c r="BP287" t="b">
        <v>0</v>
      </c>
      <c r="BQ287" t="b">
        <v>0</v>
      </c>
      <c r="BR287" s="241" t="s">
        <v>7936</v>
      </c>
      <c r="BS287" s="241"/>
      <c r="BT287" s="234" t="s">
        <v>7012</v>
      </c>
      <c r="BU287" t="b">
        <v>0</v>
      </c>
      <c r="BV287" s="103">
        <v>1</v>
      </c>
      <c r="BW287" s="235">
        <v>1958</v>
      </c>
      <c r="BX287" s="234" t="s">
        <v>9265</v>
      </c>
      <c r="BY287" s="234" t="s">
        <v>56</v>
      </c>
      <c r="BZ287" s="234" t="s">
        <v>7014</v>
      </c>
    </row>
    <row r="288" spans="1:78" ht="225" x14ac:dyDescent="0.25">
      <c r="A288" s="5">
        <v>1925</v>
      </c>
      <c r="B288" s="234" t="s">
        <v>4447</v>
      </c>
      <c r="C288" s="234" t="s">
        <v>9266</v>
      </c>
      <c r="D288" s="234" t="s">
        <v>9267</v>
      </c>
      <c r="E288" s="234" t="s">
        <v>9268</v>
      </c>
      <c r="F288" s="234" t="s">
        <v>2991</v>
      </c>
      <c r="G288" s="234" t="s">
        <v>7279</v>
      </c>
      <c r="H288" s="234" t="s">
        <v>7017</v>
      </c>
      <c r="I288" s="242"/>
      <c r="J288" s="242">
        <v>44546.540034722224</v>
      </c>
      <c r="K288" s="234" t="s">
        <v>9266</v>
      </c>
      <c r="L288" s="242">
        <v>44550.540034722224</v>
      </c>
      <c r="M288" s="234" t="s">
        <v>6996</v>
      </c>
      <c r="N288" s="234" t="s">
        <v>9269</v>
      </c>
      <c r="O288" s="234" t="s">
        <v>9270</v>
      </c>
      <c r="P288" s="234" t="s">
        <v>6999</v>
      </c>
      <c r="Q288" s="234" t="s">
        <v>9271</v>
      </c>
      <c r="R288" s="234" t="s">
        <v>451</v>
      </c>
      <c r="S288" t="b">
        <v>0</v>
      </c>
      <c r="T288" s="242"/>
      <c r="U288" s="103">
        <v>500</v>
      </c>
      <c r="V288" s="234" t="s">
        <v>272</v>
      </c>
      <c r="W288" s="103">
        <v>1500</v>
      </c>
      <c r="X288" s="234" t="s">
        <v>272</v>
      </c>
      <c r="Y288" s="242"/>
      <c r="Z288" s="242"/>
      <c r="AA288" s="103">
        <v>3</v>
      </c>
      <c r="AB288" s="234" t="s">
        <v>9272</v>
      </c>
      <c r="AC288" s="243">
        <v>44546.550810185188</v>
      </c>
      <c r="AD288" s="234" t="s">
        <v>7285</v>
      </c>
      <c r="AE288" s="235" t="s">
        <v>9273</v>
      </c>
      <c r="AF288" s="237">
        <v>0</v>
      </c>
      <c r="AG288" s="234" t="s">
        <v>436</v>
      </c>
      <c r="AH288" s="241" t="s">
        <v>9274</v>
      </c>
      <c r="AI288" t="b">
        <v>1</v>
      </c>
      <c r="AJ288" t="b">
        <v>0</v>
      </c>
      <c r="AK288" s="234"/>
      <c r="AL288" s="103"/>
      <c r="AM288" t="b">
        <v>0</v>
      </c>
      <c r="AN288" s="234"/>
      <c r="AO288" s="103"/>
      <c r="AP288" s="241"/>
      <c r="AQ288" s="241"/>
      <c r="AR288" s="241"/>
      <c r="AS288" s="241" t="s">
        <v>9275</v>
      </c>
      <c r="AT288" s="234" t="s">
        <v>7005</v>
      </c>
      <c r="AU288" s="234" t="s">
        <v>7006</v>
      </c>
      <c r="AV288" t="b">
        <v>0</v>
      </c>
      <c r="AW288" t="b">
        <v>0</v>
      </c>
      <c r="AX288" s="241"/>
      <c r="AY288" s="241"/>
      <c r="AZ288" s="234"/>
      <c r="BA288" s="234"/>
      <c r="BB288" s="234" t="s">
        <v>9276</v>
      </c>
      <c r="BC288" t="b">
        <v>0</v>
      </c>
      <c r="BD288" s="234" t="s">
        <v>7008</v>
      </c>
      <c r="BE288" s="234" t="s">
        <v>7026</v>
      </c>
      <c r="BF288" s="234" t="s">
        <v>7027</v>
      </c>
      <c r="BG288" s="234" t="s">
        <v>7028</v>
      </c>
      <c r="BH288" s="234" t="s">
        <v>55</v>
      </c>
      <c r="BI288" s="243">
        <v>44642.411805555559</v>
      </c>
      <c r="BJ288" s="234" t="s">
        <v>7172</v>
      </c>
      <c r="BK288" s="234" t="s">
        <v>451</v>
      </c>
      <c r="BL288" s="234" t="s">
        <v>451</v>
      </c>
      <c r="BM288" s="234" t="s">
        <v>451</v>
      </c>
      <c r="BN288" s="241"/>
      <c r="BO288" t="b">
        <v>0</v>
      </c>
      <c r="BP288" t="b">
        <v>0</v>
      </c>
      <c r="BQ288" t="b">
        <v>0</v>
      </c>
      <c r="BR288" s="241" t="s">
        <v>8465</v>
      </c>
      <c r="BS288" s="241"/>
      <c r="BT288" s="234" t="s">
        <v>7012</v>
      </c>
      <c r="BU288" t="b">
        <v>0</v>
      </c>
      <c r="BV288" s="103">
        <v>0</v>
      </c>
      <c r="BW288" s="235">
        <v>1957</v>
      </c>
      <c r="BX288" s="234" t="s">
        <v>9277</v>
      </c>
      <c r="BY288" s="234" t="s">
        <v>56</v>
      </c>
      <c r="BZ288" s="234" t="s">
        <v>7014</v>
      </c>
    </row>
    <row r="289" spans="1:78" ht="30" x14ac:dyDescent="0.25">
      <c r="A289" s="5">
        <v>1924</v>
      </c>
      <c r="B289" s="234" t="s">
        <v>4443</v>
      </c>
      <c r="C289" s="234" t="s">
        <v>9278</v>
      </c>
      <c r="D289" s="234" t="s">
        <v>7629</v>
      </c>
      <c r="E289" s="234" t="s">
        <v>9279</v>
      </c>
      <c r="F289" s="234" t="s">
        <v>6993</v>
      </c>
      <c r="G289" s="234" t="s">
        <v>7279</v>
      </c>
      <c r="H289" s="234" t="s">
        <v>7018</v>
      </c>
      <c r="I289" s="242"/>
      <c r="J289" s="242">
        <v>44540.728506944448</v>
      </c>
      <c r="K289" s="234" t="s">
        <v>9280</v>
      </c>
      <c r="L289" s="242">
        <v>44546.728506944448</v>
      </c>
      <c r="M289" s="234" t="s">
        <v>6996</v>
      </c>
      <c r="N289" s="234" t="s">
        <v>7630</v>
      </c>
      <c r="O289" s="234" t="s">
        <v>7631</v>
      </c>
      <c r="P289" s="234" t="s">
        <v>6999</v>
      </c>
      <c r="Q289" s="234" t="s">
        <v>9281</v>
      </c>
      <c r="R289" s="234" t="s">
        <v>547</v>
      </c>
      <c r="S289" t="b">
        <v>0</v>
      </c>
      <c r="T289" s="242"/>
      <c r="U289" s="103">
        <v>8.3000000000000007</v>
      </c>
      <c r="V289" s="234" t="s">
        <v>272</v>
      </c>
      <c r="W289" s="103">
        <v>8.3000000000000007</v>
      </c>
      <c r="X289" s="234" t="s">
        <v>272</v>
      </c>
      <c r="Y289" s="242"/>
      <c r="Z289" s="242"/>
      <c r="AA289" s="103"/>
      <c r="AB289" s="234" t="s">
        <v>7632</v>
      </c>
      <c r="AC289" s="243">
        <v>44545.737905092596</v>
      </c>
      <c r="AD289" s="234" t="s">
        <v>7285</v>
      </c>
      <c r="AE289" s="235" t="s">
        <v>9282</v>
      </c>
      <c r="AF289" s="237">
        <v>0</v>
      </c>
      <c r="AG289" s="234" t="s">
        <v>436</v>
      </c>
      <c r="AH289" s="241" t="s">
        <v>9283</v>
      </c>
      <c r="AI289" t="b">
        <v>1</v>
      </c>
      <c r="AJ289" t="b">
        <v>0</v>
      </c>
      <c r="AK289" s="234"/>
      <c r="AL289" s="103"/>
      <c r="AM289" t="b">
        <v>0</v>
      </c>
      <c r="AN289" s="234"/>
      <c r="AO289" s="103"/>
      <c r="AP289" s="241"/>
      <c r="AQ289" s="241"/>
      <c r="AR289" s="241" t="s">
        <v>9284</v>
      </c>
      <c r="AS289" s="241" t="s">
        <v>9285</v>
      </c>
      <c r="AT289" s="234" t="s">
        <v>7005</v>
      </c>
      <c r="AU289" s="234" t="s">
        <v>7025</v>
      </c>
      <c r="AV289" t="b">
        <v>0</v>
      </c>
      <c r="AW289" t="b">
        <v>0</v>
      </c>
      <c r="AX289" s="241" t="s">
        <v>9284</v>
      </c>
      <c r="AY289" s="241"/>
      <c r="AZ289" s="234"/>
      <c r="BA289" s="234"/>
      <c r="BB289" s="234" t="s">
        <v>9286</v>
      </c>
      <c r="BC289" t="b">
        <v>0</v>
      </c>
      <c r="BD289" s="234" t="s">
        <v>7008</v>
      </c>
      <c r="BE289" s="234" t="s">
        <v>7026</v>
      </c>
      <c r="BF289" s="234" t="s">
        <v>7027</v>
      </c>
      <c r="BG289" s="234" t="s">
        <v>8373</v>
      </c>
      <c r="BH289" s="234" t="s">
        <v>55</v>
      </c>
      <c r="BI289" s="243">
        <v>44642.411805555559</v>
      </c>
      <c r="BJ289" s="234" t="s">
        <v>442</v>
      </c>
      <c r="BK289" s="234" t="s">
        <v>547</v>
      </c>
      <c r="BL289" s="234" t="s">
        <v>547</v>
      </c>
      <c r="BM289" s="234" t="s">
        <v>547</v>
      </c>
      <c r="BN289" s="241" t="s">
        <v>9287</v>
      </c>
      <c r="BO289" t="b">
        <v>0</v>
      </c>
      <c r="BP289" t="b">
        <v>0</v>
      </c>
      <c r="BQ289" t="b">
        <v>1</v>
      </c>
      <c r="BR289" s="241" t="s">
        <v>7635</v>
      </c>
      <c r="BS289" s="241"/>
      <c r="BT289" s="234" t="s">
        <v>7012</v>
      </c>
      <c r="BU289" t="b">
        <v>0</v>
      </c>
      <c r="BV289" s="103">
        <v>0</v>
      </c>
      <c r="BW289" s="235">
        <v>1956</v>
      </c>
      <c r="BX289" s="234" t="s">
        <v>9288</v>
      </c>
      <c r="BY289" s="234" t="s">
        <v>56</v>
      </c>
      <c r="BZ289" s="234" t="s">
        <v>7014</v>
      </c>
    </row>
    <row r="290" spans="1:78" ht="30" x14ac:dyDescent="0.25">
      <c r="A290" s="5">
        <v>1923</v>
      </c>
      <c r="B290" s="234" t="s">
        <v>4436</v>
      </c>
      <c r="C290" s="234" t="s">
        <v>9289</v>
      </c>
      <c r="D290" s="234" t="s">
        <v>7629</v>
      </c>
      <c r="E290" s="234" t="s">
        <v>7899</v>
      </c>
      <c r="F290" s="234" t="s">
        <v>7156</v>
      </c>
      <c r="G290" s="234" t="s">
        <v>7017</v>
      </c>
      <c r="H290" s="234" t="s">
        <v>7018</v>
      </c>
      <c r="I290" s="242"/>
      <c r="J290" s="242">
        <v>44545.567037037035</v>
      </c>
      <c r="K290" s="234"/>
      <c r="L290" s="242">
        <v>44547.567037037035</v>
      </c>
      <c r="M290" s="234" t="s">
        <v>6996</v>
      </c>
      <c r="N290" s="234" t="s">
        <v>7630</v>
      </c>
      <c r="O290" s="234" t="s">
        <v>7631</v>
      </c>
      <c r="P290" s="234" t="s">
        <v>6999</v>
      </c>
      <c r="Q290" s="234"/>
      <c r="R290" s="234" t="s">
        <v>547</v>
      </c>
      <c r="S290" t="b">
        <v>0</v>
      </c>
      <c r="T290" s="242"/>
      <c r="U290" s="103">
        <v>8.3000000000000007</v>
      </c>
      <c r="V290" s="234" t="s">
        <v>272</v>
      </c>
      <c r="W290" s="103">
        <v>8.3000000000000007</v>
      </c>
      <c r="X290" s="234" t="s">
        <v>272</v>
      </c>
      <c r="Y290" s="242"/>
      <c r="Z290" s="242"/>
      <c r="AA290" s="103"/>
      <c r="AB290" s="234" t="s">
        <v>7632</v>
      </c>
      <c r="AC290" s="243">
        <v>44545.590219907404</v>
      </c>
      <c r="AD290" s="234" t="s">
        <v>9290</v>
      </c>
      <c r="AE290" s="235" t="s">
        <v>9291</v>
      </c>
      <c r="AF290" s="237">
        <v>0</v>
      </c>
      <c r="AG290" s="234" t="s">
        <v>482</v>
      </c>
      <c r="AH290" s="241"/>
      <c r="AI290" t="b">
        <v>1</v>
      </c>
      <c r="AJ290" t="b">
        <v>0</v>
      </c>
      <c r="AK290" s="234"/>
      <c r="AL290" s="103"/>
      <c r="AM290" t="b">
        <v>0</v>
      </c>
      <c r="AN290" s="234"/>
      <c r="AO290" s="103"/>
      <c r="AP290" s="241"/>
      <c r="AQ290" s="241"/>
      <c r="AR290" s="241" t="s">
        <v>9292</v>
      </c>
      <c r="AS290" s="241"/>
      <c r="AT290" s="234" t="s">
        <v>7005</v>
      </c>
      <c r="AU290" s="234" t="s">
        <v>7025</v>
      </c>
      <c r="AV290" t="b">
        <v>0</v>
      </c>
      <c r="AW290" t="b">
        <v>1</v>
      </c>
      <c r="AX290" s="241" t="s">
        <v>9293</v>
      </c>
      <c r="AY290" s="241"/>
      <c r="AZ290" s="234"/>
      <c r="BA290" s="234"/>
      <c r="BB290" s="234"/>
      <c r="BC290" t="b">
        <v>0</v>
      </c>
      <c r="BD290" s="234" t="s">
        <v>7008</v>
      </c>
      <c r="BE290" s="234" t="s">
        <v>7026</v>
      </c>
      <c r="BF290" s="234" t="s">
        <v>7027</v>
      </c>
      <c r="BG290" s="234" t="s">
        <v>7010</v>
      </c>
      <c r="BH290" s="234" t="s">
        <v>55</v>
      </c>
      <c r="BI290" s="243">
        <v>44642.411805555559</v>
      </c>
      <c r="BJ290" s="234" t="s">
        <v>442</v>
      </c>
      <c r="BK290" s="234" t="s">
        <v>547</v>
      </c>
      <c r="BL290" s="234" t="s">
        <v>547</v>
      </c>
      <c r="BM290" s="234" t="s">
        <v>547</v>
      </c>
      <c r="BN290" s="241" t="s">
        <v>9294</v>
      </c>
      <c r="BO290" t="b">
        <v>0</v>
      </c>
      <c r="BP290" t="b">
        <v>0</v>
      </c>
      <c r="BQ290" t="b">
        <v>1</v>
      </c>
      <c r="BR290" s="241" t="s">
        <v>7635</v>
      </c>
      <c r="BS290" s="241"/>
      <c r="BT290" s="234" t="s">
        <v>7012</v>
      </c>
      <c r="BU290" t="b">
        <v>0</v>
      </c>
      <c r="BV290" s="103">
        <v>1</v>
      </c>
      <c r="BW290" s="235">
        <v>1955</v>
      </c>
      <c r="BX290" s="234" t="s">
        <v>9295</v>
      </c>
      <c r="BY290" s="234" t="s">
        <v>56</v>
      </c>
      <c r="BZ290" s="234" t="s">
        <v>7014</v>
      </c>
    </row>
    <row r="291" spans="1:78" x14ac:dyDescent="0.25">
      <c r="A291" s="5">
        <v>1922</v>
      </c>
      <c r="B291" s="234" t="s">
        <v>4431</v>
      </c>
      <c r="C291" s="234" t="s">
        <v>9296</v>
      </c>
      <c r="D291" s="234" t="s">
        <v>9297</v>
      </c>
      <c r="E291" s="234"/>
      <c r="F291" s="234" t="s">
        <v>6993</v>
      </c>
      <c r="G291" s="234" t="s">
        <v>7244</v>
      </c>
      <c r="H291" s="234" t="s">
        <v>6995</v>
      </c>
      <c r="I291" s="242"/>
      <c r="J291" s="242">
        <v>44545.559178240743</v>
      </c>
      <c r="K291" s="234"/>
      <c r="L291" s="242">
        <v>44551.559178240743</v>
      </c>
      <c r="M291" s="234" t="s">
        <v>8204</v>
      </c>
      <c r="N291" s="234" t="s">
        <v>9298</v>
      </c>
      <c r="O291" s="234" t="s">
        <v>9299</v>
      </c>
      <c r="P291" s="234" t="s">
        <v>6999</v>
      </c>
      <c r="Q291" s="234"/>
      <c r="R291" s="234" t="s">
        <v>451</v>
      </c>
      <c r="S291" t="b">
        <v>0</v>
      </c>
      <c r="T291" s="242"/>
      <c r="U291" s="103">
        <v>1</v>
      </c>
      <c r="V291" s="234" t="s">
        <v>272</v>
      </c>
      <c r="W291" s="103">
        <v>1</v>
      </c>
      <c r="X291" s="234" t="s">
        <v>272</v>
      </c>
      <c r="Y291" s="242"/>
      <c r="Z291" s="242"/>
      <c r="AA291" s="103"/>
      <c r="AB291" s="234" t="s">
        <v>9300</v>
      </c>
      <c r="AC291" s="243">
        <v>44545.561666666668</v>
      </c>
      <c r="AD291" s="234" t="s">
        <v>7248</v>
      </c>
      <c r="AE291" s="235" t="s">
        <v>9301</v>
      </c>
      <c r="AF291" s="237">
        <v>0</v>
      </c>
      <c r="AG291" s="234" t="s">
        <v>436</v>
      </c>
      <c r="AH291" s="241"/>
      <c r="AI291" t="b">
        <v>1</v>
      </c>
      <c r="AJ291" t="b">
        <v>0</v>
      </c>
      <c r="AK291" s="234"/>
      <c r="AL291" s="103"/>
      <c r="AM291" t="b">
        <v>0</v>
      </c>
      <c r="AN291" s="234"/>
      <c r="AO291" s="103"/>
      <c r="AP291" s="241"/>
      <c r="AQ291" s="241"/>
      <c r="AR291" s="241"/>
      <c r="AS291" s="241"/>
      <c r="AT291" s="234" t="s">
        <v>7609</v>
      </c>
      <c r="AU291" s="234" t="s">
        <v>7025</v>
      </c>
      <c r="AV291" t="b">
        <v>0</v>
      </c>
      <c r="AW291" t="b">
        <v>0</v>
      </c>
      <c r="AX291" s="241"/>
      <c r="AY291" s="241"/>
      <c r="AZ291" s="234"/>
      <c r="BA291" s="234"/>
      <c r="BB291" s="234"/>
      <c r="BC291" t="b">
        <v>0</v>
      </c>
      <c r="BD291" s="234" t="s">
        <v>8213</v>
      </c>
      <c r="BE291" s="234" t="s">
        <v>7009</v>
      </c>
      <c r="BF291" s="234" t="s">
        <v>7027</v>
      </c>
      <c r="BG291" s="234" t="s">
        <v>7028</v>
      </c>
      <c r="BH291" s="234" t="s">
        <v>55</v>
      </c>
      <c r="BI291" s="243">
        <v>44642.411793981482</v>
      </c>
      <c r="BJ291" s="234" t="s">
        <v>442</v>
      </c>
      <c r="BK291" s="234" t="s">
        <v>451</v>
      </c>
      <c r="BL291" s="234" t="s">
        <v>451</v>
      </c>
      <c r="BM291" s="234" t="s">
        <v>451</v>
      </c>
      <c r="BN291" s="241"/>
      <c r="BO291" t="b">
        <v>0</v>
      </c>
      <c r="BP291" t="b">
        <v>0</v>
      </c>
      <c r="BQ291" t="b">
        <v>0</v>
      </c>
      <c r="BR291" s="241" t="s">
        <v>7029</v>
      </c>
      <c r="BS291" s="241"/>
      <c r="BT291" s="234" t="s">
        <v>7012</v>
      </c>
      <c r="BU291" t="b">
        <v>0</v>
      </c>
      <c r="BV291" s="103">
        <v>1</v>
      </c>
      <c r="BW291" s="235">
        <v>1954</v>
      </c>
      <c r="BX291" s="234" t="s">
        <v>9302</v>
      </c>
      <c r="BY291" s="234" t="s">
        <v>56</v>
      </c>
      <c r="BZ291" s="234" t="s">
        <v>7014</v>
      </c>
    </row>
    <row r="292" spans="1:78" x14ac:dyDescent="0.25">
      <c r="A292" s="5">
        <v>1921</v>
      </c>
      <c r="B292" s="234" t="s">
        <v>4426</v>
      </c>
      <c r="C292" s="234" t="s">
        <v>3158</v>
      </c>
      <c r="D292" s="234" t="s">
        <v>8296</v>
      </c>
      <c r="E292" s="234" t="s">
        <v>8297</v>
      </c>
      <c r="F292" s="234" t="s">
        <v>6993</v>
      </c>
      <c r="G292" s="234" t="s">
        <v>7302</v>
      </c>
      <c r="H292" s="234" t="s">
        <v>7302</v>
      </c>
      <c r="I292" s="242"/>
      <c r="J292" s="242">
        <v>44544.321145833332</v>
      </c>
      <c r="K292" s="234" t="s">
        <v>9303</v>
      </c>
      <c r="L292" s="242">
        <v>44546.321145833332</v>
      </c>
      <c r="M292" s="234" t="s">
        <v>6996</v>
      </c>
      <c r="N292" s="234" t="s">
        <v>8299</v>
      </c>
      <c r="O292" s="234" t="s">
        <v>8300</v>
      </c>
      <c r="P292" s="234" t="s">
        <v>6999</v>
      </c>
      <c r="Q292" s="234" t="s">
        <v>9304</v>
      </c>
      <c r="R292" s="234" t="s">
        <v>451</v>
      </c>
      <c r="S292" t="b">
        <v>0</v>
      </c>
      <c r="T292" s="242"/>
      <c r="U292" s="103">
        <v>1</v>
      </c>
      <c r="V292" s="234" t="s">
        <v>272</v>
      </c>
      <c r="W292" s="103">
        <v>1</v>
      </c>
      <c r="X292" s="234" t="s">
        <v>272</v>
      </c>
      <c r="Y292" s="242"/>
      <c r="Z292" s="242"/>
      <c r="AA292" s="103"/>
      <c r="AB292" s="234" t="s">
        <v>8302</v>
      </c>
      <c r="AC292" s="243">
        <v>44545.323055555556</v>
      </c>
      <c r="AD292" s="234" t="s">
        <v>7308</v>
      </c>
      <c r="AE292" s="235" t="s">
        <v>9305</v>
      </c>
      <c r="AF292" s="237">
        <v>0</v>
      </c>
      <c r="AG292" s="234" t="s">
        <v>482</v>
      </c>
      <c r="AH292" s="241"/>
      <c r="AI292" t="b">
        <v>1</v>
      </c>
      <c r="AJ292" t="b">
        <v>0</v>
      </c>
      <c r="AK292" s="234"/>
      <c r="AL292" s="103"/>
      <c r="AM292" t="b">
        <v>0</v>
      </c>
      <c r="AN292" s="234"/>
      <c r="AO292" s="103"/>
      <c r="AP292" s="241"/>
      <c r="AQ292" s="241"/>
      <c r="AR292" s="241"/>
      <c r="AS292" s="241"/>
      <c r="AT292" s="234" t="s">
        <v>7005</v>
      </c>
      <c r="AU292" s="234" t="s">
        <v>7085</v>
      </c>
      <c r="AV292" t="b">
        <v>0</v>
      </c>
      <c r="AW292" t="b">
        <v>0</v>
      </c>
      <c r="AX292" s="241"/>
      <c r="AY292" s="241"/>
      <c r="AZ292" s="234"/>
      <c r="BA292" s="234"/>
      <c r="BB292" s="234" t="s">
        <v>8304</v>
      </c>
      <c r="BC292" t="b">
        <v>0</v>
      </c>
      <c r="BD292" s="234" t="s">
        <v>7008</v>
      </c>
      <c r="BE292" s="234" t="s">
        <v>7009</v>
      </c>
      <c r="BF292" s="234" t="s">
        <v>7027</v>
      </c>
      <c r="BG292" s="234" t="s">
        <v>7028</v>
      </c>
      <c r="BH292" s="234" t="s">
        <v>55</v>
      </c>
      <c r="BI292" s="243">
        <v>44642.411793981482</v>
      </c>
      <c r="BJ292" s="234" t="s">
        <v>442</v>
      </c>
      <c r="BK292" s="234" t="s">
        <v>451</v>
      </c>
      <c r="BL292" s="234" t="s">
        <v>451</v>
      </c>
      <c r="BM292" s="234" t="s">
        <v>451</v>
      </c>
      <c r="BN292" s="241"/>
      <c r="BO292" t="b">
        <v>0</v>
      </c>
      <c r="BP292" t="b">
        <v>0</v>
      </c>
      <c r="BQ292" t="b">
        <v>0</v>
      </c>
      <c r="BR292" s="241" t="s">
        <v>7029</v>
      </c>
      <c r="BS292" s="241"/>
      <c r="BT292" s="234" t="s">
        <v>7012</v>
      </c>
      <c r="BU292" t="b">
        <v>0</v>
      </c>
      <c r="BV292" s="103">
        <v>1</v>
      </c>
      <c r="BW292" s="235">
        <v>1953</v>
      </c>
      <c r="BX292" s="234" t="s">
        <v>9306</v>
      </c>
      <c r="BY292" s="234" t="s">
        <v>56</v>
      </c>
      <c r="BZ292" s="234" t="s">
        <v>7014</v>
      </c>
    </row>
    <row r="293" spans="1:78" x14ac:dyDescent="0.25">
      <c r="A293" s="5">
        <v>1920</v>
      </c>
      <c r="B293" s="234" t="s">
        <v>4411</v>
      </c>
      <c r="C293" s="234" t="s">
        <v>9307</v>
      </c>
      <c r="D293" s="234"/>
      <c r="E293" s="234" t="s">
        <v>9308</v>
      </c>
      <c r="F293" s="234" t="s">
        <v>2991</v>
      </c>
      <c r="G293" s="234" t="s">
        <v>6994</v>
      </c>
      <c r="H293" s="234" t="s">
        <v>6995</v>
      </c>
      <c r="I293" s="242"/>
      <c r="J293" s="242">
        <v>44544.682187500002</v>
      </c>
      <c r="K293" s="234"/>
      <c r="L293" s="242">
        <v>44566.682187500002</v>
      </c>
      <c r="M293" s="234" t="s">
        <v>8885</v>
      </c>
      <c r="N293" s="234" t="s">
        <v>9309</v>
      </c>
      <c r="O293" s="234" t="s">
        <v>9310</v>
      </c>
      <c r="P293" s="234" t="s">
        <v>6999</v>
      </c>
      <c r="Q293" s="234"/>
      <c r="R293" s="234" t="s">
        <v>451</v>
      </c>
      <c r="S293" t="b">
        <v>0</v>
      </c>
      <c r="T293" s="242"/>
      <c r="U293" s="103">
        <v>650</v>
      </c>
      <c r="V293" s="234" t="s">
        <v>272</v>
      </c>
      <c r="W293" s="103">
        <v>650</v>
      </c>
      <c r="X293" s="234" t="s">
        <v>272</v>
      </c>
      <c r="Y293" s="242"/>
      <c r="Z293" s="242"/>
      <c r="AA293" s="103"/>
      <c r="AB293" s="234"/>
      <c r="AC293" s="243">
        <v>44544.690497685187</v>
      </c>
      <c r="AD293" s="234" t="s">
        <v>7001</v>
      </c>
      <c r="AE293" s="235" t="s">
        <v>9311</v>
      </c>
      <c r="AF293" s="237">
        <v>0</v>
      </c>
      <c r="AG293" s="234" t="s">
        <v>482</v>
      </c>
      <c r="AH293" s="241" t="s">
        <v>9312</v>
      </c>
      <c r="AI293" t="b">
        <v>0</v>
      </c>
      <c r="AJ293" t="b">
        <v>0</v>
      </c>
      <c r="AK293" s="234"/>
      <c r="AL293" s="103"/>
      <c r="AM293" t="b">
        <v>1</v>
      </c>
      <c r="AN293" s="234" t="s">
        <v>9313</v>
      </c>
      <c r="AO293" s="103">
        <v>80</v>
      </c>
      <c r="AP293" s="241"/>
      <c r="AQ293" s="241"/>
      <c r="AR293" s="241"/>
      <c r="AS293" s="241"/>
      <c r="AT293" s="234" t="s">
        <v>7005</v>
      </c>
      <c r="AU293" s="234" t="s">
        <v>7085</v>
      </c>
      <c r="AV293" t="b">
        <v>0</v>
      </c>
      <c r="AW293" t="b">
        <v>0</v>
      </c>
      <c r="AX293" s="241"/>
      <c r="AY293" s="241"/>
      <c r="AZ293" s="234"/>
      <c r="BA293" s="234"/>
      <c r="BB293" s="234" t="s">
        <v>9314</v>
      </c>
      <c r="BC293" t="b">
        <v>1</v>
      </c>
      <c r="BD293" s="234" t="s">
        <v>8890</v>
      </c>
      <c r="BE293" s="234" t="s">
        <v>7009</v>
      </c>
      <c r="BF293" s="234" t="s">
        <v>6972</v>
      </c>
      <c r="BG293" s="234" t="s">
        <v>7028</v>
      </c>
      <c r="BH293" s="234" t="s">
        <v>55</v>
      </c>
      <c r="BI293" s="243">
        <v>44642.411793981482</v>
      </c>
      <c r="BJ293" s="234" t="s">
        <v>442</v>
      </c>
      <c r="BK293" s="234" t="s">
        <v>451</v>
      </c>
      <c r="BL293" s="234" t="s">
        <v>451</v>
      </c>
      <c r="BM293" s="234" t="s">
        <v>451</v>
      </c>
      <c r="BN293" s="241"/>
      <c r="BO293" t="b">
        <v>1</v>
      </c>
      <c r="BP293" t="b">
        <v>0</v>
      </c>
      <c r="BQ293" t="b">
        <v>0</v>
      </c>
      <c r="BR293" s="241"/>
      <c r="BS293" s="241"/>
      <c r="BT293" s="234" t="s">
        <v>7012</v>
      </c>
      <c r="BU293" t="b">
        <v>0</v>
      </c>
      <c r="BV293" s="103">
        <v>1</v>
      </c>
      <c r="BW293" s="235">
        <v>1952</v>
      </c>
      <c r="BX293" s="234" t="s">
        <v>9315</v>
      </c>
      <c r="BY293" s="234" t="s">
        <v>56</v>
      </c>
      <c r="BZ293" s="234" t="s">
        <v>7014</v>
      </c>
    </row>
    <row r="294" spans="1:78" ht="30" x14ac:dyDescent="0.25">
      <c r="A294" s="5">
        <v>1919</v>
      </c>
      <c r="B294" s="234" t="s">
        <v>4405</v>
      </c>
      <c r="C294" s="234" t="s">
        <v>1312</v>
      </c>
      <c r="D294" s="234" t="s">
        <v>9316</v>
      </c>
      <c r="E294" s="234"/>
      <c r="F294" s="234" t="s">
        <v>6993</v>
      </c>
      <c r="G294" s="234" t="s">
        <v>7315</v>
      </c>
      <c r="H294" s="234" t="s">
        <v>6995</v>
      </c>
      <c r="I294" s="242"/>
      <c r="J294" s="242">
        <v>44544.685300925928</v>
      </c>
      <c r="K294" s="234"/>
      <c r="L294" s="242">
        <v>44573.685300925928</v>
      </c>
      <c r="M294" s="234" t="s">
        <v>6996</v>
      </c>
      <c r="N294" s="234" t="s">
        <v>9317</v>
      </c>
      <c r="O294" s="234" t="s">
        <v>9318</v>
      </c>
      <c r="P294" s="234" t="s">
        <v>6999</v>
      </c>
      <c r="Q294" s="234" t="s">
        <v>9319</v>
      </c>
      <c r="R294" s="234" t="s">
        <v>451</v>
      </c>
      <c r="S294" t="b">
        <v>0</v>
      </c>
      <c r="T294" s="242"/>
      <c r="U294" s="103">
        <v>1</v>
      </c>
      <c r="V294" s="234" t="s">
        <v>272</v>
      </c>
      <c r="W294" s="103">
        <v>1</v>
      </c>
      <c r="X294" s="234" t="s">
        <v>272</v>
      </c>
      <c r="Y294" s="242"/>
      <c r="Z294" s="242"/>
      <c r="AA294" s="103"/>
      <c r="AB294" s="234" t="s">
        <v>9320</v>
      </c>
      <c r="AC294" s="243">
        <v>44544.688414351855</v>
      </c>
      <c r="AD294" s="234" t="s">
        <v>7320</v>
      </c>
      <c r="AE294" s="235" t="s">
        <v>9321</v>
      </c>
      <c r="AF294" s="237">
        <v>0</v>
      </c>
      <c r="AG294" s="234" t="s">
        <v>482</v>
      </c>
      <c r="AH294" s="241"/>
      <c r="AI294" t="b">
        <v>1</v>
      </c>
      <c r="AJ294" t="b">
        <v>0</v>
      </c>
      <c r="AK294" s="234"/>
      <c r="AL294" s="103"/>
      <c r="AM294" t="b">
        <v>0</v>
      </c>
      <c r="AN294" s="234"/>
      <c r="AO294" s="103"/>
      <c r="AP294" s="241"/>
      <c r="AQ294" s="241"/>
      <c r="AR294" s="241"/>
      <c r="AS294" s="241"/>
      <c r="AT294" s="234" t="s">
        <v>7005</v>
      </c>
      <c r="AU294" s="234" t="s">
        <v>7085</v>
      </c>
      <c r="AV294" t="b">
        <v>0</v>
      </c>
      <c r="AW294" t="b">
        <v>0</v>
      </c>
      <c r="AX294" s="241"/>
      <c r="AY294" s="241"/>
      <c r="AZ294" s="234"/>
      <c r="BA294" s="234"/>
      <c r="BB294" s="234" t="s">
        <v>9322</v>
      </c>
      <c r="BC294" t="b">
        <v>0</v>
      </c>
      <c r="BD294" s="234" t="s">
        <v>7008</v>
      </c>
      <c r="BE294" s="234" t="s">
        <v>7009</v>
      </c>
      <c r="BF294" s="234" t="s">
        <v>7027</v>
      </c>
      <c r="BG294" s="234" t="s">
        <v>7028</v>
      </c>
      <c r="BH294" s="234" t="s">
        <v>55</v>
      </c>
      <c r="BI294" s="243">
        <v>44642.411782407406</v>
      </c>
      <c r="BJ294" s="234" t="s">
        <v>442</v>
      </c>
      <c r="BK294" s="234" t="s">
        <v>451</v>
      </c>
      <c r="BL294" s="234" t="s">
        <v>451</v>
      </c>
      <c r="BM294" s="234" t="s">
        <v>451</v>
      </c>
      <c r="BN294" s="241"/>
      <c r="BO294" t="b">
        <v>0</v>
      </c>
      <c r="BP294" t="b">
        <v>0</v>
      </c>
      <c r="BQ294" t="b">
        <v>0</v>
      </c>
      <c r="BR294" s="241" t="s">
        <v>7077</v>
      </c>
      <c r="BS294" s="241"/>
      <c r="BT294" s="234" t="s">
        <v>7012</v>
      </c>
      <c r="BU294" t="b">
        <v>0</v>
      </c>
      <c r="BV294" s="103">
        <v>1</v>
      </c>
      <c r="BW294" s="235">
        <v>1951</v>
      </c>
      <c r="BX294" s="234" t="s">
        <v>9323</v>
      </c>
      <c r="BY294" s="234" t="s">
        <v>56</v>
      </c>
      <c r="BZ294" s="234" t="s">
        <v>7014</v>
      </c>
    </row>
    <row r="295" spans="1:78" x14ac:dyDescent="0.25">
      <c r="A295" s="5">
        <v>1918</v>
      </c>
      <c r="B295" s="234" t="s">
        <v>9324</v>
      </c>
      <c r="C295" s="234" t="s">
        <v>9325</v>
      </c>
      <c r="D295" s="234"/>
      <c r="E295" s="234" t="s">
        <v>7980</v>
      </c>
      <c r="F295" s="234" t="s">
        <v>2991</v>
      </c>
      <c r="G295" s="234" t="s">
        <v>7864</v>
      </c>
      <c r="H295" s="234" t="s">
        <v>7034</v>
      </c>
      <c r="I295" s="242"/>
      <c r="J295" s="242">
        <v>44510.672164351854</v>
      </c>
      <c r="K295" s="234"/>
      <c r="L295" s="242">
        <v>44547.672164351854</v>
      </c>
      <c r="M295" s="234" t="s">
        <v>6996</v>
      </c>
      <c r="N295" s="234" t="s">
        <v>7981</v>
      </c>
      <c r="O295" s="234" t="s">
        <v>7982</v>
      </c>
      <c r="P295" s="234" t="s">
        <v>6999</v>
      </c>
      <c r="Q295" s="234"/>
      <c r="R295" s="234" t="s">
        <v>451</v>
      </c>
      <c r="S295" t="b">
        <v>0</v>
      </c>
      <c r="T295" s="242"/>
      <c r="U295" s="103">
        <v>127</v>
      </c>
      <c r="V295" s="234" t="s">
        <v>272</v>
      </c>
      <c r="W295" s="103">
        <v>888</v>
      </c>
      <c r="X295" s="234" t="s">
        <v>272</v>
      </c>
      <c r="Y295" s="242"/>
      <c r="Z295" s="242"/>
      <c r="AA295" s="103">
        <v>7</v>
      </c>
      <c r="AB295" s="234"/>
      <c r="AC295" s="243">
        <v>44544.685937499999</v>
      </c>
      <c r="AD295" s="234" t="s">
        <v>7763</v>
      </c>
      <c r="AE295" s="235" t="s">
        <v>9326</v>
      </c>
      <c r="AF295" s="237">
        <v>0</v>
      </c>
      <c r="AG295" s="234" t="s">
        <v>482</v>
      </c>
      <c r="AH295" s="241"/>
      <c r="AI295" t="b">
        <v>1</v>
      </c>
      <c r="AJ295" t="b">
        <v>0</v>
      </c>
      <c r="AK295" s="234"/>
      <c r="AL295" s="103"/>
      <c r="AM295" t="b">
        <v>0</v>
      </c>
      <c r="AN295" s="234"/>
      <c r="AO295" s="103"/>
      <c r="AP295" s="241"/>
      <c r="AQ295" s="241"/>
      <c r="AR295" s="241"/>
      <c r="AS295" s="241"/>
      <c r="AT295" s="234" t="s">
        <v>7058</v>
      </c>
      <c r="AU295" s="234" t="s">
        <v>8585</v>
      </c>
      <c r="AV295" t="b">
        <v>0</v>
      </c>
      <c r="AW295" t="b">
        <v>0</v>
      </c>
      <c r="AX295" s="241"/>
      <c r="AY295" s="241"/>
      <c r="AZ295" s="234"/>
      <c r="BA295" s="234"/>
      <c r="BB295" s="234"/>
      <c r="BC295" t="b">
        <v>1</v>
      </c>
      <c r="BD295" s="234" t="s">
        <v>7008</v>
      </c>
      <c r="BE295" s="234" t="s">
        <v>7045</v>
      </c>
      <c r="BF295" s="234" t="s">
        <v>6972</v>
      </c>
      <c r="BG295" s="234" t="s">
        <v>7028</v>
      </c>
      <c r="BH295" s="234" t="s">
        <v>55</v>
      </c>
      <c r="BI295" s="243">
        <v>44642.411782407406</v>
      </c>
      <c r="BJ295" s="234" t="s">
        <v>442</v>
      </c>
      <c r="BK295" s="234" t="s">
        <v>451</v>
      </c>
      <c r="BL295" s="234" t="s">
        <v>451</v>
      </c>
      <c r="BM295" s="234" t="s">
        <v>451</v>
      </c>
      <c r="BN295" s="241"/>
      <c r="BO295" t="b">
        <v>0</v>
      </c>
      <c r="BP295" t="b">
        <v>0</v>
      </c>
      <c r="BQ295" t="b">
        <v>1</v>
      </c>
      <c r="BR295" s="241"/>
      <c r="BS295" s="241"/>
      <c r="BT295" s="234" t="s">
        <v>7012</v>
      </c>
      <c r="BU295" t="b">
        <v>1</v>
      </c>
      <c r="BV295" s="103">
        <v>0</v>
      </c>
      <c r="BW295" s="235">
        <v>1950</v>
      </c>
      <c r="BX295" s="234" t="s">
        <v>9327</v>
      </c>
      <c r="BY295" s="234" t="s">
        <v>56</v>
      </c>
      <c r="BZ295" s="234" t="s">
        <v>7014</v>
      </c>
    </row>
    <row r="296" spans="1:78" x14ac:dyDescent="0.25">
      <c r="A296" s="5">
        <v>1917</v>
      </c>
      <c r="B296" s="234" t="s">
        <v>4399</v>
      </c>
      <c r="C296" s="234" t="s">
        <v>9328</v>
      </c>
      <c r="D296" s="234" t="s">
        <v>7124</v>
      </c>
      <c r="E296" s="234" t="s">
        <v>7986</v>
      </c>
      <c r="F296" s="234" t="s">
        <v>6993</v>
      </c>
      <c r="G296" s="234" t="s">
        <v>6994</v>
      </c>
      <c r="H296" s="234" t="s">
        <v>6995</v>
      </c>
      <c r="I296" s="242"/>
      <c r="J296" s="242">
        <v>44543.374699074076</v>
      </c>
      <c r="K296" s="234" t="s">
        <v>9329</v>
      </c>
      <c r="L296" s="242">
        <v>44551.374699074076</v>
      </c>
      <c r="M296" s="234" t="s">
        <v>6996</v>
      </c>
      <c r="N296" s="234" t="s">
        <v>7126</v>
      </c>
      <c r="O296" s="234" t="s">
        <v>7127</v>
      </c>
      <c r="P296" s="234" t="s">
        <v>6999</v>
      </c>
      <c r="Q296" s="234"/>
      <c r="R296" s="234" t="s">
        <v>451</v>
      </c>
      <c r="S296" t="b">
        <v>0</v>
      </c>
      <c r="T296" s="242"/>
      <c r="U296" s="103">
        <v>5</v>
      </c>
      <c r="V296" s="234" t="s">
        <v>272</v>
      </c>
      <c r="W296" s="103">
        <v>5</v>
      </c>
      <c r="X296" s="234" t="s">
        <v>272</v>
      </c>
      <c r="Y296" s="242"/>
      <c r="Z296" s="242"/>
      <c r="AA296" s="103"/>
      <c r="AB296" s="234" t="s">
        <v>7128</v>
      </c>
      <c r="AC296" s="243">
        <v>44544.378159722219</v>
      </c>
      <c r="AD296" s="234" t="s">
        <v>7001</v>
      </c>
      <c r="AE296" s="235" t="s">
        <v>9330</v>
      </c>
      <c r="AF296" s="237">
        <v>0</v>
      </c>
      <c r="AG296" s="234" t="s">
        <v>482</v>
      </c>
      <c r="AH296" s="241" t="s">
        <v>8352</v>
      </c>
      <c r="AI296" t="b">
        <v>1</v>
      </c>
      <c r="AJ296" t="b">
        <v>0</v>
      </c>
      <c r="AK296" s="234"/>
      <c r="AL296" s="103"/>
      <c r="AM296" t="b">
        <v>0</v>
      </c>
      <c r="AN296" s="234"/>
      <c r="AO296" s="103"/>
      <c r="AP296" s="241"/>
      <c r="AQ296" s="241"/>
      <c r="AR296" s="241"/>
      <c r="AS296" s="241"/>
      <c r="AT296" s="234" t="s">
        <v>7005</v>
      </c>
      <c r="AU296" s="234" t="s">
        <v>7085</v>
      </c>
      <c r="AV296" t="b">
        <v>0</v>
      </c>
      <c r="AW296" t="b">
        <v>0</v>
      </c>
      <c r="AX296" s="241"/>
      <c r="AY296" s="241"/>
      <c r="AZ296" s="234"/>
      <c r="BA296" s="234"/>
      <c r="BB296" s="234" t="s">
        <v>8830</v>
      </c>
      <c r="BC296" t="b">
        <v>0</v>
      </c>
      <c r="BD296" s="234" t="s">
        <v>7008</v>
      </c>
      <c r="BE296" s="234" t="s">
        <v>7009</v>
      </c>
      <c r="BF296" s="234" t="s">
        <v>7027</v>
      </c>
      <c r="BG296" s="234" t="s">
        <v>7028</v>
      </c>
      <c r="BH296" s="234" t="s">
        <v>55</v>
      </c>
      <c r="BI296" s="243">
        <v>44642.411782407406</v>
      </c>
      <c r="BJ296" s="234" t="s">
        <v>442</v>
      </c>
      <c r="BK296" s="234" t="s">
        <v>451</v>
      </c>
      <c r="BL296" s="234" t="s">
        <v>451</v>
      </c>
      <c r="BM296" s="234" t="s">
        <v>451</v>
      </c>
      <c r="BN296" s="241"/>
      <c r="BO296" t="b">
        <v>0</v>
      </c>
      <c r="BP296" t="b">
        <v>0</v>
      </c>
      <c r="BQ296" t="b">
        <v>0</v>
      </c>
      <c r="BR296" s="241" t="s">
        <v>7029</v>
      </c>
      <c r="BS296" s="241"/>
      <c r="BT296" s="234" t="s">
        <v>7012</v>
      </c>
      <c r="BU296" t="b">
        <v>0</v>
      </c>
      <c r="BV296" s="103">
        <v>1</v>
      </c>
      <c r="BW296" s="235">
        <v>1949</v>
      </c>
      <c r="BX296" s="234" t="s">
        <v>9331</v>
      </c>
      <c r="BY296" s="234" t="s">
        <v>56</v>
      </c>
      <c r="BZ296" s="234" t="s">
        <v>7014</v>
      </c>
    </row>
    <row r="297" spans="1:78" x14ac:dyDescent="0.25">
      <c r="A297" s="5">
        <v>1916</v>
      </c>
      <c r="B297" s="234" t="s">
        <v>4389</v>
      </c>
      <c r="C297" s="234" t="s">
        <v>9332</v>
      </c>
      <c r="D297" s="234"/>
      <c r="E297" s="234" t="s">
        <v>9333</v>
      </c>
      <c r="F297" s="234" t="s">
        <v>2991</v>
      </c>
      <c r="G297" s="234" t="s">
        <v>7864</v>
      </c>
      <c r="H297" s="234" t="s">
        <v>7034</v>
      </c>
      <c r="I297" s="242"/>
      <c r="J297" s="242">
        <v>44551.319861111115</v>
      </c>
      <c r="K297" s="234"/>
      <c r="L297" s="242">
        <v>44575.319861111115</v>
      </c>
      <c r="M297" s="234" t="s">
        <v>9081</v>
      </c>
      <c r="N297" s="234" t="s">
        <v>9082</v>
      </c>
      <c r="O297" s="234" t="s">
        <v>9083</v>
      </c>
      <c r="P297" s="234" t="s">
        <v>6999</v>
      </c>
      <c r="Q297" s="234" t="s">
        <v>9334</v>
      </c>
      <c r="R297" s="234" t="s">
        <v>451</v>
      </c>
      <c r="S297" t="b">
        <v>0</v>
      </c>
      <c r="T297" s="242"/>
      <c r="U297" s="103">
        <v>2533.1999999999998</v>
      </c>
      <c r="V297" s="234" t="s">
        <v>272</v>
      </c>
      <c r="W297" s="103">
        <v>2533.1999999999998</v>
      </c>
      <c r="X297" s="234" t="s">
        <v>272</v>
      </c>
      <c r="Y297" s="242">
        <v>44713</v>
      </c>
      <c r="Z297" s="242">
        <v>44926</v>
      </c>
      <c r="AA297" s="103"/>
      <c r="AB297" s="234"/>
      <c r="AC297" s="243">
        <v>44544.324328703704</v>
      </c>
      <c r="AD297" s="234" t="s">
        <v>7763</v>
      </c>
      <c r="AE297" s="235" t="s">
        <v>9335</v>
      </c>
      <c r="AF297" s="237">
        <v>0</v>
      </c>
      <c r="AG297" s="234" t="s">
        <v>482</v>
      </c>
      <c r="AH297" s="241" t="s">
        <v>8132</v>
      </c>
      <c r="AI297" t="b">
        <v>1</v>
      </c>
      <c r="AJ297" t="b">
        <v>0</v>
      </c>
      <c r="AK297" s="234"/>
      <c r="AL297" s="103"/>
      <c r="AM297" t="b">
        <v>0</v>
      </c>
      <c r="AN297" s="234"/>
      <c r="AO297" s="103"/>
      <c r="AP297" s="241"/>
      <c r="AQ297" s="241"/>
      <c r="AR297" s="241"/>
      <c r="AS297" s="241"/>
      <c r="AT297" s="234" t="s">
        <v>7058</v>
      </c>
      <c r="AU297" s="234" t="s">
        <v>7025</v>
      </c>
      <c r="AV297" t="b">
        <v>0</v>
      </c>
      <c r="AW297" t="b">
        <v>0</v>
      </c>
      <c r="AX297" s="241"/>
      <c r="AY297" s="241"/>
      <c r="AZ297" s="234"/>
      <c r="BA297" s="234"/>
      <c r="BB297" s="234" t="s">
        <v>9336</v>
      </c>
      <c r="BC297" t="b">
        <v>1</v>
      </c>
      <c r="BD297" s="234" t="s">
        <v>9085</v>
      </c>
      <c r="BE297" s="234" t="s">
        <v>7045</v>
      </c>
      <c r="BF297" s="234" t="s">
        <v>6972</v>
      </c>
      <c r="BG297" s="234" t="s">
        <v>7028</v>
      </c>
      <c r="BH297" s="234" t="s">
        <v>55</v>
      </c>
      <c r="BI297" s="243">
        <v>44642.411770833336</v>
      </c>
      <c r="BJ297" s="234" t="s">
        <v>442</v>
      </c>
      <c r="BK297" s="234" t="s">
        <v>451</v>
      </c>
      <c r="BL297" s="234" t="s">
        <v>451</v>
      </c>
      <c r="BM297" s="234" t="s">
        <v>451</v>
      </c>
      <c r="BN297" s="241"/>
      <c r="BO297" t="b">
        <v>0</v>
      </c>
      <c r="BP297" t="b">
        <v>0</v>
      </c>
      <c r="BQ297" t="b">
        <v>1</v>
      </c>
      <c r="BR297" s="241"/>
      <c r="BS297" s="241"/>
      <c r="BT297" s="234" t="s">
        <v>7012</v>
      </c>
      <c r="BU297" t="b">
        <v>0</v>
      </c>
      <c r="BV297" s="103">
        <v>1</v>
      </c>
      <c r="BW297" s="235">
        <v>1948</v>
      </c>
      <c r="BX297" s="234" t="s">
        <v>9337</v>
      </c>
      <c r="BY297" s="234" t="s">
        <v>56</v>
      </c>
      <c r="BZ297" s="234" t="s">
        <v>7014</v>
      </c>
    </row>
    <row r="298" spans="1:78" x14ac:dyDescent="0.25">
      <c r="A298" s="5">
        <v>1915</v>
      </c>
      <c r="B298" s="234" t="s">
        <v>9338</v>
      </c>
      <c r="C298" s="234" t="s">
        <v>9339</v>
      </c>
      <c r="D298" s="234"/>
      <c r="E298" s="234" t="s">
        <v>9340</v>
      </c>
      <c r="F298" s="234" t="s">
        <v>2991</v>
      </c>
      <c r="G298" s="234" t="s">
        <v>7864</v>
      </c>
      <c r="H298" s="234" t="s">
        <v>7034</v>
      </c>
      <c r="I298" s="242"/>
      <c r="J298" s="242">
        <v>44529.312303240738</v>
      </c>
      <c r="K298" s="234"/>
      <c r="L298" s="242">
        <v>44547.312303240738</v>
      </c>
      <c r="M298" s="234" t="s">
        <v>6996</v>
      </c>
      <c r="N298" s="234" t="s">
        <v>7981</v>
      </c>
      <c r="O298" s="234" t="s">
        <v>7982</v>
      </c>
      <c r="P298" s="234" t="s">
        <v>6999</v>
      </c>
      <c r="Q298" s="234"/>
      <c r="R298" s="234" t="s">
        <v>451</v>
      </c>
      <c r="S298" t="b">
        <v>0</v>
      </c>
      <c r="T298" s="242"/>
      <c r="U298" s="103">
        <v>9</v>
      </c>
      <c r="V298" s="234" t="s">
        <v>272</v>
      </c>
      <c r="W298" s="103">
        <v>99.6</v>
      </c>
      <c r="X298" s="234" t="s">
        <v>272</v>
      </c>
      <c r="Y298" s="242"/>
      <c r="Z298" s="242"/>
      <c r="AA298" s="103">
        <v>11</v>
      </c>
      <c r="AB298" s="234"/>
      <c r="AC298" s="243">
        <v>44544.319120370368</v>
      </c>
      <c r="AD298" s="234" t="s">
        <v>7763</v>
      </c>
      <c r="AE298" s="235" t="s">
        <v>9341</v>
      </c>
      <c r="AF298" s="237">
        <v>0</v>
      </c>
      <c r="AG298" s="234" t="s">
        <v>7057</v>
      </c>
      <c r="AH298" s="241"/>
      <c r="AI298" t="b">
        <v>1</v>
      </c>
      <c r="AJ298" t="b">
        <v>0</v>
      </c>
      <c r="AK298" s="234"/>
      <c r="AL298" s="103"/>
      <c r="AM298" t="b">
        <v>0</v>
      </c>
      <c r="AN298" s="234"/>
      <c r="AO298" s="103"/>
      <c r="AP298" s="241"/>
      <c r="AQ298" s="241"/>
      <c r="AR298" s="241"/>
      <c r="AS298" s="241"/>
      <c r="AT298" s="234" t="s">
        <v>7058</v>
      </c>
      <c r="AU298" s="234" t="s">
        <v>7025</v>
      </c>
      <c r="AV298" t="b">
        <v>0</v>
      </c>
      <c r="AW298" t="b">
        <v>0</v>
      </c>
      <c r="AX298" s="241"/>
      <c r="AY298" s="241"/>
      <c r="AZ298" s="234"/>
      <c r="BA298" s="234"/>
      <c r="BB298" s="234"/>
      <c r="BC298" t="b">
        <v>1</v>
      </c>
      <c r="BD298" s="234" t="s">
        <v>7008</v>
      </c>
      <c r="BE298" s="234" t="s">
        <v>7045</v>
      </c>
      <c r="BF298" s="234" t="s">
        <v>6972</v>
      </c>
      <c r="BG298" s="234" t="s">
        <v>7028</v>
      </c>
      <c r="BH298" s="234" t="s">
        <v>55</v>
      </c>
      <c r="BI298" s="243">
        <v>44642.411770833336</v>
      </c>
      <c r="BJ298" s="234" t="s">
        <v>442</v>
      </c>
      <c r="BK298" s="234" t="s">
        <v>451</v>
      </c>
      <c r="BL298" s="234" t="s">
        <v>451</v>
      </c>
      <c r="BM298" s="234" t="s">
        <v>451</v>
      </c>
      <c r="BN298" s="241"/>
      <c r="BO298" t="b">
        <v>0</v>
      </c>
      <c r="BP298" t="b">
        <v>0</v>
      </c>
      <c r="BQ298" t="b">
        <v>1</v>
      </c>
      <c r="BR298" s="241"/>
      <c r="BS298" s="241"/>
      <c r="BT298" s="234" t="s">
        <v>7047</v>
      </c>
      <c r="BU298" t="b">
        <v>0</v>
      </c>
      <c r="BV298" s="103">
        <v>0</v>
      </c>
      <c r="BW298" s="235">
        <v>1947</v>
      </c>
      <c r="BX298" s="234" t="s">
        <v>9342</v>
      </c>
      <c r="BY298" s="234" t="s">
        <v>56</v>
      </c>
      <c r="BZ298" s="234" t="s">
        <v>7014</v>
      </c>
    </row>
    <row r="299" spans="1:78" ht="45" x14ac:dyDescent="0.25">
      <c r="A299" s="5">
        <v>1914</v>
      </c>
      <c r="B299" s="234" t="s">
        <v>4378</v>
      </c>
      <c r="C299" s="234" t="s">
        <v>9343</v>
      </c>
      <c r="D299" s="234"/>
      <c r="E299" s="234" t="s">
        <v>7841</v>
      </c>
      <c r="F299" s="234" t="s">
        <v>7156</v>
      </c>
      <c r="G299" s="234" t="s">
        <v>7263</v>
      </c>
      <c r="H299" s="234" t="s">
        <v>7263</v>
      </c>
      <c r="I299" s="242"/>
      <c r="J299" s="242">
        <v>44543.669444444444</v>
      </c>
      <c r="K299" s="234"/>
      <c r="L299" s="242">
        <v>44545.669444444444</v>
      </c>
      <c r="M299" s="234" t="s">
        <v>7386</v>
      </c>
      <c r="N299" s="234" t="s">
        <v>7842</v>
      </c>
      <c r="O299" s="234" t="s">
        <v>7843</v>
      </c>
      <c r="P299" s="234" t="s">
        <v>6999</v>
      </c>
      <c r="Q299" s="234"/>
      <c r="R299" s="234" t="s">
        <v>451</v>
      </c>
      <c r="S299" t="b">
        <v>0</v>
      </c>
      <c r="T299" s="242">
        <v>44546</v>
      </c>
      <c r="U299" s="103">
        <v>60</v>
      </c>
      <c r="V299" s="234" t="s">
        <v>272</v>
      </c>
      <c r="W299" s="103">
        <v>300</v>
      </c>
      <c r="X299" s="234" t="s">
        <v>272</v>
      </c>
      <c r="Y299" s="242"/>
      <c r="Z299" s="242"/>
      <c r="AA299" s="103">
        <v>5</v>
      </c>
      <c r="AB299" s="234"/>
      <c r="AC299" s="243">
        <v>44543.67900462963</v>
      </c>
      <c r="AD299" s="234" t="s">
        <v>7268</v>
      </c>
      <c r="AE299" s="235" t="s">
        <v>9344</v>
      </c>
      <c r="AF299" s="237">
        <v>0</v>
      </c>
      <c r="AG299" s="234" t="s">
        <v>482</v>
      </c>
      <c r="AH299" s="241"/>
      <c r="AI299" t="b">
        <v>1</v>
      </c>
      <c r="AJ299" t="b">
        <v>0</v>
      </c>
      <c r="AK299" s="234" t="s">
        <v>9345</v>
      </c>
      <c r="AL299" s="103">
        <v>50</v>
      </c>
      <c r="AM299" t="b">
        <v>0</v>
      </c>
      <c r="AN299" s="234"/>
      <c r="AO299" s="103"/>
      <c r="AP299" s="241" t="s">
        <v>9346</v>
      </c>
      <c r="AQ299" s="241"/>
      <c r="AR299" s="241"/>
      <c r="AS299" s="241"/>
      <c r="AT299" s="234" t="s">
        <v>7609</v>
      </c>
      <c r="AU299" s="234" t="s">
        <v>7025</v>
      </c>
      <c r="AV299" t="b">
        <v>0</v>
      </c>
      <c r="AW299" t="b">
        <v>0</v>
      </c>
      <c r="AX299" s="241"/>
      <c r="AY299" s="241"/>
      <c r="AZ299" s="234"/>
      <c r="BA299" s="234"/>
      <c r="BB299" s="234" t="s">
        <v>9347</v>
      </c>
      <c r="BC299" t="b">
        <v>1</v>
      </c>
      <c r="BD299" s="234" t="s">
        <v>7390</v>
      </c>
      <c r="BE299" s="234" t="s">
        <v>7009</v>
      </c>
      <c r="BF299" s="234" t="s">
        <v>6972</v>
      </c>
      <c r="BG299" s="234" t="s">
        <v>7028</v>
      </c>
      <c r="BH299" s="234" t="s">
        <v>55</v>
      </c>
      <c r="BI299" s="243">
        <v>44642.411770833336</v>
      </c>
      <c r="BJ299" s="234" t="s">
        <v>9348</v>
      </c>
      <c r="BK299" s="234" t="s">
        <v>451</v>
      </c>
      <c r="BL299" s="234" t="s">
        <v>451</v>
      </c>
      <c r="BM299" s="234" t="s">
        <v>451</v>
      </c>
      <c r="BN299" s="241"/>
      <c r="BO299" t="b">
        <v>0</v>
      </c>
      <c r="BP299" t="b">
        <v>0</v>
      </c>
      <c r="BQ299" t="b">
        <v>0</v>
      </c>
      <c r="BR299" s="241"/>
      <c r="BS299" s="241"/>
      <c r="BT299" s="234" t="s">
        <v>7012</v>
      </c>
      <c r="BU299" t="b">
        <v>1</v>
      </c>
      <c r="BV299" s="103">
        <v>0</v>
      </c>
      <c r="BW299" s="235">
        <v>1946</v>
      </c>
      <c r="BX299" s="234" t="s">
        <v>9349</v>
      </c>
      <c r="BY299" s="234" t="s">
        <v>56</v>
      </c>
      <c r="BZ299" s="234" t="s">
        <v>7014</v>
      </c>
    </row>
    <row r="300" spans="1:78" ht="45" x14ac:dyDescent="0.25">
      <c r="A300" s="5">
        <v>1913</v>
      </c>
      <c r="B300" s="234" t="s">
        <v>4370</v>
      </c>
      <c r="C300" s="234" t="s">
        <v>9350</v>
      </c>
      <c r="D300" s="234"/>
      <c r="E300" s="234" t="s">
        <v>9351</v>
      </c>
      <c r="F300" s="234" t="s">
        <v>7156</v>
      </c>
      <c r="G300" s="234" t="s">
        <v>7350</v>
      </c>
      <c r="H300" s="234" t="s">
        <v>7034</v>
      </c>
      <c r="I300" s="242"/>
      <c r="J300" s="242">
        <v>44526.573125000003</v>
      </c>
      <c r="K300" s="234"/>
      <c r="L300" s="242">
        <v>44545.573125000003</v>
      </c>
      <c r="M300" s="234" t="s">
        <v>7066</v>
      </c>
      <c r="N300" s="234" t="s">
        <v>9352</v>
      </c>
      <c r="O300" s="234" t="s">
        <v>9353</v>
      </c>
      <c r="P300" s="234" t="s">
        <v>6999</v>
      </c>
      <c r="Q300" s="234"/>
      <c r="R300" s="234" t="s">
        <v>451</v>
      </c>
      <c r="S300" t="b">
        <v>0</v>
      </c>
      <c r="T300" s="242">
        <v>44580</v>
      </c>
      <c r="U300" s="103">
        <v>6</v>
      </c>
      <c r="V300" s="234" t="s">
        <v>272</v>
      </c>
      <c r="W300" s="103">
        <v>6</v>
      </c>
      <c r="X300" s="234" t="s">
        <v>272</v>
      </c>
      <c r="Y300" s="242"/>
      <c r="Z300" s="242"/>
      <c r="AA300" s="103"/>
      <c r="AB300" s="234"/>
      <c r="AC300" s="243">
        <v>44543.587013888886</v>
      </c>
      <c r="AD300" s="234" t="s">
        <v>7355</v>
      </c>
      <c r="AE300" s="235" t="s">
        <v>9354</v>
      </c>
      <c r="AF300" s="237">
        <v>0</v>
      </c>
      <c r="AG300" s="234" t="s">
        <v>482</v>
      </c>
      <c r="AH300" s="241"/>
      <c r="AI300" t="b">
        <v>1</v>
      </c>
      <c r="AJ300" t="b">
        <v>0</v>
      </c>
      <c r="AK300" s="234"/>
      <c r="AL300" s="103"/>
      <c r="AM300" t="b">
        <v>0</v>
      </c>
      <c r="AN300" s="234"/>
      <c r="AO300" s="103"/>
      <c r="AP300" s="241"/>
      <c r="AQ300" s="241"/>
      <c r="AR300" s="241" t="s">
        <v>9355</v>
      </c>
      <c r="AS300" s="241"/>
      <c r="AT300" s="234" t="s">
        <v>7058</v>
      </c>
      <c r="AU300" s="234" t="s">
        <v>7025</v>
      </c>
      <c r="AV300" t="b">
        <v>0</v>
      </c>
      <c r="AW300" t="b">
        <v>0</v>
      </c>
      <c r="AX300" s="241" t="s">
        <v>5678</v>
      </c>
      <c r="AY300" s="241"/>
      <c r="AZ300" s="234"/>
      <c r="BA300" s="234"/>
      <c r="BB300" s="234"/>
      <c r="BC300" t="b">
        <v>1</v>
      </c>
      <c r="BD300" s="234" t="s">
        <v>7076</v>
      </c>
      <c r="BE300" s="234" t="s">
        <v>7045</v>
      </c>
      <c r="BF300" s="234" t="s">
        <v>6972</v>
      </c>
      <c r="BG300" s="234" t="s">
        <v>7028</v>
      </c>
      <c r="BH300" s="234" t="s">
        <v>55</v>
      </c>
      <c r="BI300" s="243">
        <v>44642.411759259259</v>
      </c>
      <c r="BJ300" s="234" t="s">
        <v>442</v>
      </c>
      <c r="BK300" s="234" t="s">
        <v>547</v>
      </c>
      <c r="BL300" s="234" t="s">
        <v>547</v>
      </c>
      <c r="BM300" s="234" t="s">
        <v>547</v>
      </c>
      <c r="BN300" s="241" t="s">
        <v>9356</v>
      </c>
      <c r="BO300" t="b">
        <v>0</v>
      </c>
      <c r="BP300" t="b">
        <v>0</v>
      </c>
      <c r="BQ300" t="b">
        <v>1</v>
      </c>
      <c r="BR300" s="241"/>
      <c r="BS300" s="241"/>
      <c r="BT300" s="234" t="s">
        <v>7012</v>
      </c>
      <c r="BU300" t="b">
        <v>0</v>
      </c>
      <c r="BV300" s="103">
        <v>1</v>
      </c>
      <c r="BW300" s="235">
        <v>1945</v>
      </c>
      <c r="BX300" s="234" t="s">
        <v>9357</v>
      </c>
      <c r="BY300" s="234" t="s">
        <v>56</v>
      </c>
      <c r="BZ300" s="234" t="s">
        <v>7014</v>
      </c>
    </row>
    <row r="301" spans="1:78" ht="60" x14ac:dyDescent="0.25">
      <c r="A301" s="5">
        <v>1912</v>
      </c>
      <c r="B301" s="234" t="s">
        <v>4333</v>
      </c>
      <c r="C301" s="234" t="s">
        <v>9358</v>
      </c>
      <c r="D301" s="234" t="s">
        <v>9359</v>
      </c>
      <c r="E301" s="234" t="s">
        <v>9360</v>
      </c>
      <c r="F301" s="234" t="s">
        <v>7156</v>
      </c>
      <c r="G301" s="234" t="s">
        <v>7302</v>
      </c>
      <c r="H301" s="234" t="s">
        <v>7302</v>
      </c>
      <c r="I301" s="242"/>
      <c r="J301" s="242">
        <v>44543.551099537035</v>
      </c>
      <c r="K301" s="234" t="s">
        <v>9361</v>
      </c>
      <c r="L301" s="242">
        <v>44545.551099537035</v>
      </c>
      <c r="M301" s="234" t="s">
        <v>7066</v>
      </c>
      <c r="N301" s="234" t="s">
        <v>9362</v>
      </c>
      <c r="O301" s="234" t="s">
        <v>9363</v>
      </c>
      <c r="P301" s="234" t="s">
        <v>6999</v>
      </c>
      <c r="Q301" s="234" t="s">
        <v>9364</v>
      </c>
      <c r="R301" s="234" t="s">
        <v>451</v>
      </c>
      <c r="S301" t="b">
        <v>0</v>
      </c>
      <c r="T301" s="242"/>
      <c r="U301" s="103">
        <v>32</v>
      </c>
      <c r="V301" s="234" t="s">
        <v>272</v>
      </c>
      <c r="W301" s="103">
        <v>32</v>
      </c>
      <c r="X301" s="234" t="s">
        <v>272</v>
      </c>
      <c r="Y301" s="242"/>
      <c r="Z301" s="242"/>
      <c r="AA301" s="103"/>
      <c r="AB301" s="234" t="s">
        <v>9365</v>
      </c>
      <c r="AC301" s="243">
        <v>44543.557303240741</v>
      </c>
      <c r="AD301" s="234" t="s">
        <v>7308</v>
      </c>
      <c r="AE301" s="235" t="s">
        <v>9366</v>
      </c>
      <c r="AF301" s="237">
        <v>0</v>
      </c>
      <c r="AG301" s="234" t="s">
        <v>482</v>
      </c>
      <c r="AH301" s="241"/>
      <c r="AI301" t="b">
        <v>1</v>
      </c>
      <c r="AJ301" t="b">
        <v>0</v>
      </c>
      <c r="AK301" s="234"/>
      <c r="AL301" s="103"/>
      <c r="AM301" t="b">
        <v>0</v>
      </c>
      <c r="AN301" s="234"/>
      <c r="AO301" s="103"/>
      <c r="AP301" s="241"/>
      <c r="AQ301" s="241"/>
      <c r="AR301" s="241" t="s">
        <v>9367</v>
      </c>
      <c r="AS301" s="241"/>
      <c r="AT301" s="234" t="s">
        <v>7005</v>
      </c>
      <c r="AU301" s="234" t="s">
        <v>7085</v>
      </c>
      <c r="AV301" t="b">
        <v>0</v>
      </c>
      <c r="AW301" t="b">
        <v>0</v>
      </c>
      <c r="AX301" s="241"/>
      <c r="AY301" s="241"/>
      <c r="AZ301" s="234"/>
      <c r="BA301" s="234"/>
      <c r="BB301" s="234" t="s">
        <v>9368</v>
      </c>
      <c r="BC301" t="b">
        <v>0</v>
      </c>
      <c r="BD301" s="234" t="s">
        <v>7076</v>
      </c>
      <c r="BE301" s="234" t="s">
        <v>7009</v>
      </c>
      <c r="BF301" s="234" t="s">
        <v>7027</v>
      </c>
      <c r="BG301" s="234" t="s">
        <v>7028</v>
      </c>
      <c r="BH301" s="234" t="s">
        <v>55</v>
      </c>
      <c r="BI301" s="243">
        <v>44642.411759259259</v>
      </c>
      <c r="BJ301" s="234" t="s">
        <v>9369</v>
      </c>
      <c r="BK301" s="234" t="s">
        <v>547</v>
      </c>
      <c r="BL301" s="234" t="s">
        <v>451</v>
      </c>
      <c r="BM301" s="234" t="s">
        <v>451</v>
      </c>
      <c r="BN301" s="241"/>
      <c r="BO301" t="b">
        <v>0</v>
      </c>
      <c r="BP301" t="b">
        <v>0</v>
      </c>
      <c r="BQ301" t="b">
        <v>0</v>
      </c>
      <c r="BR301" s="241" t="s">
        <v>7029</v>
      </c>
      <c r="BS301" s="241" t="s">
        <v>9370</v>
      </c>
      <c r="BT301" s="234" t="s">
        <v>7012</v>
      </c>
      <c r="BU301" t="b">
        <v>0</v>
      </c>
      <c r="BV301" s="103">
        <v>1</v>
      </c>
      <c r="BW301" s="235">
        <v>1944</v>
      </c>
      <c r="BX301" s="234" t="s">
        <v>9371</v>
      </c>
      <c r="BY301" s="234" t="s">
        <v>56</v>
      </c>
      <c r="BZ301" s="234" t="s">
        <v>7014</v>
      </c>
    </row>
    <row r="302" spans="1:78" ht="30" x14ac:dyDescent="0.25">
      <c r="A302" s="5">
        <v>1911</v>
      </c>
      <c r="B302" s="234" t="s">
        <v>4330</v>
      </c>
      <c r="C302" s="234" t="s">
        <v>3346</v>
      </c>
      <c r="D302" s="234" t="s">
        <v>8884</v>
      </c>
      <c r="E302" s="234"/>
      <c r="F302" s="234" t="s">
        <v>6993</v>
      </c>
      <c r="G302" s="234" t="s">
        <v>7263</v>
      </c>
      <c r="H302" s="234" t="s">
        <v>7263</v>
      </c>
      <c r="I302" s="242"/>
      <c r="J302" s="242">
        <v>44540.636203703703</v>
      </c>
      <c r="K302" s="234"/>
      <c r="L302" s="242">
        <v>44543.636203703703</v>
      </c>
      <c r="M302" s="234" t="s">
        <v>8885</v>
      </c>
      <c r="N302" s="234" t="s">
        <v>8886</v>
      </c>
      <c r="O302" s="234" t="s">
        <v>8887</v>
      </c>
      <c r="P302" s="234" t="s">
        <v>6999</v>
      </c>
      <c r="Q302" s="234"/>
      <c r="R302" s="234" t="s">
        <v>451</v>
      </c>
      <c r="S302" t="b">
        <v>0</v>
      </c>
      <c r="T302" s="242">
        <v>44540</v>
      </c>
      <c r="U302" s="103">
        <v>20</v>
      </c>
      <c r="V302" s="234" t="s">
        <v>272</v>
      </c>
      <c r="W302" s="103">
        <v>20</v>
      </c>
      <c r="X302" s="234" t="s">
        <v>272</v>
      </c>
      <c r="Y302" s="242"/>
      <c r="Z302" s="242"/>
      <c r="AA302" s="103">
        <v>1</v>
      </c>
      <c r="AB302" s="234" t="s">
        <v>8888</v>
      </c>
      <c r="AC302" s="243">
        <v>44540.639074074075</v>
      </c>
      <c r="AD302" s="234" t="s">
        <v>7268</v>
      </c>
      <c r="AE302" s="235" t="s">
        <v>9372</v>
      </c>
      <c r="AF302" s="237">
        <v>0</v>
      </c>
      <c r="AG302" s="234" t="s">
        <v>482</v>
      </c>
      <c r="AH302" s="241"/>
      <c r="AI302" t="b">
        <v>1</v>
      </c>
      <c r="AJ302" t="b">
        <v>0</v>
      </c>
      <c r="AK302" s="234"/>
      <c r="AL302" s="103"/>
      <c r="AM302" t="b">
        <v>0</v>
      </c>
      <c r="AN302" s="234"/>
      <c r="AO302" s="103"/>
      <c r="AP302" s="241"/>
      <c r="AQ302" s="241"/>
      <c r="AR302" s="241"/>
      <c r="AS302" s="241"/>
      <c r="AT302" s="234" t="s">
        <v>7005</v>
      </c>
      <c r="AU302" s="234" t="s">
        <v>7025</v>
      </c>
      <c r="AV302" t="b">
        <v>0</v>
      </c>
      <c r="AW302" t="b">
        <v>0</v>
      </c>
      <c r="AX302" s="241"/>
      <c r="AY302" s="241"/>
      <c r="AZ302" s="234"/>
      <c r="BA302" s="234"/>
      <c r="BB302" s="234"/>
      <c r="BC302" t="b">
        <v>0</v>
      </c>
      <c r="BD302" s="234" t="s">
        <v>8890</v>
      </c>
      <c r="BE302" s="234" t="s">
        <v>7009</v>
      </c>
      <c r="BF302" s="234" t="s">
        <v>7027</v>
      </c>
      <c r="BG302" s="234" t="s">
        <v>7010</v>
      </c>
      <c r="BH302" s="234" t="s">
        <v>55</v>
      </c>
      <c r="BI302" s="243">
        <v>44642.411759259259</v>
      </c>
      <c r="BJ302" s="234" t="s">
        <v>7275</v>
      </c>
      <c r="BK302" s="234" t="s">
        <v>451</v>
      </c>
      <c r="BL302" s="234" t="s">
        <v>451</v>
      </c>
      <c r="BM302" s="234" t="s">
        <v>451</v>
      </c>
      <c r="BN302" s="241"/>
      <c r="BO302" t="b">
        <v>0</v>
      </c>
      <c r="BP302" t="b">
        <v>0</v>
      </c>
      <c r="BQ302" t="b">
        <v>0</v>
      </c>
      <c r="BR302" s="241" t="s">
        <v>7259</v>
      </c>
      <c r="BS302" s="241" t="s">
        <v>8892</v>
      </c>
      <c r="BT302" s="234" t="s">
        <v>7012</v>
      </c>
      <c r="BU302" t="b">
        <v>1</v>
      </c>
      <c r="BV302" s="103">
        <v>0</v>
      </c>
      <c r="BW302" s="235">
        <v>1943</v>
      </c>
      <c r="BX302" s="234" t="s">
        <v>9373</v>
      </c>
      <c r="BY302" s="234" t="s">
        <v>56</v>
      </c>
      <c r="BZ302" s="234" t="s">
        <v>7014</v>
      </c>
    </row>
    <row r="303" spans="1:78" x14ac:dyDescent="0.25">
      <c r="A303" s="5">
        <v>1910</v>
      </c>
      <c r="B303" s="234" t="s">
        <v>4325</v>
      </c>
      <c r="C303" s="234" t="s">
        <v>4326</v>
      </c>
      <c r="D303" s="234" t="s">
        <v>7124</v>
      </c>
      <c r="E303" s="234" t="s">
        <v>7986</v>
      </c>
      <c r="F303" s="234" t="s">
        <v>6993</v>
      </c>
      <c r="G303" s="234" t="s">
        <v>6994</v>
      </c>
      <c r="H303" s="234" t="s">
        <v>6995</v>
      </c>
      <c r="I303" s="242"/>
      <c r="J303" s="242">
        <v>44540.580231481479</v>
      </c>
      <c r="K303" s="234" t="s">
        <v>9374</v>
      </c>
      <c r="L303" s="242">
        <v>44546.580231481479</v>
      </c>
      <c r="M303" s="234" t="s">
        <v>6996</v>
      </c>
      <c r="N303" s="234" t="s">
        <v>7126</v>
      </c>
      <c r="O303" s="234" t="s">
        <v>7127</v>
      </c>
      <c r="P303" s="234" t="s">
        <v>6999</v>
      </c>
      <c r="Q303" s="234"/>
      <c r="R303" s="234" t="s">
        <v>451</v>
      </c>
      <c r="S303" t="b">
        <v>0</v>
      </c>
      <c r="T303" s="242"/>
      <c r="U303" s="103">
        <v>5</v>
      </c>
      <c r="V303" s="234" t="s">
        <v>272</v>
      </c>
      <c r="W303" s="103">
        <v>5</v>
      </c>
      <c r="X303" s="234" t="s">
        <v>272</v>
      </c>
      <c r="Y303" s="242"/>
      <c r="Z303" s="242"/>
      <c r="AA303" s="103"/>
      <c r="AB303" s="234" t="s">
        <v>7128</v>
      </c>
      <c r="AC303" s="243">
        <v>44540.58189814815</v>
      </c>
      <c r="AD303" s="234" t="s">
        <v>7001</v>
      </c>
      <c r="AE303" s="235" t="s">
        <v>9375</v>
      </c>
      <c r="AF303" s="237">
        <v>0</v>
      </c>
      <c r="AG303" s="234" t="s">
        <v>482</v>
      </c>
      <c r="AH303" s="241" t="s">
        <v>8352</v>
      </c>
      <c r="AI303" t="b">
        <v>1</v>
      </c>
      <c r="AJ303" t="b">
        <v>0</v>
      </c>
      <c r="AK303" s="234"/>
      <c r="AL303" s="103"/>
      <c r="AM303" t="b">
        <v>0</v>
      </c>
      <c r="AN303" s="234"/>
      <c r="AO303" s="103"/>
      <c r="AP303" s="241"/>
      <c r="AQ303" s="241"/>
      <c r="AR303" s="241"/>
      <c r="AS303" s="241"/>
      <c r="AT303" s="234" t="s">
        <v>7005</v>
      </c>
      <c r="AU303" s="234" t="s">
        <v>7085</v>
      </c>
      <c r="AV303" t="b">
        <v>0</v>
      </c>
      <c r="AW303" t="b">
        <v>0</v>
      </c>
      <c r="AX303" s="241"/>
      <c r="AY303" s="241"/>
      <c r="AZ303" s="234"/>
      <c r="BA303" s="234"/>
      <c r="BB303" s="234" t="s">
        <v>8830</v>
      </c>
      <c r="BC303" t="b">
        <v>0</v>
      </c>
      <c r="BD303" s="234" t="s">
        <v>7008</v>
      </c>
      <c r="BE303" s="234" t="s">
        <v>7009</v>
      </c>
      <c r="BF303" s="234" t="s">
        <v>7027</v>
      </c>
      <c r="BG303" s="234" t="s">
        <v>7028</v>
      </c>
      <c r="BH303" s="234" t="s">
        <v>55</v>
      </c>
      <c r="BI303" s="243">
        <v>44642.411759259259</v>
      </c>
      <c r="BJ303" s="234" t="s">
        <v>442</v>
      </c>
      <c r="BK303" s="234" t="s">
        <v>451</v>
      </c>
      <c r="BL303" s="234" t="s">
        <v>451</v>
      </c>
      <c r="BM303" s="234" t="s">
        <v>451</v>
      </c>
      <c r="BN303" s="241"/>
      <c r="BO303" t="b">
        <v>0</v>
      </c>
      <c r="BP303" t="b">
        <v>0</v>
      </c>
      <c r="BQ303" t="b">
        <v>0</v>
      </c>
      <c r="BR303" s="241" t="s">
        <v>7029</v>
      </c>
      <c r="BS303" s="241"/>
      <c r="BT303" s="234" t="s">
        <v>7012</v>
      </c>
      <c r="BU303" t="b">
        <v>0</v>
      </c>
      <c r="BV303" s="103">
        <v>1</v>
      </c>
      <c r="BW303" s="235">
        <v>1942</v>
      </c>
      <c r="BX303" s="234" t="s">
        <v>9376</v>
      </c>
      <c r="BY303" s="234" t="s">
        <v>56</v>
      </c>
      <c r="BZ303" s="234" t="s">
        <v>7014</v>
      </c>
    </row>
    <row r="304" spans="1:78" x14ac:dyDescent="0.25">
      <c r="A304" s="5">
        <v>1909</v>
      </c>
      <c r="B304" s="234" t="s">
        <v>4320</v>
      </c>
      <c r="C304" s="234" t="s">
        <v>9377</v>
      </c>
      <c r="D304" s="234"/>
      <c r="E304" s="234" t="s">
        <v>9378</v>
      </c>
      <c r="F304" s="234" t="s">
        <v>6993</v>
      </c>
      <c r="G304" s="234" t="s">
        <v>7244</v>
      </c>
      <c r="H304" s="234" t="s">
        <v>6995</v>
      </c>
      <c r="I304" s="242"/>
      <c r="J304" s="242">
        <v>44540.576643518521</v>
      </c>
      <c r="K304" s="234"/>
      <c r="L304" s="242">
        <v>44544.576643518521</v>
      </c>
      <c r="M304" s="234" t="s">
        <v>7159</v>
      </c>
      <c r="N304" s="234" t="s">
        <v>9379</v>
      </c>
      <c r="O304" s="234" t="s">
        <v>9380</v>
      </c>
      <c r="P304" s="234" t="s">
        <v>6999</v>
      </c>
      <c r="Q304" s="234"/>
      <c r="R304" s="234" t="s">
        <v>451</v>
      </c>
      <c r="S304" t="b">
        <v>0</v>
      </c>
      <c r="T304" s="242">
        <v>44585</v>
      </c>
      <c r="U304" s="103">
        <v>85</v>
      </c>
      <c r="V304" s="234" t="s">
        <v>480</v>
      </c>
      <c r="W304" s="103">
        <v>85</v>
      </c>
      <c r="X304" s="234" t="s">
        <v>480</v>
      </c>
      <c r="Y304" s="242"/>
      <c r="Z304" s="242"/>
      <c r="AA304" s="103">
        <v>3</v>
      </c>
      <c r="AB304" s="234"/>
      <c r="AC304" s="243">
        <v>44540.579456018517</v>
      </c>
      <c r="AD304" s="234" t="s">
        <v>7248</v>
      </c>
      <c r="AE304" s="235" t="s">
        <v>9381</v>
      </c>
      <c r="AF304" s="237">
        <v>0</v>
      </c>
      <c r="AG304" s="234" t="s">
        <v>436</v>
      </c>
      <c r="AH304" s="241"/>
      <c r="AI304" t="b">
        <v>1</v>
      </c>
      <c r="AJ304" t="b">
        <v>0</v>
      </c>
      <c r="AK304" s="234"/>
      <c r="AL304" s="103"/>
      <c r="AM304" t="b">
        <v>0</v>
      </c>
      <c r="AN304" s="234"/>
      <c r="AO304" s="103"/>
      <c r="AP304" s="241"/>
      <c r="AQ304" s="241"/>
      <c r="AR304" s="241"/>
      <c r="AS304" s="241"/>
      <c r="AT304" s="234" t="s">
        <v>7005</v>
      </c>
      <c r="AU304" s="234" t="s">
        <v>7025</v>
      </c>
      <c r="AV304" t="b">
        <v>0</v>
      </c>
      <c r="AW304" t="b">
        <v>0</v>
      </c>
      <c r="AX304" s="241"/>
      <c r="AY304" s="241"/>
      <c r="AZ304" s="234"/>
      <c r="BA304" s="234"/>
      <c r="BB304" s="234" t="s">
        <v>9382</v>
      </c>
      <c r="BC304" t="b">
        <v>1</v>
      </c>
      <c r="BD304" s="234" t="s">
        <v>7170</v>
      </c>
      <c r="BE304" s="234" t="s">
        <v>7009</v>
      </c>
      <c r="BF304" s="234" t="s">
        <v>6972</v>
      </c>
      <c r="BG304" s="234" t="s">
        <v>7028</v>
      </c>
      <c r="BH304" s="234" t="s">
        <v>55</v>
      </c>
      <c r="BI304" s="243">
        <v>44642.411747685182</v>
      </c>
      <c r="BJ304" s="234" t="s">
        <v>442</v>
      </c>
      <c r="BK304" s="234" t="s">
        <v>451</v>
      </c>
      <c r="BL304" s="234" t="s">
        <v>451</v>
      </c>
      <c r="BM304" s="234" t="s">
        <v>451</v>
      </c>
      <c r="BN304" s="241"/>
      <c r="BO304" t="b">
        <v>0</v>
      </c>
      <c r="BP304" t="b">
        <v>0</v>
      </c>
      <c r="BQ304" t="b">
        <v>0</v>
      </c>
      <c r="BR304" s="241"/>
      <c r="BS304" s="241"/>
      <c r="BT304" s="234" t="s">
        <v>7012</v>
      </c>
      <c r="BU304" t="b">
        <v>0</v>
      </c>
      <c r="BV304" s="103">
        <v>0</v>
      </c>
      <c r="BW304" s="235">
        <v>1941</v>
      </c>
      <c r="BX304" s="234" t="s">
        <v>9383</v>
      </c>
      <c r="BY304" s="234" t="s">
        <v>56</v>
      </c>
      <c r="BZ304" s="234" t="s">
        <v>7014</v>
      </c>
    </row>
    <row r="305" spans="1:78" x14ac:dyDescent="0.25">
      <c r="A305" s="5">
        <v>1908</v>
      </c>
      <c r="B305" s="234" t="s">
        <v>4314</v>
      </c>
      <c r="C305" s="234" t="s">
        <v>4315</v>
      </c>
      <c r="D305" s="234" t="s">
        <v>7124</v>
      </c>
      <c r="E305" s="234" t="s">
        <v>7986</v>
      </c>
      <c r="F305" s="234" t="s">
        <v>6993</v>
      </c>
      <c r="G305" s="234" t="s">
        <v>6994</v>
      </c>
      <c r="H305" s="234" t="s">
        <v>6995</v>
      </c>
      <c r="I305" s="242"/>
      <c r="J305" s="242">
        <v>44540.572222222225</v>
      </c>
      <c r="K305" s="234" t="s">
        <v>9384</v>
      </c>
      <c r="L305" s="242">
        <v>44546.572222222225</v>
      </c>
      <c r="M305" s="234" t="s">
        <v>6996</v>
      </c>
      <c r="N305" s="234" t="s">
        <v>7126</v>
      </c>
      <c r="O305" s="234" t="s">
        <v>7127</v>
      </c>
      <c r="P305" s="234" t="s">
        <v>6999</v>
      </c>
      <c r="Q305" s="234"/>
      <c r="R305" s="234" t="s">
        <v>451</v>
      </c>
      <c r="S305" t="b">
        <v>0</v>
      </c>
      <c r="T305" s="242"/>
      <c r="U305" s="103">
        <v>5</v>
      </c>
      <c r="V305" s="234" t="s">
        <v>272</v>
      </c>
      <c r="W305" s="103">
        <v>5</v>
      </c>
      <c r="X305" s="234" t="s">
        <v>272</v>
      </c>
      <c r="Y305" s="242"/>
      <c r="Z305" s="242"/>
      <c r="AA305" s="103"/>
      <c r="AB305" s="234" t="s">
        <v>7128</v>
      </c>
      <c r="AC305" s="243">
        <v>44540.576886574076</v>
      </c>
      <c r="AD305" s="234" t="s">
        <v>7001</v>
      </c>
      <c r="AE305" s="235" t="s">
        <v>9385</v>
      </c>
      <c r="AF305" s="237">
        <v>0</v>
      </c>
      <c r="AG305" s="234" t="s">
        <v>436</v>
      </c>
      <c r="AH305" s="241" t="s">
        <v>8352</v>
      </c>
      <c r="AI305" t="b">
        <v>1</v>
      </c>
      <c r="AJ305" t="b">
        <v>0</v>
      </c>
      <c r="AK305" s="234"/>
      <c r="AL305" s="103"/>
      <c r="AM305" t="b">
        <v>0</v>
      </c>
      <c r="AN305" s="234"/>
      <c r="AO305" s="103"/>
      <c r="AP305" s="241"/>
      <c r="AQ305" s="241"/>
      <c r="AR305" s="241"/>
      <c r="AS305" s="241"/>
      <c r="AT305" s="234" t="s">
        <v>7005</v>
      </c>
      <c r="AU305" s="234" t="s">
        <v>7085</v>
      </c>
      <c r="AV305" t="b">
        <v>0</v>
      </c>
      <c r="AW305" t="b">
        <v>0</v>
      </c>
      <c r="AX305" s="241"/>
      <c r="AY305" s="241"/>
      <c r="AZ305" s="234"/>
      <c r="BA305" s="234"/>
      <c r="BB305" s="234" t="s">
        <v>8830</v>
      </c>
      <c r="BC305" t="b">
        <v>0</v>
      </c>
      <c r="BD305" s="234" t="s">
        <v>7008</v>
      </c>
      <c r="BE305" s="234" t="s">
        <v>7009</v>
      </c>
      <c r="BF305" s="234" t="s">
        <v>7027</v>
      </c>
      <c r="BG305" s="234" t="s">
        <v>7028</v>
      </c>
      <c r="BH305" s="234" t="s">
        <v>55</v>
      </c>
      <c r="BI305" s="243">
        <v>44642.411747685182</v>
      </c>
      <c r="BJ305" s="234" t="s">
        <v>442</v>
      </c>
      <c r="BK305" s="234" t="s">
        <v>451</v>
      </c>
      <c r="BL305" s="234" t="s">
        <v>451</v>
      </c>
      <c r="BM305" s="234" t="s">
        <v>451</v>
      </c>
      <c r="BN305" s="241"/>
      <c r="BO305" t="b">
        <v>0</v>
      </c>
      <c r="BP305" t="b">
        <v>0</v>
      </c>
      <c r="BQ305" t="b">
        <v>0</v>
      </c>
      <c r="BR305" s="241" t="s">
        <v>7029</v>
      </c>
      <c r="BS305" s="241"/>
      <c r="BT305" s="234" t="s">
        <v>7012</v>
      </c>
      <c r="BU305" t="b">
        <v>0</v>
      </c>
      <c r="BV305" s="103">
        <v>1</v>
      </c>
      <c r="BW305" s="235">
        <v>1940</v>
      </c>
      <c r="BX305" s="234" t="s">
        <v>9386</v>
      </c>
      <c r="BY305" s="234" t="s">
        <v>56</v>
      </c>
      <c r="BZ305" s="234" t="s">
        <v>7014</v>
      </c>
    </row>
    <row r="306" spans="1:78" x14ac:dyDescent="0.25">
      <c r="A306" s="5">
        <v>1907</v>
      </c>
      <c r="B306" s="234" t="s">
        <v>4309</v>
      </c>
      <c r="C306" s="234" t="s">
        <v>9387</v>
      </c>
      <c r="D306" s="234"/>
      <c r="E306" s="234" t="s">
        <v>8782</v>
      </c>
      <c r="F306" s="234" t="s">
        <v>6993</v>
      </c>
      <c r="G306" s="234" t="s">
        <v>7263</v>
      </c>
      <c r="H306" s="234" t="s">
        <v>7263</v>
      </c>
      <c r="I306" s="242"/>
      <c r="J306" s="242">
        <v>44539.599826388891</v>
      </c>
      <c r="K306" s="234"/>
      <c r="L306" s="242">
        <v>44540.599826388891</v>
      </c>
      <c r="M306" s="234" t="s">
        <v>7264</v>
      </c>
      <c r="N306" s="234" t="s">
        <v>8783</v>
      </c>
      <c r="O306" s="234" t="s">
        <v>8784</v>
      </c>
      <c r="P306" s="234" t="s">
        <v>6999</v>
      </c>
      <c r="Q306" s="234"/>
      <c r="R306" s="234" t="s">
        <v>451</v>
      </c>
      <c r="S306" t="b">
        <v>0</v>
      </c>
      <c r="T306" s="242">
        <v>44540</v>
      </c>
      <c r="U306" s="103">
        <v>10</v>
      </c>
      <c r="V306" s="234" t="s">
        <v>272</v>
      </c>
      <c r="W306" s="103">
        <v>30</v>
      </c>
      <c r="X306" s="234" t="s">
        <v>272</v>
      </c>
      <c r="Y306" s="242"/>
      <c r="Z306" s="242"/>
      <c r="AA306" s="103">
        <v>3</v>
      </c>
      <c r="AB306" s="234"/>
      <c r="AC306" s="243">
        <v>44539.604895833334</v>
      </c>
      <c r="AD306" s="234" t="s">
        <v>7268</v>
      </c>
      <c r="AE306" s="235" t="s">
        <v>9388</v>
      </c>
      <c r="AF306" s="237">
        <v>0</v>
      </c>
      <c r="AG306" s="234" t="s">
        <v>482</v>
      </c>
      <c r="AH306" s="241"/>
      <c r="AI306" t="b">
        <v>1</v>
      </c>
      <c r="AJ306" t="b">
        <v>0</v>
      </c>
      <c r="AK306" s="234"/>
      <c r="AL306" s="103"/>
      <c r="AM306" t="b">
        <v>0</v>
      </c>
      <c r="AN306" s="234"/>
      <c r="AO306" s="103"/>
      <c r="AP306" s="241"/>
      <c r="AQ306" s="241"/>
      <c r="AR306" s="241"/>
      <c r="AS306" s="241"/>
      <c r="AT306" s="234" t="s">
        <v>7005</v>
      </c>
      <c r="AU306" s="234" t="s">
        <v>9389</v>
      </c>
      <c r="AV306" t="b">
        <v>0</v>
      </c>
      <c r="AW306" t="b">
        <v>0</v>
      </c>
      <c r="AX306" s="241"/>
      <c r="AY306" s="241"/>
      <c r="AZ306" s="234"/>
      <c r="BA306" s="234"/>
      <c r="BB306" s="234" t="s">
        <v>9390</v>
      </c>
      <c r="BC306" t="b">
        <v>1</v>
      </c>
      <c r="BD306" s="234" t="s">
        <v>7270</v>
      </c>
      <c r="BE306" s="234" t="s">
        <v>7009</v>
      </c>
      <c r="BF306" s="234" t="s">
        <v>6972</v>
      </c>
      <c r="BG306" s="234" t="s">
        <v>7028</v>
      </c>
      <c r="BH306" s="234" t="s">
        <v>55</v>
      </c>
      <c r="BI306" s="243">
        <v>44642.411747685182</v>
      </c>
      <c r="BJ306" s="234" t="s">
        <v>7271</v>
      </c>
      <c r="BK306" s="234" t="s">
        <v>451</v>
      </c>
      <c r="BL306" s="234" t="s">
        <v>451</v>
      </c>
      <c r="BM306" s="234" t="s">
        <v>451</v>
      </c>
      <c r="BN306" s="241"/>
      <c r="BO306" t="b">
        <v>0</v>
      </c>
      <c r="BP306" t="b">
        <v>0</v>
      </c>
      <c r="BQ306" t="b">
        <v>0</v>
      </c>
      <c r="BR306" s="241"/>
      <c r="BS306" s="241"/>
      <c r="BT306" s="234" t="s">
        <v>7012</v>
      </c>
      <c r="BU306" t="b">
        <v>1</v>
      </c>
      <c r="BV306" s="103">
        <v>0</v>
      </c>
      <c r="BW306" s="235">
        <v>1939</v>
      </c>
      <c r="BX306" s="234" t="s">
        <v>9391</v>
      </c>
      <c r="BY306" s="234" t="s">
        <v>56</v>
      </c>
      <c r="BZ306" s="234" t="s">
        <v>7014</v>
      </c>
    </row>
    <row r="307" spans="1:78" ht="90" x14ac:dyDescent="0.25">
      <c r="A307" s="5">
        <v>1906</v>
      </c>
      <c r="B307" s="234" t="s">
        <v>4286</v>
      </c>
      <c r="C307" s="234" t="s">
        <v>9392</v>
      </c>
      <c r="D307" s="234" t="s">
        <v>7581</v>
      </c>
      <c r="E307" s="234" t="s">
        <v>7192</v>
      </c>
      <c r="F307" s="234" t="s">
        <v>2991</v>
      </c>
      <c r="G307" s="234" t="s">
        <v>7100</v>
      </c>
      <c r="H307" s="234" t="s">
        <v>6995</v>
      </c>
      <c r="I307" s="242"/>
      <c r="J307" s="242">
        <v>44539.558425925927</v>
      </c>
      <c r="K307" s="234" t="s">
        <v>9393</v>
      </c>
      <c r="L307" s="242">
        <v>44564.558425925927</v>
      </c>
      <c r="M307" s="234" t="s">
        <v>6996</v>
      </c>
      <c r="N307" s="234" t="s">
        <v>7582</v>
      </c>
      <c r="O307" s="234" t="s">
        <v>7583</v>
      </c>
      <c r="P307" s="234" t="s">
        <v>6999</v>
      </c>
      <c r="Q307" s="234" t="s">
        <v>9394</v>
      </c>
      <c r="R307" s="234" t="s">
        <v>451</v>
      </c>
      <c r="S307" t="b">
        <v>0</v>
      </c>
      <c r="T307" s="242"/>
      <c r="U307" s="103">
        <v>232</v>
      </c>
      <c r="V307" s="234" t="s">
        <v>272</v>
      </c>
      <c r="W307" s="103">
        <v>232</v>
      </c>
      <c r="X307" s="234" t="s">
        <v>272</v>
      </c>
      <c r="Y307" s="242"/>
      <c r="Z307" s="242"/>
      <c r="AA307" s="103"/>
      <c r="AB307" s="234" t="s">
        <v>7584</v>
      </c>
      <c r="AC307" s="243">
        <v>44539.563067129631</v>
      </c>
      <c r="AD307" s="234" t="s">
        <v>7106</v>
      </c>
      <c r="AE307" s="235" t="s">
        <v>9395</v>
      </c>
      <c r="AF307" s="237">
        <v>0</v>
      </c>
      <c r="AG307" s="234" t="s">
        <v>482</v>
      </c>
      <c r="AH307" s="241"/>
      <c r="AI307" t="b">
        <v>0</v>
      </c>
      <c r="AJ307" t="b">
        <v>1</v>
      </c>
      <c r="AK307" s="234" t="s">
        <v>9396</v>
      </c>
      <c r="AL307" s="103">
        <v>10</v>
      </c>
      <c r="AM307" t="b">
        <v>0</v>
      </c>
      <c r="AN307" s="234"/>
      <c r="AO307" s="103"/>
      <c r="AP307" s="241" t="s">
        <v>9397</v>
      </c>
      <c r="AQ307" s="241"/>
      <c r="AR307" s="241"/>
      <c r="AS307" s="241"/>
      <c r="AT307" s="234" t="s">
        <v>5226</v>
      </c>
      <c r="AU307" s="234" t="s">
        <v>7085</v>
      </c>
      <c r="AV307" t="b">
        <v>0</v>
      </c>
      <c r="AW307" t="b">
        <v>0</v>
      </c>
      <c r="AX307" s="241"/>
      <c r="AY307" s="241"/>
      <c r="AZ307" s="234" t="s">
        <v>6996</v>
      </c>
      <c r="BA307" s="234" t="s">
        <v>9398</v>
      </c>
      <c r="BB307" s="234" t="s">
        <v>7589</v>
      </c>
      <c r="BC307" t="b">
        <v>0</v>
      </c>
      <c r="BD307" s="234" t="s">
        <v>7008</v>
      </c>
      <c r="BE307" s="234" t="s">
        <v>7009</v>
      </c>
      <c r="BF307" s="234" t="s">
        <v>7027</v>
      </c>
      <c r="BG307" s="234" t="s">
        <v>7028</v>
      </c>
      <c r="BH307" s="234" t="s">
        <v>55</v>
      </c>
      <c r="BI307" s="243">
        <v>44642.411909722221</v>
      </c>
      <c r="BJ307" s="234" t="s">
        <v>8780</v>
      </c>
      <c r="BK307" s="234" t="s">
        <v>451</v>
      </c>
      <c r="BL307" s="234" t="s">
        <v>451</v>
      </c>
      <c r="BM307" s="234" t="s">
        <v>451</v>
      </c>
      <c r="BN307" s="241"/>
      <c r="BO307" t="b">
        <v>1</v>
      </c>
      <c r="BP307" t="b">
        <v>0</v>
      </c>
      <c r="BQ307" t="b">
        <v>0</v>
      </c>
      <c r="BR307" s="241" t="s">
        <v>7199</v>
      </c>
      <c r="BS307" s="241" t="s">
        <v>9399</v>
      </c>
      <c r="BT307" s="234" t="s">
        <v>7012</v>
      </c>
      <c r="BU307" t="b">
        <v>0</v>
      </c>
      <c r="BV307" s="103">
        <v>1</v>
      </c>
      <c r="BW307" s="235">
        <v>1938</v>
      </c>
      <c r="BX307" s="234" t="s">
        <v>9400</v>
      </c>
      <c r="BY307" s="234" t="s">
        <v>56</v>
      </c>
      <c r="BZ307" s="234" t="s">
        <v>7014</v>
      </c>
    </row>
    <row r="308" spans="1:78" ht="45" x14ac:dyDescent="0.25">
      <c r="A308" s="5">
        <v>1905</v>
      </c>
      <c r="B308" s="234" t="s">
        <v>4275</v>
      </c>
      <c r="C308" s="234" t="s">
        <v>9401</v>
      </c>
      <c r="D308" s="234" t="s">
        <v>7927</v>
      </c>
      <c r="E308" s="234"/>
      <c r="F308" s="234" t="s">
        <v>2991</v>
      </c>
      <c r="G308" s="234" t="s">
        <v>6994</v>
      </c>
      <c r="H308" s="234" t="s">
        <v>6994</v>
      </c>
      <c r="I308" s="242"/>
      <c r="J308" s="242">
        <v>44537.564641203702</v>
      </c>
      <c r="K308" s="234"/>
      <c r="L308" s="242">
        <v>44545.564641203702</v>
      </c>
      <c r="M308" s="234" t="s">
        <v>6996</v>
      </c>
      <c r="N308" s="234" t="s">
        <v>7930</v>
      </c>
      <c r="O308" s="234" t="s">
        <v>7931</v>
      </c>
      <c r="P308" s="234" t="s">
        <v>6999</v>
      </c>
      <c r="Q308" s="234"/>
      <c r="R308" s="234" t="s">
        <v>451</v>
      </c>
      <c r="S308" t="b">
        <v>0</v>
      </c>
      <c r="T308" s="242"/>
      <c r="U308" s="103">
        <v>451</v>
      </c>
      <c r="V308" s="234" t="s">
        <v>272</v>
      </c>
      <c r="W308" s="103">
        <v>451</v>
      </c>
      <c r="X308" s="234" t="s">
        <v>272</v>
      </c>
      <c r="Y308" s="242"/>
      <c r="Z308" s="242"/>
      <c r="AA308" s="103"/>
      <c r="AB308" s="234" t="s">
        <v>7932</v>
      </c>
      <c r="AC308" s="243">
        <v>44537.572847222225</v>
      </c>
      <c r="AD308" s="234" t="s">
        <v>7585</v>
      </c>
      <c r="AE308" s="235" t="s">
        <v>9402</v>
      </c>
      <c r="AF308" s="237">
        <v>0</v>
      </c>
      <c r="AG308" s="234" t="s">
        <v>482</v>
      </c>
      <c r="AH308" s="241" t="s">
        <v>7545</v>
      </c>
      <c r="AI308" t="b">
        <v>1</v>
      </c>
      <c r="AJ308" t="b">
        <v>0</v>
      </c>
      <c r="AK308" s="234"/>
      <c r="AL308" s="103"/>
      <c r="AM308" t="b">
        <v>0</v>
      </c>
      <c r="AN308" s="234"/>
      <c r="AO308" s="103"/>
      <c r="AP308" s="241"/>
      <c r="AQ308" s="241"/>
      <c r="AR308" s="241"/>
      <c r="AS308" s="241"/>
      <c r="AT308" s="234" t="s">
        <v>7005</v>
      </c>
      <c r="AU308" s="234" t="s">
        <v>7059</v>
      </c>
      <c r="AV308" t="b">
        <v>0</v>
      </c>
      <c r="AW308" t="b">
        <v>0</v>
      </c>
      <c r="AX308" s="241"/>
      <c r="AY308" s="241"/>
      <c r="AZ308" s="234"/>
      <c r="BA308" s="234"/>
      <c r="BB308" s="234"/>
      <c r="BC308" t="b">
        <v>0</v>
      </c>
      <c r="BD308" s="234" t="s">
        <v>7008</v>
      </c>
      <c r="BE308" s="234" t="s">
        <v>7009</v>
      </c>
      <c r="BF308" s="234" t="s">
        <v>7027</v>
      </c>
      <c r="BG308" s="234" t="s">
        <v>7028</v>
      </c>
      <c r="BH308" s="234" t="s">
        <v>55</v>
      </c>
      <c r="BI308" s="243">
        <v>44642.411909722221</v>
      </c>
      <c r="BJ308" s="234" t="s">
        <v>442</v>
      </c>
      <c r="BK308" s="234" t="s">
        <v>451</v>
      </c>
      <c r="BL308" s="234" t="s">
        <v>451</v>
      </c>
      <c r="BM308" s="234" t="s">
        <v>451</v>
      </c>
      <c r="BN308" s="241"/>
      <c r="BO308" t="b">
        <v>0</v>
      </c>
      <c r="BP308" t="b">
        <v>0</v>
      </c>
      <c r="BQ308" t="b">
        <v>0</v>
      </c>
      <c r="BR308" s="241" t="s">
        <v>7936</v>
      </c>
      <c r="BS308" s="241" t="s">
        <v>9403</v>
      </c>
      <c r="BT308" s="234" t="s">
        <v>7012</v>
      </c>
      <c r="BU308" t="b">
        <v>0</v>
      </c>
      <c r="BV308" s="103">
        <v>1</v>
      </c>
      <c r="BW308" s="235">
        <v>1937</v>
      </c>
      <c r="BX308" s="234" t="s">
        <v>9404</v>
      </c>
      <c r="BY308" s="234" t="s">
        <v>56</v>
      </c>
      <c r="BZ308" s="234" t="s">
        <v>7014</v>
      </c>
    </row>
    <row r="309" spans="1:78" x14ac:dyDescent="0.25">
      <c r="A309" s="5">
        <v>1904</v>
      </c>
      <c r="B309" s="234" t="s">
        <v>4270</v>
      </c>
      <c r="C309" s="234" t="s">
        <v>9405</v>
      </c>
      <c r="D309" s="234"/>
      <c r="E309" s="234" t="s">
        <v>9406</v>
      </c>
      <c r="F309" s="234" t="s">
        <v>6993</v>
      </c>
      <c r="G309" s="234" t="s">
        <v>7263</v>
      </c>
      <c r="H309" s="234" t="s">
        <v>7263</v>
      </c>
      <c r="I309" s="242"/>
      <c r="J309" s="242">
        <v>44536.454074074078</v>
      </c>
      <c r="K309" s="234"/>
      <c r="L309" s="242">
        <v>44539.454074074078</v>
      </c>
      <c r="M309" s="234" t="s">
        <v>8630</v>
      </c>
      <c r="N309" s="234" t="s">
        <v>9407</v>
      </c>
      <c r="O309" s="234" t="s">
        <v>9408</v>
      </c>
      <c r="P309" s="234" t="s">
        <v>6999</v>
      </c>
      <c r="Q309" s="234"/>
      <c r="R309" s="234" t="s">
        <v>451</v>
      </c>
      <c r="S309" t="b">
        <v>0</v>
      </c>
      <c r="T309" s="242">
        <v>44539</v>
      </c>
      <c r="U309" s="103">
        <v>12</v>
      </c>
      <c r="V309" s="234" t="s">
        <v>272</v>
      </c>
      <c r="W309" s="103">
        <v>60</v>
      </c>
      <c r="X309" s="234" t="s">
        <v>272</v>
      </c>
      <c r="Y309" s="242"/>
      <c r="Z309" s="242"/>
      <c r="AA309" s="103">
        <v>5</v>
      </c>
      <c r="AB309" s="234"/>
      <c r="AC309" s="243">
        <v>44536.45648148148</v>
      </c>
      <c r="AD309" s="234" t="s">
        <v>7268</v>
      </c>
      <c r="AE309" s="235" t="s">
        <v>9409</v>
      </c>
      <c r="AF309" s="237">
        <v>0</v>
      </c>
      <c r="AG309" s="234" t="s">
        <v>482</v>
      </c>
      <c r="AH309" s="241"/>
      <c r="AI309" t="b">
        <v>1</v>
      </c>
      <c r="AJ309" t="b">
        <v>0</v>
      </c>
      <c r="AK309" s="234"/>
      <c r="AL309" s="103"/>
      <c r="AM309" t="b">
        <v>0</v>
      </c>
      <c r="AN309" s="234"/>
      <c r="AO309" s="103"/>
      <c r="AP309" s="241"/>
      <c r="AQ309" s="241"/>
      <c r="AR309" s="241"/>
      <c r="AS309" s="241"/>
      <c r="AT309" s="234" t="s">
        <v>7005</v>
      </c>
      <c r="AU309" s="234" t="s">
        <v>7025</v>
      </c>
      <c r="AV309" t="b">
        <v>0</v>
      </c>
      <c r="AW309" t="b">
        <v>0</v>
      </c>
      <c r="AX309" s="241"/>
      <c r="AY309" s="241"/>
      <c r="AZ309" s="234"/>
      <c r="BA309" s="234"/>
      <c r="BB309" s="234"/>
      <c r="BC309" t="b">
        <v>1</v>
      </c>
      <c r="BD309" s="234" t="s">
        <v>8637</v>
      </c>
      <c r="BE309" s="234" t="s">
        <v>7009</v>
      </c>
      <c r="BF309" s="234" t="s">
        <v>6972</v>
      </c>
      <c r="BG309" s="234" t="s">
        <v>7028</v>
      </c>
      <c r="BH309" s="234" t="s">
        <v>55</v>
      </c>
      <c r="BI309" s="243">
        <v>44642.411898148152</v>
      </c>
      <c r="BJ309" s="234" t="s">
        <v>9410</v>
      </c>
      <c r="BK309" s="234" t="s">
        <v>451</v>
      </c>
      <c r="BL309" s="234" t="s">
        <v>451</v>
      </c>
      <c r="BM309" s="234" t="s">
        <v>451</v>
      </c>
      <c r="BN309" s="241"/>
      <c r="BO309" t="b">
        <v>0</v>
      </c>
      <c r="BP309" t="b">
        <v>0</v>
      </c>
      <c r="BQ309" t="b">
        <v>0</v>
      </c>
      <c r="BR309" s="241"/>
      <c r="BS309" s="241"/>
      <c r="BT309" s="234" t="s">
        <v>7012</v>
      </c>
      <c r="BU309" t="b">
        <v>0</v>
      </c>
      <c r="BV309" s="103">
        <v>1</v>
      </c>
      <c r="BW309" s="235">
        <v>1936</v>
      </c>
      <c r="BX309" s="234" t="s">
        <v>9411</v>
      </c>
      <c r="BY309" s="234" t="s">
        <v>56</v>
      </c>
      <c r="BZ309" s="234" t="s">
        <v>7014</v>
      </c>
    </row>
    <row r="310" spans="1:78" x14ac:dyDescent="0.25">
      <c r="A310" s="5">
        <v>1903</v>
      </c>
      <c r="B310" s="234" t="s">
        <v>4260</v>
      </c>
      <c r="C310" s="234" t="s">
        <v>9412</v>
      </c>
      <c r="D310" s="234" t="s">
        <v>7243</v>
      </c>
      <c r="E310" s="234"/>
      <c r="F310" s="234" t="s">
        <v>6993</v>
      </c>
      <c r="G310" s="234" t="s">
        <v>7244</v>
      </c>
      <c r="H310" s="234" t="s">
        <v>6995</v>
      </c>
      <c r="I310" s="242"/>
      <c r="J310" s="242">
        <v>44533.508472222224</v>
      </c>
      <c r="K310" s="234"/>
      <c r="L310" s="242">
        <v>44540.508472222224</v>
      </c>
      <c r="M310" s="234" t="s">
        <v>7228</v>
      </c>
      <c r="N310" s="234" t="s">
        <v>7245</v>
      </c>
      <c r="O310" s="234" t="s">
        <v>7246</v>
      </c>
      <c r="P310" s="234" t="s">
        <v>6999</v>
      </c>
      <c r="Q310" s="234"/>
      <c r="R310" s="234" t="s">
        <v>451</v>
      </c>
      <c r="S310" t="b">
        <v>0</v>
      </c>
      <c r="T310" s="242"/>
      <c r="U310" s="103">
        <v>3</v>
      </c>
      <c r="V310" s="234" t="s">
        <v>272</v>
      </c>
      <c r="W310" s="103">
        <v>9</v>
      </c>
      <c r="X310" s="234" t="s">
        <v>272</v>
      </c>
      <c r="Y310" s="242"/>
      <c r="Z310" s="242"/>
      <c r="AA310" s="103"/>
      <c r="AB310" s="234" t="s">
        <v>7247</v>
      </c>
      <c r="AC310" s="243">
        <v>44533.511608796296</v>
      </c>
      <c r="AD310" s="234" t="s">
        <v>7585</v>
      </c>
      <c r="AE310" s="235" t="s">
        <v>9413</v>
      </c>
      <c r="AF310" s="237">
        <v>0</v>
      </c>
      <c r="AG310" s="234" t="s">
        <v>482</v>
      </c>
      <c r="AH310" s="241"/>
      <c r="AI310" t="b">
        <v>1</v>
      </c>
      <c r="AJ310" t="b">
        <v>0</v>
      </c>
      <c r="AK310" s="234"/>
      <c r="AL310" s="103"/>
      <c r="AM310" t="b">
        <v>0</v>
      </c>
      <c r="AN310" s="234"/>
      <c r="AO310" s="103"/>
      <c r="AP310" s="241"/>
      <c r="AQ310" s="241"/>
      <c r="AR310" s="241"/>
      <c r="AS310" s="241"/>
      <c r="AT310" s="234" t="s">
        <v>7005</v>
      </c>
      <c r="AU310" s="234" t="s">
        <v>7006</v>
      </c>
      <c r="AV310" t="b">
        <v>0</v>
      </c>
      <c r="AW310" t="b">
        <v>0</v>
      </c>
      <c r="AX310" s="241"/>
      <c r="AY310" s="241"/>
      <c r="AZ310" s="234"/>
      <c r="BA310" s="234"/>
      <c r="BB310" s="234" t="s">
        <v>9414</v>
      </c>
      <c r="BC310" t="b">
        <v>0</v>
      </c>
      <c r="BD310" s="234" t="s">
        <v>7234</v>
      </c>
      <c r="BE310" s="234" t="s">
        <v>7009</v>
      </c>
      <c r="BF310" s="234" t="s">
        <v>7027</v>
      </c>
      <c r="BG310" s="234" t="s">
        <v>7028</v>
      </c>
      <c r="BH310" s="234" t="s">
        <v>55</v>
      </c>
      <c r="BI310" s="243">
        <v>44642.411898148152</v>
      </c>
      <c r="BJ310" s="234" t="s">
        <v>442</v>
      </c>
      <c r="BK310" s="234" t="s">
        <v>451</v>
      </c>
      <c r="BL310" s="234" t="s">
        <v>451</v>
      </c>
      <c r="BM310" s="234" t="s">
        <v>451</v>
      </c>
      <c r="BN310" s="241"/>
      <c r="BO310" t="b">
        <v>0</v>
      </c>
      <c r="BP310" t="b">
        <v>0</v>
      </c>
      <c r="BQ310" t="b">
        <v>0</v>
      </c>
      <c r="BR310" s="241" t="s">
        <v>7173</v>
      </c>
      <c r="BS310" s="241" t="s">
        <v>9415</v>
      </c>
      <c r="BT310" s="234" t="s">
        <v>7047</v>
      </c>
      <c r="BU310" t="b">
        <v>0</v>
      </c>
      <c r="BV310" s="103">
        <v>1</v>
      </c>
      <c r="BW310" s="235">
        <v>1935</v>
      </c>
      <c r="BX310" s="234" t="s">
        <v>9416</v>
      </c>
      <c r="BY310" s="234" t="s">
        <v>56</v>
      </c>
      <c r="BZ310" s="234" t="s">
        <v>7014</v>
      </c>
    </row>
    <row r="311" spans="1:78" ht="30" x14ac:dyDescent="0.25">
      <c r="A311" s="5">
        <v>1902</v>
      </c>
      <c r="B311" s="234" t="s">
        <v>4252</v>
      </c>
      <c r="C311" s="234" t="s">
        <v>9417</v>
      </c>
      <c r="D311" s="234" t="s">
        <v>9418</v>
      </c>
      <c r="E311" s="234" t="s">
        <v>9419</v>
      </c>
      <c r="F311" s="234" t="s">
        <v>6993</v>
      </c>
      <c r="G311" s="234" t="s">
        <v>7279</v>
      </c>
      <c r="H311" s="234" t="s">
        <v>6994</v>
      </c>
      <c r="I311" s="242"/>
      <c r="J311" s="242">
        <v>44525.607881944445</v>
      </c>
      <c r="K311" s="234" t="s">
        <v>9420</v>
      </c>
      <c r="L311" s="242">
        <v>44536.607881944445</v>
      </c>
      <c r="M311" s="234" t="s">
        <v>6996</v>
      </c>
      <c r="N311" s="234" t="s">
        <v>9421</v>
      </c>
      <c r="O311" s="234" t="s">
        <v>9422</v>
      </c>
      <c r="P311" s="234" t="s">
        <v>6999</v>
      </c>
      <c r="Q311" s="234" t="s">
        <v>9423</v>
      </c>
      <c r="R311" s="234" t="s">
        <v>451</v>
      </c>
      <c r="S311" t="b">
        <v>0</v>
      </c>
      <c r="T311" s="242"/>
      <c r="U311" s="103">
        <v>1</v>
      </c>
      <c r="V311" s="234" t="s">
        <v>272</v>
      </c>
      <c r="W311" s="103">
        <v>5</v>
      </c>
      <c r="X311" s="234" t="s">
        <v>272</v>
      </c>
      <c r="Y311" s="242"/>
      <c r="Z311" s="242"/>
      <c r="AA311" s="103"/>
      <c r="AB311" s="234" t="s">
        <v>9424</v>
      </c>
      <c r="AC311" s="243">
        <v>44532.61341435185</v>
      </c>
      <c r="AD311" s="234" t="s">
        <v>7285</v>
      </c>
      <c r="AE311" s="235" t="s">
        <v>9425</v>
      </c>
      <c r="AF311" s="237">
        <v>0</v>
      </c>
      <c r="AG311" s="234" t="s">
        <v>482</v>
      </c>
      <c r="AH311" s="241" t="s">
        <v>9426</v>
      </c>
      <c r="AI311" t="b">
        <v>1</v>
      </c>
      <c r="AJ311" t="b">
        <v>0</v>
      </c>
      <c r="AK311" s="234"/>
      <c r="AL311" s="103"/>
      <c r="AM311" t="b">
        <v>0</v>
      </c>
      <c r="AN311" s="234"/>
      <c r="AO311" s="103"/>
      <c r="AP311" s="241"/>
      <c r="AQ311" s="241"/>
      <c r="AR311" s="241"/>
      <c r="AS311" s="241"/>
      <c r="AT311" s="234" t="s">
        <v>7005</v>
      </c>
      <c r="AU311" s="234" t="s">
        <v>7085</v>
      </c>
      <c r="AV311" t="b">
        <v>0</v>
      </c>
      <c r="AW311" t="b">
        <v>0</v>
      </c>
      <c r="AX311" s="241"/>
      <c r="AY311" s="241"/>
      <c r="AZ311" s="234"/>
      <c r="BA311" s="234"/>
      <c r="BB311" s="234" t="s">
        <v>9427</v>
      </c>
      <c r="BC311" t="b">
        <v>0</v>
      </c>
      <c r="BD311" s="234" t="s">
        <v>7008</v>
      </c>
      <c r="BE311" s="234" t="s">
        <v>7009</v>
      </c>
      <c r="BF311" s="234" t="s">
        <v>7027</v>
      </c>
      <c r="BG311" s="234" t="s">
        <v>7028</v>
      </c>
      <c r="BH311" s="234" t="s">
        <v>55</v>
      </c>
      <c r="BI311" s="243">
        <v>44642.411898148152</v>
      </c>
      <c r="BJ311" s="234" t="s">
        <v>442</v>
      </c>
      <c r="BK311" s="234" t="s">
        <v>451</v>
      </c>
      <c r="BL311" s="234" t="s">
        <v>451</v>
      </c>
      <c r="BM311" s="234" t="s">
        <v>451</v>
      </c>
      <c r="BN311" s="241"/>
      <c r="BO311" t="b">
        <v>0</v>
      </c>
      <c r="BP311" t="b">
        <v>0</v>
      </c>
      <c r="BQ311" t="b">
        <v>0</v>
      </c>
      <c r="BR311" s="241" t="s">
        <v>7029</v>
      </c>
      <c r="BS311" s="241" t="s">
        <v>9428</v>
      </c>
      <c r="BT311" s="234" t="s">
        <v>7012</v>
      </c>
      <c r="BU311" t="b">
        <v>0</v>
      </c>
      <c r="BV311" s="103">
        <v>1</v>
      </c>
      <c r="BW311" s="235">
        <v>1934</v>
      </c>
      <c r="BX311" s="234" t="s">
        <v>9429</v>
      </c>
      <c r="BY311" s="234" t="s">
        <v>56</v>
      </c>
      <c r="BZ311" s="234" t="s">
        <v>7014</v>
      </c>
    </row>
    <row r="312" spans="1:78" ht="90" x14ac:dyDescent="0.25">
      <c r="A312" s="5">
        <v>1901</v>
      </c>
      <c r="B312" s="234" t="s">
        <v>4245</v>
      </c>
      <c r="C312" s="234" t="s">
        <v>9430</v>
      </c>
      <c r="D312" s="234" t="s">
        <v>9165</v>
      </c>
      <c r="E312" s="234" t="s">
        <v>9431</v>
      </c>
      <c r="F312" s="234" t="s">
        <v>6993</v>
      </c>
      <c r="G312" s="234" t="s">
        <v>7100</v>
      </c>
      <c r="H312" s="234" t="s">
        <v>7730</v>
      </c>
      <c r="I312" s="242"/>
      <c r="J312" s="242">
        <v>44522.569907407407</v>
      </c>
      <c r="K312" s="234" t="s">
        <v>9432</v>
      </c>
      <c r="L312" s="242">
        <v>44536.569907407407</v>
      </c>
      <c r="M312" s="234" t="s">
        <v>6996</v>
      </c>
      <c r="N312" s="234" t="s">
        <v>9167</v>
      </c>
      <c r="O312" s="234" t="s">
        <v>9168</v>
      </c>
      <c r="P312" s="234" t="s">
        <v>6999</v>
      </c>
      <c r="Q312" s="234" t="s">
        <v>9433</v>
      </c>
      <c r="R312" s="234" t="s">
        <v>451</v>
      </c>
      <c r="S312" t="b">
        <v>0</v>
      </c>
      <c r="T312" s="242"/>
      <c r="U312" s="103">
        <v>14.3</v>
      </c>
      <c r="V312" s="234" t="s">
        <v>272</v>
      </c>
      <c r="W312" s="103">
        <v>14.3</v>
      </c>
      <c r="X312" s="234" t="s">
        <v>272</v>
      </c>
      <c r="Y312" s="242"/>
      <c r="Z312" s="242"/>
      <c r="AA312" s="103"/>
      <c r="AB312" s="234" t="s">
        <v>9169</v>
      </c>
      <c r="AC312" s="243">
        <v>44532.571134259262</v>
      </c>
      <c r="AD312" s="234" t="s">
        <v>7106</v>
      </c>
      <c r="AE312" s="235" t="s">
        <v>9434</v>
      </c>
      <c r="AF312" s="237">
        <v>0</v>
      </c>
      <c r="AG312" s="234" t="s">
        <v>482</v>
      </c>
      <c r="AH312" s="241"/>
      <c r="AI312" t="b">
        <v>1</v>
      </c>
      <c r="AJ312" t="b">
        <v>0</v>
      </c>
      <c r="AK312" s="234"/>
      <c r="AL312" s="103"/>
      <c r="AM312" t="b">
        <v>0</v>
      </c>
      <c r="AN312" s="234"/>
      <c r="AO312" s="103"/>
      <c r="AP312" s="241"/>
      <c r="AQ312" s="241"/>
      <c r="AR312" s="241"/>
      <c r="AS312" s="241"/>
      <c r="AT312" s="234" t="s">
        <v>7005</v>
      </c>
      <c r="AU312" s="234" t="s">
        <v>7042</v>
      </c>
      <c r="AV312" t="b">
        <v>0</v>
      </c>
      <c r="AW312" t="b">
        <v>0</v>
      </c>
      <c r="AX312" s="241"/>
      <c r="AY312" s="241"/>
      <c r="AZ312" s="234"/>
      <c r="BA312" s="234"/>
      <c r="BB312" s="234" t="s">
        <v>9435</v>
      </c>
      <c r="BC312" t="b">
        <v>0</v>
      </c>
      <c r="BD312" s="234" t="s">
        <v>7008</v>
      </c>
      <c r="BE312" s="234" t="s">
        <v>7737</v>
      </c>
      <c r="BF312" s="234" t="s">
        <v>7027</v>
      </c>
      <c r="BG312" s="234" t="s">
        <v>7028</v>
      </c>
      <c r="BH312" s="234" t="s">
        <v>55</v>
      </c>
      <c r="BI312" s="243">
        <v>44642.411898148152</v>
      </c>
      <c r="BJ312" s="234" t="s">
        <v>442</v>
      </c>
      <c r="BK312" s="234" t="s">
        <v>451</v>
      </c>
      <c r="BL312" s="234" t="s">
        <v>451</v>
      </c>
      <c r="BM312" s="234" t="s">
        <v>451</v>
      </c>
      <c r="BN312" s="241"/>
      <c r="BO312" t="b">
        <v>0</v>
      </c>
      <c r="BP312" t="b">
        <v>0</v>
      </c>
      <c r="BQ312" t="b">
        <v>0</v>
      </c>
      <c r="BR312" s="241" t="s">
        <v>7406</v>
      </c>
      <c r="BS312" s="241" t="s">
        <v>9436</v>
      </c>
      <c r="BT312" s="234" t="s">
        <v>7012</v>
      </c>
      <c r="BU312" t="b">
        <v>0</v>
      </c>
      <c r="BV312" s="103">
        <v>1</v>
      </c>
      <c r="BW312" s="235">
        <v>1933</v>
      </c>
      <c r="BX312" s="234" t="s">
        <v>9437</v>
      </c>
      <c r="BY312" s="234" t="s">
        <v>56</v>
      </c>
      <c r="BZ312" s="234" t="s">
        <v>7014</v>
      </c>
    </row>
    <row r="313" spans="1:78" ht="30" x14ac:dyDescent="0.25">
      <c r="A313" s="5">
        <v>1900</v>
      </c>
      <c r="B313" s="234" t="s">
        <v>4231</v>
      </c>
      <c r="C313" s="234" t="s">
        <v>9438</v>
      </c>
      <c r="D313" s="234" t="s">
        <v>8127</v>
      </c>
      <c r="E313" s="234" t="s">
        <v>8671</v>
      </c>
      <c r="F313" s="234" t="s">
        <v>2991</v>
      </c>
      <c r="G313" s="234" t="s">
        <v>7864</v>
      </c>
      <c r="H313" s="234" t="s">
        <v>7034</v>
      </c>
      <c r="I313" s="242"/>
      <c r="J313" s="242">
        <v>44532.545706018522</v>
      </c>
      <c r="K313" s="234"/>
      <c r="L313" s="242">
        <v>44537.545706018522</v>
      </c>
      <c r="M313" s="234" t="s">
        <v>6996</v>
      </c>
      <c r="N313" s="234" t="s">
        <v>8128</v>
      </c>
      <c r="O313" s="234" t="s">
        <v>8129</v>
      </c>
      <c r="P313" s="234" t="s">
        <v>6999</v>
      </c>
      <c r="Q313" s="234"/>
      <c r="R313" s="234" t="s">
        <v>451</v>
      </c>
      <c r="S313" t="b">
        <v>0</v>
      </c>
      <c r="T313" s="242"/>
      <c r="U313" s="103">
        <v>612</v>
      </c>
      <c r="V313" s="234" t="s">
        <v>272</v>
      </c>
      <c r="W313" s="103">
        <v>4898</v>
      </c>
      <c r="X313" s="234" t="s">
        <v>272</v>
      </c>
      <c r="Y313" s="242"/>
      <c r="Z313" s="242"/>
      <c r="AA313" s="103">
        <v>8</v>
      </c>
      <c r="AB313" s="234" t="s">
        <v>8130</v>
      </c>
      <c r="AC313" s="243">
        <v>44532.570173611108</v>
      </c>
      <c r="AD313" s="234" t="s">
        <v>7763</v>
      </c>
      <c r="AE313" s="235" t="s">
        <v>9439</v>
      </c>
      <c r="AF313" s="237">
        <v>0</v>
      </c>
      <c r="AG313" s="234" t="s">
        <v>436</v>
      </c>
      <c r="AH313" s="241" t="s">
        <v>8132</v>
      </c>
      <c r="AI313" t="b">
        <v>1</v>
      </c>
      <c r="AJ313" t="b">
        <v>0</v>
      </c>
      <c r="AK313" s="234"/>
      <c r="AL313" s="103"/>
      <c r="AM313" t="b">
        <v>0</v>
      </c>
      <c r="AN313" s="234"/>
      <c r="AO313" s="103"/>
      <c r="AP313" s="241"/>
      <c r="AQ313" s="241"/>
      <c r="AR313" s="241"/>
      <c r="AS313" s="241"/>
      <c r="AT313" s="234" t="s">
        <v>9440</v>
      </c>
      <c r="AU313" s="234" t="s">
        <v>8585</v>
      </c>
      <c r="AV313" t="b">
        <v>0</v>
      </c>
      <c r="AW313" t="b">
        <v>0</v>
      </c>
      <c r="AX313" s="241"/>
      <c r="AY313" s="241"/>
      <c r="AZ313" s="234"/>
      <c r="BA313" s="234"/>
      <c r="BB313" s="234"/>
      <c r="BC313" t="b">
        <v>0</v>
      </c>
      <c r="BD313" s="234" t="s">
        <v>7008</v>
      </c>
      <c r="BE313" s="234" t="s">
        <v>7045</v>
      </c>
      <c r="BF313" s="234" t="s">
        <v>7027</v>
      </c>
      <c r="BG313" s="234" t="s">
        <v>7028</v>
      </c>
      <c r="BH313" s="234" t="s">
        <v>55</v>
      </c>
      <c r="BI313" s="243">
        <v>44642.411886574075</v>
      </c>
      <c r="BJ313" s="234" t="s">
        <v>442</v>
      </c>
      <c r="BK313" s="234" t="s">
        <v>451</v>
      </c>
      <c r="BL313" s="234" t="s">
        <v>451</v>
      </c>
      <c r="BM313" s="234" t="s">
        <v>451</v>
      </c>
      <c r="BN313" s="241"/>
      <c r="BO313" t="b">
        <v>0</v>
      </c>
      <c r="BP313" t="b">
        <v>0</v>
      </c>
      <c r="BQ313" t="b">
        <v>1</v>
      </c>
      <c r="BR313" s="241" t="s">
        <v>8899</v>
      </c>
      <c r="BS313" s="241"/>
      <c r="BT313" s="234" t="s">
        <v>7012</v>
      </c>
      <c r="BU313" t="b">
        <v>0</v>
      </c>
      <c r="BV313" s="103">
        <v>1</v>
      </c>
      <c r="BW313" s="235">
        <v>1932</v>
      </c>
      <c r="BX313" s="234" t="s">
        <v>9441</v>
      </c>
      <c r="BY313" s="234" t="s">
        <v>56</v>
      </c>
      <c r="BZ313" s="234" t="s">
        <v>7014</v>
      </c>
    </row>
    <row r="314" spans="1:78" x14ac:dyDescent="0.25">
      <c r="A314" s="5">
        <v>1899</v>
      </c>
      <c r="B314" s="234" t="s">
        <v>4223</v>
      </c>
      <c r="C314" s="234" t="s">
        <v>2477</v>
      </c>
      <c r="D314" s="234" t="s">
        <v>7967</v>
      </c>
      <c r="E314" s="234"/>
      <c r="F314" s="234" t="s">
        <v>7156</v>
      </c>
      <c r="G314" s="234" t="s">
        <v>7263</v>
      </c>
      <c r="H314" s="234" t="s">
        <v>7263</v>
      </c>
      <c r="I314" s="242"/>
      <c r="J314" s="242">
        <v>44532.376446759263</v>
      </c>
      <c r="K314" s="234"/>
      <c r="L314" s="242">
        <v>44537.376446759263</v>
      </c>
      <c r="M314" s="234" t="s">
        <v>7386</v>
      </c>
      <c r="N314" s="234" t="s">
        <v>7968</v>
      </c>
      <c r="O314" s="234" t="s">
        <v>7969</v>
      </c>
      <c r="P314" s="234" t="s">
        <v>6999</v>
      </c>
      <c r="Q314" s="234"/>
      <c r="R314" s="234" t="s">
        <v>451</v>
      </c>
      <c r="S314" t="b">
        <v>0</v>
      </c>
      <c r="T314" s="242">
        <v>44537</v>
      </c>
      <c r="U314" s="103">
        <v>45</v>
      </c>
      <c r="V314" s="234" t="s">
        <v>272</v>
      </c>
      <c r="W314" s="103">
        <v>225</v>
      </c>
      <c r="X314" s="234" t="s">
        <v>272</v>
      </c>
      <c r="Y314" s="242"/>
      <c r="Z314" s="242"/>
      <c r="AA314" s="103">
        <v>5</v>
      </c>
      <c r="AB314" s="234" t="s">
        <v>7970</v>
      </c>
      <c r="AC314" s="243">
        <v>44532.385555555556</v>
      </c>
      <c r="AD314" s="234" t="s">
        <v>7268</v>
      </c>
      <c r="AE314" s="235" t="s">
        <v>9442</v>
      </c>
      <c r="AF314" s="237">
        <v>0</v>
      </c>
      <c r="AG314" s="234" t="s">
        <v>482</v>
      </c>
      <c r="AH314" s="241"/>
      <c r="AI314" t="b">
        <v>1</v>
      </c>
      <c r="AJ314" t="b">
        <v>0</v>
      </c>
      <c r="AK314" s="234"/>
      <c r="AL314" s="103"/>
      <c r="AM314" t="b">
        <v>0</v>
      </c>
      <c r="AN314" s="234"/>
      <c r="AO314" s="103"/>
      <c r="AP314" s="241"/>
      <c r="AQ314" s="241"/>
      <c r="AR314" s="241"/>
      <c r="AS314" s="241"/>
      <c r="AT314" s="234" t="s">
        <v>7005</v>
      </c>
      <c r="AU314" s="234" t="s">
        <v>7025</v>
      </c>
      <c r="AV314" t="b">
        <v>0</v>
      </c>
      <c r="AW314" t="b">
        <v>0</v>
      </c>
      <c r="AX314" s="241"/>
      <c r="AY314" s="241"/>
      <c r="AZ314" s="234"/>
      <c r="BA314" s="234"/>
      <c r="BB314" s="234" t="s">
        <v>7972</v>
      </c>
      <c r="BC314" t="b">
        <v>0</v>
      </c>
      <c r="BD314" s="234" t="s">
        <v>7390</v>
      </c>
      <c r="BE314" s="234" t="s">
        <v>7009</v>
      </c>
      <c r="BF314" s="234" t="s">
        <v>7027</v>
      </c>
      <c r="BG314" s="234" t="s">
        <v>7028</v>
      </c>
      <c r="BH314" s="234" t="s">
        <v>55</v>
      </c>
      <c r="BI314" s="243">
        <v>44642.411886574075</v>
      </c>
      <c r="BJ314" s="234" t="s">
        <v>9443</v>
      </c>
      <c r="BK314" s="234" t="s">
        <v>451</v>
      </c>
      <c r="BL314" s="234" t="s">
        <v>451</v>
      </c>
      <c r="BM314" s="234" t="s">
        <v>451</v>
      </c>
      <c r="BN314" s="241"/>
      <c r="BO314" t="b">
        <v>0</v>
      </c>
      <c r="BP314" t="b">
        <v>0</v>
      </c>
      <c r="BQ314" t="b">
        <v>0</v>
      </c>
      <c r="BR314" s="241" t="s">
        <v>7029</v>
      </c>
      <c r="BS314" s="241"/>
      <c r="BT314" s="234" t="s">
        <v>7012</v>
      </c>
      <c r="BU314" t="b">
        <v>0</v>
      </c>
      <c r="BV314" s="103">
        <v>1</v>
      </c>
      <c r="BW314" s="235">
        <v>1931</v>
      </c>
      <c r="BX314" s="234" t="s">
        <v>9444</v>
      </c>
      <c r="BY314" s="234" t="s">
        <v>56</v>
      </c>
      <c r="BZ314" s="234" t="s">
        <v>7014</v>
      </c>
    </row>
    <row r="315" spans="1:78" ht="30" x14ac:dyDescent="0.25">
      <c r="A315" s="5">
        <v>1898</v>
      </c>
      <c r="B315" s="234" t="s">
        <v>4218</v>
      </c>
      <c r="C315" s="234" t="s">
        <v>9445</v>
      </c>
      <c r="D315" s="234" t="s">
        <v>7401</v>
      </c>
      <c r="E315" s="234" t="s">
        <v>9446</v>
      </c>
      <c r="F315" s="234" t="s">
        <v>6993</v>
      </c>
      <c r="G315" s="234" t="s">
        <v>7100</v>
      </c>
      <c r="H315" s="234" t="s">
        <v>7730</v>
      </c>
      <c r="I315" s="242"/>
      <c r="J315" s="242">
        <v>44531.435879629629</v>
      </c>
      <c r="K315" s="234"/>
      <c r="L315" s="242">
        <v>44532.435879629629</v>
      </c>
      <c r="M315" s="234" t="s">
        <v>6996</v>
      </c>
      <c r="N315" s="234" t="s">
        <v>7402</v>
      </c>
      <c r="O315" s="234" t="s">
        <v>7403</v>
      </c>
      <c r="P315" s="234" t="s">
        <v>6999</v>
      </c>
      <c r="Q315" s="234" t="s">
        <v>9076</v>
      </c>
      <c r="R315" s="234" t="s">
        <v>451</v>
      </c>
      <c r="S315" t="b">
        <v>0</v>
      </c>
      <c r="T315" s="242"/>
      <c r="U315" s="103">
        <v>10</v>
      </c>
      <c r="V315" s="234" t="s">
        <v>272</v>
      </c>
      <c r="W315" s="103">
        <v>10</v>
      </c>
      <c r="X315" s="234" t="s">
        <v>272</v>
      </c>
      <c r="Y315" s="242"/>
      <c r="Z315" s="242"/>
      <c r="AA315" s="103"/>
      <c r="AB315" s="234" t="s">
        <v>7404</v>
      </c>
      <c r="AC315" s="243">
        <v>44531.438391203701</v>
      </c>
      <c r="AD315" s="234" t="s">
        <v>7106</v>
      </c>
      <c r="AE315" s="235" t="s">
        <v>9447</v>
      </c>
      <c r="AF315" s="237">
        <v>0</v>
      </c>
      <c r="AG315" s="234" t="s">
        <v>482</v>
      </c>
      <c r="AH315" s="241"/>
      <c r="AI315" t="b">
        <v>1</v>
      </c>
      <c r="AJ315" t="b">
        <v>0</v>
      </c>
      <c r="AK315" s="234"/>
      <c r="AL315" s="103"/>
      <c r="AM315" t="b">
        <v>0</v>
      </c>
      <c r="AN315" s="234"/>
      <c r="AO315" s="103"/>
      <c r="AP315" s="241"/>
      <c r="AQ315" s="241"/>
      <c r="AR315" s="241"/>
      <c r="AS315" s="241"/>
      <c r="AT315" s="234" t="s">
        <v>7005</v>
      </c>
      <c r="AU315" s="234" t="s">
        <v>7085</v>
      </c>
      <c r="AV315" t="b">
        <v>0</v>
      </c>
      <c r="AW315" t="b">
        <v>0</v>
      </c>
      <c r="AX315" s="241"/>
      <c r="AY315" s="241"/>
      <c r="AZ315" s="234"/>
      <c r="BA315" s="234"/>
      <c r="BB315" s="234" t="s">
        <v>9448</v>
      </c>
      <c r="BC315" t="b">
        <v>0</v>
      </c>
      <c r="BD315" s="234" t="s">
        <v>7008</v>
      </c>
      <c r="BE315" s="234" t="s">
        <v>7208</v>
      </c>
      <c r="BF315" s="234" t="s">
        <v>7027</v>
      </c>
      <c r="BG315" s="234" t="s">
        <v>7028</v>
      </c>
      <c r="BH315" s="234" t="s">
        <v>55</v>
      </c>
      <c r="BI315" s="243">
        <v>44642.411886574075</v>
      </c>
      <c r="BJ315" s="234" t="s">
        <v>442</v>
      </c>
      <c r="BK315" s="234" t="s">
        <v>451</v>
      </c>
      <c r="BL315" s="234" t="s">
        <v>451</v>
      </c>
      <c r="BM315" s="234" t="s">
        <v>451</v>
      </c>
      <c r="BN315" s="241"/>
      <c r="BO315" t="b">
        <v>0</v>
      </c>
      <c r="BP315" t="b">
        <v>0</v>
      </c>
      <c r="BQ315" t="b">
        <v>0</v>
      </c>
      <c r="BR315" s="241" t="s">
        <v>7406</v>
      </c>
      <c r="BS315" s="241"/>
      <c r="BT315" s="234" t="s">
        <v>7012</v>
      </c>
      <c r="BU315" t="b">
        <v>0</v>
      </c>
      <c r="BV315" s="103">
        <v>1</v>
      </c>
      <c r="BW315" s="235">
        <v>1930</v>
      </c>
      <c r="BX315" s="234" t="s">
        <v>9449</v>
      </c>
      <c r="BY315" s="234" t="s">
        <v>56</v>
      </c>
      <c r="BZ315" s="234" t="s">
        <v>7014</v>
      </c>
    </row>
    <row r="316" spans="1:78" x14ac:dyDescent="0.25">
      <c r="A316" s="5">
        <v>1897</v>
      </c>
      <c r="B316" s="234" t="s">
        <v>4213</v>
      </c>
      <c r="C316" s="234" t="s">
        <v>9450</v>
      </c>
      <c r="D316" s="234"/>
      <c r="E316" s="234" t="s">
        <v>9451</v>
      </c>
      <c r="F316" s="234" t="s">
        <v>6993</v>
      </c>
      <c r="G316" s="234" t="s">
        <v>7244</v>
      </c>
      <c r="H316" s="234" t="s">
        <v>6995</v>
      </c>
      <c r="I316" s="242"/>
      <c r="J316" s="242">
        <v>44531.356388888889</v>
      </c>
      <c r="K316" s="234"/>
      <c r="L316" s="242">
        <v>44545.356388888889</v>
      </c>
      <c r="M316" s="234" t="s">
        <v>6996</v>
      </c>
      <c r="N316" s="234" t="s">
        <v>9452</v>
      </c>
      <c r="O316" s="234" t="s">
        <v>9453</v>
      </c>
      <c r="P316" s="234" t="s">
        <v>6999</v>
      </c>
      <c r="Q316" s="234" t="s">
        <v>9454</v>
      </c>
      <c r="R316" s="234" t="s">
        <v>451</v>
      </c>
      <c r="S316" t="b">
        <v>0</v>
      </c>
      <c r="T316" s="242">
        <v>44634</v>
      </c>
      <c r="U316" s="103">
        <v>3</v>
      </c>
      <c r="V316" s="234" t="s">
        <v>272</v>
      </c>
      <c r="W316" s="103">
        <v>3</v>
      </c>
      <c r="X316" s="234" t="s">
        <v>272</v>
      </c>
      <c r="Y316" s="242"/>
      <c r="Z316" s="242"/>
      <c r="AA316" s="103">
        <v>1</v>
      </c>
      <c r="AB316" s="234"/>
      <c r="AC316" s="243">
        <v>44531.359201388892</v>
      </c>
      <c r="AD316" s="234" t="s">
        <v>7248</v>
      </c>
      <c r="AE316" s="235" t="s">
        <v>9455</v>
      </c>
      <c r="AF316" s="237">
        <v>0</v>
      </c>
      <c r="AG316" s="234" t="s">
        <v>482</v>
      </c>
      <c r="AH316" s="241"/>
      <c r="AI316" t="b">
        <v>1</v>
      </c>
      <c r="AJ316" t="b">
        <v>0</v>
      </c>
      <c r="AK316" s="234"/>
      <c r="AL316" s="103"/>
      <c r="AM316" t="b">
        <v>0</v>
      </c>
      <c r="AN316" s="234"/>
      <c r="AO316" s="103"/>
      <c r="AP316" s="241"/>
      <c r="AQ316" s="241"/>
      <c r="AR316" s="241"/>
      <c r="AS316" s="241"/>
      <c r="AT316" s="234" t="s">
        <v>5226</v>
      </c>
      <c r="AU316" s="234" t="s">
        <v>7025</v>
      </c>
      <c r="AV316" t="b">
        <v>0</v>
      </c>
      <c r="AW316" t="b">
        <v>0</v>
      </c>
      <c r="AX316" s="241"/>
      <c r="AY316" s="241"/>
      <c r="AZ316" s="234"/>
      <c r="BA316" s="234"/>
      <c r="BB316" s="234" t="s">
        <v>9456</v>
      </c>
      <c r="BC316" t="b">
        <v>1</v>
      </c>
      <c r="BD316" s="234" t="s">
        <v>7008</v>
      </c>
      <c r="BE316" s="234" t="s">
        <v>7009</v>
      </c>
      <c r="BF316" s="234" t="s">
        <v>6972</v>
      </c>
      <c r="BG316" s="234" t="s">
        <v>7028</v>
      </c>
      <c r="BH316" s="234" t="s">
        <v>55</v>
      </c>
      <c r="BI316" s="243">
        <v>44642.411886574075</v>
      </c>
      <c r="BJ316" s="234" t="s">
        <v>442</v>
      </c>
      <c r="BK316" s="234" t="s">
        <v>451</v>
      </c>
      <c r="BL316" s="234" t="s">
        <v>451</v>
      </c>
      <c r="BM316" s="234" t="s">
        <v>451</v>
      </c>
      <c r="BN316" s="241"/>
      <c r="BO316" t="b">
        <v>0</v>
      </c>
      <c r="BP316" t="b">
        <v>0</v>
      </c>
      <c r="BQ316" t="b">
        <v>0</v>
      </c>
      <c r="BR316" s="241"/>
      <c r="BS316" s="241"/>
      <c r="BT316" s="234" t="s">
        <v>7012</v>
      </c>
      <c r="BU316" t="b">
        <v>0</v>
      </c>
      <c r="BV316" s="103">
        <v>1</v>
      </c>
      <c r="BW316" s="235">
        <v>1929</v>
      </c>
      <c r="BX316" s="234" t="s">
        <v>9457</v>
      </c>
      <c r="BY316" s="234" t="s">
        <v>56</v>
      </c>
      <c r="BZ316" s="234" t="s">
        <v>7014</v>
      </c>
    </row>
    <row r="317" spans="1:78" ht="30" x14ac:dyDescent="0.25">
      <c r="A317" s="5">
        <v>1896</v>
      </c>
      <c r="B317" s="234" t="s">
        <v>4206</v>
      </c>
      <c r="C317" s="234" t="s">
        <v>4207</v>
      </c>
      <c r="D317" s="234" t="s">
        <v>9458</v>
      </c>
      <c r="E317" s="234"/>
      <c r="F317" s="234" t="s">
        <v>6993</v>
      </c>
      <c r="G317" s="234" t="s">
        <v>7244</v>
      </c>
      <c r="H317" s="234" t="s">
        <v>6995</v>
      </c>
      <c r="I317" s="242"/>
      <c r="J317" s="242">
        <v>44531.323854166665</v>
      </c>
      <c r="K317" s="234"/>
      <c r="L317" s="242">
        <v>44540.323854166665</v>
      </c>
      <c r="M317" s="234" t="s">
        <v>6996</v>
      </c>
      <c r="N317" s="234" t="s">
        <v>9459</v>
      </c>
      <c r="O317" s="234" t="s">
        <v>9460</v>
      </c>
      <c r="P317" s="234" t="s">
        <v>6999</v>
      </c>
      <c r="Q317" s="234"/>
      <c r="R317" s="234" t="s">
        <v>451</v>
      </c>
      <c r="S317" t="b">
        <v>0</v>
      </c>
      <c r="T317" s="242">
        <v>44585</v>
      </c>
      <c r="U317" s="103">
        <v>2</v>
      </c>
      <c r="V317" s="234" t="s">
        <v>272</v>
      </c>
      <c r="W317" s="103">
        <v>2</v>
      </c>
      <c r="X317" s="234" t="s">
        <v>272</v>
      </c>
      <c r="Y317" s="242"/>
      <c r="Z317" s="242"/>
      <c r="AA317" s="103">
        <v>1</v>
      </c>
      <c r="AB317" s="234" t="s">
        <v>9461</v>
      </c>
      <c r="AC317" s="243">
        <v>44531.328750000001</v>
      </c>
      <c r="AD317" s="234" t="s">
        <v>7248</v>
      </c>
      <c r="AE317" s="235" t="s">
        <v>9462</v>
      </c>
      <c r="AF317" s="237">
        <v>0</v>
      </c>
      <c r="AG317" s="234" t="s">
        <v>482</v>
      </c>
      <c r="AH317" s="241"/>
      <c r="AI317" t="b">
        <v>1</v>
      </c>
      <c r="AJ317" t="b">
        <v>0</v>
      </c>
      <c r="AK317" s="234"/>
      <c r="AL317" s="103"/>
      <c r="AM317" t="b">
        <v>0</v>
      </c>
      <c r="AN317" s="234"/>
      <c r="AO317" s="103"/>
      <c r="AP317" s="241"/>
      <c r="AQ317" s="241"/>
      <c r="AR317" s="241"/>
      <c r="AS317" s="241"/>
      <c r="AT317" s="234" t="s">
        <v>7005</v>
      </c>
      <c r="AU317" s="234" t="s">
        <v>7025</v>
      </c>
      <c r="AV317" t="b">
        <v>0</v>
      </c>
      <c r="AW317" t="b">
        <v>0</v>
      </c>
      <c r="AX317" s="241"/>
      <c r="AY317" s="241"/>
      <c r="AZ317" s="234"/>
      <c r="BA317" s="234"/>
      <c r="BB317" s="234" t="s">
        <v>9463</v>
      </c>
      <c r="BC317" t="b">
        <v>0</v>
      </c>
      <c r="BD317" s="234" t="s">
        <v>7008</v>
      </c>
      <c r="BE317" s="234" t="s">
        <v>7009</v>
      </c>
      <c r="BF317" s="234" t="s">
        <v>7027</v>
      </c>
      <c r="BG317" s="234" t="s">
        <v>7010</v>
      </c>
      <c r="BH317" s="234" t="s">
        <v>55</v>
      </c>
      <c r="BI317" s="243">
        <v>44642.411874999998</v>
      </c>
      <c r="BJ317" s="234" t="s">
        <v>442</v>
      </c>
      <c r="BK317" s="234" t="s">
        <v>451</v>
      </c>
      <c r="BL317" s="234" t="s">
        <v>451</v>
      </c>
      <c r="BM317" s="234" t="s">
        <v>451</v>
      </c>
      <c r="BN317" s="241"/>
      <c r="BO317" t="b">
        <v>0</v>
      </c>
      <c r="BP317" t="b">
        <v>0</v>
      </c>
      <c r="BQ317" t="b">
        <v>0</v>
      </c>
      <c r="BR317" s="241" t="s">
        <v>8255</v>
      </c>
      <c r="BS317" s="241"/>
      <c r="BT317" s="234" t="s">
        <v>7012</v>
      </c>
      <c r="BU317" t="b">
        <v>0</v>
      </c>
      <c r="BV317" s="103">
        <v>1</v>
      </c>
      <c r="BW317" s="235">
        <v>1928</v>
      </c>
      <c r="BX317" s="234" t="s">
        <v>9464</v>
      </c>
      <c r="BY317" s="234" t="s">
        <v>56</v>
      </c>
      <c r="BZ317" s="234" t="s">
        <v>7014</v>
      </c>
    </row>
    <row r="318" spans="1:78" ht="105" x14ac:dyDescent="0.25">
      <c r="A318" s="5">
        <v>1895</v>
      </c>
      <c r="B318" s="234" t="s">
        <v>4199</v>
      </c>
      <c r="C318" s="234" t="s">
        <v>4200</v>
      </c>
      <c r="D318" s="234" t="s">
        <v>7016</v>
      </c>
      <c r="E318" s="234" t="s">
        <v>9465</v>
      </c>
      <c r="F318" s="234" t="s">
        <v>6993</v>
      </c>
      <c r="G318" s="234" t="s">
        <v>7100</v>
      </c>
      <c r="H318" s="234" t="s">
        <v>7018</v>
      </c>
      <c r="I318" s="242"/>
      <c r="J318" s="242">
        <v>44517.527418981481</v>
      </c>
      <c r="K318" s="234"/>
      <c r="L318" s="242">
        <v>44532.527418981481</v>
      </c>
      <c r="M318" s="234" t="s">
        <v>6996</v>
      </c>
      <c r="N318" s="234" t="s">
        <v>7019</v>
      </c>
      <c r="O318" s="234" t="s">
        <v>7020</v>
      </c>
      <c r="P318" s="234" t="s">
        <v>6999</v>
      </c>
      <c r="Q318" s="234" t="s">
        <v>9466</v>
      </c>
      <c r="R318" s="234" t="s">
        <v>451</v>
      </c>
      <c r="S318" t="b">
        <v>0</v>
      </c>
      <c r="T318" s="242"/>
      <c r="U318" s="103">
        <v>1.5</v>
      </c>
      <c r="V318" s="234" t="s">
        <v>272</v>
      </c>
      <c r="W318" s="103">
        <v>1.5</v>
      </c>
      <c r="X318" s="234" t="s">
        <v>272</v>
      </c>
      <c r="Y318" s="242"/>
      <c r="Z318" s="242"/>
      <c r="AA318" s="103"/>
      <c r="AB318" s="234" t="s">
        <v>7021</v>
      </c>
      <c r="AC318" s="243">
        <v>44530.532870370371</v>
      </c>
      <c r="AD318" s="234" t="s">
        <v>7106</v>
      </c>
      <c r="AE318" s="235" t="s">
        <v>9467</v>
      </c>
      <c r="AF318" s="237">
        <v>0</v>
      </c>
      <c r="AG318" s="234" t="s">
        <v>482</v>
      </c>
      <c r="AH318" s="241"/>
      <c r="AI318" t="b">
        <v>1</v>
      </c>
      <c r="AJ318" t="b">
        <v>0</v>
      </c>
      <c r="AK318" s="234"/>
      <c r="AL318" s="103"/>
      <c r="AM318" t="b">
        <v>0</v>
      </c>
      <c r="AN318" s="234"/>
      <c r="AO318" s="103"/>
      <c r="AP318" s="241"/>
      <c r="AQ318" s="241"/>
      <c r="AR318" s="241" t="s">
        <v>9468</v>
      </c>
      <c r="AS318" s="241"/>
      <c r="AT318" s="234" t="s">
        <v>7005</v>
      </c>
      <c r="AU318" s="234" t="s">
        <v>7059</v>
      </c>
      <c r="AV318" t="b">
        <v>0</v>
      </c>
      <c r="AW318" t="b">
        <v>0</v>
      </c>
      <c r="AX318" s="241"/>
      <c r="AY318" s="241"/>
      <c r="AZ318" s="234"/>
      <c r="BA318" s="234"/>
      <c r="BB318" s="234" t="s">
        <v>9469</v>
      </c>
      <c r="BC318" t="b">
        <v>0</v>
      </c>
      <c r="BD318" s="234" t="s">
        <v>7008</v>
      </c>
      <c r="BE318" s="234" t="s">
        <v>7026</v>
      </c>
      <c r="BF318" s="234" t="s">
        <v>7027</v>
      </c>
      <c r="BG318" s="234" t="s">
        <v>7028</v>
      </c>
      <c r="BH318" s="234" t="s">
        <v>55</v>
      </c>
      <c r="BI318" s="243">
        <v>44642.411874999998</v>
      </c>
      <c r="BJ318" s="234" t="s">
        <v>442</v>
      </c>
      <c r="BK318" s="234" t="s">
        <v>547</v>
      </c>
      <c r="BL318" s="234" t="s">
        <v>451</v>
      </c>
      <c r="BM318" s="234" t="s">
        <v>451</v>
      </c>
      <c r="BN318" s="241"/>
      <c r="BO318" t="b">
        <v>0</v>
      </c>
      <c r="BP318" t="b">
        <v>0</v>
      </c>
      <c r="BQ318" t="b">
        <v>0</v>
      </c>
      <c r="BR318" s="241" t="s">
        <v>7029</v>
      </c>
      <c r="BS318" s="241"/>
      <c r="BT318" s="234" t="s">
        <v>7012</v>
      </c>
      <c r="BU318" t="b">
        <v>0</v>
      </c>
      <c r="BV318" s="103">
        <v>1</v>
      </c>
      <c r="BW318" s="235">
        <v>1927</v>
      </c>
      <c r="BX318" s="234" t="s">
        <v>9470</v>
      </c>
      <c r="BY318" s="234" t="s">
        <v>56</v>
      </c>
      <c r="BZ318" s="234" t="s">
        <v>7014</v>
      </c>
    </row>
    <row r="319" spans="1:78" ht="90" x14ac:dyDescent="0.25">
      <c r="A319" s="5">
        <v>1894</v>
      </c>
      <c r="B319" s="234" t="s">
        <v>4192</v>
      </c>
      <c r="C319" s="234" t="s">
        <v>9471</v>
      </c>
      <c r="D319" s="234" t="s">
        <v>9165</v>
      </c>
      <c r="E319" s="234" t="s">
        <v>9431</v>
      </c>
      <c r="F319" s="234" t="s">
        <v>6993</v>
      </c>
      <c r="G319" s="234" t="s">
        <v>7017</v>
      </c>
      <c r="H319" s="234" t="s">
        <v>7730</v>
      </c>
      <c r="I319" s="242"/>
      <c r="J319" s="242">
        <v>44519.457650462966</v>
      </c>
      <c r="K319" s="234" t="s">
        <v>9472</v>
      </c>
      <c r="L319" s="242">
        <v>44533.457650462966</v>
      </c>
      <c r="M319" s="234" t="s">
        <v>6996</v>
      </c>
      <c r="N319" s="234" t="s">
        <v>9167</v>
      </c>
      <c r="O319" s="234" t="s">
        <v>9168</v>
      </c>
      <c r="P319" s="234" t="s">
        <v>6999</v>
      </c>
      <c r="Q319" s="234" t="s">
        <v>9433</v>
      </c>
      <c r="R319" s="234" t="s">
        <v>451</v>
      </c>
      <c r="S319" t="b">
        <v>0</v>
      </c>
      <c r="T319" s="242"/>
      <c r="U319" s="103">
        <v>6.1</v>
      </c>
      <c r="V319" s="234" t="s">
        <v>272</v>
      </c>
      <c r="W319" s="103">
        <v>6.1</v>
      </c>
      <c r="X319" s="234" t="s">
        <v>272</v>
      </c>
      <c r="Y319" s="242"/>
      <c r="Z319" s="242"/>
      <c r="AA319" s="103"/>
      <c r="AB319" s="234" t="s">
        <v>9169</v>
      </c>
      <c r="AC319" s="243">
        <v>44530.459768518522</v>
      </c>
      <c r="AD319" s="234" t="s">
        <v>7106</v>
      </c>
      <c r="AE319" s="235" t="s">
        <v>9473</v>
      </c>
      <c r="AF319" s="237">
        <v>0</v>
      </c>
      <c r="AG319" s="234" t="s">
        <v>482</v>
      </c>
      <c r="AH319" s="241"/>
      <c r="AI319" t="b">
        <v>1</v>
      </c>
      <c r="AJ319" t="b">
        <v>0</v>
      </c>
      <c r="AK319" s="234"/>
      <c r="AL319" s="103"/>
      <c r="AM319" t="b">
        <v>0</v>
      </c>
      <c r="AN319" s="234"/>
      <c r="AO319" s="103"/>
      <c r="AP319" s="241"/>
      <c r="AQ319" s="241"/>
      <c r="AR319" s="241"/>
      <c r="AS319" s="241"/>
      <c r="AT319" s="234" t="s">
        <v>7005</v>
      </c>
      <c r="AU319" s="234" t="s">
        <v>7042</v>
      </c>
      <c r="AV319" t="b">
        <v>0</v>
      </c>
      <c r="AW319" t="b">
        <v>0</v>
      </c>
      <c r="AX319" s="241"/>
      <c r="AY319" s="241"/>
      <c r="AZ319" s="234"/>
      <c r="BA319" s="234"/>
      <c r="BB319" s="234" t="s">
        <v>9435</v>
      </c>
      <c r="BC319" t="b">
        <v>0</v>
      </c>
      <c r="BD319" s="234" t="s">
        <v>7008</v>
      </c>
      <c r="BE319" s="234" t="s">
        <v>7737</v>
      </c>
      <c r="BF319" s="234" t="s">
        <v>7027</v>
      </c>
      <c r="BG319" s="234" t="s">
        <v>7028</v>
      </c>
      <c r="BH319" s="234" t="s">
        <v>55</v>
      </c>
      <c r="BI319" s="243">
        <v>44642.411874999998</v>
      </c>
      <c r="BJ319" s="234" t="s">
        <v>442</v>
      </c>
      <c r="BK319" s="234" t="s">
        <v>451</v>
      </c>
      <c r="BL319" s="234" t="s">
        <v>451</v>
      </c>
      <c r="BM319" s="234" t="s">
        <v>451</v>
      </c>
      <c r="BN319" s="241"/>
      <c r="BO319" t="b">
        <v>0</v>
      </c>
      <c r="BP319" t="b">
        <v>0</v>
      </c>
      <c r="BQ319" t="b">
        <v>0</v>
      </c>
      <c r="BR319" s="241" t="s">
        <v>7406</v>
      </c>
      <c r="BS319" s="241" t="s">
        <v>9436</v>
      </c>
      <c r="BT319" s="234" t="s">
        <v>7012</v>
      </c>
      <c r="BU319" t="b">
        <v>0</v>
      </c>
      <c r="BV319" s="103">
        <v>1</v>
      </c>
      <c r="BW319" s="235">
        <v>1926</v>
      </c>
      <c r="BX319" s="234" t="s">
        <v>9474</v>
      </c>
      <c r="BY319" s="234" t="s">
        <v>56</v>
      </c>
      <c r="BZ319" s="234" t="s">
        <v>7014</v>
      </c>
    </row>
    <row r="320" spans="1:78" x14ac:dyDescent="0.25">
      <c r="A320" s="5">
        <v>1893</v>
      </c>
      <c r="B320" s="234" t="s">
        <v>4185</v>
      </c>
      <c r="C320" s="234" t="s">
        <v>4190</v>
      </c>
      <c r="D320" s="234"/>
      <c r="E320" s="234" t="s">
        <v>9475</v>
      </c>
      <c r="F320" s="234" t="s">
        <v>6993</v>
      </c>
      <c r="G320" s="234" t="s">
        <v>7100</v>
      </c>
      <c r="H320" s="234" t="s">
        <v>6995</v>
      </c>
      <c r="I320" s="242"/>
      <c r="J320" s="242">
        <v>44529</v>
      </c>
      <c r="K320" s="234"/>
      <c r="L320" s="242">
        <v>44532.428368055553</v>
      </c>
      <c r="M320" s="234" t="s">
        <v>9476</v>
      </c>
      <c r="N320" s="234" t="s">
        <v>9477</v>
      </c>
      <c r="O320" s="234" t="s">
        <v>9478</v>
      </c>
      <c r="P320" s="234" t="s">
        <v>6999</v>
      </c>
      <c r="Q320" s="234" t="s">
        <v>9479</v>
      </c>
      <c r="R320" s="234" t="s">
        <v>451</v>
      </c>
      <c r="S320" t="b">
        <v>0</v>
      </c>
      <c r="T320" s="242">
        <v>44671</v>
      </c>
      <c r="U320" s="103">
        <v>17</v>
      </c>
      <c r="V320" s="234" t="s">
        <v>272</v>
      </c>
      <c r="W320" s="103">
        <v>17</v>
      </c>
      <c r="X320" s="234" t="s">
        <v>272</v>
      </c>
      <c r="Y320" s="242"/>
      <c r="Z320" s="242"/>
      <c r="AA320" s="103"/>
      <c r="AB320" s="234" t="s">
        <v>9480</v>
      </c>
      <c r="AC320" s="243">
        <v>44530.431840277779</v>
      </c>
      <c r="AD320" s="234" t="s">
        <v>7106</v>
      </c>
      <c r="AE320" s="235" t="s">
        <v>9481</v>
      </c>
      <c r="AF320" s="237">
        <v>0</v>
      </c>
      <c r="AG320" s="234" t="s">
        <v>482</v>
      </c>
      <c r="AH320" s="241"/>
      <c r="AI320" t="b">
        <v>1</v>
      </c>
      <c r="AJ320" t="b">
        <v>0</v>
      </c>
      <c r="AK320" s="234"/>
      <c r="AL320" s="103"/>
      <c r="AM320" t="b">
        <v>0</v>
      </c>
      <c r="AN320" s="234"/>
      <c r="AO320" s="103"/>
      <c r="AP320" s="241"/>
      <c r="AQ320" s="241"/>
      <c r="AR320" s="241"/>
      <c r="AS320" s="241"/>
      <c r="AT320" s="234" t="s">
        <v>7005</v>
      </c>
      <c r="AU320" s="234" t="s">
        <v>7042</v>
      </c>
      <c r="AV320" t="b">
        <v>0</v>
      </c>
      <c r="AW320" t="b">
        <v>0</v>
      </c>
      <c r="AX320" s="241"/>
      <c r="AY320" s="241"/>
      <c r="AZ320" s="234"/>
      <c r="BA320" s="234"/>
      <c r="BB320" s="234" t="s">
        <v>9482</v>
      </c>
      <c r="BC320" t="b">
        <v>1</v>
      </c>
      <c r="BD320" s="234" t="s">
        <v>9483</v>
      </c>
      <c r="BE320" s="234" t="s">
        <v>7009</v>
      </c>
      <c r="BF320" s="234" t="s">
        <v>6972</v>
      </c>
      <c r="BG320" s="234" t="s">
        <v>7028</v>
      </c>
      <c r="BH320" s="234" t="s">
        <v>55</v>
      </c>
      <c r="BI320" s="243">
        <v>44642.411863425928</v>
      </c>
      <c r="BJ320" s="234" t="s">
        <v>442</v>
      </c>
      <c r="BK320" s="234" t="s">
        <v>451</v>
      </c>
      <c r="BL320" s="234" t="s">
        <v>451</v>
      </c>
      <c r="BM320" s="234" t="s">
        <v>451</v>
      </c>
      <c r="BN320" s="241"/>
      <c r="BO320" t="b">
        <v>0</v>
      </c>
      <c r="BP320" t="b">
        <v>0</v>
      </c>
      <c r="BQ320" t="b">
        <v>0</v>
      </c>
      <c r="BR320" s="241"/>
      <c r="BS320" s="241"/>
      <c r="BT320" s="234" t="s">
        <v>7012</v>
      </c>
      <c r="BU320" t="b">
        <v>0</v>
      </c>
      <c r="BV320" s="103">
        <v>1</v>
      </c>
      <c r="BW320" s="235">
        <v>1925</v>
      </c>
      <c r="BX320" s="234" t="s">
        <v>9484</v>
      </c>
      <c r="BY320" s="234" t="s">
        <v>56</v>
      </c>
      <c r="BZ320" s="234" t="s">
        <v>7014</v>
      </c>
    </row>
    <row r="321" spans="1:78" x14ac:dyDescent="0.25">
      <c r="A321" s="5">
        <v>1892</v>
      </c>
      <c r="B321" s="234" t="s">
        <v>4174</v>
      </c>
      <c r="C321" s="234" t="s">
        <v>9485</v>
      </c>
      <c r="D321" s="234" t="s">
        <v>8563</v>
      </c>
      <c r="E321" s="234"/>
      <c r="F321" s="234" t="s">
        <v>2991</v>
      </c>
      <c r="G321" s="234" t="s">
        <v>7017</v>
      </c>
      <c r="H321" s="234" t="s">
        <v>7018</v>
      </c>
      <c r="I321" s="242"/>
      <c r="J321" s="242">
        <v>44529.414872685185</v>
      </c>
      <c r="K321" s="234"/>
      <c r="L321" s="242">
        <v>44533.414872685185</v>
      </c>
      <c r="M321" s="234" t="s">
        <v>7066</v>
      </c>
      <c r="N321" s="234" t="s">
        <v>8564</v>
      </c>
      <c r="O321" s="234" t="s">
        <v>8565</v>
      </c>
      <c r="P321" s="234" t="s">
        <v>6999</v>
      </c>
      <c r="Q321" s="234"/>
      <c r="R321" s="234" t="s">
        <v>451</v>
      </c>
      <c r="S321" t="b">
        <v>0</v>
      </c>
      <c r="T321" s="242"/>
      <c r="U321" s="103">
        <v>160</v>
      </c>
      <c r="V321" s="234" t="s">
        <v>272</v>
      </c>
      <c r="W321" s="103">
        <v>160</v>
      </c>
      <c r="X321" s="234" t="s">
        <v>272</v>
      </c>
      <c r="Y321" s="242"/>
      <c r="Z321" s="242"/>
      <c r="AA321" s="103"/>
      <c r="AB321" s="234" t="s">
        <v>8566</v>
      </c>
      <c r="AC321" s="243">
        <v>44530.422569444447</v>
      </c>
      <c r="AD321" s="234" t="s">
        <v>7585</v>
      </c>
      <c r="AE321" s="235" t="s">
        <v>9486</v>
      </c>
      <c r="AF321" s="237">
        <v>0</v>
      </c>
      <c r="AG321" s="234" t="s">
        <v>436</v>
      </c>
      <c r="AH321" s="241"/>
      <c r="AI321" t="b">
        <v>1</v>
      </c>
      <c r="AJ321" t="b">
        <v>0</v>
      </c>
      <c r="AK321" s="234"/>
      <c r="AL321" s="103"/>
      <c r="AM321" t="b">
        <v>0</v>
      </c>
      <c r="AN321" s="234"/>
      <c r="AO321" s="103"/>
      <c r="AP321" s="241"/>
      <c r="AQ321" s="241"/>
      <c r="AR321" s="241"/>
      <c r="AS321" s="241"/>
      <c r="AT321" s="234" t="s">
        <v>7166</v>
      </c>
      <c r="AU321" s="234" t="s">
        <v>7006</v>
      </c>
      <c r="AV321" t="b">
        <v>0</v>
      </c>
      <c r="AW321" t="b">
        <v>0</v>
      </c>
      <c r="AX321" s="241"/>
      <c r="AY321" s="241"/>
      <c r="AZ321" s="234"/>
      <c r="BA321" s="234"/>
      <c r="BB321" s="234" t="s">
        <v>8792</v>
      </c>
      <c r="BC321" t="b">
        <v>0</v>
      </c>
      <c r="BD321" s="234" t="s">
        <v>7076</v>
      </c>
      <c r="BE321" s="234" t="s">
        <v>7026</v>
      </c>
      <c r="BF321" s="234" t="s">
        <v>7027</v>
      </c>
      <c r="BG321" s="234" t="s">
        <v>7028</v>
      </c>
      <c r="BH321" s="234" t="s">
        <v>55</v>
      </c>
      <c r="BI321" s="243">
        <v>44642.411863425928</v>
      </c>
      <c r="BJ321" s="234" t="s">
        <v>442</v>
      </c>
      <c r="BK321" s="234" t="s">
        <v>451</v>
      </c>
      <c r="BL321" s="234" t="s">
        <v>451</v>
      </c>
      <c r="BM321" s="234" t="s">
        <v>451</v>
      </c>
      <c r="BN321" s="241"/>
      <c r="BO321" t="b">
        <v>0</v>
      </c>
      <c r="BP321" t="b">
        <v>0</v>
      </c>
      <c r="BQ321" t="b">
        <v>0</v>
      </c>
      <c r="BR321" s="241" t="s">
        <v>7029</v>
      </c>
      <c r="BS321" s="241"/>
      <c r="BT321" s="234" t="s">
        <v>7012</v>
      </c>
      <c r="BU321" t="b">
        <v>0</v>
      </c>
      <c r="BV321" s="103">
        <v>1</v>
      </c>
      <c r="BW321" s="235">
        <v>1924</v>
      </c>
      <c r="BX321" s="234" t="s">
        <v>9487</v>
      </c>
      <c r="BY321" s="234" t="s">
        <v>56</v>
      </c>
      <c r="BZ321" s="234" t="s">
        <v>7014</v>
      </c>
    </row>
    <row r="322" spans="1:78" ht="165" x14ac:dyDescent="0.25">
      <c r="A322" s="5">
        <v>1891</v>
      </c>
      <c r="B322" s="234" t="s">
        <v>4115</v>
      </c>
      <c r="C322" s="234" t="s">
        <v>9488</v>
      </c>
      <c r="D322" s="234"/>
      <c r="E322" s="234" t="s">
        <v>9489</v>
      </c>
      <c r="F322" s="234" t="s">
        <v>2991</v>
      </c>
      <c r="G322" s="234" t="s">
        <v>7864</v>
      </c>
      <c r="H322" s="234" t="s">
        <v>7034</v>
      </c>
      <c r="I322" s="242"/>
      <c r="J322" s="242">
        <v>44530.374837962961</v>
      </c>
      <c r="K322" s="234" t="s">
        <v>9490</v>
      </c>
      <c r="L322" s="242">
        <v>44533.374837962961</v>
      </c>
      <c r="M322" s="234" t="s">
        <v>6996</v>
      </c>
      <c r="N322" s="234" t="s">
        <v>9491</v>
      </c>
      <c r="O322" s="234" t="s">
        <v>9492</v>
      </c>
      <c r="P322" s="234" t="s">
        <v>6999</v>
      </c>
      <c r="Q322" s="234"/>
      <c r="R322" s="234" t="s">
        <v>451</v>
      </c>
      <c r="S322" t="b">
        <v>0</v>
      </c>
      <c r="T322" s="242"/>
      <c r="U322" s="103">
        <v>13437</v>
      </c>
      <c r="V322" s="234" t="s">
        <v>272</v>
      </c>
      <c r="W322" s="103">
        <v>87341</v>
      </c>
      <c r="X322" s="234" t="s">
        <v>272</v>
      </c>
      <c r="Y322" s="242"/>
      <c r="Z322" s="242"/>
      <c r="AA322" s="103">
        <v>6</v>
      </c>
      <c r="AB322" s="234"/>
      <c r="AC322" s="243">
        <v>44530.38653935185</v>
      </c>
      <c r="AD322" s="234" t="s">
        <v>7763</v>
      </c>
      <c r="AE322" s="235" t="s">
        <v>9493</v>
      </c>
      <c r="AF322" s="237">
        <v>0</v>
      </c>
      <c r="AG322" s="234" t="s">
        <v>482</v>
      </c>
      <c r="AH322" s="241" t="s">
        <v>9494</v>
      </c>
      <c r="AI322" t="b">
        <v>1</v>
      </c>
      <c r="AJ322" t="b">
        <v>0</v>
      </c>
      <c r="AK322" s="234"/>
      <c r="AL322" s="103"/>
      <c r="AM322" t="b">
        <v>0</v>
      </c>
      <c r="AN322" s="234"/>
      <c r="AO322" s="103"/>
      <c r="AP322" s="241"/>
      <c r="AQ322" s="241"/>
      <c r="AR322" s="241" t="s">
        <v>9495</v>
      </c>
      <c r="AS322" s="241"/>
      <c r="AT322" s="234" t="s">
        <v>7166</v>
      </c>
      <c r="AU322" s="234" t="s">
        <v>8585</v>
      </c>
      <c r="AV322" t="b">
        <v>0</v>
      </c>
      <c r="AW322" t="b">
        <v>0</v>
      </c>
      <c r="AX322" s="241" t="s">
        <v>9496</v>
      </c>
      <c r="AY322" s="241"/>
      <c r="AZ322" s="234" t="s">
        <v>9081</v>
      </c>
      <c r="BA322" s="234" t="s">
        <v>9497</v>
      </c>
      <c r="BB322" s="234" t="s">
        <v>9498</v>
      </c>
      <c r="BC322" t="b">
        <v>1</v>
      </c>
      <c r="BD322" s="234" t="s">
        <v>7008</v>
      </c>
      <c r="BE322" s="234" t="s">
        <v>7045</v>
      </c>
      <c r="BF322" s="234" t="s">
        <v>6972</v>
      </c>
      <c r="BG322" s="234" t="s">
        <v>7028</v>
      </c>
      <c r="BH322" s="234" t="s">
        <v>55</v>
      </c>
      <c r="BI322" s="243">
        <v>44642.411863425928</v>
      </c>
      <c r="BJ322" s="234" t="s">
        <v>442</v>
      </c>
      <c r="BK322" s="234" t="s">
        <v>547</v>
      </c>
      <c r="BL322" s="234" t="s">
        <v>547</v>
      </c>
      <c r="BM322" s="234" t="s">
        <v>547</v>
      </c>
      <c r="BN322" s="241" t="s">
        <v>9499</v>
      </c>
      <c r="BO322" t="b">
        <v>0</v>
      </c>
      <c r="BP322" t="b">
        <v>0</v>
      </c>
      <c r="BQ322" t="b">
        <v>1</v>
      </c>
      <c r="BR322" s="241"/>
      <c r="BS322" s="241"/>
      <c r="BT322" s="234" t="s">
        <v>7012</v>
      </c>
      <c r="BU322" t="b">
        <v>0</v>
      </c>
      <c r="BV322" s="103">
        <v>1</v>
      </c>
      <c r="BW322" s="235">
        <v>1923</v>
      </c>
      <c r="BX322" s="234" t="s">
        <v>9500</v>
      </c>
      <c r="BY322" s="234" t="s">
        <v>56</v>
      </c>
      <c r="BZ322" s="234" t="s">
        <v>7014</v>
      </c>
    </row>
    <row r="323" spans="1:78" ht="30" x14ac:dyDescent="0.25">
      <c r="A323" s="5">
        <v>1890</v>
      </c>
      <c r="B323" s="234" t="s">
        <v>4105</v>
      </c>
      <c r="C323" s="234" t="s">
        <v>9501</v>
      </c>
      <c r="D323" s="234" t="s">
        <v>9502</v>
      </c>
      <c r="E323" s="234"/>
      <c r="F323" s="234" t="s">
        <v>6993</v>
      </c>
      <c r="G323" s="234" t="s">
        <v>7100</v>
      </c>
      <c r="H323" s="234" t="s">
        <v>7730</v>
      </c>
      <c r="I323" s="242"/>
      <c r="J323" s="242">
        <v>44524</v>
      </c>
      <c r="K323" s="234" t="s">
        <v>9503</v>
      </c>
      <c r="L323" s="242">
        <v>44532.538182870368</v>
      </c>
      <c r="M323" s="234" t="s">
        <v>6996</v>
      </c>
      <c r="N323" s="234" t="s">
        <v>9504</v>
      </c>
      <c r="O323" s="234" t="s">
        <v>9505</v>
      </c>
      <c r="P323" s="234" t="s">
        <v>6999</v>
      </c>
      <c r="Q323" s="234" t="s">
        <v>9506</v>
      </c>
      <c r="R323" s="234" t="s">
        <v>451</v>
      </c>
      <c r="S323" t="b">
        <v>0</v>
      </c>
      <c r="T323" s="242"/>
      <c r="U323" s="103">
        <v>15.6</v>
      </c>
      <c r="V323" s="234" t="s">
        <v>272</v>
      </c>
      <c r="W323" s="103">
        <v>15.6</v>
      </c>
      <c r="X323" s="234" t="s">
        <v>272</v>
      </c>
      <c r="Y323" s="242"/>
      <c r="Z323" s="242"/>
      <c r="AA323" s="103"/>
      <c r="AB323" s="234" t="s">
        <v>9507</v>
      </c>
      <c r="AC323" s="243">
        <v>44529.541956018518</v>
      </c>
      <c r="AD323" s="234" t="s">
        <v>7106</v>
      </c>
      <c r="AE323" s="235" t="s">
        <v>9508</v>
      </c>
      <c r="AF323" s="237">
        <v>0</v>
      </c>
      <c r="AG323" s="234" t="s">
        <v>482</v>
      </c>
      <c r="AH323" s="241"/>
      <c r="AI323" t="b">
        <v>1</v>
      </c>
      <c r="AJ323" t="b">
        <v>0</v>
      </c>
      <c r="AK323" s="234"/>
      <c r="AL323" s="103"/>
      <c r="AM323" t="b">
        <v>0</v>
      </c>
      <c r="AN323" s="234"/>
      <c r="AO323" s="103"/>
      <c r="AP323" s="241"/>
      <c r="AQ323" s="241"/>
      <c r="AR323" s="241" t="s">
        <v>9509</v>
      </c>
      <c r="AS323" s="241"/>
      <c r="AT323" s="234" t="s">
        <v>7005</v>
      </c>
      <c r="AU323" s="234" t="s">
        <v>7042</v>
      </c>
      <c r="AV323" t="b">
        <v>0</v>
      </c>
      <c r="AW323" t="b">
        <v>0</v>
      </c>
      <c r="AX323" s="241"/>
      <c r="AY323" s="241"/>
      <c r="AZ323" s="234" t="s">
        <v>6996</v>
      </c>
      <c r="BA323" s="234" t="s">
        <v>9510</v>
      </c>
      <c r="BB323" s="234" t="s">
        <v>9511</v>
      </c>
      <c r="BC323" t="b">
        <v>0</v>
      </c>
      <c r="BD323" s="234" t="s">
        <v>7008</v>
      </c>
      <c r="BE323" s="234" t="s">
        <v>7737</v>
      </c>
      <c r="BF323" s="234" t="s">
        <v>7027</v>
      </c>
      <c r="BG323" s="234" t="s">
        <v>7028</v>
      </c>
      <c r="BH323" s="234" t="s">
        <v>55</v>
      </c>
      <c r="BI323" s="243">
        <v>44642.411863425928</v>
      </c>
      <c r="BJ323" s="234" t="s">
        <v>442</v>
      </c>
      <c r="BK323" s="234" t="s">
        <v>547</v>
      </c>
      <c r="BL323" s="234" t="s">
        <v>451</v>
      </c>
      <c r="BM323" s="234" t="s">
        <v>451</v>
      </c>
      <c r="BN323" s="241"/>
      <c r="BO323" t="b">
        <v>0</v>
      </c>
      <c r="BP323" t="b">
        <v>0</v>
      </c>
      <c r="BQ323" t="b">
        <v>0</v>
      </c>
      <c r="BR323" s="241" t="s">
        <v>7029</v>
      </c>
      <c r="BS323" s="241"/>
      <c r="BT323" s="234" t="s">
        <v>7012</v>
      </c>
      <c r="BU323" t="b">
        <v>0</v>
      </c>
      <c r="BV323" s="103">
        <v>1</v>
      </c>
      <c r="BW323" s="235">
        <v>1922</v>
      </c>
      <c r="BX323" s="234" t="s">
        <v>9512</v>
      </c>
      <c r="BY323" s="234" t="s">
        <v>56</v>
      </c>
      <c r="BZ323" s="234" t="s">
        <v>7014</v>
      </c>
    </row>
    <row r="324" spans="1:78" x14ac:dyDescent="0.25">
      <c r="A324" s="5">
        <v>1889</v>
      </c>
      <c r="B324" s="234" t="s">
        <v>4101</v>
      </c>
      <c r="C324" s="234" t="s">
        <v>9513</v>
      </c>
      <c r="D324" s="234" t="s">
        <v>8979</v>
      </c>
      <c r="E324" s="234"/>
      <c r="F324" s="234" t="s">
        <v>6993</v>
      </c>
      <c r="G324" s="234" t="s">
        <v>7263</v>
      </c>
      <c r="H324" s="234" t="s">
        <v>7263</v>
      </c>
      <c r="I324" s="242"/>
      <c r="J324" s="242">
        <v>44526.449074074073</v>
      </c>
      <c r="K324" s="234"/>
      <c r="L324" s="242">
        <v>44530.449074074073</v>
      </c>
      <c r="M324" s="234" t="s">
        <v>7832</v>
      </c>
      <c r="N324" s="234" t="s">
        <v>8980</v>
      </c>
      <c r="O324" s="234" t="s">
        <v>8981</v>
      </c>
      <c r="P324" s="234" t="s">
        <v>6999</v>
      </c>
      <c r="Q324" s="234"/>
      <c r="R324" s="234" t="s">
        <v>451</v>
      </c>
      <c r="S324" t="b">
        <v>0</v>
      </c>
      <c r="T324" s="242">
        <v>44530</v>
      </c>
      <c r="U324" s="103">
        <v>15</v>
      </c>
      <c r="V324" s="234" t="s">
        <v>272</v>
      </c>
      <c r="W324" s="103">
        <v>30</v>
      </c>
      <c r="X324" s="234" t="s">
        <v>272</v>
      </c>
      <c r="Y324" s="242"/>
      <c r="Z324" s="242"/>
      <c r="AA324" s="103">
        <v>2</v>
      </c>
      <c r="AB324" s="234" t="s">
        <v>8982</v>
      </c>
      <c r="AC324" s="243">
        <v>44526.451655092591</v>
      </c>
      <c r="AD324" s="234" t="s">
        <v>7268</v>
      </c>
      <c r="AE324" s="235" t="s">
        <v>9514</v>
      </c>
      <c r="AF324" s="237">
        <v>0</v>
      </c>
      <c r="AG324" s="234" t="s">
        <v>482</v>
      </c>
      <c r="AH324" s="241"/>
      <c r="AI324" t="b">
        <v>1</v>
      </c>
      <c r="AJ324" t="b">
        <v>0</v>
      </c>
      <c r="AK324" s="234"/>
      <c r="AL324" s="103"/>
      <c r="AM324" t="b">
        <v>0</v>
      </c>
      <c r="AN324" s="234"/>
      <c r="AO324" s="103"/>
      <c r="AP324" s="241"/>
      <c r="AQ324" s="241"/>
      <c r="AR324" s="241"/>
      <c r="AS324" s="241"/>
      <c r="AT324" s="234" t="s">
        <v>7005</v>
      </c>
      <c r="AU324" s="234" t="s">
        <v>7025</v>
      </c>
      <c r="AV324" t="b">
        <v>0</v>
      </c>
      <c r="AW324" t="b">
        <v>0</v>
      </c>
      <c r="AX324" s="241"/>
      <c r="AY324" s="241"/>
      <c r="AZ324" s="234"/>
      <c r="BA324" s="234"/>
      <c r="BB324" s="234" t="s">
        <v>9515</v>
      </c>
      <c r="BC324" t="b">
        <v>0</v>
      </c>
      <c r="BD324" s="234" t="s">
        <v>7838</v>
      </c>
      <c r="BE324" s="234" t="s">
        <v>7009</v>
      </c>
      <c r="BF324" s="234" t="s">
        <v>7027</v>
      </c>
      <c r="BG324" s="234" t="s">
        <v>7010</v>
      </c>
      <c r="BH324" s="234" t="s">
        <v>55</v>
      </c>
      <c r="BI324" s="243">
        <v>44642.411851851852</v>
      </c>
      <c r="BJ324" s="234" t="s">
        <v>9516</v>
      </c>
      <c r="BK324" s="234" t="s">
        <v>451</v>
      </c>
      <c r="BL324" s="234" t="s">
        <v>451</v>
      </c>
      <c r="BM324" s="234" t="s">
        <v>451</v>
      </c>
      <c r="BN324" s="241"/>
      <c r="BO324" t="b">
        <v>0</v>
      </c>
      <c r="BP324" t="b">
        <v>0</v>
      </c>
      <c r="BQ324" t="b">
        <v>0</v>
      </c>
      <c r="BR324" s="241" t="s">
        <v>8984</v>
      </c>
      <c r="BS324" s="241"/>
      <c r="BT324" s="234" t="s">
        <v>7012</v>
      </c>
      <c r="BU324" t="b">
        <v>0</v>
      </c>
      <c r="BV324" s="103">
        <v>1</v>
      </c>
      <c r="BW324" s="235">
        <v>1921</v>
      </c>
      <c r="BX324" s="234" t="s">
        <v>9517</v>
      </c>
      <c r="BY324" s="234" t="s">
        <v>56</v>
      </c>
      <c r="BZ324" s="234" t="s">
        <v>7014</v>
      </c>
    </row>
    <row r="325" spans="1:78" ht="30" x14ac:dyDescent="0.25">
      <c r="A325" s="5">
        <v>1888</v>
      </c>
      <c r="B325" s="234" t="s">
        <v>4096</v>
      </c>
      <c r="C325" s="234" t="s">
        <v>9518</v>
      </c>
      <c r="D325" s="234" t="s">
        <v>9519</v>
      </c>
      <c r="E325" s="234"/>
      <c r="F325" s="234" t="s">
        <v>6993</v>
      </c>
      <c r="G325" s="234" t="s">
        <v>8279</v>
      </c>
      <c r="H325" s="234" t="s">
        <v>8280</v>
      </c>
      <c r="I325" s="242"/>
      <c r="J325" s="242">
        <v>44525.399722222224</v>
      </c>
      <c r="K325" s="234"/>
      <c r="L325" s="242">
        <v>44538.399722222224</v>
      </c>
      <c r="M325" s="234" t="s">
        <v>6996</v>
      </c>
      <c r="N325" s="234" t="s">
        <v>9520</v>
      </c>
      <c r="O325" s="234" t="s">
        <v>9521</v>
      </c>
      <c r="P325" s="234" t="s">
        <v>6999</v>
      </c>
      <c r="Q325" s="234"/>
      <c r="R325" s="234" t="s">
        <v>451</v>
      </c>
      <c r="S325" t="b">
        <v>0</v>
      </c>
      <c r="T325" s="242"/>
      <c r="U325" s="103">
        <v>2</v>
      </c>
      <c r="V325" s="234" t="s">
        <v>272</v>
      </c>
      <c r="W325" s="103">
        <v>2</v>
      </c>
      <c r="X325" s="234" t="s">
        <v>272</v>
      </c>
      <c r="Y325" s="242"/>
      <c r="Z325" s="242"/>
      <c r="AA325" s="103"/>
      <c r="AB325" s="234" t="s">
        <v>9522</v>
      </c>
      <c r="AC325" s="243">
        <v>44525.438738425924</v>
      </c>
      <c r="AD325" s="234" t="s">
        <v>8284</v>
      </c>
      <c r="AE325" s="235" t="s">
        <v>9523</v>
      </c>
      <c r="AF325" s="237">
        <v>0</v>
      </c>
      <c r="AG325" s="234" t="s">
        <v>482</v>
      </c>
      <c r="AH325" s="241"/>
      <c r="AI325" t="b">
        <v>1</v>
      </c>
      <c r="AJ325" t="b">
        <v>0</v>
      </c>
      <c r="AK325" s="234"/>
      <c r="AL325" s="103"/>
      <c r="AM325" t="b">
        <v>0</v>
      </c>
      <c r="AN325" s="234"/>
      <c r="AO325" s="103"/>
      <c r="AP325" s="241"/>
      <c r="AQ325" s="241"/>
      <c r="AR325" s="241"/>
      <c r="AS325" s="241"/>
      <c r="AT325" s="234" t="s">
        <v>7005</v>
      </c>
      <c r="AU325" s="234" t="s">
        <v>7006</v>
      </c>
      <c r="AV325" t="b">
        <v>0</v>
      </c>
      <c r="AW325" t="b">
        <v>0</v>
      </c>
      <c r="AX325" s="241"/>
      <c r="AY325" s="241"/>
      <c r="AZ325" s="234"/>
      <c r="BA325" s="234"/>
      <c r="BB325" s="234"/>
      <c r="BC325" t="b">
        <v>0</v>
      </c>
      <c r="BD325" s="234" t="s">
        <v>7008</v>
      </c>
      <c r="BE325" s="234" t="s">
        <v>7208</v>
      </c>
      <c r="BF325" s="234" t="s">
        <v>7027</v>
      </c>
      <c r="BG325" s="234" t="s">
        <v>7028</v>
      </c>
      <c r="BH325" s="234" t="s">
        <v>55</v>
      </c>
      <c r="BI325" s="243">
        <v>44642.411851851852</v>
      </c>
      <c r="BJ325" s="234" t="s">
        <v>442</v>
      </c>
      <c r="BK325" s="234" t="s">
        <v>451</v>
      </c>
      <c r="BL325" s="234" t="s">
        <v>451</v>
      </c>
      <c r="BM325" s="234" t="s">
        <v>451</v>
      </c>
      <c r="BN325" s="241"/>
      <c r="BO325" t="b">
        <v>0</v>
      </c>
      <c r="BP325" t="b">
        <v>0</v>
      </c>
      <c r="BQ325" t="b">
        <v>0</v>
      </c>
      <c r="BR325" s="241" t="s">
        <v>9524</v>
      </c>
      <c r="BS325" s="241"/>
      <c r="BT325" s="234" t="s">
        <v>7012</v>
      </c>
      <c r="BU325" t="b">
        <v>0</v>
      </c>
      <c r="BV325" s="103">
        <v>1</v>
      </c>
      <c r="BW325" s="235">
        <v>1920</v>
      </c>
      <c r="BX325" s="234" t="s">
        <v>9525</v>
      </c>
      <c r="BY325" s="234" t="s">
        <v>56</v>
      </c>
      <c r="BZ325" s="234" t="s">
        <v>7014</v>
      </c>
    </row>
    <row r="326" spans="1:78" ht="45" x14ac:dyDescent="0.25">
      <c r="A326" s="5">
        <v>1887</v>
      </c>
      <c r="B326" s="234" t="s">
        <v>4088</v>
      </c>
      <c r="C326" s="234" t="s">
        <v>9526</v>
      </c>
      <c r="D326" s="234" t="s">
        <v>7780</v>
      </c>
      <c r="E326" s="234" t="s">
        <v>7667</v>
      </c>
      <c r="F326" s="234" t="s">
        <v>2991</v>
      </c>
      <c r="G326" s="234" t="s">
        <v>7864</v>
      </c>
      <c r="H326" s="234" t="s">
        <v>7034</v>
      </c>
      <c r="I326" s="242"/>
      <c r="J326" s="242">
        <v>44523.394745370373</v>
      </c>
      <c r="K326" s="234"/>
      <c r="L326" s="242">
        <v>44537.394745370373</v>
      </c>
      <c r="M326" s="234" t="s">
        <v>6996</v>
      </c>
      <c r="N326" s="234" t="s">
        <v>7782</v>
      </c>
      <c r="O326" s="234" t="s">
        <v>7783</v>
      </c>
      <c r="P326" s="234" t="s">
        <v>6999</v>
      </c>
      <c r="Q326" s="234"/>
      <c r="R326" s="234" t="s">
        <v>547</v>
      </c>
      <c r="S326" t="b">
        <v>0</v>
      </c>
      <c r="T326" s="242"/>
      <c r="U326" s="103">
        <v>103</v>
      </c>
      <c r="V326" s="234" t="s">
        <v>272</v>
      </c>
      <c r="W326" s="103">
        <v>1033</v>
      </c>
      <c r="X326" s="234" t="s">
        <v>272</v>
      </c>
      <c r="Y326" s="242"/>
      <c r="Z326" s="242"/>
      <c r="AA326" s="103">
        <v>10</v>
      </c>
      <c r="AB326" s="234" t="s">
        <v>7784</v>
      </c>
      <c r="AC326" s="243">
        <v>44525.437245370369</v>
      </c>
      <c r="AD326" s="234" t="s">
        <v>7763</v>
      </c>
      <c r="AE326" s="235" t="s">
        <v>9527</v>
      </c>
      <c r="AF326" s="237">
        <v>0</v>
      </c>
      <c r="AG326" s="234" t="s">
        <v>482</v>
      </c>
      <c r="AH326" s="241"/>
      <c r="AI326" t="b">
        <v>1</v>
      </c>
      <c r="AJ326" t="b">
        <v>0</v>
      </c>
      <c r="AK326" s="234"/>
      <c r="AL326" s="103"/>
      <c r="AM326" t="b">
        <v>0</v>
      </c>
      <c r="AN326" s="234"/>
      <c r="AO326" s="103"/>
      <c r="AP326" s="241"/>
      <c r="AQ326" s="241"/>
      <c r="AR326" s="241" t="s">
        <v>9528</v>
      </c>
      <c r="AS326" s="241"/>
      <c r="AT326" s="234" t="s">
        <v>7058</v>
      </c>
      <c r="AU326" s="234" t="s">
        <v>8585</v>
      </c>
      <c r="AV326" t="b">
        <v>0</v>
      </c>
      <c r="AW326" t="b">
        <v>0</v>
      </c>
      <c r="AX326" s="241" t="s">
        <v>9529</v>
      </c>
      <c r="AY326" s="241"/>
      <c r="AZ326" s="234"/>
      <c r="BA326" s="234"/>
      <c r="BB326" s="234"/>
      <c r="BC326" t="b">
        <v>0</v>
      </c>
      <c r="BD326" s="234" t="s">
        <v>7008</v>
      </c>
      <c r="BE326" s="234" t="s">
        <v>7045</v>
      </c>
      <c r="BF326" s="234" t="s">
        <v>7027</v>
      </c>
      <c r="BG326" s="234" t="s">
        <v>7028</v>
      </c>
      <c r="BH326" s="234" t="s">
        <v>55</v>
      </c>
      <c r="BI326" s="243">
        <v>44642.411851851852</v>
      </c>
      <c r="BJ326" s="234" t="s">
        <v>9530</v>
      </c>
      <c r="BK326" s="234" t="s">
        <v>547</v>
      </c>
      <c r="BL326" s="234" t="s">
        <v>547</v>
      </c>
      <c r="BM326" s="234" t="s">
        <v>547</v>
      </c>
      <c r="BN326" s="241" t="s">
        <v>9028</v>
      </c>
      <c r="BO326" t="b">
        <v>0</v>
      </c>
      <c r="BP326" t="b">
        <v>0</v>
      </c>
      <c r="BQ326" t="b">
        <v>1</v>
      </c>
      <c r="BR326" s="241" t="s">
        <v>7259</v>
      </c>
      <c r="BS326" s="241" t="s">
        <v>9531</v>
      </c>
      <c r="BT326" s="234" t="s">
        <v>7047</v>
      </c>
      <c r="BU326" t="b">
        <v>0</v>
      </c>
      <c r="BV326" s="103">
        <v>1</v>
      </c>
      <c r="BW326" s="235">
        <v>1919</v>
      </c>
      <c r="BX326" s="234" t="s">
        <v>9532</v>
      </c>
      <c r="BY326" s="234" t="s">
        <v>56</v>
      </c>
      <c r="BZ326" s="234" t="s">
        <v>7014</v>
      </c>
    </row>
    <row r="327" spans="1:78" x14ac:dyDescent="0.25">
      <c r="A327" s="5">
        <v>1886</v>
      </c>
      <c r="B327" s="234" t="s">
        <v>4073</v>
      </c>
      <c r="C327" s="234" t="s">
        <v>9533</v>
      </c>
      <c r="D327" s="234"/>
      <c r="E327" s="234" t="s">
        <v>9534</v>
      </c>
      <c r="F327" s="234" t="s">
        <v>7156</v>
      </c>
      <c r="G327" s="234" t="s">
        <v>7263</v>
      </c>
      <c r="H327" s="234" t="s">
        <v>7263</v>
      </c>
      <c r="I327" s="242"/>
      <c r="J327" s="242">
        <v>44522.389837962961</v>
      </c>
      <c r="K327" s="234"/>
      <c r="L327" s="242">
        <v>44525.389837962961</v>
      </c>
      <c r="M327" s="234" t="s">
        <v>7832</v>
      </c>
      <c r="N327" s="234" t="s">
        <v>9535</v>
      </c>
      <c r="O327" s="234" t="s">
        <v>9536</v>
      </c>
      <c r="P327" s="234" t="s">
        <v>6999</v>
      </c>
      <c r="Q327" s="234"/>
      <c r="R327" s="234" t="s">
        <v>451</v>
      </c>
      <c r="S327" t="b">
        <v>0</v>
      </c>
      <c r="T327" s="242">
        <v>44526</v>
      </c>
      <c r="U327" s="103">
        <v>110</v>
      </c>
      <c r="V327" s="234" t="s">
        <v>272</v>
      </c>
      <c r="W327" s="103">
        <v>330</v>
      </c>
      <c r="X327" s="234" t="s">
        <v>272</v>
      </c>
      <c r="Y327" s="242"/>
      <c r="Z327" s="242"/>
      <c r="AA327" s="103">
        <v>3</v>
      </c>
      <c r="AB327" s="234"/>
      <c r="AC327" s="243">
        <v>44523.46366898148</v>
      </c>
      <c r="AD327" s="234" t="s">
        <v>7268</v>
      </c>
      <c r="AE327" s="235" t="s">
        <v>9537</v>
      </c>
      <c r="AF327" s="237">
        <v>0</v>
      </c>
      <c r="AG327" s="234" t="s">
        <v>482</v>
      </c>
      <c r="AH327" s="241"/>
      <c r="AI327" t="b">
        <v>1</v>
      </c>
      <c r="AJ327" t="b">
        <v>0</v>
      </c>
      <c r="AK327" s="234"/>
      <c r="AL327" s="103"/>
      <c r="AM327" t="b">
        <v>0</v>
      </c>
      <c r="AN327" s="234"/>
      <c r="AO327" s="103"/>
      <c r="AP327" s="241"/>
      <c r="AQ327" s="241"/>
      <c r="AR327" s="241"/>
      <c r="AS327" s="241"/>
      <c r="AT327" s="234" t="s">
        <v>7005</v>
      </c>
      <c r="AU327" s="234" t="s">
        <v>7025</v>
      </c>
      <c r="AV327" t="b">
        <v>0</v>
      </c>
      <c r="AW327" t="b">
        <v>0</v>
      </c>
      <c r="AX327" s="241"/>
      <c r="AY327" s="241"/>
      <c r="AZ327" s="234"/>
      <c r="BA327" s="234"/>
      <c r="BB327" s="234"/>
      <c r="BC327" t="b">
        <v>1</v>
      </c>
      <c r="BD327" s="234" t="s">
        <v>7838</v>
      </c>
      <c r="BE327" s="234" t="s">
        <v>7009</v>
      </c>
      <c r="BF327" s="234" t="s">
        <v>6972</v>
      </c>
      <c r="BG327" s="234" t="s">
        <v>7028</v>
      </c>
      <c r="BH327" s="234" t="s">
        <v>55</v>
      </c>
      <c r="BI327" s="243">
        <v>44642.411840277775</v>
      </c>
      <c r="BJ327" s="234" t="s">
        <v>9516</v>
      </c>
      <c r="BK327" s="234" t="s">
        <v>451</v>
      </c>
      <c r="BL327" s="234" t="s">
        <v>451</v>
      </c>
      <c r="BM327" s="234" t="s">
        <v>451</v>
      </c>
      <c r="BN327" s="241"/>
      <c r="BO327" t="b">
        <v>0</v>
      </c>
      <c r="BP327" t="b">
        <v>0</v>
      </c>
      <c r="BQ327" t="b">
        <v>0</v>
      </c>
      <c r="BR327" s="241"/>
      <c r="BS327" s="241"/>
      <c r="BT327" s="234" t="s">
        <v>7012</v>
      </c>
      <c r="BU327" t="b">
        <v>0</v>
      </c>
      <c r="BV327" s="103">
        <v>1</v>
      </c>
      <c r="BW327" s="235">
        <v>1918</v>
      </c>
      <c r="BX327" s="234" t="s">
        <v>9538</v>
      </c>
      <c r="BY327" s="234" t="s">
        <v>56</v>
      </c>
      <c r="BZ327" s="234" t="s">
        <v>7014</v>
      </c>
    </row>
    <row r="328" spans="1:78" x14ac:dyDescent="0.25">
      <c r="A328" s="5">
        <v>1885</v>
      </c>
      <c r="B328" s="234" t="s">
        <v>4068</v>
      </c>
      <c r="C328" s="234" t="s">
        <v>9539</v>
      </c>
      <c r="D328" s="234" t="s">
        <v>7967</v>
      </c>
      <c r="E328" s="234"/>
      <c r="F328" s="234" t="s">
        <v>6993</v>
      </c>
      <c r="G328" s="234" t="s">
        <v>7263</v>
      </c>
      <c r="H328" s="234" t="s">
        <v>7263</v>
      </c>
      <c r="I328" s="242"/>
      <c r="J328" s="242">
        <v>44518.617083333331</v>
      </c>
      <c r="K328" s="234"/>
      <c r="L328" s="242">
        <v>44523.617083333331</v>
      </c>
      <c r="M328" s="234" t="s">
        <v>7386</v>
      </c>
      <c r="N328" s="234" t="s">
        <v>7968</v>
      </c>
      <c r="O328" s="234" t="s">
        <v>7969</v>
      </c>
      <c r="P328" s="234" t="s">
        <v>6999</v>
      </c>
      <c r="Q328" s="234"/>
      <c r="R328" s="234" t="s">
        <v>451</v>
      </c>
      <c r="S328" t="b">
        <v>0</v>
      </c>
      <c r="T328" s="242"/>
      <c r="U328" s="103">
        <v>7</v>
      </c>
      <c r="V328" s="234" t="s">
        <v>272</v>
      </c>
      <c r="W328" s="103">
        <v>20</v>
      </c>
      <c r="X328" s="234" t="s">
        <v>272</v>
      </c>
      <c r="Y328" s="242"/>
      <c r="Z328" s="242"/>
      <c r="AA328" s="103">
        <v>3</v>
      </c>
      <c r="AB328" s="234" t="s">
        <v>7970</v>
      </c>
      <c r="AC328" s="243">
        <v>44522.619502314818</v>
      </c>
      <c r="AD328" s="234" t="s">
        <v>7268</v>
      </c>
      <c r="AE328" s="235" t="s">
        <v>9540</v>
      </c>
      <c r="AF328" s="237">
        <v>0</v>
      </c>
      <c r="AG328" s="234" t="s">
        <v>482</v>
      </c>
      <c r="AH328" s="241"/>
      <c r="AI328" t="b">
        <v>1</v>
      </c>
      <c r="AJ328" t="b">
        <v>0</v>
      </c>
      <c r="AK328" s="234"/>
      <c r="AL328" s="103"/>
      <c r="AM328" t="b">
        <v>0</v>
      </c>
      <c r="AN328" s="234"/>
      <c r="AO328" s="103"/>
      <c r="AP328" s="241"/>
      <c r="AQ328" s="241"/>
      <c r="AR328" s="241"/>
      <c r="AS328" s="241"/>
      <c r="AT328" s="234" t="s">
        <v>7005</v>
      </c>
      <c r="AU328" s="234" t="s">
        <v>7025</v>
      </c>
      <c r="AV328" t="b">
        <v>0</v>
      </c>
      <c r="AW328" t="b">
        <v>0</v>
      </c>
      <c r="AX328" s="241"/>
      <c r="AY328" s="241"/>
      <c r="AZ328" s="234"/>
      <c r="BA328" s="234"/>
      <c r="BB328" s="234" t="s">
        <v>9541</v>
      </c>
      <c r="BC328" t="b">
        <v>0</v>
      </c>
      <c r="BD328" s="234" t="s">
        <v>7390</v>
      </c>
      <c r="BE328" s="234" t="s">
        <v>7009</v>
      </c>
      <c r="BF328" s="234" t="s">
        <v>7027</v>
      </c>
      <c r="BG328" s="234" t="s">
        <v>7028</v>
      </c>
      <c r="BH328" s="234" t="s">
        <v>55</v>
      </c>
      <c r="BI328" s="243">
        <v>44642.411840277775</v>
      </c>
      <c r="BJ328" s="234" t="s">
        <v>7271</v>
      </c>
      <c r="BK328" s="234" t="s">
        <v>451</v>
      </c>
      <c r="BL328" s="234" t="s">
        <v>451</v>
      </c>
      <c r="BM328" s="234" t="s">
        <v>451</v>
      </c>
      <c r="BN328" s="241"/>
      <c r="BO328" t="b">
        <v>0</v>
      </c>
      <c r="BP328" t="b">
        <v>0</v>
      </c>
      <c r="BQ328" t="b">
        <v>0</v>
      </c>
      <c r="BR328" s="241" t="s">
        <v>7029</v>
      </c>
      <c r="BS328" s="241"/>
      <c r="BT328" s="234" t="s">
        <v>7012</v>
      </c>
      <c r="BU328" t="b">
        <v>1</v>
      </c>
      <c r="BV328" s="103">
        <v>0</v>
      </c>
      <c r="BW328" s="235">
        <v>1917</v>
      </c>
      <c r="BX328" s="234" t="s">
        <v>9542</v>
      </c>
      <c r="BY328" s="234" t="s">
        <v>56</v>
      </c>
      <c r="BZ328" s="234" t="s">
        <v>7014</v>
      </c>
    </row>
    <row r="329" spans="1:78" x14ac:dyDescent="0.25">
      <c r="A329" s="5">
        <v>1884</v>
      </c>
      <c r="B329" s="234" t="s">
        <v>9543</v>
      </c>
      <c r="C329" s="234" t="s">
        <v>9544</v>
      </c>
      <c r="D329" s="234"/>
      <c r="E329" s="234" t="s">
        <v>9545</v>
      </c>
      <c r="F329" s="234" t="s">
        <v>2991</v>
      </c>
      <c r="G329" s="234" t="s">
        <v>7864</v>
      </c>
      <c r="H329" s="234" t="s">
        <v>7034</v>
      </c>
      <c r="I329" s="242"/>
      <c r="J329" s="242">
        <v>44379.554097222222</v>
      </c>
      <c r="K329" s="234" t="s">
        <v>9546</v>
      </c>
      <c r="L329" s="242">
        <v>44531.554097222222</v>
      </c>
      <c r="M329" s="234" t="s">
        <v>7386</v>
      </c>
      <c r="N329" s="234" t="s">
        <v>9547</v>
      </c>
      <c r="O329" s="234" t="s">
        <v>9548</v>
      </c>
      <c r="P329" s="234" t="s">
        <v>6999</v>
      </c>
      <c r="Q329" s="234"/>
      <c r="R329" s="234" t="s">
        <v>451</v>
      </c>
      <c r="S329" t="b">
        <v>0</v>
      </c>
      <c r="T329" s="242"/>
      <c r="U329" s="103">
        <v>7</v>
      </c>
      <c r="V329" s="234" t="s">
        <v>272</v>
      </c>
      <c r="W329" s="103">
        <v>51</v>
      </c>
      <c r="X329" s="234" t="s">
        <v>272</v>
      </c>
      <c r="Y329" s="242"/>
      <c r="Z329" s="242"/>
      <c r="AA329" s="103">
        <v>7</v>
      </c>
      <c r="AB329" s="234"/>
      <c r="AC329" s="243">
        <v>44522.55773148148</v>
      </c>
      <c r="AD329" s="234" t="s">
        <v>7763</v>
      </c>
      <c r="AE329" s="235" t="s">
        <v>9549</v>
      </c>
      <c r="AF329" s="237">
        <v>0</v>
      </c>
      <c r="AG329" s="234" t="s">
        <v>482</v>
      </c>
      <c r="AH329" s="241"/>
      <c r="AI329" t="b">
        <v>1</v>
      </c>
      <c r="AJ329" t="b">
        <v>0</v>
      </c>
      <c r="AK329" s="234"/>
      <c r="AL329" s="103"/>
      <c r="AM329" t="b">
        <v>0</v>
      </c>
      <c r="AN329" s="234"/>
      <c r="AO329" s="103"/>
      <c r="AP329" s="241"/>
      <c r="AQ329" s="241"/>
      <c r="AR329" s="241"/>
      <c r="AS329" s="241"/>
      <c r="AT329" s="234" t="s">
        <v>7058</v>
      </c>
      <c r="AU329" s="234" t="s">
        <v>8585</v>
      </c>
      <c r="AV329" t="b">
        <v>0</v>
      </c>
      <c r="AW329" t="b">
        <v>0</v>
      </c>
      <c r="AX329" s="241"/>
      <c r="AY329" s="241"/>
      <c r="AZ329" s="234"/>
      <c r="BA329" s="234"/>
      <c r="BB329" s="234"/>
      <c r="BC329" t="b">
        <v>1</v>
      </c>
      <c r="BD329" s="234" t="s">
        <v>7390</v>
      </c>
      <c r="BE329" s="234" t="s">
        <v>7045</v>
      </c>
      <c r="BF329" s="234" t="s">
        <v>6972</v>
      </c>
      <c r="BG329" s="234" t="s">
        <v>7028</v>
      </c>
      <c r="BH329" s="234" t="s">
        <v>55</v>
      </c>
      <c r="BI329" s="243">
        <v>44642.411840277775</v>
      </c>
      <c r="BJ329" s="234" t="s">
        <v>442</v>
      </c>
      <c r="BK329" s="234" t="s">
        <v>451</v>
      </c>
      <c r="BL329" s="234" t="s">
        <v>451</v>
      </c>
      <c r="BM329" s="234" t="s">
        <v>451</v>
      </c>
      <c r="BN329" s="241"/>
      <c r="BO329" t="b">
        <v>0</v>
      </c>
      <c r="BP329" t="b">
        <v>0</v>
      </c>
      <c r="BQ329" t="b">
        <v>1</v>
      </c>
      <c r="BR329" s="241"/>
      <c r="BS329" s="241"/>
      <c r="BT329" s="234" t="s">
        <v>7012</v>
      </c>
      <c r="BU329" t="b">
        <v>1</v>
      </c>
      <c r="BV329" s="103">
        <v>0</v>
      </c>
      <c r="BW329" s="235">
        <v>1916</v>
      </c>
      <c r="BX329" s="234" t="s">
        <v>9550</v>
      </c>
      <c r="BY329" s="234" t="s">
        <v>56</v>
      </c>
      <c r="BZ329" s="234" t="s">
        <v>7014</v>
      </c>
    </row>
    <row r="330" spans="1:78" ht="30" x14ac:dyDescent="0.25">
      <c r="A330" s="5">
        <v>1883</v>
      </c>
      <c r="B330" s="234" t="s">
        <v>9551</v>
      </c>
      <c r="C330" s="234" t="s">
        <v>9552</v>
      </c>
      <c r="D330" s="234" t="s">
        <v>8249</v>
      </c>
      <c r="E330" s="234" t="s">
        <v>9553</v>
      </c>
      <c r="F330" s="234" t="s">
        <v>2991</v>
      </c>
      <c r="G330" s="234" t="s">
        <v>7864</v>
      </c>
      <c r="H330" s="234" t="s">
        <v>7034</v>
      </c>
      <c r="I330" s="242"/>
      <c r="J330" s="242">
        <v>44522.541944444441</v>
      </c>
      <c r="K330" s="234"/>
      <c r="L330" s="242">
        <v>44526.541944444441</v>
      </c>
      <c r="M330" s="234" t="s">
        <v>6996</v>
      </c>
      <c r="N330" s="234" t="s">
        <v>8251</v>
      </c>
      <c r="O330" s="234" t="s">
        <v>8252</v>
      </c>
      <c r="P330" s="234" t="s">
        <v>6999</v>
      </c>
      <c r="Q330" s="234"/>
      <c r="R330" s="234" t="s">
        <v>451</v>
      </c>
      <c r="S330" t="b">
        <v>0</v>
      </c>
      <c r="T330" s="242"/>
      <c r="U330" s="103">
        <v>40</v>
      </c>
      <c r="V330" s="234" t="s">
        <v>480</v>
      </c>
      <c r="W330" s="103">
        <v>40</v>
      </c>
      <c r="X330" s="234" t="s">
        <v>480</v>
      </c>
      <c r="Y330" s="242"/>
      <c r="Z330" s="242"/>
      <c r="AA330" s="103"/>
      <c r="AB330" s="234" t="s">
        <v>8253</v>
      </c>
      <c r="AC330" s="243">
        <v>44522.546597222223</v>
      </c>
      <c r="AD330" s="234" t="s">
        <v>7763</v>
      </c>
      <c r="AE330" s="235" t="s">
        <v>9554</v>
      </c>
      <c r="AF330" s="237">
        <v>0</v>
      </c>
      <c r="AG330" s="234" t="s">
        <v>7057</v>
      </c>
      <c r="AH330" s="241"/>
      <c r="AI330" t="b">
        <v>1</v>
      </c>
      <c r="AJ330" t="b">
        <v>0</v>
      </c>
      <c r="AK330" s="234"/>
      <c r="AL330" s="103"/>
      <c r="AM330" t="b">
        <v>0</v>
      </c>
      <c r="AN330" s="234"/>
      <c r="AO330" s="103"/>
      <c r="AP330" s="241"/>
      <c r="AQ330" s="241"/>
      <c r="AR330" s="241"/>
      <c r="AS330" s="241"/>
      <c r="AT330" s="234" t="s">
        <v>7166</v>
      </c>
      <c r="AU330" s="234" t="s">
        <v>8585</v>
      </c>
      <c r="AV330" t="b">
        <v>1</v>
      </c>
      <c r="AW330" t="b">
        <v>0</v>
      </c>
      <c r="AX330" s="241" t="s">
        <v>9555</v>
      </c>
      <c r="AY330" s="241"/>
      <c r="AZ330" s="234"/>
      <c r="BA330" s="234"/>
      <c r="BB330" s="234"/>
      <c r="BC330" t="b">
        <v>0</v>
      </c>
      <c r="BD330" s="234" t="s">
        <v>7008</v>
      </c>
      <c r="BE330" s="234" t="s">
        <v>7045</v>
      </c>
      <c r="BF330" s="234" t="s">
        <v>7027</v>
      </c>
      <c r="BG330" s="234" t="s">
        <v>7028</v>
      </c>
      <c r="BH330" s="234" t="s">
        <v>55</v>
      </c>
      <c r="BI330" s="243">
        <v>44642.411840277775</v>
      </c>
      <c r="BJ330" s="234" t="s">
        <v>442</v>
      </c>
      <c r="BK330" s="234" t="s">
        <v>451</v>
      </c>
      <c r="BL330" s="234" t="s">
        <v>547</v>
      </c>
      <c r="BM330" s="234" t="s">
        <v>451</v>
      </c>
      <c r="BN330" s="241"/>
      <c r="BO330" t="b">
        <v>0</v>
      </c>
      <c r="BP330" t="b">
        <v>0</v>
      </c>
      <c r="BQ330" t="b">
        <v>1</v>
      </c>
      <c r="BR330" s="241" t="s">
        <v>8255</v>
      </c>
      <c r="BS330" s="241"/>
      <c r="BT330" s="234" t="s">
        <v>7012</v>
      </c>
      <c r="BU330" t="b">
        <v>0</v>
      </c>
      <c r="BV330" s="103">
        <v>0</v>
      </c>
      <c r="BW330" s="235">
        <v>1915</v>
      </c>
      <c r="BX330" s="234" t="s">
        <v>9556</v>
      </c>
      <c r="BY330" s="234" t="s">
        <v>56</v>
      </c>
      <c r="BZ330" s="234" t="s">
        <v>7014</v>
      </c>
    </row>
    <row r="331" spans="1:78" x14ac:dyDescent="0.25">
      <c r="A331" s="5">
        <v>1882</v>
      </c>
      <c r="B331" s="234" t="s">
        <v>9557</v>
      </c>
      <c r="C331" s="234" t="s">
        <v>9558</v>
      </c>
      <c r="D331" s="234" t="s">
        <v>9559</v>
      </c>
      <c r="E331" s="234" t="s">
        <v>9560</v>
      </c>
      <c r="F331" s="234" t="s">
        <v>2991</v>
      </c>
      <c r="G331" s="234" t="s">
        <v>7864</v>
      </c>
      <c r="H331" s="234" t="s">
        <v>7034</v>
      </c>
      <c r="I331" s="242"/>
      <c r="J331" s="242">
        <v>44522.447060185186</v>
      </c>
      <c r="K331" s="234" t="s">
        <v>9561</v>
      </c>
      <c r="L331" s="242">
        <v>44547.447060185186</v>
      </c>
      <c r="M331" s="234" t="s">
        <v>6996</v>
      </c>
      <c r="N331" s="234" t="s">
        <v>9562</v>
      </c>
      <c r="O331" s="234" t="s">
        <v>7583</v>
      </c>
      <c r="P331" s="234" t="s">
        <v>6999</v>
      </c>
      <c r="Q331" s="234"/>
      <c r="R331" s="234" t="s">
        <v>451</v>
      </c>
      <c r="S331" t="b">
        <v>0</v>
      </c>
      <c r="T331" s="242"/>
      <c r="U331" s="103">
        <v>0.6</v>
      </c>
      <c r="V331" s="234" t="s">
        <v>272</v>
      </c>
      <c r="W331" s="103">
        <v>4</v>
      </c>
      <c r="X331" s="234" t="s">
        <v>272</v>
      </c>
      <c r="Y331" s="242"/>
      <c r="Z331" s="242"/>
      <c r="AA331" s="103"/>
      <c r="AB331" s="234" t="s">
        <v>9563</v>
      </c>
      <c r="AC331" s="243">
        <v>44522.451064814813</v>
      </c>
      <c r="AD331" s="234" t="s">
        <v>7763</v>
      </c>
      <c r="AE331" s="235" t="s">
        <v>9564</v>
      </c>
      <c r="AF331" s="237">
        <v>0</v>
      </c>
      <c r="AG331" s="234" t="s">
        <v>7057</v>
      </c>
      <c r="AH331" s="241"/>
      <c r="AI331" t="b">
        <v>1</v>
      </c>
      <c r="AJ331" t="b">
        <v>0</v>
      </c>
      <c r="AK331" s="234"/>
      <c r="AL331" s="103"/>
      <c r="AM331" t="b">
        <v>0</v>
      </c>
      <c r="AN331" s="234"/>
      <c r="AO331" s="103"/>
      <c r="AP331" s="241"/>
      <c r="AQ331" s="241"/>
      <c r="AR331" s="241" t="s">
        <v>9565</v>
      </c>
      <c r="AS331" s="241"/>
      <c r="AT331" s="234" t="s">
        <v>7058</v>
      </c>
      <c r="AU331" s="234" t="s">
        <v>8585</v>
      </c>
      <c r="AV331" t="b">
        <v>0</v>
      </c>
      <c r="AW331" t="b">
        <v>0</v>
      </c>
      <c r="AX331" s="241" t="s">
        <v>9496</v>
      </c>
      <c r="AY331" s="241"/>
      <c r="AZ331" s="234"/>
      <c r="BA331" s="234"/>
      <c r="BB331" s="234"/>
      <c r="BC331" t="b">
        <v>0</v>
      </c>
      <c r="BD331" s="234" t="s">
        <v>7008</v>
      </c>
      <c r="BE331" s="234" t="s">
        <v>7045</v>
      </c>
      <c r="BF331" s="234" t="s">
        <v>7027</v>
      </c>
      <c r="BG331" s="234" t="s">
        <v>7028</v>
      </c>
      <c r="BH331" s="234" t="s">
        <v>55</v>
      </c>
      <c r="BI331" s="243">
        <v>44642.411828703705</v>
      </c>
      <c r="BJ331" s="234" t="s">
        <v>442</v>
      </c>
      <c r="BK331" s="234" t="s">
        <v>547</v>
      </c>
      <c r="BL331" s="234" t="s">
        <v>547</v>
      </c>
      <c r="BM331" s="234" t="s">
        <v>547</v>
      </c>
      <c r="BN331" s="241" t="s">
        <v>9566</v>
      </c>
      <c r="BO331" t="b">
        <v>0</v>
      </c>
      <c r="BP331" t="b">
        <v>0</v>
      </c>
      <c r="BQ331" t="b">
        <v>1</v>
      </c>
      <c r="BR331" s="241" t="s">
        <v>7029</v>
      </c>
      <c r="BS331" s="241"/>
      <c r="BT331" s="234" t="s">
        <v>7047</v>
      </c>
      <c r="BU331" t="b">
        <v>0</v>
      </c>
      <c r="BV331" s="103">
        <v>0</v>
      </c>
      <c r="BW331" s="235">
        <v>1914</v>
      </c>
      <c r="BX331" s="234" t="s">
        <v>9567</v>
      </c>
      <c r="BY331" s="234" t="s">
        <v>56</v>
      </c>
      <c r="BZ331" s="234" t="s">
        <v>7014</v>
      </c>
    </row>
    <row r="332" spans="1:78" x14ac:dyDescent="0.25">
      <c r="A332" s="5">
        <v>1881</v>
      </c>
      <c r="B332" s="234" t="s">
        <v>9568</v>
      </c>
      <c r="C332" s="234" t="s">
        <v>9569</v>
      </c>
      <c r="D332" s="234"/>
      <c r="E332" s="234" t="s">
        <v>9570</v>
      </c>
      <c r="F332" s="234" t="s">
        <v>2991</v>
      </c>
      <c r="G332" s="234" t="s">
        <v>7864</v>
      </c>
      <c r="H332" s="234" t="s">
        <v>7034</v>
      </c>
      <c r="I332" s="242"/>
      <c r="J332" s="242">
        <v>44522.408148148148</v>
      </c>
      <c r="K332" s="234"/>
      <c r="L332" s="242">
        <v>44526.408148148148</v>
      </c>
      <c r="M332" s="234" t="s">
        <v>7871</v>
      </c>
      <c r="N332" s="234" t="s">
        <v>7872</v>
      </c>
      <c r="O332" s="234" t="s">
        <v>7873</v>
      </c>
      <c r="P332" s="234" t="s">
        <v>6999</v>
      </c>
      <c r="Q332" s="234"/>
      <c r="R332" s="234" t="s">
        <v>451</v>
      </c>
      <c r="S332" t="b">
        <v>0</v>
      </c>
      <c r="T332" s="242"/>
      <c r="U332" s="103">
        <v>3658</v>
      </c>
      <c r="V332" s="234" t="s">
        <v>272</v>
      </c>
      <c r="W332" s="103">
        <v>32930</v>
      </c>
      <c r="X332" s="234" t="s">
        <v>272</v>
      </c>
      <c r="Y332" s="242"/>
      <c r="Z332" s="242"/>
      <c r="AA332" s="103">
        <v>9</v>
      </c>
      <c r="AB332" s="234"/>
      <c r="AC332" s="243">
        <v>44522.429166666669</v>
      </c>
      <c r="AD332" s="234" t="s">
        <v>7763</v>
      </c>
      <c r="AE332" s="235" t="s">
        <v>9571</v>
      </c>
      <c r="AF332" s="237">
        <v>0</v>
      </c>
      <c r="AG332" s="234" t="s">
        <v>7057</v>
      </c>
      <c r="AH332" s="241"/>
      <c r="AI332" t="b">
        <v>1</v>
      </c>
      <c r="AJ332" t="b">
        <v>0</v>
      </c>
      <c r="AK332" s="234"/>
      <c r="AL332" s="103"/>
      <c r="AM332" t="b">
        <v>0</v>
      </c>
      <c r="AN332" s="234"/>
      <c r="AO332" s="103"/>
      <c r="AP332" s="241"/>
      <c r="AQ332" s="241"/>
      <c r="AR332" s="241"/>
      <c r="AS332" s="241"/>
      <c r="AT332" s="234" t="s">
        <v>7120</v>
      </c>
      <c r="AU332" s="234" t="s">
        <v>8585</v>
      </c>
      <c r="AV332" t="b">
        <v>0</v>
      </c>
      <c r="AW332" t="b">
        <v>0</v>
      </c>
      <c r="AX332" s="241" t="s">
        <v>9555</v>
      </c>
      <c r="AY332" s="241"/>
      <c r="AZ332" s="234" t="s">
        <v>7179</v>
      </c>
      <c r="BA332" s="234" t="s">
        <v>9572</v>
      </c>
      <c r="BB332" s="234" t="s">
        <v>9573</v>
      </c>
      <c r="BC332" t="b">
        <v>1</v>
      </c>
      <c r="BD332" s="234" t="s">
        <v>7876</v>
      </c>
      <c r="BE332" s="234" t="s">
        <v>7045</v>
      </c>
      <c r="BF332" s="234" t="s">
        <v>6972</v>
      </c>
      <c r="BG332" s="234" t="s">
        <v>7028</v>
      </c>
      <c r="BH332" s="234" t="s">
        <v>55</v>
      </c>
      <c r="BI332" s="243">
        <v>44642.411828703705</v>
      </c>
      <c r="BJ332" s="234" t="s">
        <v>442</v>
      </c>
      <c r="BK332" s="234" t="s">
        <v>451</v>
      </c>
      <c r="BL332" s="234" t="s">
        <v>547</v>
      </c>
      <c r="BM332" s="234" t="s">
        <v>451</v>
      </c>
      <c r="BN332" s="241"/>
      <c r="BO332" t="b">
        <v>0</v>
      </c>
      <c r="BP332" t="b">
        <v>0</v>
      </c>
      <c r="BQ332" t="b">
        <v>1</v>
      </c>
      <c r="BR332" s="241"/>
      <c r="BS332" s="241"/>
      <c r="BT332" s="234" t="s">
        <v>7012</v>
      </c>
      <c r="BU332" t="b">
        <v>0</v>
      </c>
      <c r="BV332" s="103">
        <v>0</v>
      </c>
      <c r="BW332" s="235">
        <v>1913</v>
      </c>
      <c r="BX332" s="234" t="s">
        <v>9574</v>
      </c>
      <c r="BY332" s="234" t="s">
        <v>56</v>
      </c>
      <c r="BZ332" s="234" t="s">
        <v>7014</v>
      </c>
    </row>
    <row r="333" spans="1:78" ht="30" x14ac:dyDescent="0.25">
      <c r="A333" s="5">
        <v>1880</v>
      </c>
      <c r="B333" s="234" t="s">
        <v>4061</v>
      </c>
      <c r="C333" s="234" t="s">
        <v>4062</v>
      </c>
      <c r="D333" s="234" t="s">
        <v>7643</v>
      </c>
      <c r="E333" s="234"/>
      <c r="F333" s="234" t="s">
        <v>6993</v>
      </c>
      <c r="G333" s="234" t="s">
        <v>7302</v>
      </c>
      <c r="H333" s="234" t="s">
        <v>7302</v>
      </c>
      <c r="I333" s="242"/>
      <c r="J333" s="242">
        <v>44519.311539351853</v>
      </c>
      <c r="K333" s="234" t="s">
        <v>9575</v>
      </c>
      <c r="L333" s="242">
        <v>44524.311539351853</v>
      </c>
      <c r="M333" s="234" t="s">
        <v>6996</v>
      </c>
      <c r="N333" s="234" t="s">
        <v>7645</v>
      </c>
      <c r="O333" s="234" t="s">
        <v>7646</v>
      </c>
      <c r="P333" s="234" t="s">
        <v>6999</v>
      </c>
      <c r="Q333" s="234" t="s">
        <v>9576</v>
      </c>
      <c r="R333" s="234" t="s">
        <v>451</v>
      </c>
      <c r="S333" t="b">
        <v>0</v>
      </c>
      <c r="T333" s="242"/>
      <c r="U333" s="103">
        <v>2</v>
      </c>
      <c r="V333" s="234" t="s">
        <v>272</v>
      </c>
      <c r="W333" s="103">
        <v>2</v>
      </c>
      <c r="X333" s="234" t="s">
        <v>272</v>
      </c>
      <c r="Y333" s="242"/>
      <c r="Z333" s="242"/>
      <c r="AA333" s="103"/>
      <c r="AB333" s="234" t="s">
        <v>7648</v>
      </c>
      <c r="AC333" s="243">
        <v>44522.317476851851</v>
      </c>
      <c r="AD333" s="234" t="s">
        <v>7308</v>
      </c>
      <c r="AE333" s="235" t="s">
        <v>9577</v>
      </c>
      <c r="AF333" s="237">
        <v>0</v>
      </c>
      <c r="AG333" s="234" t="s">
        <v>436</v>
      </c>
      <c r="AH333" s="241"/>
      <c r="AI333" t="b">
        <v>1</v>
      </c>
      <c r="AJ333" t="b">
        <v>0</v>
      </c>
      <c r="AK333" s="234"/>
      <c r="AL333" s="103"/>
      <c r="AM333" t="b">
        <v>0</v>
      </c>
      <c r="AN333" s="234"/>
      <c r="AO333" s="103"/>
      <c r="AP333" s="241"/>
      <c r="AQ333" s="241"/>
      <c r="AR333" s="241"/>
      <c r="AS333" s="241"/>
      <c r="AT333" s="234" t="s">
        <v>7005</v>
      </c>
      <c r="AU333" s="234" t="s">
        <v>7085</v>
      </c>
      <c r="AV333" t="b">
        <v>0</v>
      </c>
      <c r="AW333" t="b">
        <v>0</v>
      </c>
      <c r="AX333" s="241"/>
      <c r="AY333" s="241"/>
      <c r="AZ333" s="234"/>
      <c r="BA333" s="234"/>
      <c r="BB333" s="234" t="s">
        <v>9578</v>
      </c>
      <c r="BC333" t="b">
        <v>0</v>
      </c>
      <c r="BD333" s="234" t="s">
        <v>7008</v>
      </c>
      <c r="BE333" s="234" t="s">
        <v>7009</v>
      </c>
      <c r="BF333" s="234" t="s">
        <v>7027</v>
      </c>
      <c r="BG333" s="234" t="s">
        <v>7028</v>
      </c>
      <c r="BH333" s="234" t="s">
        <v>55</v>
      </c>
      <c r="BI333" s="243">
        <v>44642.411828703705</v>
      </c>
      <c r="BJ333" s="234" t="s">
        <v>442</v>
      </c>
      <c r="BK333" s="234" t="s">
        <v>451</v>
      </c>
      <c r="BL333" s="234" t="s">
        <v>451</v>
      </c>
      <c r="BM333" s="234" t="s">
        <v>451</v>
      </c>
      <c r="BN333" s="241"/>
      <c r="BO333" t="b">
        <v>0</v>
      </c>
      <c r="BP333" t="b">
        <v>0</v>
      </c>
      <c r="BQ333" t="b">
        <v>0</v>
      </c>
      <c r="BR333" s="241" t="s">
        <v>7651</v>
      </c>
      <c r="BS333" s="241"/>
      <c r="BT333" s="234" t="s">
        <v>7012</v>
      </c>
      <c r="BU333" t="b">
        <v>0</v>
      </c>
      <c r="BV333" s="103">
        <v>1</v>
      </c>
      <c r="BW333" s="235">
        <v>1912</v>
      </c>
      <c r="BX333" s="234" t="s">
        <v>9579</v>
      </c>
      <c r="BY333" s="234" t="s">
        <v>56</v>
      </c>
      <c r="BZ333" s="234" t="s">
        <v>7014</v>
      </c>
    </row>
    <row r="334" spans="1:78" ht="45" x14ac:dyDescent="0.25">
      <c r="A334" s="5">
        <v>1879</v>
      </c>
      <c r="B334" s="234" t="s">
        <v>4054</v>
      </c>
      <c r="C334" s="234" t="s">
        <v>9580</v>
      </c>
      <c r="D334" s="234" t="s">
        <v>9581</v>
      </c>
      <c r="E334" s="234" t="s">
        <v>9582</v>
      </c>
      <c r="F334" s="234" t="s">
        <v>7156</v>
      </c>
      <c r="G334" s="234" t="s">
        <v>7100</v>
      </c>
      <c r="H334" s="234" t="s">
        <v>7730</v>
      </c>
      <c r="I334" s="242"/>
      <c r="J334" s="242">
        <v>44504</v>
      </c>
      <c r="K334" s="234" t="s">
        <v>9583</v>
      </c>
      <c r="L334" s="242">
        <v>44524.46334490741</v>
      </c>
      <c r="M334" s="234" t="s">
        <v>6996</v>
      </c>
      <c r="N334" s="234" t="s">
        <v>9584</v>
      </c>
      <c r="O334" s="234" t="s">
        <v>9585</v>
      </c>
      <c r="P334" s="234" t="s">
        <v>6999</v>
      </c>
      <c r="Q334" s="234" t="s">
        <v>9586</v>
      </c>
      <c r="R334" s="234" t="s">
        <v>451</v>
      </c>
      <c r="S334" t="b">
        <v>0</v>
      </c>
      <c r="T334" s="242"/>
      <c r="U334" s="103">
        <v>25</v>
      </c>
      <c r="V334" s="234" t="s">
        <v>272</v>
      </c>
      <c r="W334" s="103">
        <v>25</v>
      </c>
      <c r="X334" s="234" t="s">
        <v>272</v>
      </c>
      <c r="Y334" s="242"/>
      <c r="Z334" s="242"/>
      <c r="AA334" s="103"/>
      <c r="AB334" s="234" t="s">
        <v>9587</v>
      </c>
      <c r="AC334" s="243">
        <v>44519.469814814816</v>
      </c>
      <c r="AD334" s="234" t="s">
        <v>7106</v>
      </c>
      <c r="AE334" s="235" t="s">
        <v>9588</v>
      </c>
      <c r="AF334" s="237">
        <v>0</v>
      </c>
      <c r="AG334" s="234" t="s">
        <v>482</v>
      </c>
      <c r="AH334" s="241"/>
      <c r="AI334" t="b">
        <v>1</v>
      </c>
      <c r="AJ334" t="b">
        <v>0</v>
      </c>
      <c r="AK334" s="234"/>
      <c r="AL334" s="103"/>
      <c r="AM334" t="b">
        <v>0</v>
      </c>
      <c r="AN334" s="234"/>
      <c r="AO334" s="103"/>
      <c r="AP334" s="241"/>
      <c r="AQ334" s="241"/>
      <c r="AR334" s="241" t="s">
        <v>9589</v>
      </c>
      <c r="AS334" s="241"/>
      <c r="AT334" s="234" t="s">
        <v>7005</v>
      </c>
      <c r="AU334" s="234" t="s">
        <v>7025</v>
      </c>
      <c r="AV334" t="b">
        <v>0</v>
      </c>
      <c r="AW334" t="b">
        <v>0</v>
      </c>
      <c r="AX334" s="241"/>
      <c r="AY334" s="241"/>
      <c r="AZ334" s="234"/>
      <c r="BA334" s="234"/>
      <c r="BB334" s="234" t="s">
        <v>9590</v>
      </c>
      <c r="BC334" t="b">
        <v>0</v>
      </c>
      <c r="BD334" s="234" t="s">
        <v>7008</v>
      </c>
      <c r="BE334" s="234" t="s">
        <v>7737</v>
      </c>
      <c r="BF334" s="234" t="s">
        <v>7027</v>
      </c>
      <c r="BG334" s="234" t="s">
        <v>7028</v>
      </c>
      <c r="BH334" s="234" t="s">
        <v>55</v>
      </c>
      <c r="BI334" s="243">
        <v>44642.411817129629</v>
      </c>
      <c r="BJ334" s="234" t="s">
        <v>442</v>
      </c>
      <c r="BK334" s="234" t="s">
        <v>547</v>
      </c>
      <c r="BL334" s="234" t="s">
        <v>451</v>
      </c>
      <c r="BM334" s="234" t="s">
        <v>451</v>
      </c>
      <c r="BN334" s="241"/>
      <c r="BO334" t="b">
        <v>0</v>
      </c>
      <c r="BP334" t="b">
        <v>0</v>
      </c>
      <c r="BQ334" t="b">
        <v>0</v>
      </c>
      <c r="BR334" s="241" t="s">
        <v>8540</v>
      </c>
      <c r="BS334" s="241" t="s">
        <v>9591</v>
      </c>
      <c r="BT334" s="234" t="s">
        <v>7012</v>
      </c>
      <c r="BU334" t="b">
        <v>0</v>
      </c>
      <c r="BV334" s="103">
        <v>1</v>
      </c>
      <c r="BW334" s="235">
        <v>1911</v>
      </c>
      <c r="BX334" s="234" t="s">
        <v>9592</v>
      </c>
      <c r="BY334" s="234" t="s">
        <v>56</v>
      </c>
      <c r="BZ334" s="234" t="s">
        <v>7014</v>
      </c>
    </row>
    <row r="335" spans="1:78" ht="30" x14ac:dyDescent="0.25">
      <c r="A335" s="5">
        <v>1878</v>
      </c>
      <c r="B335" s="234" t="s">
        <v>4050</v>
      </c>
      <c r="C335" s="234" t="s">
        <v>9593</v>
      </c>
      <c r="D335" s="234" t="s">
        <v>7401</v>
      </c>
      <c r="E335" s="234" t="s">
        <v>8067</v>
      </c>
      <c r="F335" s="234" t="s">
        <v>6993</v>
      </c>
      <c r="G335" s="234" t="s">
        <v>7100</v>
      </c>
      <c r="H335" s="234" t="s">
        <v>7730</v>
      </c>
      <c r="I335" s="242"/>
      <c r="J335" s="242">
        <v>44518.616388888891</v>
      </c>
      <c r="K335" s="234"/>
      <c r="L335" s="242">
        <v>44524.616388888891</v>
      </c>
      <c r="M335" s="234" t="s">
        <v>6996</v>
      </c>
      <c r="N335" s="234" t="s">
        <v>7402</v>
      </c>
      <c r="O335" s="234" t="s">
        <v>7403</v>
      </c>
      <c r="P335" s="234" t="s">
        <v>6999</v>
      </c>
      <c r="Q335" s="234" t="s">
        <v>9076</v>
      </c>
      <c r="R335" s="234" t="s">
        <v>451</v>
      </c>
      <c r="S335" t="b">
        <v>0</v>
      </c>
      <c r="T335" s="242"/>
      <c r="U335" s="103">
        <v>5</v>
      </c>
      <c r="V335" s="234" t="s">
        <v>272</v>
      </c>
      <c r="W335" s="103">
        <v>5</v>
      </c>
      <c r="X335" s="234" t="s">
        <v>272</v>
      </c>
      <c r="Y335" s="242"/>
      <c r="Z335" s="242"/>
      <c r="AA335" s="103"/>
      <c r="AB335" s="234" t="s">
        <v>7404</v>
      </c>
      <c r="AC335" s="243">
        <v>44518.618356481478</v>
      </c>
      <c r="AD335" s="234" t="s">
        <v>7106</v>
      </c>
      <c r="AE335" s="235" t="s">
        <v>9594</v>
      </c>
      <c r="AF335" s="237">
        <v>0</v>
      </c>
      <c r="AG335" s="234" t="s">
        <v>482</v>
      </c>
      <c r="AH335" s="241"/>
      <c r="AI335" t="b">
        <v>1</v>
      </c>
      <c r="AJ335" t="b">
        <v>0</v>
      </c>
      <c r="AK335" s="234"/>
      <c r="AL335" s="103"/>
      <c r="AM335" t="b">
        <v>0</v>
      </c>
      <c r="AN335" s="234"/>
      <c r="AO335" s="103"/>
      <c r="AP335" s="241"/>
      <c r="AQ335" s="241"/>
      <c r="AR335" s="241"/>
      <c r="AS335" s="241"/>
      <c r="AT335" s="234"/>
      <c r="AU335" s="234" t="s">
        <v>7085</v>
      </c>
      <c r="AV335" t="b">
        <v>0</v>
      </c>
      <c r="AW335" t="b">
        <v>0</v>
      </c>
      <c r="AX335" s="241"/>
      <c r="AY335" s="241"/>
      <c r="AZ335" s="234"/>
      <c r="BA335" s="234"/>
      <c r="BB335" s="234" t="s">
        <v>9448</v>
      </c>
      <c r="BC335" t="b">
        <v>0</v>
      </c>
      <c r="BD335" s="234" t="s">
        <v>7008</v>
      </c>
      <c r="BE335" s="234" t="s">
        <v>7737</v>
      </c>
      <c r="BF335" s="234" t="s">
        <v>7027</v>
      </c>
      <c r="BG335" s="234" t="s">
        <v>7028</v>
      </c>
      <c r="BH335" s="234" t="s">
        <v>55</v>
      </c>
      <c r="BI335" s="243">
        <v>44642.411817129629</v>
      </c>
      <c r="BJ335" s="234" t="s">
        <v>442</v>
      </c>
      <c r="BK335" s="234" t="s">
        <v>451</v>
      </c>
      <c r="BL335" s="234" t="s">
        <v>451</v>
      </c>
      <c r="BM335" s="234" t="s">
        <v>451</v>
      </c>
      <c r="BN335" s="241"/>
      <c r="BO335" t="b">
        <v>0</v>
      </c>
      <c r="BP335" t="b">
        <v>0</v>
      </c>
      <c r="BQ335" t="b">
        <v>0</v>
      </c>
      <c r="BR335" s="241" t="s">
        <v>7406</v>
      </c>
      <c r="BS335" s="241"/>
      <c r="BT335" s="234" t="s">
        <v>7012</v>
      </c>
      <c r="BU335" t="b">
        <v>0</v>
      </c>
      <c r="BV335" s="103">
        <v>2</v>
      </c>
      <c r="BW335" s="235">
        <v>1910</v>
      </c>
      <c r="BX335" s="234" t="s">
        <v>9595</v>
      </c>
      <c r="BY335" s="234" t="s">
        <v>56</v>
      </c>
      <c r="BZ335" s="234" t="s">
        <v>7014</v>
      </c>
    </row>
    <row r="336" spans="1:78" ht="90" x14ac:dyDescent="0.25">
      <c r="A336" s="5">
        <v>1877</v>
      </c>
      <c r="B336" s="234" t="s">
        <v>4045</v>
      </c>
      <c r="C336" s="234" t="s">
        <v>9596</v>
      </c>
      <c r="D336" s="234" t="s">
        <v>9597</v>
      </c>
      <c r="E336" s="234" t="s">
        <v>9598</v>
      </c>
      <c r="F336" s="234" t="s">
        <v>2991</v>
      </c>
      <c r="G336" s="234" t="s">
        <v>7137</v>
      </c>
      <c r="H336" s="234" t="s">
        <v>7034</v>
      </c>
      <c r="I336" s="242"/>
      <c r="J336" s="242">
        <v>44511.532835648148</v>
      </c>
      <c r="K336" s="234"/>
      <c r="L336" s="242">
        <v>44522.532835648148</v>
      </c>
      <c r="M336" s="234" t="s">
        <v>6996</v>
      </c>
      <c r="N336" s="234" t="s">
        <v>9599</v>
      </c>
      <c r="O336" s="234" t="s">
        <v>9600</v>
      </c>
      <c r="P336" s="234" t="s">
        <v>6999</v>
      </c>
      <c r="Q336" s="234"/>
      <c r="R336" s="234" t="s">
        <v>451</v>
      </c>
      <c r="S336" t="b">
        <v>0</v>
      </c>
      <c r="T336" s="242"/>
      <c r="U336" s="103">
        <v>20000</v>
      </c>
      <c r="V336" s="234" t="s">
        <v>480</v>
      </c>
      <c r="W336" s="103">
        <v>40000</v>
      </c>
      <c r="X336" s="234" t="s">
        <v>480</v>
      </c>
      <c r="Y336" s="242"/>
      <c r="Z336" s="242">
        <v>45107</v>
      </c>
      <c r="AA336" s="103">
        <v>2</v>
      </c>
      <c r="AB336" s="234" t="s">
        <v>9601</v>
      </c>
      <c r="AC336" s="243">
        <v>44518.5468287037</v>
      </c>
      <c r="AD336" s="234" t="s">
        <v>7140</v>
      </c>
      <c r="AE336" s="235" t="s">
        <v>9602</v>
      </c>
      <c r="AF336" s="237">
        <v>0</v>
      </c>
      <c r="AG336" s="234" t="s">
        <v>482</v>
      </c>
      <c r="AH336" s="241" t="s">
        <v>9603</v>
      </c>
      <c r="AI336" t="b">
        <v>1</v>
      </c>
      <c r="AJ336" t="b">
        <v>0</v>
      </c>
      <c r="AK336" s="234"/>
      <c r="AL336" s="103"/>
      <c r="AM336" t="b">
        <v>0</v>
      </c>
      <c r="AN336" s="234"/>
      <c r="AO336" s="103"/>
      <c r="AP336" s="241" t="s">
        <v>9604</v>
      </c>
      <c r="AQ336" s="241"/>
      <c r="AR336" s="241" t="s">
        <v>9605</v>
      </c>
      <c r="AS336" s="241"/>
      <c r="AT336" s="234" t="s">
        <v>7058</v>
      </c>
      <c r="AU336" s="234" t="s">
        <v>7025</v>
      </c>
      <c r="AV336" t="b">
        <v>0</v>
      </c>
      <c r="AW336" t="b">
        <v>0</v>
      </c>
      <c r="AX336" s="241" t="s">
        <v>7216</v>
      </c>
      <c r="AY336" s="241"/>
      <c r="AZ336" s="234"/>
      <c r="BA336" s="234"/>
      <c r="BB336" s="234" t="s">
        <v>9606</v>
      </c>
      <c r="BC336" t="b">
        <v>0</v>
      </c>
      <c r="BD336" s="234" t="s">
        <v>7008</v>
      </c>
      <c r="BE336" s="234" t="s">
        <v>7045</v>
      </c>
      <c r="BF336" s="234" t="s">
        <v>7027</v>
      </c>
      <c r="BG336" s="234" t="s">
        <v>7010</v>
      </c>
      <c r="BH336" s="234" t="s">
        <v>55</v>
      </c>
      <c r="BI336" s="243">
        <v>44642.411817129629</v>
      </c>
      <c r="BJ336" s="234" t="s">
        <v>7497</v>
      </c>
      <c r="BK336" s="234" t="s">
        <v>547</v>
      </c>
      <c r="BL336" s="234" t="s">
        <v>547</v>
      </c>
      <c r="BM336" s="234" t="s">
        <v>547</v>
      </c>
      <c r="BN336" s="241" t="s">
        <v>7218</v>
      </c>
      <c r="BO336" t="b">
        <v>0</v>
      </c>
      <c r="BP336" t="b">
        <v>0</v>
      </c>
      <c r="BQ336" t="b">
        <v>1</v>
      </c>
      <c r="BR336" s="241" t="s">
        <v>7029</v>
      </c>
      <c r="BS336" s="241" t="s">
        <v>9607</v>
      </c>
      <c r="BT336" s="234" t="s">
        <v>7012</v>
      </c>
      <c r="BU336" t="b">
        <v>0</v>
      </c>
      <c r="BV336" s="103">
        <v>1</v>
      </c>
      <c r="BW336" s="235">
        <v>1909</v>
      </c>
      <c r="BX336" s="234" t="s">
        <v>9608</v>
      </c>
      <c r="BY336" s="234" t="s">
        <v>56</v>
      </c>
      <c r="BZ336" s="234" t="s">
        <v>7014</v>
      </c>
    </row>
    <row r="337" spans="1:78" ht="45" x14ac:dyDescent="0.25">
      <c r="A337" s="5">
        <v>1876</v>
      </c>
      <c r="B337" s="234" t="s">
        <v>4040</v>
      </c>
      <c r="C337" s="234" t="s">
        <v>9609</v>
      </c>
      <c r="D337" s="234" t="s">
        <v>9610</v>
      </c>
      <c r="E337" s="234" t="s">
        <v>9611</v>
      </c>
      <c r="F337" s="234" t="s">
        <v>6993</v>
      </c>
      <c r="G337" s="234" t="s">
        <v>7244</v>
      </c>
      <c r="H337" s="234" t="s">
        <v>6995</v>
      </c>
      <c r="I337" s="242"/>
      <c r="J337" s="242">
        <v>44518.489583333336</v>
      </c>
      <c r="K337" s="234"/>
      <c r="L337" s="242">
        <v>44525.489583333336</v>
      </c>
      <c r="M337" s="234" t="s">
        <v>6996</v>
      </c>
      <c r="N337" s="234" t="s">
        <v>9612</v>
      </c>
      <c r="O337" s="234" t="s">
        <v>9613</v>
      </c>
      <c r="P337" s="234" t="s">
        <v>6999</v>
      </c>
      <c r="Q337" s="234"/>
      <c r="R337" s="234" t="s">
        <v>451</v>
      </c>
      <c r="S337" t="b">
        <v>0</v>
      </c>
      <c r="T337" s="242"/>
      <c r="U337" s="103">
        <v>10</v>
      </c>
      <c r="V337" s="234" t="s">
        <v>480</v>
      </c>
      <c r="W337" s="103">
        <v>10</v>
      </c>
      <c r="X337" s="234" t="s">
        <v>480</v>
      </c>
      <c r="Y337" s="242"/>
      <c r="Z337" s="242"/>
      <c r="AA337" s="103"/>
      <c r="AB337" s="234" t="s">
        <v>9614</v>
      </c>
      <c r="AC337" s="243">
        <v>44518.517777777779</v>
      </c>
      <c r="AD337" s="234" t="s">
        <v>7248</v>
      </c>
      <c r="AE337" s="235" t="s">
        <v>9615</v>
      </c>
      <c r="AF337" s="237">
        <v>0</v>
      </c>
      <c r="AG337" s="234" t="s">
        <v>482</v>
      </c>
      <c r="AH337" s="241"/>
      <c r="AI337" t="b">
        <v>1</v>
      </c>
      <c r="AJ337" t="b">
        <v>0</v>
      </c>
      <c r="AK337" s="234"/>
      <c r="AL337" s="103"/>
      <c r="AM337" t="b">
        <v>0</v>
      </c>
      <c r="AN337" s="234"/>
      <c r="AO337" s="103"/>
      <c r="AP337" s="241"/>
      <c r="AQ337" s="241"/>
      <c r="AR337" s="241" t="s">
        <v>9616</v>
      </c>
      <c r="AS337" s="241"/>
      <c r="AT337" s="234" t="s">
        <v>7005</v>
      </c>
      <c r="AU337" s="234" t="s">
        <v>7025</v>
      </c>
      <c r="AV337" t="b">
        <v>0</v>
      </c>
      <c r="AW337" t="b">
        <v>0</v>
      </c>
      <c r="AX337" s="241" t="s">
        <v>9616</v>
      </c>
      <c r="AY337" s="241" t="s">
        <v>9617</v>
      </c>
      <c r="AZ337" s="234"/>
      <c r="BA337" s="234"/>
      <c r="BB337" s="234" t="s">
        <v>9618</v>
      </c>
      <c r="BC337" t="b">
        <v>0</v>
      </c>
      <c r="BD337" s="234" t="s">
        <v>7008</v>
      </c>
      <c r="BE337" s="234" t="s">
        <v>7009</v>
      </c>
      <c r="BF337" s="234" t="s">
        <v>7027</v>
      </c>
      <c r="BG337" s="234" t="s">
        <v>7028</v>
      </c>
      <c r="BH337" s="234" t="s">
        <v>55</v>
      </c>
      <c r="BI337" s="243">
        <v>44642.411817129629</v>
      </c>
      <c r="BJ337" s="234" t="s">
        <v>442</v>
      </c>
      <c r="BK337" s="234" t="s">
        <v>547</v>
      </c>
      <c r="BL337" s="234" t="s">
        <v>547</v>
      </c>
      <c r="BM337" s="234" t="s">
        <v>451</v>
      </c>
      <c r="BN337" s="241"/>
      <c r="BO337" t="b">
        <v>0</v>
      </c>
      <c r="BP337" t="b">
        <v>0</v>
      </c>
      <c r="BQ337" t="b">
        <v>0</v>
      </c>
      <c r="BR337" s="241" t="s">
        <v>7029</v>
      </c>
      <c r="BS337" s="241"/>
      <c r="BT337" s="234" t="s">
        <v>7012</v>
      </c>
      <c r="BU337" t="b">
        <v>0</v>
      </c>
      <c r="BV337" s="103">
        <v>1</v>
      </c>
      <c r="BW337" s="235">
        <v>1908</v>
      </c>
      <c r="BX337" s="234" t="s">
        <v>9619</v>
      </c>
      <c r="BY337" s="234" t="s">
        <v>56</v>
      </c>
      <c r="BZ337" s="234" t="s">
        <v>7014</v>
      </c>
    </row>
    <row r="338" spans="1:78" ht="60" x14ac:dyDescent="0.25">
      <c r="A338" s="5">
        <v>1875</v>
      </c>
      <c r="B338" s="234" t="s">
        <v>4021</v>
      </c>
      <c r="C338" s="234" t="s">
        <v>8422</v>
      </c>
      <c r="D338" s="234" t="s">
        <v>9620</v>
      </c>
      <c r="E338" s="234"/>
      <c r="F338" s="234" t="s">
        <v>6993</v>
      </c>
      <c r="G338" s="234" t="s">
        <v>6994</v>
      </c>
      <c r="H338" s="234" t="s">
        <v>6994</v>
      </c>
      <c r="I338" s="242"/>
      <c r="J338" s="242">
        <v>44518.414247685185</v>
      </c>
      <c r="K338" s="234"/>
      <c r="L338" s="242">
        <v>44524.414247685185</v>
      </c>
      <c r="M338" s="234" t="s">
        <v>6996</v>
      </c>
      <c r="N338" s="234" t="s">
        <v>9621</v>
      </c>
      <c r="O338" s="234" t="s">
        <v>9622</v>
      </c>
      <c r="P338" s="234" t="s">
        <v>6999</v>
      </c>
      <c r="Q338" s="234" t="s">
        <v>9623</v>
      </c>
      <c r="R338" s="234" t="s">
        <v>451</v>
      </c>
      <c r="S338" t="b">
        <v>0</v>
      </c>
      <c r="T338" s="242"/>
      <c r="U338" s="103">
        <v>936</v>
      </c>
      <c r="V338" s="234" t="s">
        <v>480</v>
      </c>
      <c r="W338" s="103">
        <v>936</v>
      </c>
      <c r="X338" s="234" t="s">
        <v>480</v>
      </c>
      <c r="Y338" s="242"/>
      <c r="Z338" s="242"/>
      <c r="AA338" s="103"/>
      <c r="AB338" s="234" t="s">
        <v>9624</v>
      </c>
      <c r="AC338" s="243">
        <v>44518.420937499999</v>
      </c>
      <c r="AD338" s="234" t="s">
        <v>7320</v>
      </c>
      <c r="AE338" s="235" t="s">
        <v>9625</v>
      </c>
      <c r="AF338" s="237">
        <v>0</v>
      </c>
      <c r="AG338" s="234" t="s">
        <v>482</v>
      </c>
      <c r="AH338" s="241"/>
      <c r="AI338" t="b">
        <v>0</v>
      </c>
      <c r="AJ338" t="b">
        <v>1</v>
      </c>
      <c r="AK338" s="234"/>
      <c r="AL338" s="103">
        <v>10</v>
      </c>
      <c r="AM338" t="b">
        <v>0</v>
      </c>
      <c r="AN338" s="234"/>
      <c r="AO338" s="103"/>
      <c r="AP338" s="241"/>
      <c r="AQ338" s="241"/>
      <c r="AR338" s="241" t="s">
        <v>9626</v>
      </c>
      <c r="AS338" s="241"/>
      <c r="AT338" s="234" t="s">
        <v>7005</v>
      </c>
      <c r="AU338" s="234" t="s">
        <v>7085</v>
      </c>
      <c r="AV338" t="b">
        <v>0</v>
      </c>
      <c r="AW338" t="b">
        <v>0</v>
      </c>
      <c r="AX338" s="241"/>
      <c r="AY338" s="241"/>
      <c r="AZ338" s="234"/>
      <c r="BA338" s="234"/>
      <c r="BB338" s="234" t="s">
        <v>9627</v>
      </c>
      <c r="BC338" t="b">
        <v>0</v>
      </c>
      <c r="BD338" s="234" t="s">
        <v>7008</v>
      </c>
      <c r="BE338" s="234" t="s">
        <v>7009</v>
      </c>
      <c r="BF338" s="234" t="s">
        <v>7027</v>
      </c>
      <c r="BG338" s="234" t="s">
        <v>7028</v>
      </c>
      <c r="BH338" s="234" t="s">
        <v>55</v>
      </c>
      <c r="BI338" s="243">
        <v>44642.411805555559</v>
      </c>
      <c r="BJ338" s="234" t="s">
        <v>7326</v>
      </c>
      <c r="BK338" s="234" t="s">
        <v>547</v>
      </c>
      <c r="BL338" s="234" t="s">
        <v>451</v>
      </c>
      <c r="BM338" s="234" t="s">
        <v>451</v>
      </c>
      <c r="BN338" s="241"/>
      <c r="BO338" t="b">
        <v>1</v>
      </c>
      <c r="BP338" t="b">
        <v>0</v>
      </c>
      <c r="BQ338" t="b">
        <v>0</v>
      </c>
      <c r="BR338" s="241" t="s">
        <v>7936</v>
      </c>
      <c r="BS338" s="241"/>
      <c r="BT338" s="234" t="s">
        <v>7012</v>
      </c>
      <c r="BU338" t="b">
        <v>0</v>
      </c>
      <c r="BV338" s="103">
        <v>1</v>
      </c>
      <c r="BW338" s="235">
        <v>1907</v>
      </c>
      <c r="BX338" s="234" t="s">
        <v>9628</v>
      </c>
      <c r="BY338" s="234" t="s">
        <v>56</v>
      </c>
      <c r="BZ338" s="234" t="s">
        <v>7014</v>
      </c>
    </row>
    <row r="339" spans="1:78" x14ac:dyDescent="0.25">
      <c r="A339" s="5">
        <v>1874</v>
      </c>
      <c r="B339" s="234" t="s">
        <v>4016</v>
      </c>
      <c r="C339" s="234" t="s">
        <v>9629</v>
      </c>
      <c r="D339" s="234" t="s">
        <v>9502</v>
      </c>
      <c r="E339" s="234" t="s">
        <v>9630</v>
      </c>
      <c r="F339" s="234" t="s">
        <v>6993</v>
      </c>
      <c r="G339" s="234" t="s">
        <v>7017</v>
      </c>
      <c r="H339" s="234" t="s">
        <v>7730</v>
      </c>
      <c r="I339" s="242"/>
      <c r="J339" s="242">
        <v>44488.383460648147</v>
      </c>
      <c r="K339" s="234"/>
      <c r="L339" s="242">
        <v>44524.383460648147</v>
      </c>
      <c r="M339" s="234" t="s">
        <v>6996</v>
      </c>
      <c r="N339" s="234" t="s">
        <v>9504</v>
      </c>
      <c r="O339" s="234" t="s">
        <v>9505</v>
      </c>
      <c r="P339" s="234" t="s">
        <v>6999</v>
      </c>
      <c r="Q339" s="234" t="s">
        <v>9631</v>
      </c>
      <c r="R339" s="234" t="s">
        <v>451</v>
      </c>
      <c r="S339" t="b">
        <v>0</v>
      </c>
      <c r="T339" s="242"/>
      <c r="U339" s="103">
        <v>20</v>
      </c>
      <c r="V339" s="234" t="s">
        <v>272</v>
      </c>
      <c r="W339" s="103">
        <v>20</v>
      </c>
      <c r="X339" s="234" t="s">
        <v>272</v>
      </c>
      <c r="Y339" s="242"/>
      <c r="Z339" s="242"/>
      <c r="AA339" s="103"/>
      <c r="AB339" s="234" t="s">
        <v>9507</v>
      </c>
      <c r="AC339" s="243">
        <v>44518.38689814815</v>
      </c>
      <c r="AD339" s="234" t="s">
        <v>7106</v>
      </c>
      <c r="AE339" s="235" t="s">
        <v>9632</v>
      </c>
      <c r="AF339" s="237">
        <v>0</v>
      </c>
      <c r="AG339" s="234" t="s">
        <v>482</v>
      </c>
      <c r="AH339" s="241"/>
      <c r="AI339" t="b">
        <v>1</v>
      </c>
      <c r="AJ339" t="b">
        <v>0</v>
      </c>
      <c r="AK339" s="234"/>
      <c r="AL339" s="103"/>
      <c r="AM339" t="b">
        <v>0</v>
      </c>
      <c r="AN339" s="234"/>
      <c r="AO339" s="103"/>
      <c r="AP339" s="241"/>
      <c r="AQ339" s="241"/>
      <c r="AR339" s="241"/>
      <c r="AS339" s="241"/>
      <c r="AT339" s="234" t="s">
        <v>7005</v>
      </c>
      <c r="AU339" s="234" t="s">
        <v>7085</v>
      </c>
      <c r="AV339" t="b">
        <v>0</v>
      </c>
      <c r="AW339" t="b">
        <v>0</v>
      </c>
      <c r="AX339" s="241"/>
      <c r="AY339" s="241"/>
      <c r="AZ339" s="234"/>
      <c r="BA339" s="234"/>
      <c r="BB339" s="234" t="s">
        <v>9633</v>
      </c>
      <c r="BC339" t="b">
        <v>0</v>
      </c>
      <c r="BD339" s="234" t="s">
        <v>7008</v>
      </c>
      <c r="BE339" s="234" t="s">
        <v>7737</v>
      </c>
      <c r="BF339" s="234" t="s">
        <v>7027</v>
      </c>
      <c r="BG339" s="234" t="s">
        <v>7028</v>
      </c>
      <c r="BH339" s="234" t="s">
        <v>55</v>
      </c>
      <c r="BI339" s="243">
        <v>44642.411805555559</v>
      </c>
      <c r="BJ339" s="234" t="s">
        <v>442</v>
      </c>
      <c r="BK339" s="234" t="s">
        <v>451</v>
      </c>
      <c r="BL339" s="234" t="s">
        <v>451</v>
      </c>
      <c r="BM339" s="234" t="s">
        <v>451</v>
      </c>
      <c r="BN339" s="241"/>
      <c r="BO339" t="b">
        <v>0</v>
      </c>
      <c r="BP339" t="b">
        <v>0</v>
      </c>
      <c r="BQ339" t="b">
        <v>0</v>
      </c>
      <c r="BR339" s="241" t="s">
        <v>7029</v>
      </c>
      <c r="BS339" s="241"/>
      <c r="BT339" s="234" t="s">
        <v>7012</v>
      </c>
      <c r="BU339" t="b">
        <v>1</v>
      </c>
      <c r="BV339" s="103">
        <v>0</v>
      </c>
      <c r="BW339" s="235">
        <v>1906</v>
      </c>
      <c r="BX339" s="234" t="s">
        <v>9634</v>
      </c>
      <c r="BY339" s="234" t="s">
        <v>56</v>
      </c>
      <c r="BZ339" s="234" t="s">
        <v>7014</v>
      </c>
    </row>
    <row r="340" spans="1:78" x14ac:dyDescent="0.25">
      <c r="A340" s="5">
        <v>1873</v>
      </c>
      <c r="B340" s="234" t="s">
        <v>3993</v>
      </c>
      <c r="C340" s="234" t="s">
        <v>9635</v>
      </c>
      <c r="D340" s="234"/>
      <c r="E340" s="234" t="s">
        <v>9636</v>
      </c>
      <c r="F340" s="234" t="s">
        <v>7156</v>
      </c>
      <c r="G340" s="234" t="s">
        <v>7157</v>
      </c>
      <c r="H340" s="234" t="s">
        <v>7158</v>
      </c>
      <c r="I340" s="242"/>
      <c r="J340" s="242">
        <v>44517.554942129631</v>
      </c>
      <c r="K340" s="234"/>
      <c r="L340" s="242">
        <v>44524.554942129631</v>
      </c>
      <c r="M340" s="234" t="s">
        <v>7760</v>
      </c>
      <c r="N340" s="234" t="s">
        <v>9637</v>
      </c>
      <c r="O340" s="234" t="s">
        <v>9638</v>
      </c>
      <c r="P340" s="234" t="s">
        <v>6999</v>
      </c>
      <c r="Q340" s="234" t="s">
        <v>9639</v>
      </c>
      <c r="R340" s="234" t="s">
        <v>451</v>
      </c>
      <c r="S340" t="b">
        <v>0</v>
      </c>
      <c r="T340" s="242">
        <v>44711</v>
      </c>
      <c r="U340" s="103">
        <v>40</v>
      </c>
      <c r="V340" s="234" t="s">
        <v>272</v>
      </c>
      <c r="W340" s="103">
        <v>180</v>
      </c>
      <c r="X340" s="234" t="s">
        <v>272</v>
      </c>
      <c r="Y340" s="242"/>
      <c r="Z340" s="242"/>
      <c r="AA340" s="103">
        <v>4</v>
      </c>
      <c r="AB340" s="234"/>
      <c r="AC340" s="243">
        <v>44517.560335648152</v>
      </c>
      <c r="AD340" s="234" t="s">
        <v>7163</v>
      </c>
      <c r="AE340" s="235" t="s">
        <v>9640</v>
      </c>
      <c r="AF340" s="237">
        <v>0</v>
      </c>
      <c r="AG340" s="234" t="s">
        <v>482</v>
      </c>
      <c r="AH340" s="241"/>
      <c r="AI340" t="b">
        <v>1</v>
      </c>
      <c r="AJ340" t="b">
        <v>0</v>
      </c>
      <c r="AK340" s="234"/>
      <c r="AL340" s="103"/>
      <c r="AM340" t="b">
        <v>0</v>
      </c>
      <c r="AN340" s="234"/>
      <c r="AO340" s="103"/>
      <c r="AP340" s="241"/>
      <c r="AQ340" s="241"/>
      <c r="AR340" s="241"/>
      <c r="AS340" s="241"/>
      <c r="AT340" s="234" t="s">
        <v>7005</v>
      </c>
      <c r="AU340" s="234" t="s">
        <v>7167</v>
      </c>
      <c r="AV340" t="b">
        <v>0</v>
      </c>
      <c r="AW340" t="b">
        <v>0</v>
      </c>
      <c r="AX340" s="241" t="s">
        <v>9641</v>
      </c>
      <c r="AY340" s="241"/>
      <c r="AZ340" s="234"/>
      <c r="BA340" s="234"/>
      <c r="BB340" s="234" t="s">
        <v>9642</v>
      </c>
      <c r="BC340" t="b">
        <v>1</v>
      </c>
      <c r="BD340" s="234" t="s">
        <v>7767</v>
      </c>
      <c r="BE340" s="234" t="s">
        <v>7171</v>
      </c>
      <c r="BF340" s="234" t="s">
        <v>6972</v>
      </c>
      <c r="BG340" s="234" t="s">
        <v>7028</v>
      </c>
      <c r="BH340" s="234" t="s">
        <v>55</v>
      </c>
      <c r="BI340" s="243">
        <v>44642.411805555559</v>
      </c>
      <c r="BJ340" s="234" t="s">
        <v>7172</v>
      </c>
      <c r="BK340" s="234" t="s">
        <v>451</v>
      </c>
      <c r="BL340" s="234" t="s">
        <v>547</v>
      </c>
      <c r="BM340" s="234" t="s">
        <v>451</v>
      </c>
      <c r="BN340" s="241"/>
      <c r="BO340" t="b">
        <v>0</v>
      </c>
      <c r="BP340" t="b">
        <v>0</v>
      </c>
      <c r="BQ340" t="b">
        <v>0</v>
      </c>
      <c r="BR340" s="241"/>
      <c r="BS340" s="241"/>
      <c r="BT340" s="234" t="s">
        <v>7012</v>
      </c>
      <c r="BU340" t="b">
        <v>0</v>
      </c>
      <c r="BV340" s="103">
        <v>2</v>
      </c>
      <c r="BW340" s="235">
        <v>1905</v>
      </c>
      <c r="BX340" s="234" t="s">
        <v>9643</v>
      </c>
      <c r="BY340" s="234" t="s">
        <v>56</v>
      </c>
      <c r="BZ340" s="234" t="s">
        <v>7014</v>
      </c>
    </row>
    <row r="341" spans="1:78" x14ac:dyDescent="0.25">
      <c r="A341" s="5">
        <v>1872</v>
      </c>
      <c r="B341" s="234" t="s">
        <v>3979</v>
      </c>
      <c r="C341" s="234" t="s">
        <v>9644</v>
      </c>
      <c r="D341" s="234"/>
      <c r="E341" s="234" t="s">
        <v>9645</v>
      </c>
      <c r="F341" s="234" t="s">
        <v>7156</v>
      </c>
      <c r="G341" s="234" t="s">
        <v>7017</v>
      </c>
      <c r="H341" s="234" t="s">
        <v>7730</v>
      </c>
      <c r="I341" s="242"/>
      <c r="J341" s="242">
        <v>44503.460682870369</v>
      </c>
      <c r="K341" s="234" t="s">
        <v>9646</v>
      </c>
      <c r="L341" s="242">
        <v>44531.460682870369</v>
      </c>
      <c r="M341" s="234" t="s">
        <v>6996</v>
      </c>
      <c r="N341" s="234" t="s">
        <v>9647</v>
      </c>
      <c r="O341" s="234" t="s">
        <v>9648</v>
      </c>
      <c r="P341" s="234" t="s">
        <v>6999</v>
      </c>
      <c r="Q341" s="234" t="s">
        <v>9649</v>
      </c>
      <c r="R341" s="234" t="s">
        <v>451</v>
      </c>
      <c r="S341" t="b">
        <v>0</v>
      </c>
      <c r="T341" s="242"/>
      <c r="U341" s="103">
        <v>37.299999999999997</v>
      </c>
      <c r="V341" s="234" t="s">
        <v>272</v>
      </c>
      <c r="W341" s="103">
        <v>37.299999999999997</v>
      </c>
      <c r="X341" s="234" t="s">
        <v>272</v>
      </c>
      <c r="Y341" s="242"/>
      <c r="Z341" s="242"/>
      <c r="AA341" s="103"/>
      <c r="AB341" s="234"/>
      <c r="AC341" s="243">
        <v>44517.472696759258</v>
      </c>
      <c r="AD341" s="234" t="s">
        <v>7106</v>
      </c>
      <c r="AE341" s="235" t="s">
        <v>9650</v>
      </c>
      <c r="AF341" s="237">
        <v>0</v>
      </c>
      <c r="AG341" s="234" t="s">
        <v>482</v>
      </c>
      <c r="AH341" s="241"/>
      <c r="AI341" t="b">
        <v>1</v>
      </c>
      <c r="AJ341" t="b">
        <v>0</v>
      </c>
      <c r="AK341" s="234"/>
      <c r="AL341" s="103"/>
      <c r="AM341" t="b">
        <v>0</v>
      </c>
      <c r="AN341" s="234"/>
      <c r="AO341" s="103"/>
      <c r="AP341" s="241"/>
      <c r="AQ341" s="241"/>
      <c r="AR341" s="241"/>
      <c r="AS341" s="241"/>
      <c r="AT341" s="234" t="s">
        <v>7005</v>
      </c>
      <c r="AU341" s="234" t="s">
        <v>7085</v>
      </c>
      <c r="AV341" t="b">
        <v>0</v>
      </c>
      <c r="AW341" t="b">
        <v>0</v>
      </c>
      <c r="AX341" s="241"/>
      <c r="AY341" s="241"/>
      <c r="AZ341" s="234" t="s">
        <v>6996</v>
      </c>
      <c r="BA341" s="234" t="s">
        <v>9651</v>
      </c>
      <c r="BB341" s="234" t="s">
        <v>9652</v>
      </c>
      <c r="BC341" t="b">
        <v>1</v>
      </c>
      <c r="BD341" s="234" t="s">
        <v>7008</v>
      </c>
      <c r="BE341" s="234" t="s">
        <v>7737</v>
      </c>
      <c r="BF341" s="234" t="s">
        <v>6972</v>
      </c>
      <c r="BG341" s="234" t="s">
        <v>7028</v>
      </c>
      <c r="BH341" s="234" t="s">
        <v>55</v>
      </c>
      <c r="BI341" s="243">
        <v>44642.411793981482</v>
      </c>
      <c r="BJ341" s="234" t="s">
        <v>442</v>
      </c>
      <c r="BK341" s="234" t="s">
        <v>451</v>
      </c>
      <c r="BL341" s="234" t="s">
        <v>451</v>
      </c>
      <c r="BM341" s="234" t="s">
        <v>451</v>
      </c>
      <c r="BN341" s="241"/>
      <c r="BO341" t="b">
        <v>0</v>
      </c>
      <c r="BP341" t="b">
        <v>0</v>
      </c>
      <c r="BQ341" t="b">
        <v>0</v>
      </c>
      <c r="BR341" s="241"/>
      <c r="BS341" s="241"/>
      <c r="BT341" s="234" t="s">
        <v>7012</v>
      </c>
      <c r="BU341" t="b">
        <v>0</v>
      </c>
      <c r="BV341" s="103">
        <v>1</v>
      </c>
      <c r="BW341" s="235">
        <v>1904</v>
      </c>
      <c r="BX341" s="234" t="s">
        <v>9653</v>
      </c>
      <c r="BY341" s="234" t="s">
        <v>56</v>
      </c>
      <c r="BZ341" s="234" t="s">
        <v>7014</v>
      </c>
    </row>
    <row r="342" spans="1:78" x14ac:dyDescent="0.25">
      <c r="A342" s="5">
        <v>1871</v>
      </c>
      <c r="B342" s="234" t="s">
        <v>3973</v>
      </c>
      <c r="C342" s="234" t="s">
        <v>3974</v>
      </c>
      <c r="D342" s="234"/>
      <c r="E342" s="234" t="s">
        <v>9654</v>
      </c>
      <c r="F342" s="234" t="s">
        <v>6993</v>
      </c>
      <c r="G342" s="234" t="s">
        <v>6995</v>
      </c>
      <c r="H342" s="234" t="s">
        <v>6995</v>
      </c>
      <c r="I342" s="242"/>
      <c r="J342" s="242">
        <v>44517.293356481481</v>
      </c>
      <c r="K342" s="234"/>
      <c r="L342" s="242">
        <v>44519.293356481481</v>
      </c>
      <c r="M342" s="234" t="s">
        <v>7228</v>
      </c>
      <c r="N342" s="234" t="s">
        <v>9655</v>
      </c>
      <c r="O342" s="234" t="s">
        <v>9656</v>
      </c>
      <c r="P342" s="234" t="s">
        <v>6999</v>
      </c>
      <c r="Q342" s="234"/>
      <c r="R342" s="234" t="s">
        <v>547</v>
      </c>
      <c r="S342" t="b">
        <v>0</v>
      </c>
      <c r="T342" s="242"/>
      <c r="U342" s="103">
        <v>2</v>
      </c>
      <c r="V342" s="234" t="s">
        <v>272</v>
      </c>
      <c r="W342" s="103">
        <v>10</v>
      </c>
      <c r="X342" s="234" t="s">
        <v>272</v>
      </c>
      <c r="Y342" s="242"/>
      <c r="Z342" s="242"/>
      <c r="AA342" s="103"/>
      <c r="AB342" s="234"/>
      <c r="AC342" s="243">
        <v>44517.303969907407</v>
      </c>
      <c r="AD342" s="234" t="s">
        <v>7585</v>
      </c>
      <c r="AE342" s="235" t="s">
        <v>9657</v>
      </c>
      <c r="AF342" s="237">
        <v>0</v>
      </c>
      <c r="AG342" s="234" t="s">
        <v>436</v>
      </c>
      <c r="AH342" s="241" t="s">
        <v>9658</v>
      </c>
      <c r="AI342" t="b">
        <v>1</v>
      </c>
      <c r="AJ342" t="b">
        <v>0</v>
      </c>
      <c r="AK342" s="234"/>
      <c r="AL342" s="103"/>
      <c r="AM342" t="b">
        <v>0</v>
      </c>
      <c r="AN342" s="234"/>
      <c r="AO342" s="103"/>
      <c r="AP342" s="241"/>
      <c r="AQ342" s="241"/>
      <c r="AR342" s="241"/>
      <c r="AS342" s="241"/>
      <c r="AT342" s="234" t="s">
        <v>8199</v>
      </c>
      <c r="AU342" s="234" t="s">
        <v>7025</v>
      </c>
      <c r="AV342" t="b">
        <v>0</v>
      </c>
      <c r="AW342" t="b">
        <v>0</v>
      </c>
      <c r="AX342" s="241"/>
      <c r="AY342" s="241"/>
      <c r="AZ342" s="234" t="s">
        <v>8448</v>
      </c>
      <c r="BA342" s="234" t="s">
        <v>9659</v>
      </c>
      <c r="BB342" s="234" t="s">
        <v>9660</v>
      </c>
      <c r="BC342" t="b">
        <v>1</v>
      </c>
      <c r="BD342" s="234" t="s">
        <v>7234</v>
      </c>
      <c r="BE342" s="234" t="s">
        <v>7009</v>
      </c>
      <c r="BF342" s="234" t="s">
        <v>6972</v>
      </c>
      <c r="BG342" s="234" t="s">
        <v>7028</v>
      </c>
      <c r="BH342" s="234" t="s">
        <v>55</v>
      </c>
      <c r="BI342" s="243">
        <v>44642.411793981482</v>
      </c>
      <c r="BJ342" s="234" t="s">
        <v>442</v>
      </c>
      <c r="BK342" s="234" t="s">
        <v>451</v>
      </c>
      <c r="BL342" s="234" t="s">
        <v>451</v>
      </c>
      <c r="BM342" s="234" t="s">
        <v>451</v>
      </c>
      <c r="BN342" s="241"/>
      <c r="BO342" t="b">
        <v>0</v>
      </c>
      <c r="BP342" t="b">
        <v>0</v>
      </c>
      <c r="BQ342" t="b">
        <v>0</v>
      </c>
      <c r="BR342" s="241"/>
      <c r="BS342" s="241"/>
      <c r="BT342" s="234" t="s">
        <v>7012</v>
      </c>
      <c r="BU342" t="b">
        <v>0</v>
      </c>
      <c r="BV342" s="103">
        <v>1</v>
      </c>
      <c r="BW342" s="235">
        <v>1903</v>
      </c>
      <c r="BX342" s="234" t="s">
        <v>9661</v>
      </c>
      <c r="BY342" s="234" t="s">
        <v>56</v>
      </c>
      <c r="BZ342" s="234" t="s">
        <v>7014</v>
      </c>
    </row>
    <row r="343" spans="1:78" ht="30" x14ac:dyDescent="0.25">
      <c r="A343" s="5">
        <v>1870</v>
      </c>
      <c r="B343" s="234" t="s">
        <v>3967</v>
      </c>
      <c r="C343" s="234" t="s">
        <v>3968</v>
      </c>
      <c r="D343" s="234"/>
      <c r="E343" s="234" t="s">
        <v>9662</v>
      </c>
      <c r="F343" s="234" t="s">
        <v>2991</v>
      </c>
      <c r="G343" s="234" t="s">
        <v>6995</v>
      </c>
      <c r="H343" s="234" t="s">
        <v>6995</v>
      </c>
      <c r="I343" s="242"/>
      <c r="J343" s="242">
        <v>44515.574618055558</v>
      </c>
      <c r="K343" s="234"/>
      <c r="L343" s="242">
        <v>44519.574618055558</v>
      </c>
      <c r="M343" s="234" t="s">
        <v>6996</v>
      </c>
      <c r="N343" s="234" t="s">
        <v>9663</v>
      </c>
      <c r="O343" s="234" t="s">
        <v>9664</v>
      </c>
      <c r="P343" s="234" t="s">
        <v>6999</v>
      </c>
      <c r="Q343" s="234"/>
      <c r="R343" s="234" t="s">
        <v>547</v>
      </c>
      <c r="S343" t="b">
        <v>0</v>
      </c>
      <c r="T343" s="242"/>
      <c r="U343" s="103">
        <v>1900</v>
      </c>
      <c r="V343" s="234" t="s">
        <v>272</v>
      </c>
      <c r="W343" s="103">
        <v>9500</v>
      </c>
      <c r="X343" s="234" t="s">
        <v>272</v>
      </c>
      <c r="Y343" s="242"/>
      <c r="Z343" s="242"/>
      <c r="AA343" s="103">
        <v>5</v>
      </c>
      <c r="AB343" s="234"/>
      <c r="AC343" s="243">
        <v>44516.598576388889</v>
      </c>
      <c r="AD343" s="234" t="s">
        <v>7585</v>
      </c>
      <c r="AE343" s="235" t="s">
        <v>9665</v>
      </c>
      <c r="AF343" s="237">
        <v>0</v>
      </c>
      <c r="AG343" s="234" t="s">
        <v>482</v>
      </c>
      <c r="AH343" s="241" t="s">
        <v>9666</v>
      </c>
      <c r="AI343" t="b">
        <v>1</v>
      </c>
      <c r="AJ343" t="b">
        <v>0</v>
      </c>
      <c r="AK343" s="234"/>
      <c r="AL343" s="103"/>
      <c r="AM343" t="b">
        <v>0</v>
      </c>
      <c r="AN343" s="234"/>
      <c r="AO343" s="103"/>
      <c r="AP343" s="241"/>
      <c r="AQ343" s="241"/>
      <c r="AR343" s="241"/>
      <c r="AS343" s="241"/>
      <c r="AT343" s="234" t="s">
        <v>7005</v>
      </c>
      <c r="AU343" s="234" t="s">
        <v>7025</v>
      </c>
      <c r="AV343" t="b">
        <v>0</v>
      </c>
      <c r="AW343" t="b">
        <v>0</v>
      </c>
      <c r="AX343" s="241"/>
      <c r="AY343" s="241"/>
      <c r="AZ343" s="234" t="s">
        <v>6996</v>
      </c>
      <c r="BA343" s="234" t="s">
        <v>9667</v>
      </c>
      <c r="BB343" s="234" t="s">
        <v>9668</v>
      </c>
      <c r="BC343" t="b">
        <v>1</v>
      </c>
      <c r="BD343" s="234" t="s">
        <v>7008</v>
      </c>
      <c r="BE343" s="234" t="s">
        <v>7009</v>
      </c>
      <c r="BF343" s="234" t="s">
        <v>6972</v>
      </c>
      <c r="BG343" s="234" t="s">
        <v>7028</v>
      </c>
      <c r="BH343" s="234" t="s">
        <v>55</v>
      </c>
      <c r="BI343" s="243">
        <v>44642.411793981482</v>
      </c>
      <c r="BJ343" s="234" t="s">
        <v>442</v>
      </c>
      <c r="BK343" s="234" t="s">
        <v>451</v>
      </c>
      <c r="BL343" s="234" t="s">
        <v>451</v>
      </c>
      <c r="BM343" s="234" t="s">
        <v>451</v>
      </c>
      <c r="BN343" s="241"/>
      <c r="BO343" t="b">
        <v>0</v>
      </c>
      <c r="BP343" t="b">
        <v>0</v>
      </c>
      <c r="BQ343" t="b">
        <v>0</v>
      </c>
      <c r="BR343" s="241"/>
      <c r="BS343" s="241"/>
      <c r="BT343" s="234" t="s">
        <v>7012</v>
      </c>
      <c r="BU343" t="b">
        <v>0</v>
      </c>
      <c r="BV343" s="103">
        <v>1</v>
      </c>
      <c r="BW343" s="235">
        <v>1902</v>
      </c>
      <c r="BX343" s="234" t="s">
        <v>9669</v>
      </c>
      <c r="BY343" s="234" t="s">
        <v>56</v>
      </c>
      <c r="BZ343" s="234" t="s">
        <v>7014</v>
      </c>
    </row>
    <row r="344" spans="1:78" x14ac:dyDescent="0.25">
      <c r="A344" s="5">
        <v>1869</v>
      </c>
      <c r="B344" s="234" t="s">
        <v>3953</v>
      </c>
      <c r="C344" s="234" t="s">
        <v>9670</v>
      </c>
      <c r="D344" s="234" t="s">
        <v>7124</v>
      </c>
      <c r="E344" s="234" t="s">
        <v>7986</v>
      </c>
      <c r="F344" s="234" t="s">
        <v>6993</v>
      </c>
      <c r="G344" s="234" t="s">
        <v>7279</v>
      </c>
      <c r="H344" s="234" t="s">
        <v>6994</v>
      </c>
      <c r="I344" s="242"/>
      <c r="J344" s="242">
        <v>44515.722291666665</v>
      </c>
      <c r="K344" s="234" t="s">
        <v>9670</v>
      </c>
      <c r="L344" s="242">
        <v>44517.722291666665</v>
      </c>
      <c r="M344" s="234" t="s">
        <v>6996</v>
      </c>
      <c r="N344" s="234" t="s">
        <v>7126</v>
      </c>
      <c r="O344" s="234" t="s">
        <v>7127</v>
      </c>
      <c r="P344" s="234" t="s">
        <v>6999</v>
      </c>
      <c r="Q344" s="234" t="s">
        <v>7747</v>
      </c>
      <c r="R344" s="234" t="s">
        <v>451</v>
      </c>
      <c r="S344" t="b">
        <v>0</v>
      </c>
      <c r="T344" s="242"/>
      <c r="U344" s="103">
        <v>15</v>
      </c>
      <c r="V344" s="234" t="s">
        <v>272</v>
      </c>
      <c r="W344" s="103">
        <v>15</v>
      </c>
      <c r="X344" s="234" t="s">
        <v>272</v>
      </c>
      <c r="Y344" s="242"/>
      <c r="Z344" s="242"/>
      <c r="AA344" s="103"/>
      <c r="AB344" s="234" t="s">
        <v>7128</v>
      </c>
      <c r="AC344" s="243">
        <v>44515.725405092591</v>
      </c>
      <c r="AD344" s="234" t="s">
        <v>7285</v>
      </c>
      <c r="AE344" s="235" t="s">
        <v>9671</v>
      </c>
      <c r="AF344" s="237">
        <v>0</v>
      </c>
      <c r="AG344" s="234" t="s">
        <v>482</v>
      </c>
      <c r="AH344" s="241"/>
      <c r="AI344" t="b">
        <v>1</v>
      </c>
      <c r="AJ344" t="b">
        <v>0</v>
      </c>
      <c r="AK344" s="234"/>
      <c r="AL344" s="103"/>
      <c r="AM344" t="b">
        <v>0</v>
      </c>
      <c r="AN344" s="234"/>
      <c r="AO344" s="103"/>
      <c r="AP344" s="241"/>
      <c r="AQ344" s="241"/>
      <c r="AR344" s="241"/>
      <c r="AS344" s="241"/>
      <c r="AT344" s="234" t="s">
        <v>7005</v>
      </c>
      <c r="AU344" s="234" t="s">
        <v>7990</v>
      </c>
      <c r="AV344" t="b">
        <v>0</v>
      </c>
      <c r="AW344" t="b">
        <v>0</v>
      </c>
      <c r="AX344" s="241"/>
      <c r="AY344" s="241"/>
      <c r="AZ344" s="234"/>
      <c r="BA344" s="234"/>
      <c r="BB344" s="234" t="s">
        <v>7749</v>
      </c>
      <c r="BC344" t="b">
        <v>0</v>
      </c>
      <c r="BD344" s="234" t="s">
        <v>7008</v>
      </c>
      <c r="BE344" s="234" t="s">
        <v>7009</v>
      </c>
      <c r="BF344" s="234" t="s">
        <v>7027</v>
      </c>
      <c r="BG344" s="234" t="s">
        <v>7028</v>
      </c>
      <c r="BH344" s="234" t="s">
        <v>55</v>
      </c>
      <c r="BI344" s="243">
        <v>44642.411782407406</v>
      </c>
      <c r="BJ344" s="234" t="s">
        <v>442</v>
      </c>
      <c r="BK344" s="234" t="s">
        <v>451</v>
      </c>
      <c r="BL344" s="234" t="s">
        <v>451</v>
      </c>
      <c r="BM344" s="234" t="s">
        <v>451</v>
      </c>
      <c r="BN344" s="241"/>
      <c r="BO344" t="b">
        <v>0</v>
      </c>
      <c r="BP344" t="b">
        <v>0</v>
      </c>
      <c r="BQ344" t="b">
        <v>0</v>
      </c>
      <c r="BR344" s="241" t="s">
        <v>7029</v>
      </c>
      <c r="BS344" s="241"/>
      <c r="BT344" s="234" t="s">
        <v>7012</v>
      </c>
      <c r="BU344" t="b">
        <v>0</v>
      </c>
      <c r="BV344" s="103">
        <v>1</v>
      </c>
      <c r="BW344" s="235">
        <v>1901</v>
      </c>
      <c r="BX344" s="234" t="s">
        <v>9672</v>
      </c>
      <c r="BY344" s="234" t="s">
        <v>56</v>
      </c>
      <c r="BZ344" s="234" t="s">
        <v>7014</v>
      </c>
    </row>
    <row r="345" spans="1:78" x14ac:dyDescent="0.25">
      <c r="A345" s="5">
        <v>1868</v>
      </c>
      <c r="B345" s="234" t="s">
        <v>3948</v>
      </c>
      <c r="C345" s="234" t="s">
        <v>9673</v>
      </c>
      <c r="D345" s="234" t="s">
        <v>7124</v>
      </c>
      <c r="E345" s="234" t="s">
        <v>7986</v>
      </c>
      <c r="F345" s="234" t="s">
        <v>6993</v>
      </c>
      <c r="G345" s="234" t="s">
        <v>7279</v>
      </c>
      <c r="H345" s="234" t="s">
        <v>6994</v>
      </c>
      <c r="I345" s="242"/>
      <c r="J345" s="242">
        <v>44515.709386574075</v>
      </c>
      <c r="K345" s="234"/>
      <c r="L345" s="242">
        <v>44517.709386574075</v>
      </c>
      <c r="M345" s="234" t="s">
        <v>6996</v>
      </c>
      <c r="N345" s="234" t="s">
        <v>7126</v>
      </c>
      <c r="O345" s="234" t="s">
        <v>7127</v>
      </c>
      <c r="P345" s="234" t="s">
        <v>6999</v>
      </c>
      <c r="Q345" s="234" t="s">
        <v>7747</v>
      </c>
      <c r="R345" s="234" t="s">
        <v>451</v>
      </c>
      <c r="S345" t="b">
        <v>0</v>
      </c>
      <c r="T345" s="242"/>
      <c r="U345" s="103">
        <v>5</v>
      </c>
      <c r="V345" s="234" t="s">
        <v>272</v>
      </c>
      <c r="W345" s="103">
        <v>5</v>
      </c>
      <c r="X345" s="234" t="s">
        <v>272</v>
      </c>
      <c r="Y345" s="242"/>
      <c r="Z345" s="242"/>
      <c r="AA345" s="103"/>
      <c r="AB345" s="234" t="s">
        <v>7128</v>
      </c>
      <c r="AC345" s="243">
        <v>44515.714467592596</v>
      </c>
      <c r="AD345" s="234" t="s">
        <v>7285</v>
      </c>
      <c r="AE345" s="235" t="s">
        <v>9674</v>
      </c>
      <c r="AF345" s="237">
        <v>0</v>
      </c>
      <c r="AG345" s="234" t="s">
        <v>482</v>
      </c>
      <c r="AH345" s="241"/>
      <c r="AI345" t="b">
        <v>1</v>
      </c>
      <c r="AJ345" t="b">
        <v>0</v>
      </c>
      <c r="AK345" s="234"/>
      <c r="AL345" s="103"/>
      <c r="AM345" t="b">
        <v>0</v>
      </c>
      <c r="AN345" s="234"/>
      <c r="AO345" s="103"/>
      <c r="AP345" s="241"/>
      <c r="AQ345" s="241"/>
      <c r="AR345" s="241"/>
      <c r="AS345" s="241"/>
      <c r="AT345" s="234" t="s">
        <v>7005</v>
      </c>
      <c r="AU345" s="234" t="s">
        <v>7990</v>
      </c>
      <c r="AV345" t="b">
        <v>0</v>
      </c>
      <c r="AW345" t="b">
        <v>0</v>
      </c>
      <c r="AX345" s="241"/>
      <c r="AY345" s="241"/>
      <c r="AZ345" s="234"/>
      <c r="BA345" s="234"/>
      <c r="BB345" s="234" t="s">
        <v>7749</v>
      </c>
      <c r="BC345" t="b">
        <v>0</v>
      </c>
      <c r="BD345" s="234" t="s">
        <v>7008</v>
      </c>
      <c r="BE345" s="234" t="s">
        <v>7009</v>
      </c>
      <c r="BF345" s="234" t="s">
        <v>7027</v>
      </c>
      <c r="BG345" s="234" t="s">
        <v>7028</v>
      </c>
      <c r="BH345" s="234" t="s">
        <v>55</v>
      </c>
      <c r="BI345" s="243">
        <v>44642.411782407406</v>
      </c>
      <c r="BJ345" s="234" t="s">
        <v>442</v>
      </c>
      <c r="BK345" s="234" t="s">
        <v>451</v>
      </c>
      <c r="BL345" s="234" t="s">
        <v>451</v>
      </c>
      <c r="BM345" s="234" t="s">
        <v>451</v>
      </c>
      <c r="BN345" s="241"/>
      <c r="BO345" t="b">
        <v>0</v>
      </c>
      <c r="BP345" t="b">
        <v>0</v>
      </c>
      <c r="BQ345" t="b">
        <v>0</v>
      </c>
      <c r="BR345" s="241" t="s">
        <v>7029</v>
      </c>
      <c r="BS345" s="241"/>
      <c r="BT345" s="234" t="s">
        <v>7012</v>
      </c>
      <c r="BU345" t="b">
        <v>0</v>
      </c>
      <c r="BV345" s="103">
        <v>1</v>
      </c>
      <c r="BW345" s="235">
        <v>1900</v>
      </c>
      <c r="BX345" s="234" t="s">
        <v>9675</v>
      </c>
      <c r="BY345" s="234" t="s">
        <v>56</v>
      </c>
      <c r="BZ345" s="234" t="s">
        <v>7014</v>
      </c>
    </row>
    <row r="346" spans="1:78" ht="30" x14ac:dyDescent="0.25">
      <c r="A346" s="5">
        <v>1867</v>
      </c>
      <c r="B346" s="234" t="s">
        <v>3930</v>
      </c>
      <c r="C346" s="234" t="s">
        <v>9676</v>
      </c>
      <c r="D346" s="234" t="s">
        <v>7728</v>
      </c>
      <c r="E346" s="234" t="s">
        <v>7729</v>
      </c>
      <c r="F346" s="234" t="s">
        <v>2991</v>
      </c>
      <c r="G346" s="234" t="s">
        <v>7017</v>
      </c>
      <c r="H346" s="234" t="s">
        <v>7730</v>
      </c>
      <c r="I346" s="242"/>
      <c r="J346" s="242">
        <v>44498.649988425925</v>
      </c>
      <c r="K346" s="234" t="s">
        <v>7303</v>
      </c>
      <c r="L346" s="242">
        <v>44531.649988425925</v>
      </c>
      <c r="M346" s="234" t="s">
        <v>6996</v>
      </c>
      <c r="N346" s="234" t="s">
        <v>7731</v>
      </c>
      <c r="O346" s="234" t="s">
        <v>7205</v>
      </c>
      <c r="P346" s="234" t="s">
        <v>6999</v>
      </c>
      <c r="Q346" s="234" t="s">
        <v>7732</v>
      </c>
      <c r="R346" s="234" t="s">
        <v>451</v>
      </c>
      <c r="S346" t="b">
        <v>0</v>
      </c>
      <c r="T346" s="242"/>
      <c r="U346" s="103">
        <v>35</v>
      </c>
      <c r="V346" s="234" t="s">
        <v>272</v>
      </c>
      <c r="W346" s="103">
        <v>35</v>
      </c>
      <c r="X346" s="234" t="s">
        <v>272</v>
      </c>
      <c r="Y346" s="242"/>
      <c r="Z346" s="242"/>
      <c r="AA346" s="103"/>
      <c r="AB346" s="234" t="s">
        <v>7733</v>
      </c>
      <c r="AC346" s="243">
        <v>44515.653101851851</v>
      </c>
      <c r="AD346" s="234" t="s">
        <v>7106</v>
      </c>
      <c r="AE346" s="235" t="s">
        <v>9677</v>
      </c>
      <c r="AF346" s="237">
        <v>0</v>
      </c>
      <c r="AG346" s="234" t="s">
        <v>482</v>
      </c>
      <c r="AH346" s="241"/>
      <c r="AI346" t="b">
        <v>1</v>
      </c>
      <c r="AJ346" t="b">
        <v>0</v>
      </c>
      <c r="AK346" s="234"/>
      <c r="AL346" s="103"/>
      <c r="AM346" t="b">
        <v>0</v>
      </c>
      <c r="AN346" s="234"/>
      <c r="AO346" s="103"/>
      <c r="AP346" s="241"/>
      <c r="AQ346" s="241"/>
      <c r="AR346" s="241"/>
      <c r="AS346" s="241"/>
      <c r="AT346" s="234" t="s">
        <v>7005</v>
      </c>
      <c r="AU346" s="234" t="s">
        <v>7085</v>
      </c>
      <c r="AV346" t="b">
        <v>0</v>
      </c>
      <c r="AW346" t="b">
        <v>0</v>
      </c>
      <c r="AX346" s="241"/>
      <c r="AY346" s="241"/>
      <c r="AZ346" s="234"/>
      <c r="BA346" s="234"/>
      <c r="BB346" s="234" t="s">
        <v>7736</v>
      </c>
      <c r="BC346" t="b">
        <v>0</v>
      </c>
      <c r="BD346" s="234" t="s">
        <v>7008</v>
      </c>
      <c r="BE346" s="234" t="s">
        <v>7737</v>
      </c>
      <c r="BF346" s="234" t="s">
        <v>7027</v>
      </c>
      <c r="BG346" s="234" t="s">
        <v>7028</v>
      </c>
      <c r="BH346" s="234" t="s">
        <v>55</v>
      </c>
      <c r="BI346" s="243">
        <v>44642.411782407406</v>
      </c>
      <c r="BJ346" s="234" t="s">
        <v>442</v>
      </c>
      <c r="BK346" s="234" t="s">
        <v>451</v>
      </c>
      <c r="BL346" s="234" t="s">
        <v>451</v>
      </c>
      <c r="BM346" s="234" t="s">
        <v>451</v>
      </c>
      <c r="BN346" s="241"/>
      <c r="BO346" t="b">
        <v>0</v>
      </c>
      <c r="BP346" t="b">
        <v>0</v>
      </c>
      <c r="BQ346" t="b">
        <v>0</v>
      </c>
      <c r="BR346" s="241" t="s">
        <v>7406</v>
      </c>
      <c r="BS346" s="241" t="s">
        <v>7738</v>
      </c>
      <c r="BT346" s="234" t="s">
        <v>7012</v>
      </c>
      <c r="BU346" t="b">
        <v>0</v>
      </c>
      <c r="BV346" s="103">
        <v>1</v>
      </c>
      <c r="BW346" s="235">
        <v>1899</v>
      </c>
      <c r="BX346" s="234" t="s">
        <v>9678</v>
      </c>
      <c r="BY346" s="234" t="s">
        <v>56</v>
      </c>
      <c r="BZ346" s="234" t="s">
        <v>7014</v>
      </c>
    </row>
    <row r="347" spans="1:78" ht="90" x14ac:dyDescent="0.25">
      <c r="A347" s="5">
        <v>1866</v>
      </c>
      <c r="B347" s="234" t="s">
        <v>3926</v>
      </c>
      <c r="C347" s="234" t="s">
        <v>3927</v>
      </c>
      <c r="D347" s="234" t="s">
        <v>9165</v>
      </c>
      <c r="E347" s="234" t="s">
        <v>9431</v>
      </c>
      <c r="F347" s="234" t="s">
        <v>2991</v>
      </c>
      <c r="G347" s="234" t="s">
        <v>7017</v>
      </c>
      <c r="H347" s="234" t="s">
        <v>7730</v>
      </c>
      <c r="I347" s="242"/>
      <c r="J347" s="242">
        <v>44512.627233796295</v>
      </c>
      <c r="K347" s="234"/>
      <c r="L347" s="242">
        <v>44531.627233796295</v>
      </c>
      <c r="M347" s="234" t="s">
        <v>6996</v>
      </c>
      <c r="N347" s="234" t="s">
        <v>9167</v>
      </c>
      <c r="O347" s="234" t="s">
        <v>9168</v>
      </c>
      <c r="P347" s="234" t="s">
        <v>6999</v>
      </c>
      <c r="Q347" s="234" t="s">
        <v>9433</v>
      </c>
      <c r="R347" s="234" t="s">
        <v>451</v>
      </c>
      <c r="S347" t="b">
        <v>0</v>
      </c>
      <c r="T347" s="242">
        <v>44564</v>
      </c>
      <c r="U347" s="103">
        <v>6.8</v>
      </c>
      <c r="V347" s="234" t="s">
        <v>272</v>
      </c>
      <c r="W347" s="103">
        <v>6.8</v>
      </c>
      <c r="X347" s="234" t="s">
        <v>272</v>
      </c>
      <c r="Y347" s="242"/>
      <c r="Z347" s="242"/>
      <c r="AA347" s="103"/>
      <c r="AB347" s="234" t="s">
        <v>9169</v>
      </c>
      <c r="AC347" s="243">
        <v>44515.630787037036</v>
      </c>
      <c r="AD347" s="234" t="s">
        <v>7106</v>
      </c>
      <c r="AE347" s="235" t="s">
        <v>9679</v>
      </c>
      <c r="AF347" s="237">
        <v>0</v>
      </c>
      <c r="AG347" s="234" t="s">
        <v>482</v>
      </c>
      <c r="AH347" s="241"/>
      <c r="AI347" t="b">
        <v>1</v>
      </c>
      <c r="AJ347" t="b">
        <v>0</v>
      </c>
      <c r="AK347" s="234"/>
      <c r="AL347" s="103"/>
      <c r="AM347" t="b">
        <v>0</v>
      </c>
      <c r="AN347" s="234"/>
      <c r="AO347" s="103"/>
      <c r="AP347" s="241"/>
      <c r="AQ347" s="241"/>
      <c r="AR347" s="241"/>
      <c r="AS347" s="241"/>
      <c r="AT347" s="234" t="s">
        <v>7005</v>
      </c>
      <c r="AU347" s="234" t="s">
        <v>7085</v>
      </c>
      <c r="AV347" t="b">
        <v>0</v>
      </c>
      <c r="AW347" t="b">
        <v>0</v>
      </c>
      <c r="AX347" s="241" t="s">
        <v>9680</v>
      </c>
      <c r="AY347" s="241"/>
      <c r="AZ347" s="234"/>
      <c r="BA347" s="234"/>
      <c r="BB347" s="234" t="s">
        <v>9435</v>
      </c>
      <c r="BC347" t="b">
        <v>0</v>
      </c>
      <c r="BD347" s="234" t="s">
        <v>7008</v>
      </c>
      <c r="BE347" s="234" t="s">
        <v>7737</v>
      </c>
      <c r="BF347" s="234" t="s">
        <v>7027</v>
      </c>
      <c r="BG347" s="234" t="s">
        <v>7028</v>
      </c>
      <c r="BH347" s="234" t="s">
        <v>55</v>
      </c>
      <c r="BI347" s="243">
        <v>44642.411770833336</v>
      </c>
      <c r="BJ347" s="234" t="s">
        <v>442</v>
      </c>
      <c r="BK347" s="234" t="s">
        <v>451</v>
      </c>
      <c r="BL347" s="234" t="s">
        <v>547</v>
      </c>
      <c r="BM347" s="234" t="s">
        <v>451</v>
      </c>
      <c r="BN347" s="241"/>
      <c r="BO347" t="b">
        <v>0</v>
      </c>
      <c r="BP347" t="b">
        <v>0</v>
      </c>
      <c r="BQ347" t="b">
        <v>0</v>
      </c>
      <c r="BR347" s="241" t="s">
        <v>7406</v>
      </c>
      <c r="BS347" s="241" t="s">
        <v>9436</v>
      </c>
      <c r="BT347" s="234" t="s">
        <v>7012</v>
      </c>
      <c r="BU347" t="b">
        <v>0</v>
      </c>
      <c r="BV347" s="103">
        <v>1</v>
      </c>
      <c r="BW347" s="235">
        <v>1898</v>
      </c>
      <c r="BX347" s="234" t="s">
        <v>9681</v>
      </c>
      <c r="BY347" s="234" t="s">
        <v>56</v>
      </c>
      <c r="BZ347" s="234" t="s">
        <v>7014</v>
      </c>
    </row>
    <row r="348" spans="1:78" x14ac:dyDescent="0.25">
      <c r="A348" s="5">
        <v>1865</v>
      </c>
      <c r="B348" s="234" t="s">
        <v>3920</v>
      </c>
      <c r="C348" s="234" t="s">
        <v>9682</v>
      </c>
      <c r="D348" s="234"/>
      <c r="E348" s="234" t="s">
        <v>9683</v>
      </c>
      <c r="F348" s="234" t="s">
        <v>6993</v>
      </c>
      <c r="G348" s="234" t="s">
        <v>6995</v>
      </c>
      <c r="H348" s="234" t="s">
        <v>6995</v>
      </c>
      <c r="I348" s="242"/>
      <c r="J348" s="242">
        <v>44512.487337962964</v>
      </c>
      <c r="K348" s="234"/>
      <c r="L348" s="242">
        <v>44517.487337962964</v>
      </c>
      <c r="M348" s="234" t="s">
        <v>7159</v>
      </c>
      <c r="N348" s="234" t="s">
        <v>9379</v>
      </c>
      <c r="O348" s="234" t="s">
        <v>9684</v>
      </c>
      <c r="P348" s="234" t="s">
        <v>6999</v>
      </c>
      <c r="Q348" s="234"/>
      <c r="R348" s="234" t="s">
        <v>451</v>
      </c>
      <c r="S348" t="b">
        <v>0</v>
      </c>
      <c r="T348" s="242"/>
      <c r="U348" s="103">
        <v>24</v>
      </c>
      <c r="V348" s="234" t="s">
        <v>272</v>
      </c>
      <c r="W348" s="103">
        <v>24</v>
      </c>
      <c r="X348" s="234" t="s">
        <v>272</v>
      </c>
      <c r="Y348" s="242"/>
      <c r="Z348" s="242"/>
      <c r="AA348" s="103"/>
      <c r="AB348" s="234"/>
      <c r="AC348" s="243">
        <v>44515.490347222221</v>
      </c>
      <c r="AD348" s="234" t="s">
        <v>7585</v>
      </c>
      <c r="AE348" s="235" t="s">
        <v>9685</v>
      </c>
      <c r="AF348" s="237">
        <v>0</v>
      </c>
      <c r="AG348" s="234" t="s">
        <v>482</v>
      </c>
      <c r="AH348" s="241"/>
      <c r="AI348" t="b">
        <v>1</v>
      </c>
      <c r="AJ348" t="b">
        <v>0</v>
      </c>
      <c r="AK348" s="234"/>
      <c r="AL348" s="103"/>
      <c r="AM348" t="b">
        <v>0</v>
      </c>
      <c r="AN348" s="234"/>
      <c r="AO348" s="103"/>
      <c r="AP348" s="241"/>
      <c r="AQ348" s="241"/>
      <c r="AR348" s="241"/>
      <c r="AS348" s="241"/>
      <c r="AT348" s="234" t="s">
        <v>7005</v>
      </c>
      <c r="AU348" s="234" t="s">
        <v>7025</v>
      </c>
      <c r="AV348" t="b">
        <v>0</v>
      </c>
      <c r="AW348" t="b">
        <v>0</v>
      </c>
      <c r="AX348" s="241"/>
      <c r="AY348" s="241"/>
      <c r="AZ348" s="234"/>
      <c r="BA348" s="234"/>
      <c r="BB348" s="234"/>
      <c r="BC348" t="b">
        <v>1</v>
      </c>
      <c r="BD348" s="234" t="s">
        <v>7170</v>
      </c>
      <c r="BE348" s="234" t="s">
        <v>7009</v>
      </c>
      <c r="BF348" s="234" t="s">
        <v>6972</v>
      </c>
      <c r="BG348" s="234" t="s">
        <v>7028</v>
      </c>
      <c r="BH348" s="234" t="s">
        <v>55</v>
      </c>
      <c r="BI348" s="243">
        <v>44642.411770833336</v>
      </c>
      <c r="BJ348" s="234" t="s">
        <v>442</v>
      </c>
      <c r="BK348" s="234" t="s">
        <v>451</v>
      </c>
      <c r="BL348" s="234" t="s">
        <v>451</v>
      </c>
      <c r="BM348" s="234" t="s">
        <v>451</v>
      </c>
      <c r="BN348" s="241"/>
      <c r="BO348" t="b">
        <v>0</v>
      </c>
      <c r="BP348" t="b">
        <v>0</v>
      </c>
      <c r="BQ348" t="b">
        <v>0</v>
      </c>
      <c r="BR348" s="241"/>
      <c r="BS348" s="241"/>
      <c r="BT348" s="234" t="s">
        <v>7012</v>
      </c>
      <c r="BU348" t="b">
        <v>0</v>
      </c>
      <c r="BV348" s="103">
        <v>1</v>
      </c>
      <c r="BW348" s="235">
        <v>1897</v>
      </c>
      <c r="BX348" s="234" t="s">
        <v>9686</v>
      </c>
      <c r="BY348" s="234" t="s">
        <v>56</v>
      </c>
      <c r="BZ348" s="234" t="s">
        <v>7014</v>
      </c>
    </row>
    <row r="349" spans="1:78" x14ac:dyDescent="0.25">
      <c r="A349" s="5">
        <v>1864</v>
      </c>
      <c r="B349" s="234" t="s">
        <v>3910</v>
      </c>
      <c r="C349" s="234" t="s">
        <v>9682</v>
      </c>
      <c r="D349" s="234"/>
      <c r="E349" s="234" t="s">
        <v>9683</v>
      </c>
      <c r="F349" s="234" t="s">
        <v>6993</v>
      </c>
      <c r="G349" s="234" t="s">
        <v>6995</v>
      </c>
      <c r="H349" s="234" t="s">
        <v>6995</v>
      </c>
      <c r="I349" s="242"/>
      <c r="J349" s="242">
        <v>44505.309675925928</v>
      </c>
      <c r="K349" s="234"/>
      <c r="L349" s="242">
        <v>44517.309675925928</v>
      </c>
      <c r="M349" s="234" t="s">
        <v>7159</v>
      </c>
      <c r="N349" s="234" t="s">
        <v>9379</v>
      </c>
      <c r="O349" s="234" t="s">
        <v>9684</v>
      </c>
      <c r="P349" s="234" t="s">
        <v>6999</v>
      </c>
      <c r="Q349" s="234"/>
      <c r="R349" s="234" t="s">
        <v>451</v>
      </c>
      <c r="S349" t="b">
        <v>0</v>
      </c>
      <c r="T349" s="242"/>
      <c r="U349" s="103">
        <v>5</v>
      </c>
      <c r="V349" s="234" t="s">
        <v>272</v>
      </c>
      <c r="W349" s="103">
        <v>15</v>
      </c>
      <c r="X349" s="234" t="s">
        <v>272</v>
      </c>
      <c r="Y349" s="242"/>
      <c r="Z349" s="242"/>
      <c r="AA349" s="103"/>
      <c r="AB349" s="234"/>
      <c r="AC349" s="243">
        <v>44515.312106481484</v>
      </c>
      <c r="AD349" s="234" t="s">
        <v>7585</v>
      </c>
      <c r="AE349" s="235" t="s">
        <v>9687</v>
      </c>
      <c r="AF349" s="237">
        <v>0</v>
      </c>
      <c r="AG349" s="234" t="s">
        <v>482</v>
      </c>
      <c r="AH349" s="241"/>
      <c r="AI349" t="b">
        <v>1</v>
      </c>
      <c r="AJ349" t="b">
        <v>0</v>
      </c>
      <c r="AK349" s="234"/>
      <c r="AL349" s="103"/>
      <c r="AM349" t="b">
        <v>0</v>
      </c>
      <c r="AN349" s="234"/>
      <c r="AO349" s="103"/>
      <c r="AP349" s="241"/>
      <c r="AQ349" s="241"/>
      <c r="AR349" s="241"/>
      <c r="AS349" s="241"/>
      <c r="AT349" s="234" t="s">
        <v>7005</v>
      </c>
      <c r="AU349" s="234" t="s">
        <v>7025</v>
      </c>
      <c r="AV349" t="b">
        <v>0</v>
      </c>
      <c r="AW349" t="b">
        <v>0</v>
      </c>
      <c r="AX349" s="241"/>
      <c r="AY349" s="241"/>
      <c r="AZ349" s="234"/>
      <c r="BA349" s="234"/>
      <c r="BB349" s="234" t="s">
        <v>9688</v>
      </c>
      <c r="BC349" t="b">
        <v>1</v>
      </c>
      <c r="BD349" s="234" t="s">
        <v>7170</v>
      </c>
      <c r="BE349" s="234" t="s">
        <v>7009</v>
      </c>
      <c r="BF349" s="234" t="s">
        <v>6972</v>
      </c>
      <c r="BG349" s="234" t="s">
        <v>7028</v>
      </c>
      <c r="BH349" s="234" t="s">
        <v>55</v>
      </c>
      <c r="BI349" s="243">
        <v>44642.411770833336</v>
      </c>
      <c r="BJ349" s="234" t="s">
        <v>442</v>
      </c>
      <c r="BK349" s="234" t="s">
        <v>451</v>
      </c>
      <c r="BL349" s="234" t="s">
        <v>451</v>
      </c>
      <c r="BM349" s="234" t="s">
        <v>451</v>
      </c>
      <c r="BN349" s="241"/>
      <c r="BO349" t="b">
        <v>0</v>
      </c>
      <c r="BP349" t="b">
        <v>0</v>
      </c>
      <c r="BQ349" t="b">
        <v>0</v>
      </c>
      <c r="BR349" s="241"/>
      <c r="BS349" s="241"/>
      <c r="BT349" s="234" t="s">
        <v>7012</v>
      </c>
      <c r="BU349" t="b">
        <v>0</v>
      </c>
      <c r="BV349" s="103">
        <v>1</v>
      </c>
      <c r="BW349" s="235">
        <v>1896</v>
      </c>
      <c r="BX349" s="234" t="s">
        <v>9689</v>
      </c>
      <c r="BY349" s="234" t="s">
        <v>56</v>
      </c>
      <c r="BZ349" s="234" t="s">
        <v>7014</v>
      </c>
    </row>
    <row r="350" spans="1:78" ht="165" x14ac:dyDescent="0.25">
      <c r="A350" s="5">
        <v>1863</v>
      </c>
      <c r="B350" s="234" t="s">
        <v>3891</v>
      </c>
      <c r="C350" s="234" t="s">
        <v>4456</v>
      </c>
      <c r="D350" s="234"/>
      <c r="E350" s="234" t="s">
        <v>9690</v>
      </c>
      <c r="F350" s="234" t="s">
        <v>6993</v>
      </c>
      <c r="G350" s="234" t="s">
        <v>6995</v>
      </c>
      <c r="H350" s="234" t="s">
        <v>6995</v>
      </c>
      <c r="I350" s="242"/>
      <c r="J350" s="242">
        <v>44508.29078703704</v>
      </c>
      <c r="K350" s="234"/>
      <c r="L350" s="242">
        <v>44519.29078703704</v>
      </c>
      <c r="M350" s="234" t="s">
        <v>7066</v>
      </c>
      <c r="N350" s="234" t="s">
        <v>9691</v>
      </c>
      <c r="O350" s="234" t="s">
        <v>9692</v>
      </c>
      <c r="P350" s="234" t="s">
        <v>6999</v>
      </c>
      <c r="Q350" s="234"/>
      <c r="R350" s="234" t="s">
        <v>451</v>
      </c>
      <c r="S350" t="b">
        <v>0</v>
      </c>
      <c r="T350" s="242"/>
      <c r="U350" s="103">
        <v>15</v>
      </c>
      <c r="V350" s="234" t="s">
        <v>272</v>
      </c>
      <c r="W350" s="103">
        <v>45</v>
      </c>
      <c r="X350" s="234" t="s">
        <v>272</v>
      </c>
      <c r="Y350" s="242"/>
      <c r="Z350" s="242"/>
      <c r="AA350" s="103"/>
      <c r="AB350" s="234"/>
      <c r="AC350" s="243">
        <v>44515.295601851853</v>
      </c>
      <c r="AD350" s="234" t="s">
        <v>7585</v>
      </c>
      <c r="AE350" s="235" t="s">
        <v>9693</v>
      </c>
      <c r="AF350" s="237">
        <v>0</v>
      </c>
      <c r="AG350" s="234" t="s">
        <v>482</v>
      </c>
      <c r="AH350" s="241" t="s">
        <v>9694</v>
      </c>
      <c r="AI350" t="b">
        <v>0</v>
      </c>
      <c r="AJ350" t="b">
        <v>1</v>
      </c>
      <c r="AK350" s="234" t="s">
        <v>7684</v>
      </c>
      <c r="AL350" s="103">
        <v>20</v>
      </c>
      <c r="AM350" t="b">
        <v>0</v>
      </c>
      <c r="AN350" s="234"/>
      <c r="AO350" s="103"/>
      <c r="AP350" s="241"/>
      <c r="AQ350" s="241"/>
      <c r="AR350" s="241"/>
      <c r="AS350" s="241"/>
      <c r="AT350" s="234" t="s">
        <v>7005</v>
      </c>
      <c r="AU350" s="234" t="s">
        <v>7006</v>
      </c>
      <c r="AV350" t="b">
        <v>0</v>
      </c>
      <c r="AW350" t="b">
        <v>0</v>
      </c>
      <c r="AX350" s="241" t="s">
        <v>9695</v>
      </c>
      <c r="AY350" s="241"/>
      <c r="AZ350" s="234"/>
      <c r="BA350" s="234"/>
      <c r="BB350" s="234" t="s">
        <v>9696</v>
      </c>
      <c r="BC350" t="b">
        <v>1</v>
      </c>
      <c r="BD350" s="234" t="s">
        <v>7076</v>
      </c>
      <c r="BE350" s="234" t="s">
        <v>7009</v>
      </c>
      <c r="BF350" s="234" t="s">
        <v>6972</v>
      </c>
      <c r="BG350" s="234" t="s">
        <v>7028</v>
      </c>
      <c r="BH350" s="234" t="s">
        <v>55</v>
      </c>
      <c r="BI350" s="243">
        <v>44642.411759259259</v>
      </c>
      <c r="BJ350" s="234" t="s">
        <v>442</v>
      </c>
      <c r="BK350" s="234" t="s">
        <v>451</v>
      </c>
      <c r="BL350" s="234" t="s">
        <v>547</v>
      </c>
      <c r="BM350" s="234" t="s">
        <v>451</v>
      </c>
      <c r="BN350" s="241"/>
      <c r="BO350" t="b">
        <v>1</v>
      </c>
      <c r="BP350" t="b">
        <v>0</v>
      </c>
      <c r="BQ350" t="b">
        <v>0</v>
      </c>
      <c r="BR350" s="241"/>
      <c r="BS350" s="241"/>
      <c r="BT350" s="234" t="s">
        <v>7012</v>
      </c>
      <c r="BU350" t="b">
        <v>0</v>
      </c>
      <c r="BV350" s="103">
        <v>1</v>
      </c>
      <c r="BW350" s="235">
        <v>1895</v>
      </c>
      <c r="BX350" s="234" t="s">
        <v>9697</v>
      </c>
      <c r="BY350" s="234" t="s">
        <v>56</v>
      </c>
      <c r="BZ350" s="234" t="s">
        <v>7014</v>
      </c>
    </row>
    <row r="351" spans="1:78" ht="75" x14ac:dyDescent="0.25">
      <c r="A351" s="5">
        <v>1862</v>
      </c>
      <c r="B351" s="234" t="s">
        <v>3861</v>
      </c>
      <c r="C351" s="234" t="s">
        <v>3862</v>
      </c>
      <c r="D351" s="234"/>
      <c r="E351" s="234" t="s">
        <v>9698</v>
      </c>
      <c r="F351" s="234" t="s">
        <v>7156</v>
      </c>
      <c r="G351" s="234" t="s">
        <v>7263</v>
      </c>
      <c r="H351" s="234" t="s">
        <v>7263</v>
      </c>
      <c r="I351" s="242"/>
      <c r="J351" s="242">
        <v>44512.381886574076</v>
      </c>
      <c r="K351" s="234"/>
      <c r="L351" s="242">
        <v>44518.381886574076</v>
      </c>
      <c r="M351" s="234" t="s">
        <v>7386</v>
      </c>
      <c r="N351" s="234" t="s">
        <v>9699</v>
      </c>
      <c r="O351" s="234" t="s">
        <v>9700</v>
      </c>
      <c r="P351" s="234" t="s">
        <v>6999</v>
      </c>
      <c r="Q351" s="234"/>
      <c r="R351" s="234" t="s">
        <v>451</v>
      </c>
      <c r="S351" t="b">
        <v>0</v>
      </c>
      <c r="T351" s="242">
        <v>44518</v>
      </c>
      <c r="U351" s="103">
        <v>70</v>
      </c>
      <c r="V351" s="234" t="s">
        <v>272</v>
      </c>
      <c r="W351" s="103">
        <v>350</v>
      </c>
      <c r="X351" s="234" t="s">
        <v>272</v>
      </c>
      <c r="Y351" s="242">
        <v>44593</v>
      </c>
      <c r="Z351" s="242"/>
      <c r="AA351" s="103">
        <v>5</v>
      </c>
      <c r="AB351" s="234"/>
      <c r="AC351" s="243">
        <v>44512.40834490741</v>
      </c>
      <c r="AD351" s="234" t="s">
        <v>7268</v>
      </c>
      <c r="AE351" s="235" t="s">
        <v>9701</v>
      </c>
      <c r="AF351" s="237">
        <v>0</v>
      </c>
      <c r="AG351" s="234" t="s">
        <v>482</v>
      </c>
      <c r="AH351" s="241" t="s">
        <v>9702</v>
      </c>
      <c r="AI351" t="b">
        <v>1</v>
      </c>
      <c r="AJ351" t="b">
        <v>0</v>
      </c>
      <c r="AK351" s="234"/>
      <c r="AL351" s="103"/>
      <c r="AM351" t="b">
        <v>0</v>
      </c>
      <c r="AN351" s="234"/>
      <c r="AO351" s="103"/>
      <c r="AP351" s="241" t="s">
        <v>9703</v>
      </c>
      <c r="AQ351" s="241"/>
      <c r="AR351" s="241"/>
      <c r="AS351" s="241"/>
      <c r="AT351" s="234" t="s">
        <v>7005</v>
      </c>
      <c r="AU351" s="234" t="s">
        <v>9389</v>
      </c>
      <c r="AV351" t="b">
        <v>0</v>
      </c>
      <c r="AW351" t="b">
        <v>0</v>
      </c>
      <c r="AX351" s="241"/>
      <c r="AY351" s="241"/>
      <c r="AZ351" s="234"/>
      <c r="BA351" s="234"/>
      <c r="BB351" s="234" t="s">
        <v>9704</v>
      </c>
      <c r="BC351" t="b">
        <v>1</v>
      </c>
      <c r="BD351" s="234" t="s">
        <v>7390</v>
      </c>
      <c r="BE351" s="234" t="s">
        <v>7009</v>
      </c>
      <c r="BF351" s="234" t="s">
        <v>6972</v>
      </c>
      <c r="BG351" s="234" t="s">
        <v>7028</v>
      </c>
      <c r="BH351" s="234" t="s">
        <v>55</v>
      </c>
      <c r="BI351" s="243">
        <v>44642.411759259259</v>
      </c>
      <c r="BJ351" s="234" t="s">
        <v>9705</v>
      </c>
      <c r="BK351" s="234" t="s">
        <v>451</v>
      </c>
      <c r="BL351" s="234" t="s">
        <v>451</v>
      </c>
      <c r="BM351" s="234" t="s">
        <v>451</v>
      </c>
      <c r="BN351" s="241"/>
      <c r="BO351" t="b">
        <v>0</v>
      </c>
      <c r="BP351" t="b">
        <v>0</v>
      </c>
      <c r="BQ351" t="b">
        <v>0</v>
      </c>
      <c r="BR351" s="241"/>
      <c r="BS351" s="241"/>
      <c r="BT351" s="234" t="s">
        <v>7012</v>
      </c>
      <c r="BU351" t="b">
        <v>0</v>
      </c>
      <c r="BV351" s="103">
        <v>2</v>
      </c>
      <c r="BW351" s="235">
        <v>1894</v>
      </c>
      <c r="BX351" s="234" t="s">
        <v>9706</v>
      </c>
      <c r="BY351" s="234" t="s">
        <v>56</v>
      </c>
      <c r="BZ351" s="234" t="s">
        <v>7014</v>
      </c>
    </row>
    <row r="352" spans="1:78" x14ac:dyDescent="0.25">
      <c r="A352" s="5">
        <v>1861</v>
      </c>
      <c r="B352" s="234" t="s">
        <v>3851</v>
      </c>
      <c r="C352" s="234" t="s">
        <v>3852</v>
      </c>
      <c r="D352" s="234"/>
      <c r="E352" s="234" t="s">
        <v>9707</v>
      </c>
      <c r="F352" s="234" t="s">
        <v>6993</v>
      </c>
      <c r="G352" s="234" t="s">
        <v>7100</v>
      </c>
      <c r="H352" s="234" t="s">
        <v>6995</v>
      </c>
      <c r="I352" s="242"/>
      <c r="J352" s="242">
        <v>44511.626562500001</v>
      </c>
      <c r="K352" s="234"/>
      <c r="L352" s="242">
        <v>44518</v>
      </c>
      <c r="M352" s="234" t="s">
        <v>6996</v>
      </c>
      <c r="N352" s="234" t="s">
        <v>9708</v>
      </c>
      <c r="O352" s="234" t="s">
        <v>7620</v>
      </c>
      <c r="P352" s="234" t="s">
        <v>6999</v>
      </c>
      <c r="Q352" s="234" t="s">
        <v>9709</v>
      </c>
      <c r="R352" s="234" t="s">
        <v>451</v>
      </c>
      <c r="S352" t="b">
        <v>0</v>
      </c>
      <c r="T352" s="242">
        <v>44593</v>
      </c>
      <c r="U352" s="103">
        <v>1.3</v>
      </c>
      <c r="V352" s="234" t="s">
        <v>272</v>
      </c>
      <c r="W352" s="103">
        <v>89.8</v>
      </c>
      <c r="X352" s="234" t="s">
        <v>272</v>
      </c>
      <c r="Y352" s="242">
        <v>44593</v>
      </c>
      <c r="Z352" s="242">
        <v>46387</v>
      </c>
      <c r="AA352" s="103"/>
      <c r="AB352" s="234"/>
      <c r="AC352" s="243">
        <v>44511.632731481484</v>
      </c>
      <c r="AD352" s="234" t="s">
        <v>7106</v>
      </c>
      <c r="AE352" s="235" t="s">
        <v>9710</v>
      </c>
      <c r="AF352" s="237">
        <v>0</v>
      </c>
      <c r="AG352" s="234" t="s">
        <v>482</v>
      </c>
      <c r="AH352" s="241" t="s">
        <v>9711</v>
      </c>
      <c r="AI352" t="b">
        <v>1</v>
      </c>
      <c r="AJ352" t="b">
        <v>0</v>
      </c>
      <c r="AK352" s="234"/>
      <c r="AL352" s="103"/>
      <c r="AM352" t="b">
        <v>0</v>
      </c>
      <c r="AN352" s="234"/>
      <c r="AO352" s="103"/>
      <c r="AP352" s="241"/>
      <c r="AQ352" s="241"/>
      <c r="AR352" s="241"/>
      <c r="AS352" s="241"/>
      <c r="AT352" s="234" t="s">
        <v>7005</v>
      </c>
      <c r="AU352" s="234" t="s">
        <v>7085</v>
      </c>
      <c r="AV352" t="b">
        <v>0</v>
      </c>
      <c r="AW352" t="b">
        <v>0</v>
      </c>
      <c r="AX352" s="241"/>
      <c r="AY352" s="241"/>
      <c r="AZ352" s="234"/>
      <c r="BA352" s="234"/>
      <c r="BB352" s="234" t="s">
        <v>9712</v>
      </c>
      <c r="BC352" t="b">
        <v>1</v>
      </c>
      <c r="BD352" s="234" t="s">
        <v>7008</v>
      </c>
      <c r="BE352" s="234" t="s">
        <v>7009</v>
      </c>
      <c r="BF352" s="234" t="s">
        <v>6972</v>
      </c>
      <c r="BG352" s="234" t="s">
        <v>7028</v>
      </c>
      <c r="BH352" s="234" t="s">
        <v>55</v>
      </c>
      <c r="BI352" s="243">
        <v>44642.411759259259</v>
      </c>
      <c r="BJ352" s="234" t="s">
        <v>442</v>
      </c>
      <c r="BK352" s="234" t="s">
        <v>451</v>
      </c>
      <c r="BL352" s="234" t="s">
        <v>451</v>
      </c>
      <c r="BM352" s="234" t="s">
        <v>451</v>
      </c>
      <c r="BN352" s="241"/>
      <c r="BO352" t="b">
        <v>0</v>
      </c>
      <c r="BP352" t="b">
        <v>0</v>
      </c>
      <c r="BQ352" t="b">
        <v>0</v>
      </c>
      <c r="BR352" s="241"/>
      <c r="BS352" s="241"/>
      <c r="BT352" s="234" t="s">
        <v>7012</v>
      </c>
      <c r="BU352" t="b">
        <v>0</v>
      </c>
      <c r="BV352" s="103">
        <v>2</v>
      </c>
      <c r="BW352" s="235">
        <v>1893</v>
      </c>
      <c r="BX352" s="234" t="s">
        <v>9713</v>
      </c>
      <c r="BY352" s="234" t="s">
        <v>56</v>
      </c>
      <c r="BZ352" s="234" t="s">
        <v>7014</v>
      </c>
    </row>
    <row r="353" spans="1:78" ht="30" x14ac:dyDescent="0.25">
      <c r="A353" s="5">
        <v>1860</v>
      </c>
      <c r="B353" s="234" t="s">
        <v>3845</v>
      </c>
      <c r="C353" s="234" t="s">
        <v>9714</v>
      </c>
      <c r="D353" s="234" t="s">
        <v>9715</v>
      </c>
      <c r="E353" s="234"/>
      <c r="F353" s="234" t="s">
        <v>6993</v>
      </c>
      <c r="G353" s="234" t="s">
        <v>7315</v>
      </c>
      <c r="H353" s="234" t="s">
        <v>6994</v>
      </c>
      <c r="I353" s="242"/>
      <c r="J353" s="242">
        <v>44511.531828703701</v>
      </c>
      <c r="K353" s="234"/>
      <c r="L353" s="242">
        <v>44518.531828703701</v>
      </c>
      <c r="M353" s="234" t="s">
        <v>6996</v>
      </c>
      <c r="N353" s="234" t="s">
        <v>9716</v>
      </c>
      <c r="O353" s="234" t="s">
        <v>9717</v>
      </c>
      <c r="P353" s="234" t="s">
        <v>6999</v>
      </c>
      <c r="Q353" s="234" t="s">
        <v>9718</v>
      </c>
      <c r="R353" s="234" t="s">
        <v>451</v>
      </c>
      <c r="S353" t="b">
        <v>0</v>
      </c>
      <c r="T353" s="242">
        <v>44519</v>
      </c>
      <c r="U353" s="103">
        <v>1</v>
      </c>
      <c r="V353" s="234" t="s">
        <v>272</v>
      </c>
      <c r="W353" s="103">
        <v>1</v>
      </c>
      <c r="X353" s="234" t="s">
        <v>272</v>
      </c>
      <c r="Y353" s="242"/>
      <c r="Z353" s="242"/>
      <c r="AA353" s="103"/>
      <c r="AB353" s="234" t="s">
        <v>9719</v>
      </c>
      <c r="AC353" s="243">
        <v>44511.539155092592</v>
      </c>
      <c r="AD353" s="234" t="s">
        <v>7320</v>
      </c>
      <c r="AE353" s="235" t="s">
        <v>9720</v>
      </c>
      <c r="AF353" s="237">
        <v>0</v>
      </c>
      <c r="AG353" s="234" t="s">
        <v>482</v>
      </c>
      <c r="AH353" s="241"/>
      <c r="AI353" t="b">
        <v>1</v>
      </c>
      <c r="AJ353" t="b">
        <v>0</v>
      </c>
      <c r="AK353" s="234"/>
      <c r="AL353" s="103"/>
      <c r="AM353" t="b">
        <v>0</v>
      </c>
      <c r="AN353" s="234"/>
      <c r="AO353" s="103"/>
      <c r="AP353" s="241"/>
      <c r="AQ353" s="241"/>
      <c r="AR353" s="241"/>
      <c r="AS353" s="241"/>
      <c r="AT353" s="234" t="s">
        <v>7005</v>
      </c>
      <c r="AU353" s="234" t="s">
        <v>7042</v>
      </c>
      <c r="AV353" t="b">
        <v>0</v>
      </c>
      <c r="AW353" t="b">
        <v>0</v>
      </c>
      <c r="AX353" s="241"/>
      <c r="AY353" s="241"/>
      <c r="AZ353" s="234"/>
      <c r="BA353" s="234"/>
      <c r="BB353" s="234" t="s">
        <v>9721</v>
      </c>
      <c r="BC353" t="b">
        <v>0</v>
      </c>
      <c r="BD353" s="234" t="s">
        <v>7008</v>
      </c>
      <c r="BE353" s="234" t="s">
        <v>7009</v>
      </c>
      <c r="BF353" s="234" t="s">
        <v>7027</v>
      </c>
      <c r="BG353" s="234" t="s">
        <v>7028</v>
      </c>
      <c r="BH353" s="234" t="s">
        <v>55</v>
      </c>
      <c r="BI353" s="243">
        <v>44642.411747685182</v>
      </c>
      <c r="BJ353" s="234" t="s">
        <v>442</v>
      </c>
      <c r="BK353" s="234" t="s">
        <v>451</v>
      </c>
      <c r="BL353" s="234" t="s">
        <v>451</v>
      </c>
      <c r="BM353" s="234" t="s">
        <v>451</v>
      </c>
      <c r="BN353" s="241"/>
      <c r="BO353" t="b">
        <v>0</v>
      </c>
      <c r="BP353" t="b">
        <v>0</v>
      </c>
      <c r="BQ353" t="b">
        <v>0</v>
      </c>
      <c r="BR353" s="241" t="s">
        <v>7209</v>
      </c>
      <c r="BS353" s="241"/>
      <c r="BT353" s="234" t="s">
        <v>7012</v>
      </c>
      <c r="BU353" t="b">
        <v>0</v>
      </c>
      <c r="BV353" s="103">
        <v>1</v>
      </c>
      <c r="BW353" s="235">
        <v>1892</v>
      </c>
      <c r="BX353" s="234" t="s">
        <v>9722</v>
      </c>
      <c r="BY353" s="234" t="s">
        <v>56</v>
      </c>
      <c r="BZ353" s="234" t="s">
        <v>7014</v>
      </c>
    </row>
    <row r="354" spans="1:78" ht="30" x14ac:dyDescent="0.25">
      <c r="A354" s="5">
        <v>1859</v>
      </c>
      <c r="B354" s="234" t="s">
        <v>3830</v>
      </c>
      <c r="C354" s="234" t="s">
        <v>9723</v>
      </c>
      <c r="D354" s="234" t="s">
        <v>9724</v>
      </c>
      <c r="E354" s="234"/>
      <c r="F354" s="234" t="s">
        <v>6993</v>
      </c>
      <c r="G354" s="234" t="s">
        <v>7279</v>
      </c>
      <c r="H354" s="234" t="s">
        <v>7279</v>
      </c>
      <c r="I354" s="242"/>
      <c r="J354" s="242">
        <v>44511.518865740742</v>
      </c>
      <c r="K354" s="234"/>
      <c r="L354" s="242">
        <v>44518.518865740742</v>
      </c>
      <c r="M354" s="234" t="s">
        <v>9725</v>
      </c>
      <c r="N354" s="234" t="s">
        <v>9726</v>
      </c>
      <c r="O354" s="234" t="s">
        <v>9727</v>
      </c>
      <c r="P354" s="234" t="s">
        <v>6999</v>
      </c>
      <c r="Q354" s="234" t="s">
        <v>9728</v>
      </c>
      <c r="R354" s="234" t="s">
        <v>451</v>
      </c>
      <c r="S354" t="b">
        <v>0</v>
      </c>
      <c r="T354" s="242"/>
      <c r="U354" s="103">
        <v>8</v>
      </c>
      <c r="V354" s="234" t="s">
        <v>272</v>
      </c>
      <c r="W354" s="103">
        <v>8</v>
      </c>
      <c r="X354" s="234" t="s">
        <v>272</v>
      </c>
      <c r="Y354" s="242"/>
      <c r="Z354" s="242"/>
      <c r="AA354" s="103"/>
      <c r="AB354" s="234" t="s">
        <v>9729</v>
      </c>
      <c r="AC354" s="243">
        <v>44511.538611111115</v>
      </c>
      <c r="AD354" s="234" t="s">
        <v>7285</v>
      </c>
      <c r="AE354" s="235" t="s">
        <v>9730</v>
      </c>
      <c r="AF354" s="237">
        <v>0</v>
      </c>
      <c r="AG354" s="234" t="s">
        <v>482</v>
      </c>
      <c r="AH354" s="241"/>
      <c r="AI354" t="b">
        <v>1</v>
      </c>
      <c r="AJ354" t="b">
        <v>0</v>
      </c>
      <c r="AK354" s="234"/>
      <c r="AL354" s="103"/>
      <c r="AM354" t="b">
        <v>0</v>
      </c>
      <c r="AN354" s="234"/>
      <c r="AO354" s="103"/>
      <c r="AP354" s="241"/>
      <c r="AQ354" s="241"/>
      <c r="AR354" s="241"/>
      <c r="AS354" s="241"/>
      <c r="AT354" s="234" t="s">
        <v>7005</v>
      </c>
      <c r="AU354" s="234" t="s">
        <v>7025</v>
      </c>
      <c r="AV354" t="b">
        <v>0</v>
      </c>
      <c r="AW354" t="b">
        <v>0</v>
      </c>
      <c r="AX354" s="241"/>
      <c r="AY354" s="241"/>
      <c r="AZ354" s="234"/>
      <c r="BA354" s="234"/>
      <c r="BB354" s="234" t="s">
        <v>9731</v>
      </c>
      <c r="BC354" t="b">
        <v>0</v>
      </c>
      <c r="BD354" s="234" t="s">
        <v>9732</v>
      </c>
      <c r="BE354" s="234" t="s">
        <v>7009</v>
      </c>
      <c r="BF354" s="234" t="s">
        <v>7027</v>
      </c>
      <c r="BG354" s="234" t="s">
        <v>7028</v>
      </c>
      <c r="BH354" s="234" t="s">
        <v>55</v>
      </c>
      <c r="BI354" s="243">
        <v>44642.411747685182</v>
      </c>
      <c r="BJ354" s="234" t="s">
        <v>442</v>
      </c>
      <c r="BK354" s="234" t="s">
        <v>451</v>
      </c>
      <c r="BL354" s="234" t="s">
        <v>451</v>
      </c>
      <c r="BM354" s="234" t="s">
        <v>451</v>
      </c>
      <c r="BN354" s="241"/>
      <c r="BO354" t="b">
        <v>0</v>
      </c>
      <c r="BP354" t="b">
        <v>0</v>
      </c>
      <c r="BQ354" t="b">
        <v>0</v>
      </c>
      <c r="BR354" s="241" t="s">
        <v>7077</v>
      </c>
      <c r="BS354" s="241"/>
      <c r="BT354" s="234" t="s">
        <v>7012</v>
      </c>
      <c r="BU354" t="b">
        <v>0</v>
      </c>
      <c r="BV354" s="103">
        <v>1</v>
      </c>
      <c r="BW354" s="235">
        <v>1891</v>
      </c>
      <c r="BX354" s="234" t="s">
        <v>9733</v>
      </c>
      <c r="BY354" s="234" t="s">
        <v>56</v>
      </c>
      <c r="BZ354" s="234" t="s">
        <v>7014</v>
      </c>
    </row>
    <row r="355" spans="1:78" x14ac:dyDescent="0.25">
      <c r="A355" s="5">
        <v>1858</v>
      </c>
      <c r="B355" s="234" t="s">
        <v>3825</v>
      </c>
      <c r="C355" s="234" t="s">
        <v>9734</v>
      </c>
      <c r="D355" s="234" t="s">
        <v>9735</v>
      </c>
      <c r="E355" s="234"/>
      <c r="F355" s="234" t="s">
        <v>6993</v>
      </c>
      <c r="G355" s="234" t="s">
        <v>7244</v>
      </c>
      <c r="H355" s="234" t="s">
        <v>6995</v>
      </c>
      <c r="I355" s="242"/>
      <c r="J355" s="242">
        <v>44511.508055555554</v>
      </c>
      <c r="K355" s="234" t="s">
        <v>9736</v>
      </c>
      <c r="L355" s="242">
        <v>44518.508055555554</v>
      </c>
      <c r="M355" s="234" t="s">
        <v>6996</v>
      </c>
      <c r="N355" s="234" t="s">
        <v>9737</v>
      </c>
      <c r="O355" s="234" t="s">
        <v>9738</v>
      </c>
      <c r="P355" s="234" t="s">
        <v>6999</v>
      </c>
      <c r="Q355" s="234"/>
      <c r="R355" s="234" t="s">
        <v>451</v>
      </c>
      <c r="S355" t="b">
        <v>0</v>
      </c>
      <c r="T355" s="242">
        <v>44523</v>
      </c>
      <c r="U355" s="103">
        <v>3</v>
      </c>
      <c r="V355" s="234" t="s">
        <v>272</v>
      </c>
      <c r="W355" s="103">
        <v>3</v>
      </c>
      <c r="X355" s="234" t="s">
        <v>272</v>
      </c>
      <c r="Y355" s="242"/>
      <c r="Z355" s="242"/>
      <c r="AA355" s="103">
        <v>1</v>
      </c>
      <c r="AB355" s="234" t="s">
        <v>9739</v>
      </c>
      <c r="AC355" s="243">
        <v>44511.511666666665</v>
      </c>
      <c r="AD355" s="234" t="s">
        <v>7248</v>
      </c>
      <c r="AE355" s="235" t="s">
        <v>9740</v>
      </c>
      <c r="AF355" s="237">
        <v>0</v>
      </c>
      <c r="AG355" s="234" t="s">
        <v>482</v>
      </c>
      <c r="AH355" s="241"/>
      <c r="AI355" t="b">
        <v>1</v>
      </c>
      <c r="AJ355" t="b">
        <v>0</v>
      </c>
      <c r="AK355" s="234"/>
      <c r="AL355" s="103"/>
      <c r="AM355" t="b">
        <v>0</v>
      </c>
      <c r="AN355" s="234"/>
      <c r="AO355" s="103"/>
      <c r="AP355" s="241"/>
      <c r="AQ355" s="241"/>
      <c r="AR355" s="241"/>
      <c r="AS355" s="241"/>
      <c r="AT355" s="234" t="s">
        <v>7005</v>
      </c>
      <c r="AU355" s="234" t="s">
        <v>7059</v>
      </c>
      <c r="AV355" t="b">
        <v>0</v>
      </c>
      <c r="AW355" t="b">
        <v>0</v>
      </c>
      <c r="AX355" s="241"/>
      <c r="AY355" s="241"/>
      <c r="AZ355" s="234"/>
      <c r="BA355" s="234"/>
      <c r="BB355" s="234" t="s">
        <v>9741</v>
      </c>
      <c r="BC355" t="b">
        <v>0</v>
      </c>
      <c r="BD355" s="234" t="s">
        <v>7008</v>
      </c>
      <c r="BE355" s="234" t="s">
        <v>7009</v>
      </c>
      <c r="BF355" s="234" t="s">
        <v>7027</v>
      </c>
      <c r="BG355" s="234" t="s">
        <v>7028</v>
      </c>
      <c r="BH355" s="234" t="s">
        <v>55</v>
      </c>
      <c r="BI355" s="243">
        <v>44642.411747685182</v>
      </c>
      <c r="BJ355" s="234" t="s">
        <v>7172</v>
      </c>
      <c r="BK355" s="234" t="s">
        <v>451</v>
      </c>
      <c r="BL355" s="234" t="s">
        <v>451</v>
      </c>
      <c r="BM355" s="234" t="s">
        <v>451</v>
      </c>
      <c r="BN355" s="241"/>
      <c r="BO355" t="b">
        <v>0</v>
      </c>
      <c r="BP355" t="b">
        <v>0</v>
      </c>
      <c r="BQ355" t="b">
        <v>0</v>
      </c>
      <c r="BR355" s="241" t="s">
        <v>7029</v>
      </c>
      <c r="BS355" s="241"/>
      <c r="BT355" s="234" t="s">
        <v>7012</v>
      </c>
      <c r="BU355" t="b">
        <v>0</v>
      </c>
      <c r="BV355" s="103">
        <v>1</v>
      </c>
      <c r="BW355" s="235">
        <v>1890</v>
      </c>
      <c r="BX355" s="234" t="s">
        <v>9742</v>
      </c>
      <c r="BY355" s="234" t="s">
        <v>56</v>
      </c>
      <c r="BZ355" s="234" t="s">
        <v>7014</v>
      </c>
    </row>
    <row r="356" spans="1:78" x14ac:dyDescent="0.25">
      <c r="A356" s="5">
        <v>1857</v>
      </c>
      <c r="B356" s="234" t="s">
        <v>3819</v>
      </c>
      <c r="C356" s="234" t="s">
        <v>9743</v>
      </c>
      <c r="D356" s="234" t="s">
        <v>9744</v>
      </c>
      <c r="E356" s="234"/>
      <c r="F356" s="234" t="s">
        <v>6993</v>
      </c>
      <c r="G356" s="234" t="s">
        <v>7315</v>
      </c>
      <c r="H356" s="234" t="s">
        <v>6995</v>
      </c>
      <c r="I356" s="242"/>
      <c r="J356" s="242">
        <v>44511.42150462963</v>
      </c>
      <c r="K356" s="234"/>
      <c r="L356" s="242">
        <v>44518</v>
      </c>
      <c r="M356" s="234" t="s">
        <v>6996</v>
      </c>
      <c r="N356" s="234" t="s">
        <v>9745</v>
      </c>
      <c r="O356" s="234" t="s">
        <v>9746</v>
      </c>
      <c r="P356" s="234" t="s">
        <v>6999</v>
      </c>
      <c r="Q356" s="234" t="s">
        <v>9747</v>
      </c>
      <c r="R356" s="234" t="s">
        <v>451</v>
      </c>
      <c r="S356" t="b">
        <v>0</v>
      </c>
      <c r="T356" s="242"/>
      <c r="U356" s="103">
        <v>2</v>
      </c>
      <c r="V356" s="234" t="s">
        <v>272</v>
      </c>
      <c r="W356" s="103">
        <v>2</v>
      </c>
      <c r="X356" s="234" t="s">
        <v>272</v>
      </c>
      <c r="Y356" s="242"/>
      <c r="Z356" s="242"/>
      <c r="AA356" s="103"/>
      <c r="AB356" s="234" t="s">
        <v>9748</v>
      </c>
      <c r="AC356" s="243">
        <v>44511.449513888889</v>
      </c>
      <c r="AD356" s="234" t="s">
        <v>7320</v>
      </c>
      <c r="AE356" s="235" t="s">
        <v>9749</v>
      </c>
      <c r="AF356" s="237">
        <v>0</v>
      </c>
      <c r="AG356" s="234" t="s">
        <v>482</v>
      </c>
      <c r="AH356" s="241" t="s">
        <v>9750</v>
      </c>
      <c r="AI356" t="b">
        <v>0</v>
      </c>
      <c r="AJ356" t="b">
        <v>1</v>
      </c>
      <c r="AK356" s="234"/>
      <c r="AL356" s="103">
        <v>15</v>
      </c>
      <c r="AM356" t="b">
        <v>0</v>
      </c>
      <c r="AN356" s="234"/>
      <c r="AO356" s="103"/>
      <c r="AP356" s="241" t="s">
        <v>7568</v>
      </c>
      <c r="AQ356" s="241"/>
      <c r="AR356" s="241"/>
      <c r="AS356" s="241"/>
      <c r="AT356" s="234" t="s">
        <v>7005</v>
      </c>
      <c r="AU356" s="234" t="s">
        <v>7059</v>
      </c>
      <c r="AV356" t="b">
        <v>0</v>
      </c>
      <c r="AW356" t="b">
        <v>0</v>
      </c>
      <c r="AX356" s="241"/>
      <c r="AY356" s="241"/>
      <c r="AZ356" s="234"/>
      <c r="BA356" s="234"/>
      <c r="BB356" s="234" t="s">
        <v>9751</v>
      </c>
      <c r="BC356" t="b">
        <v>0</v>
      </c>
      <c r="BD356" s="234" t="s">
        <v>7008</v>
      </c>
      <c r="BE356" s="234" t="s">
        <v>7009</v>
      </c>
      <c r="BF356" s="234" t="s">
        <v>7027</v>
      </c>
      <c r="BG356" s="234" t="s">
        <v>7028</v>
      </c>
      <c r="BH356" s="234" t="s">
        <v>55</v>
      </c>
      <c r="BI356" s="243">
        <v>44642.411747685182</v>
      </c>
      <c r="BJ356" s="234" t="s">
        <v>442</v>
      </c>
      <c r="BK356" s="234" t="s">
        <v>451</v>
      </c>
      <c r="BL356" s="234" t="s">
        <v>451</v>
      </c>
      <c r="BM356" s="234" t="s">
        <v>451</v>
      </c>
      <c r="BN356" s="241"/>
      <c r="BO356" t="b">
        <v>1</v>
      </c>
      <c r="BP356" t="b">
        <v>0</v>
      </c>
      <c r="BQ356" t="b">
        <v>0</v>
      </c>
      <c r="BR356" s="241" t="s">
        <v>7029</v>
      </c>
      <c r="BS356" s="241"/>
      <c r="BT356" s="234" t="s">
        <v>7012</v>
      </c>
      <c r="BU356" t="b">
        <v>0</v>
      </c>
      <c r="BV356" s="103">
        <v>1</v>
      </c>
      <c r="BW356" s="235">
        <v>1889</v>
      </c>
      <c r="BX356" s="234" t="s">
        <v>9752</v>
      </c>
      <c r="BY356" s="234" t="s">
        <v>56</v>
      </c>
      <c r="BZ356" s="234" t="s">
        <v>7014</v>
      </c>
    </row>
    <row r="357" spans="1:78" ht="30" x14ac:dyDescent="0.25">
      <c r="A357" s="5">
        <v>1856</v>
      </c>
      <c r="B357" s="234" t="s">
        <v>3810</v>
      </c>
      <c r="C357" s="234" t="s">
        <v>3811</v>
      </c>
      <c r="D357" s="234" t="s">
        <v>7940</v>
      </c>
      <c r="E357" s="234"/>
      <c r="F357" s="234" t="s">
        <v>6993</v>
      </c>
      <c r="G357" s="234" t="s">
        <v>7263</v>
      </c>
      <c r="H357" s="234" t="s">
        <v>7263</v>
      </c>
      <c r="I357" s="242"/>
      <c r="J357" s="242">
        <v>44510.381261574075</v>
      </c>
      <c r="K357" s="234"/>
      <c r="L357" s="242">
        <v>44515.381261574075</v>
      </c>
      <c r="M357" s="234" t="s">
        <v>7832</v>
      </c>
      <c r="N357" s="234" t="s">
        <v>7941</v>
      </c>
      <c r="O357" s="234" t="s">
        <v>7942</v>
      </c>
      <c r="P357" s="234" t="s">
        <v>6999</v>
      </c>
      <c r="Q357" s="234"/>
      <c r="R357" s="234" t="s">
        <v>451</v>
      </c>
      <c r="S357" t="b">
        <v>0</v>
      </c>
      <c r="T357" s="242">
        <v>44515</v>
      </c>
      <c r="U357" s="103">
        <v>13</v>
      </c>
      <c r="V357" s="234" t="s">
        <v>272</v>
      </c>
      <c r="W357" s="103">
        <v>13</v>
      </c>
      <c r="X357" s="234" t="s">
        <v>272</v>
      </c>
      <c r="Y357" s="242"/>
      <c r="Z357" s="242"/>
      <c r="AA357" s="103">
        <v>1</v>
      </c>
      <c r="AB357" s="234" t="s">
        <v>7943</v>
      </c>
      <c r="AC357" s="243">
        <v>44511.383611111109</v>
      </c>
      <c r="AD357" s="234" t="s">
        <v>7268</v>
      </c>
      <c r="AE357" s="235" t="s">
        <v>9753</v>
      </c>
      <c r="AF357" s="237">
        <v>0</v>
      </c>
      <c r="AG357" s="234" t="s">
        <v>482</v>
      </c>
      <c r="AH357" s="241"/>
      <c r="AI357" t="b">
        <v>1</v>
      </c>
      <c r="AJ357" t="b">
        <v>0</v>
      </c>
      <c r="AK357" s="234"/>
      <c r="AL357" s="103"/>
      <c r="AM357" t="b">
        <v>0</v>
      </c>
      <c r="AN357" s="234"/>
      <c r="AO357" s="103"/>
      <c r="AP357" s="241"/>
      <c r="AQ357" s="241"/>
      <c r="AR357" s="241"/>
      <c r="AS357" s="241"/>
      <c r="AT357" s="234" t="s">
        <v>7005</v>
      </c>
      <c r="AU357" s="234" t="s">
        <v>7025</v>
      </c>
      <c r="AV357" t="b">
        <v>0</v>
      </c>
      <c r="AW357" t="b">
        <v>0</v>
      </c>
      <c r="AX357" s="241"/>
      <c r="AY357" s="241"/>
      <c r="AZ357" s="234"/>
      <c r="BA357" s="234"/>
      <c r="BB357" s="234" t="s">
        <v>8506</v>
      </c>
      <c r="BC357" t="b">
        <v>0</v>
      </c>
      <c r="BD357" s="234" t="s">
        <v>7838</v>
      </c>
      <c r="BE357" s="234" t="s">
        <v>7009</v>
      </c>
      <c r="BF357" s="234" t="s">
        <v>7027</v>
      </c>
      <c r="BG357" s="234" t="s">
        <v>7010</v>
      </c>
      <c r="BH357" s="234" t="s">
        <v>55</v>
      </c>
      <c r="BI357" s="243">
        <v>44642.413055555553</v>
      </c>
      <c r="BJ357" s="234" t="s">
        <v>41</v>
      </c>
      <c r="BK357" s="234" t="s">
        <v>451</v>
      </c>
      <c r="BL357" s="234" t="s">
        <v>451</v>
      </c>
      <c r="BM357" s="234" t="s">
        <v>451</v>
      </c>
      <c r="BN357" s="241"/>
      <c r="BO357" t="b">
        <v>0</v>
      </c>
      <c r="BP357" t="b">
        <v>0</v>
      </c>
      <c r="BQ357" t="b">
        <v>0</v>
      </c>
      <c r="BR357" s="241" t="s">
        <v>8899</v>
      </c>
      <c r="BS357" s="241"/>
      <c r="BT357" s="234" t="s">
        <v>7012</v>
      </c>
      <c r="BU357" t="b">
        <v>0</v>
      </c>
      <c r="BV357" s="103">
        <v>1</v>
      </c>
      <c r="BW357" s="235">
        <v>1888</v>
      </c>
      <c r="BX357" s="234" t="s">
        <v>9754</v>
      </c>
      <c r="BY357" s="234" t="s">
        <v>56</v>
      </c>
      <c r="BZ357" s="234" t="s">
        <v>7014</v>
      </c>
    </row>
    <row r="358" spans="1:78" x14ac:dyDescent="0.25">
      <c r="A358" s="5">
        <v>1855</v>
      </c>
      <c r="B358" s="234" t="s">
        <v>3805</v>
      </c>
      <c r="C358" s="234" t="s">
        <v>3806</v>
      </c>
      <c r="D358" s="234"/>
      <c r="E358" s="234" t="s">
        <v>9755</v>
      </c>
      <c r="F358" s="234" t="s">
        <v>2991</v>
      </c>
      <c r="G358" s="234" t="s">
        <v>7018</v>
      </c>
      <c r="H358" s="234" t="s">
        <v>9756</v>
      </c>
      <c r="I358" s="242"/>
      <c r="J358" s="242">
        <v>44510.737511574072</v>
      </c>
      <c r="K358" s="234"/>
      <c r="L358" s="242">
        <v>44512.737511574072</v>
      </c>
      <c r="M358" s="234" t="s">
        <v>7179</v>
      </c>
      <c r="N358" s="234" t="s">
        <v>9757</v>
      </c>
      <c r="O358" s="234" t="s">
        <v>9758</v>
      </c>
      <c r="P358" s="234" t="s">
        <v>6999</v>
      </c>
      <c r="Q358" s="234"/>
      <c r="R358" s="234" t="s">
        <v>451</v>
      </c>
      <c r="S358" t="b">
        <v>0</v>
      </c>
      <c r="T358" s="242">
        <v>44621</v>
      </c>
      <c r="U358" s="103">
        <v>400</v>
      </c>
      <c r="V358" s="234" t="s">
        <v>272</v>
      </c>
      <c r="W358" s="103">
        <v>800</v>
      </c>
      <c r="X358" s="234" t="s">
        <v>272</v>
      </c>
      <c r="Y358" s="242"/>
      <c r="Z358" s="242"/>
      <c r="AA358" s="103">
        <v>2</v>
      </c>
      <c r="AB358" s="234" t="s">
        <v>9759</v>
      </c>
      <c r="AC358" s="243">
        <v>44510.747071759259</v>
      </c>
      <c r="AD358" s="234" t="s">
        <v>9290</v>
      </c>
      <c r="AE358" s="235" t="s">
        <v>9760</v>
      </c>
      <c r="AF358" s="237">
        <v>0</v>
      </c>
      <c r="AG358" s="234" t="s">
        <v>482</v>
      </c>
      <c r="AH358" s="241"/>
      <c r="AI358" t="b">
        <v>1</v>
      </c>
      <c r="AJ358" t="b">
        <v>0</v>
      </c>
      <c r="AK358" s="234"/>
      <c r="AL358" s="103"/>
      <c r="AM358" t="b">
        <v>0</v>
      </c>
      <c r="AN358" s="234"/>
      <c r="AO358" s="103"/>
      <c r="AP358" s="241"/>
      <c r="AQ358" s="241"/>
      <c r="AR358" s="241" t="s">
        <v>9761</v>
      </c>
      <c r="AS358" s="241"/>
      <c r="AT358" s="234" t="s">
        <v>7005</v>
      </c>
      <c r="AU358" s="234" t="s">
        <v>7025</v>
      </c>
      <c r="AV358" t="b">
        <v>0</v>
      </c>
      <c r="AW358" t="b">
        <v>0</v>
      </c>
      <c r="AX358" s="241" t="s">
        <v>8398</v>
      </c>
      <c r="AY358" s="241"/>
      <c r="AZ358" s="234"/>
      <c r="BA358" s="234"/>
      <c r="BB358" s="234"/>
      <c r="BC358" t="b">
        <v>1</v>
      </c>
      <c r="BD358" s="234" t="s">
        <v>7186</v>
      </c>
      <c r="BE358" s="234" t="s">
        <v>7026</v>
      </c>
      <c r="BF358" s="234" t="s">
        <v>7027</v>
      </c>
      <c r="BG358" s="234" t="s">
        <v>7010</v>
      </c>
      <c r="BH358" s="234" t="s">
        <v>55</v>
      </c>
      <c r="BI358" s="243">
        <v>44642.413043981483</v>
      </c>
      <c r="BJ358" s="234" t="s">
        <v>442</v>
      </c>
      <c r="BK358" s="234" t="s">
        <v>547</v>
      </c>
      <c r="BL358" s="234" t="s">
        <v>547</v>
      </c>
      <c r="BM358" s="234" t="s">
        <v>451</v>
      </c>
      <c r="BN358" s="241"/>
      <c r="BO358" t="b">
        <v>0</v>
      </c>
      <c r="BP358" t="b">
        <v>0</v>
      </c>
      <c r="BQ358" t="b">
        <v>0</v>
      </c>
      <c r="BR358" s="241"/>
      <c r="BS358" s="241"/>
      <c r="BT358" s="234" t="s">
        <v>7012</v>
      </c>
      <c r="BU358" t="b">
        <v>0</v>
      </c>
      <c r="BV358" s="103">
        <v>1</v>
      </c>
      <c r="BW358" s="235">
        <v>1887</v>
      </c>
      <c r="BX358" s="234" t="s">
        <v>9762</v>
      </c>
      <c r="BY358" s="234" t="s">
        <v>56</v>
      </c>
      <c r="BZ358" s="234" t="s">
        <v>7014</v>
      </c>
    </row>
    <row r="359" spans="1:78" x14ac:dyDescent="0.25">
      <c r="A359" s="5">
        <v>1854</v>
      </c>
      <c r="B359" s="234" t="s">
        <v>3798</v>
      </c>
      <c r="C359" s="234" t="s">
        <v>9763</v>
      </c>
      <c r="D359" s="234"/>
      <c r="E359" s="234" t="s">
        <v>9764</v>
      </c>
      <c r="F359" s="234" t="s">
        <v>2991</v>
      </c>
      <c r="G359" s="234" t="s">
        <v>7864</v>
      </c>
      <c r="H359" s="234" t="s">
        <v>7034</v>
      </c>
      <c r="I359" s="242"/>
      <c r="J359" s="242">
        <v>44510.355798611112</v>
      </c>
      <c r="K359" s="234"/>
      <c r="L359" s="242">
        <v>44512.355798611112</v>
      </c>
      <c r="M359" s="234" t="s">
        <v>6996</v>
      </c>
      <c r="N359" s="234" t="s">
        <v>9765</v>
      </c>
      <c r="O359" s="234" t="s">
        <v>9766</v>
      </c>
      <c r="P359" s="234" t="s">
        <v>6999</v>
      </c>
      <c r="Q359" s="234"/>
      <c r="R359" s="234" t="s">
        <v>451</v>
      </c>
      <c r="S359" t="b">
        <v>0</v>
      </c>
      <c r="T359" s="242"/>
      <c r="U359" s="103">
        <v>18.11</v>
      </c>
      <c r="V359" s="234" t="s">
        <v>272</v>
      </c>
      <c r="W359" s="103">
        <v>126.79</v>
      </c>
      <c r="X359" s="234" t="s">
        <v>272</v>
      </c>
      <c r="Y359" s="242"/>
      <c r="Z359" s="242"/>
      <c r="AA359" s="103"/>
      <c r="AB359" s="234"/>
      <c r="AC359" s="243">
        <v>44510.369756944441</v>
      </c>
      <c r="AD359" s="234" t="s">
        <v>7763</v>
      </c>
      <c r="AE359" s="235" t="s">
        <v>9767</v>
      </c>
      <c r="AF359" s="237">
        <v>0</v>
      </c>
      <c r="AG359" s="234" t="s">
        <v>482</v>
      </c>
      <c r="AH359" s="241"/>
      <c r="AI359" t="b">
        <v>1</v>
      </c>
      <c r="AJ359" t="b">
        <v>0</v>
      </c>
      <c r="AK359" s="234"/>
      <c r="AL359" s="103"/>
      <c r="AM359" t="b">
        <v>0</v>
      </c>
      <c r="AN359" s="234"/>
      <c r="AO359" s="103"/>
      <c r="AP359" s="241"/>
      <c r="AQ359" s="241"/>
      <c r="AR359" s="241" t="s">
        <v>9768</v>
      </c>
      <c r="AS359" s="241"/>
      <c r="AT359" s="234" t="s">
        <v>7058</v>
      </c>
      <c r="AU359" s="234" t="s">
        <v>8512</v>
      </c>
      <c r="AV359" t="b">
        <v>1</v>
      </c>
      <c r="AW359" t="b">
        <v>0</v>
      </c>
      <c r="AX359" s="241"/>
      <c r="AY359" s="241"/>
      <c r="AZ359" s="234"/>
      <c r="BA359" s="234"/>
      <c r="BB359" s="234"/>
      <c r="BC359" t="b">
        <v>1</v>
      </c>
      <c r="BD359" s="234" t="s">
        <v>7008</v>
      </c>
      <c r="BE359" s="234" t="s">
        <v>7045</v>
      </c>
      <c r="BF359" s="234" t="s">
        <v>6972</v>
      </c>
      <c r="BG359" s="234" t="s">
        <v>7028</v>
      </c>
      <c r="BH359" s="234" t="s">
        <v>55</v>
      </c>
      <c r="BI359" s="243">
        <v>44642.413043981483</v>
      </c>
      <c r="BJ359" s="234" t="s">
        <v>7172</v>
      </c>
      <c r="BK359" s="234" t="s">
        <v>547</v>
      </c>
      <c r="BL359" s="234" t="s">
        <v>451</v>
      </c>
      <c r="BM359" s="234" t="s">
        <v>451</v>
      </c>
      <c r="BN359" s="241"/>
      <c r="BO359" t="b">
        <v>0</v>
      </c>
      <c r="BP359" t="b">
        <v>0</v>
      </c>
      <c r="BQ359" t="b">
        <v>1</v>
      </c>
      <c r="BR359" s="241"/>
      <c r="BS359" s="241"/>
      <c r="BT359" s="234" t="s">
        <v>7012</v>
      </c>
      <c r="BU359" t="b">
        <v>0</v>
      </c>
      <c r="BV359" s="103">
        <v>1</v>
      </c>
      <c r="BW359" s="235">
        <v>1886</v>
      </c>
      <c r="BX359" s="234" t="s">
        <v>9769</v>
      </c>
      <c r="BY359" s="234" t="s">
        <v>56</v>
      </c>
      <c r="BZ359" s="234" t="s">
        <v>7014</v>
      </c>
    </row>
    <row r="360" spans="1:78" x14ac:dyDescent="0.25">
      <c r="A360" s="5">
        <v>1853</v>
      </c>
      <c r="B360" s="234" t="s">
        <v>3794</v>
      </c>
      <c r="C360" s="234" t="s">
        <v>3795</v>
      </c>
      <c r="D360" s="234" t="s">
        <v>7709</v>
      </c>
      <c r="E360" s="234" t="s">
        <v>7710</v>
      </c>
      <c r="F360" s="234" t="s">
        <v>6993</v>
      </c>
      <c r="G360" s="234" t="s">
        <v>7244</v>
      </c>
      <c r="H360" s="234" t="s">
        <v>6995</v>
      </c>
      <c r="I360" s="242"/>
      <c r="J360" s="242">
        <v>44501.47142361111</v>
      </c>
      <c r="K360" s="234"/>
      <c r="L360" s="242">
        <v>44512.47142361111</v>
      </c>
      <c r="M360" s="234" t="s">
        <v>7477</v>
      </c>
      <c r="N360" s="234" t="s">
        <v>7711</v>
      </c>
      <c r="O360" s="234" t="s">
        <v>7712</v>
      </c>
      <c r="P360" s="234" t="s">
        <v>6999</v>
      </c>
      <c r="Q360" s="234"/>
      <c r="R360" s="234" t="s">
        <v>451</v>
      </c>
      <c r="S360" t="b">
        <v>0</v>
      </c>
      <c r="T360" s="242">
        <v>44613</v>
      </c>
      <c r="U360" s="103">
        <v>3.5</v>
      </c>
      <c r="V360" s="234" t="s">
        <v>272</v>
      </c>
      <c r="W360" s="103">
        <v>3.5</v>
      </c>
      <c r="X360" s="234" t="s">
        <v>272</v>
      </c>
      <c r="Y360" s="242"/>
      <c r="Z360" s="242"/>
      <c r="AA360" s="103"/>
      <c r="AB360" s="234" t="s">
        <v>7713</v>
      </c>
      <c r="AC360" s="243">
        <v>44509.511180555557</v>
      </c>
      <c r="AD360" s="234" t="s">
        <v>7248</v>
      </c>
      <c r="AE360" s="235" t="s">
        <v>9770</v>
      </c>
      <c r="AF360" s="237">
        <v>0</v>
      </c>
      <c r="AG360" s="234" t="s">
        <v>436</v>
      </c>
      <c r="AH360" s="241"/>
      <c r="AI360" t="b">
        <v>1</v>
      </c>
      <c r="AJ360" t="b">
        <v>0</v>
      </c>
      <c r="AK360" s="234"/>
      <c r="AL360" s="103"/>
      <c r="AM360" t="b">
        <v>0</v>
      </c>
      <c r="AN360" s="234"/>
      <c r="AO360" s="103"/>
      <c r="AP360" s="241"/>
      <c r="AQ360" s="241"/>
      <c r="AR360" s="241"/>
      <c r="AS360" s="241"/>
      <c r="AT360" s="234" t="s">
        <v>9771</v>
      </c>
      <c r="AU360" s="234" t="s">
        <v>7025</v>
      </c>
      <c r="AV360" t="b">
        <v>0</v>
      </c>
      <c r="AW360" t="b">
        <v>0</v>
      </c>
      <c r="AX360" s="241"/>
      <c r="AY360" s="241"/>
      <c r="AZ360" s="234"/>
      <c r="BA360" s="234"/>
      <c r="BB360" s="234" t="s">
        <v>9772</v>
      </c>
      <c r="BC360" t="b">
        <v>0</v>
      </c>
      <c r="BD360" s="234" t="s">
        <v>369</v>
      </c>
      <c r="BE360" s="234" t="s">
        <v>7009</v>
      </c>
      <c r="BF360" s="234" t="s">
        <v>7027</v>
      </c>
      <c r="BG360" s="234" t="s">
        <v>7028</v>
      </c>
      <c r="BH360" s="234" t="s">
        <v>55</v>
      </c>
      <c r="BI360" s="243">
        <v>44642.413043981483</v>
      </c>
      <c r="BJ360" s="234" t="s">
        <v>7172</v>
      </c>
      <c r="BK360" s="234" t="s">
        <v>451</v>
      </c>
      <c r="BL360" s="234" t="s">
        <v>451</v>
      </c>
      <c r="BM360" s="234" t="s">
        <v>451</v>
      </c>
      <c r="BN360" s="241"/>
      <c r="BO360" t="b">
        <v>0</v>
      </c>
      <c r="BP360" t="b">
        <v>0</v>
      </c>
      <c r="BQ360" t="b">
        <v>0</v>
      </c>
      <c r="BR360" s="241" t="s">
        <v>7029</v>
      </c>
      <c r="BS360" s="241"/>
      <c r="BT360" s="234" t="s">
        <v>7012</v>
      </c>
      <c r="BU360" t="b">
        <v>0</v>
      </c>
      <c r="BV360" s="103">
        <v>0</v>
      </c>
      <c r="BW360" s="235">
        <v>1885</v>
      </c>
      <c r="BX360" s="234" t="s">
        <v>9773</v>
      </c>
      <c r="BY360" s="234" t="s">
        <v>56</v>
      </c>
      <c r="BZ360" s="234" t="s">
        <v>7014</v>
      </c>
    </row>
    <row r="361" spans="1:78" ht="30" x14ac:dyDescent="0.25">
      <c r="A361" s="5">
        <v>1852</v>
      </c>
      <c r="B361" s="234" t="s">
        <v>3789</v>
      </c>
      <c r="C361" s="234" t="s">
        <v>3790</v>
      </c>
      <c r="D361" s="234" t="s">
        <v>9774</v>
      </c>
      <c r="E361" s="234" t="s">
        <v>9775</v>
      </c>
      <c r="F361" s="234" t="s">
        <v>6993</v>
      </c>
      <c r="G361" s="234" t="s">
        <v>7279</v>
      </c>
      <c r="H361" s="234" t="s">
        <v>6994</v>
      </c>
      <c r="I361" s="242"/>
      <c r="J361" s="242">
        <v>44508.472060185188</v>
      </c>
      <c r="K361" s="234" t="s">
        <v>9776</v>
      </c>
      <c r="L361" s="242">
        <v>44512.472060185188</v>
      </c>
      <c r="M361" s="234" t="s">
        <v>6996</v>
      </c>
      <c r="N361" s="234" t="s">
        <v>9777</v>
      </c>
      <c r="O361" s="234" t="s">
        <v>9778</v>
      </c>
      <c r="P361" s="234" t="s">
        <v>6999</v>
      </c>
      <c r="Q361" s="234"/>
      <c r="R361" s="234" t="s">
        <v>451</v>
      </c>
      <c r="S361" t="b">
        <v>0</v>
      </c>
      <c r="T361" s="242"/>
      <c r="U361" s="103">
        <v>15</v>
      </c>
      <c r="V361" s="234" t="s">
        <v>272</v>
      </c>
      <c r="W361" s="103">
        <v>15</v>
      </c>
      <c r="X361" s="234" t="s">
        <v>272</v>
      </c>
      <c r="Y361" s="242"/>
      <c r="Z361" s="242"/>
      <c r="AA361" s="103"/>
      <c r="AB361" s="234" t="s">
        <v>9779</v>
      </c>
      <c r="AC361" s="243">
        <v>44509.478888888887</v>
      </c>
      <c r="AD361" s="234" t="s">
        <v>7285</v>
      </c>
      <c r="AE361" s="235" t="s">
        <v>9780</v>
      </c>
      <c r="AF361" s="237">
        <v>0</v>
      </c>
      <c r="AG361" s="234" t="s">
        <v>482</v>
      </c>
      <c r="AH361" s="241"/>
      <c r="AI361" t="b">
        <v>1</v>
      </c>
      <c r="AJ361" t="b">
        <v>0</v>
      </c>
      <c r="AK361" s="234"/>
      <c r="AL361" s="103"/>
      <c r="AM361" t="b">
        <v>0</v>
      </c>
      <c r="AN361" s="234"/>
      <c r="AO361" s="103"/>
      <c r="AP361" s="241"/>
      <c r="AQ361" s="241"/>
      <c r="AR361" s="241"/>
      <c r="AS361" s="241"/>
      <c r="AT361" s="234" t="s">
        <v>7005</v>
      </c>
      <c r="AU361" s="234" t="s">
        <v>7085</v>
      </c>
      <c r="AV361" t="b">
        <v>0</v>
      </c>
      <c r="AW361" t="b">
        <v>0</v>
      </c>
      <c r="AX361" s="241"/>
      <c r="AY361" s="241"/>
      <c r="AZ361" s="234"/>
      <c r="BA361" s="234"/>
      <c r="BB361" s="234" t="s">
        <v>9781</v>
      </c>
      <c r="BC361" t="b">
        <v>0</v>
      </c>
      <c r="BD361" s="234" t="s">
        <v>7008</v>
      </c>
      <c r="BE361" s="234" t="s">
        <v>7009</v>
      </c>
      <c r="BF361" s="234" t="s">
        <v>7027</v>
      </c>
      <c r="BG361" s="234" t="s">
        <v>7028</v>
      </c>
      <c r="BH361" s="234" t="s">
        <v>55</v>
      </c>
      <c r="BI361" s="243">
        <v>44642.413032407407</v>
      </c>
      <c r="BJ361" s="234" t="s">
        <v>442</v>
      </c>
      <c r="BK361" s="234" t="s">
        <v>451</v>
      </c>
      <c r="BL361" s="234" t="s">
        <v>451</v>
      </c>
      <c r="BM361" s="234" t="s">
        <v>451</v>
      </c>
      <c r="BN361" s="241"/>
      <c r="BO361" t="b">
        <v>0</v>
      </c>
      <c r="BP361" t="b">
        <v>0</v>
      </c>
      <c r="BQ361" t="b">
        <v>0</v>
      </c>
      <c r="BR361" s="241" t="s">
        <v>8255</v>
      </c>
      <c r="BS361" s="241"/>
      <c r="BT361" s="234" t="s">
        <v>7012</v>
      </c>
      <c r="BU361" t="b">
        <v>0</v>
      </c>
      <c r="BV361" s="103">
        <v>1</v>
      </c>
      <c r="BW361" s="235">
        <v>1884</v>
      </c>
      <c r="BX361" s="234" t="s">
        <v>9782</v>
      </c>
      <c r="BY361" s="234" t="s">
        <v>56</v>
      </c>
      <c r="BZ361" s="234" t="s">
        <v>7014</v>
      </c>
    </row>
    <row r="362" spans="1:78" ht="30" x14ac:dyDescent="0.25">
      <c r="A362" s="5">
        <v>1851</v>
      </c>
      <c r="B362" s="234" t="s">
        <v>3779</v>
      </c>
      <c r="C362" s="234" t="s">
        <v>9783</v>
      </c>
      <c r="D362" s="234" t="s">
        <v>7691</v>
      </c>
      <c r="E362" s="234"/>
      <c r="F362" s="234" t="s">
        <v>6993</v>
      </c>
      <c r="G362" s="234" t="s">
        <v>7315</v>
      </c>
      <c r="H362" s="234" t="s">
        <v>6995</v>
      </c>
      <c r="I362" s="242"/>
      <c r="J362" s="242">
        <v>44505.576527777775</v>
      </c>
      <c r="K362" s="234"/>
      <c r="L362" s="242">
        <v>44627.576527777775</v>
      </c>
      <c r="M362" s="234" t="s">
        <v>6996</v>
      </c>
      <c r="N362" s="234" t="s">
        <v>7692</v>
      </c>
      <c r="O362" s="234" t="s">
        <v>7693</v>
      </c>
      <c r="P362" s="234" t="s">
        <v>6999</v>
      </c>
      <c r="Q362" s="234" t="s">
        <v>9784</v>
      </c>
      <c r="R362" s="234" t="s">
        <v>451</v>
      </c>
      <c r="S362" t="b">
        <v>0</v>
      </c>
      <c r="T362" s="242"/>
      <c r="U362" s="103">
        <v>1</v>
      </c>
      <c r="V362" s="234" t="s">
        <v>272</v>
      </c>
      <c r="W362" s="103">
        <v>1</v>
      </c>
      <c r="X362" s="234" t="s">
        <v>272</v>
      </c>
      <c r="Y362" s="242"/>
      <c r="Z362" s="242"/>
      <c r="AA362" s="103"/>
      <c r="AB362" s="234" t="s">
        <v>7695</v>
      </c>
      <c r="AC362" s="243">
        <v>44505.578819444447</v>
      </c>
      <c r="AD362" s="234" t="s">
        <v>7320</v>
      </c>
      <c r="AE362" s="235" t="s">
        <v>9785</v>
      </c>
      <c r="AF362" s="237">
        <v>0</v>
      </c>
      <c r="AG362" s="234" t="s">
        <v>1139</v>
      </c>
      <c r="AH362" s="241"/>
      <c r="AI362" t="b">
        <v>1</v>
      </c>
      <c r="AJ362" t="b">
        <v>0</v>
      </c>
      <c r="AK362" s="234"/>
      <c r="AL362" s="103"/>
      <c r="AM362" t="b">
        <v>0</v>
      </c>
      <c r="AN362" s="234"/>
      <c r="AO362" s="103"/>
      <c r="AP362" s="241"/>
      <c r="AQ362" s="241"/>
      <c r="AR362" s="241"/>
      <c r="AS362" s="241"/>
      <c r="AT362" s="234" t="s">
        <v>7005</v>
      </c>
      <c r="AU362" s="234" t="s">
        <v>7042</v>
      </c>
      <c r="AV362" t="b">
        <v>0</v>
      </c>
      <c r="AW362" t="b">
        <v>0</v>
      </c>
      <c r="AX362" s="241"/>
      <c r="AY362" s="241"/>
      <c r="AZ362" s="234"/>
      <c r="BA362" s="234"/>
      <c r="BB362" s="234" t="s">
        <v>9786</v>
      </c>
      <c r="BC362" t="b">
        <v>0</v>
      </c>
      <c r="BD362" s="234" t="s">
        <v>7008</v>
      </c>
      <c r="BE362" s="234" t="s">
        <v>7009</v>
      </c>
      <c r="BF362" s="234" t="s">
        <v>7027</v>
      </c>
      <c r="BG362" s="234" t="s">
        <v>7028</v>
      </c>
      <c r="BH362" s="234" t="s">
        <v>55</v>
      </c>
      <c r="BI362" s="243">
        <v>44642.413032407407</v>
      </c>
      <c r="BJ362" s="234" t="s">
        <v>442</v>
      </c>
      <c r="BK362" s="234" t="s">
        <v>451</v>
      </c>
      <c r="BL362" s="234" t="s">
        <v>451</v>
      </c>
      <c r="BM362" s="234" t="s">
        <v>451</v>
      </c>
      <c r="BN362" s="241"/>
      <c r="BO362" t="b">
        <v>0</v>
      </c>
      <c r="BP362" t="b">
        <v>0</v>
      </c>
      <c r="BQ362" t="b">
        <v>0</v>
      </c>
      <c r="BR362" s="241" t="s">
        <v>7699</v>
      </c>
      <c r="BS362" s="241"/>
      <c r="BT362" s="234" t="s">
        <v>7012</v>
      </c>
      <c r="BU362" t="b">
        <v>0</v>
      </c>
      <c r="BV362" s="103">
        <v>1</v>
      </c>
      <c r="BW362" s="235">
        <v>1883</v>
      </c>
      <c r="BX362" s="234" t="s">
        <v>9787</v>
      </c>
      <c r="BY362" s="234" t="s">
        <v>56</v>
      </c>
      <c r="BZ362" s="234" t="s">
        <v>7014</v>
      </c>
    </row>
    <row r="363" spans="1:78" x14ac:dyDescent="0.25">
      <c r="A363" s="5">
        <v>1850</v>
      </c>
      <c r="B363" s="234" t="s">
        <v>3768</v>
      </c>
      <c r="C363" s="234" t="s">
        <v>9788</v>
      </c>
      <c r="D363" s="234"/>
      <c r="E363" s="234" t="s">
        <v>9683</v>
      </c>
      <c r="F363" s="234" t="s">
        <v>6993</v>
      </c>
      <c r="G363" s="234" t="s">
        <v>7244</v>
      </c>
      <c r="H363" s="234" t="s">
        <v>6995</v>
      </c>
      <c r="I363" s="242"/>
      <c r="J363" s="242">
        <v>44504.534039351849</v>
      </c>
      <c r="K363" s="234"/>
      <c r="L363" s="242">
        <v>44509.534039351849</v>
      </c>
      <c r="M363" s="234" t="s">
        <v>7159</v>
      </c>
      <c r="N363" s="234" t="s">
        <v>9379</v>
      </c>
      <c r="O363" s="234" t="s">
        <v>9684</v>
      </c>
      <c r="P363" s="234" t="s">
        <v>6999</v>
      </c>
      <c r="Q363" s="234"/>
      <c r="R363" s="234" t="s">
        <v>451</v>
      </c>
      <c r="S363" t="b">
        <v>0</v>
      </c>
      <c r="T363" s="242"/>
      <c r="U363" s="103">
        <v>3</v>
      </c>
      <c r="V363" s="234" t="s">
        <v>272</v>
      </c>
      <c r="W363" s="103">
        <v>9</v>
      </c>
      <c r="X363" s="234" t="s">
        <v>272</v>
      </c>
      <c r="Y363" s="242"/>
      <c r="Z363" s="242"/>
      <c r="AA363" s="103"/>
      <c r="AB363" s="234"/>
      <c r="AC363" s="243">
        <v>44505.53833333333</v>
      </c>
      <c r="AD363" s="234" t="s">
        <v>7585</v>
      </c>
      <c r="AE363" s="235" t="s">
        <v>9789</v>
      </c>
      <c r="AF363" s="237">
        <v>0</v>
      </c>
      <c r="AG363" s="234" t="s">
        <v>482</v>
      </c>
      <c r="AH363" s="241"/>
      <c r="AI363" t="b">
        <v>1</v>
      </c>
      <c r="AJ363" t="b">
        <v>0</v>
      </c>
      <c r="AK363" s="234"/>
      <c r="AL363" s="103"/>
      <c r="AM363" t="b">
        <v>0</v>
      </c>
      <c r="AN363" s="234"/>
      <c r="AO363" s="103"/>
      <c r="AP363" s="241"/>
      <c r="AQ363" s="241"/>
      <c r="AR363" s="241"/>
      <c r="AS363" s="241"/>
      <c r="AT363" s="234" t="s">
        <v>7005</v>
      </c>
      <c r="AU363" s="234" t="s">
        <v>7025</v>
      </c>
      <c r="AV363" t="b">
        <v>0</v>
      </c>
      <c r="AW363" t="b">
        <v>0</v>
      </c>
      <c r="AX363" s="241"/>
      <c r="AY363" s="241"/>
      <c r="AZ363" s="234"/>
      <c r="BA363" s="234"/>
      <c r="BB363" s="234" t="s">
        <v>9688</v>
      </c>
      <c r="BC363" t="b">
        <v>1</v>
      </c>
      <c r="BD363" s="234" t="s">
        <v>7170</v>
      </c>
      <c r="BE363" s="234" t="s">
        <v>7009</v>
      </c>
      <c r="BF363" s="234" t="s">
        <v>6972</v>
      </c>
      <c r="BG363" s="234" t="s">
        <v>7028</v>
      </c>
      <c r="BH363" s="234" t="s">
        <v>55</v>
      </c>
      <c r="BI363" s="243">
        <v>44642.413032407407</v>
      </c>
      <c r="BJ363" s="234" t="s">
        <v>442</v>
      </c>
      <c r="BK363" s="234" t="s">
        <v>451</v>
      </c>
      <c r="BL363" s="234" t="s">
        <v>451</v>
      </c>
      <c r="BM363" s="234" t="s">
        <v>451</v>
      </c>
      <c r="BN363" s="241"/>
      <c r="BO363" t="b">
        <v>0</v>
      </c>
      <c r="BP363" t="b">
        <v>0</v>
      </c>
      <c r="BQ363" t="b">
        <v>0</v>
      </c>
      <c r="BR363" s="241"/>
      <c r="BS363" s="241"/>
      <c r="BT363" s="234" t="s">
        <v>7012</v>
      </c>
      <c r="BU363" t="b">
        <v>0</v>
      </c>
      <c r="BV363" s="103">
        <v>1</v>
      </c>
      <c r="BW363" s="235">
        <v>1882</v>
      </c>
      <c r="BX363" s="234" t="s">
        <v>9790</v>
      </c>
      <c r="BY363" s="234" t="s">
        <v>56</v>
      </c>
      <c r="BZ363" s="234" t="s">
        <v>7014</v>
      </c>
    </row>
    <row r="364" spans="1:78" x14ac:dyDescent="0.25">
      <c r="A364" s="5">
        <v>1849</v>
      </c>
      <c r="B364" s="234" t="s">
        <v>3763</v>
      </c>
      <c r="C364" s="234" t="s">
        <v>3764</v>
      </c>
      <c r="D364" s="234"/>
      <c r="E364" s="234" t="s">
        <v>9683</v>
      </c>
      <c r="F364" s="234" t="s">
        <v>6993</v>
      </c>
      <c r="G364" s="234" t="s">
        <v>7244</v>
      </c>
      <c r="H364" s="234" t="s">
        <v>6995</v>
      </c>
      <c r="I364" s="242"/>
      <c r="J364" s="242">
        <v>44504.412118055552</v>
      </c>
      <c r="K364" s="234"/>
      <c r="L364" s="242">
        <v>44509.412118055552</v>
      </c>
      <c r="M364" s="234" t="s">
        <v>7159</v>
      </c>
      <c r="N364" s="234" t="s">
        <v>9379</v>
      </c>
      <c r="O364" s="234" t="s">
        <v>9684</v>
      </c>
      <c r="P364" s="234" t="s">
        <v>6999</v>
      </c>
      <c r="Q364" s="234"/>
      <c r="R364" s="234" t="s">
        <v>451</v>
      </c>
      <c r="S364" t="b">
        <v>0</v>
      </c>
      <c r="T364" s="242"/>
      <c r="U364" s="103">
        <v>20</v>
      </c>
      <c r="V364" s="234" t="s">
        <v>272</v>
      </c>
      <c r="W364" s="103">
        <v>20</v>
      </c>
      <c r="X364" s="234" t="s">
        <v>272</v>
      </c>
      <c r="Y364" s="242"/>
      <c r="Z364" s="242"/>
      <c r="AA364" s="103"/>
      <c r="AB364" s="234"/>
      <c r="AC364" s="243">
        <v>44505.45144675926</v>
      </c>
      <c r="AD364" s="234" t="s">
        <v>7585</v>
      </c>
      <c r="AE364" s="235" t="s">
        <v>9791</v>
      </c>
      <c r="AF364" s="237">
        <v>0</v>
      </c>
      <c r="AG364" s="234" t="s">
        <v>482</v>
      </c>
      <c r="AH364" s="241"/>
      <c r="AI364" t="b">
        <v>1</v>
      </c>
      <c r="AJ364" t="b">
        <v>0</v>
      </c>
      <c r="AK364" s="234"/>
      <c r="AL364" s="103"/>
      <c r="AM364" t="b">
        <v>0</v>
      </c>
      <c r="AN364" s="234"/>
      <c r="AO364" s="103"/>
      <c r="AP364" s="241"/>
      <c r="AQ364" s="241"/>
      <c r="AR364" s="241"/>
      <c r="AS364" s="241"/>
      <c r="AT364" s="234" t="s">
        <v>7005</v>
      </c>
      <c r="AU364" s="234" t="s">
        <v>7025</v>
      </c>
      <c r="AV364" t="b">
        <v>0</v>
      </c>
      <c r="AW364" t="b">
        <v>0</v>
      </c>
      <c r="AX364" s="241"/>
      <c r="AY364" s="241"/>
      <c r="AZ364" s="234"/>
      <c r="BA364" s="234"/>
      <c r="BB364" s="234" t="s">
        <v>9688</v>
      </c>
      <c r="BC364" t="b">
        <v>1</v>
      </c>
      <c r="BD364" s="234" t="s">
        <v>7170</v>
      </c>
      <c r="BE364" s="234" t="s">
        <v>7009</v>
      </c>
      <c r="BF364" s="234" t="s">
        <v>6972</v>
      </c>
      <c r="BG364" s="234" t="s">
        <v>7010</v>
      </c>
      <c r="BH364" s="234" t="s">
        <v>55</v>
      </c>
      <c r="BI364" s="243">
        <v>44642.41302083333</v>
      </c>
      <c r="BJ364" s="234" t="s">
        <v>442</v>
      </c>
      <c r="BK364" s="234" t="s">
        <v>451</v>
      </c>
      <c r="BL364" s="234" t="s">
        <v>451</v>
      </c>
      <c r="BM364" s="234" t="s">
        <v>451</v>
      </c>
      <c r="BN364" s="241"/>
      <c r="BO364" t="b">
        <v>0</v>
      </c>
      <c r="BP364" t="b">
        <v>0</v>
      </c>
      <c r="BQ364" t="b">
        <v>0</v>
      </c>
      <c r="BR364" s="241"/>
      <c r="BS364" s="241"/>
      <c r="BT364" s="234" t="s">
        <v>7012</v>
      </c>
      <c r="BU364" t="b">
        <v>0</v>
      </c>
      <c r="BV364" s="103">
        <v>1</v>
      </c>
      <c r="BW364" s="235">
        <v>1881</v>
      </c>
      <c r="BX364" s="234" t="s">
        <v>9792</v>
      </c>
      <c r="BY364" s="234" t="s">
        <v>56</v>
      </c>
      <c r="BZ364" s="234" t="s">
        <v>7014</v>
      </c>
    </row>
    <row r="365" spans="1:78" x14ac:dyDescent="0.25">
      <c r="A365" s="5">
        <v>1848</v>
      </c>
      <c r="B365" s="234" t="s">
        <v>3756</v>
      </c>
      <c r="C365" s="234" t="s">
        <v>9793</v>
      </c>
      <c r="D365" s="234" t="s">
        <v>7519</v>
      </c>
      <c r="E365" s="234"/>
      <c r="F365" s="234" t="s">
        <v>6993</v>
      </c>
      <c r="G365" s="234" t="s">
        <v>7315</v>
      </c>
      <c r="H365" s="234" t="s">
        <v>6995</v>
      </c>
      <c r="I365" s="242"/>
      <c r="J365" s="242">
        <v>44505.417754629627</v>
      </c>
      <c r="K365" s="234"/>
      <c r="L365" s="242">
        <v>44511.417754629627</v>
      </c>
      <c r="M365" s="234" t="s">
        <v>6996</v>
      </c>
      <c r="N365" s="234" t="s">
        <v>7520</v>
      </c>
      <c r="O365" s="234" t="s">
        <v>7521</v>
      </c>
      <c r="P365" s="234" t="s">
        <v>6999</v>
      </c>
      <c r="Q365" s="234" t="s">
        <v>9794</v>
      </c>
      <c r="R365" s="234" t="s">
        <v>451</v>
      </c>
      <c r="S365" t="b">
        <v>0</v>
      </c>
      <c r="T365" s="242"/>
      <c r="U365" s="103">
        <v>1</v>
      </c>
      <c r="V365" s="234" t="s">
        <v>272</v>
      </c>
      <c r="W365" s="103">
        <v>1</v>
      </c>
      <c r="X365" s="234" t="s">
        <v>272</v>
      </c>
      <c r="Y365" s="242"/>
      <c r="Z365" s="242"/>
      <c r="AA365" s="103"/>
      <c r="AB365" s="234" t="s">
        <v>7523</v>
      </c>
      <c r="AC365" s="243">
        <v>44505.422638888886</v>
      </c>
      <c r="AD365" s="234" t="s">
        <v>7320</v>
      </c>
      <c r="AE365" s="235" t="s">
        <v>9795</v>
      </c>
      <c r="AF365" s="237">
        <v>0</v>
      </c>
      <c r="AG365" s="234" t="s">
        <v>482</v>
      </c>
      <c r="AH365" s="241"/>
      <c r="AI365" t="b">
        <v>1</v>
      </c>
      <c r="AJ365" t="b">
        <v>0</v>
      </c>
      <c r="AK365" s="234"/>
      <c r="AL365" s="103"/>
      <c r="AM365" t="b">
        <v>0</v>
      </c>
      <c r="AN365" s="234"/>
      <c r="AO365" s="103"/>
      <c r="AP365" s="241"/>
      <c r="AQ365" s="241"/>
      <c r="AR365" s="241"/>
      <c r="AS365" s="241"/>
      <c r="AT365" s="234" t="s">
        <v>7005</v>
      </c>
      <c r="AU365" s="234" t="s">
        <v>7042</v>
      </c>
      <c r="AV365" t="b">
        <v>0</v>
      </c>
      <c r="AW365" t="b">
        <v>0</v>
      </c>
      <c r="AX365" s="241"/>
      <c r="AY365" s="241"/>
      <c r="AZ365" s="234"/>
      <c r="BA365" s="234"/>
      <c r="BB365" s="234" t="s">
        <v>9796</v>
      </c>
      <c r="BC365" t="b">
        <v>0</v>
      </c>
      <c r="BD365" s="234" t="s">
        <v>7008</v>
      </c>
      <c r="BE365" s="234" t="s">
        <v>7009</v>
      </c>
      <c r="BF365" s="234" t="s">
        <v>7027</v>
      </c>
      <c r="BG365" s="234" t="s">
        <v>7028</v>
      </c>
      <c r="BH365" s="234" t="s">
        <v>55</v>
      </c>
      <c r="BI365" s="243">
        <v>44642.41302083333</v>
      </c>
      <c r="BJ365" s="234" t="s">
        <v>442</v>
      </c>
      <c r="BK365" s="234" t="s">
        <v>451</v>
      </c>
      <c r="BL365" s="234" t="s">
        <v>451</v>
      </c>
      <c r="BM365" s="234" t="s">
        <v>451</v>
      </c>
      <c r="BN365" s="241"/>
      <c r="BO365" t="b">
        <v>0</v>
      </c>
      <c r="BP365" t="b">
        <v>0</v>
      </c>
      <c r="BQ365" t="b">
        <v>0</v>
      </c>
      <c r="BR365" s="241" t="s">
        <v>7029</v>
      </c>
      <c r="BS365" s="241"/>
      <c r="BT365" s="234" t="s">
        <v>7012</v>
      </c>
      <c r="BU365" t="b">
        <v>0</v>
      </c>
      <c r="BV365" s="103">
        <v>1</v>
      </c>
      <c r="BW365" s="235">
        <v>1880</v>
      </c>
      <c r="BX365" s="234" t="s">
        <v>9797</v>
      </c>
      <c r="BY365" s="234" t="s">
        <v>56</v>
      </c>
      <c r="BZ365" s="234" t="s">
        <v>7014</v>
      </c>
    </row>
    <row r="366" spans="1:78" ht="30" x14ac:dyDescent="0.25">
      <c r="A366" s="5">
        <v>1847</v>
      </c>
      <c r="B366" s="234" t="s">
        <v>3748</v>
      </c>
      <c r="C366" s="234" t="s">
        <v>3749</v>
      </c>
      <c r="D366" s="234" t="s">
        <v>7419</v>
      </c>
      <c r="E366" s="234" t="s">
        <v>7420</v>
      </c>
      <c r="F366" s="234" t="s">
        <v>6993</v>
      </c>
      <c r="G366" s="234" t="s">
        <v>6994</v>
      </c>
      <c r="H366" s="234" t="s">
        <v>6995</v>
      </c>
      <c r="I366" s="242"/>
      <c r="J366" s="242">
        <v>44505.352789351855</v>
      </c>
      <c r="K366" s="234" t="s">
        <v>9798</v>
      </c>
      <c r="L366" s="242">
        <v>44511.352789351855</v>
      </c>
      <c r="M366" s="234" t="s">
        <v>6996</v>
      </c>
      <c r="N366" s="234" t="s">
        <v>7421</v>
      </c>
      <c r="O366" s="234" t="s">
        <v>7422</v>
      </c>
      <c r="P366" s="234" t="s">
        <v>6999</v>
      </c>
      <c r="Q366" s="234"/>
      <c r="R366" s="234" t="s">
        <v>451</v>
      </c>
      <c r="S366" t="b">
        <v>0</v>
      </c>
      <c r="T366" s="242"/>
      <c r="U366" s="103">
        <v>13</v>
      </c>
      <c r="V366" s="234" t="s">
        <v>272</v>
      </c>
      <c r="W366" s="103">
        <v>50</v>
      </c>
      <c r="X366" s="234" t="s">
        <v>272</v>
      </c>
      <c r="Y366" s="242"/>
      <c r="Z366" s="242"/>
      <c r="AA366" s="103"/>
      <c r="AB366" s="234" t="s">
        <v>7424</v>
      </c>
      <c r="AC366" s="243">
        <v>44505.358229166668</v>
      </c>
      <c r="AD366" s="234" t="s">
        <v>7001</v>
      </c>
      <c r="AE366" s="235" t="s">
        <v>9799</v>
      </c>
      <c r="AF366" s="237">
        <v>0</v>
      </c>
      <c r="AG366" s="234" t="s">
        <v>482</v>
      </c>
      <c r="AH366" s="241" t="s">
        <v>8738</v>
      </c>
      <c r="AI366" t="b">
        <v>1</v>
      </c>
      <c r="AJ366" t="b">
        <v>0</v>
      </c>
      <c r="AK366" s="234"/>
      <c r="AL366" s="103"/>
      <c r="AM366" t="b">
        <v>0</v>
      </c>
      <c r="AN366" s="234"/>
      <c r="AO366" s="103"/>
      <c r="AP366" s="241"/>
      <c r="AQ366" s="241"/>
      <c r="AR366" s="241"/>
      <c r="AS366" s="241"/>
      <c r="AT366" s="234" t="s">
        <v>7005</v>
      </c>
      <c r="AU366" s="234" t="s">
        <v>7085</v>
      </c>
      <c r="AV366" t="b">
        <v>0</v>
      </c>
      <c r="AW366" t="b">
        <v>0</v>
      </c>
      <c r="AX366" s="241"/>
      <c r="AY366" s="241"/>
      <c r="AZ366" s="234"/>
      <c r="BA366" s="234"/>
      <c r="BB366" s="234" t="s">
        <v>8739</v>
      </c>
      <c r="BC366" t="b">
        <v>0</v>
      </c>
      <c r="BD366" s="234" t="s">
        <v>7008</v>
      </c>
      <c r="BE366" s="234" t="s">
        <v>7009</v>
      </c>
      <c r="BF366" s="234" t="s">
        <v>7027</v>
      </c>
      <c r="BG366" s="234" t="s">
        <v>7028</v>
      </c>
      <c r="BH366" s="234" t="s">
        <v>55</v>
      </c>
      <c r="BI366" s="243">
        <v>44642.41302083333</v>
      </c>
      <c r="BJ366" s="234" t="s">
        <v>442</v>
      </c>
      <c r="BK366" s="234" t="s">
        <v>451</v>
      </c>
      <c r="BL366" s="234" t="s">
        <v>451</v>
      </c>
      <c r="BM366" s="234" t="s">
        <v>547</v>
      </c>
      <c r="BN366" s="241" t="s">
        <v>7132</v>
      </c>
      <c r="BO366" t="b">
        <v>0</v>
      </c>
      <c r="BP366" t="b">
        <v>0</v>
      </c>
      <c r="BQ366" t="b">
        <v>0</v>
      </c>
      <c r="BR366" s="241" t="s">
        <v>7029</v>
      </c>
      <c r="BS366" s="241"/>
      <c r="BT366" s="234" t="s">
        <v>7012</v>
      </c>
      <c r="BU366" t="b">
        <v>0</v>
      </c>
      <c r="BV366" s="103">
        <v>1</v>
      </c>
      <c r="BW366" s="235">
        <v>1879</v>
      </c>
      <c r="BX366" s="234" t="s">
        <v>9800</v>
      </c>
      <c r="BY366" s="234" t="s">
        <v>56</v>
      </c>
      <c r="BZ366" s="234" t="s">
        <v>7014</v>
      </c>
    </row>
    <row r="367" spans="1:78" ht="30" x14ac:dyDescent="0.25">
      <c r="A367" s="5">
        <v>1846</v>
      </c>
      <c r="B367" s="234" t="s">
        <v>3733</v>
      </c>
      <c r="C367" s="234" t="s">
        <v>9801</v>
      </c>
      <c r="D367" s="234" t="s">
        <v>7771</v>
      </c>
      <c r="E367" s="234" t="s">
        <v>9802</v>
      </c>
      <c r="F367" s="234" t="s">
        <v>2991</v>
      </c>
      <c r="G367" s="234" t="s">
        <v>7033</v>
      </c>
      <c r="H367" s="234" t="s">
        <v>7034</v>
      </c>
      <c r="I367" s="242"/>
      <c r="J367" s="242">
        <v>44505.286539351851</v>
      </c>
      <c r="K367" s="234"/>
      <c r="L367" s="242">
        <v>44515.286539351851</v>
      </c>
      <c r="M367" s="234" t="s">
        <v>6996</v>
      </c>
      <c r="N367" s="234" t="s">
        <v>7772</v>
      </c>
      <c r="O367" s="234" t="s">
        <v>7773</v>
      </c>
      <c r="P367" s="234" t="s">
        <v>6999</v>
      </c>
      <c r="Q367" s="234"/>
      <c r="R367" s="234" t="s">
        <v>451</v>
      </c>
      <c r="S367" t="b">
        <v>0</v>
      </c>
      <c r="T367" s="242"/>
      <c r="U367" s="103">
        <v>600</v>
      </c>
      <c r="V367" s="234" t="s">
        <v>272</v>
      </c>
      <c r="W367" s="103">
        <v>6000</v>
      </c>
      <c r="X367" s="234" t="s">
        <v>272</v>
      </c>
      <c r="Y367" s="242"/>
      <c r="Z367" s="242"/>
      <c r="AA367" s="103"/>
      <c r="AB367" s="234" t="s">
        <v>7774</v>
      </c>
      <c r="AC367" s="243">
        <v>44505.291886574072</v>
      </c>
      <c r="AD367" s="234" t="s">
        <v>7039</v>
      </c>
      <c r="AE367" s="235" t="s">
        <v>9803</v>
      </c>
      <c r="AF367" s="237">
        <v>0</v>
      </c>
      <c r="AG367" s="234" t="s">
        <v>482</v>
      </c>
      <c r="AH367" s="241" t="s">
        <v>9804</v>
      </c>
      <c r="AI367" t="b">
        <v>1</v>
      </c>
      <c r="AJ367" t="b">
        <v>0</v>
      </c>
      <c r="AK367" s="234"/>
      <c r="AL367" s="103"/>
      <c r="AM367" t="b">
        <v>0</v>
      </c>
      <c r="AN367" s="234"/>
      <c r="AO367" s="103"/>
      <c r="AP367" s="241"/>
      <c r="AQ367" s="241"/>
      <c r="AR367" s="241"/>
      <c r="AS367" s="241" t="s">
        <v>9805</v>
      </c>
      <c r="AT367" s="234" t="s">
        <v>7005</v>
      </c>
      <c r="AU367" s="234" t="s">
        <v>7006</v>
      </c>
      <c r="AV367" t="b">
        <v>0</v>
      </c>
      <c r="AW367" t="b">
        <v>0</v>
      </c>
      <c r="AX367" s="241"/>
      <c r="AY367" s="241"/>
      <c r="AZ367" s="234"/>
      <c r="BA367" s="234"/>
      <c r="BB367" s="234"/>
      <c r="BC367" t="b">
        <v>0</v>
      </c>
      <c r="BD367" s="234" t="s">
        <v>7008</v>
      </c>
      <c r="BE367" s="234" t="s">
        <v>7045</v>
      </c>
      <c r="BF367" s="234" t="s">
        <v>7027</v>
      </c>
      <c r="BG367" s="234" t="s">
        <v>7010</v>
      </c>
      <c r="BH367" s="234" t="s">
        <v>55</v>
      </c>
      <c r="BI367" s="243">
        <v>44642.41302083333</v>
      </c>
      <c r="BJ367" s="234" t="s">
        <v>442</v>
      </c>
      <c r="BK367" s="234" t="s">
        <v>451</v>
      </c>
      <c r="BL367" s="234" t="s">
        <v>451</v>
      </c>
      <c r="BM367" s="234" t="s">
        <v>451</v>
      </c>
      <c r="BN367" s="241"/>
      <c r="BO367" t="b">
        <v>0</v>
      </c>
      <c r="BP367" t="b">
        <v>0</v>
      </c>
      <c r="BQ367" t="b">
        <v>1</v>
      </c>
      <c r="BR367" s="241" t="s">
        <v>8984</v>
      </c>
      <c r="BS367" s="241"/>
      <c r="BT367" s="234" t="s">
        <v>7012</v>
      </c>
      <c r="BU367" t="b">
        <v>0</v>
      </c>
      <c r="BV367" s="103">
        <v>1</v>
      </c>
      <c r="BW367" s="235">
        <v>1878</v>
      </c>
      <c r="BX367" s="234" t="s">
        <v>9806</v>
      </c>
      <c r="BY367" s="234" t="s">
        <v>56</v>
      </c>
      <c r="BZ367" s="234" t="s">
        <v>7014</v>
      </c>
    </row>
    <row r="368" spans="1:78" ht="30" x14ac:dyDescent="0.25">
      <c r="A368" s="5">
        <v>1845</v>
      </c>
      <c r="B368" s="234" t="s">
        <v>3726</v>
      </c>
      <c r="C368" s="234" t="s">
        <v>9807</v>
      </c>
      <c r="D368" s="234" t="s">
        <v>9808</v>
      </c>
      <c r="E368" s="234"/>
      <c r="F368" s="234" t="s">
        <v>7156</v>
      </c>
      <c r="G368" s="234" t="s">
        <v>7017</v>
      </c>
      <c r="H368" s="234" t="s">
        <v>8359</v>
      </c>
      <c r="I368" s="242"/>
      <c r="J368" s="242">
        <v>44494.495300925926</v>
      </c>
      <c r="K368" s="234"/>
      <c r="L368" s="242">
        <v>44510.495300925926</v>
      </c>
      <c r="M368" s="234" t="s">
        <v>6996</v>
      </c>
      <c r="N368" s="234" t="s">
        <v>9809</v>
      </c>
      <c r="O368" s="234" t="s">
        <v>9810</v>
      </c>
      <c r="P368" s="234" t="s">
        <v>6999</v>
      </c>
      <c r="Q368" s="234"/>
      <c r="R368" s="234" t="s">
        <v>451</v>
      </c>
      <c r="S368" t="b">
        <v>0</v>
      </c>
      <c r="T368" s="242"/>
      <c r="U368" s="103">
        <v>20</v>
      </c>
      <c r="V368" s="234" t="s">
        <v>272</v>
      </c>
      <c r="W368" s="103">
        <v>20</v>
      </c>
      <c r="X368" s="234" t="s">
        <v>272</v>
      </c>
      <c r="Y368" s="242"/>
      <c r="Z368" s="242"/>
      <c r="AA368" s="103"/>
      <c r="AB368" s="234" t="s">
        <v>9811</v>
      </c>
      <c r="AC368" s="243">
        <v>44503.498668981483</v>
      </c>
      <c r="AD368" s="234" t="s">
        <v>7022</v>
      </c>
      <c r="AE368" s="235" t="s">
        <v>9812</v>
      </c>
      <c r="AF368" s="237">
        <v>0</v>
      </c>
      <c r="AG368" s="234" t="s">
        <v>482</v>
      </c>
      <c r="AH368" s="241"/>
      <c r="AI368" t="b">
        <v>1</v>
      </c>
      <c r="AJ368" t="b">
        <v>0</v>
      </c>
      <c r="AK368" s="234"/>
      <c r="AL368" s="103"/>
      <c r="AM368" t="b">
        <v>0</v>
      </c>
      <c r="AN368" s="234"/>
      <c r="AO368" s="103"/>
      <c r="AP368" s="241"/>
      <c r="AQ368" s="241"/>
      <c r="AR368" s="241"/>
      <c r="AS368" s="241"/>
      <c r="AT368" s="234" t="s">
        <v>7005</v>
      </c>
      <c r="AU368" s="234" t="s">
        <v>7025</v>
      </c>
      <c r="AV368" t="b">
        <v>0</v>
      </c>
      <c r="AW368" t="b">
        <v>0</v>
      </c>
      <c r="AX368" s="241"/>
      <c r="AY368" s="241"/>
      <c r="AZ368" s="234"/>
      <c r="BA368" s="234"/>
      <c r="BB368" s="234"/>
      <c r="BC368" t="b">
        <v>0</v>
      </c>
      <c r="BD368" s="234" t="s">
        <v>7008</v>
      </c>
      <c r="BE368" s="234" t="s">
        <v>7208</v>
      </c>
      <c r="BF368" s="234" t="s">
        <v>7027</v>
      </c>
      <c r="BG368" s="234" t="s">
        <v>7028</v>
      </c>
      <c r="BH368" s="234" t="s">
        <v>55</v>
      </c>
      <c r="BI368" s="243">
        <v>44642.41300925926</v>
      </c>
      <c r="BJ368" s="234" t="s">
        <v>442</v>
      </c>
      <c r="BK368" s="234" t="s">
        <v>451</v>
      </c>
      <c r="BL368" s="234" t="s">
        <v>451</v>
      </c>
      <c r="BM368" s="234" t="s">
        <v>451</v>
      </c>
      <c r="BN368" s="241"/>
      <c r="BO368" t="b">
        <v>0</v>
      </c>
      <c r="BP368" t="b">
        <v>0</v>
      </c>
      <c r="BQ368" t="b">
        <v>0</v>
      </c>
      <c r="BR368" s="241" t="s">
        <v>7547</v>
      </c>
      <c r="BS368" s="241"/>
      <c r="BT368" s="234" t="s">
        <v>7012</v>
      </c>
      <c r="BU368" t="b">
        <v>0</v>
      </c>
      <c r="BV368" s="103">
        <v>1</v>
      </c>
      <c r="BW368" s="235">
        <v>1877</v>
      </c>
      <c r="BX368" s="234" t="s">
        <v>9813</v>
      </c>
      <c r="BY368" s="234" t="s">
        <v>56</v>
      </c>
      <c r="BZ368" s="234" t="s">
        <v>7014</v>
      </c>
    </row>
    <row r="369" spans="1:78" ht="30" x14ac:dyDescent="0.25">
      <c r="A369" s="5">
        <v>1844</v>
      </c>
      <c r="B369" s="234" t="s">
        <v>3721</v>
      </c>
      <c r="C369" s="234" t="s">
        <v>9814</v>
      </c>
      <c r="D369" s="234" t="s">
        <v>7339</v>
      </c>
      <c r="E369" s="234"/>
      <c r="F369" s="234" t="s">
        <v>7156</v>
      </c>
      <c r="G369" s="234" t="s">
        <v>7315</v>
      </c>
      <c r="H369" s="234" t="s">
        <v>6994</v>
      </c>
      <c r="I369" s="242"/>
      <c r="J369" s="242">
        <v>44502.431469907409</v>
      </c>
      <c r="K369" s="234"/>
      <c r="L369" s="242">
        <v>44509.431469907409</v>
      </c>
      <c r="M369" s="234" t="s">
        <v>6996</v>
      </c>
      <c r="N369" s="234" t="s">
        <v>7340</v>
      </c>
      <c r="O369" s="234" t="s">
        <v>7341</v>
      </c>
      <c r="P369" s="234" t="s">
        <v>6999</v>
      </c>
      <c r="Q369" s="234" t="s">
        <v>9815</v>
      </c>
      <c r="R369" s="234" t="s">
        <v>451</v>
      </c>
      <c r="S369" t="b">
        <v>0</v>
      </c>
      <c r="T369" s="242"/>
      <c r="U369" s="103">
        <v>1500</v>
      </c>
      <c r="V369" s="234" t="s">
        <v>480</v>
      </c>
      <c r="W369" s="103">
        <v>1500</v>
      </c>
      <c r="X369" s="234" t="s">
        <v>480</v>
      </c>
      <c r="Y369" s="242"/>
      <c r="Z369" s="242"/>
      <c r="AA369" s="103"/>
      <c r="AB369" s="234" t="s">
        <v>7343</v>
      </c>
      <c r="AC369" s="243">
        <v>44503.438275462962</v>
      </c>
      <c r="AD369" s="234" t="s">
        <v>7320</v>
      </c>
      <c r="AE369" s="235" t="s">
        <v>9816</v>
      </c>
      <c r="AF369" s="237">
        <v>0</v>
      </c>
      <c r="AG369" s="234" t="s">
        <v>482</v>
      </c>
      <c r="AH369" s="241"/>
      <c r="AI369" t="b">
        <v>0</v>
      </c>
      <c r="AJ369" t="b">
        <v>1</v>
      </c>
      <c r="AK369" s="234"/>
      <c r="AL369" s="103">
        <v>10</v>
      </c>
      <c r="AM369" t="b">
        <v>0</v>
      </c>
      <c r="AN369" s="234"/>
      <c r="AO369" s="103"/>
      <c r="AP369" s="241" t="s">
        <v>9817</v>
      </c>
      <c r="AQ369" s="241"/>
      <c r="AR369" s="241"/>
      <c r="AS369" s="241"/>
      <c r="AT369" s="234" t="s">
        <v>7005</v>
      </c>
      <c r="AU369" s="234" t="s">
        <v>7042</v>
      </c>
      <c r="AV369" t="b">
        <v>0</v>
      </c>
      <c r="AW369" t="b">
        <v>0</v>
      </c>
      <c r="AX369" s="241"/>
      <c r="AY369" s="241"/>
      <c r="AZ369" s="234"/>
      <c r="BA369" s="234"/>
      <c r="BB369" s="234" t="s">
        <v>7346</v>
      </c>
      <c r="BC369" t="b">
        <v>0</v>
      </c>
      <c r="BD369" s="234" t="s">
        <v>7008</v>
      </c>
      <c r="BE369" s="234" t="s">
        <v>7009</v>
      </c>
      <c r="BF369" s="234" t="s">
        <v>7027</v>
      </c>
      <c r="BG369" s="234" t="s">
        <v>7028</v>
      </c>
      <c r="BH369" s="234" t="s">
        <v>55</v>
      </c>
      <c r="BI369" s="243">
        <v>44642.41300925926</v>
      </c>
      <c r="BJ369" s="234" t="s">
        <v>442</v>
      </c>
      <c r="BK369" s="234" t="s">
        <v>451</v>
      </c>
      <c r="BL369" s="234" t="s">
        <v>451</v>
      </c>
      <c r="BM369" s="234" t="s">
        <v>451</v>
      </c>
      <c r="BN369" s="241"/>
      <c r="BO369" t="b">
        <v>1</v>
      </c>
      <c r="BP369" t="b">
        <v>0</v>
      </c>
      <c r="BQ369" t="b">
        <v>0</v>
      </c>
      <c r="BR369" s="241" t="s">
        <v>7029</v>
      </c>
      <c r="BS369" s="241" t="s">
        <v>7347</v>
      </c>
      <c r="BT369" s="234" t="s">
        <v>7012</v>
      </c>
      <c r="BU369" t="b">
        <v>0</v>
      </c>
      <c r="BV369" s="103">
        <v>1</v>
      </c>
      <c r="BW369" s="235">
        <v>1876</v>
      </c>
      <c r="BX369" s="234" t="s">
        <v>9818</v>
      </c>
      <c r="BY369" s="234" t="s">
        <v>56</v>
      </c>
      <c r="BZ369" s="234" t="s">
        <v>7014</v>
      </c>
    </row>
    <row r="370" spans="1:78" x14ac:dyDescent="0.25">
      <c r="A370" s="5">
        <v>1843</v>
      </c>
      <c r="B370" s="234" t="s">
        <v>3714</v>
      </c>
      <c r="C370" s="234" t="s">
        <v>9819</v>
      </c>
      <c r="D370" s="234" t="s">
        <v>8629</v>
      </c>
      <c r="E370" s="234"/>
      <c r="F370" s="234" t="s">
        <v>6993</v>
      </c>
      <c r="G370" s="234" t="s">
        <v>8068</v>
      </c>
      <c r="H370" s="234" t="s">
        <v>7018</v>
      </c>
      <c r="I370" s="242"/>
      <c r="J370" s="242">
        <v>44501.483842592592</v>
      </c>
      <c r="K370" s="234"/>
      <c r="L370" s="242">
        <v>44503</v>
      </c>
      <c r="M370" s="234" t="s">
        <v>8630</v>
      </c>
      <c r="N370" s="234" t="s">
        <v>8631</v>
      </c>
      <c r="O370" s="234" t="s">
        <v>8632</v>
      </c>
      <c r="P370" s="234" t="s">
        <v>6999</v>
      </c>
      <c r="Q370" s="234"/>
      <c r="R370" s="234" t="s">
        <v>451</v>
      </c>
      <c r="S370" t="b">
        <v>0</v>
      </c>
      <c r="T370" s="242"/>
      <c r="U370" s="103">
        <v>10</v>
      </c>
      <c r="V370" s="234" t="s">
        <v>272</v>
      </c>
      <c r="W370" s="103">
        <v>30</v>
      </c>
      <c r="X370" s="234" t="s">
        <v>272</v>
      </c>
      <c r="Y370" s="242"/>
      <c r="Z370" s="242"/>
      <c r="AA370" s="103">
        <v>5</v>
      </c>
      <c r="AB370" s="234" t="s">
        <v>8634</v>
      </c>
      <c r="AC370" s="243">
        <v>44501.487060185187</v>
      </c>
      <c r="AD370" s="234" t="s">
        <v>8990</v>
      </c>
      <c r="AE370" s="235" t="s">
        <v>9820</v>
      </c>
      <c r="AF370" s="237">
        <v>0</v>
      </c>
      <c r="AG370" s="234" t="s">
        <v>482</v>
      </c>
      <c r="AH370" s="241"/>
      <c r="AI370" t="b">
        <v>1</v>
      </c>
      <c r="AJ370" t="b">
        <v>0</v>
      </c>
      <c r="AK370" s="234"/>
      <c r="AL370" s="103"/>
      <c r="AM370" t="b">
        <v>0</v>
      </c>
      <c r="AN370" s="234"/>
      <c r="AO370" s="103"/>
      <c r="AP370" s="241"/>
      <c r="AQ370" s="241"/>
      <c r="AR370" s="241"/>
      <c r="AS370" s="241"/>
      <c r="AT370" s="234" t="s">
        <v>7005</v>
      </c>
      <c r="AU370" s="234" t="s">
        <v>7025</v>
      </c>
      <c r="AV370" t="b">
        <v>0</v>
      </c>
      <c r="AW370" t="b">
        <v>0</v>
      </c>
      <c r="AX370" s="241" t="s">
        <v>9821</v>
      </c>
      <c r="AY370" s="241"/>
      <c r="AZ370" s="234"/>
      <c r="BA370" s="234"/>
      <c r="BB370" s="234" t="s">
        <v>9822</v>
      </c>
      <c r="BC370" t="b">
        <v>0</v>
      </c>
      <c r="BD370" s="234" t="s">
        <v>8637</v>
      </c>
      <c r="BE370" s="234" t="s">
        <v>7026</v>
      </c>
      <c r="BF370" s="234" t="s">
        <v>7027</v>
      </c>
      <c r="BG370" s="234" t="s">
        <v>7028</v>
      </c>
      <c r="BH370" s="234" t="s">
        <v>55</v>
      </c>
      <c r="BI370" s="243">
        <v>44642.41300925926</v>
      </c>
      <c r="BJ370" s="234" t="s">
        <v>442</v>
      </c>
      <c r="BK370" s="234" t="s">
        <v>451</v>
      </c>
      <c r="BL370" s="234" t="s">
        <v>547</v>
      </c>
      <c r="BM370" s="234" t="s">
        <v>451</v>
      </c>
      <c r="BN370" s="241"/>
      <c r="BO370" t="b">
        <v>0</v>
      </c>
      <c r="BP370" t="b">
        <v>0</v>
      </c>
      <c r="BQ370" t="b">
        <v>0</v>
      </c>
      <c r="BR370" s="241" t="s">
        <v>8465</v>
      </c>
      <c r="BS370" s="241"/>
      <c r="BT370" s="234" t="s">
        <v>7012</v>
      </c>
      <c r="BU370" t="b">
        <v>0</v>
      </c>
      <c r="BV370" s="103">
        <v>1</v>
      </c>
      <c r="BW370" s="235">
        <v>1875</v>
      </c>
      <c r="BX370" s="234" t="s">
        <v>9823</v>
      </c>
      <c r="BY370" s="234" t="s">
        <v>56</v>
      </c>
      <c r="BZ370" s="234" t="s">
        <v>7014</v>
      </c>
    </row>
    <row r="371" spans="1:78" ht="30" x14ac:dyDescent="0.25">
      <c r="A371" s="5">
        <v>1842</v>
      </c>
      <c r="B371" s="234" t="s">
        <v>3701</v>
      </c>
      <c r="C371" s="234" t="s">
        <v>9824</v>
      </c>
      <c r="D371" s="234" t="s">
        <v>7728</v>
      </c>
      <c r="E371" s="234"/>
      <c r="F371" s="234" t="s">
        <v>2991</v>
      </c>
      <c r="G371" s="234" t="s">
        <v>7017</v>
      </c>
      <c r="H371" s="234" t="s">
        <v>7018</v>
      </c>
      <c r="I371" s="242"/>
      <c r="J371" s="242">
        <v>44498.486076388886</v>
      </c>
      <c r="K371" s="234"/>
      <c r="L371" s="242">
        <v>44503.486076388886</v>
      </c>
      <c r="M371" s="234" t="s">
        <v>6996</v>
      </c>
      <c r="N371" s="234" t="s">
        <v>7731</v>
      </c>
      <c r="O371" s="234" t="s">
        <v>7205</v>
      </c>
      <c r="P371" s="234" t="s">
        <v>6999</v>
      </c>
      <c r="Q371" s="234"/>
      <c r="R371" s="234" t="s">
        <v>451</v>
      </c>
      <c r="S371" t="b">
        <v>0</v>
      </c>
      <c r="T371" s="242"/>
      <c r="U371" s="103">
        <v>5</v>
      </c>
      <c r="V371" s="234" t="s">
        <v>272</v>
      </c>
      <c r="W371" s="103">
        <v>5</v>
      </c>
      <c r="X371" s="234" t="s">
        <v>272</v>
      </c>
      <c r="Y371" s="242"/>
      <c r="Z371" s="242"/>
      <c r="AA371" s="103"/>
      <c r="AB371" s="234" t="s">
        <v>7733</v>
      </c>
      <c r="AC371" s="243">
        <v>44498.491412037038</v>
      </c>
      <c r="AD371" s="234" t="s">
        <v>7022</v>
      </c>
      <c r="AE371" s="235" t="s">
        <v>9825</v>
      </c>
      <c r="AF371" s="237">
        <v>0</v>
      </c>
      <c r="AG371" s="234" t="s">
        <v>482</v>
      </c>
      <c r="AH371" s="241"/>
      <c r="AI371" t="b">
        <v>1</v>
      </c>
      <c r="AJ371" t="b">
        <v>0</v>
      </c>
      <c r="AK371" s="234"/>
      <c r="AL371" s="103"/>
      <c r="AM371" t="b">
        <v>0</v>
      </c>
      <c r="AN371" s="234"/>
      <c r="AO371" s="103"/>
      <c r="AP371" s="241"/>
      <c r="AQ371" s="241"/>
      <c r="AR371" s="241"/>
      <c r="AS371" s="241" t="s">
        <v>9826</v>
      </c>
      <c r="AT371" s="234" t="s">
        <v>7005</v>
      </c>
      <c r="AU371" s="234" t="s">
        <v>7025</v>
      </c>
      <c r="AV371" t="b">
        <v>0</v>
      </c>
      <c r="AW371" t="b">
        <v>0</v>
      </c>
      <c r="AX371" s="241"/>
      <c r="AY371" s="241"/>
      <c r="AZ371" s="234"/>
      <c r="BA371" s="234"/>
      <c r="BB371" s="234"/>
      <c r="BC371" t="b">
        <v>0</v>
      </c>
      <c r="BD371" s="234" t="s">
        <v>7008</v>
      </c>
      <c r="BE371" s="234" t="s">
        <v>7737</v>
      </c>
      <c r="BF371" s="234" t="s">
        <v>7027</v>
      </c>
      <c r="BG371" s="234" t="s">
        <v>7010</v>
      </c>
      <c r="BH371" s="234" t="s">
        <v>55</v>
      </c>
      <c r="BI371" s="243">
        <v>44642.412997685184</v>
      </c>
      <c r="BJ371" s="234" t="s">
        <v>442</v>
      </c>
      <c r="BK371" s="234" t="s">
        <v>451</v>
      </c>
      <c r="BL371" s="234" t="s">
        <v>451</v>
      </c>
      <c r="BM371" s="234" t="s">
        <v>451</v>
      </c>
      <c r="BN371" s="241"/>
      <c r="BO371" t="b">
        <v>0</v>
      </c>
      <c r="BP371" t="b">
        <v>0</v>
      </c>
      <c r="BQ371" t="b">
        <v>0</v>
      </c>
      <c r="BR371" s="241" t="s">
        <v>7406</v>
      </c>
      <c r="BS371" s="241" t="s">
        <v>7738</v>
      </c>
      <c r="BT371" s="234" t="s">
        <v>7012</v>
      </c>
      <c r="BU371" t="b">
        <v>0</v>
      </c>
      <c r="BV371" s="103">
        <v>1</v>
      </c>
      <c r="BW371" s="235">
        <v>1874</v>
      </c>
      <c r="BX371" s="234" t="s">
        <v>9827</v>
      </c>
      <c r="BY371" s="234" t="s">
        <v>56</v>
      </c>
      <c r="BZ371" s="234" t="s">
        <v>7014</v>
      </c>
    </row>
    <row r="372" spans="1:78" x14ac:dyDescent="0.25">
      <c r="A372" s="5">
        <v>1841</v>
      </c>
      <c r="B372" s="234" t="s">
        <v>3693</v>
      </c>
      <c r="C372" s="234" t="s">
        <v>9828</v>
      </c>
      <c r="D372" s="234"/>
      <c r="E372" s="234" t="s">
        <v>9829</v>
      </c>
      <c r="F372" s="234" t="s">
        <v>6993</v>
      </c>
      <c r="G372" s="234" t="s">
        <v>7244</v>
      </c>
      <c r="H372" s="234" t="s">
        <v>7244</v>
      </c>
      <c r="I372" s="242"/>
      <c r="J372" s="242">
        <v>44498.468275462961</v>
      </c>
      <c r="K372" s="234" t="s">
        <v>9830</v>
      </c>
      <c r="L372" s="242">
        <v>44504.468275462961</v>
      </c>
      <c r="M372" s="234" t="s">
        <v>6996</v>
      </c>
      <c r="N372" s="234" t="s">
        <v>9831</v>
      </c>
      <c r="O372" s="234" t="s">
        <v>9832</v>
      </c>
      <c r="P372" s="234" t="s">
        <v>6999</v>
      </c>
      <c r="Q372" s="234" t="s">
        <v>9833</v>
      </c>
      <c r="R372" s="234" t="s">
        <v>451</v>
      </c>
      <c r="S372" t="b">
        <v>0</v>
      </c>
      <c r="T372" s="242">
        <v>44543</v>
      </c>
      <c r="U372" s="103">
        <v>9</v>
      </c>
      <c r="V372" s="234" t="s">
        <v>272</v>
      </c>
      <c r="W372" s="103">
        <v>9</v>
      </c>
      <c r="X372" s="234" t="s">
        <v>272</v>
      </c>
      <c r="Y372" s="242"/>
      <c r="Z372" s="242"/>
      <c r="AA372" s="103"/>
      <c r="AB372" s="234"/>
      <c r="AC372" s="243">
        <v>44498.471342592595</v>
      </c>
      <c r="AD372" s="234" t="s">
        <v>7248</v>
      </c>
      <c r="AE372" s="235" t="s">
        <v>9834</v>
      </c>
      <c r="AF372" s="237">
        <v>0</v>
      </c>
      <c r="AG372" s="234" t="s">
        <v>482</v>
      </c>
      <c r="AH372" s="241"/>
      <c r="AI372" t="b">
        <v>1</v>
      </c>
      <c r="AJ372" t="b">
        <v>0</v>
      </c>
      <c r="AK372" s="234"/>
      <c r="AL372" s="103"/>
      <c r="AM372" t="b">
        <v>0</v>
      </c>
      <c r="AN372" s="234"/>
      <c r="AO372" s="103"/>
      <c r="AP372" s="241"/>
      <c r="AQ372" s="241"/>
      <c r="AR372" s="241"/>
      <c r="AS372" s="241"/>
      <c r="AT372" s="234" t="s">
        <v>7005</v>
      </c>
      <c r="AU372" s="234" t="s">
        <v>7025</v>
      </c>
      <c r="AV372" t="b">
        <v>0</v>
      </c>
      <c r="AW372" t="b">
        <v>0</v>
      </c>
      <c r="AX372" s="241"/>
      <c r="AY372" s="241"/>
      <c r="AZ372" s="234"/>
      <c r="BA372" s="234"/>
      <c r="BB372" s="234" t="s">
        <v>9835</v>
      </c>
      <c r="BC372" t="b">
        <v>1</v>
      </c>
      <c r="BD372" s="234" t="s">
        <v>7008</v>
      </c>
      <c r="BE372" s="234" t="s">
        <v>7009</v>
      </c>
      <c r="BF372" s="234" t="s">
        <v>6972</v>
      </c>
      <c r="BG372" s="234" t="s">
        <v>7028</v>
      </c>
      <c r="BH372" s="234" t="s">
        <v>55</v>
      </c>
      <c r="BI372" s="243">
        <v>44642.412997685184</v>
      </c>
      <c r="BJ372" s="234" t="s">
        <v>7172</v>
      </c>
      <c r="BK372" s="234" t="s">
        <v>451</v>
      </c>
      <c r="BL372" s="234" t="s">
        <v>451</v>
      </c>
      <c r="BM372" s="234" t="s">
        <v>451</v>
      </c>
      <c r="BN372" s="241"/>
      <c r="BO372" t="b">
        <v>0</v>
      </c>
      <c r="BP372" t="b">
        <v>0</v>
      </c>
      <c r="BQ372" t="b">
        <v>0</v>
      </c>
      <c r="BR372" s="241"/>
      <c r="BS372" s="241"/>
      <c r="BT372" s="234" t="s">
        <v>7012</v>
      </c>
      <c r="BU372" t="b">
        <v>0</v>
      </c>
      <c r="BV372" s="103">
        <v>1</v>
      </c>
      <c r="BW372" s="235">
        <v>1873</v>
      </c>
      <c r="BX372" s="234" t="s">
        <v>9836</v>
      </c>
      <c r="BY372" s="234" t="s">
        <v>56</v>
      </c>
      <c r="BZ372" s="234" t="s">
        <v>7014</v>
      </c>
    </row>
    <row r="373" spans="1:78" ht="30" x14ac:dyDescent="0.25">
      <c r="A373" s="5">
        <v>1840</v>
      </c>
      <c r="B373" s="234" t="s">
        <v>3690</v>
      </c>
      <c r="C373" s="234" t="s">
        <v>9837</v>
      </c>
      <c r="D373" s="234" t="s">
        <v>7211</v>
      </c>
      <c r="E373" s="234" t="s">
        <v>9838</v>
      </c>
      <c r="F373" s="234" t="s">
        <v>6993</v>
      </c>
      <c r="G373" s="234" t="s">
        <v>7279</v>
      </c>
      <c r="H373" s="234" t="s">
        <v>6994</v>
      </c>
      <c r="I373" s="242"/>
      <c r="J373" s="242">
        <v>44474.588993055557</v>
      </c>
      <c r="K373" s="234" t="s">
        <v>9839</v>
      </c>
      <c r="L373" s="242">
        <v>44503.588993055557</v>
      </c>
      <c r="M373" s="234" t="s">
        <v>6996</v>
      </c>
      <c r="N373" s="234" t="s">
        <v>7212</v>
      </c>
      <c r="O373" s="234" t="s">
        <v>7213</v>
      </c>
      <c r="P373" s="234" t="s">
        <v>6999</v>
      </c>
      <c r="Q373" s="234" t="s">
        <v>9840</v>
      </c>
      <c r="R373" s="234" t="s">
        <v>451</v>
      </c>
      <c r="S373" t="b">
        <v>0</v>
      </c>
      <c r="T373" s="242"/>
      <c r="U373" s="103">
        <v>20</v>
      </c>
      <c r="V373" s="234" t="s">
        <v>272</v>
      </c>
      <c r="W373" s="103">
        <v>50</v>
      </c>
      <c r="X373" s="234" t="s">
        <v>272</v>
      </c>
      <c r="Y373" s="242"/>
      <c r="Z373" s="242"/>
      <c r="AA373" s="103"/>
      <c r="AB373" s="234" t="s">
        <v>7214</v>
      </c>
      <c r="AC373" s="243">
        <v>44497.599328703705</v>
      </c>
      <c r="AD373" s="234" t="s">
        <v>7285</v>
      </c>
      <c r="AE373" s="235" t="s">
        <v>9841</v>
      </c>
      <c r="AF373" s="237">
        <v>0</v>
      </c>
      <c r="AG373" s="234" t="s">
        <v>436</v>
      </c>
      <c r="AH373" s="241" t="s">
        <v>9842</v>
      </c>
      <c r="AI373" t="b">
        <v>1</v>
      </c>
      <c r="AJ373" t="b">
        <v>0</v>
      </c>
      <c r="AK373" s="234"/>
      <c r="AL373" s="103"/>
      <c r="AM373" t="b">
        <v>0</v>
      </c>
      <c r="AN373" s="234"/>
      <c r="AO373" s="103"/>
      <c r="AP373" s="241"/>
      <c r="AQ373" s="241"/>
      <c r="AR373" s="241"/>
      <c r="AS373" s="241"/>
      <c r="AT373" s="234" t="s">
        <v>7005</v>
      </c>
      <c r="AU373" s="234" t="s">
        <v>7059</v>
      </c>
      <c r="AV373" t="b">
        <v>0</v>
      </c>
      <c r="AW373" t="b">
        <v>0</v>
      </c>
      <c r="AX373" s="241"/>
      <c r="AY373" s="241"/>
      <c r="AZ373" s="234"/>
      <c r="BA373" s="234"/>
      <c r="BB373" s="234" t="s">
        <v>9843</v>
      </c>
      <c r="BC373" t="b">
        <v>0</v>
      </c>
      <c r="BD373" s="234" t="s">
        <v>7008</v>
      </c>
      <c r="BE373" s="234" t="s">
        <v>7009</v>
      </c>
      <c r="BF373" s="234" t="s">
        <v>7027</v>
      </c>
      <c r="BG373" s="234" t="s">
        <v>7028</v>
      </c>
      <c r="BH373" s="234" t="s">
        <v>55</v>
      </c>
      <c r="BI373" s="243">
        <v>44642.412997685184</v>
      </c>
      <c r="BJ373" s="234" t="s">
        <v>442</v>
      </c>
      <c r="BK373" s="234" t="s">
        <v>451</v>
      </c>
      <c r="BL373" s="234" t="s">
        <v>451</v>
      </c>
      <c r="BM373" s="234" t="s">
        <v>451</v>
      </c>
      <c r="BN373" s="241"/>
      <c r="BO373" t="b">
        <v>0</v>
      </c>
      <c r="BP373" t="b">
        <v>0</v>
      </c>
      <c r="BQ373" t="b">
        <v>0</v>
      </c>
      <c r="BR373" s="241" t="s">
        <v>7029</v>
      </c>
      <c r="BS373" s="241" t="s">
        <v>7219</v>
      </c>
      <c r="BT373" s="234" t="s">
        <v>7012</v>
      </c>
      <c r="BU373" t="b">
        <v>0</v>
      </c>
      <c r="BV373" s="103">
        <v>0</v>
      </c>
      <c r="BW373" s="235">
        <v>1872</v>
      </c>
      <c r="BX373" s="234" t="s">
        <v>9844</v>
      </c>
      <c r="BY373" s="234" t="s">
        <v>56</v>
      </c>
      <c r="BZ373" s="234" t="s">
        <v>7014</v>
      </c>
    </row>
    <row r="374" spans="1:78" ht="30" x14ac:dyDescent="0.25">
      <c r="A374" s="5">
        <v>1839</v>
      </c>
      <c r="B374" s="234" t="s">
        <v>3684</v>
      </c>
      <c r="C374" s="234" t="s">
        <v>2041</v>
      </c>
      <c r="D374" s="234" t="s">
        <v>7419</v>
      </c>
      <c r="E374" s="234"/>
      <c r="F374" s="234" t="s">
        <v>6993</v>
      </c>
      <c r="G374" s="234" t="s">
        <v>6994</v>
      </c>
      <c r="H374" s="234" t="s">
        <v>6995</v>
      </c>
      <c r="I374" s="242"/>
      <c r="J374" s="242">
        <v>44497.434548611112</v>
      </c>
      <c r="K374" s="234"/>
      <c r="L374" s="242">
        <v>44505.434548611112</v>
      </c>
      <c r="M374" s="234" t="s">
        <v>6996</v>
      </c>
      <c r="N374" s="234" t="s">
        <v>7421</v>
      </c>
      <c r="O374" s="234" t="s">
        <v>7422</v>
      </c>
      <c r="P374" s="234" t="s">
        <v>6999</v>
      </c>
      <c r="Q374" s="234"/>
      <c r="R374" s="234" t="s">
        <v>451</v>
      </c>
      <c r="S374" t="b">
        <v>0</v>
      </c>
      <c r="T374" s="242"/>
      <c r="U374" s="103">
        <v>5</v>
      </c>
      <c r="V374" s="234" t="s">
        <v>272</v>
      </c>
      <c r="W374" s="103">
        <v>10</v>
      </c>
      <c r="X374" s="234" t="s">
        <v>272</v>
      </c>
      <c r="Y374" s="242"/>
      <c r="Z374" s="242"/>
      <c r="AA374" s="103"/>
      <c r="AB374" s="234" t="s">
        <v>7424</v>
      </c>
      <c r="AC374" s="243">
        <v>44497.437986111108</v>
      </c>
      <c r="AD374" s="234" t="s">
        <v>7001</v>
      </c>
      <c r="AE374" s="235" t="s">
        <v>9845</v>
      </c>
      <c r="AF374" s="237">
        <v>0</v>
      </c>
      <c r="AG374" s="234" t="s">
        <v>482</v>
      </c>
      <c r="AH374" s="241"/>
      <c r="AI374" t="b">
        <v>1</v>
      </c>
      <c r="AJ374" t="b">
        <v>0</v>
      </c>
      <c r="AK374" s="234"/>
      <c r="AL374" s="103"/>
      <c r="AM374" t="b">
        <v>0</v>
      </c>
      <c r="AN374" s="234"/>
      <c r="AO374" s="103"/>
      <c r="AP374" s="241"/>
      <c r="AQ374" s="241"/>
      <c r="AR374" s="241"/>
      <c r="AS374" s="241"/>
      <c r="AT374" s="234" t="s">
        <v>7005</v>
      </c>
      <c r="AU374" s="234" t="s">
        <v>7085</v>
      </c>
      <c r="AV374" t="b">
        <v>0</v>
      </c>
      <c r="AW374" t="b">
        <v>0</v>
      </c>
      <c r="AX374" s="241"/>
      <c r="AY374" s="241"/>
      <c r="AZ374" s="234"/>
      <c r="BA374" s="234"/>
      <c r="BB374" s="234" t="s">
        <v>8739</v>
      </c>
      <c r="BC374" t="b">
        <v>0</v>
      </c>
      <c r="BD374" s="234" t="s">
        <v>7008</v>
      </c>
      <c r="BE374" s="234" t="s">
        <v>7009</v>
      </c>
      <c r="BF374" s="234" t="s">
        <v>7027</v>
      </c>
      <c r="BG374" s="234" t="s">
        <v>7028</v>
      </c>
      <c r="BH374" s="234" t="s">
        <v>55</v>
      </c>
      <c r="BI374" s="243">
        <v>44642.412986111114</v>
      </c>
      <c r="BJ374" s="234" t="s">
        <v>442</v>
      </c>
      <c r="BK374" s="234" t="s">
        <v>451</v>
      </c>
      <c r="BL374" s="234" t="s">
        <v>451</v>
      </c>
      <c r="BM374" s="234" t="s">
        <v>547</v>
      </c>
      <c r="BN374" s="241" t="s">
        <v>7218</v>
      </c>
      <c r="BO374" t="b">
        <v>0</v>
      </c>
      <c r="BP374" t="b">
        <v>0</v>
      </c>
      <c r="BQ374" t="b">
        <v>0</v>
      </c>
      <c r="BR374" s="241" t="s">
        <v>7029</v>
      </c>
      <c r="BS374" s="241"/>
      <c r="BT374" s="234" t="s">
        <v>7012</v>
      </c>
      <c r="BU374" t="b">
        <v>0</v>
      </c>
      <c r="BV374" s="103">
        <v>1</v>
      </c>
      <c r="BW374" s="235">
        <v>1871</v>
      </c>
      <c r="BX374" s="234" t="s">
        <v>9846</v>
      </c>
      <c r="BY374" s="234" t="s">
        <v>56</v>
      </c>
      <c r="BZ374" s="234" t="s">
        <v>7014</v>
      </c>
    </row>
    <row r="375" spans="1:78" ht="30" x14ac:dyDescent="0.25">
      <c r="A375" s="5">
        <v>1838</v>
      </c>
      <c r="B375" s="234" t="s">
        <v>3674</v>
      </c>
      <c r="C375" s="234" t="s">
        <v>9763</v>
      </c>
      <c r="D375" s="234" t="s">
        <v>8127</v>
      </c>
      <c r="E375" s="234" t="s">
        <v>8671</v>
      </c>
      <c r="F375" s="234" t="s">
        <v>2991</v>
      </c>
      <c r="G375" s="234" t="s">
        <v>7864</v>
      </c>
      <c r="H375" s="234" t="s">
        <v>7034</v>
      </c>
      <c r="I375" s="242"/>
      <c r="J375" s="242">
        <v>44489.60733796296</v>
      </c>
      <c r="K375" s="234"/>
      <c r="L375" s="242">
        <v>44498.60733796296</v>
      </c>
      <c r="M375" s="234" t="s">
        <v>6996</v>
      </c>
      <c r="N375" s="234" t="s">
        <v>8128</v>
      </c>
      <c r="O375" s="234" t="s">
        <v>8129</v>
      </c>
      <c r="P375" s="234" t="s">
        <v>6999</v>
      </c>
      <c r="Q375" s="234"/>
      <c r="R375" s="234" t="s">
        <v>451</v>
      </c>
      <c r="S375" t="b">
        <v>0</v>
      </c>
      <c r="T375" s="242"/>
      <c r="U375" s="103">
        <v>127</v>
      </c>
      <c r="V375" s="234" t="s">
        <v>272</v>
      </c>
      <c r="W375" s="103">
        <v>888</v>
      </c>
      <c r="X375" s="234" t="s">
        <v>272</v>
      </c>
      <c r="Y375" s="242">
        <v>45292</v>
      </c>
      <c r="Z375" s="242"/>
      <c r="AA375" s="103">
        <v>7</v>
      </c>
      <c r="AB375" s="234" t="s">
        <v>8130</v>
      </c>
      <c r="AC375" s="243">
        <v>44496.635428240741</v>
      </c>
      <c r="AD375" s="234" t="s">
        <v>7763</v>
      </c>
      <c r="AE375" s="235" t="s">
        <v>9847</v>
      </c>
      <c r="AF375" s="237">
        <v>0</v>
      </c>
      <c r="AG375" s="234" t="s">
        <v>482</v>
      </c>
      <c r="AH375" s="241"/>
      <c r="AI375" t="b">
        <v>1</v>
      </c>
      <c r="AJ375" t="b">
        <v>0</v>
      </c>
      <c r="AK375" s="234"/>
      <c r="AL375" s="103"/>
      <c r="AM375" t="b">
        <v>0</v>
      </c>
      <c r="AN375" s="234"/>
      <c r="AO375" s="103"/>
      <c r="AP375" s="241"/>
      <c r="AQ375" s="241"/>
      <c r="AR375" s="241"/>
      <c r="AS375" s="241"/>
      <c r="AT375" s="234" t="s">
        <v>7058</v>
      </c>
      <c r="AU375" s="234" t="s">
        <v>7610</v>
      </c>
      <c r="AV375" t="b">
        <v>1</v>
      </c>
      <c r="AW375" t="b">
        <v>0</v>
      </c>
      <c r="AX375" s="241" t="s">
        <v>9848</v>
      </c>
      <c r="AY375" s="241"/>
      <c r="AZ375" s="234"/>
      <c r="BA375" s="234"/>
      <c r="BB375" s="234"/>
      <c r="BC375" t="b">
        <v>0</v>
      </c>
      <c r="BD375" s="234" t="s">
        <v>7008</v>
      </c>
      <c r="BE375" s="234" t="s">
        <v>7045</v>
      </c>
      <c r="BF375" s="234" t="s">
        <v>7027</v>
      </c>
      <c r="BG375" s="234" t="s">
        <v>7028</v>
      </c>
      <c r="BH375" s="234" t="s">
        <v>55</v>
      </c>
      <c r="BI375" s="243">
        <v>44642.412986111114</v>
      </c>
      <c r="BJ375" s="234" t="s">
        <v>442</v>
      </c>
      <c r="BK375" s="234" t="s">
        <v>451</v>
      </c>
      <c r="BL375" s="234" t="s">
        <v>547</v>
      </c>
      <c r="BM375" s="234" t="s">
        <v>547</v>
      </c>
      <c r="BN375" s="241" t="s">
        <v>9849</v>
      </c>
      <c r="BO375" t="b">
        <v>0</v>
      </c>
      <c r="BP375" t="b">
        <v>0</v>
      </c>
      <c r="BQ375" t="b">
        <v>1</v>
      </c>
      <c r="BR375" s="241" t="s">
        <v>8899</v>
      </c>
      <c r="BS375" s="241"/>
      <c r="BT375" s="234" t="s">
        <v>7047</v>
      </c>
      <c r="BU375" t="b">
        <v>0</v>
      </c>
      <c r="BV375" s="103">
        <v>1</v>
      </c>
      <c r="BW375" s="235">
        <v>1870</v>
      </c>
      <c r="BX375" s="234" t="s">
        <v>9850</v>
      </c>
      <c r="BY375" s="234" t="s">
        <v>56</v>
      </c>
      <c r="BZ375" s="234" t="s">
        <v>7014</v>
      </c>
    </row>
    <row r="376" spans="1:78" x14ac:dyDescent="0.25">
      <c r="A376" s="5">
        <v>1837</v>
      </c>
      <c r="B376" s="234" t="s">
        <v>3664</v>
      </c>
      <c r="C376" s="234" t="s">
        <v>3665</v>
      </c>
      <c r="D376" s="234" t="s">
        <v>9851</v>
      </c>
      <c r="E376" s="234"/>
      <c r="F376" s="234" t="s">
        <v>6993</v>
      </c>
      <c r="G376" s="234" t="s">
        <v>7315</v>
      </c>
      <c r="H376" s="234" t="s">
        <v>6995</v>
      </c>
      <c r="I376" s="242"/>
      <c r="J376" s="242">
        <v>44496.601458333331</v>
      </c>
      <c r="K376" s="234"/>
      <c r="L376" s="242">
        <v>44501.601458333331</v>
      </c>
      <c r="M376" s="234" t="s">
        <v>6996</v>
      </c>
      <c r="N376" s="234" t="s">
        <v>9852</v>
      </c>
      <c r="O376" s="234" t="s">
        <v>9853</v>
      </c>
      <c r="P376" s="234" t="s">
        <v>6999</v>
      </c>
      <c r="Q376" s="234" t="s">
        <v>9854</v>
      </c>
      <c r="R376" s="234" t="s">
        <v>451</v>
      </c>
      <c r="S376" t="b">
        <v>0</v>
      </c>
      <c r="T376" s="242"/>
      <c r="U376" s="103">
        <v>1</v>
      </c>
      <c r="V376" s="234" t="s">
        <v>272</v>
      </c>
      <c r="W376" s="103">
        <v>1</v>
      </c>
      <c r="X376" s="234" t="s">
        <v>272</v>
      </c>
      <c r="Y376" s="242"/>
      <c r="Z376" s="242"/>
      <c r="AA376" s="103"/>
      <c r="AB376" s="234" t="s">
        <v>9855</v>
      </c>
      <c r="AC376" s="243">
        <v>44496.605231481481</v>
      </c>
      <c r="AD376" s="234" t="s">
        <v>7320</v>
      </c>
      <c r="AE376" s="235" t="s">
        <v>9856</v>
      </c>
      <c r="AF376" s="237">
        <v>0</v>
      </c>
      <c r="AG376" s="234" t="s">
        <v>482</v>
      </c>
      <c r="AH376" s="241"/>
      <c r="AI376" t="b">
        <v>1</v>
      </c>
      <c r="AJ376" t="b">
        <v>0</v>
      </c>
      <c r="AK376" s="234"/>
      <c r="AL376" s="103"/>
      <c r="AM376" t="b">
        <v>0</v>
      </c>
      <c r="AN376" s="234"/>
      <c r="AO376" s="103"/>
      <c r="AP376" s="241"/>
      <c r="AQ376" s="241"/>
      <c r="AR376" s="241"/>
      <c r="AS376" s="241"/>
      <c r="AT376" s="234" t="s">
        <v>7005</v>
      </c>
      <c r="AU376" s="234" t="s">
        <v>7042</v>
      </c>
      <c r="AV376" t="b">
        <v>0</v>
      </c>
      <c r="AW376" t="b">
        <v>0</v>
      </c>
      <c r="AX376" s="241"/>
      <c r="AY376" s="241"/>
      <c r="AZ376" s="234"/>
      <c r="BA376" s="234"/>
      <c r="BB376" s="234" t="s">
        <v>9857</v>
      </c>
      <c r="BC376" t="b">
        <v>0</v>
      </c>
      <c r="BD376" s="234" t="s">
        <v>7008</v>
      </c>
      <c r="BE376" s="234" t="s">
        <v>7009</v>
      </c>
      <c r="BF376" s="234" t="s">
        <v>7027</v>
      </c>
      <c r="BG376" s="234" t="s">
        <v>7028</v>
      </c>
      <c r="BH376" s="234" t="s">
        <v>55</v>
      </c>
      <c r="BI376" s="243">
        <v>44642.412986111114</v>
      </c>
      <c r="BJ376" s="234" t="s">
        <v>442</v>
      </c>
      <c r="BK376" s="234" t="s">
        <v>451</v>
      </c>
      <c r="BL376" s="234" t="s">
        <v>451</v>
      </c>
      <c r="BM376" s="234" t="s">
        <v>451</v>
      </c>
      <c r="BN376" s="241"/>
      <c r="BO376" t="b">
        <v>0</v>
      </c>
      <c r="BP376" t="b">
        <v>0</v>
      </c>
      <c r="BQ376" t="b">
        <v>0</v>
      </c>
      <c r="BR376" s="241" t="s">
        <v>7029</v>
      </c>
      <c r="BS376" s="241"/>
      <c r="BT376" s="234" t="s">
        <v>7012</v>
      </c>
      <c r="BU376" t="b">
        <v>0</v>
      </c>
      <c r="BV376" s="103">
        <v>1</v>
      </c>
      <c r="BW376" s="235">
        <v>1869</v>
      </c>
      <c r="BX376" s="234" t="s">
        <v>9858</v>
      </c>
      <c r="BY376" s="234" t="s">
        <v>56</v>
      </c>
      <c r="BZ376" s="234" t="s">
        <v>7014</v>
      </c>
    </row>
    <row r="377" spans="1:78" x14ac:dyDescent="0.25">
      <c r="A377" s="5">
        <v>1836</v>
      </c>
      <c r="B377" s="234" t="s">
        <v>3659</v>
      </c>
      <c r="C377" s="234" t="s">
        <v>6742</v>
      </c>
      <c r="D377" s="234" t="s">
        <v>7362</v>
      </c>
      <c r="E377" s="234"/>
      <c r="F377" s="234" t="s">
        <v>6993</v>
      </c>
      <c r="G377" s="234" t="s">
        <v>7315</v>
      </c>
      <c r="H377" s="234" t="s">
        <v>6995</v>
      </c>
      <c r="I377" s="242"/>
      <c r="J377" s="242">
        <v>44484.554618055554</v>
      </c>
      <c r="K377" s="234" t="s">
        <v>9859</v>
      </c>
      <c r="L377" s="242">
        <v>44501.554618055554</v>
      </c>
      <c r="M377" s="234" t="s">
        <v>6996</v>
      </c>
      <c r="N377" s="234" t="s">
        <v>7364</v>
      </c>
      <c r="O377" s="234" t="s">
        <v>7365</v>
      </c>
      <c r="P377" s="234" t="s">
        <v>6999</v>
      </c>
      <c r="Q377" s="234" t="s">
        <v>7366</v>
      </c>
      <c r="R377" s="234" t="s">
        <v>451</v>
      </c>
      <c r="S377" t="b">
        <v>0</v>
      </c>
      <c r="T377" s="242"/>
      <c r="U377" s="103">
        <v>3</v>
      </c>
      <c r="V377" s="234" t="s">
        <v>272</v>
      </c>
      <c r="W377" s="103">
        <v>3</v>
      </c>
      <c r="X377" s="234" t="s">
        <v>272</v>
      </c>
      <c r="Y377" s="242"/>
      <c r="Z377" s="242"/>
      <c r="AA377" s="103"/>
      <c r="AB377" s="234" t="s">
        <v>7367</v>
      </c>
      <c r="AC377" s="243">
        <v>44496.558344907404</v>
      </c>
      <c r="AD377" s="234" t="s">
        <v>7320</v>
      </c>
      <c r="AE377" s="235" t="s">
        <v>9860</v>
      </c>
      <c r="AF377" s="237">
        <v>0</v>
      </c>
      <c r="AG377" s="234" t="s">
        <v>482</v>
      </c>
      <c r="AH377" s="241"/>
      <c r="AI377" t="b">
        <v>1</v>
      </c>
      <c r="AJ377" t="b">
        <v>0</v>
      </c>
      <c r="AK377" s="234"/>
      <c r="AL377" s="103"/>
      <c r="AM377" t="b">
        <v>0</v>
      </c>
      <c r="AN377" s="234"/>
      <c r="AO377" s="103"/>
      <c r="AP377" s="241"/>
      <c r="AQ377" s="241"/>
      <c r="AR377" s="241"/>
      <c r="AS377" s="241"/>
      <c r="AT377" s="234" t="s">
        <v>7005</v>
      </c>
      <c r="AU377" s="234" t="s">
        <v>7042</v>
      </c>
      <c r="AV377" t="b">
        <v>0</v>
      </c>
      <c r="AW377" t="b">
        <v>0</v>
      </c>
      <c r="AX377" s="241"/>
      <c r="AY377" s="241"/>
      <c r="AZ377" s="234"/>
      <c r="BA377" s="234"/>
      <c r="BB377" s="234" t="s">
        <v>7369</v>
      </c>
      <c r="BC377" t="b">
        <v>0</v>
      </c>
      <c r="BD377" s="234" t="s">
        <v>7008</v>
      </c>
      <c r="BE377" s="234" t="s">
        <v>7009</v>
      </c>
      <c r="BF377" s="234" t="s">
        <v>7027</v>
      </c>
      <c r="BG377" s="234" t="s">
        <v>7028</v>
      </c>
      <c r="BH377" s="234" t="s">
        <v>55</v>
      </c>
      <c r="BI377" s="243">
        <v>44642.412986111114</v>
      </c>
      <c r="BJ377" s="234" t="s">
        <v>442</v>
      </c>
      <c r="BK377" s="234" t="s">
        <v>451</v>
      </c>
      <c r="BL377" s="234" t="s">
        <v>451</v>
      </c>
      <c r="BM377" s="234" t="s">
        <v>451</v>
      </c>
      <c r="BN377" s="241"/>
      <c r="BO377" t="b">
        <v>0</v>
      </c>
      <c r="BP377" t="b">
        <v>0</v>
      </c>
      <c r="BQ377" t="b">
        <v>0</v>
      </c>
      <c r="BR377" s="241" t="s">
        <v>7029</v>
      </c>
      <c r="BS377" s="241"/>
      <c r="BT377" s="234" t="s">
        <v>7012</v>
      </c>
      <c r="BU377" t="b">
        <v>0</v>
      </c>
      <c r="BV377" s="103">
        <v>1</v>
      </c>
      <c r="BW377" s="235">
        <v>1868</v>
      </c>
      <c r="BX377" s="234" t="s">
        <v>9861</v>
      </c>
      <c r="BY377" s="234" t="s">
        <v>56</v>
      </c>
      <c r="BZ377" s="234" t="s">
        <v>7014</v>
      </c>
    </row>
    <row r="378" spans="1:78" ht="45" x14ac:dyDescent="0.25">
      <c r="A378" s="5">
        <v>1835</v>
      </c>
      <c r="B378" s="234" t="s">
        <v>3649</v>
      </c>
      <c r="C378" s="234" t="s">
        <v>9430</v>
      </c>
      <c r="D378" s="234" t="s">
        <v>9862</v>
      </c>
      <c r="E378" s="234"/>
      <c r="F378" s="234" t="s">
        <v>6993</v>
      </c>
      <c r="G378" s="234" t="s">
        <v>7315</v>
      </c>
      <c r="H378" s="234" t="s">
        <v>6995</v>
      </c>
      <c r="I378" s="242"/>
      <c r="J378" s="242">
        <v>44490.539351851854</v>
      </c>
      <c r="K378" s="234" t="s">
        <v>9863</v>
      </c>
      <c r="L378" s="242">
        <v>44498</v>
      </c>
      <c r="M378" s="234" t="s">
        <v>6996</v>
      </c>
      <c r="N378" s="234" t="s">
        <v>9864</v>
      </c>
      <c r="O378" s="234" t="s">
        <v>9865</v>
      </c>
      <c r="P378" s="234" t="s">
        <v>6999</v>
      </c>
      <c r="Q378" s="234" t="s">
        <v>9866</v>
      </c>
      <c r="R378" s="234" t="s">
        <v>451</v>
      </c>
      <c r="S378" t="b">
        <v>0</v>
      </c>
      <c r="T378" s="242"/>
      <c r="U378" s="103">
        <v>10</v>
      </c>
      <c r="V378" s="234" t="s">
        <v>272</v>
      </c>
      <c r="W378" s="103">
        <v>10</v>
      </c>
      <c r="X378" s="234" t="s">
        <v>272</v>
      </c>
      <c r="Y378" s="242"/>
      <c r="Z378" s="242"/>
      <c r="AA378" s="103"/>
      <c r="AB378" s="234" t="s">
        <v>9867</v>
      </c>
      <c r="AC378" s="243">
        <v>44496.545474537037</v>
      </c>
      <c r="AD378" s="234" t="s">
        <v>7320</v>
      </c>
      <c r="AE378" s="235" t="s">
        <v>9868</v>
      </c>
      <c r="AF378" s="237">
        <v>0</v>
      </c>
      <c r="AG378" s="234" t="s">
        <v>482</v>
      </c>
      <c r="AH378" s="241"/>
      <c r="AI378" t="b">
        <v>1</v>
      </c>
      <c r="AJ378" t="b">
        <v>0</v>
      </c>
      <c r="AK378" s="234"/>
      <c r="AL378" s="103"/>
      <c r="AM378" t="b">
        <v>0</v>
      </c>
      <c r="AN378" s="234"/>
      <c r="AO378" s="103"/>
      <c r="AP378" s="241"/>
      <c r="AQ378" s="241"/>
      <c r="AR378" s="241"/>
      <c r="AS378" s="241"/>
      <c r="AT378" s="234" t="s">
        <v>7005</v>
      </c>
      <c r="AU378" s="234" t="s">
        <v>7059</v>
      </c>
      <c r="AV378" t="b">
        <v>0</v>
      </c>
      <c r="AW378" t="b">
        <v>0</v>
      </c>
      <c r="AX378" s="241"/>
      <c r="AY378" s="241"/>
      <c r="AZ378" s="234"/>
      <c r="BA378" s="234"/>
      <c r="BB378" s="234" t="s">
        <v>9869</v>
      </c>
      <c r="BC378" t="b">
        <v>0</v>
      </c>
      <c r="BD378" s="234" t="s">
        <v>7008</v>
      </c>
      <c r="BE378" s="234" t="s">
        <v>7009</v>
      </c>
      <c r="BF378" s="234" t="s">
        <v>7027</v>
      </c>
      <c r="BG378" s="234" t="s">
        <v>7028</v>
      </c>
      <c r="BH378" s="234" t="s">
        <v>55</v>
      </c>
      <c r="BI378" s="243">
        <v>44642.412974537037</v>
      </c>
      <c r="BJ378" s="234" t="s">
        <v>442</v>
      </c>
      <c r="BK378" s="234" t="s">
        <v>451</v>
      </c>
      <c r="BL378" s="234" t="s">
        <v>451</v>
      </c>
      <c r="BM378" s="234" t="s">
        <v>451</v>
      </c>
      <c r="BN378" s="241"/>
      <c r="BO378" t="b">
        <v>0</v>
      </c>
      <c r="BP378" t="b">
        <v>0</v>
      </c>
      <c r="BQ378" t="b">
        <v>0</v>
      </c>
      <c r="BR378" s="241" t="s">
        <v>7029</v>
      </c>
      <c r="BS378" s="241" t="s">
        <v>9870</v>
      </c>
      <c r="BT378" s="234" t="s">
        <v>7012</v>
      </c>
      <c r="BU378" t="b">
        <v>0</v>
      </c>
      <c r="BV378" s="103">
        <v>1</v>
      </c>
      <c r="BW378" s="235">
        <v>1867</v>
      </c>
      <c r="BX378" s="234" t="s">
        <v>9871</v>
      </c>
      <c r="BY378" s="234" t="s">
        <v>56</v>
      </c>
      <c r="BZ378" s="234" t="s">
        <v>7014</v>
      </c>
    </row>
    <row r="379" spans="1:78" ht="30" x14ac:dyDescent="0.25">
      <c r="A379" s="5">
        <v>1834</v>
      </c>
      <c r="B379" s="234" t="s">
        <v>3642</v>
      </c>
      <c r="C379" s="234" t="s">
        <v>3643</v>
      </c>
      <c r="D379" s="234" t="s">
        <v>8749</v>
      </c>
      <c r="E379" s="234"/>
      <c r="F379" s="234" t="s">
        <v>6993</v>
      </c>
      <c r="G379" s="234" t="s">
        <v>6994</v>
      </c>
      <c r="H379" s="234" t="s">
        <v>6995</v>
      </c>
      <c r="I379" s="242"/>
      <c r="J379" s="242">
        <v>44496.346516203703</v>
      </c>
      <c r="K379" s="234"/>
      <c r="L379" s="242">
        <v>44504.346516203703</v>
      </c>
      <c r="M379" s="234" t="s">
        <v>6996</v>
      </c>
      <c r="N379" s="234" t="s">
        <v>8750</v>
      </c>
      <c r="O379" s="234" t="s">
        <v>8751</v>
      </c>
      <c r="P379" s="234" t="s">
        <v>6999</v>
      </c>
      <c r="Q379" s="234"/>
      <c r="R379" s="234" t="s">
        <v>451</v>
      </c>
      <c r="S379" t="b">
        <v>0</v>
      </c>
      <c r="T379" s="242"/>
      <c r="U379" s="103">
        <v>2</v>
      </c>
      <c r="V379" s="234" t="s">
        <v>272</v>
      </c>
      <c r="W379" s="103">
        <v>2</v>
      </c>
      <c r="X379" s="234" t="s">
        <v>272</v>
      </c>
      <c r="Y379" s="242"/>
      <c r="Z379" s="242"/>
      <c r="AA379" s="103"/>
      <c r="AB379" s="234" t="s">
        <v>8752</v>
      </c>
      <c r="AC379" s="243">
        <v>44496.35359953704</v>
      </c>
      <c r="AD379" s="234" t="s">
        <v>7001</v>
      </c>
      <c r="AE379" s="235" t="s">
        <v>9872</v>
      </c>
      <c r="AF379" s="237">
        <v>0</v>
      </c>
      <c r="AG379" s="234" t="s">
        <v>482</v>
      </c>
      <c r="AH379" s="241" t="s">
        <v>9873</v>
      </c>
      <c r="AI379" t="b">
        <v>1</v>
      </c>
      <c r="AJ379" t="b">
        <v>0</v>
      </c>
      <c r="AK379" s="234"/>
      <c r="AL379" s="103"/>
      <c r="AM379" t="b">
        <v>0</v>
      </c>
      <c r="AN379" s="234"/>
      <c r="AO379" s="103"/>
      <c r="AP379" s="241"/>
      <c r="AQ379" s="241"/>
      <c r="AR379" s="241"/>
      <c r="AS379" s="241"/>
      <c r="AT379" s="234" t="s">
        <v>7005</v>
      </c>
      <c r="AU379" s="234" t="s">
        <v>7085</v>
      </c>
      <c r="AV379" t="b">
        <v>0</v>
      </c>
      <c r="AW379" t="b">
        <v>0</v>
      </c>
      <c r="AX379" s="241"/>
      <c r="AY379" s="241"/>
      <c r="AZ379" s="234"/>
      <c r="BA379" s="234"/>
      <c r="BB379" s="234" t="s">
        <v>8755</v>
      </c>
      <c r="BC379" t="b">
        <v>0</v>
      </c>
      <c r="BD379" s="234" t="s">
        <v>7008</v>
      </c>
      <c r="BE379" s="234" t="s">
        <v>7009</v>
      </c>
      <c r="BF379" s="234" t="s">
        <v>7027</v>
      </c>
      <c r="BG379" s="234" t="s">
        <v>7028</v>
      </c>
      <c r="BH379" s="234" t="s">
        <v>55</v>
      </c>
      <c r="BI379" s="243">
        <v>44642.412974537037</v>
      </c>
      <c r="BJ379" s="234" t="s">
        <v>442</v>
      </c>
      <c r="BK379" s="234" t="s">
        <v>451</v>
      </c>
      <c r="BL379" s="234" t="s">
        <v>451</v>
      </c>
      <c r="BM379" s="234" t="s">
        <v>547</v>
      </c>
      <c r="BN379" s="241" t="s">
        <v>7132</v>
      </c>
      <c r="BO379" t="b">
        <v>0</v>
      </c>
      <c r="BP379" t="b">
        <v>0</v>
      </c>
      <c r="BQ379" t="b">
        <v>0</v>
      </c>
      <c r="BR379" s="241" t="s">
        <v>7029</v>
      </c>
      <c r="BS379" s="241"/>
      <c r="BT379" s="234" t="s">
        <v>7012</v>
      </c>
      <c r="BU379" t="b">
        <v>0</v>
      </c>
      <c r="BV379" s="103">
        <v>1</v>
      </c>
      <c r="BW379" s="235">
        <v>1866</v>
      </c>
      <c r="BX379" s="234" t="s">
        <v>9874</v>
      </c>
      <c r="BY379" s="234" t="s">
        <v>56</v>
      </c>
      <c r="BZ379" s="234" t="s">
        <v>7014</v>
      </c>
    </row>
    <row r="380" spans="1:78" ht="120" x14ac:dyDescent="0.25">
      <c r="A380" s="5">
        <v>1833</v>
      </c>
      <c r="B380" s="234" t="s">
        <v>3628</v>
      </c>
      <c r="C380" s="234" t="s">
        <v>9875</v>
      </c>
      <c r="D380" s="234" t="s">
        <v>7227</v>
      </c>
      <c r="E380" s="234"/>
      <c r="F380" s="234" t="s">
        <v>7156</v>
      </c>
      <c r="G380" s="234" t="s">
        <v>7157</v>
      </c>
      <c r="H380" s="234" t="s">
        <v>7158</v>
      </c>
      <c r="I380" s="242"/>
      <c r="J380" s="242">
        <v>44495.65556712963</v>
      </c>
      <c r="K380" s="234"/>
      <c r="L380" s="242">
        <v>44503.65556712963</v>
      </c>
      <c r="M380" s="234" t="s">
        <v>7228</v>
      </c>
      <c r="N380" s="234" t="s">
        <v>7229</v>
      </c>
      <c r="O380" s="234" t="s">
        <v>7230</v>
      </c>
      <c r="P380" s="234" t="s">
        <v>6999</v>
      </c>
      <c r="Q380" s="234" t="s">
        <v>9876</v>
      </c>
      <c r="R380" s="234" t="s">
        <v>451</v>
      </c>
      <c r="S380" t="b">
        <v>0</v>
      </c>
      <c r="T380" s="242"/>
      <c r="U380" s="103">
        <v>50</v>
      </c>
      <c r="V380" s="234" t="s">
        <v>272</v>
      </c>
      <c r="W380" s="103">
        <v>100</v>
      </c>
      <c r="X380" s="234" t="s">
        <v>272</v>
      </c>
      <c r="Y380" s="242"/>
      <c r="Z380" s="242"/>
      <c r="AA380" s="103">
        <v>2</v>
      </c>
      <c r="AB380" s="234" t="s">
        <v>7231</v>
      </c>
      <c r="AC380" s="243">
        <v>44495.657372685186</v>
      </c>
      <c r="AD380" s="234" t="s">
        <v>7163</v>
      </c>
      <c r="AE380" s="235" t="s">
        <v>9877</v>
      </c>
      <c r="AF380" s="237">
        <v>0</v>
      </c>
      <c r="AG380" s="234" t="s">
        <v>482</v>
      </c>
      <c r="AH380" s="241"/>
      <c r="AI380" t="b">
        <v>1</v>
      </c>
      <c r="AJ380" t="b">
        <v>0</v>
      </c>
      <c r="AK380" s="234"/>
      <c r="AL380" s="103"/>
      <c r="AM380" t="b">
        <v>0</v>
      </c>
      <c r="AN380" s="234"/>
      <c r="AO380" s="103"/>
      <c r="AP380" s="241"/>
      <c r="AQ380" s="241"/>
      <c r="AR380" s="241"/>
      <c r="AS380" s="241"/>
      <c r="AT380" s="234" t="s">
        <v>7120</v>
      </c>
      <c r="AU380" s="234" t="s">
        <v>7025</v>
      </c>
      <c r="AV380" t="b">
        <v>0</v>
      </c>
      <c r="AW380" t="b">
        <v>1</v>
      </c>
      <c r="AX380" s="241" t="s">
        <v>7168</v>
      </c>
      <c r="AY380" s="241"/>
      <c r="AZ380" s="234" t="s">
        <v>7228</v>
      </c>
      <c r="BA380" s="234"/>
      <c r="BB380" s="234" t="s">
        <v>9878</v>
      </c>
      <c r="BC380" t="b">
        <v>0</v>
      </c>
      <c r="BD380" s="234" t="s">
        <v>7234</v>
      </c>
      <c r="BE380" s="234" t="s">
        <v>7171</v>
      </c>
      <c r="BF380" s="234" t="s">
        <v>7027</v>
      </c>
      <c r="BG380" s="234" t="s">
        <v>7028</v>
      </c>
      <c r="BH380" s="234" t="s">
        <v>55</v>
      </c>
      <c r="BI380" s="243">
        <v>44642.412974537037</v>
      </c>
      <c r="BJ380" s="234" t="s">
        <v>9879</v>
      </c>
      <c r="BK380" s="234" t="s">
        <v>451</v>
      </c>
      <c r="BL380" s="234" t="s">
        <v>547</v>
      </c>
      <c r="BM380" s="234" t="s">
        <v>451</v>
      </c>
      <c r="BN380" s="241"/>
      <c r="BO380" t="b">
        <v>0</v>
      </c>
      <c r="BP380" t="b">
        <v>0</v>
      </c>
      <c r="BQ380" t="b">
        <v>0</v>
      </c>
      <c r="BR380" s="241" t="s">
        <v>7173</v>
      </c>
      <c r="BS380" s="241" t="s">
        <v>9880</v>
      </c>
      <c r="BT380" s="234" t="s">
        <v>7012</v>
      </c>
      <c r="BU380" t="b">
        <v>0</v>
      </c>
      <c r="BV380" s="103">
        <v>1</v>
      </c>
      <c r="BW380" s="235">
        <v>1865</v>
      </c>
      <c r="BX380" s="234" t="s">
        <v>9881</v>
      </c>
      <c r="BY380" s="234" t="s">
        <v>56</v>
      </c>
      <c r="BZ380" s="234" t="s">
        <v>7014</v>
      </c>
    </row>
    <row r="381" spans="1:78" ht="30" x14ac:dyDescent="0.25">
      <c r="A381" s="5">
        <v>1832</v>
      </c>
      <c r="B381" s="234" t="s">
        <v>3596</v>
      </c>
      <c r="C381" s="234" t="s">
        <v>9882</v>
      </c>
      <c r="D381" s="234"/>
      <c r="E381" s="234" t="s">
        <v>7870</v>
      </c>
      <c r="F381" s="234" t="s">
        <v>2991</v>
      </c>
      <c r="G381" s="234" t="s">
        <v>7864</v>
      </c>
      <c r="H381" s="234" t="s">
        <v>7034</v>
      </c>
      <c r="I381" s="242"/>
      <c r="J381" s="242">
        <v>44694.610914351855</v>
      </c>
      <c r="K381" s="234"/>
      <c r="L381" s="242">
        <v>44701.610914351855</v>
      </c>
      <c r="M381" s="234" t="s">
        <v>7871</v>
      </c>
      <c r="N381" s="234" t="s">
        <v>7872</v>
      </c>
      <c r="O381" s="234" t="s">
        <v>7873</v>
      </c>
      <c r="P381" s="234" t="s">
        <v>6999</v>
      </c>
      <c r="Q381" s="234" t="s">
        <v>9883</v>
      </c>
      <c r="R381" s="234" t="s">
        <v>451</v>
      </c>
      <c r="S381" t="b">
        <v>0</v>
      </c>
      <c r="T381" s="242"/>
      <c r="U381" s="103">
        <v>3765</v>
      </c>
      <c r="V381" s="234" t="s">
        <v>272</v>
      </c>
      <c r="W381" s="103">
        <v>26358</v>
      </c>
      <c r="X381" s="234" t="s">
        <v>272</v>
      </c>
      <c r="Y381" s="242">
        <v>44927</v>
      </c>
      <c r="Z381" s="242">
        <v>47118</v>
      </c>
      <c r="AA381" s="103">
        <v>6</v>
      </c>
      <c r="AB381" s="234"/>
      <c r="AC381" s="243">
        <v>44490.619930555556</v>
      </c>
      <c r="AD381" s="234" t="s">
        <v>7763</v>
      </c>
      <c r="AE381" s="235" t="s">
        <v>9884</v>
      </c>
      <c r="AF381" s="237">
        <v>0</v>
      </c>
      <c r="AG381" s="234" t="s">
        <v>482</v>
      </c>
      <c r="AH381" s="241"/>
      <c r="AI381" t="b">
        <v>1</v>
      </c>
      <c r="AJ381" t="b">
        <v>0</v>
      </c>
      <c r="AK381" s="234"/>
      <c r="AL381" s="103"/>
      <c r="AM381" t="b">
        <v>0</v>
      </c>
      <c r="AN381" s="234"/>
      <c r="AO381" s="103"/>
      <c r="AP381" s="241"/>
      <c r="AQ381" s="241" t="s">
        <v>7073</v>
      </c>
      <c r="AR381" s="241"/>
      <c r="AS381" s="241"/>
      <c r="AT381" s="234" t="s">
        <v>7609</v>
      </c>
      <c r="AU381" s="234" t="s">
        <v>7610</v>
      </c>
      <c r="AV381" t="b">
        <v>1</v>
      </c>
      <c r="AW381" t="b">
        <v>0</v>
      </c>
      <c r="AX381" s="241" t="s">
        <v>9885</v>
      </c>
      <c r="AY381" s="241"/>
      <c r="AZ381" s="234" t="s">
        <v>7871</v>
      </c>
      <c r="BA381" s="234" t="s">
        <v>9886</v>
      </c>
      <c r="BB381" s="234" t="s">
        <v>9887</v>
      </c>
      <c r="BC381" t="b">
        <v>1</v>
      </c>
      <c r="BD381" s="234" t="s">
        <v>7876</v>
      </c>
      <c r="BE381" s="234" t="s">
        <v>7045</v>
      </c>
      <c r="BF381" s="234" t="s">
        <v>6972</v>
      </c>
      <c r="BG381" s="234" t="s">
        <v>7010</v>
      </c>
      <c r="BH381" s="234" t="s">
        <v>7011</v>
      </c>
      <c r="BI381" s="243">
        <v>44705.70784722222</v>
      </c>
      <c r="BJ381" s="234" t="s">
        <v>442</v>
      </c>
      <c r="BK381" s="234" t="s">
        <v>451</v>
      </c>
      <c r="BL381" s="234" t="s">
        <v>547</v>
      </c>
      <c r="BM381" s="234" t="s">
        <v>547</v>
      </c>
      <c r="BN381" s="241" t="s">
        <v>9888</v>
      </c>
      <c r="BO381" t="b">
        <v>0</v>
      </c>
      <c r="BP381" t="b">
        <v>0</v>
      </c>
      <c r="BQ381" t="b">
        <v>1</v>
      </c>
      <c r="BR381" s="241" t="s">
        <v>7029</v>
      </c>
      <c r="BS381" s="241"/>
      <c r="BT381" s="234" t="s">
        <v>7012</v>
      </c>
      <c r="BU381" t="b">
        <v>0</v>
      </c>
      <c r="BV381" s="103">
        <v>2</v>
      </c>
      <c r="BW381" s="235">
        <v>1864</v>
      </c>
      <c r="BX381" s="234" t="s">
        <v>9889</v>
      </c>
      <c r="BY381" s="234" t="s">
        <v>56</v>
      </c>
      <c r="BZ381" s="234" t="s">
        <v>7014</v>
      </c>
    </row>
    <row r="382" spans="1:78" x14ac:dyDescent="0.25">
      <c r="A382" s="5">
        <v>1831</v>
      </c>
      <c r="B382" s="234" t="s">
        <v>3577</v>
      </c>
      <c r="C382" s="234" t="s">
        <v>9890</v>
      </c>
      <c r="D382" s="234" t="s">
        <v>8563</v>
      </c>
      <c r="E382" s="234"/>
      <c r="F382" s="234" t="s">
        <v>2991</v>
      </c>
      <c r="G382" s="234" t="s">
        <v>7825</v>
      </c>
      <c r="H382" s="234" t="s">
        <v>7825</v>
      </c>
      <c r="I382" s="242"/>
      <c r="J382" s="242">
        <v>44489.515324074076</v>
      </c>
      <c r="K382" s="234"/>
      <c r="L382" s="242">
        <v>44494.515324074076</v>
      </c>
      <c r="M382" s="234" t="s">
        <v>7066</v>
      </c>
      <c r="N382" s="234" t="s">
        <v>8564</v>
      </c>
      <c r="O382" s="234" t="s">
        <v>8565</v>
      </c>
      <c r="P382" s="234" t="s">
        <v>6999</v>
      </c>
      <c r="Q382" s="234"/>
      <c r="R382" s="234" t="s">
        <v>451</v>
      </c>
      <c r="S382" t="b">
        <v>0</v>
      </c>
      <c r="T382" s="242"/>
      <c r="U382" s="103">
        <v>100</v>
      </c>
      <c r="V382" s="234" t="s">
        <v>272</v>
      </c>
      <c r="W382" s="103">
        <v>500</v>
      </c>
      <c r="X382" s="234" t="s">
        <v>272</v>
      </c>
      <c r="Y382" s="242"/>
      <c r="Z382" s="242"/>
      <c r="AA382" s="103"/>
      <c r="AB382" s="234" t="s">
        <v>8566</v>
      </c>
      <c r="AC382" s="243">
        <v>44489.518935185188</v>
      </c>
      <c r="AD382" s="234" t="s">
        <v>7826</v>
      </c>
      <c r="AE382" s="235" t="s">
        <v>9891</v>
      </c>
      <c r="AF382" s="237">
        <v>0</v>
      </c>
      <c r="AG382" s="234" t="s">
        <v>7057</v>
      </c>
      <c r="AH382" s="241" t="s">
        <v>4175</v>
      </c>
      <c r="AI382" t="b">
        <v>1</v>
      </c>
      <c r="AJ382" t="b">
        <v>0</v>
      </c>
      <c r="AK382" s="234"/>
      <c r="AL382" s="103"/>
      <c r="AM382" t="b">
        <v>0</v>
      </c>
      <c r="AN382" s="234"/>
      <c r="AO382" s="103"/>
      <c r="AP382" s="241"/>
      <c r="AQ382" s="241"/>
      <c r="AR382" s="241"/>
      <c r="AS382" s="241"/>
      <c r="AT382" s="234" t="s">
        <v>7166</v>
      </c>
      <c r="AU382" s="234" t="s">
        <v>9389</v>
      </c>
      <c r="AV382" t="b">
        <v>0</v>
      </c>
      <c r="AW382" t="b">
        <v>1</v>
      </c>
      <c r="AX382" s="241"/>
      <c r="AY382" s="241"/>
      <c r="AZ382" s="234"/>
      <c r="BA382" s="234"/>
      <c r="BB382" s="234"/>
      <c r="BC382" t="b">
        <v>0</v>
      </c>
      <c r="BD382" s="234" t="s">
        <v>7076</v>
      </c>
      <c r="BE382" s="234" t="s">
        <v>7171</v>
      </c>
      <c r="BF382" s="234" t="s">
        <v>7027</v>
      </c>
      <c r="BG382" s="234" t="s">
        <v>7028</v>
      </c>
      <c r="BH382" s="234" t="s">
        <v>55</v>
      </c>
      <c r="BI382" s="243">
        <v>44642.412962962961</v>
      </c>
      <c r="BJ382" s="234" t="s">
        <v>7486</v>
      </c>
      <c r="BK382" s="234" t="s">
        <v>451</v>
      </c>
      <c r="BL382" s="234" t="s">
        <v>451</v>
      </c>
      <c r="BM382" s="234" t="s">
        <v>451</v>
      </c>
      <c r="BN382" s="241"/>
      <c r="BO382" t="b">
        <v>0</v>
      </c>
      <c r="BP382" t="b">
        <v>0</v>
      </c>
      <c r="BQ382" t="b">
        <v>0</v>
      </c>
      <c r="BR382" s="241" t="s">
        <v>7029</v>
      </c>
      <c r="BS382" s="241"/>
      <c r="BT382" s="234" t="s">
        <v>7012</v>
      </c>
      <c r="BU382" t="b">
        <v>0</v>
      </c>
      <c r="BV382" s="103">
        <v>0</v>
      </c>
      <c r="BW382" s="235">
        <v>1863</v>
      </c>
      <c r="BX382" s="234" t="s">
        <v>9892</v>
      </c>
      <c r="BY382" s="234" t="s">
        <v>56</v>
      </c>
      <c r="BZ382" s="234" t="s">
        <v>7014</v>
      </c>
    </row>
    <row r="383" spans="1:78" x14ac:dyDescent="0.25">
      <c r="A383" s="5">
        <v>1830</v>
      </c>
      <c r="B383" s="234" t="s">
        <v>3549</v>
      </c>
      <c r="C383" s="234" t="s">
        <v>9893</v>
      </c>
      <c r="D383" s="234"/>
      <c r="E383" s="234" t="s">
        <v>9690</v>
      </c>
      <c r="F383" s="234" t="s">
        <v>7156</v>
      </c>
      <c r="G383" s="234" t="s">
        <v>6995</v>
      </c>
      <c r="H383" s="234" t="s">
        <v>6995</v>
      </c>
      <c r="I383" s="242"/>
      <c r="J383" s="242">
        <v>44482.740347222221</v>
      </c>
      <c r="K383" s="234"/>
      <c r="L383" s="242">
        <v>44488.740347222221</v>
      </c>
      <c r="M383" s="234" t="s">
        <v>7066</v>
      </c>
      <c r="N383" s="234" t="s">
        <v>9691</v>
      </c>
      <c r="O383" s="234" t="s">
        <v>9692</v>
      </c>
      <c r="P383" s="234" t="s">
        <v>6999</v>
      </c>
      <c r="Q383" s="234"/>
      <c r="R383" s="234" t="s">
        <v>451</v>
      </c>
      <c r="S383" t="b">
        <v>0</v>
      </c>
      <c r="T383" s="242"/>
      <c r="U383" s="103">
        <v>22</v>
      </c>
      <c r="V383" s="234" t="s">
        <v>272</v>
      </c>
      <c r="W383" s="103">
        <v>22</v>
      </c>
      <c r="X383" s="234" t="s">
        <v>272</v>
      </c>
      <c r="Y383" s="242"/>
      <c r="Z383" s="242"/>
      <c r="AA383" s="103"/>
      <c r="AB383" s="234"/>
      <c r="AC383" s="243">
        <v>44483.743495370371</v>
      </c>
      <c r="AD383" s="234" t="s">
        <v>7585</v>
      </c>
      <c r="AE383" s="235" t="s">
        <v>9894</v>
      </c>
      <c r="AF383" s="237">
        <v>0</v>
      </c>
      <c r="AG383" s="234" t="s">
        <v>482</v>
      </c>
      <c r="AH383" s="241" t="s">
        <v>9895</v>
      </c>
      <c r="AI383" t="b">
        <v>1</v>
      </c>
      <c r="AJ383" t="b">
        <v>0</v>
      </c>
      <c r="AK383" s="234"/>
      <c r="AL383" s="103"/>
      <c r="AM383" t="b">
        <v>0</v>
      </c>
      <c r="AN383" s="234"/>
      <c r="AO383" s="103"/>
      <c r="AP383" s="241"/>
      <c r="AQ383" s="241"/>
      <c r="AR383" s="241"/>
      <c r="AS383" s="241" t="s">
        <v>9896</v>
      </c>
      <c r="AT383" s="234" t="s">
        <v>7005</v>
      </c>
      <c r="AU383" s="234" t="s">
        <v>7025</v>
      </c>
      <c r="AV383" t="b">
        <v>0</v>
      </c>
      <c r="AW383" t="b">
        <v>0</v>
      </c>
      <c r="AX383" s="241"/>
      <c r="AY383" s="241"/>
      <c r="AZ383" s="234" t="s">
        <v>7066</v>
      </c>
      <c r="BA383" s="234" t="s">
        <v>9897</v>
      </c>
      <c r="BB383" s="234" t="s">
        <v>9696</v>
      </c>
      <c r="BC383" t="b">
        <v>1</v>
      </c>
      <c r="BD383" s="234" t="s">
        <v>7076</v>
      </c>
      <c r="BE383" s="234" t="s">
        <v>7009</v>
      </c>
      <c r="BF383" s="234" t="s">
        <v>6972</v>
      </c>
      <c r="BG383" s="234" t="s">
        <v>7028</v>
      </c>
      <c r="BH383" s="234" t="s">
        <v>55</v>
      </c>
      <c r="BI383" s="243">
        <v>44642.412962962961</v>
      </c>
      <c r="BJ383" s="234" t="s">
        <v>7172</v>
      </c>
      <c r="BK383" s="234" t="s">
        <v>451</v>
      </c>
      <c r="BL383" s="234" t="s">
        <v>451</v>
      </c>
      <c r="BM383" s="234" t="s">
        <v>451</v>
      </c>
      <c r="BN383" s="241"/>
      <c r="BO383" t="b">
        <v>0</v>
      </c>
      <c r="BP383" t="b">
        <v>0</v>
      </c>
      <c r="BQ383" t="b">
        <v>0</v>
      </c>
      <c r="BR383" s="241"/>
      <c r="BS383" s="241"/>
      <c r="BT383" s="234" t="s">
        <v>7012</v>
      </c>
      <c r="BU383" t="b">
        <v>0</v>
      </c>
      <c r="BV383" s="103">
        <v>1</v>
      </c>
      <c r="BW383" s="235">
        <v>1862</v>
      </c>
      <c r="BX383" s="234" t="s">
        <v>9898</v>
      </c>
      <c r="BY383" s="234" t="s">
        <v>56</v>
      </c>
      <c r="BZ383" s="234" t="s">
        <v>7014</v>
      </c>
    </row>
    <row r="384" spans="1:78" x14ac:dyDescent="0.25">
      <c r="A384" s="5">
        <v>1829</v>
      </c>
      <c r="B384" s="234" t="s">
        <v>3536</v>
      </c>
      <c r="C384" s="234" t="s">
        <v>9899</v>
      </c>
      <c r="D384" s="234"/>
      <c r="E384" s="234" t="s">
        <v>7192</v>
      </c>
      <c r="F384" s="234" t="s">
        <v>7156</v>
      </c>
      <c r="G384" s="234" t="s">
        <v>7100</v>
      </c>
      <c r="H384" s="234" t="s">
        <v>6995</v>
      </c>
      <c r="I384" s="242"/>
      <c r="J384" s="242">
        <v>44473.587685185186</v>
      </c>
      <c r="K384" s="234" t="s">
        <v>9900</v>
      </c>
      <c r="L384" s="242">
        <v>44494.587685185186</v>
      </c>
      <c r="M384" s="234" t="s">
        <v>6996</v>
      </c>
      <c r="N384" s="234" t="s">
        <v>9901</v>
      </c>
      <c r="O384" s="234" t="s">
        <v>9902</v>
      </c>
      <c r="P384" s="234" t="s">
        <v>6999</v>
      </c>
      <c r="Q384" s="234" t="s">
        <v>9903</v>
      </c>
      <c r="R384" s="234" t="s">
        <v>451</v>
      </c>
      <c r="S384" t="b">
        <v>0</v>
      </c>
      <c r="T384" s="242"/>
      <c r="U384" s="103">
        <v>102.6</v>
      </c>
      <c r="V384" s="234" t="s">
        <v>272</v>
      </c>
      <c r="W384" s="103">
        <v>102.6</v>
      </c>
      <c r="X384" s="234" t="s">
        <v>272</v>
      </c>
      <c r="Y384" s="242"/>
      <c r="Z384" s="242"/>
      <c r="AA384" s="103"/>
      <c r="AB384" s="234"/>
      <c r="AC384" s="243">
        <v>44483.593738425923</v>
      </c>
      <c r="AD384" s="234" t="s">
        <v>7106</v>
      </c>
      <c r="AE384" s="235" t="s">
        <v>9904</v>
      </c>
      <c r="AF384" s="237">
        <v>0</v>
      </c>
      <c r="AG384" s="234" t="s">
        <v>482</v>
      </c>
      <c r="AH384" s="241"/>
      <c r="AI384" t="b">
        <v>1</v>
      </c>
      <c r="AJ384" t="b">
        <v>0</v>
      </c>
      <c r="AK384" s="234"/>
      <c r="AL384" s="103"/>
      <c r="AM384" t="b">
        <v>0</v>
      </c>
      <c r="AN384" s="234"/>
      <c r="AO384" s="103"/>
      <c r="AP384" s="241"/>
      <c r="AQ384" s="241"/>
      <c r="AR384" s="241"/>
      <c r="AS384" s="241"/>
      <c r="AT384" s="234" t="s">
        <v>7005</v>
      </c>
      <c r="AU384" s="234" t="s">
        <v>7085</v>
      </c>
      <c r="AV384" t="b">
        <v>0</v>
      </c>
      <c r="AW384" t="b">
        <v>0</v>
      </c>
      <c r="AX384" s="241"/>
      <c r="AY384" s="241"/>
      <c r="AZ384" s="234"/>
      <c r="BA384" s="234"/>
      <c r="BB384" s="234" t="s">
        <v>9905</v>
      </c>
      <c r="BC384" t="b">
        <v>1</v>
      </c>
      <c r="BD384" s="234" t="s">
        <v>7008</v>
      </c>
      <c r="BE384" s="234" t="s">
        <v>7009</v>
      </c>
      <c r="BF384" s="234" t="s">
        <v>6972</v>
      </c>
      <c r="BG384" s="234" t="s">
        <v>7028</v>
      </c>
      <c r="BH384" s="234" t="s">
        <v>55</v>
      </c>
      <c r="BI384" s="243">
        <v>44642.412951388891</v>
      </c>
      <c r="BJ384" s="234" t="s">
        <v>442</v>
      </c>
      <c r="BK384" s="234" t="s">
        <v>451</v>
      </c>
      <c r="BL384" s="234" t="s">
        <v>451</v>
      </c>
      <c r="BM384" s="234" t="s">
        <v>451</v>
      </c>
      <c r="BN384" s="241"/>
      <c r="BO384" t="b">
        <v>0</v>
      </c>
      <c r="BP384" t="b">
        <v>0</v>
      </c>
      <c r="BQ384" t="b">
        <v>0</v>
      </c>
      <c r="BR384" s="241"/>
      <c r="BS384" s="241"/>
      <c r="BT384" s="234" t="s">
        <v>7012</v>
      </c>
      <c r="BU384" t="b">
        <v>0</v>
      </c>
      <c r="BV384" s="103">
        <v>2</v>
      </c>
      <c r="BW384" s="235">
        <v>1861</v>
      </c>
      <c r="BX384" s="234" t="s">
        <v>9906</v>
      </c>
      <c r="BY384" s="234" t="s">
        <v>56</v>
      </c>
      <c r="BZ384" s="234" t="s">
        <v>7014</v>
      </c>
    </row>
    <row r="385" spans="1:78" ht="90" x14ac:dyDescent="0.25">
      <c r="A385" s="5">
        <v>1828</v>
      </c>
      <c r="B385" s="234" t="s">
        <v>3519</v>
      </c>
      <c r="C385" s="234" t="s">
        <v>9907</v>
      </c>
      <c r="D385" s="234" t="s">
        <v>7124</v>
      </c>
      <c r="E385" s="234" t="s">
        <v>7986</v>
      </c>
      <c r="F385" s="234" t="s">
        <v>6993</v>
      </c>
      <c r="G385" s="234" t="s">
        <v>6994</v>
      </c>
      <c r="H385" s="234" t="s">
        <v>6995</v>
      </c>
      <c r="I385" s="242"/>
      <c r="J385" s="242">
        <v>44483.423217592594</v>
      </c>
      <c r="K385" s="234" t="s">
        <v>9908</v>
      </c>
      <c r="L385" s="242">
        <v>44488.423217592594</v>
      </c>
      <c r="M385" s="234" t="s">
        <v>6996</v>
      </c>
      <c r="N385" s="234" t="s">
        <v>7126</v>
      </c>
      <c r="O385" s="234" t="s">
        <v>7127</v>
      </c>
      <c r="P385" s="234" t="s">
        <v>6999</v>
      </c>
      <c r="Q385" s="234"/>
      <c r="R385" s="234" t="s">
        <v>451</v>
      </c>
      <c r="S385" t="b">
        <v>0</v>
      </c>
      <c r="T385" s="242"/>
      <c r="U385" s="103">
        <v>10</v>
      </c>
      <c r="V385" s="234" t="s">
        <v>272</v>
      </c>
      <c r="W385" s="103">
        <v>20</v>
      </c>
      <c r="X385" s="234" t="s">
        <v>272</v>
      </c>
      <c r="Y385" s="242"/>
      <c r="Z385" s="242"/>
      <c r="AA385" s="103"/>
      <c r="AB385" s="234" t="s">
        <v>7128</v>
      </c>
      <c r="AC385" s="243">
        <v>44483.460335648146</v>
      </c>
      <c r="AD385" s="234" t="s">
        <v>7001</v>
      </c>
      <c r="AE385" s="235" t="s">
        <v>9909</v>
      </c>
      <c r="AF385" s="237">
        <v>0</v>
      </c>
      <c r="AG385" s="234" t="s">
        <v>482</v>
      </c>
      <c r="AH385" s="241" t="s">
        <v>9910</v>
      </c>
      <c r="AI385" t="b">
        <v>1</v>
      </c>
      <c r="AJ385" t="b">
        <v>0</v>
      </c>
      <c r="AK385" s="234"/>
      <c r="AL385" s="103"/>
      <c r="AM385" t="b">
        <v>0</v>
      </c>
      <c r="AN385" s="234"/>
      <c r="AO385" s="103"/>
      <c r="AP385" s="241" t="s">
        <v>9911</v>
      </c>
      <c r="AQ385" s="241"/>
      <c r="AR385" s="241"/>
      <c r="AS385" s="241"/>
      <c r="AT385" s="234" t="s">
        <v>7005</v>
      </c>
      <c r="AU385" s="234" t="s">
        <v>7085</v>
      </c>
      <c r="AV385" t="b">
        <v>1</v>
      </c>
      <c r="AW385" t="b">
        <v>0</v>
      </c>
      <c r="AX385" s="241"/>
      <c r="AY385" s="241"/>
      <c r="AZ385" s="234"/>
      <c r="BA385" s="234"/>
      <c r="BB385" s="234" t="s">
        <v>8830</v>
      </c>
      <c r="BC385" t="b">
        <v>0</v>
      </c>
      <c r="BD385" s="234" t="s">
        <v>7008</v>
      </c>
      <c r="BE385" s="234" t="s">
        <v>7009</v>
      </c>
      <c r="BF385" s="234" t="s">
        <v>7027</v>
      </c>
      <c r="BG385" s="234" t="s">
        <v>7028</v>
      </c>
      <c r="BH385" s="234" t="s">
        <v>55</v>
      </c>
      <c r="BI385" s="243">
        <v>44642.412951388891</v>
      </c>
      <c r="BJ385" s="234" t="s">
        <v>442</v>
      </c>
      <c r="BK385" s="234" t="s">
        <v>451</v>
      </c>
      <c r="BL385" s="234" t="s">
        <v>451</v>
      </c>
      <c r="BM385" s="234" t="s">
        <v>451</v>
      </c>
      <c r="BN385" s="241"/>
      <c r="BO385" t="b">
        <v>0</v>
      </c>
      <c r="BP385" t="b">
        <v>0</v>
      </c>
      <c r="BQ385" t="b">
        <v>0</v>
      </c>
      <c r="BR385" s="241" t="s">
        <v>7029</v>
      </c>
      <c r="BS385" s="241"/>
      <c r="BT385" s="234" t="s">
        <v>7012</v>
      </c>
      <c r="BU385" t="b">
        <v>0</v>
      </c>
      <c r="BV385" s="103">
        <v>1</v>
      </c>
      <c r="BW385" s="235">
        <v>1860</v>
      </c>
      <c r="BX385" s="234" t="s">
        <v>9912</v>
      </c>
      <c r="BY385" s="234" t="s">
        <v>56</v>
      </c>
      <c r="BZ385" s="234" t="s">
        <v>7014</v>
      </c>
    </row>
    <row r="386" spans="1:78" ht="30" x14ac:dyDescent="0.25">
      <c r="A386" s="5">
        <v>1827</v>
      </c>
      <c r="B386" s="234" t="s">
        <v>3506</v>
      </c>
      <c r="C386" s="234" t="s">
        <v>9913</v>
      </c>
      <c r="D386" s="234" t="s">
        <v>7419</v>
      </c>
      <c r="E386" s="234" t="s">
        <v>8735</v>
      </c>
      <c r="F386" s="234" t="s">
        <v>6993</v>
      </c>
      <c r="G386" s="234" t="s">
        <v>6994</v>
      </c>
      <c r="H386" s="234" t="s">
        <v>6995</v>
      </c>
      <c r="I386" s="242"/>
      <c r="J386" s="242">
        <v>44480.570752314816</v>
      </c>
      <c r="K386" s="234"/>
      <c r="L386" s="242">
        <v>44602.570752314816</v>
      </c>
      <c r="M386" s="234" t="s">
        <v>6996</v>
      </c>
      <c r="N386" s="234" t="s">
        <v>7421</v>
      </c>
      <c r="O386" s="234" t="s">
        <v>7422</v>
      </c>
      <c r="P386" s="234" t="s">
        <v>6999</v>
      </c>
      <c r="Q386" s="234"/>
      <c r="R386" s="234" t="s">
        <v>451</v>
      </c>
      <c r="S386" t="b">
        <v>0</v>
      </c>
      <c r="T386" s="242"/>
      <c r="U386" s="103">
        <v>35</v>
      </c>
      <c r="V386" s="234" t="s">
        <v>272</v>
      </c>
      <c r="W386" s="103">
        <v>70</v>
      </c>
      <c r="X386" s="234" t="s">
        <v>272</v>
      </c>
      <c r="Y386" s="242"/>
      <c r="Z386" s="242"/>
      <c r="AA386" s="103"/>
      <c r="AB386" s="234" t="s">
        <v>7424</v>
      </c>
      <c r="AC386" s="243">
        <v>44480.575648148151</v>
      </c>
      <c r="AD386" s="234" t="s">
        <v>7001</v>
      </c>
      <c r="AE386" s="235" t="s">
        <v>9914</v>
      </c>
      <c r="AF386" s="237">
        <v>0</v>
      </c>
      <c r="AG386" s="234" t="s">
        <v>482</v>
      </c>
      <c r="AH386" s="241"/>
      <c r="AI386" t="b">
        <v>1</v>
      </c>
      <c r="AJ386" t="b">
        <v>0</v>
      </c>
      <c r="AK386" s="234"/>
      <c r="AL386" s="103"/>
      <c r="AM386" t="b">
        <v>0</v>
      </c>
      <c r="AN386" s="234"/>
      <c r="AO386" s="103"/>
      <c r="AP386" s="241"/>
      <c r="AQ386" s="241"/>
      <c r="AR386" s="241"/>
      <c r="AS386" s="241"/>
      <c r="AT386" s="234" t="s">
        <v>7005</v>
      </c>
      <c r="AU386" s="234" t="s">
        <v>7059</v>
      </c>
      <c r="AV386" t="b">
        <v>1</v>
      </c>
      <c r="AW386" t="b">
        <v>0</v>
      </c>
      <c r="AX386" s="241"/>
      <c r="AY386" s="241"/>
      <c r="AZ386" s="234"/>
      <c r="BA386" s="234"/>
      <c r="BB386" s="234" t="s">
        <v>9915</v>
      </c>
      <c r="BC386" t="b">
        <v>0</v>
      </c>
      <c r="BD386" s="234" t="s">
        <v>7008</v>
      </c>
      <c r="BE386" s="234" t="s">
        <v>7009</v>
      </c>
      <c r="BF386" s="234" t="s">
        <v>7027</v>
      </c>
      <c r="BG386" s="234" t="s">
        <v>7028</v>
      </c>
      <c r="BH386" s="234" t="s">
        <v>55</v>
      </c>
      <c r="BI386" s="243">
        <v>44642.412951388891</v>
      </c>
      <c r="BJ386" s="234" t="s">
        <v>442</v>
      </c>
      <c r="BK386" s="234" t="s">
        <v>451</v>
      </c>
      <c r="BL386" s="234" t="s">
        <v>451</v>
      </c>
      <c r="BM386" s="234" t="s">
        <v>451</v>
      </c>
      <c r="BN386" s="241" t="s">
        <v>2791</v>
      </c>
      <c r="BO386" t="b">
        <v>0</v>
      </c>
      <c r="BP386" t="b">
        <v>0</v>
      </c>
      <c r="BQ386" t="b">
        <v>0</v>
      </c>
      <c r="BR386" s="241" t="s">
        <v>7029</v>
      </c>
      <c r="BS386" s="241"/>
      <c r="BT386" s="234" t="s">
        <v>7012</v>
      </c>
      <c r="BU386" t="b">
        <v>0</v>
      </c>
      <c r="BV386" s="103">
        <v>2</v>
      </c>
      <c r="BW386" s="235">
        <v>1859</v>
      </c>
      <c r="BX386" s="234" t="s">
        <v>9916</v>
      </c>
      <c r="BY386" s="234" t="s">
        <v>56</v>
      </c>
      <c r="BZ386" s="234" t="s">
        <v>7014</v>
      </c>
    </row>
    <row r="387" spans="1:78" x14ac:dyDescent="0.25">
      <c r="A387" s="5">
        <v>1826</v>
      </c>
      <c r="B387" s="234" t="s">
        <v>3499</v>
      </c>
      <c r="C387" s="234" t="s">
        <v>3500</v>
      </c>
      <c r="D387" s="234" t="s">
        <v>9917</v>
      </c>
      <c r="E387" s="234"/>
      <c r="F387" s="234" t="s">
        <v>7156</v>
      </c>
      <c r="G387" s="234" t="s">
        <v>7017</v>
      </c>
      <c r="H387" s="234" t="s">
        <v>7018</v>
      </c>
      <c r="I387" s="242"/>
      <c r="J387" s="242">
        <v>44480.353437500002</v>
      </c>
      <c r="K387" s="234" t="s">
        <v>9918</v>
      </c>
      <c r="L387" s="242">
        <v>44484.353437500002</v>
      </c>
      <c r="M387" s="234" t="s">
        <v>6996</v>
      </c>
      <c r="N387" s="234" t="s">
        <v>9919</v>
      </c>
      <c r="O387" s="234" t="s">
        <v>9920</v>
      </c>
      <c r="P387" s="234" t="s">
        <v>6999</v>
      </c>
      <c r="Q387" s="234"/>
      <c r="R387" s="234" t="s">
        <v>451</v>
      </c>
      <c r="S387" t="b">
        <v>0</v>
      </c>
      <c r="T387" s="242"/>
      <c r="U387" s="103">
        <v>1</v>
      </c>
      <c r="V387" s="234" t="s">
        <v>272</v>
      </c>
      <c r="W387" s="103">
        <v>1</v>
      </c>
      <c r="X387" s="234" t="s">
        <v>272</v>
      </c>
      <c r="Y387" s="242"/>
      <c r="Z387" s="242"/>
      <c r="AA387" s="103"/>
      <c r="AB387" s="234" t="s">
        <v>9921</v>
      </c>
      <c r="AC387" s="243">
        <v>44480.359594907408</v>
      </c>
      <c r="AD387" s="234" t="s">
        <v>7022</v>
      </c>
      <c r="AE387" s="235" t="s">
        <v>9922</v>
      </c>
      <c r="AF387" s="237">
        <v>0</v>
      </c>
      <c r="AG387" s="234" t="s">
        <v>482</v>
      </c>
      <c r="AH387" s="241"/>
      <c r="AI387" t="b">
        <v>1</v>
      </c>
      <c r="AJ387" t="b">
        <v>0</v>
      </c>
      <c r="AK387" s="234"/>
      <c r="AL387" s="103"/>
      <c r="AM387" t="b">
        <v>0</v>
      </c>
      <c r="AN387" s="234"/>
      <c r="AO387" s="103"/>
      <c r="AP387" s="241"/>
      <c r="AQ387" s="241"/>
      <c r="AR387" s="241"/>
      <c r="AS387" s="241"/>
      <c r="AT387" s="234" t="s">
        <v>7005</v>
      </c>
      <c r="AU387" s="234" t="s">
        <v>7025</v>
      </c>
      <c r="AV387" t="b">
        <v>0</v>
      </c>
      <c r="AW387" t="b">
        <v>0</v>
      </c>
      <c r="AX387" s="241"/>
      <c r="AY387" s="241"/>
      <c r="AZ387" s="234"/>
      <c r="BA387" s="234"/>
      <c r="BB387" s="234"/>
      <c r="BC387" t="b">
        <v>0</v>
      </c>
      <c r="BD387" s="234" t="s">
        <v>7008</v>
      </c>
      <c r="BE387" s="234" t="s">
        <v>7026</v>
      </c>
      <c r="BF387" s="234" t="s">
        <v>7027</v>
      </c>
      <c r="BG387" s="234" t="s">
        <v>7028</v>
      </c>
      <c r="BH387" s="234" t="s">
        <v>55</v>
      </c>
      <c r="BI387" s="243">
        <v>44642.412951388891</v>
      </c>
      <c r="BJ387" s="234" t="s">
        <v>442</v>
      </c>
      <c r="BK387" s="234" t="s">
        <v>451</v>
      </c>
      <c r="BL387" s="234" t="s">
        <v>451</v>
      </c>
      <c r="BM387" s="234" t="s">
        <v>451</v>
      </c>
      <c r="BN387" s="241"/>
      <c r="BO387" t="b">
        <v>0</v>
      </c>
      <c r="BP387" t="b">
        <v>0</v>
      </c>
      <c r="BQ387" t="b">
        <v>0</v>
      </c>
      <c r="BR387" s="241" t="s">
        <v>7029</v>
      </c>
      <c r="BS387" s="241"/>
      <c r="BT387" s="234" t="s">
        <v>7012</v>
      </c>
      <c r="BU387" t="b">
        <v>0</v>
      </c>
      <c r="BV387" s="103">
        <v>1</v>
      </c>
      <c r="BW387" s="235">
        <v>1858</v>
      </c>
      <c r="BX387" s="234" t="s">
        <v>9923</v>
      </c>
      <c r="BY387" s="234" t="s">
        <v>56</v>
      </c>
      <c r="BZ387" s="234" t="s">
        <v>7014</v>
      </c>
    </row>
    <row r="388" spans="1:78" x14ac:dyDescent="0.25">
      <c r="A388" s="5">
        <v>1825</v>
      </c>
      <c r="B388" s="234" t="s">
        <v>3493</v>
      </c>
      <c r="C388" s="234" t="s">
        <v>3494</v>
      </c>
      <c r="D388" s="234" t="s">
        <v>8629</v>
      </c>
      <c r="E388" s="234"/>
      <c r="F388" s="234" t="s">
        <v>2991</v>
      </c>
      <c r="G388" s="234" t="s">
        <v>7065</v>
      </c>
      <c r="H388" s="234" t="s">
        <v>9756</v>
      </c>
      <c r="I388" s="242"/>
      <c r="J388" s="242">
        <v>44446.361030092594</v>
      </c>
      <c r="K388" s="234"/>
      <c r="L388" s="242">
        <v>44483.361030092594</v>
      </c>
      <c r="M388" s="234" t="s">
        <v>8630</v>
      </c>
      <c r="N388" s="234" t="s">
        <v>8631</v>
      </c>
      <c r="O388" s="234" t="s">
        <v>8632</v>
      </c>
      <c r="P388" s="234" t="s">
        <v>6999</v>
      </c>
      <c r="Q388" s="234" t="s">
        <v>9132</v>
      </c>
      <c r="R388" s="234" t="s">
        <v>451</v>
      </c>
      <c r="S388" t="b">
        <v>0</v>
      </c>
      <c r="T388" s="242"/>
      <c r="U388" s="103">
        <v>3</v>
      </c>
      <c r="V388" s="234" t="s">
        <v>272</v>
      </c>
      <c r="W388" s="103">
        <v>3</v>
      </c>
      <c r="X388" s="234" t="s">
        <v>272</v>
      </c>
      <c r="Y388" s="242"/>
      <c r="Z388" s="242"/>
      <c r="AA388" s="103"/>
      <c r="AB388" s="234" t="s">
        <v>8634</v>
      </c>
      <c r="AC388" s="243">
        <v>44476.368067129632</v>
      </c>
      <c r="AD388" s="234" t="s">
        <v>7106</v>
      </c>
      <c r="AE388" s="235" t="s">
        <v>9924</v>
      </c>
      <c r="AF388" s="237">
        <v>0</v>
      </c>
      <c r="AG388" s="234" t="s">
        <v>482</v>
      </c>
      <c r="AH388" s="241"/>
      <c r="AI388" t="b">
        <v>1</v>
      </c>
      <c r="AJ388" t="b">
        <v>0</v>
      </c>
      <c r="AK388" s="234"/>
      <c r="AL388" s="103"/>
      <c r="AM388" t="b">
        <v>0</v>
      </c>
      <c r="AN388" s="234"/>
      <c r="AO388" s="103"/>
      <c r="AP388" s="241"/>
      <c r="AQ388" s="241"/>
      <c r="AR388" s="241"/>
      <c r="AS388" s="241"/>
      <c r="AT388" s="234" t="s">
        <v>7005</v>
      </c>
      <c r="AU388" s="234" t="s">
        <v>7085</v>
      </c>
      <c r="AV388" t="b">
        <v>0</v>
      </c>
      <c r="AW388" t="b">
        <v>0</v>
      </c>
      <c r="AX388" s="241"/>
      <c r="AY388" s="241"/>
      <c r="AZ388" s="234"/>
      <c r="BA388" s="234"/>
      <c r="BB388" s="234" t="s">
        <v>8941</v>
      </c>
      <c r="BC388" t="b">
        <v>0</v>
      </c>
      <c r="BD388" s="234" t="s">
        <v>8637</v>
      </c>
      <c r="BE388" s="234" t="s">
        <v>7026</v>
      </c>
      <c r="BF388" s="234" t="s">
        <v>7027</v>
      </c>
      <c r="BG388" s="234" t="s">
        <v>7028</v>
      </c>
      <c r="BH388" s="234" t="s">
        <v>55</v>
      </c>
      <c r="BI388" s="243">
        <v>44642.412939814814</v>
      </c>
      <c r="BJ388" s="234" t="s">
        <v>442</v>
      </c>
      <c r="BK388" s="234" t="s">
        <v>451</v>
      </c>
      <c r="BL388" s="234" t="s">
        <v>451</v>
      </c>
      <c r="BM388" s="234" t="s">
        <v>451</v>
      </c>
      <c r="BN388" s="241"/>
      <c r="BO388" t="b">
        <v>0</v>
      </c>
      <c r="BP388" t="b">
        <v>0</v>
      </c>
      <c r="BQ388" t="b">
        <v>0</v>
      </c>
      <c r="BR388" s="241" t="s">
        <v>8465</v>
      </c>
      <c r="BS388" s="241"/>
      <c r="BT388" s="234" t="s">
        <v>7012</v>
      </c>
      <c r="BU388" t="b">
        <v>0</v>
      </c>
      <c r="BV388" s="103">
        <v>1</v>
      </c>
      <c r="BW388" s="235">
        <v>1857</v>
      </c>
      <c r="BX388" s="234" t="s">
        <v>9925</v>
      </c>
      <c r="BY388" s="234" t="s">
        <v>56</v>
      </c>
      <c r="BZ388" s="234" t="s">
        <v>7014</v>
      </c>
    </row>
    <row r="389" spans="1:78" ht="90" x14ac:dyDescent="0.25">
      <c r="A389" s="5">
        <v>1824</v>
      </c>
      <c r="B389" s="234" t="s">
        <v>3481</v>
      </c>
      <c r="C389" s="234" t="s">
        <v>9926</v>
      </c>
      <c r="D389" s="234" t="s">
        <v>7527</v>
      </c>
      <c r="E389" s="234"/>
      <c r="F389" s="234" t="s">
        <v>2991</v>
      </c>
      <c r="G389" s="234" t="s">
        <v>7017</v>
      </c>
      <c r="H389" s="234" t="s">
        <v>7856</v>
      </c>
      <c r="I389" s="242"/>
      <c r="J389" s="242">
        <v>44468.35833333333</v>
      </c>
      <c r="K389" s="234" t="s">
        <v>9927</v>
      </c>
      <c r="L389" s="242">
        <v>44482</v>
      </c>
      <c r="M389" s="234" t="s">
        <v>6996</v>
      </c>
      <c r="N389" s="234" t="s">
        <v>7528</v>
      </c>
      <c r="O389" s="234" t="s">
        <v>7529</v>
      </c>
      <c r="P389" s="234" t="s">
        <v>6999</v>
      </c>
      <c r="Q389" s="234" t="s">
        <v>9928</v>
      </c>
      <c r="R389" s="234" t="s">
        <v>451</v>
      </c>
      <c r="S389" t="b">
        <v>0</v>
      </c>
      <c r="T389" s="242"/>
      <c r="U389" s="103">
        <v>30</v>
      </c>
      <c r="V389" s="234" t="s">
        <v>272</v>
      </c>
      <c r="W389" s="103">
        <v>30</v>
      </c>
      <c r="X389" s="234" t="s">
        <v>272</v>
      </c>
      <c r="Y389" s="242"/>
      <c r="Z389" s="242"/>
      <c r="AA389" s="103"/>
      <c r="AB389" s="234" t="s">
        <v>7530</v>
      </c>
      <c r="AC389" s="243">
        <v>44475.36314814815</v>
      </c>
      <c r="AD389" s="234" t="s">
        <v>7106</v>
      </c>
      <c r="AE389" s="235" t="s">
        <v>9929</v>
      </c>
      <c r="AF389" s="237">
        <v>0</v>
      </c>
      <c r="AG389" s="234" t="s">
        <v>482</v>
      </c>
      <c r="AH389" s="241" t="s">
        <v>9930</v>
      </c>
      <c r="AI389" t="b">
        <v>1</v>
      </c>
      <c r="AJ389" t="b">
        <v>0</v>
      </c>
      <c r="AK389" s="234"/>
      <c r="AL389" s="103"/>
      <c r="AM389" t="b">
        <v>0</v>
      </c>
      <c r="AN389" s="234"/>
      <c r="AO389" s="103"/>
      <c r="AP389" s="241"/>
      <c r="AQ389" s="241"/>
      <c r="AR389" s="241"/>
      <c r="AS389" s="241"/>
      <c r="AT389" s="234" t="s">
        <v>7005</v>
      </c>
      <c r="AU389" s="234" t="s">
        <v>7085</v>
      </c>
      <c r="AV389" t="b">
        <v>0</v>
      </c>
      <c r="AW389" t="b">
        <v>0</v>
      </c>
      <c r="AX389" s="241"/>
      <c r="AY389" s="241"/>
      <c r="AZ389" s="234"/>
      <c r="BA389" s="234"/>
      <c r="BB389" s="234" t="s">
        <v>9931</v>
      </c>
      <c r="BC389" t="b">
        <v>0</v>
      </c>
      <c r="BD389" s="234" t="s">
        <v>7008</v>
      </c>
      <c r="BE389" s="234" t="s">
        <v>7026</v>
      </c>
      <c r="BF389" s="234" t="s">
        <v>7027</v>
      </c>
      <c r="BG389" s="234" t="s">
        <v>7028</v>
      </c>
      <c r="BH389" s="234" t="s">
        <v>55</v>
      </c>
      <c r="BI389" s="243">
        <v>44642.412939814814</v>
      </c>
      <c r="BJ389" s="234" t="s">
        <v>442</v>
      </c>
      <c r="BK389" s="234" t="s">
        <v>451</v>
      </c>
      <c r="BL389" s="234" t="s">
        <v>451</v>
      </c>
      <c r="BM389" s="234" t="s">
        <v>451</v>
      </c>
      <c r="BN389" s="241"/>
      <c r="BO389" t="b">
        <v>0</v>
      </c>
      <c r="BP389" t="b">
        <v>0</v>
      </c>
      <c r="BQ389" t="b">
        <v>0</v>
      </c>
      <c r="BR389" s="241" t="s">
        <v>7533</v>
      </c>
      <c r="BS389" s="241" t="s">
        <v>9932</v>
      </c>
      <c r="BT389" s="234" t="s">
        <v>7012</v>
      </c>
      <c r="BU389" t="b">
        <v>0</v>
      </c>
      <c r="BV389" s="103">
        <v>1</v>
      </c>
      <c r="BW389" s="235">
        <v>1856</v>
      </c>
      <c r="BX389" s="234" t="s">
        <v>9933</v>
      </c>
      <c r="BY389" s="234" t="s">
        <v>56</v>
      </c>
      <c r="BZ389" s="234" t="s">
        <v>7014</v>
      </c>
    </row>
    <row r="390" spans="1:78" x14ac:dyDescent="0.25">
      <c r="A390" s="5">
        <v>1823</v>
      </c>
      <c r="B390" s="234" t="s">
        <v>3466</v>
      </c>
      <c r="C390" s="234" t="s">
        <v>9934</v>
      </c>
      <c r="D390" s="234" t="s">
        <v>7709</v>
      </c>
      <c r="E390" s="234"/>
      <c r="F390" s="234" t="s">
        <v>2991</v>
      </c>
      <c r="G390" s="234" t="s">
        <v>7825</v>
      </c>
      <c r="H390" s="234" t="s">
        <v>7825</v>
      </c>
      <c r="I390" s="242"/>
      <c r="J390" s="242">
        <v>44475.305289351854</v>
      </c>
      <c r="K390" s="234"/>
      <c r="L390" s="242">
        <v>44484.305289351854</v>
      </c>
      <c r="M390" s="234" t="s">
        <v>7477</v>
      </c>
      <c r="N390" s="234" t="s">
        <v>7711</v>
      </c>
      <c r="O390" s="234" t="s">
        <v>7712</v>
      </c>
      <c r="P390" s="234" t="s">
        <v>6999</v>
      </c>
      <c r="Q390" s="234"/>
      <c r="R390" s="234" t="s">
        <v>451</v>
      </c>
      <c r="S390" t="b">
        <v>0</v>
      </c>
      <c r="T390" s="242"/>
      <c r="U390" s="103">
        <v>100</v>
      </c>
      <c r="V390" s="234" t="s">
        <v>272</v>
      </c>
      <c r="W390" s="103">
        <v>400</v>
      </c>
      <c r="X390" s="234" t="s">
        <v>272</v>
      </c>
      <c r="Y390" s="242">
        <v>44593</v>
      </c>
      <c r="Z390" s="242"/>
      <c r="AA390" s="103">
        <v>4</v>
      </c>
      <c r="AB390" s="234" t="s">
        <v>7713</v>
      </c>
      <c r="AC390" s="243">
        <v>44475.32172453704</v>
      </c>
      <c r="AD390" s="234" t="s">
        <v>7826</v>
      </c>
      <c r="AE390" s="235" t="s">
        <v>9935</v>
      </c>
      <c r="AF390" s="237">
        <v>0</v>
      </c>
      <c r="AG390" s="234" t="s">
        <v>482</v>
      </c>
      <c r="AH390" s="241" t="s">
        <v>4175</v>
      </c>
      <c r="AI390" t="b">
        <v>1</v>
      </c>
      <c r="AJ390" t="b">
        <v>0</v>
      </c>
      <c r="AK390" s="234"/>
      <c r="AL390" s="103"/>
      <c r="AM390" t="b">
        <v>0</v>
      </c>
      <c r="AN390" s="234"/>
      <c r="AO390" s="103"/>
      <c r="AP390" s="241"/>
      <c r="AQ390" s="241"/>
      <c r="AR390" s="241"/>
      <c r="AS390" s="241"/>
      <c r="AT390" s="234" t="s">
        <v>7166</v>
      </c>
      <c r="AU390" s="234" t="s">
        <v>9389</v>
      </c>
      <c r="AV390" t="b">
        <v>0</v>
      </c>
      <c r="AW390" t="b">
        <v>1</v>
      </c>
      <c r="AX390" s="241"/>
      <c r="AY390" s="241"/>
      <c r="AZ390" s="234"/>
      <c r="BA390" s="234"/>
      <c r="BB390" s="234" t="s">
        <v>8667</v>
      </c>
      <c r="BC390" t="b">
        <v>0</v>
      </c>
      <c r="BD390" s="234" t="s">
        <v>369</v>
      </c>
      <c r="BE390" s="234" t="s">
        <v>7171</v>
      </c>
      <c r="BF390" s="234" t="s">
        <v>7027</v>
      </c>
      <c r="BG390" s="234" t="s">
        <v>7028</v>
      </c>
      <c r="BH390" s="234" t="s">
        <v>55</v>
      </c>
      <c r="BI390" s="243">
        <v>44642.412939814814</v>
      </c>
      <c r="BJ390" s="234" t="s">
        <v>7486</v>
      </c>
      <c r="BK390" s="234" t="s">
        <v>451</v>
      </c>
      <c r="BL390" s="234" t="s">
        <v>451</v>
      </c>
      <c r="BM390" s="234" t="s">
        <v>451</v>
      </c>
      <c r="BN390" s="241"/>
      <c r="BO390" t="b">
        <v>0</v>
      </c>
      <c r="BP390" t="b">
        <v>0</v>
      </c>
      <c r="BQ390" t="b">
        <v>0</v>
      </c>
      <c r="BR390" s="241" t="s">
        <v>7029</v>
      </c>
      <c r="BS390" s="241"/>
      <c r="BT390" s="234" t="s">
        <v>7012</v>
      </c>
      <c r="BU390" t="b">
        <v>0</v>
      </c>
      <c r="BV390" s="103">
        <v>1</v>
      </c>
      <c r="BW390" s="235">
        <v>1855</v>
      </c>
      <c r="BX390" s="234" t="s">
        <v>9936</v>
      </c>
      <c r="BY390" s="234" t="s">
        <v>56</v>
      </c>
      <c r="BZ390" s="234" t="s">
        <v>7014</v>
      </c>
    </row>
    <row r="391" spans="1:78" ht="120" x14ac:dyDescent="0.25">
      <c r="A391" s="5">
        <v>1822</v>
      </c>
      <c r="B391" s="234" t="s">
        <v>3349</v>
      </c>
      <c r="C391" s="234" t="s">
        <v>9937</v>
      </c>
      <c r="D391" s="234" t="s">
        <v>9938</v>
      </c>
      <c r="E391" s="234"/>
      <c r="F391" s="234" t="s">
        <v>2991</v>
      </c>
      <c r="G391" s="234" t="s">
        <v>7825</v>
      </c>
      <c r="H391" s="234" t="s">
        <v>7825</v>
      </c>
      <c r="I391" s="242"/>
      <c r="J391" s="242">
        <v>44474.589641203704</v>
      </c>
      <c r="K391" s="234"/>
      <c r="L391" s="242">
        <v>44512.589641203704</v>
      </c>
      <c r="M391" s="234" t="s">
        <v>6996</v>
      </c>
      <c r="N391" s="234" t="s">
        <v>9939</v>
      </c>
      <c r="O391" s="234" t="s">
        <v>9940</v>
      </c>
      <c r="P391" s="234" t="s">
        <v>6999</v>
      </c>
      <c r="Q391" s="234"/>
      <c r="R391" s="234" t="s">
        <v>451</v>
      </c>
      <c r="S391" t="b">
        <v>0</v>
      </c>
      <c r="T391" s="242"/>
      <c r="U391" s="103">
        <v>1000</v>
      </c>
      <c r="V391" s="234" t="s">
        <v>272</v>
      </c>
      <c r="W391" s="103">
        <v>5000</v>
      </c>
      <c r="X391" s="234" t="s">
        <v>272</v>
      </c>
      <c r="Y391" s="242"/>
      <c r="Z391" s="242"/>
      <c r="AA391" s="103">
        <v>5</v>
      </c>
      <c r="AB391" s="234" t="s">
        <v>9941</v>
      </c>
      <c r="AC391" s="243">
        <v>44474.599768518521</v>
      </c>
      <c r="AD391" s="234" t="s">
        <v>7826</v>
      </c>
      <c r="AE391" s="235" t="s">
        <v>9942</v>
      </c>
      <c r="AF391" s="237">
        <v>0</v>
      </c>
      <c r="AG391" s="234" t="s">
        <v>482</v>
      </c>
      <c r="AH391" s="241" t="s">
        <v>4175</v>
      </c>
      <c r="AI391" t="b">
        <v>1</v>
      </c>
      <c r="AJ391" t="b">
        <v>0</v>
      </c>
      <c r="AK391" s="234"/>
      <c r="AL391" s="103"/>
      <c r="AM391" t="b">
        <v>0</v>
      </c>
      <c r="AN391" s="234"/>
      <c r="AO391" s="103"/>
      <c r="AP391" s="241"/>
      <c r="AQ391" s="241"/>
      <c r="AR391" s="241" t="s">
        <v>9943</v>
      </c>
      <c r="AS391" s="241"/>
      <c r="AT391" s="234" t="s">
        <v>7005</v>
      </c>
      <c r="AU391" s="234" t="s">
        <v>9129</v>
      </c>
      <c r="AV391" t="b">
        <v>0</v>
      </c>
      <c r="AW391" t="b">
        <v>1</v>
      </c>
      <c r="AX391" s="241" t="s">
        <v>9944</v>
      </c>
      <c r="AY391" s="241"/>
      <c r="AZ391" s="234"/>
      <c r="BA391" s="234"/>
      <c r="BB391" s="234" t="s">
        <v>9945</v>
      </c>
      <c r="BC391" t="b">
        <v>0</v>
      </c>
      <c r="BD391" s="234" t="s">
        <v>7008</v>
      </c>
      <c r="BE391" s="234" t="s">
        <v>7171</v>
      </c>
      <c r="BF391" s="234" t="s">
        <v>7027</v>
      </c>
      <c r="BG391" s="234" t="s">
        <v>7028</v>
      </c>
      <c r="BH391" s="234" t="s">
        <v>55</v>
      </c>
      <c r="BI391" s="243">
        <v>44642.412928240738</v>
      </c>
      <c r="BJ391" s="234" t="s">
        <v>7486</v>
      </c>
      <c r="BK391" s="234" t="s">
        <v>547</v>
      </c>
      <c r="BL391" s="234" t="s">
        <v>547</v>
      </c>
      <c r="BM391" s="234" t="s">
        <v>451</v>
      </c>
      <c r="BN391" s="241"/>
      <c r="BO391" t="b">
        <v>0</v>
      </c>
      <c r="BP391" t="b">
        <v>0</v>
      </c>
      <c r="BQ391" t="b">
        <v>0</v>
      </c>
      <c r="BR391" s="241" t="s">
        <v>8918</v>
      </c>
      <c r="BS391" s="241"/>
      <c r="BT391" s="234" t="s">
        <v>7012</v>
      </c>
      <c r="BU391" t="b">
        <v>0</v>
      </c>
      <c r="BV391" s="103">
        <v>3</v>
      </c>
      <c r="BW391" s="235">
        <v>1854</v>
      </c>
      <c r="BX391" s="234" t="s">
        <v>9946</v>
      </c>
      <c r="BY391" s="234" t="s">
        <v>56</v>
      </c>
      <c r="BZ391" s="234" t="s">
        <v>7014</v>
      </c>
    </row>
    <row r="392" spans="1:78" ht="30" x14ac:dyDescent="0.25">
      <c r="A392" s="5">
        <v>1821</v>
      </c>
      <c r="B392" s="234" t="s">
        <v>3345</v>
      </c>
      <c r="C392" s="234" t="s">
        <v>3346</v>
      </c>
      <c r="D392" s="234" t="s">
        <v>8884</v>
      </c>
      <c r="E392" s="234"/>
      <c r="F392" s="234" t="s">
        <v>6993</v>
      </c>
      <c r="G392" s="234" t="s">
        <v>7263</v>
      </c>
      <c r="H392" s="234" t="s">
        <v>7263</v>
      </c>
      <c r="I392" s="242"/>
      <c r="J392" s="242">
        <v>44474.556469907409</v>
      </c>
      <c r="K392" s="234"/>
      <c r="L392" s="242">
        <v>44476.556469907409</v>
      </c>
      <c r="M392" s="234" t="s">
        <v>8885</v>
      </c>
      <c r="N392" s="234" t="s">
        <v>8886</v>
      </c>
      <c r="O392" s="234" t="s">
        <v>8887</v>
      </c>
      <c r="P392" s="234" t="s">
        <v>6999</v>
      </c>
      <c r="Q392" s="234"/>
      <c r="R392" s="234" t="s">
        <v>451</v>
      </c>
      <c r="S392" t="b">
        <v>0</v>
      </c>
      <c r="T392" s="242"/>
      <c r="U392" s="103">
        <v>10</v>
      </c>
      <c r="V392" s="234" t="s">
        <v>272</v>
      </c>
      <c r="W392" s="103">
        <v>10</v>
      </c>
      <c r="X392" s="234" t="s">
        <v>272</v>
      </c>
      <c r="Y392" s="242"/>
      <c r="Z392" s="242"/>
      <c r="AA392" s="103">
        <v>1</v>
      </c>
      <c r="AB392" s="234" t="s">
        <v>8888</v>
      </c>
      <c r="AC392" s="243">
        <v>44474.559224537035</v>
      </c>
      <c r="AD392" s="234" t="s">
        <v>7268</v>
      </c>
      <c r="AE392" s="235" t="s">
        <v>9947</v>
      </c>
      <c r="AF392" s="237">
        <v>0</v>
      </c>
      <c r="AG392" s="234" t="s">
        <v>482</v>
      </c>
      <c r="AH392" s="241"/>
      <c r="AI392" t="b">
        <v>1</v>
      </c>
      <c r="AJ392" t="b">
        <v>0</v>
      </c>
      <c r="AK392" s="234"/>
      <c r="AL392" s="103"/>
      <c r="AM392" t="b">
        <v>0</v>
      </c>
      <c r="AN392" s="234"/>
      <c r="AO392" s="103"/>
      <c r="AP392" s="241"/>
      <c r="AQ392" s="241"/>
      <c r="AR392" s="241"/>
      <c r="AS392" s="241"/>
      <c r="AT392" s="234" t="s">
        <v>7005</v>
      </c>
      <c r="AU392" s="234" t="s">
        <v>7025</v>
      </c>
      <c r="AV392" t="b">
        <v>0</v>
      </c>
      <c r="AW392" t="b">
        <v>0</v>
      </c>
      <c r="AX392" s="241"/>
      <c r="AY392" s="241"/>
      <c r="AZ392" s="234"/>
      <c r="BA392" s="234"/>
      <c r="BB392" s="234" t="s">
        <v>9948</v>
      </c>
      <c r="BC392" t="b">
        <v>0</v>
      </c>
      <c r="BD392" s="234" t="s">
        <v>8890</v>
      </c>
      <c r="BE392" s="234" t="s">
        <v>7009</v>
      </c>
      <c r="BF392" s="234" t="s">
        <v>7027</v>
      </c>
      <c r="BG392" s="234" t="s">
        <v>7010</v>
      </c>
      <c r="BH392" s="234" t="s">
        <v>55</v>
      </c>
      <c r="BI392" s="243">
        <v>44642.412928240738</v>
      </c>
      <c r="BJ392" s="234" t="s">
        <v>7275</v>
      </c>
      <c r="BK392" s="234" t="s">
        <v>451</v>
      </c>
      <c r="BL392" s="234" t="s">
        <v>451</v>
      </c>
      <c r="BM392" s="234" t="s">
        <v>451</v>
      </c>
      <c r="BN392" s="241"/>
      <c r="BO392" t="b">
        <v>0</v>
      </c>
      <c r="BP392" t="b">
        <v>0</v>
      </c>
      <c r="BQ392" t="b">
        <v>0</v>
      </c>
      <c r="BR392" s="241" t="s">
        <v>7259</v>
      </c>
      <c r="BS392" s="241" t="s">
        <v>8892</v>
      </c>
      <c r="BT392" s="234" t="s">
        <v>7012</v>
      </c>
      <c r="BU392" t="b">
        <v>1</v>
      </c>
      <c r="BV392" s="103">
        <v>0</v>
      </c>
      <c r="BW392" s="235">
        <v>1853</v>
      </c>
      <c r="BX392" s="234" t="s">
        <v>9949</v>
      </c>
      <c r="BY392" s="234" t="s">
        <v>56</v>
      </c>
      <c r="BZ392" s="234" t="s">
        <v>7014</v>
      </c>
    </row>
    <row r="393" spans="1:78" ht="30" x14ac:dyDescent="0.25">
      <c r="A393" s="5">
        <v>1820</v>
      </c>
      <c r="B393" s="234" t="s">
        <v>3339</v>
      </c>
      <c r="C393" s="234" t="s">
        <v>9950</v>
      </c>
      <c r="D393" s="234" t="s">
        <v>9951</v>
      </c>
      <c r="E393" s="234"/>
      <c r="F393" s="234" t="s">
        <v>6993</v>
      </c>
      <c r="G393" s="234" t="s">
        <v>7315</v>
      </c>
      <c r="H393" s="234" t="s">
        <v>6995</v>
      </c>
      <c r="I393" s="242"/>
      <c r="J393" s="242">
        <v>44474.497569444444</v>
      </c>
      <c r="K393" s="234"/>
      <c r="L393" s="242">
        <v>44477.497569444444</v>
      </c>
      <c r="M393" s="234" t="s">
        <v>9952</v>
      </c>
      <c r="N393" s="234" t="s">
        <v>9953</v>
      </c>
      <c r="O393" s="234" t="s">
        <v>9954</v>
      </c>
      <c r="P393" s="234" t="s">
        <v>6999</v>
      </c>
      <c r="Q393" s="234" t="s">
        <v>9955</v>
      </c>
      <c r="R393" s="234" t="s">
        <v>451</v>
      </c>
      <c r="S393" t="b">
        <v>0</v>
      </c>
      <c r="T393" s="242"/>
      <c r="U393" s="103">
        <v>170</v>
      </c>
      <c r="V393" s="234" t="s">
        <v>480</v>
      </c>
      <c r="W393" s="103">
        <v>170</v>
      </c>
      <c r="X393" s="234" t="s">
        <v>480</v>
      </c>
      <c r="Y393" s="242"/>
      <c r="Z393" s="242"/>
      <c r="AA393" s="103"/>
      <c r="AB393" s="234" t="s">
        <v>9956</v>
      </c>
      <c r="AC393" s="243">
        <v>44474.50371527778</v>
      </c>
      <c r="AD393" s="234" t="s">
        <v>7320</v>
      </c>
      <c r="AE393" s="235" t="s">
        <v>9957</v>
      </c>
      <c r="AF393" s="237">
        <v>0</v>
      </c>
      <c r="AG393" s="234" t="s">
        <v>436</v>
      </c>
      <c r="AH393" s="241"/>
      <c r="AI393" t="b">
        <v>1</v>
      </c>
      <c r="AJ393" t="b">
        <v>0</v>
      </c>
      <c r="AK393" s="234"/>
      <c r="AL393" s="103"/>
      <c r="AM393" t="b">
        <v>0</v>
      </c>
      <c r="AN393" s="234"/>
      <c r="AO393" s="103"/>
      <c r="AP393" s="241"/>
      <c r="AQ393" s="241"/>
      <c r="AR393" s="241"/>
      <c r="AS393" s="241"/>
      <c r="AT393" s="234" t="s">
        <v>7166</v>
      </c>
      <c r="AU393" s="234" t="s">
        <v>7059</v>
      </c>
      <c r="AV393" t="b">
        <v>0</v>
      </c>
      <c r="AW393" t="b">
        <v>0</v>
      </c>
      <c r="AX393" s="241"/>
      <c r="AY393" s="241"/>
      <c r="AZ393" s="234"/>
      <c r="BA393" s="234"/>
      <c r="BB393" s="234" t="s">
        <v>9958</v>
      </c>
      <c r="BC393" t="b">
        <v>0</v>
      </c>
      <c r="BD393" s="234" t="s">
        <v>9959</v>
      </c>
      <c r="BE393" s="234" t="s">
        <v>7009</v>
      </c>
      <c r="BF393" s="234" t="s">
        <v>7027</v>
      </c>
      <c r="BG393" s="234" t="s">
        <v>7028</v>
      </c>
      <c r="BH393" s="234" t="s">
        <v>55</v>
      </c>
      <c r="BI393" s="243">
        <v>44642.412928240738</v>
      </c>
      <c r="BJ393" s="234" t="s">
        <v>442</v>
      </c>
      <c r="BK393" s="234" t="s">
        <v>451</v>
      </c>
      <c r="BL393" s="234" t="s">
        <v>451</v>
      </c>
      <c r="BM393" s="234" t="s">
        <v>451</v>
      </c>
      <c r="BN393" s="241"/>
      <c r="BO393" t="b">
        <v>0</v>
      </c>
      <c r="BP393" t="b">
        <v>0</v>
      </c>
      <c r="BQ393" t="b">
        <v>0</v>
      </c>
      <c r="BR393" s="241" t="s">
        <v>7029</v>
      </c>
      <c r="BS393" s="241" t="s">
        <v>9960</v>
      </c>
      <c r="BT393" s="234" t="s">
        <v>7012</v>
      </c>
      <c r="BU393" t="b">
        <v>0</v>
      </c>
      <c r="BV393" s="103">
        <v>0</v>
      </c>
      <c r="BW393" s="235">
        <v>1852</v>
      </c>
      <c r="BX393" s="234" t="s">
        <v>9961</v>
      </c>
      <c r="BY393" s="234" t="s">
        <v>56</v>
      </c>
      <c r="BZ393" s="234" t="s">
        <v>7014</v>
      </c>
    </row>
    <row r="394" spans="1:78" x14ac:dyDescent="0.25">
      <c r="A394" s="5">
        <v>1819</v>
      </c>
      <c r="B394" s="234" t="s">
        <v>3335</v>
      </c>
      <c r="C394" s="234" t="s">
        <v>1355</v>
      </c>
      <c r="D394" s="234" t="s">
        <v>8621</v>
      </c>
      <c r="E394" s="234"/>
      <c r="F394" s="234" t="s">
        <v>2991</v>
      </c>
      <c r="G394" s="234" t="s">
        <v>8068</v>
      </c>
      <c r="H394" s="234" t="s">
        <v>9756</v>
      </c>
      <c r="I394" s="242"/>
      <c r="J394" s="242">
        <v>44466.306446759256</v>
      </c>
      <c r="K394" s="234" t="s">
        <v>9962</v>
      </c>
      <c r="L394" s="242">
        <v>44482</v>
      </c>
      <c r="M394" s="234" t="s">
        <v>7264</v>
      </c>
      <c r="N394" s="234" t="s">
        <v>8623</v>
      </c>
      <c r="O394" s="234" t="s">
        <v>8624</v>
      </c>
      <c r="P394" s="234" t="s">
        <v>6999</v>
      </c>
      <c r="Q394" s="234" t="s">
        <v>9963</v>
      </c>
      <c r="R394" s="234" t="s">
        <v>451</v>
      </c>
      <c r="S394" t="b">
        <v>0</v>
      </c>
      <c r="T394" s="242"/>
      <c r="U394" s="103">
        <v>600</v>
      </c>
      <c r="V394" s="234" t="s">
        <v>480</v>
      </c>
      <c r="W394" s="103">
        <v>600</v>
      </c>
      <c r="X394" s="234" t="s">
        <v>480</v>
      </c>
      <c r="Y394" s="242"/>
      <c r="Z394" s="242"/>
      <c r="AA394" s="103"/>
      <c r="AB394" s="234" t="s">
        <v>8625</v>
      </c>
      <c r="AC394" s="243">
        <v>44474.325462962966</v>
      </c>
      <c r="AD394" s="234" t="s">
        <v>7106</v>
      </c>
      <c r="AE394" s="235" t="s">
        <v>9964</v>
      </c>
      <c r="AF394" s="237">
        <v>0</v>
      </c>
      <c r="AG394" s="234" t="s">
        <v>482</v>
      </c>
      <c r="AH394" s="241" t="s">
        <v>1355</v>
      </c>
      <c r="AI394" t="b">
        <v>0</v>
      </c>
      <c r="AJ394" t="b">
        <v>1</v>
      </c>
      <c r="AK394" s="234" t="s">
        <v>8732</v>
      </c>
      <c r="AL394" s="103">
        <v>10</v>
      </c>
      <c r="AM394" t="b">
        <v>0</v>
      </c>
      <c r="AN394" s="234"/>
      <c r="AO394" s="103"/>
      <c r="AP394" s="241" t="s">
        <v>9965</v>
      </c>
      <c r="AQ394" s="241"/>
      <c r="AR394" s="241"/>
      <c r="AS394" s="241"/>
      <c r="AT394" s="234" t="s">
        <v>7005</v>
      </c>
      <c r="AU394" s="234" t="s">
        <v>7085</v>
      </c>
      <c r="AV394" t="b">
        <v>0</v>
      </c>
      <c r="AW394" t="b">
        <v>0</v>
      </c>
      <c r="AX394" s="241"/>
      <c r="AY394" s="241"/>
      <c r="AZ394" s="234" t="s">
        <v>6996</v>
      </c>
      <c r="BA394" s="234" t="s">
        <v>8722</v>
      </c>
      <c r="BB394" s="234" t="s">
        <v>9966</v>
      </c>
      <c r="BC394" t="b">
        <v>0</v>
      </c>
      <c r="BD394" s="234" t="s">
        <v>7270</v>
      </c>
      <c r="BE394" s="234" t="s">
        <v>7026</v>
      </c>
      <c r="BF394" s="234" t="s">
        <v>7027</v>
      </c>
      <c r="BG394" s="234" t="s">
        <v>7028</v>
      </c>
      <c r="BH394" s="234" t="s">
        <v>55</v>
      </c>
      <c r="BI394" s="243">
        <v>44642.412928240738</v>
      </c>
      <c r="BJ394" s="234" t="s">
        <v>442</v>
      </c>
      <c r="BK394" s="234" t="s">
        <v>451</v>
      </c>
      <c r="BL394" s="234" t="s">
        <v>451</v>
      </c>
      <c r="BM394" s="234" t="s">
        <v>451</v>
      </c>
      <c r="BN394" s="241"/>
      <c r="BO394" t="b">
        <v>1</v>
      </c>
      <c r="BP394" t="b">
        <v>0</v>
      </c>
      <c r="BQ394" t="b">
        <v>0</v>
      </c>
      <c r="BR394" s="241" t="s">
        <v>8465</v>
      </c>
      <c r="BS394" s="241"/>
      <c r="BT394" s="234" t="s">
        <v>7012</v>
      </c>
      <c r="BU394" t="b">
        <v>0</v>
      </c>
      <c r="BV394" s="103">
        <v>1</v>
      </c>
      <c r="BW394" s="235">
        <v>1851</v>
      </c>
      <c r="BX394" s="234" t="s">
        <v>9967</v>
      </c>
      <c r="BY394" s="234" t="s">
        <v>56</v>
      </c>
      <c r="BZ394" s="234" t="s">
        <v>7014</v>
      </c>
    </row>
    <row r="395" spans="1:78" ht="30" x14ac:dyDescent="0.25">
      <c r="A395" s="5">
        <v>1818</v>
      </c>
      <c r="B395" s="234" t="s">
        <v>3327</v>
      </c>
      <c r="C395" s="234" t="s">
        <v>3328</v>
      </c>
      <c r="D395" s="234" t="s">
        <v>9968</v>
      </c>
      <c r="E395" s="234"/>
      <c r="F395" s="234" t="s">
        <v>6993</v>
      </c>
      <c r="G395" s="234" t="s">
        <v>7244</v>
      </c>
      <c r="H395" s="234" t="s">
        <v>6995</v>
      </c>
      <c r="I395" s="242"/>
      <c r="J395" s="242">
        <v>44463.784004629626</v>
      </c>
      <c r="K395" s="234"/>
      <c r="L395" s="242">
        <v>44477.784004629626</v>
      </c>
      <c r="M395" s="234" t="s">
        <v>6996</v>
      </c>
      <c r="N395" s="234" t="s">
        <v>9969</v>
      </c>
      <c r="O395" s="234" t="s">
        <v>9970</v>
      </c>
      <c r="P395" s="234" t="s">
        <v>6999</v>
      </c>
      <c r="Q395" s="234"/>
      <c r="R395" s="234" t="s">
        <v>451</v>
      </c>
      <c r="S395" t="b">
        <v>0</v>
      </c>
      <c r="T395" s="242"/>
      <c r="U395" s="103">
        <v>2</v>
      </c>
      <c r="V395" s="234" t="s">
        <v>272</v>
      </c>
      <c r="W395" s="103">
        <v>4</v>
      </c>
      <c r="X395" s="234" t="s">
        <v>272</v>
      </c>
      <c r="Y395" s="242"/>
      <c r="Z395" s="242"/>
      <c r="AA395" s="103"/>
      <c r="AB395" s="234" t="s">
        <v>9971</v>
      </c>
      <c r="AC395" s="243">
        <v>44473.794999999998</v>
      </c>
      <c r="AD395" s="234" t="s">
        <v>7585</v>
      </c>
      <c r="AE395" s="235" t="s">
        <v>9972</v>
      </c>
      <c r="AF395" s="237">
        <v>0</v>
      </c>
      <c r="AG395" s="234" t="s">
        <v>482</v>
      </c>
      <c r="AH395" s="241"/>
      <c r="AI395" t="b">
        <v>0</v>
      </c>
      <c r="AJ395" t="b">
        <v>1</v>
      </c>
      <c r="AK395" s="234" t="s">
        <v>7587</v>
      </c>
      <c r="AL395" s="103">
        <v>15</v>
      </c>
      <c r="AM395" t="b">
        <v>0</v>
      </c>
      <c r="AN395" s="234"/>
      <c r="AO395" s="103"/>
      <c r="AP395" s="241"/>
      <c r="AQ395" s="241"/>
      <c r="AR395" s="241"/>
      <c r="AS395" s="241"/>
      <c r="AT395" s="234" t="s">
        <v>7005</v>
      </c>
      <c r="AU395" s="234" t="s">
        <v>7085</v>
      </c>
      <c r="AV395" t="b">
        <v>0</v>
      </c>
      <c r="AW395" t="b">
        <v>0</v>
      </c>
      <c r="AX395" s="241"/>
      <c r="AY395" s="241"/>
      <c r="AZ395" s="234"/>
      <c r="BA395" s="234"/>
      <c r="BB395" s="234" t="s">
        <v>9973</v>
      </c>
      <c r="BC395" t="b">
        <v>0</v>
      </c>
      <c r="BD395" s="234" t="s">
        <v>7008</v>
      </c>
      <c r="BE395" s="234" t="s">
        <v>7009</v>
      </c>
      <c r="BF395" s="234" t="s">
        <v>7027</v>
      </c>
      <c r="BG395" s="234" t="s">
        <v>7028</v>
      </c>
      <c r="BH395" s="234" t="s">
        <v>55</v>
      </c>
      <c r="BI395" s="243">
        <v>44642.412916666668</v>
      </c>
      <c r="BJ395" s="234" t="s">
        <v>442</v>
      </c>
      <c r="BK395" s="234" t="s">
        <v>451</v>
      </c>
      <c r="BL395" s="234" t="s">
        <v>451</v>
      </c>
      <c r="BM395" s="234" t="s">
        <v>451</v>
      </c>
      <c r="BN395" s="241"/>
      <c r="BO395" t="b">
        <v>1</v>
      </c>
      <c r="BP395" t="b">
        <v>0</v>
      </c>
      <c r="BQ395" t="b">
        <v>0</v>
      </c>
      <c r="BR395" s="241" t="s">
        <v>8255</v>
      </c>
      <c r="BS395" s="241"/>
      <c r="BT395" s="234" t="s">
        <v>7012</v>
      </c>
      <c r="BU395" t="b">
        <v>0</v>
      </c>
      <c r="BV395" s="103">
        <v>1</v>
      </c>
      <c r="BW395" s="235">
        <v>1850</v>
      </c>
      <c r="BX395" s="234" t="s">
        <v>9974</v>
      </c>
      <c r="BY395" s="234" t="s">
        <v>56</v>
      </c>
      <c r="BZ395" s="234" t="s">
        <v>7014</v>
      </c>
    </row>
    <row r="396" spans="1:78" x14ac:dyDescent="0.25">
      <c r="A396" s="5">
        <v>1817</v>
      </c>
      <c r="B396" s="234" t="s">
        <v>3317</v>
      </c>
      <c r="C396" s="234" t="s">
        <v>9975</v>
      </c>
      <c r="D396" s="234" t="s">
        <v>7780</v>
      </c>
      <c r="E396" s="234"/>
      <c r="F396" s="234" t="s">
        <v>7156</v>
      </c>
      <c r="G396" s="234" t="s">
        <v>6995</v>
      </c>
      <c r="H396" s="234" t="s">
        <v>6995</v>
      </c>
      <c r="I396" s="242"/>
      <c r="J396" s="242">
        <v>44466.710034722222</v>
      </c>
      <c r="K396" s="234"/>
      <c r="L396" s="242">
        <v>44477.710034722222</v>
      </c>
      <c r="M396" s="234" t="s">
        <v>6996</v>
      </c>
      <c r="N396" s="234" t="s">
        <v>7782</v>
      </c>
      <c r="O396" s="234" t="s">
        <v>7783</v>
      </c>
      <c r="P396" s="234" t="s">
        <v>6999</v>
      </c>
      <c r="Q396" s="234"/>
      <c r="R396" s="234" t="s">
        <v>451</v>
      </c>
      <c r="S396" t="b">
        <v>0</v>
      </c>
      <c r="T396" s="242"/>
      <c r="U396" s="103">
        <v>200</v>
      </c>
      <c r="V396" s="234" t="s">
        <v>272</v>
      </c>
      <c r="W396" s="103">
        <v>200</v>
      </c>
      <c r="X396" s="234" t="s">
        <v>272</v>
      </c>
      <c r="Y396" s="242"/>
      <c r="Z396" s="242"/>
      <c r="AA396" s="103"/>
      <c r="AB396" s="234" t="s">
        <v>7784</v>
      </c>
      <c r="AC396" s="243">
        <v>44473.712719907409</v>
      </c>
      <c r="AD396" s="234" t="s">
        <v>7585</v>
      </c>
      <c r="AE396" s="235" t="s">
        <v>9976</v>
      </c>
      <c r="AF396" s="237">
        <v>0</v>
      </c>
      <c r="AG396" s="234" t="s">
        <v>482</v>
      </c>
      <c r="AH396" s="241"/>
      <c r="AI396" t="b">
        <v>0</v>
      </c>
      <c r="AJ396" t="b">
        <v>1</v>
      </c>
      <c r="AK396" s="234" t="s">
        <v>9977</v>
      </c>
      <c r="AL396" s="103">
        <v>20</v>
      </c>
      <c r="AM396" t="b">
        <v>0</v>
      </c>
      <c r="AN396" s="234"/>
      <c r="AO396" s="103"/>
      <c r="AP396" s="241"/>
      <c r="AQ396" s="241"/>
      <c r="AR396" s="241"/>
      <c r="AS396" s="241"/>
      <c r="AT396" s="234" t="s">
        <v>7058</v>
      </c>
      <c r="AU396" s="234" t="s">
        <v>8585</v>
      </c>
      <c r="AV396" t="b">
        <v>0</v>
      </c>
      <c r="AW396" t="b">
        <v>0</v>
      </c>
      <c r="AX396" s="241"/>
      <c r="AY396" s="241"/>
      <c r="AZ396" s="234"/>
      <c r="BA396" s="234"/>
      <c r="BB396" s="234" t="s">
        <v>8399</v>
      </c>
      <c r="BC396" t="b">
        <v>0</v>
      </c>
      <c r="BD396" s="234" t="s">
        <v>7008</v>
      </c>
      <c r="BE396" s="234" t="s">
        <v>7009</v>
      </c>
      <c r="BF396" s="234" t="s">
        <v>7027</v>
      </c>
      <c r="BG396" s="234" t="s">
        <v>7028</v>
      </c>
      <c r="BH396" s="234" t="s">
        <v>55</v>
      </c>
      <c r="BI396" s="243">
        <v>44642.412916666668</v>
      </c>
      <c r="BJ396" s="234" t="s">
        <v>442</v>
      </c>
      <c r="BK396" s="234" t="s">
        <v>451</v>
      </c>
      <c r="BL396" s="234" t="s">
        <v>451</v>
      </c>
      <c r="BM396" s="234" t="s">
        <v>451</v>
      </c>
      <c r="BN396" s="241"/>
      <c r="BO396" t="b">
        <v>1</v>
      </c>
      <c r="BP396" t="b">
        <v>0</v>
      </c>
      <c r="BQ396" t="b">
        <v>0</v>
      </c>
      <c r="BR396" s="241" t="s">
        <v>7259</v>
      </c>
      <c r="BS396" s="241" t="s">
        <v>9531</v>
      </c>
      <c r="BT396" s="234" t="s">
        <v>7047</v>
      </c>
      <c r="BU396" t="b">
        <v>0</v>
      </c>
      <c r="BV396" s="103">
        <v>1</v>
      </c>
      <c r="BW396" s="235">
        <v>1849</v>
      </c>
      <c r="BX396" s="234" t="s">
        <v>9978</v>
      </c>
      <c r="BY396" s="234" t="s">
        <v>56</v>
      </c>
      <c r="BZ396" s="234" t="s">
        <v>7014</v>
      </c>
    </row>
    <row r="397" spans="1:78" ht="45" x14ac:dyDescent="0.25">
      <c r="A397" s="5">
        <v>1816</v>
      </c>
      <c r="B397" s="234" t="s">
        <v>3307</v>
      </c>
      <c r="C397" s="234" t="s">
        <v>9979</v>
      </c>
      <c r="D397" s="234" t="s">
        <v>7927</v>
      </c>
      <c r="E397" s="234" t="s">
        <v>7928</v>
      </c>
      <c r="F397" s="234" t="s">
        <v>7156</v>
      </c>
      <c r="G397" s="234" t="s">
        <v>6994</v>
      </c>
      <c r="H397" s="234" t="s">
        <v>6995</v>
      </c>
      <c r="I397" s="242"/>
      <c r="J397" s="242">
        <v>44473.592152777775</v>
      </c>
      <c r="K397" s="234" t="s">
        <v>9980</v>
      </c>
      <c r="L397" s="242">
        <v>44476.592152777775</v>
      </c>
      <c r="M397" s="234" t="s">
        <v>6996</v>
      </c>
      <c r="N397" s="234" t="s">
        <v>7930</v>
      </c>
      <c r="O397" s="234" t="s">
        <v>7931</v>
      </c>
      <c r="P397" s="234" t="s">
        <v>6999</v>
      </c>
      <c r="Q397" s="234"/>
      <c r="R397" s="234" t="s">
        <v>451</v>
      </c>
      <c r="S397" t="b">
        <v>0</v>
      </c>
      <c r="T397" s="242"/>
      <c r="U397" s="103">
        <v>100</v>
      </c>
      <c r="V397" s="234" t="s">
        <v>272</v>
      </c>
      <c r="W397" s="103">
        <v>400</v>
      </c>
      <c r="X397" s="234" t="s">
        <v>272</v>
      </c>
      <c r="Y397" s="242"/>
      <c r="Z397" s="242"/>
      <c r="AA397" s="103"/>
      <c r="AB397" s="234" t="s">
        <v>7932</v>
      </c>
      <c r="AC397" s="243">
        <v>44473.59820601852</v>
      </c>
      <c r="AD397" s="234" t="s">
        <v>7001</v>
      </c>
      <c r="AE397" s="235" t="s">
        <v>9981</v>
      </c>
      <c r="AF397" s="237">
        <v>0</v>
      </c>
      <c r="AG397" s="234" t="s">
        <v>482</v>
      </c>
      <c r="AH397" s="241" t="s">
        <v>9982</v>
      </c>
      <c r="AI397" t="b">
        <v>1</v>
      </c>
      <c r="AJ397" t="b">
        <v>0</v>
      </c>
      <c r="AK397" s="234"/>
      <c r="AL397" s="103"/>
      <c r="AM397" t="b">
        <v>0</v>
      </c>
      <c r="AN397" s="234"/>
      <c r="AO397" s="103"/>
      <c r="AP397" s="241"/>
      <c r="AQ397" s="241"/>
      <c r="AR397" s="241" t="s">
        <v>7130</v>
      </c>
      <c r="AS397" s="241"/>
      <c r="AT397" s="234" t="s">
        <v>7005</v>
      </c>
      <c r="AU397" s="234" t="s">
        <v>7059</v>
      </c>
      <c r="AV397" t="b">
        <v>1</v>
      </c>
      <c r="AW397" t="b">
        <v>0</v>
      </c>
      <c r="AX397" s="241" t="s">
        <v>7130</v>
      </c>
      <c r="AY397" s="241"/>
      <c r="AZ397" s="234"/>
      <c r="BA397" s="234"/>
      <c r="BB397" s="234" t="s">
        <v>7935</v>
      </c>
      <c r="BC397" t="b">
        <v>0</v>
      </c>
      <c r="BD397" s="234" t="s">
        <v>7008</v>
      </c>
      <c r="BE397" s="234" t="s">
        <v>7009</v>
      </c>
      <c r="BF397" s="234" t="s">
        <v>7027</v>
      </c>
      <c r="BG397" s="234" t="s">
        <v>7028</v>
      </c>
      <c r="BH397" s="234" t="s">
        <v>55</v>
      </c>
      <c r="BI397" s="243">
        <v>44642.412916666668</v>
      </c>
      <c r="BJ397" s="234" t="s">
        <v>442</v>
      </c>
      <c r="BK397" s="234" t="s">
        <v>547</v>
      </c>
      <c r="BL397" s="234" t="s">
        <v>547</v>
      </c>
      <c r="BM397" s="234" t="s">
        <v>547</v>
      </c>
      <c r="BN397" s="241" t="s">
        <v>7132</v>
      </c>
      <c r="BO397" t="b">
        <v>0</v>
      </c>
      <c r="BP397" t="b">
        <v>0</v>
      </c>
      <c r="BQ397" t="b">
        <v>0</v>
      </c>
      <c r="BR397" s="241" t="s">
        <v>7936</v>
      </c>
      <c r="BS397" s="241" t="s">
        <v>9403</v>
      </c>
      <c r="BT397" s="234" t="s">
        <v>7012</v>
      </c>
      <c r="BU397" t="b">
        <v>0</v>
      </c>
      <c r="BV397" s="103">
        <v>1</v>
      </c>
      <c r="BW397" s="235">
        <v>1848</v>
      </c>
      <c r="BX397" s="234" t="s">
        <v>9983</v>
      </c>
      <c r="BY397" s="234" t="s">
        <v>56</v>
      </c>
      <c r="BZ397" s="234" t="s">
        <v>7014</v>
      </c>
    </row>
    <row r="398" spans="1:78" x14ac:dyDescent="0.25">
      <c r="A398" s="5">
        <v>1815</v>
      </c>
      <c r="B398" s="234" t="s">
        <v>3286</v>
      </c>
      <c r="C398" s="234" t="s">
        <v>9984</v>
      </c>
      <c r="D398" s="234"/>
      <c r="E398" s="234" t="s">
        <v>9985</v>
      </c>
      <c r="F398" s="234" t="s">
        <v>7156</v>
      </c>
      <c r="G398" s="234" t="s">
        <v>7100</v>
      </c>
      <c r="H398" s="234" t="s">
        <v>6995</v>
      </c>
      <c r="I398" s="242"/>
      <c r="J398" s="242">
        <v>44469.452581018515</v>
      </c>
      <c r="K398" s="234"/>
      <c r="L398" s="242">
        <v>44484.452581018515</v>
      </c>
      <c r="M398" s="234" t="s">
        <v>6996</v>
      </c>
      <c r="N398" s="234" t="s">
        <v>9986</v>
      </c>
      <c r="O398" s="234" t="s">
        <v>9987</v>
      </c>
      <c r="P398" s="234" t="s">
        <v>6999</v>
      </c>
      <c r="Q398" s="234"/>
      <c r="R398" s="234" t="s">
        <v>451</v>
      </c>
      <c r="S398" t="b">
        <v>0</v>
      </c>
      <c r="T398" s="242"/>
      <c r="U398" s="103">
        <v>190</v>
      </c>
      <c r="V398" s="234" t="s">
        <v>272</v>
      </c>
      <c r="W398" s="103">
        <v>190</v>
      </c>
      <c r="X398" s="234" t="s">
        <v>272</v>
      </c>
      <c r="Y398" s="242">
        <v>44743</v>
      </c>
      <c r="Z398" s="242"/>
      <c r="AA398" s="103"/>
      <c r="AB398" s="234"/>
      <c r="AC398" s="243">
        <v>44473.469826388886</v>
      </c>
      <c r="AD398" s="234" t="s">
        <v>7585</v>
      </c>
      <c r="AE398" s="235" t="s">
        <v>9988</v>
      </c>
      <c r="AF398" s="237">
        <v>0</v>
      </c>
      <c r="AG398" s="234" t="s">
        <v>436</v>
      </c>
      <c r="AH398" s="241" t="s">
        <v>9989</v>
      </c>
      <c r="AI398" t="b">
        <v>0</v>
      </c>
      <c r="AJ398" t="b">
        <v>1</v>
      </c>
      <c r="AK398" s="234" t="s">
        <v>9977</v>
      </c>
      <c r="AL398" s="103">
        <v>20</v>
      </c>
      <c r="AM398" t="b">
        <v>0</v>
      </c>
      <c r="AN398" s="234"/>
      <c r="AO398" s="103"/>
      <c r="AP398" s="241"/>
      <c r="AQ398" s="241"/>
      <c r="AR398" s="241"/>
      <c r="AS398" s="241"/>
      <c r="AT398" s="234" t="s">
        <v>7005</v>
      </c>
      <c r="AU398" s="234" t="s">
        <v>7085</v>
      </c>
      <c r="AV398" t="b">
        <v>0</v>
      </c>
      <c r="AW398" t="b">
        <v>0</v>
      </c>
      <c r="AX398" s="241"/>
      <c r="AY398" s="241"/>
      <c r="AZ398" s="234"/>
      <c r="BA398" s="234"/>
      <c r="BB398" s="234" t="s">
        <v>9990</v>
      </c>
      <c r="BC398" t="b">
        <v>1</v>
      </c>
      <c r="BD398" s="234" t="s">
        <v>7008</v>
      </c>
      <c r="BE398" s="234" t="s">
        <v>7009</v>
      </c>
      <c r="BF398" s="234" t="s">
        <v>6972</v>
      </c>
      <c r="BG398" s="234" t="s">
        <v>7028</v>
      </c>
      <c r="BH398" s="234" t="s">
        <v>55</v>
      </c>
      <c r="BI398" s="243">
        <v>44642.412905092591</v>
      </c>
      <c r="BJ398" s="234" t="s">
        <v>442</v>
      </c>
      <c r="BK398" s="234" t="s">
        <v>451</v>
      </c>
      <c r="BL398" s="234" t="s">
        <v>451</v>
      </c>
      <c r="BM398" s="234" t="s">
        <v>451</v>
      </c>
      <c r="BN398" s="241"/>
      <c r="BO398" t="b">
        <v>1</v>
      </c>
      <c r="BP398" t="b">
        <v>0</v>
      </c>
      <c r="BQ398" t="b">
        <v>0</v>
      </c>
      <c r="BR398" s="241"/>
      <c r="BS398" s="241"/>
      <c r="BT398" s="234" t="s">
        <v>7237</v>
      </c>
      <c r="BU398" t="b">
        <v>0</v>
      </c>
      <c r="BV398" s="103">
        <v>1</v>
      </c>
      <c r="BW398" s="235">
        <v>1847</v>
      </c>
      <c r="BX398" s="234" t="s">
        <v>9991</v>
      </c>
      <c r="BY398" s="234" t="s">
        <v>56</v>
      </c>
      <c r="BZ398" s="234" t="s">
        <v>7014</v>
      </c>
    </row>
    <row r="399" spans="1:78" x14ac:dyDescent="0.25">
      <c r="A399" s="5">
        <v>1814</v>
      </c>
      <c r="B399" s="234" t="s">
        <v>3277</v>
      </c>
      <c r="C399" s="234" t="s">
        <v>9992</v>
      </c>
      <c r="D399" s="234"/>
      <c r="E399" s="234" t="s">
        <v>7841</v>
      </c>
      <c r="F399" s="234" t="s">
        <v>7156</v>
      </c>
      <c r="G399" s="234" t="s">
        <v>7263</v>
      </c>
      <c r="H399" s="234" t="s">
        <v>7263</v>
      </c>
      <c r="I399" s="242"/>
      <c r="J399" s="242">
        <v>44470.564201388886</v>
      </c>
      <c r="K399" s="234"/>
      <c r="L399" s="242">
        <v>44475.564201388886</v>
      </c>
      <c r="M399" s="234" t="s">
        <v>7386</v>
      </c>
      <c r="N399" s="234" t="s">
        <v>7842</v>
      </c>
      <c r="O399" s="234" t="s">
        <v>7843</v>
      </c>
      <c r="P399" s="234" t="s">
        <v>6999</v>
      </c>
      <c r="Q399" s="234"/>
      <c r="R399" s="234" t="s">
        <v>451</v>
      </c>
      <c r="S399" t="b">
        <v>0</v>
      </c>
      <c r="T399" s="242"/>
      <c r="U399" s="103">
        <v>50</v>
      </c>
      <c r="V399" s="234" t="s">
        <v>272</v>
      </c>
      <c r="W399" s="103">
        <v>250</v>
      </c>
      <c r="X399" s="234" t="s">
        <v>272</v>
      </c>
      <c r="Y399" s="242"/>
      <c r="Z399" s="242"/>
      <c r="AA399" s="103">
        <v>5</v>
      </c>
      <c r="AB399" s="234"/>
      <c r="AC399" s="243">
        <v>44470.570219907408</v>
      </c>
      <c r="AD399" s="234" t="s">
        <v>7268</v>
      </c>
      <c r="AE399" s="235" t="s">
        <v>9993</v>
      </c>
      <c r="AF399" s="237">
        <v>0</v>
      </c>
      <c r="AG399" s="234" t="s">
        <v>482</v>
      </c>
      <c r="AH399" s="241"/>
      <c r="AI399" t="b">
        <v>1</v>
      </c>
      <c r="AJ399" t="b">
        <v>0</v>
      </c>
      <c r="AK399" s="234"/>
      <c r="AL399" s="103"/>
      <c r="AM399" t="b">
        <v>0</v>
      </c>
      <c r="AN399" s="234"/>
      <c r="AO399" s="103"/>
      <c r="AP399" s="241"/>
      <c r="AQ399" s="241"/>
      <c r="AR399" s="241"/>
      <c r="AS399" s="241"/>
      <c r="AT399" s="234" t="s">
        <v>7005</v>
      </c>
      <c r="AU399" s="234" t="s">
        <v>7025</v>
      </c>
      <c r="AV399" t="b">
        <v>0</v>
      </c>
      <c r="AW399" t="b">
        <v>0</v>
      </c>
      <c r="AX399" s="241"/>
      <c r="AY399" s="241"/>
      <c r="AZ399" s="234"/>
      <c r="BA399" s="234"/>
      <c r="BB399" s="234" t="s">
        <v>9994</v>
      </c>
      <c r="BC399" t="b">
        <v>1</v>
      </c>
      <c r="BD399" s="234" t="s">
        <v>7390</v>
      </c>
      <c r="BE399" s="234" t="s">
        <v>7009</v>
      </c>
      <c r="BF399" s="234" t="s">
        <v>6972</v>
      </c>
      <c r="BG399" s="234" t="s">
        <v>7028</v>
      </c>
      <c r="BH399" s="234" t="s">
        <v>55</v>
      </c>
      <c r="BI399" s="243">
        <v>44642.412905092591</v>
      </c>
      <c r="BJ399" s="234" t="s">
        <v>9410</v>
      </c>
      <c r="BK399" s="234" t="s">
        <v>451</v>
      </c>
      <c r="BL399" s="234" t="s">
        <v>451</v>
      </c>
      <c r="BM399" s="234" t="s">
        <v>451</v>
      </c>
      <c r="BN399" s="241"/>
      <c r="BO399" t="b">
        <v>0</v>
      </c>
      <c r="BP399" t="b">
        <v>0</v>
      </c>
      <c r="BQ399" t="b">
        <v>0</v>
      </c>
      <c r="BR399" s="241"/>
      <c r="BS399" s="241"/>
      <c r="BT399" s="234" t="s">
        <v>7012</v>
      </c>
      <c r="BU399" t="b">
        <v>0</v>
      </c>
      <c r="BV399" s="103">
        <v>1</v>
      </c>
      <c r="BW399" s="235">
        <v>1846</v>
      </c>
      <c r="BX399" s="234" t="s">
        <v>9995</v>
      </c>
      <c r="BY399" s="234" t="s">
        <v>56</v>
      </c>
      <c r="BZ399" s="234" t="s">
        <v>7014</v>
      </c>
    </row>
    <row r="400" spans="1:78" x14ac:dyDescent="0.25">
      <c r="A400" s="5">
        <v>1813</v>
      </c>
      <c r="B400" s="234" t="s">
        <v>3272</v>
      </c>
      <c r="C400" s="234" t="s">
        <v>3273</v>
      </c>
      <c r="D400" s="234" t="s">
        <v>9996</v>
      </c>
      <c r="E400" s="234"/>
      <c r="F400" s="234" t="s">
        <v>6993</v>
      </c>
      <c r="G400" s="234" t="s">
        <v>7263</v>
      </c>
      <c r="H400" s="234" t="s">
        <v>7263</v>
      </c>
      <c r="I400" s="242"/>
      <c r="J400" s="242">
        <v>44470.551539351851</v>
      </c>
      <c r="K400" s="234"/>
      <c r="L400" s="242">
        <v>44474.551539351851</v>
      </c>
      <c r="M400" s="234" t="s">
        <v>7264</v>
      </c>
      <c r="N400" s="234" t="s">
        <v>9997</v>
      </c>
      <c r="O400" s="234" t="s">
        <v>9998</v>
      </c>
      <c r="P400" s="234" t="s">
        <v>6999</v>
      </c>
      <c r="Q400" s="234"/>
      <c r="R400" s="234" t="s">
        <v>451</v>
      </c>
      <c r="S400" t="b">
        <v>0</v>
      </c>
      <c r="T400" s="242">
        <v>44474</v>
      </c>
      <c r="U400" s="103">
        <v>2</v>
      </c>
      <c r="V400" s="234" t="s">
        <v>272</v>
      </c>
      <c r="W400" s="103">
        <v>5</v>
      </c>
      <c r="X400" s="234" t="s">
        <v>272</v>
      </c>
      <c r="Y400" s="242"/>
      <c r="Z400" s="242"/>
      <c r="AA400" s="103">
        <v>3</v>
      </c>
      <c r="AB400" s="234" t="s">
        <v>9999</v>
      </c>
      <c r="AC400" s="243">
        <v>44470.554363425923</v>
      </c>
      <c r="AD400" s="234" t="s">
        <v>7268</v>
      </c>
      <c r="AE400" s="235" t="s">
        <v>10000</v>
      </c>
      <c r="AF400" s="237">
        <v>0</v>
      </c>
      <c r="AG400" s="234" t="s">
        <v>7057</v>
      </c>
      <c r="AH400" s="241"/>
      <c r="AI400" t="b">
        <v>1</v>
      </c>
      <c r="AJ400" t="b">
        <v>0</v>
      </c>
      <c r="AK400" s="234"/>
      <c r="AL400" s="103"/>
      <c r="AM400" t="b">
        <v>0</v>
      </c>
      <c r="AN400" s="234"/>
      <c r="AO400" s="103"/>
      <c r="AP400" s="241"/>
      <c r="AQ400" s="241"/>
      <c r="AR400" s="241"/>
      <c r="AS400" s="241"/>
      <c r="AT400" s="234" t="s">
        <v>7005</v>
      </c>
      <c r="AU400" s="234" t="s">
        <v>7025</v>
      </c>
      <c r="AV400" t="b">
        <v>0</v>
      </c>
      <c r="AW400" t="b">
        <v>0</v>
      </c>
      <c r="AX400" s="241"/>
      <c r="AY400" s="241"/>
      <c r="AZ400" s="234"/>
      <c r="BA400" s="234"/>
      <c r="BB400" s="234" t="s">
        <v>10001</v>
      </c>
      <c r="BC400" t="b">
        <v>0</v>
      </c>
      <c r="BD400" s="234" t="s">
        <v>7270</v>
      </c>
      <c r="BE400" s="234" t="s">
        <v>7009</v>
      </c>
      <c r="BF400" s="234" t="s">
        <v>10002</v>
      </c>
      <c r="BG400" s="234" t="s">
        <v>7028</v>
      </c>
      <c r="BH400" s="234" t="s">
        <v>55</v>
      </c>
      <c r="BI400" s="243">
        <v>44642.412905092591</v>
      </c>
      <c r="BJ400" s="234" t="s">
        <v>9410</v>
      </c>
      <c r="BK400" s="234" t="s">
        <v>451</v>
      </c>
      <c r="BL400" s="234" t="s">
        <v>451</v>
      </c>
      <c r="BM400" s="234" t="s">
        <v>451</v>
      </c>
      <c r="BN400" s="241"/>
      <c r="BO400" t="b">
        <v>0</v>
      </c>
      <c r="BP400" t="b">
        <v>0</v>
      </c>
      <c r="BQ400" t="b">
        <v>0</v>
      </c>
      <c r="BR400" s="241" t="s">
        <v>7029</v>
      </c>
      <c r="BS400" s="241"/>
      <c r="BT400" s="234" t="s">
        <v>7012</v>
      </c>
      <c r="BU400" t="b">
        <v>0</v>
      </c>
      <c r="BV400" s="103">
        <v>0</v>
      </c>
      <c r="BW400" s="235">
        <v>1845</v>
      </c>
      <c r="BX400" s="234" t="s">
        <v>10003</v>
      </c>
      <c r="BY400" s="234" t="s">
        <v>56</v>
      </c>
      <c r="BZ400" s="234" t="s">
        <v>7014</v>
      </c>
    </row>
    <row r="401" spans="1:78" x14ac:dyDescent="0.25">
      <c r="A401" s="5">
        <v>1812</v>
      </c>
      <c r="B401" s="234" t="s">
        <v>3264</v>
      </c>
      <c r="C401" s="234" t="s">
        <v>10004</v>
      </c>
      <c r="D401" s="234"/>
      <c r="E401" s="234" t="s">
        <v>10005</v>
      </c>
      <c r="F401" s="234" t="s">
        <v>7156</v>
      </c>
      <c r="G401" s="234" t="s">
        <v>7302</v>
      </c>
      <c r="H401" s="234" t="s">
        <v>7302</v>
      </c>
      <c r="I401" s="242"/>
      <c r="J401" s="242">
        <v>44467.38</v>
      </c>
      <c r="K401" s="234" t="s">
        <v>7303</v>
      </c>
      <c r="L401" s="242">
        <v>44475.38</v>
      </c>
      <c r="M401" s="234" t="s">
        <v>6996</v>
      </c>
      <c r="N401" s="234" t="s">
        <v>10006</v>
      </c>
      <c r="O401" s="234" t="s">
        <v>10007</v>
      </c>
      <c r="P401" s="234" t="s">
        <v>6999</v>
      </c>
      <c r="Q401" s="234" t="s">
        <v>10008</v>
      </c>
      <c r="R401" s="234" t="s">
        <v>451</v>
      </c>
      <c r="S401" t="b">
        <v>0</v>
      </c>
      <c r="T401" s="242"/>
      <c r="U401" s="103">
        <v>182</v>
      </c>
      <c r="V401" s="234" t="s">
        <v>272</v>
      </c>
      <c r="W401" s="103">
        <v>182</v>
      </c>
      <c r="X401" s="234" t="s">
        <v>272</v>
      </c>
      <c r="Y401" s="242"/>
      <c r="Z401" s="242"/>
      <c r="AA401" s="103"/>
      <c r="AB401" s="234"/>
      <c r="AC401" s="243">
        <v>44470.389699074076</v>
      </c>
      <c r="AD401" s="234" t="s">
        <v>7308</v>
      </c>
      <c r="AE401" s="235" t="s">
        <v>10009</v>
      </c>
      <c r="AF401" s="237">
        <v>0</v>
      </c>
      <c r="AG401" s="234" t="s">
        <v>482</v>
      </c>
      <c r="AH401" s="241" t="s">
        <v>10010</v>
      </c>
      <c r="AI401" t="b">
        <v>1</v>
      </c>
      <c r="AJ401" t="b">
        <v>0</v>
      </c>
      <c r="AK401" s="234"/>
      <c r="AL401" s="103"/>
      <c r="AM401" t="b">
        <v>0</v>
      </c>
      <c r="AN401" s="234"/>
      <c r="AO401" s="103"/>
      <c r="AP401" s="241"/>
      <c r="AQ401" s="241"/>
      <c r="AR401" s="241"/>
      <c r="AS401" s="241"/>
      <c r="AT401" s="234" t="s">
        <v>7005</v>
      </c>
      <c r="AU401" s="234" t="s">
        <v>7085</v>
      </c>
      <c r="AV401" t="b">
        <v>0</v>
      </c>
      <c r="AW401" t="b">
        <v>0</v>
      </c>
      <c r="AX401" s="241"/>
      <c r="AY401" s="241"/>
      <c r="AZ401" s="234"/>
      <c r="BA401" s="234"/>
      <c r="BB401" s="234" t="s">
        <v>10011</v>
      </c>
      <c r="BC401" t="b">
        <v>1</v>
      </c>
      <c r="BD401" s="234" t="s">
        <v>7008</v>
      </c>
      <c r="BE401" s="234" t="s">
        <v>7009</v>
      </c>
      <c r="BF401" s="234" t="s">
        <v>6972</v>
      </c>
      <c r="BG401" s="234" t="s">
        <v>7028</v>
      </c>
      <c r="BH401" s="234" t="s">
        <v>55</v>
      </c>
      <c r="BI401" s="243">
        <v>44642.412893518522</v>
      </c>
      <c r="BJ401" s="234" t="s">
        <v>442</v>
      </c>
      <c r="BK401" s="234" t="s">
        <v>451</v>
      </c>
      <c r="BL401" s="234" t="s">
        <v>451</v>
      </c>
      <c r="BM401" s="234" t="s">
        <v>451</v>
      </c>
      <c r="BN401" s="241"/>
      <c r="BO401" t="b">
        <v>0</v>
      </c>
      <c r="BP401" t="b">
        <v>0</v>
      </c>
      <c r="BQ401" t="b">
        <v>0</v>
      </c>
      <c r="BR401" s="241"/>
      <c r="BS401" s="241"/>
      <c r="BT401" s="234" t="s">
        <v>7012</v>
      </c>
      <c r="BU401" t="b">
        <v>0</v>
      </c>
      <c r="BV401" s="103">
        <v>1</v>
      </c>
      <c r="BW401" s="235">
        <v>1844</v>
      </c>
      <c r="BX401" s="234" t="s">
        <v>10012</v>
      </c>
      <c r="BY401" s="234" t="s">
        <v>56</v>
      </c>
      <c r="BZ401" s="234" t="s">
        <v>7014</v>
      </c>
    </row>
    <row r="402" spans="1:78" x14ac:dyDescent="0.25">
      <c r="A402" s="5">
        <v>1811</v>
      </c>
      <c r="B402" s="234" t="s">
        <v>3259</v>
      </c>
      <c r="C402" s="234" t="s">
        <v>99</v>
      </c>
      <c r="D402" s="234"/>
      <c r="E402" s="234" t="s">
        <v>10013</v>
      </c>
      <c r="F402" s="234" t="s">
        <v>6993</v>
      </c>
      <c r="G402" s="234" t="s">
        <v>7065</v>
      </c>
      <c r="H402" s="234" t="s">
        <v>7018</v>
      </c>
      <c r="I402" s="242"/>
      <c r="J402" s="242">
        <v>44459.593935185185</v>
      </c>
      <c r="K402" s="234"/>
      <c r="L402" s="242">
        <v>44470.593935185185</v>
      </c>
      <c r="M402" s="234" t="s">
        <v>6996</v>
      </c>
      <c r="N402" s="234" t="s">
        <v>10014</v>
      </c>
      <c r="O402" s="234" t="s">
        <v>10015</v>
      </c>
      <c r="P402" s="234" t="s">
        <v>6999</v>
      </c>
      <c r="Q402" s="234" t="s">
        <v>10016</v>
      </c>
      <c r="R402" s="234" t="s">
        <v>451</v>
      </c>
      <c r="S402" t="b">
        <v>0</v>
      </c>
      <c r="T402" s="242"/>
      <c r="U402" s="103">
        <v>7.5</v>
      </c>
      <c r="V402" s="234" t="s">
        <v>272</v>
      </c>
      <c r="W402" s="103">
        <v>7.5</v>
      </c>
      <c r="X402" s="234" t="s">
        <v>272</v>
      </c>
      <c r="Y402" s="242"/>
      <c r="Z402" s="242"/>
      <c r="AA402" s="103"/>
      <c r="AB402" s="234"/>
      <c r="AC402" s="243">
        <v>44467.607256944444</v>
      </c>
      <c r="AD402" s="234" t="s">
        <v>7071</v>
      </c>
      <c r="AE402" s="235" t="s">
        <v>10017</v>
      </c>
      <c r="AF402" s="237">
        <v>0</v>
      </c>
      <c r="AG402" s="234" t="s">
        <v>482</v>
      </c>
      <c r="AH402" s="241"/>
      <c r="AI402" t="b">
        <v>1</v>
      </c>
      <c r="AJ402" t="b">
        <v>0</v>
      </c>
      <c r="AK402" s="234"/>
      <c r="AL402" s="103"/>
      <c r="AM402" t="b">
        <v>0</v>
      </c>
      <c r="AN402" s="234"/>
      <c r="AO402" s="103"/>
      <c r="AP402" s="241"/>
      <c r="AQ402" s="241"/>
      <c r="AR402" s="241"/>
      <c r="AS402" s="241"/>
      <c r="AT402" s="234" t="s">
        <v>7005</v>
      </c>
      <c r="AU402" s="234" t="s">
        <v>7006</v>
      </c>
      <c r="AV402" t="b">
        <v>0</v>
      </c>
      <c r="AW402" t="b">
        <v>0</v>
      </c>
      <c r="AX402" s="241"/>
      <c r="AY402" s="241"/>
      <c r="AZ402" s="234"/>
      <c r="BA402" s="234"/>
      <c r="BB402" s="234" t="s">
        <v>10018</v>
      </c>
      <c r="BC402" t="b">
        <v>1</v>
      </c>
      <c r="BD402" s="234" t="s">
        <v>7008</v>
      </c>
      <c r="BE402" s="234" t="s">
        <v>7026</v>
      </c>
      <c r="BF402" s="234" t="s">
        <v>6972</v>
      </c>
      <c r="BG402" s="234" t="s">
        <v>7028</v>
      </c>
      <c r="BH402" s="234" t="s">
        <v>55</v>
      </c>
      <c r="BI402" s="243">
        <v>44642.412893518522</v>
      </c>
      <c r="BJ402" s="234" t="s">
        <v>442</v>
      </c>
      <c r="BK402" s="234" t="s">
        <v>451</v>
      </c>
      <c r="BL402" s="234" t="s">
        <v>451</v>
      </c>
      <c r="BM402" s="234" t="s">
        <v>451</v>
      </c>
      <c r="BN402" s="241"/>
      <c r="BO402" t="b">
        <v>0</v>
      </c>
      <c r="BP402" t="b">
        <v>0</v>
      </c>
      <c r="BQ402" t="b">
        <v>0</v>
      </c>
      <c r="BR402" s="241"/>
      <c r="BS402" s="241"/>
      <c r="BT402" s="234" t="s">
        <v>7012</v>
      </c>
      <c r="BU402" t="b">
        <v>0</v>
      </c>
      <c r="BV402" s="103">
        <v>1</v>
      </c>
      <c r="BW402" s="235">
        <v>1843</v>
      </c>
      <c r="BX402" s="234" t="s">
        <v>10019</v>
      </c>
      <c r="BY402" s="234" t="s">
        <v>56</v>
      </c>
      <c r="BZ402" s="234" t="s">
        <v>7014</v>
      </c>
    </row>
    <row r="403" spans="1:78" x14ac:dyDescent="0.25">
      <c r="A403" s="5">
        <v>1810</v>
      </c>
      <c r="B403" s="234" t="s">
        <v>3247</v>
      </c>
      <c r="C403" s="234" t="s">
        <v>10020</v>
      </c>
      <c r="D403" s="234"/>
      <c r="E403" s="234" t="s">
        <v>10021</v>
      </c>
      <c r="F403" s="234" t="s">
        <v>2991</v>
      </c>
      <c r="G403" s="234" t="s">
        <v>7157</v>
      </c>
      <c r="H403" s="234" t="s">
        <v>7158</v>
      </c>
      <c r="I403" s="242"/>
      <c r="J403" s="242">
        <v>44467.339062500003</v>
      </c>
      <c r="K403" s="234"/>
      <c r="L403" s="242">
        <v>44467.339062500003</v>
      </c>
      <c r="M403" s="234" t="s">
        <v>10022</v>
      </c>
      <c r="N403" s="234" t="s">
        <v>10023</v>
      </c>
      <c r="O403" s="234" t="s">
        <v>10024</v>
      </c>
      <c r="P403" s="234" t="s">
        <v>6999</v>
      </c>
      <c r="Q403" s="234"/>
      <c r="R403" s="234" t="s">
        <v>451</v>
      </c>
      <c r="S403" t="b">
        <v>0</v>
      </c>
      <c r="T403" s="242">
        <v>44477</v>
      </c>
      <c r="U403" s="103">
        <v>400</v>
      </c>
      <c r="V403" s="234" t="s">
        <v>272</v>
      </c>
      <c r="W403" s="103">
        <v>1600</v>
      </c>
      <c r="X403" s="234" t="s">
        <v>272</v>
      </c>
      <c r="Y403" s="242">
        <v>44713</v>
      </c>
      <c r="Z403" s="242">
        <v>46387</v>
      </c>
      <c r="AA403" s="103">
        <v>4</v>
      </c>
      <c r="AB403" s="234"/>
      <c r="AC403" s="243">
        <v>44467.344351851854</v>
      </c>
      <c r="AD403" s="234" t="s">
        <v>7182</v>
      </c>
      <c r="AE403" s="235" t="s">
        <v>10025</v>
      </c>
      <c r="AF403" s="237">
        <v>0</v>
      </c>
      <c r="AG403" s="234" t="s">
        <v>482</v>
      </c>
      <c r="AH403" s="241"/>
      <c r="AI403" t="b">
        <v>1</v>
      </c>
      <c r="AJ403" t="b">
        <v>0</v>
      </c>
      <c r="AK403" s="234"/>
      <c r="AL403" s="103"/>
      <c r="AM403" t="b">
        <v>0</v>
      </c>
      <c r="AN403" s="234"/>
      <c r="AO403" s="103"/>
      <c r="AP403" s="241"/>
      <c r="AQ403" s="241"/>
      <c r="AR403" s="241" t="s">
        <v>7233</v>
      </c>
      <c r="AS403" s="241"/>
      <c r="AT403" s="234" t="s">
        <v>8199</v>
      </c>
      <c r="AU403" s="234" t="s">
        <v>7167</v>
      </c>
      <c r="AV403" t="b">
        <v>0</v>
      </c>
      <c r="AW403" t="b">
        <v>0</v>
      </c>
      <c r="AX403" s="241" t="s">
        <v>7233</v>
      </c>
      <c r="AY403" s="241"/>
      <c r="AZ403" s="234"/>
      <c r="BA403" s="234"/>
      <c r="BB403" s="234" t="s">
        <v>10026</v>
      </c>
      <c r="BC403" t="b">
        <v>1</v>
      </c>
      <c r="BD403" s="234" t="s">
        <v>10027</v>
      </c>
      <c r="BE403" s="234" t="s">
        <v>7171</v>
      </c>
      <c r="BF403" s="234" t="s">
        <v>6972</v>
      </c>
      <c r="BG403" s="234" t="s">
        <v>7028</v>
      </c>
      <c r="BH403" s="234" t="s">
        <v>55</v>
      </c>
      <c r="BI403" s="243">
        <v>44642.412893518522</v>
      </c>
      <c r="BJ403" s="234" t="s">
        <v>442</v>
      </c>
      <c r="BK403" s="234" t="s">
        <v>547</v>
      </c>
      <c r="BL403" s="234" t="s">
        <v>547</v>
      </c>
      <c r="BM403" s="234" t="s">
        <v>451</v>
      </c>
      <c r="BN403" s="241"/>
      <c r="BO403" t="b">
        <v>0</v>
      </c>
      <c r="BP403" t="b">
        <v>0</v>
      </c>
      <c r="BQ403" t="b">
        <v>0</v>
      </c>
      <c r="BR403" s="241"/>
      <c r="BS403" s="241"/>
      <c r="BT403" s="234" t="s">
        <v>7012</v>
      </c>
      <c r="BU403" t="b">
        <v>1</v>
      </c>
      <c r="BV403" s="103">
        <v>1</v>
      </c>
      <c r="BW403" s="235">
        <v>1842</v>
      </c>
      <c r="BX403" s="234" t="s">
        <v>10028</v>
      </c>
      <c r="BY403" s="234" t="s">
        <v>56</v>
      </c>
      <c r="BZ403" s="234" t="s">
        <v>7014</v>
      </c>
    </row>
    <row r="404" spans="1:78" ht="45" x14ac:dyDescent="0.25">
      <c r="A404" s="5">
        <v>1809</v>
      </c>
      <c r="B404" s="234" t="s">
        <v>3237</v>
      </c>
      <c r="C404" s="234" t="s">
        <v>10029</v>
      </c>
      <c r="D404" s="234" t="s">
        <v>7454</v>
      </c>
      <c r="E404" s="234" t="s">
        <v>7410</v>
      </c>
      <c r="F404" s="234" t="s">
        <v>2991</v>
      </c>
      <c r="G404" s="234" t="s">
        <v>7864</v>
      </c>
      <c r="H404" s="234" t="s">
        <v>7034</v>
      </c>
      <c r="I404" s="242"/>
      <c r="J404" s="242">
        <v>44467.328946759262</v>
      </c>
      <c r="K404" s="234"/>
      <c r="L404" s="242">
        <v>44467.328946759262</v>
      </c>
      <c r="M404" s="234" t="s">
        <v>7066</v>
      </c>
      <c r="N404" s="234" t="s">
        <v>7455</v>
      </c>
      <c r="O404" s="234" t="s">
        <v>7456</v>
      </c>
      <c r="P404" s="234" t="s">
        <v>6999</v>
      </c>
      <c r="Q404" s="234"/>
      <c r="R404" s="234" t="s">
        <v>451</v>
      </c>
      <c r="S404" t="b">
        <v>0</v>
      </c>
      <c r="T404" s="242"/>
      <c r="U404" s="103">
        <v>80</v>
      </c>
      <c r="V404" s="234" t="s">
        <v>272</v>
      </c>
      <c r="W404" s="103">
        <v>808</v>
      </c>
      <c r="X404" s="234" t="s">
        <v>272</v>
      </c>
      <c r="Y404" s="242"/>
      <c r="Z404" s="242"/>
      <c r="AA404" s="103">
        <v>10</v>
      </c>
      <c r="AB404" s="234" t="s">
        <v>7457</v>
      </c>
      <c r="AC404" s="243">
        <v>44467.339502314811</v>
      </c>
      <c r="AD404" s="234" t="s">
        <v>7763</v>
      </c>
      <c r="AE404" s="235" t="s">
        <v>10030</v>
      </c>
      <c r="AF404" s="237">
        <v>0</v>
      </c>
      <c r="AG404" s="234" t="s">
        <v>482</v>
      </c>
      <c r="AH404" s="241"/>
      <c r="AI404" t="b">
        <v>1</v>
      </c>
      <c r="AJ404" t="b">
        <v>0</v>
      </c>
      <c r="AK404" s="234"/>
      <c r="AL404" s="103"/>
      <c r="AM404" t="b">
        <v>0</v>
      </c>
      <c r="AN404" s="234"/>
      <c r="AO404" s="103"/>
      <c r="AP404" s="241"/>
      <c r="AQ404" s="241"/>
      <c r="AR404" s="241"/>
      <c r="AS404" s="241"/>
      <c r="AT404" s="234" t="s">
        <v>7120</v>
      </c>
      <c r="AU404" s="234" t="s">
        <v>8512</v>
      </c>
      <c r="AV404" t="b">
        <v>1</v>
      </c>
      <c r="AW404" t="b">
        <v>0</v>
      </c>
      <c r="AX404" s="241" t="s">
        <v>8058</v>
      </c>
      <c r="AY404" s="241"/>
      <c r="AZ404" s="234" t="s">
        <v>8872</v>
      </c>
      <c r="BA404" s="234" t="s">
        <v>10031</v>
      </c>
      <c r="BB404" s="234"/>
      <c r="BC404" t="b">
        <v>0</v>
      </c>
      <c r="BD404" s="234" t="s">
        <v>7076</v>
      </c>
      <c r="BE404" s="234" t="s">
        <v>7045</v>
      </c>
      <c r="BF404" s="234" t="s">
        <v>7027</v>
      </c>
      <c r="BG404" s="234" t="s">
        <v>7028</v>
      </c>
      <c r="BH404" s="234" t="s">
        <v>55</v>
      </c>
      <c r="BI404" s="243">
        <v>44642.412881944445</v>
      </c>
      <c r="BJ404" s="234" t="s">
        <v>442</v>
      </c>
      <c r="BK404" s="234" t="s">
        <v>451</v>
      </c>
      <c r="BL404" s="234" t="s">
        <v>547</v>
      </c>
      <c r="BM404" s="234" t="s">
        <v>547</v>
      </c>
      <c r="BN404" s="241" t="s">
        <v>10032</v>
      </c>
      <c r="BO404" t="b">
        <v>0</v>
      </c>
      <c r="BP404" t="b">
        <v>0</v>
      </c>
      <c r="BQ404" t="b">
        <v>1</v>
      </c>
      <c r="BR404" s="241" t="s">
        <v>7464</v>
      </c>
      <c r="BS404" s="241" t="s">
        <v>7465</v>
      </c>
      <c r="BT404" s="234" t="s">
        <v>7012</v>
      </c>
      <c r="BU404" t="b">
        <v>0</v>
      </c>
      <c r="BV404" s="103">
        <v>1</v>
      </c>
      <c r="BW404" s="235">
        <v>1841</v>
      </c>
      <c r="BX404" s="234" t="s">
        <v>10033</v>
      </c>
      <c r="BY404" s="234" t="s">
        <v>56</v>
      </c>
      <c r="BZ404" s="234" t="s">
        <v>7014</v>
      </c>
    </row>
    <row r="405" spans="1:78" x14ac:dyDescent="0.25">
      <c r="A405" s="5">
        <v>1808</v>
      </c>
      <c r="B405" s="234" t="s">
        <v>3231</v>
      </c>
      <c r="C405" s="234" t="s">
        <v>10034</v>
      </c>
      <c r="D405" s="234" t="s">
        <v>8296</v>
      </c>
      <c r="E405" s="234" t="s">
        <v>8297</v>
      </c>
      <c r="F405" s="234" t="s">
        <v>6993</v>
      </c>
      <c r="G405" s="234" t="s">
        <v>7100</v>
      </c>
      <c r="H405" s="234" t="s">
        <v>7302</v>
      </c>
      <c r="I405" s="242"/>
      <c r="J405" s="242">
        <v>44466.495405092595</v>
      </c>
      <c r="K405" s="234" t="s">
        <v>10035</v>
      </c>
      <c r="L405" s="242">
        <v>44468.495405092595</v>
      </c>
      <c r="M405" s="234" t="s">
        <v>6996</v>
      </c>
      <c r="N405" s="234" t="s">
        <v>8299</v>
      </c>
      <c r="O405" s="234" t="s">
        <v>8300</v>
      </c>
      <c r="P405" s="234" t="s">
        <v>6999</v>
      </c>
      <c r="Q405" s="234" t="s">
        <v>8301</v>
      </c>
      <c r="R405" s="234" t="s">
        <v>451</v>
      </c>
      <c r="S405" t="b">
        <v>0</v>
      </c>
      <c r="T405" s="242"/>
      <c r="U405" s="103">
        <v>3.3639999999999999</v>
      </c>
      <c r="V405" s="234" t="s">
        <v>272</v>
      </c>
      <c r="W405" s="103">
        <v>3.4</v>
      </c>
      <c r="X405" s="234" t="s">
        <v>272</v>
      </c>
      <c r="Y405" s="242"/>
      <c r="Z405" s="242"/>
      <c r="AA405" s="103"/>
      <c r="AB405" s="234" t="s">
        <v>8302</v>
      </c>
      <c r="AC405" s="243">
        <v>44466.498240740744</v>
      </c>
      <c r="AD405" s="234" t="s">
        <v>7106</v>
      </c>
      <c r="AE405" s="235" t="s">
        <v>10036</v>
      </c>
      <c r="AF405" s="237">
        <v>0</v>
      </c>
      <c r="AG405" s="234" t="s">
        <v>436</v>
      </c>
      <c r="AH405" s="241" t="s">
        <v>10037</v>
      </c>
      <c r="AI405" t="b">
        <v>1</v>
      </c>
      <c r="AJ405" t="b">
        <v>0</v>
      </c>
      <c r="AK405" s="234"/>
      <c r="AL405" s="103"/>
      <c r="AM405" t="b">
        <v>0</v>
      </c>
      <c r="AN405" s="234"/>
      <c r="AO405" s="103"/>
      <c r="AP405" s="241"/>
      <c r="AQ405" s="241"/>
      <c r="AR405" s="241"/>
      <c r="AS405" s="241"/>
      <c r="AT405" s="234" t="s">
        <v>7005</v>
      </c>
      <c r="AU405" s="234" t="s">
        <v>7085</v>
      </c>
      <c r="AV405" t="b">
        <v>0</v>
      </c>
      <c r="AW405" t="b">
        <v>0</v>
      </c>
      <c r="AX405" s="241"/>
      <c r="AY405" s="241"/>
      <c r="AZ405" s="234"/>
      <c r="BA405" s="234"/>
      <c r="BB405" s="234" t="s">
        <v>8304</v>
      </c>
      <c r="BC405" t="b">
        <v>0</v>
      </c>
      <c r="BD405" s="234" t="s">
        <v>7008</v>
      </c>
      <c r="BE405" s="234" t="s">
        <v>7009</v>
      </c>
      <c r="BF405" s="234" t="s">
        <v>7027</v>
      </c>
      <c r="BG405" s="234" t="s">
        <v>7028</v>
      </c>
      <c r="BH405" s="234" t="s">
        <v>55</v>
      </c>
      <c r="BI405" s="243">
        <v>44642.412881944445</v>
      </c>
      <c r="BJ405" s="234" t="s">
        <v>442</v>
      </c>
      <c r="BK405" s="234" t="s">
        <v>451</v>
      </c>
      <c r="BL405" s="234" t="s">
        <v>451</v>
      </c>
      <c r="BM405" s="234" t="s">
        <v>451</v>
      </c>
      <c r="BN405" s="241"/>
      <c r="BO405" t="b">
        <v>0</v>
      </c>
      <c r="BP405" t="b">
        <v>0</v>
      </c>
      <c r="BQ405" t="b">
        <v>0</v>
      </c>
      <c r="BR405" s="241" t="s">
        <v>7029</v>
      </c>
      <c r="BS405" s="241"/>
      <c r="BT405" s="234" t="s">
        <v>7012</v>
      </c>
      <c r="BU405" t="b">
        <v>0</v>
      </c>
      <c r="BV405" s="103">
        <v>1</v>
      </c>
      <c r="BW405" s="235">
        <v>1840</v>
      </c>
      <c r="BX405" s="234" t="s">
        <v>10038</v>
      </c>
      <c r="BY405" s="234" t="s">
        <v>56</v>
      </c>
      <c r="BZ405" s="234" t="s">
        <v>7014</v>
      </c>
    </row>
    <row r="406" spans="1:78" x14ac:dyDescent="0.25">
      <c r="A406" s="5">
        <v>1807</v>
      </c>
      <c r="B406" s="234" t="s">
        <v>3216</v>
      </c>
      <c r="C406" s="234" t="s">
        <v>10039</v>
      </c>
      <c r="D406" s="234" t="s">
        <v>10040</v>
      </c>
      <c r="E406" s="234"/>
      <c r="F406" s="234" t="s">
        <v>6993</v>
      </c>
      <c r="G406" s="234" t="s">
        <v>7100</v>
      </c>
      <c r="H406" s="234" t="s">
        <v>7302</v>
      </c>
      <c r="I406" s="242"/>
      <c r="J406" s="242">
        <v>44463.359583333331</v>
      </c>
      <c r="K406" s="234" t="s">
        <v>10041</v>
      </c>
      <c r="L406" s="242">
        <v>44466.359583333331</v>
      </c>
      <c r="M406" s="234" t="s">
        <v>6996</v>
      </c>
      <c r="N406" s="234" t="s">
        <v>10042</v>
      </c>
      <c r="O406" s="234" t="s">
        <v>10043</v>
      </c>
      <c r="P406" s="234" t="s">
        <v>6999</v>
      </c>
      <c r="Q406" s="234" t="s">
        <v>10044</v>
      </c>
      <c r="R406" s="234" t="s">
        <v>451</v>
      </c>
      <c r="S406" t="b">
        <v>0</v>
      </c>
      <c r="T406" s="242"/>
      <c r="U406" s="103">
        <v>39.6</v>
      </c>
      <c r="V406" s="234" t="s">
        <v>272</v>
      </c>
      <c r="W406" s="103">
        <v>39.6</v>
      </c>
      <c r="X406" s="234" t="s">
        <v>272</v>
      </c>
      <c r="Y406" s="242"/>
      <c r="Z406" s="242"/>
      <c r="AA406" s="103"/>
      <c r="AB406" s="234" t="s">
        <v>10045</v>
      </c>
      <c r="AC406" s="243">
        <v>44466.362916666665</v>
      </c>
      <c r="AD406" s="234" t="s">
        <v>7106</v>
      </c>
      <c r="AE406" s="235" t="s">
        <v>10046</v>
      </c>
      <c r="AF406" s="237">
        <v>0</v>
      </c>
      <c r="AG406" s="234" t="s">
        <v>482</v>
      </c>
      <c r="AH406" s="241"/>
      <c r="AI406" t="b">
        <v>1</v>
      </c>
      <c r="AJ406" t="b">
        <v>0</v>
      </c>
      <c r="AK406" s="234"/>
      <c r="AL406" s="103"/>
      <c r="AM406" t="b">
        <v>0</v>
      </c>
      <c r="AN406" s="234"/>
      <c r="AO406" s="103"/>
      <c r="AP406" s="241"/>
      <c r="AQ406" s="241"/>
      <c r="AR406" s="241"/>
      <c r="AS406" s="241"/>
      <c r="AT406" s="234" t="s">
        <v>7005</v>
      </c>
      <c r="AU406" s="234" t="s">
        <v>7085</v>
      </c>
      <c r="AV406" t="b">
        <v>0</v>
      </c>
      <c r="AW406" t="b">
        <v>0</v>
      </c>
      <c r="AX406" s="241"/>
      <c r="AY406" s="241"/>
      <c r="AZ406" s="234"/>
      <c r="BA406" s="234"/>
      <c r="BB406" s="234" t="s">
        <v>10047</v>
      </c>
      <c r="BC406" t="b">
        <v>0</v>
      </c>
      <c r="BD406" s="234" t="s">
        <v>7008</v>
      </c>
      <c r="BE406" s="234" t="s">
        <v>7009</v>
      </c>
      <c r="BF406" s="234" t="s">
        <v>7027</v>
      </c>
      <c r="BG406" s="234" t="s">
        <v>7028</v>
      </c>
      <c r="BH406" s="234" t="s">
        <v>55</v>
      </c>
      <c r="BI406" s="243">
        <v>44642.412881944445</v>
      </c>
      <c r="BJ406" s="234" t="s">
        <v>442</v>
      </c>
      <c r="BK406" s="234" t="s">
        <v>451</v>
      </c>
      <c r="BL406" s="234" t="s">
        <v>451</v>
      </c>
      <c r="BM406" s="234" t="s">
        <v>451</v>
      </c>
      <c r="BN406" s="241"/>
      <c r="BO406" t="b">
        <v>0</v>
      </c>
      <c r="BP406" t="b">
        <v>0</v>
      </c>
      <c r="BQ406" t="b">
        <v>0</v>
      </c>
      <c r="BR406" s="241" t="s">
        <v>7029</v>
      </c>
      <c r="BS406" s="241"/>
      <c r="BT406" s="234" t="s">
        <v>7012</v>
      </c>
      <c r="BU406" t="b">
        <v>0</v>
      </c>
      <c r="BV406" s="103">
        <v>1</v>
      </c>
      <c r="BW406" s="235">
        <v>1839</v>
      </c>
      <c r="BX406" s="234" t="s">
        <v>10048</v>
      </c>
      <c r="BY406" s="234" t="s">
        <v>56</v>
      </c>
      <c r="BZ406" s="234" t="s">
        <v>7014</v>
      </c>
    </row>
    <row r="407" spans="1:78" ht="45" x14ac:dyDescent="0.25">
      <c r="A407" s="5">
        <v>1806</v>
      </c>
      <c r="B407" s="234" t="s">
        <v>10049</v>
      </c>
      <c r="C407" s="234" t="s">
        <v>10050</v>
      </c>
      <c r="D407" s="234"/>
      <c r="E407" s="234" t="s">
        <v>9545</v>
      </c>
      <c r="F407" s="234" t="s">
        <v>2991</v>
      </c>
      <c r="G407" s="234" t="s">
        <v>7864</v>
      </c>
      <c r="H407" s="234" t="s">
        <v>7034</v>
      </c>
      <c r="I407" s="242"/>
      <c r="J407" s="242">
        <v>44428.493275462963</v>
      </c>
      <c r="K407" s="234"/>
      <c r="L407" s="242">
        <v>44463.493275462963</v>
      </c>
      <c r="M407" s="234" t="s">
        <v>7386</v>
      </c>
      <c r="N407" s="234" t="s">
        <v>9547</v>
      </c>
      <c r="O407" s="234" t="s">
        <v>9548</v>
      </c>
      <c r="P407" s="234" t="s">
        <v>6999</v>
      </c>
      <c r="Q407" s="234"/>
      <c r="R407" s="234" t="s">
        <v>451</v>
      </c>
      <c r="S407" t="b">
        <v>0</v>
      </c>
      <c r="T407" s="242"/>
      <c r="U407" s="103">
        <v>234</v>
      </c>
      <c r="V407" s="234" t="s">
        <v>272</v>
      </c>
      <c r="W407" s="103">
        <v>2340</v>
      </c>
      <c r="X407" s="234" t="s">
        <v>272</v>
      </c>
      <c r="Y407" s="242"/>
      <c r="Z407" s="242"/>
      <c r="AA407" s="103"/>
      <c r="AB407" s="234"/>
      <c r="AC407" s="243">
        <v>44463.502118055556</v>
      </c>
      <c r="AD407" s="234" t="s">
        <v>7763</v>
      </c>
      <c r="AE407" s="235" t="s">
        <v>10051</v>
      </c>
      <c r="AF407" s="237">
        <v>0</v>
      </c>
      <c r="AG407" s="234" t="s">
        <v>7057</v>
      </c>
      <c r="AH407" s="241"/>
      <c r="AI407" t="b">
        <v>1</v>
      </c>
      <c r="AJ407" t="b">
        <v>0</v>
      </c>
      <c r="AK407" s="234"/>
      <c r="AL407" s="103"/>
      <c r="AM407" t="b">
        <v>0</v>
      </c>
      <c r="AN407" s="234"/>
      <c r="AO407" s="103"/>
      <c r="AP407" s="241"/>
      <c r="AQ407" s="241"/>
      <c r="AR407" s="241" t="s">
        <v>10052</v>
      </c>
      <c r="AS407" s="241"/>
      <c r="AT407" s="234" t="s">
        <v>7058</v>
      </c>
      <c r="AU407" s="234" t="s">
        <v>8512</v>
      </c>
      <c r="AV407" t="b">
        <v>1</v>
      </c>
      <c r="AW407" t="b">
        <v>0</v>
      </c>
      <c r="AX407" s="241" t="s">
        <v>10052</v>
      </c>
      <c r="AY407" s="241"/>
      <c r="AZ407" s="234"/>
      <c r="BA407" s="234"/>
      <c r="BB407" s="234"/>
      <c r="BC407" t="b">
        <v>1</v>
      </c>
      <c r="BD407" s="234" t="s">
        <v>7390</v>
      </c>
      <c r="BE407" s="234" t="s">
        <v>7045</v>
      </c>
      <c r="BF407" s="234" t="s">
        <v>6972</v>
      </c>
      <c r="BG407" s="234" t="s">
        <v>7028</v>
      </c>
      <c r="BH407" s="234" t="s">
        <v>55</v>
      </c>
      <c r="BI407" s="243">
        <v>44642.413043981483</v>
      </c>
      <c r="BJ407" s="234" t="s">
        <v>7497</v>
      </c>
      <c r="BK407" s="234" t="s">
        <v>547</v>
      </c>
      <c r="BL407" s="234" t="s">
        <v>547</v>
      </c>
      <c r="BM407" s="234" t="s">
        <v>547</v>
      </c>
      <c r="BN407" s="241" t="s">
        <v>10053</v>
      </c>
      <c r="BO407" t="b">
        <v>0</v>
      </c>
      <c r="BP407" t="b">
        <v>0</v>
      </c>
      <c r="BQ407" t="b">
        <v>1</v>
      </c>
      <c r="BR407" s="241"/>
      <c r="BS407" s="241"/>
      <c r="BT407" s="234" t="s">
        <v>7047</v>
      </c>
      <c r="BU407" t="b">
        <v>0</v>
      </c>
      <c r="BV407" s="103">
        <v>0</v>
      </c>
      <c r="BW407" s="235">
        <v>1838</v>
      </c>
      <c r="BX407" s="234" t="s">
        <v>10054</v>
      </c>
      <c r="BY407" s="234" t="s">
        <v>56</v>
      </c>
      <c r="BZ407" s="234" t="s">
        <v>7014</v>
      </c>
    </row>
    <row r="408" spans="1:78" ht="45" x14ac:dyDescent="0.25">
      <c r="A408" s="5">
        <v>1805</v>
      </c>
      <c r="B408" s="234" t="s">
        <v>3203</v>
      </c>
      <c r="C408" s="234" t="s">
        <v>10055</v>
      </c>
      <c r="D408" s="234" t="s">
        <v>10056</v>
      </c>
      <c r="E408" s="234"/>
      <c r="F408" s="234" t="s">
        <v>6993</v>
      </c>
      <c r="G408" s="234" t="s">
        <v>7100</v>
      </c>
      <c r="H408" s="234" t="s">
        <v>7302</v>
      </c>
      <c r="I408" s="242"/>
      <c r="J408" s="242">
        <v>44455.412118055552</v>
      </c>
      <c r="K408" s="234"/>
      <c r="L408" s="242">
        <v>44470.412118055552</v>
      </c>
      <c r="M408" s="234" t="s">
        <v>6996</v>
      </c>
      <c r="N408" s="234" t="s">
        <v>10057</v>
      </c>
      <c r="O408" s="234" t="s">
        <v>10058</v>
      </c>
      <c r="P408" s="234" t="s">
        <v>6999</v>
      </c>
      <c r="Q408" s="234" t="s">
        <v>10059</v>
      </c>
      <c r="R408" s="234" t="s">
        <v>451</v>
      </c>
      <c r="S408" t="b">
        <v>0</v>
      </c>
      <c r="T408" s="242"/>
      <c r="U408" s="103">
        <v>0.5</v>
      </c>
      <c r="V408" s="234" t="s">
        <v>272</v>
      </c>
      <c r="W408" s="103">
        <v>0.5</v>
      </c>
      <c r="X408" s="234" t="s">
        <v>272</v>
      </c>
      <c r="Y408" s="242"/>
      <c r="Z408" s="242"/>
      <c r="AA408" s="103"/>
      <c r="AB408" s="234" t="s">
        <v>10060</v>
      </c>
      <c r="AC408" s="243">
        <v>44463.418958333335</v>
      </c>
      <c r="AD408" s="234" t="s">
        <v>7106</v>
      </c>
      <c r="AE408" s="235" t="s">
        <v>10061</v>
      </c>
      <c r="AF408" s="237">
        <v>0</v>
      </c>
      <c r="AG408" s="234" t="s">
        <v>482</v>
      </c>
      <c r="AH408" s="241" t="s">
        <v>10062</v>
      </c>
      <c r="AI408" t="b">
        <v>1</v>
      </c>
      <c r="AJ408" t="b">
        <v>0</v>
      </c>
      <c r="AK408" s="234"/>
      <c r="AL408" s="103"/>
      <c r="AM408" t="b">
        <v>0</v>
      </c>
      <c r="AN408" s="234"/>
      <c r="AO408" s="103"/>
      <c r="AP408" s="241"/>
      <c r="AQ408" s="241"/>
      <c r="AR408" s="241"/>
      <c r="AS408" s="241"/>
      <c r="AT408" s="234" t="s">
        <v>7005</v>
      </c>
      <c r="AU408" s="234" t="s">
        <v>7085</v>
      </c>
      <c r="AV408" t="b">
        <v>0</v>
      </c>
      <c r="AW408" t="b">
        <v>0</v>
      </c>
      <c r="AX408" s="241"/>
      <c r="AY408" s="241"/>
      <c r="AZ408" s="234"/>
      <c r="BA408" s="234"/>
      <c r="BB408" s="234" t="s">
        <v>10063</v>
      </c>
      <c r="BC408" t="b">
        <v>0</v>
      </c>
      <c r="BD408" s="234" t="s">
        <v>7008</v>
      </c>
      <c r="BE408" s="234" t="s">
        <v>7009</v>
      </c>
      <c r="BF408" s="234" t="s">
        <v>7027</v>
      </c>
      <c r="BG408" s="234" t="s">
        <v>7028</v>
      </c>
      <c r="BH408" s="234" t="s">
        <v>55</v>
      </c>
      <c r="BI408" s="243">
        <v>44642.413043981483</v>
      </c>
      <c r="BJ408" s="234" t="s">
        <v>442</v>
      </c>
      <c r="BK408" s="234" t="s">
        <v>451</v>
      </c>
      <c r="BL408" s="234" t="s">
        <v>451</v>
      </c>
      <c r="BM408" s="234" t="s">
        <v>451</v>
      </c>
      <c r="BN408" s="241"/>
      <c r="BO408" t="b">
        <v>0</v>
      </c>
      <c r="BP408" t="b">
        <v>0</v>
      </c>
      <c r="BQ408" t="b">
        <v>0</v>
      </c>
      <c r="BR408" s="241" t="s">
        <v>8255</v>
      </c>
      <c r="BS408" s="241" t="s">
        <v>10064</v>
      </c>
      <c r="BT408" s="234" t="s">
        <v>7012</v>
      </c>
      <c r="BU408" t="b">
        <v>0</v>
      </c>
      <c r="BV408" s="103">
        <v>1</v>
      </c>
      <c r="BW408" s="235">
        <v>1837</v>
      </c>
      <c r="BX408" s="234" t="s">
        <v>10065</v>
      </c>
      <c r="BY408" s="234" t="s">
        <v>56</v>
      </c>
      <c r="BZ408" s="234" t="s">
        <v>7014</v>
      </c>
    </row>
    <row r="409" spans="1:78" ht="45" x14ac:dyDescent="0.25">
      <c r="A409" s="5">
        <v>1804</v>
      </c>
      <c r="B409" s="234" t="s">
        <v>3193</v>
      </c>
      <c r="C409" s="234" t="s">
        <v>10066</v>
      </c>
      <c r="D409" s="234" t="s">
        <v>7771</v>
      </c>
      <c r="E409" s="234" t="s">
        <v>8986</v>
      </c>
      <c r="F409" s="234" t="s">
        <v>7156</v>
      </c>
      <c r="G409" s="234" t="s">
        <v>7033</v>
      </c>
      <c r="H409" s="234" t="s">
        <v>7034</v>
      </c>
      <c r="I409" s="242"/>
      <c r="J409" s="242">
        <v>44463.355474537035</v>
      </c>
      <c r="K409" s="234"/>
      <c r="L409" s="242">
        <v>44463.355474537035</v>
      </c>
      <c r="M409" s="234" t="s">
        <v>6996</v>
      </c>
      <c r="N409" s="234" t="s">
        <v>7772</v>
      </c>
      <c r="O409" s="234" t="s">
        <v>7773</v>
      </c>
      <c r="P409" s="234" t="s">
        <v>6999</v>
      </c>
      <c r="Q409" s="234"/>
      <c r="R409" s="234" t="s">
        <v>451</v>
      </c>
      <c r="S409" t="b">
        <v>0</v>
      </c>
      <c r="T409" s="242"/>
      <c r="U409" s="103">
        <v>140</v>
      </c>
      <c r="V409" s="234" t="s">
        <v>272</v>
      </c>
      <c r="W409" s="103">
        <v>700</v>
      </c>
      <c r="X409" s="234" t="s">
        <v>272</v>
      </c>
      <c r="Y409" s="242"/>
      <c r="Z409" s="242"/>
      <c r="AA409" s="103"/>
      <c r="AB409" s="234" t="s">
        <v>7774</v>
      </c>
      <c r="AC409" s="243">
        <v>44463.38040509259</v>
      </c>
      <c r="AD409" s="234" t="s">
        <v>7039</v>
      </c>
      <c r="AE409" s="235" t="s">
        <v>10067</v>
      </c>
      <c r="AF409" s="237">
        <v>0</v>
      </c>
      <c r="AG409" s="234" t="s">
        <v>482</v>
      </c>
      <c r="AH409" s="241"/>
      <c r="AI409" t="b">
        <v>1</v>
      </c>
      <c r="AJ409" t="b">
        <v>0</v>
      </c>
      <c r="AK409" s="234"/>
      <c r="AL409" s="103"/>
      <c r="AM409" t="b">
        <v>0</v>
      </c>
      <c r="AN409" s="234"/>
      <c r="AO409" s="103"/>
      <c r="AP409" s="241"/>
      <c r="AQ409" s="241"/>
      <c r="AR409" s="241"/>
      <c r="AS409" s="241" t="s">
        <v>10068</v>
      </c>
      <c r="AT409" s="234" t="s">
        <v>7005</v>
      </c>
      <c r="AU409" s="234" t="s">
        <v>7025</v>
      </c>
      <c r="AV409" t="b">
        <v>0</v>
      </c>
      <c r="AW409" t="b">
        <v>1</v>
      </c>
      <c r="AX409" s="241"/>
      <c r="AY409" s="241"/>
      <c r="AZ409" s="234"/>
      <c r="BA409" s="234"/>
      <c r="BB409" s="234"/>
      <c r="BC409" t="b">
        <v>0</v>
      </c>
      <c r="BD409" s="234" t="s">
        <v>7008</v>
      </c>
      <c r="BE409" s="234" t="s">
        <v>7045</v>
      </c>
      <c r="BF409" s="234" t="s">
        <v>7027</v>
      </c>
      <c r="BG409" s="234" t="s">
        <v>7010</v>
      </c>
      <c r="BH409" s="234" t="s">
        <v>55</v>
      </c>
      <c r="BI409" s="243">
        <v>44642.413032407407</v>
      </c>
      <c r="BJ409" s="234" t="s">
        <v>442</v>
      </c>
      <c r="BK409" s="234" t="s">
        <v>451</v>
      </c>
      <c r="BL409" s="234" t="s">
        <v>451</v>
      </c>
      <c r="BM409" s="234" t="s">
        <v>451</v>
      </c>
      <c r="BN409" s="241"/>
      <c r="BO409" t="b">
        <v>0</v>
      </c>
      <c r="BP409" t="b">
        <v>0</v>
      </c>
      <c r="BQ409" t="b">
        <v>1</v>
      </c>
      <c r="BR409" s="241" t="s">
        <v>7029</v>
      </c>
      <c r="BS409" s="241" t="s">
        <v>7777</v>
      </c>
      <c r="BT409" s="234" t="s">
        <v>7012</v>
      </c>
      <c r="BU409" t="b">
        <v>0</v>
      </c>
      <c r="BV409" s="103">
        <v>1</v>
      </c>
      <c r="BW409" s="235">
        <v>1836</v>
      </c>
      <c r="BX409" s="234" t="s">
        <v>10069</v>
      </c>
      <c r="BY409" s="234" t="s">
        <v>56</v>
      </c>
      <c r="BZ409" s="234" t="s">
        <v>7014</v>
      </c>
    </row>
    <row r="410" spans="1:78" x14ac:dyDescent="0.25">
      <c r="A410" s="5">
        <v>1803</v>
      </c>
      <c r="B410" s="234" t="s">
        <v>3188</v>
      </c>
      <c r="C410" s="234" t="s">
        <v>10070</v>
      </c>
      <c r="D410" s="234" t="s">
        <v>8296</v>
      </c>
      <c r="E410" s="234" t="s">
        <v>8297</v>
      </c>
      <c r="F410" s="234" t="s">
        <v>6993</v>
      </c>
      <c r="G410" s="234" t="s">
        <v>7100</v>
      </c>
      <c r="H410" s="234" t="s">
        <v>7302</v>
      </c>
      <c r="I410" s="242"/>
      <c r="J410" s="242">
        <v>44462.316099537034</v>
      </c>
      <c r="K410" s="234" t="s">
        <v>10071</v>
      </c>
      <c r="L410" s="242">
        <v>44467.316099537034</v>
      </c>
      <c r="M410" s="234" t="s">
        <v>6996</v>
      </c>
      <c r="N410" s="234" t="s">
        <v>8299</v>
      </c>
      <c r="O410" s="234" t="s">
        <v>8300</v>
      </c>
      <c r="P410" s="234" t="s">
        <v>6999</v>
      </c>
      <c r="Q410" s="234" t="s">
        <v>8301</v>
      </c>
      <c r="R410" s="234" t="s">
        <v>451</v>
      </c>
      <c r="S410" t="b">
        <v>0</v>
      </c>
      <c r="T410" s="242"/>
      <c r="U410" s="103">
        <v>1.5</v>
      </c>
      <c r="V410" s="234" t="s">
        <v>272</v>
      </c>
      <c r="W410" s="103">
        <v>1.5</v>
      </c>
      <c r="X410" s="234" t="s">
        <v>272</v>
      </c>
      <c r="Y410" s="242"/>
      <c r="Z410" s="242"/>
      <c r="AA410" s="103"/>
      <c r="AB410" s="234" t="s">
        <v>8302</v>
      </c>
      <c r="AC410" s="243">
        <v>44463.330995370372</v>
      </c>
      <c r="AD410" s="234" t="s">
        <v>7106</v>
      </c>
      <c r="AE410" s="235" t="s">
        <v>10072</v>
      </c>
      <c r="AF410" s="237">
        <v>0</v>
      </c>
      <c r="AG410" s="234" t="s">
        <v>482</v>
      </c>
      <c r="AH410" s="241" t="s">
        <v>10037</v>
      </c>
      <c r="AI410" t="b">
        <v>1</v>
      </c>
      <c r="AJ410" t="b">
        <v>0</v>
      </c>
      <c r="AK410" s="234"/>
      <c r="AL410" s="103"/>
      <c r="AM410" t="b">
        <v>0</v>
      </c>
      <c r="AN410" s="234"/>
      <c r="AO410" s="103"/>
      <c r="AP410" s="241"/>
      <c r="AQ410" s="241"/>
      <c r="AR410" s="241"/>
      <c r="AS410" s="241"/>
      <c r="AT410" s="234" t="s">
        <v>7005</v>
      </c>
      <c r="AU410" s="234" t="s">
        <v>7085</v>
      </c>
      <c r="AV410" t="b">
        <v>0</v>
      </c>
      <c r="AW410" t="b">
        <v>0</v>
      </c>
      <c r="AX410" s="241"/>
      <c r="AY410" s="241"/>
      <c r="AZ410" s="234"/>
      <c r="BA410" s="234"/>
      <c r="BB410" s="234" t="s">
        <v>8304</v>
      </c>
      <c r="BC410" t="b">
        <v>0</v>
      </c>
      <c r="BD410" s="234" t="s">
        <v>7008</v>
      </c>
      <c r="BE410" s="234" t="s">
        <v>7009</v>
      </c>
      <c r="BF410" s="234" t="s">
        <v>7027</v>
      </c>
      <c r="BG410" s="234" t="s">
        <v>7028</v>
      </c>
      <c r="BH410" s="234" t="s">
        <v>55</v>
      </c>
      <c r="BI410" s="243">
        <v>44642.413032407407</v>
      </c>
      <c r="BJ410" s="234" t="s">
        <v>442</v>
      </c>
      <c r="BK410" s="234" t="s">
        <v>451</v>
      </c>
      <c r="BL410" s="234" t="s">
        <v>451</v>
      </c>
      <c r="BM410" s="234" t="s">
        <v>451</v>
      </c>
      <c r="BN410" s="241"/>
      <c r="BO410" t="b">
        <v>0</v>
      </c>
      <c r="BP410" t="b">
        <v>0</v>
      </c>
      <c r="BQ410" t="b">
        <v>0</v>
      </c>
      <c r="BR410" s="241" t="s">
        <v>7029</v>
      </c>
      <c r="BS410" s="241"/>
      <c r="BT410" s="234" t="s">
        <v>7012</v>
      </c>
      <c r="BU410" t="b">
        <v>0</v>
      </c>
      <c r="BV410" s="103">
        <v>1</v>
      </c>
      <c r="BW410" s="235">
        <v>1835</v>
      </c>
      <c r="BX410" s="234" t="s">
        <v>10073</v>
      </c>
      <c r="BY410" s="234" t="s">
        <v>56</v>
      </c>
      <c r="BZ410" s="234" t="s">
        <v>7014</v>
      </c>
    </row>
    <row r="411" spans="1:78" x14ac:dyDescent="0.25">
      <c r="A411" s="5">
        <v>1802</v>
      </c>
      <c r="B411" s="234" t="s">
        <v>3177</v>
      </c>
      <c r="C411" s="234" t="s">
        <v>10074</v>
      </c>
      <c r="D411" s="234" t="s">
        <v>7490</v>
      </c>
      <c r="E411" s="234"/>
      <c r="F411" s="234" t="s">
        <v>6993</v>
      </c>
      <c r="G411" s="234" t="s">
        <v>7315</v>
      </c>
      <c r="H411" s="234" t="s">
        <v>6994</v>
      </c>
      <c r="I411" s="242"/>
      <c r="J411" s="242">
        <v>44462.465567129628</v>
      </c>
      <c r="K411" s="234"/>
      <c r="L411" s="242">
        <v>44462.465567129628</v>
      </c>
      <c r="M411" s="234" t="s">
        <v>6996</v>
      </c>
      <c r="N411" s="234" t="s">
        <v>7491</v>
      </c>
      <c r="O411" s="234" t="s">
        <v>7492</v>
      </c>
      <c r="P411" s="234" t="s">
        <v>6999</v>
      </c>
      <c r="Q411" s="234" t="s">
        <v>8726</v>
      </c>
      <c r="R411" s="234" t="s">
        <v>451</v>
      </c>
      <c r="S411" t="b">
        <v>0</v>
      </c>
      <c r="T411" s="242"/>
      <c r="U411" s="103">
        <v>20</v>
      </c>
      <c r="V411" s="234" t="s">
        <v>272</v>
      </c>
      <c r="W411" s="103">
        <v>20</v>
      </c>
      <c r="X411" s="234" t="s">
        <v>272</v>
      </c>
      <c r="Y411" s="242"/>
      <c r="Z411" s="242"/>
      <c r="AA411" s="103"/>
      <c r="AB411" s="234" t="s">
        <v>7494</v>
      </c>
      <c r="AC411" s="243">
        <v>44462.46943287037</v>
      </c>
      <c r="AD411" s="234" t="s">
        <v>7320</v>
      </c>
      <c r="AE411" s="235" t="s">
        <v>10075</v>
      </c>
      <c r="AF411" s="237">
        <v>0</v>
      </c>
      <c r="AG411" s="234" t="s">
        <v>482</v>
      </c>
      <c r="AH411" s="241"/>
      <c r="AI411" t="b">
        <v>1</v>
      </c>
      <c r="AJ411" t="b">
        <v>0</v>
      </c>
      <c r="AK411" s="234"/>
      <c r="AL411" s="103"/>
      <c r="AM411" t="b">
        <v>0</v>
      </c>
      <c r="AN411" s="234"/>
      <c r="AO411" s="103"/>
      <c r="AP411" s="241"/>
      <c r="AQ411" s="241"/>
      <c r="AR411" s="241"/>
      <c r="AS411" s="241"/>
      <c r="AT411" s="234" t="s">
        <v>7005</v>
      </c>
      <c r="AU411" s="234" t="s">
        <v>7085</v>
      </c>
      <c r="AV411" t="b">
        <v>0</v>
      </c>
      <c r="AW411" t="b">
        <v>0</v>
      </c>
      <c r="AX411" s="241"/>
      <c r="AY411" s="241"/>
      <c r="AZ411" s="234"/>
      <c r="BA411" s="234"/>
      <c r="BB411" s="234" t="s">
        <v>8728</v>
      </c>
      <c r="BC411" t="b">
        <v>0</v>
      </c>
      <c r="BD411" s="234" t="s">
        <v>7008</v>
      </c>
      <c r="BE411" s="234" t="s">
        <v>7009</v>
      </c>
      <c r="BF411" s="234" t="s">
        <v>7027</v>
      </c>
      <c r="BG411" s="234" t="s">
        <v>7028</v>
      </c>
      <c r="BH411" s="234" t="s">
        <v>55</v>
      </c>
      <c r="BI411" s="243">
        <v>44642.413032407407</v>
      </c>
      <c r="BJ411" s="234" t="s">
        <v>8287</v>
      </c>
      <c r="BK411" s="234" t="s">
        <v>451</v>
      </c>
      <c r="BL411" s="234" t="s">
        <v>451</v>
      </c>
      <c r="BM411" s="234" t="s">
        <v>451</v>
      </c>
      <c r="BN411" s="241"/>
      <c r="BO411" t="b">
        <v>0</v>
      </c>
      <c r="BP411" t="b">
        <v>0</v>
      </c>
      <c r="BQ411" t="b">
        <v>0</v>
      </c>
      <c r="BR411" s="241" t="s">
        <v>7498</v>
      </c>
      <c r="BS411" s="241"/>
      <c r="BT411" s="234" t="s">
        <v>7012</v>
      </c>
      <c r="BU411" t="b">
        <v>0</v>
      </c>
      <c r="BV411" s="103">
        <v>1</v>
      </c>
      <c r="BW411" s="235">
        <v>1834</v>
      </c>
      <c r="BX411" s="234" t="s">
        <v>10076</v>
      </c>
      <c r="BY411" s="234" t="s">
        <v>56</v>
      </c>
      <c r="BZ411" s="234" t="s">
        <v>7014</v>
      </c>
    </row>
    <row r="412" spans="1:78" ht="30" x14ac:dyDescent="0.25">
      <c r="A412" s="5">
        <v>1801</v>
      </c>
      <c r="B412" s="234" t="s">
        <v>3172</v>
      </c>
      <c r="C412" s="234" t="s">
        <v>10077</v>
      </c>
      <c r="D412" s="234" t="s">
        <v>10078</v>
      </c>
      <c r="E412" s="234"/>
      <c r="F412" s="234" t="s">
        <v>6993</v>
      </c>
      <c r="G412" s="234" t="s">
        <v>7100</v>
      </c>
      <c r="H412" s="234" t="s">
        <v>7302</v>
      </c>
      <c r="I412" s="242"/>
      <c r="J412" s="242">
        <v>44460.310995370368</v>
      </c>
      <c r="K412" s="234" t="s">
        <v>10079</v>
      </c>
      <c r="L412" s="242">
        <v>44469.310995370368</v>
      </c>
      <c r="M412" s="234" t="s">
        <v>6996</v>
      </c>
      <c r="N412" s="234" t="s">
        <v>10080</v>
      </c>
      <c r="O412" s="234" t="s">
        <v>10081</v>
      </c>
      <c r="P412" s="234" t="s">
        <v>6999</v>
      </c>
      <c r="Q412" s="234" t="s">
        <v>10082</v>
      </c>
      <c r="R412" s="234" t="s">
        <v>451</v>
      </c>
      <c r="S412" t="b">
        <v>0</v>
      </c>
      <c r="T412" s="242">
        <v>44562</v>
      </c>
      <c r="U412" s="103">
        <v>1.4</v>
      </c>
      <c r="V412" s="234" t="s">
        <v>272</v>
      </c>
      <c r="W412" s="103">
        <v>7.2</v>
      </c>
      <c r="X412" s="234" t="s">
        <v>272</v>
      </c>
      <c r="Y412" s="242"/>
      <c r="Z412" s="242"/>
      <c r="AA412" s="103">
        <v>5</v>
      </c>
      <c r="AB412" s="234" t="s">
        <v>10083</v>
      </c>
      <c r="AC412" s="243">
        <v>44462.447245370371</v>
      </c>
      <c r="AD412" s="234" t="s">
        <v>7106</v>
      </c>
      <c r="AE412" s="235" t="s">
        <v>10084</v>
      </c>
      <c r="AF412" s="237">
        <v>0</v>
      </c>
      <c r="AG412" s="234" t="s">
        <v>436</v>
      </c>
      <c r="AH412" s="241" t="s">
        <v>10085</v>
      </c>
      <c r="AI412" t="b">
        <v>1</v>
      </c>
      <c r="AJ412" t="b">
        <v>0</v>
      </c>
      <c r="AK412" s="234"/>
      <c r="AL412" s="103"/>
      <c r="AM412" t="b">
        <v>0</v>
      </c>
      <c r="AN412" s="234"/>
      <c r="AO412" s="103"/>
      <c r="AP412" s="241" t="s">
        <v>10086</v>
      </c>
      <c r="AQ412" s="241"/>
      <c r="AR412" s="241"/>
      <c r="AS412" s="241"/>
      <c r="AT412" s="234" t="s">
        <v>7005</v>
      </c>
      <c r="AU412" s="234" t="s">
        <v>7085</v>
      </c>
      <c r="AV412" t="b">
        <v>0</v>
      </c>
      <c r="AW412" t="b">
        <v>0</v>
      </c>
      <c r="AX412" s="241"/>
      <c r="AY412" s="241"/>
      <c r="AZ412" s="234"/>
      <c r="BA412" s="234"/>
      <c r="BB412" s="234" t="s">
        <v>10087</v>
      </c>
      <c r="BC412" t="b">
        <v>0</v>
      </c>
      <c r="BD412" s="234" t="s">
        <v>7008</v>
      </c>
      <c r="BE412" s="234" t="s">
        <v>7009</v>
      </c>
      <c r="BF412" s="234" t="s">
        <v>7027</v>
      </c>
      <c r="BG412" s="234" t="s">
        <v>7028</v>
      </c>
      <c r="BH412" s="234" t="s">
        <v>55</v>
      </c>
      <c r="BI412" s="243">
        <v>44642.41302083333</v>
      </c>
      <c r="BJ412" s="234" t="s">
        <v>7924</v>
      </c>
      <c r="BK412" s="234" t="s">
        <v>451</v>
      </c>
      <c r="BL412" s="234" t="s">
        <v>451</v>
      </c>
      <c r="BM412" s="234" t="s">
        <v>451</v>
      </c>
      <c r="BN412" s="241"/>
      <c r="BO412" t="b">
        <v>0</v>
      </c>
      <c r="BP412" t="b">
        <v>0</v>
      </c>
      <c r="BQ412" t="b">
        <v>0</v>
      </c>
      <c r="BR412" s="241" t="s">
        <v>7936</v>
      </c>
      <c r="BS412" s="241"/>
      <c r="BT412" s="234" t="s">
        <v>7012</v>
      </c>
      <c r="BU412" t="b">
        <v>0</v>
      </c>
      <c r="BV412" s="103">
        <v>1</v>
      </c>
      <c r="BW412" s="235">
        <v>1833</v>
      </c>
      <c r="BX412" s="234" t="s">
        <v>10088</v>
      </c>
      <c r="BY412" s="234" t="s">
        <v>56</v>
      </c>
      <c r="BZ412" s="234" t="s">
        <v>7014</v>
      </c>
    </row>
    <row r="413" spans="1:78" x14ac:dyDescent="0.25">
      <c r="A413" s="5">
        <v>1800</v>
      </c>
      <c r="B413" s="234" t="s">
        <v>3164</v>
      </c>
      <c r="C413" s="234" t="s">
        <v>10089</v>
      </c>
      <c r="D413" s="234" t="s">
        <v>9938</v>
      </c>
      <c r="E413" s="234"/>
      <c r="F413" s="234" t="s">
        <v>2991</v>
      </c>
      <c r="G413" s="234" t="s">
        <v>7825</v>
      </c>
      <c r="H413" s="234" t="s">
        <v>7825</v>
      </c>
      <c r="I413" s="242"/>
      <c r="J413" s="242">
        <v>44462.419652777775</v>
      </c>
      <c r="K413" s="234"/>
      <c r="L413" s="242">
        <v>44467.419652777775</v>
      </c>
      <c r="M413" s="234" t="s">
        <v>6996</v>
      </c>
      <c r="N413" s="234" t="s">
        <v>9939</v>
      </c>
      <c r="O413" s="234" t="s">
        <v>9940</v>
      </c>
      <c r="P413" s="234" t="s">
        <v>6999</v>
      </c>
      <c r="Q413" s="234"/>
      <c r="R413" s="234" t="s">
        <v>451</v>
      </c>
      <c r="S413" t="b">
        <v>0</v>
      </c>
      <c r="T413" s="242"/>
      <c r="U413" s="103">
        <v>450</v>
      </c>
      <c r="V413" s="234" t="s">
        <v>272</v>
      </c>
      <c r="W413" s="103">
        <v>1350</v>
      </c>
      <c r="X413" s="234" t="s">
        <v>272</v>
      </c>
      <c r="Y413" s="242"/>
      <c r="Z413" s="242"/>
      <c r="AA413" s="103">
        <v>3</v>
      </c>
      <c r="AB413" s="234" t="s">
        <v>9941</v>
      </c>
      <c r="AC413" s="243">
        <v>44462.426979166667</v>
      </c>
      <c r="AD413" s="234" t="s">
        <v>7826</v>
      </c>
      <c r="AE413" s="235" t="s">
        <v>10090</v>
      </c>
      <c r="AF413" s="237">
        <v>0</v>
      </c>
      <c r="AG413" s="234" t="s">
        <v>482</v>
      </c>
      <c r="AH413" s="241" t="s">
        <v>4175</v>
      </c>
      <c r="AI413" t="b">
        <v>1</v>
      </c>
      <c r="AJ413" t="b">
        <v>0</v>
      </c>
      <c r="AK413" s="234"/>
      <c r="AL413" s="103"/>
      <c r="AM413" t="b">
        <v>0</v>
      </c>
      <c r="AN413" s="234"/>
      <c r="AO413" s="103"/>
      <c r="AP413" s="241"/>
      <c r="AQ413" s="241"/>
      <c r="AR413" s="241" t="s">
        <v>10091</v>
      </c>
      <c r="AS413" s="241"/>
      <c r="AT413" s="234" t="s">
        <v>7005</v>
      </c>
      <c r="AU413" s="234" t="s">
        <v>7184</v>
      </c>
      <c r="AV413" t="b">
        <v>0</v>
      </c>
      <c r="AW413" t="b">
        <v>0</v>
      </c>
      <c r="AX413" s="241" t="s">
        <v>10092</v>
      </c>
      <c r="AY413" s="241"/>
      <c r="AZ413" s="234"/>
      <c r="BA413" s="234"/>
      <c r="BB413" s="234"/>
      <c r="BC413" t="b">
        <v>0</v>
      </c>
      <c r="BD413" s="234" t="s">
        <v>7008</v>
      </c>
      <c r="BE413" s="234" t="s">
        <v>7171</v>
      </c>
      <c r="BF413" s="234" t="s">
        <v>7027</v>
      </c>
      <c r="BG413" s="234" t="s">
        <v>7028</v>
      </c>
      <c r="BH413" s="234" t="s">
        <v>55</v>
      </c>
      <c r="BI413" s="243">
        <v>44642.41302083333</v>
      </c>
      <c r="BJ413" s="234" t="s">
        <v>7486</v>
      </c>
      <c r="BK413" s="234" t="s">
        <v>547</v>
      </c>
      <c r="BL413" s="234" t="s">
        <v>547</v>
      </c>
      <c r="BM413" s="234" t="s">
        <v>451</v>
      </c>
      <c r="BN413" s="241"/>
      <c r="BO413" t="b">
        <v>0</v>
      </c>
      <c r="BP413" t="b">
        <v>0</v>
      </c>
      <c r="BQ413" t="b">
        <v>0</v>
      </c>
      <c r="BR413" s="241" t="s">
        <v>8918</v>
      </c>
      <c r="BS413" s="241"/>
      <c r="BT413" s="234" t="s">
        <v>7012</v>
      </c>
      <c r="BU413" t="b">
        <v>0</v>
      </c>
      <c r="BV413" s="103">
        <v>1</v>
      </c>
      <c r="BW413" s="235">
        <v>1832</v>
      </c>
      <c r="BX413" s="234" t="s">
        <v>10093</v>
      </c>
      <c r="BY413" s="234" t="s">
        <v>56</v>
      </c>
      <c r="BZ413" s="234" t="s">
        <v>7014</v>
      </c>
    </row>
    <row r="414" spans="1:78" ht="30" x14ac:dyDescent="0.25">
      <c r="A414" s="5">
        <v>1799</v>
      </c>
      <c r="B414" s="234" t="s">
        <v>3157</v>
      </c>
      <c r="C414" s="234" t="s">
        <v>3158</v>
      </c>
      <c r="D414" s="234" t="s">
        <v>10094</v>
      </c>
      <c r="E414" s="234" t="s">
        <v>10095</v>
      </c>
      <c r="F414" s="234" t="s">
        <v>2991</v>
      </c>
      <c r="G414" s="234" t="s">
        <v>6994</v>
      </c>
      <c r="H414" s="234" t="s">
        <v>6995</v>
      </c>
      <c r="I414" s="242"/>
      <c r="J414" s="242">
        <v>44462.351585648146</v>
      </c>
      <c r="K414" s="234"/>
      <c r="L414" s="242">
        <v>44469.351585648146</v>
      </c>
      <c r="M414" s="234" t="s">
        <v>9952</v>
      </c>
      <c r="N414" s="234" t="s">
        <v>10096</v>
      </c>
      <c r="O414" s="234" t="s">
        <v>10097</v>
      </c>
      <c r="P414" s="234" t="s">
        <v>6999</v>
      </c>
      <c r="Q414" s="234"/>
      <c r="R414" s="234" t="s">
        <v>451</v>
      </c>
      <c r="S414" t="b">
        <v>0</v>
      </c>
      <c r="T414" s="242"/>
      <c r="U414" s="103">
        <v>200</v>
      </c>
      <c r="V414" s="234" t="s">
        <v>272</v>
      </c>
      <c r="W414" s="103">
        <v>400</v>
      </c>
      <c r="X414" s="234" t="s">
        <v>272</v>
      </c>
      <c r="Y414" s="242"/>
      <c r="Z414" s="242"/>
      <c r="AA414" s="103"/>
      <c r="AB414" s="234" t="s">
        <v>10098</v>
      </c>
      <c r="AC414" s="243">
        <v>44462.353738425925</v>
      </c>
      <c r="AD414" s="234" t="s">
        <v>7001</v>
      </c>
      <c r="AE414" s="235" t="s">
        <v>10099</v>
      </c>
      <c r="AF414" s="237">
        <v>0</v>
      </c>
      <c r="AG414" s="234" t="s">
        <v>482</v>
      </c>
      <c r="AH414" s="241" t="s">
        <v>8738</v>
      </c>
      <c r="AI414" t="b">
        <v>1</v>
      </c>
      <c r="AJ414" t="b">
        <v>0</v>
      </c>
      <c r="AK414" s="234"/>
      <c r="AL414" s="103"/>
      <c r="AM414" t="b">
        <v>0</v>
      </c>
      <c r="AN414" s="234"/>
      <c r="AO414" s="103"/>
      <c r="AP414" s="241"/>
      <c r="AQ414" s="241"/>
      <c r="AR414" s="241"/>
      <c r="AS414" s="241"/>
      <c r="AT414" s="234" t="s">
        <v>7166</v>
      </c>
      <c r="AU414" s="234" t="s">
        <v>7085</v>
      </c>
      <c r="AV414" t="b">
        <v>1</v>
      </c>
      <c r="AW414" t="b">
        <v>0</v>
      </c>
      <c r="AX414" s="241"/>
      <c r="AY414" s="241"/>
      <c r="AZ414" s="234"/>
      <c r="BA414" s="234"/>
      <c r="BB414" s="234" t="s">
        <v>10100</v>
      </c>
      <c r="BC414" t="b">
        <v>0</v>
      </c>
      <c r="BD414" s="234" t="s">
        <v>9959</v>
      </c>
      <c r="BE414" s="234" t="s">
        <v>7009</v>
      </c>
      <c r="BF414" s="234" t="s">
        <v>7027</v>
      </c>
      <c r="BG414" s="234" t="s">
        <v>7028</v>
      </c>
      <c r="BH414" s="234" t="s">
        <v>55</v>
      </c>
      <c r="BI414" s="243">
        <v>44642.41302083333</v>
      </c>
      <c r="BJ414" s="234" t="s">
        <v>442</v>
      </c>
      <c r="BK414" s="234" t="s">
        <v>451</v>
      </c>
      <c r="BL414" s="234" t="s">
        <v>451</v>
      </c>
      <c r="BM414" s="234" t="s">
        <v>451</v>
      </c>
      <c r="BN414" s="241"/>
      <c r="BO414" t="b">
        <v>0</v>
      </c>
      <c r="BP414" t="b">
        <v>0</v>
      </c>
      <c r="BQ414" t="b">
        <v>0</v>
      </c>
      <c r="BR414" s="241" t="s">
        <v>10101</v>
      </c>
      <c r="BS414" s="241"/>
      <c r="BT414" s="234" t="s">
        <v>7012</v>
      </c>
      <c r="BU414" t="b">
        <v>0</v>
      </c>
      <c r="BV414" s="103">
        <v>1</v>
      </c>
      <c r="BW414" s="235">
        <v>1831</v>
      </c>
      <c r="BX414" s="234" t="s">
        <v>10102</v>
      </c>
      <c r="BY414" s="234" t="s">
        <v>56</v>
      </c>
      <c r="BZ414" s="234" t="s">
        <v>7014</v>
      </c>
    </row>
    <row r="415" spans="1:78" x14ac:dyDescent="0.25">
      <c r="A415" s="5">
        <v>1798</v>
      </c>
      <c r="B415" s="234" t="s">
        <v>3153</v>
      </c>
      <c r="C415" s="234" t="s">
        <v>3154</v>
      </c>
      <c r="D415" s="234"/>
      <c r="E415" s="234" t="s">
        <v>9224</v>
      </c>
      <c r="F415" s="234" t="s">
        <v>6993</v>
      </c>
      <c r="G415" s="234" t="s">
        <v>7263</v>
      </c>
      <c r="H415" s="234" t="s">
        <v>7263</v>
      </c>
      <c r="I415" s="242"/>
      <c r="J415" s="242">
        <v>44461.655891203707</v>
      </c>
      <c r="K415" s="234"/>
      <c r="L415" s="242">
        <v>44461</v>
      </c>
      <c r="M415" s="234" t="s">
        <v>7832</v>
      </c>
      <c r="N415" s="234" t="s">
        <v>8980</v>
      </c>
      <c r="O415" s="234" t="s">
        <v>8981</v>
      </c>
      <c r="P415" s="234" t="s">
        <v>6999</v>
      </c>
      <c r="Q415" s="234"/>
      <c r="R415" s="234" t="s">
        <v>451</v>
      </c>
      <c r="S415" t="b">
        <v>0</v>
      </c>
      <c r="T415" s="242">
        <v>44463</v>
      </c>
      <c r="U415" s="103">
        <v>20</v>
      </c>
      <c r="V415" s="234" t="s">
        <v>272</v>
      </c>
      <c r="W415" s="103">
        <v>40</v>
      </c>
      <c r="X415" s="234" t="s">
        <v>272</v>
      </c>
      <c r="Y415" s="242">
        <v>44562</v>
      </c>
      <c r="Z415" s="242"/>
      <c r="AA415" s="103">
        <v>2</v>
      </c>
      <c r="AB415" s="234"/>
      <c r="AC415" s="243">
        <v>44461.659548611111</v>
      </c>
      <c r="AD415" s="234" t="s">
        <v>7268</v>
      </c>
      <c r="AE415" s="235" t="s">
        <v>10103</v>
      </c>
      <c r="AF415" s="237">
        <v>0</v>
      </c>
      <c r="AG415" s="234" t="s">
        <v>482</v>
      </c>
      <c r="AH415" s="241"/>
      <c r="AI415" t="b">
        <v>1</v>
      </c>
      <c r="AJ415" t="b">
        <v>0</v>
      </c>
      <c r="AK415" s="234"/>
      <c r="AL415" s="103"/>
      <c r="AM415" t="b">
        <v>0</v>
      </c>
      <c r="AN415" s="234"/>
      <c r="AO415" s="103"/>
      <c r="AP415" s="241"/>
      <c r="AQ415" s="241"/>
      <c r="AR415" s="241"/>
      <c r="AS415" s="241"/>
      <c r="AT415" s="234" t="s">
        <v>7005</v>
      </c>
      <c r="AU415" s="234" t="s">
        <v>7025</v>
      </c>
      <c r="AV415" t="b">
        <v>0</v>
      </c>
      <c r="AW415" t="b">
        <v>0</v>
      </c>
      <c r="AX415" s="241"/>
      <c r="AY415" s="241"/>
      <c r="AZ415" s="234"/>
      <c r="BA415" s="234"/>
      <c r="BB415" s="234" t="s">
        <v>10104</v>
      </c>
      <c r="BC415" t="b">
        <v>1</v>
      </c>
      <c r="BD415" s="234" t="s">
        <v>7838</v>
      </c>
      <c r="BE415" s="234" t="s">
        <v>7009</v>
      </c>
      <c r="BF415" s="234" t="s">
        <v>10002</v>
      </c>
      <c r="BG415" s="234" t="s">
        <v>7010</v>
      </c>
      <c r="BH415" s="234" t="s">
        <v>55</v>
      </c>
      <c r="BI415" s="243">
        <v>44642.41300925926</v>
      </c>
      <c r="BJ415" s="234" t="s">
        <v>9410</v>
      </c>
      <c r="BK415" s="234" t="s">
        <v>451</v>
      </c>
      <c r="BL415" s="234" t="s">
        <v>451</v>
      </c>
      <c r="BM415" s="234" t="s">
        <v>451</v>
      </c>
      <c r="BN415" s="241"/>
      <c r="BO415" t="b">
        <v>0</v>
      </c>
      <c r="BP415" t="b">
        <v>0</v>
      </c>
      <c r="BQ415" t="b">
        <v>0</v>
      </c>
      <c r="BR415" s="241"/>
      <c r="BS415" s="241"/>
      <c r="BT415" s="234" t="s">
        <v>7012</v>
      </c>
      <c r="BU415" t="b">
        <v>1</v>
      </c>
      <c r="BV415" s="103">
        <v>0</v>
      </c>
      <c r="BW415" s="235">
        <v>1830</v>
      </c>
      <c r="BX415" s="234" t="s">
        <v>10105</v>
      </c>
      <c r="BY415" s="234" t="s">
        <v>56</v>
      </c>
      <c r="BZ415" s="234" t="s">
        <v>7014</v>
      </c>
    </row>
    <row r="416" spans="1:78" x14ac:dyDescent="0.25">
      <c r="A416" s="5">
        <v>1797</v>
      </c>
      <c r="B416" s="234" t="s">
        <v>3144</v>
      </c>
      <c r="C416" s="234" t="s">
        <v>10106</v>
      </c>
      <c r="D416" s="234"/>
      <c r="E416" s="234" t="s">
        <v>9406</v>
      </c>
      <c r="F416" s="234" t="s">
        <v>7156</v>
      </c>
      <c r="G416" s="234" t="s">
        <v>7263</v>
      </c>
      <c r="H416" s="234" t="s">
        <v>7263</v>
      </c>
      <c r="I416" s="242"/>
      <c r="J416" s="242">
        <v>44461.468969907408</v>
      </c>
      <c r="K416" s="234" t="s">
        <v>10107</v>
      </c>
      <c r="L416" s="242">
        <v>44476</v>
      </c>
      <c r="M416" s="234" t="s">
        <v>8630</v>
      </c>
      <c r="N416" s="234" t="s">
        <v>9407</v>
      </c>
      <c r="O416" s="234" t="s">
        <v>10108</v>
      </c>
      <c r="P416" s="234" t="s">
        <v>6999</v>
      </c>
      <c r="Q416" s="234"/>
      <c r="R416" s="234" t="s">
        <v>451</v>
      </c>
      <c r="S416" t="b">
        <v>0</v>
      </c>
      <c r="T416" s="242">
        <v>44476</v>
      </c>
      <c r="U416" s="103">
        <v>200</v>
      </c>
      <c r="V416" s="234" t="s">
        <v>272</v>
      </c>
      <c r="W416" s="103">
        <v>1000</v>
      </c>
      <c r="X416" s="234" t="s">
        <v>272</v>
      </c>
      <c r="Y416" s="242"/>
      <c r="Z416" s="242"/>
      <c r="AA416" s="103">
        <v>5</v>
      </c>
      <c r="AB416" s="234"/>
      <c r="AC416" s="243">
        <v>44461.484120370369</v>
      </c>
      <c r="AD416" s="234" t="s">
        <v>7268</v>
      </c>
      <c r="AE416" s="235" t="s">
        <v>10109</v>
      </c>
      <c r="AF416" s="237">
        <v>0</v>
      </c>
      <c r="AG416" s="234" t="s">
        <v>482</v>
      </c>
      <c r="AH416" s="241"/>
      <c r="AI416" t="b">
        <v>1</v>
      </c>
      <c r="AJ416" t="b">
        <v>0</v>
      </c>
      <c r="AK416" s="234"/>
      <c r="AL416" s="103"/>
      <c r="AM416" t="b">
        <v>0</v>
      </c>
      <c r="AN416" s="234"/>
      <c r="AO416" s="103"/>
      <c r="AP416" s="241"/>
      <c r="AQ416" s="241"/>
      <c r="AR416" s="241"/>
      <c r="AS416" s="241" t="s">
        <v>10110</v>
      </c>
      <c r="AT416" s="234" t="s">
        <v>7005</v>
      </c>
      <c r="AU416" s="234" t="s">
        <v>7025</v>
      </c>
      <c r="AV416" t="b">
        <v>0</v>
      </c>
      <c r="AW416" t="b">
        <v>0</v>
      </c>
      <c r="AX416" s="241"/>
      <c r="AY416" s="241"/>
      <c r="AZ416" s="234"/>
      <c r="BA416" s="234"/>
      <c r="BB416" s="234" t="s">
        <v>10111</v>
      </c>
      <c r="BC416" t="b">
        <v>1</v>
      </c>
      <c r="BD416" s="234" t="s">
        <v>8637</v>
      </c>
      <c r="BE416" s="234" t="s">
        <v>7009</v>
      </c>
      <c r="BF416" s="234" t="s">
        <v>10002</v>
      </c>
      <c r="BG416" s="234" t="s">
        <v>7028</v>
      </c>
      <c r="BH416" s="234" t="s">
        <v>55</v>
      </c>
      <c r="BI416" s="243">
        <v>44642.41300925926</v>
      </c>
      <c r="BJ416" s="234" t="s">
        <v>10112</v>
      </c>
      <c r="BK416" s="234" t="s">
        <v>451</v>
      </c>
      <c r="BL416" s="234" t="s">
        <v>451</v>
      </c>
      <c r="BM416" s="234" t="s">
        <v>451</v>
      </c>
      <c r="BN416" s="241"/>
      <c r="BO416" t="b">
        <v>0</v>
      </c>
      <c r="BP416" t="b">
        <v>0</v>
      </c>
      <c r="BQ416" t="b">
        <v>0</v>
      </c>
      <c r="BR416" s="241"/>
      <c r="BS416" s="241"/>
      <c r="BT416" s="234" t="s">
        <v>7012</v>
      </c>
      <c r="BU416" t="b">
        <v>0</v>
      </c>
      <c r="BV416" s="103">
        <v>1</v>
      </c>
      <c r="BW416" s="235">
        <v>1829</v>
      </c>
      <c r="BX416" s="234" t="s">
        <v>10113</v>
      </c>
      <c r="BY416" s="234" t="s">
        <v>56</v>
      </c>
      <c r="BZ416" s="234" t="s">
        <v>7014</v>
      </c>
    </row>
    <row r="417" spans="1:78" ht="30" x14ac:dyDescent="0.25">
      <c r="A417" s="5">
        <v>1796</v>
      </c>
      <c r="B417" s="234" t="s">
        <v>10114</v>
      </c>
      <c r="C417" s="234" t="s">
        <v>10115</v>
      </c>
      <c r="D417" s="234" t="s">
        <v>10116</v>
      </c>
      <c r="E417" s="234" t="s">
        <v>10117</v>
      </c>
      <c r="F417" s="234" t="s">
        <v>2991</v>
      </c>
      <c r="G417" s="234" t="s">
        <v>7864</v>
      </c>
      <c r="H417" s="234" t="s">
        <v>7034</v>
      </c>
      <c r="I417" s="242"/>
      <c r="J417" s="242">
        <v>44459.560254629629</v>
      </c>
      <c r="K417" s="234"/>
      <c r="L417" s="242">
        <v>44470.560254629629</v>
      </c>
      <c r="M417" s="234" t="s">
        <v>7066</v>
      </c>
      <c r="N417" s="234" t="s">
        <v>10118</v>
      </c>
      <c r="O417" s="234" t="s">
        <v>10119</v>
      </c>
      <c r="P417" s="234" t="s">
        <v>6999</v>
      </c>
      <c r="Q417" s="234"/>
      <c r="R417" s="234" t="s">
        <v>451</v>
      </c>
      <c r="S417" t="b">
        <v>0</v>
      </c>
      <c r="T417" s="242"/>
      <c r="U417" s="103">
        <v>833</v>
      </c>
      <c r="V417" s="234" t="s">
        <v>272</v>
      </c>
      <c r="W417" s="103">
        <v>2500</v>
      </c>
      <c r="X417" s="234" t="s">
        <v>272</v>
      </c>
      <c r="Y417" s="242"/>
      <c r="Z417" s="242"/>
      <c r="AA417" s="103"/>
      <c r="AB417" s="234" t="s">
        <v>10120</v>
      </c>
      <c r="AC417" s="243">
        <v>44460.563275462962</v>
      </c>
      <c r="AD417" s="234" t="s">
        <v>7763</v>
      </c>
      <c r="AE417" s="235" t="s">
        <v>10121</v>
      </c>
      <c r="AF417" s="237">
        <v>0</v>
      </c>
      <c r="AG417" s="234" t="s">
        <v>7057</v>
      </c>
      <c r="AH417" s="241"/>
      <c r="AI417" t="b">
        <v>1</v>
      </c>
      <c r="AJ417" t="b">
        <v>0</v>
      </c>
      <c r="AK417" s="234"/>
      <c r="AL417" s="103"/>
      <c r="AM417" t="b">
        <v>0</v>
      </c>
      <c r="AN417" s="234"/>
      <c r="AO417" s="103"/>
      <c r="AP417" s="241"/>
      <c r="AQ417" s="241"/>
      <c r="AR417" s="241"/>
      <c r="AS417" s="241"/>
      <c r="AT417" s="234" t="s">
        <v>7120</v>
      </c>
      <c r="AU417" s="234" t="s">
        <v>7610</v>
      </c>
      <c r="AV417" t="b">
        <v>0</v>
      </c>
      <c r="AW417" t="b">
        <v>0</v>
      </c>
      <c r="AX417" s="241"/>
      <c r="AY417" s="241"/>
      <c r="AZ417" s="234"/>
      <c r="BA417" s="234"/>
      <c r="BB417" s="234"/>
      <c r="BC417" t="b">
        <v>0</v>
      </c>
      <c r="BD417" s="234" t="s">
        <v>7076</v>
      </c>
      <c r="BE417" s="234" t="s">
        <v>7045</v>
      </c>
      <c r="BF417" s="234" t="s">
        <v>7027</v>
      </c>
      <c r="BG417" s="234" t="s">
        <v>7028</v>
      </c>
      <c r="BH417" s="234" t="s">
        <v>55</v>
      </c>
      <c r="BI417" s="243">
        <v>44642.41300925926</v>
      </c>
      <c r="BJ417" s="234" t="s">
        <v>442</v>
      </c>
      <c r="BK417" s="234" t="s">
        <v>451</v>
      </c>
      <c r="BL417" s="234" t="s">
        <v>451</v>
      </c>
      <c r="BM417" s="234" t="s">
        <v>451</v>
      </c>
      <c r="BN417" s="241"/>
      <c r="BO417" t="b">
        <v>0</v>
      </c>
      <c r="BP417" t="b">
        <v>0</v>
      </c>
      <c r="BQ417" t="b">
        <v>1</v>
      </c>
      <c r="BR417" s="241" t="s">
        <v>7029</v>
      </c>
      <c r="BS417" s="241" t="s">
        <v>10122</v>
      </c>
      <c r="BT417" s="234" t="s">
        <v>7047</v>
      </c>
      <c r="BU417" t="b">
        <v>0</v>
      </c>
      <c r="BV417" s="103">
        <v>0</v>
      </c>
      <c r="BW417" s="235">
        <v>1828</v>
      </c>
      <c r="BX417" s="234" t="s">
        <v>10123</v>
      </c>
      <c r="BY417" s="234" t="s">
        <v>56</v>
      </c>
      <c r="BZ417" s="234" t="s">
        <v>7014</v>
      </c>
    </row>
    <row r="418" spans="1:78" ht="165" x14ac:dyDescent="0.25">
      <c r="A418" s="5">
        <v>1795</v>
      </c>
      <c r="B418" s="234" t="s">
        <v>3112</v>
      </c>
      <c r="C418" s="234" t="s">
        <v>10124</v>
      </c>
      <c r="D418" s="234" t="s">
        <v>10125</v>
      </c>
      <c r="E418" s="234" t="s">
        <v>10126</v>
      </c>
      <c r="F418" s="234" t="s">
        <v>7156</v>
      </c>
      <c r="G418" s="234" t="s">
        <v>6994</v>
      </c>
      <c r="H418" s="234" t="s">
        <v>6995</v>
      </c>
      <c r="I418" s="242"/>
      <c r="J418" s="242">
        <v>44676.484560185185</v>
      </c>
      <c r="K418" s="234" t="s">
        <v>10127</v>
      </c>
      <c r="L418" s="242">
        <v>44691.484560185185</v>
      </c>
      <c r="M418" s="234" t="s">
        <v>6996</v>
      </c>
      <c r="N418" s="234" t="s">
        <v>10128</v>
      </c>
      <c r="O418" s="234" t="s">
        <v>10129</v>
      </c>
      <c r="P418" s="234" t="s">
        <v>6999</v>
      </c>
      <c r="Q418" s="234"/>
      <c r="R418" s="234" t="s">
        <v>451</v>
      </c>
      <c r="S418" t="b">
        <v>0</v>
      </c>
      <c r="T418" s="242"/>
      <c r="U418" s="103">
        <v>4</v>
      </c>
      <c r="V418" s="234" t="s">
        <v>272</v>
      </c>
      <c r="W418" s="103">
        <v>24</v>
      </c>
      <c r="X418" s="234" t="s">
        <v>272</v>
      </c>
      <c r="Y418" s="242">
        <v>44835</v>
      </c>
      <c r="Z418" s="242"/>
      <c r="AA418" s="103"/>
      <c r="AB418" s="234" t="s">
        <v>10130</v>
      </c>
      <c r="AC418" s="243">
        <v>44459.630381944444</v>
      </c>
      <c r="AD418" s="234" t="s">
        <v>7001</v>
      </c>
      <c r="AE418" s="235" t="s">
        <v>10131</v>
      </c>
      <c r="AF418" s="237">
        <v>0</v>
      </c>
      <c r="AG418" s="234" t="s">
        <v>482</v>
      </c>
      <c r="AH418" s="241" t="s">
        <v>10132</v>
      </c>
      <c r="AI418" t="b">
        <v>0</v>
      </c>
      <c r="AJ418" t="b">
        <v>0</v>
      </c>
      <c r="AK418" s="234"/>
      <c r="AL418" s="103"/>
      <c r="AM418" t="b">
        <v>0</v>
      </c>
      <c r="AN418" s="234"/>
      <c r="AO418" s="103"/>
      <c r="AP418" s="241" t="s">
        <v>10133</v>
      </c>
      <c r="AQ418" s="241" t="s">
        <v>7073</v>
      </c>
      <c r="AR418" s="241" t="s">
        <v>10134</v>
      </c>
      <c r="AS418" s="241"/>
      <c r="AT418" s="234" t="s">
        <v>7005</v>
      </c>
      <c r="AU418" s="234" t="s">
        <v>7085</v>
      </c>
      <c r="AV418" t="b">
        <v>1</v>
      </c>
      <c r="AW418" t="b">
        <v>0</v>
      </c>
      <c r="AX418" s="241" t="s">
        <v>7130</v>
      </c>
      <c r="AY418" s="241"/>
      <c r="AZ418" s="234"/>
      <c r="BA418" s="234"/>
      <c r="BB418" s="234" t="s">
        <v>10135</v>
      </c>
      <c r="BC418" t="b">
        <v>0</v>
      </c>
      <c r="BD418" s="234" t="s">
        <v>7008</v>
      </c>
      <c r="BE418" s="234" t="s">
        <v>7009</v>
      </c>
      <c r="BF418" s="234" t="s">
        <v>7027</v>
      </c>
      <c r="BG418" s="234" t="s">
        <v>7028</v>
      </c>
      <c r="BH418" s="234" t="s">
        <v>7011</v>
      </c>
      <c r="BI418" s="243">
        <v>44735.38175925926</v>
      </c>
      <c r="BJ418" s="234" t="s">
        <v>10136</v>
      </c>
      <c r="BK418" s="234" t="s">
        <v>547</v>
      </c>
      <c r="BL418" s="234" t="s">
        <v>547</v>
      </c>
      <c r="BM418" s="234" t="s">
        <v>547</v>
      </c>
      <c r="BN418" s="241" t="s">
        <v>7132</v>
      </c>
      <c r="BO418" t="b">
        <v>1</v>
      </c>
      <c r="BP418" t="b">
        <v>0</v>
      </c>
      <c r="BQ418" t="b">
        <v>0</v>
      </c>
      <c r="BR418" s="241" t="s">
        <v>10137</v>
      </c>
      <c r="BS418" s="241"/>
      <c r="BT418" s="234" t="s">
        <v>7012</v>
      </c>
      <c r="BU418" t="b">
        <v>0</v>
      </c>
      <c r="BV418" s="103">
        <v>4</v>
      </c>
      <c r="BW418" s="235">
        <v>1827</v>
      </c>
      <c r="BX418" s="234" t="s">
        <v>10138</v>
      </c>
      <c r="BY418" s="234" t="s">
        <v>56</v>
      </c>
      <c r="BZ418" s="234" t="s">
        <v>7014</v>
      </c>
    </row>
    <row r="419" spans="1:78" ht="30" x14ac:dyDescent="0.25">
      <c r="A419" s="5">
        <v>1794</v>
      </c>
      <c r="B419" s="234" t="s">
        <v>3076</v>
      </c>
      <c r="C419" s="234" t="s">
        <v>10139</v>
      </c>
      <c r="D419" s="234" t="s">
        <v>9938</v>
      </c>
      <c r="E419" s="234"/>
      <c r="F419" s="234" t="s">
        <v>2991</v>
      </c>
      <c r="G419" s="234" t="s">
        <v>7825</v>
      </c>
      <c r="H419" s="234" t="s">
        <v>7825</v>
      </c>
      <c r="I419" s="242"/>
      <c r="J419" s="242">
        <v>44456.559490740743</v>
      </c>
      <c r="K419" s="234"/>
      <c r="L419" s="242">
        <v>44462.559490740743</v>
      </c>
      <c r="M419" s="234" t="s">
        <v>6996</v>
      </c>
      <c r="N419" s="234" t="s">
        <v>9939</v>
      </c>
      <c r="O419" s="234" t="s">
        <v>9940</v>
      </c>
      <c r="P419" s="234" t="s">
        <v>6999</v>
      </c>
      <c r="Q419" s="234"/>
      <c r="R419" s="234" t="s">
        <v>451</v>
      </c>
      <c r="S419" t="b">
        <v>0</v>
      </c>
      <c r="T419" s="242"/>
      <c r="U419" s="103">
        <v>150</v>
      </c>
      <c r="V419" s="234" t="s">
        <v>272</v>
      </c>
      <c r="W419" s="103">
        <v>270</v>
      </c>
      <c r="X419" s="234" t="s">
        <v>272</v>
      </c>
      <c r="Y419" s="242">
        <v>44562</v>
      </c>
      <c r="Z419" s="242">
        <v>45291</v>
      </c>
      <c r="AA419" s="103">
        <v>2</v>
      </c>
      <c r="AB419" s="234" t="s">
        <v>9941</v>
      </c>
      <c r="AC419" s="243">
        <v>44456.568298611113</v>
      </c>
      <c r="AD419" s="234" t="s">
        <v>7826</v>
      </c>
      <c r="AE419" s="235" t="s">
        <v>10140</v>
      </c>
      <c r="AF419" s="237">
        <v>0</v>
      </c>
      <c r="AG419" s="234" t="s">
        <v>482</v>
      </c>
      <c r="AH419" s="241" t="s">
        <v>4175</v>
      </c>
      <c r="AI419" t="b">
        <v>1</v>
      </c>
      <c r="AJ419" t="b">
        <v>0</v>
      </c>
      <c r="AK419" s="234"/>
      <c r="AL419" s="103"/>
      <c r="AM419" t="b">
        <v>0</v>
      </c>
      <c r="AN419" s="234"/>
      <c r="AO419" s="103"/>
      <c r="AP419" s="241"/>
      <c r="AQ419" s="241"/>
      <c r="AR419" s="241"/>
      <c r="AS419" s="241"/>
      <c r="AT419" s="234" t="s">
        <v>7005</v>
      </c>
      <c r="AU419" s="234" t="s">
        <v>7184</v>
      </c>
      <c r="AV419" t="b">
        <v>0</v>
      </c>
      <c r="AW419" t="b">
        <v>0</v>
      </c>
      <c r="AX419" s="241" t="s">
        <v>10141</v>
      </c>
      <c r="AY419" s="241"/>
      <c r="AZ419" s="234"/>
      <c r="BA419" s="234"/>
      <c r="BB419" s="234"/>
      <c r="BC419" t="b">
        <v>0</v>
      </c>
      <c r="BD419" s="234" t="s">
        <v>7008</v>
      </c>
      <c r="BE419" s="234" t="s">
        <v>7171</v>
      </c>
      <c r="BF419" s="234" t="s">
        <v>7027</v>
      </c>
      <c r="BG419" s="234" t="s">
        <v>7028</v>
      </c>
      <c r="BH419" s="234" t="s">
        <v>55</v>
      </c>
      <c r="BI419" s="243">
        <v>44642.412997685184</v>
      </c>
      <c r="BJ419" s="234" t="s">
        <v>7486</v>
      </c>
      <c r="BK419" s="234" t="s">
        <v>451</v>
      </c>
      <c r="BL419" s="234" t="s">
        <v>547</v>
      </c>
      <c r="BM419" s="234" t="s">
        <v>451</v>
      </c>
      <c r="BN419" s="241"/>
      <c r="BO419" t="b">
        <v>0</v>
      </c>
      <c r="BP419" t="b">
        <v>0</v>
      </c>
      <c r="BQ419" t="b">
        <v>0</v>
      </c>
      <c r="BR419" s="241" t="s">
        <v>8918</v>
      </c>
      <c r="BS419" s="241"/>
      <c r="BT419" s="234" t="s">
        <v>7012</v>
      </c>
      <c r="BU419" t="b">
        <v>0</v>
      </c>
      <c r="BV419" s="103">
        <v>1</v>
      </c>
      <c r="BW419" s="235">
        <v>1826</v>
      </c>
      <c r="BX419" s="234" t="s">
        <v>10142</v>
      </c>
      <c r="BY419" s="234" t="s">
        <v>56</v>
      </c>
      <c r="BZ419" s="234" t="s">
        <v>7014</v>
      </c>
    </row>
    <row r="420" spans="1:78" x14ac:dyDescent="0.25">
      <c r="A420" s="5">
        <v>1793</v>
      </c>
      <c r="B420" s="234" t="s">
        <v>2995</v>
      </c>
      <c r="C420" s="234" t="s">
        <v>2996</v>
      </c>
      <c r="D420" s="234"/>
      <c r="E420" s="234" t="s">
        <v>10143</v>
      </c>
      <c r="F420" s="234" t="s">
        <v>2991</v>
      </c>
      <c r="G420" s="234" t="s">
        <v>7100</v>
      </c>
      <c r="H420" s="234" t="s">
        <v>6994</v>
      </c>
      <c r="I420" s="242"/>
      <c r="J420" s="242">
        <v>44455.523877314816</v>
      </c>
      <c r="K420" s="234"/>
      <c r="L420" s="242">
        <v>44477.523877314816</v>
      </c>
      <c r="M420" s="234" t="s">
        <v>6996</v>
      </c>
      <c r="N420" s="234" t="s">
        <v>10144</v>
      </c>
      <c r="O420" s="234" t="s">
        <v>10145</v>
      </c>
      <c r="P420" s="234" t="s">
        <v>6999</v>
      </c>
      <c r="Q420" s="234"/>
      <c r="R420" s="234" t="s">
        <v>451</v>
      </c>
      <c r="S420" t="b">
        <v>0</v>
      </c>
      <c r="T420" s="242"/>
      <c r="U420" s="103">
        <v>48</v>
      </c>
      <c r="V420" s="234" t="s">
        <v>272</v>
      </c>
      <c r="W420" s="103">
        <v>48</v>
      </c>
      <c r="X420" s="234" t="s">
        <v>272</v>
      </c>
      <c r="Y420" s="242">
        <v>44652</v>
      </c>
      <c r="Z420" s="242"/>
      <c r="AA420" s="103"/>
      <c r="AB420" s="234"/>
      <c r="AC420" s="243">
        <v>44456.539513888885</v>
      </c>
      <c r="AD420" s="234" t="s">
        <v>7585</v>
      </c>
      <c r="AE420" s="235" t="s">
        <v>10146</v>
      </c>
      <c r="AF420" s="237">
        <v>0</v>
      </c>
      <c r="AG420" s="234" t="s">
        <v>482</v>
      </c>
      <c r="AH420" s="241" t="s">
        <v>10147</v>
      </c>
      <c r="AI420" t="b">
        <v>0</v>
      </c>
      <c r="AJ420" t="b">
        <v>0</v>
      </c>
      <c r="AK420" s="234"/>
      <c r="AL420" s="103"/>
      <c r="AM420" t="b">
        <v>1</v>
      </c>
      <c r="AN420" s="234" t="s">
        <v>10148</v>
      </c>
      <c r="AO420" s="103"/>
      <c r="AP420" s="241"/>
      <c r="AQ420" s="241"/>
      <c r="AR420" s="241"/>
      <c r="AS420" s="241"/>
      <c r="AT420" s="234" t="s">
        <v>7005</v>
      </c>
      <c r="AU420" s="234" t="s">
        <v>7085</v>
      </c>
      <c r="AV420" t="b">
        <v>0</v>
      </c>
      <c r="AW420" t="b">
        <v>0</v>
      </c>
      <c r="AX420" s="241"/>
      <c r="AY420" s="241"/>
      <c r="AZ420" s="234"/>
      <c r="BA420" s="234"/>
      <c r="BB420" s="234" t="s">
        <v>10149</v>
      </c>
      <c r="BC420" t="b">
        <v>1</v>
      </c>
      <c r="BD420" s="234" t="s">
        <v>7008</v>
      </c>
      <c r="BE420" s="234" t="s">
        <v>7009</v>
      </c>
      <c r="BF420" s="234" t="s">
        <v>6972</v>
      </c>
      <c r="BG420" s="234" t="s">
        <v>7028</v>
      </c>
      <c r="BH420" s="234" t="s">
        <v>55</v>
      </c>
      <c r="BI420" s="243">
        <v>44642.412997685184</v>
      </c>
      <c r="BJ420" s="234" t="s">
        <v>442</v>
      </c>
      <c r="BK420" s="234" t="s">
        <v>451</v>
      </c>
      <c r="BL420" s="234" t="s">
        <v>451</v>
      </c>
      <c r="BM420" s="234" t="s">
        <v>451</v>
      </c>
      <c r="BN420" s="241"/>
      <c r="BO420" t="b">
        <v>1</v>
      </c>
      <c r="BP420" t="b">
        <v>0</v>
      </c>
      <c r="BQ420" t="b">
        <v>0</v>
      </c>
      <c r="BR420" s="241"/>
      <c r="BS420" s="241"/>
      <c r="BT420" s="234" t="s">
        <v>7012</v>
      </c>
      <c r="BU420" t="b">
        <v>0</v>
      </c>
      <c r="BV420" s="103">
        <v>4</v>
      </c>
      <c r="BW420" s="235">
        <v>1825</v>
      </c>
      <c r="BX420" s="234" t="s">
        <v>10150</v>
      </c>
      <c r="BY420" s="234" t="s">
        <v>56</v>
      </c>
      <c r="BZ420" s="234" t="s">
        <v>7014</v>
      </c>
    </row>
    <row r="421" spans="1:78" x14ac:dyDescent="0.25">
      <c r="A421" s="5">
        <v>1792</v>
      </c>
      <c r="B421" s="234" t="s">
        <v>10151</v>
      </c>
      <c r="C421" s="234" t="s">
        <v>10152</v>
      </c>
      <c r="D421" s="234" t="s">
        <v>10153</v>
      </c>
      <c r="E421" s="234"/>
      <c r="F421" s="234" t="s">
        <v>2991</v>
      </c>
      <c r="G421" s="234" t="s">
        <v>7825</v>
      </c>
      <c r="H421" s="234" t="s">
        <v>7825</v>
      </c>
      <c r="I421" s="242"/>
      <c r="J421" s="242">
        <v>44456.445370370369</v>
      </c>
      <c r="K421" s="234"/>
      <c r="L421" s="242">
        <v>44456.445370370369</v>
      </c>
      <c r="M421" s="234" t="s">
        <v>6996</v>
      </c>
      <c r="N421" s="234" t="s">
        <v>10154</v>
      </c>
      <c r="O421" s="234" t="s">
        <v>10155</v>
      </c>
      <c r="P421" s="234" t="s">
        <v>6999</v>
      </c>
      <c r="Q421" s="234"/>
      <c r="R421" s="234" t="s">
        <v>451</v>
      </c>
      <c r="S421" t="b">
        <v>0</v>
      </c>
      <c r="T421" s="242"/>
      <c r="U421" s="103">
        <v>360</v>
      </c>
      <c r="V421" s="234" t="s">
        <v>480</v>
      </c>
      <c r="W421" s="103">
        <v>2000</v>
      </c>
      <c r="X421" s="234" t="s">
        <v>480</v>
      </c>
      <c r="Y421" s="242">
        <v>44743</v>
      </c>
      <c r="Z421" s="242">
        <v>46387</v>
      </c>
      <c r="AA421" s="103">
        <v>4</v>
      </c>
      <c r="AB421" s="234" t="s">
        <v>10156</v>
      </c>
      <c r="AC421" s="243">
        <v>44456.451747685183</v>
      </c>
      <c r="AD421" s="234" t="s">
        <v>7826</v>
      </c>
      <c r="AE421" s="235" t="s">
        <v>10157</v>
      </c>
      <c r="AF421" s="237">
        <v>0</v>
      </c>
      <c r="AG421" s="234" t="s">
        <v>7057</v>
      </c>
      <c r="AH421" s="241" t="s">
        <v>10158</v>
      </c>
      <c r="AI421" t="b">
        <v>1</v>
      </c>
      <c r="AJ421" t="b">
        <v>0</v>
      </c>
      <c r="AK421" s="234"/>
      <c r="AL421" s="103"/>
      <c r="AM421" t="b">
        <v>0</v>
      </c>
      <c r="AN421" s="234"/>
      <c r="AO421" s="103"/>
      <c r="AP421" s="241"/>
      <c r="AQ421" s="241"/>
      <c r="AR421" s="241"/>
      <c r="AS421" s="241"/>
      <c r="AT421" s="234" t="s">
        <v>7005</v>
      </c>
      <c r="AU421" s="234" t="s">
        <v>7184</v>
      </c>
      <c r="AV421" t="b">
        <v>0</v>
      </c>
      <c r="AW421" t="b">
        <v>1</v>
      </c>
      <c r="AX421" s="241" t="s">
        <v>10159</v>
      </c>
      <c r="AY421" s="241"/>
      <c r="AZ421" s="234"/>
      <c r="BA421" s="234"/>
      <c r="BB421" s="234"/>
      <c r="BC421" t="b">
        <v>0</v>
      </c>
      <c r="BD421" s="234" t="s">
        <v>7008</v>
      </c>
      <c r="BE421" s="234" t="s">
        <v>7009</v>
      </c>
      <c r="BF421" s="234" t="s">
        <v>7027</v>
      </c>
      <c r="BG421" s="234" t="s">
        <v>7028</v>
      </c>
      <c r="BH421" s="234" t="s">
        <v>55</v>
      </c>
      <c r="BI421" s="243">
        <v>44642.412986111114</v>
      </c>
      <c r="BJ421" s="234" t="s">
        <v>442</v>
      </c>
      <c r="BK421" s="234" t="s">
        <v>451</v>
      </c>
      <c r="BL421" s="234" t="s">
        <v>547</v>
      </c>
      <c r="BM421" s="234" t="s">
        <v>451</v>
      </c>
      <c r="BN421" s="241"/>
      <c r="BO421" t="b">
        <v>0</v>
      </c>
      <c r="BP421" t="b">
        <v>0</v>
      </c>
      <c r="BQ421" t="b">
        <v>0</v>
      </c>
      <c r="BR421" s="241" t="s">
        <v>7029</v>
      </c>
      <c r="BS421" s="241"/>
      <c r="BT421" s="234" t="s">
        <v>7237</v>
      </c>
      <c r="BU421" t="b">
        <v>0</v>
      </c>
      <c r="BV421" s="103">
        <v>0</v>
      </c>
      <c r="BW421" s="235">
        <v>1824</v>
      </c>
      <c r="BX421" s="234" t="s">
        <v>10160</v>
      </c>
      <c r="BY421" s="234" t="s">
        <v>56</v>
      </c>
      <c r="BZ421" s="234" t="s">
        <v>7014</v>
      </c>
    </row>
    <row r="422" spans="1:78" x14ac:dyDescent="0.25">
      <c r="A422" s="5">
        <v>1791</v>
      </c>
      <c r="B422" s="234" t="s">
        <v>2990</v>
      </c>
      <c r="C422" s="234" t="s">
        <v>10161</v>
      </c>
      <c r="D422" s="234"/>
      <c r="E422" s="234" t="s">
        <v>10162</v>
      </c>
      <c r="F422" s="234" t="s">
        <v>7156</v>
      </c>
      <c r="G422" s="234" t="s">
        <v>7279</v>
      </c>
      <c r="H422" s="234" t="s">
        <v>6995</v>
      </c>
      <c r="I422" s="242"/>
      <c r="J422" s="242">
        <v>44441.640648148146</v>
      </c>
      <c r="K422" s="234" t="s">
        <v>10163</v>
      </c>
      <c r="L422" s="242">
        <v>44461.640648148146</v>
      </c>
      <c r="M422" s="234" t="s">
        <v>6996</v>
      </c>
      <c r="N422" s="234" t="s">
        <v>10164</v>
      </c>
      <c r="O422" s="234" t="s">
        <v>10165</v>
      </c>
      <c r="P422" s="234" t="s">
        <v>6999</v>
      </c>
      <c r="Q422" s="234" t="s">
        <v>10166</v>
      </c>
      <c r="R422" s="234" t="s">
        <v>451</v>
      </c>
      <c r="S422" t="b">
        <v>0</v>
      </c>
      <c r="T422" s="242"/>
      <c r="U422" s="103">
        <v>170</v>
      </c>
      <c r="V422" s="234" t="s">
        <v>480</v>
      </c>
      <c r="W422" s="103">
        <v>1700</v>
      </c>
      <c r="X422" s="234" t="s">
        <v>480</v>
      </c>
      <c r="Y422" s="242"/>
      <c r="Z422" s="242"/>
      <c r="AA422" s="103"/>
      <c r="AB422" s="234"/>
      <c r="AC422" s="243">
        <v>44455.652951388889</v>
      </c>
      <c r="AD422" s="234" t="s">
        <v>7285</v>
      </c>
      <c r="AE422" s="235" t="s">
        <v>10167</v>
      </c>
      <c r="AF422" s="237">
        <v>0</v>
      </c>
      <c r="AG422" s="234" t="s">
        <v>482</v>
      </c>
      <c r="AH422" s="241" t="s">
        <v>10168</v>
      </c>
      <c r="AI422" t="b">
        <v>1</v>
      </c>
      <c r="AJ422" t="b">
        <v>0</v>
      </c>
      <c r="AK422" s="234"/>
      <c r="AL422" s="103"/>
      <c r="AM422" t="b">
        <v>0</v>
      </c>
      <c r="AN422" s="234"/>
      <c r="AO422" s="103"/>
      <c r="AP422" s="241"/>
      <c r="AQ422" s="241"/>
      <c r="AR422" s="241" t="s">
        <v>10169</v>
      </c>
      <c r="AS422" s="241"/>
      <c r="AT422" s="234" t="s">
        <v>7005</v>
      </c>
      <c r="AU422" s="234" t="s">
        <v>7006</v>
      </c>
      <c r="AV422" t="b">
        <v>0</v>
      </c>
      <c r="AW422" t="b">
        <v>0</v>
      </c>
      <c r="AX422" s="241"/>
      <c r="AY422" s="241"/>
      <c r="AZ422" s="234"/>
      <c r="BA422" s="234"/>
      <c r="BB422" s="234" t="s">
        <v>10170</v>
      </c>
      <c r="BC422" t="b">
        <v>1</v>
      </c>
      <c r="BD422" s="234" t="s">
        <v>7008</v>
      </c>
      <c r="BE422" s="234" t="s">
        <v>7009</v>
      </c>
      <c r="BF422" s="234" t="s">
        <v>6972</v>
      </c>
      <c r="BG422" s="234" t="s">
        <v>7028</v>
      </c>
      <c r="BH422" s="234" t="s">
        <v>55</v>
      </c>
      <c r="BI422" s="243">
        <v>44642.412986111114</v>
      </c>
      <c r="BJ422" s="234" t="s">
        <v>442</v>
      </c>
      <c r="BK422" s="234" t="s">
        <v>547</v>
      </c>
      <c r="BL422" s="234" t="s">
        <v>451</v>
      </c>
      <c r="BM422" s="234" t="s">
        <v>451</v>
      </c>
      <c r="BN422" s="241"/>
      <c r="BO422" t="b">
        <v>0</v>
      </c>
      <c r="BP422" t="b">
        <v>0</v>
      </c>
      <c r="BQ422" t="b">
        <v>0</v>
      </c>
      <c r="BR422" s="241"/>
      <c r="BS422" s="241"/>
      <c r="BT422" s="234" t="s">
        <v>7012</v>
      </c>
      <c r="BU422" t="b">
        <v>0</v>
      </c>
      <c r="BV422" s="103">
        <v>1</v>
      </c>
      <c r="BW422" s="235">
        <v>1823</v>
      </c>
      <c r="BX422" s="234" t="s">
        <v>10171</v>
      </c>
      <c r="BY422" s="234" t="s">
        <v>56</v>
      </c>
      <c r="BZ422" s="234" t="s">
        <v>7014</v>
      </c>
    </row>
    <row r="423" spans="1:78" x14ac:dyDescent="0.25">
      <c r="A423" s="5">
        <v>1790</v>
      </c>
      <c r="B423" s="234" t="s">
        <v>2983</v>
      </c>
      <c r="C423" s="234" t="s">
        <v>10172</v>
      </c>
      <c r="D423" s="234"/>
      <c r="E423" s="234" t="s">
        <v>10173</v>
      </c>
      <c r="F423" s="234" t="s">
        <v>6993</v>
      </c>
      <c r="G423" s="234" t="s">
        <v>7244</v>
      </c>
      <c r="H423" s="234" t="s">
        <v>7244</v>
      </c>
      <c r="I423" s="242"/>
      <c r="J423" s="242">
        <v>44446.419745370367</v>
      </c>
      <c r="K423" s="234" t="s">
        <v>10174</v>
      </c>
      <c r="L423" s="242">
        <v>44460.419745370367</v>
      </c>
      <c r="M423" s="234" t="s">
        <v>6996</v>
      </c>
      <c r="N423" s="234" t="s">
        <v>10175</v>
      </c>
      <c r="O423" s="234" t="s">
        <v>10176</v>
      </c>
      <c r="P423" s="234" t="s">
        <v>6999</v>
      </c>
      <c r="Q423" s="234" t="s">
        <v>10177</v>
      </c>
      <c r="R423" s="234" t="s">
        <v>451</v>
      </c>
      <c r="S423" t="b">
        <v>0</v>
      </c>
      <c r="T423" s="242"/>
      <c r="U423" s="103">
        <v>5</v>
      </c>
      <c r="V423" s="234" t="s">
        <v>272</v>
      </c>
      <c r="W423" s="103">
        <v>5</v>
      </c>
      <c r="X423" s="234" t="s">
        <v>272</v>
      </c>
      <c r="Y423" s="242"/>
      <c r="Z423" s="242"/>
      <c r="AA423" s="103"/>
      <c r="AB423" s="234"/>
      <c r="AC423" s="243">
        <v>44455.423750000002</v>
      </c>
      <c r="AD423" s="234" t="s">
        <v>7248</v>
      </c>
      <c r="AE423" s="235" t="s">
        <v>10178</v>
      </c>
      <c r="AF423" s="237">
        <v>0</v>
      </c>
      <c r="AG423" s="234" t="s">
        <v>482</v>
      </c>
      <c r="AH423" s="241"/>
      <c r="AI423" t="b">
        <v>1</v>
      </c>
      <c r="AJ423" t="b">
        <v>0</v>
      </c>
      <c r="AK423" s="234"/>
      <c r="AL423" s="103"/>
      <c r="AM423" t="b">
        <v>0</v>
      </c>
      <c r="AN423" s="234"/>
      <c r="AO423" s="103"/>
      <c r="AP423" s="241"/>
      <c r="AQ423" s="241"/>
      <c r="AR423" s="241"/>
      <c r="AS423" s="241"/>
      <c r="AT423" s="234" t="s">
        <v>7005</v>
      </c>
      <c r="AU423" s="234" t="s">
        <v>7025</v>
      </c>
      <c r="AV423" t="b">
        <v>0</v>
      </c>
      <c r="AW423" t="b">
        <v>0</v>
      </c>
      <c r="AX423" s="241"/>
      <c r="AY423" s="241"/>
      <c r="AZ423" s="234"/>
      <c r="BA423" s="234"/>
      <c r="BB423" s="234" t="s">
        <v>10179</v>
      </c>
      <c r="BC423" t="b">
        <v>1</v>
      </c>
      <c r="BD423" s="234" t="s">
        <v>7008</v>
      </c>
      <c r="BE423" s="234" t="s">
        <v>7009</v>
      </c>
      <c r="BF423" s="234" t="s">
        <v>6972</v>
      </c>
      <c r="BG423" s="234" t="s">
        <v>7028</v>
      </c>
      <c r="BH423" s="234" t="s">
        <v>55</v>
      </c>
      <c r="BI423" s="243">
        <v>44642.412986111114</v>
      </c>
      <c r="BJ423" s="234" t="s">
        <v>7172</v>
      </c>
      <c r="BK423" s="234" t="s">
        <v>451</v>
      </c>
      <c r="BL423" s="234" t="s">
        <v>451</v>
      </c>
      <c r="BM423" s="234" t="s">
        <v>451</v>
      </c>
      <c r="BN423" s="241"/>
      <c r="BO423" t="b">
        <v>0</v>
      </c>
      <c r="BP423" t="b">
        <v>0</v>
      </c>
      <c r="BQ423" t="b">
        <v>0</v>
      </c>
      <c r="BR423" s="241"/>
      <c r="BS423" s="241"/>
      <c r="BT423" s="234" t="s">
        <v>7012</v>
      </c>
      <c r="BU423" t="b">
        <v>0</v>
      </c>
      <c r="BV423" s="103">
        <v>1</v>
      </c>
      <c r="BW423" s="235">
        <v>1822</v>
      </c>
      <c r="BX423" s="234" t="s">
        <v>10180</v>
      </c>
      <c r="BY423" s="234" t="s">
        <v>56</v>
      </c>
      <c r="BZ423" s="234" t="s">
        <v>7014</v>
      </c>
    </row>
    <row r="424" spans="1:78" ht="30" x14ac:dyDescent="0.25">
      <c r="A424" s="5">
        <v>1789</v>
      </c>
      <c r="B424" s="234" t="s">
        <v>2975</v>
      </c>
      <c r="C424" s="234" t="s">
        <v>10181</v>
      </c>
      <c r="D424" s="234" t="s">
        <v>7446</v>
      </c>
      <c r="E424" s="234" t="s">
        <v>7741</v>
      </c>
      <c r="F424" s="234" t="s">
        <v>6993</v>
      </c>
      <c r="G424" s="234" t="s">
        <v>7244</v>
      </c>
      <c r="H424" s="234" t="s">
        <v>6994</v>
      </c>
      <c r="I424" s="242"/>
      <c r="J424" s="242">
        <v>44447.283402777779</v>
      </c>
      <c r="K424" s="234" t="s">
        <v>10182</v>
      </c>
      <c r="L424" s="242">
        <v>44460.283402777779</v>
      </c>
      <c r="M424" s="234" t="s">
        <v>6996</v>
      </c>
      <c r="N424" s="234" t="s">
        <v>7447</v>
      </c>
      <c r="O424" s="234" t="s">
        <v>7448</v>
      </c>
      <c r="P424" s="234" t="s">
        <v>6999</v>
      </c>
      <c r="Q424" s="234" t="s">
        <v>10183</v>
      </c>
      <c r="R424" s="234" t="s">
        <v>451</v>
      </c>
      <c r="S424" t="b">
        <v>0</v>
      </c>
      <c r="T424" s="242">
        <v>44487</v>
      </c>
      <c r="U424" s="103">
        <v>1.5</v>
      </c>
      <c r="V424" s="234" t="s">
        <v>272</v>
      </c>
      <c r="W424" s="103">
        <v>3</v>
      </c>
      <c r="X424" s="234" t="s">
        <v>272</v>
      </c>
      <c r="Y424" s="242"/>
      <c r="Z424" s="242"/>
      <c r="AA424" s="103"/>
      <c r="AB424" s="234" t="s">
        <v>7449</v>
      </c>
      <c r="AC424" s="243">
        <v>44455.28733796296</v>
      </c>
      <c r="AD424" s="234" t="s">
        <v>7248</v>
      </c>
      <c r="AE424" s="235" t="s">
        <v>10184</v>
      </c>
      <c r="AF424" s="237">
        <v>0</v>
      </c>
      <c r="AG424" s="234" t="s">
        <v>482</v>
      </c>
      <c r="AH424" s="241"/>
      <c r="AI424" t="b">
        <v>0</v>
      </c>
      <c r="AJ424" t="b">
        <v>0</v>
      </c>
      <c r="AK424" s="234"/>
      <c r="AL424" s="103"/>
      <c r="AM424" t="b">
        <v>0</v>
      </c>
      <c r="AN424" s="234"/>
      <c r="AO424" s="103"/>
      <c r="AP424" s="241"/>
      <c r="AQ424" s="241"/>
      <c r="AR424" s="241"/>
      <c r="AS424" s="241"/>
      <c r="AT424" s="234" t="s">
        <v>7005</v>
      </c>
      <c r="AU424" s="234" t="s">
        <v>7025</v>
      </c>
      <c r="AV424" t="b">
        <v>1</v>
      </c>
      <c r="AW424" t="b">
        <v>0</v>
      </c>
      <c r="AX424" s="241"/>
      <c r="AY424" s="241"/>
      <c r="AZ424" s="234"/>
      <c r="BA424" s="234"/>
      <c r="BB424" s="234" t="s">
        <v>10185</v>
      </c>
      <c r="BC424" t="b">
        <v>0</v>
      </c>
      <c r="BD424" s="234" t="s">
        <v>7008</v>
      </c>
      <c r="BE424" s="234" t="s">
        <v>7009</v>
      </c>
      <c r="BF424" s="234" t="s">
        <v>7027</v>
      </c>
      <c r="BG424" s="234" t="s">
        <v>7028</v>
      </c>
      <c r="BH424" s="234" t="s">
        <v>55</v>
      </c>
      <c r="BI424" s="243">
        <v>44642.412986111114</v>
      </c>
      <c r="BJ424" s="234" t="s">
        <v>7486</v>
      </c>
      <c r="BK424" s="234" t="s">
        <v>451</v>
      </c>
      <c r="BL424" s="234" t="s">
        <v>451</v>
      </c>
      <c r="BM424" s="234" t="s">
        <v>451</v>
      </c>
      <c r="BN424" s="241"/>
      <c r="BO424" t="b">
        <v>1</v>
      </c>
      <c r="BP424" t="b">
        <v>0</v>
      </c>
      <c r="BQ424" t="b">
        <v>0</v>
      </c>
      <c r="BR424" s="241" t="s">
        <v>7029</v>
      </c>
      <c r="BS424" s="241" t="s">
        <v>10186</v>
      </c>
      <c r="BT424" s="234" t="s">
        <v>7012</v>
      </c>
      <c r="BU424" t="b">
        <v>0</v>
      </c>
      <c r="BV424" s="103">
        <v>1</v>
      </c>
      <c r="BW424" s="235">
        <v>1821</v>
      </c>
      <c r="BX424" s="234" t="s">
        <v>10187</v>
      </c>
      <c r="BY424" s="234" t="s">
        <v>56</v>
      </c>
      <c r="BZ424" s="234" t="s">
        <v>7014</v>
      </c>
    </row>
    <row r="425" spans="1:78" ht="30" x14ac:dyDescent="0.25">
      <c r="A425" s="5">
        <v>1788</v>
      </c>
      <c r="B425" s="234" t="s">
        <v>2931</v>
      </c>
      <c r="C425" s="234" t="s">
        <v>10188</v>
      </c>
      <c r="D425" s="234"/>
      <c r="E425" s="234" t="s">
        <v>10189</v>
      </c>
      <c r="F425" s="234" t="s">
        <v>2991</v>
      </c>
      <c r="G425" s="234" t="s">
        <v>7864</v>
      </c>
      <c r="H425" s="234" t="s">
        <v>7034</v>
      </c>
      <c r="I425" s="242"/>
      <c r="J425" s="242">
        <v>44440.695717592593</v>
      </c>
      <c r="K425" s="234"/>
      <c r="L425" s="242">
        <v>44496.695717592593</v>
      </c>
      <c r="M425" s="234" t="s">
        <v>7193</v>
      </c>
      <c r="N425" s="234" t="s">
        <v>8488</v>
      </c>
      <c r="O425" s="234" t="s">
        <v>10190</v>
      </c>
      <c r="P425" s="234" t="s">
        <v>6999</v>
      </c>
      <c r="Q425" s="234"/>
      <c r="R425" s="234" t="s">
        <v>451</v>
      </c>
      <c r="S425" t="b">
        <v>0</v>
      </c>
      <c r="T425" s="242"/>
      <c r="U425" s="103">
        <v>9166</v>
      </c>
      <c r="V425" s="234" t="s">
        <v>272</v>
      </c>
      <c r="W425" s="103">
        <v>82499</v>
      </c>
      <c r="X425" s="234" t="s">
        <v>272</v>
      </c>
      <c r="Y425" s="242"/>
      <c r="Z425" s="242"/>
      <c r="AA425" s="103">
        <v>9</v>
      </c>
      <c r="AB425" s="234"/>
      <c r="AC425" s="243">
        <v>44454.701898148145</v>
      </c>
      <c r="AD425" s="234" t="s">
        <v>7140</v>
      </c>
      <c r="AE425" s="235" t="s">
        <v>10191</v>
      </c>
      <c r="AF425" s="237">
        <v>0</v>
      </c>
      <c r="AG425" s="234" t="s">
        <v>482</v>
      </c>
      <c r="AH425" s="241"/>
      <c r="AI425" t="b">
        <v>1</v>
      </c>
      <c r="AJ425" t="b">
        <v>0</v>
      </c>
      <c r="AK425" s="234"/>
      <c r="AL425" s="103"/>
      <c r="AM425" t="b">
        <v>0</v>
      </c>
      <c r="AN425" s="234"/>
      <c r="AO425" s="103"/>
      <c r="AP425" s="241"/>
      <c r="AQ425" s="241"/>
      <c r="AR425" s="241"/>
      <c r="AS425" s="241"/>
      <c r="AT425" s="234" t="s">
        <v>7058</v>
      </c>
      <c r="AU425" s="234" t="s">
        <v>7025</v>
      </c>
      <c r="AV425" t="b">
        <v>1</v>
      </c>
      <c r="AW425" t="b">
        <v>1</v>
      </c>
      <c r="AX425" s="241" t="s">
        <v>9848</v>
      </c>
      <c r="AY425" s="241"/>
      <c r="AZ425" s="234"/>
      <c r="BA425" s="234"/>
      <c r="BB425" s="234"/>
      <c r="BC425" t="b">
        <v>1</v>
      </c>
      <c r="BD425" s="234" t="s">
        <v>7198</v>
      </c>
      <c r="BE425" s="234" t="s">
        <v>7045</v>
      </c>
      <c r="BF425" s="234" t="s">
        <v>6972</v>
      </c>
      <c r="BG425" s="234" t="s">
        <v>7028</v>
      </c>
      <c r="BH425" s="234" t="s">
        <v>55</v>
      </c>
      <c r="BI425" s="243">
        <v>44642.412974537037</v>
      </c>
      <c r="BJ425" s="234" t="s">
        <v>442</v>
      </c>
      <c r="BK425" s="234" t="s">
        <v>451</v>
      </c>
      <c r="BL425" s="234" t="s">
        <v>547</v>
      </c>
      <c r="BM425" s="234" t="s">
        <v>547</v>
      </c>
      <c r="BN425" s="241" t="s">
        <v>9849</v>
      </c>
      <c r="BO425" t="b">
        <v>0</v>
      </c>
      <c r="BP425" t="b">
        <v>0</v>
      </c>
      <c r="BQ425" t="b">
        <v>1</v>
      </c>
      <c r="BR425" s="241"/>
      <c r="BS425" s="241"/>
      <c r="BT425" s="234" t="s">
        <v>7012</v>
      </c>
      <c r="BU425" t="b">
        <v>0</v>
      </c>
      <c r="BV425" s="103">
        <v>2</v>
      </c>
      <c r="BW425" s="235">
        <v>1820</v>
      </c>
      <c r="BX425" s="234" t="s">
        <v>10192</v>
      </c>
      <c r="BY425" s="234" t="s">
        <v>56</v>
      </c>
      <c r="BZ425" s="234" t="s">
        <v>7014</v>
      </c>
    </row>
    <row r="426" spans="1:78" ht="30" x14ac:dyDescent="0.25">
      <c r="A426" s="5">
        <v>1787</v>
      </c>
      <c r="B426" s="234" t="s">
        <v>2916</v>
      </c>
      <c r="C426" s="234" t="s">
        <v>10193</v>
      </c>
      <c r="D426" s="234" t="s">
        <v>10094</v>
      </c>
      <c r="E426" s="234" t="s">
        <v>10095</v>
      </c>
      <c r="F426" s="234" t="s">
        <v>2991</v>
      </c>
      <c r="G426" s="234" t="s">
        <v>6994</v>
      </c>
      <c r="H426" s="234" t="s">
        <v>6995</v>
      </c>
      <c r="I426" s="242"/>
      <c r="J426" s="242">
        <v>44454.555532407408</v>
      </c>
      <c r="K426" s="234"/>
      <c r="L426" s="242">
        <v>44503.555532407408</v>
      </c>
      <c r="M426" s="234" t="s">
        <v>9952</v>
      </c>
      <c r="N426" s="234" t="s">
        <v>10096</v>
      </c>
      <c r="O426" s="234" t="s">
        <v>10097</v>
      </c>
      <c r="P426" s="234" t="s">
        <v>6999</v>
      </c>
      <c r="Q426" s="234"/>
      <c r="R426" s="234" t="s">
        <v>451</v>
      </c>
      <c r="S426" t="b">
        <v>0</v>
      </c>
      <c r="T426" s="242"/>
      <c r="U426" s="103">
        <v>200</v>
      </c>
      <c r="V426" s="234" t="s">
        <v>272</v>
      </c>
      <c r="W426" s="103">
        <v>400</v>
      </c>
      <c r="X426" s="234" t="s">
        <v>272</v>
      </c>
      <c r="Y426" s="242"/>
      <c r="Z426" s="242"/>
      <c r="AA426" s="103"/>
      <c r="AB426" s="234" t="s">
        <v>10098</v>
      </c>
      <c r="AC426" s="243">
        <v>44454.559212962966</v>
      </c>
      <c r="AD426" s="234" t="s">
        <v>7001</v>
      </c>
      <c r="AE426" s="235" t="s">
        <v>10194</v>
      </c>
      <c r="AF426" s="237">
        <v>0</v>
      </c>
      <c r="AG426" s="234" t="s">
        <v>482</v>
      </c>
      <c r="AH426" s="241" t="s">
        <v>8738</v>
      </c>
      <c r="AI426" t="b">
        <v>1</v>
      </c>
      <c r="AJ426" t="b">
        <v>0</v>
      </c>
      <c r="AK426" s="234"/>
      <c r="AL426" s="103"/>
      <c r="AM426" t="b">
        <v>0</v>
      </c>
      <c r="AN426" s="234"/>
      <c r="AO426" s="103"/>
      <c r="AP426" s="241"/>
      <c r="AQ426" s="241"/>
      <c r="AR426" s="241"/>
      <c r="AS426" s="241"/>
      <c r="AT426" s="234" t="s">
        <v>7166</v>
      </c>
      <c r="AU426" s="234" t="s">
        <v>7085</v>
      </c>
      <c r="AV426" t="b">
        <v>0</v>
      </c>
      <c r="AW426" t="b">
        <v>0</v>
      </c>
      <c r="AX426" s="241"/>
      <c r="AY426" s="241"/>
      <c r="AZ426" s="234"/>
      <c r="BA426" s="234"/>
      <c r="BB426" s="234" t="s">
        <v>10195</v>
      </c>
      <c r="BC426" t="b">
        <v>0</v>
      </c>
      <c r="BD426" s="234" t="s">
        <v>9959</v>
      </c>
      <c r="BE426" s="234" t="s">
        <v>7009</v>
      </c>
      <c r="BF426" s="234" t="s">
        <v>7027</v>
      </c>
      <c r="BG426" s="234" t="s">
        <v>7028</v>
      </c>
      <c r="BH426" s="234" t="s">
        <v>55</v>
      </c>
      <c r="BI426" s="243">
        <v>44642.412974537037</v>
      </c>
      <c r="BJ426" s="234" t="s">
        <v>442</v>
      </c>
      <c r="BK426" s="234" t="s">
        <v>451</v>
      </c>
      <c r="BL426" s="234" t="s">
        <v>451</v>
      </c>
      <c r="BM426" s="234" t="s">
        <v>451</v>
      </c>
      <c r="BN426" s="241"/>
      <c r="BO426" t="b">
        <v>0</v>
      </c>
      <c r="BP426" t="b">
        <v>0</v>
      </c>
      <c r="BQ426" t="b">
        <v>0</v>
      </c>
      <c r="BR426" s="241" t="s">
        <v>10101</v>
      </c>
      <c r="BS426" s="241"/>
      <c r="BT426" s="234" t="s">
        <v>7012</v>
      </c>
      <c r="BU426" t="b">
        <v>0</v>
      </c>
      <c r="BV426" s="103">
        <v>2</v>
      </c>
      <c r="BW426" s="235">
        <v>1819</v>
      </c>
      <c r="BX426" s="234" t="s">
        <v>10196</v>
      </c>
      <c r="BY426" s="234" t="s">
        <v>56</v>
      </c>
      <c r="BZ426" s="234" t="s">
        <v>7014</v>
      </c>
    </row>
    <row r="427" spans="1:78" ht="90" x14ac:dyDescent="0.25">
      <c r="A427" s="5">
        <v>1786</v>
      </c>
      <c r="B427" s="234" t="s">
        <v>2903</v>
      </c>
      <c r="C427" s="234" t="s">
        <v>3150</v>
      </c>
      <c r="D427" s="234"/>
      <c r="E427" s="234" t="s">
        <v>10197</v>
      </c>
      <c r="F427" s="234" t="s">
        <v>7156</v>
      </c>
      <c r="G427" s="234" t="s">
        <v>7263</v>
      </c>
      <c r="H427" s="234" t="s">
        <v>7263</v>
      </c>
      <c r="I427" s="242"/>
      <c r="J427" s="242">
        <v>44453.344548611109</v>
      </c>
      <c r="K427" s="234" t="s">
        <v>10198</v>
      </c>
      <c r="L427" s="242">
        <v>44459.344548611109</v>
      </c>
      <c r="M427" s="234" t="s">
        <v>7813</v>
      </c>
      <c r="N427" s="234" t="s">
        <v>10199</v>
      </c>
      <c r="O427" s="234" t="s">
        <v>10200</v>
      </c>
      <c r="P427" s="234" t="s">
        <v>6999</v>
      </c>
      <c r="Q427" s="234"/>
      <c r="R427" s="234" t="s">
        <v>451</v>
      </c>
      <c r="S427" t="b">
        <v>0</v>
      </c>
      <c r="T427" s="242">
        <v>44460</v>
      </c>
      <c r="U427" s="103">
        <v>10</v>
      </c>
      <c r="V427" s="234" t="s">
        <v>272</v>
      </c>
      <c r="W427" s="103">
        <v>50</v>
      </c>
      <c r="X427" s="234" t="s">
        <v>272</v>
      </c>
      <c r="Y427" s="242"/>
      <c r="Z427" s="242"/>
      <c r="AA427" s="103">
        <v>5</v>
      </c>
      <c r="AB427" s="234"/>
      <c r="AC427" s="243">
        <v>44454.381377314814</v>
      </c>
      <c r="AD427" s="234" t="s">
        <v>7268</v>
      </c>
      <c r="AE427" s="235" t="s">
        <v>10201</v>
      </c>
      <c r="AF427" s="237">
        <v>0</v>
      </c>
      <c r="AG427" s="234" t="s">
        <v>482</v>
      </c>
      <c r="AH427" s="241" t="s">
        <v>10202</v>
      </c>
      <c r="AI427" t="b">
        <v>1</v>
      </c>
      <c r="AJ427" t="b">
        <v>0</v>
      </c>
      <c r="AK427" s="234"/>
      <c r="AL427" s="103"/>
      <c r="AM427" t="b">
        <v>0</v>
      </c>
      <c r="AN427" s="234"/>
      <c r="AO427" s="103"/>
      <c r="AP427" s="241"/>
      <c r="AQ427" s="241"/>
      <c r="AR427" s="241"/>
      <c r="AS427" s="241"/>
      <c r="AT427" s="234" t="s">
        <v>7005</v>
      </c>
      <c r="AU427" s="234" t="s">
        <v>7025</v>
      </c>
      <c r="AV427" t="b">
        <v>0</v>
      </c>
      <c r="AW427" t="b">
        <v>0</v>
      </c>
      <c r="AX427" s="241"/>
      <c r="AY427" s="241"/>
      <c r="AZ427" s="234"/>
      <c r="BA427" s="234"/>
      <c r="BB427" s="234" t="s">
        <v>10203</v>
      </c>
      <c r="BC427" t="b">
        <v>1</v>
      </c>
      <c r="BD427" s="234" t="s">
        <v>7821</v>
      </c>
      <c r="BE427" s="234" t="s">
        <v>7009</v>
      </c>
      <c r="BF427" s="234" t="s">
        <v>6972</v>
      </c>
      <c r="BG427" s="234" t="s">
        <v>7028</v>
      </c>
      <c r="BH427" s="234" t="s">
        <v>55</v>
      </c>
      <c r="BI427" s="243">
        <v>44642.412974537037</v>
      </c>
      <c r="BJ427" s="234" t="s">
        <v>10204</v>
      </c>
      <c r="BK427" s="234" t="s">
        <v>451</v>
      </c>
      <c r="BL427" s="234" t="s">
        <v>451</v>
      </c>
      <c r="BM427" s="234" t="s">
        <v>451</v>
      </c>
      <c r="BN427" s="241"/>
      <c r="BO427" t="b">
        <v>0</v>
      </c>
      <c r="BP427" t="b">
        <v>0</v>
      </c>
      <c r="BQ427" t="b">
        <v>0</v>
      </c>
      <c r="BR427" s="241"/>
      <c r="BS427" s="241"/>
      <c r="BT427" s="234" t="s">
        <v>7012</v>
      </c>
      <c r="BU427" t="b">
        <v>0</v>
      </c>
      <c r="BV427" s="103">
        <v>1</v>
      </c>
      <c r="BW427" s="235">
        <v>1818</v>
      </c>
      <c r="BX427" s="234" t="s">
        <v>10205</v>
      </c>
      <c r="BY427" s="234" t="s">
        <v>56</v>
      </c>
      <c r="BZ427" s="234" t="s">
        <v>7014</v>
      </c>
    </row>
    <row r="428" spans="1:78" x14ac:dyDescent="0.25">
      <c r="A428" s="5">
        <v>1785</v>
      </c>
      <c r="B428" s="234" t="s">
        <v>2883</v>
      </c>
      <c r="C428" s="234" t="s">
        <v>10206</v>
      </c>
      <c r="D428" s="234" t="s">
        <v>8970</v>
      </c>
      <c r="E428" s="234"/>
      <c r="F428" s="234" t="s">
        <v>2991</v>
      </c>
      <c r="G428" s="234" t="s">
        <v>7825</v>
      </c>
      <c r="H428" s="234" t="s">
        <v>7825</v>
      </c>
      <c r="I428" s="242"/>
      <c r="J428" s="242">
        <v>44453.589305555557</v>
      </c>
      <c r="K428" s="234"/>
      <c r="L428" s="242">
        <v>44460.589305555557</v>
      </c>
      <c r="M428" s="234" t="s">
        <v>7760</v>
      </c>
      <c r="N428" s="234" t="s">
        <v>8971</v>
      </c>
      <c r="O428" s="234" t="s">
        <v>8972</v>
      </c>
      <c r="P428" s="234" t="s">
        <v>6999</v>
      </c>
      <c r="Q428" s="234"/>
      <c r="R428" s="234" t="s">
        <v>451</v>
      </c>
      <c r="S428" t="b">
        <v>0</v>
      </c>
      <c r="T428" s="242"/>
      <c r="U428" s="103">
        <v>250</v>
      </c>
      <c r="V428" s="234" t="s">
        <v>272</v>
      </c>
      <c r="W428" s="103">
        <v>1250</v>
      </c>
      <c r="X428" s="234" t="s">
        <v>272</v>
      </c>
      <c r="Y428" s="242">
        <v>44652</v>
      </c>
      <c r="Z428" s="242">
        <v>46112</v>
      </c>
      <c r="AA428" s="103">
        <v>5</v>
      </c>
      <c r="AB428" s="234" t="s">
        <v>8973</v>
      </c>
      <c r="AC428" s="243">
        <v>44453.594675925924</v>
      </c>
      <c r="AD428" s="234" t="s">
        <v>7826</v>
      </c>
      <c r="AE428" s="235" t="s">
        <v>10207</v>
      </c>
      <c r="AF428" s="237">
        <v>0</v>
      </c>
      <c r="AG428" s="234" t="s">
        <v>482</v>
      </c>
      <c r="AH428" s="241" t="s">
        <v>4175</v>
      </c>
      <c r="AI428" t="b">
        <v>1</v>
      </c>
      <c r="AJ428" t="b">
        <v>0</v>
      </c>
      <c r="AK428" s="234"/>
      <c r="AL428" s="103"/>
      <c r="AM428" t="b">
        <v>0</v>
      </c>
      <c r="AN428" s="234"/>
      <c r="AO428" s="103"/>
      <c r="AP428" s="241"/>
      <c r="AQ428" s="241"/>
      <c r="AR428" s="241"/>
      <c r="AS428" s="241"/>
      <c r="AT428" s="234" t="s">
        <v>5226</v>
      </c>
      <c r="AU428" s="234" t="s">
        <v>10208</v>
      </c>
      <c r="AV428" t="b">
        <v>0</v>
      </c>
      <c r="AW428" t="b">
        <v>0</v>
      </c>
      <c r="AX428" s="241"/>
      <c r="AY428" s="241"/>
      <c r="AZ428" s="234"/>
      <c r="BA428" s="234"/>
      <c r="BB428" s="234"/>
      <c r="BC428" t="b">
        <v>0</v>
      </c>
      <c r="BD428" s="234" t="s">
        <v>7767</v>
      </c>
      <c r="BE428" s="234" t="s">
        <v>7171</v>
      </c>
      <c r="BF428" s="234" t="s">
        <v>7027</v>
      </c>
      <c r="BG428" s="234" t="s">
        <v>7028</v>
      </c>
      <c r="BH428" s="234" t="s">
        <v>55</v>
      </c>
      <c r="BI428" s="243">
        <v>44642.412962962961</v>
      </c>
      <c r="BJ428" s="234" t="s">
        <v>442</v>
      </c>
      <c r="BK428" s="234" t="s">
        <v>451</v>
      </c>
      <c r="BL428" s="234" t="s">
        <v>451</v>
      </c>
      <c r="BM428" s="234" t="s">
        <v>451</v>
      </c>
      <c r="BN428" s="241"/>
      <c r="BO428" t="b">
        <v>0</v>
      </c>
      <c r="BP428" t="b">
        <v>0</v>
      </c>
      <c r="BQ428" t="b">
        <v>0</v>
      </c>
      <c r="BR428" s="241" t="s">
        <v>7259</v>
      </c>
      <c r="BS428" s="241"/>
      <c r="BT428" s="234" t="s">
        <v>7012</v>
      </c>
      <c r="BU428" t="b">
        <v>0</v>
      </c>
      <c r="BV428" s="103">
        <v>1</v>
      </c>
      <c r="BW428" s="235">
        <v>1817</v>
      </c>
      <c r="BX428" s="234" t="s">
        <v>10209</v>
      </c>
      <c r="BY428" s="234" t="s">
        <v>56</v>
      </c>
      <c r="BZ428" s="234" t="s">
        <v>7014</v>
      </c>
    </row>
    <row r="429" spans="1:78" ht="30" x14ac:dyDescent="0.25">
      <c r="A429" s="5">
        <v>1784</v>
      </c>
      <c r="B429" s="234" t="s">
        <v>2875</v>
      </c>
      <c r="C429" s="234" t="s">
        <v>10210</v>
      </c>
      <c r="D429" s="234" t="s">
        <v>8563</v>
      </c>
      <c r="E429" s="234"/>
      <c r="F429" s="234" t="s">
        <v>2991</v>
      </c>
      <c r="G429" s="234" t="s">
        <v>7825</v>
      </c>
      <c r="H429" s="234" t="s">
        <v>7825</v>
      </c>
      <c r="I429" s="242"/>
      <c r="J429" s="242">
        <v>44453.545312499999</v>
      </c>
      <c r="K429" s="234"/>
      <c r="L429" s="242">
        <v>44460.545312499999</v>
      </c>
      <c r="M429" s="234" t="s">
        <v>7066</v>
      </c>
      <c r="N429" s="234" t="s">
        <v>8564</v>
      </c>
      <c r="O429" s="234" t="s">
        <v>8565</v>
      </c>
      <c r="P429" s="234" t="s">
        <v>6999</v>
      </c>
      <c r="Q429" s="234"/>
      <c r="R429" s="234" t="s">
        <v>451</v>
      </c>
      <c r="S429" t="b">
        <v>0</v>
      </c>
      <c r="T429" s="242">
        <v>44562</v>
      </c>
      <c r="U429" s="103">
        <v>35</v>
      </c>
      <c r="V429" s="234" t="s">
        <v>272</v>
      </c>
      <c r="W429" s="103">
        <v>175</v>
      </c>
      <c r="X429" s="234" t="s">
        <v>272</v>
      </c>
      <c r="Y429" s="242">
        <v>44562</v>
      </c>
      <c r="Z429" s="242">
        <v>45838</v>
      </c>
      <c r="AA429" s="103">
        <v>5</v>
      </c>
      <c r="AB429" s="234" t="s">
        <v>8566</v>
      </c>
      <c r="AC429" s="243">
        <v>44453.549629629626</v>
      </c>
      <c r="AD429" s="234" t="s">
        <v>7826</v>
      </c>
      <c r="AE429" s="235" t="s">
        <v>10211</v>
      </c>
      <c r="AF429" s="237">
        <v>0</v>
      </c>
      <c r="AG429" s="234" t="s">
        <v>482</v>
      </c>
      <c r="AH429" s="241" t="s">
        <v>4175</v>
      </c>
      <c r="AI429" t="b">
        <v>1</v>
      </c>
      <c r="AJ429" t="b">
        <v>0</v>
      </c>
      <c r="AK429" s="234"/>
      <c r="AL429" s="103"/>
      <c r="AM429" t="b">
        <v>0</v>
      </c>
      <c r="AN429" s="234"/>
      <c r="AO429" s="103"/>
      <c r="AP429" s="241"/>
      <c r="AQ429" s="241"/>
      <c r="AR429" s="241"/>
      <c r="AS429" s="241"/>
      <c r="AT429" s="234" t="s">
        <v>7166</v>
      </c>
      <c r="AU429" s="234" t="s">
        <v>10208</v>
      </c>
      <c r="AV429" t="b">
        <v>0</v>
      </c>
      <c r="AW429" t="b">
        <v>0</v>
      </c>
      <c r="AX429" s="241" t="s">
        <v>10212</v>
      </c>
      <c r="AY429" s="241"/>
      <c r="AZ429" s="234"/>
      <c r="BA429" s="234"/>
      <c r="BB429" s="234"/>
      <c r="BC429" t="b">
        <v>0</v>
      </c>
      <c r="BD429" s="234" t="s">
        <v>7076</v>
      </c>
      <c r="BE429" s="234" t="s">
        <v>7171</v>
      </c>
      <c r="BF429" s="234" t="s">
        <v>7027</v>
      </c>
      <c r="BG429" s="234" t="s">
        <v>7028</v>
      </c>
      <c r="BH429" s="234" t="s">
        <v>55</v>
      </c>
      <c r="BI429" s="243">
        <v>44642.412962962961</v>
      </c>
      <c r="BJ429" s="234" t="s">
        <v>7486</v>
      </c>
      <c r="BK429" s="234" t="s">
        <v>451</v>
      </c>
      <c r="BL429" s="234" t="s">
        <v>547</v>
      </c>
      <c r="BM429" s="234" t="s">
        <v>451</v>
      </c>
      <c r="BN429" s="241"/>
      <c r="BO429" t="b">
        <v>0</v>
      </c>
      <c r="BP429" t="b">
        <v>0</v>
      </c>
      <c r="BQ429" t="b">
        <v>0</v>
      </c>
      <c r="BR429" s="241" t="s">
        <v>7029</v>
      </c>
      <c r="BS429" s="241"/>
      <c r="BT429" s="234" t="s">
        <v>7012</v>
      </c>
      <c r="BU429" t="b">
        <v>0</v>
      </c>
      <c r="BV429" s="103">
        <v>1</v>
      </c>
      <c r="BW429" s="235">
        <v>1816</v>
      </c>
      <c r="BX429" s="234" t="s">
        <v>10213</v>
      </c>
      <c r="BY429" s="234" t="s">
        <v>56</v>
      </c>
      <c r="BZ429" s="234" t="s">
        <v>7014</v>
      </c>
    </row>
    <row r="430" spans="1:78" ht="30" x14ac:dyDescent="0.25">
      <c r="A430" s="5">
        <v>1783</v>
      </c>
      <c r="B430" s="234" t="s">
        <v>2870</v>
      </c>
      <c r="C430" s="234" t="s">
        <v>2871</v>
      </c>
      <c r="D430" s="234" t="s">
        <v>9715</v>
      </c>
      <c r="E430" s="234"/>
      <c r="F430" s="234" t="s">
        <v>6993</v>
      </c>
      <c r="G430" s="234" t="s">
        <v>7315</v>
      </c>
      <c r="H430" s="234" t="s">
        <v>6994</v>
      </c>
      <c r="I430" s="242"/>
      <c r="J430" s="242">
        <v>44452.661666666667</v>
      </c>
      <c r="K430" s="234"/>
      <c r="L430" s="242">
        <v>44452.661666666667</v>
      </c>
      <c r="M430" s="234" t="s">
        <v>6996</v>
      </c>
      <c r="N430" s="234" t="s">
        <v>9716</v>
      </c>
      <c r="O430" s="234" t="s">
        <v>9717</v>
      </c>
      <c r="P430" s="234" t="s">
        <v>6999</v>
      </c>
      <c r="Q430" s="234" t="s">
        <v>10214</v>
      </c>
      <c r="R430" s="234" t="s">
        <v>451</v>
      </c>
      <c r="S430" t="b">
        <v>0</v>
      </c>
      <c r="T430" s="242"/>
      <c r="U430" s="103">
        <v>1</v>
      </c>
      <c r="V430" s="234" t="s">
        <v>272</v>
      </c>
      <c r="W430" s="103">
        <v>1</v>
      </c>
      <c r="X430" s="234" t="s">
        <v>272</v>
      </c>
      <c r="Y430" s="242"/>
      <c r="Z430" s="242"/>
      <c r="AA430" s="103"/>
      <c r="AB430" s="234" t="s">
        <v>9719</v>
      </c>
      <c r="AC430" s="243">
        <v>44452.664525462962</v>
      </c>
      <c r="AD430" s="234" t="s">
        <v>7320</v>
      </c>
      <c r="AE430" s="235" t="s">
        <v>10215</v>
      </c>
      <c r="AF430" s="237">
        <v>0</v>
      </c>
      <c r="AG430" s="234" t="s">
        <v>482</v>
      </c>
      <c r="AH430" s="241"/>
      <c r="AI430" t="b">
        <v>1</v>
      </c>
      <c r="AJ430" t="b">
        <v>0</v>
      </c>
      <c r="AK430" s="234"/>
      <c r="AL430" s="103"/>
      <c r="AM430" t="b">
        <v>0</v>
      </c>
      <c r="AN430" s="234"/>
      <c r="AO430" s="103"/>
      <c r="AP430" s="241"/>
      <c r="AQ430" s="241"/>
      <c r="AR430" s="241"/>
      <c r="AS430" s="241"/>
      <c r="AT430" s="234" t="s">
        <v>7005</v>
      </c>
      <c r="AU430" s="234" t="s">
        <v>7085</v>
      </c>
      <c r="AV430" t="b">
        <v>0</v>
      </c>
      <c r="AW430" t="b">
        <v>0</v>
      </c>
      <c r="AX430" s="241"/>
      <c r="AY430" s="241"/>
      <c r="AZ430" s="234"/>
      <c r="BA430" s="234"/>
      <c r="BB430" s="234" t="s">
        <v>9721</v>
      </c>
      <c r="BC430" t="b">
        <v>0</v>
      </c>
      <c r="BD430" s="234" t="s">
        <v>7008</v>
      </c>
      <c r="BE430" s="234" t="s">
        <v>7009</v>
      </c>
      <c r="BF430" s="234" t="s">
        <v>7027</v>
      </c>
      <c r="BG430" s="234" t="s">
        <v>7028</v>
      </c>
      <c r="BH430" s="234" t="s">
        <v>55</v>
      </c>
      <c r="BI430" s="243">
        <v>44642.412962962961</v>
      </c>
      <c r="BJ430" s="234" t="s">
        <v>442</v>
      </c>
      <c r="BK430" s="234" t="s">
        <v>451</v>
      </c>
      <c r="BL430" s="234" t="s">
        <v>451</v>
      </c>
      <c r="BM430" s="234" t="s">
        <v>451</v>
      </c>
      <c r="BN430" s="241"/>
      <c r="BO430" t="b">
        <v>0</v>
      </c>
      <c r="BP430" t="b">
        <v>0</v>
      </c>
      <c r="BQ430" t="b">
        <v>0</v>
      </c>
      <c r="BR430" s="241" t="s">
        <v>7209</v>
      </c>
      <c r="BS430" s="241"/>
      <c r="BT430" s="234" t="s">
        <v>7012</v>
      </c>
      <c r="BU430" t="b">
        <v>0</v>
      </c>
      <c r="BV430" s="103">
        <v>1</v>
      </c>
      <c r="BW430" s="235">
        <v>1815</v>
      </c>
      <c r="BX430" s="234" t="s">
        <v>10216</v>
      </c>
      <c r="BY430" s="234" t="s">
        <v>56</v>
      </c>
      <c r="BZ430" s="234" t="s">
        <v>7014</v>
      </c>
    </row>
    <row r="431" spans="1:78" ht="75" x14ac:dyDescent="0.25">
      <c r="A431" s="5">
        <v>1782</v>
      </c>
      <c r="B431" s="234" t="s">
        <v>2864</v>
      </c>
      <c r="C431" s="234" t="s">
        <v>10217</v>
      </c>
      <c r="D431" s="234"/>
      <c r="E431" s="234" t="s">
        <v>10218</v>
      </c>
      <c r="F431" s="234" t="s">
        <v>2991</v>
      </c>
      <c r="G431" s="234" t="s">
        <v>7864</v>
      </c>
      <c r="H431" s="234" t="s">
        <v>7864</v>
      </c>
      <c r="I431" s="242"/>
      <c r="J431" s="242">
        <v>44442.499722222223</v>
      </c>
      <c r="K431" s="234" t="s">
        <v>10219</v>
      </c>
      <c r="L431" s="242">
        <v>44449.499722222223</v>
      </c>
      <c r="M431" s="234" t="s">
        <v>6996</v>
      </c>
      <c r="N431" s="234" t="s">
        <v>7951</v>
      </c>
      <c r="O431" s="234" t="s">
        <v>7952</v>
      </c>
      <c r="P431" s="234" t="s">
        <v>6999</v>
      </c>
      <c r="Q431" s="234" t="s">
        <v>10220</v>
      </c>
      <c r="R431" s="234" t="s">
        <v>547</v>
      </c>
      <c r="S431" t="b">
        <v>0</v>
      </c>
      <c r="T431" s="242">
        <v>44743</v>
      </c>
      <c r="U431" s="103">
        <v>17278</v>
      </c>
      <c r="V431" s="234" t="s">
        <v>480</v>
      </c>
      <c r="W431" s="103">
        <v>155502</v>
      </c>
      <c r="X431" s="234" t="s">
        <v>480</v>
      </c>
      <c r="Y431" s="242">
        <v>44743</v>
      </c>
      <c r="Z431" s="242">
        <v>48122</v>
      </c>
      <c r="AA431" s="103">
        <v>9</v>
      </c>
      <c r="AB431" s="234"/>
      <c r="AC431" s="243">
        <v>44449.512314814812</v>
      </c>
      <c r="AD431" s="234" t="s">
        <v>7140</v>
      </c>
      <c r="AE431" s="235" t="s">
        <v>10221</v>
      </c>
      <c r="AF431" s="237">
        <v>0</v>
      </c>
      <c r="AG431" s="234" t="s">
        <v>482</v>
      </c>
      <c r="AH431" s="241" t="s">
        <v>10222</v>
      </c>
      <c r="AI431" t="b">
        <v>1</v>
      </c>
      <c r="AJ431" t="b">
        <v>0</v>
      </c>
      <c r="AK431" s="234"/>
      <c r="AL431" s="103"/>
      <c r="AM431" t="b">
        <v>0</v>
      </c>
      <c r="AN431" s="234"/>
      <c r="AO431" s="103"/>
      <c r="AP431" s="241" t="s">
        <v>10223</v>
      </c>
      <c r="AQ431" s="241"/>
      <c r="AR431" s="241"/>
      <c r="AS431" s="241" t="s">
        <v>10224</v>
      </c>
      <c r="AT431" s="234" t="s">
        <v>7166</v>
      </c>
      <c r="AU431" s="234" t="s">
        <v>7025</v>
      </c>
      <c r="AV431" t="b">
        <v>0</v>
      </c>
      <c r="AW431" t="b">
        <v>1</v>
      </c>
      <c r="AX431" s="241" t="s">
        <v>10220</v>
      </c>
      <c r="AY431" s="241" t="s">
        <v>10225</v>
      </c>
      <c r="AZ431" s="234" t="s">
        <v>7813</v>
      </c>
      <c r="BA431" s="234" t="s">
        <v>10226</v>
      </c>
      <c r="BB431" s="234" t="s">
        <v>10227</v>
      </c>
      <c r="BC431" t="b">
        <v>1</v>
      </c>
      <c r="BD431" s="234" t="s">
        <v>7008</v>
      </c>
      <c r="BE431" s="234" t="s">
        <v>7045</v>
      </c>
      <c r="BF431" s="234" t="s">
        <v>6972</v>
      </c>
      <c r="BG431" s="234" t="s">
        <v>7028</v>
      </c>
      <c r="BH431" s="234" t="s">
        <v>55</v>
      </c>
      <c r="BI431" s="243">
        <v>44642.412951388891</v>
      </c>
      <c r="BJ431" s="234" t="s">
        <v>7326</v>
      </c>
      <c r="BK431" s="234" t="s">
        <v>451</v>
      </c>
      <c r="BL431" s="234" t="s">
        <v>547</v>
      </c>
      <c r="BM431" s="234" t="s">
        <v>547</v>
      </c>
      <c r="BN431" s="241" t="s">
        <v>10228</v>
      </c>
      <c r="BO431" t="b">
        <v>0</v>
      </c>
      <c r="BP431" t="b">
        <v>0</v>
      </c>
      <c r="BQ431" t="b">
        <v>1</v>
      </c>
      <c r="BR431" s="241"/>
      <c r="BS431" s="241"/>
      <c r="BT431" s="234" t="s">
        <v>7012</v>
      </c>
      <c r="BU431" t="b">
        <v>0</v>
      </c>
      <c r="BV431" s="103">
        <v>1</v>
      </c>
      <c r="BW431" s="235">
        <v>1814</v>
      </c>
      <c r="BX431" s="234" t="s">
        <v>10229</v>
      </c>
      <c r="BY431" s="234" t="s">
        <v>56</v>
      </c>
      <c r="BZ431" s="234" t="s">
        <v>7014</v>
      </c>
    </row>
    <row r="432" spans="1:78" ht="105" x14ac:dyDescent="0.25">
      <c r="A432" s="5">
        <v>1781</v>
      </c>
      <c r="B432" s="234" t="s">
        <v>2853</v>
      </c>
      <c r="C432" s="234" t="s">
        <v>10230</v>
      </c>
      <c r="D432" s="234" t="s">
        <v>7561</v>
      </c>
      <c r="E432" s="234"/>
      <c r="F432" s="234" t="s">
        <v>6993</v>
      </c>
      <c r="G432" s="234" t="s">
        <v>7302</v>
      </c>
      <c r="H432" s="234" t="s">
        <v>7302</v>
      </c>
      <c r="I432" s="242"/>
      <c r="J432" s="242">
        <v>44442.416631944441</v>
      </c>
      <c r="K432" s="234" t="s">
        <v>10231</v>
      </c>
      <c r="L432" s="242">
        <v>44455.416631944441</v>
      </c>
      <c r="M432" s="234" t="s">
        <v>6996</v>
      </c>
      <c r="N432" s="234" t="s">
        <v>7563</v>
      </c>
      <c r="O432" s="234" t="s">
        <v>7564</v>
      </c>
      <c r="P432" s="234" t="s">
        <v>6999</v>
      </c>
      <c r="Q432" s="234" t="s">
        <v>7565</v>
      </c>
      <c r="R432" s="234" t="s">
        <v>451</v>
      </c>
      <c r="S432" t="b">
        <v>0</v>
      </c>
      <c r="T432" s="242"/>
      <c r="U432" s="103">
        <v>1</v>
      </c>
      <c r="V432" s="234" t="s">
        <v>272</v>
      </c>
      <c r="W432" s="103">
        <v>1</v>
      </c>
      <c r="X432" s="234" t="s">
        <v>272</v>
      </c>
      <c r="Y432" s="242"/>
      <c r="Z432" s="242"/>
      <c r="AA432" s="103"/>
      <c r="AB432" s="234" t="s">
        <v>7566</v>
      </c>
      <c r="AC432" s="243">
        <v>44449.423703703702</v>
      </c>
      <c r="AD432" s="234" t="s">
        <v>7308</v>
      </c>
      <c r="AE432" s="235" t="s">
        <v>10232</v>
      </c>
      <c r="AF432" s="237">
        <v>0</v>
      </c>
      <c r="AG432" s="234" t="s">
        <v>482</v>
      </c>
      <c r="AH432" s="241"/>
      <c r="AI432" t="b">
        <v>0</v>
      </c>
      <c r="AJ432" t="b">
        <v>1</v>
      </c>
      <c r="AK432" s="234" t="s">
        <v>7568</v>
      </c>
      <c r="AL432" s="103">
        <v>20</v>
      </c>
      <c r="AM432" t="b">
        <v>0</v>
      </c>
      <c r="AN432" s="234"/>
      <c r="AO432" s="103"/>
      <c r="AP432" s="241" t="s">
        <v>10233</v>
      </c>
      <c r="AQ432" s="241"/>
      <c r="AR432" s="241"/>
      <c r="AS432" s="241"/>
      <c r="AT432" s="234" t="s">
        <v>7005</v>
      </c>
      <c r="AU432" s="234" t="s">
        <v>7085</v>
      </c>
      <c r="AV432" t="b">
        <v>0</v>
      </c>
      <c r="AW432" t="b">
        <v>0</v>
      </c>
      <c r="AX432" s="241"/>
      <c r="AY432" s="241"/>
      <c r="AZ432" s="234"/>
      <c r="BA432" s="234"/>
      <c r="BB432" s="234" t="s">
        <v>7570</v>
      </c>
      <c r="BC432" t="b">
        <v>0</v>
      </c>
      <c r="BD432" s="234" t="s">
        <v>7008</v>
      </c>
      <c r="BE432" s="234" t="s">
        <v>7009</v>
      </c>
      <c r="BF432" s="234" t="s">
        <v>7027</v>
      </c>
      <c r="BG432" s="234" t="s">
        <v>7028</v>
      </c>
      <c r="BH432" s="234" t="s">
        <v>55</v>
      </c>
      <c r="BI432" s="243">
        <v>44642.412951388891</v>
      </c>
      <c r="BJ432" s="234" t="s">
        <v>442</v>
      </c>
      <c r="BK432" s="234" t="s">
        <v>451</v>
      </c>
      <c r="BL432" s="234" t="s">
        <v>451</v>
      </c>
      <c r="BM432" s="234" t="s">
        <v>451</v>
      </c>
      <c r="BN432" s="241"/>
      <c r="BO432" t="b">
        <v>1</v>
      </c>
      <c r="BP432" t="b">
        <v>0</v>
      </c>
      <c r="BQ432" t="b">
        <v>0</v>
      </c>
      <c r="BR432" s="241" t="s">
        <v>7029</v>
      </c>
      <c r="BS432" s="241"/>
      <c r="BT432" s="234" t="s">
        <v>7012</v>
      </c>
      <c r="BU432" t="b">
        <v>0</v>
      </c>
      <c r="BV432" s="103">
        <v>1</v>
      </c>
      <c r="BW432" s="235">
        <v>1813</v>
      </c>
      <c r="BX432" s="234" t="s">
        <v>10234</v>
      </c>
      <c r="BY432" s="234" t="s">
        <v>56</v>
      </c>
      <c r="BZ432" s="234" t="s">
        <v>7014</v>
      </c>
    </row>
    <row r="433" spans="1:78" ht="30" x14ac:dyDescent="0.25">
      <c r="A433" s="5">
        <v>1780</v>
      </c>
      <c r="B433" s="234" t="s">
        <v>2847</v>
      </c>
      <c r="C433" s="234" t="s">
        <v>2848</v>
      </c>
      <c r="D433" s="234" t="s">
        <v>7780</v>
      </c>
      <c r="E433" s="234" t="s">
        <v>7667</v>
      </c>
      <c r="F433" s="234" t="s">
        <v>2991</v>
      </c>
      <c r="G433" s="234" t="s">
        <v>7864</v>
      </c>
      <c r="H433" s="234" t="s">
        <v>7034</v>
      </c>
      <c r="I433" s="242"/>
      <c r="J433" s="242">
        <v>44445.416678240741</v>
      </c>
      <c r="K433" s="234"/>
      <c r="L433" s="242">
        <v>44454.416678240741</v>
      </c>
      <c r="M433" s="234" t="s">
        <v>6996</v>
      </c>
      <c r="N433" s="234" t="s">
        <v>7782</v>
      </c>
      <c r="O433" s="234" t="s">
        <v>7783</v>
      </c>
      <c r="P433" s="234" t="s">
        <v>6999</v>
      </c>
      <c r="Q433" s="234"/>
      <c r="R433" s="234" t="s">
        <v>547</v>
      </c>
      <c r="S433" t="b">
        <v>0</v>
      </c>
      <c r="T433" s="242"/>
      <c r="U433" s="103">
        <v>26</v>
      </c>
      <c r="V433" s="234" t="s">
        <v>272</v>
      </c>
      <c r="W433" s="103">
        <v>237</v>
      </c>
      <c r="X433" s="234" t="s">
        <v>272</v>
      </c>
      <c r="Y433" s="242"/>
      <c r="Z433" s="242"/>
      <c r="AA433" s="103"/>
      <c r="AB433" s="234" t="s">
        <v>7784</v>
      </c>
      <c r="AC433" s="243">
        <v>44449.419699074075</v>
      </c>
      <c r="AD433" s="234" t="s">
        <v>7763</v>
      </c>
      <c r="AE433" s="235" t="s">
        <v>10235</v>
      </c>
      <c r="AF433" s="237">
        <v>0</v>
      </c>
      <c r="AG433" s="234" t="s">
        <v>482</v>
      </c>
      <c r="AH433" s="241"/>
      <c r="AI433" t="b">
        <v>1</v>
      </c>
      <c r="AJ433" t="b">
        <v>0</v>
      </c>
      <c r="AK433" s="234"/>
      <c r="AL433" s="103"/>
      <c r="AM433" t="b">
        <v>0</v>
      </c>
      <c r="AN433" s="234"/>
      <c r="AO433" s="103"/>
      <c r="AP433" s="241"/>
      <c r="AQ433" s="241"/>
      <c r="AR433" s="241" t="s">
        <v>7667</v>
      </c>
      <c r="AS433" s="241"/>
      <c r="AT433" s="234" t="s">
        <v>7058</v>
      </c>
      <c r="AU433" s="234" t="s">
        <v>8397</v>
      </c>
      <c r="AV433" t="b">
        <v>1</v>
      </c>
      <c r="AW433" t="b">
        <v>0</v>
      </c>
      <c r="AX433" s="241" t="s">
        <v>7667</v>
      </c>
      <c r="AY433" s="241"/>
      <c r="AZ433" s="234"/>
      <c r="BA433" s="234"/>
      <c r="BB433" s="234"/>
      <c r="BC433" t="b">
        <v>0</v>
      </c>
      <c r="BD433" s="234" t="s">
        <v>7008</v>
      </c>
      <c r="BE433" s="234" t="s">
        <v>7045</v>
      </c>
      <c r="BF433" s="234" t="s">
        <v>7027</v>
      </c>
      <c r="BG433" s="234" t="s">
        <v>7028</v>
      </c>
      <c r="BH433" s="234" t="s">
        <v>55</v>
      </c>
      <c r="BI433" s="243">
        <v>44642.412951388891</v>
      </c>
      <c r="BJ433" s="234" t="s">
        <v>7497</v>
      </c>
      <c r="BK433" s="234" t="s">
        <v>547</v>
      </c>
      <c r="BL433" s="234" t="s">
        <v>547</v>
      </c>
      <c r="BM433" s="234" t="s">
        <v>547</v>
      </c>
      <c r="BN433" s="241" t="s">
        <v>10236</v>
      </c>
      <c r="BO433" t="b">
        <v>0</v>
      </c>
      <c r="BP433" t="b">
        <v>0</v>
      </c>
      <c r="BQ433" t="b">
        <v>1</v>
      </c>
      <c r="BR433" s="241" t="s">
        <v>7259</v>
      </c>
      <c r="BS433" s="241" t="s">
        <v>9531</v>
      </c>
      <c r="BT433" s="234" t="s">
        <v>7047</v>
      </c>
      <c r="BU433" t="b">
        <v>0</v>
      </c>
      <c r="BV433" s="103">
        <v>1</v>
      </c>
      <c r="BW433" s="235">
        <v>1812</v>
      </c>
      <c r="BX433" s="234" t="s">
        <v>10237</v>
      </c>
      <c r="BY433" s="234" t="s">
        <v>56</v>
      </c>
      <c r="BZ433" s="234" t="s">
        <v>7014</v>
      </c>
    </row>
    <row r="434" spans="1:78" x14ac:dyDescent="0.25">
      <c r="A434" s="5">
        <v>1779</v>
      </c>
      <c r="B434" s="234" t="s">
        <v>2839</v>
      </c>
      <c r="C434" s="234" t="s">
        <v>10238</v>
      </c>
      <c r="D434" s="234"/>
      <c r="E434" s="234" t="s">
        <v>9890</v>
      </c>
      <c r="F434" s="234" t="s">
        <v>7156</v>
      </c>
      <c r="G434" s="234" t="s">
        <v>7825</v>
      </c>
      <c r="H434" s="234" t="s">
        <v>7825</v>
      </c>
      <c r="I434" s="242"/>
      <c r="J434" s="242">
        <v>44449.392002314817</v>
      </c>
      <c r="K434" s="234"/>
      <c r="L434" s="242">
        <v>44449.392002314817</v>
      </c>
      <c r="M434" s="234" t="s">
        <v>7035</v>
      </c>
      <c r="N434" s="234" t="s">
        <v>10239</v>
      </c>
      <c r="O434" s="234" t="s">
        <v>10240</v>
      </c>
      <c r="P434" s="234" t="s">
        <v>6999</v>
      </c>
      <c r="Q434" s="234"/>
      <c r="R434" s="234" t="s">
        <v>451</v>
      </c>
      <c r="S434" t="b">
        <v>0</v>
      </c>
      <c r="T434" s="242"/>
      <c r="U434" s="103">
        <v>12</v>
      </c>
      <c r="V434" s="234" t="s">
        <v>272</v>
      </c>
      <c r="W434" s="103">
        <v>12</v>
      </c>
      <c r="X434" s="234" t="s">
        <v>272</v>
      </c>
      <c r="Y434" s="242">
        <v>44562</v>
      </c>
      <c r="Z434" s="242">
        <v>44592</v>
      </c>
      <c r="AA434" s="103">
        <v>1</v>
      </c>
      <c r="AB434" s="234"/>
      <c r="AC434" s="243">
        <v>44449.397939814815</v>
      </c>
      <c r="AD434" s="234" t="s">
        <v>7826</v>
      </c>
      <c r="AE434" s="235" t="s">
        <v>10241</v>
      </c>
      <c r="AF434" s="237">
        <v>0</v>
      </c>
      <c r="AG434" s="234" t="s">
        <v>1139</v>
      </c>
      <c r="AH434" s="241"/>
      <c r="AI434" t="b">
        <v>1</v>
      </c>
      <c r="AJ434" t="b">
        <v>0</v>
      </c>
      <c r="AK434" s="234"/>
      <c r="AL434" s="103"/>
      <c r="AM434" t="b">
        <v>0</v>
      </c>
      <c r="AN434" s="234"/>
      <c r="AO434" s="103"/>
      <c r="AP434" s="241"/>
      <c r="AQ434" s="241"/>
      <c r="AR434" s="241"/>
      <c r="AS434" s="241"/>
      <c r="AT434" s="234" t="s">
        <v>7058</v>
      </c>
      <c r="AU434" s="234" t="s">
        <v>7505</v>
      </c>
      <c r="AV434" t="b">
        <v>0</v>
      </c>
      <c r="AW434" t="b">
        <v>0</v>
      </c>
      <c r="AX434" s="241"/>
      <c r="AY434" s="241"/>
      <c r="AZ434" s="234"/>
      <c r="BA434" s="234"/>
      <c r="BB434" s="234"/>
      <c r="BC434" t="b">
        <v>1</v>
      </c>
      <c r="BD434" s="234" t="s">
        <v>7044</v>
      </c>
      <c r="BE434" s="234" t="s">
        <v>7171</v>
      </c>
      <c r="BF434" s="234" t="s">
        <v>6972</v>
      </c>
      <c r="BG434" s="234" t="s">
        <v>7028</v>
      </c>
      <c r="BH434" s="234" t="s">
        <v>55</v>
      </c>
      <c r="BI434" s="243">
        <v>44642.412951388891</v>
      </c>
      <c r="BJ434" s="234" t="s">
        <v>442</v>
      </c>
      <c r="BK434" s="234" t="s">
        <v>451</v>
      </c>
      <c r="BL434" s="234" t="s">
        <v>451</v>
      </c>
      <c r="BM434" s="234" t="s">
        <v>451</v>
      </c>
      <c r="BN434" s="241"/>
      <c r="BO434" t="b">
        <v>0</v>
      </c>
      <c r="BP434" t="b">
        <v>0</v>
      </c>
      <c r="BQ434" t="b">
        <v>0</v>
      </c>
      <c r="BR434" s="241" t="s">
        <v>7029</v>
      </c>
      <c r="BS434" s="241"/>
      <c r="BT434" s="234" t="s">
        <v>7012</v>
      </c>
      <c r="BU434" t="b">
        <v>0</v>
      </c>
      <c r="BV434" s="103">
        <v>1</v>
      </c>
      <c r="BW434" s="235">
        <v>1811</v>
      </c>
      <c r="BX434" s="234" t="s">
        <v>10242</v>
      </c>
      <c r="BY434" s="234" t="s">
        <v>56</v>
      </c>
      <c r="BZ434" s="234" t="s">
        <v>7014</v>
      </c>
    </row>
    <row r="435" spans="1:78" ht="30" x14ac:dyDescent="0.25">
      <c r="A435" s="5">
        <v>1778</v>
      </c>
      <c r="B435" s="234" t="s">
        <v>2830</v>
      </c>
      <c r="C435" s="234" t="s">
        <v>2831</v>
      </c>
      <c r="D435" s="234" t="s">
        <v>8127</v>
      </c>
      <c r="E435" s="234" t="s">
        <v>8671</v>
      </c>
      <c r="F435" s="234" t="s">
        <v>2991</v>
      </c>
      <c r="G435" s="234" t="s">
        <v>7864</v>
      </c>
      <c r="H435" s="234" t="s">
        <v>7034</v>
      </c>
      <c r="I435" s="242"/>
      <c r="J435" s="242">
        <v>44441.730590277781</v>
      </c>
      <c r="K435" s="234"/>
      <c r="L435" s="242">
        <v>44454.730590277781</v>
      </c>
      <c r="M435" s="234" t="s">
        <v>6996</v>
      </c>
      <c r="N435" s="234" t="s">
        <v>8128</v>
      </c>
      <c r="O435" s="234" t="s">
        <v>8129</v>
      </c>
      <c r="P435" s="234" t="s">
        <v>6999</v>
      </c>
      <c r="Q435" s="234"/>
      <c r="R435" s="234" t="s">
        <v>451</v>
      </c>
      <c r="S435" t="b">
        <v>0</v>
      </c>
      <c r="T435" s="242"/>
      <c r="U435" s="103">
        <v>121.59</v>
      </c>
      <c r="V435" s="234" t="s">
        <v>272</v>
      </c>
      <c r="W435" s="103">
        <v>1337.54</v>
      </c>
      <c r="X435" s="234" t="s">
        <v>272</v>
      </c>
      <c r="Y435" s="242">
        <v>45292</v>
      </c>
      <c r="Z435" s="242">
        <v>49309</v>
      </c>
      <c r="AA435" s="103">
        <v>10</v>
      </c>
      <c r="AB435" s="234" t="s">
        <v>8130</v>
      </c>
      <c r="AC435" s="243">
        <v>44448.740104166667</v>
      </c>
      <c r="AD435" s="234" t="s">
        <v>7763</v>
      </c>
      <c r="AE435" s="235" t="s">
        <v>10243</v>
      </c>
      <c r="AF435" s="237">
        <v>0</v>
      </c>
      <c r="AG435" s="234" t="s">
        <v>482</v>
      </c>
      <c r="AH435" s="241"/>
      <c r="AI435" t="b">
        <v>1</v>
      </c>
      <c r="AJ435" t="b">
        <v>0</v>
      </c>
      <c r="AK435" s="234"/>
      <c r="AL435" s="103"/>
      <c r="AM435" t="b">
        <v>0</v>
      </c>
      <c r="AN435" s="234"/>
      <c r="AO435" s="103"/>
      <c r="AP435" s="241"/>
      <c r="AQ435" s="241"/>
      <c r="AR435" s="241"/>
      <c r="AS435" s="241"/>
      <c r="AT435" s="234" t="s">
        <v>7120</v>
      </c>
      <c r="AU435" s="234" t="s">
        <v>8585</v>
      </c>
      <c r="AV435" t="b">
        <v>1</v>
      </c>
      <c r="AW435" t="b">
        <v>0</v>
      </c>
      <c r="AX435" s="241"/>
      <c r="AY435" s="241"/>
      <c r="AZ435" s="234"/>
      <c r="BA435" s="234"/>
      <c r="BB435" s="234"/>
      <c r="BC435" t="b">
        <v>0</v>
      </c>
      <c r="BD435" s="234" t="s">
        <v>7008</v>
      </c>
      <c r="BE435" s="234" t="s">
        <v>7045</v>
      </c>
      <c r="BF435" s="234" t="s">
        <v>7027</v>
      </c>
      <c r="BG435" s="234" t="s">
        <v>7028</v>
      </c>
      <c r="BH435" s="234" t="s">
        <v>55</v>
      </c>
      <c r="BI435" s="243">
        <v>44642.412939814814</v>
      </c>
      <c r="BJ435" s="234" t="s">
        <v>442</v>
      </c>
      <c r="BK435" s="234" t="s">
        <v>451</v>
      </c>
      <c r="BL435" s="234" t="s">
        <v>451</v>
      </c>
      <c r="BM435" s="234" t="s">
        <v>451</v>
      </c>
      <c r="BN435" s="241"/>
      <c r="BO435" t="b">
        <v>0</v>
      </c>
      <c r="BP435" t="b">
        <v>0</v>
      </c>
      <c r="BQ435" t="b">
        <v>1</v>
      </c>
      <c r="BR435" s="241" t="s">
        <v>8899</v>
      </c>
      <c r="BS435" s="241"/>
      <c r="BT435" s="234" t="s">
        <v>7047</v>
      </c>
      <c r="BU435" t="b">
        <v>0</v>
      </c>
      <c r="BV435" s="103">
        <v>2</v>
      </c>
      <c r="BW435" s="235">
        <v>1810</v>
      </c>
      <c r="BX435" s="234" t="s">
        <v>10244</v>
      </c>
      <c r="BY435" s="234" t="s">
        <v>56</v>
      </c>
      <c r="BZ435" s="234" t="s">
        <v>7014</v>
      </c>
    </row>
    <row r="436" spans="1:78" x14ac:dyDescent="0.25">
      <c r="A436" s="5">
        <v>1777</v>
      </c>
      <c r="B436" s="234" t="s">
        <v>2824</v>
      </c>
      <c r="C436" s="234" t="s">
        <v>10210</v>
      </c>
      <c r="D436" s="234" t="s">
        <v>8563</v>
      </c>
      <c r="E436" s="234" t="s">
        <v>10245</v>
      </c>
      <c r="F436" s="234" t="s">
        <v>2991</v>
      </c>
      <c r="G436" s="234" t="s">
        <v>7825</v>
      </c>
      <c r="H436" s="234" t="s">
        <v>7825</v>
      </c>
      <c r="I436" s="242"/>
      <c r="J436" s="242">
        <v>44448.48133101852</v>
      </c>
      <c r="K436" s="234"/>
      <c r="L436" s="242">
        <v>44453.48133101852</v>
      </c>
      <c r="M436" s="234" t="s">
        <v>7066</v>
      </c>
      <c r="N436" s="234" t="s">
        <v>8564</v>
      </c>
      <c r="O436" s="234" t="s">
        <v>8565</v>
      </c>
      <c r="P436" s="234" t="s">
        <v>6999</v>
      </c>
      <c r="Q436" s="234"/>
      <c r="R436" s="234" t="s">
        <v>451</v>
      </c>
      <c r="S436" t="b">
        <v>0</v>
      </c>
      <c r="T436" s="242"/>
      <c r="U436" s="103">
        <v>40</v>
      </c>
      <c r="V436" s="234" t="s">
        <v>272</v>
      </c>
      <c r="W436" s="103">
        <v>120</v>
      </c>
      <c r="X436" s="234" t="s">
        <v>272</v>
      </c>
      <c r="Y436" s="242">
        <v>44562</v>
      </c>
      <c r="Z436" s="242">
        <v>45777</v>
      </c>
      <c r="AA436" s="103">
        <v>3</v>
      </c>
      <c r="AB436" s="234" t="s">
        <v>8566</v>
      </c>
      <c r="AC436" s="243">
        <v>44448.486886574072</v>
      </c>
      <c r="AD436" s="234" t="s">
        <v>7826</v>
      </c>
      <c r="AE436" s="235" t="s">
        <v>10246</v>
      </c>
      <c r="AF436" s="237">
        <v>0</v>
      </c>
      <c r="AG436" s="234" t="s">
        <v>482</v>
      </c>
      <c r="AH436" s="241" t="s">
        <v>4175</v>
      </c>
      <c r="AI436" t="b">
        <v>1</v>
      </c>
      <c r="AJ436" t="b">
        <v>0</v>
      </c>
      <c r="AK436" s="234"/>
      <c r="AL436" s="103"/>
      <c r="AM436" t="b">
        <v>0</v>
      </c>
      <c r="AN436" s="234"/>
      <c r="AO436" s="103"/>
      <c r="AP436" s="241"/>
      <c r="AQ436" s="241"/>
      <c r="AR436" s="241" t="s">
        <v>10247</v>
      </c>
      <c r="AS436" s="241"/>
      <c r="AT436" s="234" t="s">
        <v>7166</v>
      </c>
      <c r="AU436" s="234" t="s">
        <v>7505</v>
      </c>
      <c r="AV436" t="b">
        <v>0</v>
      </c>
      <c r="AW436" t="b">
        <v>0</v>
      </c>
      <c r="AX436" s="241" t="s">
        <v>10247</v>
      </c>
      <c r="AY436" s="241"/>
      <c r="AZ436" s="234"/>
      <c r="BA436" s="234"/>
      <c r="BB436" s="234" t="s">
        <v>10248</v>
      </c>
      <c r="BC436" t="b">
        <v>0</v>
      </c>
      <c r="BD436" s="234" t="s">
        <v>7076</v>
      </c>
      <c r="BE436" s="234" t="s">
        <v>7171</v>
      </c>
      <c r="BF436" s="234" t="s">
        <v>7027</v>
      </c>
      <c r="BG436" s="234" t="s">
        <v>7028</v>
      </c>
      <c r="BH436" s="234" t="s">
        <v>55</v>
      </c>
      <c r="BI436" s="243">
        <v>44642.412939814814</v>
      </c>
      <c r="BJ436" s="234" t="s">
        <v>7486</v>
      </c>
      <c r="BK436" s="234" t="s">
        <v>547</v>
      </c>
      <c r="BL436" s="234" t="s">
        <v>547</v>
      </c>
      <c r="BM436" s="234" t="s">
        <v>451</v>
      </c>
      <c r="BN436" s="241"/>
      <c r="BO436" t="b">
        <v>0</v>
      </c>
      <c r="BP436" t="b">
        <v>0</v>
      </c>
      <c r="BQ436" t="b">
        <v>0</v>
      </c>
      <c r="BR436" s="241" t="s">
        <v>7029</v>
      </c>
      <c r="BS436" s="241"/>
      <c r="BT436" s="234" t="s">
        <v>7012</v>
      </c>
      <c r="BU436" t="b">
        <v>0</v>
      </c>
      <c r="BV436" s="103">
        <v>1</v>
      </c>
      <c r="BW436" s="235">
        <v>1809</v>
      </c>
      <c r="BX436" s="234" t="s">
        <v>10249</v>
      </c>
      <c r="BY436" s="234" t="s">
        <v>56</v>
      </c>
      <c r="BZ436" s="234" t="s">
        <v>7014</v>
      </c>
    </row>
    <row r="437" spans="1:78" x14ac:dyDescent="0.25">
      <c r="A437" s="5">
        <v>1776</v>
      </c>
      <c r="B437" s="234" t="s">
        <v>2816</v>
      </c>
      <c r="C437" s="234" t="s">
        <v>9793</v>
      </c>
      <c r="D437" s="234" t="s">
        <v>10250</v>
      </c>
      <c r="E437" s="234"/>
      <c r="F437" s="234" t="s">
        <v>6993</v>
      </c>
      <c r="G437" s="234" t="s">
        <v>7315</v>
      </c>
      <c r="H437" s="234" t="s">
        <v>6995</v>
      </c>
      <c r="I437" s="242"/>
      <c r="J437" s="242">
        <v>44448.451469907406</v>
      </c>
      <c r="K437" s="234"/>
      <c r="L437" s="242">
        <v>44512.451469907406</v>
      </c>
      <c r="M437" s="234" t="s">
        <v>6996</v>
      </c>
      <c r="N437" s="234" t="s">
        <v>10251</v>
      </c>
      <c r="O437" s="234" t="s">
        <v>10252</v>
      </c>
      <c r="P437" s="234" t="s">
        <v>6999</v>
      </c>
      <c r="Q437" s="234" t="s">
        <v>10253</v>
      </c>
      <c r="R437" s="234" t="s">
        <v>451</v>
      </c>
      <c r="S437" t="b">
        <v>0</v>
      </c>
      <c r="T437" s="242"/>
      <c r="U437" s="103">
        <v>350</v>
      </c>
      <c r="V437" s="234" t="s">
        <v>480</v>
      </c>
      <c r="W437" s="103">
        <v>350</v>
      </c>
      <c r="X437" s="234" t="s">
        <v>480</v>
      </c>
      <c r="Y437" s="242"/>
      <c r="Z437" s="242"/>
      <c r="AA437" s="103"/>
      <c r="AB437" s="234" t="s">
        <v>10254</v>
      </c>
      <c r="AC437" s="243">
        <v>44448.457789351851</v>
      </c>
      <c r="AD437" s="234" t="s">
        <v>7320</v>
      </c>
      <c r="AE437" s="235" t="s">
        <v>10255</v>
      </c>
      <c r="AF437" s="237">
        <v>0</v>
      </c>
      <c r="AG437" s="234" t="s">
        <v>482</v>
      </c>
      <c r="AH437" s="241"/>
      <c r="AI437" t="b">
        <v>1</v>
      </c>
      <c r="AJ437" t="b">
        <v>0</v>
      </c>
      <c r="AK437" s="234"/>
      <c r="AL437" s="103"/>
      <c r="AM437" t="b">
        <v>0</v>
      </c>
      <c r="AN437" s="234"/>
      <c r="AO437" s="103"/>
      <c r="AP437" s="241"/>
      <c r="AQ437" s="241"/>
      <c r="AR437" s="241"/>
      <c r="AS437" s="241"/>
      <c r="AT437" s="234" t="s">
        <v>7005</v>
      </c>
      <c r="AU437" s="234" t="s">
        <v>7085</v>
      </c>
      <c r="AV437" t="b">
        <v>0</v>
      </c>
      <c r="AW437" t="b">
        <v>0</v>
      </c>
      <c r="AX437" s="241"/>
      <c r="AY437" s="241"/>
      <c r="AZ437" s="234"/>
      <c r="BA437" s="234"/>
      <c r="BB437" s="234" t="s">
        <v>10256</v>
      </c>
      <c r="BC437" t="b">
        <v>0</v>
      </c>
      <c r="BD437" s="234" t="s">
        <v>7008</v>
      </c>
      <c r="BE437" s="234" t="s">
        <v>7009</v>
      </c>
      <c r="BF437" s="234" t="s">
        <v>7027</v>
      </c>
      <c r="BG437" s="234" t="s">
        <v>7028</v>
      </c>
      <c r="BH437" s="234" t="s">
        <v>55</v>
      </c>
      <c r="BI437" s="243">
        <v>44642.412939814814</v>
      </c>
      <c r="BJ437" s="234" t="s">
        <v>442</v>
      </c>
      <c r="BK437" s="234" t="s">
        <v>451</v>
      </c>
      <c r="BL437" s="234" t="s">
        <v>451</v>
      </c>
      <c r="BM437" s="234" t="s">
        <v>451</v>
      </c>
      <c r="BN437" s="241"/>
      <c r="BO437" t="b">
        <v>0</v>
      </c>
      <c r="BP437" t="b">
        <v>0</v>
      </c>
      <c r="BQ437" t="b">
        <v>0</v>
      </c>
      <c r="BR437" s="241" t="s">
        <v>7029</v>
      </c>
      <c r="BS437" s="241"/>
      <c r="BT437" s="234" t="s">
        <v>7012</v>
      </c>
      <c r="BU437" t="b">
        <v>0</v>
      </c>
      <c r="BV437" s="103">
        <v>1</v>
      </c>
      <c r="BW437" s="235">
        <v>1808</v>
      </c>
      <c r="BX437" s="234" t="s">
        <v>10257</v>
      </c>
      <c r="BY437" s="234" t="s">
        <v>56</v>
      </c>
      <c r="BZ437" s="234" t="s">
        <v>7014</v>
      </c>
    </row>
    <row r="438" spans="1:78" x14ac:dyDescent="0.25">
      <c r="A438" s="5">
        <v>1775</v>
      </c>
      <c r="B438" s="234" t="s">
        <v>2809</v>
      </c>
      <c r="C438" s="234" t="s">
        <v>2810</v>
      </c>
      <c r="D438" s="234"/>
      <c r="E438" s="234" t="s">
        <v>10258</v>
      </c>
      <c r="F438" s="234" t="s">
        <v>6993</v>
      </c>
      <c r="G438" s="234" t="s">
        <v>6995</v>
      </c>
      <c r="H438" s="234" t="s">
        <v>6994</v>
      </c>
      <c r="I438" s="242"/>
      <c r="J438" s="242">
        <v>44441.300833333335</v>
      </c>
      <c r="K438" s="234"/>
      <c r="L438" s="242">
        <v>44445.300833333335</v>
      </c>
      <c r="M438" s="234" t="s">
        <v>6996</v>
      </c>
      <c r="N438" s="234" t="s">
        <v>10259</v>
      </c>
      <c r="O438" s="234" t="s">
        <v>10260</v>
      </c>
      <c r="P438" s="234" t="s">
        <v>6999</v>
      </c>
      <c r="Q438" s="234"/>
      <c r="R438" s="234" t="s">
        <v>451</v>
      </c>
      <c r="S438" t="b">
        <v>0</v>
      </c>
      <c r="T438" s="242">
        <v>44498</v>
      </c>
      <c r="U438" s="103">
        <v>9</v>
      </c>
      <c r="V438" s="234" t="s">
        <v>272</v>
      </c>
      <c r="W438" s="103">
        <v>9</v>
      </c>
      <c r="X438" s="234" t="s">
        <v>272</v>
      </c>
      <c r="Y438" s="242"/>
      <c r="Z438" s="242"/>
      <c r="AA438" s="103"/>
      <c r="AB438" s="234"/>
      <c r="AC438" s="243">
        <v>44448.305844907409</v>
      </c>
      <c r="AD438" s="234" t="s">
        <v>7585</v>
      </c>
      <c r="AE438" s="235" t="s">
        <v>10261</v>
      </c>
      <c r="AF438" s="237">
        <v>0</v>
      </c>
      <c r="AG438" s="234" t="s">
        <v>482</v>
      </c>
      <c r="AH438" s="241" t="s">
        <v>10262</v>
      </c>
      <c r="AI438" t="b">
        <v>0</v>
      </c>
      <c r="AJ438" t="b">
        <v>1</v>
      </c>
      <c r="AK438" s="234" t="s">
        <v>10263</v>
      </c>
      <c r="AL438" s="103">
        <v>15</v>
      </c>
      <c r="AM438" t="b">
        <v>0</v>
      </c>
      <c r="AN438" s="234"/>
      <c r="AO438" s="103"/>
      <c r="AP438" s="241"/>
      <c r="AQ438" s="241"/>
      <c r="AR438" s="241"/>
      <c r="AS438" s="241"/>
      <c r="AT438" s="234" t="s">
        <v>7005</v>
      </c>
      <c r="AU438" s="234" t="s">
        <v>7006</v>
      </c>
      <c r="AV438" t="b">
        <v>0</v>
      </c>
      <c r="AW438" t="b">
        <v>0</v>
      </c>
      <c r="AX438" s="241"/>
      <c r="AY438" s="241"/>
      <c r="AZ438" s="234"/>
      <c r="BA438" s="234"/>
      <c r="BB438" s="234" t="s">
        <v>10264</v>
      </c>
      <c r="BC438" t="b">
        <v>1</v>
      </c>
      <c r="BD438" s="234" t="s">
        <v>7008</v>
      </c>
      <c r="BE438" s="234" t="s">
        <v>7009</v>
      </c>
      <c r="BF438" s="234" t="s">
        <v>6972</v>
      </c>
      <c r="BG438" s="234" t="s">
        <v>7028</v>
      </c>
      <c r="BH438" s="234" t="s">
        <v>55</v>
      </c>
      <c r="BI438" s="243">
        <v>44642.412928240738</v>
      </c>
      <c r="BJ438" s="234" t="s">
        <v>442</v>
      </c>
      <c r="BK438" s="234" t="s">
        <v>451</v>
      </c>
      <c r="BL438" s="234" t="s">
        <v>451</v>
      </c>
      <c r="BM438" s="234" t="s">
        <v>451</v>
      </c>
      <c r="BN438" s="241"/>
      <c r="BO438" t="b">
        <v>1</v>
      </c>
      <c r="BP438" t="b">
        <v>0</v>
      </c>
      <c r="BQ438" t="b">
        <v>0</v>
      </c>
      <c r="BR438" s="241"/>
      <c r="BS438" s="241"/>
      <c r="BT438" s="234" t="s">
        <v>7012</v>
      </c>
      <c r="BU438" t="b">
        <v>0</v>
      </c>
      <c r="BV438" s="103">
        <v>1</v>
      </c>
      <c r="BW438" s="235">
        <v>1807</v>
      </c>
      <c r="BX438" s="234" t="s">
        <v>10265</v>
      </c>
      <c r="BY438" s="234" t="s">
        <v>56</v>
      </c>
      <c r="BZ438" s="234" t="s">
        <v>7014</v>
      </c>
    </row>
    <row r="439" spans="1:78" ht="30" x14ac:dyDescent="0.25">
      <c r="A439" s="5">
        <v>1774</v>
      </c>
      <c r="B439" s="234" t="s">
        <v>2783</v>
      </c>
      <c r="C439" s="234" t="s">
        <v>10266</v>
      </c>
      <c r="D439" s="234" t="s">
        <v>7051</v>
      </c>
      <c r="E439" s="234" t="s">
        <v>8272</v>
      </c>
      <c r="F439" s="234" t="s">
        <v>2991</v>
      </c>
      <c r="G439" s="234" t="s">
        <v>7864</v>
      </c>
      <c r="H439" s="234" t="s">
        <v>7034</v>
      </c>
      <c r="I439" s="242"/>
      <c r="J439" s="242">
        <v>44510.289849537039</v>
      </c>
      <c r="K439" s="234"/>
      <c r="L439" s="242">
        <v>44594.289849537039</v>
      </c>
      <c r="M439" s="234" t="s">
        <v>6996</v>
      </c>
      <c r="N439" s="234" t="s">
        <v>7053</v>
      </c>
      <c r="O439" s="234" t="s">
        <v>7054</v>
      </c>
      <c r="P439" s="234" t="s">
        <v>6999</v>
      </c>
      <c r="Q439" s="234"/>
      <c r="R439" s="234" t="s">
        <v>451</v>
      </c>
      <c r="S439" t="b">
        <v>0</v>
      </c>
      <c r="T439" s="242"/>
      <c r="U439" s="103">
        <v>1021</v>
      </c>
      <c r="V439" s="234" t="s">
        <v>272</v>
      </c>
      <c r="W439" s="103">
        <v>8166</v>
      </c>
      <c r="X439" s="234" t="s">
        <v>272</v>
      </c>
      <c r="Y439" s="242">
        <v>45536</v>
      </c>
      <c r="Z439" s="242">
        <v>48213</v>
      </c>
      <c r="AA439" s="103">
        <v>8</v>
      </c>
      <c r="AB439" s="234" t="s">
        <v>7055</v>
      </c>
      <c r="AC439" s="243">
        <v>44442.47729166667</v>
      </c>
      <c r="AD439" s="234" t="s">
        <v>7039</v>
      </c>
      <c r="AE439" s="235" t="s">
        <v>10267</v>
      </c>
      <c r="AF439" s="237">
        <v>0</v>
      </c>
      <c r="AG439" s="234" t="s">
        <v>482</v>
      </c>
      <c r="AH439" s="241"/>
      <c r="AI439" t="b">
        <v>1</v>
      </c>
      <c r="AJ439" t="b">
        <v>0</v>
      </c>
      <c r="AK439" s="234"/>
      <c r="AL439" s="103"/>
      <c r="AM439" t="b">
        <v>0</v>
      </c>
      <c r="AN439" s="234"/>
      <c r="AO439" s="103"/>
      <c r="AP439" s="241"/>
      <c r="AQ439" s="241"/>
      <c r="AR439" s="241"/>
      <c r="AS439" s="241"/>
      <c r="AT439" s="234" t="s">
        <v>7058</v>
      </c>
      <c r="AU439" s="234" t="s">
        <v>8585</v>
      </c>
      <c r="AV439" t="b">
        <v>0</v>
      </c>
      <c r="AW439" t="b">
        <v>0</v>
      </c>
      <c r="AX439" s="241" t="s">
        <v>10268</v>
      </c>
      <c r="AY439" s="241"/>
      <c r="AZ439" s="234"/>
      <c r="BA439" s="234"/>
      <c r="BB439" s="234"/>
      <c r="BC439" t="b">
        <v>0</v>
      </c>
      <c r="BD439" s="234" t="s">
        <v>7008</v>
      </c>
      <c r="BE439" s="234" t="s">
        <v>7045</v>
      </c>
      <c r="BF439" s="234" t="s">
        <v>7027</v>
      </c>
      <c r="BG439" s="234" t="s">
        <v>7028</v>
      </c>
      <c r="BH439" s="234" t="s">
        <v>55</v>
      </c>
      <c r="BI439" s="243">
        <v>44642.412928240738</v>
      </c>
      <c r="BJ439" s="234" t="s">
        <v>442</v>
      </c>
      <c r="BK439" s="234" t="s">
        <v>451</v>
      </c>
      <c r="BL439" s="234" t="s">
        <v>547</v>
      </c>
      <c r="BM439" s="234" t="s">
        <v>547</v>
      </c>
      <c r="BN439" s="241" t="s">
        <v>10269</v>
      </c>
      <c r="BO439" t="b">
        <v>0</v>
      </c>
      <c r="BP439" t="b">
        <v>0</v>
      </c>
      <c r="BQ439" t="b">
        <v>1</v>
      </c>
      <c r="BR439" s="241" t="s">
        <v>7029</v>
      </c>
      <c r="BS439" s="241" t="s">
        <v>7061</v>
      </c>
      <c r="BT439" s="234" t="s">
        <v>7047</v>
      </c>
      <c r="BU439" t="b">
        <v>0</v>
      </c>
      <c r="BV439" s="103">
        <v>3</v>
      </c>
      <c r="BW439" s="235">
        <v>1806</v>
      </c>
      <c r="BX439" s="234" t="s">
        <v>10270</v>
      </c>
      <c r="BY439" s="234" t="s">
        <v>56</v>
      </c>
      <c r="BZ439" s="234" t="s">
        <v>7014</v>
      </c>
    </row>
    <row r="440" spans="1:78" ht="45" x14ac:dyDescent="0.25">
      <c r="A440" s="5">
        <v>1773</v>
      </c>
      <c r="B440" s="234" t="s">
        <v>2776</v>
      </c>
      <c r="C440" s="234" t="s">
        <v>10271</v>
      </c>
      <c r="D440" s="234" t="s">
        <v>7454</v>
      </c>
      <c r="E440" s="234" t="s">
        <v>7410</v>
      </c>
      <c r="F440" s="234" t="s">
        <v>2991</v>
      </c>
      <c r="G440" s="234" t="s">
        <v>7033</v>
      </c>
      <c r="H440" s="234" t="s">
        <v>7034</v>
      </c>
      <c r="I440" s="242"/>
      <c r="J440" s="242">
        <v>44419.406678240739</v>
      </c>
      <c r="K440" s="234" t="s">
        <v>10272</v>
      </c>
      <c r="L440" s="242">
        <v>44456.406678240739</v>
      </c>
      <c r="M440" s="234" t="s">
        <v>7066</v>
      </c>
      <c r="N440" s="234" t="s">
        <v>7455</v>
      </c>
      <c r="O440" s="234" t="s">
        <v>7456</v>
      </c>
      <c r="P440" s="234" t="s">
        <v>6999</v>
      </c>
      <c r="Q440" s="234"/>
      <c r="R440" s="234" t="s">
        <v>451</v>
      </c>
      <c r="S440" t="b">
        <v>0</v>
      </c>
      <c r="T440" s="242"/>
      <c r="U440" s="103">
        <v>287000</v>
      </c>
      <c r="V440" s="234" t="s">
        <v>480</v>
      </c>
      <c r="W440" s="103">
        <v>2870000</v>
      </c>
      <c r="X440" s="234" t="s">
        <v>480</v>
      </c>
      <c r="Y440" s="242"/>
      <c r="Z440" s="242"/>
      <c r="AA440" s="103">
        <v>10</v>
      </c>
      <c r="AB440" s="234" t="s">
        <v>7457</v>
      </c>
      <c r="AC440" s="243">
        <v>44442.412789351853</v>
      </c>
      <c r="AD440" s="234" t="s">
        <v>7039</v>
      </c>
      <c r="AE440" s="235" t="s">
        <v>10273</v>
      </c>
      <c r="AF440" s="237">
        <v>0</v>
      </c>
      <c r="AG440" s="234" t="s">
        <v>482</v>
      </c>
      <c r="AH440" s="241" t="s">
        <v>10274</v>
      </c>
      <c r="AI440" t="b">
        <v>1</v>
      </c>
      <c r="AJ440" t="b">
        <v>0</v>
      </c>
      <c r="AK440" s="234"/>
      <c r="AL440" s="103"/>
      <c r="AM440" t="b">
        <v>0</v>
      </c>
      <c r="AN440" s="234"/>
      <c r="AO440" s="103"/>
      <c r="AP440" s="241" t="s">
        <v>10275</v>
      </c>
      <c r="AQ440" s="241"/>
      <c r="AR440" s="241"/>
      <c r="AS440" s="241"/>
      <c r="AT440" s="234" t="s">
        <v>7005</v>
      </c>
      <c r="AU440" s="234" t="s">
        <v>7025</v>
      </c>
      <c r="AV440" t="b">
        <v>0</v>
      </c>
      <c r="AW440" t="b">
        <v>1</v>
      </c>
      <c r="AX440" s="241"/>
      <c r="AY440" s="241"/>
      <c r="AZ440" s="234"/>
      <c r="BA440" s="234"/>
      <c r="BB440" s="234" t="s">
        <v>10276</v>
      </c>
      <c r="BC440" t="b">
        <v>0</v>
      </c>
      <c r="BD440" s="234" t="s">
        <v>7076</v>
      </c>
      <c r="BE440" s="234" t="s">
        <v>7045</v>
      </c>
      <c r="BF440" s="234" t="s">
        <v>7027</v>
      </c>
      <c r="BG440" s="234" t="s">
        <v>7028</v>
      </c>
      <c r="BH440" s="234" t="s">
        <v>55</v>
      </c>
      <c r="BI440" s="243">
        <v>44642.412928240738</v>
      </c>
      <c r="BJ440" s="234" t="s">
        <v>442</v>
      </c>
      <c r="BK440" s="234" t="s">
        <v>451</v>
      </c>
      <c r="BL440" s="234" t="s">
        <v>451</v>
      </c>
      <c r="BM440" s="234" t="s">
        <v>451</v>
      </c>
      <c r="BN440" s="241"/>
      <c r="BO440" t="b">
        <v>0</v>
      </c>
      <c r="BP440" t="b">
        <v>0</v>
      </c>
      <c r="BQ440" t="b">
        <v>1</v>
      </c>
      <c r="BR440" s="241" t="s">
        <v>7464</v>
      </c>
      <c r="BS440" s="241" t="s">
        <v>7465</v>
      </c>
      <c r="BT440" s="234" t="s">
        <v>7012</v>
      </c>
      <c r="BU440" t="b">
        <v>0</v>
      </c>
      <c r="BV440" s="103">
        <v>1</v>
      </c>
      <c r="BW440" s="235">
        <v>1805</v>
      </c>
      <c r="BX440" s="234" t="s">
        <v>10277</v>
      </c>
      <c r="BY440" s="234" t="s">
        <v>56</v>
      </c>
      <c r="BZ440" s="234" t="s">
        <v>7014</v>
      </c>
    </row>
    <row r="441" spans="1:78" ht="45" x14ac:dyDescent="0.25">
      <c r="A441" s="5">
        <v>1772</v>
      </c>
      <c r="B441" s="234" t="s">
        <v>2757</v>
      </c>
      <c r="C441" s="234" t="s">
        <v>10278</v>
      </c>
      <c r="D441" s="234" t="s">
        <v>7771</v>
      </c>
      <c r="E441" s="234"/>
      <c r="F441" s="234" t="s">
        <v>2991</v>
      </c>
      <c r="G441" s="234" t="s">
        <v>7033</v>
      </c>
      <c r="H441" s="234" t="s">
        <v>7034</v>
      </c>
      <c r="I441" s="242"/>
      <c r="J441" s="242">
        <v>44440.419502314813</v>
      </c>
      <c r="K441" s="234" t="s">
        <v>10279</v>
      </c>
      <c r="L441" s="242">
        <v>44440.419502314813</v>
      </c>
      <c r="M441" s="234" t="s">
        <v>6996</v>
      </c>
      <c r="N441" s="234" t="s">
        <v>10280</v>
      </c>
      <c r="O441" s="234" t="s">
        <v>10281</v>
      </c>
      <c r="P441" s="234" t="s">
        <v>6999</v>
      </c>
      <c r="Q441" s="234"/>
      <c r="R441" s="234" t="s">
        <v>451</v>
      </c>
      <c r="S441" t="b">
        <v>0</v>
      </c>
      <c r="T441" s="242"/>
      <c r="U441" s="103">
        <v>234</v>
      </c>
      <c r="V441" s="234" t="s">
        <v>272</v>
      </c>
      <c r="W441" s="103">
        <v>2340</v>
      </c>
      <c r="X441" s="234" t="s">
        <v>272</v>
      </c>
      <c r="Y441" s="242">
        <v>44837</v>
      </c>
      <c r="Z441" s="242"/>
      <c r="AA441" s="103">
        <v>10</v>
      </c>
      <c r="AB441" s="234" t="s">
        <v>7774</v>
      </c>
      <c r="AC441" s="243">
        <v>44440.422905092593</v>
      </c>
      <c r="AD441" s="234" t="s">
        <v>7039</v>
      </c>
      <c r="AE441" s="235" t="s">
        <v>10282</v>
      </c>
      <c r="AF441" s="237">
        <v>0</v>
      </c>
      <c r="AG441" s="234" t="s">
        <v>482</v>
      </c>
      <c r="AH441" s="241"/>
      <c r="AI441" t="b">
        <v>1</v>
      </c>
      <c r="AJ441" t="b">
        <v>0</v>
      </c>
      <c r="AK441" s="234"/>
      <c r="AL441" s="103"/>
      <c r="AM441" t="b">
        <v>0</v>
      </c>
      <c r="AN441" s="234"/>
      <c r="AO441" s="103"/>
      <c r="AP441" s="241" t="s">
        <v>10283</v>
      </c>
      <c r="AQ441" s="241"/>
      <c r="AR441" s="241"/>
      <c r="AS441" s="241"/>
      <c r="AT441" s="234" t="s">
        <v>7005</v>
      </c>
      <c r="AU441" s="234" t="s">
        <v>7610</v>
      </c>
      <c r="AV441" t="b">
        <v>1</v>
      </c>
      <c r="AW441" t="b">
        <v>1</v>
      </c>
      <c r="AX441" s="241"/>
      <c r="AY441" s="241" t="s">
        <v>10284</v>
      </c>
      <c r="AZ441" s="234"/>
      <c r="BA441" s="234"/>
      <c r="BB441" s="234" t="s">
        <v>10285</v>
      </c>
      <c r="BC441" t="b">
        <v>0</v>
      </c>
      <c r="BD441" s="234" t="s">
        <v>7008</v>
      </c>
      <c r="BE441" s="234" t="s">
        <v>7045</v>
      </c>
      <c r="BF441" s="234" t="s">
        <v>7027</v>
      </c>
      <c r="BG441" s="234" t="s">
        <v>7028</v>
      </c>
      <c r="BH441" s="234" t="s">
        <v>55</v>
      </c>
      <c r="BI441" s="243">
        <v>44642.412916666668</v>
      </c>
      <c r="BJ441" s="234" t="s">
        <v>442</v>
      </c>
      <c r="BK441" s="234" t="s">
        <v>451</v>
      </c>
      <c r="BL441" s="234" t="s">
        <v>451</v>
      </c>
      <c r="BM441" s="234" t="s">
        <v>451</v>
      </c>
      <c r="BN441" s="241"/>
      <c r="BO441" t="b">
        <v>0</v>
      </c>
      <c r="BP441" t="b">
        <v>0</v>
      </c>
      <c r="BQ441" t="b">
        <v>1</v>
      </c>
      <c r="BR441" s="241" t="s">
        <v>7029</v>
      </c>
      <c r="BS441" s="241" t="s">
        <v>7777</v>
      </c>
      <c r="BT441" s="234" t="s">
        <v>7012</v>
      </c>
      <c r="BU441" t="b">
        <v>0</v>
      </c>
      <c r="BV441" s="103">
        <v>2</v>
      </c>
      <c r="BW441" s="235">
        <v>1804</v>
      </c>
      <c r="BX441" s="234" t="s">
        <v>10286</v>
      </c>
      <c r="BY441" s="234" t="s">
        <v>56</v>
      </c>
      <c r="BZ441" s="234" t="s">
        <v>7014</v>
      </c>
    </row>
    <row r="442" spans="1:78" ht="45" x14ac:dyDescent="0.25">
      <c r="A442" s="5">
        <v>1771</v>
      </c>
      <c r="B442" s="234" t="s">
        <v>2738</v>
      </c>
      <c r="C442" s="234" t="s">
        <v>10287</v>
      </c>
      <c r="D442" s="234" t="s">
        <v>7771</v>
      </c>
      <c r="E442" s="234"/>
      <c r="F442" s="234" t="s">
        <v>2991</v>
      </c>
      <c r="G442" s="234" t="s">
        <v>7033</v>
      </c>
      <c r="H442" s="234" t="s">
        <v>7034</v>
      </c>
      <c r="I442" s="242"/>
      <c r="J442" s="242">
        <v>44434.401782407411</v>
      </c>
      <c r="K442" s="234"/>
      <c r="L442" s="242">
        <v>44440.401782407411</v>
      </c>
      <c r="M442" s="234" t="s">
        <v>6996</v>
      </c>
      <c r="N442" s="234" t="s">
        <v>10280</v>
      </c>
      <c r="O442" s="234" t="s">
        <v>10281</v>
      </c>
      <c r="P442" s="234" t="s">
        <v>6999</v>
      </c>
      <c r="Q442" s="234"/>
      <c r="R442" s="234" t="s">
        <v>451</v>
      </c>
      <c r="S442" t="b">
        <v>0</v>
      </c>
      <c r="T442" s="242"/>
      <c r="U442" s="103">
        <v>35</v>
      </c>
      <c r="V442" s="234" t="s">
        <v>272</v>
      </c>
      <c r="W442" s="103">
        <v>350</v>
      </c>
      <c r="X442" s="234" t="s">
        <v>272</v>
      </c>
      <c r="Y442" s="242">
        <v>44837</v>
      </c>
      <c r="Z442" s="242"/>
      <c r="AA442" s="103">
        <v>10</v>
      </c>
      <c r="AB442" s="234" t="s">
        <v>7774</v>
      </c>
      <c r="AC442" s="243">
        <v>44440.410358796296</v>
      </c>
      <c r="AD442" s="234" t="s">
        <v>7039</v>
      </c>
      <c r="AE442" s="235" t="s">
        <v>10288</v>
      </c>
      <c r="AF442" s="237">
        <v>0</v>
      </c>
      <c r="AG442" s="234" t="s">
        <v>482</v>
      </c>
      <c r="AH442" s="241" t="s">
        <v>10289</v>
      </c>
      <c r="AI442" t="b">
        <v>1</v>
      </c>
      <c r="AJ442" t="b">
        <v>0</v>
      </c>
      <c r="AK442" s="234"/>
      <c r="AL442" s="103"/>
      <c r="AM442" t="b">
        <v>0</v>
      </c>
      <c r="AN442" s="234"/>
      <c r="AO442" s="103"/>
      <c r="AP442" s="241" t="s">
        <v>10290</v>
      </c>
      <c r="AQ442" s="241"/>
      <c r="AR442" s="241"/>
      <c r="AS442" s="241" t="s">
        <v>10291</v>
      </c>
      <c r="AT442" s="234" t="s">
        <v>7005</v>
      </c>
      <c r="AU442" s="234" t="s">
        <v>8512</v>
      </c>
      <c r="AV442" t="b">
        <v>1</v>
      </c>
      <c r="AW442" t="b">
        <v>1</v>
      </c>
      <c r="AX442" s="241"/>
      <c r="AY442" s="241"/>
      <c r="AZ442" s="234"/>
      <c r="BA442" s="234"/>
      <c r="BB442" s="234" t="s">
        <v>10285</v>
      </c>
      <c r="BC442" t="b">
        <v>0</v>
      </c>
      <c r="BD442" s="234" t="s">
        <v>7008</v>
      </c>
      <c r="BE442" s="234" t="s">
        <v>7045</v>
      </c>
      <c r="BF442" s="234" t="s">
        <v>7027</v>
      </c>
      <c r="BG442" s="234" t="s">
        <v>7028</v>
      </c>
      <c r="BH442" s="234" t="s">
        <v>55</v>
      </c>
      <c r="BI442" s="243">
        <v>44642.412916666668</v>
      </c>
      <c r="BJ442" s="234" t="s">
        <v>10292</v>
      </c>
      <c r="BK442" s="234" t="s">
        <v>451</v>
      </c>
      <c r="BL442" s="234" t="s">
        <v>451</v>
      </c>
      <c r="BM442" s="234" t="s">
        <v>451</v>
      </c>
      <c r="BN442" s="241"/>
      <c r="BO442" t="b">
        <v>0</v>
      </c>
      <c r="BP442" t="b">
        <v>0</v>
      </c>
      <c r="BQ442" t="b">
        <v>0</v>
      </c>
      <c r="BR442" s="241" t="s">
        <v>7029</v>
      </c>
      <c r="BS442" s="241" t="s">
        <v>7777</v>
      </c>
      <c r="BT442" s="234" t="s">
        <v>7012</v>
      </c>
      <c r="BU442" t="b">
        <v>0</v>
      </c>
      <c r="BV442" s="103">
        <v>2</v>
      </c>
      <c r="BW442" s="235">
        <v>1803</v>
      </c>
      <c r="BX442" s="234" t="s">
        <v>10293</v>
      </c>
      <c r="BY442" s="234" t="s">
        <v>56</v>
      </c>
      <c r="BZ442" s="234" t="s">
        <v>7014</v>
      </c>
    </row>
    <row r="443" spans="1:78" x14ac:dyDescent="0.25">
      <c r="A443" s="5">
        <v>1770</v>
      </c>
      <c r="B443" s="234" t="s">
        <v>2733</v>
      </c>
      <c r="C443" s="234" t="s">
        <v>10294</v>
      </c>
      <c r="D443" s="234" t="s">
        <v>10295</v>
      </c>
      <c r="E443" s="234" t="s">
        <v>10296</v>
      </c>
      <c r="F443" s="234" t="s">
        <v>7156</v>
      </c>
      <c r="G443" s="234" t="s">
        <v>7065</v>
      </c>
      <c r="H443" s="234" t="s">
        <v>7018</v>
      </c>
      <c r="I443" s="242"/>
      <c r="J443" s="242">
        <v>44439.721365740741</v>
      </c>
      <c r="K443" s="234" t="s">
        <v>10297</v>
      </c>
      <c r="L443" s="242">
        <v>44442.721365740741</v>
      </c>
      <c r="M443" s="234" t="s">
        <v>7159</v>
      </c>
      <c r="N443" s="234" t="s">
        <v>10298</v>
      </c>
      <c r="O443" s="234" t="s">
        <v>10299</v>
      </c>
      <c r="P443" s="234" t="s">
        <v>6999</v>
      </c>
      <c r="Q443" s="234"/>
      <c r="R443" s="234" t="s">
        <v>451</v>
      </c>
      <c r="S443" t="b">
        <v>0</v>
      </c>
      <c r="T443" s="242"/>
      <c r="U443" s="103">
        <v>25</v>
      </c>
      <c r="V443" s="234" t="s">
        <v>272</v>
      </c>
      <c r="W443" s="103">
        <v>25</v>
      </c>
      <c r="X443" s="234" t="s">
        <v>272</v>
      </c>
      <c r="Y443" s="242"/>
      <c r="Z443" s="242"/>
      <c r="AA443" s="103"/>
      <c r="AB443" s="234" t="s">
        <v>10300</v>
      </c>
      <c r="AC443" s="243">
        <v>44439.733425925922</v>
      </c>
      <c r="AD443" s="234" t="s">
        <v>9290</v>
      </c>
      <c r="AE443" s="235" t="s">
        <v>10301</v>
      </c>
      <c r="AF443" s="237">
        <v>0</v>
      </c>
      <c r="AG443" s="234" t="s">
        <v>482</v>
      </c>
      <c r="AH443" s="241"/>
      <c r="AI443" t="b">
        <v>1</v>
      </c>
      <c r="AJ443" t="b">
        <v>0</v>
      </c>
      <c r="AK443" s="234"/>
      <c r="AL443" s="103"/>
      <c r="AM443" t="b">
        <v>0</v>
      </c>
      <c r="AN443" s="234"/>
      <c r="AO443" s="103"/>
      <c r="AP443" s="241"/>
      <c r="AQ443" s="241"/>
      <c r="AR443" s="241"/>
      <c r="AS443" s="241"/>
      <c r="AT443" s="234" t="s">
        <v>7005</v>
      </c>
      <c r="AU443" s="234" t="s">
        <v>7025</v>
      </c>
      <c r="AV443" t="b">
        <v>0</v>
      </c>
      <c r="AW443" t="b">
        <v>0</v>
      </c>
      <c r="AX443" s="241"/>
      <c r="AY443" s="241"/>
      <c r="AZ443" s="234"/>
      <c r="BA443" s="234"/>
      <c r="BB443" s="234"/>
      <c r="BC443" t="b">
        <v>0</v>
      </c>
      <c r="BD443" s="234" t="s">
        <v>7170</v>
      </c>
      <c r="BE443" s="234" t="s">
        <v>7026</v>
      </c>
      <c r="BF443" s="234" t="s">
        <v>7027</v>
      </c>
      <c r="BG443" s="234" t="s">
        <v>7028</v>
      </c>
      <c r="BH443" s="234" t="s">
        <v>55</v>
      </c>
      <c r="BI443" s="243">
        <v>44642.412916666668</v>
      </c>
      <c r="BJ443" s="234" t="s">
        <v>442</v>
      </c>
      <c r="BK443" s="234" t="s">
        <v>451</v>
      </c>
      <c r="BL443" s="234" t="s">
        <v>451</v>
      </c>
      <c r="BM443" s="234" t="s">
        <v>451</v>
      </c>
      <c r="BN443" s="241"/>
      <c r="BO443" t="b">
        <v>0</v>
      </c>
      <c r="BP443" t="b">
        <v>0</v>
      </c>
      <c r="BQ443" t="b">
        <v>0</v>
      </c>
      <c r="BR443" s="241" t="s">
        <v>7259</v>
      </c>
      <c r="BS443" s="241"/>
      <c r="BT443" s="234" t="s">
        <v>7012</v>
      </c>
      <c r="BU443" t="b">
        <v>0</v>
      </c>
      <c r="BV443" s="103">
        <v>1</v>
      </c>
      <c r="BW443" s="235">
        <v>1802</v>
      </c>
      <c r="BX443" s="234" t="s">
        <v>10302</v>
      </c>
      <c r="BY443" s="234" t="s">
        <v>56</v>
      </c>
      <c r="BZ443" s="234" t="s">
        <v>7014</v>
      </c>
    </row>
    <row r="444" spans="1:78" ht="30" x14ac:dyDescent="0.25">
      <c r="A444" s="5">
        <v>1769</v>
      </c>
      <c r="B444" s="234" t="s">
        <v>2719</v>
      </c>
      <c r="C444" s="234" t="s">
        <v>10303</v>
      </c>
      <c r="D444" s="234"/>
      <c r="E444" s="234" t="s">
        <v>10304</v>
      </c>
      <c r="F444" s="234" t="s">
        <v>7156</v>
      </c>
      <c r="G444" s="234" t="s">
        <v>7263</v>
      </c>
      <c r="H444" s="234" t="s">
        <v>7263</v>
      </c>
      <c r="I444" s="242"/>
      <c r="J444" s="242">
        <v>44439.637083333335</v>
      </c>
      <c r="K444" s="234"/>
      <c r="L444" s="242">
        <v>44445.637083333335</v>
      </c>
      <c r="M444" s="234" t="s">
        <v>7832</v>
      </c>
      <c r="N444" s="234" t="s">
        <v>10305</v>
      </c>
      <c r="O444" s="234" t="s">
        <v>10306</v>
      </c>
      <c r="P444" s="234" t="s">
        <v>6999</v>
      </c>
      <c r="Q444" s="234"/>
      <c r="R444" s="234" t="s">
        <v>451</v>
      </c>
      <c r="S444" t="b">
        <v>0</v>
      </c>
      <c r="T444" s="242">
        <v>44445</v>
      </c>
      <c r="U444" s="103">
        <v>70</v>
      </c>
      <c r="V444" s="234" t="s">
        <v>272</v>
      </c>
      <c r="W444" s="103">
        <v>210</v>
      </c>
      <c r="X444" s="234" t="s">
        <v>272</v>
      </c>
      <c r="Y444" s="242">
        <v>44562</v>
      </c>
      <c r="Z444" s="242"/>
      <c r="AA444" s="103">
        <v>3</v>
      </c>
      <c r="AB444" s="234"/>
      <c r="AC444" s="243">
        <v>44439.642800925925</v>
      </c>
      <c r="AD444" s="234" t="s">
        <v>7268</v>
      </c>
      <c r="AE444" s="235" t="s">
        <v>10307</v>
      </c>
      <c r="AF444" s="237">
        <v>0</v>
      </c>
      <c r="AG444" s="234" t="s">
        <v>482</v>
      </c>
      <c r="AH444" s="241" t="s">
        <v>10308</v>
      </c>
      <c r="AI444" t="b">
        <v>1</v>
      </c>
      <c r="AJ444" t="b">
        <v>0</v>
      </c>
      <c r="AK444" s="234"/>
      <c r="AL444" s="103"/>
      <c r="AM444" t="b">
        <v>0</v>
      </c>
      <c r="AN444" s="234"/>
      <c r="AO444" s="103"/>
      <c r="AP444" s="241"/>
      <c r="AQ444" s="241"/>
      <c r="AR444" s="241"/>
      <c r="AS444" s="241"/>
      <c r="AT444" s="234" t="s">
        <v>7005</v>
      </c>
      <c r="AU444" s="234" t="s">
        <v>7025</v>
      </c>
      <c r="AV444" t="b">
        <v>0</v>
      </c>
      <c r="AW444" t="b">
        <v>0</v>
      </c>
      <c r="AX444" s="241"/>
      <c r="AY444" s="241"/>
      <c r="AZ444" s="234"/>
      <c r="BA444" s="234"/>
      <c r="BB444" s="234" t="s">
        <v>10309</v>
      </c>
      <c r="BC444" t="b">
        <v>1</v>
      </c>
      <c r="BD444" s="234" t="s">
        <v>7838</v>
      </c>
      <c r="BE444" s="234" t="s">
        <v>7009</v>
      </c>
      <c r="BF444" s="234" t="s">
        <v>6972</v>
      </c>
      <c r="BG444" s="234" t="s">
        <v>7028</v>
      </c>
      <c r="BH444" s="234" t="s">
        <v>55</v>
      </c>
      <c r="BI444" s="243">
        <v>44642.412916666668</v>
      </c>
      <c r="BJ444" s="234" t="s">
        <v>7486</v>
      </c>
      <c r="BK444" s="234" t="s">
        <v>451</v>
      </c>
      <c r="BL444" s="234" t="s">
        <v>451</v>
      </c>
      <c r="BM444" s="234" t="s">
        <v>451</v>
      </c>
      <c r="BN444" s="241"/>
      <c r="BO444" t="b">
        <v>0</v>
      </c>
      <c r="BP444" t="b">
        <v>0</v>
      </c>
      <c r="BQ444" t="b">
        <v>0</v>
      </c>
      <c r="BR444" s="241"/>
      <c r="BS444" s="241"/>
      <c r="BT444" s="234" t="s">
        <v>10310</v>
      </c>
      <c r="BU444" t="b">
        <v>0</v>
      </c>
      <c r="BV444" s="103">
        <v>1</v>
      </c>
      <c r="BW444" s="235">
        <v>1801</v>
      </c>
      <c r="BX444" s="234" t="s">
        <v>10311</v>
      </c>
      <c r="BY444" s="234" t="s">
        <v>56</v>
      </c>
      <c r="BZ444" s="234" t="s">
        <v>7014</v>
      </c>
    </row>
    <row r="445" spans="1:78" x14ac:dyDescent="0.25">
      <c r="A445" s="5">
        <v>1768</v>
      </c>
      <c r="B445" s="234" t="s">
        <v>2715</v>
      </c>
      <c r="C445" s="234" t="s">
        <v>10312</v>
      </c>
      <c r="D445" s="234" t="s">
        <v>7709</v>
      </c>
      <c r="E445" s="234"/>
      <c r="F445" s="234" t="s">
        <v>2991</v>
      </c>
      <c r="G445" s="234" t="s">
        <v>7825</v>
      </c>
      <c r="H445" s="234" t="s">
        <v>7825</v>
      </c>
      <c r="I445" s="242"/>
      <c r="J445" s="242">
        <v>44438.375532407408</v>
      </c>
      <c r="K445" s="234"/>
      <c r="L445" s="242">
        <v>44445.375532407408</v>
      </c>
      <c r="M445" s="234" t="s">
        <v>7477</v>
      </c>
      <c r="N445" s="234" t="s">
        <v>7711</v>
      </c>
      <c r="O445" s="234" t="s">
        <v>7712</v>
      </c>
      <c r="P445" s="234" t="s">
        <v>6999</v>
      </c>
      <c r="Q445" s="234" t="s">
        <v>10313</v>
      </c>
      <c r="R445" s="234" t="s">
        <v>451</v>
      </c>
      <c r="S445" t="b">
        <v>0</v>
      </c>
      <c r="T445" s="242"/>
      <c r="U445" s="103">
        <v>56</v>
      </c>
      <c r="V445" s="234" t="s">
        <v>272</v>
      </c>
      <c r="W445" s="103">
        <v>280</v>
      </c>
      <c r="X445" s="234" t="s">
        <v>272</v>
      </c>
      <c r="Y445" s="242">
        <v>44562</v>
      </c>
      <c r="Z445" s="242">
        <v>46387</v>
      </c>
      <c r="AA445" s="103">
        <v>6</v>
      </c>
      <c r="AB445" s="234" t="s">
        <v>7713</v>
      </c>
      <c r="AC445" s="243">
        <v>44438.386863425927</v>
      </c>
      <c r="AD445" s="234" t="s">
        <v>7826</v>
      </c>
      <c r="AE445" s="235" t="s">
        <v>10314</v>
      </c>
      <c r="AF445" s="237">
        <v>0</v>
      </c>
      <c r="AG445" s="234" t="s">
        <v>482</v>
      </c>
      <c r="AH445" s="241"/>
      <c r="AI445" t="b">
        <v>1</v>
      </c>
      <c r="AJ445" t="b">
        <v>0</v>
      </c>
      <c r="AK445" s="234"/>
      <c r="AL445" s="103"/>
      <c r="AM445" t="b">
        <v>0</v>
      </c>
      <c r="AN445" s="234"/>
      <c r="AO445" s="103"/>
      <c r="AP445" s="241"/>
      <c r="AQ445" s="241"/>
      <c r="AR445" s="241"/>
      <c r="AS445" s="241"/>
      <c r="AT445" s="234" t="s">
        <v>7166</v>
      </c>
      <c r="AU445" s="234" t="s">
        <v>9389</v>
      </c>
      <c r="AV445" t="b">
        <v>0</v>
      </c>
      <c r="AW445" t="b">
        <v>0</v>
      </c>
      <c r="AX445" s="241" t="s">
        <v>10315</v>
      </c>
      <c r="AY445" s="241"/>
      <c r="AZ445" s="234"/>
      <c r="BA445" s="234"/>
      <c r="BB445" s="234" t="s">
        <v>8667</v>
      </c>
      <c r="BC445" t="b">
        <v>0</v>
      </c>
      <c r="BD445" s="234" t="s">
        <v>369</v>
      </c>
      <c r="BE445" s="234" t="s">
        <v>7171</v>
      </c>
      <c r="BF445" s="234" t="s">
        <v>7027</v>
      </c>
      <c r="BG445" s="234" t="s">
        <v>7028</v>
      </c>
      <c r="BH445" s="234" t="s">
        <v>55</v>
      </c>
      <c r="BI445" s="243">
        <v>44642.412905092591</v>
      </c>
      <c r="BJ445" s="234" t="s">
        <v>442</v>
      </c>
      <c r="BK445" s="234" t="s">
        <v>451</v>
      </c>
      <c r="BL445" s="234" t="s">
        <v>547</v>
      </c>
      <c r="BM445" s="234" t="s">
        <v>451</v>
      </c>
      <c r="BN445" s="241"/>
      <c r="BO445" t="b">
        <v>0</v>
      </c>
      <c r="BP445" t="b">
        <v>0</v>
      </c>
      <c r="BQ445" t="b">
        <v>0</v>
      </c>
      <c r="BR445" s="241" t="s">
        <v>7029</v>
      </c>
      <c r="BS445" s="241"/>
      <c r="BT445" s="234" t="s">
        <v>7012</v>
      </c>
      <c r="BU445" t="b">
        <v>0</v>
      </c>
      <c r="BV445" s="103">
        <v>1</v>
      </c>
      <c r="BW445" s="235">
        <v>1800</v>
      </c>
      <c r="BX445" s="234" t="s">
        <v>10316</v>
      </c>
      <c r="BY445" s="234" t="s">
        <v>56</v>
      </c>
      <c r="BZ445" s="234" t="s">
        <v>7014</v>
      </c>
    </row>
    <row r="446" spans="1:78" ht="60" x14ac:dyDescent="0.25">
      <c r="A446" s="5">
        <v>1767</v>
      </c>
      <c r="B446" s="234" t="s">
        <v>2707</v>
      </c>
      <c r="C446" s="234" t="s">
        <v>10317</v>
      </c>
      <c r="D446" s="234"/>
      <c r="E446" s="234" t="s">
        <v>10318</v>
      </c>
      <c r="F446" s="234" t="s">
        <v>2991</v>
      </c>
      <c r="G446" s="234" t="s">
        <v>8316</v>
      </c>
      <c r="H446" s="234" t="s">
        <v>7034</v>
      </c>
      <c r="I446" s="242"/>
      <c r="J446" s="242">
        <v>44412.671111111114</v>
      </c>
      <c r="K446" s="234" t="s">
        <v>8989</v>
      </c>
      <c r="L446" s="242">
        <v>44445.671111111114</v>
      </c>
      <c r="M446" s="234" t="s">
        <v>6996</v>
      </c>
      <c r="N446" s="234" t="s">
        <v>10319</v>
      </c>
      <c r="O446" s="234" t="s">
        <v>10320</v>
      </c>
      <c r="P446" s="234" t="s">
        <v>6999</v>
      </c>
      <c r="Q446" s="234" t="s">
        <v>10321</v>
      </c>
      <c r="R446" s="234" t="s">
        <v>547</v>
      </c>
      <c r="S446" t="b">
        <v>0</v>
      </c>
      <c r="T446" s="242">
        <v>44571</v>
      </c>
      <c r="U446" s="103">
        <v>60</v>
      </c>
      <c r="V446" s="234" t="s">
        <v>272</v>
      </c>
      <c r="W446" s="103">
        <v>200</v>
      </c>
      <c r="X446" s="234" t="s">
        <v>272</v>
      </c>
      <c r="Y446" s="242"/>
      <c r="Z446" s="242"/>
      <c r="AA446" s="103">
        <v>5</v>
      </c>
      <c r="AB446" s="234"/>
      <c r="AC446" s="243">
        <v>44435.709594907406</v>
      </c>
      <c r="AD446" s="234" t="s">
        <v>8319</v>
      </c>
      <c r="AE446" s="235" t="s">
        <v>10322</v>
      </c>
      <c r="AF446" s="237">
        <v>0</v>
      </c>
      <c r="AG446" s="234" t="s">
        <v>482</v>
      </c>
      <c r="AH446" s="241" t="s">
        <v>10323</v>
      </c>
      <c r="AI446" t="b">
        <v>1</v>
      </c>
      <c r="AJ446" t="b">
        <v>0</v>
      </c>
      <c r="AK446" s="234"/>
      <c r="AL446" s="103"/>
      <c r="AM446" t="b">
        <v>0</v>
      </c>
      <c r="AN446" s="234"/>
      <c r="AO446" s="103"/>
      <c r="AP446" s="241"/>
      <c r="AQ446" s="241"/>
      <c r="AR446" s="241" t="s">
        <v>10324</v>
      </c>
      <c r="AS446" s="241" t="s">
        <v>10325</v>
      </c>
      <c r="AT446" s="234" t="s">
        <v>7005</v>
      </c>
      <c r="AU446" s="234" t="s">
        <v>7610</v>
      </c>
      <c r="AV446" t="b">
        <v>0</v>
      </c>
      <c r="AW446" t="b">
        <v>1</v>
      </c>
      <c r="AX446" s="241" t="s">
        <v>10324</v>
      </c>
      <c r="AY446" s="241"/>
      <c r="AZ446" s="234"/>
      <c r="BA446" s="234"/>
      <c r="BB446" s="234" t="s">
        <v>10326</v>
      </c>
      <c r="BC446" t="b">
        <v>1</v>
      </c>
      <c r="BD446" s="234" t="s">
        <v>7008</v>
      </c>
      <c r="BE446" s="234" t="s">
        <v>7045</v>
      </c>
      <c r="BF446" s="234" t="s">
        <v>7027</v>
      </c>
      <c r="BG446" s="234" t="s">
        <v>7028</v>
      </c>
      <c r="BH446" s="234" t="s">
        <v>55</v>
      </c>
      <c r="BI446" s="243">
        <v>44642.412905092591</v>
      </c>
      <c r="BJ446" s="234" t="s">
        <v>10327</v>
      </c>
      <c r="BK446" s="234" t="s">
        <v>547</v>
      </c>
      <c r="BL446" s="234" t="s">
        <v>547</v>
      </c>
      <c r="BM446" s="234" t="s">
        <v>547</v>
      </c>
      <c r="BN446" s="241" t="s">
        <v>10328</v>
      </c>
      <c r="BO446" t="b">
        <v>0</v>
      </c>
      <c r="BP446" t="b">
        <v>0</v>
      </c>
      <c r="BQ446" t="b">
        <v>1</v>
      </c>
      <c r="BR446" s="241"/>
      <c r="BS446" s="241"/>
      <c r="BT446" s="234" t="s">
        <v>7012</v>
      </c>
      <c r="BU446" t="b">
        <v>0</v>
      </c>
      <c r="BV446" s="103">
        <v>1</v>
      </c>
      <c r="BW446" s="235">
        <v>1799</v>
      </c>
      <c r="BX446" s="234" t="s">
        <v>10329</v>
      </c>
      <c r="BY446" s="234" t="s">
        <v>56</v>
      </c>
      <c r="BZ446" s="234" t="s">
        <v>7014</v>
      </c>
    </row>
    <row r="447" spans="1:78" x14ac:dyDescent="0.25">
      <c r="A447" s="5">
        <v>1766</v>
      </c>
      <c r="B447" s="234" t="s">
        <v>2703</v>
      </c>
      <c r="C447" s="234" t="s">
        <v>10330</v>
      </c>
      <c r="D447" s="234" t="s">
        <v>7419</v>
      </c>
      <c r="E447" s="234"/>
      <c r="F447" s="234" t="s">
        <v>6993</v>
      </c>
      <c r="G447" s="234" t="s">
        <v>7315</v>
      </c>
      <c r="H447" s="234" t="s">
        <v>6995</v>
      </c>
      <c r="I447" s="242"/>
      <c r="J447" s="242">
        <v>44435.419328703705</v>
      </c>
      <c r="K447" s="234"/>
      <c r="L447" s="242">
        <v>44435.419328703705</v>
      </c>
      <c r="M447" s="234" t="s">
        <v>6996</v>
      </c>
      <c r="N447" s="234" t="s">
        <v>7421</v>
      </c>
      <c r="O447" s="234" t="s">
        <v>7422</v>
      </c>
      <c r="P447" s="234" t="s">
        <v>6999</v>
      </c>
      <c r="Q447" s="234" t="s">
        <v>10331</v>
      </c>
      <c r="R447" s="234" t="s">
        <v>451</v>
      </c>
      <c r="S447" t="b">
        <v>0</v>
      </c>
      <c r="T447" s="242"/>
      <c r="U447" s="103">
        <v>1</v>
      </c>
      <c r="V447" s="234" t="s">
        <v>272</v>
      </c>
      <c r="W447" s="103">
        <v>1</v>
      </c>
      <c r="X447" s="234" t="s">
        <v>272</v>
      </c>
      <c r="Y447" s="242"/>
      <c r="Z447" s="242"/>
      <c r="AA447" s="103"/>
      <c r="AB447" s="234" t="s">
        <v>7424</v>
      </c>
      <c r="AC447" s="243">
        <v>44435.422592592593</v>
      </c>
      <c r="AD447" s="234" t="s">
        <v>7320</v>
      </c>
      <c r="AE447" s="235" t="s">
        <v>10332</v>
      </c>
      <c r="AF447" s="237">
        <v>0</v>
      </c>
      <c r="AG447" s="234" t="s">
        <v>436</v>
      </c>
      <c r="AH447" s="241"/>
      <c r="AI447" t="b">
        <v>1</v>
      </c>
      <c r="AJ447" t="b">
        <v>0</v>
      </c>
      <c r="AK447" s="234"/>
      <c r="AL447" s="103"/>
      <c r="AM447" t="b">
        <v>0</v>
      </c>
      <c r="AN447" s="234"/>
      <c r="AO447" s="103"/>
      <c r="AP447" s="241"/>
      <c r="AQ447" s="241"/>
      <c r="AR447" s="241"/>
      <c r="AS447" s="241"/>
      <c r="AT447" s="234" t="s">
        <v>7005</v>
      </c>
      <c r="AU447" s="234" t="s">
        <v>7085</v>
      </c>
      <c r="AV447" t="b">
        <v>0</v>
      </c>
      <c r="AW447" t="b">
        <v>0</v>
      </c>
      <c r="AX447" s="241"/>
      <c r="AY447" s="241"/>
      <c r="AZ447" s="234"/>
      <c r="BA447" s="234"/>
      <c r="BB447" s="234" t="s">
        <v>10333</v>
      </c>
      <c r="BC447" t="b">
        <v>0</v>
      </c>
      <c r="BD447" s="234" t="s">
        <v>7008</v>
      </c>
      <c r="BE447" s="234" t="s">
        <v>7009</v>
      </c>
      <c r="BF447" s="234" t="s">
        <v>7027</v>
      </c>
      <c r="BG447" s="234" t="s">
        <v>7028</v>
      </c>
      <c r="BH447" s="234" t="s">
        <v>55</v>
      </c>
      <c r="BI447" s="243">
        <v>44642.412905092591</v>
      </c>
      <c r="BJ447" s="234" t="s">
        <v>442</v>
      </c>
      <c r="BK447" s="234" t="s">
        <v>451</v>
      </c>
      <c r="BL447" s="234" t="s">
        <v>451</v>
      </c>
      <c r="BM447" s="234" t="s">
        <v>451</v>
      </c>
      <c r="BN447" s="241"/>
      <c r="BO447" t="b">
        <v>0</v>
      </c>
      <c r="BP447" t="b">
        <v>0</v>
      </c>
      <c r="BQ447" t="b">
        <v>0</v>
      </c>
      <c r="BR447" s="241" t="s">
        <v>7029</v>
      </c>
      <c r="BS447" s="241"/>
      <c r="BT447" s="234" t="s">
        <v>7012</v>
      </c>
      <c r="BU447" t="b">
        <v>0</v>
      </c>
      <c r="BV447" s="103">
        <v>0</v>
      </c>
      <c r="BW447" s="235">
        <v>1798</v>
      </c>
      <c r="BX447" s="234" t="s">
        <v>10334</v>
      </c>
      <c r="BY447" s="234" t="s">
        <v>56</v>
      </c>
      <c r="BZ447" s="234" t="s">
        <v>7014</v>
      </c>
    </row>
    <row r="448" spans="1:78" x14ac:dyDescent="0.25">
      <c r="A448" s="5">
        <v>1765</v>
      </c>
      <c r="B448" s="234" t="s">
        <v>2691</v>
      </c>
      <c r="C448" s="234" t="s">
        <v>10335</v>
      </c>
      <c r="D448" s="234"/>
      <c r="E448" s="234" t="s">
        <v>10336</v>
      </c>
      <c r="F448" s="234" t="s">
        <v>2991</v>
      </c>
      <c r="G448" s="234" t="s">
        <v>7158</v>
      </c>
      <c r="H448" s="234" t="s">
        <v>7158</v>
      </c>
      <c r="I448" s="242">
        <v>44438</v>
      </c>
      <c r="J448" s="242">
        <v>44435.39162037037</v>
      </c>
      <c r="K448" s="234"/>
      <c r="L448" s="242">
        <v>44440.39162037037</v>
      </c>
      <c r="M448" s="234" t="s">
        <v>7813</v>
      </c>
      <c r="N448" s="234" t="s">
        <v>10337</v>
      </c>
      <c r="O448" s="234" t="s">
        <v>10338</v>
      </c>
      <c r="P448" s="234" t="s">
        <v>6999</v>
      </c>
      <c r="Q448" s="234"/>
      <c r="R448" s="234" t="s">
        <v>451</v>
      </c>
      <c r="S448" t="b">
        <v>0</v>
      </c>
      <c r="T448" s="242"/>
      <c r="U448" s="103">
        <v>50</v>
      </c>
      <c r="V448" s="234" t="s">
        <v>272</v>
      </c>
      <c r="W448" s="103">
        <v>300</v>
      </c>
      <c r="X448" s="234" t="s">
        <v>272</v>
      </c>
      <c r="Y448" s="242">
        <v>44927</v>
      </c>
      <c r="Z448" s="242">
        <v>47118</v>
      </c>
      <c r="AA448" s="103">
        <v>6</v>
      </c>
      <c r="AB448" s="234"/>
      <c r="AC448" s="243">
        <v>44435.398101851853</v>
      </c>
      <c r="AD448" s="234" t="s">
        <v>7182</v>
      </c>
      <c r="AE448" s="235" t="s">
        <v>10339</v>
      </c>
      <c r="AF448" s="237">
        <v>0</v>
      </c>
      <c r="AG448" s="234" t="s">
        <v>482</v>
      </c>
      <c r="AH448" s="241"/>
      <c r="AI448" t="b">
        <v>1</v>
      </c>
      <c r="AJ448" t="b">
        <v>0</v>
      </c>
      <c r="AK448" s="234"/>
      <c r="AL448" s="103"/>
      <c r="AM448" t="b">
        <v>0</v>
      </c>
      <c r="AN448" s="234"/>
      <c r="AO448" s="103"/>
      <c r="AP448" s="241"/>
      <c r="AQ448" s="241"/>
      <c r="AR448" s="241" t="s">
        <v>10340</v>
      </c>
      <c r="AS448" s="241"/>
      <c r="AT448" s="234" t="s">
        <v>7005</v>
      </c>
      <c r="AU448" s="234" t="s">
        <v>10341</v>
      </c>
      <c r="AV448" t="b">
        <v>0</v>
      </c>
      <c r="AW448" t="b">
        <v>0</v>
      </c>
      <c r="AX448" s="241" t="s">
        <v>10342</v>
      </c>
      <c r="AY448" s="241"/>
      <c r="AZ448" s="234"/>
      <c r="BA448" s="234"/>
      <c r="BB448" s="234" t="s">
        <v>10343</v>
      </c>
      <c r="BC448" t="b">
        <v>1</v>
      </c>
      <c r="BD448" s="234" t="s">
        <v>7821</v>
      </c>
      <c r="BE448" s="234" t="s">
        <v>7171</v>
      </c>
      <c r="BF448" s="234" t="s">
        <v>7027</v>
      </c>
      <c r="BG448" s="234" t="s">
        <v>7028</v>
      </c>
      <c r="BH448" s="234" t="s">
        <v>55</v>
      </c>
      <c r="BI448" s="243">
        <v>44642.412893518522</v>
      </c>
      <c r="BJ448" s="234" t="s">
        <v>442</v>
      </c>
      <c r="BK448" s="234" t="s">
        <v>547</v>
      </c>
      <c r="BL448" s="234" t="s">
        <v>547</v>
      </c>
      <c r="BM448" s="234" t="s">
        <v>451</v>
      </c>
      <c r="BN448" s="241"/>
      <c r="BO448" t="b">
        <v>0</v>
      </c>
      <c r="BP448" t="b">
        <v>0</v>
      </c>
      <c r="BQ448" t="b">
        <v>0</v>
      </c>
      <c r="BR448" s="241"/>
      <c r="BS448" s="241"/>
      <c r="BT448" s="234" t="s">
        <v>7188</v>
      </c>
      <c r="BU448" t="b">
        <v>0</v>
      </c>
      <c r="BV448" s="103">
        <v>1</v>
      </c>
      <c r="BW448" s="235">
        <v>1797</v>
      </c>
      <c r="BX448" s="234" t="s">
        <v>10344</v>
      </c>
      <c r="BY448" s="234" t="s">
        <v>56</v>
      </c>
      <c r="BZ448" s="234" t="s">
        <v>7014</v>
      </c>
    </row>
    <row r="449" spans="1:78" ht="45" x14ac:dyDescent="0.25">
      <c r="A449" s="5">
        <v>1764</v>
      </c>
      <c r="B449" s="234" t="s">
        <v>2677</v>
      </c>
      <c r="C449" s="234" t="s">
        <v>10345</v>
      </c>
      <c r="D449" s="234"/>
      <c r="E449" s="234" t="s">
        <v>10346</v>
      </c>
      <c r="F449" s="234" t="s">
        <v>2991</v>
      </c>
      <c r="G449" s="234" t="s">
        <v>6994</v>
      </c>
      <c r="H449" s="234" t="s">
        <v>6995</v>
      </c>
      <c r="I449" s="242"/>
      <c r="J449" s="242">
        <v>44434.667557870373</v>
      </c>
      <c r="K449" s="234"/>
      <c r="L449" s="242">
        <v>44441.667557870373</v>
      </c>
      <c r="M449" s="234" t="s">
        <v>6996</v>
      </c>
      <c r="N449" s="234" t="s">
        <v>10347</v>
      </c>
      <c r="O449" s="234" t="s">
        <v>10348</v>
      </c>
      <c r="P449" s="234" t="s">
        <v>6999</v>
      </c>
      <c r="Q449" s="234"/>
      <c r="R449" s="234" t="s">
        <v>451</v>
      </c>
      <c r="S449" t="b">
        <v>0</v>
      </c>
      <c r="T449" s="242"/>
      <c r="U449" s="103">
        <v>426</v>
      </c>
      <c r="V449" s="234" t="s">
        <v>272</v>
      </c>
      <c r="W449" s="103">
        <v>426</v>
      </c>
      <c r="X449" s="234" t="s">
        <v>272</v>
      </c>
      <c r="Y449" s="242"/>
      <c r="Z449" s="242"/>
      <c r="AA449" s="103"/>
      <c r="AB449" s="234"/>
      <c r="AC449" s="243">
        <v>44434.678425925929</v>
      </c>
      <c r="AD449" s="234" t="s">
        <v>7001</v>
      </c>
      <c r="AE449" s="235" t="s">
        <v>10349</v>
      </c>
      <c r="AF449" s="237">
        <v>0</v>
      </c>
      <c r="AG449" s="234" t="s">
        <v>482</v>
      </c>
      <c r="AH449" s="241" t="s">
        <v>10350</v>
      </c>
      <c r="AI449" t="b">
        <v>1</v>
      </c>
      <c r="AJ449" t="b">
        <v>0</v>
      </c>
      <c r="AK449" s="234"/>
      <c r="AL449" s="103"/>
      <c r="AM449" t="b">
        <v>0</v>
      </c>
      <c r="AN449" s="234"/>
      <c r="AO449" s="103"/>
      <c r="AP449" s="241"/>
      <c r="AQ449" s="241"/>
      <c r="AR449" s="241" t="s">
        <v>10351</v>
      </c>
      <c r="AS449" s="241" t="s">
        <v>10352</v>
      </c>
      <c r="AT449" s="234" t="s">
        <v>7005</v>
      </c>
      <c r="AU449" s="234" t="s">
        <v>7085</v>
      </c>
      <c r="AV449" t="b">
        <v>1</v>
      </c>
      <c r="AW449" t="b">
        <v>0</v>
      </c>
      <c r="AX449" s="241"/>
      <c r="AY449" s="241" t="s">
        <v>10353</v>
      </c>
      <c r="AZ449" s="234"/>
      <c r="BA449" s="234"/>
      <c r="BB449" s="234" t="s">
        <v>10354</v>
      </c>
      <c r="BC449" t="b">
        <v>1</v>
      </c>
      <c r="BD449" s="234" t="s">
        <v>7008</v>
      </c>
      <c r="BE449" s="234" t="s">
        <v>7009</v>
      </c>
      <c r="BF449" s="234" t="s">
        <v>6972</v>
      </c>
      <c r="BG449" s="234" t="s">
        <v>7028</v>
      </c>
      <c r="BH449" s="234" t="s">
        <v>55</v>
      </c>
      <c r="BI449" s="243">
        <v>44642.412893518522</v>
      </c>
      <c r="BJ449" s="234" t="s">
        <v>10355</v>
      </c>
      <c r="BK449" s="234" t="s">
        <v>547</v>
      </c>
      <c r="BL449" s="234" t="s">
        <v>451</v>
      </c>
      <c r="BM449" s="234" t="s">
        <v>451</v>
      </c>
      <c r="BN449" s="241"/>
      <c r="BO449" t="b">
        <v>0</v>
      </c>
      <c r="BP449" t="b">
        <v>0</v>
      </c>
      <c r="BQ449" t="b">
        <v>0</v>
      </c>
      <c r="BR449" s="241"/>
      <c r="BS449" s="241"/>
      <c r="BT449" s="234" t="s">
        <v>7012</v>
      </c>
      <c r="BU449" t="b">
        <v>0</v>
      </c>
      <c r="BV449" s="103">
        <v>1</v>
      </c>
      <c r="BW449" s="235">
        <v>1796</v>
      </c>
      <c r="BX449" s="234" t="s">
        <v>10356</v>
      </c>
      <c r="BY449" s="234" t="s">
        <v>56</v>
      </c>
      <c r="BZ449" s="234" t="s">
        <v>7014</v>
      </c>
    </row>
    <row r="450" spans="1:78" x14ac:dyDescent="0.25">
      <c r="A450" s="5">
        <v>1763</v>
      </c>
      <c r="B450" s="234" t="s">
        <v>2671</v>
      </c>
      <c r="C450" s="234" t="s">
        <v>10357</v>
      </c>
      <c r="D450" s="234"/>
      <c r="E450" s="234" t="s">
        <v>10358</v>
      </c>
      <c r="F450" s="234" t="s">
        <v>6993</v>
      </c>
      <c r="G450" s="234" t="s">
        <v>6994</v>
      </c>
      <c r="H450" s="234" t="s">
        <v>6995</v>
      </c>
      <c r="I450" s="242"/>
      <c r="J450" s="242">
        <v>44434.574571759258</v>
      </c>
      <c r="K450" s="234"/>
      <c r="L450" s="242">
        <v>44441.574571759258</v>
      </c>
      <c r="M450" s="234" t="s">
        <v>6996</v>
      </c>
      <c r="N450" s="234" t="s">
        <v>10359</v>
      </c>
      <c r="O450" s="234" t="s">
        <v>10360</v>
      </c>
      <c r="P450" s="234" t="s">
        <v>6999</v>
      </c>
      <c r="Q450" s="234"/>
      <c r="R450" s="234" t="s">
        <v>451</v>
      </c>
      <c r="S450" t="b">
        <v>0</v>
      </c>
      <c r="T450" s="242"/>
      <c r="U450" s="103">
        <v>5</v>
      </c>
      <c r="V450" s="234" t="s">
        <v>272</v>
      </c>
      <c r="W450" s="103">
        <v>10</v>
      </c>
      <c r="X450" s="234" t="s">
        <v>272</v>
      </c>
      <c r="Y450" s="242"/>
      <c r="Z450" s="242"/>
      <c r="AA450" s="103"/>
      <c r="AB450" s="234"/>
      <c r="AC450" s="243">
        <v>44434.581377314818</v>
      </c>
      <c r="AD450" s="234" t="s">
        <v>7001</v>
      </c>
      <c r="AE450" s="235" t="s">
        <v>10361</v>
      </c>
      <c r="AF450" s="237">
        <v>0</v>
      </c>
      <c r="AG450" s="234" t="s">
        <v>482</v>
      </c>
      <c r="AH450" s="241" t="s">
        <v>10357</v>
      </c>
      <c r="AI450" t="b">
        <v>1</v>
      </c>
      <c r="AJ450" t="b">
        <v>0</v>
      </c>
      <c r="AK450" s="234"/>
      <c r="AL450" s="103"/>
      <c r="AM450" t="b">
        <v>0</v>
      </c>
      <c r="AN450" s="234"/>
      <c r="AO450" s="103"/>
      <c r="AP450" s="241"/>
      <c r="AQ450" s="241"/>
      <c r="AR450" s="241"/>
      <c r="AS450" s="241"/>
      <c r="AT450" s="234"/>
      <c r="AU450" s="234" t="s">
        <v>7085</v>
      </c>
      <c r="AV450" t="b">
        <v>0</v>
      </c>
      <c r="AW450" t="b">
        <v>0</v>
      </c>
      <c r="AX450" s="241"/>
      <c r="AY450" s="241"/>
      <c r="AZ450" s="234"/>
      <c r="BA450" s="234"/>
      <c r="BB450" s="234" t="s">
        <v>10362</v>
      </c>
      <c r="BC450" t="b">
        <v>1</v>
      </c>
      <c r="BD450" s="234" t="s">
        <v>7008</v>
      </c>
      <c r="BE450" s="234" t="s">
        <v>7009</v>
      </c>
      <c r="BF450" s="234" t="s">
        <v>6972</v>
      </c>
      <c r="BG450" s="234" t="s">
        <v>7028</v>
      </c>
      <c r="BH450" s="234" t="s">
        <v>55</v>
      </c>
      <c r="BI450" s="243">
        <v>44642.412893518522</v>
      </c>
      <c r="BJ450" s="234" t="s">
        <v>442</v>
      </c>
      <c r="BK450" s="234" t="s">
        <v>451</v>
      </c>
      <c r="BL450" s="234" t="s">
        <v>451</v>
      </c>
      <c r="BM450" s="234" t="s">
        <v>451</v>
      </c>
      <c r="BN450" s="241"/>
      <c r="BO450" t="b">
        <v>0</v>
      </c>
      <c r="BP450" t="b">
        <v>0</v>
      </c>
      <c r="BQ450" t="b">
        <v>0</v>
      </c>
      <c r="BR450" s="241"/>
      <c r="BS450" s="241"/>
      <c r="BT450" s="234" t="s">
        <v>7012</v>
      </c>
      <c r="BU450" t="b">
        <v>0</v>
      </c>
      <c r="BV450" s="103">
        <v>1</v>
      </c>
      <c r="BW450" s="235">
        <v>1795</v>
      </c>
      <c r="BX450" s="234" t="s">
        <v>10363</v>
      </c>
      <c r="BY450" s="234" t="s">
        <v>56</v>
      </c>
      <c r="BZ450" s="234" t="s">
        <v>7014</v>
      </c>
    </row>
    <row r="451" spans="1:78" ht="30" x14ac:dyDescent="0.25">
      <c r="A451" s="5">
        <v>1762</v>
      </c>
      <c r="B451" s="234" t="s">
        <v>2666</v>
      </c>
      <c r="C451" s="234" t="s">
        <v>10364</v>
      </c>
      <c r="D451" s="234"/>
      <c r="E451" s="234" t="s">
        <v>10365</v>
      </c>
      <c r="F451" s="234" t="s">
        <v>6993</v>
      </c>
      <c r="G451" s="234" t="s">
        <v>6994</v>
      </c>
      <c r="H451" s="234" t="s">
        <v>6995</v>
      </c>
      <c r="I451" s="242"/>
      <c r="J451" s="242">
        <v>44433.474641203706</v>
      </c>
      <c r="K451" s="234"/>
      <c r="L451" s="242">
        <v>44438.474641203706</v>
      </c>
      <c r="M451" s="234" t="s">
        <v>9952</v>
      </c>
      <c r="N451" s="234" t="s">
        <v>10366</v>
      </c>
      <c r="O451" s="234" t="s">
        <v>10367</v>
      </c>
      <c r="P451" s="234" t="s">
        <v>6999</v>
      </c>
      <c r="Q451" s="234"/>
      <c r="R451" s="234" t="s">
        <v>451</v>
      </c>
      <c r="S451" t="b">
        <v>0</v>
      </c>
      <c r="T451" s="242"/>
      <c r="U451" s="103">
        <v>6</v>
      </c>
      <c r="V451" s="234" t="s">
        <v>272</v>
      </c>
      <c r="W451" s="103">
        <v>12</v>
      </c>
      <c r="X451" s="234" t="s">
        <v>272</v>
      </c>
      <c r="Y451" s="242"/>
      <c r="Z451" s="242"/>
      <c r="AA451" s="103"/>
      <c r="AB451" s="234"/>
      <c r="AC451" s="243">
        <v>44434.482245370367</v>
      </c>
      <c r="AD451" s="234" t="s">
        <v>7001</v>
      </c>
      <c r="AE451" s="235" t="s">
        <v>10368</v>
      </c>
      <c r="AF451" s="237">
        <v>0</v>
      </c>
      <c r="AG451" s="234" t="s">
        <v>482</v>
      </c>
      <c r="AH451" s="241" t="s">
        <v>10369</v>
      </c>
      <c r="AI451" t="b">
        <v>1</v>
      </c>
      <c r="AJ451" t="b">
        <v>0</v>
      </c>
      <c r="AK451" s="234"/>
      <c r="AL451" s="103"/>
      <c r="AM451" t="b">
        <v>0</v>
      </c>
      <c r="AN451" s="234"/>
      <c r="AO451" s="103"/>
      <c r="AP451" s="241"/>
      <c r="AQ451" s="241"/>
      <c r="AR451" s="241"/>
      <c r="AS451" s="241"/>
      <c r="AT451" s="234"/>
      <c r="AU451" s="234" t="s">
        <v>7085</v>
      </c>
      <c r="AV451" t="b">
        <v>0</v>
      </c>
      <c r="AW451" t="b">
        <v>0</v>
      </c>
      <c r="AX451" s="241"/>
      <c r="AY451" s="241"/>
      <c r="AZ451" s="234"/>
      <c r="BA451" s="234"/>
      <c r="BB451" s="234" t="s">
        <v>10370</v>
      </c>
      <c r="BC451" t="b">
        <v>1</v>
      </c>
      <c r="BD451" s="234" t="s">
        <v>9959</v>
      </c>
      <c r="BE451" s="234" t="s">
        <v>7009</v>
      </c>
      <c r="BF451" s="234" t="s">
        <v>6972</v>
      </c>
      <c r="BG451" s="234" t="s">
        <v>7028</v>
      </c>
      <c r="BH451" s="234" t="s">
        <v>55</v>
      </c>
      <c r="BI451" s="243">
        <v>44642.412881944445</v>
      </c>
      <c r="BJ451" s="234" t="s">
        <v>442</v>
      </c>
      <c r="BK451" s="234" t="s">
        <v>451</v>
      </c>
      <c r="BL451" s="234" t="s">
        <v>451</v>
      </c>
      <c r="BM451" s="234" t="s">
        <v>451</v>
      </c>
      <c r="BN451" s="241"/>
      <c r="BO451" t="b">
        <v>0</v>
      </c>
      <c r="BP451" t="b">
        <v>0</v>
      </c>
      <c r="BQ451" t="b">
        <v>0</v>
      </c>
      <c r="BR451" s="241"/>
      <c r="BS451" s="241"/>
      <c r="BT451" s="234" t="s">
        <v>7012</v>
      </c>
      <c r="BU451" t="b">
        <v>0</v>
      </c>
      <c r="BV451" s="103">
        <v>1</v>
      </c>
      <c r="BW451" s="235">
        <v>1794</v>
      </c>
      <c r="BX451" s="234" t="s">
        <v>10371</v>
      </c>
      <c r="BY451" s="234" t="s">
        <v>56</v>
      </c>
      <c r="BZ451" s="234" t="s">
        <v>7014</v>
      </c>
    </row>
    <row r="452" spans="1:78" ht="75" x14ac:dyDescent="0.25">
      <c r="A452" s="5">
        <v>1761</v>
      </c>
      <c r="B452" s="234" t="s">
        <v>2628</v>
      </c>
      <c r="C452" s="234" t="s">
        <v>10372</v>
      </c>
      <c r="D452" s="234" t="s">
        <v>10373</v>
      </c>
      <c r="E452" s="234" t="s">
        <v>10374</v>
      </c>
      <c r="F452" s="234" t="s">
        <v>6993</v>
      </c>
      <c r="G452" s="234" t="s">
        <v>6994</v>
      </c>
      <c r="H452" s="234" t="s">
        <v>6995</v>
      </c>
      <c r="I452" s="242"/>
      <c r="J452" s="242">
        <v>44431.55940972222</v>
      </c>
      <c r="K452" s="234" t="s">
        <v>10375</v>
      </c>
      <c r="L452" s="242">
        <v>44441.55940972222</v>
      </c>
      <c r="M452" s="234" t="s">
        <v>9952</v>
      </c>
      <c r="N452" s="234" t="s">
        <v>10376</v>
      </c>
      <c r="O452" s="234" t="s">
        <v>10377</v>
      </c>
      <c r="P452" s="234" t="s">
        <v>6999</v>
      </c>
      <c r="Q452" s="234"/>
      <c r="R452" s="234" t="s">
        <v>451</v>
      </c>
      <c r="S452" t="b">
        <v>0</v>
      </c>
      <c r="T452" s="242">
        <v>44617</v>
      </c>
      <c r="U452" s="103">
        <v>70</v>
      </c>
      <c r="V452" s="234" t="s">
        <v>272</v>
      </c>
      <c r="W452" s="103">
        <v>70</v>
      </c>
      <c r="X452" s="234" t="s">
        <v>272</v>
      </c>
      <c r="Y452" s="242"/>
      <c r="Z452" s="242"/>
      <c r="AA452" s="103"/>
      <c r="AB452" s="234" t="s">
        <v>10378</v>
      </c>
      <c r="AC452" s="243">
        <v>44433.583298611113</v>
      </c>
      <c r="AD452" s="234" t="s">
        <v>7001</v>
      </c>
      <c r="AE452" s="235" t="s">
        <v>10379</v>
      </c>
      <c r="AF452" s="237">
        <v>0</v>
      </c>
      <c r="AG452" s="234" t="s">
        <v>482</v>
      </c>
      <c r="AH452" s="241" t="s">
        <v>10380</v>
      </c>
      <c r="AI452" t="b">
        <v>0</v>
      </c>
      <c r="AJ452" t="b">
        <v>0</v>
      </c>
      <c r="AK452" s="234"/>
      <c r="AL452" s="103"/>
      <c r="AM452" t="b">
        <v>0</v>
      </c>
      <c r="AN452" s="234"/>
      <c r="AO452" s="103"/>
      <c r="AP452" s="241" t="s">
        <v>10381</v>
      </c>
      <c r="AQ452" s="241"/>
      <c r="AR452" s="241"/>
      <c r="AS452" s="241"/>
      <c r="AT452" s="234" t="s">
        <v>7005</v>
      </c>
      <c r="AU452" s="234" t="s">
        <v>7085</v>
      </c>
      <c r="AV452" t="b">
        <v>0</v>
      </c>
      <c r="AW452" t="b">
        <v>0</v>
      </c>
      <c r="AX452" s="241"/>
      <c r="AY452" s="241"/>
      <c r="AZ452" s="234"/>
      <c r="BA452" s="234"/>
      <c r="BB452" s="234" t="s">
        <v>10382</v>
      </c>
      <c r="BC452" t="b">
        <v>0</v>
      </c>
      <c r="BD452" s="234" t="s">
        <v>9959</v>
      </c>
      <c r="BE452" s="234" t="s">
        <v>7009</v>
      </c>
      <c r="BF452" s="234" t="s">
        <v>7027</v>
      </c>
      <c r="BG452" s="234" t="s">
        <v>7028</v>
      </c>
      <c r="BH452" s="234" t="s">
        <v>55</v>
      </c>
      <c r="BI452" s="243">
        <v>44642.412881944445</v>
      </c>
      <c r="BJ452" s="234" t="s">
        <v>442</v>
      </c>
      <c r="BK452" s="234" t="s">
        <v>451</v>
      </c>
      <c r="BL452" s="234" t="s">
        <v>451</v>
      </c>
      <c r="BM452" s="234" t="s">
        <v>451</v>
      </c>
      <c r="BN452" s="241"/>
      <c r="BO452" t="b">
        <v>1</v>
      </c>
      <c r="BP452" t="b">
        <v>0</v>
      </c>
      <c r="BQ452" t="b">
        <v>0</v>
      </c>
      <c r="BR452" s="241" t="s">
        <v>10383</v>
      </c>
      <c r="BS452" s="241"/>
      <c r="BT452" s="234" t="s">
        <v>7012</v>
      </c>
      <c r="BU452" t="b">
        <v>0</v>
      </c>
      <c r="BV452" s="103">
        <v>1</v>
      </c>
      <c r="BW452" s="235">
        <v>1793</v>
      </c>
      <c r="BX452" s="234" t="s">
        <v>10384</v>
      </c>
      <c r="BY452" s="234" t="s">
        <v>56</v>
      </c>
      <c r="BZ452" s="234" t="s">
        <v>7014</v>
      </c>
    </row>
    <row r="453" spans="1:78" ht="45" x14ac:dyDescent="0.25">
      <c r="A453" s="5">
        <v>1760</v>
      </c>
      <c r="B453" s="234" t="s">
        <v>2618</v>
      </c>
      <c r="C453" s="234" t="s">
        <v>10385</v>
      </c>
      <c r="D453" s="234" t="s">
        <v>9581</v>
      </c>
      <c r="E453" s="234"/>
      <c r="F453" s="234" t="s">
        <v>2991</v>
      </c>
      <c r="G453" s="234" t="s">
        <v>7017</v>
      </c>
      <c r="H453" s="234" t="s">
        <v>7018</v>
      </c>
      <c r="I453" s="242"/>
      <c r="J453" s="242">
        <v>44433.564606481479</v>
      </c>
      <c r="K453" s="234"/>
      <c r="L453" s="242">
        <v>44440</v>
      </c>
      <c r="M453" s="234" t="s">
        <v>6996</v>
      </c>
      <c r="N453" s="234" t="s">
        <v>10386</v>
      </c>
      <c r="O453" s="234" t="s">
        <v>10387</v>
      </c>
      <c r="P453" s="234" t="s">
        <v>6999</v>
      </c>
      <c r="Q453" s="234"/>
      <c r="R453" s="234" t="s">
        <v>451</v>
      </c>
      <c r="S453" t="b">
        <v>0</v>
      </c>
      <c r="T453" s="242"/>
      <c r="U453" s="103">
        <v>464</v>
      </c>
      <c r="V453" s="234" t="s">
        <v>480</v>
      </c>
      <c r="W453" s="103">
        <v>464</v>
      </c>
      <c r="X453" s="234" t="s">
        <v>480</v>
      </c>
      <c r="Y453" s="242"/>
      <c r="Z453" s="242"/>
      <c r="AA453" s="103"/>
      <c r="AB453" s="234" t="s">
        <v>10388</v>
      </c>
      <c r="AC453" s="243">
        <v>44433.568067129629</v>
      </c>
      <c r="AD453" s="234" t="s">
        <v>7022</v>
      </c>
      <c r="AE453" s="235" t="s">
        <v>10389</v>
      </c>
      <c r="AF453" s="237">
        <v>0</v>
      </c>
      <c r="AG453" s="234" t="s">
        <v>482</v>
      </c>
      <c r="AH453" s="241"/>
      <c r="AI453" t="b">
        <v>1</v>
      </c>
      <c r="AJ453" t="b">
        <v>0</v>
      </c>
      <c r="AK453" s="234"/>
      <c r="AL453" s="103"/>
      <c r="AM453" t="b">
        <v>0</v>
      </c>
      <c r="AN453" s="234"/>
      <c r="AO453" s="103"/>
      <c r="AP453" s="241"/>
      <c r="AQ453" s="241"/>
      <c r="AR453" s="241" t="s">
        <v>10390</v>
      </c>
      <c r="AS453" s="241"/>
      <c r="AT453" s="234" t="s">
        <v>7005</v>
      </c>
      <c r="AU453" s="234" t="s">
        <v>7025</v>
      </c>
      <c r="AV453" t="b">
        <v>0</v>
      </c>
      <c r="AW453" t="b">
        <v>0</v>
      </c>
      <c r="AX453" s="241"/>
      <c r="AY453" s="241"/>
      <c r="AZ453" s="234"/>
      <c r="BA453" s="234"/>
      <c r="BB453" s="234"/>
      <c r="BC453" t="b">
        <v>0</v>
      </c>
      <c r="BD453" s="234" t="s">
        <v>7008</v>
      </c>
      <c r="BE453" s="234" t="s">
        <v>7026</v>
      </c>
      <c r="BF453" s="234" t="s">
        <v>7027</v>
      </c>
      <c r="BG453" s="234" t="s">
        <v>7028</v>
      </c>
      <c r="BH453" s="234" t="s">
        <v>55</v>
      </c>
      <c r="BI453" s="243">
        <v>44642.412881944445</v>
      </c>
      <c r="BJ453" s="234" t="s">
        <v>7486</v>
      </c>
      <c r="BK453" s="234" t="s">
        <v>547</v>
      </c>
      <c r="BL453" s="234" t="s">
        <v>451</v>
      </c>
      <c r="BM453" s="234" t="s">
        <v>451</v>
      </c>
      <c r="BN453" s="241"/>
      <c r="BO453" t="b">
        <v>0</v>
      </c>
      <c r="BP453" t="b">
        <v>0</v>
      </c>
      <c r="BQ453" t="b">
        <v>0</v>
      </c>
      <c r="BR453" s="241" t="s">
        <v>8540</v>
      </c>
      <c r="BS453" s="241" t="s">
        <v>10391</v>
      </c>
      <c r="BT453" s="234" t="s">
        <v>7012</v>
      </c>
      <c r="BU453" t="b">
        <v>0</v>
      </c>
      <c r="BV453" s="103">
        <v>1</v>
      </c>
      <c r="BW453" s="235">
        <v>1792</v>
      </c>
      <c r="BX453" s="234" t="s">
        <v>10392</v>
      </c>
      <c r="BY453" s="234" t="s">
        <v>56</v>
      </c>
      <c r="BZ453" s="234" t="s">
        <v>7014</v>
      </c>
    </row>
    <row r="454" spans="1:78" ht="30" x14ac:dyDescent="0.25">
      <c r="A454" s="5">
        <v>1759</v>
      </c>
      <c r="B454" s="234" t="s">
        <v>2608</v>
      </c>
      <c r="C454" s="234" t="s">
        <v>2609</v>
      </c>
      <c r="D454" s="234" t="s">
        <v>10393</v>
      </c>
      <c r="E454" s="234"/>
      <c r="F454" s="234" t="s">
        <v>7156</v>
      </c>
      <c r="G454" s="234" t="s">
        <v>7017</v>
      </c>
      <c r="H454" s="234" t="s">
        <v>7018</v>
      </c>
      <c r="I454" s="242"/>
      <c r="J454" s="242">
        <v>44426.347916666666</v>
      </c>
      <c r="K454" s="234"/>
      <c r="L454" s="242">
        <v>44434.347916666666</v>
      </c>
      <c r="M454" s="234" t="s">
        <v>6996</v>
      </c>
      <c r="N454" s="234" t="s">
        <v>10394</v>
      </c>
      <c r="O454" s="234" t="s">
        <v>7205</v>
      </c>
      <c r="P454" s="234" t="s">
        <v>6999</v>
      </c>
      <c r="Q454" s="234"/>
      <c r="R454" s="234" t="s">
        <v>451</v>
      </c>
      <c r="S454" t="b">
        <v>0</v>
      </c>
      <c r="T454" s="242"/>
      <c r="U454" s="103">
        <v>30</v>
      </c>
      <c r="V454" s="234" t="s">
        <v>480</v>
      </c>
      <c r="W454" s="103">
        <v>30</v>
      </c>
      <c r="X454" s="234" t="s">
        <v>480</v>
      </c>
      <c r="Y454" s="242"/>
      <c r="Z454" s="242"/>
      <c r="AA454" s="103"/>
      <c r="AB454" s="234" t="s">
        <v>10395</v>
      </c>
      <c r="AC454" s="243">
        <v>44432.357800925929</v>
      </c>
      <c r="AD454" s="234" t="s">
        <v>7022</v>
      </c>
      <c r="AE454" s="235" t="s">
        <v>10396</v>
      </c>
      <c r="AF454" s="237">
        <v>0</v>
      </c>
      <c r="AG454" s="234" t="s">
        <v>482</v>
      </c>
      <c r="AH454" s="241" t="s">
        <v>2610</v>
      </c>
      <c r="AI454" t="b">
        <v>1</v>
      </c>
      <c r="AJ454" t="b">
        <v>0</v>
      </c>
      <c r="AK454" s="234"/>
      <c r="AL454" s="103"/>
      <c r="AM454" t="b">
        <v>0</v>
      </c>
      <c r="AN454" s="234"/>
      <c r="AO454" s="103"/>
      <c r="AP454" s="241"/>
      <c r="AQ454" s="241"/>
      <c r="AR454" s="241" t="s">
        <v>2610</v>
      </c>
      <c r="AS454" s="241"/>
      <c r="AT454" s="234" t="s">
        <v>7005</v>
      </c>
      <c r="AU454" s="234" t="s">
        <v>7025</v>
      </c>
      <c r="AV454" t="b">
        <v>0</v>
      </c>
      <c r="AW454" t="b">
        <v>0</v>
      </c>
      <c r="AX454" s="241" t="s">
        <v>2610</v>
      </c>
      <c r="AY454" s="241"/>
      <c r="AZ454" s="234"/>
      <c r="BA454" s="234"/>
      <c r="BB454" s="234"/>
      <c r="BC454" t="b">
        <v>0</v>
      </c>
      <c r="BD454" s="234" t="s">
        <v>7008</v>
      </c>
      <c r="BE454" s="234" t="s">
        <v>7026</v>
      </c>
      <c r="BF454" s="234" t="s">
        <v>7027</v>
      </c>
      <c r="BG454" s="234" t="s">
        <v>7028</v>
      </c>
      <c r="BH454" s="234" t="s">
        <v>55</v>
      </c>
      <c r="BI454" s="243">
        <v>44642.412881944445</v>
      </c>
      <c r="BJ454" s="234" t="s">
        <v>442</v>
      </c>
      <c r="BK454" s="234" t="s">
        <v>547</v>
      </c>
      <c r="BL454" s="234" t="s">
        <v>547</v>
      </c>
      <c r="BM454" s="234" t="s">
        <v>451</v>
      </c>
      <c r="BN454" s="241"/>
      <c r="BO454" t="b">
        <v>0</v>
      </c>
      <c r="BP454" t="b">
        <v>0</v>
      </c>
      <c r="BQ454" t="b">
        <v>0</v>
      </c>
      <c r="BR454" s="241" t="s">
        <v>8465</v>
      </c>
      <c r="BS454" s="241" t="s">
        <v>10397</v>
      </c>
      <c r="BT454" s="234" t="s">
        <v>7012</v>
      </c>
      <c r="BU454" t="b">
        <v>0</v>
      </c>
      <c r="BV454" s="103">
        <v>1</v>
      </c>
      <c r="BW454" s="235">
        <v>1791</v>
      </c>
      <c r="BX454" s="234" t="s">
        <v>10398</v>
      </c>
      <c r="BY454" s="234" t="s">
        <v>56</v>
      </c>
      <c r="BZ454" s="234" t="s">
        <v>7014</v>
      </c>
    </row>
    <row r="455" spans="1:78" x14ac:dyDescent="0.25">
      <c r="A455" s="5">
        <v>1758</v>
      </c>
      <c r="B455" s="234" t="s">
        <v>10399</v>
      </c>
      <c r="C455" s="234" t="s">
        <v>10400</v>
      </c>
      <c r="D455" s="234" t="s">
        <v>7812</v>
      </c>
      <c r="E455" s="234"/>
      <c r="F455" s="234" t="s">
        <v>2991</v>
      </c>
      <c r="G455" s="234" t="s">
        <v>7158</v>
      </c>
      <c r="H455" s="234" t="s">
        <v>7158</v>
      </c>
      <c r="I455" s="242"/>
      <c r="J455" s="242">
        <v>44431.615173611113</v>
      </c>
      <c r="K455" s="234"/>
      <c r="L455" s="242">
        <v>44431.615173611113</v>
      </c>
      <c r="M455" s="234" t="s">
        <v>7813</v>
      </c>
      <c r="N455" s="234" t="s">
        <v>7814</v>
      </c>
      <c r="O455" s="234" t="s">
        <v>7815</v>
      </c>
      <c r="P455" s="234" t="s">
        <v>6999</v>
      </c>
      <c r="Q455" s="234"/>
      <c r="R455" s="234" t="s">
        <v>451</v>
      </c>
      <c r="S455" t="b">
        <v>0</v>
      </c>
      <c r="T455" s="242"/>
      <c r="U455" s="103">
        <v>200</v>
      </c>
      <c r="V455" s="234" t="s">
        <v>272</v>
      </c>
      <c r="W455" s="103">
        <v>600</v>
      </c>
      <c r="X455" s="234" t="s">
        <v>272</v>
      </c>
      <c r="Y455" s="242">
        <v>44682</v>
      </c>
      <c r="Z455" s="242">
        <v>45636</v>
      </c>
      <c r="AA455" s="103">
        <v>2</v>
      </c>
      <c r="AB455" s="234" t="s">
        <v>7816</v>
      </c>
      <c r="AC455" s="243">
        <v>44431.62804398148</v>
      </c>
      <c r="AD455" s="234" t="s">
        <v>7182</v>
      </c>
      <c r="AE455" s="235" t="s">
        <v>10401</v>
      </c>
      <c r="AF455" s="237">
        <v>0</v>
      </c>
      <c r="AG455" s="234" t="s">
        <v>7057</v>
      </c>
      <c r="AH455" s="241"/>
      <c r="AI455" t="b">
        <v>1</v>
      </c>
      <c r="AJ455" t="b">
        <v>0</v>
      </c>
      <c r="AK455" s="234"/>
      <c r="AL455" s="103"/>
      <c r="AM455" t="b">
        <v>0</v>
      </c>
      <c r="AN455" s="234"/>
      <c r="AO455" s="103"/>
      <c r="AP455" s="241"/>
      <c r="AQ455" s="241"/>
      <c r="AR455" s="241" t="s">
        <v>10340</v>
      </c>
      <c r="AS455" s="241"/>
      <c r="AT455" s="234" t="s">
        <v>7166</v>
      </c>
      <c r="AU455" s="234" t="s">
        <v>7184</v>
      </c>
      <c r="AV455" t="b">
        <v>0</v>
      </c>
      <c r="AW455" t="b">
        <v>0</v>
      </c>
      <c r="AX455" s="241" t="s">
        <v>10340</v>
      </c>
      <c r="AY455" s="241"/>
      <c r="AZ455" s="234"/>
      <c r="BA455" s="234"/>
      <c r="BB455" s="234"/>
      <c r="BC455" t="b">
        <v>0</v>
      </c>
      <c r="BD455" s="234" t="s">
        <v>7821</v>
      </c>
      <c r="BE455" s="234" t="s">
        <v>7171</v>
      </c>
      <c r="BF455" s="234" t="s">
        <v>7027</v>
      </c>
      <c r="BG455" s="234" t="s">
        <v>7028</v>
      </c>
      <c r="BH455" s="234" t="s">
        <v>55</v>
      </c>
      <c r="BI455" s="243">
        <v>44642.412870370368</v>
      </c>
      <c r="BJ455" s="234" t="s">
        <v>7172</v>
      </c>
      <c r="BK455" s="234" t="s">
        <v>547</v>
      </c>
      <c r="BL455" s="234" t="s">
        <v>547</v>
      </c>
      <c r="BM455" s="234" t="s">
        <v>451</v>
      </c>
      <c r="BN455" s="241"/>
      <c r="BO455" t="b">
        <v>0</v>
      </c>
      <c r="BP455" t="b">
        <v>0</v>
      </c>
      <c r="BQ455" t="b">
        <v>0</v>
      </c>
      <c r="BR455" s="241" t="s">
        <v>7173</v>
      </c>
      <c r="BS455" s="241"/>
      <c r="BT455" s="234" t="s">
        <v>7047</v>
      </c>
      <c r="BU455" t="b">
        <v>0</v>
      </c>
      <c r="BV455" s="103">
        <v>0</v>
      </c>
      <c r="BW455" s="235">
        <v>1790</v>
      </c>
      <c r="BX455" s="234" t="s">
        <v>10402</v>
      </c>
      <c r="BY455" s="234" t="s">
        <v>56</v>
      </c>
      <c r="BZ455" s="234" t="s">
        <v>7014</v>
      </c>
    </row>
    <row r="456" spans="1:78" x14ac:dyDescent="0.25">
      <c r="A456" s="5">
        <v>1757</v>
      </c>
      <c r="B456" s="234" t="s">
        <v>2601</v>
      </c>
      <c r="C456" s="234" t="s">
        <v>2602</v>
      </c>
      <c r="D456" s="234"/>
      <c r="E456" s="234" t="s">
        <v>10403</v>
      </c>
      <c r="F456" s="234" t="s">
        <v>2991</v>
      </c>
      <c r="G456" s="234" t="s">
        <v>10404</v>
      </c>
      <c r="H456" s="234" t="s">
        <v>6995</v>
      </c>
      <c r="I456" s="242"/>
      <c r="J456" s="242">
        <v>44431.601099537038</v>
      </c>
      <c r="K456" s="234" t="s">
        <v>7303</v>
      </c>
      <c r="L456" s="242">
        <v>44435.601099537038</v>
      </c>
      <c r="M456" s="234" t="s">
        <v>6996</v>
      </c>
      <c r="N456" s="234" t="s">
        <v>10405</v>
      </c>
      <c r="O456" s="234" t="s">
        <v>10406</v>
      </c>
      <c r="P456" s="234" t="s">
        <v>6999</v>
      </c>
      <c r="Q456" s="234"/>
      <c r="R456" s="234" t="s">
        <v>451</v>
      </c>
      <c r="S456" t="b">
        <v>0</v>
      </c>
      <c r="T456" s="242"/>
      <c r="U456" s="103">
        <v>85</v>
      </c>
      <c r="V456" s="234" t="s">
        <v>272</v>
      </c>
      <c r="W456" s="103">
        <v>260</v>
      </c>
      <c r="X456" s="234" t="s">
        <v>272</v>
      </c>
      <c r="Y456" s="242"/>
      <c r="Z456" s="242"/>
      <c r="AA456" s="103"/>
      <c r="AB456" s="234"/>
      <c r="AC456" s="243">
        <v>44431.604432870372</v>
      </c>
      <c r="AD456" s="234" t="s">
        <v>7585</v>
      </c>
      <c r="AE456" s="235" t="s">
        <v>10407</v>
      </c>
      <c r="AF456" s="237">
        <v>0</v>
      </c>
      <c r="AG456" s="234" t="s">
        <v>482</v>
      </c>
      <c r="AH456" s="241" t="s">
        <v>10408</v>
      </c>
      <c r="AI456" t="b">
        <v>1</v>
      </c>
      <c r="AJ456" t="b">
        <v>0</v>
      </c>
      <c r="AK456" s="234"/>
      <c r="AL456" s="103"/>
      <c r="AM456" t="b">
        <v>0</v>
      </c>
      <c r="AN456" s="234"/>
      <c r="AO456" s="103"/>
      <c r="AP456" s="241"/>
      <c r="AQ456" s="241"/>
      <c r="AR456" s="241"/>
      <c r="AS456" s="241"/>
      <c r="AT456" s="234" t="s">
        <v>7005</v>
      </c>
      <c r="AU456" s="234" t="s">
        <v>7085</v>
      </c>
      <c r="AV456" t="b">
        <v>0</v>
      </c>
      <c r="AW456" t="b">
        <v>0</v>
      </c>
      <c r="AX456" s="241"/>
      <c r="AY456" s="241"/>
      <c r="AZ456" s="234"/>
      <c r="BA456" s="234"/>
      <c r="BB456" s="234" t="s">
        <v>10409</v>
      </c>
      <c r="BC456" t="b">
        <v>1</v>
      </c>
      <c r="BD456" s="234" t="s">
        <v>7008</v>
      </c>
      <c r="BE456" s="234" t="s">
        <v>7009</v>
      </c>
      <c r="BF456" s="234" t="s">
        <v>6972</v>
      </c>
      <c r="BG456" s="234" t="s">
        <v>7028</v>
      </c>
      <c r="BH456" s="234" t="s">
        <v>55</v>
      </c>
      <c r="BI456" s="243">
        <v>44642.412870370368</v>
      </c>
      <c r="BJ456" s="234" t="s">
        <v>442</v>
      </c>
      <c r="BK456" s="234" t="s">
        <v>451</v>
      </c>
      <c r="BL456" s="234" t="s">
        <v>451</v>
      </c>
      <c r="BM456" s="234" t="s">
        <v>451</v>
      </c>
      <c r="BN456" s="241"/>
      <c r="BO456" t="b">
        <v>0</v>
      </c>
      <c r="BP456" t="b">
        <v>0</v>
      </c>
      <c r="BQ456" t="b">
        <v>0</v>
      </c>
      <c r="BR456" s="241"/>
      <c r="BS456" s="241"/>
      <c r="BT456" s="234" t="s">
        <v>7012</v>
      </c>
      <c r="BU456" t="b">
        <v>0</v>
      </c>
      <c r="BV456" s="103">
        <v>1</v>
      </c>
      <c r="BW456" s="235">
        <v>1789</v>
      </c>
      <c r="BX456" s="234" t="s">
        <v>10410</v>
      </c>
      <c r="BY456" s="234" t="s">
        <v>56</v>
      </c>
      <c r="BZ456" s="234" t="s">
        <v>7014</v>
      </c>
    </row>
    <row r="457" spans="1:78" x14ac:dyDescent="0.25">
      <c r="A457" s="5">
        <v>1756</v>
      </c>
      <c r="B457" s="234" t="s">
        <v>2595</v>
      </c>
      <c r="C457" s="234" t="s">
        <v>2596</v>
      </c>
      <c r="D457" s="234" t="s">
        <v>10411</v>
      </c>
      <c r="E457" s="234" t="s">
        <v>10411</v>
      </c>
      <c r="F457" s="234" t="s">
        <v>6993</v>
      </c>
      <c r="G457" s="234" t="s">
        <v>6994</v>
      </c>
      <c r="H457" s="234" t="s">
        <v>6995</v>
      </c>
      <c r="I457" s="242"/>
      <c r="J457" s="242">
        <v>44427.459340277775</v>
      </c>
      <c r="K457" s="234" t="s">
        <v>7303</v>
      </c>
      <c r="L457" s="242">
        <v>44440.459340277775</v>
      </c>
      <c r="M457" s="234" t="s">
        <v>6996</v>
      </c>
      <c r="N457" s="234" t="s">
        <v>10412</v>
      </c>
      <c r="O457" s="234" t="s">
        <v>10413</v>
      </c>
      <c r="P457" s="234" t="s">
        <v>6999</v>
      </c>
      <c r="Q457" s="234"/>
      <c r="R457" s="234" t="s">
        <v>451</v>
      </c>
      <c r="S457" t="b">
        <v>0</v>
      </c>
      <c r="T457" s="242"/>
      <c r="U457" s="103">
        <v>24</v>
      </c>
      <c r="V457" s="234" t="s">
        <v>272</v>
      </c>
      <c r="W457" s="103">
        <v>100</v>
      </c>
      <c r="X457" s="234" t="s">
        <v>272</v>
      </c>
      <c r="Y457" s="242"/>
      <c r="Z457" s="242"/>
      <c r="AA457" s="103"/>
      <c r="AB457" s="234" t="s">
        <v>10414</v>
      </c>
      <c r="AC457" s="243">
        <v>44431.482557870368</v>
      </c>
      <c r="AD457" s="234" t="s">
        <v>7585</v>
      </c>
      <c r="AE457" s="235" t="s">
        <v>10415</v>
      </c>
      <c r="AF457" s="237">
        <v>0</v>
      </c>
      <c r="AG457" s="234" t="s">
        <v>482</v>
      </c>
      <c r="AH457" s="241"/>
      <c r="AI457" t="b">
        <v>0</v>
      </c>
      <c r="AJ457" t="b">
        <v>1</v>
      </c>
      <c r="AK457" s="234" t="s">
        <v>7684</v>
      </c>
      <c r="AL457" s="103">
        <v>15</v>
      </c>
      <c r="AM457" t="b">
        <v>0</v>
      </c>
      <c r="AN457" s="234"/>
      <c r="AO457" s="103"/>
      <c r="AP457" s="241"/>
      <c r="AQ457" s="241"/>
      <c r="AR457" s="241"/>
      <c r="AS457" s="241"/>
      <c r="AT457" s="234" t="s">
        <v>7005</v>
      </c>
      <c r="AU457" s="234" t="s">
        <v>7085</v>
      </c>
      <c r="AV457" t="b">
        <v>0</v>
      </c>
      <c r="AW457" t="b">
        <v>0</v>
      </c>
      <c r="AX457" s="241"/>
      <c r="AY457" s="241"/>
      <c r="AZ457" s="234"/>
      <c r="BA457" s="234"/>
      <c r="BB457" s="234" t="s">
        <v>10416</v>
      </c>
      <c r="BC457" t="b">
        <v>0</v>
      </c>
      <c r="BD457" s="234" t="s">
        <v>7008</v>
      </c>
      <c r="BE457" s="234" t="s">
        <v>7009</v>
      </c>
      <c r="BF457" s="234" t="s">
        <v>6972</v>
      </c>
      <c r="BG457" s="234" t="s">
        <v>7028</v>
      </c>
      <c r="BH457" s="234" t="s">
        <v>55</v>
      </c>
      <c r="BI457" s="243">
        <v>44781.721747685187</v>
      </c>
      <c r="BJ457" s="234" t="s">
        <v>442</v>
      </c>
      <c r="BK457" s="234" t="s">
        <v>451</v>
      </c>
      <c r="BL457" s="234" t="s">
        <v>451</v>
      </c>
      <c r="BM457" s="234" t="s">
        <v>451</v>
      </c>
      <c r="BN457" s="241"/>
      <c r="BO457" t="b">
        <v>1</v>
      </c>
      <c r="BP457" t="b">
        <v>0</v>
      </c>
      <c r="BQ457" t="b">
        <v>0</v>
      </c>
      <c r="BR457" s="241"/>
      <c r="BS457" s="241"/>
      <c r="BT457" s="234" t="s">
        <v>7012</v>
      </c>
      <c r="BU457" t="b">
        <v>0</v>
      </c>
      <c r="BV457" s="103">
        <v>1</v>
      </c>
      <c r="BW457" s="235">
        <v>1788</v>
      </c>
      <c r="BX457" s="234" t="s">
        <v>10417</v>
      </c>
      <c r="BY457" s="234" t="s">
        <v>56</v>
      </c>
      <c r="BZ457" s="234" t="s">
        <v>7014</v>
      </c>
    </row>
    <row r="458" spans="1:78" ht="60" x14ac:dyDescent="0.25">
      <c r="A458" s="5">
        <v>1755</v>
      </c>
      <c r="B458" s="234" t="s">
        <v>2587</v>
      </c>
      <c r="C458" s="234" t="s">
        <v>10418</v>
      </c>
      <c r="D458" s="234" t="s">
        <v>10419</v>
      </c>
      <c r="E458" s="234"/>
      <c r="F458" s="234" t="s">
        <v>6993</v>
      </c>
      <c r="G458" s="234" t="s">
        <v>7595</v>
      </c>
      <c r="H458" s="234" t="s">
        <v>7018</v>
      </c>
      <c r="I458" s="242"/>
      <c r="J458" s="242">
        <v>44426.67664351852</v>
      </c>
      <c r="K458" s="234" t="s">
        <v>10420</v>
      </c>
      <c r="L458" s="242">
        <v>44432.67664351852</v>
      </c>
      <c r="M458" s="234" t="s">
        <v>7264</v>
      </c>
      <c r="N458" s="234" t="s">
        <v>10421</v>
      </c>
      <c r="O458" s="234" t="s">
        <v>10422</v>
      </c>
      <c r="P458" s="234" t="s">
        <v>6999</v>
      </c>
      <c r="Q458" s="234" t="s">
        <v>10423</v>
      </c>
      <c r="R458" s="234" t="s">
        <v>451</v>
      </c>
      <c r="S458" t="b">
        <v>0</v>
      </c>
      <c r="T458" s="242"/>
      <c r="U458" s="103">
        <v>4</v>
      </c>
      <c r="V458" s="234" t="s">
        <v>272</v>
      </c>
      <c r="W458" s="103">
        <v>4</v>
      </c>
      <c r="X458" s="234" t="s">
        <v>272</v>
      </c>
      <c r="Y458" s="242"/>
      <c r="Z458" s="242"/>
      <c r="AA458" s="103"/>
      <c r="AB458" s="234" t="s">
        <v>10424</v>
      </c>
      <c r="AC458" s="243">
        <v>44428.68478009259</v>
      </c>
      <c r="AD458" s="234" t="s">
        <v>7599</v>
      </c>
      <c r="AE458" s="235" t="s">
        <v>10425</v>
      </c>
      <c r="AF458" s="237">
        <v>0</v>
      </c>
      <c r="AG458" s="234" t="s">
        <v>482</v>
      </c>
      <c r="AH458" s="241"/>
      <c r="AI458" t="b">
        <v>1</v>
      </c>
      <c r="AJ458" t="b">
        <v>0</v>
      </c>
      <c r="AK458" s="234"/>
      <c r="AL458" s="103"/>
      <c r="AM458" t="b">
        <v>0</v>
      </c>
      <c r="AN458" s="234"/>
      <c r="AO458" s="103"/>
      <c r="AP458" s="241"/>
      <c r="AQ458" s="241"/>
      <c r="AR458" s="241"/>
      <c r="AS458" s="241"/>
      <c r="AT458" s="234" t="s">
        <v>7005</v>
      </c>
      <c r="AU458" s="234" t="s">
        <v>7006</v>
      </c>
      <c r="AV458" t="b">
        <v>0</v>
      </c>
      <c r="AW458" t="b">
        <v>0</v>
      </c>
      <c r="AX458" s="241"/>
      <c r="AY458" s="241"/>
      <c r="AZ458" s="234"/>
      <c r="BA458" s="234"/>
      <c r="BB458" s="234" t="s">
        <v>10426</v>
      </c>
      <c r="BC458" t="b">
        <v>0</v>
      </c>
      <c r="BD458" s="234" t="s">
        <v>7270</v>
      </c>
      <c r="BE458" s="234" t="s">
        <v>7026</v>
      </c>
      <c r="BF458" s="234" t="s">
        <v>7027</v>
      </c>
      <c r="BG458" s="234" t="s">
        <v>7028</v>
      </c>
      <c r="BH458" s="234" t="s">
        <v>55</v>
      </c>
      <c r="BI458" s="243">
        <v>44642.414548611108</v>
      </c>
      <c r="BJ458" s="234" t="s">
        <v>442</v>
      </c>
      <c r="BK458" s="234" t="s">
        <v>451</v>
      </c>
      <c r="BL458" s="234" t="s">
        <v>451</v>
      </c>
      <c r="BM458" s="234" t="s">
        <v>451</v>
      </c>
      <c r="BN458" s="241"/>
      <c r="BO458" t="b">
        <v>0</v>
      </c>
      <c r="BP458" t="b">
        <v>0</v>
      </c>
      <c r="BQ458" t="b">
        <v>0</v>
      </c>
      <c r="BR458" s="241" t="s">
        <v>7259</v>
      </c>
      <c r="BS458" s="241" t="s">
        <v>10427</v>
      </c>
      <c r="BT458" s="234" t="s">
        <v>7012</v>
      </c>
      <c r="BU458" t="b">
        <v>0</v>
      </c>
      <c r="BV458" s="103">
        <v>1</v>
      </c>
      <c r="BW458" s="235">
        <v>1787</v>
      </c>
      <c r="BX458" s="234" t="s">
        <v>10428</v>
      </c>
      <c r="BY458" s="234" t="s">
        <v>56</v>
      </c>
      <c r="BZ458" s="234" t="s">
        <v>7014</v>
      </c>
    </row>
    <row r="459" spans="1:78" x14ac:dyDescent="0.25">
      <c r="A459" s="5">
        <v>1754</v>
      </c>
      <c r="B459" s="234" t="s">
        <v>2582</v>
      </c>
      <c r="C459" s="234" t="s">
        <v>1987</v>
      </c>
      <c r="D459" s="234" t="s">
        <v>7490</v>
      </c>
      <c r="E459" s="234"/>
      <c r="F459" s="234" t="s">
        <v>6993</v>
      </c>
      <c r="G459" s="234" t="s">
        <v>7315</v>
      </c>
      <c r="H459" s="234" t="s">
        <v>6994</v>
      </c>
      <c r="I459" s="242"/>
      <c r="J459" s="242">
        <v>44428.487928240742</v>
      </c>
      <c r="K459" s="234"/>
      <c r="L459" s="242">
        <v>44435.487928240742</v>
      </c>
      <c r="M459" s="234" t="s">
        <v>6996</v>
      </c>
      <c r="N459" s="234" t="s">
        <v>7491</v>
      </c>
      <c r="O459" s="234" t="s">
        <v>7492</v>
      </c>
      <c r="P459" s="234" t="s">
        <v>6999</v>
      </c>
      <c r="Q459" s="234" t="s">
        <v>8726</v>
      </c>
      <c r="R459" s="234" t="s">
        <v>451</v>
      </c>
      <c r="S459" t="b">
        <v>0</v>
      </c>
      <c r="T459" s="242">
        <v>44435</v>
      </c>
      <c r="U459" s="103">
        <v>10</v>
      </c>
      <c r="V459" s="234" t="s">
        <v>272</v>
      </c>
      <c r="W459" s="103">
        <v>20</v>
      </c>
      <c r="X459" s="234" t="s">
        <v>272</v>
      </c>
      <c r="Y459" s="242"/>
      <c r="Z459" s="242"/>
      <c r="AA459" s="103"/>
      <c r="AB459" s="234" t="s">
        <v>7494</v>
      </c>
      <c r="AC459" s="243">
        <v>44428.492662037039</v>
      </c>
      <c r="AD459" s="234" t="s">
        <v>7320</v>
      </c>
      <c r="AE459" s="235" t="s">
        <v>10429</v>
      </c>
      <c r="AF459" s="237">
        <v>0</v>
      </c>
      <c r="AG459" s="234" t="s">
        <v>482</v>
      </c>
      <c r="AH459" s="241"/>
      <c r="AI459" t="b">
        <v>1</v>
      </c>
      <c r="AJ459" t="b">
        <v>0</v>
      </c>
      <c r="AK459" s="234"/>
      <c r="AL459" s="103"/>
      <c r="AM459" t="b">
        <v>0</v>
      </c>
      <c r="AN459" s="234"/>
      <c r="AO459" s="103"/>
      <c r="AP459" s="241"/>
      <c r="AQ459" s="241"/>
      <c r="AR459" s="241"/>
      <c r="AS459" s="241"/>
      <c r="AT459" s="234" t="s">
        <v>7005</v>
      </c>
      <c r="AU459" s="234" t="s">
        <v>7085</v>
      </c>
      <c r="AV459" t="b">
        <v>0</v>
      </c>
      <c r="AW459" t="b">
        <v>0</v>
      </c>
      <c r="AX459" s="241"/>
      <c r="AY459" s="241"/>
      <c r="AZ459" s="234"/>
      <c r="BA459" s="234"/>
      <c r="BB459" s="234" t="s">
        <v>10430</v>
      </c>
      <c r="BC459" t="b">
        <v>0</v>
      </c>
      <c r="BD459" s="234" t="s">
        <v>7008</v>
      </c>
      <c r="BE459" s="234" t="s">
        <v>7009</v>
      </c>
      <c r="BF459" s="234" t="s">
        <v>7027</v>
      </c>
      <c r="BG459" s="234" t="s">
        <v>7028</v>
      </c>
      <c r="BH459" s="234" t="s">
        <v>55</v>
      </c>
      <c r="BI459" s="243">
        <v>44642.414548611108</v>
      </c>
      <c r="BJ459" s="234" t="s">
        <v>7497</v>
      </c>
      <c r="BK459" s="234" t="s">
        <v>451</v>
      </c>
      <c r="BL459" s="234" t="s">
        <v>451</v>
      </c>
      <c r="BM459" s="234" t="s">
        <v>451</v>
      </c>
      <c r="BN459" s="241"/>
      <c r="BO459" t="b">
        <v>0</v>
      </c>
      <c r="BP459" t="b">
        <v>0</v>
      </c>
      <c r="BQ459" t="b">
        <v>0</v>
      </c>
      <c r="BR459" s="241" t="s">
        <v>7498</v>
      </c>
      <c r="BS459" s="241"/>
      <c r="BT459" s="234" t="s">
        <v>7012</v>
      </c>
      <c r="BU459" t="b">
        <v>0</v>
      </c>
      <c r="BV459" s="103">
        <v>1</v>
      </c>
      <c r="BW459" s="235">
        <v>1786</v>
      </c>
      <c r="BX459" s="234" t="s">
        <v>10431</v>
      </c>
      <c r="BY459" s="234" t="s">
        <v>56</v>
      </c>
      <c r="BZ459" s="234" t="s">
        <v>7014</v>
      </c>
    </row>
    <row r="460" spans="1:78" x14ac:dyDescent="0.25">
      <c r="A460" s="5">
        <v>1753</v>
      </c>
      <c r="B460" s="234" t="s">
        <v>2574</v>
      </c>
      <c r="C460" s="234" t="s">
        <v>9793</v>
      </c>
      <c r="D460" s="234"/>
      <c r="E460" s="234" t="s">
        <v>7855</v>
      </c>
      <c r="F460" s="234" t="s">
        <v>6993</v>
      </c>
      <c r="G460" s="234" t="s">
        <v>7315</v>
      </c>
      <c r="H460" s="234" t="s">
        <v>6995</v>
      </c>
      <c r="I460" s="242"/>
      <c r="J460" s="242">
        <v>44426.468043981484</v>
      </c>
      <c r="K460" s="234"/>
      <c r="L460" s="242">
        <v>44434.468043981484</v>
      </c>
      <c r="M460" s="234" t="s">
        <v>7857</v>
      </c>
      <c r="N460" s="234" t="s">
        <v>10432</v>
      </c>
      <c r="O460" s="234" t="s">
        <v>7859</v>
      </c>
      <c r="P460" s="234" t="s">
        <v>6999</v>
      </c>
      <c r="Q460" s="234" t="s">
        <v>10433</v>
      </c>
      <c r="R460" s="234" t="s">
        <v>451</v>
      </c>
      <c r="S460" t="b">
        <v>0</v>
      </c>
      <c r="T460" s="242">
        <v>44434</v>
      </c>
      <c r="U460" s="103">
        <v>1</v>
      </c>
      <c r="V460" s="234" t="s">
        <v>272</v>
      </c>
      <c r="W460" s="103">
        <v>5</v>
      </c>
      <c r="X460" s="234" t="s">
        <v>272</v>
      </c>
      <c r="Y460" s="242"/>
      <c r="Z460" s="242"/>
      <c r="AA460" s="103"/>
      <c r="AB460" s="234"/>
      <c r="AC460" s="243">
        <v>44428.47488425926</v>
      </c>
      <c r="AD460" s="234" t="s">
        <v>7320</v>
      </c>
      <c r="AE460" s="235" t="s">
        <v>10434</v>
      </c>
      <c r="AF460" s="237">
        <v>0</v>
      </c>
      <c r="AG460" s="234" t="s">
        <v>482</v>
      </c>
      <c r="AH460" s="241"/>
      <c r="AI460" t="b">
        <v>1</v>
      </c>
      <c r="AJ460" t="b">
        <v>0</v>
      </c>
      <c r="AK460" s="234"/>
      <c r="AL460" s="103"/>
      <c r="AM460" t="b">
        <v>0</v>
      </c>
      <c r="AN460" s="234"/>
      <c r="AO460" s="103"/>
      <c r="AP460" s="241"/>
      <c r="AQ460" s="241"/>
      <c r="AR460" s="241"/>
      <c r="AS460" s="241"/>
      <c r="AT460" s="234" t="s">
        <v>7120</v>
      </c>
      <c r="AU460" s="234" t="s">
        <v>7085</v>
      </c>
      <c r="AV460" t="b">
        <v>0</v>
      </c>
      <c r="AW460" t="b">
        <v>0</v>
      </c>
      <c r="AX460" s="241"/>
      <c r="AY460" s="241"/>
      <c r="AZ460" s="234"/>
      <c r="BA460" s="234"/>
      <c r="BB460" s="234" t="s">
        <v>10435</v>
      </c>
      <c r="BC460" t="b">
        <v>1</v>
      </c>
      <c r="BD460" s="234" t="s">
        <v>7862</v>
      </c>
      <c r="BE460" s="234" t="s">
        <v>7009</v>
      </c>
      <c r="BF460" s="234" t="s">
        <v>6972</v>
      </c>
      <c r="BG460" s="234" t="s">
        <v>7028</v>
      </c>
      <c r="BH460" s="234" t="s">
        <v>55</v>
      </c>
      <c r="BI460" s="243">
        <v>44642.414537037039</v>
      </c>
      <c r="BJ460" s="234" t="s">
        <v>442</v>
      </c>
      <c r="BK460" s="234" t="s">
        <v>451</v>
      </c>
      <c r="BL460" s="234" t="s">
        <v>451</v>
      </c>
      <c r="BM460" s="234" t="s">
        <v>451</v>
      </c>
      <c r="BN460" s="241"/>
      <c r="BO460" t="b">
        <v>0</v>
      </c>
      <c r="BP460" t="b">
        <v>0</v>
      </c>
      <c r="BQ460" t="b">
        <v>0</v>
      </c>
      <c r="BR460" s="241"/>
      <c r="BS460" s="241"/>
      <c r="BT460" s="234" t="s">
        <v>7012</v>
      </c>
      <c r="BU460" t="b">
        <v>0</v>
      </c>
      <c r="BV460" s="103">
        <v>1</v>
      </c>
      <c r="BW460" s="235">
        <v>1785</v>
      </c>
      <c r="BX460" s="234" t="s">
        <v>10436</v>
      </c>
      <c r="BY460" s="234" t="s">
        <v>56</v>
      </c>
      <c r="BZ460" s="234" t="s">
        <v>7014</v>
      </c>
    </row>
    <row r="461" spans="1:78" x14ac:dyDescent="0.25">
      <c r="A461" s="5">
        <v>1752</v>
      </c>
      <c r="B461" s="234" t="s">
        <v>2568</v>
      </c>
      <c r="C461" s="234" t="s">
        <v>10437</v>
      </c>
      <c r="D461" s="234" t="s">
        <v>10438</v>
      </c>
      <c r="E461" s="234"/>
      <c r="F461" s="234" t="s">
        <v>7156</v>
      </c>
      <c r="G461" s="234" t="s">
        <v>7017</v>
      </c>
      <c r="H461" s="234" t="s">
        <v>7018</v>
      </c>
      <c r="I461" s="242"/>
      <c r="J461" s="242">
        <v>44424.583310185182</v>
      </c>
      <c r="K461" s="234"/>
      <c r="L461" s="242">
        <v>44424.583310185182</v>
      </c>
      <c r="M461" s="234" t="s">
        <v>6996</v>
      </c>
      <c r="N461" s="234" t="s">
        <v>10439</v>
      </c>
      <c r="O461" s="234" t="s">
        <v>10440</v>
      </c>
      <c r="P461" s="234" t="s">
        <v>6999</v>
      </c>
      <c r="Q461" s="234"/>
      <c r="R461" s="234" t="s">
        <v>451</v>
      </c>
      <c r="S461" t="b">
        <v>0</v>
      </c>
      <c r="T461" s="242"/>
      <c r="U461" s="103">
        <v>86</v>
      </c>
      <c r="V461" s="234" t="s">
        <v>272</v>
      </c>
      <c r="W461" s="103">
        <v>86</v>
      </c>
      <c r="X461" s="234" t="s">
        <v>272</v>
      </c>
      <c r="Y461" s="242"/>
      <c r="Z461" s="242"/>
      <c r="AA461" s="103"/>
      <c r="AB461" s="234" t="s">
        <v>10441</v>
      </c>
      <c r="AC461" s="243">
        <v>44424.5856712963</v>
      </c>
      <c r="AD461" s="234" t="s">
        <v>7022</v>
      </c>
      <c r="AE461" s="235" t="s">
        <v>10442</v>
      </c>
      <c r="AF461" s="237">
        <v>0</v>
      </c>
      <c r="AG461" s="234" t="s">
        <v>482</v>
      </c>
      <c r="AH461" s="241"/>
      <c r="AI461" t="b">
        <v>1</v>
      </c>
      <c r="AJ461" t="b">
        <v>0</v>
      </c>
      <c r="AK461" s="234"/>
      <c r="AL461" s="103"/>
      <c r="AM461" t="b">
        <v>0</v>
      </c>
      <c r="AN461" s="234"/>
      <c r="AO461" s="103"/>
      <c r="AP461" s="241"/>
      <c r="AQ461" s="241"/>
      <c r="AR461" s="241"/>
      <c r="AS461" s="241"/>
      <c r="AT461" s="234" t="s">
        <v>7120</v>
      </c>
      <c r="AU461" s="234" t="s">
        <v>7025</v>
      </c>
      <c r="AV461" t="b">
        <v>0</v>
      </c>
      <c r="AW461" t="b">
        <v>0</v>
      </c>
      <c r="AX461" s="241"/>
      <c r="AY461" s="241"/>
      <c r="AZ461" s="234"/>
      <c r="BA461" s="234"/>
      <c r="BB461" s="234"/>
      <c r="BC461" t="b">
        <v>0</v>
      </c>
      <c r="BD461" s="234" t="s">
        <v>7008</v>
      </c>
      <c r="BE461" s="234" t="s">
        <v>7026</v>
      </c>
      <c r="BF461" s="234" t="s">
        <v>7027</v>
      </c>
      <c r="BG461" s="234" t="s">
        <v>7010</v>
      </c>
      <c r="BH461" s="234" t="s">
        <v>55</v>
      </c>
      <c r="BI461" s="243">
        <v>44642.414537037039</v>
      </c>
      <c r="BJ461" s="234" t="s">
        <v>442</v>
      </c>
      <c r="BK461" s="234" t="s">
        <v>451</v>
      </c>
      <c r="BL461" s="234" t="s">
        <v>451</v>
      </c>
      <c r="BM461" s="234" t="s">
        <v>451</v>
      </c>
      <c r="BN461" s="241"/>
      <c r="BO461" t="b">
        <v>0</v>
      </c>
      <c r="BP461" t="b">
        <v>0</v>
      </c>
      <c r="BQ461" t="b">
        <v>0</v>
      </c>
      <c r="BR461" s="241" t="s">
        <v>7029</v>
      </c>
      <c r="BS461" s="241"/>
      <c r="BT461" s="234" t="s">
        <v>7012</v>
      </c>
      <c r="BU461" t="b">
        <v>0</v>
      </c>
      <c r="BV461" s="103">
        <v>1</v>
      </c>
      <c r="BW461" s="235">
        <v>1784</v>
      </c>
      <c r="BX461" s="234" t="s">
        <v>10443</v>
      </c>
      <c r="BY461" s="234" t="s">
        <v>56</v>
      </c>
      <c r="BZ461" s="234" t="s">
        <v>7014</v>
      </c>
    </row>
    <row r="462" spans="1:78" ht="30" x14ac:dyDescent="0.25">
      <c r="A462" s="5">
        <v>1751</v>
      </c>
      <c r="B462" s="234" t="s">
        <v>2547</v>
      </c>
      <c r="C462" s="234" t="s">
        <v>10444</v>
      </c>
      <c r="D462" s="234" t="s">
        <v>9715</v>
      </c>
      <c r="E462" s="234"/>
      <c r="F462" s="234" t="s">
        <v>6993</v>
      </c>
      <c r="G462" s="234" t="s">
        <v>7315</v>
      </c>
      <c r="H462" s="234" t="s">
        <v>6994</v>
      </c>
      <c r="I462" s="242"/>
      <c r="J462" s="242">
        <v>44421.365613425929</v>
      </c>
      <c r="K462" s="234"/>
      <c r="L462" s="242">
        <v>44421.365613425929</v>
      </c>
      <c r="M462" s="234" t="s">
        <v>6996</v>
      </c>
      <c r="N462" s="234" t="s">
        <v>9716</v>
      </c>
      <c r="O462" s="234" t="s">
        <v>9717</v>
      </c>
      <c r="P462" s="234" t="s">
        <v>6999</v>
      </c>
      <c r="Q462" s="234" t="s">
        <v>9718</v>
      </c>
      <c r="R462" s="234" t="s">
        <v>451</v>
      </c>
      <c r="S462" t="b">
        <v>0</v>
      </c>
      <c r="T462" s="242">
        <v>44424</v>
      </c>
      <c r="U462" s="103">
        <v>1</v>
      </c>
      <c r="V462" s="234" t="s">
        <v>272</v>
      </c>
      <c r="W462" s="103">
        <v>1</v>
      </c>
      <c r="X462" s="234" t="s">
        <v>272</v>
      </c>
      <c r="Y462" s="242"/>
      <c r="Z462" s="242"/>
      <c r="AA462" s="103"/>
      <c r="AB462" s="234" t="s">
        <v>9719</v>
      </c>
      <c r="AC462" s="243">
        <v>44421.368726851855</v>
      </c>
      <c r="AD462" s="234" t="s">
        <v>7320</v>
      </c>
      <c r="AE462" s="235" t="s">
        <v>10445</v>
      </c>
      <c r="AF462" s="237">
        <v>0</v>
      </c>
      <c r="AG462" s="234" t="s">
        <v>482</v>
      </c>
      <c r="AH462" s="241"/>
      <c r="AI462" t="b">
        <v>1</v>
      </c>
      <c r="AJ462" t="b">
        <v>0</v>
      </c>
      <c r="AK462" s="234"/>
      <c r="AL462" s="103"/>
      <c r="AM462" t="b">
        <v>0</v>
      </c>
      <c r="AN462" s="234"/>
      <c r="AO462" s="103"/>
      <c r="AP462" s="241"/>
      <c r="AQ462" s="241"/>
      <c r="AR462" s="241"/>
      <c r="AS462" s="241"/>
      <c r="AT462" s="234" t="s">
        <v>7005</v>
      </c>
      <c r="AU462" s="234" t="s">
        <v>7042</v>
      </c>
      <c r="AV462" t="b">
        <v>0</v>
      </c>
      <c r="AW462" t="b">
        <v>0</v>
      </c>
      <c r="AX462" s="241"/>
      <c r="AY462" s="241"/>
      <c r="AZ462" s="234"/>
      <c r="BA462" s="234"/>
      <c r="BB462" s="234" t="s">
        <v>10446</v>
      </c>
      <c r="BC462" t="b">
        <v>0</v>
      </c>
      <c r="BD462" s="234" t="s">
        <v>7008</v>
      </c>
      <c r="BE462" s="234" t="s">
        <v>7009</v>
      </c>
      <c r="BF462" s="234" t="s">
        <v>7027</v>
      </c>
      <c r="BG462" s="234" t="s">
        <v>7028</v>
      </c>
      <c r="BH462" s="234" t="s">
        <v>55</v>
      </c>
      <c r="BI462" s="243">
        <v>44642.414537037039</v>
      </c>
      <c r="BJ462" s="234" t="s">
        <v>442</v>
      </c>
      <c r="BK462" s="234" t="s">
        <v>451</v>
      </c>
      <c r="BL462" s="234" t="s">
        <v>451</v>
      </c>
      <c r="BM462" s="234" t="s">
        <v>451</v>
      </c>
      <c r="BN462" s="241"/>
      <c r="BO462" t="b">
        <v>0</v>
      </c>
      <c r="BP462" t="b">
        <v>0</v>
      </c>
      <c r="BQ462" t="b">
        <v>0</v>
      </c>
      <c r="BR462" s="241" t="s">
        <v>7209</v>
      </c>
      <c r="BS462" s="241"/>
      <c r="BT462" s="234" t="s">
        <v>7012</v>
      </c>
      <c r="BU462" t="b">
        <v>0</v>
      </c>
      <c r="BV462" s="103">
        <v>1</v>
      </c>
      <c r="BW462" s="235">
        <v>1783</v>
      </c>
      <c r="BX462" s="234" t="s">
        <v>10447</v>
      </c>
      <c r="BY462" s="234" t="s">
        <v>56</v>
      </c>
      <c r="BZ462" s="234" t="s">
        <v>7014</v>
      </c>
    </row>
    <row r="463" spans="1:78" ht="45" x14ac:dyDescent="0.25">
      <c r="A463" s="5">
        <v>1750</v>
      </c>
      <c r="B463" s="234" t="s">
        <v>2533</v>
      </c>
      <c r="C463" s="234" t="s">
        <v>10448</v>
      </c>
      <c r="D463" s="234" t="s">
        <v>7771</v>
      </c>
      <c r="E463" s="234" t="s">
        <v>10449</v>
      </c>
      <c r="F463" s="234" t="s">
        <v>2991</v>
      </c>
      <c r="G463" s="234" t="s">
        <v>7864</v>
      </c>
      <c r="H463" s="234" t="s">
        <v>7034</v>
      </c>
      <c r="I463" s="242"/>
      <c r="J463" s="242">
        <v>44419.338333333333</v>
      </c>
      <c r="K463" s="234"/>
      <c r="L463" s="242">
        <v>44427.338333333333</v>
      </c>
      <c r="M463" s="234" t="s">
        <v>6996</v>
      </c>
      <c r="N463" s="234" t="s">
        <v>10280</v>
      </c>
      <c r="O463" s="234" t="s">
        <v>10281</v>
      </c>
      <c r="P463" s="234" t="s">
        <v>6999</v>
      </c>
      <c r="Q463" s="234"/>
      <c r="R463" s="234" t="s">
        <v>547</v>
      </c>
      <c r="S463" t="b">
        <v>0</v>
      </c>
      <c r="T463" s="242"/>
      <c r="U463" s="103">
        <v>330</v>
      </c>
      <c r="V463" s="234" t="s">
        <v>272</v>
      </c>
      <c r="W463" s="103">
        <v>2311</v>
      </c>
      <c r="X463" s="234" t="s">
        <v>272</v>
      </c>
      <c r="Y463" s="242"/>
      <c r="Z463" s="242"/>
      <c r="AA463" s="103">
        <v>7</v>
      </c>
      <c r="AB463" s="234" t="s">
        <v>7774</v>
      </c>
      <c r="AC463" s="243">
        <v>44420.341967592591</v>
      </c>
      <c r="AD463" s="234" t="s">
        <v>7763</v>
      </c>
      <c r="AE463" s="235" t="s">
        <v>10450</v>
      </c>
      <c r="AF463" s="237">
        <v>0</v>
      </c>
      <c r="AG463" s="234" t="s">
        <v>482</v>
      </c>
      <c r="AH463" s="241"/>
      <c r="AI463" t="b">
        <v>1</v>
      </c>
      <c r="AJ463" t="b">
        <v>0</v>
      </c>
      <c r="AK463" s="234"/>
      <c r="AL463" s="103"/>
      <c r="AM463" t="b">
        <v>0</v>
      </c>
      <c r="AN463" s="234"/>
      <c r="AO463" s="103"/>
      <c r="AP463" s="241"/>
      <c r="AQ463" s="241"/>
      <c r="AR463" s="241"/>
      <c r="AS463" s="241"/>
      <c r="AT463" s="234" t="s">
        <v>7120</v>
      </c>
      <c r="AU463" s="234" t="s">
        <v>8585</v>
      </c>
      <c r="AV463" t="b">
        <v>1</v>
      </c>
      <c r="AW463" t="b">
        <v>0</v>
      </c>
      <c r="AX463" s="241"/>
      <c r="AY463" s="241"/>
      <c r="AZ463" s="234"/>
      <c r="BA463" s="234"/>
      <c r="BB463" s="234"/>
      <c r="BC463" t="b">
        <v>0</v>
      </c>
      <c r="BD463" s="234" t="s">
        <v>7008</v>
      </c>
      <c r="BE463" s="234" t="s">
        <v>7045</v>
      </c>
      <c r="BF463" s="234" t="s">
        <v>7027</v>
      </c>
      <c r="BG463" s="234" t="s">
        <v>7028</v>
      </c>
      <c r="BH463" s="234" t="s">
        <v>55</v>
      </c>
      <c r="BI463" s="243">
        <v>44642.414525462962</v>
      </c>
      <c r="BJ463" s="234" t="s">
        <v>442</v>
      </c>
      <c r="BK463" s="234" t="s">
        <v>451</v>
      </c>
      <c r="BL463" s="234" t="s">
        <v>451</v>
      </c>
      <c r="BM463" s="234" t="s">
        <v>451</v>
      </c>
      <c r="BN463" s="241"/>
      <c r="BO463" t="b">
        <v>0</v>
      </c>
      <c r="BP463" t="b">
        <v>0</v>
      </c>
      <c r="BQ463" t="b">
        <v>1</v>
      </c>
      <c r="BR463" s="241" t="s">
        <v>7029</v>
      </c>
      <c r="BS463" s="241" t="s">
        <v>7777</v>
      </c>
      <c r="BT463" s="234" t="s">
        <v>7012</v>
      </c>
      <c r="BU463" t="b">
        <v>0</v>
      </c>
      <c r="BV463" s="103">
        <v>1</v>
      </c>
      <c r="BW463" s="235">
        <v>1782</v>
      </c>
      <c r="BX463" s="234" t="s">
        <v>10451</v>
      </c>
      <c r="BY463" s="234" t="s">
        <v>56</v>
      </c>
      <c r="BZ463" s="234" t="s">
        <v>7014</v>
      </c>
    </row>
    <row r="464" spans="1:78" x14ac:dyDescent="0.25">
      <c r="A464" s="5">
        <v>1749</v>
      </c>
      <c r="B464" s="234" t="s">
        <v>2528</v>
      </c>
      <c r="C464" s="234" t="s">
        <v>2460</v>
      </c>
      <c r="D464" s="234" t="s">
        <v>9996</v>
      </c>
      <c r="E464" s="234" t="s">
        <v>10452</v>
      </c>
      <c r="F464" s="234" t="s">
        <v>6993</v>
      </c>
      <c r="G464" s="234" t="s">
        <v>7263</v>
      </c>
      <c r="H464" s="234" t="s">
        <v>7263</v>
      </c>
      <c r="I464" s="242"/>
      <c r="J464" s="242">
        <v>44419.4221412037</v>
      </c>
      <c r="K464" s="234"/>
      <c r="L464" s="242">
        <v>44419.4221412037</v>
      </c>
      <c r="M464" s="234" t="s">
        <v>7264</v>
      </c>
      <c r="N464" s="234" t="s">
        <v>9997</v>
      </c>
      <c r="O464" s="234" t="s">
        <v>9998</v>
      </c>
      <c r="P464" s="234" t="s">
        <v>6999</v>
      </c>
      <c r="Q464" s="234"/>
      <c r="R464" s="234" t="s">
        <v>451</v>
      </c>
      <c r="S464" t="b">
        <v>0</v>
      </c>
      <c r="T464" s="242">
        <v>44421</v>
      </c>
      <c r="U464" s="103">
        <v>0.5</v>
      </c>
      <c r="V464" s="234" t="s">
        <v>272</v>
      </c>
      <c r="W464" s="103">
        <v>1</v>
      </c>
      <c r="X464" s="234" t="s">
        <v>272</v>
      </c>
      <c r="Y464" s="242"/>
      <c r="Z464" s="242"/>
      <c r="AA464" s="103">
        <v>2</v>
      </c>
      <c r="AB464" s="234" t="s">
        <v>9999</v>
      </c>
      <c r="AC464" s="243">
        <v>44419.42695601852</v>
      </c>
      <c r="AD464" s="234" t="s">
        <v>7268</v>
      </c>
      <c r="AE464" s="235" t="s">
        <v>10453</v>
      </c>
      <c r="AF464" s="237">
        <v>0</v>
      </c>
      <c r="AG464" s="234" t="s">
        <v>482</v>
      </c>
      <c r="AH464" s="241" t="s">
        <v>10454</v>
      </c>
      <c r="AI464" t="b">
        <v>1</v>
      </c>
      <c r="AJ464" t="b">
        <v>0</v>
      </c>
      <c r="AK464" s="234"/>
      <c r="AL464" s="103"/>
      <c r="AM464" t="b">
        <v>0</v>
      </c>
      <c r="AN464" s="234"/>
      <c r="AO464" s="103"/>
      <c r="AP464" s="241"/>
      <c r="AQ464" s="241"/>
      <c r="AR464" s="241"/>
      <c r="AS464" s="241"/>
      <c r="AT464" s="234" t="s">
        <v>7005</v>
      </c>
      <c r="AU464" s="234" t="s">
        <v>7025</v>
      </c>
      <c r="AV464" t="b">
        <v>0</v>
      </c>
      <c r="AW464" t="b">
        <v>0</v>
      </c>
      <c r="AX464" s="241"/>
      <c r="AY464" s="241"/>
      <c r="AZ464" s="234"/>
      <c r="BA464" s="234"/>
      <c r="BB464" s="234" t="s">
        <v>10455</v>
      </c>
      <c r="BC464" t="b">
        <v>0</v>
      </c>
      <c r="BD464" s="234" t="s">
        <v>7270</v>
      </c>
      <c r="BE464" s="234" t="s">
        <v>7009</v>
      </c>
      <c r="BF464" s="234" t="s">
        <v>7027</v>
      </c>
      <c r="BG464" s="234" t="s">
        <v>7010</v>
      </c>
      <c r="BH464" s="234" t="s">
        <v>55</v>
      </c>
      <c r="BI464" s="243">
        <v>44642.414525462962</v>
      </c>
      <c r="BJ464" s="234" t="s">
        <v>7326</v>
      </c>
      <c r="BK464" s="234" t="s">
        <v>451</v>
      </c>
      <c r="BL464" s="234" t="s">
        <v>451</v>
      </c>
      <c r="BM464" s="234" t="s">
        <v>451</v>
      </c>
      <c r="BN464" s="241"/>
      <c r="BO464" t="b">
        <v>0</v>
      </c>
      <c r="BP464" t="b">
        <v>0</v>
      </c>
      <c r="BQ464" t="b">
        <v>0</v>
      </c>
      <c r="BR464" s="241" t="s">
        <v>7029</v>
      </c>
      <c r="BS464" s="241"/>
      <c r="BT464" s="234" t="s">
        <v>7012</v>
      </c>
      <c r="BU464" t="b">
        <v>0</v>
      </c>
      <c r="BV464" s="103">
        <v>1</v>
      </c>
      <c r="BW464" s="235">
        <v>1781</v>
      </c>
      <c r="BX464" s="234" t="s">
        <v>10456</v>
      </c>
      <c r="BY464" s="234" t="s">
        <v>56</v>
      </c>
      <c r="BZ464" s="234" t="s">
        <v>7014</v>
      </c>
    </row>
    <row r="465" spans="1:78" ht="45" x14ac:dyDescent="0.25">
      <c r="A465" s="5">
        <v>1748</v>
      </c>
      <c r="B465" s="234" t="s">
        <v>10457</v>
      </c>
      <c r="C465" s="234" t="s">
        <v>10458</v>
      </c>
      <c r="D465" s="234" t="s">
        <v>8057</v>
      </c>
      <c r="E465" s="234" t="s">
        <v>8058</v>
      </c>
      <c r="F465" s="234" t="s">
        <v>2991</v>
      </c>
      <c r="G465" s="234" t="s">
        <v>7864</v>
      </c>
      <c r="H465" s="234" t="s">
        <v>7034</v>
      </c>
      <c r="I465" s="242"/>
      <c r="J465" s="242">
        <v>44267.445983796293</v>
      </c>
      <c r="K465" s="234"/>
      <c r="L465" s="242">
        <v>44418.445983796293</v>
      </c>
      <c r="M465" s="234" t="s">
        <v>6996</v>
      </c>
      <c r="N465" s="234" t="s">
        <v>8060</v>
      </c>
      <c r="O465" s="234" t="s">
        <v>7583</v>
      </c>
      <c r="P465" s="234" t="s">
        <v>6999</v>
      </c>
      <c r="Q465" s="234"/>
      <c r="R465" s="234" t="s">
        <v>451</v>
      </c>
      <c r="S465" t="b">
        <v>0</v>
      </c>
      <c r="T465" s="242"/>
      <c r="U465" s="103">
        <v>1</v>
      </c>
      <c r="V465" s="234" t="s">
        <v>480</v>
      </c>
      <c r="W465" s="103">
        <v>1</v>
      </c>
      <c r="X465" s="234" t="s">
        <v>480</v>
      </c>
      <c r="Y465" s="242"/>
      <c r="Z465" s="242"/>
      <c r="AA465" s="103"/>
      <c r="AB465" s="234" t="s">
        <v>8061</v>
      </c>
      <c r="AC465" s="243">
        <v>44418.465092592596</v>
      </c>
      <c r="AD465" s="234" t="s">
        <v>7763</v>
      </c>
      <c r="AE465" s="235" t="s">
        <v>10459</v>
      </c>
      <c r="AF465" s="237">
        <v>0</v>
      </c>
      <c r="AG465" s="234" t="s">
        <v>7057</v>
      </c>
      <c r="AH465" s="241" t="s">
        <v>10460</v>
      </c>
      <c r="AI465" t="b">
        <v>1</v>
      </c>
      <c r="AJ465" t="b">
        <v>0</v>
      </c>
      <c r="AK465" s="234"/>
      <c r="AL465" s="103"/>
      <c r="AM465" t="b">
        <v>0</v>
      </c>
      <c r="AN465" s="234"/>
      <c r="AO465" s="103"/>
      <c r="AP465" s="241"/>
      <c r="AQ465" s="241"/>
      <c r="AR465" s="241"/>
      <c r="AS465" s="241"/>
      <c r="AT465" s="234" t="s">
        <v>7058</v>
      </c>
      <c r="AU465" s="234" t="s">
        <v>7006</v>
      </c>
      <c r="AV465" t="b">
        <v>0</v>
      </c>
      <c r="AW465" t="b">
        <v>0</v>
      </c>
      <c r="AX465" s="241"/>
      <c r="AY465" s="241"/>
      <c r="AZ465" s="234"/>
      <c r="BA465" s="234"/>
      <c r="BB465" s="234"/>
      <c r="BC465" t="b">
        <v>0</v>
      </c>
      <c r="BD465" s="234" t="s">
        <v>7008</v>
      </c>
      <c r="BE465" s="234" t="s">
        <v>7045</v>
      </c>
      <c r="BF465" s="234" t="s">
        <v>7027</v>
      </c>
      <c r="BG465" s="234" t="s">
        <v>7028</v>
      </c>
      <c r="BH465" s="234" t="s">
        <v>55</v>
      </c>
      <c r="BI465" s="243">
        <v>44642.414525462962</v>
      </c>
      <c r="BJ465" s="234" t="s">
        <v>442</v>
      </c>
      <c r="BK465" s="234" t="s">
        <v>451</v>
      </c>
      <c r="BL465" s="234" t="s">
        <v>451</v>
      </c>
      <c r="BM465" s="234" t="s">
        <v>451</v>
      </c>
      <c r="BN465" s="241"/>
      <c r="BO465" t="b">
        <v>0</v>
      </c>
      <c r="BP465" t="b">
        <v>0</v>
      </c>
      <c r="BQ465" t="b">
        <v>1</v>
      </c>
      <c r="BR465" s="241" t="s">
        <v>7029</v>
      </c>
      <c r="BS465" s="241"/>
      <c r="BT465" s="234" t="s">
        <v>7012</v>
      </c>
      <c r="BU465" t="b">
        <v>0</v>
      </c>
      <c r="BV465" s="103">
        <v>0</v>
      </c>
      <c r="BW465" s="235">
        <v>1780</v>
      </c>
      <c r="BX465" s="234" t="s">
        <v>10461</v>
      </c>
      <c r="BY465" s="234" t="s">
        <v>56</v>
      </c>
      <c r="BZ465" s="234" t="s">
        <v>7014</v>
      </c>
    </row>
    <row r="466" spans="1:78" ht="45" x14ac:dyDescent="0.25">
      <c r="A466" s="5">
        <v>1747</v>
      </c>
      <c r="B466" s="234" t="s">
        <v>10462</v>
      </c>
      <c r="C466" s="234" t="s">
        <v>10463</v>
      </c>
      <c r="D466" s="234" t="s">
        <v>7051</v>
      </c>
      <c r="E466" s="234" t="s">
        <v>8272</v>
      </c>
      <c r="F466" s="234" t="s">
        <v>2991</v>
      </c>
      <c r="G466" s="234" t="s">
        <v>7864</v>
      </c>
      <c r="H466" s="234" t="s">
        <v>7034</v>
      </c>
      <c r="I466" s="242"/>
      <c r="J466" s="242">
        <v>44242.420162037037</v>
      </c>
      <c r="K466" s="234"/>
      <c r="L466" s="242">
        <v>44418.420162037037</v>
      </c>
      <c r="M466" s="234" t="s">
        <v>6996</v>
      </c>
      <c r="N466" s="234" t="s">
        <v>7053</v>
      </c>
      <c r="O466" s="234" t="s">
        <v>7054</v>
      </c>
      <c r="P466" s="234" t="s">
        <v>6999</v>
      </c>
      <c r="Q466" s="234"/>
      <c r="R466" s="234" t="s">
        <v>451</v>
      </c>
      <c r="S466" t="b">
        <v>0</v>
      </c>
      <c r="T466" s="242"/>
      <c r="U466" s="103">
        <v>1</v>
      </c>
      <c r="V466" s="234" t="s">
        <v>480</v>
      </c>
      <c r="W466" s="103">
        <v>1</v>
      </c>
      <c r="X466" s="234" t="s">
        <v>480</v>
      </c>
      <c r="Y466" s="242"/>
      <c r="Z466" s="242"/>
      <c r="AA466" s="103"/>
      <c r="AB466" s="234" t="s">
        <v>7055</v>
      </c>
      <c r="AC466" s="243">
        <v>44418.442604166667</v>
      </c>
      <c r="AD466" s="234" t="s">
        <v>7763</v>
      </c>
      <c r="AE466" s="235" t="s">
        <v>10464</v>
      </c>
      <c r="AF466" s="237">
        <v>0</v>
      </c>
      <c r="AG466" s="234" t="s">
        <v>7057</v>
      </c>
      <c r="AH466" s="241" t="s">
        <v>10465</v>
      </c>
      <c r="AI466" t="b">
        <v>1</v>
      </c>
      <c r="AJ466" t="b">
        <v>0</v>
      </c>
      <c r="AK466" s="234"/>
      <c r="AL466" s="103"/>
      <c r="AM466" t="b">
        <v>0</v>
      </c>
      <c r="AN466" s="234"/>
      <c r="AO466" s="103"/>
      <c r="AP466" s="241"/>
      <c r="AQ466" s="241"/>
      <c r="AR466" s="241"/>
      <c r="AS466" s="241"/>
      <c r="AT466" s="234" t="s">
        <v>7058</v>
      </c>
      <c r="AU466" s="234" t="s">
        <v>7006</v>
      </c>
      <c r="AV466" t="b">
        <v>0</v>
      </c>
      <c r="AW466" t="b">
        <v>0</v>
      </c>
      <c r="AX466" s="241"/>
      <c r="AY466" s="241"/>
      <c r="AZ466" s="234"/>
      <c r="BA466" s="234"/>
      <c r="BB466" s="234"/>
      <c r="BC466" t="b">
        <v>0</v>
      </c>
      <c r="BD466" s="234" t="s">
        <v>7008</v>
      </c>
      <c r="BE466" s="234" t="s">
        <v>7045</v>
      </c>
      <c r="BF466" s="234" t="s">
        <v>7027</v>
      </c>
      <c r="BG466" s="234" t="s">
        <v>7028</v>
      </c>
      <c r="BH466" s="234" t="s">
        <v>55</v>
      </c>
      <c r="BI466" s="243">
        <v>44642.414525462962</v>
      </c>
      <c r="BJ466" s="234" t="s">
        <v>442</v>
      </c>
      <c r="BK466" s="234" t="s">
        <v>451</v>
      </c>
      <c r="BL466" s="234" t="s">
        <v>451</v>
      </c>
      <c r="BM466" s="234" t="s">
        <v>451</v>
      </c>
      <c r="BN466" s="241"/>
      <c r="BO466" t="b">
        <v>0</v>
      </c>
      <c r="BP466" t="b">
        <v>0</v>
      </c>
      <c r="BQ466" t="b">
        <v>1</v>
      </c>
      <c r="BR466" s="241" t="s">
        <v>7029</v>
      </c>
      <c r="BS466" s="241"/>
      <c r="BT466" s="234" t="s">
        <v>7012</v>
      </c>
      <c r="BU466" t="b">
        <v>0</v>
      </c>
      <c r="BV466" s="103">
        <v>0</v>
      </c>
      <c r="BW466" s="235">
        <v>1779</v>
      </c>
      <c r="BX466" s="234" t="s">
        <v>10466</v>
      </c>
      <c r="BY466" s="234" t="s">
        <v>56</v>
      </c>
      <c r="BZ466" s="234" t="s">
        <v>7014</v>
      </c>
    </row>
    <row r="467" spans="1:78" x14ac:dyDescent="0.25">
      <c r="A467" s="5">
        <v>1746</v>
      </c>
      <c r="B467" s="234" t="s">
        <v>10467</v>
      </c>
      <c r="C467" s="234" t="s">
        <v>10468</v>
      </c>
      <c r="D467" s="234"/>
      <c r="E467" s="234" t="s">
        <v>7950</v>
      </c>
      <c r="F467" s="234" t="s">
        <v>2991</v>
      </c>
      <c r="G467" s="234" t="s">
        <v>7864</v>
      </c>
      <c r="H467" s="234" t="s">
        <v>7034</v>
      </c>
      <c r="I467" s="242"/>
      <c r="J467" s="242">
        <v>44418.408877314818</v>
      </c>
      <c r="K467" s="234"/>
      <c r="L467" s="242">
        <v>44418.408877314818</v>
      </c>
      <c r="M467" s="234" t="s">
        <v>6996</v>
      </c>
      <c r="N467" s="234" t="s">
        <v>7951</v>
      </c>
      <c r="O467" s="234" t="s">
        <v>7952</v>
      </c>
      <c r="P467" s="234" t="s">
        <v>6999</v>
      </c>
      <c r="Q467" s="234"/>
      <c r="R467" s="234" t="s">
        <v>451</v>
      </c>
      <c r="S467" t="b">
        <v>0</v>
      </c>
      <c r="T467" s="242"/>
      <c r="U467" s="103">
        <v>1</v>
      </c>
      <c r="V467" s="234" t="s">
        <v>272</v>
      </c>
      <c r="W467" s="103">
        <v>1</v>
      </c>
      <c r="X467" s="234" t="s">
        <v>272</v>
      </c>
      <c r="Y467" s="242"/>
      <c r="Z467" s="242"/>
      <c r="AA467" s="103"/>
      <c r="AB467" s="234"/>
      <c r="AC467" s="243">
        <v>44418.414618055554</v>
      </c>
      <c r="AD467" s="234" t="s">
        <v>7763</v>
      </c>
      <c r="AE467" s="235" t="s">
        <v>10469</v>
      </c>
      <c r="AF467" s="237">
        <v>0</v>
      </c>
      <c r="AG467" s="234" t="s">
        <v>7057</v>
      </c>
      <c r="AH467" s="241"/>
      <c r="AI467" t="b">
        <v>1</v>
      </c>
      <c r="AJ467" t="b">
        <v>0</v>
      </c>
      <c r="AK467" s="234"/>
      <c r="AL467" s="103"/>
      <c r="AM467" t="b">
        <v>0</v>
      </c>
      <c r="AN467" s="234"/>
      <c r="AO467" s="103"/>
      <c r="AP467" s="241"/>
      <c r="AQ467" s="241"/>
      <c r="AR467" s="241"/>
      <c r="AS467" s="241"/>
      <c r="AT467" s="234" t="s">
        <v>7120</v>
      </c>
      <c r="AU467" s="234" t="s">
        <v>7006</v>
      </c>
      <c r="AV467" t="b">
        <v>0</v>
      </c>
      <c r="AW467" t="b">
        <v>0</v>
      </c>
      <c r="AX467" s="241"/>
      <c r="AY467" s="241"/>
      <c r="AZ467" s="234"/>
      <c r="BA467" s="234"/>
      <c r="BB467" s="234"/>
      <c r="BC467" t="b">
        <v>1</v>
      </c>
      <c r="BD467" s="234" t="s">
        <v>7008</v>
      </c>
      <c r="BE467" s="234" t="s">
        <v>7045</v>
      </c>
      <c r="BF467" s="234" t="s">
        <v>6972</v>
      </c>
      <c r="BG467" s="234" t="s">
        <v>7028</v>
      </c>
      <c r="BH467" s="234" t="s">
        <v>55</v>
      </c>
      <c r="BI467" s="243">
        <v>44642.414513888885</v>
      </c>
      <c r="BJ467" s="234" t="s">
        <v>442</v>
      </c>
      <c r="BK467" s="234" t="s">
        <v>451</v>
      </c>
      <c r="BL467" s="234" t="s">
        <v>451</v>
      </c>
      <c r="BM467" s="234" t="s">
        <v>451</v>
      </c>
      <c r="BN467" s="241"/>
      <c r="BO467" t="b">
        <v>0</v>
      </c>
      <c r="BP467" t="b">
        <v>0</v>
      </c>
      <c r="BQ467" t="b">
        <v>1</v>
      </c>
      <c r="BR467" s="241"/>
      <c r="BS467" s="241"/>
      <c r="BT467" s="234" t="s">
        <v>7047</v>
      </c>
      <c r="BU467" t="b">
        <v>0</v>
      </c>
      <c r="BV467" s="103">
        <v>0</v>
      </c>
      <c r="BW467" s="235">
        <v>1778</v>
      </c>
      <c r="BX467" s="234" t="s">
        <v>10470</v>
      </c>
      <c r="BY467" s="234" t="s">
        <v>56</v>
      </c>
      <c r="BZ467" s="234" t="s">
        <v>7014</v>
      </c>
    </row>
    <row r="468" spans="1:78" ht="30" x14ac:dyDescent="0.25">
      <c r="A468" s="5">
        <v>1745</v>
      </c>
      <c r="B468" s="234" t="s">
        <v>10471</v>
      </c>
      <c r="C468" s="234" t="s">
        <v>10472</v>
      </c>
      <c r="D468" s="234" t="s">
        <v>8127</v>
      </c>
      <c r="E468" s="234" t="s">
        <v>10473</v>
      </c>
      <c r="F468" s="234" t="s">
        <v>2991</v>
      </c>
      <c r="G468" s="234" t="s">
        <v>7864</v>
      </c>
      <c r="H468" s="234" t="s">
        <v>7034</v>
      </c>
      <c r="I468" s="242"/>
      <c r="J468" s="242">
        <v>44355.405266203707</v>
      </c>
      <c r="K468" s="234"/>
      <c r="L468" s="242">
        <v>44418.405266203707</v>
      </c>
      <c r="M468" s="234" t="s">
        <v>6996</v>
      </c>
      <c r="N468" s="234" t="s">
        <v>8128</v>
      </c>
      <c r="O468" s="234" t="s">
        <v>8129</v>
      </c>
      <c r="P468" s="234" t="s">
        <v>6999</v>
      </c>
      <c r="Q468" s="234"/>
      <c r="R468" s="234" t="s">
        <v>451</v>
      </c>
      <c r="S468" t="b">
        <v>0</v>
      </c>
      <c r="T468" s="242"/>
      <c r="U468" s="103">
        <v>1</v>
      </c>
      <c r="V468" s="234" t="s">
        <v>480</v>
      </c>
      <c r="W468" s="103">
        <v>1</v>
      </c>
      <c r="X468" s="234" t="s">
        <v>480</v>
      </c>
      <c r="Y468" s="242"/>
      <c r="Z468" s="242"/>
      <c r="AA468" s="103"/>
      <c r="AB468" s="234" t="s">
        <v>8130</v>
      </c>
      <c r="AC468" s="243">
        <v>44418.406412037039</v>
      </c>
      <c r="AD468" s="234" t="s">
        <v>7763</v>
      </c>
      <c r="AE468" s="235" t="s">
        <v>10474</v>
      </c>
      <c r="AF468" s="237">
        <v>0</v>
      </c>
      <c r="AG468" s="234" t="s">
        <v>7057</v>
      </c>
      <c r="AH468" s="241"/>
      <c r="AI468" t="b">
        <v>1</v>
      </c>
      <c r="AJ468" t="b">
        <v>0</v>
      </c>
      <c r="AK468" s="234"/>
      <c r="AL468" s="103"/>
      <c r="AM468" t="b">
        <v>0</v>
      </c>
      <c r="AN468" s="234"/>
      <c r="AO468" s="103"/>
      <c r="AP468" s="241"/>
      <c r="AQ468" s="241"/>
      <c r="AR468" s="241"/>
      <c r="AS468" s="241"/>
      <c r="AT468" s="234" t="s">
        <v>7058</v>
      </c>
      <c r="AU468" s="234" t="s">
        <v>7006</v>
      </c>
      <c r="AV468" t="b">
        <v>0</v>
      </c>
      <c r="AW468" t="b">
        <v>0</v>
      </c>
      <c r="AX468" s="241"/>
      <c r="AY468" s="241"/>
      <c r="AZ468" s="234"/>
      <c r="BA468" s="234"/>
      <c r="BB468" s="234"/>
      <c r="BC468" t="b">
        <v>0</v>
      </c>
      <c r="BD468" s="234" t="s">
        <v>7008</v>
      </c>
      <c r="BE468" s="234" t="s">
        <v>7045</v>
      </c>
      <c r="BF468" s="234" t="s">
        <v>7027</v>
      </c>
      <c r="BG468" s="234" t="s">
        <v>7028</v>
      </c>
      <c r="BH468" s="234" t="s">
        <v>55</v>
      </c>
      <c r="BI468" s="243">
        <v>44642.414513888885</v>
      </c>
      <c r="BJ468" s="234" t="s">
        <v>442</v>
      </c>
      <c r="BK468" s="234" t="s">
        <v>451</v>
      </c>
      <c r="BL468" s="234" t="s">
        <v>451</v>
      </c>
      <c r="BM468" s="234" t="s">
        <v>451</v>
      </c>
      <c r="BN468" s="241"/>
      <c r="BO468" t="b">
        <v>0</v>
      </c>
      <c r="BP468" t="b">
        <v>0</v>
      </c>
      <c r="BQ468" t="b">
        <v>1</v>
      </c>
      <c r="BR468" s="241" t="s">
        <v>8899</v>
      </c>
      <c r="BS468" s="241"/>
      <c r="BT468" s="234" t="s">
        <v>7012</v>
      </c>
      <c r="BU468" t="b">
        <v>0</v>
      </c>
      <c r="BV468" s="103">
        <v>0</v>
      </c>
      <c r="BW468" s="235">
        <v>1777</v>
      </c>
      <c r="BX468" s="234" t="s">
        <v>10475</v>
      </c>
      <c r="BY468" s="234" t="s">
        <v>56</v>
      </c>
      <c r="BZ468" s="234" t="s">
        <v>7014</v>
      </c>
    </row>
    <row r="469" spans="1:78" x14ac:dyDescent="0.25">
      <c r="A469" s="5">
        <v>1744</v>
      </c>
      <c r="B469" s="234" t="s">
        <v>10476</v>
      </c>
      <c r="C469" s="234" t="s">
        <v>10477</v>
      </c>
      <c r="D469" s="234"/>
      <c r="E469" s="234" t="s">
        <v>10478</v>
      </c>
      <c r="F469" s="234" t="s">
        <v>2991</v>
      </c>
      <c r="G469" s="234" t="s">
        <v>7864</v>
      </c>
      <c r="H469" s="234" t="s">
        <v>7034</v>
      </c>
      <c r="I469" s="242"/>
      <c r="J469" s="242">
        <v>44357.389826388891</v>
      </c>
      <c r="K469" s="234"/>
      <c r="L469" s="242">
        <v>44418.389826388891</v>
      </c>
      <c r="M469" s="234" t="s">
        <v>6996</v>
      </c>
      <c r="N469" s="234" t="s">
        <v>10479</v>
      </c>
      <c r="O469" s="234" t="s">
        <v>10480</v>
      </c>
      <c r="P469" s="234" t="s">
        <v>6999</v>
      </c>
      <c r="Q469" s="234"/>
      <c r="R469" s="234" t="s">
        <v>451</v>
      </c>
      <c r="S469" t="b">
        <v>0</v>
      </c>
      <c r="T469" s="242"/>
      <c r="U469" s="103">
        <v>1</v>
      </c>
      <c r="V469" s="234" t="s">
        <v>480</v>
      </c>
      <c r="W469" s="103">
        <v>1</v>
      </c>
      <c r="X469" s="234" t="s">
        <v>480</v>
      </c>
      <c r="Y469" s="242"/>
      <c r="Z469" s="242"/>
      <c r="AA469" s="103"/>
      <c r="AB469" s="234"/>
      <c r="AC469" s="243">
        <v>44418.395740740743</v>
      </c>
      <c r="AD469" s="234" t="s">
        <v>7763</v>
      </c>
      <c r="AE469" s="235" t="s">
        <v>10481</v>
      </c>
      <c r="AF469" s="237">
        <v>0</v>
      </c>
      <c r="AG469" s="234" t="s">
        <v>7057</v>
      </c>
      <c r="AH469" s="241"/>
      <c r="AI469" t="b">
        <v>1</v>
      </c>
      <c r="AJ469" t="b">
        <v>0</v>
      </c>
      <c r="AK469" s="234"/>
      <c r="AL469" s="103"/>
      <c r="AM469" t="b">
        <v>0</v>
      </c>
      <c r="AN469" s="234"/>
      <c r="AO469" s="103"/>
      <c r="AP469" s="241"/>
      <c r="AQ469" s="241"/>
      <c r="AR469" s="241"/>
      <c r="AS469" s="241"/>
      <c r="AT469" s="234" t="s">
        <v>7058</v>
      </c>
      <c r="AU469" s="234" t="s">
        <v>7006</v>
      </c>
      <c r="AV469" t="b">
        <v>0</v>
      </c>
      <c r="AW469" t="b">
        <v>0</v>
      </c>
      <c r="AX469" s="241"/>
      <c r="AY469" s="241"/>
      <c r="AZ469" s="234"/>
      <c r="BA469" s="234"/>
      <c r="BB469" s="234"/>
      <c r="BC469" t="b">
        <v>1</v>
      </c>
      <c r="BD469" s="234" t="s">
        <v>7008</v>
      </c>
      <c r="BE469" s="234" t="s">
        <v>7045</v>
      </c>
      <c r="BF469" s="234" t="s">
        <v>6972</v>
      </c>
      <c r="BG469" s="234" t="s">
        <v>7028</v>
      </c>
      <c r="BH469" s="234" t="s">
        <v>55</v>
      </c>
      <c r="BI469" s="243">
        <v>44642.414513888885</v>
      </c>
      <c r="BJ469" s="234" t="s">
        <v>442</v>
      </c>
      <c r="BK469" s="234" t="s">
        <v>451</v>
      </c>
      <c r="BL469" s="234" t="s">
        <v>451</v>
      </c>
      <c r="BM469" s="234" t="s">
        <v>451</v>
      </c>
      <c r="BN469" s="241"/>
      <c r="BO469" t="b">
        <v>0</v>
      </c>
      <c r="BP469" t="b">
        <v>0</v>
      </c>
      <c r="BQ469" t="b">
        <v>1</v>
      </c>
      <c r="BR469" s="241"/>
      <c r="BS469" s="241"/>
      <c r="BT469" s="234" t="s">
        <v>7047</v>
      </c>
      <c r="BU469" t="b">
        <v>0</v>
      </c>
      <c r="BV469" s="103">
        <v>0</v>
      </c>
      <c r="BW469" s="235">
        <v>1776</v>
      </c>
      <c r="BX469" s="234" t="s">
        <v>10482</v>
      </c>
      <c r="BY469" s="234" t="s">
        <v>56</v>
      </c>
      <c r="BZ469" s="234" t="s">
        <v>7014</v>
      </c>
    </row>
    <row r="470" spans="1:78" x14ac:dyDescent="0.25">
      <c r="A470" s="5">
        <v>1743</v>
      </c>
      <c r="B470" s="234" t="s">
        <v>10483</v>
      </c>
      <c r="C470" s="234" t="s">
        <v>10484</v>
      </c>
      <c r="D470" s="234" t="s">
        <v>10485</v>
      </c>
      <c r="E470" s="234" t="s">
        <v>10486</v>
      </c>
      <c r="F470" s="234" t="s">
        <v>2991</v>
      </c>
      <c r="G470" s="234" t="s">
        <v>7864</v>
      </c>
      <c r="H470" s="234" t="s">
        <v>7034</v>
      </c>
      <c r="I470" s="242"/>
      <c r="J470" s="242">
        <v>44348.37976851852</v>
      </c>
      <c r="K470" s="234"/>
      <c r="L470" s="242">
        <v>44418.37976851852</v>
      </c>
      <c r="M470" s="234" t="s">
        <v>6996</v>
      </c>
      <c r="N470" s="234" t="s">
        <v>10487</v>
      </c>
      <c r="O470" s="234" t="s">
        <v>10488</v>
      </c>
      <c r="P470" s="234" t="s">
        <v>6999</v>
      </c>
      <c r="Q470" s="234"/>
      <c r="R470" s="234" t="s">
        <v>451</v>
      </c>
      <c r="S470" t="b">
        <v>0</v>
      </c>
      <c r="T470" s="242"/>
      <c r="U470" s="103">
        <v>33</v>
      </c>
      <c r="V470" s="234" t="s">
        <v>272</v>
      </c>
      <c r="W470" s="103">
        <v>229</v>
      </c>
      <c r="X470" s="234" t="s">
        <v>272</v>
      </c>
      <c r="Y470" s="242"/>
      <c r="Z470" s="242"/>
      <c r="AA470" s="103"/>
      <c r="AB470" s="234" t="s">
        <v>10489</v>
      </c>
      <c r="AC470" s="243">
        <v>44418.384305555555</v>
      </c>
      <c r="AD470" s="234" t="s">
        <v>7763</v>
      </c>
      <c r="AE470" s="235" t="s">
        <v>10490</v>
      </c>
      <c r="AF470" s="237">
        <v>0</v>
      </c>
      <c r="AG470" s="234" t="s">
        <v>7057</v>
      </c>
      <c r="AH470" s="241"/>
      <c r="AI470" t="b">
        <v>1</v>
      </c>
      <c r="AJ470" t="b">
        <v>0</v>
      </c>
      <c r="AK470" s="234"/>
      <c r="AL470" s="103"/>
      <c r="AM470" t="b">
        <v>0</v>
      </c>
      <c r="AN470" s="234"/>
      <c r="AO470" s="103"/>
      <c r="AP470" s="241"/>
      <c r="AQ470" s="241"/>
      <c r="AR470" s="241"/>
      <c r="AS470" s="241"/>
      <c r="AT470" s="234" t="s">
        <v>7058</v>
      </c>
      <c r="AU470" s="234" t="s">
        <v>7006</v>
      </c>
      <c r="AV470" t="b">
        <v>1</v>
      </c>
      <c r="AW470" t="b">
        <v>0</v>
      </c>
      <c r="AX470" s="241"/>
      <c r="AY470" s="241"/>
      <c r="AZ470" s="234"/>
      <c r="BA470" s="234"/>
      <c r="BB470" s="234"/>
      <c r="BC470" t="b">
        <v>0</v>
      </c>
      <c r="BD470" s="234" t="s">
        <v>7008</v>
      </c>
      <c r="BE470" s="234" t="s">
        <v>7045</v>
      </c>
      <c r="BF470" s="234" t="s">
        <v>7027</v>
      </c>
      <c r="BG470" s="234" t="s">
        <v>7028</v>
      </c>
      <c r="BH470" s="234" t="s">
        <v>55</v>
      </c>
      <c r="BI470" s="243">
        <v>44642.414502314816</v>
      </c>
      <c r="BJ470" s="234" t="s">
        <v>442</v>
      </c>
      <c r="BK470" s="234" t="s">
        <v>451</v>
      </c>
      <c r="BL470" s="234" t="s">
        <v>451</v>
      </c>
      <c r="BM470" s="234" t="s">
        <v>451</v>
      </c>
      <c r="BN470" s="241"/>
      <c r="BO470" t="b">
        <v>0</v>
      </c>
      <c r="BP470" t="b">
        <v>0</v>
      </c>
      <c r="BQ470" t="b">
        <v>1</v>
      </c>
      <c r="BR470" s="241" t="s">
        <v>7029</v>
      </c>
      <c r="BS470" s="241"/>
      <c r="BT470" s="234" t="s">
        <v>7047</v>
      </c>
      <c r="BU470" t="b">
        <v>0</v>
      </c>
      <c r="BV470" s="103">
        <v>0</v>
      </c>
      <c r="BW470" s="235">
        <v>1775</v>
      </c>
      <c r="BX470" s="234" t="s">
        <v>10491</v>
      </c>
      <c r="BY470" s="234" t="s">
        <v>56</v>
      </c>
      <c r="BZ470" s="234" t="s">
        <v>7014</v>
      </c>
    </row>
    <row r="471" spans="1:78" x14ac:dyDescent="0.25">
      <c r="A471" s="5">
        <v>1742</v>
      </c>
      <c r="B471" s="234" t="s">
        <v>2524</v>
      </c>
      <c r="C471" s="234" t="s">
        <v>10492</v>
      </c>
      <c r="D471" s="234" t="s">
        <v>9201</v>
      </c>
      <c r="E471" s="234"/>
      <c r="F471" s="234" t="s">
        <v>6993</v>
      </c>
      <c r="G471" s="234" t="s">
        <v>7315</v>
      </c>
      <c r="H471" s="234" t="s">
        <v>6995</v>
      </c>
      <c r="I471" s="242"/>
      <c r="J471" s="242">
        <v>44417.375289351854</v>
      </c>
      <c r="K471" s="234"/>
      <c r="L471" s="242">
        <v>44422.375289351854</v>
      </c>
      <c r="M471" s="234" t="s">
        <v>6996</v>
      </c>
      <c r="N471" s="234" t="s">
        <v>9202</v>
      </c>
      <c r="O471" s="234" t="s">
        <v>9203</v>
      </c>
      <c r="P471" s="234" t="s">
        <v>6999</v>
      </c>
      <c r="Q471" s="234" t="s">
        <v>10493</v>
      </c>
      <c r="R471" s="234" t="s">
        <v>451</v>
      </c>
      <c r="S471" t="b">
        <v>0</v>
      </c>
      <c r="T471" s="242">
        <v>44424</v>
      </c>
      <c r="U471" s="103">
        <v>1</v>
      </c>
      <c r="V471" s="234" t="s">
        <v>272</v>
      </c>
      <c r="W471" s="103">
        <v>1</v>
      </c>
      <c r="X471" s="234" t="s">
        <v>272</v>
      </c>
      <c r="Y471" s="242"/>
      <c r="Z471" s="242"/>
      <c r="AA471" s="103"/>
      <c r="AB471" s="234" t="s">
        <v>9205</v>
      </c>
      <c r="AC471" s="243">
        <v>44418.38008101852</v>
      </c>
      <c r="AD471" s="234" t="s">
        <v>7320</v>
      </c>
      <c r="AE471" s="235" t="s">
        <v>10494</v>
      </c>
      <c r="AF471" s="237">
        <v>0</v>
      </c>
      <c r="AG471" s="234" t="s">
        <v>482</v>
      </c>
      <c r="AH471" s="241"/>
      <c r="AI471" t="b">
        <v>1</v>
      </c>
      <c r="AJ471" t="b">
        <v>0</v>
      </c>
      <c r="AK471" s="234"/>
      <c r="AL471" s="103"/>
      <c r="AM471" t="b">
        <v>0</v>
      </c>
      <c r="AN471" s="234"/>
      <c r="AO471" s="103"/>
      <c r="AP471" s="241"/>
      <c r="AQ471" s="241"/>
      <c r="AR471" s="241"/>
      <c r="AS471" s="241"/>
      <c r="AT471" s="234" t="s">
        <v>7005</v>
      </c>
      <c r="AU471" s="234" t="s">
        <v>7006</v>
      </c>
      <c r="AV471" t="b">
        <v>0</v>
      </c>
      <c r="AW471" t="b">
        <v>0</v>
      </c>
      <c r="AX471" s="241"/>
      <c r="AY471" s="241"/>
      <c r="AZ471" s="234"/>
      <c r="BA471" s="234"/>
      <c r="BB471" s="234" t="s">
        <v>10495</v>
      </c>
      <c r="BC471" t="b">
        <v>0</v>
      </c>
      <c r="BD471" s="234" t="s">
        <v>7008</v>
      </c>
      <c r="BE471" s="234" t="s">
        <v>7009</v>
      </c>
      <c r="BF471" s="234" t="s">
        <v>7027</v>
      </c>
      <c r="BG471" s="234" t="s">
        <v>7028</v>
      </c>
      <c r="BH471" s="234" t="s">
        <v>55</v>
      </c>
      <c r="BI471" s="243">
        <v>44642.414502314816</v>
      </c>
      <c r="BJ471" s="234" t="s">
        <v>442</v>
      </c>
      <c r="BK471" s="234" t="s">
        <v>451</v>
      </c>
      <c r="BL471" s="234" t="s">
        <v>451</v>
      </c>
      <c r="BM471" s="234" t="s">
        <v>451</v>
      </c>
      <c r="BN471" s="241"/>
      <c r="BO471" t="b">
        <v>0</v>
      </c>
      <c r="BP471" t="b">
        <v>0</v>
      </c>
      <c r="BQ471" t="b">
        <v>0</v>
      </c>
      <c r="BR471" s="241" t="s">
        <v>7029</v>
      </c>
      <c r="BS471" s="241"/>
      <c r="BT471" s="234" t="s">
        <v>7012</v>
      </c>
      <c r="BU471" t="b">
        <v>0</v>
      </c>
      <c r="BV471" s="103">
        <v>1</v>
      </c>
      <c r="BW471" s="235">
        <v>1774</v>
      </c>
      <c r="BX471" s="234" t="s">
        <v>10496</v>
      </c>
      <c r="BY471" s="234" t="s">
        <v>56</v>
      </c>
      <c r="BZ471" s="234" t="s">
        <v>7014</v>
      </c>
    </row>
    <row r="472" spans="1:78" x14ac:dyDescent="0.25">
      <c r="A472" s="5">
        <v>1741</v>
      </c>
      <c r="B472" s="234" t="s">
        <v>10497</v>
      </c>
      <c r="C472" s="234" t="s">
        <v>10498</v>
      </c>
      <c r="D472" s="234"/>
      <c r="E472" s="234" t="s">
        <v>10499</v>
      </c>
      <c r="F472" s="234" t="s">
        <v>2991</v>
      </c>
      <c r="G472" s="234" t="s">
        <v>7864</v>
      </c>
      <c r="H472" s="234" t="s">
        <v>7034</v>
      </c>
      <c r="I472" s="242"/>
      <c r="J472" s="242">
        <v>44299.337557870371</v>
      </c>
      <c r="K472" s="234"/>
      <c r="L472" s="242">
        <v>44418.337557870371</v>
      </c>
      <c r="M472" s="234" t="s">
        <v>6996</v>
      </c>
      <c r="N472" s="234" t="s">
        <v>10500</v>
      </c>
      <c r="O472" s="234" t="s">
        <v>10501</v>
      </c>
      <c r="P472" s="234" t="s">
        <v>6999</v>
      </c>
      <c r="Q472" s="234"/>
      <c r="R472" s="234" t="s">
        <v>451</v>
      </c>
      <c r="S472" t="b">
        <v>0</v>
      </c>
      <c r="T472" s="242"/>
      <c r="U472" s="103">
        <v>7</v>
      </c>
      <c r="V472" s="234" t="s">
        <v>272</v>
      </c>
      <c r="W472" s="103">
        <v>44</v>
      </c>
      <c r="X472" s="234" t="s">
        <v>272</v>
      </c>
      <c r="Y472" s="242"/>
      <c r="Z472" s="242"/>
      <c r="AA472" s="103"/>
      <c r="AB472" s="234"/>
      <c r="AC472" s="243">
        <v>44418.347442129627</v>
      </c>
      <c r="AD472" s="234" t="s">
        <v>7763</v>
      </c>
      <c r="AE472" s="235" t="s">
        <v>10502</v>
      </c>
      <c r="AF472" s="237">
        <v>0</v>
      </c>
      <c r="AG472" s="234" t="s">
        <v>7057</v>
      </c>
      <c r="AH472" s="241"/>
      <c r="AI472" t="b">
        <v>1</v>
      </c>
      <c r="AJ472" t="b">
        <v>0</v>
      </c>
      <c r="AK472" s="234"/>
      <c r="AL472" s="103"/>
      <c r="AM472" t="b">
        <v>0</v>
      </c>
      <c r="AN472" s="234"/>
      <c r="AO472" s="103"/>
      <c r="AP472" s="241"/>
      <c r="AQ472" s="241"/>
      <c r="AR472" s="241"/>
      <c r="AS472" s="241"/>
      <c r="AT472" s="234" t="s">
        <v>7120</v>
      </c>
      <c r="AU472" s="234" t="s">
        <v>7006</v>
      </c>
      <c r="AV472" t="b">
        <v>1</v>
      </c>
      <c r="AW472" t="b">
        <v>0</v>
      </c>
      <c r="AX472" s="241"/>
      <c r="AY472" s="241"/>
      <c r="AZ472" s="234"/>
      <c r="BA472" s="234"/>
      <c r="BB472" s="234"/>
      <c r="BC472" t="b">
        <v>1</v>
      </c>
      <c r="BD472" s="234" t="s">
        <v>7008</v>
      </c>
      <c r="BE472" s="234" t="s">
        <v>7045</v>
      </c>
      <c r="BF472" s="234" t="s">
        <v>6972</v>
      </c>
      <c r="BG472" s="234" t="s">
        <v>7028</v>
      </c>
      <c r="BH472" s="234" t="s">
        <v>55</v>
      </c>
      <c r="BI472" s="243">
        <v>44642.414502314816</v>
      </c>
      <c r="BJ472" s="234" t="s">
        <v>442</v>
      </c>
      <c r="BK472" s="234" t="s">
        <v>451</v>
      </c>
      <c r="BL472" s="234" t="s">
        <v>451</v>
      </c>
      <c r="BM472" s="234" t="s">
        <v>451</v>
      </c>
      <c r="BN472" s="241"/>
      <c r="BO472" t="b">
        <v>0</v>
      </c>
      <c r="BP472" t="b">
        <v>0</v>
      </c>
      <c r="BQ472" t="b">
        <v>1</v>
      </c>
      <c r="BR472" s="241"/>
      <c r="BS472" s="241"/>
      <c r="BT472" s="234" t="s">
        <v>7047</v>
      </c>
      <c r="BU472" t="b">
        <v>0</v>
      </c>
      <c r="BV472" s="103">
        <v>0</v>
      </c>
      <c r="BW472" s="235">
        <v>1773</v>
      </c>
      <c r="BX472" s="234" t="s">
        <v>10503</v>
      </c>
      <c r="BY472" s="234" t="s">
        <v>56</v>
      </c>
      <c r="BZ472" s="234" t="s">
        <v>7014</v>
      </c>
    </row>
    <row r="473" spans="1:78" ht="30" x14ac:dyDescent="0.25">
      <c r="A473" s="5">
        <v>1740</v>
      </c>
      <c r="B473" s="234" t="s">
        <v>10504</v>
      </c>
      <c r="C473" s="234" t="s">
        <v>10505</v>
      </c>
      <c r="D473" s="234"/>
      <c r="E473" s="234" t="s">
        <v>9545</v>
      </c>
      <c r="F473" s="234" t="s">
        <v>2991</v>
      </c>
      <c r="G473" s="234" t="s">
        <v>7864</v>
      </c>
      <c r="H473" s="234" t="s">
        <v>7034</v>
      </c>
      <c r="I473" s="242"/>
      <c r="J473" s="242">
        <v>44379.634652777779</v>
      </c>
      <c r="K473" s="234"/>
      <c r="L473" s="242">
        <v>44417.634652777779</v>
      </c>
      <c r="M473" s="234" t="s">
        <v>7386</v>
      </c>
      <c r="N473" s="234" t="s">
        <v>9547</v>
      </c>
      <c r="O473" s="234" t="s">
        <v>9548</v>
      </c>
      <c r="P473" s="234" t="s">
        <v>6999</v>
      </c>
      <c r="Q473" s="234"/>
      <c r="R473" s="234" t="s">
        <v>451</v>
      </c>
      <c r="S473" t="b">
        <v>1</v>
      </c>
      <c r="T473" s="242"/>
      <c r="U473" s="103">
        <v>7</v>
      </c>
      <c r="V473" s="234" t="s">
        <v>272</v>
      </c>
      <c r="W473" s="103">
        <v>51</v>
      </c>
      <c r="X473" s="234" t="s">
        <v>272</v>
      </c>
      <c r="Y473" s="242"/>
      <c r="Z473" s="242"/>
      <c r="AA473" s="103"/>
      <c r="AB473" s="234"/>
      <c r="AC473" s="243">
        <v>44417.638680555552</v>
      </c>
      <c r="AD473" s="234" t="s">
        <v>7763</v>
      </c>
      <c r="AE473" s="235" t="s">
        <v>10506</v>
      </c>
      <c r="AF473" s="237">
        <v>0</v>
      </c>
      <c r="AG473" s="234" t="s">
        <v>7057</v>
      </c>
      <c r="AH473" s="241"/>
      <c r="AI473" t="b">
        <v>1</v>
      </c>
      <c r="AJ473" t="b">
        <v>0</v>
      </c>
      <c r="AK473" s="234"/>
      <c r="AL473" s="103"/>
      <c r="AM473" t="b">
        <v>0</v>
      </c>
      <c r="AN473" s="234"/>
      <c r="AO473" s="103"/>
      <c r="AP473" s="241"/>
      <c r="AQ473" s="241"/>
      <c r="AR473" s="241" t="s">
        <v>10052</v>
      </c>
      <c r="AS473" s="241"/>
      <c r="AT473" s="234" t="s">
        <v>7058</v>
      </c>
      <c r="AU473" s="234" t="s">
        <v>8397</v>
      </c>
      <c r="AV473" t="b">
        <v>1</v>
      </c>
      <c r="AW473" t="b">
        <v>0</v>
      </c>
      <c r="AX473" s="241" t="s">
        <v>9848</v>
      </c>
      <c r="AY473" s="241"/>
      <c r="AZ473" s="234"/>
      <c r="BA473" s="234"/>
      <c r="BB473" s="234"/>
      <c r="BC473" t="b">
        <v>1</v>
      </c>
      <c r="BD473" s="234" t="s">
        <v>7390</v>
      </c>
      <c r="BE473" s="234" t="s">
        <v>7045</v>
      </c>
      <c r="BF473" s="234" t="s">
        <v>6972</v>
      </c>
      <c r="BG473" s="234" t="s">
        <v>7028</v>
      </c>
      <c r="BH473" s="234" t="s">
        <v>55</v>
      </c>
      <c r="BI473" s="243">
        <v>44642.414490740739</v>
      </c>
      <c r="BJ473" s="234" t="s">
        <v>442</v>
      </c>
      <c r="BK473" s="234" t="s">
        <v>547</v>
      </c>
      <c r="BL473" s="234" t="s">
        <v>547</v>
      </c>
      <c r="BM473" s="234" t="s">
        <v>547</v>
      </c>
      <c r="BN473" s="241" t="s">
        <v>10507</v>
      </c>
      <c r="BO473" t="b">
        <v>0</v>
      </c>
      <c r="BP473" t="b">
        <v>0</v>
      </c>
      <c r="BQ473" t="b">
        <v>1</v>
      </c>
      <c r="BR473" s="241"/>
      <c r="BS473" s="241"/>
      <c r="BT473" s="234" t="s">
        <v>7047</v>
      </c>
      <c r="BU473" t="b">
        <v>0</v>
      </c>
      <c r="BV473" s="103">
        <v>0</v>
      </c>
      <c r="BW473" s="235">
        <v>1772</v>
      </c>
      <c r="BX473" s="234" t="s">
        <v>10508</v>
      </c>
      <c r="BY473" s="234" t="s">
        <v>56</v>
      </c>
      <c r="BZ473" s="234" t="s">
        <v>7014</v>
      </c>
    </row>
    <row r="474" spans="1:78" ht="30" x14ac:dyDescent="0.25">
      <c r="A474" s="5">
        <v>1739</v>
      </c>
      <c r="B474" s="234" t="s">
        <v>2517</v>
      </c>
      <c r="C474" s="234" t="s">
        <v>10509</v>
      </c>
      <c r="D474" s="234" t="s">
        <v>8136</v>
      </c>
      <c r="E474" s="234"/>
      <c r="F474" s="234" t="s">
        <v>6993</v>
      </c>
      <c r="G474" s="234" t="s">
        <v>7302</v>
      </c>
      <c r="H474" s="234" t="s">
        <v>7302</v>
      </c>
      <c r="I474" s="242"/>
      <c r="J474" s="242">
        <v>44414.320219907408</v>
      </c>
      <c r="K474" s="234" t="s">
        <v>10509</v>
      </c>
      <c r="L474" s="242">
        <v>44417.320219907408</v>
      </c>
      <c r="M474" s="234" t="s">
        <v>6996</v>
      </c>
      <c r="N474" s="234" t="s">
        <v>8138</v>
      </c>
      <c r="O474" s="234" t="s">
        <v>8139</v>
      </c>
      <c r="P474" s="234" t="s">
        <v>6999</v>
      </c>
      <c r="Q474" s="234" t="s">
        <v>8140</v>
      </c>
      <c r="R474" s="234" t="s">
        <v>451</v>
      </c>
      <c r="S474" t="b">
        <v>0</v>
      </c>
      <c r="T474" s="242"/>
      <c r="U474" s="103">
        <v>7</v>
      </c>
      <c r="V474" s="234" t="s">
        <v>272</v>
      </c>
      <c r="W474" s="103">
        <v>7</v>
      </c>
      <c r="X474" s="234" t="s">
        <v>272</v>
      </c>
      <c r="Y474" s="242"/>
      <c r="Z474" s="242"/>
      <c r="AA474" s="103"/>
      <c r="AB474" s="234" t="s">
        <v>8141</v>
      </c>
      <c r="AC474" s="243">
        <v>44414.323287037034</v>
      </c>
      <c r="AD474" s="234" t="s">
        <v>7308</v>
      </c>
      <c r="AE474" s="235" t="s">
        <v>10510</v>
      </c>
      <c r="AF474" s="237">
        <v>0</v>
      </c>
      <c r="AG474" s="234" t="s">
        <v>482</v>
      </c>
      <c r="AH474" s="241"/>
      <c r="AI474" t="b">
        <v>1</v>
      </c>
      <c r="AJ474" t="b">
        <v>0</v>
      </c>
      <c r="AK474" s="234"/>
      <c r="AL474" s="103"/>
      <c r="AM474" t="b">
        <v>0</v>
      </c>
      <c r="AN474" s="234"/>
      <c r="AO474" s="103"/>
      <c r="AP474" s="241"/>
      <c r="AQ474" s="241"/>
      <c r="AR474" s="241"/>
      <c r="AS474" s="241"/>
      <c r="AT474" s="234" t="s">
        <v>7005</v>
      </c>
      <c r="AU474" s="234" t="s">
        <v>7085</v>
      </c>
      <c r="AV474" t="b">
        <v>0</v>
      </c>
      <c r="AW474" t="b">
        <v>0</v>
      </c>
      <c r="AX474" s="241"/>
      <c r="AY474" s="241"/>
      <c r="AZ474" s="234"/>
      <c r="BA474" s="234"/>
      <c r="BB474" s="234" t="s">
        <v>8144</v>
      </c>
      <c r="BC474" t="b">
        <v>0</v>
      </c>
      <c r="BD474" s="234" t="s">
        <v>7008</v>
      </c>
      <c r="BE474" s="234" t="s">
        <v>7009</v>
      </c>
      <c r="BF474" s="234" t="s">
        <v>7027</v>
      </c>
      <c r="BG474" s="234" t="s">
        <v>7028</v>
      </c>
      <c r="BH474" s="234" t="s">
        <v>55</v>
      </c>
      <c r="BI474" s="243">
        <v>44642.414490740739</v>
      </c>
      <c r="BJ474" s="234" t="s">
        <v>442</v>
      </c>
      <c r="BK474" s="234" t="s">
        <v>451</v>
      </c>
      <c r="BL474" s="234" t="s">
        <v>451</v>
      </c>
      <c r="BM474" s="234" t="s">
        <v>451</v>
      </c>
      <c r="BN474" s="241"/>
      <c r="BO474" t="b">
        <v>0</v>
      </c>
      <c r="BP474" t="b">
        <v>0</v>
      </c>
      <c r="BQ474" t="b">
        <v>0</v>
      </c>
      <c r="BR474" s="241" t="s">
        <v>7077</v>
      </c>
      <c r="BS474" s="241"/>
      <c r="BT474" s="234" t="s">
        <v>7012</v>
      </c>
      <c r="BU474" t="b">
        <v>0</v>
      </c>
      <c r="BV474" s="103">
        <v>1</v>
      </c>
      <c r="BW474" s="235">
        <v>1771</v>
      </c>
      <c r="BX474" s="234" t="s">
        <v>10511</v>
      </c>
      <c r="BY474" s="234" t="s">
        <v>56</v>
      </c>
      <c r="BZ474" s="234" t="s">
        <v>7014</v>
      </c>
    </row>
    <row r="475" spans="1:78" ht="60" x14ac:dyDescent="0.25">
      <c r="A475" s="5">
        <v>1738</v>
      </c>
      <c r="B475" s="234" t="s">
        <v>10512</v>
      </c>
      <c r="C475" s="234" t="s">
        <v>10513</v>
      </c>
      <c r="D475" s="234" t="s">
        <v>7812</v>
      </c>
      <c r="E475" s="234"/>
      <c r="F475" s="234" t="s">
        <v>7156</v>
      </c>
      <c r="G475" s="234" t="s">
        <v>7157</v>
      </c>
      <c r="H475" s="234" t="s">
        <v>7158</v>
      </c>
      <c r="I475" s="242"/>
      <c r="J475" s="242">
        <v>44412.357407407406</v>
      </c>
      <c r="K475" s="234"/>
      <c r="L475" s="242">
        <v>44426.357407407406</v>
      </c>
      <c r="M475" s="234" t="s">
        <v>7813</v>
      </c>
      <c r="N475" s="234" t="s">
        <v>7814</v>
      </c>
      <c r="O475" s="234" t="s">
        <v>7815</v>
      </c>
      <c r="P475" s="234" t="s">
        <v>6999</v>
      </c>
      <c r="Q475" s="234"/>
      <c r="R475" s="234" t="s">
        <v>451</v>
      </c>
      <c r="S475" t="b">
        <v>0</v>
      </c>
      <c r="T475" s="242">
        <v>44756</v>
      </c>
      <c r="U475" s="103">
        <v>294</v>
      </c>
      <c r="V475" s="234" t="s">
        <v>272</v>
      </c>
      <c r="W475" s="103">
        <v>1470</v>
      </c>
      <c r="X475" s="234" t="s">
        <v>272</v>
      </c>
      <c r="Y475" s="242">
        <v>44743</v>
      </c>
      <c r="Z475" s="242">
        <v>46783</v>
      </c>
      <c r="AA475" s="103">
        <v>5</v>
      </c>
      <c r="AB475" s="234" t="s">
        <v>7816</v>
      </c>
      <c r="AC475" s="243">
        <v>44413.382847222223</v>
      </c>
      <c r="AD475" s="234" t="s">
        <v>7163</v>
      </c>
      <c r="AE475" s="235" t="s">
        <v>10514</v>
      </c>
      <c r="AF475" s="237">
        <v>0</v>
      </c>
      <c r="AG475" s="234" t="s">
        <v>482</v>
      </c>
      <c r="AH475" s="241" t="s">
        <v>328</v>
      </c>
      <c r="AI475" t="b">
        <v>1</v>
      </c>
      <c r="AJ475" t="b">
        <v>0</v>
      </c>
      <c r="AK475" s="234"/>
      <c r="AL475" s="103"/>
      <c r="AM475" t="b">
        <v>0</v>
      </c>
      <c r="AN475" s="234"/>
      <c r="AO475" s="103"/>
      <c r="AP475" s="241"/>
      <c r="AQ475" s="241"/>
      <c r="AR475" s="241" t="s">
        <v>10515</v>
      </c>
      <c r="AS475" s="241"/>
      <c r="AT475" s="234" t="s">
        <v>7166</v>
      </c>
      <c r="AU475" s="234" t="s">
        <v>7167</v>
      </c>
      <c r="AV475" t="b">
        <v>0</v>
      </c>
      <c r="AW475" t="b">
        <v>0</v>
      </c>
      <c r="AX475" s="241" t="s">
        <v>3630</v>
      </c>
      <c r="AY475" s="241"/>
      <c r="AZ475" s="234"/>
      <c r="BA475" s="234"/>
      <c r="BB475" s="234" t="s">
        <v>9031</v>
      </c>
      <c r="BC475" t="b">
        <v>0</v>
      </c>
      <c r="BD475" s="234" t="s">
        <v>7821</v>
      </c>
      <c r="BE475" s="234" t="s">
        <v>7171</v>
      </c>
      <c r="BF475" s="234" t="s">
        <v>7027</v>
      </c>
      <c r="BG475" s="234" t="s">
        <v>7028</v>
      </c>
      <c r="BH475" s="234" t="s">
        <v>55</v>
      </c>
      <c r="BI475" s="243">
        <v>44642.414490740739</v>
      </c>
      <c r="BJ475" s="234" t="s">
        <v>10516</v>
      </c>
      <c r="BK475" s="234" t="s">
        <v>547</v>
      </c>
      <c r="BL475" s="234" t="s">
        <v>547</v>
      </c>
      <c r="BM475" s="234" t="s">
        <v>451</v>
      </c>
      <c r="BN475" s="241"/>
      <c r="BO475" t="b">
        <v>0</v>
      </c>
      <c r="BP475" t="b">
        <v>0</v>
      </c>
      <c r="BQ475" t="b">
        <v>0</v>
      </c>
      <c r="BR475" s="241" t="s">
        <v>7173</v>
      </c>
      <c r="BS475" s="241" t="s">
        <v>10517</v>
      </c>
      <c r="BT475" s="234" t="s">
        <v>7012</v>
      </c>
      <c r="BU475" t="b">
        <v>1</v>
      </c>
      <c r="BV475" s="103">
        <v>0</v>
      </c>
      <c r="BW475" s="235">
        <v>1770</v>
      </c>
      <c r="BX475" s="234" t="s">
        <v>10518</v>
      </c>
      <c r="BY475" s="234" t="s">
        <v>56</v>
      </c>
      <c r="BZ475" s="234" t="s">
        <v>7014</v>
      </c>
    </row>
    <row r="476" spans="1:78" x14ac:dyDescent="0.25">
      <c r="A476" s="5">
        <v>1737</v>
      </c>
      <c r="B476" s="234" t="s">
        <v>2512</v>
      </c>
      <c r="C476" s="234" t="s">
        <v>10519</v>
      </c>
      <c r="D476" s="234" t="s">
        <v>7329</v>
      </c>
      <c r="E476" s="234"/>
      <c r="F476" s="234" t="s">
        <v>6993</v>
      </c>
      <c r="G476" s="234" t="s">
        <v>7315</v>
      </c>
      <c r="H476" s="234" t="s">
        <v>6995</v>
      </c>
      <c r="I476" s="242"/>
      <c r="J476" s="242">
        <v>44412.691712962966</v>
      </c>
      <c r="K476" s="234"/>
      <c r="L476" s="242">
        <v>44412.691712962966</v>
      </c>
      <c r="M476" s="234" t="s">
        <v>6996</v>
      </c>
      <c r="N476" s="234" t="s">
        <v>7331</v>
      </c>
      <c r="O476" s="234" t="s">
        <v>7332</v>
      </c>
      <c r="P476" s="234" t="s">
        <v>6999</v>
      </c>
      <c r="Q476" s="234" t="s">
        <v>7333</v>
      </c>
      <c r="R476" s="234" t="s">
        <v>451</v>
      </c>
      <c r="S476" t="b">
        <v>0</v>
      </c>
      <c r="T476" s="242">
        <v>44417</v>
      </c>
      <c r="U476" s="103">
        <v>1</v>
      </c>
      <c r="V476" s="234" t="s">
        <v>272</v>
      </c>
      <c r="W476" s="103">
        <v>1</v>
      </c>
      <c r="X476" s="234" t="s">
        <v>272</v>
      </c>
      <c r="Y476" s="242"/>
      <c r="Z476" s="242"/>
      <c r="AA476" s="103"/>
      <c r="AB476" s="234" t="s">
        <v>7334</v>
      </c>
      <c r="AC476" s="243">
        <v>44412.696030092593</v>
      </c>
      <c r="AD476" s="234" t="s">
        <v>7320</v>
      </c>
      <c r="AE476" s="235" t="s">
        <v>10520</v>
      </c>
      <c r="AF476" s="237">
        <v>0</v>
      </c>
      <c r="AG476" s="234" t="s">
        <v>482</v>
      </c>
      <c r="AH476" s="241" t="s">
        <v>10521</v>
      </c>
      <c r="AI476" t="b">
        <v>1</v>
      </c>
      <c r="AJ476" t="b">
        <v>0</v>
      </c>
      <c r="AK476" s="234"/>
      <c r="AL476" s="103"/>
      <c r="AM476" t="b">
        <v>0</v>
      </c>
      <c r="AN476" s="234"/>
      <c r="AO476" s="103"/>
      <c r="AP476" s="241"/>
      <c r="AQ476" s="241"/>
      <c r="AR476" s="241"/>
      <c r="AS476" s="241"/>
      <c r="AT476" s="234" t="s">
        <v>7005</v>
      </c>
      <c r="AU476" s="234" t="s">
        <v>7006</v>
      </c>
      <c r="AV476" t="b">
        <v>0</v>
      </c>
      <c r="AW476" t="b">
        <v>0</v>
      </c>
      <c r="AX476" s="241"/>
      <c r="AY476" s="241"/>
      <c r="AZ476" s="234"/>
      <c r="BA476" s="234"/>
      <c r="BB476" s="234" t="s">
        <v>10522</v>
      </c>
      <c r="BC476" t="b">
        <v>0</v>
      </c>
      <c r="BD476" s="234" t="s">
        <v>7008</v>
      </c>
      <c r="BE476" s="234" t="s">
        <v>7009</v>
      </c>
      <c r="BF476" s="234" t="s">
        <v>7027</v>
      </c>
      <c r="BG476" s="234" t="s">
        <v>7028</v>
      </c>
      <c r="BH476" s="234" t="s">
        <v>55</v>
      </c>
      <c r="BI476" s="243">
        <v>44642.414479166669</v>
      </c>
      <c r="BJ476" s="234" t="s">
        <v>442</v>
      </c>
      <c r="BK476" s="234" t="s">
        <v>451</v>
      </c>
      <c r="BL476" s="234" t="s">
        <v>451</v>
      </c>
      <c r="BM476" s="234" t="s">
        <v>451</v>
      </c>
      <c r="BN476" s="241"/>
      <c r="BO476" t="b">
        <v>0</v>
      </c>
      <c r="BP476" t="b">
        <v>0</v>
      </c>
      <c r="BQ476" t="b">
        <v>0</v>
      </c>
      <c r="BR476" s="241" t="s">
        <v>7029</v>
      </c>
      <c r="BS476" s="241"/>
      <c r="BT476" s="234" t="s">
        <v>7012</v>
      </c>
      <c r="BU476" t="b">
        <v>0</v>
      </c>
      <c r="BV476" s="103">
        <v>1</v>
      </c>
      <c r="BW476" s="235">
        <v>1769</v>
      </c>
      <c r="BX476" s="234" t="s">
        <v>10523</v>
      </c>
      <c r="BY476" s="234" t="s">
        <v>56</v>
      </c>
      <c r="BZ476" s="234" t="s">
        <v>7014</v>
      </c>
    </row>
    <row r="477" spans="1:78" ht="60" x14ac:dyDescent="0.25">
      <c r="A477" s="5">
        <v>1736</v>
      </c>
      <c r="B477" s="234" t="s">
        <v>2504</v>
      </c>
      <c r="C477" s="234" t="s">
        <v>10524</v>
      </c>
      <c r="D477" s="234" t="s">
        <v>10525</v>
      </c>
      <c r="E477" s="234"/>
      <c r="F477" s="234" t="s">
        <v>6993</v>
      </c>
      <c r="G477" s="234" t="s">
        <v>10404</v>
      </c>
      <c r="H477" s="234" t="s">
        <v>10404</v>
      </c>
      <c r="I477" s="242"/>
      <c r="J477" s="242">
        <v>44410.62027777778</v>
      </c>
      <c r="K477" s="234"/>
      <c r="L477" s="242">
        <v>44417.62027777778</v>
      </c>
      <c r="M477" s="234" t="s">
        <v>6996</v>
      </c>
      <c r="N477" s="234" t="s">
        <v>10526</v>
      </c>
      <c r="O477" s="234" t="s">
        <v>10527</v>
      </c>
      <c r="P477" s="234" t="s">
        <v>6999</v>
      </c>
      <c r="Q477" s="234" t="s">
        <v>10528</v>
      </c>
      <c r="R477" s="234" t="s">
        <v>451</v>
      </c>
      <c r="S477" t="b">
        <v>0</v>
      </c>
      <c r="T477" s="242"/>
      <c r="U477" s="103">
        <v>10</v>
      </c>
      <c r="V477" s="234" t="s">
        <v>272</v>
      </c>
      <c r="W477" s="103">
        <v>10</v>
      </c>
      <c r="X477" s="234" t="s">
        <v>272</v>
      </c>
      <c r="Y477" s="242"/>
      <c r="Z477" s="242"/>
      <c r="AA477" s="103"/>
      <c r="AB477" s="234" t="s">
        <v>10529</v>
      </c>
      <c r="AC477" s="243">
        <v>44412.625023148146</v>
      </c>
      <c r="AD477" s="234" t="s">
        <v>7308</v>
      </c>
      <c r="AE477" s="235" t="s">
        <v>10530</v>
      </c>
      <c r="AF477" s="237">
        <v>0</v>
      </c>
      <c r="AG477" s="234" t="s">
        <v>482</v>
      </c>
      <c r="AH477" s="241" t="s">
        <v>10531</v>
      </c>
      <c r="AI477" t="b">
        <v>1</v>
      </c>
      <c r="AJ477" t="b">
        <v>1</v>
      </c>
      <c r="AK477" s="234" t="s">
        <v>8732</v>
      </c>
      <c r="AL477" s="103">
        <v>15</v>
      </c>
      <c r="AM477" t="b">
        <v>0</v>
      </c>
      <c r="AN477" s="234"/>
      <c r="AO477" s="103"/>
      <c r="AP477" s="241" t="s">
        <v>10532</v>
      </c>
      <c r="AQ477" s="241"/>
      <c r="AR477" s="241"/>
      <c r="AS477" s="241"/>
      <c r="AT477" s="234" t="s">
        <v>7005</v>
      </c>
      <c r="AU477" s="234" t="s">
        <v>7085</v>
      </c>
      <c r="AV477" t="b">
        <v>0</v>
      </c>
      <c r="AW477" t="b">
        <v>0</v>
      </c>
      <c r="AX477" s="241"/>
      <c r="AY477" s="241"/>
      <c r="AZ477" s="234"/>
      <c r="BA477" s="234"/>
      <c r="BB477" s="234" t="s">
        <v>10533</v>
      </c>
      <c r="BC477" t="b">
        <v>0</v>
      </c>
      <c r="BD477" s="234" t="s">
        <v>7008</v>
      </c>
      <c r="BE477" s="234" t="s">
        <v>7009</v>
      </c>
      <c r="BF477" s="234" t="s">
        <v>7027</v>
      </c>
      <c r="BG477" s="234" t="s">
        <v>7028</v>
      </c>
      <c r="BH477" s="234" t="s">
        <v>55</v>
      </c>
      <c r="BI477" s="243">
        <v>44642.414479166669</v>
      </c>
      <c r="BJ477" s="234" t="s">
        <v>442</v>
      </c>
      <c r="BK477" s="234" t="s">
        <v>451</v>
      </c>
      <c r="BL477" s="234" t="s">
        <v>451</v>
      </c>
      <c r="BM477" s="234" t="s">
        <v>451</v>
      </c>
      <c r="BN477" s="241"/>
      <c r="BO477" t="b">
        <v>0</v>
      </c>
      <c r="BP477" t="b">
        <v>0</v>
      </c>
      <c r="BQ477" t="b">
        <v>0</v>
      </c>
      <c r="BR477" s="241" t="s">
        <v>7626</v>
      </c>
      <c r="BS477" s="241"/>
      <c r="BT477" s="234" t="s">
        <v>7012</v>
      </c>
      <c r="BU477" t="b">
        <v>0</v>
      </c>
      <c r="BV477" s="103">
        <v>1</v>
      </c>
      <c r="BW477" s="235">
        <v>1768</v>
      </c>
      <c r="BX477" s="234" t="s">
        <v>10534</v>
      </c>
      <c r="BY477" s="234" t="s">
        <v>56</v>
      </c>
      <c r="BZ477" s="234" t="s">
        <v>7014</v>
      </c>
    </row>
    <row r="478" spans="1:78" ht="30" x14ac:dyDescent="0.25">
      <c r="A478" s="5">
        <v>1735</v>
      </c>
      <c r="B478" s="234" t="s">
        <v>2501</v>
      </c>
      <c r="C478" s="234" t="s">
        <v>2502</v>
      </c>
      <c r="D478" s="234"/>
      <c r="E478" s="234" t="s">
        <v>10535</v>
      </c>
      <c r="F478" s="234" t="s">
        <v>7156</v>
      </c>
      <c r="G478" s="234" t="s">
        <v>7017</v>
      </c>
      <c r="H478" s="234" t="s">
        <v>7018</v>
      </c>
      <c r="I478" s="242"/>
      <c r="J478" s="242">
        <v>44410.56144675926</v>
      </c>
      <c r="K478" s="234"/>
      <c r="L478" s="242">
        <v>44414.56144675926</v>
      </c>
      <c r="M478" s="234" t="s">
        <v>6996</v>
      </c>
      <c r="N478" s="234" t="s">
        <v>10536</v>
      </c>
      <c r="O478" s="234" t="s">
        <v>7620</v>
      </c>
      <c r="P478" s="234" t="s">
        <v>6999</v>
      </c>
      <c r="Q478" s="234"/>
      <c r="R478" s="234" t="s">
        <v>451</v>
      </c>
      <c r="S478" t="b">
        <v>0</v>
      </c>
      <c r="T478" s="242"/>
      <c r="U478" s="103">
        <v>335</v>
      </c>
      <c r="V478" s="234" t="s">
        <v>480</v>
      </c>
      <c r="W478" s="103">
        <v>335</v>
      </c>
      <c r="X478" s="234" t="s">
        <v>480</v>
      </c>
      <c r="Y478" s="242"/>
      <c r="Z478" s="242"/>
      <c r="AA478" s="103"/>
      <c r="AB478" s="234"/>
      <c r="AC478" s="243">
        <v>44410.56863425926</v>
      </c>
      <c r="AD478" s="234" t="s">
        <v>7022</v>
      </c>
      <c r="AE478" s="235" t="s">
        <v>10537</v>
      </c>
      <c r="AF478" s="237">
        <v>0</v>
      </c>
      <c r="AG478" s="234" t="s">
        <v>436</v>
      </c>
      <c r="AH478" s="241"/>
      <c r="AI478" t="b">
        <v>1</v>
      </c>
      <c r="AJ478" t="b">
        <v>0</v>
      </c>
      <c r="AK478" s="234"/>
      <c r="AL478" s="103"/>
      <c r="AM478" t="b">
        <v>0</v>
      </c>
      <c r="AN478" s="234"/>
      <c r="AO478" s="103"/>
      <c r="AP478" s="241"/>
      <c r="AQ478" s="241"/>
      <c r="AR478" s="241"/>
      <c r="AS478" s="241"/>
      <c r="AT478" s="234"/>
      <c r="AU478" s="234" t="s">
        <v>7025</v>
      </c>
      <c r="AV478" t="b">
        <v>0</v>
      </c>
      <c r="AW478" t="b">
        <v>0</v>
      </c>
      <c r="AX478" s="241"/>
      <c r="AY478" s="241"/>
      <c r="AZ478" s="234"/>
      <c r="BA478" s="234"/>
      <c r="BB478" s="234"/>
      <c r="BC478" t="b">
        <v>1</v>
      </c>
      <c r="BD478" s="234" t="s">
        <v>7008</v>
      </c>
      <c r="BE478" s="234" t="s">
        <v>7208</v>
      </c>
      <c r="BF478" s="234" t="s">
        <v>6972</v>
      </c>
      <c r="BG478" s="234" t="s">
        <v>7028</v>
      </c>
      <c r="BH478" s="234" t="s">
        <v>55</v>
      </c>
      <c r="BI478" s="243">
        <v>44642.414479166669</v>
      </c>
      <c r="BJ478" s="234" t="s">
        <v>442</v>
      </c>
      <c r="BK478" s="234" t="s">
        <v>451</v>
      </c>
      <c r="BL478" s="234" t="s">
        <v>451</v>
      </c>
      <c r="BM478" s="234" t="s">
        <v>451</v>
      </c>
      <c r="BN478" s="241"/>
      <c r="BO478" t="b">
        <v>0</v>
      </c>
      <c r="BP478" t="b">
        <v>0</v>
      </c>
      <c r="BQ478" t="b">
        <v>0</v>
      </c>
      <c r="BR478" s="241" t="s">
        <v>8255</v>
      </c>
      <c r="BS478" s="241"/>
      <c r="BT478" s="234" t="s">
        <v>7012</v>
      </c>
      <c r="BU478" t="b">
        <v>0</v>
      </c>
      <c r="BV478" s="103">
        <v>0</v>
      </c>
      <c r="BW478" s="235">
        <v>1767</v>
      </c>
      <c r="BX478" s="234" t="s">
        <v>10538</v>
      </c>
      <c r="BY478" s="234" t="s">
        <v>56</v>
      </c>
      <c r="BZ478" s="234" t="s">
        <v>7014</v>
      </c>
    </row>
    <row r="479" spans="1:78" ht="60" x14ac:dyDescent="0.25">
      <c r="A479" s="5">
        <v>1734</v>
      </c>
      <c r="B479" s="234" t="s">
        <v>2489</v>
      </c>
      <c r="C479" s="234" t="s">
        <v>10539</v>
      </c>
      <c r="D479" s="234" t="s">
        <v>7812</v>
      </c>
      <c r="E479" s="234"/>
      <c r="F479" s="234" t="s">
        <v>2991</v>
      </c>
      <c r="G479" s="234" t="s">
        <v>7158</v>
      </c>
      <c r="H479" s="234" t="s">
        <v>7158</v>
      </c>
      <c r="I479" s="242"/>
      <c r="J479" s="242">
        <v>44410.367361111108</v>
      </c>
      <c r="K479" s="234"/>
      <c r="L479" s="242">
        <v>44428.367361111108</v>
      </c>
      <c r="M479" s="234" t="s">
        <v>7813</v>
      </c>
      <c r="N479" s="234" t="s">
        <v>7814</v>
      </c>
      <c r="O479" s="234" t="s">
        <v>7815</v>
      </c>
      <c r="P479" s="234" t="s">
        <v>6999</v>
      </c>
      <c r="Q479" s="234"/>
      <c r="R479" s="234" t="s">
        <v>547</v>
      </c>
      <c r="S479" t="b">
        <v>0</v>
      </c>
      <c r="T479" s="242"/>
      <c r="U479" s="103">
        <v>1250</v>
      </c>
      <c r="V479" s="234" t="s">
        <v>272</v>
      </c>
      <c r="W479" s="103">
        <v>5000</v>
      </c>
      <c r="X479" s="234" t="s">
        <v>272</v>
      </c>
      <c r="Y479" s="242">
        <v>44927</v>
      </c>
      <c r="Z479" s="242">
        <v>46388</v>
      </c>
      <c r="AA479" s="103">
        <v>4</v>
      </c>
      <c r="AB479" s="234" t="s">
        <v>7816</v>
      </c>
      <c r="AC479" s="243">
        <v>44410.483981481484</v>
      </c>
      <c r="AD479" s="234" t="s">
        <v>7182</v>
      </c>
      <c r="AE479" s="235" t="s">
        <v>10540</v>
      </c>
      <c r="AF479" s="237">
        <v>0</v>
      </c>
      <c r="AG479" s="234" t="s">
        <v>482</v>
      </c>
      <c r="AH479" s="241"/>
      <c r="AI479" t="b">
        <v>1</v>
      </c>
      <c r="AJ479" t="b">
        <v>0</v>
      </c>
      <c r="AK479" s="234"/>
      <c r="AL479" s="103"/>
      <c r="AM479" t="b">
        <v>0</v>
      </c>
      <c r="AN479" s="234"/>
      <c r="AO479" s="103"/>
      <c r="AP479" s="241"/>
      <c r="AQ479" s="241"/>
      <c r="AR479" s="241"/>
      <c r="AS479" s="241"/>
      <c r="AT479" s="234" t="s">
        <v>7166</v>
      </c>
      <c r="AU479" s="234" t="s">
        <v>7184</v>
      </c>
      <c r="AV479" t="b">
        <v>0</v>
      </c>
      <c r="AW479" t="b">
        <v>0</v>
      </c>
      <c r="AX479" s="241" t="s">
        <v>10340</v>
      </c>
      <c r="AY479" s="241"/>
      <c r="AZ479" s="234"/>
      <c r="BA479" s="234"/>
      <c r="BB479" s="234" t="s">
        <v>10541</v>
      </c>
      <c r="BC479" t="b">
        <v>0</v>
      </c>
      <c r="BD479" s="234" t="s">
        <v>7821</v>
      </c>
      <c r="BE479" s="234" t="s">
        <v>7171</v>
      </c>
      <c r="BF479" s="234" t="s">
        <v>7027</v>
      </c>
      <c r="BG479" s="234" t="s">
        <v>7028</v>
      </c>
      <c r="BH479" s="234" t="s">
        <v>55</v>
      </c>
      <c r="BI479" s="243">
        <v>44642.414479166669</v>
      </c>
      <c r="BJ479" s="234" t="s">
        <v>7172</v>
      </c>
      <c r="BK479" s="234" t="s">
        <v>451</v>
      </c>
      <c r="BL479" s="234" t="s">
        <v>547</v>
      </c>
      <c r="BM479" s="234" t="s">
        <v>451</v>
      </c>
      <c r="BN479" s="241"/>
      <c r="BO479" t="b">
        <v>0</v>
      </c>
      <c r="BP479" t="b">
        <v>0</v>
      </c>
      <c r="BQ479" t="b">
        <v>0</v>
      </c>
      <c r="BR479" s="241" t="s">
        <v>7173</v>
      </c>
      <c r="BS479" s="241" t="s">
        <v>10517</v>
      </c>
      <c r="BT479" s="234" t="s">
        <v>7012</v>
      </c>
      <c r="BU479" t="b">
        <v>0</v>
      </c>
      <c r="BV479" s="103">
        <v>1</v>
      </c>
      <c r="BW479" s="235">
        <v>1766</v>
      </c>
      <c r="BX479" s="234" t="s">
        <v>10542</v>
      </c>
      <c r="BY479" s="234" t="s">
        <v>56</v>
      </c>
      <c r="BZ479" s="234" t="s">
        <v>7014</v>
      </c>
    </row>
    <row r="480" spans="1:78" ht="30" x14ac:dyDescent="0.25">
      <c r="A480" s="5">
        <v>1733</v>
      </c>
      <c r="B480" s="234" t="s">
        <v>2485</v>
      </c>
      <c r="C480" s="234" t="s">
        <v>2486</v>
      </c>
      <c r="D480" s="234"/>
      <c r="E480" s="234" t="s">
        <v>10543</v>
      </c>
      <c r="F480" s="234" t="s">
        <v>2991</v>
      </c>
      <c r="G480" s="234" t="s">
        <v>7864</v>
      </c>
      <c r="H480" s="234" t="s">
        <v>7034</v>
      </c>
      <c r="I480" s="242"/>
      <c r="J480" s="242">
        <v>44407.369270833333</v>
      </c>
      <c r="K480" s="234"/>
      <c r="L480" s="242">
        <v>44414.369270833333</v>
      </c>
      <c r="M480" s="234" t="s">
        <v>6996</v>
      </c>
      <c r="N480" s="234" t="s">
        <v>10544</v>
      </c>
      <c r="O480" s="234" t="s">
        <v>10545</v>
      </c>
      <c r="P480" s="234" t="s">
        <v>6999</v>
      </c>
      <c r="Q480" s="234"/>
      <c r="R480" s="234" t="s">
        <v>451</v>
      </c>
      <c r="S480" t="b">
        <v>0</v>
      </c>
      <c r="T480" s="242"/>
      <c r="U480" s="103">
        <v>13</v>
      </c>
      <c r="V480" s="234" t="s">
        <v>272</v>
      </c>
      <c r="W480" s="103">
        <v>108</v>
      </c>
      <c r="X480" s="234" t="s">
        <v>272</v>
      </c>
      <c r="Y480" s="242"/>
      <c r="Z480" s="242"/>
      <c r="AA480" s="103">
        <v>8</v>
      </c>
      <c r="AB480" s="234"/>
      <c r="AC480" s="243">
        <v>44410.37295138889</v>
      </c>
      <c r="AD480" s="234" t="s">
        <v>7763</v>
      </c>
      <c r="AE480" s="235" t="s">
        <v>10546</v>
      </c>
      <c r="AF480" s="237">
        <v>0</v>
      </c>
      <c r="AG480" s="234" t="s">
        <v>482</v>
      </c>
      <c r="AH480" s="241"/>
      <c r="AI480" t="b">
        <v>1</v>
      </c>
      <c r="AJ480" t="b">
        <v>0</v>
      </c>
      <c r="AK480" s="234"/>
      <c r="AL480" s="103"/>
      <c r="AM480" t="b">
        <v>0</v>
      </c>
      <c r="AN480" s="234"/>
      <c r="AO480" s="103"/>
      <c r="AP480" s="241"/>
      <c r="AQ480" s="241"/>
      <c r="AR480" s="241"/>
      <c r="AS480" s="241"/>
      <c r="AT480" s="234" t="s">
        <v>7058</v>
      </c>
      <c r="AU480" s="234" t="s">
        <v>8397</v>
      </c>
      <c r="AV480" t="b">
        <v>1</v>
      </c>
      <c r="AW480" t="b">
        <v>1</v>
      </c>
      <c r="AX480" s="241" t="s">
        <v>9848</v>
      </c>
      <c r="AY480" s="241"/>
      <c r="AZ480" s="234"/>
      <c r="BA480" s="234"/>
      <c r="BB480" s="234"/>
      <c r="BC480" t="b">
        <v>1</v>
      </c>
      <c r="BD480" s="234" t="s">
        <v>7008</v>
      </c>
      <c r="BE480" s="234" t="s">
        <v>7045</v>
      </c>
      <c r="BF480" s="234" t="s">
        <v>6972</v>
      </c>
      <c r="BG480" s="234" t="s">
        <v>7028</v>
      </c>
      <c r="BH480" s="234" t="s">
        <v>55</v>
      </c>
      <c r="BI480" s="243">
        <v>44642.414467592593</v>
      </c>
      <c r="BJ480" s="234" t="s">
        <v>442</v>
      </c>
      <c r="BK480" s="234" t="s">
        <v>451</v>
      </c>
      <c r="BL480" s="234" t="s">
        <v>547</v>
      </c>
      <c r="BM480" s="234" t="s">
        <v>547</v>
      </c>
      <c r="BN480" s="241" t="s">
        <v>10547</v>
      </c>
      <c r="BO480" t="b">
        <v>0</v>
      </c>
      <c r="BP480" t="b">
        <v>0</v>
      </c>
      <c r="BQ480" t="b">
        <v>1</v>
      </c>
      <c r="BR480" s="241"/>
      <c r="BS480" s="241"/>
      <c r="BT480" s="234" t="s">
        <v>7047</v>
      </c>
      <c r="BU480" t="b">
        <v>0</v>
      </c>
      <c r="BV480" s="103">
        <v>1</v>
      </c>
      <c r="BW480" s="235">
        <v>1765</v>
      </c>
      <c r="BX480" s="234" t="s">
        <v>10548</v>
      </c>
      <c r="BY480" s="234" t="s">
        <v>56</v>
      </c>
      <c r="BZ480" s="234" t="s">
        <v>7014</v>
      </c>
    </row>
    <row r="481" spans="1:78" x14ac:dyDescent="0.25">
      <c r="A481" s="5">
        <v>1732</v>
      </c>
      <c r="B481" s="234" t="s">
        <v>2481</v>
      </c>
      <c r="C481" s="234" t="s">
        <v>10549</v>
      </c>
      <c r="D481" s="234" t="s">
        <v>10550</v>
      </c>
      <c r="E481" s="234" t="s">
        <v>10550</v>
      </c>
      <c r="F481" s="234" t="s">
        <v>2991</v>
      </c>
      <c r="G481" s="234" t="s">
        <v>7065</v>
      </c>
      <c r="H481" s="234" t="s">
        <v>7018</v>
      </c>
      <c r="I481" s="242"/>
      <c r="J481" s="242">
        <v>44406.589467592596</v>
      </c>
      <c r="K481" s="234" t="s">
        <v>10551</v>
      </c>
      <c r="L481" s="242">
        <v>44407.589467592596</v>
      </c>
      <c r="M481" s="234" t="s">
        <v>7871</v>
      </c>
      <c r="N481" s="234" t="s">
        <v>10552</v>
      </c>
      <c r="O481" s="234" t="s">
        <v>10553</v>
      </c>
      <c r="P481" s="234" t="s">
        <v>6999</v>
      </c>
      <c r="Q481" s="234" t="s">
        <v>10554</v>
      </c>
      <c r="R481" s="234" t="s">
        <v>451</v>
      </c>
      <c r="S481" t="b">
        <v>0</v>
      </c>
      <c r="T481" s="242">
        <v>44531</v>
      </c>
      <c r="U481" s="103">
        <v>400</v>
      </c>
      <c r="V481" s="234" t="s">
        <v>272</v>
      </c>
      <c r="W481" s="103">
        <v>400</v>
      </c>
      <c r="X481" s="234" t="s">
        <v>272</v>
      </c>
      <c r="Y481" s="242"/>
      <c r="Z481" s="242"/>
      <c r="AA481" s="103">
        <v>1</v>
      </c>
      <c r="AB481" s="234" t="s">
        <v>10555</v>
      </c>
      <c r="AC481" s="243">
        <v>44406.617349537039</v>
      </c>
      <c r="AD481" s="234" t="s">
        <v>9290</v>
      </c>
      <c r="AE481" s="235" t="s">
        <v>10556</v>
      </c>
      <c r="AF481" s="237">
        <v>0</v>
      </c>
      <c r="AG481" s="234" t="s">
        <v>482</v>
      </c>
      <c r="AH481" s="241"/>
      <c r="AI481" t="b">
        <v>1</v>
      </c>
      <c r="AJ481" t="b">
        <v>0</v>
      </c>
      <c r="AK481" s="234"/>
      <c r="AL481" s="103"/>
      <c r="AM481" t="b">
        <v>0</v>
      </c>
      <c r="AN481" s="234"/>
      <c r="AO481" s="103"/>
      <c r="AP481" s="241"/>
      <c r="AQ481" s="241"/>
      <c r="AR481" s="241"/>
      <c r="AS481" s="241"/>
      <c r="AT481" s="234" t="s">
        <v>7166</v>
      </c>
      <c r="AU481" s="234" t="s">
        <v>7025</v>
      </c>
      <c r="AV481" t="b">
        <v>0</v>
      </c>
      <c r="AW481" t="b">
        <v>0</v>
      </c>
      <c r="AX481" s="241"/>
      <c r="AY481" s="241"/>
      <c r="AZ481" s="234"/>
      <c r="BA481" s="234"/>
      <c r="BB481" s="234" t="s">
        <v>10557</v>
      </c>
      <c r="BC481" t="b">
        <v>0</v>
      </c>
      <c r="BD481" s="234" t="s">
        <v>7876</v>
      </c>
      <c r="BE481" s="234" t="s">
        <v>7026</v>
      </c>
      <c r="BF481" s="234" t="s">
        <v>7027</v>
      </c>
      <c r="BG481" s="234" t="s">
        <v>7028</v>
      </c>
      <c r="BH481" s="234" t="s">
        <v>55</v>
      </c>
      <c r="BI481" s="243">
        <v>44642.414467592593</v>
      </c>
      <c r="BJ481" s="234" t="s">
        <v>442</v>
      </c>
      <c r="BK481" s="234" t="s">
        <v>451</v>
      </c>
      <c r="BL481" s="234" t="s">
        <v>451</v>
      </c>
      <c r="BM481" s="234" t="s">
        <v>451</v>
      </c>
      <c r="BN481" s="241"/>
      <c r="BO481" t="b">
        <v>0</v>
      </c>
      <c r="BP481" t="b">
        <v>0</v>
      </c>
      <c r="BQ481" t="b">
        <v>0</v>
      </c>
      <c r="BR481" s="241" t="s">
        <v>7029</v>
      </c>
      <c r="BS481" s="241"/>
      <c r="BT481" s="234" t="s">
        <v>7012</v>
      </c>
      <c r="BU481" t="b">
        <v>0</v>
      </c>
      <c r="BV481" s="103">
        <v>1</v>
      </c>
      <c r="BW481" s="235">
        <v>1764</v>
      </c>
      <c r="BX481" s="234" t="s">
        <v>10558</v>
      </c>
      <c r="BY481" s="234" t="s">
        <v>56</v>
      </c>
      <c r="BZ481" s="234" t="s">
        <v>7014</v>
      </c>
    </row>
    <row r="482" spans="1:78" x14ac:dyDescent="0.25">
      <c r="A482" s="5">
        <v>1731</v>
      </c>
      <c r="B482" s="234" t="s">
        <v>2459</v>
      </c>
      <c r="C482" s="234" t="s">
        <v>10559</v>
      </c>
      <c r="D482" s="234"/>
      <c r="E482" s="234" t="s">
        <v>7262</v>
      </c>
      <c r="F482" s="234" t="s">
        <v>7156</v>
      </c>
      <c r="G482" s="234" t="s">
        <v>7263</v>
      </c>
      <c r="H482" s="234" t="s">
        <v>7263</v>
      </c>
      <c r="I482" s="242"/>
      <c r="J482" s="242">
        <v>44406.60564814815</v>
      </c>
      <c r="K482" s="234"/>
      <c r="L482" s="242">
        <v>44412.60564814815</v>
      </c>
      <c r="M482" s="234" t="s">
        <v>7264</v>
      </c>
      <c r="N482" s="234" t="s">
        <v>7265</v>
      </c>
      <c r="O482" s="234" t="s">
        <v>10560</v>
      </c>
      <c r="P482" s="234" t="s">
        <v>6999</v>
      </c>
      <c r="Q482" s="234"/>
      <c r="R482" s="234" t="s">
        <v>451</v>
      </c>
      <c r="S482" t="b">
        <v>0</v>
      </c>
      <c r="T482" s="242">
        <v>44412</v>
      </c>
      <c r="U482" s="103">
        <v>38</v>
      </c>
      <c r="V482" s="234" t="s">
        <v>272</v>
      </c>
      <c r="W482" s="103">
        <v>114</v>
      </c>
      <c r="X482" s="234" t="s">
        <v>272</v>
      </c>
      <c r="Y482" s="242"/>
      <c r="Z482" s="242"/>
      <c r="AA482" s="103">
        <v>3</v>
      </c>
      <c r="AB482" s="234"/>
      <c r="AC482" s="243">
        <v>44406.615243055552</v>
      </c>
      <c r="AD482" s="234" t="s">
        <v>7268</v>
      </c>
      <c r="AE482" s="235" t="s">
        <v>10561</v>
      </c>
      <c r="AF482" s="237">
        <v>0</v>
      </c>
      <c r="AG482" s="234" t="s">
        <v>482</v>
      </c>
      <c r="AH482" s="241"/>
      <c r="AI482" t="b">
        <v>1</v>
      </c>
      <c r="AJ482" t="b">
        <v>0</v>
      </c>
      <c r="AK482" s="234"/>
      <c r="AL482" s="103"/>
      <c r="AM482" t="b">
        <v>0</v>
      </c>
      <c r="AN482" s="234"/>
      <c r="AO482" s="103"/>
      <c r="AP482" s="241"/>
      <c r="AQ482" s="241"/>
      <c r="AR482" s="241"/>
      <c r="AS482" s="241"/>
      <c r="AT482" s="234" t="s">
        <v>7005</v>
      </c>
      <c r="AU482" s="234" t="s">
        <v>7025</v>
      </c>
      <c r="AV482" t="b">
        <v>0</v>
      </c>
      <c r="AW482" t="b">
        <v>0</v>
      </c>
      <c r="AX482" s="241"/>
      <c r="AY482" s="241"/>
      <c r="AZ482" s="234"/>
      <c r="BA482" s="234"/>
      <c r="BB482" s="234" t="s">
        <v>10562</v>
      </c>
      <c r="BC482" t="b">
        <v>1</v>
      </c>
      <c r="BD482" s="234" t="s">
        <v>7270</v>
      </c>
      <c r="BE482" s="234" t="s">
        <v>7009</v>
      </c>
      <c r="BF482" s="234" t="s">
        <v>6972</v>
      </c>
      <c r="BG482" s="234" t="s">
        <v>7010</v>
      </c>
      <c r="BH482" s="234" t="s">
        <v>55</v>
      </c>
      <c r="BI482" s="243">
        <v>44642.414467592593</v>
      </c>
      <c r="BJ482" s="234" t="s">
        <v>7326</v>
      </c>
      <c r="BK482" s="234" t="s">
        <v>451</v>
      </c>
      <c r="BL482" s="234" t="s">
        <v>451</v>
      </c>
      <c r="BM482" s="234" t="s">
        <v>451</v>
      </c>
      <c r="BN482" s="241"/>
      <c r="BO482" t="b">
        <v>0</v>
      </c>
      <c r="BP482" t="b">
        <v>0</v>
      </c>
      <c r="BQ482" t="b">
        <v>0</v>
      </c>
      <c r="BR482" s="241"/>
      <c r="BS482" s="241"/>
      <c r="BT482" s="234" t="s">
        <v>7012</v>
      </c>
      <c r="BU482" t="b">
        <v>0</v>
      </c>
      <c r="BV482" s="103">
        <v>1</v>
      </c>
      <c r="BW482" s="235">
        <v>1763</v>
      </c>
      <c r="BX482" s="234" t="s">
        <v>10563</v>
      </c>
      <c r="BY482" s="234" t="s">
        <v>56</v>
      </c>
      <c r="BZ482" s="234" t="s">
        <v>7014</v>
      </c>
    </row>
    <row r="483" spans="1:78" x14ac:dyDescent="0.25">
      <c r="A483" s="5">
        <v>1730</v>
      </c>
      <c r="B483" s="234" t="s">
        <v>2454</v>
      </c>
      <c r="C483" s="234" t="s">
        <v>2060</v>
      </c>
      <c r="D483" s="234" t="s">
        <v>7362</v>
      </c>
      <c r="E483" s="234"/>
      <c r="F483" s="234" t="s">
        <v>6993</v>
      </c>
      <c r="G483" s="234" t="s">
        <v>7315</v>
      </c>
      <c r="H483" s="234" t="s">
        <v>6995</v>
      </c>
      <c r="I483" s="242"/>
      <c r="J483" s="242">
        <v>44406.431168981479</v>
      </c>
      <c r="K483" s="234"/>
      <c r="L483" s="242">
        <v>44406.431168981479</v>
      </c>
      <c r="M483" s="234" t="s">
        <v>6996</v>
      </c>
      <c r="N483" s="234" t="s">
        <v>7364</v>
      </c>
      <c r="O483" s="234" t="s">
        <v>7365</v>
      </c>
      <c r="P483" s="234" t="s">
        <v>6999</v>
      </c>
      <c r="Q483" s="234" t="s">
        <v>10564</v>
      </c>
      <c r="R483" s="234" t="s">
        <v>451</v>
      </c>
      <c r="S483" t="b">
        <v>0</v>
      </c>
      <c r="T483" s="242"/>
      <c r="U483" s="103">
        <v>10</v>
      </c>
      <c r="V483" s="234" t="s">
        <v>272</v>
      </c>
      <c r="W483" s="103">
        <v>10</v>
      </c>
      <c r="X483" s="234" t="s">
        <v>272</v>
      </c>
      <c r="Y483" s="242"/>
      <c r="Z483" s="242"/>
      <c r="AA483" s="103"/>
      <c r="AB483" s="234" t="s">
        <v>7367</v>
      </c>
      <c r="AC483" s="243">
        <v>44406.435983796298</v>
      </c>
      <c r="AD483" s="234" t="s">
        <v>7320</v>
      </c>
      <c r="AE483" s="235" t="s">
        <v>10565</v>
      </c>
      <c r="AF483" s="237">
        <v>0</v>
      </c>
      <c r="AG483" s="234" t="s">
        <v>482</v>
      </c>
      <c r="AH483" s="241"/>
      <c r="AI483" t="b">
        <v>1</v>
      </c>
      <c r="AJ483" t="b">
        <v>0</v>
      </c>
      <c r="AK483" s="234"/>
      <c r="AL483" s="103"/>
      <c r="AM483" t="b">
        <v>0</v>
      </c>
      <c r="AN483" s="234"/>
      <c r="AO483" s="103"/>
      <c r="AP483" s="241"/>
      <c r="AQ483" s="241"/>
      <c r="AR483" s="241"/>
      <c r="AS483" s="241"/>
      <c r="AT483" s="234" t="s">
        <v>7005</v>
      </c>
      <c r="AU483" s="234" t="s">
        <v>7042</v>
      </c>
      <c r="AV483" t="b">
        <v>0</v>
      </c>
      <c r="AW483" t="b">
        <v>0</v>
      </c>
      <c r="AX483" s="241"/>
      <c r="AY483" s="241"/>
      <c r="AZ483" s="234"/>
      <c r="BA483" s="234"/>
      <c r="BB483" s="234" t="s">
        <v>10566</v>
      </c>
      <c r="BC483" t="b">
        <v>0</v>
      </c>
      <c r="BD483" s="234" t="s">
        <v>7008</v>
      </c>
      <c r="BE483" s="234" t="s">
        <v>7009</v>
      </c>
      <c r="BF483" s="234" t="s">
        <v>7027</v>
      </c>
      <c r="BG483" s="234" t="s">
        <v>7028</v>
      </c>
      <c r="BH483" s="234" t="s">
        <v>55</v>
      </c>
      <c r="BI483" s="243">
        <v>44642.414456018516</v>
      </c>
      <c r="BJ483" s="234" t="s">
        <v>442</v>
      </c>
      <c r="BK483" s="234" t="s">
        <v>451</v>
      </c>
      <c r="BL483" s="234" t="s">
        <v>451</v>
      </c>
      <c r="BM483" s="234" t="s">
        <v>451</v>
      </c>
      <c r="BN483" s="241"/>
      <c r="BO483" t="b">
        <v>0</v>
      </c>
      <c r="BP483" t="b">
        <v>0</v>
      </c>
      <c r="BQ483" t="b">
        <v>0</v>
      </c>
      <c r="BR483" s="241" t="s">
        <v>7029</v>
      </c>
      <c r="BS483" s="241"/>
      <c r="BT483" s="234" t="s">
        <v>7012</v>
      </c>
      <c r="BU483" t="b">
        <v>0</v>
      </c>
      <c r="BV483" s="103">
        <v>1</v>
      </c>
      <c r="BW483" s="235">
        <v>1762</v>
      </c>
      <c r="BX483" s="234" t="s">
        <v>10567</v>
      </c>
      <c r="BY483" s="234" t="s">
        <v>56</v>
      </c>
      <c r="BZ483" s="234" t="s">
        <v>7014</v>
      </c>
    </row>
    <row r="484" spans="1:78" ht="30" x14ac:dyDescent="0.25">
      <c r="A484" s="5">
        <v>1729</v>
      </c>
      <c r="B484" s="234" t="s">
        <v>2444</v>
      </c>
      <c r="C484" s="234" t="s">
        <v>10568</v>
      </c>
      <c r="D484" s="234"/>
      <c r="E484" s="234" t="s">
        <v>10569</v>
      </c>
      <c r="F484" s="234" t="s">
        <v>6993</v>
      </c>
      <c r="G484" s="234" t="s">
        <v>7302</v>
      </c>
      <c r="H484" s="234" t="s">
        <v>7302</v>
      </c>
      <c r="I484" s="242"/>
      <c r="J484" s="242">
        <v>44404.573379629626</v>
      </c>
      <c r="K484" s="234" t="s">
        <v>10570</v>
      </c>
      <c r="L484" s="242">
        <v>44412.573379629626</v>
      </c>
      <c r="M484" s="234" t="s">
        <v>6996</v>
      </c>
      <c r="N484" s="234" t="s">
        <v>10571</v>
      </c>
      <c r="O484" s="234" t="s">
        <v>10572</v>
      </c>
      <c r="P484" s="234" t="s">
        <v>6999</v>
      </c>
      <c r="Q484" s="234" t="s">
        <v>10573</v>
      </c>
      <c r="R484" s="234" t="s">
        <v>451</v>
      </c>
      <c r="S484" t="b">
        <v>0</v>
      </c>
      <c r="T484" s="242"/>
      <c r="U484" s="103">
        <v>15</v>
      </c>
      <c r="V484" s="234" t="s">
        <v>272</v>
      </c>
      <c r="W484" s="103">
        <v>15</v>
      </c>
      <c r="X484" s="234" t="s">
        <v>272</v>
      </c>
      <c r="Y484" s="242"/>
      <c r="Z484" s="242"/>
      <c r="AA484" s="103"/>
      <c r="AB484" s="234"/>
      <c r="AC484" s="243">
        <v>44405.578796296293</v>
      </c>
      <c r="AD484" s="234" t="s">
        <v>7308</v>
      </c>
      <c r="AE484" s="235" t="s">
        <v>10574</v>
      </c>
      <c r="AF484" s="237">
        <v>0</v>
      </c>
      <c r="AG484" s="234" t="s">
        <v>482</v>
      </c>
      <c r="AH484" s="241" t="s">
        <v>10575</v>
      </c>
      <c r="AI484" t="b">
        <v>1</v>
      </c>
      <c r="AJ484" t="b">
        <v>0</v>
      </c>
      <c r="AK484" s="234"/>
      <c r="AL484" s="103"/>
      <c r="AM484" t="b">
        <v>0</v>
      </c>
      <c r="AN484" s="234"/>
      <c r="AO484" s="103"/>
      <c r="AP484" s="241"/>
      <c r="AQ484" s="241"/>
      <c r="AR484" s="241"/>
      <c r="AS484" s="241"/>
      <c r="AT484" s="234" t="s">
        <v>7005</v>
      </c>
      <c r="AU484" s="234" t="s">
        <v>7042</v>
      </c>
      <c r="AV484" t="b">
        <v>0</v>
      </c>
      <c r="AW484" t="b">
        <v>0</v>
      </c>
      <c r="AX484" s="241"/>
      <c r="AY484" s="241" t="s">
        <v>10576</v>
      </c>
      <c r="AZ484" s="234"/>
      <c r="BA484" s="234"/>
      <c r="BB484" s="234" t="s">
        <v>10577</v>
      </c>
      <c r="BC484" t="b">
        <v>1</v>
      </c>
      <c r="BD484" s="234" t="s">
        <v>7008</v>
      </c>
      <c r="BE484" s="234" t="s">
        <v>7009</v>
      </c>
      <c r="BF484" s="234" t="s">
        <v>6972</v>
      </c>
      <c r="BG484" s="234" t="s">
        <v>7028</v>
      </c>
      <c r="BH484" s="234" t="s">
        <v>55</v>
      </c>
      <c r="BI484" s="243">
        <v>44642.414456018516</v>
      </c>
      <c r="BJ484" s="234" t="s">
        <v>442</v>
      </c>
      <c r="BK484" s="234" t="s">
        <v>451</v>
      </c>
      <c r="BL484" s="234" t="s">
        <v>451</v>
      </c>
      <c r="BM484" s="234" t="s">
        <v>451</v>
      </c>
      <c r="BN484" s="241"/>
      <c r="BO484" t="b">
        <v>0</v>
      </c>
      <c r="BP484" t="b">
        <v>0</v>
      </c>
      <c r="BQ484" t="b">
        <v>0</v>
      </c>
      <c r="BR484" s="241"/>
      <c r="BS484" s="241"/>
      <c r="BT484" s="234" t="s">
        <v>7012</v>
      </c>
      <c r="BU484" t="b">
        <v>0</v>
      </c>
      <c r="BV484" s="103">
        <v>1</v>
      </c>
      <c r="BW484" s="235">
        <v>1761</v>
      </c>
      <c r="BX484" s="234" t="s">
        <v>10578</v>
      </c>
      <c r="BY484" s="234" t="s">
        <v>56</v>
      </c>
      <c r="BZ484" s="234" t="s">
        <v>7014</v>
      </c>
    </row>
    <row r="485" spans="1:78" ht="30" x14ac:dyDescent="0.25">
      <c r="A485" s="5">
        <v>1728</v>
      </c>
      <c r="B485" s="234" t="s">
        <v>10579</v>
      </c>
      <c r="C485" s="234" t="s">
        <v>10580</v>
      </c>
      <c r="D485" s="234"/>
      <c r="E485" s="234" t="s">
        <v>7957</v>
      </c>
      <c r="F485" s="234" t="s">
        <v>2991</v>
      </c>
      <c r="G485" s="234" t="s">
        <v>7864</v>
      </c>
      <c r="H485" s="234" t="s">
        <v>7034</v>
      </c>
      <c r="I485" s="242"/>
      <c r="J485" s="242">
        <v>44400.497719907406</v>
      </c>
      <c r="K485" s="234"/>
      <c r="L485" s="242">
        <v>44412.497719907406</v>
      </c>
      <c r="M485" s="234" t="s">
        <v>6996</v>
      </c>
      <c r="N485" s="234" t="s">
        <v>7958</v>
      </c>
      <c r="O485" s="234" t="s">
        <v>7959</v>
      </c>
      <c r="P485" s="234" t="s">
        <v>6999</v>
      </c>
      <c r="Q485" s="234"/>
      <c r="R485" s="234" t="s">
        <v>451</v>
      </c>
      <c r="S485" t="b">
        <v>0</v>
      </c>
      <c r="T485" s="242"/>
      <c r="U485" s="103">
        <v>35</v>
      </c>
      <c r="V485" s="234" t="s">
        <v>272</v>
      </c>
      <c r="W485" s="103">
        <v>247</v>
      </c>
      <c r="X485" s="234" t="s">
        <v>272</v>
      </c>
      <c r="Y485" s="242"/>
      <c r="Z485" s="242"/>
      <c r="AA485" s="103">
        <v>7</v>
      </c>
      <c r="AB485" s="234"/>
      <c r="AC485" s="243">
        <v>44405.501840277779</v>
      </c>
      <c r="AD485" s="234" t="s">
        <v>7763</v>
      </c>
      <c r="AE485" s="235" t="s">
        <v>10581</v>
      </c>
      <c r="AF485" s="237">
        <v>0</v>
      </c>
      <c r="AG485" s="234" t="s">
        <v>482</v>
      </c>
      <c r="AH485" s="241"/>
      <c r="AI485" t="b">
        <v>1</v>
      </c>
      <c r="AJ485" t="b">
        <v>0</v>
      </c>
      <c r="AK485" s="234"/>
      <c r="AL485" s="103"/>
      <c r="AM485" t="b">
        <v>0</v>
      </c>
      <c r="AN485" s="234"/>
      <c r="AO485" s="103"/>
      <c r="AP485" s="241"/>
      <c r="AQ485" s="241"/>
      <c r="AR485" s="241"/>
      <c r="AS485" s="241"/>
      <c r="AT485" s="234" t="s">
        <v>7120</v>
      </c>
      <c r="AU485" s="234" t="s">
        <v>8585</v>
      </c>
      <c r="AV485" t="b">
        <v>1</v>
      </c>
      <c r="AW485" t="b">
        <v>0</v>
      </c>
      <c r="AX485" s="241" t="s">
        <v>9848</v>
      </c>
      <c r="AY485" s="241"/>
      <c r="AZ485" s="234"/>
      <c r="BA485" s="234"/>
      <c r="BB485" s="234"/>
      <c r="BC485" t="b">
        <v>1</v>
      </c>
      <c r="BD485" s="234" t="s">
        <v>7008</v>
      </c>
      <c r="BE485" s="234" t="s">
        <v>7045</v>
      </c>
      <c r="BF485" s="234" t="s">
        <v>6972</v>
      </c>
      <c r="BG485" s="234" t="s">
        <v>7028</v>
      </c>
      <c r="BH485" s="234" t="s">
        <v>55</v>
      </c>
      <c r="BI485" s="243">
        <v>44642.414456018516</v>
      </c>
      <c r="BJ485" s="234" t="s">
        <v>442</v>
      </c>
      <c r="BK485" s="234" t="s">
        <v>451</v>
      </c>
      <c r="BL485" s="234" t="s">
        <v>547</v>
      </c>
      <c r="BM485" s="234" t="s">
        <v>547</v>
      </c>
      <c r="BN485" s="241" t="s">
        <v>10507</v>
      </c>
      <c r="BO485" t="b">
        <v>0</v>
      </c>
      <c r="BP485" t="b">
        <v>0</v>
      </c>
      <c r="BQ485" t="b">
        <v>1</v>
      </c>
      <c r="BR485" s="241"/>
      <c r="BS485" s="241"/>
      <c r="BT485" s="234" t="s">
        <v>7012</v>
      </c>
      <c r="BU485" t="b">
        <v>1</v>
      </c>
      <c r="BV485" s="103">
        <v>0</v>
      </c>
      <c r="BW485" s="235">
        <v>1760</v>
      </c>
      <c r="BX485" s="234" t="s">
        <v>10582</v>
      </c>
      <c r="BY485" s="234" t="s">
        <v>56</v>
      </c>
      <c r="BZ485" s="234" t="s">
        <v>7014</v>
      </c>
    </row>
    <row r="486" spans="1:78" ht="30" x14ac:dyDescent="0.25">
      <c r="A486" s="5">
        <v>1727</v>
      </c>
      <c r="B486" s="234" t="s">
        <v>2435</v>
      </c>
      <c r="C486" s="234" t="s">
        <v>10583</v>
      </c>
      <c r="D486" s="234" t="s">
        <v>8554</v>
      </c>
      <c r="E486" s="234" t="s">
        <v>10584</v>
      </c>
      <c r="F486" s="234" t="s">
        <v>2991</v>
      </c>
      <c r="G486" s="234" t="s">
        <v>7864</v>
      </c>
      <c r="H486" s="234" t="s">
        <v>7034</v>
      </c>
      <c r="I486" s="242"/>
      <c r="J486" s="242">
        <v>44404.489560185182</v>
      </c>
      <c r="K486" s="234"/>
      <c r="L486" s="242">
        <v>44588.489560185182</v>
      </c>
      <c r="M486" s="234" t="s">
        <v>7159</v>
      </c>
      <c r="N486" s="234" t="s">
        <v>8555</v>
      </c>
      <c r="O486" s="234" t="s">
        <v>8556</v>
      </c>
      <c r="P486" s="234" t="s">
        <v>6999</v>
      </c>
      <c r="Q486" s="234"/>
      <c r="R486" s="234" t="s">
        <v>451</v>
      </c>
      <c r="S486" t="b">
        <v>0</v>
      </c>
      <c r="T486" s="242"/>
      <c r="U486" s="103">
        <v>80</v>
      </c>
      <c r="V486" s="234" t="s">
        <v>272</v>
      </c>
      <c r="W486" s="103">
        <v>80</v>
      </c>
      <c r="X486" s="234" t="s">
        <v>272</v>
      </c>
      <c r="Y486" s="242"/>
      <c r="Z486" s="242"/>
      <c r="AA486" s="103"/>
      <c r="AB486" s="234" t="s">
        <v>8557</v>
      </c>
      <c r="AC486" s="243">
        <v>44404.495497685188</v>
      </c>
      <c r="AD486" s="234" t="s">
        <v>7763</v>
      </c>
      <c r="AE486" s="235" t="s">
        <v>10585</v>
      </c>
      <c r="AF486" s="237">
        <v>0</v>
      </c>
      <c r="AG486" s="234" t="s">
        <v>482</v>
      </c>
      <c r="AH486" s="241"/>
      <c r="AI486" t="b">
        <v>1</v>
      </c>
      <c r="AJ486" t="b">
        <v>0</v>
      </c>
      <c r="AK486" s="234"/>
      <c r="AL486" s="103"/>
      <c r="AM486" t="b">
        <v>0</v>
      </c>
      <c r="AN486" s="234"/>
      <c r="AO486" s="103"/>
      <c r="AP486" s="241"/>
      <c r="AQ486" s="241"/>
      <c r="AR486" s="241"/>
      <c r="AS486" s="241"/>
      <c r="AT486" s="234" t="s">
        <v>7058</v>
      </c>
      <c r="AU486" s="234" t="s">
        <v>7025</v>
      </c>
      <c r="AV486" t="b">
        <v>1</v>
      </c>
      <c r="AW486" t="b">
        <v>0</v>
      </c>
      <c r="AX486" s="241" t="s">
        <v>7060</v>
      </c>
      <c r="AY486" s="241"/>
      <c r="AZ486" s="234"/>
      <c r="BA486" s="234"/>
      <c r="BB486" s="234"/>
      <c r="BC486" t="b">
        <v>0</v>
      </c>
      <c r="BD486" s="234" t="s">
        <v>7170</v>
      </c>
      <c r="BE486" s="234" t="s">
        <v>7045</v>
      </c>
      <c r="BF486" s="234" t="s">
        <v>7027</v>
      </c>
      <c r="BG486" s="234" t="s">
        <v>7010</v>
      </c>
      <c r="BH486" s="234" t="s">
        <v>55</v>
      </c>
      <c r="BI486" s="243">
        <v>44642.414444444446</v>
      </c>
      <c r="BJ486" s="234" t="s">
        <v>442</v>
      </c>
      <c r="BK486" s="234" t="s">
        <v>451</v>
      </c>
      <c r="BL486" s="234" t="s">
        <v>547</v>
      </c>
      <c r="BM486" s="234" t="s">
        <v>547</v>
      </c>
      <c r="BN486" s="241" t="s">
        <v>10586</v>
      </c>
      <c r="BO486" t="b">
        <v>0</v>
      </c>
      <c r="BP486" t="b">
        <v>0</v>
      </c>
      <c r="BQ486" t="b">
        <v>1</v>
      </c>
      <c r="BR486" s="241" t="s">
        <v>7626</v>
      </c>
      <c r="BS486" s="241"/>
      <c r="BT486" s="234" t="s">
        <v>7012</v>
      </c>
      <c r="BU486" t="b">
        <v>0</v>
      </c>
      <c r="BV486" s="103">
        <v>3</v>
      </c>
      <c r="BW486" s="235">
        <v>1759</v>
      </c>
      <c r="BX486" s="234" t="s">
        <v>10587</v>
      </c>
      <c r="BY486" s="234" t="s">
        <v>56</v>
      </c>
      <c r="BZ486" s="234" t="s">
        <v>7014</v>
      </c>
    </row>
    <row r="487" spans="1:78" ht="75" x14ac:dyDescent="0.25">
      <c r="A487" s="5">
        <v>1726</v>
      </c>
      <c r="B487" s="234" t="s">
        <v>2396</v>
      </c>
      <c r="C487" s="234" t="s">
        <v>10588</v>
      </c>
      <c r="D487" s="234" t="s">
        <v>7800</v>
      </c>
      <c r="E487" s="234" t="s">
        <v>10589</v>
      </c>
      <c r="F487" s="234" t="s">
        <v>6993</v>
      </c>
      <c r="G487" s="234" t="s">
        <v>6994</v>
      </c>
      <c r="H487" s="234" t="s">
        <v>6995</v>
      </c>
      <c r="I487" s="242"/>
      <c r="J487" s="242">
        <v>44403.403622685182</v>
      </c>
      <c r="K487" s="234"/>
      <c r="L487" s="242">
        <v>44411.403622685182</v>
      </c>
      <c r="M487" s="234" t="s">
        <v>7159</v>
      </c>
      <c r="N487" s="234" t="s">
        <v>7802</v>
      </c>
      <c r="O487" s="234" t="s">
        <v>7803</v>
      </c>
      <c r="P487" s="234" t="s">
        <v>6999</v>
      </c>
      <c r="Q487" s="234"/>
      <c r="R487" s="234" t="s">
        <v>451</v>
      </c>
      <c r="S487" t="b">
        <v>0</v>
      </c>
      <c r="T487" s="242"/>
      <c r="U487" s="103">
        <v>50</v>
      </c>
      <c r="V487" s="234" t="s">
        <v>272</v>
      </c>
      <c r="W487" s="103">
        <v>100</v>
      </c>
      <c r="X487" s="234" t="s">
        <v>272</v>
      </c>
      <c r="Y487" s="242"/>
      <c r="Z487" s="242"/>
      <c r="AA487" s="103"/>
      <c r="AB487" s="234" t="s">
        <v>7805</v>
      </c>
      <c r="AC487" s="243">
        <v>44404.40966435185</v>
      </c>
      <c r="AD487" s="234" t="s">
        <v>7001</v>
      </c>
      <c r="AE487" s="235" t="s">
        <v>10590</v>
      </c>
      <c r="AF487" s="237">
        <v>0</v>
      </c>
      <c r="AG487" s="234" t="s">
        <v>482</v>
      </c>
      <c r="AH487" s="241"/>
      <c r="AI487" t="b">
        <v>1</v>
      </c>
      <c r="AJ487" t="b">
        <v>0</v>
      </c>
      <c r="AK487" s="234"/>
      <c r="AL487" s="103"/>
      <c r="AM487" t="b">
        <v>0</v>
      </c>
      <c r="AN487" s="234"/>
      <c r="AO487" s="103"/>
      <c r="AP487" s="241"/>
      <c r="AQ487" s="241"/>
      <c r="AR487" s="241"/>
      <c r="AS487" s="241"/>
      <c r="AT487" s="234" t="s">
        <v>7005</v>
      </c>
      <c r="AU487" s="234" t="s">
        <v>7085</v>
      </c>
      <c r="AV487" t="b">
        <v>1</v>
      </c>
      <c r="AW487" t="b">
        <v>0</v>
      </c>
      <c r="AX487" s="241" t="s">
        <v>7216</v>
      </c>
      <c r="AY487" s="241"/>
      <c r="AZ487" s="234"/>
      <c r="BA487" s="234"/>
      <c r="BB487" s="234" t="s">
        <v>10591</v>
      </c>
      <c r="BC487" t="b">
        <v>0</v>
      </c>
      <c r="BD487" s="234" t="s">
        <v>7170</v>
      </c>
      <c r="BE487" s="234" t="s">
        <v>7009</v>
      </c>
      <c r="BF487" s="234" t="s">
        <v>7027</v>
      </c>
      <c r="BG487" s="234" t="s">
        <v>7028</v>
      </c>
      <c r="BH487" s="234" t="s">
        <v>55</v>
      </c>
      <c r="BI487" s="243">
        <v>44642.414444444446</v>
      </c>
      <c r="BJ487" s="234" t="s">
        <v>10592</v>
      </c>
      <c r="BK487" s="234" t="s">
        <v>451</v>
      </c>
      <c r="BL487" s="234" t="s">
        <v>547</v>
      </c>
      <c r="BM487" s="234" t="s">
        <v>547</v>
      </c>
      <c r="BN487" s="241" t="s">
        <v>7218</v>
      </c>
      <c r="BO487" t="b">
        <v>0</v>
      </c>
      <c r="BP487" t="b">
        <v>0</v>
      </c>
      <c r="BQ487" t="b">
        <v>0</v>
      </c>
      <c r="BR487" s="241" t="s">
        <v>7029</v>
      </c>
      <c r="BS487" s="241" t="s">
        <v>10593</v>
      </c>
      <c r="BT487" s="234" t="s">
        <v>7012</v>
      </c>
      <c r="BU487" t="b">
        <v>0</v>
      </c>
      <c r="BV487" s="103">
        <v>1</v>
      </c>
      <c r="BW487" s="235">
        <v>1758</v>
      </c>
      <c r="BX487" s="234" t="s">
        <v>10594</v>
      </c>
      <c r="BY487" s="234" t="s">
        <v>56</v>
      </c>
      <c r="BZ487" s="234" t="s">
        <v>7014</v>
      </c>
    </row>
    <row r="488" spans="1:78" ht="30" x14ac:dyDescent="0.25">
      <c r="A488" s="5">
        <v>1725</v>
      </c>
      <c r="B488" s="234" t="s">
        <v>2387</v>
      </c>
      <c r="C488" s="234" t="s">
        <v>10595</v>
      </c>
      <c r="D488" s="234" t="s">
        <v>8075</v>
      </c>
      <c r="E488" s="234" t="s">
        <v>8468</v>
      </c>
      <c r="F488" s="234" t="s">
        <v>2991</v>
      </c>
      <c r="G488" s="234" t="s">
        <v>7864</v>
      </c>
      <c r="H488" s="234" t="s">
        <v>7034</v>
      </c>
      <c r="I488" s="242"/>
      <c r="J488" s="242">
        <v>44384.567766203705</v>
      </c>
      <c r="K488" s="234"/>
      <c r="L488" s="242">
        <v>44417.567766203705</v>
      </c>
      <c r="M488" s="234" t="s">
        <v>6996</v>
      </c>
      <c r="N488" s="234" t="s">
        <v>8077</v>
      </c>
      <c r="O488" s="234" t="s">
        <v>7656</v>
      </c>
      <c r="P488" s="234" t="s">
        <v>6999</v>
      </c>
      <c r="Q488" s="234"/>
      <c r="R488" s="234" t="s">
        <v>547</v>
      </c>
      <c r="S488" t="b">
        <v>0</v>
      </c>
      <c r="T488" s="242"/>
      <c r="U488" s="103">
        <v>414</v>
      </c>
      <c r="V488" s="234" t="s">
        <v>272</v>
      </c>
      <c r="W488" s="103">
        <v>3313</v>
      </c>
      <c r="X488" s="234" t="s">
        <v>272</v>
      </c>
      <c r="Y488" s="242"/>
      <c r="Z488" s="242"/>
      <c r="AA488" s="103"/>
      <c r="AB488" s="234" t="s">
        <v>8079</v>
      </c>
      <c r="AC488" s="243">
        <v>44403.570914351854</v>
      </c>
      <c r="AD488" s="234" t="s">
        <v>7763</v>
      </c>
      <c r="AE488" s="235" t="s">
        <v>10596</v>
      </c>
      <c r="AF488" s="237">
        <v>0</v>
      </c>
      <c r="AG488" s="234" t="s">
        <v>482</v>
      </c>
      <c r="AH488" s="241"/>
      <c r="AI488" t="b">
        <v>1</v>
      </c>
      <c r="AJ488" t="b">
        <v>0</v>
      </c>
      <c r="AK488" s="234"/>
      <c r="AL488" s="103"/>
      <c r="AM488" t="b">
        <v>0</v>
      </c>
      <c r="AN488" s="234"/>
      <c r="AO488" s="103"/>
      <c r="AP488" s="241"/>
      <c r="AQ488" s="241"/>
      <c r="AR488" s="241"/>
      <c r="AS488" s="241"/>
      <c r="AT488" s="234" t="s">
        <v>7058</v>
      </c>
      <c r="AU488" s="234" t="s">
        <v>8397</v>
      </c>
      <c r="AV488" t="b">
        <v>1</v>
      </c>
      <c r="AW488" t="b">
        <v>0</v>
      </c>
      <c r="AX488" s="241" t="s">
        <v>9848</v>
      </c>
      <c r="AY488" s="241"/>
      <c r="AZ488" s="234" t="s">
        <v>6996</v>
      </c>
      <c r="BA488" s="234" t="s">
        <v>10155</v>
      </c>
      <c r="BB488" s="234"/>
      <c r="BC488" t="b">
        <v>0</v>
      </c>
      <c r="BD488" s="234" t="s">
        <v>7008</v>
      </c>
      <c r="BE488" s="234" t="s">
        <v>7045</v>
      </c>
      <c r="BF488" s="234" t="s">
        <v>7027</v>
      </c>
      <c r="BG488" s="234" t="s">
        <v>7028</v>
      </c>
      <c r="BH488" s="234" t="s">
        <v>55</v>
      </c>
      <c r="BI488" s="243">
        <v>44642.414444444446</v>
      </c>
      <c r="BJ488" s="234" t="s">
        <v>442</v>
      </c>
      <c r="BK488" s="234" t="s">
        <v>451</v>
      </c>
      <c r="BL488" s="234" t="s">
        <v>547</v>
      </c>
      <c r="BM488" s="234" t="s">
        <v>547</v>
      </c>
      <c r="BN488" s="241" t="s">
        <v>9849</v>
      </c>
      <c r="BO488" t="b">
        <v>0</v>
      </c>
      <c r="BP488" t="b">
        <v>0</v>
      </c>
      <c r="BQ488" t="b">
        <v>1</v>
      </c>
      <c r="BR488" s="241" t="s">
        <v>8082</v>
      </c>
      <c r="BS488" s="241"/>
      <c r="BT488" s="234" t="s">
        <v>7047</v>
      </c>
      <c r="BU488" t="b">
        <v>0</v>
      </c>
      <c r="BV488" s="103">
        <v>1</v>
      </c>
      <c r="BW488" s="235">
        <v>1757</v>
      </c>
      <c r="BX488" s="234" t="s">
        <v>10597</v>
      </c>
      <c r="BY488" s="234" t="s">
        <v>56</v>
      </c>
      <c r="BZ488" s="234" t="s">
        <v>7014</v>
      </c>
    </row>
    <row r="489" spans="1:78" ht="30" x14ac:dyDescent="0.25">
      <c r="A489" s="5">
        <v>1724</v>
      </c>
      <c r="B489" s="234" t="s">
        <v>10598</v>
      </c>
      <c r="C489" s="234" t="s">
        <v>10599</v>
      </c>
      <c r="D489" s="234" t="s">
        <v>8127</v>
      </c>
      <c r="E489" s="234" t="s">
        <v>8671</v>
      </c>
      <c r="F489" s="234" t="s">
        <v>2991</v>
      </c>
      <c r="G489" s="234" t="s">
        <v>7864</v>
      </c>
      <c r="H489" s="234" t="s">
        <v>7034</v>
      </c>
      <c r="I489" s="242"/>
      <c r="J489" s="242">
        <v>44392.458275462966</v>
      </c>
      <c r="K489" s="234"/>
      <c r="L489" s="242">
        <v>44398.458275462966</v>
      </c>
      <c r="M489" s="234" t="s">
        <v>6996</v>
      </c>
      <c r="N489" s="234" t="s">
        <v>8128</v>
      </c>
      <c r="O489" s="234" t="s">
        <v>8129</v>
      </c>
      <c r="P489" s="234" t="s">
        <v>6999</v>
      </c>
      <c r="Q489" s="234"/>
      <c r="R489" s="234" t="s">
        <v>451</v>
      </c>
      <c r="S489" t="b">
        <v>0</v>
      </c>
      <c r="T489" s="242"/>
      <c r="U489" s="103">
        <v>729</v>
      </c>
      <c r="V489" s="234" t="s">
        <v>272</v>
      </c>
      <c r="W489" s="103">
        <v>5095</v>
      </c>
      <c r="X489" s="234" t="s">
        <v>272</v>
      </c>
      <c r="Y489" s="242"/>
      <c r="Z489" s="242"/>
      <c r="AA489" s="103"/>
      <c r="AB489" s="234" t="s">
        <v>8130</v>
      </c>
      <c r="AC489" s="243">
        <v>44403.460069444445</v>
      </c>
      <c r="AD489" s="234" t="s">
        <v>7763</v>
      </c>
      <c r="AE489" s="235" t="s">
        <v>10600</v>
      </c>
      <c r="AF489" s="237">
        <v>0</v>
      </c>
      <c r="AG489" s="234" t="s">
        <v>7057</v>
      </c>
      <c r="AH489" s="241"/>
      <c r="AI489" t="b">
        <v>1</v>
      </c>
      <c r="AJ489" t="b">
        <v>0</v>
      </c>
      <c r="AK489" s="234"/>
      <c r="AL489" s="103"/>
      <c r="AM489" t="b">
        <v>0</v>
      </c>
      <c r="AN489" s="234"/>
      <c r="AO489" s="103"/>
      <c r="AP489" s="241"/>
      <c r="AQ489" s="241"/>
      <c r="AR489" s="241" t="s">
        <v>9848</v>
      </c>
      <c r="AS489" s="241"/>
      <c r="AT489" s="234" t="s">
        <v>7120</v>
      </c>
      <c r="AU489" s="234" t="s">
        <v>8585</v>
      </c>
      <c r="AV489" t="b">
        <v>1</v>
      </c>
      <c r="AW489" t="b">
        <v>0</v>
      </c>
      <c r="AX489" s="241" t="s">
        <v>9848</v>
      </c>
      <c r="AY489" s="241"/>
      <c r="AZ489" s="234"/>
      <c r="BA489" s="234"/>
      <c r="BB489" s="234"/>
      <c r="BC489" t="b">
        <v>0</v>
      </c>
      <c r="BD489" s="234" t="s">
        <v>7008</v>
      </c>
      <c r="BE489" s="234" t="s">
        <v>7045</v>
      </c>
      <c r="BF489" s="234" t="s">
        <v>7027</v>
      </c>
      <c r="BG489" s="234" t="s">
        <v>7028</v>
      </c>
      <c r="BH489" s="234" t="s">
        <v>55</v>
      </c>
      <c r="BI489" s="243">
        <v>44642.41443287037</v>
      </c>
      <c r="BJ489" s="234" t="s">
        <v>442</v>
      </c>
      <c r="BK489" s="234" t="s">
        <v>547</v>
      </c>
      <c r="BL489" s="234" t="s">
        <v>547</v>
      </c>
      <c r="BM489" s="234" t="s">
        <v>547</v>
      </c>
      <c r="BN489" s="241" t="s">
        <v>10507</v>
      </c>
      <c r="BO489" t="b">
        <v>0</v>
      </c>
      <c r="BP489" t="b">
        <v>0</v>
      </c>
      <c r="BQ489" t="b">
        <v>1</v>
      </c>
      <c r="BR489" s="241" t="s">
        <v>8899</v>
      </c>
      <c r="BS489" s="241"/>
      <c r="BT489" s="234" t="s">
        <v>7047</v>
      </c>
      <c r="BU489" t="b">
        <v>0</v>
      </c>
      <c r="BV489" s="103">
        <v>0</v>
      </c>
      <c r="BW489" s="235">
        <v>1756</v>
      </c>
      <c r="BX489" s="234" t="s">
        <v>10601</v>
      </c>
      <c r="BY489" s="234" t="s">
        <v>56</v>
      </c>
      <c r="BZ489" s="234" t="s">
        <v>7014</v>
      </c>
    </row>
    <row r="490" spans="1:78" ht="45" x14ac:dyDescent="0.25">
      <c r="A490" s="5">
        <v>1723</v>
      </c>
      <c r="B490" s="234" t="s">
        <v>10602</v>
      </c>
      <c r="C490" s="234" t="s">
        <v>10603</v>
      </c>
      <c r="D490" s="234" t="s">
        <v>7771</v>
      </c>
      <c r="E490" s="234" t="s">
        <v>10604</v>
      </c>
      <c r="F490" s="234" t="s">
        <v>2991</v>
      </c>
      <c r="G490" s="234" t="s">
        <v>7864</v>
      </c>
      <c r="H490" s="234" t="s">
        <v>7034</v>
      </c>
      <c r="I490" s="242"/>
      <c r="J490" s="242">
        <v>44389.45034722222</v>
      </c>
      <c r="K490" s="234"/>
      <c r="L490" s="242">
        <v>44400.45034722222</v>
      </c>
      <c r="M490" s="234" t="s">
        <v>6996</v>
      </c>
      <c r="N490" s="234" t="s">
        <v>10280</v>
      </c>
      <c r="O490" s="234" t="s">
        <v>10281</v>
      </c>
      <c r="P490" s="234" t="s">
        <v>6999</v>
      </c>
      <c r="Q490" s="234"/>
      <c r="R490" s="234" t="s">
        <v>451</v>
      </c>
      <c r="S490" t="b">
        <v>0</v>
      </c>
      <c r="T490" s="242"/>
      <c r="U490" s="103">
        <v>729</v>
      </c>
      <c r="V490" s="234" t="s">
        <v>272</v>
      </c>
      <c r="W490" s="103">
        <v>5095</v>
      </c>
      <c r="X490" s="234" t="s">
        <v>272</v>
      </c>
      <c r="Y490" s="242"/>
      <c r="Z490" s="242"/>
      <c r="AA490" s="103"/>
      <c r="AB490" s="234" t="s">
        <v>7774</v>
      </c>
      <c r="AC490" s="243">
        <v>44403.455092592594</v>
      </c>
      <c r="AD490" s="234" t="s">
        <v>7763</v>
      </c>
      <c r="AE490" s="235" t="s">
        <v>10605</v>
      </c>
      <c r="AF490" s="237">
        <v>0</v>
      </c>
      <c r="AG490" s="234" t="s">
        <v>7057</v>
      </c>
      <c r="AH490" s="241"/>
      <c r="AI490" t="b">
        <v>1</v>
      </c>
      <c r="AJ490" t="b">
        <v>0</v>
      </c>
      <c r="AK490" s="234"/>
      <c r="AL490" s="103"/>
      <c r="AM490" t="b">
        <v>0</v>
      </c>
      <c r="AN490" s="234"/>
      <c r="AO490" s="103"/>
      <c r="AP490" s="241"/>
      <c r="AQ490" s="241"/>
      <c r="AR490" s="241" t="s">
        <v>9848</v>
      </c>
      <c r="AS490" s="241"/>
      <c r="AT490" s="234" t="s">
        <v>7120</v>
      </c>
      <c r="AU490" s="234" t="s">
        <v>10606</v>
      </c>
      <c r="AV490" t="b">
        <v>1</v>
      </c>
      <c r="AW490" t="b">
        <v>0</v>
      </c>
      <c r="AX490" s="241" t="s">
        <v>9848</v>
      </c>
      <c r="AY490" s="241"/>
      <c r="AZ490" s="234"/>
      <c r="BA490" s="234"/>
      <c r="BB490" s="234"/>
      <c r="BC490" t="b">
        <v>0</v>
      </c>
      <c r="BD490" s="234" t="s">
        <v>7008</v>
      </c>
      <c r="BE490" s="234" t="s">
        <v>7045</v>
      </c>
      <c r="BF490" s="234" t="s">
        <v>7027</v>
      </c>
      <c r="BG490" s="234" t="s">
        <v>7028</v>
      </c>
      <c r="BH490" s="234" t="s">
        <v>55</v>
      </c>
      <c r="BI490" s="243">
        <v>44642.41443287037</v>
      </c>
      <c r="BJ490" s="234" t="s">
        <v>442</v>
      </c>
      <c r="BK490" s="234" t="s">
        <v>547</v>
      </c>
      <c r="BL490" s="234" t="s">
        <v>547</v>
      </c>
      <c r="BM490" s="234" t="s">
        <v>547</v>
      </c>
      <c r="BN490" s="241" t="s">
        <v>9849</v>
      </c>
      <c r="BO490" t="b">
        <v>0</v>
      </c>
      <c r="BP490" t="b">
        <v>0</v>
      </c>
      <c r="BQ490" t="b">
        <v>1</v>
      </c>
      <c r="BR490" s="241" t="s">
        <v>7029</v>
      </c>
      <c r="BS490" s="241" t="s">
        <v>7777</v>
      </c>
      <c r="BT490" s="234" t="s">
        <v>7047</v>
      </c>
      <c r="BU490" t="b">
        <v>0</v>
      </c>
      <c r="BV490" s="103">
        <v>0</v>
      </c>
      <c r="BW490" s="235">
        <v>1755</v>
      </c>
      <c r="BX490" s="234" t="s">
        <v>10607</v>
      </c>
      <c r="BY490" s="234" t="s">
        <v>56</v>
      </c>
      <c r="BZ490" s="234" t="s">
        <v>7014</v>
      </c>
    </row>
    <row r="491" spans="1:78" ht="30" x14ac:dyDescent="0.25">
      <c r="A491" s="5">
        <v>1722</v>
      </c>
      <c r="B491" s="234" t="s">
        <v>2382</v>
      </c>
      <c r="C491" s="234" t="s">
        <v>2383</v>
      </c>
      <c r="D491" s="234" t="s">
        <v>8093</v>
      </c>
      <c r="E491" s="234"/>
      <c r="F491" s="234" t="s">
        <v>7156</v>
      </c>
      <c r="G491" s="234" t="s">
        <v>7017</v>
      </c>
      <c r="H491" s="234" t="s">
        <v>6995</v>
      </c>
      <c r="I491" s="242"/>
      <c r="J491" s="242">
        <v>44392</v>
      </c>
      <c r="K491" s="234"/>
      <c r="L491" s="242">
        <v>44400.50885416667</v>
      </c>
      <c r="M491" s="234" t="s">
        <v>6996</v>
      </c>
      <c r="N491" s="234" t="s">
        <v>8094</v>
      </c>
      <c r="O491" s="234" t="s">
        <v>8095</v>
      </c>
      <c r="P491" s="234" t="s">
        <v>6999</v>
      </c>
      <c r="Q491" s="234"/>
      <c r="R491" s="234" t="s">
        <v>451</v>
      </c>
      <c r="S491" t="b">
        <v>0</v>
      </c>
      <c r="T491" s="242"/>
      <c r="U491" s="103">
        <v>100</v>
      </c>
      <c r="V491" s="234" t="s">
        <v>480</v>
      </c>
      <c r="W491" s="103">
        <v>100</v>
      </c>
      <c r="X491" s="234" t="s">
        <v>480</v>
      </c>
      <c r="Y491" s="242"/>
      <c r="Z491" s="242"/>
      <c r="AA491" s="103"/>
      <c r="AB491" s="234" t="s">
        <v>8096</v>
      </c>
      <c r="AC491" s="243">
        <v>44400.512245370373</v>
      </c>
      <c r="AD491" s="234" t="s">
        <v>7022</v>
      </c>
      <c r="AE491" s="235" t="s">
        <v>10608</v>
      </c>
      <c r="AF491" s="237">
        <v>0</v>
      </c>
      <c r="AG491" s="234" t="s">
        <v>482</v>
      </c>
      <c r="AH491" s="241"/>
      <c r="AI491" t="b">
        <v>1</v>
      </c>
      <c r="AJ491" t="b">
        <v>0</v>
      </c>
      <c r="AK491" s="234"/>
      <c r="AL491" s="103"/>
      <c r="AM491" t="b">
        <v>0</v>
      </c>
      <c r="AN491" s="234"/>
      <c r="AO491" s="103"/>
      <c r="AP491" s="241"/>
      <c r="AQ491" s="241"/>
      <c r="AR491" s="241"/>
      <c r="AS491" s="241" t="s">
        <v>10609</v>
      </c>
      <c r="AT491" s="234" t="s">
        <v>7005</v>
      </c>
      <c r="AU491" s="234" t="s">
        <v>7025</v>
      </c>
      <c r="AV491" t="b">
        <v>0</v>
      </c>
      <c r="AW491" t="b">
        <v>0</v>
      </c>
      <c r="AX491" s="241"/>
      <c r="AY491" s="241"/>
      <c r="AZ491" s="234"/>
      <c r="BA491" s="234"/>
      <c r="BB491" s="234"/>
      <c r="BC491" t="b">
        <v>0</v>
      </c>
      <c r="BD491" s="234" t="s">
        <v>7008</v>
      </c>
      <c r="BE491" s="234" t="s">
        <v>7026</v>
      </c>
      <c r="BF491" s="234" t="s">
        <v>7027</v>
      </c>
      <c r="BG491" s="234" t="s">
        <v>7028</v>
      </c>
      <c r="BH491" s="234" t="s">
        <v>55</v>
      </c>
      <c r="BI491" s="243">
        <v>44642.41443287037</v>
      </c>
      <c r="BJ491" s="234" t="s">
        <v>10610</v>
      </c>
      <c r="BK491" s="234" t="s">
        <v>451</v>
      </c>
      <c r="BL491" s="234" t="s">
        <v>451</v>
      </c>
      <c r="BM491" s="234" t="s">
        <v>451</v>
      </c>
      <c r="BN491" s="241"/>
      <c r="BO491" t="b">
        <v>0</v>
      </c>
      <c r="BP491" t="b">
        <v>0</v>
      </c>
      <c r="BQ491" t="b">
        <v>0</v>
      </c>
      <c r="BR491" s="241" t="s">
        <v>7936</v>
      </c>
      <c r="BS491" s="241"/>
      <c r="BT491" s="234" t="s">
        <v>7012</v>
      </c>
      <c r="BU491" t="b">
        <v>0</v>
      </c>
      <c r="BV491" s="103">
        <v>1</v>
      </c>
      <c r="BW491" s="235">
        <v>1754</v>
      </c>
      <c r="BX491" s="234" t="s">
        <v>10611</v>
      </c>
      <c r="BY491" s="234" t="s">
        <v>56</v>
      </c>
      <c r="BZ491" s="234" t="s">
        <v>7014</v>
      </c>
    </row>
    <row r="492" spans="1:78" x14ac:dyDescent="0.25">
      <c r="A492" s="5">
        <v>1721</v>
      </c>
      <c r="B492" s="234" t="s">
        <v>2375</v>
      </c>
      <c r="C492" s="234" t="s">
        <v>10612</v>
      </c>
      <c r="D492" s="234"/>
      <c r="E492" s="234" t="s">
        <v>10613</v>
      </c>
      <c r="F492" s="234" t="s">
        <v>6993</v>
      </c>
      <c r="G492" s="234" t="s">
        <v>6994</v>
      </c>
      <c r="H492" s="234" t="s">
        <v>6995</v>
      </c>
      <c r="I492" s="242"/>
      <c r="J492" s="242">
        <v>44400.343206018515</v>
      </c>
      <c r="K492" s="234"/>
      <c r="L492" s="242">
        <v>44407.343206018515</v>
      </c>
      <c r="M492" s="234" t="s">
        <v>10614</v>
      </c>
      <c r="N492" s="234" t="s">
        <v>10615</v>
      </c>
      <c r="O492" s="234" t="s">
        <v>10616</v>
      </c>
      <c r="P492" s="234" t="s">
        <v>6999</v>
      </c>
      <c r="Q492" s="234"/>
      <c r="R492" s="234" t="s">
        <v>451</v>
      </c>
      <c r="S492" t="b">
        <v>0</v>
      </c>
      <c r="T492" s="242"/>
      <c r="U492" s="103">
        <v>8</v>
      </c>
      <c r="V492" s="234" t="s">
        <v>272</v>
      </c>
      <c r="W492" s="103">
        <v>16</v>
      </c>
      <c r="X492" s="234" t="s">
        <v>272</v>
      </c>
      <c r="Y492" s="242"/>
      <c r="Z492" s="242"/>
      <c r="AA492" s="103"/>
      <c r="AB492" s="234"/>
      <c r="AC492" s="243">
        <v>44400.400300925925</v>
      </c>
      <c r="AD492" s="234" t="s">
        <v>7001</v>
      </c>
      <c r="AE492" s="235" t="s">
        <v>10617</v>
      </c>
      <c r="AF492" s="237">
        <v>0</v>
      </c>
      <c r="AG492" s="234" t="s">
        <v>482</v>
      </c>
      <c r="AH492" s="241"/>
      <c r="AI492" t="b">
        <v>1</v>
      </c>
      <c r="AJ492" t="b">
        <v>0</v>
      </c>
      <c r="AK492" s="234"/>
      <c r="AL492" s="103"/>
      <c r="AM492" t="b">
        <v>0</v>
      </c>
      <c r="AN492" s="234"/>
      <c r="AO492" s="103"/>
      <c r="AP492" s="241"/>
      <c r="AQ492" s="241"/>
      <c r="AR492" s="241"/>
      <c r="AS492" s="241"/>
      <c r="AT492" s="234" t="s">
        <v>7005</v>
      </c>
      <c r="AU492" s="234" t="s">
        <v>7085</v>
      </c>
      <c r="AV492" t="b">
        <v>0</v>
      </c>
      <c r="AW492" t="b">
        <v>0</v>
      </c>
      <c r="AX492" s="241"/>
      <c r="AY492" s="241"/>
      <c r="AZ492" s="234"/>
      <c r="BA492" s="234"/>
      <c r="BB492" s="234" t="s">
        <v>10618</v>
      </c>
      <c r="BC492" t="b">
        <v>1</v>
      </c>
      <c r="BD492" s="234" t="s">
        <v>10619</v>
      </c>
      <c r="BE492" s="234" t="s">
        <v>7009</v>
      </c>
      <c r="BF492" s="234" t="s">
        <v>6972</v>
      </c>
      <c r="BG492" s="234" t="s">
        <v>7028</v>
      </c>
      <c r="BH492" s="234" t="s">
        <v>55</v>
      </c>
      <c r="BI492" s="243">
        <v>44642.414421296293</v>
      </c>
      <c r="BJ492" s="234" t="s">
        <v>442</v>
      </c>
      <c r="BK492" s="234" t="s">
        <v>451</v>
      </c>
      <c r="BL492" s="234" t="s">
        <v>451</v>
      </c>
      <c r="BM492" s="234" t="s">
        <v>451</v>
      </c>
      <c r="BN492" s="241"/>
      <c r="BO492" t="b">
        <v>0</v>
      </c>
      <c r="BP492" t="b">
        <v>0</v>
      </c>
      <c r="BQ492" t="b">
        <v>0</v>
      </c>
      <c r="BR492" s="241"/>
      <c r="BS492" s="241"/>
      <c r="BT492" s="234" t="s">
        <v>7012</v>
      </c>
      <c r="BU492" t="b">
        <v>0</v>
      </c>
      <c r="BV492" s="103">
        <v>1</v>
      </c>
      <c r="BW492" s="235">
        <v>1753</v>
      </c>
      <c r="BX492" s="234" t="s">
        <v>10620</v>
      </c>
      <c r="BY492" s="234" t="s">
        <v>56</v>
      </c>
      <c r="BZ492" s="234" t="s">
        <v>7014</v>
      </c>
    </row>
    <row r="493" spans="1:78" ht="30" x14ac:dyDescent="0.25">
      <c r="A493" s="5">
        <v>1720</v>
      </c>
      <c r="B493" s="234" t="s">
        <v>2367</v>
      </c>
      <c r="C493" s="234" t="s">
        <v>10621</v>
      </c>
      <c r="D493" s="234" t="s">
        <v>8075</v>
      </c>
      <c r="E493" s="234" t="s">
        <v>8468</v>
      </c>
      <c r="F493" s="234" t="s">
        <v>2991</v>
      </c>
      <c r="G493" s="234" t="s">
        <v>7864</v>
      </c>
      <c r="H493" s="234" t="s">
        <v>7034</v>
      </c>
      <c r="I493" s="242"/>
      <c r="J493" s="242">
        <v>44397.639930555553</v>
      </c>
      <c r="K493" s="234"/>
      <c r="L493" s="242">
        <v>44405.639930555553</v>
      </c>
      <c r="M493" s="234" t="s">
        <v>6996</v>
      </c>
      <c r="N493" s="234" t="s">
        <v>8077</v>
      </c>
      <c r="O493" s="234" t="s">
        <v>7656</v>
      </c>
      <c r="P493" s="234" t="s">
        <v>6999</v>
      </c>
      <c r="Q493" s="234"/>
      <c r="R493" s="234" t="s">
        <v>547</v>
      </c>
      <c r="S493" t="b">
        <v>0</v>
      </c>
      <c r="T493" s="242"/>
      <c r="U493" s="103">
        <v>681.55</v>
      </c>
      <c r="V493" s="234" t="s">
        <v>272</v>
      </c>
      <c r="W493" s="103">
        <v>5452.39</v>
      </c>
      <c r="X493" s="234" t="s">
        <v>272</v>
      </c>
      <c r="Y493" s="242"/>
      <c r="Z493" s="242"/>
      <c r="AA493" s="103"/>
      <c r="AB493" s="234" t="s">
        <v>8079</v>
      </c>
      <c r="AC493" s="243">
        <v>44398.643009259256</v>
      </c>
      <c r="AD493" s="234" t="s">
        <v>7763</v>
      </c>
      <c r="AE493" s="235" t="s">
        <v>10622</v>
      </c>
      <c r="AF493" s="237">
        <v>0</v>
      </c>
      <c r="AG493" s="234" t="s">
        <v>482</v>
      </c>
      <c r="AH493" s="241"/>
      <c r="AI493" t="b">
        <v>1</v>
      </c>
      <c r="AJ493" t="b">
        <v>0</v>
      </c>
      <c r="AK493" s="234"/>
      <c r="AL493" s="103"/>
      <c r="AM493" t="b">
        <v>0</v>
      </c>
      <c r="AN493" s="234"/>
      <c r="AO493" s="103"/>
      <c r="AP493" s="241"/>
      <c r="AQ493" s="241"/>
      <c r="AR493" s="241"/>
      <c r="AS493" s="241"/>
      <c r="AT493" s="234" t="s">
        <v>7058</v>
      </c>
      <c r="AU493" s="234" t="s">
        <v>8397</v>
      </c>
      <c r="AV493" t="b">
        <v>1</v>
      </c>
      <c r="AW493" t="b">
        <v>1</v>
      </c>
      <c r="AX493" s="241" t="s">
        <v>9848</v>
      </c>
      <c r="AY493" s="241"/>
      <c r="AZ493" s="234" t="s">
        <v>6996</v>
      </c>
      <c r="BA493" s="234" t="s">
        <v>10155</v>
      </c>
      <c r="BB493" s="234"/>
      <c r="BC493" t="b">
        <v>0</v>
      </c>
      <c r="BD493" s="234" t="s">
        <v>7008</v>
      </c>
      <c r="BE493" s="234" t="s">
        <v>7045</v>
      </c>
      <c r="BF493" s="234" t="s">
        <v>7027</v>
      </c>
      <c r="BG493" s="234" t="s">
        <v>7028</v>
      </c>
      <c r="BH493" s="234" t="s">
        <v>55</v>
      </c>
      <c r="BI493" s="243">
        <v>44642.414421296293</v>
      </c>
      <c r="BJ493" s="234" t="s">
        <v>442</v>
      </c>
      <c r="BK493" s="234" t="s">
        <v>451</v>
      </c>
      <c r="BL493" s="234" t="s">
        <v>547</v>
      </c>
      <c r="BM493" s="234" t="s">
        <v>547</v>
      </c>
      <c r="BN493" s="241" t="s">
        <v>10507</v>
      </c>
      <c r="BO493" t="b">
        <v>0</v>
      </c>
      <c r="BP493" t="b">
        <v>0</v>
      </c>
      <c r="BQ493" t="b">
        <v>1</v>
      </c>
      <c r="BR493" s="241" t="s">
        <v>8082</v>
      </c>
      <c r="BS493" s="241"/>
      <c r="BT493" s="234" t="s">
        <v>7047</v>
      </c>
      <c r="BU493" t="b">
        <v>0</v>
      </c>
      <c r="BV493" s="103">
        <v>1</v>
      </c>
      <c r="BW493" s="235">
        <v>1752</v>
      </c>
      <c r="BX493" s="234" t="s">
        <v>10623</v>
      </c>
      <c r="BY493" s="234" t="s">
        <v>56</v>
      </c>
      <c r="BZ493" s="234" t="s">
        <v>7014</v>
      </c>
    </row>
    <row r="494" spans="1:78" ht="30" x14ac:dyDescent="0.25">
      <c r="A494" s="5">
        <v>1719</v>
      </c>
      <c r="B494" s="234" t="s">
        <v>2360</v>
      </c>
      <c r="C494" s="234" t="s">
        <v>2361</v>
      </c>
      <c r="D494" s="234" t="s">
        <v>9774</v>
      </c>
      <c r="E494" s="234" t="s">
        <v>10624</v>
      </c>
      <c r="F494" s="234" t="s">
        <v>6993</v>
      </c>
      <c r="G494" s="234" t="s">
        <v>7279</v>
      </c>
      <c r="H494" s="234" t="s">
        <v>6994</v>
      </c>
      <c r="I494" s="242"/>
      <c r="J494" s="242">
        <v>44396.564386574071</v>
      </c>
      <c r="K494" s="234" t="s">
        <v>2361</v>
      </c>
      <c r="L494" s="242">
        <v>44399.564386574071</v>
      </c>
      <c r="M494" s="234" t="s">
        <v>6996</v>
      </c>
      <c r="N494" s="234" t="s">
        <v>9777</v>
      </c>
      <c r="O494" s="234" t="s">
        <v>9778</v>
      </c>
      <c r="P494" s="234" t="s">
        <v>6999</v>
      </c>
      <c r="Q494" s="234" t="s">
        <v>10625</v>
      </c>
      <c r="R494" s="234" t="s">
        <v>547</v>
      </c>
      <c r="S494" t="b">
        <v>0</v>
      </c>
      <c r="T494" s="242"/>
      <c r="U494" s="103">
        <v>1</v>
      </c>
      <c r="V494" s="234" t="s">
        <v>272</v>
      </c>
      <c r="W494" s="103">
        <v>1</v>
      </c>
      <c r="X494" s="234" t="s">
        <v>272</v>
      </c>
      <c r="Y494" s="242"/>
      <c r="Z494" s="242"/>
      <c r="AA494" s="103"/>
      <c r="AB494" s="234" t="s">
        <v>9779</v>
      </c>
      <c r="AC494" s="243">
        <v>44396.571782407409</v>
      </c>
      <c r="AD494" s="234" t="s">
        <v>7285</v>
      </c>
      <c r="AE494" s="235"/>
      <c r="AF494" s="237">
        <v>0</v>
      </c>
      <c r="AG494" s="234" t="s">
        <v>1139</v>
      </c>
      <c r="AH494" s="241" t="s">
        <v>10626</v>
      </c>
      <c r="AI494" t="b">
        <v>1</v>
      </c>
      <c r="AJ494" t="b">
        <v>0</v>
      </c>
      <c r="AK494" s="234"/>
      <c r="AL494" s="103"/>
      <c r="AM494" t="b">
        <v>0</v>
      </c>
      <c r="AN494" s="234"/>
      <c r="AO494" s="103"/>
      <c r="AP494" s="241" t="s">
        <v>10627</v>
      </c>
      <c r="AQ494" s="241"/>
      <c r="AR494" s="241"/>
      <c r="AS494" s="241"/>
      <c r="AT494" s="234" t="s">
        <v>7005</v>
      </c>
      <c r="AU494" s="234" t="s">
        <v>7059</v>
      </c>
      <c r="AV494" t="b">
        <v>0</v>
      </c>
      <c r="AW494" t="b">
        <v>0</v>
      </c>
      <c r="AX494" s="241"/>
      <c r="AY494" s="241"/>
      <c r="AZ494" s="234"/>
      <c r="BA494" s="234"/>
      <c r="BB494" s="234" t="s">
        <v>9781</v>
      </c>
      <c r="BC494" t="b">
        <v>0</v>
      </c>
      <c r="BD494" s="234" t="s">
        <v>7008</v>
      </c>
      <c r="BE494" s="234" t="s">
        <v>7009</v>
      </c>
      <c r="BF494" s="234" t="s">
        <v>7027</v>
      </c>
      <c r="BG494" s="234" t="s">
        <v>7028</v>
      </c>
      <c r="BH494" s="234" t="s">
        <v>55</v>
      </c>
      <c r="BI494" s="243">
        <v>44642.414421296293</v>
      </c>
      <c r="BJ494" s="234" t="s">
        <v>442</v>
      </c>
      <c r="BK494" s="234" t="s">
        <v>451</v>
      </c>
      <c r="BL494" s="234" t="s">
        <v>451</v>
      </c>
      <c r="BM494" s="234" t="s">
        <v>451</v>
      </c>
      <c r="BN494" s="241"/>
      <c r="BO494" t="b">
        <v>0</v>
      </c>
      <c r="BP494" t="b">
        <v>0</v>
      </c>
      <c r="BQ494" t="b">
        <v>0</v>
      </c>
      <c r="BR494" s="241" t="s">
        <v>8255</v>
      </c>
      <c r="BS494" s="241"/>
      <c r="BT494" s="234" t="s">
        <v>7012</v>
      </c>
      <c r="BU494" t="b">
        <v>0</v>
      </c>
      <c r="BV494" s="103">
        <v>0</v>
      </c>
      <c r="BW494" s="235">
        <v>1751</v>
      </c>
      <c r="BX494" s="234"/>
      <c r="BY494" s="234" t="s">
        <v>56</v>
      </c>
      <c r="BZ494" s="234" t="s">
        <v>7014</v>
      </c>
    </row>
    <row r="495" spans="1:78" ht="30" x14ac:dyDescent="0.25">
      <c r="A495" s="5">
        <v>1718</v>
      </c>
      <c r="B495" s="234" t="s">
        <v>2332</v>
      </c>
      <c r="C495" s="234" t="s">
        <v>10628</v>
      </c>
      <c r="D495" s="234"/>
      <c r="E495" s="234" t="s">
        <v>10629</v>
      </c>
      <c r="F495" s="234" t="s">
        <v>2991</v>
      </c>
      <c r="G495" s="234" t="s">
        <v>7864</v>
      </c>
      <c r="H495" s="234" t="s">
        <v>7034</v>
      </c>
      <c r="I495" s="242"/>
      <c r="J495" s="242">
        <v>44393.351666666669</v>
      </c>
      <c r="K495" s="234"/>
      <c r="L495" s="242">
        <v>44393.351666666669</v>
      </c>
      <c r="M495" s="234" t="s">
        <v>7035</v>
      </c>
      <c r="N495" s="234" t="s">
        <v>10630</v>
      </c>
      <c r="O495" s="234" t="s">
        <v>10631</v>
      </c>
      <c r="P495" s="234" t="s">
        <v>6999</v>
      </c>
      <c r="Q495" s="234"/>
      <c r="R495" s="234" t="s">
        <v>451</v>
      </c>
      <c r="S495" t="b">
        <v>1</v>
      </c>
      <c r="T495" s="242"/>
      <c r="U495" s="103">
        <v>1013</v>
      </c>
      <c r="V495" s="234" t="s">
        <v>272</v>
      </c>
      <c r="W495" s="103">
        <v>11141</v>
      </c>
      <c r="X495" s="234" t="s">
        <v>272</v>
      </c>
      <c r="Y495" s="242"/>
      <c r="Z495" s="242"/>
      <c r="AA495" s="103">
        <v>11</v>
      </c>
      <c r="AB495" s="234"/>
      <c r="AC495" s="243">
        <v>44393.364432870374</v>
      </c>
      <c r="AD495" s="234" t="s">
        <v>7763</v>
      </c>
      <c r="AE495" s="235" t="s">
        <v>10632</v>
      </c>
      <c r="AF495" s="237">
        <v>0</v>
      </c>
      <c r="AG495" s="234" t="s">
        <v>482</v>
      </c>
      <c r="AH495" s="241"/>
      <c r="AI495" t="b">
        <v>1</v>
      </c>
      <c r="AJ495" t="b">
        <v>0</v>
      </c>
      <c r="AK495" s="234"/>
      <c r="AL495" s="103"/>
      <c r="AM495" t="b">
        <v>0</v>
      </c>
      <c r="AN495" s="234"/>
      <c r="AO495" s="103"/>
      <c r="AP495" s="241"/>
      <c r="AQ495" s="241"/>
      <c r="AR495" s="241"/>
      <c r="AS495" s="241"/>
      <c r="AT495" s="234" t="s">
        <v>7609</v>
      </c>
      <c r="AU495" s="234" t="s">
        <v>8397</v>
      </c>
      <c r="AV495" t="b">
        <v>1</v>
      </c>
      <c r="AW495" t="b">
        <v>1</v>
      </c>
      <c r="AX495" s="241" t="s">
        <v>10633</v>
      </c>
      <c r="AY495" s="241"/>
      <c r="AZ495" s="234"/>
      <c r="BA495" s="234"/>
      <c r="BB495" s="234"/>
      <c r="BC495" t="b">
        <v>1</v>
      </c>
      <c r="BD495" s="234" t="s">
        <v>7044</v>
      </c>
      <c r="BE495" s="234" t="s">
        <v>7045</v>
      </c>
      <c r="BF495" s="234" t="s">
        <v>6972</v>
      </c>
      <c r="BG495" s="234" t="s">
        <v>7028</v>
      </c>
      <c r="BH495" s="234" t="s">
        <v>55</v>
      </c>
      <c r="BI495" s="243">
        <v>44642.414409722223</v>
      </c>
      <c r="BJ495" s="234" t="s">
        <v>442</v>
      </c>
      <c r="BK495" s="234" t="s">
        <v>451</v>
      </c>
      <c r="BL495" s="234" t="s">
        <v>547</v>
      </c>
      <c r="BM495" s="234" t="s">
        <v>547</v>
      </c>
      <c r="BN495" s="241" t="s">
        <v>10634</v>
      </c>
      <c r="BO495" t="b">
        <v>0</v>
      </c>
      <c r="BP495" t="b">
        <v>0</v>
      </c>
      <c r="BQ495" t="b">
        <v>1</v>
      </c>
      <c r="BR495" s="241"/>
      <c r="BS495" s="241"/>
      <c r="BT495" s="234" t="s">
        <v>7047</v>
      </c>
      <c r="BU495" t="b">
        <v>0</v>
      </c>
      <c r="BV495" s="103">
        <v>1</v>
      </c>
      <c r="BW495" s="235">
        <v>1750</v>
      </c>
      <c r="BX495" s="234" t="s">
        <v>10635</v>
      </c>
      <c r="BY495" s="234" t="s">
        <v>56</v>
      </c>
      <c r="BZ495" s="234" t="s">
        <v>7014</v>
      </c>
    </row>
    <row r="496" spans="1:78" ht="120" x14ac:dyDescent="0.25">
      <c r="A496" s="5">
        <v>1717</v>
      </c>
      <c r="B496" s="234" t="s">
        <v>2323</v>
      </c>
      <c r="C496" s="234" t="s">
        <v>10636</v>
      </c>
      <c r="D496" s="234" t="s">
        <v>10637</v>
      </c>
      <c r="E496" s="234"/>
      <c r="F496" s="234" t="s">
        <v>7156</v>
      </c>
      <c r="G496" s="234" t="s">
        <v>7017</v>
      </c>
      <c r="H496" s="234" t="s">
        <v>7018</v>
      </c>
      <c r="I496" s="242"/>
      <c r="J496" s="242">
        <v>44384.667893518519</v>
      </c>
      <c r="K496" s="234"/>
      <c r="L496" s="242">
        <v>44392.667893518519</v>
      </c>
      <c r="M496" s="234" t="s">
        <v>6996</v>
      </c>
      <c r="N496" s="234" t="s">
        <v>10638</v>
      </c>
      <c r="O496" s="234" t="s">
        <v>10639</v>
      </c>
      <c r="P496" s="234" t="s">
        <v>6999</v>
      </c>
      <c r="Q496" s="234"/>
      <c r="R496" s="234" t="s">
        <v>451</v>
      </c>
      <c r="S496" t="b">
        <v>0</v>
      </c>
      <c r="T496" s="242"/>
      <c r="U496" s="103">
        <v>20</v>
      </c>
      <c r="V496" s="234" t="s">
        <v>272</v>
      </c>
      <c r="W496" s="103">
        <v>20</v>
      </c>
      <c r="X496" s="234" t="s">
        <v>272</v>
      </c>
      <c r="Y496" s="242"/>
      <c r="Z496" s="242"/>
      <c r="AA496" s="103"/>
      <c r="AB496" s="234" t="s">
        <v>10640</v>
      </c>
      <c r="AC496" s="243">
        <v>44392.672268518516</v>
      </c>
      <c r="AD496" s="234" t="s">
        <v>7022</v>
      </c>
      <c r="AE496" s="235" t="s">
        <v>10641</v>
      </c>
      <c r="AF496" s="237">
        <v>0</v>
      </c>
      <c r="AG496" s="234" t="s">
        <v>482</v>
      </c>
      <c r="AH496" s="241"/>
      <c r="AI496" t="b">
        <v>1</v>
      </c>
      <c r="AJ496" t="b">
        <v>0</v>
      </c>
      <c r="AK496" s="234"/>
      <c r="AL496" s="103"/>
      <c r="AM496" t="b">
        <v>0</v>
      </c>
      <c r="AN496" s="234"/>
      <c r="AO496" s="103"/>
      <c r="AP496" s="241"/>
      <c r="AQ496" s="241"/>
      <c r="AR496" s="241" t="s">
        <v>10642</v>
      </c>
      <c r="AS496" s="241"/>
      <c r="AT496" s="234"/>
      <c r="AU496" s="234" t="s">
        <v>7025</v>
      </c>
      <c r="AV496" t="b">
        <v>0</v>
      </c>
      <c r="AW496" t="b">
        <v>0</v>
      </c>
      <c r="AX496" s="241" t="s">
        <v>10643</v>
      </c>
      <c r="AY496" s="241"/>
      <c r="AZ496" s="234"/>
      <c r="BA496" s="234"/>
      <c r="BB496" s="234"/>
      <c r="BC496" t="b">
        <v>0</v>
      </c>
      <c r="BD496" s="234" t="s">
        <v>7008</v>
      </c>
      <c r="BE496" s="234" t="s">
        <v>7208</v>
      </c>
      <c r="BF496" s="234" t="s">
        <v>7027</v>
      </c>
      <c r="BG496" s="234" t="s">
        <v>7028</v>
      </c>
      <c r="BH496" s="234" t="s">
        <v>55</v>
      </c>
      <c r="BI496" s="243">
        <v>44642.414409722223</v>
      </c>
      <c r="BJ496" s="234" t="s">
        <v>10644</v>
      </c>
      <c r="BK496" s="234" t="s">
        <v>547</v>
      </c>
      <c r="BL496" s="234" t="s">
        <v>547</v>
      </c>
      <c r="BM496" s="234" t="s">
        <v>451</v>
      </c>
      <c r="BN496" s="241"/>
      <c r="BO496" t="b">
        <v>0</v>
      </c>
      <c r="BP496" t="b">
        <v>0</v>
      </c>
      <c r="BQ496" t="b">
        <v>0</v>
      </c>
      <c r="BR496" s="241" t="s">
        <v>7936</v>
      </c>
      <c r="BS496" s="241"/>
      <c r="BT496" s="234" t="s">
        <v>7012</v>
      </c>
      <c r="BU496" t="b">
        <v>0</v>
      </c>
      <c r="BV496" s="103">
        <v>1</v>
      </c>
      <c r="BW496" s="235">
        <v>1749</v>
      </c>
      <c r="BX496" s="234" t="s">
        <v>10645</v>
      </c>
      <c r="BY496" s="234" t="s">
        <v>56</v>
      </c>
      <c r="BZ496" s="234" t="s">
        <v>7014</v>
      </c>
    </row>
    <row r="497" spans="1:78" x14ac:dyDescent="0.25">
      <c r="A497" s="5">
        <v>1716</v>
      </c>
      <c r="B497" s="234" t="s">
        <v>2317</v>
      </c>
      <c r="C497" s="234" t="s">
        <v>2318</v>
      </c>
      <c r="D497" s="234" t="s">
        <v>8543</v>
      </c>
      <c r="E497" s="234"/>
      <c r="F497" s="234" t="s">
        <v>6993</v>
      </c>
      <c r="G497" s="234" t="s">
        <v>6994</v>
      </c>
      <c r="H497" s="234" t="s">
        <v>7302</v>
      </c>
      <c r="I497" s="242"/>
      <c r="J497" s="242">
        <v>44391.578599537039</v>
      </c>
      <c r="K497" s="234"/>
      <c r="L497" s="242">
        <v>44400.578599537039</v>
      </c>
      <c r="M497" s="234" t="s">
        <v>6996</v>
      </c>
      <c r="N497" s="234" t="s">
        <v>8546</v>
      </c>
      <c r="O497" s="234" t="s">
        <v>8547</v>
      </c>
      <c r="P497" s="234" t="s">
        <v>6999</v>
      </c>
      <c r="Q497" s="234"/>
      <c r="R497" s="234" t="s">
        <v>451</v>
      </c>
      <c r="S497" t="b">
        <v>0</v>
      </c>
      <c r="T497" s="242"/>
      <c r="U497" s="103">
        <v>5</v>
      </c>
      <c r="V497" s="234" t="s">
        <v>272</v>
      </c>
      <c r="W497" s="103">
        <v>20</v>
      </c>
      <c r="X497" s="234" t="s">
        <v>272</v>
      </c>
      <c r="Y497" s="242"/>
      <c r="Z497" s="242"/>
      <c r="AA497" s="103">
        <v>20</v>
      </c>
      <c r="AB497" s="234" t="s">
        <v>8549</v>
      </c>
      <c r="AC497" s="243">
        <v>44392.593912037039</v>
      </c>
      <c r="AD497" s="234" t="s">
        <v>7001</v>
      </c>
      <c r="AE497" s="235" t="s">
        <v>10646</v>
      </c>
      <c r="AF497" s="237">
        <v>0</v>
      </c>
      <c r="AG497" s="234" t="s">
        <v>482</v>
      </c>
      <c r="AH497" s="241" t="s">
        <v>10647</v>
      </c>
      <c r="AI497" t="b">
        <v>1</v>
      </c>
      <c r="AJ497" t="b">
        <v>0</v>
      </c>
      <c r="AK497" s="234"/>
      <c r="AL497" s="103"/>
      <c r="AM497" t="b">
        <v>0</v>
      </c>
      <c r="AN497" s="234"/>
      <c r="AO497" s="103"/>
      <c r="AP497" s="241"/>
      <c r="AQ497" s="241"/>
      <c r="AR497" s="241"/>
      <c r="AS497" s="241"/>
      <c r="AT497" s="234" t="s">
        <v>7005</v>
      </c>
      <c r="AU497" s="234" t="s">
        <v>8585</v>
      </c>
      <c r="AV497" t="b">
        <v>1</v>
      </c>
      <c r="AW497" t="b">
        <v>0</v>
      </c>
      <c r="AX497" s="241"/>
      <c r="AY497" s="241"/>
      <c r="AZ497" s="234"/>
      <c r="BA497" s="234"/>
      <c r="BB497" s="234" t="s">
        <v>10648</v>
      </c>
      <c r="BC497" t="b">
        <v>0</v>
      </c>
      <c r="BD497" s="234" t="s">
        <v>7008</v>
      </c>
      <c r="BE497" s="234" t="s">
        <v>7009</v>
      </c>
      <c r="BF497" s="234" t="s">
        <v>7027</v>
      </c>
      <c r="BG497" s="234" t="s">
        <v>7028</v>
      </c>
      <c r="BH497" s="234" t="s">
        <v>55</v>
      </c>
      <c r="BI497" s="243">
        <v>44642.414409722223</v>
      </c>
      <c r="BJ497" s="234" t="s">
        <v>442</v>
      </c>
      <c r="BK497" s="234" t="s">
        <v>451</v>
      </c>
      <c r="BL497" s="234" t="s">
        <v>451</v>
      </c>
      <c r="BM497" s="234" t="s">
        <v>451</v>
      </c>
      <c r="BN497" s="241"/>
      <c r="BO497" t="b">
        <v>0</v>
      </c>
      <c r="BP497" t="b">
        <v>0</v>
      </c>
      <c r="BQ497" t="b">
        <v>0</v>
      </c>
      <c r="BR497" s="241" t="s">
        <v>7029</v>
      </c>
      <c r="BS497" s="241"/>
      <c r="BT497" s="234" t="s">
        <v>7012</v>
      </c>
      <c r="BU497" t="b">
        <v>0</v>
      </c>
      <c r="BV497" s="103">
        <v>1</v>
      </c>
      <c r="BW497" s="235">
        <v>1748</v>
      </c>
      <c r="BX497" s="234" t="s">
        <v>10649</v>
      </c>
      <c r="BY497" s="234" t="s">
        <v>56</v>
      </c>
      <c r="BZ497" s="234" t="s">
        <v>7014</v>
      </c>
    </row>
    <row r="498" spans="1:78" ht="30" x14ac:dyDescent="0.25">
      <c r="A498" s="5">
        <v>1715</v>
      </c>
      <c r="B498" s="234" t="s">
        <v>2305</v>
      </c>
      <c r="C498" s="234" t="s">
        <v>10650</v>
      </c>
      <c r="D498" s="234" t="s">
        <v>7848</v>
      </c>
      <c r="E498" s="234"/>
      <c r="F498" s="234" t="s">
        <v>2991</v>
      </c>
      <c r="G498" s="234" t="s">
        <v>7017</v>
      </c>
      <c r="H498" s="234" t="s">
        <v>7018</v>
      </c>
      <c r="I498" s="242"/>
      <c r="J498" s="242">
        <v>44391.668379629627</v>
      </c>
      <c r="K498" s="234"/>
      <c r="L498" s="242">
        <v>44391.668379629627</v>
      </c>
      <c r="M498" s="234" t="s">
        <v>6996</v>
      </c>
      <c r="N498" s="234" t="s">
        <v>7204</v>
      </c>
      <c r="O498" s="234" t="s">
        <v>7205</v>
      </c>
      <c r="P498" s="234" t="s">
        <v>6999</v>
      </c>
      <c r="Q498" s="234"/>
      <c r="R498" s="234" t="s">
        <v>451</v>
      </c>
      <c r="S498" t="b">
        <v>0</v>
      </c>
      <c r="T498" s="242"/>
      <c r="U498" s="103">
        <v>20</v>
      </c>
      <c r="V498" s="234" t="s">
        <v>272</v>
      </c>
      <c r="W498" s="103">
        <v>20</v>
      </c>
      <c r="X498" s="234" t="s">
        <v>272</v>
      </c>
      <c r="Y498" s="242"/>
      <c r="Z498" s="242"/>
      <c r="AA498" s="103"/>
      <c r="AB498" s="234" t="s">
        <v>7850</v>
      </c>
      <c r="AC498" s="243">
        <v>44391.675462962965</v>
      </c>
      <c r="AD498" s="234" t="s">
        <v>7022</v>
      </c>
      <c r="AE498" s="235" t="s">
        <v>10651</v>
      </c>
      <c r="AF498" s="237">
        <v>0</v>
      </c>
      <c r="AG498" s="234" t="s">
        <v>482</v>
      </c>
      <c r="AH498" s="241"/>
      <c r="AI498" t="b">
        <v>1</v>
      </c>
      <c r="AJ498" t="b">
        <v>0</v>
      </c>
      <c r="AK498" s="234"/>
      <c r="AL498" s="103"/>
      <c r="AM498" t="b">
        <v>0</v>
      </c>
      <c r="AN498" s="234"/>
      <c r="AO498" s="103"/>
      <c r="AP498" s="241"/>
      <c r="AQ498" s="241"/>
      <c r="AR498" s="241" t="s">
        <v>2307</v>
      </c>
      <c r="AS498" s="241"/>
      <c r="AT498" s="234" t="s">
        <v>7005</v>
      </c>
      <c r="AU498" s="234" t="s">
        <v>7025</v>
      </c>
      <c r="AV498" t="b">
        <v>0</v>
      </c>
      <c r="AW498" t="b">
        <v>0</v>
      </c>
      <c r="AX498" s="241"/>
      <c r="AY498" s="241"/>
      <c r="AZ498" s="234"/>
      <c r="BA498" s="234"/>
      <c r="BB498" s="234"/>
      <c r="BC498" t="b">
        <v>0</v>
      </c>
      <c r="BD498" s="234" t="s">
        <v>7008</v>
      </c>
      <c r="BE498" s="234" t="s">
        <v>7026</v>
      </c>
      <c r="BF498" s="234" t="s">
        <v>7027</v>
      </c>
      <c r="BG498" s="234" t="s">
        <v>7010</v>
      </c>
      <c r="BH498" s="234" t="s">
        <v>55</v>
      </c>
      <c r="BI498" s="243">
        <v>44642.414398148147</v>
      </c>
      <c r="BJ498" s="234" t="s">
        <v>442</v>
      </c>
      <c r="BK498" s="234" t="s">
        <v>547</v>
      </c>
      <c r="BL498" s="234" t="s">
        <v>451</v>
      </c>
      <c r="BM498" s="234" t="s">
        <v>451</v>
      </c>
      <c r="BN498" s="241"/>
      <c r="BO498" t="b">
        <v>0</v>
      </c>
      <c r="BP498" t="b">
        <v>0</v>
      </c>
      <c r="BQ498" t="b">
        <v>0</v>
      </c>
      <c r="BR498" s="241" t="s">
        <v>7852</v>
      </c>
      <c r="BS498" s="241" t="s">
        <v>7853</v>
      </c>
      <c r="BT498" s="234" t="s">
        <v>7012</v>
      </c>
      <c r="BU498" t="b">
        <v>0</v>
      </c>
      <c r="BV498" s="103">
        <v>1</v>
      </c>
      <c r="BW498" s="235">
        <v>1747</v>
      </c>
      <c r="BX498" s="234" t="s">
        <v>10652</v>
      </c>
      <c r="BY498" s="234" t="s">
        <v>56</v>
      </c>
      <c r="BZ498" s="234" t="s">
        <v>7014</v>
      </c>
    </row>
    <row r="499" spans="1:78" ht="30" x14ac:dyDescent="0.25">
      <c r="A499" s="5">
        <v>1714</v>
      </c>
      <c r="B499" s="234" t="s">
        <v>2299</v>
      </c>
      <c r="C499" s="234" t="s">
        <v>10653</v>
      </c>
      <c r="D499" s="234" t="s">
        <v>10654</v>
      </c>
      <c r="E499" s="234" t="s">
        <v>10655</v>
      </c>
      <c r="F499" s="234" t="s">
        <v>6993</v>
      </c>
      <c r="G499" s="234" t="s">
        <v>8279</v>
      </c>
      <c r="H499" s="234" t="s">
        <v>8280</v>
      </c>
      <c r="I499" s="242"/>
      <c r="J499" s="242">
        <v>44391</v>
      </c>
      <c r="K499" s="234"/>
      <c r="L499" s="242">
        <v>44391.381666666668</v>
      </c>
      <c r="M499" s="234" t="s">
        <v>6996</v>
      </c>
      <c r="N499" s="234" t="s">
        <v>10656</v>
      </c>
      <c r="O499" s="234" t="s">
        <v>10657</v>
      </c>
      <c r="P499" s="234" t="s">
        <v>6999</v>
      </c>
      <c r="Q499" s="234"/>
      <c r="R499" s="234" t="s">
        <v>451</v>
      </c>
      <c r="S499" t="b">
        <v>0</v>
      </c>
      <c r="T499" s="242"/>
      <c r="U499" s="103">
        <v>2</v>
      </c>
      <c r="V499" s="234" t="s">
        <v>272</v>
      </c>
      <c r="W499" s="103">
        <v>2</v>
      </c>
      <c r="X499" s="234" t="s">
        <v>272</v>
      </c>
      <c r="Y499" s="242"/>
      <c r="Z499" s="242"/>
      <c r="AA499" s="103"/>
      <c r="AB499" s="234" t="s">
        <v>10658</v>
      </c>
      <c r="AC499" s="243">
        <v>44391.551851851851</v>
      </c>
      <c r="AD499" s="234" t="s">
        <v>8284</v>
      </c>
      <c r="AE499" s="235" t="s">
        <v>10659</v>
      </c>
      <c r="AF499" s="237">
        <v>0</v>
      </c>
      <c r="AG499" s="234" t="s">
        <v>482</v>
      </c>
      <c r="AH499" s="241"/>
      <c r="AI499" t="b">
        <v>1</v>
      </c>
      <c r="AJ499" t="b">
        <v>0</v>
      </c>
      <c r="AK499" s="234"/>
      <c r="AL499" s="103"/>
      <c r="AM499" t="b">
        <v>0</v>
      </c>
      <c r="AN499" s="234"/>
      <c r="AO499" s="103"/>
      <c r="AP499" s="241"/>
      <c r="AQ499" s="241"/>
      <c r="AR499" s="241"/>
      <c r="AS499" s="241"/>
      <c r="AT499" s="234" t="s">
        <v>7005</v>
      </c>
      <c r="AU499" s="234" t="s">
        <v>7006</v>
      </c>
      <c r="AV499" t="b">
        <v>0</v>
      </c>
      <c r="AW499" t="b">
        <v>0</v>
      </c>
      <c r="AX499" s="241"/>
      <c r="AY499" s="241"/>
      <c r="AZ499" s="234"/>
      <c r="BA499" s="234"/>
      <c r="BB499" s="234"/>
      <c r="BC499" t="b">
        <v>0</v>
      </c>
      <c r="BD499" s="234" t="s">
        <v>7008</v>
      </c>
      <c r="BE499" s="234" t="s">
        <v>7208</v>
      </c>
      <c r="BF499" s="234" t="s">
        <v>7027</v>
      </c>
      <c r="BG499" s="234" t="s">
        <v>7028</v>
      </c>
      <c r="BH499" s="234" t="s">
        <v>55</v>
      </c>
      <c r="BI499" s="243">
        <v>44642.414398148147</v>
      </c>
      <c r="BJ499" s="234" t="s">
        <v>442</v>
      </c>
      <c r="BK499" s="234" t="s">
        <v>451</v>
      </c>
      <c r="BL499" s="234" t="s">
        <v>451</v>
      </c>
      <c r="BM499" s="234" t="s">
        <v>451</v>
      </c>
      <c r="BN499" s="241"/>
      <c r="BO499" t="b">
        <v>0</v>
      </c>
      <c r="BP499" t="b">
        <v>0</v>
      </c>
      <c r="BQ499" t="b">
        <v>0</v>
      </c>
      <c r="BR499" s="241" t="s">
        <v>10660</v>
      </c>
      <c r="BS499" s="241" t="s">
        <v>10661</v>
      </c>
      <c r="BT499" s="234" t="s">
        <v>7012</v>
      </c>
      <c r="BU499" t="b">
        <v>0</v>
      </c>
      <c r="BV499" s="103">
        <v>1</v>
      </c>
      <c r="BW499" s="235">
        <v>1746</v>
      </c>
      <c r="BX499" s="234" t="s">
        <v>10662</v>
      </c>
      <c r="BY499" s="234" t="s">
        <v>56</v>
      </c>
      <c r="BZ499" s="234" t="s">
        <v>7014</v>
      </c>
    </row>
    <row r="500" spans="1:78" x14ac:dyDescent="0.25">
      <c r="A500" s="5">
        <v>1713</v>
      </c>
      <c r="B500" s="234" t="s">
        <v>2289</v>
      </c>
      <c r="C500" s="234" t="s">
        <v>2290</v>
      </c>
      <c r="D500" s="234"/>
      <c r="E500" s="234" t="s">
        <v>10663</v>
      </c>
      <c r="F500" s="234" t="s">
        <v>6993</v>
      </c>
      <c r="G500" s="234" t="s">
        <v>6995</v>
      </c>
      <c r="H500" s="234" t="s">
        <v>6994</v>
      </c>
      <c r="I500" s="242"/>
      <c r="J500" s="242">
        <v>44391.464467592596</v>
      </c>
      <c r="K500" s="234"/>
      <c r="L500" s="242">
        <v>44398.464467592596</v>
      </c>
      <c r="M500" s="234" t="s">
        <v>6996</v>
      </c>
      <c r="N500" s="234" t="s">
        <v>10664</v>
      </c>
      <c r="O500" s="234" t="s">
        <v>10665</v>
      </c>
      <c r="P500" s="234" t="s">
        <v>6999</v>
      </c>
      <c r="Q500" s="234"/>
      <c r="R500" s="234" t="s">
        <v>451</v>
      </c>
      <c r="S500" t="b">
        <v>0</v>
      </c>
      <c r="T500" s="242"/>
      <c r="U500" s="103">
        <v>5</v>
      </c>
      <c r="V500" s="234" t="s">
        <v>272</v>
      </c>
      <c r="W500" s="103">
        <v>20</v>
      </c>
      <c r="X500" s="234" t="s">
        <v>272</v>
      </c>
      <c r="Y500" s="242"/>
      <c r="Z500" s="242"/>
      <c r="AA500" s="103"/>
      <c r="AB500" s="234"/>
      <c r="AC500" s="243">
        <v>44391.467442129629</v>
      </c>
      <c r="AD500" s="234" t="s">
        <v>7585</v>
      </c>
      <c r="AE500" s="235" t="s">
        <v>10666</v>
      </c>
      <c r="AF500" s="237">
        <v>0</v>
      </c>
      <c r="AG500" s="234" t="s">
        <v>482</v>
      </c>
      <c r="AH500" s="241"/>
      <c r="AI500" t="b">
        <v>0</v>
      </c>
      <c r="AJ500" t="b">
        <v>1</v>
      </c>
      <c r="AK500" s="234" t="s">
        <v>7684</v>
      </c>
      <c r="AL500" s="103">
        <v>15</v>
      </c>
      <c r="AM500" t="b">
        <v>1</v>
      </c>
      <c r="AN500" s="234" t="s">
        <v>10667</v>
      </c>
      <c r="AO500" s="103"/>
      <c r="AP500" s="241"/>
      <c r="AQ500" s="241"/>
      <c r="AR500" s="241"/>
      <c r="AS500" s="241"/>
      <c r="AT500" s="234" t="s">
        <v>7005</v>
      </c>
      <c r="AU500" s="234" t="s">
        <v>7085</v>
      </c>
      <c r="AV500" t="b">
        <v>0</v>
      </c>
      <c r="AW500" t="b">
        <v>0</v>
      </c>
      <c r="AX500" s="241"/>
      <c r="AY500" s="241"/>
      <c r="AZ500" s="234"/>
      <c r="BA500" s="234"/>
      <c r="BB500" s="234"/>
      <c r="BC500" t="b">
        <v>1</v>
      </c>
      <c r="BD500" s="234" t="s">
        <v>7008</v>
      </c>
      <c r="BE500" s="234" t="s">
        <v>7009</v>
      </c>
      <c r="BF500" s="234" t="s">
        <v>6972</v>
      </c>
      <c r="BG500" s="234" t="s">
        <v>7028</v>
      </c>
      <c r="BH500" s="234" t="s">
        <v>55</v>
      </c>
      <c r="BI500" s="243">
        <v>44642.414398148147</v>
      </c>
      <c r="BJ500" s="234" t="s">
        <v>442</v>
      </c>
      <c r="BK500" s="234" t="s">
        <v>451</v>
      </c>
      <c r="BL500" s="234" t="s">
        <v>451</v>
      </c>
      <c r="BM500" s="234" t="s">
        <v>451</v>
      </c>
      <c r="BN500" s="241"/>
      <c r="BO500" t="b">
        <v>1</v>
      </c>
      <c r="BP500" t="b">
        <v>0</v>
      </c>
      <c r="BQ500" t="b">
        <v>0</v>
      </c>
      <c r="BR500" s="241"/>
      <c r="BS500" s="241"/>
      <c r="BT500" s="234" t="s">
        <v>7012</v>
      </c>
      <c r="BU500" t="b">
        <v>0</v>
      </c>
      <c r="BV500" s="103">
        <v>1</v>
      </c>
      <c r="BW500" s="235">
        <v>1745</v>
      </c>
      <c r="BX500" s="234" t="s">
        <v>10668</v>
      </c>
      <c r="BY500" s="234" t="s">
        <v>56</v>
      </c>
      <c r="BZ500" s="234" t="s">
        <v>7014</v>
      </c>
    </row>
    <row r="501" spans="1:78" x14ac:dyDescent="0.25">
      <c r="A501" s="5">
        <v>1712</v>
      </c>
      <c r="B501" s="234" t="s">
        <v>2283</v>
      </c>
      <c r="C501" s="234" t="s">
        <v>10669</v>
      </c>
      <c r="D501" s="234"/>
      <c r="E501" s="234" t="s">
        <v>10670</v>
      </c>
      <c r="F501" s="234" t="s">
        <v>6993</v>
      </c>
      <c r="G501" s="234" t="s">
        <v>10671</v>
      </c>
      <c r="H501" s="234" t="s">
        <v>10671</v>
      </c>
      <c r="I501" s="242"/>
      <c r="J501" s="242">
        <v>44391.377314814818</v>
      </c>
      <c r="K501" s="234"/>
      <c r="L501" s="242">
        <v>44391.377314814818</v>
      </c>
      <c r="M501" s="234" t="s">
        <v>6996</v>
      </c>
      <c r="N501" s="234" t="s">
        <v>10656</v>
      </c>
      <c r="O501" s="234" t="s">
        <v>10657</v>
      </c>
      <c r="P501" s="234" t="s">
        <v>6999</v>
      </c>
      <c r="Q501" s="234"/>
      <c r="R501" s="234" t="s">
        <v>451</v>
      </c>
      <c r="S501" t="b">
        <v>0</v>
      </c>
      <c r="T501" s="242"/>
      <c r="U501" s="103">
        <v>1</v>
      </c>
      <c r="V501" s="234" t="s">
        <v>272</v>
      </c>
      <c r="W501" s="103">
        <v>1</v>
      </c>
      <c r="X501" s="234" t="s">
        <v>272</v>
      </c>
      <c r="Y501" s="242"/>
      <c r="Z501" s="242"/>
      <c r="AA501" s="103"/>
      <c r="AB501" s="234" t="s">
        <v>10658</v>
      </c>
      <c r="AC501" s="243">
        <v>44391.383009259262</v>
      </c>
      <c r="AD501" s="234" t="s">
        <v>10672</v>
      </c>
      <c r="AE501" s="235" t="s">
        <v>10673</v>
      </c>
      <c r="AF501" s="237">
        <v>0</v>
      </c>
      <c r="AG501" s="234" t="s">
        <v>436</v>
      </c>
      <c r="AH501" s="241"/>
      <c r="AI501" t="b">
        <v>1</v>
      </c>
      <c r="AJ501" t="b">
        <v>0</v>
      </c>
      <c r="AK501" s="234"/>
      <c r="AL501" s="103"/>
      <c r="AM501" t="b">
        <v>0</v>
      </c>
      <c r="AN501" s="234"/>
      <c r="AO501" s="103"/>
      <c r="AP501" s="241"/>
      <c r="AQ501" s="241"/>
      <c r="AR501" s="241"/>
      <c r="AS501" s="241"/>
      <c r="AT501" s="234" t="s">
        <v>7005</v>
      </c>
      <c r="AU501" s="234" t="s">
        <v>7025</v>
      </c>
      <c r="AV501" t="b">
        <v>0</v>
      </c>
      <c r="AW501" t="b">
        <v>0</v>
      </c>
      <c r="AX501" s="241"/>
      <c r="AY501" s="241"/>
      <c r="AZ501" s="234"/>
      <c r="BA501" s="234"/>
      <c r="BB501" s="234"/>
      <c r="BC501" t="b">
        <v>1</v>
      </c>
      <c r="BD501" s="234" t="s">
        <v>7008</v>
      </c>
      <c r="BE501" s="234" t="s">
        <v>7208</v>
      </c>
      <c r="BF501" s="234" t="s">
        <v>6972</v>
      </c>
      <c r="BG501" s="234" t="s">
        <v>7028</v>
      </c>
      <c r="BH501" s="234" t="s">
        <v>55</v>
      </c>
      <c r="BI501" s="243">
        <v>44642.414386574077</v>
      </c>
      <c r="BJ501" s="234" t="s">
        <v>442</v>
      </c>
      <c r="BK501" s="234" t="s">
        <v>451</v>
      </c>
      <c r="BL501" s="234" t="s">
        <v>451</v>
      </c>
      <c r="BM501" s="234" t="s">
        <v>451</v>
      </c>
      <c r="BN501" s="241"/>
      <c r="BO501" t="b">
        <v>0</v>
      </c>
      <c r="BP501" t="b">
        <v>0</v>
      </c>
      <c r="BQ501" t="b">
        <v>0</v>
      </c>
      <c r="BR501" s="241"/>
      <c r="BS501" s="241"/>
      <c r="BT501" s="234" t="s">
        <v>7012</v>
      </c>
      <c r="BU501" t="b">
        <v>0</v>
      </c>
      <c r="BV501" s="103">
        <v>0</v>
      </c>
      <c r="BW501" s="235">
        <v>1744</v>
      </c>
      <c r="BX501" s="234" t="s">
        <v>10674</v>
      </c>
      <c r="BY501" s="234" t="s">
        <v>56</v>
      </c>
      <c r="BZ501" s="234" t="s">
        <v>7014</v>
      </c>
    </row>
    <row r="502" spans="1:78" ht="60" x14ac:dyDescent="0.25">
      <c r="A502" s="5">
        <v>1711</v>
      </c>
      <c r="B502" s="234" t="s">
        <v>2278</v>
      </c>
      <c r="C502" s="234" t="s">
        <v>2279</v>
      </c>
      <c r="D502" s="234"/>
      <c r="E502" s="234" t="s">
        <v>10663</v>
      </c>
      <c r="F502" s="234" t="s">
        <v>6993</v>
      </c>
      <c r="G502" s="234" t="s">
        <v>6995</v>
      </c>
      <c r="H502" s="234" t="s">
        <v>6994</v>
      </c>
      <c r="I502" s="242"/>
      <c r="J502" s="242">
        <v>44390.588761574072</v>
      </c>
      <c r="K502" s="234"/>
      <c r="L502" s="242">
        <v>44400.588761574072</v>
      </c>
      <c r="M502" s="234" t="s">
        <v>6996</v>
      </c>
      <c r="N502" s="234" t="s">
        <v>10664</v>
      </c>
      <c r="O502" s="234" t="s">
        <v>10665</v>
      </c>
      <c r="P502" s="234" t="s">
        <v>6999</v>
      </c>
      <c r="Q502" s="234"/>
      <c r="R502" s="234" t="s">
        <v>451</v>
      </c>
      <c r="S502" t="b">
        <v>0</v>
      </c>
      <c r="T502" s="242"/>
      <c r="U502" s="103">
        <v>20</v>
      </c>
      <c r="V502" s="234" t="s">
        <v>272</v>
      </c>
      <c r="W502" s="103">
        <v>20</v>
      </c>
      <c r="X502" s="234" t="s">
        <v>272</v>
      </c>
      <c r="Y502" s="242"/>
      <c r="Z502" s="242"/>
      <c r="AA502" s="103"/>
      <c r="AB502" s="234"/>
      <c r="AC502" s="243">
        <v>44390.599097222221</v>
      </c>
      <c r="AD502" s="234" t="s">
        <v>7585</v>
      </c>
      <c r="AE502" s="235" t="s">
        <v>10675</v>
      </c>
      <c r="AF502" s="237">
        <v>0</v>
      </c>
      <c r="AG502" s="234" t="s">
        <v>482</v>
      </c>
      <c r="AH502" s="241" t="s">
        <v>10676</v>
      </c>
      <c r="AI502" t="b">
        <v>0</v>
      </c>
      <c r="AJ502" t="b">
        <v>1</v>
      </c>
      <c r="AK502" s="234" t="s">
        <v>7684</v>
      </c>
      <c r="AL502" s="103">
        <v>15</v>
      </c>
      <c r="AM502" t="b">
        <v>1</v>
      </c>
      <c r="AN502" s="234" t="s">
        <v>10148</v>
      </c>
      <c r="AO502" s="103"/>
      <c r="AP502" s="241"/>
      <c r="AQ502" s="241"/>
      <c r="AR502" s="241"/>
      <c r="AS502" s="241"/>
      <c r="AT502" s="234" t="s">
        <v>7005</v>
      </c>
      <c r="AU502" s="234" t="s">
        <v>7085</v>
      </c>
      <c r="AV502" t="b">
        <v>0</v>
      </c>
      <c r="AW502" t="b">
        <v>0</v>
      </c>
      <c r="AX502" s="241"/>
      <c r="AY502" s="241"/>
      <c r="AZ502" s="234"/>
      <c r="BA502" s="234"/>
      <c r="BB502" s="234" t="s">
        <v>10677</v>
      </c>
      <c r="BC502" t="b">
        <v>1</v>
      </c>
      <c r="BD502" s="234" t="s">
        <v>7008</v>
      </c>
      <c r="BE502" s="234" t="s">
        <v>7009</v>
      </c>
      <c r="BF502" s="234" t="s">
        <v>6972</v>
      </c>
      <c r="BG502" s="234" t="s">
        <v>7028</v>
      </c>
      <c r="BH502" s="234" t="s">
        <v>55</v>
      </c>
      <c r="BI502" s="243">
        <v>44642.414386574077</v>
      </c>
      <c r="BJ502" s="234" t="s">
        <v>442</v>
      </c>
      <c r="BK502" s="234" t="s">
        <v>451</v>
      </c>
      <c r="BL502" s="234" t="s">
        <v>451</v>
      </c>
      <c r="BM502" s="234" t="s">
        <v>451</v>
      </c>
      <c r="BN502" s="241"/>
      <c r="BO502" t="b">
        <v>1</v>
      </c>
      <c r="BP502" t="b">
        <v>0</v>
      </c>
      <c r="BQ502" t="b">
        <v>0</v>
      </c>
      <c r="BR502" s="241"/>
      <c r="BS502" s="241"/>
      <c r="BT502" s="234" t="s">
        <v>7012</v>
      </c>
      <c r="BU502" t="b">
        <v>0</v>
      </c>
      <c r="BV502" s="103">
        <v>1</v>
      </c>
      <c r="BW502" s="235">
        <v>1743</v>
      </c>
      <c r="BX502" s="234" t="s">
        <v>10678</v>
      </c>
      <c r="BY502" s="234" t="s">
        <v>56</v>
      </c>
      <c r="BZ502" s="234" t="s">
        <v>7014</v>
      </c>
    </row>
    <row r="503" spans="1:78" ht="30" x14ac:dyDescent="0.25">
      <c r="A503" s="5">
        <v>1710</v>
      </c>
      <c r="B503" s="234" t="s">
        <v>2255</v>
      </c>
      <c r="C503" s="234" t="s">
        <v>10679</v>
      </c>
      <c r="D503" s="234" t="s">
        <v>10680</v>
      </c>
      <c r="E503" s="234"/>
      <c r="F503" s="234" t="s">
        <v>2991</v>
      </c>
      <c r="G503" s="234" t="s">
        <v>6995</v>
      </c>
      <c r="H503" s="234" t="s">
        <v>6994</v>
      </c>
      <c r="I503" s="242"/>
      <c r="J503" s="242">
        <v>44390.367025462961</v>
      </c>
      <c r="K503" s="234"/>
      <c r="L503" s="242">
        <v>44390.367025462961</v>
      </c>
      <c r="M503" s="234" t="s">
        <v>6996</v>
      </c>
      <c r="N503" s="234" t="s">
        <v>10681</v>
      </c>
      <c r="O503" s="234" t="s">
        <v>10682</v>
      </c>
      <c r="P503" s="234" t="s">
        <v>6999</v>
      </c>
      <c r="Q503" s="234"/>
      <c r="R503" s="234" t="s">
        <v>451</v>
      </c>
      <c r="S503" t="b">
        <v>0</v>
      </c>
      <c r="T503" s="242"/>
      <c r="U503" s="103">
        <v>180</v>
      </c>
      <c r="V503" s="234" t="s">
        <v>272</v>
      </c>
      <c r="W503" s="103">
        <v>900</v>
      </c>
      <c r="X503" s="234" t="s">
        <v>272</v>
      </c>
      <c r="Y503" s="242"/>
      <c r="Z503" s="242"/>
      <c r="AA503" s="103">
        <v>5</v>
      </c>
      <c r="AB503" s="234" t="s">
        <v>10683</v>
      </c>
      <c r="AC503" s="243">
        <v>44390.370671296296</v>
      </c>
      <c r="AD503" s="234" t="s">
        <v>7585</v>
      </c>
      <c r="AE503" s="235" t="s">
        <v>10684</v>
      </c>
      <c r="AF503" s="237">
        <v>0</v>
      </c>
      <c r="AG503" s="234" t="s">
        <v>482</v>
      </c>
      <c r="AH503" s="241" t="s">
        <v>10685</v>
      </c>
      <c r="AI503" t="b">
        <v>1</v>
      </c>
      <c r="AJ503" t="b">
        <v>0</v>
      </c>
      <c r="AK503" s="234"/>
      <c r="AL503" s="103"/>
      <c r="AM503" t="b">
        <v>0</v>
      </c>
      <c r="AN503" s="234"/>
      <c r="AO503" s="103"/>
      <c r="AP503" s="241"/>
      <c r="AQ503" s="241"/>
      <c r="AR503" s="241"/>
      <c r="AS503" s="241"/>
      <c r="AT503" s="234" t="s">
        <v>7005</v>
      </c>
      <c r="AU503" s="234" t="s">
        <v>7085</v>
      </c>
      <c r="AV503" t="b">
        <v>0</v>
      </c>
      <c r="AW503" t="b">
        <v>0</v>
      </c>
      <c r="AX503" s="241"/>
      <c r="AY503" s="241"/>
      <c r="AZ503" s="234"/>
      <c r="BA503" s="234"/>
      <c r="BB503" s="234" t="s">
        <v>10686</v>
      </c>
      <c r="BC503" t="b">
        <v>0</v>
      </c>
      <c r="BD503" s="234" t="s">
        <v>7008</v>
      </c>
      <c r="BE503" s="234" t="s">
        <v>7009</v>
      </c>
      <c r="BF503" s="234" t="s">
        <v>7027</v>
      </c>
      <c r="BG503" s="234" t="s">
        <v>7028</v>
      </c>
      <c r="BH503" s="234" t="s">
        <v>55</v>
      </c>
      <c r="BI503" s="243">
        <v>44642.414386574077</v>
      </c>
      <c r="BJ503" s="234" t="s">
        <v>442</v>
      </c>
      <c r="BK503" s="234" t="s">
        <v>451</v>
      </c>
      <c r="BL503" s="234" t="s">
        <v>451</v>
      </c>
      <c r="BM503" s="234" t="s">
        <v>451</v>
      </c>
      <c r="BN503" s="241"/>
      <c r="BO503" t="b">
        <v>0</v>
      </c>
      <c r="BP503" t="b">
        <v>0</v>
      </c>
      <c r="BQ503" t="b">
        <v>0</v>
      </c>
      <c r="BR503" s="241" t="s">
        <v>7936</v>
      </c>
      <c r="BS503" s="241"/>
      <c r="BT503" s="234" t="s">
        <v>7012</v>
      </c>
      <c r="BU503" t="b">
        <v>0</v>
      </c>
      <c r="BV503" s="103">
        <v>1</v>
      </c>
      <c r="BW503" s="235">
        <v>1742</v>
      </c>
      <c r="BX503" s="234" t="s">
        <v>10687</v>
      </c>
      <c r="BY503" s="234" t="s">
        <v>56</v>
      </c>
      <c r="BZ503" s="234" t="s">
        <v>7014</v>
      </c>
    </row>
    <row r="504" spans="1:78" x14ac:dyDescent="0.25">
      <c r="A504" s="5">
        <v>1709</v>
      </c>
      <c r="B504" s="234" t="s">
        <v>2233</v>
      </c>
      <c r="C504" s="234" t="s">
        <v>10688</v>
      </c>
      <c r="D504" s="234" t="s">
        <v>7709</v>
      </c>
      <c r="E504" s="234" t="s">
        <v>7710</v>
      </c>
      <c r="F504" s="234" t="s">
        <v>7156</v>
      </c>
      <c r="G504" s="234" t="s">
        <v>7825</v>
      </c>
      <c r="H504" s="234" t="s">
        <v>7825</v>
      </c>
      <c r="I504" s="242"/>
      <c r="J504" s="242">
        <v>44389.440659722219</v>
      </c>
      <c r="K504" s="234"/>
      <c r="L504" s="242">
        <v>44400.440659722219</v>
      </c>
      <c r="M504" s="234" t="s">
        <v>7477</v>
      </c>
      <c r="N504" s="234" t="s">
        <v>7711</v>
      </c>
      <c r="O504" s="234" t="s">
        <v>7712</v>
      </c>
      <c r="P504" s="234" t="s">
        <v>6999</v>
      </c>
      <c r="Q504" s="234"/>
      <c r="R504" s="234" t="s">
        <v>451</v>
      </c>
      <c r="S504" t="b">
        <v>0</v>
      </c>
      <c r="T504" s="242"/>
      <c r="U504" s="103">
        <v>100</v>
      </c>
      <c r="V504" s="234" t="s">
        <v>272</v>
      </c>
      <c r="W504" s="103">
        <v>350</v>
      </c>
      <c r="X504" s="234" t="s">
        <v>272</v>
      </c>
      <c r="Y504" s="242"/>
      <c r="Z504" s="242"/>
      <c r="AA504" s="103"/>
      <c r="AB504" s="234" t="s">
        <v>7713</v>
      </c>
      <c r="AC504" s="243">
        <v>44389.446909722225</v>
      </c>
      <c r="AD504" s="234" t="s">
        <v>7826</v>
      </c>
      <c r="AE504" s="235" t="s">
        <v>10689</v>
      </c>
      <c r="AF504" s="237">
        <v>0</v>
      </c>
      <c r="AG504" s="234" t="s">
        <v>482</v>
      </c>
      <c r="AH504" s="241" t="s">
        <v>10690</v>
      </c>
      <c r="AI504" t="b">
        <v>1</v>
      </c>
      <c r="AJ504" t="b">
        <v>0</v>
      </c>
      <c r="AK504" s="234"/>
      <c r="AL504" s="103"/>
      <c r="AM504" t="b">
        <v>0</v>
      </c>
      <c r="AN504" s="234"/>
      <c r="AO504" s="103"/>
      <c r="AP504" s="241"/>
      <c r="AQ504" s="241"/>
      <c r="AR504" s="241"/>
      <c r="AS504" s="241"/>
      <c r="AT504" s="234" t="s">
        <v>7166</v>
      </c>
      <c r="AU504" s="234" t="s">
        <v>7025</v>
      </c>
      <c r="AV504" t="b">
        <v>0</v>
      </c>
      <c r="AW504" t="b">
        <v>1</v>
      </c>
      <c r="AX504" s="241"/>
      <c r="AY504" s="241"/>
      <c r="AZ504" s="234"/>
      <c r="BA504" s="234"/>
      <c r="BB504" s="234" t="s">
        <v>10691</v>
      </c>
      <c r="BC504" t="b">
        <v>0</v>
      </c>
      <c r="BD504" s="234" t="s">
        <v>369</v>
      </c>
      <c r="BE504" s="234" t="s">
        <v>7171</v>
      </c>
      <c r="BF504" s="234" t="s">
        <v>7027</v>
      </c>
      <c r="BG504" s="234" t="s">
        <v>7028</v>
      </c>
      <c r="BH504" s="234" t="s">
        <v>55</v>
      </c>
      <c r="BI504" s="243">
        <v>44642.414386574077</v>
      </c>
      <c r="BJ504" s="234" t="s">
        <v>442</v>
      </c>
      <c r="BK504" s="234" t="s">
        <v>451</v>
      </c>
      <c r="BL504" s="234" t="s">
        <v>451</v>
      </c>
      <c r="BM504" s="234" t="s">
        <v>451</v>
      </c>
      <c r="BN504" s="241"/>
      <c r="BO504" t="b">
        <v>0</v>
      </c>
      <c r="BP504" t="b">
        <v>0</v>
      </c>
      <c r="BQ504" t="b">
        <v>0</v>
      </c>
      <c r="BR504" s="241" t="s">
        <v>7029</v>
      </c>
      <c r="BS504" s="241"/>
      <c r="BT504" s="234" t="s">
        <v>7012</v>
      </c>
      <c r="BU504" t="b">
        <v>0</v>
      </c>
      <c r="BV504" s="103">
        <v>1</v>
      </c>
      <c r="BW504" s="235">
        <v>1741</v>
      </c>
      <c r="BX504" s="234" t="s">
        <v>10692</v>
      </c>
      <c r="BY504" s="234" t="s">
        <v>56</v>
      </c>
      <c r="BZ504" s="234" t="s">
        <v>7014</v>
      </c>
    </row>
    <row r="505" spans="1:78" x14ac:dyDescent="0.25">
      <c r="A505" s="5">
        <v>1708</v>
      </c>
      <c r="B505" s="234" t="s">
        <v>2228</v>
      </c>
      <c r="C505" s="234" t="s">
        <v>10693</v>
      </c>
      <c r="D505" s="234"/>
      <c r="E505" s="234" t="s">
        <v>10670</v>
      </c>
      <c r="F505" s="234" t="s">
        <v>6993</v>
      </c>
      <c r="G505" s="234" t="s">
        <v>10694</v>
      </c>
      <c r="H505" s="234" t="s">
        <v>10694</v>
      </c>
      <c r="I505" s="242"/>
      <c r="J505" s="242">
        <v>44386.525520833333</v>
      </c>
      <c r="K505" s="234" t="s">
        <v>10695</v>
      </c>
      <c r="L505" s="242">
        <v>44390.525520833333</v>
      </c>
      <c r="M505" s="234" t="s">
        <v>6996</v>
      </c>
      <c r="N505" s="234" t="s">
        <v>10656</v>
      </c>
      <c r="O505" s="234" t="s">
        <v>10657</v>
      </c>
      <c r="P505" s="234" t="s">
        <v>6999</v>
      </c>
      <c r="Q505" s="234" t="s">
        <v>10696</v>
      </c>
      <c r="R505" s="234" t="s">
        <v>451</v>
      </c>
      <c r="S505" t="b">
        <v>0</v>
      </c>
      <c r="T505" s="242">
        <v>44473</v>
      </c>
      <c r="U505" s="103">
        <v>3</v>
      </c>
      <c r="V505" s="234" t="s">
        <v>272</v>
      </c>
      <c r="W505" s="103">
        <v>3</v>
      </c>
      <c r="X505" s="234" t="s">
        <v>272</v>
      </c>
      <c r="Y505" s="242"/>
      <c r="Z505" s="242"/>
      <c r="AA505" s="103"/>
      <c r="AB505" s="234" t="s">
        <v>10658</v>
      </c>
      <c r="AC505" s="243">
        <v>44386.530671296299</v>
      </c>
      <c r="AD505" s="234" t="s">
        <v>10697</v>
      </c>
      <c r="AE505" s="235" t="s">
        <v>10698</v>
      </c>
      <c r="AF505" s="237">
        <v>0</v>
      </c>
      <c r="AG505" s="234" t="s">
        <v>482</v>
      </c>
      <c r="AH505" s="241"/>
      <c r="AI505" t="b">
        <v>1</v>
      </c>
      <c r="AJ505" t="b">
        <v>0</v>
      </c>
      <c r="AK505" s="234"/>
      <c r="AL505" s="103"/>
      <c r="AM505" t="b">
        <v>0</v>
      </c>
      <c r="AN505" s="234"/>
      <c r="AO505" s="103"/>
      <c r="AP505" s="241"/>
      <c r="AQ505" s="241"/>
      <c r="AR505" s="241"/>
      <c r="AS505" s="241"/>
      <c r="AT505" s="234" t="s">
        <v>7005</v>
      </c>
      <c r="AU505" s="234" t="s">
        <v>7025</v>
      </c>
      <c r="AV505" t="b">
        <v>0</v>
      </c>
      <c r="AW505" t="b">
        <v>0</v>
      </c>
      <c r="AX505" s="241"/>
      <c r="AY505" s="241"/>
      <c r="AZ505" s="234"/>
      <c r="BA505" s="234"/>
      <c r="BB505" s="234" t="s">
        <v>10697</v>
      </c>
      <c r="BC505" t="b">
        <v>1</v>
      </c>
      <c r="BD505" s="234" t="s">
        <v>7008</v>
      </c>
      <c r="BE505" s="234" t="s">
        <v>7208</v>
      </c>
      <c r="BF505" s="234" t="s">
        <v>7027</v>
      </c>
      <c r="BG505" s="234" t="s">
        <v>7028</v>
      </c>
      <c r="BH505" s="234" t="s">
        <v>55</v>
      </c>
      <c r="BI505" s="243">
        <v>44642.414375</v>
      </c>
      <c r="BJ505" s="234" t="s">
        <v>442</v>
      </c>
      <c r="BK505" s="234" t="s">
        <v>451</v>
      </c>
      <c r="BL505" s="234" t="s">
        <v>451</v>
      </c>
      <c r="BM505" s="234" t="s">
        <v>451</v>
      </c>
      <c r="BN505" s="241"/>
      <c r="BO505" t="b">
        <v>0</v>
      </c>
      <c r="BP505" t="b">
        <v>0</v>
      </c>
      <c r="BQ505" t="b">
        <v>0</v>
      </c>
      <c r="BR505" s="241"/>
      <c r="BS505" s="241"/>
      <c r="BT505" s="234" t="s">
        <v>7012</v>
      </c>
      <c r="BU505" t="b">
        <v>0</v>
      </c>
      <c r="BV505" s="103">
        <v>1</v>
      </c>
      <c r="BW505" s="235">
        <v>1740</v>
      </c>
      <c r="BX505" s="234" t="s">
        <v>10699</v>
      </c>
      <c r="BY505" s="234" t="s">
        <v>56</v>
      </c>
      <c r="BZ505" s="234" t="s">
        <v>7014</v>
      </c>
    </row>
    <row r="506" spans="1:78" x14ac:dyDescent="0.25">
      <c r="A506" s="5">
        <v>1707</v>
      </c>
      <c r="B506" s="234" t="s">
        <v>2218</v>
      </c>
      <c r="C506" s="234" t="s">
        <v>10700</v>
      </c>
      <c r="D506" s="234" t="s">
        <v>10701</v>
      </c>
      <c r="E506" s="234" t="s">
        <v>10702</v>
      </c>
      <c r="F506" s="234" t="s">
        <v>6993</v>
      </c>
      <c r="G506" s="234" t="s">
        <v>7244</v>
      </c>
      <c r="H506" s="234" t="s">
        <v>7244</v>
      </c>
      <c r="I506" s="242"/>
      <c r="J506" s="242">
        <v>44386.291979166665</v>
      </c>
      <c r="K506" s="234"/>
      <c r="L506" s="242">
        <v>44386.291979166665</v>
      </c>
      <c r="M506" s="234" t="s">
        <v>6996</v>
      </c>
      <c r="N506" s="234" t="s">
        <v>9831</v>
      </c>
      <c r="O506" s="234" t="s">
        <v>10703</v>
      </c>
      <c r="P506" s="234" t="s">
        <v>6999</v>
      </c>
      <c r="Q506" s="234"/>
      <c r="R506" s="234" t="s">
        <v>451</v>
      </c>
      <c r="S506" t="b">
        <v>0</v>
      </c>
      <c r="T506" s="242">
        <v>44409</v>
      </c>
      <c r="U506" s="103">
        <v>10</v>
      </c>
      <c r="V506" s="234" t="s">
        <v>272</v>
      </c>
      <c r="W506" s="103">
        <v>10</v>
      </c>
      <c r="X506" s="234" t="s">
        <v>272</v>
      </c>
      <c r="Y506" s="242">
        <v>44416</v>
      </c>
      <c r="Z506" s="242"/>
      <c r="AA506" s="103"/>
      <c r="AB506" s="234" t="s">
        <v>10704</v>
      </c>
      <c r="AC506" s="243">
        <v>44386.438449074078</v>
      </c>
      <c r="AD506" s="234" t="s">
        <v>7248</v>
      </c>
      <c r="AE506" s="235" t="s">
        <v>10705</v>
      </c>
      <c r="AF506" s="237">
        <v>0</v>
      </c>
      <c r="AG506" s="234" t="s">
        <v>482</v>
      </c>
      <c r="AH506" s="241"/>
      <c r="AI506" t="b">
        <v>1</v>
      </c>
      <c r="AJ506" t="b">
        <v>0</v>
      </c>
      <c r="AK506" s="234"/>
      <c r="AL506" s="103"/>
      <c r="AM506" t="b">
        <v>0</v>
      </c>
      <c r="AN506" s="234"/>
      <c r="AO506" s="103"/>
      <c r="AP506" s="241"/>
      <c r="AQ506" s="241"/>
      <c r="AR506" s="241"/>
      <c r="AS506" s="241"/>
      <c r="AT506" s="234" t="s">
        <v>7005</v>
      </c>
      <c r="AU506" s="234" t="s">
        <v>7025</v>
      </c>
      <c r="AV506" t="b">
        <v>0</v>
      </c>
      <c r="AW506" t="b">
        <v>0</v>
      </c>
      <c r="AX506" s="241"/>
      <c r="AY506" s="241"/>
      <c r="AZ506" s="234"/>
      <c r="BA506" s="234"/>
      <c r="BB506" s="234" t="s">
        <v>10706</v>
      </c>
      <c r="BC506" t="b">
        <v>0</v>
      </c>
      <c r="BD506" s="234" t="s">
        <v>7008</v>
      </c>
      <c r="BE506" s="234" t="s">
        <v>7009</v>
      </c>
      <c r="BF506" s="234" t="s">
        <v>7027</v>
      </c>
      <c r="BG506" s="234" t="s">
        <v>7010</v>
      </c>
      <c r="BH506" s="234" t="s">
        <v>55</v>
      </c>
      <c r="BI506" s="243">
        <v>44642.414375</v>
      </c>
      <c r="BJ506" s="234" t="s">
        <v>7172</v>
      </c>
      <c r="BK506" s="234" t="s">
        <v>451</v>
      </c>
      <c r="BL506" s="234" t="s">
        <v>451</v>
      </c>
      <c r="BM506" s="234" t="s">
        <v>451</v>
      </c>
      <c r="BN506" s="241"/>
      <c r="BO506" t="b">
        <v>0</v>
      </c>
      <c r="BP506" t="b">
        <v>0</v>
      </c>
      <c r="BQ506" t="b">
        <v>0</v>
      </c>
      <c r="BR506" s="241" t="s">
        <v>7029</v>
      </c>
      <c r="BS506" s="241"/>
      <c r="BT506" s="234" t="s">
        <v>7012</v>
      </c>
      <c r="BU506" t="b">
        <v>0</v>
      </c>
      <c r="BV506" s="103">
        <v>1</v>
      </c>
      <c r="BW506" s="235">
        <v>1739</v>
      </c>
      <c r="BX506" s="234" t="s">
        <v>10707</v>
      </c>
      <c r="BY506" s="234" t="s">
        <v>56</v>
      </c>
      <c r="BZ506" s="234" t="s">
        <v>7014</v>
      </c>
    </row>
    <row r="507" spans="1:78" ht="45" x14ac:dyDescent="0.25">
      <c r="A507" s="5">
        <v>1706</v>
      </c>
      <c r="B507" s="234" t="s">
        <v>2214</v>
      </c>
      <c r="C507" s="234" t="s">
        <v>10708</v>
      </c>
      <c r="D507" s="234" t="s">
        <v>7653</v>
      </c>
      <c r="E507" s="234" t="s">
        <v>10709</v>
      </c>
      <c r="F507" s="234" t="s">
        <v>2991</v>
      </c>
      <c r="G507" s="234" t="s">
        <v>7864</v>
      </c>
      <c r="H507" s="234" t="s">
        <v>7034</v>
      </c>
      <c r="I507" s="242"/>
      <c r="J507" s="242">
        <v>44382.404456018521</v>
      </c>
      <c r="K507" s="234"/>
      <c r="L507" s="242">
        <v>44389.404456018521</v>
      </c>
      <c r="M507" s="234" t="s">
        <v>6996</v>
      </c>
      <c r="N507" s="234" t="s">
        <v>7655</v>
      </c>
      <c r="O507" s="234" t="s">
        <v>7656</v>
      </c>
      <c r="P507" s="234" t="s">
        <v>6999</v>
      </c>
      <c r="Q507" s="234"/>
      <c r="R507" s="234" t="s">
        <v>451</v>
      </c>
      <c r="S507" t="b">
        <v>0</v>
      </c>
      <c r="T507" s="242"/>
      <c r="U507" s="103">
        <v>7224</v>
      </c>
      <c r="V507" s="234" t="s">
        <v>272</v>
      </c>
      <c r="W507" s="103">
        <v>28896</v>
      </c>
      <c r="X507" s="234" t="s">
        <v>272</v>
      </c>
      <c r="Y507" s="242"/>
      <c r="Z507" s="242"/>
      <c r="AA507" s="103">
        <v>4</v>
      </c>
      <c r="AB507" s="234" t="s">
        <v>7658</v>
      </c>
      <c r="AC507" s="243">
        <v>44386.412407407406</v>
      </c>
      <c r="AD507" s="234" t="s">
        <v>7763</v>
      </c>
      <c r="AE507" s="235" t="s">
        <v>10710</v>
      </c>
      <c r="AF507" s="237">
        <v>0</v>
      </c>
      <c r="AG507" s="234" t="s">
        <v>436</v>
      </c>
      <c r="AH507" s="241"/>
      <c r="AI507" t="b">
        <v>1</v>
      </c>
      <c r="AJ507" t="b">
        <v>0</v>
      </c>
      <c r="AK507" s="234"/>
      <c r="AL507" s="103"/>
      <c r="AM507" t="b">
        <v>0</v>
      </c>
      <c r="AN507" s="234"/>
      <c r="AO507" s="103"/>
      <c r="AP507" s="241"/>
      <c r="AQ507" s="241"/>
      <c r="AR507" s="241"/>
      <c r="AS507" s="241"/>
      <c r="AT507" s="234" t="s">
        <v>7058</v>
      </c>
      <c r="AU507" s="234" t="s">
        <v>8397</v>
      </c>
      <c r="AV507" t="b">
        <v>1</v>
      </c>
      <c r="AW507" t="b">
        <v>1</v>
      </c>
      <c r="AX507" s="241" t="s">
        <v>9848</v>
      </c>
      <c r="AY507" s="241"/>
      <c r="AZ507" s="234" t="s">
        <v>6996</v>
      </c>
      <c r="BA507" s="234" t="s">
        <v>10711</v>
      </c>
      <c r="BB507" s="234"/>
      <c r="BC507" t="b">
        <v>0</v>
      </c>
      <c r="BD507" s="234" t="s">
        <v>7008</v>
      </c>
      <c r="BE507" s="234" t="s">
        <v>7045</v>
      </c>
      <c r="BF507" s="234" t="s">
        <v>7027</v>
      </c>
      <c r="BG507" s="234" t="s">
        <v>7028</v>
      </c>
      <c r="BH507" s="234" t="s">
        <v>55</v>
      </c>
      <c r="BI507" s="243">
        <v>44642.414560185185</v>
      </c>
      <c r="BJ507" s="234" t="s">
        <v>442</v>
      </c>
      <c r="BK507" s="234" t="s">
        <v>451</v>
      </c>
      <c r="BL507" s="234" t="s">
        <v>547</v>
      </c>
      <c r="BM507" s="234" t="s">
        <v>547</v>
      </c>
      <c r="BN507" s="241" t="s">
        <v>10712</v>
      </c>
      <c r="BO507" t="b">
        <v>0</v>
      </c>
      <c r="BP507" t="b">
        <v>0</v>
      </c>
      <c r="BQ507" t="b">
        <v>1</v>
      </c>
      <c r="BR507" s="241" t="s">
        <v>7259</v>
      </c>
      <c r="BS507" s="241" t="s">
        <v>10713</v>
      </c>
      <c r="BT507" s="234" t="s">
        <v>7047</v>
      </c>
      <c r="BU507" t="b">
        <v>0</v>
      </c>
      <c r="BV507" s="103">
        <v>0</v>
      </c>
      <c r="BW507" s="235">
        <v>1738</v>
      </c>
      <c r="BX507" s="234" t="s">
        <v>10714</v>
      </c>
      <c r="BY507" s="234" t="s">
        <v>56</v>
      </c>
      <c r="BZ507" s="234" t="s">
        <v>7014</v>
      </c>
    </row>
    <row r="508" spans="1:78" ht="30" x14ac:dyDescent="0.25">
      <c r="A508" s="5">
        <v>1705</v>
      </c>
      <c r="B508" s="234" t="s">
        <v>2209</v>
      </c>
      <c r="C508" s="234" t="s">
        <v>10715</v>
      </c>
      <c r="D508" s="234" t="s">
        <v>8127</v>
      </c>
      <c r="E508" s="234" t="s">
        <v>10473</v>
      </c>
      <c r="F508" s="234" t="s">
        <v>2991</v>
      </c>
      <c r="G508" s="234" t="s">
        <v>7864</v>
      </c>
      <c r="H508" s="234" t="s">
        <v>7034</v>
      </c>
      <c r="I508" s="242"/>
      <c r="J508" s="242">
        <v>44385.685752314814</v>
      </c>
      <c r="K508" s="234"/>
      <c r="L508" s="242">
        <v>44391.685752314814</v>
      </c>
      <c r="M508" s="234" t="s">
        <v>6996</v>
      </c>
      <c r="N508" s="234" t="s">
        <v>8128</v>
      </c>
      <c r="O508" s="234" t="s">
        <v>8129</v>
      </c>
      <c r="P508" s="234" t="s">
        <v>6999</v>
      </c>
      <c r="Q508" s="234"/>
      <c r="R508" s="234" t="s">
        <v>451</v>
      </c>
      <c r="S508" t="b">
        <v>0</v>
      </c>
      <c r="T508" s="242"/>
      <c r="U508" s="103">
        <v>35.369999999999997</v>
      </c>
      <c r="V508" s="234" t="s">
        <v>272</v>
      </c>
      <c r="W508" s="103">
        <v>247</v>
      </c>
      <c r="X508" s="234" t="s">
        <v>272</v>
      </c>
      <c r="Y508" s="242"/>
      <c r="Z508" s="242"/>
      <c r="AA508" s="103">
        <v>7</v>
      </c>
      <c r="AB508" s="234" t="s">
        <v>8130</v>
      </c>
      <c r="AC508" s="243">
        <v>44385.693067129629</v>
      </c>
      <c r="AD508" s="234" t="s">
        <v>7763</v>
      </c>
      <c r="AE508" s="235" t="s">
        <v>10716</v>
      </c>
      <c r="AF508" s="237">
        <v>0</v>
      </c>
      <c r="AG508" s="234" t="s">
        <v>482</v>
      </c>
      <c r="AH508" s="241"/>
      <c r="AI508" t="b">
        <v>1</v>
      </c>
      <c r="AJ508" t="b">
        <v>0</v>
      </c>
      <c r="AK508" s="234"/>
      <c r="AL508" s="103"/>
      <c r="AM508" t="b">
        <v>0</v>
      </c>
      <c r="AN508" s="234"/>
      <c r="AO508" s="103"/>
      <c r="AP508" s="241"/>
      <c r="AQ508" s="241"/>
      <c r="AR508" s="241"/>
      <c r="AS508" s="241"/>
      <c r="AT508" s="234" t="s">
        <v>7120</v>
      </c>
      <c r="AU508" s="234" t="s">
        <v>8585</v>
      </c>
      <c r="AV508" t="b">
        <v>1</v>
      </c>
      <c r="AW508" t="b">
        <v>1</v>
      </c>
      <c r="AX508" s="241" t="s">
        <v>9848</v>
      </c>
      <c r="AY508" s="241"/>
      <c r="AZ508" s="234"/>
      <c r="BA508" s="234"/>
      <c r="BB508" s="234"/>
      <c r="BC508" t="b">
        <v>0</v>
      </c>
      <c r="BD508" s="234" t="s">
        <v>7008</v>
      </c>
      <c r="BE508" s="234" t="s">
        <v>7045</v>
      </c>
      <c r="BF508" s="234" t="s">
        <v>7027</v>
      </c>
      <c r="BG508" s="234" t="s">
        <v>7028</v>
      </c>
      <c r="BH508" s="234" t="s">
        <v>55</v>
      </c>
      <c r="BI508" s="243">
        <v>44642.414560185185</v>
      </c>
      <c r="BJ508" s="234" t="s">
        <v>442</v>
      </c>
      <c r="BK508" s="234" t="s">
        <v>451</v>
      </c>
      <c r="BL508" s="234" t="s">
        <v>547</v>
      </c>
      <c r="BM508" s="234" t="s">
        <v>547</v>
      </c>
      <c r="BN508" s="241" t="s">
        <v>9849</v>
      </c>
      <c r="BO508" t="b">
        <v>0</v>
      </c>
      <c r="BP508" t="b">
        <v>0</v>
      </c>
      <c r="BQ508" t="b">
        <v>1</v>
      </c>
      <c r="BR508" s="241" t="s">
        <v>8899</v>
      </c>
      <c r="BS508" s="241"/>
      <c r="BT508" s="234" t="s">
        <v>7012</v>
      </c>
      <c r="BU508" t="b">
        <v>0</v>
      </c>
      <c r="BV508" s="103">
        <v>1</v>
      </c>
      <c r="BW508" s="235">
        <v>1737</v>
      </c>
      <c r="BX508" s="234" t="s">
        <v>10717</v>
      </c>
      <c r="BY508" s="234" t="s">
        <v>56</v>
      </c>
      <c r="BZ508" s="234" t="s">
        <v>7014</v>
      </c>
    </row>
    <row r="509" spans="1:78" ht="30" x14ac:dyDescent="0.25">
      <c r="A509" s="5">
        <v>1704</v>
      </c>
      <c r="B509" s="234" t="s">
        <v>2196</v>
      </c>
      <c r="C509" s="234" t="s">
        <v>10599</v>
      </c>
      <c r="D509" s="234"/>
      <c r="E509" s="234" t="s">
        <v>9545</v>
      </c>
      <c r="F509" s="234" t="s">
        <v>2991</v>
      </c>
      <c r="G509" s="234" t="s">
        <v>7864</v>
      </c>
      <c r="H509" s="234" t="s">
        <v>7034</v>
      </c>
      <c r="I509" s="242"/>
      <c r="J509" s="242">
        <v>44385.632268518515</v>
      </c>
      <c r="K509" s="234"/>
      <c r="L509" s="242">
        <v>44385.632268518515</v>
      </c>
      <c r="M509" s="234" t="s">
        <v>7386</v>
      </c>
      <c r="N509" s="234" t="s">
        <v>9547</v>
      </c>
      <c r="O509" s="234" t="s">
        <v>9548</v>
      </c>
      <c r="P509" s="234" t="s">
        <v>6999</v>
      </c>
      <c r="Q509" s="234"/>
      <c r="R509" s="234" t="s">
        <v>451</v>
      </c>
      <c r="S509" t="b">
        <v>1</v>
      </c>
      <c r="T509" s="242"/>
      <c r="U509" s="103">
        <v>729.91</v>
      </c>
      <c r="V509" s="234" t="s">
        <v>272</v>
      </c>
      <c r="W509" s="103">
        <v>5095.3900000000003</v>
      </c>
      <c r="X509" s="234" t="s">
        <v>272</v>
      </c>
      <c r="Y509" s="242"/>
      <c r="Z509" s="242"/>
      <c r="AA509" s="103">
        <v>7</v>
      </c>
      <c r="AB509" s="234"/>
      <c r="AC509" s="243">
        <v>44385.64503472222</v>
      </c>
      <c r="AD509" s="234" t="s">
        <v>7763</v>
      </c>
      <c r="AE509" s="235" t="s">
        <v>10718</v>
      </c>
      <c r="AF509" s="237">
        <v>0</v>
      </c>
      <c r="AG509" s="234" t="s">
        <v>482</v>
      </c>
      <c r="AH509" s="241"/>
      <c r="AI509" t="b">
        <v>1</v>
      </c>
      <c r="AJ509" t="b">
        <v>0</v>
      </c>
      <c r="AK509" s="234"/>
      <c r="AL509" s="103"/>
      <c r="AM509" t="b">
        <v>0</v>
      </c>
      <c r="AN509" s="234"/>
      <c r="AO509" s="103"/>
      <c r="AP509" s="241"/>
      <c r="AQ509" s="241"/>
      <c r="AR509" s="241" t="s">
        <v>9848</v>
      </c>
      <c r="AS509" s="241"/>
      <c r="AT509" s="234" t="s">
        <v>7058</v>
      </c>
      <c r="AU509" s="234" t="s">
        <v>8397</v>
      </c>
      <c r="AV509" t="b">
        <v>1</v>
      </c>
      <c r="AW509" t="b">
        <v>1</v>
      </c>
      <c r="AX509" s="241" t="s">
        <v>9848</v>
      </c>
      <c r="AY509" s="241"/>
      <c r="AZ509" s="234"/>
      <c r="BA509" s="234"/>
      <c r="BB509" s="234"/>
      <c r="BC509" t="b">
        <v>1</v>
      </c>
      <c r="BD509" s="234" t="s">
        <v>7390</v>
      </c>
      <c r="BE509" s="234" t="s">
        <v>7045</v>
      </c>
      <c r="BF509" s="234" t="s">
        <v>6972</v>
      </c>
      <c r="BG509" s="234" t="s">
        <v>7028</v>
      </c>
      <c r="BH509" s="234" t="s">
        <v>55</v>
      </c>
      <c r="BI509" s="243">
        <v>44642.414548611108</v>
      </c>
      <c r="BJ509" s="234" t="s">
        <v>8156</v>
      </c>
      <c r="BK509" s="234" t="s">
        <v>547</v>
      </c>
      <c r="BL509" s="234" t="s">
        <v>547</v>
      </c>
      <c r="BM509" s="234" t="s">
        <v>547</v>
      </c>
      <c r="BN509" s="241" t="s">
        <v>9849</v>
      </c>
      <c r="BO509" t="b">
        <v>0</v>
      </c>
      <c r="BP509" t="b">
        <v>0</v>
      </c>
      <c r="BQ509" t="b">
        <v>1</v>
      </c>
      <c r="BR509" s="241"/>
      <c r="BS509" s="241"/>
      <c r="BT509" s="234" t="s">
        <v>7047</v>
      </c>
      <c r="BU509" t="b">
        <v>0</v>
      </c>
      <c r="BV509" s="103">
        <v>2</v>
      </c>
      <c r="BW509" s="235">
        <v>1736</v>
      </c>
      <c r="BX509" s="234" t="s">
        <v>10719</v>
      </c>
      <c r="BY509" s="234" t="s">
        <v>56</v>
      </c>
      <c r="BZ509" s="234" t="s">
        <v>7014</v>
      </c>
    </row>
    <row r="510" spans="1:78" x14ac:dyDescent="0.25">
      <c r="A510" s="5">
        <v>1703</v>
      </c>
      <c r="B510" s="234" t="s">
        <v>2182</v>
      </c>
      <c r="C510" s="234" t="s">
        <v>10720</v>
      </c>
      <c r="D510" s="234"/>
      <c r="E510" s="234" t="s">
        <v>10721</v>
      </c>
      <c r="F510" s="234" t="s">
        <v>6993</v>
      </c>
      <c r="G510" s="234" t="s">
        <v>10694</v>
      </c>
      <c r="H510" s="234" t="s">
        <v>10694</v>
      </c>
      <c r="I510" s="242"/>
      <c r="J510" s="242">
        <v>44385.605636574073</v>
      </c>
      <c r="K510" s="234"/>
      <c r="L510" s="242">
        <v>44389.605636574073</v>
      </c>
      <c r="M510" s="234" t="s">
        <v>6996</v>
      </c>
      <c r="N510" s="234" t="s">
        <v>10656</v>
      </c>
      <c r="O510" s="234" t="s">
        <v>10657</v>
      </c>
      <c r="P510" s="234" t="s">
        <v>6999</v>
      </c>
      <c r="Q510" s="234" t="s">
        <v>10696</v>
      </c>
      <c r="R510" s="234" t="s">
        <v>451</v>
      </c>
      <c r="S510" t="b">
        <v>0</v>
      </c>
      <c r="T510" s="242"/>
      <c r="U510" s="103">
        <v>2</v>
      </c>
      <c r="V510" s="234" t="s">
        <v>272</v>
      </c>
      <c r="W510" s="103">
        <v>4</v>
      </c>
      <c r="X510" s="234" t="s">
        <v>272</v>
      </c>
      <c r="Y510" s="242"/>
      <c r="Z510" s="242"/>
      <c r="AA510" s="103"/>
      <c r="AB510" s="234" t="s">
        <v>10658</v>
      </c>
      <c r="AC510" s="243">
        <v>44385.618032407408</v>
      </c>
      <c r="AD510" s="234" t="s">
        <v>10697</v>
      </c>
      <c r="AE510" s="235" t="s">
        <v>10722</v>
      </c>
      <c r="AF510" s="237">
        <v>0</v>
      </c>
      <c r="AG510" s="234" t="s">
        <v>482</v>
      </c>
      <c r="AH510" s="241"/>
      <c r="AI510" t="b">
        <v>1</v>
      </c>
      <c r="AJ510" t="b">
        <v>0</v>
      </c>
      <c r="AK510" s="234"/>
      <c r="AL510" s="103"/>
      <c r="AM510" t="b">
        <v>0</v>
      </c>
      <c r="AN510" s="234"/>
      <c r="AO510" s="103"/>
      <c r="AP510" s="241"/>
      <c r="AQ510" s="241"/>
      <c r="AR510" s="241"/>
      <c r="AS510" s="241"/>
      <c r="AT510" s="234" t="s">
        <v>7005</v>
      </c>
      <c r="AU510" s="234" t="s">
        <v>7025</v>
      </c>
      <c r="AV510" t="b">
        <v>0</v>
      </c>
      <c r="AW510" t="b">
        <v>0</v>
      </c>
      <c r="AX510" s="241"/>
      <c r="AY510" s="241"/>
      <c r="AZ510" s="234"/>
      <c r="BA510" s="234"/>
      <c r="BB510" s="234"/>
      <c r="BC510" t="b">
        <v>1</v>
      </c>
      <c r="BD510" s="234" t="s">
        <v>7008</v>
      </c>
      <c r="BE510" s="234" t="s">
        <v>7208</v>
      </c>
      <c r="BF510" s="234" t="s">
        <v>7027</v>
      </c>
      <c r="BG510" s="234" t="s">
        <v>7028</v>
      </c>
      <c r="BH510" s="234" t="s">
        <v>55</v>
      </c>
      <c r="BI510" s="243">
        <v>44642.414548611108</v>
      </c>
      <c r="BJ510" s="234" t="s">
        <v>442</v>
      </c>
      <c r="BK510" s="234" t="s">
        <v>451</v>
      </c>
      <c r="BL510" s="234" t="s">
        <v>451</v>
      </c>
      <c r="BM510" s="234" t="s">
        <v>451</v>
      </c>
      <c r="BN510" s="241"/>
      <c r="BO510" t="b">
        <v>0</v>
      </c>
      <c r="BP510" t="b">
        <v>0</v>
      </c>
      <c r="BQ510" t="b">
        <v>0</v>
      </c>
      <c r="BR510" s="241"/>
      <c r="BS510" s="241"/>
      <c r="BT510" s="234" t="s">
        <v>7012</v>
      </c>
      <c r="BU510" t="b">
        <v>0</v>
      </c>
      <c r="BV510" s="103">
        <v>1</v>
      </c>
      <c r="BW510" s="235">
        <v>1735</v>
      </c>
      <c r="BX510" s="234" t="s">
        <v>10723</v>
      </c>
      <c r="BY510" s="234" t="s">
        <v>56</v>
      </c>
      <c r="BZ510" s="234" t="s">
        <v>7014</v>
      </c>
    </row>
    <row r="511" spans="1:78" ht="30" x14ac:dyDescent="0.25">
      <c r="A511" s="5">
        <v>1702</v>
      </c>
      <c r="B511" s="234" t="s">
        <v>2165</v>
      </c>
      <c r="C511" s="234" t="s">
        <v>10724</v>
      </c>
      <c r="D511" s="234"/>
      <c r="E511" s="234" t="s">
        <v>9333</v>
      </c>
      <c r="F511" s="234" t="s">
        <v>2991</v>
      </c>
      <c r="G511" s="234" t="s">
        <v>7864</v>
      </c>
      <c r="H511" s="234" t="s">
        <v>7034</v>
      </c>
      <c r="I511" s="242"/>
      <c r="J511" s="242">
        <v>44383.569363425922</v>
      </c>
      <c r="K511" s="234"/>
      <c r="L511" s="242">
        <v>44386.569363425922</v>
      </c>
      <c r="M511" s="234" t="s">
        <v>10725</v>
      </c>
      <c r="N511" s="234" t="s">
        <v>10726</v>
      </c>
      <c r="O511" s="234" t="s">
        <v>10727</v>
      </c>
      <c r="P511" s="234" t="s">
        <v>6999</v>
      </c>
      <c r="Q511" s="234"/>
      <c r="R511" s="234" t="s">
        <v>451</v>
      </c>
      <c r="S511" t="b">
        <v>1</v>
      </c>
      <c r="T511" s="242"/>
      <c r="U511" s="103">
        <v>1078.44</v>
      </c>
      <c r="V511" s="234" t="s">
        <v>272</v>
      </c>
      <c r="W511" s="103">
        <v>4313.75</v>
      </c>
      <c r="X511" s="234" t="s">
        <v>272</v>
      </c>
      <c r="Y511" s="242"/>
      <c r="Z511" s="242"/>
      <c r="AA511" s="103"/>
      <c r="AB511" s="234"/>
      <c r="AC511" s="243">
        <v>44385.595196759263</v>
      </c>
      <c r="AD511" s="234" t="s">
        <v>7763</v>
      </c>
      <c r="AE511" s="235" t="s">
        <v>10728</v>
      </c>
      <c r="AF511" s="237">
        <v>0</v>
      </c>
      <c r="AG511" s="234" t="s">
        <v>482</v>
      </c>
      <c r="AH511" s="241"/>
      <c r="AI511" t="b">
        <v>1</v>
      </c>
      <c r="AJ511" t="b">
        <v>0</v>
      </c>
      <c r="AK511" s="234"/>
      <c r="AL511" s="103"/>
      <c r="AM511" t="b">
        <v>0</v>
      </c>
      <c r="AN511" s="234"/>
      <c r="AO511" s="103"/>
      <c r="AP511" s="241"/>
      <c r="AQ511" s="241"/>
      <c r="AR511" s="241"/>
      <c r="AS511" s="241"/>
      <c r="AT511" s="234" t="s">
        <v>7120</v>
      </c>
      <c r="AU511" s="234" t="s">
        <v>8585</v>
      </c>
      <c r="AV511" t="b">
        <v>1</v>
      </c>
      <c r="AW511" t="b">
        <v>1</v>
      </c>
      <c r="AX511" s="241" t="s">
        <v>9848</v>
      </c>
      <c r="AY511" s="241"/>
      <c r="AZ511" s="234" t="s">
        <v>9081</v>
      </c>
      <c r="BA511" s="234" t="s">
        <v>9083</v>
      </c>
      <c r="BB511" s="234"/>
      <c r="BC511" t="b">
        <v>1</v>
      </c>
      <c r="BD511" s="234" t="s">
        <v>350</v>
      </c>
      <c r="BE511" s="234" t="s">
        <v>7045</v>
      </c>
      <c r="BF511" s="234" t="s">
        <v>6972</v>
      </c>
      <c r="BG511" s="234" t="s">
        <v>7028</v>
      </c>
      <c r="BH511" s="234" t="s">
        <v>55</v>
      </c>
      <c r="BI511" s="243">
        <v>44642.414548611108</v>
      </c>
      <c r="BJ511" s="234" t="s">
        <v>442</v>
      </c>
      <c r="BK511" s="234" t="s">
        <v>451</v>
      </c>
      <c r="BL511" s="234" t="s">
        <v>547</v>
      </c>
      <c r="BM511" s="234" t="s">
        <v>547</v>
      </c>
      <c r="BN511" s="241" t="s">
        <v>10507</v>
      </c>
      <c r="BO511" t="b">
        <v>0</v>
      </c>
      <c r="BP511" t="b">
        <v>0</v>
      </c>
      <c r="BQ511" t="b">
        <v>1</v>
      </c>
      <c r="BR511" s="241"/>
      <c r="BS511" s="241"/>
      <c r="BT511" s="234" t="s">
        <v>7012</v>
      </c>
      <c r="BU511" t="b">
        <v>0</v>
      </c>
      <c r="BV511" s="103">
        <v>1</v>
      </c>
      <c r="BW511" s="235">
        <v>1734</v>
      </c>
      <c r="BX511" s="234" t="s">
        <v>10729</v>
      </c>
      <c r="BY511" s="234" t="s">
        <v>56</v>
      </c>
      <c r="BZ511" s="234" t="s">
        <v>7014</v>
      </c>
    </row>
    <row r="512" spans="1:78" ht="30" x14ac:dyDescent="0.25">
      <c r="A512" s="5">
        <v>1701</v>
      </c>
      <c r="B512" s="234" t="s">
        <v>2145</v>
      </c>
      <c r="C512" s="234" t="s">
        <v>10730</v>
      </c>
      <c r="D512" s="234"/>
      <c r="E512" s="234" t="s">
        <v>9088</v>
      </c>
      <c r="F512" s="234" t="s">
        <v>7156</v>
      </c>
      <c r="G512" s="234" t="s">
        <v>7017</v>
      </c>
      <c r="H512" s="234" t="s">
        <v>7018</v>
      </c>
      <c r="I512" s="242"/>
      <c r="J512" s="242">
        <v>44384.546458333331</v>
      </c>
      <c r="K512" s="234" t="s">
        <v>10731</v>
      </c>
      <c r="L512" s="242">
        <v>44385.546458333331</v>
      </c>
      <c r="M512" s="234" t="s">
        <v>6996</v>
      </c>
      <c r="N512" s="234" t="s">
        <v>9089</v>
      </c>
      <c r="O512" s="234" t="s">
        <v>9090</v>
      </c>
      <c r="P512" s="234" t="s">
        <v>6999</v>
      </c>
      <c r="Q512" s="234" t="s">
        <v>10732</v>
      </c>
      <c r="R512" s="234" t="s">
        <v>547</v>
      </c>
      <c r="S512" t="b">
        <v>0</v>
      </c>
      <c r="T512" s="242">
        <v>44459</v>
      </c>
      <c r="U512" s="103">
        <v>750000</v>
      </c>
      <c r="V512" s="234" t="s">
        <v>480</v>
      </c>
      <c r="W512" s="103">
        <v>750000</v>
      </c>
      <c r="X512" s="234" t="s">
        <v>480</v>
      </c>
      <c r="Y512" s="242"/>
      <c r="Z512" s="242"/>
      <c r="AA512" s="103">
        <v>3</v>
      </c>
      <c r="AB512" s="234"/>
      <c r="AC512" s="243">
        <v>44384.554675925923</v>
      </c>
      <c r="AD512" s="234" t="s">
        <v>7022</v>
      </c>
      <c r="AE512" s="235" t="s">
        <v>10733</v>
      </c>
      <c r="AF512" s="237">
        <v>0</v>
      </c>
      <c r="AG512" s="234" t="s">
        <v>482</v>
      </c>
      <c r="AH512" s="241" t="s">
        <v>10734</v>
      </c>
      <c r="AI512" t="b">
        <v>1</v>
      </c>
      <c r="AJ512" t="b">
        <v>0</v>
      </c>
      <c r="AK512" s="234"/>
      <c r="AL512" s="103"/>
      <c r="AM512" t="b">
        <v>0</v>
      </c>
      <c r="AN512" s="234"/>
      <c r="AO512" s="103"/>
      <c r="AP512" s="241"/>
      <c r="AQ512" s="241"/>
      <c r="AR512" s="241"/>
      <c r="AS512" s="241"/>
      <c r="AT512" s="234"/>
      <c r="AU512" s="234" t="s">
        <v>7025</v>
      </c>
      <c r="AV512" t="b">
        <v>0</v>
      </c>
      <c r="AW512" t="b">
        <v>0</v>
      </c>
      <c r="AX512" s="241"/>
      <c r="AY512" s="241"/>
      <c r="AZ512" s="234"/>
      <c r="BA512" s="234"/>
      <c r="BB512" s="234" t="s">
        <v>10735</v>
      </c>
      <c r="BC512" t="b">
        <v>1</v>
      </c>
      <c r="BD512" s="234" t="s">
        <v>7008</v>
      </c>
      <c r="BE512" s="234" t="s">
        <v>7208</v>
      </c>
      <c r="BF512" s="234" t="s">
        <v>6972</v>
      </c>
      <c r="BG512" s="234" t="s">
        <v>7028</v>
      </c>
      <c r="BH512" s="234" t="s">
        <v>55</v>
      </c>
      <c r="BI512" s="243">
        <v>44642.414537037039</v>
      </c>
      <c r="BJ512" s="234" t="s">
        <v>442</v>
      </c>
      <c r="BK512" s="234" t="s">
        <v>451</v>
      </c>
      <c r="BL512" s="234" t="s">
        <v>451</v>
      </c>
      <c r="BM512" s="234" t="s">
        <v>451</v>
      </c>
      <c r="BN512" s="241"/>
      <c r="BO512" t="b">
        <v>0</v>
      </c>
      <c r="BP512" t="b">
        <v>0</v>
      </c>
      <c r="BQ512" t="b">
        <v>1</v>
      </c>
      <c r="BR512" s="241" t="s">
        <v>7029</v>
      </c>
      <c r="BS512" s="241"/>
      <c r="BT512" s="234" t="s">
        <v>7012</v>
      </c>
      <c r="BU512" t="b">
        <v>0</v>
      </c>
      <c r="BV512" s="103">
        <v>1</v>
      </c>
      <c r="BW512" s="235">
        <v>1733</v>
      </c>
      <c r="BX512" s="234" t="s">
        <v>10736</v>
      </c>
      <c r="BY512" s="234" t="s">
        <v>56</v>
      </c>
      <c r="BZ512" s="234" t="s">
        <v>7014</v>
      </c>
    </row>
    <row r="513" spans="1:78" ht="180" x14ac:dyDescent="0.25">
      <c r="A513" s="5">
        <v>1700</v>
      </c>
      <c r="B513" s="234" t="s">
        <v>2109</v>
      </c>
      <c r="C513" s="234" t="s">
        <v>10737</v>
      </c>
      <c r="D513" s="234" t="s">
        <v>10738</v>
      </c>
      <c r="E513" s="234"/>
      <c r="F513" s="234" t="s">
        <v>2991</v>
      </c>
      <c r="G513" s="234" t="s">
        <v>8316</v>
      </c>
      <c r="H513" s="234" t="s">
        <v>7034</v>
      </c>
      <c r="I513" s="242"/>
      <c r="J513" s="242">
        <v>44382.750891203701</v>
      </c>
      <c r="K513" s="234" t="s">
        <v>10739</v>
      </c>
      <c r="L513" s="242">
        <v>44393.750891203701</v>
      </c>
      <c r="M513" s="234" t="s">
        <v>6996</v>
      </c>
      <c r="N513" s="234" t="s">
        <v>10740</v>
      </c>
      <c r="O513" s="234" t="s">
        <v>7583</v>
      </c>
      <c r="P513" s="234" t="s">
        <v>6999</v>
      </c>
      <c r="Q513" s="234" t="s">
        <v>10741</v>
      </c>
      <c r="R513" s="234" t="s">
        <v>547</v>
      </c>
      <c r="S513" t="b">
        <v>0</v>
      </c>
      <c r="T513" s="242"/>
      <c r="U513" s="103">
        <v>17000</v>
      </c>
      <c r="V513" s="234" t="s">
        <v>272</v>
      </c>
      <c r="W513" s="103">
        <v>69000</v>
      </c>
      <c r="X513" s="234" t="s">
        <v>272</v>
      </c>
      <c r="Y513" s="242">
        <v>44564</v>
      </c>
      <c r="Z513" s="242">
        <v>46022</v>
      </c>
      <c r="AA513" s="103">
        <v>4</v>
      </c>
      <c r="AB513" s="234" t="s">
        <v>10742</v>
      </c>
      <c r="AC513" s="243">
        <v>44383.790613425925</v>
      </c>
      <c r="AD513" s="234" t="s">
        <v>8319</v>
      </c>
      <c r="AE513" s="235" t="s">
        <v>10743</v>
      </c>
      <c r="AF513" s="237">
        <v>0</v>
      </c>
      <c r="AG513" s="234" t="s">
        <v>482</v>
      </c>
      <c r="AH513" s="241" t="s">
        <v>10744</v>
      </c>
      <c r="AI513" t="b">
        <v>1</v>
      </c>
      <c r="AJ513" t="b">
        <v>0</v>
      </c>
      <c r="AK513" s="234"/>
      <c r="AL513" s="103"/>
      <c r="AM513" t="b">
        <v>0</v>
      </c>
      <c r="AN513" s="234"/>
      <c r="AO513" s="103"/>
      <c r="AP513" s="241"/>
      <c r="AQ513" s="241"/>
      <c r="AR513" s="241"/>
      <c r="AS513" s="241" t="s">
        <v>10745</v>
      </c>
      <c r="AT513" s="234" t="s">
        <v>7120</v>
      </c>
      <c r="AU513" s="234" t="s">
        <v>7610</v>
      </c>
      <c r="AV513" t="b">
        <v>0</v>
      </c>
      <c r="AW513" t="b">
        <v>1</v>
      </c>
      <c r="AX513" s="241" t="s">
        <v>10746</v>
      </c>
      <c r="AY513" s="241"/>
      <c r="AZ513" s="234"/>
      <c r="BA513" s="234"/>
      <c r="BB513" s="234" t="s">
        <v>10747</v>
      </c>
      <c r="BC513" t="b">
        <v>0</v>
      </c>
      <c r="BD513" s="234" t="s">
        <v>7008</v>
      </c>
      <c r="BE513" s="234" t="s">
        <v>7045</v>
      </c>
      <c r="BF513" s="234" t="s">
        <v>7027</v>
      </c>
      <c r="BG513" s="234" t="s">
        <v>7010</v>
      </c>
      <c r="BH513" s="234" t="s">
        <v>55</v>
      </c>
      <c r="BI513" s="243">
        <v>44642.414537037039</v>
      </c>
      <c r="BJ513" s="234" t="s">
        <v>8773</v>
      </c>
      <c r="BK513" s="234" t="s">
        <v>451</v>
      </c>
      <c r="BL513" s="234" t="s">
        <v>547</v>
      </c>
      <c r="BM513" s="234" t="s">
        <v>547</v>
      </c>
      <c r="BN513" s="241" t="s">
        <v>10748</v>
      </c>
      <c r="BO513" t="b">
        <v>0</v>
      </c>
      <c r="BP513" t="b">
        <v>0</v>
      </c>
      <c r="BQ513" t="b">
        <v>1</v>
      </c>
      <c r="BR513" s="241" t="s">
        <v>7029</v>
      </c>
      <c r="BS513" s="241" t="s">
        <v>10749</v>
      </c>
      <c r="BT513" s="234" t="s">
        <v>7012</v>
      </c>
      <c r="BU513" t="b">
        <v>0</v>
      </c>
      <c r="BV513" s="103">
        <v>1</v>
      </c>
      <c r="BW513" s="235">
        <v>1732</v>
      </c>
      <c r="BX513" s="234" t="s">
        <v>10750</v>
      </c>
      <c r="BY513" s="234" t="s">
        <v>56</v>
      </c>
      <c r="BZ513" s="234" t="s">
        <v>7014</v>
      </c>
    </row>
    <row r="514" spans="1:78" x14ac:dyDescent="0.25">
      <c r="A514" s="5">
        <v>1699</v>
      </c>
      <c r="B514" s="234" t="s">
        <v>2088</v>
      </c>
      <c r="C514" s="234" t="s">
        <v>2089</v>
      </c>
      <c r="D514" s="234" t="s">
        <v>7709</v>
      </c>
      <c r="E514" s="234"/>
      <c r="F514" s="234" t="s">
        <v>7156</v>
      </c>
      <c r="G514" s="234" t="s">
        <v>6995</v>
      </c>
      <c r="H514" s="234" t="s">
        <v>7263</v>
      </c>
      <c r="I514" s="242"/>
      <c r="J514" s="242">
        <v>44651.65084490741</v>
      </c>
      <c r="K514" s="234"/>
      <c r="L514" s="242">
        <v>44734.65084490741</v>
      </c>
      <c r="M514" s="234" t="s">
        <v>7477</v>
      </c>
      <c r="N514" s="234" t="s">
        <v>7711</v>
      </c>
      <c r="O514" s="234" t="s">
        <v>7712</v>
      </c>
      <c r="P514" s="234" t="s">
        <v>6999</v>
      </c>
      <c r="Q514" s="234"/>
      <c r="R514" s="234" t="s">
        <v>451</v>
      </c>
      <c r="S514" t="b">
        <v>0</v>
      </c>
      <c r="T514" s="242"/>
      <c r="U514" s="103">
        <v>25</v>
      </c>
      <c r="V514" s="234" t="s">
        <v>272</v>
      </c>
      <c r="W514" s="103">
        <v>100</v>
      </c>
      <c r="X514" s="234" t="s">
        <v>272</v>
      </c>
      <c r="Y514" s="242"/>
      <c r="Z514" s="242"/>
      <c r="AA514" s="103"/>
      <c r="AB514" s="234" t="s">
        <v>7713</v>
      </c>
      <c r="AC514" s="243">
        <v>44383.653912037036</v>
      </c>
      <c r="AD514" s="234" t="s">
        <v>7585</v>
      </c>
      <c r="AE514" s="235" t="s">
        <v>10751</v>
      </c>
      <c r="AF514" s="237">
        <v>0</v>
      </c>
      <c r="AG514" s="234" t="s">
        <v>482</v>
      </c>
      <c r="AH514" s="241"/>
      <c r="AI514" t="b">
        <v>1</v>
      </c>
      <c r="AJ514" t="b">
        <v>0</v>
      </c>
      <c r="AK514" s="234"/>
      <c r="AL514" s="103"/>
      <c r="AM514" t="b">
        <v>0</v>
      </c>
      <c r="AN514" s="234"/>
      <c r="AO514" s="103"/>
      <c r="AP514" s="241"/>
      <c r="AQ514" s="241" t="s">
        <v>7073</v>
      </c>
      <c r="AR514" s="241"/>
      <c r="AS514" s="241"/>
      <c r="AT514" s="234" t="s">
        <v>7166</v>
      </c>
      <c r="AU514" s="234" t="s">
        <v>7085</v>
      </c>
      <c r="AV514" t="b">
        <v>0</v>
      </c>
      <c r="AW514" t="b">
        <v>0</v>
      </c>
      <c r="AX514" s="241"/>
      <c r="AY514" s="241"/>
      <c r="AZ514" s="234"/>
      <c r="BA514" s="234"/>
      <c r="BB514" s="234" t="s">
        <v>8667</v>
      </c>
      <c r="BC514" t="b">
        <v>0</v>
      </c>
      <c r="BD514" s="234" t="s">
        <v>369</v>
      </c>
      <c r="BE514" s="234" t="s">
        <v>7009</v>
      </c>
      <c r="BF514" s="234" t="s">
        <v>7027</v>
      </c>
      <c r="BG514" s="234" t="s">
        <v>7028</v>
      </c>
      <c r="BH514" s="234" t="s">
        <v>7011</v>
      </c>
      <c r="BI514" s="243">
        <v>44733.555567129632</v>
      </c>
      <c r="BJ514" s="234" t="s">
        <v>442</v>
      </c>
      <c r="BK514" s="234" t="s">
        <v>451</v>
      </c>
      <c r="BL514" s="234" t="s">
        <v>451</v>
      </c>
      <c r="BM514" s="234" t="s">
        <v>451</v>
      </c>
      <c r="BN514" s="241"/>
      <c r="BO514" t="b">
        <v>0</v>
      </c>
      <c r="BP514" t="b">
        <v>0</v>
      </c>
      <c r="BQ514" t="b">
        <v>0</v>
      </c>
      <c r="BR514" s="241" t="s">
        <v>7029</v>
      </c>
      <c r="BS514" s="241"/>
      <c r="BT514" s="234" t="s">
        <v>7012</v>
      </c>
      <c r="BU514" t="b">
        <v>0</v>
      </c>
      <c r="BV514" s="103">
        <v>2</v>
      </c>
      <c r="BW514" s="235">
        <v>1731</v>
      </c>
      <c r="BX514" s="234" t="s">
        <v>10752</v>
      </c>
      <c r="BY514" s="234" t="s">
        <v>56</v>
      </c>
      <c r="BZ514" s="234" t="s">
        <v>7014</v>
      </c>
    </row>
    <row r="515" spans="1:78" ht="30" x14ac:dyDescent="0.25">
      <c r="A515" s="5">
        <v>1698</v>
      </c>
      <c r="B515" s="234" t="s">
        <v>2084</v>
      </c>
      <c r="C515" s="234" t="s">
        <v>10753</v>
      </c>
      <c r="D515" s="234" t="s">
        <v>9519</v>
      </c>
      <c r="E515" s="234"/>
      <c r="F515" s="234" t="s">
        <v>6993</v>
      </c>
      <c r="G515" s="234" t="s">
        <v>7315</v>
      </c>
      <c r="H515" s="234" t="s">
        <v>6995</v>
      </c>
      <c r="I515" s="242"/>
      <c r="J515" s="242">
        <v>44383.339988425927</v>
      </c>
      <c r="K515" s="234"/>
      <c r="L515" s="242">
        <v>44383.339988425927</v>
      </c>
      <c r="M515" s="234" t="s">
        <v>6996</v>
      </c>
      <c r="N515" s="234" t="s">
        <v>9520</v>
      </c>
      <c r="O515" s="234" t="s">
        <v>9521</v>
      </c>
      <c r="P515" s="234" t="s">
        <v>6999</v>
      </c>
      <c r="Q515" s="234" t="s">
        <v>10754</v>
      </c>
      <c r="R515" s="234" t="s">
        <v>451</v>
      </c>
      <c r="S515" t="b">
        <v>0</v>
      </c>
      <c r="T515" s="242"/>
      <c r="U515" s="103">
        <v>4</v>
      </c>
      <c r="V515" s="234" t="s">
        <v>272</v>
      </c>
      <c r="W515" s="103">
        <v>10</v>
      </c>
      <c r="X515" s="234" t="s">
        <v>272</v>
      </c>
      <c r="Y515" s="242"/>
      <c r="Z515" s="242"/>
      <c r="AA515" s="103"/>
      <c r="AB515" s="234" t="s">
        <v>9522</v>
      </c>
      <c r="AC515" s="243">
        <v>44383.370787037034</v>
      </c>
      <c r="AD515" s="234" t="s">
        <v>7320</v>
      </c>
      <c r="AE515" s="235" t="s">
        <v>10755</v>
      </c>
      <c r="AF515" s="237">
        <v>0</v>
      </c>
      <c r="AG515" s="234" t="s">
        <v>482</v>
      </c>
      <c r="AH515" s="241"/>
      <c r="AI515" t="b">
        <v>1</v>
      </c>
      <c r="AJ515" t="b">
        <v>0</v>
      </c>
      <c r="AK515" s="234"/>
      <c r="AL515" s="103"/>
      <c r="AM515" t="b">
        <v>0</v>
      </c>
      <c r="AN515" s="234"/>
      <c r="AO515" s="103"/>
      <c r="AP515" s="241"/>
      <c r="AQ515" s="241"/>
      <c r="AR515" s="241"/>
      <c r="AS515" s="241"/>
      <c r="AT515" s="234" t="s">
        <v>7005</v>
      </c>
      <c r="AU515" s="234" t="s">
        <v>7006</v>
      </c>
      <c r="AV515" t="b">
        <v>0</v>
      </c>
      <c r="AW515" t="b">
        <v>0</v>
      </c>
      <c r="AX515" s="241"/>
      <c r="AY515" s="241"/>
      <c r="AZ515" s="234"/>
      <c r="BA515" s="234"/>
      <c r="BB515" s="234" t="s">
        <v>10756</v>
      </c>
      <c r="BC515" t="b">
        <v>0</v>
      </c>
      <c r="BD515" s="234" t="s">
        <v>7008</v>
      </c>
      <c r="BE515" s="234" t="s">
        <v>7009</v>
      </c>
      <c r="BF515" s="234" t="s">
        <v>7027</v>
      </c>
      <c r="BG515" s="234" t="s">
        <v>7028</v>
      </c>
      <c r="BH515" s="234" t="s">
        <v>55</v>
      </c>
      <c r="BI515" s="243">
        <v>44642.414525462962</v>
      </c>
      <c r="BJ515" s="234" t="s">
        <v>442</v>
      </c>
      <c r="BK515" s="234" t="s">
        <v>451</v>
      </c>
      <c r="BL515" s="234" t="s">
        <v>451</v>
      </c>
      <c r="BM515" s="234" t="s">
        <v>451</v>
      </c>
      <c r="BN515" s="241"/>
      <c r="BO515" t="b">
        <v>0</v>
      </c>
      <c r="BP515" t="b">
        <v>0</v>
      </c>
      <c r="BQ515" t="b">
        <v>0</v>
      </c>
      <c r="BR515" s="241" t="s">
        <v>9524</v>
      </c>
      <c r="BS515" s="241"/>
      <c r="BT515" s="234" t="s">
        <v>7012</v>
      </c>
      <c r="BU515" t="b">
        <v>0</v>
      </c>
      <c r="BV515" s="103">
        <v>1</v>
      </c>
      <c r="BW515" s="235">
        <v>1730</v>
      </c>
      <c r="BX515" s="234" t="s">
        <v>10757</v>
      </c>
      <c r="BY515" s="234" t="s">
        <v>56</v>
      </c>
      <c r="BZ515" s="234" t="s">
        <v>7014</v>
      </c>
    </row>
    <row r="516" spans="1:78" ht="30" x14ac:dyDescent="0.25">
      <c r="A516" s="5">
        <v>1697</v>
      </c>
      <c r="B516" s="234" t="s">
        <v>2078</v>
      </c>
      <c r="C516" s="234" t="s">
        <v>10758</v>
      </c>
      <c r="D516" s="234" t="s">
        <v>9316</v>
      </c>
      <c r="E516" s="234"/>
      <c r="F516" s="234" t="s">
        <v>6993</v>
      </c>
      <c r="G516" s="234" t="s">
        <v>7315</v>
      </c>
      <c r="H516" s="234" t="s">
        <v>6995</v>
      </c>
      <c r="I516" s="242"/>
      <c r="J516" s="242">
        <v>44378.597592592596</v>
      </c>
      <c r="K516" s="234"/>
      <c r="L516" s="242">
        <v>44378.597592592596</v>
      </c>
      <c r="M516" s="234" t="s">
        <v>6996</v>
      </c>
      <c r="N516" s="234" t="s">
        <v>9317</v>
      </c>
      <c r="O516" s="234" t="s">
        <v>9318</v>
      </c>
      <c r="P516" s="234" t="s">
        <v>6999</v>
      </c>
      <c r="Q516" s="234" t="s">
        <v>10759</v>
      </c>
      <c r="R516" s="234" t="s">
        <v>451</v>
      </c>
      <c r="S516" t="b">
        <v>0</v>
      </c>
      <c r="T516" s="242"/>
      <c r="U516" s="103">
        <v>1</v>
      </c>
      <c r="V516" s="234" t="s">
        <v>272</v>
      </c>
      <c r="W516" s="103">
        <v>1</v>
      </c>
      <c r="X516" s="234" t="s">
        <v>272</v>
      </c>
      <c r="Y516" s="242"/>
      <c r="Z516" s="242"/>
      <c r="AA516" s="103"/>
      <c r="AB516" s="234" t="s">
        <v>9320</v>
      </c>
      <c r="AC516" s="243">
        <v>44378.605451388888</v>
      </c>
      <c r="AD516" s="234" t="s">
        <v>7320</v>
      </c>
      <c r="AE516" s="235" t="s">
        <v>10760</v>
      </c>
      <c r="AF516" s="237">
        <v>0</v>
      </c>
      <c r="AG516" s="234" t="s">
        <v>482</v>
      </c>
      <c r="AH516" s="241"/>
      <c r="AI516" t="b">
        <v>0</v>
      </c>
      <c r="AJ516" t="b">
        <v>1</v>
      </c>
      <c r="AK516" s="234"/>
      <c r="AL516" s="103">
        <v>15</v>
      </c>
      <c r="AM516" t="b">
        <v>0</v>
      </c>
      <c r="AN516" s="234"/>
      <c r="AO516" s="103"/>
      <c r="AP516" s="241"/>
      <c r="AQ516" s="241"/>
      <c r="AR516" s="241"/>
      <c r="AS516" s="241"/>
      <c r="AT516" s="234" t="s">
        <v>7005</v>
      </c>
      <c r="AU516" s="234" t="s">
        <v>7085</v>
      </c>
      <c r="AV516" t="b">
        <v>0</v>
      </c>
      <c r="AW516" t="b">
        <v>0</v>
      </c>
      <c r="AX516" s="241"/>
      <c r="AY516" s="241"/>
      <c r="AZ516" s="234"/>
      <c r="BA516" s="234"/>
      <c r="BB516" s="234" t="s">
        <v>9322</v>
      </c>
      <c r="BC516" t="b">
        <v>0</v>
      </c>
      <c r="BD516" s="234" t="s">
        <v>7008</v>
      </c>
      <c r="BE516" s="234" t="s">
        <v>7009</v>
      </c>
      <c r="BF516" s="234" t="s">
        <v>7027</v>
      </c>
      <c r="BG516" s="234" t="s">
        <v>7028</v>
      </c>
      <c r="BH516" s="234" t="s">
        <v>55</v>
      </c>
      <c r="BI516" s="243">
        <v>44642.414525462962</v>
      </c>
      <c r="BJ516" s="234" t="s">
        <v>442</v>
      </c>
      <c r="BK516" s="234" t="s">
        <v>451</v>
      </c>
      <c r="BL516" s="234" t="s">
        <v>451</v>
      </c>
      <c r="BM516" s="234" t="s">
        <v>451</v>
      </c>
      <c r="BN516" s="241"/>
      <c r="BO516" t="b">
        <v>1</v>
      </c>
      <c r="BP516" t="b">
        <v>0</v>
      </c>
      <c r="BQ516" t="b">
        <v>0</v>
      </c>
      <c r="BR516" s="241" t="s">
        <v>7077</v>
      </c>
      <c r="BS516" s="241"/>
      <c r="BT516" s="234" t="s">
        <v>7012</v>
      </c>
      <c r="BU516" t="b">
        <v>0</v>
      </c>
      <c r="BV516" s="103">
        <v>2</v>
      </c>
      <c r="BW516" s="235">
        <v>1729</v>
      </c>
      <c r="BX516" s="234" t="s">
        <v>10761</v>
      </c>
      <c r="BY516" s="234" t="s">
        <v>56</v>
      </c>
      <c r="BZ516" s="234" t="s">
        <v>7014</v>
      </c>
    </row>
    <row r="517" spans="1:78" x14ac:dyDescent="0.25">
      <c r="A517" s="5">
        <v>1696</v>
      </c>
      <c r="B517" s="234" t="s">
        <v>2073</v>
      </c>
      <c r="C517" s="234" t="s">
        <v>10762</v>
      </c>
      <c r="D517" s="234" t="s">
        <v>7124</v>
      </c>
      <c r="E517" s="234" t="s">
        <v>7986</v>
      </c>
      <c r="F517" s="234" t="s">
        <v>6993</v>
      </c>
      <c r="G517" s="234" t="s">
        <v>7279</v>
      </c>
      <c r="H517" s="234" t="s">
        <v>6994</v>
      </c>
      <c r="I517" s="242"/>
      <c r="J517" s="242">
        <v>44378.4996875</v>
      </c>
      <c r="K517" s="234" t="s">
        <v>10763</v>
      </c>
      <c r="L517" s="242">
        <v>44385.4996875</v>
      </c>
      <c r="M517" s="234" t="s">
        <v>6996</v>
      </c>
      <c r="N517" s="234" t="s">
        <v>7126</v>
      </c>
      <c r="O517" s="234" t="s">
        <v>7127</v>
      </c>
      <c r="P517" s="234" t="s">
        <v>6999</v>
      </c>
      <c r="Q517" s="234" t="s">
        <v>7988</v>
      </c>
      <c r="R517" s="234" t="s">
        <v>451</v>
      </c>
      <c r="S517" t="b">
        <v>0</v>
      </c>
      <c r="T517" s="242"/>
      <c r="U517" s="103">
        <v>1</v>
      </c>
      <c r="V517" s="234" t="s">
        <v>272</v>
      </c>
      <c r="W517" s="103">
        <v>1</v>
      </c>
      <c r="X517" s="234" t="s">
        <v>272</v>
      </c>
      <c r="Y517" s="242"/>
      <c r="Z517" s="242"/>
      <c r="AA517" s="103"/>
      <c r="AB517" s="234" t="s">
        <v>7128</v>
      </c>
      <c r="AC517" s="243">
        <v>44378.511273148149</v>
      </c>
      <c r="AD517" s="234" t="s">
        <v>7285</v>
      </c>
      <c r="AE517" s="235" t="s">
        <v>10764</v>
      </c>
      <c r="AF517" s="237">
        <v>0</v>
      </c>
      <c r="AG517" s="234" t="s">
        <v>482</v>
      </c>
      <c r="AH517" s="241" t="s">
        <v>10765</v>
      </c>
      <c r="AI517" t="b">
        <v>0</v>
      </c>
      <c r="AJ517" t="b">
        <v>0</v>
      </c>
      <c r="AK517" s="234"/>
      <c r="AL517" s="103"/>
      <c r="AM517" t="b">
        <v>0</v>
      </c>
      <c r="AN517" s="234"/>
      <c r="AO517" s="103"/>
      <c r="AP517" s="241"/>
      <c r="AQ517" s="241"/>
      <c r="AR517" s="241"/>
      <c r="AS517" s="241"/>
      <c r="AT517" s="234" t="s">
        <v>7005</v>
      </c>
      <c r="AU517" s="234" t="s">
        <v>7085</v>
      </c>
      <c r="AV517" t="b">
        <v>0</v>
      </c>
      <c r="AW517" t="b">
        <v>0</v>
      </c>
      <c r="AX517" s="241"/>
      <c r="AY517" s="241"/>
      <c r="AZ517" s="234"/>
      <c r="BA517" s="234"/>
      <c r="BB517" s="234" t="s">
        <v>7749</v>
      </c>
      <c r="BC517" t="b">
        <v>0</v>
      </c>
      <c r="BD517" s="234" t="s">
        <v>7008</v>
      </c>
      <c r="BE517" s="234" t="s">
        <v>7009</v>
      </c>
      <c r="BF517" s="234" t="s">
        <v>7027</v>
      </c>
      <c r="BG517" s="234" t="s">
        <v>7028</v>
      </c>
      <c r="BH517" s="234" t="s">
        <v>55</v>
      </c>
      <c r="BI517" s="243">
        <v>44642.414525462962</v>
      </c>
      <c r="BJ517" s="234" t="s">
        <v>442</v>
      </c>
      <c r="BK517" s="234" t="s">
        <v>451</v>
      </c>
      <c r="BL517" s="234" t="s">
        <v>451</v>
      </c>
      <c r="BM517" s="234" t="s">
        <v>451</v>
      </c>
      <c r="BN517" s="241"/>
      <c r="BO517" t="b">
        <v>1</v>
      </c>
      <c r="BP517" t="b">
        <v>0</v>
      </c>
      <c r="BQ517" t="b">
        <v>0</v>
      </c>
      <c r="BR517" s="241" t="s">
        <v>7029</v>
      </c>
      <c r="BS517" s="241"/>
      <c r="BT517" s="234" t="s">
        <v>7012</v>
      </c>
      <c r="BU517" t="b">
        <v>0</v>
      </c>
      <c r="BV517" s="103">
        <v>1</v>
      </c>
      <c r="BW517" s="235">
        <v>1728</v>
      </c>
      <c r="BX517" s="234" t="s">
        <v>10766</v>
      </c>
      <c r="BY517" s="234" t="s">
        <v>56</v>
      </c>
      <c r="BZ517" s="234" t="s">
        <v>7014</v>
      </c>
    </row>
    <row r="518" spans="1:78" ht="30" x14ac:dyDescent="0.25">
      <c r="A518" s="5">
        <v>1695</v>
      </c>
      <c r="B518" s="234" t="s">
        <v>2068</v>
      </c>
      <c r="C518" s="234" t="s">
        <v>10767</v>
      </c>
      <c r="D518" s="234" t="s">
        <v>10768</v>
      </c>
      <c r="E518" s="234"/>
      <c r="F518" s="234" t="s">
        <v>6993</v>
      </c>
      <c r="G518" s="234" t="s">
        <v>7315</v>
      </c>
      <c r="H518" s="234" t="s">
        <v>6995</v>
      </c>
      <c r="I518" s="242"/>
      <c r="J518" s="242">
        <v>44376.61513888889</v>
      </c>
      <c r="K518" s="234"/>
      <c r="L518" s="242">
        <v>44379.61513888889</v>
      </c>
      <c r="M518" s="234" t="s">
        <v>6996</v>
      </c>
      <c r="N518" s="234" t="s">
        <v>10769</v>
      </c>
      <c r="O518" s="234" t="s">
        <v>10770</v>
      </c>
      <c r="P518" s="234" t="s">
        <v>6999</v>
      </c>
      <c r="Q518" s="234" t="s">
        <v>10771</v>
      </c>
      <c r="R518" s="234" t="s">
        <v>451</v>
      </c>
      <c r="S518" t="b">
        <v>0</v>
      </c>
      <c r="T518" s="242"/>
      <c r="U518" s="103">
        <v>1</v>
      </c>
      <c r="V518" s="234" t="s">
        <v>272</v>
      </c>
      <c r="W518" s="103">
        <v>5</v>
      </c>
      <c r="X518" s="234" t="s">
        <v>272</v>
      </c>
      <c r="Y518" s="242"/>
      <c r="Z518" s="242"/>
      <c r="AA518" s="103"/>
      <c r="AB518" s="234" t="s">
        <v>10772</v>
      </c>
      <c r="AC518" s="243">
        <v>44376.618414351855</v>
      </c>
      <c r="AD518" s="234" t="s">
        <v>7320</v>
      </c>
      <c r="AE518" s="235" t="s">
        <v>10773</v>
      </c>
      <c r="AF518" s="237">
        <v>0</v>
      </c>
      <c r="AG518" s="234" t="s">
        <v>482</v>
      </c>
      <c r="AH518" s="241"/>
      <c r="AI518" t="b">
        <v>1</v>
      </c>
      <c r="AJ518" t="b">
        <v>0</v>
      </c>
      <c r="AK518" s="234"/>
      <c r="AL518" s="103"/>
      <c r="AM518" t="b">
        <v>0</v>
      </c>
      <c r="AN518" s="234"/>
      <c r="AO518" s="103"/>
      <c r="AP518" s="241"/>
      <c r="AQ518" s="241"/>
      <c r="AR518" s="241"/>
      <c r="AS518" s="241"/>
      <c r="AT518" s="234" t="s">
        <v>7005</v>
      </c>
      <c r="AU518" s="234" t="s">
        <v>7042</v>
      </c>
      <c r="AV518" t="b">
        <v>0</v>
      </c>
      <c r="AW518" t="b">
        <v>0</v>
      </c>
      <c r="AX518" s="241"/>
      <c r="AY518" s="241"/>
      <c r="AZ518" s="234"/>
      <c r="BA518" s="234"/>
      <c r="BB518" s="234" t="s">
        <v>10774</v>
      </c>
      <c r="BC518" t="b">
        <v>0</v>
      </c>
      <c r="BD518" s="234" t="s">
        <v>7008</v>
      </c>
      <c r="BE518" s="234" t="s">
        <v>7009</v>
      </c>
      <c r="BF518" s="234" t="s">
        <v>7027</v>
      </c>
      <c r="BG518" s="234" t="s">
        <v>7028</v>
      </c>
      <c r="BH518" s="234" t="s">
        <v>55</v>
      </c>
      <c r="BI518" s="243">
        <v>44642.414525462962</v>
      </c>
      <c r="BJ518" s="234" t="s">
        <v>442</v>
      </c>
      <c r="BK518" s="234" t="s">
        <v>451</v>
      </c>
      <c r="BL518" s="234" t="s">
        <v>451</v>
      </c>
      <c r="BM518" s="234" t="s">
        <v>451</v>
      </c>
      <c r="BN518" s="241"/>
      <c r="BO518" t="b">
        <v>0</v>
      </c>
      <c r="BP518" t="b">
        <v>0</v>
      </c>
      <c r="BQ518" t="b">
        <v>0</v>
      </c>
      <c r="BR518" s="241" t="s">
        <v>7547</v>
      </c>
      <c r="BS518" s="241"/>
      <c r="BT518" s="234" t="s">
        <v>7012</v>
      </c>
      <c r="BU518" t="b">
        <v>0</v>
      </c>
      <c r="BV518" s="103">
        <v>1</v>
      </c>
      <c r="BW518" s="235">
        <v>1727</v>
      </c>
      <c r="BX518" s="234" t="s">
        <v>10775</v>
      </c>
      <c r="BY518" s="234" t="s">
        <v>56</v>
      </c>
      <c r="BZ518" s="234" t="s">
        <v>7014</v>
      </c>
    </row>
    <row r="519" spans="1:78" ht="30" x14ac:dyDescent="0.25">
      <c r="A519" s="5">
        <v>1694</v>
      </c>
      <c r="B519" s="234" t="s">
        <v>2059</v>
      </c>
      <c r="C519" s="234" t="s">
        <v>10776</v>
      </c>
      <c r="D519" s="234" t="s">
        <v>7573</v>
      </c>
      <c r="E519" s="234"/>
      <c r="F519" s="234" t="s">
        <v>6993</v>
      </c>
      <c r="G519" s="234" t="s">
        <v>7315</v>
      </c>
      <c r="H519" s="234" t="s">
        <v>6995</v>
      </c>
      <c r="I519" s="242"/>
      <c r="J519" s="242">
        <v>44375.607256944444</v>
      </c>
      <c r="K519" s="234"/>
      <c r="L519" s="242">
        <v>44379.607256944444</v>
      </c>
      <c r="M519" s="234" t="s">
        <v>6996</v>
      </c>
      <c r="N519" s="234" t="s">
        <v>7574</v>
      </c>
      <c r="O519" s="234" t="s">
        <v>7575</v>
      </c>
      <c r="P519" s="234" t="s">
        <v>6999</v>
      </c>
      <c r="Q519" s="234" t="s">
        <v>10777</v>
      </c>
      <c r="R519" s="234" t="s">
        <v>451</v>
      </c>
      <c r="S519" t="b">
        <v>0</v>
      </c>
      <c r="T519" s="242">
        <v>44382</v>
      </c>
      <c r="U519" s="103">
        <v>5</v>
      </c>
      <c r="V519" s="234" t="s">
        <v>272</v>
      </c>
      <c r="W519" s="103">
        <v>5</v>
      </c>
      <c r="X519" s="234" t="s">
        <v>272</v>
      </c>
      <c r="Y519" s="242"/>
      <c r="Z519" s="242"/>
      <c r="AA519" s="103"/>
      <c r="AB519" s="234" t="s">
        <v>7577</v>
      </c>
      <c r="AC519" s="243">
        <v>44375.614317129628</v>
      </c>
      <c r="AD519" s="234" t="s">
        <v>7320</v>
      </c>
      <c r="AE519" s="235" t="s">
        <v>10778</v>
      </c>
      <c r="AF519" s="237">
        <v>0</v>
      </c>
      <c r="AG519" s="234" t="s">
        <v>482</v>
      </c>
      <c r="AH519" s="241" t="s">
        <v>10779</v>
      </c>
      <c r="AI519" t="b">
        <v>1</v>
      </c>
      <c r="AJ519" t="b">
        <v>0</v>
      </c>
      <c r="AK519" s="234"/>
      <c r="AL519" s="103"/>
      <c r="AM519" t="b">
        <v>0</v>
      </c>
      <c r="AN519" s="234"/>
      <c r="AO519" s="103"/>
      <c r="AP519" s="241"/>
      <c r="AQ519" s="241"/>
      <c r="AR519" s="241"/>
      <c r="AS519" s="241"/>
      <c r="AT519" s="234" t="s">
        <v>7005</v>
      </c>
      <c r="AU519" s="234" t="s">
        <v>7059</v>
      </c>
      <c r="AV519" t="b">
        <v>0</v>
      </c>
      <c r="AW519" t="b">
        <v>0</v>
      </c>
      <c r="AX519" s="241"/>
      <c r="AY519" s="241"/>
      <c r="AZ519" s="234"/>
      <c r="BA519" s="234"/>
      <c r="BB519" s="234" t="s">
        <v>10780</v>
      </c>
      <c r="BC519" t="b">
        <v>0</v>
      </c>
      <c r="BD519" s="234" t="s">
        <v>7008</v>
      </c>
      <c r="BE519" s="234" t="s">
        <v>7009</v>
      </c>
      <c r="BF519" s="234" t="s">
        <v>7027</v>
      </c>
      <c r="BG519" s="234" t="s">
        <v>7028</v>
      </c>
      <c r="BH519" s="234" t="s">
        <v>55</v>
      </c>
      <c r="BI519" s="243">
        <v>44642.414513888885</v>
      </c>
      <c r="BJ519" s="234" t="s">
        <v>442</v>
      </c>
      <c r="BK519" s="234" t="s">
        <v>451</v>
      </c>
      <c r="BL519" s="234" t="s">
        <v>451</v>
      </c>
      <c r="BM519" s="234" t="s">
        <v>451</v>
      </c>
      <c r="BN519" s="241"/>
      <c r="BO519" t="b">
        <v>0</v>
      </c>
      <c r="BP519" t="b">
        <v>0</v>
      </c>
      <c r="BQ519" t="b">
        <v>0</v>
      </c>
      <c r="BR519" s="241" t="s">
        <v>7077</v>
      </c>
      <c r="BS519" s="241"/>
      <c r="BT519" s="234" t="s">
        <v>7012</v>
      </c>
      <c r="BU519" t="b">
        <v>0</v>
      </c>
      <c r="BV519" s="103">
        <v>1</v>
      </c>
      <c r="BW519" s="235">
        <v>1726</v>
      </c>
      <c r="BX519" s="234" t="s">
        <v>10781</v>
      </c>
      <c r="BY519" s="234" t="s">
        <v>56</v>
      </c>
      <c r="BZ519" s="234" t="s">
        <v>7014</v>
      </c>
    </row>
    <row r="520" spans="1:78" ht="45" x14ac:dyDescent="0.25">
      <c r="A520" s="5">
        <v>1693</v>
      </c>
      <c r="B520" s="234" t="s">
        <v>2046</v>
      </c>
      <c r="C520" s="234" t="s">
        <v>907</v>
      </c>
      <c r="D520" s="234" t="s">
        <v>10782</v>
      </c>
      <c r="E520" s="234"/>
      <c r="F520" s="234" t="s">
        <v>7156</v>
      </c>
      <c r="G520" s="234" t="s">
        <v>6995</v>
      </c>
      <c r="H520" s="234" t="s">
        <v>6995</v>
      </c>
      <c r="I520" s="242"/>
      <c r="J520" s="242">
        <v>44371.65724537037</v>
      </c>
      <c r="K520" s="234" t="s">
        <v>7303</v>
      </c>
      <c r="L520" s="242">
        <v>44377.65724537037</v>
      </c>
      <c r="M520" s="234" t="s">
        <v>7813</v>
      </c>
      <c r="N520" s="234" t="s">
        <v>10783</v>
      </c>
      <c r="O520" s="234" t="s">
        <v>10784</v>
      </c>
      <c r="P520" s="234" t="s">
        <v>6999</v>
      </c>
      <c r="Q520" s="234"/>
      <c r="R520" s="234" t="s">
        <v>451</v>
      </c>
      <c r="S520" t="b">
        <v>0</v>
      </c>
      <c r="T520" s="242"/>
      <c r="U520" s="103">
        <v>20</v>
      </c>
      <c r="V520" s="234" t="s">
        <v>272</v>
      </c>
      <c r="W520" s="103">
        <v>100</v>
      </c>
      <c r="X520" s="234" t="s">
        <v>272</v>
      </c>
      <c r="Y520" s="242"/>
      <c r="Z520" s="242"/>
      <c r="AA520" s="103">
        <v>5</v>
      </c>
      <c r="AB520" s="234" t="s">
        <v>10785</v>
      </c>
      <c r="AC520" s="243">
        <v>44371.671990740739</v>
      </c>
      <c r="AD520" s="234" t="s">
        <v>7585</v>
      </c>
      <c r="AE520" s="235" t="s">
        <v>10786</v>
      </c>
      <c r="AF520" s="237">
        <v>0</v>
      </c>
      <c r="AG520" s="234" t="s">
        <v>482</v>
      </c>
      <c r="AH520" s="241"/>
      <c r="AI520" t="b">
        <v>0</v>
      </c>
      <c r="AJ520" t="b">
        <v>1</v>
      </c>
      <c r="AK520" s="234"/>
      <c r="AL520" s="103">
        <v>20</v>
      </c>
      <c r="AM520" t="b">
        <v>0</v>
      </c>
      <c r="AN520" s="234"/>
      <c r="AO520" s="103"/>
      <c r="AP520" s="241"/>
      <c r="AQ520" s="241"/>
      <c r="AR520" s="241"/>
      <c r="AS520" s="241"/>
      <c r="AT520" s="234" t="s">
        <v>7005</v>
      </c>
      <c r="AU520" s="234" t="s">
        <v>8585</v>
      </c>
      <c r="AV520" t="b">
        <v>0</v>
      </c>
      <c r="AW520" t="b">
        <v>0</v>
      </c>
      <c r="AX520" s="241"/>
      <c r="AY520" s="241"/>
      <c r="AZ520" s="234"/>
      <c r="BA520" s="234"/>
      <c r="BB520" s="234" t="s">
        <v>10787</v>
      </c>
      <c r="BC520" t="b">
        <v>0</v>
      </c>
      <c r="BD520" s="234" t="s">
        <v>7821</v>
      </c>
      <c r="BE520" s="234" t="s">
        <v>7009</v>
      </c>
      <c r="BF520" s="234" t="s">
        <v>7027</v>
      </c>
      <c r="BG520" s="234" t="s">
        <v>7028</v>
      </c>
      <c r="BH520" s="234" t="s">
        <v>55</v>
      </c>
      <c r="BI520" s="243">
        <v>44642.414513888885</v>
      </c>
      <c r="BJ520" s="234" t="s">
        <v>442</v>
      </c>
      <c r="BK520" s="234" t="s">
        <v>451</v>
      </c>
      <c r="BL520" s="234" t="s">
        <v>451</v>
      </c>
      <c r="BM520" s="234" t="s">
        <v>451</v>
      </c>
      <c r="BN520" s="241"/>
      <c r="BO520" t="b">
        <v>1</v>
      </c>
      <c r="BP520" t="b">
        <v>0</v>
      </c>
      <c r="BQ520" t="b">
        <v>0</v>
      </c>
      <c r="BR520" s="241" t="s">
        <v>7029</v>
      </c>
      <c r="BS520" s="241" t="s">
        <v>10788</v>
      </c>
      <c r="BT520" s="234" t="s">
        <v>7047</v>
      </c>
      <c r="BU520" t="b">
        <v>0</v>
      </c>
      <c r="BV520" s="103">
        <v>2</v>
      </c>
      <c r="BW520" s="235">
        <v>1725</v>
      </c>
      <c r="BX520" s="234" t="s">
        <v>10789</v>
      </c>
      <c r="BY520" s="234" t="s">
        <v>56</v>
      </c>
      <c r="BZ520" s="234" t="s">
        <v>7014</v>
      </c>
    </row>
    <row r="521" spans="1:78" x14ac:dyDescent="0.25">
      <c r="A521" s="5">
        <v>1692</v>
      </c>
      <c r="B521" s="234" t="s">
        <v>2040</v>
      </c>
      <c r="C521" s="234" t="s">
        <v>10790</v>
      </c>
      <c r="D521" s="234" t="s">
        <v>7419</v>
      </c>
      <c r="E521" s="234"/>
      <c r="F521" s="234" t="s">
        <v>6993</v>
      </c>
      <c r="G521" s="234" t="s">
        <v>6994</v>
      </c>
      <c r="H521" s="234" t="s">
        <v>6994</v>
      </c>
      <c r="I521" s="242"/>
      <c r="J521" s="242">
        <v>44369.604803240742</v>
      </c>
      <c r="K521" s="234" t="s">
        <v>10791</v>
      </c>
      <c r="L521" s="242">
        <v>44378.604803240742</v>
      </c>
      <c r="M521" s="234" t="s">
        <v>6996</v>
      </c>
      <c r="N521" s="234" t="s">
        <v>7421</v>
      </c>
      <c r="O521" s="234" t="s">
        <v>7422</v>
      </c>
      <c r="P521" s="234" t="s">
        <v>6999</v>
      </c>
      <c r="Q521" s="234" t="s">
        <v>10792</v>
      </c>
      <c r="R521" s="234" t="s">
        <v>451</v>
      </c>
      <c r="S521" t="b">
        <v>0</v>
      </c>
      <c r="T521" s="242">
        <v>44379</v>
      </c>
      <c r="U521" s="103">
        <v>2000</v>
      </c>
      <c r="V521" s="234" t="s">
        <v>480</v>
      </c>
      <c r="W521" s="103">
        <v>2000</v>
      </c>
      <c r="X521" s="234" t="s">
        <v>480</v>
      </c>
      <c r="Y521" s="242"/>
      <c r="Z521" s="242"/>
      <c r="AA521" s="103"/>
      <c r="AB521" s="234" t="s">
        <v>7424</v>
      </c>
      <c r="AC521" s="243">
        <v>44371.617812500001</v>
      </c>
      <c r="AD521" s="234" t="s">
        <v>7320</v>
      </c>
      <c r="AE521" s="235" t="s">
        <v>10793</v>
      </c>
      <c r="AF521" s="237">
        <v>0</v>
      </c>
      <c r="AG521" s="234" t="s">
        <v>482</v>
      </c>
      <c r="AH521" s="241" t="s">
        <v>10794</v>
      </c>
      <c r="AI521" t="b">
        <v>1</v>
      </c>
      <c r="AJ521" t="b">
        <v>0</v>
      </c>
      <c r="AK521" s="234"/>
      <c r="AL521" s="103"/>
      <c r="AM521" t="b">
        <v>0</v>
      </c>
      <c r="AN521" s="234"/>
      <c r="AO521" s="103"/>
      <c r="AP521" s="241"/>
      <c r="AQ521" s="241"/>
      <c r="AR521" s="241"/>
      <c r="AS521" s="241"/>
      <c r="AT521" s="234" t="s">
        <v>7005</v>
      </c>
      <c r="AU521" s="234" t="s">
        <v>7059</v>
      </c>
      <c r="AV521" t="b">
        <v>1</v>
      </c>
      <c r="AW521" t="b">
        <v>0</v>
      </c>
      <c r="AX521" s="241"/>
      <c r="AY521" s="241"/>
      <c r="AZ521" s="234"/>
      <c r="BA521" s="234"/>
      <c r="BB521" s="234" t="s">
        <v>10795</v>
      </c>
      <c r="BC521" t="b">
        <v>0</v>
      </c>
      <c r="BD521" s="234" t="s">
        <v>7008</v>
      </c>
      <c r="BE521" s="234" t="s">
        <v>7009</v>
      </c>
      <c r="BF521" s="234" t="s">
        <v>7027</v>
      </c>
      <c r="BG521" s="234" t="s">
        <v>7028</v>
      </c>
      <c r="BH521" s="234" t="s">
        <v>55</v>
      </c>
      <c r="BI521" s="243">
        <v>44642.414513888885</v>
      </c>
      <c r="BJ521" s="234" t="s">
        <v>442</v>
      </c>
      <c r="BK521" s="234" t="s">
        <v>451</v>
      </c>
      <c r="BL521" s="234" t="s">
        <v>451</v>
      </c>
      <c r="BM521" s="234" t="s">
        <v>451</v>
      </c>
      <c r="BN521" s="241"/>
      <c r="BO521" t="b">
        <v>0</v>
      </c>
      <c r="BP521" t="b">
        <v>0</v>
      </c>
      <c r="BQ521" t="b">
        <v>0</v>
      </c>
      <c r="BR521" s="241" t="s">
        <v>7029</v>
      </c>
      <c r="BS521" s="241"/>
      <c r="BT521" s="234" t="s">
        <v>7012</v>
      </c>
      <c r="BU521" t="b">
        <v>0</v>
      </c>
      <c r="BV521" s="103">
        <v>1</v>
      </c>
      <c r="BW521" s="235">
        <v>1724</v>
      </c>
      <c r="BX521" s="234" t="s">
        <v>10796</v>
      </c>
      <c r="BY521" s="234" t="s">
        <v>56</v>
      </c>
      <c r="BZ521" s="234" t="s">
        <v>7014</v>
      </c>
    </row>
    <row r="522" spans="1:78" ht="30" x14ac:dyDescent="0.25">
      <c r="A522" s="5">
        <v>1691</v>
      </c>
      <c r="B522" s="234" t="s">
        <v>2034</v>
      </c>
      <c r="C522" s="234" t="s">
        <v>10797</v>
      </c>
      <c r="D522" s="234" t="s">
        <v>9715</v>
      </c>
      <c r="E522" s="234" t="s">
        <v>10798</v>
      </c>
      <c r="F522" s="234" t="s">
        <v>6993</v>
      </c>
      <c r="G522" s="234" t="s">
        <v>7315</v>
      </c>
      <c r="H522" s="234" t="s">
        <v>6994</v>
      </c>
      <c r="I522" s="242"/>
      <c r="J522" s="242">
        <v>44369.587893518517</v>
      </c>
      <c r="K522" s="234" t="s">
        <v>10799</v>
      </c>
      <c r="L522" s="242">
        <v>44377.587893518517</v>
      </c>
      <c r="M522" s="234" t="s">
        <v>6996</v>
      </c>
      <c r="N522" s="234" t="s">
        <v>9716</v>
      </c>
      <c r="O522" s="234" t="s">
        <v>9717</v>
      </c>
      <c r="P522" s="234" t="s">
        <v>6999</v>
      </c>
      <c r="Q522" s="234" t="s">
        <v>10800</v>
      </c>
      <c r="R522" s="234" t="s">
        <v>451</v>
      </c>
      <c r="S522" t="b">
        <v>0</v>
      </c>
      <c r="T522" s="242">
        <v>44378</v>
      </c>
      <c r="U522" s="103">
        <v>2</v>
      </c>
      <c r="V522" s="234" t="s">
        <v>272</v>
      </c>
      <c r="W522" s="103">
        <v>2</v>
      </c>
      <c r="X522" s="234" t="s">
        <v>272</v>
      </c>
      <c r="Y522" s="242"/>
      <c r="Z522" s="242"/>
      <c r="AA522" s="103"/>
      <c r="AB522" s="234" t="s">
        <v>9719</v>
      </c>
      <c r="AC522" s="243">
        <v>44371.601076388892</v>
      </c>
      <c r="AD522" s="234" t="s">
        <v>7320</v>
      </c>
      <c r="AE522" s="235" t="s">
        <v>10801</v>
      </c>
      <c r="AF522" s="237">
        <v>0</v>
      </c>
      <c r="AG522" s="234" t="s">
        <v>482</v>
      </c>
      <c r="AH522" s="241"/>
      <c r="AI522" t="b">
        <v>1</v>
      </c>
      <c r="AJ522" t="b">
        <v>0</v>
      </c>
      <c r="AK522" s="234"/>
      <c r="AL522" s="103"/>
      <c r="AM522" t="b">
        <v>0</v>
      </c>
      <c r="AN522" s="234"/>
      <c r="AO522" s="103"/>
      <c r="AP522" s="241"/>
      <c r="AQ522" s="241"/>
      <c r="AR522" s="241"/>
      <c r="AS522" s="241"/>
      <c r="AT522" s="234" t="s">
        <v>7005</v>
      </c>
      <c r="AU522" s="234" t="s">
        <v>7042</v>
      </c>
      <c r="AV522" t="b">
        <v>0</v>
      </c>
      <c r="AW522" t="b">
        <v>0</v>
      </c>
      <c r="AX522" s="241"/>
      <c r="AY522" s="241"/>
      <c r="AZ522" s="234"/>
      <c r="BA522" s="234"/>
      <c r="BB522" s="234" t="s">
        <v>10802</v>
      </c>
      <c r="BC522" t="b">
        <v>0</v>
      </c>
      <c r="BD522" s="234" t="s">
        <v>7008</v>
      </c>
      <c r="BE522" s="234" t="s">
        <v>7009</v>
      </c>
      <c r="BF522" s="234" t="s">
        <v>7027</v>
      </c>
      <c r="BG522" s="234" t="s">
        <v>7028</v>
      </c>
      <c r="BH522" s="234" t="s">
        <v>55</v>
      </c>
      <c r="BI522" s="243">
        <v>44642.414502314816</v>
      </c>
      <c r="BJ522" s="234" t="s">
        <v>442</v>
      </c>
      <c r="BK522" s="234" t="s">
        <v>451</v>
      </c>
      <c r="BL522" s="234" t="s">
        <v>451</v>
      </c>
      <c r="BM522" s="234" t="s">
        <v>451</v>
      </c>
      <c r="BN522" s="241"/>
      <c r="BO522" t="b">
        <v>0</v>
      </c>
      <c r="BP522" t="b">
        <v>0</v>
      </c>
      <c r="BQ522" t="b">
        <v>0</v>
      </c>
      <c r="BR522" s="241" t="s">
        <v>7209</v>
      </c>
      <c r="BS522" s="241"/>
      <c r="BT522" s="234" t="s">
        <v>7012</v>
      </c>
      <c r="BU522" t="b">
        <v>0</v>
      </c>
      <c r="BV522" s="103">
        <v>1</v>
      </c>
      <c r="BW522" s="235">
        <v>1723</v>
      </c>
      <c r="BX522" s="234" t="s">
        <v>10803</v>
      </c>
      <c r="BY522" s="234" t="s">
        <v>56</v>
      </c>
      <c r="BZ522" s="234" t="s">
        <v>7014</v>
      </c>
    </row>
    <row r="523" spans="1:78" ht="30" x14ac:dyDescent="0.25">
      <c r="A523" s="5">
        <v>1690</v>
      </c>
      <c r="B523" s="234" t="s">
        <v>2026</v>
      </c>
      <c r="C523" s="234" t="s">
        <v>10804</v>
      </c>
      <c r="D523" s="234" t="s">
        <v>8957</v>
      </c>
      <c r="E523" s="234"/>
      <c r="F523" s="234" t="s">
        <v>6993</v>
      </c>
      <c r="G523" s="234" t="s">
        <v>7595</v>
      </c>
      <c r="H523" s="234" t="s">
        <v>7018</v>
      </c>
      <c r="I523" s="242"/>
      <c r="J523" s="242">
        <v>44371.487164351849</v>
      </c>
      <c r="K523" s="234"/>
      <c r="L523" s="242">
        <v>44375.487164351849</v>
      </c>
      <c r="M523" s="234" t="s">
        <v>7179</v>
      </c>
      <c r="N523" s="234" t="s">
        <v>8958</v>
      </c>
      <c r="O523" s="234" t="s">
        <v>8959</v>
      </c>
      <c r="P523" s="234" t="s">
        <v>6999</v>
      </c>
      <c r="Q523" s="234"/>
      <c r="R523" s="234" t="s">
        <v>451</v>
      </c>
      <c r="S523" t="b">
        <v>1</v>
      </c>
      <c r="T523" s="242">
        <v>44392</v>
      </c>
      <c r="U523" s="103">
        <v>1</v>
      </c>
      <c r="V523" s="234" t="s">
        <v>272</v>
      </c>
      <c r="W523" s="103">
        <v>1</v>
      </c>
      <c r="X523" s="234" t="s">
        <v>272</v>
      </c>
      <c r="Y523" s="242">
        <v>44392</v>
      </c>
      <c r="Z523" s="242"/>
      <c r="AA523" s="103">
        <v>1</v>
      </c>
      <c r="AB523" s="234" t="s">
        <v>8960</v>
      </c>
      <c r="AC523" s="243">
        <v>44371.49423611111</v>
      </c>
      <c r="AD523" s="234" t="s">
        <v>7599</v>
      </c>
      <c r="AE523" s="235" t="s">
        <v>10805</v>
      </c>
      <c r="AF523" s="237">
        <v>0</v>
      </c>
      <c r="AG523" s="234" t="s">
        <v>482</v>
      </c>
      <c r="AH523" s="241" t="s">
        <v>10806</v>
      </c>
      <c r="AI523" t="b">
        <v>1</v>
      </c>
      <c r="AJ523" t="b">
        <v>0</v>
      </c>
      <c r="AK523" s="234"/>
      <c r="AL523" s="103"/>
      <c r="AM523" t="b">
        <v>0</v>
      </c>
      <c r="AN523" s="234"/>
      <c r="AO523" s="103"/>
      <c r="AP523" s="241"/>
      <c r="AQ523" s="241"/>
      <c r="AR523" s="241" t="s">
        <v>10807</v>
      </c>
      <c r="AS523" s="241"/>
      <c r="AT523" s="234" t="s">
        <v>5226</v>
      </c>
      <c r="AU523" s="234" t="s">
        <v>7025</v>
      </c>
      <c r="AV523" t="b">
        <v>0</v>
      </c>
      <c r="AW523" t="b">
        <v>0</v>
      </c>
      <c r="AX523" s="241" t="s">
        <v>10808</v>
      </c>
      <c r="AY523" s="241"/>
      <c r="AZ523" s="234"/>
      <c r="BA523" s="234"/>
      <c r="BB523" s="234"/>
      <c r="BC523" t="b">
        <v>0</v>
      </c>
      <c r="BD523" s="234" t="s">
        <v>7186</v>
      </c>
      <c r="BE523" s="234" t="s">
        <v>7026</v>
      </c>
      <c r="BF523" s="234" t="s">
        <v>7027</v>
      </c>
      <c r="BG523" s="234" t="s">
        <v>7028</v>
      </c>
      <c r="BH523" s="234" t="s">
        <v>55</v>
      </c>
      <c r="BI523" s="243">
        <v>44642.414502314816</v>
      </c>
      <c r="BJ523" s="234" t="s">
        <v>10809</v>
      </c>
      <c r="BK523" s="234" t="s">
        <v>547</v>
      </c>
      <c r="BL523" s="234" t="s">
        <v>547</v>
      </c>
      <c r="BM523" s="234" t="s">
        <v>451</v>
      </c>
      <c r="BN523" s="241" t="s">
        <v>7187</v>
      </c>
      <c r="BO523" t="b">
        <v>0</v>
      </c>
      <c r="BP523" t="b">
        <v>0</v>
      </c>
      <c r="BQ523" t="b">
        <v>0</v>
      </c>
      <c r="BR523" s="241" t="s">
        <v>7498</v>
      </c>
      <c r="BS523" s="241" t="s">
        <v>10810</v>
      </c>
      <c r="BT523" s="234" t="s">
        <v>7012</v>
      </c>
      <c r="BU523" t="b">
        <v>0</v>
      </c>
      <c r="BV523" s="103">
        <v>1</v>
      </c>
      <c r="BW523" s="235">
        <v>1722</v>
      </c>
      <c r="BX523" s="234" t="s">
        <v>10811</v>
      </c>
      <c r="BY523" s="234" t="s">
        <v>56</v>
      </c>
      <c r="BZ523" s="234" t="s">
        <v>7014</v>
      </c>
    </row>
    <row r="524" spans="1:78" ht="30" x14ac:dyDescent="0.25">
      <c r="A524" s="5">
        <v>1689</v>
      </c>
      <c r="B524" s="234" t="s">
        <v>2005</v>
      </c>
      <c r="C524" s="234" t="s">
        <v>10812</v>
      </c>
      <c r="D524" s="234"/>
      <c r="E524" s="234" t="s">
        <v>7759</v>
      </c>
      <c r="F524" s="234" t="s">
        <v>2991</v>
      </c>
      <c r="G524" s="234" t="s">
        <v>7864</v>
      </c>
      <c r="H524" s="234" t="s">
        <v>7034</v>
      </c>
      <c r="I524" s="242"/>
      <c r="J524" s="242">
        <v>44363.6091087963</v>
      </c>
      <c r="K524" s="234"/>
      <c r="L524" s="242">
        <v>44372.6091087963</v>
      </c>
      <c r="M524" s="234" t="s">
        <v>10725</v>
      </c>
      <c r="N524" s="234" t="s">
        <v>10813</v>
      </c>
      <c r="O524" s="234" t="s">
        <v>10814</v>
      </c>
      <c r="P524" s="234" t="s">
        <v>6999</v>
      </c>
      <c r="Q524" s="234"/>
      <c r="R524" s="234" t="s">
        <v>451</v>
      </c>
      <c r="S524" t="b">
        <v>0</v>
      </c>
      <c r="T524" s="242"/>
      <c r="U524" s="103">
        <v>118</v>
      </c>
      <c r="V524" s="234" t="s">
        <v>480</v>
      </c>
      <c r="W524" s="103">
        <v>118</v>
      </c>
      <c r="X524" s="234" t="s">
        <v>480</v>
      </c>
      <c r="Y524" s="242"/>
      <c r="Z524" s="242"/>
      <c r="AA524" s="103"/>
      <c r="AB524" s="234"/>
      <c r="AC524" s="243">
        <v>44369.61891203704</v>
      </c>
      <c r="AD524" s="234" t="s">
        <v>7763</v>
      </c>
      <c r="AE524" s="235" t="s">
        <v>10815</v>
      </c>
      <c r="AF524" s="237">
        <v>0</v>
      </c>
      <c r="AG524" s="234" t="s">
        <v>482</v>
      </c>
      <c r="AH524" s="241"/>
      <c r="AI524" t="b">
        <v>1</v>
      </c>
      <c r="AJ524" t="b">
        <v>0</v>
      </c>
      <c r="AK524" s="234"/>
      <c r="AL524" s="103"/>
      <c r="AM524" t="b">
        <v>0</v>
      </c>
      <c r="AN524" s="234"/>
      <c r="AO524" s="103"/>
      <c r="AP524" s="241"/>
      <c r="AQ524" s="241"/>
      <c r="AR524" s="241"/>
      <c r="AS524" s="241"/>
      <c r="AT524" s="234" t="s">
        <v>7166</v>
      </c>
      <c r="AU524" s="234" t="s">
        <v>8397</v>
      </c>
      <c r="AV524" t="b">
        <v>1</v>
      </c>
      <c r="AW524" t="b">
        <v>0</v>
      </c>
      <c r="AX524" s="241" t="s">
        <v>9848</v>
      </c>
      <c r="AY524" s="241"/>
      <c r="AZ524" s="234" t="s">
        <v>10725</v>
      </c>
      <c r="BA524" s="234" t="s">
        <v>10816</v>
      </c>
      <c r="BB524" s="234"/>
      <c r="BC524" t="b">
        <v>1</v>
      </c>
      <c r="BD524" s="234" t="s">
        <v>350</v>
      </c>
      <c r="BE524" s="234" t="s">
        <v>7045</v>
      </c>
      <c r="BF524" s="234" t="s">
        <v>6972</v>
      </c>
      <c r="BG524" s="234" t="s">
        <v>7028</v>
      </c>
      <c r="BH524" s="234" t="s">
        <v>55</v>
      </c>
      <c r="BI524" s="243">
        <v>44642.414502314816</v>
      </c>
      <c r="BJ524" s="234" t="s">
        <v>442</v>
      </c>
      <c r="BK524" s="234" t="s">
        <v>451</v>
      </c>
      <c r="BL524" s="234" t="s">
        <v>547</v>
      </c>
      <c r="BM524" s="234" t="s">
        <v>547</v>
      </c>
      <c r="BN524" s="241" t="s">
        <v>10712</v>
      </c>
      <c r="BO524" t="b">
        <v>0</v>
      </c>
      <c r="BP524" t="b">
        <v>0</v>
      </c>
      <c r="BQ524" t="b">
        <v>1</v>
      </c>
      <c r="BR524" s="241" t="s">
        <v>7029</v>
      </c>
      <c r="BS524" s="241"/>
      <c r="BT524" s="234" t="s">
        <v>7012</v>
      </c>
      <c r="BU524" t="b">
        <v>0</v>
      </c>
      <c r="BV524" s="103">
        <v>2</v>
      </c>
      <c r="BW524" s="235">
        <v>1721</v>
      </c>
      <c r="BX524" s="234" t="s">
        <v>10817</v>
      </c>
      <c r="BY524" s="234" t="s">
        <v>56</v>
      </c>
      <c r="BZ524" s="234" t="s">
        <v>7014</v>
      </c>
    </row>
    <row r="525" spans="1:78" ht="30" x14ac:dyDescent="0.25">
      <c r="A525" s="5">
        <v>1688</v>
      </c>
      <c r="B525" s="234" t="s">
        <v>1994</v>
      </c>
      <c r="C525" s="234" t="s">
        <v>10818</v>
      </c>
      <c r="D525" s="234" t="s">
        <v>7371</v>
      </c>
      <c r="E525" s="234" t="s">
        <v>7964</v>
      </c>
      <c r="F525" s="234" t="s">
        <v>2991</v>
      </c>
      <c r="G525" s="234" t="s">
        <v>7864</v>
      </c>
      <c r="H525" s="234" t="s">
        <v>7034</v>
      </c>
      <c r="I525" s="242"/>
      <c r="J525" s="242">
        <v>44368.544224537036</v>
      </c>
      <c r="K525" s="234"/>
      <c r="L525" s="242">
        <v>44377.544224537036</v>
      </c>
      <c r="M525" s="234" t="s">
        <v>6996</v>
      </c>
      <c r="N525" s="234" t="s">
        <v>7373</v>
      </c>
      <c r="O525" s="234" t="s">
        <v>7374</v>
      </c>
      <c r="P525" s="234" t="s">
        <v>6999</v>
      </c>
      <c r="Q525" s="234"/>
      <c r="R525" s="234" t="s">
        <v>451</v>
      </c>
      <c r="S525" t="b">
        <v>1</v>
      </c>
      <c r="T525" s="242"/>
      <c r="U525" s="103">
        <v>2896</v>
      </c>
      <c r="V525" s="234" t="s">
        <v>272</v>
      </c>
      <c r="W525" s="103">
        <v>20275</v>
      </c>
      <c r="X525" s="234" t="s">
        <v>272</v>
      </c>
      <c r="Y525" s="242"/>
      <c r="Z525" s="242"/>
      <c r="AA525" s="103"/>
      <c r="AB525" s="234" t="s">
        <v>7376</v>
      </c>
      <c r="AC525" s="243">
        <v>44368.548819444448</v>
      </c>
      <c r="AD525" s="234" t="s">
        <v>7763</v>
      </c>
      <c r="AE525" s="235" t="s">
        <v>10819</v>
      </c>
      <c r="AF525" s="237">
        <v>0</v>
      </c>
      <c r="AG525" s="234" t="s">
        <v>482</v>
      </c>
      <c r="AH525" s="241"/>
      <c r="AI525" t="b">
        <v>1</v>
      </c>
      <c r="AJ525" t="b">
        <v>0</v>
      </c>
      <c r="AK525" s="234"/>
      <c r="AL525" s="103"/>
      <c r="AM525" t="b">
        <v>0</v>
      </c>
      <c r="AN525" s="234"/>
      <c r="AO525" s="103"/>
      <c r="AP525" s="241"/>
      <c r="AQ525" s="241"/>
      <c r="AR525" s="241" t="s">
        <v>9848</v>
      </c>
      <c r="AS525" s="241"/>
      <c r="AT525" s="234" t="s">
        <v>7120</v>
      </c>
      <c r="AU525" s="234" t="s">
        <v>10820</v>
      </c>
      <c r="AV525" t="b">
        <v>1</v>
      </c>
      <c r="AW525" t="b">
        <v>1</v>
      </c>
      <c r="AX525" s="241" t="s">
        <v>10821</v>
      </c>
      <c r="AY525" s="241"/>
      <c r="AZ525" s="234" t="s">
        <v>7871</v>
      </c>
      <c r="BA525" s="234" t="s">
        <v>10822</v>
      </c>
      <c r="BB525" s="234"/>
      <c r="BC525" t="b">
        <v>0</v>
      </c>
      <c r="BD525" s="234" t="s">
        <v>7008</v>
      </c>
      <c r="BE525" s="234" t="s">
        <v>7045</v>
      </c>
      <c r="BF525" s="234" t="s">
        <v>7027</v>
      </c>
      <c r="BG525" s="234" t="s">
        <v>7010</v>
      </c>
      <c r="BH525" s="234" t="s">
        <v>55</v>
      </c>
      <c r="BI525" s="243">
        <v>44642.414490740739</v>
      </c>
      <c r="BJ525" s="234" t="s">
        <v>442</v>
      </c>
      <c r="BK525" s="234" t="s">
        <v>547</v>
      </c>
      <c r="BL525" s="234" t="s">
        <v>547</v>
      </c>
      <c r="BM525" s="234" t="s">
        <v>547</v>
      </c>
      <c r="BN525" s="241" t="s">
        <v>9888</v>
      </c>
      <c r="BO525" t="b">
        <v>0</v>
      </c>
      <c r="BP525" t="b">
        <v>0</v>
      </c>
      <c r="BQ525" t="b">
        <v>1</v>
      </c>
      <c r="BR525" s="241" t="s">
        <v>8288</v>
      </c>
      <c r="BS525" s="241"/>
      <c r="BT525" s="234" t="s">
        <v>7047</v>
      </c>
      <c r="BU525" t="b">
        <v>1</v>
      </c>
      <c r="BV525" s="103">
        <v>1</v>
      </c>
      <c r="BW525" s="235">
        <v>1720</v>
      </c>
      <c r="BX525" s="234" t="s">
        <v>10823</v>
      </c>
      <c r="BY525" s="234" t="s">
        <v>56</v>
      </c>
      <c r="BZ525" s="234" t="s">
        <v>7014</v>
      </c>
    </row>
    <row r="526" spans="1:78" x14ac:dyDescent="0.25">
      <c r="A526" s="5">
        <v>1687</v>
      </c>
      <c r="B526" s="234" t="s">
        <v>1986</v>
      </c>
      <c r="C526" s="234" t="s">
        <v>1987</v>
      </c>
      <c r="D526" s="234" t="s">
        <v>7490</v>
      </c>
      <c r="E526" s="234"/>
      <c r="F526" s="234" t="s">
        <v>6993</v>
      </c>
      <c r="G526" s="234" t="s">
        <v>7315</v>
      </c>
      <c r="H526" s="234" t="s">
        <v>6994</v>
      </c>
      <c r="I526" s="242"/>
      <c r="J526" s="242">
        <v>44368.40252314815</v>
      </c>
      <c r="K526" s="234"/>
      <c r="L526" s="242">
        <v>44371.40252314815</v>
      </c>
      <c r="M526" s="234" t="s">
        <v>6996</v>
      </c>
      <c r="N526" s="234" t="s">
        <v>7491</v>
      </c>
      <c r="O526" s="234" t="s">
        <v>7492</v>
      </c>
      <c r="P526" s="234" t="s">
        <v>6999</v>
      </c>
      <c r="Q526" s="234" t="s">
        <v>10824</v>
      </c>
      <c r="R526" s="234" t="s">
        <v>451</v>
      </c>
      <c r="S526" t="b">
        <v>0</v>
      </c>
      <c r="T526" s="242"/>
      <c r="U526" s="103">
        <v>5</v>
      </c>
      <c r="V526" s="234" t="s">
        <v>272</v>
      </c>
      <c r="W526" s="103">
        <v>30</v>
      </c>
      <c r="X526" s="234" t="s">
        <v>272</v>
      </c>
      <c r="Y526" s="242">
        <v>44927</v>
      </c>
      <c r="Z526" s="242"/>
      <c r="AA526" s="103"/>
      <c r="AB526" s="234" t="s">
        <v>7494</v>
      </c>
      <c r="AC526" s="243">
        <v>44368.443101851852</v>
      </c>
      <c r="AD526" s="234" t="s">
        <v>7320</v>
      </c>
      <c r="AE526" s="235" t="s">
        <v>10825</v>
      </c>
      <c r="AF526" s="237">
        <v>0</v>
      </c>
      <c r="AG526" s="234" t="s">
        <v>482</v>
      </c>
      <c r="AH526" s="241" t="s">
        <v>10826</v>
      </c>
      <c r="AI526" t="b">
        <v>1</v>
      </c>
      <c r="AJ526" t="b">
        <v>0</v>
      </c>
      <c r="AK526" s="234"/>
      <c r="AL526" s="103"/>
      <c r="AM526" t="b">
        <v>0</v>
      </c>
      <c r="AN526" s="234"/>
      <c r="AO526" s="103"/>
      <c r="AP526" s="241"/>
      <c r="AQ526" s="241"/>
      <c r="AR526" s="241"/>
      <c r="AS526" s="241"/>
      <c r="AT526" s="234" t="s">
        <v>7005</v>
      </c>
      <c r="AU526" s="234" t="s">
        <v>7085</v>
      </c>
      <c r="AV526" t="b">
        <v>0</v>
      </c>
      <c r="AW526" t="b">
        <v>0</v>
      </c>
      <c r="AX526" s="241"/>
      <c r="AY526" s="241"/>
      <c r="AZ526" s="234"/>
      <c r="BA526" s="234"/>
      <c r="BB526" s="234" t="s">
        <v>8728</v>
      </c>
      <c r="BC526" t="b">
        <v>0</v>
      </c>
      <c r="BD526" s="234" t="s">
        <v>7008</v>
      </c>
      <c r="BE526" s="234" t="s">
        <v>7009</v>
      </c>
      <c r="BF526" s="234" t="s">
        <v>7027</v>
      </c>
      <c r="BG526" s="234" t="s">
        <v>7028</v>
      </c>
      <c r="BH526" s="234" t="s">
        <v>55</v>
      </c>
      <c r="BI526" s="243">
        <v>44642.414490740739</v>
      </c>
      <c r="BJ526" s="234" t="s">
        <v>8287</v>
      </c>
      <c r="BK526" s="234" t="s">
        <v>451</v>
      </c>
      <c r="BL526" s="234" t="s">
        <v>451</v>
      </c>
      <c r="BM526" s="234" t="s">
        <v>451</v>
      </c>
      <c r="BN526" s="241"/>
      <c r="BO526" t="b">
        <v>0</v>
      </c>
      <c r="BP526" t="b">
        <v>0</v>
      </c>
      <c r="BQ526" t="b">
        <v>0</v>
      </c>
      <c r="BR526" s="241" t="s">
        <v>7498</v>
      </c>
      <c r="BS526" s="241"/>
      <c r="BT526" s="234" t="s">
        <v>7012</v>
      </c>
      <c r="BU526" t="b">
        <v>0</v>
      </c>
      <c r="BV526" s="103">
        <v>1</v>
      </c>
      <c r="BW526" s="235">
        <v>1719</v>
      </c>
      <c r="BX526" s="234" t="s">
        <v>10827</v>
      </c>
      <c r="BY526" s="234" t="s">
        <v>56</v>
      </c>
      <c r="BZ526" s="234" t="s">
        <v>7014</v>
      </c>
    </row>
    <row r="527" spans="1:78" ht="30" x14ac:dyDescent="0.25">
      <c r="A527" s="5">
        <v>1686</v>
      </c>
      <c r="B527" s="234" t="s">
        <v>1953</v>
      </c>
      <c r="C527" s="234" t="s">
        <v>10828</v>
      </c>
      <c r="D527" s="234" t="s">
        <v>7527</v>
      </c>
      <c r="E527" s="234"/>
      <c r="F527" s="234" t="s">
        <v>7156</v>
      </c>
      <c r="G527" s="234" t="s">
        <v>10829</v>
      </c>
      <c r="H527" s="234" t="s">
        <v>7856</v>
      </c>
      <c r="I527" s="242"/>
      <c r="J527" s="242">
        <v>44363.442048611112</v>
      </c>
      <c r="K527" s="234"/>
      <c r="L527" s="242">
        <v>44377.442048611112</v>
      </c>
      <c r="M527" s="234" t="s">
        <v>6996</v>
      </c>
      <c r="N527" s="234" t="s">
        <v>7528</v>
      </c>
      <c r="O527" s="234" t="s">
        <v>7529</v>
      </c>
      <c r="P527" s="234" t="s">
        <v>6999</v>
      </c>
      <c r="Q527" s="234"/>
      <c r="R527" s="234" t="s">
        <v>451</v>
      </c>
      <c r="S527" t="b">
        <v>0</v>
      </c>
      <c r="T527" s="242"/>
      <c r="U527" s="103">
        <v>45</v>
      </c>
      <c r="V527" s="234" t="s">
        <v>272</v>
      </c>
      <c r="W527" s="103">
        <v>45</v>
      </c>
      <c r="X527" s="234" t="s">
        <v>272</v>
      </c>
      <c r="Y527" s="242"/>
      <c r="Z527" s="242"/>
      <c r="AA527" s="103"/>
      <c r="AB527" s="234" t="s">
        <v>7530</v>
      </c>
      <c r="AC527" s="243">
        <v>44365.44798611111</v>
      </c>
      <c r="AD527" s="234" t="s">
        <v>10830</v>
      </c>
      <c r="AE527" s="235" t="s">
        <v>10831</v>
      </c>
      <c r="AF527" s="237">
        <v>0</v>
      </c>
      <c r="AG527" s="234" t="s">
        <v>482</v>
      </c>
      <c r="AH527" s="241"/>
      <c r="AI527" t="b">
        <v>0</v>
      </c>
      <c r="AJ527" t="b">
        <v>1</v>
      </c>
      <c r="AK527" s="234" t="s">
        <v>8732</v>
      </c>
      <c r="AL527" s="103">
        <v>15</v>
      </c>
      <c r="AM527" t="b">
        <v>0</v>
      </c>
      <c r="AN527" s="234"/>
      <c r="AO527" s="103"/>
      <c r="AP527" s="241"/>
      <c r="AQ527" s="241"/>
      <c r="AR527" s="241"/>
      <c r="AS527" s="241"/>
      <c r="AT527" s="234" t="s">
        <v>7005</v>
      </c>
      <c r="AU527" s="234" t="s">
        <v>7085</v>
      </c>
      <c r="AV527" t="b">
        <v>0</v>
      </c>
      <c r="AW527" t="b">
        <v>0</v>
      </c>
      <c r="AX527" s="241"/>
      <c r="AY527" s="241"/>
      <c r="AZ527" s="234"/>
      <c r="BA527" s="234"/>
      <c r="BB527" s="234"/>
      <c r="BC527" t="b">
        <v>0</v>
      </c>
      <c r="BD527" s="234" t="s">
        <v>7008</v>
      </c>
      <c r="BE527" s="234" t="s">
        <v>7026</v>
      </c>
      <c r="BF527" s="234" t="s">
        <v>7027</v>
      </c>
      <c r="BG527" s="234" t="s">
        <v>7028</v>
      </c>
      <c r="BH527" s="234" t="s">
        <v>55</v>
      </c>
      <c r="BI527" s="243">
        <v>44642.414490740739</v>
      </c>
      <c r="BJ527" s="234" t="s">
        <v>442</v>
      </c>
      <c r="BK527" s="234" t="s">
        <v>451</v>
      </c>
      <c r="BL527" s="234" t="s">
        <v>451</v>
      </c>
      <c r="BM527" s="234" t="s">
        <v>451</v>
      </c>
      <c r="BN527" s="241"/>
      <c r="BO527" t="b">
        <v>1</v>
      </c>
      <c r="BP527" t="b">
        <v>0</v>
      </c>
      <c r="BQ527" t="b">
        <v>0</v>
      </c>
      <c r="BR527" s="241" t="s">
        <v>7533</v>
      </c>
      <c r="BS527" s="241"/>
      <c r="BT527" s="234" t="s">
        <v>7012</v>
      </c>
      <c r="BU527" t="b">
        <v>0</v>
      </c>
      <c r="BV527" s="103">
        <v>1</v>
      </c>
      <c r="BW527" s="235">
        <v>1718</v>
      </c>
      <c r="BX527" s="234" t="s">
        <v>10832</v>
      </c>
      <c r="BY527" s="234" t="s">
        <v>56</v>
      </c>
      <c r="BZ527" s="234" t="s">
        <v>7014</v>
      </c>
    </row>
    <row r="528" spans="1:78" x14ac:dyDescent="0.25">
      <c r="A528" s="5">
        <v>1685</v>
      </c>
      <c r="B528" s="234" t="s">
        <v>10833</v>
      </c>
      <c r="C528" s="234" t="s">
        <v>10834</v>
      </c>
      <c r="D528" s="234" t="s">
        <v>10835</v>
      </c>
      <c r="E528" s="234" t="s">
        <v>10836</v>
      </c>
      <c r="F528" s="234" t="s">
        <v>6993</v>
      </c>
      <c r="G528" s="234" t="s">
        <v>7244</v>
      </c>
      <c r="H528" s="234" t="s">
        <v>6994</v>
      </c>
      <c r="I528" s="242"/>
      <c r="J528" s="242">
        <v>44364.518518518518</v>
      </c>
      <c r="K528" s="234"/>
      <c r="L528" s="242">
        <v>44364.518518518518</v>
      </c>
      <c r="M528" s="234" t="s">
        <v>6996</v>
      </c>
      <c r="N528" s="234" t="s">
        <v>10837</v>
      </c>
      <c r="O528" s="234" t="s">
        <v>10838</v>
      </c>
      <c r="P528" s="234" t="s">
        <v>6999</v>
      </c>
      <c r="Q528" s="234"/>
      <c r="R528" s="234" t="s">
        <v>451</v>
      </c>
      <c r="S528" t="b">
        <v>0</v>
      </c>
      <c r="T528" s="242"/>
      <c r="U528" s="103">
        <v>55</v>
      </c>
      <c r="V528" s="234" t="s">
        <v>272</v>
      </c>
      <c r="W528" s="103">
        <v>55</v>
      </c>
      <c r="X528" s="234" t="s">
        <v>272</v>
      </c>
      <c r="Y528" s="242"/>
      <c r="Z528" s="242"/>
      <c r="AA528" s="103">
        <v>2</v>
      </c>
      <c r="AB528" s="234" t="s">
        <v>10839</v>
      </c>
      <c r="AC528" s="243">
        <v>44364.520787037036</v>
      </c>
      <c r="AD528" s="234" t="s">
        <v>7248</v>
      </c>
      <c r="AE528" s="235" t="s">
        <v>10840</v>
      </c>
      <c r="AF528" s="237">
        <v>0</v>
      </c>
      <c r="AG528" s="234" t="s">
        <v>482</v>
      </c>
      <c r="AH528" s="241"/>
      <c r="AI528" t="b">
        <v>1</v>
      </c>
      <c r="AJ528" t="b">
        <v>0</v>
      </c>
      <c r="AK528" s="234"/>
      <c r="AL528" s="103"/>
      <c r="AM528" t="b">
        <v>0</v>
      </c>
      <c r="AN528" s="234"/>
      <c r="AO528" s="103"/>
      <c r="AP528" s="241"/>
      <c r="AQ528" s="241"/>
      <c r="AR528" s="241"/>
      <c r="AS528" s="241"/>
      <c r="AT528" s="234" t="s">
        <v>7005</v>
      </c>
      <c r="AU528" s="234" t="s">
        <v>7006</v>
      </c>
      <c r="AV528" t="b">
        <v>0</v>
      </c>
      <c r="AW528" t="b">
        <v>0</v>
      </c>
      <c r="AX528" s="241"/>
      <c r="AY528" s="241"/>
      <c r="AZ528" s="234"/>
      <c r="BA528" s="234"/>
      <c r="BB528" s="234"/>
      <c r="BC528" t="b">
        <v>0</v>
      </c>
      <c r="BD528" s="234" t="s">
        <v>7008</v>
      </c>
      <c r="BE528" s="234" t="s">
        <v>7009</v>
      </c>
      <c r="BF528" s="234" t="s">
        <v>7027</v>
      </c>
      <c r="BG528" s="234" t="s">
        <v>8373</v>
      </c>
      <c r="BH528" s="234" t="s">
        <v>55</v>
      </c>
      <c r="BI528" s="243">
        <v>44642.414490740739</v>
      </c>
      <c r="BJ528" s="234" t="s">
        <v>7172</v>
      </c>
      <c r="BK528" s="234" t="s">
        <v>451</v>
      </c>
      <c r="BL528" s="234" t="s">
        <v>451</v>
      </c>
      <c r="BM528" s="234" t="s">
        <v>451</v>
      </c>
      <c r="BN528" s="241"/>
      <c r="BO528" t="b">
        <v>0</v>
      </c>
      <c r="BP528" t="b">
        <v>0</v>
      </c>
      <c r="BQ528" t="b">
        <v>0</v>
      </c>
      <c r="BR528" s="241" t="s">
        <v>7029</v>
      </c>
      <c r="BS528" s="241"/>
      <c r="BT528" s="234" t="s">
        <v>7012</v>
      </c>
      <c r="BU528" t="b">
        <v>1</v>
      </c>
      <c r="BV528" s="103">
        <v>0</v>
      </c>
      <c r="BW528" s="235">
        <v>1717</v>
      </c>
      <c r="BX528" s="234" t="s">
        <v>10841</v>
      </c>
      <c r="BY528" s="234" t="s">
        <v>56</v>
      </c>
      <c r="BZ528" s="234" t="s">
        <v>7014</v>
      </c>
    </row>
    <row r="529" spans="1:78" ht="30" x14ac:dyDescent="0.25">
      <c r="A529" s="5">
        <v>1684</v>
      </c>
      <c r="B529" s="234" t="s">
        <v>1942</v>
      </c>
      <c r="C529" s="234" t="s">
        <v>10842</v>
      </c>
      <c r="D529" s="234"/>
      <c r="E529" s="234" t="s">
        <v>10843</v>
      </c>
      <c r="F529" s="234" t="s">
        <v>7156</v>
      </c>
      <c r="G529" s="234" t="s">
        <v>7263</v>
      </c>
      <c r="H529" s="234" t="s">
        <v>7263</v>
      </c>
      <c r="I529" s="242"/>
      <c r="J529" s="242">
        <v>44363.597303240742</v>
      </c>
      <c r="K529" s="234"/>
      <c r="L529" s="242">
        <v>44363.597303240742</v>
      </c>
      <c r="M529" s="234" t="s">
        <v>8630</v>
      </c>
      <c r="N529" s="234" t="s">
        <v>10844</v>
      </c>
      <c r="O529" s="234" t="s">
        <v>10845</v>
      </c>
      <c r="P529" s="234" t="s">
        <v>6999</v>
      </c>
      <c r="Q529" s="234"/>
      <c r="R529" s="234" t="s">
        <v>451</v>
      </c>
      <c r="S529" t="b">
        <v>0</v>
      </c>
      <c r="T529" s="242">
        <v>44375</v>
      </c>
      <c r="U529" s="103">
        <v>250</v>
      </c>
      <c r="V529" s="234" t="s">
        <v>272</v>
      </c>
      <c r="W529" s="103">
        <v>750</v>
      </c>
      <c r="X529" s="234" t="s">
        <v>272</v>
      </c>
      <c r="Y529" s="242">
        <v>44470</v>
      </c>
      <c r="Z529" s="242"/>
      <c r="AA529" s="103">
        <v>3</v>
      </c>
      <c r="AB529" s="234"/>
      <c r="AC529" s="243">
        <v>44363.606134259258</v>
      </c>
      <c r="AD529" s="234" t="s">
        <v>7268</v>
      </c>
      <c r="AE529" s="235" t="s">
        <v>10846</v>
      </c>
      <c r="AF529" s="237">
        <v>0</v>
      </c>
      <c r="AG529" s="234" t="s">
        <v>482</v>
      </c>
      <c r="AH529" s="241" t="s">
        <v>10847</v>
      </c>
      <c r="AI529" t="b">
        <v>1</v>
      </c>
      <c r="AJ529" t="b">
        <v>0</v>
      </c>
      <c r="AK529" s="234"/>
      <c r="AL529" s="103"/>
      <c r="AM529" t="b">
        <v>0</v>
      </c>
      <c r="AN529" s="234"/>
      <c r="AO529" s="103"/>
      <c r="AP529" s="241"/>
      <c r="AQ529" s="241"/>
      <c r="AR529" s="241"/>
      <c r="AS529" s="241"/>
      <c r="AT529" s="234" t="s">
        <v>7005</v>
      </c>
      <c r="AU529" s="234" t="s">
        <v>7505</v>
      </c>
      <c r="AV529" t="b">
        <v>0</v>
      </c>
      <c r="AW529" t="b">
        <v>0</v>
      </c>
      <c r="AX529" s="241"/>
      <c r="AY529" s="241"/>
      <c r="AZ529" s="234"/>
      <c r="BA529" s="234"/>
      <c r="BB529" s="234" t="s">
        <v>10848</v>
      </c>
      <c r="BC529" t="b">
        <v>1</v>
      </c>
      <c r="BD529" s="234" t="s">
        <v>8637</v>
      </c>
      <c r="BE529" s="234" t="s">
        <v>7009</v>
      </c>
      <c r="BF529" s="234" t="s">
        <v>6972</v>
      </c>
      <c r="BG529" s="234" t="s">
        <v>7028</v>
      </c>
      <c r="BH529" s="234" t="s">
        <v>55</v>
      </c>
      <c r="BI529" s="243">
        <v>44642.414479166669</v>
      </c>
      <c r="BJ529" s="234" t="s">
        <v>7326</v>
      </c>
      <c r="BK529" s="234" t="s">
        <v>451</v>
      </c>
      <c r="BL529" s="234" t="s">
        <v>451</v>
      </c>
      <c r="BM529" s="234" t="s">
        <v>451</v>
      </c>
      <c r="BN529" s="241"/>
      <c r="BO529" t="b">
        <v>0</v>
      </c>
      <c r="BP529" t="b">
        <v>0</v>
      </c>
      <c r="BQ529" t="b">
        <v>0</v>
      </c>
      <c r="BR529" s="241"/>
      <c r="BS529" s="241"/>
      <c r="BT529" s="234" t="s">
        <v>7012</v>
      </c>
      <c r="BU529" t="b">
        <v>0</v>
      </c>
      <c r="BV529" s="103">
        <v>1</v>
      </c>
      <c r="BW529" s="235">
        <v>1716</v>
      </c>
      <c r="BX529" s="234" t="s">
        <v>10849</v>
      </c>
      <c r="BY529" s="234" t="s">
        <v>56</v>
      </c>
      <c r="BZ529" s="234" t="s">
        <v>7014</v>
      </c>
    </row>
    <row r="530" spans="1:78" ht="60" x14ac:dyDescent="0.25">
      <c r="A530" s="5">
        <v>1683</v>
      </c>
      <c r="B530" s="234" t="s">
        <v>1933</v>
      </c>
      <c r="C530" s="234" t="s">
        <v>10850</v>
      </c>
      <c r="D530" s="234" t="s">
        <v>7940</v>
      </c>
      <c r="E530" s="234" t="s">
        <v>7940</v>
      </c>
      <c r="F530" s="234" t="s">
        <v>6993</v>
      </c>
      <c r="G530" s="234" t="s">
        <v>7263</v>
      </c>
      <c r="H530" s="234" t="s">
        <v>7263</v>
      </c>
      <c r="I530" s="242"/>
      <c r="J530" s="242">
        <v>44652.637407407405</v>
      </c>
      <c r="K530" s="234" t="s">
        <v>10851</v>
      </c>
      <c r="L530" s="242">
        <v>44657.637407407405</v>
      </c>
      <c r="M530" s="234" t="s">
        <v>7832</v>
      </c>
      <c r="N530" s="234" t="s">
        <v>7941</v>
      </c>
      <c r="O530" s="234" t="s">
        <v>7942</v>
      </c>
      <c r="P530" s="234" t="s">
        <v>6999</v>
      </c>
      <c r="Q530" s="234"/>
      <c r="R530" s="234" t="s">
        <v>451</v>
      </c>
      <c r="S530" t="b">
        <v>0</v>
      </c>
      <c r="T530" s="242">
        <v>44364</v>
      </c>
      <c r="U530" s="103">
        <v>6</v>
      </c>
      <c r="V530" s="234" t="s">
        <v>272</v>
      </c>
      <c r="W530" s="103">
        <v>6</v>
      </c>
      <c r="X530" s="234" t="s">
        <v>272</v>
      </c>
      <c r="Y530" s="242"/>
      <c r="Z530" s="242"/>
      <c r="AA530" s="103">
        <v>1</v>
      </c>
      <c r="AB530" s="234" t="s">
        <v>7943</v>
      </c>
      <c r="AC530" s="243">
        <v>44362.641134259262</v>
      </c>
      <c r="AD530" s="234" t="s">
        <v>7268</v>
      </c>
      <c r="AE530" s="235" t="s">
        <v>10852</v>
      </c>
      <c r="AF530" s="237">
        <v>0</v>
      </c>
      <c r="AG530" s="234" t="s">
        <v>482</v>
      </c>
      <c r="AH530" s="241" t="s">
        <v>10853</v>
      </c>
      <c r="AI530" t="b">
        <v>1</v>
      </c>
      <c r="AJ530" t="b">
        <v>0</v>
      </c>
      <c r="AK530" s="234"/>
      <c r="AL530" s="103"/>
      <c r="AM530" t="b">
        <v>0</v>
      </c>
      <c r="AN530" s="234"/>
      <c r="AO530" s="103"/>
      <c r="AP530" s="241"/>
      <c r="AQ530" s="241" t="s">
        <v>7073</v>
      </c>
      <c r="AR530" s="241"/>
      <c r="AS530" s="241"/>
      <c r="AT530" s="234" t="s">
        <v>7005</v>
      </c>
      <c r="AU530" s="234" t="s">
        <v>7006</v>
      </c>
      <c r="AV530" t="b">
        <v>0</v>
      </c>
      <c r="AW530" t="b">
        <v>0</v>
      </c>
      <c r="AX530" s="241"/>
      <c r="AY530" s="241" t="s">
        <v>10854</v>
      </c>
      <c r="AZ530" s="234"/>
      <c r="BA530" s="234"/>
      <c r="BB530" s="234" t="s">
        <v>8506</v>
      </c>
      <c r="BC530" t="b">
        <v>0</v>
      </c>
      <c r="BD530" s="234" t="s">
        <v>7838</v>
      </c>
      <c r="BE530" s="234" t="s">
        <v>7009</v>
      </c>
      <c r="BF530" s="234" t="s">
        <v>7027</v>
      </c>
      <c r="BG530" s="234" t="s">
        <v>7010</v>
      </c>
      <c r="BH530" s="234" t="s">
        <v>7011</v>
      </c>
      <c r="BI530" s="243">
        <v>44670.581446759257</v>
      </c>
      <c r="BJ530" s="234" t="s">
        <v>10855</v>
      </c>
      <c r="BK530" s="234" t="s">
        <v>451</v>
      </c>
      <c r="BL530" s="234" t="s">
        <v>451</v>
      </c>
      <c r="BM530" s="234" t="s">
        <v>451</v>
      </c>
      <c r="BN530" s="241"/>
      <c r="BO530" t="b">
        <v>0</v>
      </c>
      <c r="BP530" t="b">
        <v>0</v>
      </c>
      <c r="BQ530" t="b">
        <v>0</v>
      </c>
      <c r="BR530" s="241" t="s">
        <v>8899</v>
      </c>
      <c r="BS530" s="241"/>
      <c r="BT530" s="234" t="s">
        <v>7012</v>
      </c>
      <c r="BU530" t="b">
        <v>0</v>
      </c>
      <c r="BV530" s="103">
        <v>4</v>
      </c>
      <c r="BW530" s="235">
        <v>1715</v>
      </c>
      <c r="BX530" s="234" t="s">
        <v>10856</v>
      </c>
      <c r="BY530" s="234" t="s">
        <v>56</v>
      </c>
      <c r="BZ530" s="234" t="s">
        <v>7014</v>
      </c>
    </row>
    <row r="531" spans="1:78" ht="30" x14ac:dyDescent="0.25">
      <c r="A531" s="5">
        <v>1682</v>
      </c>
      <c r="B531" s="234" t="s">
        <v>1926</v>
      </c>
      <c r="C531" s="234" t="s">
        <v>10857</v>
      </c>
      <c r="D531" s="234"/>
      <c r="E531" s="234" t="s">
        <v>10858</v>
      </c>
      <c r="F531" s="234" t="s">
        <v>2991</v>
      </c>
      <c r="G531" s="234" t="s">
        <v>7864</v>
      </c>
      <c r="H531" s="234" t="s">
        <v>7034</v>
      </c>
      <c r="I531" s="242"/>
      <c r="J531" s="242">
        <v>44361.553020833337</v>
      </c>
      <c r="K531" s="234"/>
      <c r="L531" s="242">
        <v>44362.553020833337</v>
      </c>
      <c r="M531" s="234" t="s">
        <v>6996</v>
      </c>
      <c r="N531" s="234" t="s">
        <v>7951</v>
      </c>
      <c r="O531" s="234" t="s">
        <v>7952</v>
      </c>
      <c r="P531" s="234" t="s">
        <v>6999</v>
      </c>
      <c r="Q531" s="234"/>
      <c r="R531" s="234" t="s">
        <v>451</v>
      </c>
      <c r="S531" t="b">
        <v>0</v>
      </c>
      <c r="T531" s="242"/>
      <c r="U531" s="103">
        <v>671</v>
      </c>
      <c r="V531" s="234" t="s">
        <v>272</v>
      </c>
      <c r="W531" s="103">
        <v>4695</v>
      </c>
      <c r="X531" s="234" t="s">
        <v>272</v>
      </c>
      <c r="Y531" s="242"/>
      <c r="Z531" s="242"/>
      <c r="AA531" s="103"/>
      <c r="AB531" s="234"/>
      <c r="AC531" s="243">
        <v>44362.560486111113</v>
      </c>
      <c r="AD531" s="234" t="s">
        <v>7763</v>
      </c>
      <c r="AE531" s="235" t="s">
        <v>10859</v>
      </c>
      <c r="AF531" s="237">
        <v>0</v>
      </c>
      <c r="AG531" s="234" t="s">
        <v>482</v>
      </c>
      <c r="AH531" s="241"/>
      <c r="AI531" t="b">
        <v>1</v>
      </c>
      <c r="AJ531" t="b">
        <v>0</v>
      </c>
      <c r="AK531" s="234"/>
      <c r="AL531" s="103"/>
      <c r="AM531" t="b">
        <v>0</v>
      </c>
      <c r="AN531" s="234"/>
      <c r="AO531" s="103"/>
      <c r="AP531" s="241"/>
      <c r="AQ531" s="241"/>
      <c r="AR531" s="241"/>
      <c r="AS531" s="241"/>
      <c r="AT531" s="234" t="s">
        <v>7058</v>
      </c>
      <c r="AU531" s="234" t="s">
        <v>8397</v>
      </c>
      <c r="AV531" t="b">
        <v>1</v>
      </c>
      <c r="AW531" t="b">
        <v>0</v>
      </c>
      <c r="AX531" s="241" t="s">
        <v>9848</v>
      </c>
      <c r="AY531" s="241"/>
      <c r="AZ531" s="234"/>
      <c r="BA531" s="234"/>
      <c r="BB531" s="234"/>
      <c r="BC531" t="b">
        <v>1</v>
      </c>
      <c r="BD531" s="234" t="s">
        <v>7008</v>
      </c>
      <c r="BE531" s="234" t="s">
        <v>7045</v>
      </c>
      <c r="BF531" s="234" t="s">
        <v>6972</v>
      </c>
      <c r="BG531" s="234" t="s">
        <v>7028</v>
      </c>
      <c r="BH531" s="234" t="s">
        <v>55</v>
      </c>
      <c r="BI531" s="243">
        <v>44642.414479166669</v>
      </c>
      <c r="BJ531" s="234" t="s">
        <v>442</v>
      </c>
      <c r="BK531" s="234" t="s">
        <v>451</v>
      </c>
      <c r="BL531" s="234" t="s">
        <v>547</v>
      </c>
      <c r="BM531" s="234" t="s">
        <v>547</v>
      </c>
      <c r="BN531" s="241" t="s">
        <v>9849</v>
      </c>
      <c r="BO531" t="b">
        <v>0</v>
      </c>
      <c r="BP531" t="b">
        <v>0</v>
      </c>
      <c r="BQ531" t="b">
        <v>1</v>
      </c>
      <c r="BR531" s="241"/>
      <c r="BS531" s="241"/>
      <c r="BT531" s="234" t="s">
        <v>7047</v>
      </c>
      <c r="BU531" t="b">
        <v>1</v>
      </c>
      <c r="BV531" s="103">
        <v>1</v>
      </c>
      <c r="BW531" s="235">
        <v>1714</v>
      </c>
      <c r="BX531" s="234" t="s">
        <v>10860</v>
      </c>
      <c r="BY531" s="234" t="s">
        <v>56</v>
      </c>
      <c r="BZ531" s="234" t="s">
        <v>7014</v>
      </c>
    </row>
    <row r="532" spans="1:78" ht="30" x14ac:dyDescent="0.25">
      <c r="A532" s="5">
        <v>1681</v>
      </c>
      <c r="B532" s="234" t="s">
        <v>1920</v>
      </c>
      <c r="C532" s="234" t="s">
        <v>2027</v>
      </c>
      <c r="D532" s="234" t="s">
        <v>9951</v>
      </c>
      <c r="E532" s="234" t="s">
        <v>9951</v>
      </c>
      <c r="F532" s="234" t="s">
        <v>6993</v>
      </c>
      <c r="G532" s="234" t="s">
        <v>7315</v>
      </c>
      <c r="H532" s="234" t="s">
        <v>6995</v>
      </c>
      <c r="I532" s="242"/>
      <c r="J532" s="242">
        <v>44362.545451388891</v>
      </c>
      <c r="K532" s="234" t="s">
        <v>10861</v>
      </c>
      <c r="L532" s="242">
        <v>44365.545451388891</v>
      </c>
      <c r="M532" s="234" t="s">
        <v>9952</v>
      </c>
      <c r="N532" s="234" t="s">
        <v>9953</v>
      </c>
      <c r="O532" s="234" t="s">
        <v>9954</v>
      </c>
      <c r="P532" s="234" t="s">
        <v>6999</v>
      </c>
      <c r="Q532" s="234" t="s">
        <v>10862</v>
      </c>
      <c r="R532" s="234" t="s">
        <v>451</v>
      </c>
      <c r="S532" t="b">
        <v>0</v>
      </c>
      <c r="T532" s="242"/>
      <c r="U532" s="103">
        <v>5</v>
      </c>
      <c r="V532" s="234" t="s">
        <v>272</v>
      </c>
      <c r="W532" s="103">
        <v>10</v>
      </c>
      <c r="X532" s="234" t="s">
        <v>272</v>
      </c>
      <c r="Y532" s="242"/>
      <c r="Z532" s="242"/>
      <c r="AA532" s="103"/>
      <c r="AB532" s="234" t="s">
        <v>9956</v>
      </c>
      <c r="AC532" s="243">
        <v>44362.550451388888</v>
      </c>
      <c r="AD532" s="234" t="s">
        <v>7320</v>
      </c>
      <c r="AE532" s="235" t="s">
        <v>10863</v>
      </c>
      <c r="AF532" s="237">
        <v>0</v>
      </c>
      <c r="AG532" s="234" t="s">
        <v>482</v>
      </c>
      <c r="AH532" s="241"/>
      <c r="AI532" t="b">
        <v>1</v>
      </c>
      <c r="AJ532" t="b">
        <v>0</v>
      </c>
      <c r="AK532" s="234"/>
      <c r="AL532" s="103"/>
      <c r="AM532" t="b">
        <v>0</v>
      </c>
      <c r="AN532" s="234"/>
      <c r="AO532" s="103"/>
      <c r="AP532" s="241"/>
      <c r="AQ532" s="241"/>
      <c r="AR532" s="241"/>
      <c r="AS532" s="241"/>
      <c r="AT532" s="234" t="s">
        <v>7166</v>
      </c>
      <c r="AU532" s="234" t="s">
        <v>7085</v>
      </c>
      <c r="AV532" t="b">
        <v>0</v>
      </c>
      <c r="AW532" t="b">
        <v>0</v>
      </c>
      <c r="AX532" s="241"/>
      <c r="AY532" s="241"/>
      <c r="AZ532" s="234"/>
      <c r="BA532" s="234"/>
      <c r="BB532" s="234" t="s">
        <v>10864</v>
      </c>
      <c r="BC532" t="b">
        <v>0</v>
      </c>
      <c r="BD532" s="234" t="s">
        <v>9959</v>
      </c>
      <c r="BE532" s="234" t="s">
        <v>7009</v>
      </c>
      <c r="BF532" s="234" t="s">
        <v>7027</v>
      </c>
      <c r="BG532" s="234" t="s">
        <v>7028</v>
      </c>
      <c r="BH532" s="234" t="s">
        <v>55</v>
      </c>
      <c r="BI532" s="243">
        <v>44642.414467592593</v>
      </c>
      <c r="BJ532" s="234" t="s">
        <v>442</v>
      </c>
      <c r="BK532" s="234" t="s">
        <v>451</v>
      </c>
      <c r="BL532" s="234" t="s">
        <v>451</v>
      </c>
      <c r="BM532" s="234" t="s">
        <v>451</v>
      </c>
      <c r="BN532" s="241"/>
      <c r="BO532" t="b">
        <v>0</v>
      </c>
      <c r="BP532" t="b">
        <v>0</v>
      </c>
      <c r="BQ532" t="b">
        <v>0</v>
      </c>
      <c r="BR532" s="241" t="s">
        <v>7029</v>
      </c>
      <c r="BS532" s="241" t="s">
        <v>9960</v>
      </c>
      <c r="BT532" s="234" t="s">
        <v>7012</v>
      </c>
      <c r="BU532" t="b">
        <v>0</v>
      </c>
      <c r="BV532" s="103">
        <v>1</v>
      </c>
      <c r="BW532" s="235">
        <v>1713</v>
      </c>
      <c r="BX532" s="234" t="s">
        <v>10865</v>
      </c>
      <c r="BY532" s="234" t="s">
        <v>56</v>
      </c>
      <c r="BZ532" s="234" t="s">
        <v>7014</v>
      </c>
    </row>
    <row r="533" spans="1:78" x14ac:dyDescent="0.25">
      <c r="A533" s="5">
        <v>1680</v>
      </c>
      <c r="B533" s="234" t="s">
        <v>1916</v>
      </c>
      <c r="C533" s="234" t="s">
        <v>10866</v>
      </c>
      <c r="D533" s="234"/>
      <c r="E533" s="234" t="s">
        <v>10867</v>
      </c>
      <c r="F533" s="234" t="s">
        <v>2991</v>
      </c>
      <c r="G533" s="234" t="s">
        <v>7864</v>
      </c>
      <c r="H533" s="234" t="s">
        <v>7034</v>
      </c>
      <c r="I533" s="242"/>
      <c r="J533" s="242">
        <v>44362.542939814812</v>
      </c>
      <c r="K533" s="234"/>
      <c r="L533" s="242">
        <v>44362.542939814812</v>
      </c>
      <c r="M533" s="234" t="s">
        <v>6996</v>
      </c>
      <c r="N533" s="234" t="s">
        <v>10868</v>
      </c>
      <c r="O533" s="234" t="s">
        <v>10869</v>
      </c>
      <c r="P533" s="234" t="s">
        <v>6999</v>
      </c>
      <c r="Q533" s="234"/>
      <c r="R533" s="234" t="s">
        <v>451</v>
      </c>
      <c r="S533" t="b">
        <v>0</v>
      </c>
      <c r="T533" s="242"/>
      <c r="U533" s="103">
        <v>959</v>
      </c>
      <c r="V533" s="234" t="s">
        <v>272</v>
      </c>
      <c r="W533" s="103">
        <v>959</v>
      </c>
      <c r="X533" s="234" t="s">
        <v>272</v>
      </c>
      <c r="Y533" s="242"/>
      <c r="Z533" s="242"/>
      <c r="AA533" s="103"/>
      <c r="AB533" s="234"/>
      <c r="AC533" s="243">
        <v>44362.544907407406</v>
      </c>
      <c r="AD533" s="234" t="s">
        <v>7763</v>
      </c>
      <c r="AE533" s="235" t="s">
        <v>10870</v>
      </c>
      <c r="AF533" s="237">
        <v>0</v>
      </c>
      <c r="AG533" s="234" t="s">
        <v>482</v>
      </c>
      <c r="AH533" s="241"/>
      <c r="AI533" t="b">
        <v>1</v>
      </c>
      <c r="AJ533" t="b">
        <v>0</v>
      </c>
      <c r="AK533" s="234"/>
      <c r="AL533" s="103"/>
      <c r="AM533" t="b">
        <v>0</v>
      </c>
      <c r="AN533" s="234"/>
      <c r="AO533" s="103"/>
      <c r="AP533" s="241"/>
      <c r="AQ533" s="241"/>
      <c r="AR533" s="241"/>
      <c r="AS533" s="241"/>
      <c r="AT533" s="234" t="s">
        <v>7120</v>
      </c>
      <c r="AU533" s="234" t="s">
        <v>7006</v>
      </c>
      <c r="AV533" t="b">
        <v>0</v>
      </c>
      <c r="AW533" t="b">
        <v>0</v>
      </c>
      <c r="AX533" s="241"/>
      <c r="AY533" s="241"/>
      <c r="AZ533" s="234"/>
      <c r="BA533" s="234"/>
      <c r="BB533" s="234"/>
      <c r="BC533" t="b">
        <v>1</v>
      </c>
      <c r="BD533" s="234" t="s">
        <v>7008</v>
      </c>
      <c r="BE533" s="234" t="s">
        <v>7045</v>
      </c>
      <c r="BF533" s="234" t="s">
        <v>6972</v>
      </c>
      <c r="BG533" s="234" t="s">
        <v>7028</v>
      </c>
      <c r="BH533" s="234" t="s">
        <v>55</v>
      </c>
      <c r="BI533" s="243">
        <v>44642.414467592593</v>
      </c>
      <c r="BJ533" s="234" t="s">
        <v>442</v>
      </c>
      <c r="BK533" s="234" t="s">
        <v>451</v>
      </c>
      <c r="BL533" s="234" t="s">
        <v>451</v>
      </c>
      <c r="BM533" s="234" t="s">
        <v>451</v>
      </c>
      <c r="BN533" s="241"/>
      <c r="BO533" t="b">
        <v>0</v>
      </c>
      <c r="BP533" t="b">
        <v>0</v>
      </c>
      <c r="BQ533" t="b">
        <v>1</v>
      </c>
      <c r="BR533" s="241"/>
      <c r="BS533" s="241"/>
      <c r="BT533" s="234" t="s">
        <v>7012</v>
      </c>
      <c r="BU533" t="b">
        <v>0</v>
      </c>
      <c r="BV533" s="103">
        <v>1</v>
      </c>
      <c r="BW533" s="235">
        <v>1712</v>
      </c>
      <c r="BX533" s="234" t="s">
        <v>10871</v>
      </c>
      <c r="BY533" s="234" t="s">
        <v>56</v>
      </c>
      <c r="BZ533" s="234" t="s">
        <v>7014</v>
      </c>
    </row>
    <row r="534" spans="1:78" x14ac:dyDescent="0.25">
      <c r="A534" s="5">
        <v>1679</v>
      </c>
      <c r="B534" s="234" t="s">
        <v>10872</v>
      </c>
      <c r="C534" s="234" t="s">
        <v>10866</v>
      </c>
      <c r="D534" s="234"/>
      <c r="E534" s="234" t="s">
        <v>10873</v>
      </c>
      <c r="F534" s="234" t="s">
        <v>2991</v>
      </c>
      <c r="G534" s="234" t="s">
        <v>7864</v>
      </c>
      <c r="H534" s="234" t="s">
        <v>7034</v>
      </c>
      <c r="I534" s="242"/>
      <c r="J534" s="242">
        <v>44362.482847222222</v>
      </c>
      <c r="K534" s="234"/>
      <c r="L534" s="242">
        <v>44362.482847222222</v>
      </c>
      <c r="M534" s="234" t="s">
        <v>6996</v>
      </c>
      <c r="N534" s="234" t="s">
        <v>10874</v>
      </c>
      <c r="O534" s="234" t="s">
        <v>10869</v>
      </c>
      <c r="P534" s="234" t="s">
        <v>6999</v>
      </c>
      <c r="Q534" s="234"/>
      <c r="R534" s="234" t="s">
        <v>451</v>
      </c>
      <c r="S534" t="b">
        <v>0</v>
      </c>
      <c r="T534" s="242"/>
      <c r="U534" s="103">
        <v>0</v>
      </c>
      <c r="V534" s="234" t="s">
        <v>272</v>
      </c>
      <c r="W534" s="103">
        <v>0</v>
      </c>
      <c r="X534" s="234" t="s">
        <v>272</v>
      </c>
      <c r="Y534" s="242"/>
      <c r="Z534" s="242"/>
      <c r="AA534" s="103"/>
      <c r="AB534" s="234"/>
      <c r="AC534" s="243">
        <v>44362.486516203702</v>
      </c>
      <c r="AD534" s="234" t="s">
        <v>7763</v>
      </c>
      <c r="AE534" s="235" t="s">
        <v>10875</v>
      </c>
      <c r="AF534" s="237">
        <v>0</v>
      </c>
      <c r="AG534" s="234" t="s">
        <v>482</v>
      </c>
      <c r="AH534" s="241"/>
      <c r="AI534" t="b">
        <v>1</v>
      </c>
      <c r="AJ534" t="b">
        <v>0</v>
      </c>
      <c r="AK534" s="234"/>
      <c r="AL534" s="103"/>
      <c r="AM534" t="b">
        <v>0</v>
      </c>
      <c r="AN534" s="234"/>
      <c r="AO534" s="103"/>
      <c r="AP534" s="241"/>
      <c r="AQ534" s="241"/>
      <c r="AR534" s="241"/>
      <c r="AS534" s="241"/>
      <c r="AT534" s="234" t="s">
        <v>7120</v>
      </c>
      <c r="AU534" s="234" t="s">
        <v>7006</v>
      </c>
      <c r="AV534" t="b">
        <v>0</v>
      </c>
      <c r="AW534" t="b">
        <v>0</v>
      </c>
      <c r="AX534" s="241"/>
      <c r="AY534" s="241"/>
      <c r="AZ534" s="234"/>
      <c r="BA534" s="234"/>
      <c r="BB534" s="234"/>
      <c r="BC534" t="b">
        <v>1</v>
      </c>
      <c r="BD534" s="234" t="s">
        <v>7008</v>
      </c>
      <c r="BE534" s="234" t="s">
        <v>7045</v>
      </c>
      <c r="BF534" s="234" t="s">
        <v>6972</v>
      </c>
      <c r="BG534" s="234" t="s">
        <v>7028</v>
      </c>
      <c r="BH534" s="234" t="s">
        <v>55</v>
      </c>
      <c r="BI534" s="243">
        <v>44642.414467592593</v>
      </c>
      <c r="BJ534" s="234" t="s">
        <v>442</v>
      </c>
      <c r="BK534" s="234" t="s">
        <v>451</v>
      </c>
      <c r="BL534" s="234" t="s">
        <v>451</v>
      </c>
      <c r="BM534" s="234" t="s">
        <v>451</v>
      </c>
      <c r="BN534" s="241"/>
      <c r="BO534" t="b">
        <v>0</v>
      </c>
      <c r="BP534" t="b">
        <v>0</v>
      </c>
      <c r="BQ534" t="b">
        <v>1</v>
      </c>
      <c r="BR534" s="241"/>
      <c r="BS534" s="241"/>
      <c r="BT534" s="234" t="s">
        <v>7012</v>
      </c>
      <c r="BU534" t="b">
        <v>1</v>
      </c>
      <c r="BV534" s="103">
        <v>0</v>
      </c>
      <c r="BW534" s="235">
        <v>1711</v>
      </c>
      <c r="BX534" s="234" t="s">
        <v>10876</v>
      </c>
      <c r="BY534" s="234" t="s">
        <v>56</v>
      </c>
      <c r="BZ534" s="234" t="s">
        <v>7014</v>
      </c>
    </row>
    <row r="535" spans="1:78" ht="30" x14ac:dyDescent="0.25">
      <c r="A535" s="5">
        <v>1678</v>
      </c>
      <c r="B535" s="234" t="s">
        <v>1897</v>
      </c>
      <c r="C535" s="234" t="s">
        <v>10877</v>
      </c>
      <c r="D535" s="234" t="s">
        <v>8249</v>
      </c>
      <c r="E535" s="234"/>
      <c r="F535" s="234" t="s">
        <v>2991</v>
      </c>
      <c r="G535" s="234" t="s">
        <v>7864</v>
      </c>
      <c r="H535" s="234" t="s">
        <v>7034</v>
      </c>
      <c r="I535" s="242"/>
      <c r="J535" s="242">
        <v>44357.435763888891</v>
      </c>
      <c r="K535" s="234"/>
      <c r="L535" s="242">
        <v>44368.435763888891</v>
      </c>
      <c r="M535" s="234" t="s">
        <v>6996</v>
      </c>
      <c r="N535" s="234" t="s">
        <v>8251</v>
      </c>
      <c r="O535" s="234" t="s">
        <v>8252</v>
      </c>
      <c r="P535" s="234" t="s">
        <v>6999</v>
      </c>
      <c r="Q535" s="234"/>
      <c r="R535" s="234" t="s">
        <v>451</v>
      </c>
      <c r="S535" t="b">
        <v>0</v>
      </c>
      <c r="T535" s="242"/>
      <c r="U535" s="103">
        <v>2992</v>
      </c>
      <c r="V535" s="234" t="s">
        <v>272</v>
      </c>
      <c r="W535" s="103">
        <v>20946</v>
      </c>
      <c r="X535" s="234" t="s">
        <v>272</v>
      </c>
      <c r="Y535" s="242"/>
      <c r="Z535" s="242"/>
      <c r="AA535" s="103"/>
      <c r="AB535" s="234" t="s">
        <v>8253</v>
      </c>
      <c r="AC535" s="243">
        <v>44362.450231481482</v>
      </c>
      <c r="AD535" s="234" t="s">
        <v>7763</v>
      </c>
      <c r="AE535" s="235" t="s">
        <v>10878</v>
      </c>
      <c r="AF535" s="237">
        <v>0</v>
      </c>
      <c r="AG535" s="234" t="s">
        <v>436</v>
      </c>
      <c r="AH535" s="241"/>
      <c r="AI535" t="b">
        <v>1</v>
      </c>
      <c r="AJ535" t="b">
        <v>0</v>
      </c>
      <c r="AK535" s="234"/>
      <c r="AL535" s="103"/>
      <c r="AM535" t="b">
        <v>0</v>
      </c>
      <c r="AN535" s="234"/>
      <c r="AO535" s="103"/>
      <c r="AP535" s="241"/>
      <c r="AQ535" s="241"/>
      <c r="AR535" s="241"/>
      <c r="AS535" s="241"/>
      <c r="AT535" s="234" t="s">
        <v>7120</v>
      </c>
      <c r="AU535" s="234" t="s">
        <v>8585</v>
      </c>
      <c r="AV535" t="b">
        <v>1</v>
      </c>
      <c r="AW535" t="b">
        <v>0</v>
      </c>
      <c r="AX535" s="241" t="s">
        <v>9848</v>
      </c>
      <c r="AY535" s="241"/>
      <c r="AZ535" s="234"/>
      <c r="BA535" s="234"/>
      <c r="BB535" s="234"/>
      <c r="BC535" t="b">
        <v>0</v>
      </c>
      <c r="BD535" s="234" t="s">
        <v>7008</v>
      </c>
      <c r="BE535" s="234" t="s">
        <v>7045</v>
      </c>
      <c r="BF535" s="234" t="s">
        <v>7027</v>
      </c>
      <c r="BG535" s="234" t="s">
        <v>7028</v>
      </c>
      <c r="BH535" s="234" t="s">
        <v>55</v>
      </c>
      <c r="BI535" s="243">
        <v>44642.414456018516</v>
      </c>
      <c r="BJ535" s="234" t="s">
        <v>442</v>
      </c>
      <c r="BK535" s="234" t="s">
        <v>451</v>
      </c>
      <c r="BL535" s="234" t="s">
        <v>547</v>
      </c>
      <c r="BM535" s="234" t="s">
        <v>547</v>
      </c>
      <c r="BN535" s="241" t="s">
        <v>9849</v>
      </c>
      <c r="BO535" t="b">
        <v>0</v>
      </c>
      <c r="BP535" t="b">
        <v>0</v>
      </c>
      <c r="BQ535" t="b">
        <v>1</v>
      </c>
      <c r="BR535" s="241" t="s">
        <v>8255</v>
      </c>
      <c r="BS535" s="241"/>
      <c r="BT535" s="234" t="s">
        <v>7012</v>
      </c>
      <c r="BU535" t="b">
        <v>0</v>
      </c>
      <c r="BV535" s="103">
        <v>2</v>
      </c>
      <c r="BW535" s="235">
        <v>1710</v>
      </c>
      <c r="BX535" s="234" t="s">
        <v>10879</v>
      </c>
      <c r="BY535" s="234" t="s">
        <v>56</v>
      </c>
      <c r="BZ535" s="234" t="s">
        <v>7014</v>
      </c>
    </row>
    <row r="536" spans="1:78" ht="30" x14ac:dyDescent="0.25">
      <c r="A536" s="5">
        <v>1677</v>
      </c>
      <c r="B536" s="234" t="s">
        <v>1892</v>
      </c>
      <c r="C536" s="234" t="s">
        <v>1893</v>
      </c>
      <c r="D536" s="234" t="s">
        <v>10880</v>
      </c>
      <c r="E536" s="234"/>
      <c r="F536" s="234" t="s">
        <v>2991</v>
      </c>
      <c r="G536" s="234" t="s">
        <v>8068</v>
      </c>
      <c r="H536" s="234" t="s">
        <v>7018</v>
      </c>
      <c r="I536" s="242"/>
      <c r="J536" s="242">
        <v>44361.712835648148</v>
      </c>
      <c r="K536" s="234"/>
      <c r="L536" s="242">
        <v>44368.712835648148</v>
      </c>
      <c r="M536" s="234" t="s">
        <v>8204</v>
      </c>
      <c r="N536" s="234" t="s">
        <v>8488</v>
      </c>
      <c r="O536" s="234" t="s">
        <v>10881</v>
      </c>
      <c r="P536" s="234" t="s">
        <v>6999</v>
      </c>
      <c r="Q536" s="234"/>
      <c r="R536" s="234" t="s">
        <v>451</v>
      </c>
      <c r="S536" t="b">
        <v>0</v>
      </c>
      <c r="T536" s="242"/>
      <c r="U536" s="103">
        <v>240000</v>
      </c>
      <c r="V536" s="234" t="s">
        <v>480</v>
      </c>
      <c r="W536" s="103">
        <v>480000</v>
      </c>
      <c r="X536" s="234" t="s">
        <v>480</v>
      </c>
      <c r="Y536" s="242"/>
      <c r="Z536" s="242"/>
      <c r="AA536" s="103">
        <v>2</v>
      </c>
      <c r="AB536" s="234" t="s">
        <v>10882</v>
      </c>
      <c r="AC536" s="243">
        <v>44361.720648148148</v>
      </c>
      <c r="AD536" s="234" t="s">
        <v>8990</v>
      </c>
      <c r="AE536" s="235" t="s">
        <v>10883</v>
      </c>
      <c r="AF536" s="237">
        <v>0</v>
      </c>
      <c r="AG536" s="234" t="s">
        <v>436</v>
      </c>
      <c r="AH536" s="241"/>
      <c r="AI536" t="b">
        <v>1</v>
      </c>
      <c r="AJ536" t="b">
        <v>0</v>
      </c>
      <c r="AK536" s="234"/>
      <c r="AL536" s="103"/>
      <c r="AM536" t="b">
        <v>0</v>
      </c>
      <c r="AN536" s="234"/>
      <c r="AO536" s="103"/>
      <c r="AP536" s="241"/>
      <c r="AQ536" s="241"/>
      <c r="AR536" s="241" t="s">
        <v>10884</v>
      </c>
      <c r="AS536" s="241" t="s">
        <v>10885</v>
      </c>
      <c r="AT536" s="234" t="s">
        <v>7609</v>
      </c>
      <c r="AU536" s="234" t="s">
        <v>8585</v>
      </c>
      <c r="AV536" t="b">
        <v>0</v>
      </c>
      <c r="AW536" t="b">
        <v>0</v>
      </c>
      <c r="AX536" s="241" t="s">
        <v>10886</v>
      </c>
      <c r="AY536" s="241"/>
      <c r="AZ536" s="234"/>
      <c r="BA536" s="234"/>
      <c r="BB536" s="234"/>
      <c r="BC536" t="b">
        <v>0</v>
      </c>
      <c r="BD536" s="234" t="s">
        <v>8213</v>
      </c>
      <c r="BE536" s="234" t="s">
        <v>7026</v>
      </c>
      <c r="BF536" s="234" t="s">
        <v>7027</v>
      </c>
      <c r="BG536" s="234" t="s">
        <v>7028</v>
      </c>
      <c r="BH536" s="234" t="s">
        <v>55</v>
      </c>
      <c r="BI536" s="243">
        <v>44642.414456018516</v>
      </c>
      <c r="BJ536" s="234" t="s">
        <v>7924</v>
      </c>
      <c r="BK536" s="234" t="s">
        <v>547</v>
      </c>
      <c r="BL536" s="234" t="s">
        <v>547</v>
      </c>
      <c r="BM536" s="234" t="s">
        <v>547</v>
      </c>
      <c r="BN536" s="241" t="s">
        <v>7187</v>
      </c>
      <c r="BO536" t="b">
        <v>0</v>
      </c>
      <c r="BP536" t="b">
        <v>0</v>
      </c>
      <c r="BQ536" t="b">
        <v>1</v>
      </c>
      <c r="BR536" s="241" t="s">
        <v>7029</v>
      </c>
      <c r="BS536" s="241"/>
      <c r="BT536" s="234" t="s">
        <v>7012</v>
      </c>
      <c r="BU536" t="b">
        <v>0</v>
      </c>
      <c r="BV536" s="103">
        <v>1</v>
      </c>
      <c r="BW536" s="235">
        <v>1709</v>
      </c>
      <c r="BX536" s="234" t="s">
        <v>10887</v>
      </c>
      <c r="BY536" s="234" t="s">
        <v>56</v>
      </c>
      <c r="BZ536" s="234" t="s">
        <v>7014</v>
      </c>
    </row>
    <row r="537" spans="1:78" ht="30" x14ac:dyDescent="0.25">
      <c r="A537" s="5">
        <v>1676</v>
      </c>
      <c r="B537" s="234" t="s">
        <v>1887</v>
      </c>
      <c r="C537" s="234" t="s">
        <v>10888</v>
      </c>
      <c r="D537" s="234" t="s">
        <v>9316</v>
      </c>
      <c r="E537" s="234" t="s">
        <v>10889</v>
      </c>
      <c r="F537" s="234" t="s">
        <v>6993</v>
      </c>
      <c r="G537" s="234" t="s">
        <v>7315</v>
      </c>
      <c r="H537" s="234" t="s">
        <v>6995</v>
      </c>
      <c r="I537" s="242"/>
      <c r="J537" s="242">
        <v>44361.634456018517</v>
      </c>
      <c r="K537" s="234" t="s">
        <v>10890</v>
      </c>
      <c r="L537" s="242">
        <v>44365.634456018517</v>
      </c>
      <c r="M537" s="234" t="s">
        <v>6996</v>
      </c>
      <c r="N537" s="234" t="s">
        <v>9317</v>
      </c>
      <c r="O537" s="234" t="s">
        <v>9318</v>
      </c>
      <c r="P537" s="234" t="s">
        <v>6999</v>
      </c>
      <c r="Q537" s="234" t="s">
        <v>10759</v>
      </c>
      <c r="R537" s="234" t="s">
        <v>451</v>
      </c>
      <c r="S537" t="b">
        <v>0</v>
      </c>
      <c r="T537" s="242"/>
      <c r="U537" s="103">
        <v>1</v>
      </c>
      <c r="V537" s="234" t="s">
        <v>272</v>
      </c>
      <c r="W537" s="103">
        <v>1</v>
      </c>
      <c r="X537" s="234" t="s">
        <v>272</v>
      </c>
      <c r="Y537" s="242"/>
      <c r="Z537" s="242"/>
      <c r="AA537" s="103"/>
      <c r="AB537" s="234" t="s">
        <v>9320</v>
      </c>
      <c r="AC537" s="243">
        <v>44361.638240740744</v>
      </c>
      <c r="AD537" s="234" t="s">
        <v>7320</v>
      </c>
      <c r="AE537" s="235" t="s">
        <v>10891</v>
      </c>
      <c r="AF537" s="237">
        <v>0</v>
      </c>
      <c r="AG537" s="234" t="s">
        <v>482</v>
      </c>
      <c r="AH537" s="241"/>
      <c r="AI537" t="b">
        <v>1</v>
      </c>
      <c r="AJ537" t="b">
        <v>0</v>
      </c>
      <c r="AK537" s="234"/>
      <c r="AL537" s="103"/>
      <c r="AM537" t="b">
        <v>0</v>
      </c>
      <c r="AN537" s="234"/>
      <c r="AO537" s="103"/>
      <c r="AP537" s="241"/>
      <c r="AQ537" s="241"/>
      <c r="AR537" s="241"/>
      <c r="AS537" s="241"/>
      <c r="AT537" s="234" t="s">
        <v>7005</v>
      </c>
      <c r="AU537" s="234" t="s">
        <v>7085</v>
      </c>
      <c r="AV537" t="b">
        <v>0</v>
      </c>
      <c r="AW537" t="b">
        <v>0</v>
      </c>
      <c r="AX537" s="241"/>
      <c r="AY537" s="241"/>
      <c r="AZ537" s="234"/>
      <c r="BA537" s="234"/>
      <c r="BB537" s="234" t="s">
        <v>9322</v>
      </c>
      <c r="BC537" t="b">
        <v>0</v>
      </c>
      <c r="BD537" s="234" t="s">
        <v>7008</v>
      </c>
      <c r="BE537" s="234" t="s">
        <v>7009</v>
      </c>
      <c r="BF537" s="234" t="s">
        <v>7027</v>
      </c>
      <c r="BG537" s="234" t="s">
        <v>7028</v>
      </c>
      <c r="BH537" s="234" t="s">
        <v>55</v>
      </c>
      <c r="BI537" s="243">
        <v>44642.414456018516</v>
      </c>
      <c r="BJ537" s="234" t="s">
        <v>442</v>
      </c>
      <c r="BK537" s="234" t="s">
        <v>451</v>
      </c>
      <c r="BL537" s="234" t="s">
        <v>451</v>
      </c>
      <c r="BM537" s="234" t="s">
        <v>451</v>
      </c>
      <c r="BN537" s="241"/>
      <c r="BO537" t="b">
        <v>0</v>
      </c>
      <c r="BP537" t="b">
        <v>0</v>
      </c>
      <c r="BQ537" t="b">
        <v>0</v>
      </c>
      <c r="BR537" s="241" t="s">
        <v>7077</v>
      </c>
      <c r="BS537" s="241"/>
      <c r="BT537" s="234" t="s">
        <v>7012</v>
      </c>
      <c r="BU537" t="b">
        <v>0</v>
      </c>
      <c r="BV537" s="103">
        <v>1</v>
      </c>
      <c r="BW537" s="235">
        <v>1708</v>
      </c>
      <c r="BX537" s="234" t="s">
        <v>10892</v>
      </c>
      <c r="BY537" s="234" t="s">
        <v>56</v>
      </c>
      <c r="BZ537" s="234" t="s">
        <v>7014</v>
      </c>
    </row>
    <row r="538" spans="1:78" x14ac:dyDescent="0.25">
      <c r="A538" s="5">
        <v>1675</v>
      </c>
      <c r="B538" s="234" t="s">
        <v>10893</v>
      </c>
      <c r="C538" s="234" t="s">
        <v>10894</v>
      </c>
      <c r="D538" s="234" t="s">
        <v>10895</v>
      </c>
      <c r="E538" s="234" t="s">
        <v>10896</v>
      </c>
      <c r="F538" s="234" t="s">
        <v>6993</v>
      </c>
      <c r="G538" s="234" t="s">
        <v>7244</v>
      </c>
      <c r="H538" s="234" t="s">
        <v>6994</v>
      </c>
      <c r="I538" s="242"/>
      <c r="J538" s="242">
        <v>44361.391597222224</v>
      </c>
      <c r="K538" s="234"/>
      <c r="L538" s="242">
        <v>44361.391597222224</v>
      </c>
      <c r="M538" s="234" t="s">
        <v>6996</v>
      </c>
      <c r="N538" s="234" t="s">
        <v>10897</v>
      </c>
      <c r="O538" s="234" t="s">
        <v>10898</v>
      </c>
      <c r="P538" s="234" t="s">
        <v>6999</v>
      </c>
      <c r="Q538" s="234"/>
      <c r="R538" s="234" t="s">
        <v>547</v>
      </c>
      <c r="S538" t="b">
        <v>0</v>
      </c>
      <c r="T538" s="242"/>
      <c r="U538" s="103">
        <v>10</v>
      </c>
      <c r="V538" s="234" t="s">
        <v>272</v>
      </c>
      <c r="W538" s="103">
        <v>42</v>
      </c>
      <c r="X538" s="234" t="s">
        <v>272</v>
      </c>
      <c r="Y538" s="242">
        <v>44927</v>
      </c>
      <c r="Z538" s="242">
        <v>45657</v>
      </c>
      <c r="AA538" s="103"/>
      <c r="AB538" s="234" t="s">
        <v>10899</v>
      </c>
      <c r="AC538" s="243">
        <v>44361.39298611111</v>
      </c>
      <c r="AD538" s="234" t="s">
        <v>7248</v>
      </c>
      <c r="AE538" s="235" t="s">
        <v>10900</v>
      </c>
      <c r="AF538" s="237">
        <v>0</v>
      </c>
      <c r="AG538" s="234" t="s">
        <v>482</v>
      </c>
      <c r="AH538" s="241"/>
      <c r="AI538" t="b">
        <v>0</v>
      </c>
      <c r="AJ538" t="b">
        <v>0</v>
      </c>
      <c r="AK538" s="234"/>
      <c r="AL538" s="103"/>
      <c r="AM538" t="b">
        <v>0</v>
      </c>
      <c r="AN538" s="234"/>
      <c r="AO538" s="103"/>
      <c r="AP538" s="241"/>
      <c r="AQ538" s="241"/>
      <c r="AR538" s="241"/>
      <c r="AS538" s="241"/>
      <c r="AT538" s="234" t="s">
        <v>7005</v>
      </c>
      <c r="AU538" s="234" t="s">
        <v>7006</v>
      </c>
      <c r="AV538" t="b">
        <v>0</v>
      </c>
      <c r="AW538" t="b">
        <v>0</v>
      </c>
      <c r="AX538" s="241"/>
      <c r="AY538" s="241"/>
      <c r="AZ538" s="234"/>
      <c r="BA538" s="234"/>
      <c r="BB538" s="234" t="s">
        <v>10901</v>
      </c>
      <c r="BC538" t="b">
        <v>0</v>
      </c>
      <c r="BD538" s="234" t="s">
        <v>7008</v>
      </c>
      <c r="BE538" s="234" t="s">
        <v>7009</v>
      </c>
      <c r="BF538" s="234" t="s">
        <v>7027</v>
      </c>
      <c r="BG538" s="234" t="s">
        <v>8373</v>
      </c>
      <c r="BH538" s="234" t="s">
        <v>55</v>
      </c>
      <c r="BI538" s="243">
        <v>44642.414444444446</v>
      </c>
      <c r="BJ538" s="234" t="s">
        <v>7172</v>
      </c>
      <c r="BK538" s="234" t="s">
        <v>451</v>
      </c>
      <c r="BL538" s="234" t="s">
        <v>451</v>
      </c>
      <c r="BM538" s="234" t="s">
        <v>451</v>
      </c>
      <c r="BN538" s="241"/>
      <c r="BO538" t="b">
        <v>1</v>
      </c>
      <c r="BP538" t="b">
        <v>0</v>
      </c>
      <c r="BQ538" t="b">
        <v>0</v>
      </c>
      <c r="BR538" s="241" t="s">
        <v>7029</v>
      </c>
      <c r="BS538" s="241"/>
      <c r="BT538" s="234" t="s">
        <v>7012</v>
      </c>
      <c r="BU538" t="b">
        <v>1</v>
      </c>
      <c r="BV538" s="103">
        <v>0</v>
      </c>
      <c r="BW538" s="235">
        <v>1707</v>
      </c>
      <c r="BX538" s="234" t="s">
        <v>10902</v>
      </c>
      <c r="BY538" s="234" t="s">
        <v>56</v>
      </c>
      <c r="BZ538" s="234" t="s">
        <v>7014</v>
      </c>
    </row>
    <row r="539" spans="1:78" ht="60" x14ac:dyDescent="0.25">
      <c r="A539" s="5">
        <v>1674</v>
      </c>
      <c r="B539" s="234" t="s">
        <v>1869</v>
      </c>
      <c r="C539" s="234" t="s">
        <v>10903</v>
      </c>
      <c r="D539" s="234" t="s">
        <v>7812</v>
      </c>
      <c r="E539" s="234"/>
      <c r="F539" s="234" t="s">
        <v>7156</v>
      </c>
      <c r="G539" s="234" t="s">
        <v>7157</v>
      </c>
      <c r="H539" s="234" t="s">
        <v>7158</v>
      </c>
      <c r="I539" s="242"/>
      <c r="J539" s="242">
        <v>44361.38553240741</v>
      </c>
      <c r="K539" s="234"/>
      <c r="L539" s="242">
        <v>44370.38553240741</v>
      </c>
      <c r="M539" s="234" t="s">
        <v>7813</v>
      </c>
      <c r="N539" s="234" t="s">
        <v>7814</v>
      </c>
      <c r="O539" s="234" t="s">
        <v>7815</v>
      </c>
      <c r="P539" s="234" t="s">
        <v>6999</v>
      </c>
      <c r="Q539" s="234" t="s">
        <v>10904</v>
      </c>
      <c r="R539" s="234" t="s">
        <v>451</v>
      </c>
      <c r="S539" t="b">
        <v>0</v>
      </c>
      <c r="T539" s="242"/>
      <c r="U539" s="103">
        <v>84</v>
      </c>
      <c r="V539" s="234" t="s">
        <v>272</v>
      </c>
      <c r="W539" s="103">
        <v>168</v>
      </c>
      <c r="X539" s="234" t="s">
        <v>272</v>
      </c>
      <c r="Y539" s="242"/>
      <c r="Z539" s="242"/>
      <c r="AA539" s="103"/>
      <c r="AB539" s="234" t="s">
        <v>7816</v>
      </c>
      <c r="AC539" s="243">
        <v>44361.390590277777</v>
      </c>
      <c r="AD539" s="234" t="s">
        <v>7163</v>
      </c>
      <c r="AE539" s="235" t="s">
        <v>10905</v>
      </c>
      <c r="AF539" s="237">
        <v>0</v>
      </c>
      <c r="AG539" s="234" t="s">
        <v>482</v>
      </c>
      <c r="AH539" s="241" t="s">
        <v>10906</v>
      </c>
      <c r="AI539" t="b">
        <v>1</v>
      </c>
      <c r="AJ539" t="b">
        <v>0</v>
      </c>
      <c r="AK539" s="234"/>
      <c r="AL539" s="103"/>
      <c r="AM539" t="b">
        <v>0</v>
      </c>
      <c r="AN539" s="234"/>
      <c r="AO539" s="103"/>
      <c r="AP539" s="241"/>
      <c r="AQ539" s="241"/>
      <c r="AR539" s="241" t="s">
        <v>10907</v>
      </c>
      <c r="AS539" s="241"/>
      <c r="AT539" s="234" t="s">
        <v>7120</v>
      </c>
      <c r="AU539" s="234" t="s">
        <v>7184</v>
      </c>
      <c r="AV539" t="b">
        <v>0</v>
      </c>
      <c r="AW539" t="b">
        <v>1</v>
      </c>
      <c r="AX539" s="241" t="s">
        <v>3630</v>
      </c>
      <c r="AY539" s="241"/>
      <c r="AZ539" s="234"/>
      <c r="BA539" s="234"/>
      <c r="BB539" s="234" t="s">
        <v>8176</v>
      </c>
      <c r="BC539" t="b">
        <v>0</v>
      </c>
      <c r="BD539" s="234" t="s">
        <v>7821</v>
      </c>
      <c r="BE539" s="234" t="s">
        <v>7171</v>
      </c>
      <c r="BF539" s="234" t="s">
        <v>7027</v>
      </c>
      <c r="BG539" s="234" t="s">
        <v>7028</v>
      </c>
      <c r="BH539" s="234" t="s">
        <v>55</v>
      </c>
      <c r="BI539" s="243">
        <v>44642.414444444446</v>
      </c>
      <c r="BJ539" s="234" t="s">
        <v>9879</v>
      </c>
      <c r="BK539" s="234" t="s">
        <v>547</v>
      </c>
      <c r="BL539" s="234" t="s">
        <v>547</v>
      </c>
      <c r="BM539" s="234" t="s">
        <v>451</v>
      </c>
      <c r="BN539" s="241"/>
      <c r="BO539" t="b">
        <v>0</v>
      </c>
      <c r="BP539" t="b">
        <v>0</v>
      </c>
      <c r="BQ539" t="b">
        <v>0</v>
      </c>
      <c r="BR539" s="241" t="s">
        <v>7173</v>
      </c>
      <c r="BS539" s="241" t="s">
        <v>10517</v>
      </c>
      <c r="BT539" s="234" t="s">
        <v>7047</v>
      </c>
      <c r="BU539" t="b">
        <v>0</v>
      </c>
      <c r="BV539" s="103">
        <v>1</v>
      </c>
      <c r="BW539" s="235">
        <v>1706</v>
      </c>
      <c r="BX539" s="234" t="s">
        <v>10908</v>
      </c>
      <c r="BY539" s="234" t="s">
        <v>56</v>
      </c>
      <c r="BZ539" s="234" t="s">
        <v>7014</v>
      </c>
    </row>
    <row r="540" spans="1:78" ht="30" x14ac:dyDescent="0.25">
      <c r="A540" s="5">
        <v>1673</v>
      </c>
      <c r="B540" s="234" t="s">
        <v>1784</v>
      </c>
      <c r="C540" s="234" t="s">
        <v>10909</v>
      </c>
      <c r="D540" s="234"/>
      <c r="E540" s="234" t="s">
        <v>10910</v>
      </c>
      <c r="F540" s="234" t="s">
        <v>2991</v>
      </c>
      <c r="G540" s="234" t="s">
        <v>7864</v>
      </c>
      <c r="H540" s="234" t="s">
        <v>7034</v>
      </c>
      <c r="I540" s="242"/>
      <c r="J540" s="242">
        <v>44357.351365740738</v>
      </c>
      <c r="K540" s="234"/>
      <c r="L540" s="242">
        <v>44365.351365740738</v>
      </c>
      <c r="M540" s="234" t="s">
        <v>6996</v>
      </c>
      <c r="N540" s="234" t="s">
        <v>10911</v>
      </c>
      <c r="O540" s="234" t="s">
        <v>10912</v>
      </c>
      <c r="P540" s="234" t="s">
        <v>6999</v>
      </c>
      <c r="Q540" s="234"/>
      <c r="R540" s="234" t="s">
        <v>451</v>
      </c>
      <c r="S540" t="b">
        <v>0</v>
      </c>
      <c r="T540" s="242"/>
      <c r="U540" s="103">
        <v>665</v>
      </c>
      <c r="V540" s="234" t="s">
        <v>480</v>
      </c>
      <c r="W540" s="103">
        <v>665</v>
      </c>
      <c r="X540" s="234" t="s">
        <v>480</v>
      </c>
      <c r="Y540" s="242"/>
      <c r="Z540" s="242"/>
      <c r="AA540" s="103"/>
      <c r="AB540" s="234"/>
      <c r="AC540" s="243">
        <v>44361.35465277778</v>
      </c>
      <c r="AD540" s="234" t="s">
        <v>7763</v>
      </c>
      <c r="AE540" s="235" t="s">
        <v>10913</v>
      </c>
      <c r="AF540" s="237">
        <v>0</v>
      </c>
      <c r="AG540" s="234" t="s">
        <v>482</v>
      </c>
      <c r="AH540" s="241" t="s">
        <v>10914</v>
      </c>
      <c r="AI540" t="b">
        <v>1</v>
      </c>
      <c r="AJ540" t="b">
        <v>0</v>
      </c>
      <c r="AK540" s="234"/>
      <c r="AL540" s="103"/>
      <c r="AM540" t="b">
        <v>0</v>
      </c>
      <c r="AN540" s="234"/>
      <c r="AO540" s="103"/>
      <c r="AP540" s="241"/>
      <c r="AQ540" s="241"/>
      <c r="AR540" s="241"/>
      <c r="AS540" s="241"/>
      <c r="AT540" s="234" t="s">
        <v>7120</v>
      </c>
      <c r="AU540" s="234" t="s">
        <v>8397</v>
      </c>
      <c r="AV540" t="b">
        <v>1</v>
      </c>
      <c r="AW540" t="b">
        <v>1</v>
      </c>
      <c r="AX540" s="241" t="s">
        <v>9848</v>
      </c>
      <c r="AY540" s="241"/>
      <c r="AZ540" s="234"/>
      <c r="BA540" s="234"/>
      <c r="BB540" s="234"/>
      <c r="BC540" t="b">
        <v>1</v>
      </c>
      <c r="BD540" s="234" t="s">
        <v>7008</v>
      </c>
      <c r="BE540" s="234" t="s">
        <v>7045</v>
      </c>
      <c r="BF540" s="234" t="s">
        <v>6972</v>
      </c>
      <c r="BG540" s="234" t="s">
        <v>7028</v>
      </c>
      <c r="BH540" s="234" t="s">
        <v>55</v>
      </c>
      <c r="BI540" s="243">
        <v>44642.414444444446</v>
      </c>
      <c r="BJ540" s="234" t="s">
        <v>442</v>
      </c>
      <c r="BK540" s="234" t="s">
        <v>451</v>
      </c>
      <c r="BL540" s="234" t="s">
        <v>547</v>
      </c>
      <c r="BM540" s="234" t="s">
        <v>547</v>
      </c>
      <c r="BN540" s="241" t="s">
        <v>10507</v>
      </c>
      <c r="BO540" t="b">
        <v>0</v>
      </c>
      <c r="BP540" t="b">
        <v>0</v>
      </c>
      <c r="BQ540" t="b">
        <v>1</v>
      </c>
      <c r="BR540" s="241"/>
      <c r="BS540" s="241"/>
      <c r="BT540" s="234" t="s">
        <v>7012</v>
      </c>
      <c r="BU540" t="b">
        <v>0</v>
      </c>
      <c r="BV540" s="103">
        <v>5</v>
      </c>
      <c r="BW540" s="235">
        <v>1705</v>
      </c>
      <c r="BX540" s="234" t="s">
        <v>10915</v>
      </c>
      <c r="BY540" s="234" t="s">
        <v>56</v>
      </c>
      <c r="BZ540" s="234" t="s">
        <v>7014</v>
      </c>
    </row>
    <row r="541" spans="1:78" ht="30" x14ac:dyDescent="0.25">
      <c r="A541" s="5">
        <v>1672</v>
      </c>
      <c r="B541" s="234" t="s">
        <v>1779</v>
      </c>
      <c r="C541" s="234" t="s">
        <v>10916</v>
      </c>
      <c r="D541" s="234" t="s">
        <v>10917</v>
      </c>
      <c r="E541" s="234" t="s">
        <v>10918</v>
      </c>
      <c r="F541" s="234" t="s">
        <v>6993</v>
      </c>
      <c r="G541" s="234" t="s">
        <v>10919</v>
      </c>
      <c r="H541" s="234" t="s">
        <v>8280</v>
      </c>
      <c r="I541" s="242"/>
      <c r="J541" s="242">
        <v>44358.662164351852</v>
      </c>
      <c r="K541" s="234"/>
      <c r="L541" s="242">
        <v>44363.662164351852</v>
      </c>
      <c r="M541" s="234" t="s">
        <v>6996</v>
      </c>
      <c r="N541" s="234" t="s">
        <v>8281</v>
      </c>
      <c r="O541" s="234" t="s">
        <v>8282</v>
      </c>
      <c r="P541" s="234" t="s">
        <v>6999</v>
      </c>
      <c r="Q541" s="234"/>
      <c r="R541" s="234" t="s">
        <v>451</v>
      </c>
      <c r="S541" t="b">
        <v>0</v>
      </c>
      <c r="T541" s="242"/>
      <c r="U541" s="103">
        <v>1</v>
      </c>
      <c r="V541" s="234" t="s">
        <v>272</v>
      </c>
      <c r="W541" s="103">
        <v>5</v>
      </c>
      <c r="X541" s="234" t="s">
        <v>272</v>
      </c>
      <c r="Y541" s="242"/>
      <c r="Z541" s="242"/>
      <c r="AA541" s="103"/>
      <c r="AB541" s="234" t="s">
        <v>10920</v>
      </c>
      <c r="AC541" s="243">
        <v>44358.665995370371</v>
      </c>
      <c r="AD541" s="234" t="s">
        <v>55</v>
      </c>
      <c r="AE541" s="235" t="s">
        <v>10921</v>
      </c>
      <c r="AF541" s="237">
        <v>0</v>
      </c>
      <c r="AG541" s="234" t="s">
        <v>482</v>
      </c>
      <c r="AH541" s="241"/>
      <c r="AI541" t="b">
        <v>1</v>
      </c>
      <c r="AJ541" t="b">
        <v>0</v>
      </c>
      <c r="AK541" s="234"/>
      <c r="AL541" s="103"/>
      <c r="AM541" t="b">
        <v>0</v>
      </c>
      <c r="AN541" s="234"/>
      <c r="AO541" s="103"/>
      <c r="AP541" s="241"/>
      <c r="AQ541" s="241"/>
      <c r="AR541" s="241"/>
      <c r="AS541" s="241"/>
      <c r="AT541" s="234"/>
      <c r="AU541" s="234" t="s">
        <v>7006</v>
      </c>
      <c r="AV541" t="b">
        <v>0</v>
      </c>
      <c r="AW541" t="b">
        <v>0</v>
      </c>
      <c r="AX541" s="241"/>
      <c r="AY541" s="241"/>
      <c r="AZ541" s="234"/>
      <c r="BA541" s="234"/>
      <c r="BB541" s="234" t="s">
        <v>10922</v>
      </c>
      <c r="BC541" t="b">
        <v>0</v>
      </c>
      <c r="BD541" s="234" t="s">
        <v>7008</v>
      </c>
      <c r="BE541" s="234" t="s">
        <v>7208</v>
      </c>
      <c r="BF541" s="234" t="s">
        <v>7027</v>
      </c>
      <c r="BG541" s="234" t="s">
        <v>7028</v>
      </c>
      <c r="BH541" s="234" t="s">
        <v>55</v>
      </c>
      <c r="BI541" s="243">
        <v>44642.41443287037</v>
      </c>
      <c r="BJ541" s="234" t="s">
        <v>442</v>
      </c>
      <c r="BK541" s="234" t="s">
        <v>451</v>
      </c>
      <c r="BL541" s="234" t="s">
        <v>451</v>
      </c>
      <c r="BM541" s="234" t="s">
        <v>451</v>
      </c>
      <c r="BN541" s="241" t="s">
        <v>10228</v>
      </c>
      <c r="BO541" t="b">
        <v>0</v>
      </c>
      <c r="BP541" t="b">
        <v>0</v>
      </c>
      <c r="BQ541" t="b">
        <v>0</v>
      </c>
      <c r="BR541" s="241"/>
      <c r="BS541" s="241"/>
      <c r="BT541" s="234" t="s">
        <v>7012</v>
      </c>
      <c r="BU541" t="b">
        <v>0</v>
      </c>
      <c r="BV541" s="103">
        <v>1</v>
      </c>
      <c r="BW541" s="235">
        <v>1704</v>
      </c>
      <c r="BX541" s="234" t="s">
        <v>10923</v>
      </c>
      <c r="BY541" s="234" t="s">
        <v>56</v>
      </c>
      <c r="BZ541" s="234" t="s">
        <v>7014</v>
      </c>
    </row>
    <row r="542" spans="1:78" ht="30" x14ac:dyDescent="0.25">
      <c r="A542" s="5">
        <v>1671</v>
      </c>
      <c r="B542" s="234" t="s">
        <v>1740</v>
      </c>
      <c r="C542" s="234" t="s">
        <v>10924</v>
      </c>
      <c r="D542" s="234" t="s">
        <v>10680</v>
      </c>
      <c r="E542" s="234"/>
      <c r="F542" s="234" t="s">
        <v>2991</v>
      </c>
      <c r="G542" s="234" t="s">
        <v>7279</v>
      </c>
      <c r="H542" s="234" t="s">
        <v>6994</v>
      </c>
      <c r="I542" s="242"/>
      <c r="J542" s="242">
        <v>44356.315266203703</v>
      </c>
      <c r="K542" s="234" t="s">
        <v>7303</v>
      </c>
      <c r="L542" s="242">
        <v>44364.315266203703</v>
      </c>
      <c r="M542" s="234" t="s">
        <v>6996</v>
      </c>
      <c r="N542" s="234" t="s">
        <v>10681</v>
      </c>
      <c r="O542" s="234" t="s">
        <v>10682</v>
      </c>
      <c r="P542" s="234" t="s">
        <v>6999</v>
      </c>
      <c r="Q542" s="234"/>
      <c r="R542" s="234" t="s">
        <v>451</v>
      </c>
      <c r="S542" t="b">
        <v>0</v>
      </c>
      <c r="T542" s="242">
        <v>44501</v>
      </c>
      <c r="U542" s="103">
        <v>250</v>
      </c>
      <c r="V542" s="234" t="s">
        <v>272</v>
      </c>
      <c r="W542" s="103">
        <v>1250</v>
      </c>
      <c r="X542" s="234" t="s">
        <v>272</v>
      </c>
      <c r="Y542" s="242">
        <v>44501</v>
      </c>
      <c r="Z542" s="242"/>
      <c r="AA542" s="103">
        <v>5</v>
      </c>
      <c r="AB542" s="234" t="s">
        <v>10683</v>
      </c>
      <c r="AC542" s="243">
        <v>44358.397037037037</v>
      </c>
      <c r="AD542" s="234" t="s">
        <v>7585</v>
      </c>
      <c r="AE542" s="235" t="s">
        <v>10925</v>
      </c>
      <c r="AF542" s="237">
        <v>0</v>
      </c>
      <c r="AG542" s="234" t="s">
        <v>482</v>
      </c>
      <c r="AH542" s="241" t="s">
        <v>10926</v>
      </c>
      <c r="AI542" t="b">
        <v>1</v>
      </c>
      <c r="AJ542" t="b">
        <v>0</v>
      </c>
      <c r="AK542" s="234"/>
      <c r="AL542" s="103"/>
      <c r="AM542" t="b">
        <v>0</v>
      </c>
      <c r="AN542" s="234"/>
      <c r="AO542" s="103"/>
      <c r="AP542" s="241"/>
      <c r="AQ542" s="241"/>
      <c r="AR542" s="241"/>
      <c r="AS542" s="241"/>
      <c r="AT542" s="234" t="s">
        <v>7005</v>
      </c>
      <c r="AU542" s="234" t="s">
        <v>7085</v>
      </c>
      <c r="AV542" t="b">
        <v>0</v>
      </c>
      <c r="AW542" t="b">
        <v>0</v>
      </c>
      <c r="AX542" s="241"/>
      <c r="AY542" s="241"/>
      <c r="AZ542" s="234" t="s">
        <v>6996</v>
      </c>
      <c r="BA542" s="234" t="s">
        <v>10682</v>
      </c>
      <c r="BB542" s="234" t="s">
        <v>10686</v>
      </c>
      <c r="BC542" t="b">
        <v>0</v>
      </c>
      <c r="BD542" s="234" t="s">
        <v>7008</v>
      </c>
      <c r="BE542" s="234" t="s">
        <v>7009</v>
      </c>
      <c r="BF542" s="234" t="s">
        <v>7027</v>
      </c>
      <c r="BG542" s="234" t="s">
        <v>7028</v>
      </c>
      <c r="BH542" s="234" t="s">
        <v>55</v>
      </c>
      <c r="BI542" s="243">
        <v>44642.41443287037</v>
      </c>
      <c r="BJ542" s="234" t="s">
        <v>442</v>
      </c>
      <c r="BK542" s="234" t="s">
        <v>451</v>
      </c>
      <c r="BL542" s="234" t="s">
        <v>451</v>
      </c>
      <c r="BM542" s="234" t="s">
        <v>451</v>
      </c>
      <c r="BN542" s="241"/>
      <c r="BO542" t="b">
        <v>0</v>
      </c>
      <c r="BP542" t="b">
        <v>0</v>
      </c>
      <c r="BQ542" t="b">
        <v>0</v>
      </c>
      <c r="BR542" s="241" t="s">
        <v>7936</v>
      </c>
      <c r="BS542" s="241"/>
      <c r="BT542" s="234" t="s">
        <v>7012</v>
      </c>
      <c r="BU542" t="b">
        <v>0</v>
      </c>
      <c r="BV542" s="103">
        <v>1</v>
      </c>
      <c r="BW542" s="235">
        <v>1703</v>
      </c>
      <c r="BX542" s="234" t="s">
        <v>10927</v>
      </c>
      <c r="BY542" s="234" t="s">
        <v>56</v>
      </c>
      <c r="BZ542" s="234" t="s">
        <v>7014</v>
      </c>
    </row>
    <row r="543" spans="1:78" ht="30" x14ac:dyDescent="0.25">
      <c r="A543" s="5">
        <v>1670</v>
      </c>
      <c r="B543" s="234" t="s">
        <v>1735</v>
      </c>
      <c r="C543" s="234" t="s">
        <v>10928</v>
      </c>
      <c r="D543" s="234" t="s">
        <v>7728</v>
      </c>
      <c r="E543" s="234"/>
      <c r="F543" s="234" t="s">
        <v>6993</v>
      </c>
      <c r="G543" s="234" t="s">
        <v>10829</v>
      </c>
      <c r="H543" s="234" t="s">
        <v>7856</v>
      </c>
      <c r="I543" s="242"/>
      <c r="J543" s="242">
        <v>44358.333194444444</v>
      </c>
      <c r="K543" s="234"/>
      <c r="L543" s="242">
        <v>44358.333194444444</v>
      </c>
      <c r="M543" s="234" t="s">
        <v>6996</v>
      </c>
      <c r="N543" s="234" t="s">
        <v>7731</v>
      </c>
      <c r="O543" s="234" t="s">
        <v>7205</v>
      </c>
      <c r="P543" s="234" t="s">
        <v>6999</v>
      </c>
      <c r="Q543" s="234"/>
      <c r="R543" s="234" t="s">
        <v>451</v>
      </c>
      <c r="S543" t="b">
        <v>0</v>
      </c>
      <c r="T543" s="242"/>
      <c r="U543" s="103">
        <v>14</v>
      </c>
      <c r="V543" s="234" t="s">
        <v>272</v>
      </c>
      <c r="W543" s="103">
        <v>14</v>
      </c>
      <c r="X543" s="234" t="s">
        <v>272</v>
      </c>
      <c r="Y543" s="242"/>
      <c r="Z543" s="242"/>
      <c r="AA543" s="103"/>
      <c r="AB543" s="234" t="s">
        <v>7733</v>
      </c>
      <c r="AC543" s="243">
        <v>44358.337407407409</v>
      </c>
      <c r="AD543" s="234" t="s">
        <v>10830</v>
      </c>
      <c r="AE543" s="235" t="s">
        <v>10929</v>
      </c>
      <c r="AF543" s="237">
        <v>0</v>
      </c>
      <c r="AG543" s="234" t="s">
        <v>482</v>
      </c>
      <c r="AH543" s="241"/>
      <c r="AI543" t="b">
        <v>1</v>
      </c>
      <c r="AJ543" t="b">
        <v>0</v>
      </c>
      <c r="AK543" s="234"/>
      <c r="AL543" s="103"/>
      <c r="AM543" t="b">
        <v>0</v>
      </c>
      <c r="AN543" s="234"/>
      <c r="AO543" s="103"/>
      <c r="AP543" s="241"/>
      <c r="AQ543" s="241"/>
      <c r="AR543" s="241"/>
      <c r="AS543" s="241"/>
      <c r="AT543" s="234" t="s">
        <v>7005</v>
      </c>
      <c r="AU543" s="234" t="s">
        <v>7085</v>
      </c>
      <c r="AV543" t="b">
        <v>0</v>
      </c>
      <c r="AW543" t="b">
        <v>0</v>
      </c>
      <c r="AX543" s="241"/>
      <c r="AY543" s="241"/>
      <c r="AZ543" s="234"/>
      <c r="BA543" s="234"/>
      <c r="BB543" s="234"/>
      <c r="BC543" t="b">
        <v>0</v>
      </c>
      <c r="BD543" s="234" t="s">
        <v>7008</v>
      </c>
      <c r="BE543" s="234" t="s">
        <v>7737</v>
      </c>
      <c r="BF543" s="234" t="s">
        <v>7027</v>
      </c>
      <c r="BG543" s="234" t="s">
        <v>7028</v>
      </c>
      <c r="BH543" s="234" t="s">
        <v>55</v>
      </c>
      <c r="BI543" s="243">
        <v>44642.41443287037</v>
      </c>
      <c r="BJ543" s="234" t="s">
        <v>442</v>
      </c>
      <c r="BK543" s="234" t="s">
        <v>451</v>
      </c>
      <c r="BL543" s="234" t="s">
        <v>451</v>
      </c>
      <c r="BM543" s="234" t="s">
        <v>451</v>
      </c>
      <c r="BN543" s="241"/>
      <c r="BO543" t="b">
        <v>0</v>
      </c>
      <c r="BP543" t="b">
        <v>0</v>
      </c>
      <c r="BQ543" t="b">
        <v>0</v>
      </c>
      <c r="BR543" s="241" t="s">
        <v>7406</v>
      </c>
      <c r="BS543" s="241" t="s">
        <v>7738</v>
      </c>
      <c r="BT543" s="234" t="s">
        <v>7012</v>
      </c>
      <c r="BU543" t="b">
        <v>0</v>
      </c>
      <c r="BV543" s="103">
        <v>1</v>
      </c>
      <c r="BW543" s="235">
        <v>1702</v>
      </c>
      <c r="BX543" s="234" t="s">
        <v>10930</v>
      </c>
      <c r="BY543" s="234" t="s">
        <v>56</v>
      </c>
      <c r="BZ543" s="234" t="s">
        <v>7014</v>
      </c>
    </row>
    <row r="544" spans="1:78" ht="30" x14ac:dyDescent="0.25">
      <c r="A544" s="5">
        <v>1669</v>
      </c>
      <c r="B544" s="234" t="s">
        <v>1729</v>
      </c>
      <c r="C544" s="234" t="s">
        <v>1730</v>
      </c>
      <c r="D544" s="234" t="s">
        <v>7848</v>
      </c>
      <c r="E544" s="234"/>
      <c r="F544" s="234" t="s">
        <v>6993</v>
      </c>
      <c r="G544" s="234" t="s">
        <v>10829</v>
      </c>
      <c r="H544" s="234" t="s">
        <v>7856</v>
      </c>
      <c r="I544" s="242"/>
      <c r="J544" s="242">
        <v>44354.551238425927</v>
      </c>
      <c r="K544" s="234"/>
      <c r="L544" s="242">
        <v>44357.551238425927</v>
      </c>
      <c r="M544" s="234" t="s">
        <v>6996</v>
      </c>
      <c r="N544" s="234" t="s">
        <v>7204</v>
      </c>
      <c r="O544" s="234" t="s">
        <v>7205</v>
      </c>
      <c r="P544" s="234" t="s">
        <v>6999</v>
      </c>
      <c r="Q544" s="234"/>
      <c r="R544" s="234" t="s">
        <v>451</v>
      </c>
      <c r="S544" t="b">
        <v>0</v>
      </c>
      <c r="T544" s="242"/>
      <c r="U544" s="103">
        <v>5</v>
      </c>
      <c r="V544" s="234" t="s">
        <v>272</v>
      </c>
      <c r="W544" s="103">
        <v>5</v>
      </c>
      <c r="X544" s="234" t="s">
        <v>272</v>
      </c>
      <c r="Y544" s="242"/>
      <c r="Z544" s="242"/>
      <c r="AA544" s="103"/>
      <c r="AB544" s="234" t="s">
        <v>7850</v>
      </c>
      <c r="AC544" s="243">
        <v>44357.554212962961</v>
      </c>
      <c r="AD544" s="234" t="s">
        <v>10830</v>
      </c>
      <c r="AE544" s="235" t="s">
        <v>10931</v>
      </c>
      <c r="AF544" s="237">
        <v>0</v>
      </c>
      <c r="AG544" s="234" t="s">
        <v>482</v>
      </c>
      <c r="AH544" s="241"/>
      <c r="AI544" t="b">
        <v>1</v>
      </c>
      <c r="AJ544" t="b">
        <v>0</v>
      </c>
      <c r="AK544" s="234"/>
      <c r="AL544" s="103"/>
      <c r="AM544" t="b">
        <v>0</v>
      </c>
      <c r="AN544" s="234"/>
      <c r="AO544" s="103"/>
      <c r="AP544" s="241"/>
      <c r="AQ544" s="241"/>
      <c r="AR544" s="241"/>
      <c r="AS544" s="241"/>
      <c r="AT544" s="234" t="s">
        <v>7005</v>
      </c>
      <c r="AU544" s="234" t="s">
        <v>7085</v>
      </c>
      <c r="AV544" t="b">
        <v>0</v>
      </c>
      <c r="AW544" t="b">
        <v>0</v>
      </c>
      <c r="AX544" s="241"/>
      <c r="AY544" s="241"/>
      <c r="AZ544" s="234"/>
      <c r="BA544" s="234"/>
      <c r="BB544" s="234"/>
      <c r="BC544" t="b">
        <v>0</v>
      </c>
      <c r="BD544" s="234" t="s">
        <v>7008</v>
      </c>
      <c r="BE544" s="234" t="s">
        <v>7026</v>
      </c>
      <c r="BF544" s="234" t="s">
        <v>7027</v>
      </c>
      <c r="BG544" s="234" t="s">
        <v>7028</v>
      </c>
      <c r="BH544" s="234" t="s">
        <v>55</v>
      </c>
      <c r="BI544" s="243">
        <v>44642.414421296293</v>
      </c>
      <c r="BJ544" s="234" t="s">
        <v>442</v>
      </c>
      <c r="BK544" s="234" t="s">
        <v>451</v>
      </c>
      <c r="BL544" s="234" t="s">
        <v>451</v>
      </c>
      <c r="BM544" s="234" t="s">
        <v>451</v>
      </c>
      <c r="BN544" s="241"/>
      <c r="BO544" t="b">
        <v>0</v>
      </c>
      <c r="BP544" t="b">
        <v>0</v>
      </c>
      <c r="BQ544" t="b">
        <v>0</v>
      </c>
      <c r="BR544" s="241" t="s">
        <v>7852</v>
      </c>
      <c r="BS544" s="241" t="s">
        <v>7853</v>
      </c>
      <c r="BT544" s="234" t="s">
        <v>7012</v>
      </c>
      <c r="BU544" t="b">
        <v>0</v>
      </c>
      <c r="BV544" s="103">
        <v>1</v>
      </c>
      <c r="BW544" s="235">
        <v>1701</v>
      </c>
      <c r="BX544" s="234" t="s">
        <v>10932</v>
      </c>
      <c r="BY544" s="234" t="s">
        <v>56</v>
      </c>
      <c r="BZ544" s="234" t="s">
        <v>7014</v>
      </c>
    </row>
    <row r="545" spans="1:78" ht="45" x14ac:dyDescent="0.25">
      <c r="A545" s="5">
        <v>1668</v>
      </c>
      <c r="B545" s="234" t="s">
        <v>1722</v>
      </c>
      <c r="C545" s="234" t="s">
        <v>10933</v>
      </c>
      <c r="D545" s="234" t="s">
        <v>7419</v>
      </c>
      <c r="E545" s="234" t="s">
        <v>8735</v>
      </c>
      <c r="F545" s="234" t="s">
        <v>6993</v>
      </c>
      <c r="G545" s="234" t="s">
        <v>6994</v>
      </c>
      <c r="H545" s="234" t="s">
        <v>6994</v>
      </c>
      <c r="I545" s="242"/>
      <c r="J545" s="242">
        <v>44357.419664351852</v>
      </c>
      <c r="K545" s="234"/>
      <c r="L545" s="242">
        <v>44364.419664351852</v>
      </c>
      <c r="M545" s="234" t="s">
        <v>6996</v>
      </c>
      <c r="N545" s="234" t="s">
        <v>7421</v>
      </c>
      <c r="O545" s="234" t="s">
        <v>7422</v>
      </c>
      <c r="P545" s="234" t="s">
        <v>6999</v>
      </c>
      <c r="Q545" s="234"/>
      <c r="R545" s="234" t="s">
        <v>451</v>
      </c>
      <c r="S545" t="b">
        <v>0</v>
      </c>
      <c r="T545" s="242"/>
      <c r="U545" s="103">
        <v>4</v>
      </c>
      <c r="V545" s="234" t="s">
        <v>272</v>
      </c>
      <c r="W545" s="103">
        <v>4</v>
      </c>
      <c r="X545" s="234" t="s">
        <v>272</v>
      </c>
      <c r="Y545" s="242"/>
      <c r="Z545" s="242"/>
      <c r="AA545" s="103"/>
      <c r="AB545" s="234" t="s">
        <v>7424</v>
      </c>
      <c r="AC545" s="243">
        <v>44357.425046296295</v>
      </c>
      <c r="AD545" s="234" t="s">
        <v>7001</v>
      </c>
      <c r="AE545" s="235" t="s">
        <v>10934</v>
      </c>
      <c r="AF545" s="237">
        <v>0</v>
      </c>
      <c r="AG545" s="234" t="s">
        <v>482</v>
      </c>
      <c r="AH545" s="241" t="s">
        <v>10935</v>
      </c>
      <c r="AI545" t="b">
        <v>1</v>
      </c>
      <c r="AJ545" t="b">
        <v>0</v>
      </c>
      <c r="AK545" s="234"/>
      <c r="AL545" s="103"/>
      <c r="AM545" t="b">
        <v>0</v>
      </c>
      <c r="AN545" s="234"/>
      <c r="AO545" s="103"/>
      <c r="AP545" s="241"/>
      <c r="AQ545" s="241"/>
      <c r="AR545" s="241"/>
      <c r="AS545" s="241"/>
      <c r="AT545" s="234" t="s">
        <v>7005</v>
      </c>
      <c r="AU545" s="234" t="s">
        <v>8585</v>
      </c>
      <c r="AV545" t="b">
        <v>1</v>
      </c>
      <c r="AW545" t="b">
        <v>0</v>
      </c>
      <c r="AX545" s="241"/>
      <c r="AY545" s="241" t="s">
        <v>10936</v>
      </c>
      <c r="AZ545" s="234"/>
      <c r="BA545" s="234"/>
      <c r="BB545" s="234" t="s">
        <v>7426</v>
      </c>
      <c r="BC545" t="b">
        <v>0</v>
      </c>
      <c r="BD545" s="234" t="s">
        <v>7008</v>
      </c>
      <c r="BE545" s="234" t="s">
        <v>7009</v>
      </c>
      <c r="BF545" s="234" t="s">
        <v>7027</v>
      </c>
      <c r="BG545" s="234" t="s">
        <v>7028</v>
      </c>
      <c r="BH545" s="234" t="s">
        <v>55</v>
      </c>
      <c r="BI545" s="243">
        <v>44642.414421296293</v>
      </c>
      <c r="BJ545" s="234" t="s">
        <v>442</v>
      </c>
      <c r="BK545" s="234" t="s">
        <v>451</v>
      </c>
      <c r="BL545" s="234" t="s">
        <v>451</v>
      </c>
      <c r="BM545" s="234" t="s">
        <v>451</v>
      </c>
      <c r="BN545" s="241" t="s">
        <v>10937</v>
      </c>
      <c r="BO545" t="b">
        <v>0</v>
      </c>
      <c r="BP545" t="b">
        <v>0</v>
      </c>
      <c r="BQ545" t="b">
        <v>0</v>
      </c>
      <c r="BR545" s="241" t="s">
        <v>7029</v>
      </c>
      <c r="BS545" s="241"/>
      <c r="BT545" s="234" t="s">
        <v>7012</v>
      </c>
      <c r="BU545" t="b">
        <v>0</v>
      </c>
      <c r="BV545" s="103">
        <v>1</v>
      </c>
      <c r="BW545" s="235">
        <v>1700</v>
      </c>
      <c r="BX545" s="234" t="s">
        <v>10938</v>
      </c>
      <c r="BY545" s="234" t="s">
        <v>56</v>
      </c>
      <c r="BZ545" s="234" t="s">
        <v>7014</v>
      </c>
    </row>
    <row r="546" spans="1:78" x14ac:dyDescent="0.25">
      <c r="A546" s="5">
        <v>1667</v>
      </c>
      <c r="B546" s="234" t="s">
        <v>1718</v>
      </c>
      <c r="C546" s="234" t="s">
        <v>1131</v>
      </c>
      <c r="D546" s="234" t="s">
        <v>10250</v>
      </c>
      <c r="E546" s="234"/>
      <c r="F546" s="234" t="s">
        <v>6993</v>
      </c>
      <c r="G546" s="234" t="s">
        <v>7315</v>
      </c>
      <c r="H546" s="234" t="s">
        <v>6995</v>
      </c>
      <c r="I546" s="242"/>
      <c r="J546" s="242">
        <v>44357.409490740742</v>
      </c>
      <c r="K546" s="234" t="s">
        <v>10939</v>
      </c>
      <c r="L546" s="242">
        <v>44365.409490740742</v>
      </c>
      <c r="M546" s="234" t="s">
        <v>6996</v>
      </c>
      <c r="N546" s="234" t="s">
        <v>10251</v>
      </c>
      <c r="O546" s="234" t="s">
        <v>10252</v>
      </c>
      <c r="P546" s="234" t="s">
        <v>6999</v>
      </c>
      <c r="Q546" s="234" t="s">
        <v>10940</v>
      </c>
      <c r="R546" s="234" t="s">
        <v>451</v>
      </c>
      <c r="S546" t="b">
        <v>0</v>
      </c>
      <c r="T546" s="242"/>
      <c r="U546" s="103">
        <v>1</v>
      </c>
      <c r="V546" s="234" t="s">
        <v>272</v>
      </c>
      <c r="W546" s="103">
        <v>1</v>
      </c>
      <c r="X546" s="234" t="s">
        <v>272</v>
      </c>
      <c r="Y546" s="242"/>
      <c r="Z546" s="242"/>
      <c r="AA546" s="103"/>
      <c r="AB546" s="234" t="s">
        <v>10254</v>
      </c>
      <c r="AC546" s="243">
        <v>44357.413657407407</v>
      </c>
      <c r="AD546" s="234" t="s">
        <v>7320</v>
      </c>
      <c r="AE546" s="235" t="s">
        <v>10941</v>
      </c>
      <c r="AF546" s="237">
        <v>0</v>
      </c>
      <c r="AG546" s="234" t="s">
        <v>482</v>
      </c>
      <c r="AH546" s="241"/>
      <c r="AI546" t="b">
        <v>1</v>
      </c>
      <c r="AJ546" t="b">
        <v>0</v>
      </c>
      <c r="AK546" s="234"/>
      <c r="AL546" s="103"/>
      <c r="AM546" t="b">
        <v>0</v>
      </c>
      <c r="AN546" s="234"/>
      <c r="AO546" s="103"/>
      <c r="AP546" s="241"/>
      <c r="AQ546" s="241"/>
      <c r="AR546" s="241"/>
      <c r="AS546" s="241"/>
      <c r="AT546" s="234" t="s">
        <v>7005</v>
      </c>
      <c r="AU546" s="234" t="s">
        <v>7085</v>
      </c>
      <c r="AV546" t="b">
        <v>0</v>
      </c>
      <c r="AW546" t="b">
        <v>0</v>
      </c>
      <c r="AX546" s="241"/>
      <c r="AY546" s="241"/>
      <c r="AZ546" s="234"/>
      <c r="BA546" s="234"/>
      <c r="BB546" s="234" t="s">
        <v>10942</v>
      </c>
      <c r="BC546" t="b">
        <v>0</v>
      </c>
      <c r="BD546" s="234" t="s">
        <v>7008</v>
      </c>
      <c r="BE546" s="234" t="s">
        <v>7009</v>
      </c>
      <c r="BF546" s="234" t="s">
        <v>7027</v>
      </c>
      <c r="BG546" s="234" t="s">
        <v>7028</v>
      </c>
      <c r="BH546" s="234" t="s">
        <v>55</v>
      </c>
      <c r="BI546" s="243">
        <v>44642.414409722223</v>
      </c>
      <c r="BJ546" s="234" t="s">
        <v>442</v>
      </c>
      <c r="BK546" s="234" t="s">
        <v>451</v>
      </c>
      <c r="BL546" s="234" t="s">
        <v>451</v>
      </c>
      <c r="BM546" s="234" t="s">
        <v>451</v>
      </c>
      <c r="BN546" s="241"/>
      <c r="BO546" t="b">
        <v>0</v>
      </c>
      <c r="BP546" t="b">
        <v>0</v>
      </c>
      <c r="BQ546" t="b">
        <v>0</v>
      </c>
      <c r="BR546" s="241" t="s">
        <v>7029</v>
      </c>
      <c r="BS546" s="241"/>
      <c r="BT546" s="234" t="s">
        <v>7012</v>
      </c>
      <c r="BU546" t="b">
        <v>0</v>
      </c>
      <c r="BV546" s="103">
        <v>1</v>
      </c>
      <c r="BW546" s="235">
        <v>1699</v>
      </c>
      <c r="BX546" s="234" t="s">
        <v>10943</v>
      </c>
      <c r="BY546" s="234" t="s">
        <v>56</v>
      </c>
      <c r="BZ546" s="234" t="s">
        <v>7014</v>
      </c>
    </row>
    <row r="547" spans="1:78" x14ac:dyDescent="0.25">
      <c r="A547" s="5">
        <v>1666</v>
      </c>
      <c r="B547" s="234" t="s">
        <v>1711</v>
      </c>
      <c r="C547" s="234" t="s">
        <v>10944</v>
      </c>
      <c r="D547" s="234" t="s">
        <v>7329</v>
      </c>
      <c r="E547" s="234"/>
      <c r="F547" s="234" t="s">
        <v>6993</v>
      </c>
      <c r="G547" s="234" t="s">
        <v>7315</v>
      </c>
      <c r="H547" s="234" t="s">
        <v>6995</v>
      </c>
      <c r="I547" s="242"/>
      <c r="J547" s="242">
        <v>44357.376296296294</v>
      </c>
      <c r="K547" s="234" t="s">
        <v>10945</v>
      </c>
      <c r="L547" s="242">
        <v>44362.376296296294</v>
      </c>
      <c r="M547" s="234" t="s">
        <v>6996</v>
      </c>
      <c r="N547" s="234" t="s">
        <v>7331</v>
      </c>
      <c r="O547" s="234" t="s">
        <v>7332</v>
      </c>
      <c r="P547" s="234" t="s">
        <v>6999</v>
      </c>
      <c r="Q547" s="234" t="s">
        <v>10946</v>
      </c>
      <c r="R547" s="234" t="s">
        <v>451</v>
      </c>
      <c r="S547" t="b">
        <v>0</v>
      </c>
      <c r="T547" s="242"/>
      <c r="U547" s="103">
        <v>1</v>
      </c>
      <c r="V547" s="234" t="s">
        <v>272</v>
      </c>
      <c r="W547" s="103">
        <v>1</v>
      </c>
      <c r="X547" s="234" t="s">
        <v>272</v>
      </c>
      <c r="Y547" s="242"/>
      <c r="Z547" s="242"/>
      <c r="AA547" s="103"/>
      <c r="AB547" s="234" t="s">
        <v>7334</v>
      </c>
      <c r="AC547" s="243">
        <v>44357.381076388891</v>
      </c>
      <c r="AD547" s="234" t="s">
        <v>7320</v>
      </c>
      <c r="AE547" s="235" t="s">
        <v>10947</v>
      </c>
      <c r="AF547" s="237">
        <v>0</v>
      </c>
      <c r="AG547" s="234" t="s">
        <v>482</v>
      </c>
      <c r="AH547" s="241"/>
      <c r="AI547" t="b">
        <v>1</v>
      </c>
      <c r="AJ547" t="b">
        <v>0</v>
      </c>
      <c r="AK547" s="234"/>
      <c r="AL547" s="103"/>
      <c r="AM547" t="b">
        <v>0</v>
      </c>
      <c r="AN547" s="234"/>
      <c r="AO547" s="103"/>
      <c r="AP547" s="241"/>
      <c r="AQ547" s="241"/>
      <c r="AR547" s="241"/>
      <c r="AS547" s="241"/>
      <c r="AT547" s="234" t="s">
        <v>7005</v>
      </c>
      <c r="AU547" s="234" t="s">
        <v>7085</v>
      </c>
      <c r="AV547" t="b">
        <v>0</v>
      </c>
      <c r="AW547" t="b">
        <v>0</v>
      </c>
      <c r="AX547" s="241"/>
      <c r="AY547" s="241"/>
      <c r="AZ547" s="234"/>
      <c r="BA547" s="234"/>
      <c r="BB547" s="234" t="s">
        <v>10522</v>
      </c>
      <c r="BC547" t="b">
        <v>0</v>
      </c>
      <c r="BD547" s="234" t="s">
        <v>7008</v>
      </c>
      <c r="BE547" s="234" t="s">
        <v>7009</v>
      </c>
      <c r="BF547" s="234" t="s">
        <v>7027</v>
      </c>
      <c r="BG547" s="234" t="s">
        <v>7028</v>
      </c>
      <c r="BH547" s="234" t="s">
        <v>55</v>
      </c>
      <c r="BI547" s="243">
        <v>44642.414409722223</v>
      </c>
      <c r="BJ547" s="234" t="s">
        <v>442</v>
      </c>
      <c r="BK547" s="234" t="s">
        <v>451</v>
      </c>
      <c r="BL547" s="234" t="s">
        <v>451</v>
      </c>
      <c r="BM547" s="234" t="s">
        <v>451</v>
      </c>
      <c r="BN547" s="241"/>
      <c r="BO547" t="b">
        <v>0</v>
      </c>
      <c r="BP547" t="b">
        <v>0</v>
      </c>
      <c r="BQ547" t="b">
        <v>0</v>
      </c>
      <c r="BR547" s="241" t="s">
        <v>7029</v>
      </c>
      <c r="BS547" s="241"/>
      <c r="BT547" s="234" t="s">
        <v>7012</v>
      </c>
      <c r="BU547" t="b">
        <v>0</v>
      </c>
      <c r="BV547" s="103">
        <v>1</v>
      </c>
      <c r="BW547" s="235">
        <v>1698</v>
      </c>
      <c r="BX547" s="234" t="s">
        <v>10948</v>
      </c>
      <c r="BY547" s="234" t="s">
        <v>56</v>
      </c>
      <c r="BZ547" s="234" t="s">
        <v>7014</v>
      </c>
    </row>
    <row r="548" spans="1:78" x14ac:dyDescent="0.25">
      <c r="A548" s="5">
        <v>1665</v>
      </c>
      <c r="B548" s="234" t="s">
        <v>1701</v>
      </c>
      <c r="C548" s="234" t="s">
        <v>10949</v>
      </c>
      <c r="D548" s="234" t="s">
        <v>7051</v>
      </c>
      <c r="E548" s="234" t="s">
        <v>8272</v>
      </c>
      <c r="F548" s="234" t="s">
        <v>2991</v>
      </c>
      <c r="G548" s="234" t="s">
        <v>7033</v>
      </c>
      <c r="H548" s="234" t="s">
        <v>7034</v>
      </c>
      <c r="I548" s="242"/>
      <c r="J548" s="242">
        <v>44357.352071759262</v>
      </c>
      <c r="K548" s="234"/>
      <c r="L548" s="242">
        <v>44357.352071759262</v>
      </c>
      <c r="M548" s="234" t="s">
        <v>6996</v>
      </c>
      <c r="N548" s="234" t="s">
        <v>7053</v>
      </c>
      <c r="O548" s="234" t="s">
        <v>7054</v>
      </c>
      <c r="P548" s="234" t="s">
        <v>6999</v>
      </c>
      <c r="Q548" s="234"/>
      <c r="R548" s="234" t="s">
        <v>451</v>
      </c>
      <c r="S548" t="b">
        <v>0</v>
      </c>
      <c r="T548" s="242"/>
      <c r="U548" s="103">
        <v>18750</v>
      </c>
      <c r="V548" s="234" t="s">
        <v>480</v>
      </c>
      <c r="W548" s="103">
        <v>75000</v>
      </c>
      <c r="X548" s="234" t="s">
        <v>480</v>
      </c>
      <c r="Y548" s="242"/>
      <c r="Z548" s="242"/>
      <c r="AA548" s="103"/>
      <c r="AB548" s="234" t="s">
        <v>7055</v>
      </c>
      <c r="AC548" s="243">
        <v>44357.367928240739</v>
      </c>
      <c r="AD548" s="234" t="s">
        <v>7039</v>
      </c>
      <c r="AE548" s="235" t="s">
        <v>10950</v>
      </c>
      <c r="AF548" s="237">
        <v>0</v>
      </c>
      <c r="AG548" s="234" t="s">
        <v>482</v>
      </c>
      <c r="AH548" s="241"/>
      <c r="AI548" t="b">
        <v>1</v>
      </c>
      <c r="AJ548" t="b">
        <v>0</v>
      </c>
      <c r="AK548" s="234"/>
      <c r="AL548" s="103"/>
      <c r="AM548" t="b">
        <v>0</v>
      </c>
      <c r="AN548" s="234"/>
      <c r="AO548" s="103"/>
      <c r="AP548" s="241"/>
      <c r="AQ548" s="241"/>
      <c r="AR548" s="241"/>
      <c r="AS548" s="241"/>
      <c r="AT548" s="234" t="s">
        <v>7058</v>
      </c>
      <c r="AU548" s="234" t="s">
        <v>10951</v>
      </c>
      <c r="AV548" t="b">
        <v>0</v>
      </c>
      <c r="AW548" t="b">
        <v>0</v>
      </c>
      <c r="AX548" s="241"/>
      <c r="AY548" s="241"/>
      <c r="AZ548" s="234"/>
      <c r="BA548" s="234"/>
      <c r="BB548" s="234"/>
      <c r="BC548" t="b">
        <v>0</v>
      </c>
      <c r="BD548" s="234" t="s">
        <v>7008</v>
      </c>
      <c r="BE548" s="234" t="s">
        <v>7045</v>
      </c>
      <c r="BF548" s="234" t="s">
        <v>7027</v>
      </c>
      <c r="BG548" s="234" t="s">
        <v>7028</v>
      </c>
      <c r="BH548" s="234" t="s">
        <v>55</v>
      </c>
      <c r="BI548" s="243">
        <v>44642.414409722223</v>
      </c>
      <c r="BJ548" s="234" t="s">
        <v>442</v>
      </c>
      <c r="BK548" s="234" t="s">
        <v>451</v>
      </c>
      <c r="BL548" s="234" t="s">
        <v>451</v>
      </c>
      <c r="BM548" s="234" t="s">
        <v>451</v>
      </c>
      <c r="BN548" s="241"/>
      <c r="BO548" t="b">
        <v>0</v>
      </c>
      <c r="BP548" t="b">
        <v>0</v>
      </c>
      <c r="BQ548" t="b">
        <v>0</v>
      </c>
      <c r="BR548" s="241" t="s">
        <v>7029</v>
      </c>
      <c r="BS548" s="241"/>
      <c r="BT548" s="234" t="s">
        <v>7047</v>
      </c>
      <c r="BU548" t="b">
        <v>0</v>
      </c>
      <c r="BV548" s="103">
        <v>1</v>
      </c>
      <c r="BW548" s="235">
        <v>1697</v>
      </c>
      <c r="BX548" s="234" t="s">
        <v>10952</v>
      </c>
      <c r="BY548" s="234" t="s">
        <v>56</v>
      </c>
      <c r="BZ548" s="234" t="s">
        <v>7014</v>
      </c>
    </row>
    <row r="549" spans="1:78" ht="90" x14ac:dyDescent="0.25">
      <c r="A549" s="5">
        <v>1664</v>
      </c>
      <c r="B549" s="234" t="s">
        <v>1695</v>
      </c>
      <c r="C549" s="234" t="s">
        <v>1696</v>
      </c>
      <c r="D549" s="234" t="s">
        <v>7771</v>
      </c>
      <c r="E549" s="234" t="s">
        <v>10953</v>
      </c>
      <c r="F549" s="234" t="s">
        <v>2991</v>
      </c>
      <c r="G549" s="234" t="s">
        <v>7033</v>
      </c>
      <c r="H549" s="234" t="s">
        <v>7034</v>
      </c>
      <c r="I549" s="242"/>
      <c r="J549" s="242">
        <v>44357.298425925925</v>
      </c>
      <c r="K549" s="234"/>
      <c r="L549" s="242">
        <v>44357.298425925925</v>
      </c>
      <c r="M549" s="234" t="s">
        <v>6996</v>
      </c>
      <c r="N549" s="234" t="s">
        <v>10280</v>
      </c>
      <c r="O549" s="234" t="s">
        <v>10281</v>
      </c>
      <c r="P549" s="234" t="s">
        <v>6999</v>
      </c>
      <c r="Q549" s="234"/>
      <c r="R549" s="234" t="s">
        <v>547</v>
      </c>
      <c r="S549" t="b">
        <v>0</v>
      </c>
      <c r="T549" s="242">
        <v>44361</v>
      </c>
      <c r="U549" s="103">
        <v>4500</v>
      </c>
      <c r="V549" s="234" t="s">
        <v>272</v>
      </c>
      <c r="W549" s="103">
        <v>27000</v>
      </c>
      <c r="X549" s="234" t="s">
        <v>272</v>
      </c>
      <c r="Y549" s="242"/>
      <c r="Z549" s="242"/>
      <c r="AA549" s="103">
        <v>6</v>
      </c>
      <c r="AB549" s="234" t="s">
        <v>7774</v>
      </c>
      <c r="AC549" s="243">
        <v>44357.310532407406</v>
      </c>
      <c r="AD549" s="234" t="s">
        <v>7039</v>
      </c>
      <c r="AE549" s="235" t="s">
        <v>10954</v>
      </c>
      <c r="AF549" s="237">
        <v>0</v>
      </c>
      <c r="AG549" s="234" t="s">
        <v>482</v>
      </c>
      <c r="AH549" s="241"/>
      <c r="AI549" t="b">
        <v>1</v>
      </c>
      <c r="AJ549" t="b">
        <v>0</v>
      </c>
      <c r="AK549" s="234"/>
      <c r="AL549" s="103"/>
      <c r="AM549" t="b">
        <v>0</v>
      </c>
      <c r="AN549" s="234"/>
      <c r="AO549" s="103"/>
      <c r="AP549" s="241"/>
      <c r="AQ549" s="241"/>
      <c r="AR549" s="241"/>
      <c r="AS549" s="241" t="s">
        <v>10955</v>
      </c>
      <c r="AT549" s="234" t="s">
        <v>7005</v>
      </c>
      <c r="AU549" s="234" t="s">
        <v>7788</v>
      </c>
      <c r="AV549" t="b">
        <v>1</v>
      </c>
      <c r="AW549" t="b">
        <v>1</v>
      </c>
      <c r="AX549" s="241"/>
      <c r="AY549" s="241" t="s">
        <v>10956</v>
      </c>
      <c r="AZ549" s="234"/>
      <c r="BA549" s="234"/>
      <c r="BB549" s="234" t="s">
        <v>10957</v>
      </c>
      <c r="BC549" t="b">
        <v>0</v>
      </c>
      <c r="BD549" s="234" t="s">
        <v>7008</v>
      </c>
      <c r="BE549" s="234" t="s">
        <v>7045</v>
      </c>
      <c r="BF549" s="234" t="s">
        <v>7027</v>
      </c>
      <c r="BG549" s="234" t="s">
        <v>7010</v>
      </c>
      <c r="BH549" s="234" t="s">
        <v>55</v>
      </c>
      <c r="BI549" s="243">
        <v>44642.414409722223</v>
      </c>
      <c r="BJ549" s="234" t="s">
        <v>8287</v>
      </c>
      <c r="BK549" s="234" t="s">
        <v>451</v>
      </c>
      <c r="BL549" s="234" t="s">
        <v>451</v>
      </c>
      <c r="BM549" s="234" t="s">
        <v>451</v>
      </c>
      <c r="BN549" s="241"/>
      <c r="BO549" t="b">
        <v>0</v>
      </c>
      <c r="BP549" t="b">
        <v>1</v>
      </c>
      <c r="BQ549" t="b">
        <v>1</v>
      </c>
      <c r="BR549" s="241" t="s">
        <v>7029</v>
      </c>
      <c r="BS549" s="241" t="s">
        <v>7777</v>
      </c>
      <c r="BT549" s="234" t="s">
        <v>7012</v>
      </c>
      <c r="BU549" t="b">
        <v>0</v>
      </c>
      <c r="BV549" s="103">
        <v>1</v>
      </c>
      <c r="BW549" s="235">
        <v>1696</v>
      </c>
      <c r="BX549" s="234" t="s">
        <v>10958</v>
      </c>
      <c r="BY549" s="234" t="s">
        <v>56</v>
      </c>
      <c r="BZ549" s="234" t="s">
        <v>7014</v>
      </c>
    </row>
    <row r="550" spans="1:78" x14ac:dyDescent="0.25">
      <c r="A550" s="5">
        <v>1663</v>
      </c>
      <c r="B550" s="234" t="s">
        <v>10959</v>
      </c>
      <c r="C550" s="234" t="s">
        <v>10960</v>
      </c>
      <c r="D550" s="234" t="s">
        <v>10961</v>
      </c>
      <c r="E550" s="234" t="s">
        <v>10962</v>
      </c>
      <c r="F550" s="234" t="s">
        <v>6993</v>
      </c>
      <c r="G550" s="234" t="s">
        <v>7244</v>
      </c>
      <c r="H550" s="234" t="s">
        <v>6994</v>
      </c>
      <c r="I550" s="242"/>
      <c r="J550" s="242">
        <v>44349.281423611108</v>
      </c>
      <c r="K550" s="234"/>
      <c r="L550" s="242">
        <v>44357.281423611108</v>
      </c>
      <c r="M550" s="234" t="s">
        <v>6996</v>
      </c>
      <c r="N550" s="234" t="s">
        <v>10963</v>
      </c>
      <c r="O550" s="234" t="s">
        <v>9585</v>
      </c>
      <c r="P550" s="234" t="s">
        <v>6999</v>
      </c>
      <c r="Q550" s="234"/>
      <c r="R550" s="234" t="s">
        <v>451</v>
      </c>
      <c r="S550" t="b">
        <v>0</v>
      </c>
      <c r="T550" s="242">
        <v>44431</v>
      </c>
      <c r="U550" s="103">
        <v>29</v>
      </c>
      <c r="V550" s="234" t="s">
        <v>272</v>
      </c>
      <c r="W550" s="103">
        <v>29</v>
      </c>
      <c r="X550" s="234" t="s">
        <v>272</v>
      </c>
      <c r="Y550" s="242"/>
      <c r="Z550" s="242"/>
      <c r="AA550" s="103"/>
      <c r="AB550" s="234" t="s">
        <v>10964</v>
      </c>
      <c r="AC550" s="243">
        <v>44357.283680555556</v>
      </c>
      <c r="AD550" s="234" t="s">
        <v>7248</v>
      </c>
      <c r="AE550" s="235" t="s">
        <v>10965</v>
      </c>
      <c r="AF550" s="237">
        <v>0</v>
      </c>
      <c r="AG550" s="234" t="s">
        <v>482</v>
      </c>
      <c r="AH550" s="241"/>
      <c r="AI550" t="b">
        <v>1</v>
      </c>
      <c r="AJ550" t="b">
        <v>0</v>
      </c>
      <c r="AK550" s="234"/>
      <c r="AL550" s="103"/>
      <c r="AM550" t="b">
        <v>0</v>
      </c>
      <c r="AN550" s="234"/>
      <c r="AO550" s="103"/>
      <c r="AP550" s="241"/>
      <c r="AQ550" s="241"/>
      <c r="AR550" s="241"/>
      <c r="AS550" s="241"/>
      <c r="AT550" s="234" t="s">
        <v>7005</v>
      </c>
      <c r="AU550" s="234" t="s">
        <v>7006</v>
      </c>
      <c r="AV550" t="b">
        <v>0</v>
      </c>
      <c r="AW550" t="b">
        <v>0</v>
      </c>
      <c r="AX550" s="241"/>
      <c r="AY550" s="241"/>
      <c r="AZ550" s="234" t="s">
        <v>6996</v>
      </c>
      <c r="BA550" s="234" t="s">
        <v>10966</v>
      </c>
      <c r="BB550" s="234" t="s">
        <v>10967</v>
      </c>
      <c r="BC550" t="b">
        <v>0</v>
      </c>
      <c r="BD550" s="234" t="s">
        <v>7008</v>
      </c>
      <c r="BE550" s="234" t="s">
        <v>7009</v>
      </c>
      <c r="BF550" s="234" t="s">
        <v>7027</v>
      </c>
      <c r="BG550" s="234" t="s">
        <v>8373</v>
      </c>
      <c r="BH550" s="234" t="s">
        <v>55</v>
      </c>
      <c r="BI550" s="243">
        <v>44642.414398148147</v>
      </c>
      <c r="BJ550" s="234" t="s">
        <v>442</v>
      </c>
      <c r="BK550" s="234" t="s">
        <v>451</v>
      </c>
      <c r="BL550" s="234" t="s">
        <v>451</v>
      </c>
      <c r="BM550" s="234" t="s">
        <v>451</v>
      </c>
      <c r="BN550" s="241"/>
      <c r="BO550" t="b">
        <v>0</v>
      </c>
      <c r="BP550" t="b">
        <v>0</v>
      </c>
      <c r="BQ550" t="b">
        <v>0</v>
      </c>
      <c r="BR550" s="241" t="s">
        <v>7029</v>
      </c>
      <c r="BS550" s="241"/>
      <c r="BT550" s="234" t="s">
        <v>7012</v>
      </c>
      <c r="BU550" t="b">
        <v>1</v>
      </c>
      <c r="BV550" s="103">
        <v>0</v>
      </c>
      <c r="BW550" s="235">
        <v>1695</v>
      </c>
      <c r="BX550" s="234" t="s">
        <v>10968</v>
      </c>
      <c r="BY550" s="234" t="s">
        <v>56</v>
      </c>
      <c r="BZ550" s="234" t="s">
        <v>7014</v>
      </c>
    </row>
    <row r="551" spans="1:78" x14ac:dyDescent="0.25">
      <c r="A551" s="5">
        <v>1662</v>
      </c>
      <c r="B551" s="234" t="s">
        <v>1685</v>
      </c>
      <c r="C551" s="234" t="s">
        <v>10969</v>
      </c>
      <c r="D551" s="234" t="s">
        <v>7446</v>
      </c>
      <c r="E551" s="234" t="s">
        <v>7741</v>
      </c>
      <c r="F551" s="234" t="s">
        <v>2991</v>
      </c>
      <c r="G551" s="234" t="s">
        <v>7244</v>
      </c>
      <c r="H551" s="234" t="s">
        <v>6994</v>
      </c>
      <c r="I551" s="242"/>
      <c r="J551" s="242">
        <v>44356.490451388891</v>
      </c>
      <c r="K551" s="234" t="s">
        <v>10969</v>
      </c>
      <c r="L551" s="242">
        <v>44358.490451388891</v>
      </c>
      <c r="M551" s="234" t="s">
        <v>6996</v>
      </c>
      <c r="N551" s="234" t="s">
        <v>7447</v>
      </c>
      <c r="O551" s="234" t="s">
        <v>7448</v>
      </c>
      <c r="P551" s="234" t="s">
        <v>6999</v>
      </c>
      <c r="Q551" s="234" t="s">
        <v>10970</v>
      </c>
      <c r="R551" s="234" t="s">
        <v>451</v>
      </c>
      <c r="S551" t="b">
        <v>0</v>
      </c>
      <c r="T551" s="242">
        <v>44935</v>
      </c>
      <c r="U551" s="103">
        <v>100</v>
      </c>
      <c r="V551" s="234" t="s">
        <v>272</v>
      </c>
      <c r="W551" s="103">
        <v>840</v>
      </c>
      <c r="X551" s="234" t="s">
        <v>272</v>
      </c>
      <c r="Y551" s="242">
        <v>44935</v>
      </c>
      <c r="Z551" s="242">
        <v>47118</v>
      </c>
      <c r="AA551" s="103">
        <v>6</v>
      </c>
      <c r="AB551" s="234" t="s">
        <v>7449</v>
      </c>
      <c r="AC551" s="243">
        <v>44356.49486111111</v>
      </c>
      <c r="AD551" s="234" t="s">
        <v>7248</v>
      </c>
      <c r="AE551" s="235" t="s">
        <v>10971</v>
      </c>
      <c r="AF551" s="237">
        <v>0</v>
      </c>
      <c r="AG551" s="234" t="s">
        <v>482</v>
      </c>
      <c r="AH551" s="241"/>
      <c r="AI551" t="b">
        <v>1</v>
      </c>
      <c r="AJ551" t="b">
        <v>0</v>
      </c>
      <c r="AK551" s="234"/>
      <c r="AL551" s="103"/>
      <c r="AM551" t="b">
        <v>0</v>
      </c>
      <c r="AN551" s="234"/>
      <c r="AO551" s="103"/>
      <c r="AP551" s="241"/>
      <c r="AQ551" s="241"/>
      <c r="AR551" s="241"/>
      <c r="AS551" s="241"/>
      <c r="AT551" s="234" t="s">
        <v>7005</v>
      </c>
      <c r="AU551" s="234" t="s">
        <v>7505</v>
      </c>
      <c r="AV551" t="b">
        <v>1</v>
      </c>
      <c r="AW551" t="b">
        <v>0</v>
      </c>
      <c r="AX551" s="241"/>
      <c r="AY551" s="241"/>
      <c r="AZ551" s="234"/>
      <c r="BA551" s="234"/>
      <c r="BB551" s="234" t="s">
        <v>10972</v>
      </c>
      <c r="BC551" t="b">
        <v>0</v>
      </c>
      <c r="BD551" s="234" t="s">
        <v>7008</v>
      </c>
      <c r="BE551" s="234" t="s">
        <v>7009</v>
      </c>
      <c r="BF551" s="234" t="s">
        <v>7027</v>
      </c>
      <c r="BG551" s="234" t="s">
        <v>7028</v>
      </c>
      <c r="BH551" s="234" t="s">
        <v>55</v>
      </c>
      <c r="BI551" s="243">
        <v>44642.414398148147</v>
      </c>
      <c r="BJ551" s="234" t="s">
        <v>442</v>
      </c>
      <c r="BK551" s="234" t="s">
        <v>451</v>
      </c>
      <c r="BL551" s="234" t="s">
        <v>451</v>
      </c>
      <c r="BM551" s="234" t="s">
        <v>451</v>
      </c>
      <c r="BN551" s="241"/>
      <c r="BO551" t="b">
        <v>0</v>
      </c>
      <c r="BP551" t="b">
        <v>0</v>
      </c>
      <c r="BQ551" t="b">
        <v>0</v>
      </c>
      <c r="BR551" s="241" t="s">
        <v>7029</v>
      </c>
      <c r="BS551" s="241"/>
      <c r="BT551" s="234" t="s">
        <v>7012</v>
      </c>
      <c r="BU551" t="b">
        <v>0</v>
      </c>
      <c r="BV551" s="103">
        <v>1</v>
      </c>
      <c r="BW551" s="235">
        <v>1694</v>
      </c>
      <c r="BX551" s="234" t="s">
        <v>10973</v>
      </c>
      <c r="BY551" s="234" t="s">
        <v>56</v>
      </c>
      <c r="BZ551" s="234" t="s">
        <v>7014</v>
      </c>
    </row>
    <row r="552" spans="1:78" ht="135" x14ac:dyDescent="0.25">
      <c r="A552" s="5">
        <v>1661</v>
      </c>
      <c r="B552" s="234" t="s">
        <v>1661</v>
      </c>
      <c r="C552" s="234" t="s">
        <v>10974</v>
      </c>
      <c r="D552" s="234" t="s">
        <v>8249</v>
      </c>
      <c r="E552" s="234"/>
      <c r="F552" s="234" t="s">
        <v>2991</v>
      </c>
      <c r="G552" s="234" t="s">
        <v>7864</v>
      </c>
      <c r="H552" s="234" t="s">
        <v>7034</v>
      </c>
      <c r="I552" s="242"/>
      <c r="J552" s="242">
        <v>44348.610601851855</v>
      </c>
      <c r="K552" s="234"/>
      <c r="L552" s="242">
        <v>44789.610601851855</v>
      </c>
      <c r="M552" s="234" t="s">
        <v>6996</v>
      </c>
      <c r="N552" s="234" t="s">
        <v>8251</v>
      </c>
      <c r="O552" s="234" t="s">
        <v>8252</v>
      </c>
      <c r="P552" s="234" t="s">
        <v>6999</v>
      </c>
      <c r="Q552" s="234"/>
      <c r="R552" s="234" t="s">
        <v>451</v>
      </c>
      <c r="S552" t="b">
        <v>0</v>
      </c>
      <c r="T552" s="242"/>
      <c r="U552" s="103">
        <v>5116</v>
      </c>
      <c r="V552" s="234" t="s">
        <v>272</v>
      </c>
      <c r="W552" s="103">
        <v>35809</v>
      </c>
      <c r="X552" s="234" t="s">
        <v>272</v>
      </c>
      <c r="Y552" s="242"/>
      <c r="Z552" s="242"/>
      <c r="AA552" s="103">
        <v>7</v>
      </c>
      <c r="AB552" s="234" t="s">
        <v>8253</v>
      </c>
      <c r="AC552" s="243">
        <v>44355.613877314812</v>
      </c>
      <c r="AD552" s="234" t="s">
        <v>7763</v>
      </c>
      <c r="AE552" s="235" t="s">
        <v>10975</v>
      </c>
      <c r="AF552" s="237">
        <v>0</v>
      </c>
      <c r="AG552" s="234" t="s">
        <v>7003</v>
      </c>
      <c r="AH552" s="241" t="s">
        <v>10976</v>
      </c>
      <c r="AI552" t="b">
        <v>1</v>
      </c>
      <c r="AJ552" t="b">
        <v>0</v>
      </c>
      <c r="AK552" s="234"/>
      <c r="AL552" s="103"/>
      <c r="AM552" t="b">
        <v>0</v>
      </c>
      <c r="AN552" s="234"/>
      <c r="AO552" s="103"/>
      <c r="AP552" s="241"/>
      <c r="AQ552" s="241" t="s">
        <v>7024</v>
      </c>
      <c r="AR552" s="241"/>
      <c r="AS552" s="241"/>
      <c r="AT552" s="234" t="s">
        <v>7120</v>
      </c>
      <c r="AU552" s="234" t="s">
        <v>8585</v>
      </c>
      <c r="AV552" t="b">
        <v>1</v>
      </c>
      <c r="AW552" t="b">
        <v>1</v>
      </c>
      <c r="AX552" s="241" t="s">
        <v>9848</v>
      </c>
      <c r="AY552" s="241"/>
      <c r="AZ552" s="234"/>
      <c r="BA552" s="234"/>
      <c r="BB552" s="234"/>
      <c r="BC552" t="b">
        <v>0</v>
      </c>
      <c r="BD552" s="234" t="s">
        <v>7008</v>
      </c>
      <c r="BE552" s="234" t="s">
        <v>7045</v>
      </c>
      <c r="BF552" s="234" t="s">
        <v>7027</v>
      </c>
      <c r="BG552" s="234" t="s">
        <v>7028</v>
      </c>
      <c r="BH552" s="234" t="s">
        <v>7011</v>
      </c>
      <c r="BI552" s="243">
        <v>44783.444386574076</v>
      </c>
      <c r="BJ552" s="234" t="s">
        <v>442</v>
      </c>
      <c r="BK552" s="234" t="s">
        <v>451</v>
      </c>
      <c r="BL552" s="234" t="s">
        <v>547</v>
      </c>
      <c r="BM552" s="234" t="s">
        <v>547</v>
      </c>
      <c r="BN552" s="241" t="s">
        <v>9849</v>
      </c>
      <c r="BO552" t="b">
        <v>0</v>
      </c>
      <c r="BP552" t="b">
        <v>0</v>
      </c>
      <c r="BQ552" t="b">
        <v>1</v>
      </c>
      <c r="BR552" s="241" t="s">
        <v>8255</v>
      </c>
      <c r="BS552" s="241"/>
      <c r="BT552" s="234" t="s">
        <v>7047</v>
      </c>
      <c r="BU552" t="b">
        <v>0</v>
      </c>
      <c r="BV552" s="103">
        <v>3</v>
      </c>
      <c r="BW552" s="235">
        <v>1693</v>
      </c>
      <c r="BX552" s="234" t="s">
        <v>10977</v>
      </c>
      <c r="BY552" s="234" t="s">
        <v>56</v>
      </c>
      <c r="BZ552" s="234" t="s">
        <v>7014</v>
      </c>
    </row>
    <row r="553" spans="1:78" x14ac:dyDescent="0.25">
      <c r="A553" s="5">
        <v>1660</v>
      </c>
      <c r="B553" s="234" t="s">
        <v>1651</v>
      </c>
      <c r="C553" s="234" t="s">
        <v>10978</v>
      </c>
      <c r="D553" s="234" t="s">
        <v>10979</v>
      </c>
      <c r="E553" s="234"/>
      <c r="F553" s="234" t="s">
        <v>6993</v>
      </c>
      <c r="G553" s="234" t="s">
        <v>10829</v>
      </c>
      <c r="H553" s="234" t="s">
        <v>7856</v>
      </c>
      <c r="I553" s="242"/>
      <c r="J553" s="242">
        <v>44351.343055555553</v>
      </c>
      <c r="K553" s="234"/>
      <c r="L553" s="242">
        <v>44351.343055555553</v>
      </c>
      <c r="M553" s="234" t="s">
        <v>6996</v>
      </c>
      <c r="N553" s="234" t="s">
        <v>10980</v>
      </c>
      <c r="O553" s="234" t="s">
        <v>10981</v>
      </c>
      <c r="P553" s="234" t="s">
        <v>6999</v>
      </c>
      <c r="Q553" s="234"/>
      <c r="R553" s="234" t="s">
        <v>451</v>
      </c>
      <c r="S553" t="b">
        <v>0</v>
      </c>
      <c r="T553" s="242"/>
      <c r="U553" s="103">
        <v>2</v>
      </c>
      <c r="V553" s="234" t="s">
        <v>272</v>
      </c>
      <c r="W553" s="103">
        <v>2</v>
      </c>
      <c r="X553" s="234" t="s">
        <v>272</v>
      </c>
      <c r="Y553" s="242"/>
      <c r="Z553" s="242"/>
      <c r="AA553" s="103"/>
      <c r="AB553" s="234" t="s">
        <v>10982</v>
      </c>
      <c r="AC553" s="243">
        <v>44351.349074074074</v>
      </c>
      <c r="AD553" s="234" t="s">
        <v>10830</v>
      </c>
      <c r="AE553" s="235" t="s">
        <v>10983</v>
      </c>
      <c r="AF553" s="237">
        <v>0</v>
      </c>
      <c r="AG553" s="234" t="s">
        <v>482</v>
      </c>
      <c r="AH553" s="241"/>
      <c r="AI553" t="b">
        <v>1</v>
      </c>
      <c r="AJ553" t="b">
        <v>0</v>
      </c>
      <c r="AK553" s="234"/>
      <c r="AL553" s="103"/>
      <c r="AM553" t="b">
        <v>0</v>
      </c>
      <c r="AN553" s="234"/>
      <c r="AO553" s="103"/>
      <c r="AP553" s="241"/>
      <c r="AQ553" s="241"/>
      <c r="AR553" s="241"/>
      <c r="AS553" s="241"/>
      <c r="AT553" s="234" t="s">
        <v>7005</v>
      </c>
      <c r="AU553" s="234" t="s">
        <v>7085</v>
      </c>
      <c r="AV553" t="b">
        <v>0</v>
      </c>
      <c r="AW553" t="b">
        <v>0</v>
      </c>
      <c r="AX553" s="241"/>
      <c r="AY553" s="241"/>
      <c r="AZ553" s="234"/>
      <c r="BA553" s="234"/>
      <c r="BB553" s="234"/>
      <c r="BC553" t="b">
        <v>0</v>
      </c>
      <c r="BD553" s="234" t="s">
        <v>7008</v>
      </c>
      <c r="BE553" s="234" t="s">
        <v>7026</v>
      </c>
      <c r="BF553" s="234" t="s">
        <v>7027</v>
      </c>
      <c r="BG553" s="234" t="s">
        <v>7028</v>
      </c>
      <c r="BH553" s="234" t="s">
        <v>55</v>
      </c>
      <c r="BI553" s="243">
        <v>44642.414386574077</v>
      </c>
      <c r="BJ553" s="234" t="s">
        <v>442</v>
      </c>
      <c r="BK553" s="234" t="s">
        <v>451</v>
      </c>
      <c r="BL553" s="234" t="s">
        <v>451</v>
      </c>
      <c r="BM553" s="234" t="s">
        <v>451</v>
      </c>
      <c r="BN553" s="241"/>
      <c r="BO553" t="b">
        <v>0</v>
      </c>
      <c r="BP553" t="b">
        <v>0</v>
      </c>
      <c r="BQ553" t="b">
        <v>0</v>
      </c>
      <c r="BR553" s="241" t="s">
        <v>7029</v>
      </c>
      <c r="BS553" s="241"/>
      <c r="BT553" s="234" t="s">
        <v>7012</v>
      </c>
      <c r="BU553" t="b">
        <v>0</v>
      </c>
      <c r="BV553" s="103">
        <v>1</v>
      </c>
      <c r="BW553" s="235">
        <v>1692</v>
      </c>
      <c r="BX553" s="234" t="s">
        <v>10984</v>
      </c>
      <c r="BY553" s="234" t="s">
        <v>56</v>
      </c>
      <c r="BZ553" s="234" t="s">
        <v>7014</v>
      </c>
    </row>
    <row r="554" spans="1:78" x14ac:dyDescent="0.25">
      <c r="A554" s="5">
        <v>1659</v>
      </c>
      <c r="B554" s="234" t="s">
        <v>1647</v>
      </c>
      <c r="C554" s="234" t="s">
        <v>10985</v>
      </c>
      <c r="D554" s="234" t="s">
        <v>7124</v>
      </c>
      <c r="E554" s="234" t="s">
        <v>7986</v>
      </c>
      <c r="F554" s="234" t="s">
        <v>6993</v>
      </c>
      <c r="G554" s="234" t="s">
        <v>7279</v>
      </c>
      <c r="H554" s="234" t="s">
        <v>6994</v>
      </c>
      <c r="I554" s="242"/>
      <c r="J554" s="242">
        <v>44375.497916666667</v>
      </c>
      <c r="K554" s="234" t="s">
        <v>10986</v>
      </c>
      <c r="L554" s="242">
        <v>44358.497916666667</v>
      </c>
      <c r="M554" s="234" t="s">
        <v>6996</v>
      </c>
      <c r="N554" s="234" t="s">
        <v>7126</v>
      </c>
      <c r="O554" s="234" t="s">
        <v>7127</v>
      </c>
      <c r="P554" s="234" t="s">
        <v>6999</v>
      </c>
      <c r="Q554" s="234"/>
      <c r="R554" s="234" t="s">
        <v>451</v>
      </c>
      <c r="S554" t="b">
        <v>0</v>
      </c>
      <c r="T554" s="242"/>
      <c r="U554" s="103">
        <v>1</v>
      </c>
      <c r="V554" s="234" t="s">
        <v>272</v>
      </c>
      <c r="W554" s="103">
        <v>1</v>
      </c>
      <c r="X554" s="234" t="s">
        <v>272</v>
      </c>
      <c r="Y554" s="242"/>
      <c r="Z554" s="242"/>
      <c r="AA554" s="103"/>
      <c r="AB554" s="234" t="s">
        <v>7128</v>
      </c>
      <c r="AC554" s="243">
        <v>44350.508043981485</v>
      </c>
      <c r="AD554" s="234" t="s">
        <v>7285</v>
      </c>
      <c r="AE554" s="235" t="s">
        <v>10987</v>
      </c>
      <c r="AF554" s="237">
        <v>0</v>
      </c>
      <c r="AG554" s="234" t="s">
        <v>482</v>
      </c>
      <c r="AH554" s="241"/>
      <c r="AI554" t="b">
        <v>0</v>
      </c>
      <c r="AJ554" t="b">
        <v>0</v>
      </c>
      <c r="AK554" s="234"/>
      <c r="AL554" s="103"/>
      <c r="AM554" t="b">
        <v>0</v>
      </c>
      <c r="AN554" s="234"/>
      <c r="AO554" s="103"/>
      <c r="AP554" s="241"/>
      <c r="AQ554" s="241"/>
      <c r="AR554" s="241"/>
      <c r="AS554" s="241" t="s">
        <v>10988</v>
      </c>
      <c r="AT554" s="234" t="s">
        <v>7005</v>
      </c>
      <c r="AU554" s="234" t="s">
        <v>7085</v>
      </c>
      <c r="AV554" t="b">
        <v>0</v>
      </c>
      <c r="AW554" t="b">
        <v>0</v>
      </c>
      <c r="AX554" s="241"/>
      <c r="AY554" s="241"/>
      <c r="AZ554" s="234"/>
      <c r="BA554" s="234"/>
      <c r="BB554" s="234" t="s">
        <v>7749</v>
      </c>
      <c r="BC554" t="b">
        <v>0</v>
      </c>
      <c r="BD554" s="234" t="s">
        <v>7008</v>
      </c>
      <c r="BE554" s="234" t="s">
        <v>7009</v>
      </c>
      <c r="BF554" s="234" t="s">
        <v>7027</v>
      </c>
      <c r="BG554" s="234" t="s">
        <v>7028</v>
      </c>
      <c r="BH554" s="234" t="s">
        <v>55</v>
      </c>
      <c r="BI554" s="243">
        <v>44642.414386574077</v>
      </c>
      <c r="BJ554" s="234" t="s">
        <v>442</v>
      </c>
      <c r="BK554" s="234" t="s">
        <v>451</v>
      </c>
      <c r="BL554" s="234" t="s">
        <v>451</v>
      </c>
      <c r="BM554" s="234" t="s">
        <v>451</v>
      </c>
      <c r="BN554" s="241"/>
      <c r="BO554" t="b">
        <v>1</v>
      </c>
      <c r="BP554" t="b">
        <v>0</v>
      </c>
      <c r="BQ554" t="b">
        <v>0</v>
      </c>
      <c r="BR554" s="241" t="s">
        <v>7029</v>
      </c>
      <c r="BS554" s="241"/>
      <c r="BT554" s="234" t="s">
        <v>7012</v>
      </c>
      <c r="BU554" t="b">
        <v>0</v>
      </c>
      <c r="BV554" s="103">
        <v>1</v>
      </c>
      <c r="BW554" s="235">
        <v>1691</v>
      </c>
      <c r="BX554" s="234" t="s">
        <v>10989</v>
      </c>
      <c r="BY554" s="234" t="s">
        <v>56</v>
      </c>
      <c r="BZ554" s="234" t="s">
        <v>7014</v>
      </c>
    </row>
    <row r="555" spans="1:78" x14ac:dyDescent="0.25">
      <c r="A555" s="5">
        <v>1658</v>
      </c>
      <c r="B555" s="234" t="s">
        <v>1637</v>
      </c>
      <c r="C555" s="234" t="s">
        <v>10990</v>
      </c>
      <c r="D555" s="234" t="s">
        <v>10991</v>
      </c>
      <c r="E555" s="234" t="s">
        <v>10992</v>
      </c>
      <c r="F555" s="234" t="s">
        <v>7156</v>
      </c>
      <c r="G555" s="234" t="s">
        <v>7279</v>
      </c>
      <c r="H555" s="234" t="s">
        <v>7279</v>
      </c>
      <c r="I555" s="242"/>
      <c r="J555" s="242">
        <v>44349.411053240743</v>
      </c>
      <c r="K555" s="234" t="s">
        <v>10993</v>
      </c>
      <c r="L555" s="242">
        <v>44355.411053240743</v>
      </c>
      <c r="M555" s="234" t="s">
        <v>6996</v>
      </c>
      <c r="N555" s="234" t="s">
        <v>9118</v>
      </c>
      <c r="O555" s="234" t="s">
        <v>9119</v>
      </c>
      <c r="P555" s="234" t="s">
        <v>6999</v>
      </c>
      <c r="Q555" s="234"/>
      <c r="R555" s="234" t="s">
        <v>451</v>
      </c>
      <c r="S555" t="b">
        <v>0</v>
      </c>
      <c r="T555" s="242"/>
      <c r="U555" s="103">
        <v>1</v>
      </c>
      <c r="V555" s="234" t="s">
        <v>272</v>
      </c>
      <c r="W555" s="103">
        <v>1</v>
      </c>
      <c r="X555" s="234" t="s">
        <v>272</v>
      </c>
      <c r="Y555" s="242"/>
      <c r="Z555" s="242"/>
      <c r="AA555" s="103"/>
      <c r="AB555" s="234" t="s">
        <v>10994</v>
      </c>
      <c r="AC555" s="243">
        <v>44350.414502314816</v>
      </c>
      <c r="AD555" s="234" t="s">
        <v>7285</v>
      </c>
      <c r="AE555" s="235" t="s">
        <v>10995</v>
      </c>
      <c r="AF555" s="237">
        <v>0</v>
      </c>
      <c r="AG555" s="234" t="s">
        <v>482</v>
      </c>
      <c r="AH555" s="241" t="s">
        <v>10996</v>
      </c>
      <c r="AI555" t="b">
        <v>0</v>
      </c>
      <c r="AJ555" t="b">
        <v>0</v>
      </c>
      <c r="AK555" s="234"/>
      <c r="AL555" s="103"/>
      <c r="AM555" t="b">
        <v>1</v>
      </c>
      <c r="AN555" s="234" t="s">
        <v>10997</v>
      </c>
      <c r="AO555" s="103"/>
      <c r="AP555" s="241"/>
      <c r="AQ555" s="241"/>
      <c r="AR555" s="241"/>
      <c r="AS555" s="241"/>
      <c r="AT555" s="234" t="s">
        <v>7005</v>
      </c>
      <c r="AU555" s="234" t="s">
        <v>7085</v>
      </c>
      <c r="AV555" t="b">
        <v>0</v>
      </c>
      <c r="AW555" t="b">
        <v>0</v>
      </c>
      <c r="AX555" s="241"/>
      <c r="AY555" s="241"/>
      <c r="AZ555" s="234"/>
      <c r="BA555" s="234"/>
      <c r="BB555" s="234" t="s">
        <v>10998</v>
      </c>
      <c r="BC555" t="b">
        <v>0</v>
      </c>
      <c r="BD555" s="234" t="s">
        <v>7008</v>
      </c>
      <c r="BE555" s="234" t="s">
        <v>7009</v>
      </c>
      <c r="BF555" s="234" t="s">
        <v>7027</v>
      </c>
      <c r="BG555" s="234" t="s">
        <v>7028</v>
      </c>
      <c r="BH555" s="234" t="s">
        <v>55</v>
      </c>
      <c r="BI555" s="243">
        <v>44642.414375</v>
      </c>
      <c r="BJ555" s="234" t="s">
        <v>442</v>
      </c>
      <c r="BK555" s="234" t="s">
        <v>451</v>
      </c>
      <c r="BL555" s="234" t="s">
        <v>451</v>
      </c>
      <c r="BM555" s="234" t="s">
        <v>451</v>
      </c>
      <c r="BN555" s="241"/>
      <c r="BO555" t="b">
        <v>1</v>
      </c>
      <c r="BP555" t="b">
        <v>0</v>
      </c>
      <c r="BQ555" t="b">
        <v>0</v>
      </c>
      <c r="BR555" s="241" t="s">
        <v>7029</v>
      </c>
      <c r="BS555" s="241"/>
      <c r="BT555" s="234" t="s">
        <v>7012</v>
      </c>
      <c r="BU555" t="b">
        <v>0</v>
      </c>
      <c r="BV555" s="103">
        <v>3</v>
      </c>
      <c r="BW555" s="235">
        <v>1690</v>
      </c>
      <c r="BX555" s="234" t="s">
        <v>10999</v>
      </c>
      <c r="BY555" s="234" t="s">
        <v>56</v>
      </c>
      <c r="BZ555" s="234" t="s">
        <v>7014</v>
      </c>
    </row>
    <row r="556" spans="1:78" ht="30" x14ac:dyDescent="0.25">
      <c r="A556" s="5">
        <v>1657</v>
      </c>
      <c r="B556" s="234" t="s">
        <v>1631</v>
      </c>
      <c r="C556" s="234" t="s">
        <v>11000</v>
      </c>
      <c r="D556" s="234" t="s">
        <v>9715</v>
      </c>
      <c r="E556" s="234" t="s">
        <v>10798</v>
      </c>
      <c r="F556" s="234" t="s">
        <v>6993</v>
      </c>
      <c r="G556" s="234" t="s">
        <v>7315</v>
      </c>
      <c r="H556" s="234" t="s">
        <v>6994</v>
      </c>
      <c r="I556" s="242"/>
      <c r="J556" s="242">
        <v>44349.66815972222</v>
      </c>
      <c r="K556" s="234" t="s">
        <v>11001</v>
      </c>
      <c r="L556" s="242">
        <v>44349.66815972222</v>
      </c>
      <c r="M556" s="234" t="s">
        <v>6996</v>
      </c>
      <c r="N556" s="234" t="s">
        <v>9716</v>
      </c>
      <c r="O556" s="234" t="s">
        <v>9717</v>
      </c>
      <c r="P556" s="234" t="s">
        <v>6999</v>
      </c>
      <c r="Q556" s="234" t="s">
        <v>11002</v>
      </c>
      <c r="R556" s="234" t="s">
        <v>451</v>
      </c>
      <c r="S556" t="b">
        <v>0</v>
      </c>
      <c r="T556" s="242">
        <v>44361</v>
      </c>
      <c r="U556" s="103">
        <v>3</v>
      </c>
      <c r="V556" s="234" t="s">
        <v>272</v>
      </c>
      <c r="W556" s="103">
        <v>3</v>
      </c>
      <c r="X556" s="234" t="s">
        <v>272</v>
      </c>
      <c r="Y556" s="242"/>
      <c r="Z556" s="242"/>
      <c r="AA556" s="103"/>
      <c r="AB556" s="234" t="s">
        <v>9719</v>
      </c>
      <c r="AC556" s="243">
        <v>44349.673900462964</v>
      </c>
      <c r="AD556" s="234" t="s">
        <v>7320</v>
      </c>
      <c r="AE556" s="235" t="s">
        <v>11003</v>
      </c>
      <c r="AF556" s="237">
        <v>0</v>
      </c>
      <c r="AG556" s="234" t="s">
        <v>482</v>
      </c>
      <c r="AH556" s="241"/>
      <c r="AI556" t="b">
        <v>1</v>
      </c>
      <c r="AJ556" t="b">
        <v>0</v>
      </c>
      <c r="AK556" s="234"/>
      <c r="AL556" s="103"/>
      <c r="AM556" t="b">
        <v>0</v>
      </c>
      <c r="AN556" s="234"/>
      <c r="AO556" s="103"/>
      <c r="AP556" s="241"/>
      <c r="AQ556" s="241"/>
      <c r="AR556" s="241"/>
      <c r="AS556" s="241"/>
      <c r="AT556" s="234" t="s">
        <v>7005</v>
      </c>
      <c r="AU556" s="234" t="s">
        <v>7085</v>
      </c>
      <c r="AV556" t="b">
        <v>0</v>
      </c>
      <c r="AW556" t="b">
        <v>0</v>
      </c>
      <c r="AX556" s="241"/>
      <c r="AY556" s="241"/>
      <c r="AZ556" s="234"/>
      <c r="BA556" s="234"/>
      <c r="BB556" s="234" t="s">
        <v>10802</v>
      </c>
      <c r="BC556" t="b">
        <v>0</v>
      </c>
      <c r="BD556" s="234" t="s">
        <v>7008</v>
      </c>
      <c r="BE556" s="234" t="s">
        <v>7009</v>
      </c>
      <c r="BF556" s="234" t="s">
        <v>7027</v>
      </c>
      <c r="BG556" s="234" t="s">
        <v>7028</v>
      </c>
      <c r="BH556" s="234" t="s">
        <v>55</v>
      </c>
      <c r="BI556" s="243">
        <v>44642.414375</v>
      </c>
      <c r="BJ556" s="234" t="s">
        <v>442</v>
      </c>
      <c r="BK556" s="234" t="s">
        <v>451</v>
      </c>
      <c r="BL556" s="234" t="s">
        <v>451</v>
      </c>
      <c r="BM556" s="234" t="s">
        <v>451</v>
      </c>
      <c r="BN556" s="241"/>
      <c r="BO556" t="b">
        <v>0</v>
      </c>
      <c r="BP556" t="b">
        <v>0</v>
      </c>
      <c r="BQ556" t="b">
        <v>0</v>
      </c>
      <c r="BR556" s="241" t="s">
        <v>7209</v>
      </c>
      <c r="BS556" s="241"/>
      <c r="BT556" s="234" t="s">
        <v>7012</v>
      </c>
      <c r="BU556" t="b">
        <v>0</v>
      </c>
      <c r="BV556" s="103">
        <v>1</v>
      </c>
      <c r="BW556" s="235">
        <v>1689</v>
      </c>
      <c r="BX556" s="234" t="s">
        <v>11004</v>
      </c>
      <c r="BY556" s="234" t="s">
        <v>56</v>
      </c>
      <c r="BZ556" s="234" t="s">
        <v>7014</v>
      </c>
    </row>
    <row r="557" spans="1:78" x14ac:dyDescent="0.25">
      <c r="A557" s="5">
        <v>1656</v>
      </c>
      <c r="B557" s="234" t="s">
        <v>1626</v>
      </c>
      <c r="C557" s="234" t="s">
        <v>11005</v>
      </c>
      <c r="D557" s="234"/>
      <c r="E557" s="234" t="s">
        <v>11006</v>
      </c>
      <c r="F557" s="234" t="s">
        <v>6993</v>
      </c>
      <c r="G557" s="234" t="s">
        <v>7263</v>
      </c>
      <c r="H557" s="234" t="s">
        <v>7263</v>
      </c>
      <c r="I557" s="242"/>
      <c r="J557" s="242">
        <v>44349.656157407408</v>
      </c>
      <c r="K557" s="234"/>
      <c r="L557" s="242">
        <v>44349.656157407408</v>
      </c>
      <c r="M557" s="234" t="s">
        <v>7832</v>
      </c>
      <c r="N557" s="234" t="s">
        <v>8980</v>
      </c>
      <c r="O557" s="234" t="s">
        <v>8981</v>
      </c>
      <c r="P557" s="234" t="s">
        <v>6999</v>
      </c>
      <c r="Q557" s="234"/>
      <c r="R557" s="234" t="s">
        <v>451</v>
      </c>
      <c r="S557" t="b">
        <v>0</v>
      </c>
      <c r="T557" s="242">
        <v>44350</v>
      </c>
      <c r="U557" s="103">
        <v>5</v>
      </c>
      <c r="V557" s="234" t="s">
        <v>272</v>
      </c>
      <c r="W557" s="103">
        <v>5</v>
      </c>
      <c r="X557" s="234" t="s">
        <v>272</v>
      </c>
      <c r="Y557" s="242"/>
      <c r="Z557" s="242"/>
      <c r="AA557" s="103">
        <v>1</v>
      </c>
      <c r="AB557" s="234"/>
      <c r="AC557" s="243">
        <v>44349.66300925926</v>
      </c>
      <c r="AD557" s="234" t="s">
        <v>7268</v>
      </c>
      <c r="AE557" s="235" t="s">
        <v>11007</v>
      </c>
      <c r="AF557" s="237">
        <v>0</v>
      </c>
      <c r="AG557" s="234" t="s">
        <v>482</v>
      </c>
      <c r="AH557" s="241"/>
      <c r="AI557" t="b">
        <v>1</v>
      </c>
      <c r="AJ557" t="b">
        <v>0</v>
      </c>
      <c r="AK557" s="234"/>
      <c r="AL557" s="103"/>
      <c r="AM557" t="b">
        <v>0</v>
      </c>
      <c r="AN557" s="234"/>
      <c r="AO557" s="103"/>
      <c r="AP557" s="241"/>
      <c r="AQ557" s="241"/>
      <c r="AR557" s="241"/>
      <c r="AS557" s="241"/>
      <c r="AT557" s="234" t="s">
        <v>7005</v>
      </c>
      <c r="AU557" s="234" t="s">
        <v>7006</v>
      </c>
      <c r="AV557" t="b">
        <v>0</v>
      </c>
      <c r="AW557" t="b">
        <v>0</v>
      </c>
      <c r="AX557" s="241"/>
      <c r="AY557" s="241"/>
      <c r="AZ557" s="234"/>
      <c r="BA557" s="234"/>
      <c r="BB557" s="234" t="s">
        <v>9515</v>
      </c>
      <c r="BC557" t="b">
        <v>1</v>
      </c>
      <c r="BD557" s="234" t="s">
        <v>7838</v>
      </c>
      <c r="BE557" s="234" t="s">
        <v>7009</v>
      </c>
      <c r="BF557" s="234" t="s">
        <v>10002</v>
      </c>
      <c r="BG557" s="234" t="s">
        <v>7010</v>
      </c>
      <c r="BH557" s="234" t="s">
        <v>55</v>
      </c>
      <c r="BI557" s="243">
        <v>44642.415196759262</v>
      </c>
      <c r="BJ557" s="234" t="s">
        <v>442</v>
      </c>
      <c r="BK557" s="234" t="s">
        <v>451</v>
      </c>
      <c r="BL557" s="234" t="s">
        <v>451</v>
      </c>
      <c r="BM557" s="234" t="s">
        <v>451</v>
      </c>
      <c r="BN557" s="241"/>
      <c r="BO557" t="b">
        <v>0</v>
      </c>
      <c r="BP557" t="b">
        <v>0</v>
      </c>
      <c r="BQ557" t="b">
        <v>0</v>
      </c>
      <c r="BR557" s="241"/>
      <c r="BS557" s="241"/>
      <c r="BT557" s="234" t="s">
        <v>7012</v>
      </c>
      <c r="BU557" t="b">
        <v>1</v>
      </c>
      <c r="BV557" s="103">
        <v>0</v>
      </c>
      <c r="BW557" s="235">
        <v>1688</v>
      </c>
      <c r="BX557" s="234" t="s">
        <v>11008</v>
      </c>
      <c r="BY557" s="234" t="s">
        <v>56</v>
      </c>
      <c r="BZ557" s="234" t="s">
        <v>7014</v>
      </c>
    </row>
    <row r="558" spans="1:78" ht="90" x14ac:dyDescent="0.25">
      <c r="A558" s="5">
        <v>1655</v>
      </c>
      <c r="B558" s="234" t="s">
        <v>1623</v>
      </c>
      <c r="C558" s="234" t="s">
        <v>1624</v>
      </c>
      <c r="D558" s="234" t="s">
        <v>7527</v>
      </c>
      <c r="E558" s="234"/>
      <c r="F558" s="234" t="s">
        <v>7156</v>
      </c>
      <c r="G558" s="234" t="s">
        <v>10829</v>
      </c>
      <c r="H558" s="234" t="s">
        <v>7856</v>
      </c>
      <c r="I558" s="242"/>
      <c r="J558" s="242">
        <v>44349.604189814818</v>
      </c>
      <c r="K558" s="234"/>
      <c r="L558" s="242">
        <v>44349.604189814818</v>
      </c>
      <c r="M558" s="234" t="s">
        <v>6996</v>
      </c>
      <c r="N558" s="234" t="s">
        <v>7528</v>
      </c>
      <c r="O558" s="234" t="s">
        <v>7529</v>
      </c>
      <c r="P558" s="234" t="s">
        <v>6999</v>
      </c>
      <c r="Q558" s="234"/>
      <c r="R558" s="234" t="s">
        <v>451</v>
      </c>
      <c r="S558" t="b">
        <v>0</v>
      </c>
      <c r="T558" s="242"/>
      <c r="U558" s="103">
        <v>20</v>
      </c>
      <c r="V558" s="234" t="s">
        <v>272</v>
      </c>
      <c r="W558" s="103">
        <v>20</v>
      </c>
      <c r="X558" s="234" t="s">
        <v>272</v>
      </c>
      <c r="Y558" s="242"/>
      <c r="Z558" s="242"/>
      <c r="AA558" s="103"/>
      <c r="AB558" s="234" t="s">
        <v>7530</v>
      </c>
      <c r="AC558" s="243">
        <v>44349.610358796293</v>
      </c>
      <c r="AD558" s="234" t="s">
        <v>10830</v>
      </c>
      <c r="AE558" s="235" t="s">
        <v>11009</v>
      </c>
      <c r="AF558" s="237">
        <v>0</v>
      </c>
      <c r="AG558" s="234" t="s">
        <v>436</v>
      </c>
      <c r="AH558" s="241"/>
      <c r="AI558" t="b">
        <v>0</v>
      </c>
      <c r="AJ558" t="b">
        <v>1</v>
      </c>
      <c r="AK558" s="234" t="s">
        <v>8732</v>
      </c>
      <c r="AL558" s="103">
        <v>15</v>
      </c>
      <c r="AM558" t="b">
        <v>0</v>
      </c>
      <c r="AN558" s="234"/>
      <c r="AO558" s="103"/>
      <c r="AP558" s="241"/>
      <c r="AQ558" s="241"/>
      <c r="AR558" s="241"/>
      <c r="AS558" s="241"/>
      <c r="AT558" s="234" t="s">
        <v>7005</v>
      </c>
      <c r="AU558" s="234" t="s">
        <v>7085</v>
      </c>
      <c r="AV558" t="b">
        <v>0</v>
      </c>
      <c r="AW558" t="b">
        <v>0</v>
      </c>
      <c r="AX558" s="241"/>
      <c r="AY558" s="241"/>
      <c r="AZ558" s="234"/>
      <c r="BA558" s="234"/>
      <c r="BB558" s="234"/>
      <c r="BC558" t="b">
        <v>0</v>
      </c>
      <c r="BD558" s="234" t="s">
        <v>7008</v>
      </c>
      <c r="BE558" s="234" t="s">
        <v>7026</v>
      </c>
      <c r="BF558" s="234" t="s">
        <v>7027</v>
      </c>
      <c r="BG558" s="234" t="s">
        <v>7028</v>
      </c>
      <c r="BH558" s="234" t="s">
        <v>55</v>
      </c>
      <c r="BI558" s="243">
        <v>44642.415185185186</v>
      </c>
      <c r="BJ558" s="234" t="s">
        <v>442</v>
      </c>
      <c r="BK558" s="234" t="s">
        <v>451</v>
      </c>
      <c r="BL558" s="234" t="s">
        <v>451</v>
      </c>
      <c r="BM558" s="234" t="s">
        <v>451</v>
      </c>
      <c r="BN558" s="241"/>
      <c r="BO558" t="b">
        <v>1</v>
      </c>
      <c r="BP558" t="b">
        <v>0</v>
      </c>
      <c r="BQ558" t="b">
        <v>0</v>
      </c>
      <c r="BR558" s="241" t="s">
        <v>7533</v>
      </c>
      <c r="BS558" s="241" t="s">
        <v>9932</v>
      </c>
      <c r="BT558" s="234" t="s">
        <v>7012</v>
      </c>
      <c r="BU558" t="b">
        <v>0</v>
      </c>
      <c r="BV558" s="103">
        <v>1</v>
      </c>
      <c r="BW558" s="235">
        <v>1687</v>
      </c>
      <c r="BX558" s="234" t="s">
        <v>11010</v>
      </c>
      <c r="BY558" s="234" t="s">
        <v>56</v>
      </c>
      <c r="BZ558" s="234" t="s">
        <v>7014</v>
      </c>
    </row>
    <row r="559" spans="1:78" ht="45" x14ac:dyDescent="0.25">
      <c r="A559" s="5">
        <v>1654</v>
      </c>
      <c r="B559" s="234" t="s">
        <v>1618</v>
      </c>
      <c r="C559" s="234" t="s">
        <v>1619</v>
      </c>
      <c r="D559" s="234" t="s">
        <v>9862</v>
      </c>
      <c r="E559" s="234" t="s">
        <v>11011</v>
      </c>
      <c r="F559" s="234" t="s">
        <v>6993</v>
      </c>
      <c r="G559" s="234" t="s">
        <v>7315</v>
      </c>
      <c r="H559" s="234" t="s">
        <v>6995</v>
      </c>
      <c r="I559" s="242"/>
      <c r="J559" s="242">
        <v>44349.403680555559</v>
      </c>
      <c r="K559" s="234" t="s">
        <v>11012</v>
      </c>
      <c r="L559" s="242">
        <v>44349.403680555559</v>
      </c>
      <c r="M559" s="234" t="s">
        <v>6996</v>
      </c>
      <c r="N559" s="234" t="s">
        <v>9864</v>
      </c>
      <c r="O559" s="234" t="s">
        <v>9865</v>
      </c>
      <c r="P559" s="234" t="s">
        <v>6999</v>
      </c>
      <c r="Q559" s="234" t="s">
        <v>11013</v>
      </c>
      <c r="R559" s="234" t="s">
        <v>451</v>
      </c>
      <c r="S559" t="b">
        <v>0</v>
      </c>
      <c r="T559" s="242">
        <v>44354</v>
      </c>
      <c r="U559" s="103">
        <v>3</v>
      </c>
      <c r="V559" s="234" t="s">
        <v>272</v>
      </c>
      <c r="W559" s="103">
        <v>3</v>
      </c>
      <c r="X559" s="234" t="s">
        <v>272</v>
      </c>
      <c r="Y559" s="242"/>
      <c r="Z559" s="242"/>
      <c r="AA559" s="103"/>
      <c r="AB559" s="234" t="s">
        <v>9867</v>
      </c>
      <c r="AC559" s="243">
        <v>44349.413287037038</v>
      </c>
      <c r="AD559" s="234" t="s">
        <v>7320</v>
      </c>
      <c r="AE559" s="235" t="s">
        <v>11014</v>
      </c>
      <c r="AF559" s="237">
        <v>0</v>
      </c>
      <c r="AG559" s="234" t="s">
        <v>482</v>
      </c>
      <c r="AH559" s="241"/>
      <c r="AI559" t="b">
        <v>1</v>
      </c>
      <c r="AJ559" t="b">
        <v>0</v>
      </c>
      <c r="AK559" s="234"/>
      <c r="AL559" s="103"/>
      <c r="AM559" t="b">
        <v>0</v>
      </c>
      <c r="AN559" s="234"/>
      <c r="AO559" s="103"/>
      <c r="AP559" s="241"/>
      <c r="AQ559" s="241"/>
      <c r="AR559" s="241"/>
      <c r="AS559" s="241"/>
      <c r="AT559" s="234" t="s">
        <v>7005</v>
      </c>
      <c r="AU559" s="234" t="s">
        <v>7006</v>
      </c>
      <c r="AV559" t="b">
        <v>0</v>
      </c>
      <c r="AW559" t="b">
        <v>0</v>
      </c>
      <c r="AX559" s="241"/>
      <c r="AY559" s="241"/>
      <c r="AZ559" s="234"/>
      <c r="BA559" s="234"/>
      <c r="BB559" s="234" t="s">
        <v>11015</v>
      </c>
      <c r="BC559" t="b">
        <v>0</v>
      </c>
      <c r="BD559" s="234" t="s">
        <v>7008</v>
      </c>
      <c r="BE559" s="234" t="s">
        <v>7009</v>
      </c>
      <c r="BF559" s="234" t="s">
        <v>7027</v>
      </c>
      <c r="BG559" s="234" t="s">
        <v>7028</v>
      </c>
      <c r="BH559" s="234" t="s">
        <v>55</v>
      </c>
      <c r="BI559" s="243">
        <v>44642.415185185186</v>
      </c>
      <c r="BJ559" s="234" t="s">
        <v>442</v>
      </c>
      <c r="BK559" s="234" t="s">
        <v>451</v>
      </c>
      <c r="BL559" s="234" t="s">
        <v>451</v>
      </c>
      <c r="BM559" s="234" t="s">
        <v>451</v>
      </c>
      <c r="BN559" s="241"/>
      <c r="BO559" t="b">
        <v>0</v>
      </c>
      <c r="BP559" t="b">
        <v>0</v>
      </c>
      <c r="BQ559" t="b">
        <v>0</v>
      </c>
      <c r="BR559" s="241" t="s">
        <v>7029</v>
      </c>
      <c r="BS559" s="241" t="s">
        <v>9870</v>
      </c>
      <c r="BT559" s="234" t="s">
        <v>7012</v>
      </c>
      <c r="BU559" t="b">
        <v>0</v>
      </c>
      <c r="BV559" s="103">
        <v>1</v>
      </c>
      <c r="BW559" s="235">
        <v>1686</v>
      </c>
      <c r="BX559" s="234" t="s">
        <v>11016</v>
      </c>
      <c r="BY559" s="234" t="s">
        <v>56</v>
      </c>
      <c r="BZ559" s="234" t="s">
        <v>7014</v>
      </c>
    </row>
    <row r="560" spans="1:78" ht="90" x14ac:dyDescent="0.25">
      <c r="A560" s="5">
        <v>1653</v>
      </c>
      <c r="B560" s="234" t="s">
        <v>1609</v>
      </c>
      <c r="C560" s="234" t="s">
        <v>11017</v>
      </c>
      <c r="D560" s="234" t="s">
        <v>7436</v>
      </c>
      <c r="E560" s="234"/>
      <c r="F560" s="234" t="s">
        <v>6993</v>
      </c>
      <c r="G560" s="234" t="s">
        <v>7302</v>
      </c>
      <c r="H560" s="234" t="s">
        <v>6994</v>
      </c>
      <c r="I560" s="242"/>
      <c r="J560" s="242">
        <v>44348.550023148149</v>
      </c>
      <c r="K560" s="234" t="s">
        <v>11018</v>
      </c>
      <c r="L560" s="242">
        <v>44354.550023148149</v>
      </c>
      <c r="M560" s="234" t="s">
        <v>6996</v>
      </c>
      <c r="N560" s="234" t="s">
        <v>7437</v>
      </c>
      <c r="O560" s="234" t="s">
        <v>7438</v>
      </c>
      <c r="P560" s="234" t="s">
        <v>6999</v>
      </c>
      <c r="Q560" s="234" t="s">
        <v>11019</v>
      </c>
      <c r="R560" s="234" t="s">
        <v>451</v>
      </c>
      <c r="S560" t="b">
        <v>0</v>
      </c>
      <c r="T560" s="242"/>
      <c r="U560" s="103">
        <v>10</v>
      </c>
      <c r="V560" s="234" t="s">
        <v>272</v>
      </c>
      <c r="W560" s="103">
        <v>10</v>
      </c>
      <c r="X560" s="234" t="s">
        <v>272</v>
      </c>
      <c r="Y560" s="242"/>
      <c r="Z560" s="242"/>
      <c r="AA560" s="103"/>
      <c r="AB560" s="234" t="s">
        <v>7439</v>
      </c>
      <c r="AC560" s="243">
        <v>44348.557337962964</v>
      </c>
      <c r="AD560" s="234" t="s">
        <v>7308</v>
      </c>
      <c r="AE560" s="235" t="s">
        <v>11020</v>
      </c>
      <c r="AF560" s="237">
        <v>0</v>
      </c>
      <c r="AG560" s="234" t="s">
        <v>482</v>
      </c>
      <c r="AH560" s="241" t="s">
        <v>1611</v>
      </c>
      <c r="AI560" t="b">
        <v>1</v>
      </c>
      <c r="AJ560" t="b">
        <v>0</v>
      </c>
      <c r="AK560" s="234"/>
      <c r="AL560" s="103"/>
      <c r="AM560" t="b">
        <v>0</v>
      </c>
      <c r="AN560" s="234"/>
      <c r="AO560" s="103"/>
      <c r="AP560" s="241"/>
      <c r="AQ560" s="241"/>
      <c r="AR560" s="241"/>
      <c r="AS560" s="241" t="s">
        <v>11021</v>
      </c>
      <c r="AT560" s="234" t="s">
        <v>7005</v>
      </c>
      <c r="AU560" s="234" t="s">
        <v>7085</v>
      </c>
      <c r="AV560" t="b">
        <v>0</v>
      </c>
      <c r="AW560" t="b">
        <v>0</v>
      </c>
      <c r="AX560" s="241"/>
      <c r="AY560" s="241"/>
      <c r="AZ560" s="234" t="s">
        <v>6996</v>
      </c>
      <c r="BA560" s="234" t="s">
        <v>11022</v>
      </c>
      <c r="BB560" s="234" t="s">
        <v>11023</v>
      </c>
      <c r="BC560" t="b">
        <v>0</v>
      </c>
      <c r="BD560" s="234" t="s">
        <v>7008</v>
      </c>
      <c r="BE560" s="234" t="s">
        <v>7009</v>
      </c>
      <c r="BF560" s="234" t="s">
        <v>7027</v>
      </c>
      <c r="BG560" s="234" t="s">
        <v>7028</v>
      </c>
      <c r="BH560" s="234" t="s">
        <v>55</v>
      </c>
      <c r="BI560" s="243">
        <v>44642.415185185186</v>
      </c>
      <c r="BJ560" s="234" t="s">
        <v>442</v>
      </c>
      <c r="BK560" s="234" t="s">
        <v>451</v>
      </c>
      <c r="BL560" s="234" t="s">
        <v>451</v>
      </c>
      <c r="BM560" s="234" t="s">
        <v>451</v>
      </c>
      <c r="BN560" s="241"/>
      <c r="BO560" t="b">
        <v>0</v>
      </c>
      <c r="BP560" t="b">
        <v>0</v>
      </c>
      <c r="BQ560" t="b">
        <v>0</v>
      </c>
      <c r="BR560" s="241" t="s">
        <v>7029</v>
      </c>
      <c r="BS560" s="241" t="s">
        <v>11024</v>
      </c>
      <c r="BT560" s="234" t="s">
        <v>7012</v>
      </c>
      <c r="BU560" t="b">
        <v>0</v>
      </c>
      <c r="BV560" s="103">
        <v>2</v>
      </c>
      <c r="BW560" s="235">
        <v>1685</v>
      </c>
      <c r="BX560" s="234" t="s">
        <v>11025</v>
      </c>
      <c r="BY560" s="234" t="s">
        <v>56</v>
      </c>
      <c r="BZ560" s="234" t="s">
        <v>7014</v>
      </c>
    </row>
    <row r="561" spans="1:78" ht="45" x14ac:dyDescent="0.25">
      <c r="A561" s="5">
        <v>1652</v>
      </c>
      <c r="B561" s="234" t="s">
        <v>1602</v>
      </c>
      <c r="C561" s="234" t="s">
        <v>1603</v>
      </c>
      <c r="D561" s="234"/>
      <c r="E561" s="234" t="s">
        <v>10452</v>
      </c>
      <c r="F561" s="234" t="s">
        <v>6993</v>
      </c>
      <c r="G561" s="234" t="s">
        <v>7263</v>
      </c>
      <c r="H561" s="234" t="s">
        <v>7263</v>
      </c>
      <c r="I561" s="242"/>
      <c r="J561" s="242">
        <v>44347.648518518516</v>
      </c>
      <c r="K561" s="234"/>
      <c r="L561" s="242">
        <v>44350.648518518516</v>
      </c>
      <c r="M561" s="234" t="s">
        <v>7264</v>
      </c>
      <c r="N561" s="234" t="s">
        <v>11026</v>
      </c>
      <c r="O561" s="234" t="s">
        <v>11027</v>
      </c>
      <c r="P561" s="234" t="s">
        <v>6999</v>
      </c>
      <c r="Q561" s="234"/>
      <c r="R561" s="234" t="s">
        <v>451</v>
      </c>
      <c r="S561" t="b">
        <v>0</v>
      </c>
      <c r="T561" s="242">
        <v>44350</v>
      </c>
      <c r="U561" s="103">
        <v>0.5</v>
      </c>
      <c r="V561" s="234" t="s">
        <v>272</v>
      </c>
      <c r="W561" s="103">
        <v>1.5</v>
      </c>
      <c r="X561" s="234" t="s">
        <v>272</v>
      </c>
      <c r="Y561" s="242"/>
      <c r="Z561" s="242"/>
      <c r="AA561" s="103">
        <v>3</v>
      </c>
      <c r="AB561" s="234"/>
      <c r="AC561" s="243">
        <v>44347.665949074071</v>
      </c>
      <c r="AD561" s="234" t="s">
        <v>7268</v>
      </c>
      <c r="AE561" s="235" t="s">
        <v>11028</v>
      </c>
      <c r="AF561" s="237">
        <v>0</v>
      </c>
      <c r="AG561" s="234" t="s">
        <v>482</v>
      </c>
      <c r="AH561" s="241" t="s">
        <v>11029</v>
      </c>
      <c r="AI561" t="b">
        <v>1</v>
      </c>
      <c r="AJ561" t="b">
        <v>0</v>
      </c>
      <c r="AK561" s="234"/>
      <c r="AL561" s="103"/>
      <c r="AM561" t="b">
        <v>0</v>
      </c>
      <c r="AN561" s="234"/>
      <c r="AO561" s="103"/>
      <c r="AP561" s="241"/>
      <c r="AQ561" s="241"/>
      <c r="AR561" s="241"/>
      <c r="AS561" s="241"/>
      <c r="AT561" s="234" t="s">
        <v>7005</v>
      </c>
      <c r="AU561" s="234" t="s">
        <v>7505</v>
      </c>
      <c r="AV561" t="b">
        <v>0</v>
      </c>
      <c r="AW561" t="b">
        <v>0</v>
      </c>
      <c r="AX561" s="241"/>
      <c r="AY561" s="241"/>
      <c r="AZ561" s="234"/>
      <c r="BA561" s="234"/>
      <c r="BB561" s="234" t="s">
        <v>10455</v>
      </c>
      <c r="BC561" t="b">
        <v>1</v>
      </c>
      <c r="BD561" s="234" t="s">
        <v>7270</v>
      </c>
      <c r="BE561" s="234" t="s">
        <v>7009</v>
      </c>
      <c r="BF561" s="234" t="s">
        <v>10002</v>
      </c>
      <c r="BG561" s="234" t="s">
        <v>7010</v>
      </c>
      <c r="BH561" s="234" t="s">
        <v>55</v>
      </c>
      <c r="BI561" s="243">
        <v>44642.415173611109</v>
      </c>
      <c r="BJ561" s="234" t="s">
        <v>7326</v>
      </c>
      <c r="BK561" s="234" t="s">
        <v>451</v>
      </c>
      <c r="BL561" s="234" t="s">
        <v>451</v>
      </c>
      <c r="BM561" s="234" t="s">
        <v>451</v>
      </c>
      <c r="BN561" s="241"/>
      <c r="BO561" t="b">
        <v>0</v>
      </c>
      <c r="BP561" t="b">
        <v>0</v>
      </c>
      <c r="BQ561" t="b">
        <v>0</v>
      </c>
      <c r="BR561" s="241"/>
      <c r="BS561" s="241"/>
      <c r="BT561" s="234" t="s">
        <v>7012</v>
      </c>
      <c r="BU561" t="b">
        <v>0</v>
      </c>
      <c r="BV561" s="103">
        <v>1</v>
      </c>
      <c r="BW561" s="235">
        <v>1684</v>
      </c>
      <c r="BX561" s="234" t="s">
        <v>11030</v>
      </c>
      <c r="BY561" s="234" t="s">
        <v>56</v>
      </c>
      <c r="BZ561" s="234" t="s">
        <v>7014</v>
      </c>
    </row>
    <row r="562" spans="1:78" ht="30" x14ac:dyDescent="0.25">
      <c r="A562" s="5">
        <v>1651</v>
      </c>
      <c r="B562" s="234" t="s">
        <v>1598</v>
      </c>
      <c r="C562" s="234" t="s">
        <v>7667</v>
      </c>
      <c r="D562" s="234" t="s">
        <v>7581</v>
      </c>
      <c r="E562" s="234" t="s">
        <v>7667</v>
      </c>
      <c r="F562" s="234" t="s">
        <v>7156</v>
      </c>
      <c r="G562" s="234" t="s">
        <v>7279</v>
      </c>
      <c r="H562" s="234" t="s">
        <v>6995</v>
      </c>
      <c r="I562" s="242"/>
      <c r="J562" s="242">
        <v>44347.552071759259</v>
      </c>
      <c r="K562" s="234" t="s">
        <v>11031</v>
      </c>
      <c r="L562" s="242">
        <v>44347.552071759259</v>
      </c>
      <c r="M562" s="234" t="s">
        <v>6996</v>
      </c>
      <c r="N562" s="234" t="s">
        <v>7582</v>
      </c>
      <c r="O562" s="234" t="s">
        <v>7583</v>
      </c>
      <c r="P562" s="234" t="s">
        <v>6999</v>
      </c>
      <c r="Q562" s="234"/>
      <c r="R562" s="234" t="s">
        <v>451</v>
      </c>
      <c r="S562" t="b">
        <v>0</v>
      </c>
      <c r="T562" s="242"/>
      <c r="U562" s="103">
        <v>1</v>
      </c>
      <c r="V562" s="234" t="s">
        <v>272</v>
      </c>
      <c r="W562" s="103">
        <v>2</v>
      </c>
      <c r="X562" s="234" t="s">
        <v>272</v>
      </c>
      <c r="Y562" s="242"/>
      <c r="Z562" s="242"/>
      <c r="AA562" s="103"/>
      <c r="AB562" s="234" t="s">
        <v>7584</v>
      </c>
      <c r="AC562" s="243">
        <v>44347.559189814812</v>
      </c>
      <c r="AD562" s="234" t="s">
        <v>7285</v>
      </c>
      <c r="AE562" s="235" t="s">
        <v>11032</v>
      </c>
      <c r="AF562" s="237">
        <v>0</v>
      </c>
      <c r="AG562" s="234" t="s">
        <v>436</v>
      </c>
      <c r="AH562" s="241" t="s">
        <v>11033</v>
      </c>
      <c r="AI562" t="b">
        <v>0</v>
      </c>
      <c r="AJ562" t="b">
        <v>1</v>
      </c>
      <c r="AK562" s="234"/>
      <c r="AL562" s="103">
        <v>12</v>
      </c>
      <c r="AM562" t="b">
        <v>0</v>
      </c>
      <c r="AN562" s="234"/>
      <c r="AO562" s="103"/>
      <c r="AP562" s="241" t="s">
        <v>7568</v>
      </c>
      <c r="AQ562" s="241"/>
      <c r="AR562" s="241"/>
      <c r="AS562" s="241"/>
      <c r="AT562" s="234" t="s">
        <v>7609</v>
      </c>
      <c r="AU562" s="234" t="s">
        <v>7085</v>
      </c>
      <c r="AV562" t="b">
        <v>0</v>
      </c>
      <c r="AW562" t="b">
        <v>0</v>
      </c>
      <c r="AX562" s="241"/>
      <c r="AY562" s="241"/>
      <c r="AZ562" s="234"/>
      <c r="BA562" s="234"/>
      <c r="BB562" s="234" t="s">
        <v>7672</v>
      </c>
      <c r="BC562" t="b">
        <v>0</v>
      </c>
      <c r="BD562" s="234" t="s">
        <v>7008</v>
      </c>
      <c r="BE562" s="234" t="s">
        <v>7009</v>
      </c>
      <c r="BF562" s="234" t="s">
        <v>7027</v>
      </c>
      <c r="BG562" s="234" t="s">
        <v>7028</v>
      </c>
      <c r="BH562" s="234" t="s">
        <v>55</v>
      </c>
      <c r="BI562" s="243">
        <v>44642.415173611109</v>
      </c>
      <c r="BJ562" s="234" t="s">
        <v>442</v>
      </c>
      <c r="BK562" s="234" t="s">
        <v>451</v>
      </c>
      <c r="BL562" s="234" t="s">
        <v>451</v>
      </c>
      <c r="BM562" s="234" t="s">
        <v>451</v>
      </c>
      <c r="BN562" s="241"/>
      <c r="BO562" t="b">
        <v>1</v>
      </c>
      <c r="BP562" t="b">
        <v>0</v>
      </c>
      <c r="BQ562" t="b">
        <v>0</v>
      </c>
      <c r="BR562" s="241" t="s">
        <v>7199</v>
      </c>
      <c r="BS562" s="241"/>
      <c r="BT562" s="234" t="s">
        <v>7012</v>
      </c>
      <c r="BU562" t="b">
        <v>0</v>
      </c>
      <c r="BV562" s="103">
        <v>1</v>
      </c>
      <c r="BW562" s="235">
        <v>1683</v>
      </c>
      <c r="BX562" s="234" t="s">
        <v>11034</v>
      </c>
      <c r="BY562" s="234" t="s">
        <v>56</v>
      </c>
      <c r="BZ562" s="234" t="s">
        <v>7014</v>
      </c>
    </row>
    <row r="563" spans="1:78" x14ac:dyDescent="0.25">
      <c r="A563" s="5">
        <v>1650</v>
      </c>
      <c r="B563" s="234" t="s">
        <v>1589</v>
      </c>
      <c r="C563" s="234" t="s">
        <v>11035</v>
      </c>
      <c r="D563" s="234"/>
      <c r="E563" s="234" t="s">
        <v>11036</v>
      </c>
      <c r="F563" s="234" t="s">
        <v>6993</v>
      </c>
      <c r="G563" s="234" t="s">
        <v>6994</v>
      </c>
      <c r="H563" s="234" t="s">
        <v>7279</v>
      </c>
      <c r="I563" s="242"/>
      <c r="J563" s="242">
        <v>44347.436226851853</v>
      </c>
      <c r="K563" s="234"/>
      <c r="L563" s="242">
        <v>44354.436226851853</v>
      </c>
      <c r="M563" s="234" t="s">
        <v>6996</v>
      </c>
      <c r="N563" s="234" t="s">
        <v>11037</v>
      </c>
      <c r="O563" s="234" t="s">
        <v>7511</v>
      </c>
      <c r="P563" s="234" t="s">
        <v>6999</v>
      </c>
      <c r="Q563" s="234"/>
      <c r="R563" s="234" t="s">
        <v>451</v>
      </c>
      <c r="S563" t="b">
        <v>0</v>
      </c>
      <c r="T563" s="242">
        <v>44354</v>
      </c>
      <c r="U563" s="103">
        <v>34</v>
      </c>
      <c r="V563" s="234" t="s">
        <v>272</v>
      </c>
      <c r="W563" s="103">
        <v>68</v>
      </c>
      <c r="X563" s="234" t="s">
        <v>272</v>
      </c>
      <c r="Y563" s="242"/>
      <c r="Z563" s="242"/>
      <c r="AA563" s="103"/>
      <c r="AB563" s="234"/>
      <c r="AC563" s="243">
        <v>44347.445300925923</v>
      </c>
      <c r="AD563" s="234" t="s">
        <v>7001</v>
      </c>
      <c r="AE563" s="235" t="s">
        <v>11038</v>
      </c>
      <c r="AF563" s="237">
        <v>0</v>
      </c>
      <c r="AG563" s="234" t="s">
        <v>482</v>
      </c>
      <c r="AH563" s="241"/>
      <c r="AI563" t="b">
        <v>1</v>
      </c>
      <c r="AJ563" t="b">
        <v>0</v>
      </c>
      <c r="AK563" s="234"/>
      <c r="AL563" s="103"/>
      <c r="AM563" t="b">
        <v>0</v>
      </c>
      <c r="AN563" s="234"/>
      <c r="AO563" s="103"/>
      <c r="AP563" s="241"/>
      <c r="AQ563" s="241"/>
      <c r="AR563" s="241"/>
      <c r="AS563" s="241"/>
      <c r="AT563" s="234" t="s">
        <v>7005</v>
      </c>
      <c r="AU563" s="234" t="s">
        <v>8585</v>
      </c>
      <c r="AV563" t="b">
        <v>1</v>
      </c>
      <c r="AW563" t="b">
        <v>0</v>
      </c>
      <c r="AX563" s="241"/>
      <c r="AY563" s="241" t="s">
        <v>11039</v>
      </c>
      <c r="AZ563" s="234"/>
      <c r="BA563" s="234"/>
      <c r="BB563" s="234" t="s">
        <v>11040</v>
      </c>
      <c r="BC563" t="b">
        <v>1</v>
      </c>
      <c r="BD563" s="234" t="s">
        <v>7008</v>
      </c>
      <c r="BE563" s="234" t="s">
        <v>7009</v>
      </c>
      <c r="BF563" s="234" t="s">
        <v>6972</v>
      </c>
      <c r="BG563" s="234" t="s">
        <v>7028</v>
      </c>
      <c r="BH563" s="234" t="s">
        <v>55</v>
      </c>
      <c r="BI563" s="243">
        <v>44642.415173611109</v>
      </c>
      <c r="BJ563" s="234" t="s">
        <v>442</v>
      </c>
      <c r="BK563" s="234" t="s">
        <v>451</v>
      </c>
      <c r="BL563" s="234" t="s">
        <v>451</v>
      </c>
      <c r="BM563" s="234" t="s">
        <v>451</v>
      </c>
      <c r="BN563" s="241"/>
      <c r="BO563" t="b">
        <v>0</v>
      </c>
      <c r="BP563" t="b">
        <v>0</v>
      </c>
      <c r="BQ563" t="b">
        <v>0</v>
      </c>
      <c r="BR563" s="241"/>
      <c r="BS563" s="241"/>
      <c r="BT563" s="234" t="s">
        <v>7012</v>
      </c>
      <c r="BU563" t="b">
        <v>0</v>
      </c>
      <c r="BV563" s="103">
        <v>1</v>
      </c>
      <c r="BW563" s="235">
        <v>1682</v>
      </c>
      <c r="BX563" s="234" t="s">
        <v>11041</v>
      </c>
      <c r="BY563" s="234" t="s">
        <v>56</v>
      </c>
      <c r="BZ563" s="234" t="s">
        <v>7014</v>
      </c>
    </row>
    <row r="564" spans="1:78" ht="30" x14ac:dyDescent="0.25">
      <c r="A564" s="5">
        <v>1649</v>
      </c>
      <c r="B564" s="234" t="s">
        <v>1582</v>
      </c>
      <c r="C564" s="234" t="s">
        <v>11042</v>
      </c>
      <c r="D564" s="234" t="s">
        <v>11043</v>
      </c>
      <c r="E564" s="234" t="s">
        <v>11042</v>
      </c>
      <c r="F564" s="234" t="s">
        <v>6993</v>
      </c>
      <c r="G564" s="234" t="s">
        <v>7279</v>
      </c>
      <c r="H564" s="234" t="s">
        <v>6994</v>
      </c>
      <c r="I564" s="242"/>
      <c r="J564" s="242">
        <v>44341.634699074071</v>
      </c>
      <c r="K564" s="234" t="s">
        <v>11044</v>
      </c>
      <c r="L564" s="242">
        <v>44348.634699074071</v>
      </c>
      <c r="M564" s="234" t="s">
        <v>6996</v>
      </c>
      <c r="N564" s="234" t="s">
        <v>10154</v>
      </c>
      <c r="O564" s="234" t="s">
        <v>10155</v>
      </c>
      <c r="P564" s="234" t="s">
        <v>6999</v>
      </c>
      <c r="Q564" s="234"/>
      <c r="R564" s="234" t="s">
        <v>451</v>
      </c>
      <c r="S564" t="b">
        <v>0</v>
      </c>
      <c r="T564" s="242"/>
      <c r="U564" s="103">
        <v>5</v>
      </c>
      <c r="V564" s="234" t="s">
        <v>272</v>
      </c>
      <c r="W564" s="103">
        <v>10</v>
      </c>
      <c r="X564" s="234" t="s">
        <v>272</v>
      </c>
      <c r="Y564" s="242"/>
      <c r="Z564" s="242"/>
      <c r="AA564" s="103"/>
      <c r="AB564" s="234" t="s">
        <v>11045</v>
      </c>
      <c r="AC564" s="243">
        <v>44344.639699074076</v>
      </c>
      <c r="AD564" s="234" t="s">
        <v>7285</v>
      </c>
      <c r="AE564" s="235" t="s">
        <v>11046</v>
      </c>
      <c r="AF564" s="237">
        <v>0</v>
      </c>
      <c r="AG564" s="234" t="s">
        <v>482</v>
      </c>
      <c r="AH564" s="241" t="s">
        <v>11047</v>
      </c>
      <c r="AI564" t="b">
        <v>1</v>
      </c>
      <c r="AJ564" t="b">
        <v>0</v>
      </c>
      <c r="AK564" s="234"/>
      <c r="AL564" s="103"/>
      <c r="AM564" t="b">
        <v>0</v>
      </c>
      <c r="AN564" s="234"/>
      <c r="AO564" s="103"/>
      <c r="AP564" s="241"/>
      <c r="AQ564" s="241"/>
      <c r="AR564" s="241"/>
      <c r="AS564" s="241" t="s">
        <v>11048</v>
      </c>
      <c r="AT564" s="234" t="s">
        <v>7005</v>
      </c>
      <c r="AU564" s="234" t="s">
        <v>7085</v>
      </c>
      <c r="AV564" t="b">
        <v>0</v>
      </c>
      <c r="AW564" t="b">
        <v>0</v>
      </c>
      <c r="AX564" s="241"/>
      <c r="AY564" s="241"/>
      <c r="AZ564" s="234"/>
      <c r="BA564" s="234"/>
      <c r="BB564" s="234" t="s">
        <v>11049</v>
      </c>
      <c r="BC564" t="b">
        <v>0</v>
      </c>
      <c r="BD564" s="234" t="s">
        <v>7008</v>
      </c>
      <c r="BE564" s="234" t="s">
        <v>7009</v>
      </c>
      <c r="BF564" s="234" t="s">
        <v>7027</v>
      </c>
      <c r="BG564" s="234" t="s">
        <v>7028</v>
      </c>
      <c r="BH564" s="234" t="s">
        <v>55</v>
      </c>
      <c r="BI564" s="243">
        <v>44642.415173611109</v>
      </c>
      <c r="BJ564" s="234" t="s">
        <v>442</v>
      </c>
      <c r="BK564" s="234" t="s">
        <v>451</v>
      </c>
      <c r="BL564" s="234" t="s">
        <v>451</v>
      </c>
      <c r="BM564" s="234" t="s">
        <v>451</v>
      </c>
      <c r="BN564" s="241"/>
      <c r="BO564" t="b">
        <v>0</v>
      </c>
      <c r="BP564" t="b">
        <v>0</v>
      </c>
      <c r="BQ564" t="b">
        <v>0</v>
      </c>
      <c r="BR564" s="241" t="s">
        <v>7029</v>
      </c>
      <c r="BS564" s="241"/>
      <c r="BT564" s="234" t="s">
        <v>7012</v>
      </c>
      <c r="BU564" t="b">
        <v>0</v>
      </c>
      <c r="BV564" s="103">
        <v>1</v>
      </c>
      <c r="BW564" s="235">
        <v>1681</v>
      </c>
      <c r="BX564" s="234" t="s">
        <v>11050</v>
      </c>
      <c r="BY564" s="234" t="s">
        <v>56</v>
      </c>
      <c r="BZ564" s="234" t="s">
        <v>7014</v>
      </c>
    </row>
    <row r="565" spans="1:78" ht="120" x14ac:dyDescent="0.25">
      <c r="A565" s="5">
        <v>1648</v>
      </c>
      <c r="B565" s="234" t="s">
        <v>1572</v>
      </c>
      <c r="C565" s="234" t="s">
        <v>11051</v>
      </c>
      <c r="D565" s="234"/>
      <c r="E565" s="234" t="s">
        <v>11052</v>
      </c>
      <c r="F565" s="234" t="s">
        <v>2991</v>
      </c>
      <c r="G565" s="234" t="s">
        <v>7864</v>
      </c>
      <c r="H565" s="234" t="s">
        <v>7034</v>
      </c>
      <c r="I565" s="242"/>
      <c r="J565" s="242">
        <v>44342.709490740737</v>
      </c>
      <c r="K565" s="234"/>
      <c r="L565" s="242">
        <v>44349.709490740737</v>
      </c>
      <c r="M565" s="234" t="s">
        <v>6996</v>
      </c>
      <c r="N565" s="234" t="s">
        <v>11053</v>
      </c>
      <c r="O565" s="234" t="s">
        <v>11054</v>
      </c>
      <c r="P565" s="234" t="s">
        <v>6999</v>
      </c>
      <c r="Q565" s="234"/>
      <c r="R565" s="234" t="s">
        <v>451</v>
      </c>
      <c r="S565" t="b">
        <v>0</v>
      </c>
      <c r="T565" s="242"/>
      <c r="U565" s="103">
        <v>86</v>
      </c>
      <c r="V565" s="234" t="s">
        <v>272</v>
      </c>
      <c r="W565" s="103">
        <v>771</v>
      </c>
      <c r="X565" s="234" t="s">
        <v>272</v>
      </c>
      <c r="Y565" s="242"/>
      <c r="Z565" s="242"/>
      <c r="AA565" s="103"/>
      <c r="AB565" s="234"/>
      <c r="AC565" s="243">
        <v>44343.721782407411</v>
      </c>
      <c r="AD565" s="234" t="s">
        <v>7763</v>
      </c>
      <c r="AE565" s="235" t="s">
        <v>11055</v>
      </c>
      <c r="AF565" s="237">
        <v>0</v>
      </c>
      <c r="AG565" s="234" t="s">
        <v>482</v>
      </c>
      <c r="AH565" s="241"/>
      <c r="AI565" t="b">
        <v>0</v>
      </c>
      <c r="AJ565" t="b">
        <v>0</v>
      </c>
      <c r="AK565" s="234"/>
      <c r="AL565" s="103"/>
      <c r="AM565" t="b">
        <v>0</v>
      </c>
      <c r="AN565" s="234"/>
      <c r="AO565" s="103"/>
      <c r="AP565" s="241" t="s">
        <v>11056</v>
      </c>
      <c r="AQ565" s="241"/>
      <c r="AR565" s="241"/>
      <c r="AS565" s="241"/>
      <c r="AT565" s="234" t="s">
        <v>7058</v>
      </c>
      <c r="AU565" s="234" t="s">
        <v>8397</v>
      </c>
      <c r="AV565" t="b">
        <v>1</v>
      </c>
      <c r="AW565" t="b">
        <v>1</v>
      </c>
      <c r="AX565" s="241" t="s">
        <v>11057</v>
      </c>
      <c r="AY565" s="241"/>
      <c r="AZ565" s="234"/>
      <c r="BA565" s="234"/>
      <c r="BB565" s="234"/>
      <c r="BC565" t="b">
        <v>1</v>
      </c>
      <c r="BD565" s="234" t="s">
        <v>7008</v>
      </c>
      <c r="BE565" s="234" t="s">
        <v>7045</v>
      </c>
      <c r="BF565" s="234" t="s">
        <v>6972</v>
      </c>
      <c r="BG565" s="234" t="s">
        <v>7028</v>
      </c>
      <c r="BH565" s="234" t="s">
        <v>55</v>
      </c>
      <c r="BI565" s="243">
        <v>44642.415162037039</v>
      </c>
      <c r="BJ565" s="234" t="s">
        <v>442</v>
      </c>
      <c r="BK565" s="234" t="s">
        <v>451</v>
      </c>
      <c r="BL565" s="234" t="s">
        <v>547</v>
      </c>
      <c r="BM565" s="234" t="s">
        <v>547</v>
      </c>
      <c r="BN565" s="241" t="s">
        <v>11058</v>
      </c>
      <c r="BO565" t="b">
        <v>1</v>
      </c>
      <c r="BP565" t="b">
        <v>0</v>
      </c>
      <c r="BQ565" t="b">
        <v>1</v>
      </c>
      <c r="BR565" s="241"/>
      <c r="BS565" s="241"/>
      <c r="BT565" s="234" t="s">
        <v>7047</v>
      </c>
      <c r="BU565" t="b">
        <v>0</v>
      </c>
      <c r="BV565" s="103">
        <v>2</v>
      </c>
      <c r="BW565" s="235">
        <v>1680</v>
      </c>
      <c r="BX565" s="234" t="s">
        <v>11059</v>
      </c>
      <c r="BY565" s="234" t="s">
        <v>56</v>
      </c>
      <c r="BZ565" s="234" t="s">
        <v>7014</v>
      </c>
    </row>
    <row r="566" spans="1:78" x14ac:dyDescent="0.25">
      <c r="A566" s="5">
        <v>1647</v>
      </c>
      <c r="B566" s="234" t="s">
        <v>11060</v>
      </c>
      <c r="C566" s="234" t="s">
        <v>11061</v>
      </c>
      <c r="D566" s="234" t="s">
        <v>11062</v>
      </c>
      <c r="E566" s="234"/>
      <c r="F566" s="234" t="s">
        <v>6993</v>
      </c>
      <c r="G566" s="234" t="s">
        <v>7244</v>
      </c>
      <c r="H566" s="234" t="s">
        <v>6994</v>
      </c>
      <c r="I566" s="242"/>
      <c r="J566" s="242">
        <v>44335.547465277778</v>
      </c>
      <c r="K566" s="234"/>
      <c r="L566" s="242">
        <v>44343.547465277778</v>
      </c>
      <c r="M566" s="234" t="s">
        <v>6996</v>
      </c>
      <c r="N566" s="234" t="s">
        <v>11063</v>
      </c>
      <c r="O566" s="234" t="s">
        <v>11064</v>
      </c>
      <c r="P566" s="234" t="s">
        <v>6999</v>
      </c>
      <c r="Q566" s="234"/>
      <c r="R566" s="234" t="s">
        <v>451</v>
      </c>
      <c r="S566" t="b">
        <v>0</v>
      </c>
      <c r="T566" s="242"/>
      <c r="U566" s="103">
        <v>7</v>
      </c>
      <c r="V566" s="234" t="s">
        <v>272</v>
      </c>
      <c r="W566" s="103">
        <v>7</v>
      </c>
      <c r="X566" s="234" t="s">
        <v>272</v>
      </c>
      <c r="Y566" s="242">
        <v>44562</v>
      </c>
      <c r="Z566" s="242">
        <v>44592</v>
      </c>
      <c r="AA566" s="103">
        <v>1</v>
      </c>
      <c r="AB566" s="234" t="s">
        <v>11065</v>
      </c>
      <c r="AC566" s="243">
        <v>44343.55133101852</v>
      </c>
      <c r="AD566" s="234" t="s">
        <v>7248</v>
      </c>
      <c r="AE566" s="235" t="s">
        <v>11066</v>
      </c>
      <c r="AF566" s="237">
        <v>0</v>
      </c>
      <c r="AG566" s="234" t="s">
        <v>482</v>
      </c>
      <c r="AH566" s="241"/>
      <c r="AI566" t="b">
        <v>1</v>
      </c>
      <c r="AJ566" t="b">
        <v>0</v>
      </c>
      <c r="AK566" s="234"/>
      <c r="AL566" s="103"/>
      <c r="AM566" t="b">
        <v>0</v>
      </c>
      <c r="AN566" s="234"/>
      <c r="AO566" s="103"/>
      <c r="AP566" s="241"/>
      <c r="AQ566" s="241"/>
      <c r="AR566" s="241"/>
      <c r="AS566" s="241"/>
      <c r="AT566" s="234" t="s">
        <v>7005</v>
      </c>
      <c r="AU566" s="234" t="s">
        <v>7006</v>
      </c>
      <c r="AV566" t="b">
        <v>0</v>
      </c>
      <c r="AW566" t="b">
        <v>0</v>
      </c>
      <c r="AX566" s="241"/>
      <c r="AY566" s="241"/>
      <c r="AZ566" s="234"/>
      <c r="BA566" s="234"/>
      <c r="BB566" s="234" t="s">
        <v>11067</v>
      </c>
      <c r="BC566" t="b">
        <v>0</v>
      </c>
      <c r="BD566" s="234" t="s">
        <v>7008</v>
      </c>
      <c r="BE566" s="234" t="s">
        <v>7009</v>
      </c>
      <c r="BF566" s="234" t="s">
        <v>7027</v>
      </c>
      <c r="BG566" s="234" t="s">
        <v>8373</v>
      </c>
      <c r="BH566" s="234" t="s">
        <v>55</v>
      </c>
      <c r="BI566" s="243">
        <v>44642.415162037039</v>
      </c>
      <c r="BJ566" s="234" t="s">
        <v>442</v>
      </c>
      <c r="BK566" s="234" t="s">
        <v>451</v>
      </c>
      <c r="BL566" s="234" t="s">
        <v>451</v>
      </c>
      <c r="BM566" s="234" t="s">
        <v>451</v>
      </c>
      <c r="BN566" s="241"/>
      <c r="BO566" t="b">
        <v>0</v>
      </c>
      <c r="BP566" t="b">
        <v>0</v>
      </c>
      <c r="BQ566" t="b">
        <v>0</v>
      </c>
      <c r="BR566" s="241" t="s">
        <v>7029</v>
      </c>
      <c r="BS566" s="241"/>
      <c r="BT566" s="234" t="s">
        <v>7012</v>
      </c>
      <c r="BU566" t="b">
        <v>1</v>
      </c>
      <c r="BV566" s="103">
        <v>0</v>
      </c>
      <c r="BW566" s="235">
        <v>1679</v>
      </c>
      <c r="BX566" s="234" t="s">
        <v>11068</v>
      </c>
      <c r="BY566" s="234" t="s">
        <v>56</v>
      </c>
      <c r="BZ566" s="234" t="s">
        <v>7014</v>
      </c>
    </row>
    <row r="567" spans="1:78" ht="270" x14ac:dyDescent="0.25">
      <c r="A567" s="5">
        <v>1646</v>
      </c>
      <c r="B567" s="234" t="s">
        <v>11069</v>
      </c>
      <c r="C567" s="234" t="s">
        <v>11070</v>
      </c>
      <c r="D567" s="234" t="s">
        <v>11071</v>
      </c>
      <c r="E567" s="234"/>
      <c r="F567" s="234" t="s">
        <v>6993</v>
      </c>
      <c r="G567" s="234" t="s">
        <v>7244</v>
      </c>
      <c r="H567" s="234" t="s">
        <v>6994</v>
      </c>
      <c r="I567" s="242"/>
      <c r="J567" s="242">
        <v>44336.525439814817</v>
      </c>
      <c r="K567" s="234"/>
      <c r="L567" s="242">
        <v>44343.525439814817</v>
      </c>
      <c r="M567" s="234" t="s">
        <v>6996</v>
      </c>
      <c r="N567" s="234" t="s">
        <v>11072</v>
      </c>
      <c r="O567" s="234" t="s">
        <v>9585</v>
      </c>
      <c r="P567" s="234" t="s">
        <v>6999</v>
      </c>
      <c r="Q567" s="234"/>
      <c r="R567" s="234" t="s">
        <v>451</v>
      </c>
      <c r="S567" t="b">
        <v>0</v>
      </c>
      <c r="T567" s="242"/>
      <c r="U567" s="103">
        <v>23</v>
      </c>
      <c r="V567" s="234" t="s">
        <v>272</v>
      </c>
      <c r="W567" s="103">
        <v>23</v>
      </c>
      <c r="X567" s="234" t="s">
        <v>272</v>
      </c>
      <c r="Y567" s="242">
        <v>44409</v>
      </c>
      <c r="Z567" s="242">
        <v>44438</v>
      </c>
      <c r="AA567" s="103">
        <v>1</v>
      </c>
      <c r="AB567" s="234" t="s">
        <v>11073</v>
      </c>
      <c r="AC567" s="243">
        <v>44343.527673611112</v>
      </c>
      <c r="AD567" s="234" t="s">
        <v>7248</v>
      </c>
      <c r="AE567" s="235" t="s">
        <v>11074</v>
      </c>
      <c r="AF567" s="237">
        <v>0</v>
      </c>
      <c r="AG567" s="234" t="s">
        <v>482</v>
      </c>
      <c r="AH567" s="241"/>
      <c r="AI567" t="b">
        <v>1</v>
      </c>
      <c r="AJ567" t="b">
        <v>0</v>
      </c>
      <c r="AK567" s="234"/>
      <c r="AL567" s="103"/>
      <c r="AM567" t="b">
        <v>0</v>
      </c>
      <c r="AN567" s="234"/>
      <c r="AO567" s="103"/>
      <c r="AP567" s="241"/>
      <c r="AQ567" s="241"/>
      <c r="AR567" s="241"/>
      <c r="AS567" s="241" t="s">
        <v>11075</v>
      </c>
      <c r="AT567" s="234" t="s">
        <v>7005</v>
      </c>
      <c r="AU567" s="234" t="s">
        <v>7006</v>
      </c>
      <c r="AV567" t="b">
        <v>0</v>
      </c>
      <c r="AW567" t="b">
        <v>0</v>
      </c>
      <c r="AX567" s="241"/>
      <c r="AY567" s="241"/>
      <c r="AZ567" s="234"/>
      <c r="BA567" s="234"/>
      <c r="BB567" s="234" t="s">
        <v>11076</v>
      </c>
      <c r="BC567" t="b">
        <v>0</v>
      </c>
      <c r="BD567" s="234" t="s">
        <v>7008</v>
      </c>
      <c r="BE567" s="234" t="s">
        <v>7009</v>
      </c>
      <c r="BF567" s="234" t="s">
        <v>7027</v>
      </c>
      <c r="BG567" s="234" t="s">
        <v>8373</v>
      </c>
      <c r="BH567" s="234" t="s">
        <v>55</v>
      </c>
      <c r="BI567" s="243">
        <v>44642.415162037039</v>
      </c>
      <c r="BJ567" s="234" t="s">
        <v>11077</v>
      </c>
      <c r="BK567" s="234" t="s">
        <v>451</v>
      </c>
      <c r="BL567" s="234" t="s">
        <v>451</v>
      </c>
      <c r="BM567" s="234" t="s">
        <v>451</v>
      </c>
      <c r="BN567" s="241"/>
      <c r="BO567" t="b">
        <v>0</v>
      </c>
      <c r="BP567" t="b">
        <v>0</v>
      </c>
      <c r="BQ567" t="b">
        <v>0</v>
      </c>
      <c r="BR567" s="241" t="s">
        <v>7029</v>
      </c>
      <c r="BS567" s="241"/>
      <c r="BT567" s="234" t="s">
        <v>7012</v>
      </c>
      <c r="BU567" t="b">
        <v>1</v>
      </c>
      <c r="BV567" s="103">
        <v>0</v>
      </c>
      <c r="BW567" s="235">
        <v>1678</v>
      </c>
      <c r="BX567" s="234" t="s">
        <v>11078</v>
      </c>
      <c r="BY567" s="234" t="s">
        <v>56</v>
      </c>
      <c r="BZ567" s="234" t="s">
        <v>7014</v>
      </c>
    </row>
    <row r="568" spans="1:78" ht="90" x14ac:dyDescent="0.25">
      <c r="A568" s="5">
        <v>1645</v>
      </c>
      <c r="B568" s="234" t="s">
        <v>1567</v>
      </c>
      <c r="C568" s="234" t="s">
        <v>11079</v>
      </c>
      <c r="D568" s="234"/>
      <c r="E568" s="234" t="s">
        <v>11080</v>
      </c>
      <c r="F568" s="234" t="s">
        <v>6993</v>
      </c>
      <c r="G568" s="234" t="s">
        <v>7263</v>
      </c>
      <c r="H568" s="234" t="s">
        <v>7263</v>
      </c>
      <c r="I568" s="242"/>
      <c r="J568" s="242">
        <v>44343.43849537037</v>
      </c>
      <c r="K568" s="234" t="s">
        <v>11081</v>
      </c>
      <c r="L568" s="242">
        <v>44347.43849537037</v>
      </c>
      <c r="M568" s="234" t="s">
        <v>7386</v>
      </c>
      <c r="N568" s="234" t="s">
        <v>7968</v>
      </c>
      <c r="O568" s="234" t="s">
        <v>11082</v>
      </c>
      <c r="P568" s="234" t="s">
        <v>6999</v>
      </c>
      <c r="Q568" s="234"/>
      <c r="R568" s="234" t="s">
        <v>451</v>
      </c>
      <c r="S568" t="b">
        <v>0</v>
      </c>
      <c r="T568" s="242">
        <v>44347</v>
      </c>
      <c r="U568" s="103">
        <v>5</v>
      </c>
      <c r="V568" s="234" t="s">
        <v>272</v>
      </c>
      <c r="W568" s="103">
        <v>15</v>
      </c>
      <c r="X568" s="234" t="s">
        <v>272</v>
      </c>
      <c r="Y568" s="242">
        <v>44409</v>
      </c>
      <c r="Z568" s="242">
        <v>46235</v>
      </c>
      <c r="AA568" s="103">
        <v>5</v>
      </c>
      <c r="AB568" s="234" t="s">
        <v>7970</v>
      </c>
      <c r="AC568" s="243">
        <v>44343.462164351855</v>
      </c>
      <c r="AD568" s="234" t="s">
        <v>7268</v>
      </c>
      <c r="AE568" s="235" t="s">
        <v>11083</v>
      </c>
      <c r="AF568" s="237">
        <v>0</v>
      </c>
      <c r="AG568" s="234" t="s">
        <v>482</v>
      </c>
      <c r="AH568" s="241" t="s">
        <v>11084</v>
      </c>
      <c r="AI568" t="b">
        <v>1</v>
      </c>
      <c r="AJ568" t="b">
        <v>0</v>
      </c>
      <c r="AK568" s="234"/>
      <c r="AL568" s="103"/>
      <c r="AM568" t="b">
        <v>0</v>
      </c>
      <c r="AN568" s="234"/>
      <c r="AO568" s="103"/>
      <c r="AP568" s="241"/>
      <c r="AQ568" s="241"/>
      <c r="AR568" s="241"/>
      <c r="AS568" s="241" t="s">
        <v>11085</v>
      </c>
      <c r="AT568" s="234" t="s">
        <v>7005</v>
      </c>
      <c r="AU568" s="234" t="s">
        <v>7505</v>
      </c>
      <c r="AV568" t="b">
        <v>1</v>
      </c>
      <c r="AW568" t="b">
        <v>0</v>
      </c>
      <c r="AX568" s="241"/>
      <c r="AY568" s="241"/>
      <c r="AZ568" s="234"/>
      <c r="BA568" s="234"/>
      <c r="BB568" s="234" t="s">
        <v>7972</v>
      </c>
      <c r="BC568" t="b">
        <v>1</v>
      </c>
      <c r="BD568" s="234" t="s">
        <v>7390</v>
      </c>
      <c r="BE568" s="234" t="s">
        <v>7009</v>
      </c>
      <c r="BF568" s="234" t="s">
        <v>6972</v>
      </c>
      <c r="BG568" s="234" t="s">
        <v>7028</v>
      </c>
      <c r="BH568" s="234" t="s">
        <v>55</v>
      </c>
      <c r="BI568" s="243">
        <v>44642.415150462963</v>
      </c>
      <c r="BJ568" s="234" t="s">
        <v>7326</v>
      </c>
      <c r="BK568" s="234" t="s">
        <v>451</v>
      </c>
      <c r="BL568" s="234" t="s">
        <v>451</v>
      </c>
      <c r="BM568" s="234" t="s">
        <v>451</v>
      </c>
      <c r="BN568" s="241"/>
      <c r="BO568" t="b">
        <v>0</v>
      </c>
      <c r="BP568" t="b">
        <v>0</v>
      </c>
      <c r="BQ568" t="b">
        <v>0</v>
      </c>
      <c r="BR568" s="241"/>
      <c r="BS568" s="241"/>
      <c r="BT568" s="234" t="s">
        <v>7012</v>
      </c>
      <c r="BU568" t="b">
        <v>1</v>
      </c>
      <c r="BV568" s="103">
        <v>0</v>
      </c>
      <c r="BW568" s="235">
        <v>1677</v>
      </c>
      <c r="BX568" s="234" t="s">
        <v>11086</v>
      </c>
      <c r="BY568" s="234" t="s">
        <v>56</v>
      </c>
      <c r="BZ568" s="234" t="s">
        <v>7014</v>
      </c>
    </row>
    <row r="569" spans="1:78" ht="30" x14ac:dyDescent="0.25">
      <c r="A569" s="5">
        <v>1644</v>
      </c>
      <c r="B569" s="234" t="s">
        <v>1559</v>
      </c>
      <c r="C569" s="234" t="s">
        <v>1560</v>
      </c>
      <c r="D569" s="234"/>
      <c r="E569" s="234" t="s">
        <v>11087</v>
      </c>
      <c r="F569" s="234" t="s">
        <v>2991</v>
      </c>
      <c r="G569" s="234" t="s">
        <v>7864</v>
      </c>
      <c r="H569" s="234" t="s">
        <v>7034</v>
      </c>
      <c r="I569" s="242"/>
      <c r="J569" s="242">
        <v>44336.367129629631</v>
      </c>
      <c r="K569" s="234"/>
      <c r="L569" s="242">
        <v>44344.367129629631</v>
      </c>
      <c r="M569" s="234" t="s">
        <v>7881</v>
      </c>
      <c r="N569" s="234" t="s">
        <v>11088</v>
      </c>
      <c r="O569" s="234" t="s">
        <v>11089</v>
      </c>
      <c r="P569" s="234" t="s">
        <v>6999</v>
      </c>
      <c r="Q569" s="234"/>
      <c r="R569" s="234" t="s">
        <v>451</v>
      </c>
      <c r="S569" t="b">
        <v>1</v>
      </c>
      <c r="T569" s="242"/>
      <c r="U569" s="103">
        <v>430</v>
      </c>
      <c r="V569" s="234" t="s">
        <v>272</v>
      </c>
      <c r="W569" s="103">
        <v>1291</v>
      </c>
      <c r="X569" s="234" t="s">
        <v>272</v>
      </c>
      <c r="Y569" s="242"/>
      <c r="Z569" s="242"/>
      <c r="AA569" s="103"/>
      <c r="AB569" s="234"/>
      <c r="AC569" s="243">
        <v>44343.409050925926</v>
      </c>
      <c r="AD569" s="234" t="s">
        <v>7763</v>
      </c>
      <c r="AE569" s="235" t="s">
        <v>11090</v>
      </c>
      <c r="AF569" s="237">
        <v>0</v>
      </c>
      <c r="AG569" s="234" t="s">
        <v>482</v>
      </c>
      <c r="AH569" s="241"/>
      <c r="AI569" t="b">
        <v>1</v>
      </c>
      <c r="AJ569" t="b">
        <v>0</v>
      </c>
      <c r="AK569" s="234"/>
      <c r="AL569" s="103"/>
      <c r="AM569" t="b">
        <v>0</v>
      </c>
      <c r="AN569" s="234"/>
      <c r="AO569" s="103"/>
      <c r="AP569" s="241"/>
      <c r="AQ569" s="241"/>
      <c r="AR569" s="241"/>
      <c r="AS569" s="241"/>
      <c r="AT569" s="234" t="s">
        <v>7609</v>
      </c>
      <c r="AU569" s="234" t="s">
        <v>8397</v>
      </c>
      <c r="AV569" t="b">
        <v>1</v>
      </c>
      <c r="AW569" t="b">
        <v>1</v>
      </c>
      <c r="AX569" s="241" t="s">
        <v>9848</v>
      </c>
      <c r="AY569" s="241"/>
      <c r="AZ569" s="234" t="s">
        <v>7871</v>
      </c>
      <c r="BA569" s="234"/>
      <c r="BB569" s="234"/>
      <c r="BC569" t="b">
        <v>1</v>
      </c>
      <c r="BD569" s="234" t="s">
        <v>7885</v>
      </c>
      <c r="BE569" s="234" t="s">
        <v>7045</v>
      </c>
      <c r="BF569" s="234" t="s">
        <v>6972</v>
      </c>
      <c r="BG569" s="234" t="s">
        <v>7028</v>
      </c>
      <c r="BH569" s="234" t="s">
        <v>55</v>
      </c>
      <c r="BI569" s="243">
        <v>44642.415150462963</v>
      </c>
      <c r="BJ569" s="234" t="s">
        <v>442</v>
      </c>
      <c r="BK569" s="234" t="s">
        <v>451</v>
      </c>
      <c r="BL569" s="234" t="s">
        <v>547</v>
      </c>
      <c r="BM569" s="234" t="s">
        <v>547</v>
      </c>
      <c r="BN569" s="241" t="s">
        <v>9849</v>
      </c>
      <c r="BO569" t="b">
        <v>0</v>
      </c>
      <c r="BP569" t="b">
        <v>0</v>
      </c>
      <c r="BQ569" t="b">
        <v>1</v>
      </c>
      <c r="BR569" s="241"/>
      <c r="BS569" s="241"/>
      <c r="BT569" s="234" t="s">
        <v>7047</v>
      </c>
      <c r="BU569" t="b">
        <v>0</v>
      </c>
      <c r="BV569" s="103">
        <v>1</v>
      </c>
      <c r="BW569" s="235">
        <v>1676</v>
      </c>
      <c r="BX569" s="234" t="s">
        <v>11091</v>
      </c>
      <c r="BY569" s="234" t="s">
        <v>56</v>
      </c>
      <c r="BZ569" s="234" t="s">
        <v>7014</v>
      </c>
    </row>
    <row r="570" spans="1:78" ht="30" x14ac:dyDescent="0.25">
      <c r="A570" s="5">
        <v>1643</v>
      </c>
      <c r="B570" s="234" t="s">
        <v>11092</v>
      </c>
      <c r="C570" s="234" t="s">
        <v>11093</v>
      </c>
      <c r="D570" s="234"/>
      <c r="E570" s="234" t="s">
        <v>11094</v>
      </c>
      <c r="F570" s="234" t="s">
        <v>2991</v>
      </c>
      <c r="G570" s="234" t="s">
        <v>7864</v>
      </c>
      <c r="H570" s="234" t="s">
        <v>7034</v>
      </c>
      <c r="I570" s="242"/>
      <c r="J570" s="242">
        <v>44337.608657407407</v>
      </c>
      <c r="K570" s="234"/>
      <c r="L570" s="242">
        <v>44351.608657407407</v>
      </c>
      <c r="M570" s="234" t="s">
        <v>10725</v>
      </c>
      <c r="N570" s="234" t="s">
        <v>11095</v>
      </c>
      <c r="O570" s="234" t="s">
        <v>10814</v>
      </c>
      <c r="P570" s="234" t="s">
        <v>6999</v>
      </c>
      <c r="Q570" s="234"/>
      <c r="R570" s="234" t="s">
        <v>451</v>
      </c>
      <c r="S570" t="b">
        <v>0</v>
      </c>
      <c r="T570" s="242"/>
      <c r="U570" s="103">
        <v>7796</v>
      </c>
      <c r="V570" s="234" t="s">
        <v>272</v>
      </c>
      <c r="W570" s="103">
        <v>54575</v>
      </c>
      <c r="X570" s="234" t="s">
        <v>272</v>
      </c>
      <c r="Y570" s="242"/>
      <c r="Z570" s="242"/>
      <c r="AA570" s="103">
        <v>7</v>
      </c>
      <c r="AB570" s="234"/>
      <c r="AC570" s="243">
        <v>44342.612939814811</v>
      </c>
      <c r="AD570" s="234" t="s">
        <v>7763</v>
      </c>
      <c r="AE570" s="235" t="s">
        <v>11096</v>
      </c>
      <c r="AF570" s="237">
        <v>0</v>
      </c>
      <c r="AG570" s="234" t="s">
        <v>482</v>
      </c>
      <c r="AH570" s="241" t="s">
        <v>11097</v>
      </c>
      <c r="AI570" t="b">
        <v>1</v>
      </c>
      <c r="AJ570" t="b">
        <v>0</v>
      </c>
      <c r="AK570" s="234"/>
      <c r="AL570" s="103"/>
      <c r="AM570" t="b">
        <v>0</v>
      </c>
      <c r="AN570" s="234"/>
      <c r="AO570" s="103"/>
      <c r="AP570" s="241"/>
      <c r="AQ570" s="241"/>
      <c r="AR570" s="241"/>
      <c r="AS570" s="241"/>
      <c r="AT570" s="234" t="s">
        <v>7120</v>
      </c>
      <c r="AU570" s="234" t="s">
        <v>7006</v>
      </c>
      <c r="AV570" t="b">
        <v>1</v>
      </c>
      <c r="AW570" t="b">
        <v>0</v>
      </c>
      <c r="AX570" s="241" t="s">
        <v>9848</v>
      </c>
      <c r="AY570" s="241"/>
      <c r="AZ570" s="234" t="s">
        <v>10725</v>
      </c>
      <c r="BA570" s="234" t="s">
        <v>11098</v>
      </c>
      <c r="BB570" s="234"/>
      <c r="BC570" t="b">
        <v>1</v>
      </c>
      <c r="BD570" s="234" t="s">
        <v>350</v>
      </c>
      <c r="BE570" s="234" t="s">
        <v>7045</v>
      </c>
      <c r="BF570" s="234" t="s">
        <v>6972</v>
      </c>
      <c r="BG570" s="234" t="s">
        <v>7028</v>
      </c>
      <c r="BH570" s="234" t="s">
        <v>55</v>
      </c>
      <c r="BI570" s="243">
        <v>44642.415150462963</v>
      </c>
      <c r="BJ570" s="234" t="s">
        <v>442</v>
      </c>
      <c r="BK570" s="234" t="s">
        <v>451</v>
      </c>
      <c r="BL570" s="234" t="s">
        <v>547</v>
      </c>
      <c r="BM570" s="234" t="s">
        <v>547</v>
      </c>
      <c r="BN570" s="241" t="s">
        <v>9849</v>
      </c>
      <c r="BO570" t="b">
        <v>0</v>
      </c>
      <c r="BP570" t="b">
        <v>0</v>
      </c>
      <c r="BQ570" t="b">
        <v>1</v>
      </c>
      <c r="BR570" s="241"/>
      <c r="BS570" s="241"/>
      <c r="BT570" s="234" t="s">
        <v>7047</v>
      </c>
      <c r="BU570" t="b">
        <v>0</v>
      </c>
      <c r="BV570" s="103">
        <v>1</v>
      </c>
      <c r="BW570" s="235">
        <v>1675</v>
      </c>
      <c r="BX570" s="234" t="s">
        <v>11099</v>
      </c>
      <c r="BY570" s="234" t="s">
        <v>56</v>
      </c>
      <c r="BZ570" s="234" t="s">
        <v>7014</v>
      </c>
    </row>
    <row r="571" spans="1:78" ht="30" x14ac:dyDescent="0.25">
      <c r="A571" s="5">
        <v>1642</v>
      </c>
      <c r="B571" s="234" t="s">
        <v>1555</v>
      </c>
      <c r="C571" s="234" t="s">
        <v>1556</v>
      </c>
      <c r="D571" s="234"/>
      <c r="E571" s="234" t="s">
        <v>11100</v>
      </c>
      <c r="F571" s="234" t="s">
        <v>2991</v>
      </c>
      <c r="G571" s="234" t="s">
        <v>7244</v>
      </c>
      <c r="H571" s="234" t="s">
        <v>6994</v>
      </c>
      <c r="I571" s="242"/>
      <c r="J571" s="242">
        <v>44330.473287037035</v>
      </c>
      <c r="K571" s="234"/>
      <c r="L571" s="242">
        <v>44342.473287037035</v>
      </c>
      <c r="M571" s="234" t="s">
        <v>6996</v>
      </c>
      <c r="N571" s="234" t="s">
        <v>11101</v>
      </c>
      <c r="O571" s="234" t="s">
        <v>11102</v>
      </c>
      <c r="P571" s="234" t="s">
        <v>6999</v>
      </c>
      <c r="Q571" s="234"/>
      <c r="R571" s="234" t="s">
        <v>451</v>
      </c>
      <c r="S571" t="b">
        <v>0</v>
      </c>
      <c r="T571" s="242">
        <v>44606</v>
      </c>
      <c r="U571" s="103">
        <v>416</v>
      </c>
      <c r="V571" s="234" t="s">
        <v>272</v>
      </c>
      <c r="W571" s="103">
        <v>416</v>
      </c>
      <c r="X571" s="234" t="s">
        <v>272</v>
      </c>
      <c r="Y571" s="242">
        <v>44562</v>
      </c>
      <c r="Z571" s="242">
        <v>44926</v>
      </c>
      <c r="AA571" s="103">
        <v>1</v>
      </c>
      <c r="AB571" s="234"/>
      <c r="AC571" s="243">
        <v>44342.488877314812</v>
      </c>
      <c r="AD571" s="234" t="s">
        <v>7248</v>
      </c>
      <c r="AE571" s="235"/>
      <c r="AF571" s="237">
        <v>0</v>
      </c>
      <c r="AG571" s="234" t="s">
        <v>1139</v>
      </c>
      <c r="AH571" s="241"/>
      <c r="AI571" t="b">
        <v>1</v>
      </c>
      <c r="AJ571" t="b">
        <v>0</v>
      </c>
      <c r="AK571" s="234"/>
      <c r="AL571" s="103"/>
      <c r="AM571" t="b">
        <v>0</v>
      </c>
      <c r="AN571" s="234"/>
      <c r="AO571" s="103"/>
      <c r="AP571" s="241"/>
      <c r="AQ571" s="241"/>
      <c r="AR571" s="241" t="s">
        <v>11103</v>
      </c>
      <c r="AS571" s="241"/>
      <c r="AT571" s="234" t="s">
        <v>7005</v>
      </c>
      <c r="AU571" s="234" t="s">
        <v>7006</v>
      </c>
      <c r="AV571" t="b">
        <v>0</v>
      </c>
      <c r="AW571" t="b">
        <v>0</v>
      </c>
      <c r="AX571" s="241" t="s">
        <v>11104</v>
      </c>
      <c r="AY571" s="241"/>
      <c r="AZ571" s="234"/>
      <c r="BA571" s="234"/>
      <c r="BB571" s="234" t="s">
        <v>11105</v>
      </c>
      <c r="BC571" t="b">
        <v>1</v>
      </c>
      <c r="BD571" s="234" t="s">
        <v>7008</v>
      </c>
      <c r="BE571" s="234" t="s">
        <v>7009</v>
      </c>
      <c r="BF571" s="234" t="s">
        <v>6972</v>
      </c>
      <c r="BG571" s="234" t="s">
        <v>7010</v>
      </c>
      <c r="BH571" s="234" t="s">
        <v>55</v>
      </c>
      <c r="BI571" s="243">
        <v>44642.415138888886</v>
      </c>
      <c r="BJ571" s="234" t="s">
        <v>11106</v>
      </c>
      <c r="BK571" s="234" t="s">
        <v>547</v>
      </c>
      <c r="BL571" s="234" t="s">
        <v>547</v>
      </c>
      <c r="BM571" s="234" t="s">
        <v>451</v>
      </c>
      <c r="BN571" s="241" t="s">
        <v>11107</v>
      </c>
      <c r="BO571" t="b">
        <v>0</v>
      </c>
      <c r="BP571" t="b">
        <v>0</v>
      </c>
      <c r="BQ571" t="b">
        <v>0</v>
      </c>
      <c r="BR571" s="241"/>
      <c r="BS571" s="241"/>
      <c r="BT571" s="234" t="s">
        <v>7012</v>
      </c>
      <c r="BU571" t="b">
        <v>0</v>
      </c>
      <c r="BV571" s="103">
        <v>0</v>
      </c>
      <c r="BW571" s="235">
        <v>1674</v>
      </c>
      <c r="BX571" s="234"/>
      <c r="BY571" s="234" t="s">
        <v>56</v>
      </c>
      <c r="BZ571" s="234" t="s">
        <v>7014</v>
      </c>
    </row>
    <row r="572" spans="1:78" x14ac:dyDescent="0.25">
      <c r="A572" s="5">
        <v>1641</v>
      </c>
      <c r="B572" s="234" t="s">
        <v>1527</v>
      </c>
      <c r="C572" s="234" t="s">
        <v>1528</v>
      </c>
      <c r="D572" s="234" t="s">
        <v>11108</v>
      </c>
      <c r="E572" s="234"/>
      <c r="F572" s="234" t="s">
        <v>6993</v>
      </c>
      <c r="G572" s="234" t="s">
        <v>7302</v>
      </c>
      <c r="H572" s="234" t="s">
        <v>7302</v>
      </c>
      <c r="I572" s="242"/>
      <c r="J572" s="242">
        <v>44336.431006944447</v>
      </c>
      <c r="K572" s="234"/>
      <c r="L572" s="242">
        <v>44344.431006944447</v>
      </c>
      <c r="M572" s="234" t="s">
        <v>6996</v>
      </c>
      <c r="N572" s="234" t="s">
        <v>7304</v>
      </c>
      <c r="O572" s="234" t="s">
        <v>7305</v>
      </c>
      <c r="P572" s="234" t="s">
        <v>6999</v>
      </c>
      <c r="Q572" s="234" t="s">
        <v>7306</v>
      </c>
      <c r="R572" s="234" t="s">
        <v>451</v>
      </c>
      <c r="S572" t="b">
        <v>0</v>
      </c>
      <c r="T572" s="242"/>
      <c r="U572" s="103">
        <v>3</v>
      </c>
      <c r="V572" s="234" t="s">
        <v>272</v>
      </c>
      <c r="W572" s="103">
        <v>3</v>
      </c>
      <c r="X572" s="234" t="s">
        <v>272</v>
      </c>
      <c r="Y572" s="242"/>
      <c r="Z572" s="242"/>
      <c r="AA572" s="103"/>
      <c r="AB572" s="234" t="s">
        <v>11109</v>
      </c>
      <c r="AC572" s="243">
        <v>44342.443831018521</v>
      </c>
      <c r="AD572" s="234" t="s">
        <v>11110</v>
      </c>
      <c r="AE572" s="235" t="s">
        <v>11111</v>
      </c>
      <c r="AF572" s="237">
        <v>0</v>
      </c>
      <c r="AG572" s="234" t="s">
        <v>482</v>
      </c>
      <c r="AH572" s="241" t="s">
        <v>11112</v>
      </c>
      <c r="AI572" t="b">
        <v>1</v>
      </c>
      <c r="AJ572" t="b">
        <v>0</v>
      </c>
      <c r="AK572" s="234"/>
      <c r="AL572" s="103"/>
      <c r="AM572" t="b">
        <v>0</v>
      </c>
      <c r="AN572" s="234"/>
      <c r="AO572" s="103"/>
      <c r="AP572" s="241"/>
      <c r="AQ572" s="241"/>
      <c r="AR572" s="241"/>
      <c r="AS572" s="241"/>
      <c r="AT572" s="234" t="s">
        <v>7005</v>
      </c>
      <c r="AU572" s="234" t="s">
        <v>7085</v>
      </c>
      <c r="AV572" t="b">
        <v>0</v>
      </c>
      <c r="AW572" t="b">
        <v>0</v>
      </c>
      <c r="AX572" s="241"/>
      <c r="AY572" s="241" t="s">
        <v>11113</v>
      </c>
      <c r="AZ572" s="234"/>
      <c r="BA572" s="234"/>
      <c r="BB572" s="234" t="s">
        <v>7311</v>
      </c>
      <c r="BC572" t="b">
        <v>0</v>
      </c>
      <c r="BD572" s="234" t="s">
        <v>7008</v>
      </c>
      <c r="BE572" s="234" t="s">
        <v>7009</v>
      </c>
      <c r="BF572" s="234" t="s">
        <v>7027</v>
      </c>
      <c r="BG572" s="234" t="s">
        <v>7028</v>
      </c>
      <c r="BH572" s="234" t="s">
        <v>55</v>
      </c>
      <c r="BI572" s="243">
        <v>44642.415138888886</v>
      </c>
      <c r="BJ572" s="234" t="s">
        <v>442</v>
      </c>
      <c r="BK572" s="234" t="s">
        <v>451</v>
      </c>
      <c r="BL572" s="234" t="s">
        <v>451</v>
      </c>
      <c r="BM572" s="234" t="s">
        <v>451</v>
      </c>
      <c r="BN572" s="241"/>
      <c r="BO572" t="b">
        <v>0</v>
      </c>
      <c r="BP572" t="b">
        <v>0</v>
      </c>
      <c r="BQ572" t="b">
        <v>0</v>
      </c>
      <c r="BR572" s="241" t="s">
        <v>7029</v>
      </c>
      <c r="BS572" s="241"/>
      <c r="BT572" s="234" t="s">
        <v>7012</v>
      </c>
      <c r="BU572" t="b">
        <v>0</v>
      </c>
      <c r="BV572" s="103">
        <v>2</v>
      </c>
      <c r="BW572" s="235">
        <v>1672</v>
      </c>
      <c r="BX572" s="234" t="s">
        <v>11114</v>
      </c>
      <c r="BY572" s="234" t="s">
        <v>56</v>
      </c>
      <c r="BZ572" s="234" t="s">
        <v>7014</v>
      </c>
    </row>
    <row r="573" spans="1:78" ht="30" x14ac:dyDescent="0.25">
      <c r="A573" s="5">
        <v>1640</v>
      </c>
      <c r="B573" s="234" t="s">
        <v>1534</v>
      </c>
      <c r="C573" s="234" t="s">
        <v>11115</v>
      </c>
      <c r="D573" s="234" t="s">
        <v>7927</v>
      </c>
      <c r="E573" s="234" t="s">
        <v>7928</v>
      </c>
      <c r="F573" s="234" t="s">
        <v>6993</v>
      </c>
      <c r="G573" s="234" t="s">
        <v>6994</v>
      </c>
      <c r="H573" s="234" t="s">
        <v>6995</v>
      </c>
      <c r="I573" s="242"/>
      <c r="J573" s="242">
        <v>44337.433912037035</v>
      </c>
      <c r="K573" s="234" t="s">
        <v>11116</v>
      </c>
      <c r="L573" s="242">
        <v>44348.433912037035</v>
      </c>
      <c r="M573" s="234" t="s">
        <v>6996</v>
      </c>
      <c r="N573" s="234" t="s">
        <v>7930</v>
      </c>
      <c r="O573" s="234" t="s">
        <v>7931</v>
      </c>
      <c r="P573" s="234" t="s">
        <v>6999</v>
      </c>
      <c r="Q573" s="234"/>
      <c r="R573" s="234" t="s">
        <v>451</v>
      </c>
      <c r="S573" t="b">
        <v>0</v>
      </c>
      <c r="T573" s="242"/>
      <c r="U573" s="103">
        <v>46</v>
      </c>
      <c r="V573" s="234" t="s">
        <v>272</v>
      </c>
      <c r="W573" s="103">
        <v>92</v>
      </c>
      <c r="X573" s="234" t="s">
        <v>272</v>
      </c>
      <c r="Y573" s="242"/>
      <c r="Z573" s="242"/>
      <c r="AA573" s="103"/>
      <c r="AB573" s="234" t="s">
        <v>7932</v>
      </c>
      <c r="AC573" s="243">
        <v>44342.443506944444</v>
      </c>
      <c r="AD573" s="234" t="s">
        <v>7001</v>
      </c>
      <c r="AE573" s="235" t="s">
        <v>11117</v>
      </c>
      <c r="AF573" s="237">
        <v>0</v>
      </c>
      <c r="AG573" s="234" t="s">
        <v>482</v>
      </c>
      <c r="AH573" s="241" t="s">
        <v>8738</v>
      </c>
      <c r="AI573" t="b">
        <v>1</v>
      </c>
      <c r="AJ573" t="b">
        <v>0</v>
      </c>
      <c r="AK573" s="234"/>
      <c r="AL573" s="103"/>
      <c r="AM573" t="b">
        <v>0</v>
      </c>
      <c r="AN573" s="234"/>
      <c r="AO573" s="103"/>
      <c r="AP573" s="241"/>
      <c r="AQ573" s="241"/>
      <c r="AR573" s="241" t="s">
        <v>11118</v>
      </c>
      <c r="AS573" s="241"/>
      <c r="AT573" s="234" t="s">
        <v>7005</v>
      </c>
      <c r="AU573" s="234" t="s">
        <v>8585</v>
      </c>
      <c r="AV573" t="b">
        <v>1</v>
      </c>
      <c r="AW573" t="b">
        <v>0</v>
      </c>
      <c r="AX573" s="241" t="s">
        <v>11119</v>
      </c>
      <c r="AY573" s="241"/>
      <c r="AZ573" s="234"/>
      <c r="BA573" s="234"/>
      <c r="BB573" s="234" t="s">
        <v>7935</v>
      </c>
      <c r="BC573" t="b">
        <v>0</v>
      </c>
      <c r="BD573" s="234" t="s">
        <v>7008</v>
      </c>
      <c r="BE573" s="234" t="s">
        <v>7009</v>
      </c>
      <c r="BF573" s="234" t="s">
        <v>7027</v>
      </c>
      <c r="BG573" s="234" t="s">
        <v>7028</v>
      </c>
      <c r="BH573" s="234" t="s">
        <v>55</v>
      </c>
      <c r="BI573" s="243">
        <v>44642.415138888886</v>
      </c>
      <c r="BJ573" s="234" t="s">
        <v>11120</v>
      </c>
      <c r="BK573" s="234" t="s">
        <v>547</v>
      </c>
      <c r="BL573" s="234" t="s">
        <v>547</v>
      </c>
      <c r="BM573" s="234" t="s">
        <v>547</v>
      </c>
      <c r="BN573" s="241" t="s">
        <v>11121</v>
      </c>
      <c r="BO573" t="b">
        <v>0</v>
      </c>
      <c r="BP573" t="b">
        <v>0</v>
      </c>
      <c r="BQ573" t="b">
        <v>0</v>
      </c>
      <c r="BR573" s="241" t="s">
        <v>7936</v>
      </c>
      <c r="BS573" s="241"/>
      <c r="BT573" s="234" t="s">
        <v>7012</v>
      </c>
      <c r="BU573" t="b">
        <v>0</v>
      </c>
      <c r="BV573" s="103">
        <v>1</v>
      </c>
      <c r="BW573" s="235">
        <v>1673</v>
      </c>
      <c r="BX573" s="234" t="s">
        <v>11122</v>
      </c>
      <c r="BY573" s="234" t="s">
        <v>56</v>
      </c>
      <c r="BZ573" s="234" t="s">
        <v>7014</v>
      </c>
    </row>
    <row r="574" spans="1:78" x14ac:dyDescent="0.25">
      <c r="A574" s="5">
        <v>1639</v>
      </c>
      <c r="B574" s="234" t="s">
        <v>1513</v>
      </c>
      <c r="C574" s="234" t="s">
        <v>1514</v>
      </c>
      <c r="D574" s="234" t="s">
        <v>11123</v>
      </c>
      <c r="E574" s="234"/>
      <c r="F574" s="234" t="s">
        <v>6993</v>
      </c>
      <c r="G574" s="234" t="s">
        <v>7302</v>
      </c>
      <c r="H574" s="234" t="s">
        <v>7302</v>
      </c>
      <c r="I574" s="242"/>
      <c r="J574" s="242">
        <v>44335.423159722224</v>
      </c>
      <c r="K574" s="234"/>
      <c r="L574" s="242">
        <v>44347.423159722224</v>
      </c>
      <c r="M574" s="234" t="s">
        <v>6996</v>
      </c>
      <c r="N574" s="234" t="s">
        <v>11124</v>
      </c>
      <c r="O574" s="234" t="s">
        <v>11125</v>
      </c>
      <c r="P574" s="234" t="s">
        <v>6999</v>
      </c>
      <c r="Q574" s="234" t="s">
        <v>11126</v>
      </c>
      <c r="R574" s="234" t="s">
        <v>451</v>
      </c>
      <c r="S574" t="b">
        <v>0</v>
      </c>
      <c r="T574" s="242"/>
      <c r="U574" s="103">
        <v>4000</v>
      </c>
      <c r="V574" s="234" t="s">
        <v>480</v>
      </c>
      <c r="W574" s="103">
        <v>4000</v>
      </c>
      <c r="X574" s="234" t="s">
        <v>480</v>
      </c>
      <c r="Y574" s="242"/>
      <c r="Z574" s="242"/>
      <c r="AA574" s="103"/>
      <c r="AB574" s="234" t="s">
        <v>11127</v>
      </c>
      <c r="AC574" s="243">
        <v>44341.425497685188</v>
      </c>
      <c r="AD574" s="234" t="s">
        <v>11110</v>
      </c>
      <c r="AE574" s="235" t="s">
        <v>11128</v>
      </c>
      <c r="AF574" s="237">
        <v>0</v>
      </c>
      <c r="AG574" s="234" t="s">
        <v>482</v>
      </c>
      <c r="AH574" s="241"/>
      <c r="AI574" t="b">
        <v>1</v>
      </c>
      <c r="AJ574" t="b">
        <v>0</v>
      </c>
      <c r="AK574" s="234"/>
      <c r="AL574" s="103"/>
      <c r="AM574" t="b">
        <v>0</v>
      </c>
      <c r="AN574" s="234"/>
      <c r="AO574" s="103"/>
      <c r="AP574" s="241"/>
      <c r="AQ574" s="241"/>
      <c r="AR574" s="241"/>
      <c r="AS574" s="241"/>
      <c r="AT574" s="234" t="s">
        <v>7005</v>
      </c>
      <c r="AU574" s="234" t="s">
        <v>7085</v>
      </c>
      <c r="AV574" t="b">
        <v>0</v>
      </c>
      <c r="AW574" t="b">
        <v>0</v>
      </c>
      <c r="AX574" s="241"/>
      <c r="AY574" s="241"/>
      <c r="AZ574" s="234"/>
      <c r="BA574" s="234"/>
      <c r="BB574" s="234" t="s">
        <v>11129</v>
      </c>
      <c r="BC574" t="b">
        <v>0</v>
      </c>
      <c r="BD574" s="234" t="s">
        <v>7008</v>
      </c>
      <c r="BE574" s="234" t="s">
        <v>7009</v>
      </c>
      <c r="BF574" s="234" t="s">
        <v>7027</v>
      </c>
      <c r="BG574" s="234" t="s">
        <v>7028</v>
      </c>
      <c r="BH574" s="234" t="s">
        <v>55</v>
      </c>
      <c r="BI574" s="243">
        <v>44642.415138888886</v>
      </c>
      <c r="BJ574" s="234" t="s">
        <v>442</v>
      </c>
      <c r="BK574" s="234" t="s">
        <v>451</v>
      </c>
      <c r="BL574" s="234" t="s">
        <v>451</v>
      </c>
      <c r="BM574" s="234" t="s">
        <v>451</v>
      </c>
      <c r="BN574" s="241"/>
      <c r="BO574" t="b">
        <v>0</v>
      </c>
      <c r="BP574" t="b">
        <v>0</v>
      </c>
      <c r="BQ574" t="b">
        <v>0</v>
      </c>
      <c r="BR574" s="241" t="s">
        <v>7029</v>
      </c>
      <c r="BS574" s="241"/>
      <c r="BT574" s="234" t="s">
        <v>7012</v>
      </c>
      <c r="BU574" t="b">
        <v>0</v>
      </c>
      <c r="BV574" s="103">
        <v>2</v>
      </c>
      <c r="BW574" s="235">
        <v>1671</v>
      </c>
      <c r="BX574" s="234" t="s">
        <v>11130</v>
      </c>
      <c r="BY574" s="234" t="s">
        <v>56</v>
      </c>
      <c r="BZ574" s="234" t="s">
        <v>7014</v>
      </c>
    </row>
    <row r="575" spans="1:78" x14ac:dyDescent="0.25">
      <c r="A575" s="5">
        <v>1638</v>
      </c>
      <c r="B575" s="234" t="s">
        <v>1507</v>
      </c>
      <c r="C575" s="234" t="s">
        <v>11131</v>
      </c>
      <c r="D575" s="234" t="s">
        <v>10895</v>
      </c>
      <c r="E575" s="234"/>
      <c r="F575" s="234" t="s">
        <v>6993</v>
      </c>
      <c r="G575" s="234" t="s">
        <v>7244</v>
      </c>
      <c r="H575" s="234" t="s">
        <v>6994</v>
      </c>
      <c r="I575" s="242"/>
      <c r="J575" s="242">
        <v>44326.635648148149</v>
      </c>
      <c r="K575" s="234"/>
      <c r="L575" s="242">
        <v>44337.635648148149</v>
      </c>
      <c r="M575" s="234" t="s">
        <v>6996</v>
      </c>
      <c r="N575" s="234" t="s">
        <v>10897</v>
      </c>
      <c r="O575" s="234" t="s">
        <v>10898</v>
      </c>
      <c r="P575" s="234" t="s">
        <v>6999</v>
      </c>
      <c r="Q575" s="234"/>
      <c r="R575" s="234" t="s">
        <v>451</v>
      </c>
      <c r="S575" t="b">
        <v>0</v>
      </c>
      <c r="T575" s="242">
        <v>44809</v>
      </c>
      <c r="U575" s="103">
        <v>45</v>
      </c>
      <c r="V575" s="234" t="s">
        <v>272</v>
      </c>
      <c r="W575" s="103">
        <v>45</v>
      </c>
      <c r="X575" s="234" t="s">
        <v>272</v>
      </c>
      <c r="Y575" s="242"/>
      <c r="Z575" s="242"/>
      <c r="AA575" s="103"/>
      <c r="AB575" s="234" t="s">
        <v>10899</v>
      </c>
      <c r="AC575" s="243">
        <v>44337.638379629629</v>
      </c>
      <c r="AD575" s="234" t="s">
        <v>7248</v>
      </c>
      <c r="AE575" s="235"/>
      <c r="AF575" s="237">
        <v>0</v>
      </c>
      <c r="AG575" s="234" t="s">
        <v>1139</v>
      </c>
      <c r="AH575" s="241"/>
      <c r="AI575" t="b">
        <v>1</v>
      </c>
      <c r="AJ575" t="b">
        <v>0</v>
      </c>
      <c r="AK575" s="234"/>
      <c r="AL575" s="103"/>
      <c r="AM575" t="b">
        <v>0</v>
      </c>
      <c r="AN575" s="234"/>
      <c r="AO575" s="103"/>
      <c r="AP575" s="241"/>
      <c r="AQ575" s="241"/>
      <c r="AR575" s="241"/>
      <c r="AS575" s="241"/>
      <c r="AT575" s="234" t="s">
        <v>7005</v>
      </c>
      <c r="AU575" s="234" t="s">
        <v>7006</v>
      </c>
      <c r="AV575" t="b">
        <v>0</v>
      </c>
      <c r="AW575" t="b">
        <v>0</v>
      </c>
      <c r="AX575" s="241"/>
      <c r="AY575" s="241"/>
      <c r="AZ575" s="234" t="s">
        <v>6996</v>
      </c>
      <c r="BA575" s="234" t="s">
        <v>11132</v>
      </c>
      <c r="BB575" s="234" t="s">
        <v>11133</v>
      </c>
      <c r="BC575" t="b">
        <v>0</v>
      </c>
      <c r="BD575" s="234" t="s">
        <v>7008</v>
      </c>
      <c r="BE575" s="234" t="s">
        <v>7009</v>
      </c>
      <c r="BF575" s="234" t="s">
        <v>7027</v>
      </c>
      <c r="BG575" s="234" t="s">
        <v>8373</v>
      </c>
      <c r="BH575" s="234" t="s">
        <v>55</v>
      </c>
      <c r="BI575" s="243">
        <v>44642.415127314816</v>
      </c>
      <c r="BJ575" s="234" t="s">
        <v>442</v>
      </c>
      <c r="BK575" s="234" t="s">
        <v>451</v>
      </c>
      <c r="BL575" s="234" t="s">
        <v>451</v>
      </c>
      <c r="BM575" s="234" t="s">
        <v>451</v>
      </c>
      <c r="BN575" s="241"/>
      <c r="BO575" t="b">
        <v>0</v>
      </c>
      <c r="BP575" t="b">
        <v>0</v>
      </c>
      <c r="BQ575" t="b">
        <v>0</v>
      </c>
      <c r="BR575" s="241" t="s">
        <v>7029</v>
      </c>
      <c r="BS575" s="241"/>
      <c r="BT575" s="234" t="s">
        <v>7012</v>
      </c>
      <c r="BU575" t="b">
        <v>0</v>
      </c>
      <c r="BV575" s="103">
        <v>0</v>
      </c>
      <c r="BW575" s="235">
        <v>1670</v>
      </c>
      <c r="BX575" s="234"/>
      <c r="BY575" s="234" t="s">
        <v>56</v>
      </c>
      <c r="BZ575" s="234" t="s">
        <v>7014</v>
      </c>
    </row>
    <row r="576" spans="1:78" ht="120" x14ac:dyDescent="0.25">
      <c r="A576" s="5">
        <v>1637</v>
      </c>
      <c r="B576" s="234" t="s">
        <v>1502</v>
      </c>
      <c r="C576" s="234" t="s">
        <v>11134</v>
      </c>
      <c r="D576" s="234" t="s">
        <v>8127</v>
      </c>
      <c r="E576" s="234" t="s">
        <v>11135</v>
      </c>
      <c r="F576" s="234" t="s">
        <v>2991</v>
      </c>
      <c r="G576" s="234" t="s">
        <v>7864</v>
      </c>
      <c r="H576" s="234" t="s">
        <v>7034</v>
      </c>
      <c r="I576" s="242"/>
      <c r="J576" s="242">
        <v>44337.572083333333</v>
      </c>
      <c r="K576" s="234"/>
      <c r="L576" s="242">
        <v>44337.572083333333</v>
      </c>
      <c r="M576" s="234" t="s">
        <v>6996</v>
      </c>
      <c r="N576" s="234" t="s">
        <v>8128</v>
      </c>
      <c r="O576" s="234" t="s">
        <v>8129</v>
      </c>
      <c r="P576" s="234" t="s">
        <v>6999</v>
      </c>
      <c r="Q576" s="234"/>
      <c r="R576" s="234" t="s">
        <v>451</v>
      </c>
      <c r="S576" t="b">
        <v>0</v>
      </c>
      <c r="T576" s="242"/>
      <c r="U576" s="103">
        <v>4793</v>
      </c>
      <c r="V576" s="234" t="s">
        <v>272</v>
      </c>
      <c r="W576" s="103">
        <v>28756</v>
      </c>
      <c r="X576" s="234" t="s">
        <v>272</v>
      </c>
      <c r="Y576" s="242"/>
      <c r="Z576" s="242"/>
      <c r="AA576" s="103"/>
      <c r="AB576" s="234" t="s">
        <v>8130</v>
      </c>
      <c r="AC576" s="243">
        <v>44337.585081018522</v>
      </c>
      <c r="AD576" s="234" t="s">
        <v>7763</v>
      </c>
      <c r="AE576" s="235" t="s">
        <v>11136</v>
      </c>
      <c r="AF576" s="237">
        <v>0</v>
      </c>
      <c r="AG576" s="234" t="s">
        <v>482</v>
      </c>
      <c r="AH576" s="241"/>
      <c r="AI576" t="b">
        <v>1</v>
      </c>
      <c r="AJ576" t="b">
        <v>0</v>
      </c>
      <c r="AK576" s="234"/>
      <c r="AL576" s="103"/>
      <c r="AM576" t="b">
        <v>0</v>
      </c>
      <c r="AN576" s="234"/>
      <c r="AO576" s="103"/>
      <c r="AP576" s="241"/>
      <c r="AQ576" s="241"/>
      <c r="AR576" s="241" t="s">
        <v>11137</v>
      </c>
      <c r="AS576" s="241"/>
      <c r="AT576" s="234" t="s">
        <v>7058</v>
      </c>
      <c r="AU576" s="234" t="s">
        <v>8397</v>
      </c>
      <c r="AV576" t="b">
        <v>1</v>
      </c>
      <c r="AW576" t="b">
        <v>0</v>
      </c>
      <c r="AX576" s="241" t="s">
        <v>9848</v>
      </c>
      <c r="AY576" s="241"/>
      <c r="AZ576" s="234"/>
      <c r="BA576" s="234"/>
      <c r="BB576" s="234"/>
      <c r="BC576" t="b">
        <v>0</v>
      </c>
      <c r="BD576" s="234" t="s">
        <v>7008</v>
      </c>
      <c r="BE576" s="234" t="s">
        <v>7045</v>
      </c>
      <c r="BF576" s="234" t="s">
        <v>7027</v>
      </c>
      <c r="BG576" s="234" t="s">
        <v>7028</v>
      </c>
      <c r="BH576" s="234" t="s">
        <v>55</v>
      </c>
      <c r="BI576" s="243">
        <v>44642.415127314816</v>
      </c>
      <c r="BJ576" s="234" t="s">
        <v>442</v>
      </c>
      <c r="BK576" s="234" t="s">
        <v>547</v>
      </c>
      <c r="BL576" s="234" t="s">
        <v>547</v>
      </c>
      <c r="BM576" s="234" t="s">
        <v>547</v>
      </c>
      <c r="BN576" s="241" t="s">
        <v>9849</v>
      </c>
      <c r="BO576" t="b">
        <v>0</v>
      </c>
      <c r="BP576" t="b">
        <v>0</v>
      </c>
      <c r="BQ576" t="b">
        <v>1</v>
      </c>
      <c r="BR576" s="241" t="s">
        <v>8899</v>
      </c>
      <c r="BS576" s="241"/>
      <c r="BT576" s="234" t="s">
        <v>7012</v>
      </c>
      <c r="BU576" t="b">
        <v>0</v>
      </c>
      <c r="BV576" s="103">
        <v>1</v>
      </c>
      <c r="BW576" s="235">
        <v>1669</v>
      </c>
      <c r="BX576" s="234" t="s">
        <v>11138</v>
      </c>
      <c r="BY576" s="234" t="s">
        <v>56</v>
      </c>
      <c r="BZ576" s="234" t="s">
        <v>7014</v>
      </c>
    </row>
    <row r="577" spans="1:78" ht="30" x14ac:dyDescent="0.25">
      <c r="A577" s="5">
        <v>1636</v>
      </c>
      <c r="B577" s="234" t="s">
        <v>1496</v>
      </c>
      <c r="C577" s="234" t="s">
        <v>11139</v>
      </c>
      <c r="D577" s="234" t="s">
        <v>9715</v>
      </c>
      <c r="E577" s="234" t="s">
        <v>10798</v>
      </c>
      <c r="F577" s="234" t="s">
        <v>6993</v>
      </c>
      <c r="G577" s="234" t="s">
        <v>7315</v>
      </c>
      <c r="H577" s="234" t="s">
        <v>6994</v>
      </c>
      <c r="I577" s="242"/>
      <c r="J577" s="242">
        <v>44336.604444444441</v>
      </c>
      <c r="K577" s="234" t="s">
        <v>11140</v>
      </c>
      <c r="L577" s="242">
        <v>44336.604444444441</v>
      </c>
      <c r="M577" s="234" t="s">
        <v>6996</v>
      </c>
      <c r="N577" s="234" t="s">
        <v>9716</v>
      </c>
      <c r="O577" s="234" t="s">
        <v>9717</v>
      </c>
      <c r="P577" s="234" t="s">
        <v>6999</v>
      </c>
      <c r="Q577" s="234" t="s">
        <v>11141</v>
      </c>
      <c r="R577" s="234" t="s">
        <v>451</v>
      </c>
      <c r="S577" t="b">
        <v>0</v>
      </c>
      <c r="T577" s="242">
        <v>44344</v>
      </c>
      <c r="U577" s="103">
        <v>1</v>
      </c>
      <c r="V577" s="234" t="s">
        <v>272</v>
      </c>
      <c r="W577" s="103">
        <v>10</v>
      </c>
      <c r="X577" s="234" t="s">
        <v>272</v>
      </c>
      <c r="Y577" s="242"/>
      <c r="Z577" s="242"/>
      <c r="AA577" s="103"/>
      <c r="AB577" s="234" t="s">
        <v>9719</v>
      </c>
      <c r="AC577" s="243">
        <v>44336.6484837963</v>
      </c>
      <c r="AD577" s="234" t="s">
        <v>7320</v>
      </c>
      <c r="AE577" s="235" t="s">
        <v>11142</v>
      </c>
      <c r="AF577" s="237">
        <v>0</v>
      </c>
      <c r="AG577" s="234" t="s">
        <v>482</v>
      </c>
      <c r="AH577" s="241"/>
      <c r="AI577" t="b">
        <v>1</v>
      </c>
      <c r="AJ577" t="b">
        <v>0</v>
      </c>
      <c r="AK577" s="234"/>
      <c r="AL577" s="103"/>
      <c r="AM577" t="b">
        <v>0</v>
      </c>
      <c r="AN577" s="234"/>
      <c r="AO577" s="103"/>
      <c r="AP577" s="241"/>
      <c r="AQ577" s="241"/>
      <c r="AR577" s="241"/>
      <c r="AS577" s="241"/>
      <c r="AT577" s="234" t="s">
        <v>7005</v>
      </c>
      <c r="AU577" s="234" t="s">
        <v>7085</v>
      </c>
      <c r="AV577" t="b">
        <v>0</v>
      </c>
      <c r="AW577" t="b">
        <v>0</v>
      </c>
      <c r="AX577" s="241"/>
      <c r="AY577" s="241"/>
      <c r="AZ577" s="234"/>
      <c r="BA577" s="234"/>
      <c r="BB577" s="234" t="s">
        <v>11143</v>
      </c>
      <c r="BC577" t="b">
        <v>0</v>
      </c>
      <c r="BD577" s="234" t="s">
        <v>7008</v>
      </c>
      <c r="BE577" s="234" t="s">
        <v>7009</v>
      </c>
      <c r="BF577" s="234" t="s">
        <v>7027</v>
      </c>
      <c r="BG577" s="234" t="s">
        <v>7028</v>
      </c>
      <c r="BH577" s="234" t="s">
        <v>55</v>
      </c>
      <c r="BI577" s="243">
        <v>44642.415127314816</v>
      </c>
      <c r="BJ577" s="234" t="s">
        <v>442</v>
      </c>
      <c r="BK577" s="234" t="s">
        <v>451</v>
      </c>
      <c r="BL577" s="234" t="s">
        <v>451</v>
      </c>
      <c r="BM577" s="234" t="s">
        <v>451</v>
      </c>
      <c r="BN577" s="241"/>
      <c r="BO577" t="b">
        <v>0</v>
      </c>
      <c r="BP577" t="b">
        <v>0</v>
      </c>
      <c r="BQ577" t="b">
        <v>0</v>
      </c>
      <c r="BR577" s="241" t="s">
        <v>7209</v>
      </c>
      <c r="BS577" s="241"/>
      <c r="BT577" s="234" t="s">
        <v>7012</v>
      </c>
      <c r="BU577" t="b">
        <v>0</v>
      </c>
      <c r="BV577" s="103">
        <v>1</v>
      </c>
      <c r="BW577" s="235">
        <v>1668</v>
      </c>
      <c r="BX577" s="234" t="s">
        <v>11144</v>
      </c>
      <c r="BY577" s="234" t="s">
        <v>56</v>
      </c>
      <c r="BZ577" s="234" t="s">
        <v>7014</v>
      </c>
    </row>
    <row r="578" spans="1:78" x14ac:dyDescent="0.25">
      <c r="A578" s="5">
        <v>1635</v>
      </c>
      <c r="B578" s="234" t="s">
        <v>1488</v>
      </c>
      <c r="C578" s="234" t="s">
        <v>1489</v>
      </c>
      <c r="D578" s="234"/>
      <c r="E578" s="234" t="s">
        <v>11145</v>
      </c>
      <c r="F578" s="234" t="s">
        <v>6993</v>
      </c>
      <c r="G578" s="234" t="s">
        <v>7065</v>
      </c>
      <c r="H578" s="234" t="s">
        <v>7018</v>
      </c>
      <c r="I578" s="242"/>
      <c r="J578" s="242">
        <v>44323.373043981483</v>
      </c>
      <c r="K578" s="234"/>
      <c r="L578" s="242">
        <v>44336.373043981483</v>
      </c>
      <c r="M578" s="234" t="s">
        <v>7386</v>
      </c>
      <c r="N578" s="234" t="s">
        <v>7387</v>
      </c>
      <c r="O578" s="234" t="s">
        <v>11146</v>
      </c>
      <c r="P578" s="234" t="s">
        <v>6999</v>
      </c>
      <c r="Q578" s="234"/>
      <c r="R578" s="234" t="s">
        <v>451</v>
      </c>
      <c r="S578" t="b">
        <v>0</v>
      </c>
      <c r="T578" s="242">
        <v>44377</v>
      </c>
      <c r="U578" s="103">
        <v>10</v>
      </c>
      <c r="V578" s="234" t="s">
        <v>272</v>
      </c>
      <c r="W578" s="103">
        <v>10</v>
      </c>
      <c r="X578" s="234" t="s">
        <v>272</v>
      </c>
      <c r="Y578" s="242"/>
      <c r="Z578" s="242"/>
      <c r="AA578" s="103"/>
      <c r="AB578" s="234"/>
      <c r="AC578" s="243">
        <v>44336.377326388887</v>
      </c>
      <c r="AD578" s="234" t="s">
        <v>8990</v>
      </c>
      <c r="AE578" s="235" t="s">
        <v>11147</v>
      </c>
      <c r="AF578" s="237">
        <v>0</v>
      </c>
      <c r="AG578" s="234" t="s">
        <v>482</v>
      </c>
      <c r="AH578" s="241"/>
      <c r="AI578" t="b">
        <v>1</v>
      </c>
      <c r="AJ578" t="b">
        <v>0</v>
      </c>
      <c r="AK578" s="234"/>
      <c r="AL578" s="103"/>
      <c r="AM578" t="b">
        <v>0</v>
      </c>
      <c r="AN578" s="234"/>
      <c r="AO578" s="103"/>
      <c r="AP578" s="241"/>
      <c r="AQ578" s="241"/>
      <c r="AR578" s="241"/>
      <c r="AS578" s="241"/>
      <c r="AT578" s="234" t="s">
        <v>7005</v>
      </c>
      <c r="AU578" s="234" t="s">
        <v>7006</v>
      </c>
      <c r="AV578" t="b">
        <v>0</v>
      </c>
      <c r="AW578" t="b">
        <v>0</v>
      </c>
      <c r="AX578" s="241"/>
      <c r="AY578" s="241"/>
      <c r="AZ578" s="234"/>
      <c r="BA578" s="234"/>
      <c r="BB578" s="234" t="s">
        <v>11148</v>
      </c>
      <c r="BC578" t="b">
        <v>1</v>
      </c>
      <c r="BD578" s="234" t="s">
        <v>7390</v>
      </c>
      <c r="BE578" s="234" t="s">
        <v>7026</v>
      </c>
      <c r="BF578" s="234" t="s">
        <v>10002</v>
      </c>
      <c r="BG578" s="234" t="s">
        <v>7028</v>
      </c>
      <c r="BH578" s="234" t="s">
        <v>55</v>
      </c>
      <c r="BI578" s="243">
        <v>44642.41511574074</v>
      </c>
      <c r="BJ578" s="234" t="s">
        <v>442</v>
      </c>
      <c r="BK578" s="234" t="s">
        <v>451</v>
      </c>
      <c r="BL578" s="234" t="s">
        <v>451</v>
      </c>
      <c r="BM578" s="234" t="s">
        <v>451</v>
      </c>
      <c r="BN578" s="241"/>
      <c r="BO578" t="b">
        <v>0</v>
      </c>
      <c r="BP578" t="b">
        <v>0</v>
      </c>
      <c r="BQ578" t="b">
        <v>0</v>
      </c>
      <c r="BR578" s="241"/>
      <c r="BS578" s="241"/>
      <c r="BT578" s="234" t="s">
        <v>7012</v>
      </c>
      <c r="BU578" t="b">
        <v>0</v>
      </c>
      <c r="BV578" s="103">
        <v>1</v>
      </c>
      <c r="BW578" s="235">
        <v>1667</v>
      </c>
      <c r="BX578" s="234" t="s">
        <v>11149</v>
      </c>
      <c r="BY578" s="234" t="s">
        <v>56</v>
      </c>
      <c r="BZ578" s="234" t="s">
        <v>7014</v>
      </c>
    </row>
    <row r="579" spans="1:78" ht="30" x14ac:dyDescent="0.25">
      <c r="A579" s="5">
        <v>1634</v>
      </c>
      <c r="B579" s="234" t="s">
        <v>1481</v>
      </c>
      <c r="C579" s="234" t="s">
        <v>1482</v>
      </c>
      <c r="D579" s="234"/>
      <c r="E579" s="234" t="s">
        <v>10486</v>
      </c>
      <c r="F579" s="234" t="s">
        <v>2991</v>
      </c>
      <c r="G579" s="234" t="s">
        <v>7864</v>
      </c>
      <c r="H579" s="234" t="s">
        <v>7034</v>
      </c>
      <c r="I579" s="242"/>
      <c r="J579" s="242">
        <v>44335.609861111108</v>
      </c>
      <c r="K579" s="234"/>
      <c r="L579" s="242">
        <v>44343.609861111108</v>
      </c>
      <c r="M579" s="234" t="s">
        <v>6996</v>
      </c>
      <c r="N579" s="234" t="s">
        <v>11150</v>
      </c>
      <c r="O579" s="234" t="s">
        <v>11151</v>
      </c>
      <c r="P579" s="234" t="s">
        <v>6999</v>
      </c>
      <c r="Q579" s="234"/>
      <c r="R579" s="234" t="s">
        <v>451</v>
      </c>
      <c r="S579" t="b">
        <v>0</v>
      </c>
      <c r="T579" s="242"/>
      <c r="U579" s="103">
        <v>164</v>
      </c>
      <c r="V579" s="234" t="s">
        <v>272</v>
      </c>
      <c r="W579" s="103">
        <v>1810</v>
      </c>
      <c r="X579" s="234" t="s">
        <v>272</v>
      </c>
      <c r="Y579" s="242"/>
      <c r="Z579" s="242"/>
      <c r="AA579" s="103">
        <v>11</v>
      </c>
      <c r="AB579" s="234"/>
      <c r="AC579" s="243">
        <v>44335.620347222219</v>
      </c>
      <c r="AD579" s="234" t="s">
        <v>7763</v>
      </c>
      <c r="AE579" s="235" t="s">
        <v>11152</v>
      </c>
      <c r="AF579" s="237">
        <v>0</v>
      </c>
      <c r="AG579" s="234" t="s">
        <v>482</v>
      </c>
      <c r="AH579" s="241"/>
      <c r="AI579" t="b">
        <v>1</v>
      </c>
      <c r="AJ579" t="b">
        <v>0</v>
      </c>
      <c r="AK579" s="234"/>
      <c r="AL579" s="103"/>
      <c r="AM579" t="b">
        <v>0</v>
      </c>
      <c r="AN579" s="234"/>
      <c r="AO579" s="103"/>
      <c r="AP579" s="241"/>
      <c r="AQ579" s="241"/>
      <c r="AR579" s="241" t="s">
        <v>9848</v>
      </c>
      <c r="AS579" s="241"/>
      <c r="AT579" s="234" t="s">
        <v>7058</v>
      </c>
      <c r="AU579" s="234" t="s">
        <v>8397</v>
      </c>
      <c r="AV579" t="b">
        <v>1</v>
      </c>
      <c r="AW579" t="b">
        <v>1</v>
      </c>
      <c r="AX579" s="241" t="s">
        <v>9848</v>
      </c>
      <c r="AY579" s="241" t="s">
        <v>9848</v>
      </c>
      <c r="AZ579" s="234" t="s">
        <v>6996</v>
      </c>
      <c r="BA579" s="234" t="s">
        <v>10488</v>
      </c>
      <c r="BB579" s="234"/>
      <c r="BC579" t="b">
        <v>1</v>
      </c>
      <c r="BD579" s="234" t="s">
        <v>7008</v>
      </c>
      <c r="BE579" s="234" t="s">
        <v>7045</v>
      </c>
      <c r="BF579" s="234" t="s">
        <v>6972</v>
      </c>
      <c r="BG579" s="234" t="s">
        <v>7028</v>
      </c>
      <c r="BH579" s="234" t="s">
        <v>55</v>
      </c>
      <c r="BI579" s="243">
        <v>44642.41511574074</v>
      </c>
      <c r="BJ579" s="234" t="s">
        <v>442</v>
      </c>
      <c r="BK579" s="234" t="s">
        <v>547</v>
      </c>
      <c r="BL579" s="234" t="s">
        <v>547</v>
      </c>
      <c r="BM579" s="234" t="s">
        <v>547</v>
      </c>
      <c r="BN579" s="241" t="s">
        <v>9849</v>
      </c>
      <c r="BO579" t="b">
        <v>0</v>
      </c>
      <c r="BP579" t="b">
        <v>1</v>
      </c>
      <c r="BQ579" t="b">
        <v>1</v>
      </c>
      <c r="BR579" s="241"/>
      <c r="BS579" s="241"/>
      <c r="BT579" s="234" t="s">
        <v>7012</v>
      </c>
      <c r="BU579" t="b">
        <v>0</v>
      </c>
      <c r="BV579" s="103">
        <v>1</v>
      </c>
      <c r="BW579" s="235">
        <v>1666</v>
      </c>
      <c r="BX579" s="234" t="s">
        <v>11153</v>
      </c>
      <c r="BY579" s="234" t="s">
        <v>56</v>
      </c>
      <c r="BZ579" s="234" t="s">
        <v>7014</v>
      </c>
    </row>
    <row r="580" spans="1:78" ht="30" x14ac:dyDescent="0.25">
      <c r="A580" s="5">
        <v>1633</v>
      </c>
      <c r="B580" s="234" t="s">
        <v>1476</v>
      </c>
      <c r="C580" s="234" t="s">
        <v>1477</v>
      </c>
      <c r="D580" s="234"/>
      <c r="E580" s="234" t="s">
        <v>11154</v>
      </c>
      <c r="F580" s="234" t="s">
        <v>2991</v>
      </c>
      <c r="G580" s="234" t="s">
        <v>7864</v>
      </c>
      <c r="H580" s="234" t="s">
        <v>7034</v>
      </c>
      <c r="I580" s="242"/>
      <c r="J580" s="242">
        <v>44335.391064814816</v>
      </c>
      <c r="K580" s="234"/>
      <c r="L580" s="242">
        <v>44335.391064814816</v>
      </c>
      <c r="M580" s="234" t="s">
        <v>11155</v>
      </c>
      <c r="N580" s="234" t="s">
        <v>11156</v>
      </c>
      <c r="O580" s="234" t="s">
        <v>11157</v>
      </c>
      <c r="P580" s="234" t="s">
        <v>6999</v>
      </c>
      <c r="Q580" s="234"/>
      <c r="R580" s="234" t="s">
        <v>451</v>
      </c>
      <c r="S580" t="b">
        <v>0</v>
      </c>
      <c r="T580" s="242"/>
      <c r="U580" s="103">
        <v>67</v>
      </c>
      <c r="V580" s="234" t="s">
        <v>272</v>
      </c>
      <c r="W580" s="103">
        <v>336</v>
      </c>
      <c r="X580" s="234" t="s">
        <v>272</v>
      </c>
      <c r="Y580" s="242"/>
      <c r="Z580" s="242"/>
      <c r="AA580" s="103">
        <v>5</v>
      </c>
      <c r="AB580" s="234"/>
      <c r="AC580" s="243">
        <v>44335.401875000003</v>
      </c>
      <c r="AD580" s="234" t="s">
        <v>7763</v>
      </c>
      <c r="AE580" s="235" t="s">
        <v>11158</v>
      </c>
      <c r="AF580" s="237">
        <v>0</v>
      </c>
      <c r="AG580" s="234" t="s">
        <v>436</v>
      </c>
      <c r="AH580" s="241"/>
      <c r="AI580" t="b">
        <v>1</v>
      </c>
      <c r="AJ580" t="b">
        <v>0</v>
      </c>
      <c r="AK580" s="234"/>
      <c r="AL580" s="103"/>
      <c r="AM580" t="b">
        <v>0</v>
      </c>
      <c r="AN580" s="234"/>
      <c r="AO580" s="103"/>
      <c r="AP580" s="241"/>
      <c r="AQ580" s="241"/>
      <c r="AR580" s="241" t="s">
        <v>11159</v>
      </c>
      <c r="AS580" s="241"/>
      <c r="AT580" s="234" t="s">
        <v>7120</v>
      </c>
      <c r="AU580" s="234" t="s">
        <v>7788</v>
      </c>
      <c r="AV580" t="b">
        <v>1</v>
      </c>
      <c r="AW580" t="b">
        <v>1</v>
      </c>
      <c r="AX580" s="241" t="s">
        <v>9848</v>
      </c>
      <c r="AY580" s="241"/>
      <c r="AZ580" s="234"/>
      <c r="BA580" s="234"/>
      <c r="BB580" s="234"/>
      <c r="BC580" t="b">
        <v>1</v>
      </c>
      <c r="BD580" s="234" t="s">
        <v>11160</v>
      </c>
      <c r="BE580" s="234" t="s">
        <v>7045</v>
      </c>
      <c r="BF580" s="234" t="s">
        <v>6972</v>
      </c>
      <c r="BG580" s="234" t="s">
        <v>7028</v>
      </c>
      <c r="BH580" s="234" t="s">
        <v>55</v>
      </c>
      <c r="BI580" s="243">
        <v>44642.41511574074</v>
      </c>
      <c r="BJ580" s="234" t="s">
        <v>442</v>
      </c>
      <c r="BK580" s="234" t="s">
        <v>547</v>
      </c>
      <c r="BL580" s="234" t="s">
        <v>547</v>
      </c>
      <c r="BM580" s="234" t="s">
        <v>547</v>
      </c>
      <c r="BN580" s="241" t="s">
        <v>9849</v>
      </c>
      <c r="BO580" t="b">
        <v>0</v>
      </c>
      <c r="BP580" t="b">
        <v>0</v>
      </c>
      <c r="BQ580" t="b">
        <v>1</v>
      </c>
      <c r="BR580" s="241"/>
      <c r="BS580" s="241"/>
      <c r="BT580" s="234" t="s">
        <v>7047</v>
      </c>
      <c r="BU580" t="b">
        <v>0</v>
      </c>
      <c r="BV580" s="103">
        <v>1</v>
      </c>
      <c r="BW580" s="235">
        <v>1665</v>
      </c>
      <c r="BX580" s="234" t="s">
        <v>11161</v>
      </c>
      <c r="BY580" s="234" t="s">
        <v>56</v>
      </c>
      <c r="BZ580" s="234" t="s">
        <v>7014</v>
      </c>
    </row>
    <row r="581" spans="1:78" ht="75" x14ac:dyDescent="0.25">
      <c r="A581" s="5">
        <v>1632</v>
      </c>
      <c r="B581" s="234" t="s">
        <v>1471</v>
      </c>
      <c r="C581" s="234" t="s">
        <v>11162</v>
      </c>
      <c r="D581" s="234" t="s">
        <v>8884</v>
      </c>
      <c r="E581" s="234"/>
      <c r="F581" s="234" t="s">
        <v>6993</v>
      </c>
      <c r="G581" s="234" t="s">
        <v>7302</v>
      </c>
      <c r="H581" s="234" t="s">
        <v>7263</v>
      </c>
      <c r="I581" s="242"/>
      <c r="J581" s="242">
        <v>44328.363726851851</v>
      </c>
      <c r="K581" s="234" t="s">
        <v>7303</v>
      </c>
      <c r="L581" s="242">
        <v>44336.363726851851</v>
      </c>
      <c r="M581" s="234" t="s">
        <v>8885</v>
      </c>
      <c r="N581" s="234" t="s">
        <v>8886</v>
      </c>
      <c r="O581" s="234" t="s">
        <v>8887</v>
      </c>
      <c r="P581" s="234" t="s">
        <v>6999</v>
      </c>
      <c r="Q581" s="234" t="s">
        <v>11163</v>
      </c>
      <c r="R581" s="234" t="s">
        <v>451</v>
      </c>
      <c r="S581" t="b">
        <v>0</v>
      </c>
      <c r="T581" s="242"/>
      <c r="U581" s="103">
        <v>2</v>
      </c>
      <c r="V581" s="234" t="s">
        <v>272</v>
      </c>
      <c r="W581" s="103">
        <v>2</v>
      </c>
      <c r="X581" s="234" t="s">
        <v>272</v>
      </c>
      <c r="Y581" s="242"/>
      <c r="Z581" s="242"/>
      <c r="AA581" s="103"/>
      <c r="AB581" s="234" t="s">
        <v>8888</v>
      </c>
      <c r="AC581" s="243">
        <v>44335.366678240738</v>
      </c>
      <c r="AD581" s="234" t="s">
        <v>7308</v>
      </c>
      <c r="AE581" s="235" t="s">
        <v>11164</v>
      </c>
      <c r="AF581" s="237">
        <v>0</v>
      </c>
      <c r="AG581" s="234" t="s">
        <v>482</v>
      </c>
      <c r="AH581" s="241" t="s">
        <v>5475</v>
      </c>
      <c r="AI581" t="b">
        <v>1</v>
      </c>
      <c r="AJ581" t="b">
        <v>0</v>
      </c>
      <c r="AK581" s="234"/>
      <c r="AL581" s="103"/>
      <c r="AM581" t="b">
        <v>0</v>
      </c>
      <c r="AN581" s="234"/>
      <c r="AO581" s="103"/>
      <c r="AP581" s="241"/>
      <c r="AQ581" s="241"/>
      <c r="AR581" s="241"/>
      <c r="AS581" s="241"/>
      <c r="AT581" s="234" t="s">
        <v>7005</v>
      </c>
      <c r="AU581" s="234" t="s">
        <v>7085</v>
      </c>
      <c r="AV581" t="b">
        <v>0</v>
      </c>
      <c r="AW581" t="b">
        <v>0</v>
      </c>
      <c r="AX581" s="241"/>
      <c r="AY581" s="241" t="s">
        <v>8935</v>
      </c>
      <c r="AZ581" s="234"/>
      <c r="BA581" s="234"/>
      <c r="BB581" s="234" t="s">
        <v>11165</v>
      </c>
      <c r="BC581" t="b">
        <v>0</v>
      </c>
      <c r="BD581" s="234" t="s">
        <v>8890</v>
      </c>
      <c r="BE581" s="234" t="s">
        <v>7009</v>
      </c>
      <c r="BF581" s="234" t="s">
        <v>7027</v>
      </c>
      <c r="BG581" s="234" t="s">
        <v>7028</v>
      </c>
      <c r="BH581" s="234" t="s">
        <v>55</v>
      </c>
      <c r="BI581" s="243">
        <v>44642.41510416667</v>
      </c>
      <c r="BJ581" s="234" t="s">
        <v>442</v>
      </c>
      <c r="BK581" s="234" t="s">
        <v>451</v>
      </c>
      <c r="BL581" s="234" t="s">
        <v>451</v>
      </c>
      <c r="BM581" s="234" t="s">
        <v>451</v>
      </c>
      <c r="BN581" s="241"/>
      <c r="BO581" t="b">
        <v>0</v>
      </c>
      <c r="BP581" t="b">
        <v>0</v>
      </c>
      <c r="BQ581" t="b">
        <v>0</v>
      </c>
      <c r="BR581" s="241" t="s">
        <v>7259</v>
      </c>
      <c r="BS581" s="241" t="s">
        <v>8892</v>
      </c>
      <c r="BT581" s="234" t="s">
        <v>7012</v>
      </c>
      <c r="BU581" t="b">
        <v>0</v>
      </c>
      <c r="BV581" s="103">
        <v>1</v>
      </c>
      <c r="BW581" s="235">
        <v>1664</v>
      </c>
      <c r="BX581" s="234" t="s">
        <v>11166</v>
      </c>
      <c r="BY581" s="234" t="s">
        <v>56</v>
      </c>
      <c r="BZ581" s="234" t="s">
        <v>7014</v>
      </c>
    </row>
    <row r="582" spans="1:78" ht="30" x14ac:dyDescent="0.25">
      <c r="A582" s="5">
        <v>1631</v>
      </c>
      <c r="B582" s="234" t="s">
        <v>1462</v>
      </c>
      <c r="C582" s="234" t="s">
        <v>1312</v>
      </c>
      <c r="D582" s="234"/>
      <c r="E582" s="234" t="s">
        <v>9157</v>
      </c>
      <c r="F582" s="234" t="s">
        <v>6993</v>
      </c>
      <c r="G582" s="234" t="s">
        <v>6994</v>
      </c>
      <c r="H582" s="234" t="s">
        <v>7302</v>
      </c>
      <c r="I582" s="242"/>
      <c r="J582" s="242">
        <v>44333.595000000001</v>
      </c>
      <c r="K582" s="234"/>
      <c r="L582" s="242">
        <v>44335.595000000001</v>
      </c>
      <c r="M582" s="234" t="s">
        <v>6996</v>
      </c>
      <c r="N582" s="234" t="s">
        <v>8546</v>
      </c>
      <c r="O582" s="234" t="s">
        <v>8547</v>
      </c>
      <c r="P582" s="234" t="s">
        <v>6999</v>
      </c>
      <c r="Q582" s="234"/>
      <c r="R582" s="234" t="s">
        <v>451</v>
      </c>
      <c r="S582" t="b">
        <v>0</v>
      </c>
      <c r="T582" s="242"/>
      <c r="U582" s="103">
        <v>2</v>
      </c>
      <c r="V582" s="234" t="s">
        <v>272</v>
      </c>
      <c r="W582" s="103">
        <v>4</v>
      </c>
      <c r="X582" s="234" t="s">
        <v>272</v>
      </c>
      <c r="Y582" s="242"/>
      <c r="Z582" s="242"/>
      <c r="AA582" s="103"/>
      <c r="AB582" s="234" t="s">
        <v>8549</v>
      </c>
      <c r="AC582" s="243">
        <v>44333.605682870373</v>
      </c>
      <c r="AD582" s="234" t="s">
        <v>7001</v>
      </c>
      <c r="AE582" s="235" t="s">
        <v>11167</v>
      </c>
      <c r="AF582" s="237">
        <v>0</v>
      </c>
      <c r="AG582" s="234" t="s">
        <v>482</v>
      </c>
      <c r="AH582" s="241"/>
      <c r="AI582" t="b">
        <v>1</v>
      </c>
      <c r="AJ582" t="b">
        <v>0</v>
      </c>
      <c r="AK582" s="234"/>
      <c r="AL582" s="103"/>
      <c r="AM582" t="b">
        <v>0</v>
      </c>
      <c r="AN582" s="234"/>
      <c r="AO582" s="103"/>
      <c r="AP582" s="241"/>
      <c r="AQ582" s="241"/>
      <c r="AR582" s="241"/>
      <c r="AS582" s="241"/>
      <c r="AT582" s="234"/>
      <c r="AU582" s="234" t="s">
        <v>7085</v>
      </c>
      <c r="AV582" t="b">
        <v>1</v>
      </c>
      <c r="AW582" t="b">
        <v>0</v>
      </c>
      <c r="AX582" s="241"/>
      <c r="AY582" s="241"/>
      <c r="AZ582" s="234"/>
      <c r="BA582" s="234"/>
      <c r="BB582" s="234" t="s">
        <v>8551</v>
      </c>
      <c r="BC582" t="b">
        <v>1</v>
      </c>
      <c r="BD582" s="234" t="s">
        <v>7008</v>
      </c>
      <c r="BE582" s="234" t="s">
        <v>7009</v>
      </c>
      <c r="BF582" s="234" t="s">
        <v>7027</v>
      </c>
      <c r="BG582" s="234" t="s">
        <v>7028</v>
      </c>
      <c r="BH582" s="234" t="s">
        <v>55</v>
      </c>
      <c r="BI582" s="243">
        <v>44642.41510416667</v>
      </c>
      <c r="BJ582" s="234" t="s">
        <v>442</v>
      </c>
      <c r="BK582" s="234" t="s">
        <v>451</v>
      </c>
      <c r="BL582" s="234" t="s">
        <v>451</v>
      </c>
      <c r="BM582" s="234" t="s">
        <v>451</v>
      </c>
      <c r="BN582" s="241" t="s">
        <v>11168</v>
      </c>
      <c r="BO582" t="b">
        <v>0</v>
      </c>
      <c r="BP582" t="b">
        <v>0</v>
      </c>
      <c r="BQ582" t="b">
        <v>0</v>
      </c>
      <c r="BR582" s="241"/>
      <c r="BS582" s="241"/>
      <c r="BT582" s="234" t="s">
        <v>7012</v>
      </c>
      <c r="BU582" t="b">
        <v>0</v>
      </c>
      <c r="BV582" s="103">
        <v>3</v>
      </c>
      <c r="BW582" s="235">
        <v>1663</v>
      </c>
      <c r="BX582" s="234" t="s">
        <v>11169</v>
      </c>
      <c r="BY582" s="234" t="s">
        <v>56</v>
      </c>
      <c r="BZ582" s="234" t="s">
        <v>7014</v>
      </c>
    </row>
    <row r="583" spans="1:78" x14ac:dyDescent="0.25">
      <c r="A583" s="5">
        <v>1630</v>
      </c>
      <c r="B583" s="234" t="s">
        <v>1451</v>
      </c>
      <c r="C583" s="234" t="s">
        <v>1452</v>
      </c>
      <c r="D583" s="234"/>
      <c r="E583" s="234" t="s">
        <v>11170</v>
      </c>
      <c r="F583" s="234" t="s">
        <v>6993</v>
      </c>
      <c r="G583" s="234" t="s">
        <v>6995</v>
      </c>
      <c r="H583" s="234" t="s">
        <v>6994</v>
      </c>
      <c r="I583" s="242"/>
      <c r="J583" s="242">
        <v>44328.36513888889</v>
      </c>
      <c r="K583" s="234" t="s">
        <v>7303</v>
      </c>
      <c r="L583" s="242">
        <v>44337.36513888889</v>
      </c>
      <c r="M583" s="234" t="s">
        <v>6996</v>
      </c>
      <c r="N583" s="234" t="s">
        <v>11171</v>
      </c>
      <c r="O583" s="234" t="s">
        <v>11172</v>
      </c>
      <c r="P583" s="234" t="s">
        <v>6999</v>
      </c>
      <c r="Q583" s="234"/>
      <c r="R583" s="234" t="s">
        <v>451</v>
      </c>
      <c r="S583" t="b">
        <v>0</v>
      </c>
      <c r="T583" s="242"/>
      <c r="U583" s="103">
        <v>6</v>
      </c>
      <c r="V583" s="234" t="s">
        <v>272</v>
      </c>
      <c r="W583" s="103">
        <v>30</v>
      </c>
      <c r="X583" s="234" t="s">
        <v>272</v>
      </c>
      <c r="Y583" s="242"/>
      <c r="Z583" s="242"/>
      <c r="AA583" s="103"/>
      <c r="AB583" s="234" t="s">
        <v>11173</v>
      </c>
      <c r="AC583" s="243">
        <v>44333.427800925929</v>
      </c>
      <c r="AD583" s="234" t="s">
        <v>7585</v>
      </c>
      <c r="AE583" s="235" t="s">
        <v>11174</v>
      </c>
      <c r="AF583" s="237">
        <v>0</v>
      </c>
      <c r="AG583" s="234" t="s">
        <v>482</v>
      </c>
      <c r="AH583" s="241"/>
      <c r="AI583" t="b">
        <v>0</v>
      </c>
      <c r="AJ583" t="b">
        <v>0</v>
      </c>
      <c r="AK583" s="234"/>
      <c r="AL583" s="103"/>
      <c r="AM583" t="b">
        <v>0</v>
      </c>
      <c r="AN583" s="234"/>
      <c r="AO583" s="103"/>
      <c r="AP583" s="241"/>
      <c r="AQ583" s="241"/>
      <c r="AR583" s="241"/>
      <c r="AS583" s="241"/>
      <c r="AT583" s="234" t="s">
        <v>7005</v>
      </c>
      <c r="AU583" s="234" t="s">
        <v>7085</v>
      </c>
      <c r="AV583" t="b">
        <v>0</v>
      </c>
      <c r="AW583" t="b">
        <v>0</v>
      </c>
      <c r="AX583" s="241"/>
      <c r="AY583" s="241"/>
      <c r="AZ583" s="234" t="s">
        <v>6996</v>
      </c>
      <c r="BA583" s="234" t="s">
        <v>11172</v>
      </c>
      <c r="BB583" s="234" t="s">
        <v>11175</v>
      </c>
      <c r="BC583" t="b">
        <v>1</v>
      </c>
      <c r="BD583" s="234" t="s">
        <v>7008</v>
      </c>
      <c r="BE583" s="234" t="s">
        <v>7009</v>
      </c>
      <c r="BF583" s="234" t="s">
        <v>10002</v>
      </c>
      <c r="BG583" s="234" t="s">
        <v>7028</v>
      </c>
      <c r="BH583" s="234" t="s">
        <v>55</v>
      </c>
      <c r="BI583" s="243">
        <v>44642.41510416667</v>
      </c>
      <c r="BJ583" s="234" t="s">
        <v>442</v>
      </c>
      <c r="BK583" s="234" t="s">
        <v>451</v>
      </c>
      <c r="BL583" s="234" t="s">
        <v>451</v>
      </c>
      <c r="BM583" s="234" t="s">
        <v>451</v>
      </c>
      <c r="BN583" s="241"/>
      <c r="BO583" t="b">
        <v>1</v>
      </c>
      <c r="BP583" t="b">
        <v>0</v>
      </c>
      <c r="BQ583" t="b">
        <v>0</v>
      </c>
      <c r="BR583" s="241"/>
      <c r="BS583" s="241"/>
      <c r="BT583" s="234" t="s">
        <v>7012</v>
      </c>
      <c r="BU583" t="b">
        <v>0</v>
      </c>
      <c r="BV583" s="103">
        <v>1</v>
      </c>
      <c r="BW583" s="235">
        <v>1662</v>
      </c>
      <c r="BX583" s="234" t="s">
        <v>11176</v>
      </c>
      <c r="BY583" s="234" t="s">
        <v>56</v>
      </c>
      <c r="BZ583" s="234" t="s">
        <v>7014</v>
      </c>
    </row>
    <row r="584" spans="1:78" x14ac:dyDescent="0.25">
      <c r="A584" s="5">
        <v>1629</v>
      </c>
      <c r="B584" s="234" t="s">
        <v>1443</v>
      </c>
      <c r="C584" s="234" t="s">
        <v>1444</v>
      </c>
      <c r="D584" s="234"/>
      <c r="E584" s="234" t="s">
        <v>11177</v>
      </c>
      <c r="F584" s="234" t="s">
        <v>6993</v>
      </c>
      <c r="G584" s="234" t="s">
        <v>7302</v>
      </c>
      <c r="H584" s="234" t="s">
        <v>6995</v>
      </c>
      <c r="I584" s="242"/>
      <c r="J584" s="242">
        <v>44327.621770833335</v>
      </c>
      <c r="K584" s="234" t="s">
        <v>11178</v>
      </c>
      <c r="L584" s="242">
        <v>44330.621770833335</v>
      </c>
      <c r="M584" s="234" t="s">
        <v>7066</v>
      </c>
      <c r="N584" s="234" t="s">
        <v>8307</v>
      </c>
      <c r="O584" s="234" t="s">
        <v>8308</v>
      </c>
      <c r="P584" s="234" t="s">
        <v>11179</v>
      </c>
      <c r="Q584" s="234" t="s">
        <v>11180</v>
      </c>
      <c r="R584" s="234" t="s">
        <v>451</v>
      </c>
      <c r="S584" t="b">
        <v>0</v>
      </c>
      <c r="T584" s="242"/>
      <c r="U584" s="103">
        <v>65</v>
      </c>
      <c r="V584" s="234" t="s">
        <v>480</v>
      </c>
      <c r="W584" s="103">
        <v>65</v>
      </c>
      <c r="X584" s="234" t="s">
        <v>480</v>
      </c>
      <c r="Y584" s="242"/>
      <c r="Z584" s="242"/>
      <c r="AA584" s="103"/>
      <c r="AB584" s="234"/>
      <c r="AC584" s="243">
        <v>44327.6403587963</v>
      </c>
      <c r="AD584" s="234" t="s">
        <v>7308</v>
      </c>
      <c r="AE584" s="235" t="s">
        <v>11181</v>
      </c>
      <c r="AF584" s="237">
        <v>0</v>
      </c>
      <c r="AG584" s="234" t="s">
        <v>482</v>
      </c>
      <c r="AH584" s="241" t="s">
        <v>1444</v>
      </c>
      <c r="AI584" t="b">
        <v>1</v>
      </c>
      <c r="AJ584" t="b">
        <v>0</v>
      </c>
      <c r="AK584" s="234"/>
      <c r="AL584" s="103"/>
      <c r="AM584" t="b">
        <v>0</v>
      </c>
      <c r="AN584" s="234"/>
      <c r="AO584" s="103"/>
      <c r="AP584" s="241"/>
      <c r="AQ584" s="241"/>
      <c r="AR584" s="241"/>
      <c r="AS584" s="241"/>
      <c r="AT584" s="234" t="s">
        <v>7005</v>
      </c>
      <c r="AU584" s="234" t="s">
        <v>8585</v>
      </c>
      <c r="AV584" t="b">
        <v>0</v>
      </c>
      <c r="AW584" t="b">
        <v>0</v>
      </c>
      <c r="AX584" s="241"/>
      <c r="AY584" s="241" t="s">
        <v>9107</v>
      </c>
      <c r="AZ584" s="234"/>
      <c r="BA584" s="234"/>
      <c r="BB584" s="234" t="s">
        <v>11182</v>
      </c>
      <c r="BC584" t="b">
        <v>1</v>
      </c>
      <c r="BD584" s="234" t="s">
        <v>7076</v>
      </c>
      <c r="BE584" s="234" t="s">
        <v>7009</v>
      </c>
      <c r="BF584" s="234" t="s">
        <v>6972</v>
      </c>
      <c r="BG584" s="234" t="s">
        <v>7028</v>
      </c>
      <c r="BH584" s="234" t="s">
        <v>55</v>
      </c>
      <c r="BI584" s="243">
        <v>44642.41510416667</v>
      </c>
      <c r="BJ584" s="234" t="s">
        <v>442</v>
      </c>
      <c r="BK584" s="234" t="s">
        <v>451</v>
      </c>
      <c r="BL584" s="234" t="s">
        <v>451</v>
      </c>
      <c r="BM584" s="234" t="s">
        <v>451</v>
      </c>
      <c r="BN584" s="241"/>
      <c r="BO584" t="b">
        <v>0</v>
      </c>
      <c r="BP584" t="b">
        <v>0</v>
      </c>
      <c r="BQ584" t="b">
        <v>0</v>
      </c>
      <c r="BR584" s="241"/>
      <c r="BS584" s="241"/>
      <c r="BT584" s="234" t="s">
        <v>7012</v>
      </c>
      <c r="BU584" t="b">
        <v>0</v>
      </c>
      <c r="BV584" s="103">
        <v>1</v>
      </c>
      <c r="BW584" s="235">
        <v>1661</v>
      </c>
      <c r="BX584" s="234" t="s">
        <v>11183</v>
      </c>
      <c r="BY584" s="234" t="s">
        <v>56</v>
      </c>
      <c r="BZ584" s="234" t="s">
        <v>7014</v>
      </c>
    </row>
    <row r="585" spans="1:78" x14ac:dyDescent="0.25">
      <c r="A585" s="5">
        <v>1628</v>
      </c>
      <c r="B585" s="234" t="s">
        <v>1439</v>
      </c>
      <c r="C585" s="234" t="s">
        <v>11184</v>
      </c>
      <c r="D585" s="234" t="s">
        <v>7329</v>
      </c>
      <c r="E585" s="234" t="s">
        <v>11185</v>
      </c>
      <c r="F585" s="234" t="s">
        <v>6993</v>
      </c>
      <c r="G585" s="234" t="s">
        <v>7315</v>
      </c>
      <c r="H585" s="234" t="s">
        <v>6995</v>
      </c>
      <c r="I585" s="242"/>
      <c r="J585" s="242">
        <v>44322.554594907408</v>
      </c>
      <c r="K585" s="234"/>
      <c r="L585" s="242">
        <v>44334.554594907408</v>
      </c>
      <c r="M585" s="234" t="s">
        <v>6996</v>
      </c>
      <c r="N585" s="234" t="s">
        <v>11186</v>
      </c>
      <c r="O585" s="234" t="s">
        <v>7332</v>
      </c>
      <c r="P585" s="234" t="s">
        <v>6999</v>
      </c>
      <c r="Q585" s="234"/>
      <c r="R585" s="234" t="s">
        <v>451</v>
      </c>
      <c r="S585" t="b">
        <v>0</v>
      </c>
      <c r="T585" s="242"/>
      <c r="U585" s="103">
        <v>1</v>
      </c>
      <c r="V585" s="234" t="s">
        <v>272</v>
      </c>
      <c r="W585" s="103">
        <v>1</v>
      </c>
      <c r="X585" s="234" t="s">
        <v>272</v>
      </c>
      <c r="Y585" s="242"/>
      <c r="Z585" s="242"/>
      <c r="AA585" s="103"/>
      <c r="AB585" s="234" t="s">
        <v>7334</v>
      </c>
      <c r="AC585" s="243">
        <v>44327.561678240738</v>
      </c>
      <c r="AD585" s="234" t="s">
        <v>7320</v>
      </c>
      <c r="AE585" s="235" t="s">
        <v>11187</v>
      </c>
      <c r="AF585" s="237">
        <v>0</v>
      </c>
      <c r="AG585" s="234" t="s">
        <v>436</v>
      </c>
      <c r="AH585" s="241"/>
      <c r="AI585" t="b">
        <v>0</v>
      </c>
      <c r="AJ585" t="b">
        <v>1</v>
      </c>
      <c r="AK585" s="234"/>
      <c r="AL585" s="103"/>
      <c r="AM585" t="b">
        <v>0</v>
      </c>
      <c r="AN585" s="234"/>
      <c r="AO585" s="103"/>
      <c r="AP585" s="241" t="s">
        <v>11188</v>
      </c>
      <c r="AQ585" s="241"/>
      <c r="AR585" s="241"/>
      <c r="AS585" s="241"/>
      <c r="AT585" s="234" t="s">
        <v>7005</v>
      </c>
      <c r="AU585" s="234" t="s">
        <v>8585</v>
      </c>
      <c r="AV585" t="b">
        <v>1</v>
      </c>
      <c r="AW585" t="b">
        <v>0</v>
      </c>
      <c r="AX585" s="241"/>
      <c r="AY585" s="241" t="s">
        <v>11189</v>
      </c>
      <c r="AZ585" s="234"/>
      <c r="BA585" s="234"/>
      <c r="BB585" s="234"/>
      <c r="BC585" t="b">
        <v>0</v>
      </c>
      <c r="BD585" s="234" t="s">
        <v>7008</v>
      </c>
      <c r="BE585" s="234" t="s">
        <v>7009</v>
      </c>
      <c r="BF585" s="234" t="s">
        <v>7027</v>
      </c>
      <c r="BG585" s="234" t="s">
        <v>7028</v>
      </c>
      <c r="BH585" s="234" t="s">
        <v>55</v>
      </c>
      <c r="BI585" s="243">
        <v>44642.415092592593</v>
      </c>
      <c r="BJ585" s="234" t="s">
        <v>442</v>
      </c>
      <c r="BK585" s="234" t="s">
        <v>451</v>
      </c>
      <c r="BL585" s="234" t="s">
        <v>451</v>
      </c>
      <c r="BM585" s="234" t="s">
        <v>451</v>
      </c>
      <c r="BN585" s="241"/>
      <c r="BO585" t="b">
        <v>1</v>
      </c>
      <c r="BP585" t="b">
        <v>0</v>
      </c>
      <c r="BQ585" t="b">
        <v>0</v>
      </c>
      <c r="BR585" s="241" t="s">
        <v>7029</v>
      </c>
      <c r="BS585" s="241"/>
      <c r="BT585" s="234" t="s">
        <v>7012</v>
      </c>
      <c r="BU585" t="b">
        <v>0</v>
      </c>
      <c r="BV585" s="103">
        <v>1</v>
      </c>
      <c r="BW585" s="235">
        <v>1660</v>
      </c>
      <c r="BX585" s="234" t="s">
        <v>11190</v>
      </c>
      <c r="BY585" s="234" t="s">
        <v>56</v>
      </c>
      <c r="BZ585" s="234" t="s">
        <v>7014</v>
      </c>
    </row>
    <row r="586" spans="1:78" ht="60" x14ac:dyDescent="0.25">
      <c r="A586" s="5">
        <v>1627</v>
      </c>
      <c r="B586" s="234" t="s">
        <v>1405</v>
      </c>
      <c r="C586" s="234" t="s">
        <v>11191</v>
      </c>
      <c r="D586" s="234" t="s">
        <v>7927</v>
      </c>
      <c r="E586" s="234" t="s">
        <v>7928</v>
      </c>
      <c r="F586" s="234" t="s">
        <v>2991</v>
      </c>
      <c r="G586" s="234" t="s">
        <v>6994</v>
      </c>
      <c r="H586" s="234" t="s">
        <v>6994</v>
      </c>
      <c r="I586" s="242"/>
      <c r="J586" s="242">
        <v>44326.410740740743</v>
      </c>
      <c r="K586" s="234" t="s">
        <v>11192</v>
      </c>
      <c r="L586" s="242">
        <v>44337.410740740743</v>
      </c>
      <c r="M586" s="234" t="s">
        <v>6996</v>
      </c>
      <c r="N586" s="234" t="s">
        <v>7930</v>
      </c>
      <c r="O586" s="234" t="s">
        <v>7931</v>
      </c>
      <c r="P586" s="234" t="s">
        <v>6999</v>
      </c>
      <c r="Q586" s="234"/>
      <c r="R586" s="234" t="s">
        <v>451</v>
      </c>
      <c r="S586" t="b">
        <v>0</v>
      </c>
      <c r="T586" s="242">
        <v>44337</v>
      </c>
      <c r="U586" s="103">
        <v>157</v>
      </c>
      <c r="V586" s="234" t="s">
        <v>272</v>
      </c>
      <c r="W586" s="103">
        <v>314</v>
      </c>
      <c r="X586" s="234" t="s">
        <v>272</v>
      </c>
      <c r="Y586" s="242">
        <v>44410</v>
      </c>
      <c r="Z586" s="242"/>
      <c r="AA586" s="103"/>
      <c r="AB586" s="234" t="s">
        <v>7932</v>
      </c>
      <c r="AC586" s="243">
        <v>44326.431273148148</v>
      </c>
      <c r="AD586" s="234" t="s">
        <v>7001</v>
      </c>
      <c r="AE586" s="235" t="s">
        <v>11193</v>
      </c>
      <c r="AF586" s="237">
        <v>0</v>
      </c>
      <c r="AG586" s="234" t="s">
        <v>482</v>
      </c>
      <c r="AH586" s="241" t="s">
        <v>11194</v>
      </c>
      <c r="AI586" t="b">
        <v>1</v>
      </c>
      <c r="AJ586" t="b">
        <v>0</v>
      </c>
      <c r="AK586" s="234"/>
      <c r="AL586" s="103"/>
      <c r="AM586" t="b">
        <v>0</v>
      </c>
      <c r="AN586" s="234"/>
      <c r="AO586" s="103"/>
      <c r="AP586" s="241"/>
      <c r="AQ586" s="241"/>
      <c r="AR586" s="241"/>
      <c r="AS586" s="241"/>
      <c r="AT586" s="234" t="s">
        <v>7005</v>
      </c>
      <c r="AU586" s="234" t="s">
        <v>8585</v>
      </c>
      <c r="AV586" t="b">
        <v>1</v>
      </c>
      <c r="AW586" t="b">
        <v>0</v>
      </c>
      <c r="AX586" s="241" t="s">
        <v>11119</v>
      </c>
      <c r="AY586" s="241"/>
      <c r="AZ586" s="234"/>
      <c r="BA586" s="234"/>
      <c r="BB586" s="234" t="s">
        <v>11195</v>
      </c>
      <c r="BC586" t="b">
        <v>0</v>
      </c>
      <c r="BD586" s="234" t="s">
        <v>7008</v>
      </c>
      <c r="BE586" s="234" t="s">
        <v>7009</v>
      </c>
      <c r="BF586" s="234" t="s">
        <v>7027</v>
      </c>
      <c r="BG586" s="234" t="s">
        <v>7028</v>
      </c>
      <c r="BH586" s="234" t="s">
        <v>55</v>
      </c>
      <c r="BI586" s="243">
        <v>44642.415092592593</v>
      </c>
      <c r="BJ586" s="234" t="s">
        <v>442</v>
      </c>
      <c r="BK586" s="234" t="s">
        <v>451</v>
      </c>
      <c r="BL586" s="234" t="s">
        <v>547</v>
      </c>
      <c r="BM586" s="234" t="s">
        <v>547</v>
      </c>
      <c r="BN586" s="241" t="s">
        <v>7132</v>
      </c>
      <c r="BO586" t="b">
        <v>0</v>
      </c>
      <c r="BP586" t="b">
        <v>0</v>
      </c>
      <c r="BQ586" t="b">
        <v>0</v>
      </c>
      <c r="BR586" s="241" t="s">
        <v>7936</v>
      </c>
      <c r="BS586" s="241"/>
      <c r="BT586" s="234" t="s">
        <v>7237</v>
      </c>
      <c r="BU586" t="b">
        <v>0</v>
      </c>
      <c r="BV586" s="103">
        <v>3</v>
      </c>
      <c r="BW586" s="235">
        <v>1659</v>
      </c>
      <c r="BX586" s="234" t="s">
        <v>11196</v>
      </c>
      <c r="BY586" s="234" t="s">
        <v>56</v>
      </c>
      <c r="BZ586" s="234" t="s">
        <v>7014</v>
      </c>
    </row>
    <row r="587" spans="1:78" ht="285" x14ac:dyDescent="0.25">
      <c r="A587" s="5">
        <v>1626</v>
      </c>
      <c r="B587" s="234" t="s">
        <v>1396</v>
      </c>
      <c r="C587" s="234" t="s">
        <v>11197</v>
      </c>
      <c r="D587" s="234" t="s">
        <v>11198</v>
      </c>
      <c r="E587" s="234"/>
      <c r="F587" s="234" t="s">
        <v>7156</v>
      </c>
      <c r="G587" s="234" t="s">
        <v>8316</v>
      </c>
      <c r="H587" s="234" t="s">
        <v>7034</v>
      </c>
      <c r="I587" s="242"/>
      <c r="J587" s="242">
        <v>44323.373437499999</v>
      </c>
      <c r="K587" s="234" t="s">
        <v>7303</v>
      </c>
      <c r="L587" s="242">
        <v>44365</v>
      </c>
      <c r="M587" s="234" t="s">
        <v>6996</v>
      </c>
      <c r="N587" s="234" t="s">
        <v>11199</v>
      </c>
      <c r="O587" s="234" t="s">
        <v>11200</v>
      </c>
      <c r="P587" s="234" t="s">
        <v>6999</v>
      </c>
      <c r="Q587" s="234" t="s">
        <v>11201</v>
      </c>
      <c r="R587" s="234" t="s">
        <v>547</v>
      </c>
      <c r="S587" t="b">
        <v>0</v>
      </c>
      <c r="T587" s="242"/>
      <c r="U587" s="103">
        <v>50</v>
      </c>
      <c r="V587" s="234" t="s">
        <v>272</v>
      </c>
      <c r="W587" s="103">
        <v>50</v>
      </c>
      <c r="X587" s="234" t="s">
        <v>272</v>
      </c>
      <c r="Y587" s="242"/>
      <c r="Z587" s="242"/>
      <c r="AA587" s="103"/>
      <c r="AB587" s="234" t="s">
        <v>11202</v>
      </c>
      <c r="AC587" s="243">
        <v>44326.386273148149</v>
      </c>
      <c r="AD587" s="234" t="s">
        <v>7308</v>
      </c>
      <c r="AE587" s="235" t="s">
        <v>11203</v>
      </c>
      <c r="AF587" s="237">
        <v>0</v>
      </c>
      <c r="AG587" s="234" t="s">
        <v>482</v>
      </c>
      <c r="AH587" s="241" t="s">
        <v>11204</v>
      </c>
      <c r="AI587" t="b">
        <v>1</v>
      </c>
      <c r="AJ587" t="b">
        <v>0</v>
      </c>
      <c r="AK587" s="234"/>
      <c r="AL587" s="103"/>
      <c r="AM587" t="b">
        <v>0</v>
      </c>
      <c r="AN587" s="234"/>
      <c r="AO587" s="103"/>
      <c r="AP587" s="241"/>
      <c r="AQ587" s="241"/>
      <c r="AR587" s="241"/>
      <c r="AS587" s="241"/>
      <c r="AT587" s="234" t="s">
        <v>7005</v>
      </c>
      <c r="AU587" s="234" t="s">
        <v>8585</v>
      </c>
      <c r="AV587" t="b">
        <v>0</v>
      </c>
      <c r="AW587" t="b">
        <v>0</v>
      </c>
      <c r="AX587" s="241"/>
      <c r="AY587" s="241" t="s">
        <v>11205</v>
      </c>
      <c r="AZ587" s="234"/>
      <c r="BA587" s="234"/>
      <c r="BB587" s="234" t="s">
        <v>11206</v>
      </c>
      <c r="BC587" t="b">
        <v>0</v>
      </c>
      <c r="BD587" s="234" t="s">
        <v>7008</v>
      </c>
      <c r="BE587" s="234" t="s">
        <v>7045</v>
      </c>
      <c r="BF587" s="234" t="s">
        <v>7027</v>
      </c>
      <c r="BG587" s="234" t="s">
        <v>7028</v>
      </c>
      <c r="BH587" s="234" t="s">
        <v>55</v>
      </c>
      <c r="BI587" s="243">
        <v>44642.415092592593</v>
      </c>
      <c r="BJ587" s="234" t="s">
        <v>442</v>
      </c>
      <c r="BK587" s="234" t="s">
        <v>451</v>
      </c>
      <c r="BL587" s="234" t="s">
        <v>451</v>
      </c>
      <c r="BM587" s="234" t="s">
        <v>451</v>
      </c>
      <c r="BN587" s="241"/>
      <c r="BO587" t="b">
        <v>0</v>
      </c>
      <c r="BP587" t="b">
        <v>0</v>
      </c>
      <c r="BQ587" t="b">
        <v>0</v>
      </c>
      <c r="BR587" s="241" t="s">
        <v>7077</v>
      </c>
      <c r="BS587" s="241"/>
      <c r="BT587" s="234" t="s">
        <v>7012</v>
      </c>
      <c r="BU587" t="b">
        <v>0</v>
      </c>
      <c r="BV587" s="103">
        <v>2</v>
      </c>
      <c r="BW587" s="235">
        <v>1658</v>
      </c>
      <c r="BX587" s="234" t="s">
        <v>11207</v>
      </c>
      <c r="BY587" s="234" t="s">
        <v>56</v>
      </c>
      <c r="BZ587" s="234" t="s">
        <v>7014</v>
      </c>
    </row>
    <row r="588" spans="1:78" ht="30" x14ac:dyDescent="0.25">
      <c r="A588" s="5">
        <v>1625</v>
      </c>
      <c r="B588" s="234" t="s">
        <v>1391</v>
      </c>
      <c r="C588" s="234" t="s">
        <v>828</v>
      </c>
      <c r="D588" s="234" t="s">
        <v>11208</v>
      </c>
      <c r="E588" s="234"/>
      <c r="F588" s="234" t="s">
        <v>6993</v>
      </c>
      <c r="G588" s="234" t="s">
        <v>10829</v>
      </c>
      <c r="H588" s="234" t="s">
        <v>11209</v>
      </c>
      <c r="I588" s="242"/>
      <c r="J588" s="242">
        <v>44322.36</v>
      </c>
      <c r="K588" s="234" t="s">
        <v>11210</v>
      </c>
      <c r="L588" s="242">
        <v>44334.36</v>
      </c>
      <c r="M588" s="234" t="s">
        <v>6996</v>
      </c>
      <c r="N588" s="234" t="s">
        <v>11211</v>
      </c>
      <c r="O588" s="234" t="s">
        <v>11212</v>
      </c>
      <c r="P588" s="234" t="s">
        <v>6999</v>
      </c>
      <c r="Q588" s="234"/>
      <c r="R588" s="234" t="s">
        <v>451</v>
      </c>
      <c r="S588" t="b">
        <v>0</v>
      </c>
      <c r="T588" s="242"/>
      <c r="U588" s="103">
        <v>25</v>
      </c>
      <c r="V588" s="234" t="s">
        <v>272</v>
      </c>
      <c r="W588" s="103">
        <v>25</v>
      </c>
      <c r="X588" s="234" t="s">
        <v>272</v>
      </c>
      <c r="Y588" s="242"/>
      <c r="Z588" s="242"/>
      <c r="AA588" s="103">
        <v>1</v>
      </c>
      <c r="AB588" s="234" t="s">
        <v>11213</v>
      </c>
      <c r="AC588" s="243">
        <v>44326.368807870371</v>
      </c>
      <c r="AD588" s="234" t="s">
        <v>10830</v>
      </c>
      <c r="AE588" s="235" t="s">
        <v>11214</v>
      </c>
      <c r="AF588" s="237">
        <v>0</v>
      </c>
      <c r="AG588" s="234" t="s">
        <v>482</v>
      </c>
      <c r="AH588" s="241"/>
      <c r="AI588" t="b">
        <v>1</v>
      </c>
      <c r="AJ588" t="b">
        <v>0</v>
      </c>
      <c r="AK588" s="234"/>
      <c r="AL588" s="103"/>
      <c r="AM588" t="b">
        <v>0</v>
      </c>
      <c r="AN588" s="234"/>
      <c r="AO588" s="103"/>
      <c r="AP588" s="241"/>
      <c r="AQ588" s="241"/>
      <c r="AR588" s="241"/>
      <c r="AS588" s="241"/>
      <c r="AT588" s="234" t="s">
        <v>7005</v>
      </c>
      <c r="AU588" s="234" t="s">
        <v>8585</v>
      </c>
      <c r="AV588" t="b">
        <v>0</v>
      </c>
      <c r="AW588" t="b">
        <v>0</v>
      </c>
      <c r="AX588" s="241"/>
      <c r="AY588" s="241"/>
      <c r="AZ588" s="234"/>
      <c r="BA588" s="234"/>
      <c r="BB588" s="234"/>
      <c r="BC588" t="b">
        <v>0</v>
      </c>
      <c r="BD588" s="234" t="s">
        <v>7008</v>
      </c>
      <c r="BE588" s="234" t="s">
        <v>7026</v>
      </c>
      <c r="BF588" s="234" t="s">
        <v>7027</v>
      </c>
      <c r="BG588" s="234" t="s">
        <v>7028</v>
      </c>
      <c r="BH588" s="234" t="s">
        <v>55</v>
      </c>
      <c r="BI588" s="243">
        <v>44642.415081018517</v>
      </c>
      <c r="BJ588" s="234" t="s">
        <v>442</v>
      </c>
      <c r="BK588" s="234" t="s">
        <v>451</v>
      </c>
      <c r="BL588" s="234" t="s">
        <v>451</v>
      </c>
      <c r="BM588" s="234" t="s">
        <v>451</v>
      </c>
      <c r="BN588" s="241"/>
      <c r="BO588" t="b">
        <v>0</v>
      </c>
      <c r="BP588" t="b">
        <v>0</v>
      </c>
      <c r="BQ588" t="b">
        <v>0</v>
      </c>
      <c r="BR588" s="241" t="s">
        <v>7199</v>
      </c>
      <c r="BS588" s="241"/>
      <c r="BT588" s="234" t="s">
        <v>7012</v>
      </c>
      <c r="BU588" t="b">
        <v>0</v>
      </c>
      <c r="BV588" s="103">
        <v>5</v>
      </c>
      <c r="BW588" s="235">
        <v>1657</v>
      </c>
      <c r="BX588" s="234" t="s">
        <v>11215</v>
      </c>
      <c r="BY588" s="234" t="s">
        <v>56</v>
      </c>
      <c r="BZ588" s="234" t="s">
        <v>7014</v>
      </c>
    </row>
    <row r="589" spans="1:78" ht="30" x14ac:dyDescent="0.25">
      <c r="A589" s="5">
        <v>1624</v>
      </c>
      <c r="B589" s="234" t="s">
        <v>1383</v>
      </c>
      <c r="C589" s="234" t="s">
        <v>11216</v>
      </c>
      <c r="D589" s="234"/>
      <c r="E589" s="234" t="s">
        <v>11217</v>
      </c>
      <c r="F589" s="234" t="s">
        <v>2991</v>
      </c>
      <c r="G589" s="234" t="s">
        <v>7864</v>
      </c>
      <c r="H589" s="234" t="s">
        <v>7034</v>
      </c>
      <c r="I589" s="242"/>
      <c r="J589" s="242">
        <v>44321.388182870367</v>
      </c>
      <c r="K589" s="234"/>
      <c r="L589" s="242">
        <v>44326.388182870367</v>
      </c>
      <c r="M589" s="234" t="s">
        <v>7228</v>
      </c>
      <c r="N589" s="234" t="s">
        <v>11218</v>
      </c>
      <c r="O589" s="234" t="s">
        <v>11219</v>
      </c>
      <c r="P589" s="234" t="s">
        <v>6999</v>
      </c>
      <c r="Q589" s="234"/>
      <c r="R589" s="234" t="s">
        <v>451</v>
      </c>
      <c r="S589" t="b">
        <v>0</v>
      </c>
      <c r="T589" s="242"/>
      <c r="U589" s="103">
        <v>114</v>
      </c>
      <c r="V589" s="234" t="s">
        <v>272</v>
      </c>
      <c r="W589" s="103">
        <v>1137</v>
      </c>
      <c r="X589" s="234" t="s">
        <v>272</v>
      </c>
      <c r="Y589" s="242"/>
      <c r="Z589" s="242"/>
      <c r="AA589" s="103">
        <v>10</v>
      </c>
      <c r="AB589" s="234"/>
      <c r="AC589" s="243">
        <v>44322.396874999999</v>
      </c>
      <c r="AD589" s="234" t="s">
        <v>7763</v>
      </c>
      <c r="AE589" s="235" t="s">
        <v>11220</v>
      </c>
      <c r="AF589" s="237">
        <v>0</v>
      </c>
      <c r="AG589" s="234" t="s">
        <v>482</v>
      </c>
      <c r="AH589" s="241"/>
      <c r="AI589" t="b">
        <v>1</v>
      </c>
      <c r="AJ589" t="b">
        <v>0</v>
      </c>
      <c r="AK589" s="234"/>
      <c r="AL589" s="103"/>
      <c r="AM589" t="b">
        <v>0</v>
      </c>
      <c r="AN589" s="234"/>
      <c r="AO589" s="103"/>
      <c r="AP589" s="241"/>
      <c r="AQ589" s="241"/>
      <c r="AR589" s="241"/>
      <c r="AS589" s="241"/>
      <c r="AT589" s="234" t="s">
        <v>7166</v>
      </c>
      <c r="AU589" s="234" t="s">
        <v>8397</v>
      </c>
      <c r="AV589" t="b">
        <v>1</v>
      </c>
      <c r="AW589" t="b">
        <v>1</v>
      </c>
      <c r="AX589" s="241" t="s">
        <v>9848</v>
      </c>
      <c r="AY589" s="241" t="s">
        <v>9848</v>
      </c>
      <c r="AZ589" s="234" t="s">
        <v>7035</v>
      </c>
      <c r="BA589" s="234" t="s">
        <v>7037</v>
      </c>
      <c r="BB589" s="234" t="s">
        <v>11221</v>
      </c>
      <c r="BC589" t="b">
        <v>1</v>
      </c>
      <c r="BD589" s="234" t="s">
        <v>7234</v>
      </c>
      <c r="BE589" s="234" t="s">
        <v>7045</v>
      </c>
      <c r="BF589" s="234" t="s">
        <v>6972</v>
      </c>
      <c r="BG589" s="234" t="s">
        <v>7028</v>
      </c>
      <c r="BH589" s="234" t="s">
        <v>55</v>
      </c>
      <c r="BI589" s="243">
        <v>44642.415081018517</v>
      </c>
      <c r="BJ589" s="234" t="s">
        <v>442</v>
      </c>
      <c r="BK589" s="234" t="s">
        <v>451</v>
      </c>
      <c r="BL589" s="234" t="s">
        <v>547</v>
      </c>
      <c r="BM589" s="234" t="s">
        <v>547</v>
      </c>
      <c r="BN589" s="241" t="s">
        <v>9849</v>
      </c>
      <c r="BO589" t="b">
        <v>0</v>
      </c>
      <c r="BP589" t="b">
        <v>0</v>
      </c>
      <c r="BQ589" t="b">
        <v>1</v>
      </c>
      <c r="BR589" s="241"/>
      <c r="BS589" s="241"/>
      <c r="BT589" s="234" t="s">
        <v>7047</v>
      </c>
      <c r="BU589" t="b">
        <v>0</v>
      </c>
      <c r="BV589" s="103">
        <v>1</v>
      </c>
      <c r="BW589" s="235">
        <v>1656</v>
      </c>
      <c r="BX589" s="234" t="s">
        <v>11222</v>
      </c>
      <c r="BY589" s="234" t="s">
        <v>56</v>
      </c>
      <c r="BZ589" s="234" t="s">
        <v>7014</v>
      </c>
    </row>
    <row r="590" spans="1:78" x14ac:dyDescent="0.25">
      <c r="A590" s="5">
        <v>1623</v>
      </c>
      <c r="B590" s="234" t="s">
        <v>1372</v>
      </c>
      <c r="C590" s="234" t="s">
        <v>11223</v>
      </c>
      <c r="D590" s="234"/>
      <c r="E590" s="234" t="s">
        <v>11224</v>
      </c>
      <c r="F590" s="234" t="s">
        <v>6993</v>
      </c>
      <c r="G590" s="234" t="s">
        <v>6994</v>
      </c>
      <c r="H590" s="234" t="s">
        <v>6994</v>
      </c>
      <c r="I590" s="242"/>
      <c r="J590" s="242">
        <v>44321.603495370371</v>
      </c>
      <c r="K590" s="234"/>
      <c r="L590" s="242">
        <v>44327.603495370371</v>
      </c>
      <c r="M590" s="234" t="s">
        <v>7066</v>
      </c>
      <c r="N590" s="234" t="s">
        <v>11225</v>
      </c>
      <c r="O590" s="234" t="s">
        <v>11226</v>
      </c>
      <c r="P590" s="234" t="s">
        <v>6999</v>
      </c>
      <c r="Q590" s="234"/>
      <c r="R590" s="234" t="s">
        <v>451</v>
      </c>
      <c r="S590" t="b">
        <v>0</v>
      </c>
      <c r="T590" s="242"/>
      <c r="U590" s="103">
        <v>8</v>
      </c>
      <c r="V590" s="234" t="s">
        <v>272</v>
      </c>
      <c r="W590" s="103">
        <v>16</v>
      </c>
      <c r="X590" s="234" t="s">
        <v>272</v>
      </c>
      <c r="Y590" s="242"/>
      <c r="Z590" s="242"/>
      <c r="AA590" s="103"/>
      <c r="AB590" s="234"/>
      <c r="AC590" s="243">
        <v>44321.622060185182</v>
      </c>
      <c r="AD590" s="234" t="s">
        <v>7001</v>
      </c>
      <c r="AE590" s="235" t="s">
        <v>11227</v>
      </c>
      <c r="AF590" s="237">
        <v>0</v>
      </c>
      <c r="AG590" s="234" t="s">
        <v>482</v>
      </c>
      <c r="AH590" s="241" t="s">
        <v>11228</v>
      </c>
      <c r="AI590" t="b">
        <v>1</v>
      </c>
      <c r="AJ590" t="b">
        <v>0</v>
      </c>
      <c r="AK590" s="234"/>
      <c r="AL590" s="103"/>
      <c r="AM590" t="b">
        <v>0</v>
      </c>
      <c r="AN590" s="234"/>
      <c r="AO590" s="103"/>
      <c r="AP590" s="241"/>
      <c r="AQ590" s="241"/>
      <c r="AR590" s="241"/>
      <c r="AS590" s="241"/>
      <c r="AT590" s="234"/>
      <c r="AU590" s="234" t="s">
        <v>8585</v>
      </c>
      <c r="AV590" t="b">
        <v>0</v>
      </c>
      <c r="AW590" t="b">
        <v>0</v>
      </c>
      <c r="AX590" s="241"/>
      <c r="AY590" s="241" t="s">
        <v>11229</v>
      </c>
      <c r="AZ590" s="234"/>
      <c r="BA590" s="234"/>
      <c r="BB590" s="234" t="s">
        <v>11230</v>
      </c>
      <c r="BC590" t="b">
        <v>1</v>
      </c>
      <c r="BD590" s="234" t="s">
        <v>7076</v>
      </c>
      <c r="BE590" s="234" t="s">
        <v>7009</v>
      </c>
      <c r="BF590" s="234" t="s">
        <v>10002</v>
      </c>
      <c r="BG590" s="234" t="s">
        <v>7028</v>
      </c>
      <c r="BH590" s="234" t="s">
        <v>55</v>
      </c>
      <c r="BI590" s="243">
        <v>44642.415081018517</v>
      </c>
      <c r="BJ590" s="234" t="s">
        <v>442</v>
      </c>
      <c r="BK590" s="234" t="s">
        <v>451</v>
      </c>
      <c r="BL590" s="234" t="s">
        <v>451</v>
      </c>
      <c r="BM590" s="234" t="s">
        <v>451</v>
      </c>
      <c r="BN590" s="241"/>
      <c r="BO590" t="b">
        <v>0</v>
      </c>
      <c r="BP590" t="b">
        <v>0</v>
      </c>
      <c r="BQ590" t="b">
        <v>0</v>
      </c>
      <c r="BR590" s="241"/>
      <c r="BS590" s="241"/>
      <c r="BT590" s="234" t="s">
        <v>7012</v>
      </c>
      <c r="BU590" t="b">
        <v>0</v>
      </c>
      <c r="BV590" s="103">
        <v>1</v>
      </c>
      <c r="BW590" s="235">
        <v>1655</v>
      </c>
      <c r="BX590" s="234" t="s">
        <v>11231</v>
      </c>
      <c r="BY590" s="234" t="s">
        <v>56</v>
      </c>
      <c r="BZ590" s="234" t="s">
        <v>7014</v>
      </c>
    </row>
    <row r="591" spans="1:78" x14ac:dyDescent="0.25">
      <c r="A591" s="5">
        <v>1622</v>
      </c>
      <c r="B591" s="234" t="s">
        <v>1369</v>
      </c>
      <c r="C591" s="234" t="s">
        <v>11232</v>
      </c>
      <c r="D591" s="234" t="s">
        <v>11071</v>
      </c>
      <c r="E591" s="234"/>
      <c r="F591" s="234" t="s">
        <v>6993</v>
      </c>
      <c r="G591" s="234" t="s">
        <v>7244</v>
      </c>
      <c r="H591" s="234" t="s">
        <v>6994</v>
      </c>
      <c r="I591" s="242"/>
      <c r="J591" s="242">
        <v>44321.543402777781</v>
      </c>
      <c r="K591" s="234"/>
      <c r="L591" s="242">
        <v>44321.543402777781</v>
      </c>
      <c r="M591" s="234" t="s">
        <v>6996</v>
      </c>
      <c r="N591" s="234" t="s">
        <v>11072</v>
      </c>
      <c r="O591" s="234" t="s">
        <v>9585</v>
      </c>
      <c r="P591" s="234" t="s">
        <v>6999</v>
      </c>
      <c r="Q591" s="234"/>
      <c r="R591" s="234" t="s">
        <v>451</v>
      </c>
      <c r="S591" t="b">
        <v>0</v>
      </c>
      <c r="T591" s="242">
        <v>44384</v>
      </c>
      <c r="U591" s="103">
        <v>7</v>
      </c>
      <c r="V591" s="234" t="s">
        <v>272</v>
      </c>
      <c r="W591" s="103">
        <v>7</v>
      </c>
      <c r="X591" s="234" t="s">
        <v>272</v>
      </c>
      <c r="Y591" s="242"/>
      <c r="Z591" s="242"/>
      <c r="AA591" s="103"/>
      <c r="AB591" s="234" t="s">
        <v>11073</v>
      </c>
      <c r="AC591" s="243">
        <v>44321.545532407406</v>
      </c>
      <c r="AD591" s="234" t="s">
        <v>7248</v>
      </c>
      <c r="AE591" s="235" t="s">
        <v>11233</v>
      </c>
      <c r="AF591" s="237">
        <v>0</v>
      </c>
      <c r="AG591" s="234" t="s">
        <v>482</v>
      </c>
      <c r="AH591" s="241"/>
      <c r="AI591" t="b">
        <v>1</v>
      </c>
      <c r="AJ591" t="b">
        <v>0</v>
      </c>
      <c r="AK591" s="234"/>
      <c r="AL591" s="103"/>
      <c r="AM591" t="b">
        <v>0</v>
      </c>
      <c r="AN591" s="234"/>
      <c r="AO591" s="103"/>
      <c r="AP591" s="241"/>
      <c r="AQ591" s="241"/>
      <c r="AR591" s="241"/>
      <c r="AS591" s="241"/>
      <c r="AT591" s="234" t="s">
        <v>7005</v>
      </c>
      <c r="AU591" s="234" t="s">
        <v>7006</v>
      </c>
      <c r="AV591" t="b">
        <v>0</v>
      </c>
      <c r="AW591" t="b">
        <v>0</v>
      </c>
      <c r="AX591" s="241"/>
      <c r="AY591" s="241"/>
      <c r="AZ591" s="234"/>
      <c r="BA591" s="234"/>
      <c r="BB591" s="234" t="s">
        <v>11076</v>
      </c>
      <c r="BC591" t="b">
        <v>0</v>
      </c>
      <c r="BD591" s="234" t="s">
        <v>7008</v>
      </c>
      <c r="BE591" s="234" t="s">
        <v>7009</v>
      </c>
      <c r="BF591" s="234" t="s">
        <v>7027</v>
      </c>
      <c r="BG591" s="234" t="s">
        <v>8373</v>
      </c>
      <c r="BH591" s="234" t="s">
        <v>55</v>
      </c>
      <c r="BI591" s="243">
        <v>44642.415081018517</v>
      </c>
      <c r="BJ591" s="234" t="s">
        <v>11234</v>
      </c>
      <c r="BK591" s="234" t="s">
        <v>451</v>
      </c>
      <c r="BL591" s="234" t="s">
        <v>451</v>
      </c>
      <c r="BM591" s="234" t="s">
        <v>451</v>
      </c>
      <c r="BN591" s="241"/>
      <c r="BO591" t="b">
        <v>0</v>
      </c>
      <c r="BP591" t="b">
        <v>0</v>
      </c>
      <c r="BQ591" t="b">
        <v>0</v>
      </c>
      <c r="BR591" s="241" t="s">
        <v>7029</v>
      </c>
      <c r="BS591" s="241"/>
      <c r="BT591" s="234" t="s">
        <v>7012</v>
      </c>
      <c r="BU591" t="b">
        <v>1</v>
      </c>
      <c r="BV591" s="103">
        <v>0</v>
      </c>
      <c r="BW591" s="235">
        <v>1654</v>
      </c>
      <c r="BX591" s="234" t="s">
        <v>11235</v>
      </c>
      <c r="BY591" s="234" t="s">
        <v>56</v>
      </c>
      <c r="BZ591" s="234" t="s">
        <v>7014</v>
      </c>
    </row>
    <row r="592" spans="1:78" x14ac:dyDescent="0.25">
      <c r="A592" s="5">
        <v>1621</v>
      </c>
      <c r="B592" s="234" t="s">
        <v>1359</v>
      </c>
      <c r="C592" s="234" t="s">
        <v>8101</v>
      </c>
      <c r="D592" s="234" t="s">
        <v>11236</v>
      </c>
      <c r="E592" s="234"/>
      <c r="F592" s="234" t="s">
        <v>6993</v>
      </c>
      <c r="G592" s="234" t="s">
        <v>7244</v>
      </c>
      <c r="H592" s="234" t="s">
        <v>7018</v>
      </c>
      <c r="I592" s="242"/>
      <c r="J592" s="242">
        <v>44321.44190972222</v>
      </c>
      <c r="K592" s="234"/>
      <c r="L592" s="242">
        <v>44321.44190972222</v>
      </c>
      <c r="M592" s="234" t="s">
        <v>7386</v>
      </c>
      <c r="N592" s="234" t="s">
        <v>11237</v>
      </c>
      <c r="O592" s="234" t="s">
        <v>11238</v>
      </c>
      <c r="P592" s="234" t="s">
        <v>6999</v>
      </c>
      <c r="Q592" s="234"/>
      <c r="R592" s="234" t="s">
        <v>451</v>
      </c>
      <c r="S592" t="b">
        <v>0</v>
      </c>
      <c r="T592" s="242"/>
      <c r="U592" s="103">
        <v>10</v>
      </c>
      <c r="V592" s="234" t="s">
        <v>272</v>
      </c>
      <c r="W592" s="103">
        <v>10</v>
      </c>
      <c r="X592" s="234" t="s">
        <v>272</v>
      </c>
      <c r="Y592" s="242"/>
      <c r="Z592" s="242"/>
      <c r="AA592" s="103"/>
      <c r="AB592" s="234" t="s">
        <v>11239</v>
      </c>
      <c r="AC592" s="243">
        <v>44321.455625000002</v>
      </c>
      <c r="AD592" s="234" t="s">
        <v>7248</v>
      </c>
      <c r="AE592" s="235" t="s">
        <v>11240</v>
      </c>
      <c r="AF592" s="237">
        <v>0</v>
      </c>
      <c r="AG592" s="234" t="s">
        <v>482</v>
      </c>
      <c r="AH592" s="241"/>
      <c r="AI592" t="b">
        <v>1</v>
      </c>
      <c r="AJ592" t="b">
        <v>0</v>
      </c>
      <c r="AK592" s="234"/>
      <c r="AL592" s="103"/>
      <c r="AM592" t="b">
        <v>0</v>
      </c>
      <c r="AN592" s="234"/>
      <c r="AO592" s="103"/>
      <c r="AP592" s="241"/>
      <c r="AQ592" s="241"/>
      <c r="AR592" s="241"/>
      <c r="AS592" s="241"/>
      <c r="AT592" s="234" t="s">
        <v>7005</v>
      </c>
      <c r="AU592" s="234" t="s">
        <v>7006</v>
      </c>
      <c r="AV592" t="b">
        <v>0</v>
      </c>
      <c r="AW592" t="b">
        <v>0</v>
      </c>
      <c r="AX592" s="241"/>
      <c r="AY592" s="241"/>
      <c r="AZ592" s="234"/>
      <c r="BA592" s="234"/>
      <c r="BB592" s="234" t="s">
        <v>11241</v>
      </c>
      <c r="BC592" t="b">
        <v>0</v>
      </c>
      <c r="BD592" s="234" t="s">
        <v>7390</v>
      </c>
      <c r="BE592" s="234" t="s">
        <v>7026</v>
      </c>
      <c r="BF592" s="234" t="s">
        <v>7027</v>
      </c>
      <c r="BG592" s="234" t="s">
        <v>7028</v>
      </c>
      <c r="BH592" s="234" t="s">
        <v>55</v>
      </c>
      <c r="BI592" s="243">
        <v>44642.415069444447</v>
      </c>
      <c r="BJ592" s="234" t="s">
        <v>442</v>
      </c>
      <c r="BK592" s="234" t="s">
        <v>451</v>
      </c>
      <c r="BL592" s="234" t="s">
        <v>451</v>
      </c>
      <c r="BM592" s="234" t="s">
        <v>451</v>
      </c>
      <c r="BN592" s="241"/>
      <c r="BO592" t="b">
        <v>0</v>
      </c>
      <c r="BP592" t="b">
        <v>0</v>
      </c>
      <c r="BQ592" t="b">
        <v>0</v>
      </c>
      <c r="BR592" s="241" t="s">
        <v>8465</v>
      </c>
      <c r="BS592" s="241"/>
      <c r="BT592" s="234" t="s">
        <v>7012</v>
      </c>
      <c r="BU592" t="b">
        <v>0</v>
      </c>
      <c r="BV592" s="103">
        <v>1</v>
      </c>
      <c r="BW592" s="235">
        <v>1653</v>
      </c>
      <c r="BX592" s="234" t="s">
        <v>11242</v>
      </c>
      <c r="BY592" s="234" t="s">
        <v>56</v>
      </c>
      <c r="BZ592" s="234" t="s">
        <v>7014</v>
      </c>
    </row>
    <row r="593" spans="1:78" x14ac:dyDescent="0.25">
      <c r="A593" s="5">
        <v>1620</v>
      </c>
      <c r="B593" s="234" t="s">
        <v>1354</v>
      </c>
      <c r="C593" s="234" t="s">
        <v>1355</v>
      </c>
      <c r="D593" s="234" t="s">
        <v>8621</v>
      </c>
      <c r="E593" s="234"/>
      <c r="F593" s="234" t="s">
        <v>7156</v>
      </c>
      <c r="G593" s="234" t="s">
        <v>8068</v>
      </c>
      <c r="H593" s="234" t="s">
        <v>9756</v>
      </c>
      <c r="I593" s="242"/>
      <c r="J593" s="242">
        <v>44321.419328703705</v>
      </c>
      <c r="K593" s="234"/>
      <c r="L593" s="242">
        <v>44321.419328703705</v>
      </c>
      <c r="M593" s="234" t="s">
        <v>7264</v>
      </c>
      <c r="N593" s="234" t="s">
        <v>8623</v>
      </c>
      <c r="O593" s="234" t="s">
        <v>8624</v>
      </c>
      <c r="P593" s="234" t="s">
        <v>6999</v>
      </c>
      <c r="Q593" s="234"/>
      <c r="R593" s="234" t="s">
        <v>451</v>
      </c>
      <c r="S593" t="b">
        <v>0</v>
      </c>
      <c r="T593" s="242"/>
      <c r="U593" s="103">
        <v>42</v>
      </c>
      <c r="V593" s="234" t="s">
        <v>272</v>
      </c>
      <c r="W593" s="103">
        <v>42</v>
      </c>
      <c r="X593" s="234" t="s">
        <v>272</v>
      </c>
      <c r="Y593" s="242"/>
      <c r="Z593" s="242"/>
      <c r="AA593" s="103">
        <v>1</v>
      </c>
      <c r="AB593" s="234" t="s">
        <v>8625</v>
      </c>
      <c r="AC593" s="243">
        <v>44321.424421296295</v>
      </c>
      <c r="AD593" s="234" t="s">
        <v>8990</v>
      </c>
      <c r="AE593" s="235" t="s">
        <v>11243</v>
      </c>
      <c r="AF593" s="237">
        <v>0</v>
      </c>
      <c r="AG593" s="234" t="s">
        <v>482</v>
      </c>
      <c r="AH593" s="241"/>
      <c r="AI593" t="b">
        <v>1</v>
      </c>
      <c r="AJ593" t="b">
        <v>0</v>
      </c>
      <c r="AK593" s="234"/>
      <c r="AL593" s="103"/>
      <c r="AM593" t="b">
        <v>0</v>
      </c>
      <c r="AN593" s="234"/>
      <c r="AO593" s="103"/>
      <c r="AP593" s="241"/>
      <c r="AQ593" s="241"/>
      <c r="AR593" s="241"/>
      <c r="AS593" s="241"/>
      <c r="AT593" s="234" t="s">
        <v>7005</v>
      </c>
      <c r="AU593" s="234" t="s">
        <v>8585</v>
      </c>
      <c r="AV593" t="b">
        <v>0</v>
      </c>
      <c r="AW593" t="b">
        <v>0</v>
      </c>
      <c r="AX593" s="241"/>
      <c r="AY593" s="241"/>
      <c r="AZ593" s="234"/>
      <c r="BA593" s="234"/>
      <c r="BB593" s="234" t="s">
        <v>9966</v>
      </c>
      <c r="BC593" t="b">
        <v>0</v>
      </c>
      <c r="BD593" s="234" t="s">
        <v>7270</v>
      </c>
      <c r="BE593" s="234" t="s">
        <v>7026</v>
      </c>
      <c r="BF593" s="234" t="s">
        <v>7027</v>
      </c>
      <c r="BG593" s="234" t="s">
        <v>7028</v>
      </c>
      <c r="BH593" s="234" t="s">
        <v>55</v>
      </c>
      <c r="BI593" s="243">
        <v>44642.415069444447</v>
      </c>
      <c r="BJ593" s="234" t="s">
        <v>442</v>
      </c>
      <c r="BK593" s="234" t="s">
        <v>451</v>
      </c>
      <c r="BL593" s="234" t="s">
        <v>451</v>
      </c>
      <c r="BM593" s="234" t="s">
        <v>451</v>
      </c>
      <c r="BN593" s="241"/>
      <c r="BO593" t="b">
        <v>0</v>
      </c>
      <c r="BP593" t="b">
        <v>0</v>
      </c>
      <c r="BQ593" t="b">
        <v>0</v>
      </c>
      <c r="BR593" s="241" t="s">
        <v>8465</v>
      </c>
      <c r="BS593" s="241"/>
      <c r="BT593" s="234" t="s">
        <v>7012</v>
      </c>
      <c r="BU593" t="b">
        <v>0</v>
      </c>
      <c r="BV593" s="103">
        <v>1</v>
      </c>
      <c r="BW593" s="235">
        <v>1652</v>
      </c>
      <c r="BX593" s="234" t="s">
        <v>11244</v>
      </c>
      <c r="BY593" s="234" t="s">
        <v>56</v>
      </c>
      <c r="BZ593" s="234" t="s">
        <v>7014</v>
      </c>
    </row>
    <row r="594" spans="1:78" ht="135" x14ac:dyDescent="0.25">
      <c r="A594" s="5">
        <v>1619</v>
      </c>
      <c r="B594" s="234" t="s">
        <v>1341</v>
      </c>
      <c r="C594" s="234" t="s">
        <v>1342</v>
      </c>
      <c r="D594" s="234"/>
      <c r="E594" s="234" t="s">
        <v>11245</v>
      </c>
      <c r="F594" s="234" t="s">
        <v>2991</v>
      </c>
      <c r="G594" s="234" t="s">
        <v>7864</v>
      </c>
      <c r="H594" s="234" t="s">
        <v>7034</v>
      </c>
      <c r="I594" s="242"/>
      <c r="J594" s="242">
        <v>44314.42559027778</v>
      </c>
      <c r="K594" s="234"/>
      <c r="L594" s="242">
        <v>44327.42559027778</v>
      </c>
      <c r="M594" s="234" t="s">
        <v>10022</v>
      </c>
      <c r="N594" s="234" t="s">
        <v>11246</v>
      </c>
      <c r="O594" s="234" t="s">
        <v>11247</v>
      </c>
      <c r="P594" s="234" t="s">
        <v>6999</v>
      </c>
      <c r="Q594" s="234"/>
      <c r="R594" s="234" t="s">
        <v>547</v>
      </c>
      <c r="S594" t="b">
        <v>0</v>
      </c>
      <c r="T594" s="242"/>
      <c r="U594" s="103">
        <v>500000</v>
      </c>
      <c r="V594" s="234" t="s">
        <v>480</v>
      </c>
      <c r="W594" s="103">
        <v>2500000</v>
      </c>
      <c r="X594" s="234" t="s">
        <v>480</v>
      </c>
      <c r="Y594" s="242"/>
      <c r="Z594" s="242"/>
      <c r="AA594" s="103"/>
      <c r="AB594" s="234"/>
      <c r="AC594" s="243">
        <v>44320.460324074076</v>
      </c>
      <c r="AD594" s="234" t="s">
        <v>7763</v>
      </c>
      <c r="AE594" s="235" t="s">
        <v>11248</v>
      </c>
      <c r="AF594" s="237">
        <v>0</v>
      </c>
      <c r="AG594" s="234" t="s">
        <v>482</v>
      </c>
      <c r="AH594" s="241"/>
      <c r="AI594" t="b">
        <v>1</v>
      </c>
      <c r="AJ594" t="b">
        <v>0</v>
      </c>
      <c r="AK594" s="234"/>
      <c r="AL594" s="103"/>
      <c r="AM594" t="b">
        <v>0</v>
      </c>
      <c r="AN594" s="234"/>
      <c r="AO594" s="103"/>
      <c r="AP594" s="241"/>
      <c r="AQ594" s="241"/>
      <c r="AR594" s="241"/>
      <c r="AS594" s="241"/>
      <c r="AT594" s="234" t="s">
        <v>7120</v>
      </c>
      <c r="AU594" s="234" t="s">
        <v>7505</v>
      </c>
      <c r="AV594" t="b">
        <v>0</v>
      </c>
      <c r="AW594" t="b">
        <v>1</v>
      </c>
      <c r="AX594" s="241" t="s">
        <v>11249</v>
      </c>
      <c r="AY594" s="241"/>
      <c r="AZ594" s="234"/>
      <c r="BA594" s="234"/>
      <c r="BB594" s="234" t="s">
        <v>11250</v>
      </c>
      <c r="BC594" t="b">
        <v>1</v>
      </c>
      <c r="BD594" s="234" t="s">
        <v>10027</v>
      </c>
      <c r="BE594" s="234" t="s">
        <v>7045</v>
      </c>
      <c r="BF594" s="234" t="s">
        <v>6972</v>
      </c>
      <c r="BG594" s="234" t="s">
        <v>7010</v>
      </c>
      <c r="BH594" s="234" t="s">
        <v>55</v>
      </c>
      <c r="BI594" s="243">
        <v>44642.415069444447</v>
      </c>
      <c r="BJ594" s="234" t="s">
        <v>442</v>
      </c>
      <c r="BK594" s="234" t="s">
        <v>451</v>
      </c>
      <c r="BL594" s="234" t="s">
        <v>547</v>
      </c>
      <c r="BM594" s="234" t="s">
        <v>547</v>
      </c>
      <c r="BN594" s="241" t="s">
        <v>11251</v>
      </c>
      <c r="BO594" t="b">
        <v>0</v>
      </c>
      <c r="BP594" t="b">
        <v>0</v>
      </c>
      <c r="BQ594" t="b">
        <v>1</v>
      </c>
      <c r="BR594" s="241"/>
      <c r="BS594" s="241"/>
      <c r="BT594" s="234" t="s">
        <v>7047</v>
      </c>
      <c r="BU594" t="b">
        <v>0</v>
      </c>
      <c r="BV594" s="103">
        <v>1</v>
      </c>
      <c r="BW594" s="235">
        <v>1651</v>
      </c>
      <c r="BX594" s="234" t="s">
        <v>11252</v>
      </c>
      <c r="BY594" s="234" t="s">
        <v>56</v>
      </c>
      <c r="BZ594" s="234" t="s">
        <v>7014</v>
      </c>
    </row>
    <row r="595" spans="1:78" x14ac:dyDescent="0.25">
      <c r="A595" s="5">
        <v>1618</v>
      </c>
      <c r="B595" s="234" t="s">
        <v>11253</v>
      </c>
      <c r="C595" s="234" t="s">
        <v>11254</v>
      </c>
      <c r="D595" s="234" t="s">
        <v>7032</v>
      </c>
      <c r="E595" s="234" t="s">
        <v>7870</v>
      </c>
      <c r="F595" s="234" t="s">
        <v>2991</v>
      </c>
      <c r="G595" s="234" t="s">
        <v>7033</v>
      </c>
      <c r="H595" s="234" t="s">
        <v>7034</v>
      </c>
      <c r="I595" s="242"/>
      <c r="J595" s="242">
        <v>44320.36923611111</v>
      </c>
      <c r="K595" s="234"/>
      <c r="L595" s="242">
        <v>44320.36923611111</v>
      </c>
      <c r="M595" s="234" t="s">
        <v>7035</v>
      </c>
      <c r="N595" s="234" t="s">
        <v>7036</v>
      </c>
      <c r="O595" s="234" t="s">
        <v>7037</v>
      </c>
      <c r="P595" s="234" t="s">
        <v>6999</v>
      </c>
      <c r="Q595" s="234"/>
      <c r="R595" s="234" t="s">
        <v>451</v>
      </c>
      <c r="S595" t="b">
        <v>0</v>
      </c>
      <c r="T595" s="242"/>
      <c r="U595" s="103">
        <v>24</v>
      </c>
      <c r="V595" s="234" t="s">
        <v>272</v>
      </c>
      <c r="W595" s="103">
        <v>243</v>
      </c>
      <c r="X595" s="234" t="s">
        <v>272</v>
      </c>
      <c r="Y595" s="242"/>
      <c r="Z595" s="242"/>
      <c r="AA595" s="103"/>
      <c r="AB595" s="234" t="s">
        <v>7038</v>
      </c>
      <c r="AC595" s="243">
        <v>44320.371782407405</v>
      </c>
      <c r="AD595" s="234" t="s">
        <v>7039</v>
      </c>
      <c r="AE595" s="235" t="s">
        <v>11255</v>
      </c>
      <c r="AF595" s="237">
        <v>0</v>
      </c>
      <c r="AG595" s="234" t="s">
        <v>482</v>
      </c>
      <c r="AH595" s="241"/>
      <c r="AI595" t="b">
        <v>1</v>
      </c>
      <c r="AJ595" t="b">
        <v>0</v>
      </c>
      <c r="AK595" s="234"/>
      <c r="AL595" s="103"/>
      <c r="AM595" t="b">
        <v>0</v>
      </c>
      <c r="AN595" s="234"/>
      <c r="AO595" s="103"/>
      <c r="AP595" s="241"/>
      <c r="AQ595" s="241"/>
      <c r="AR595" s="241"/>
      <c r="AS595" s="241"/>
      <c r="AT595" s="234" t="s">
        <v>7005</v>
      </c>
      <c r="AU595" s="234" t="s">
        <v>7505</v>
      </c>
      <c r="AV595" t="b">
        <v>0</v>
      </c>
      <c r="AW595" t="b">
        <v>0</v>
      </c>
      <c r="AX595" s="241"/>
      <c r="AY595" s="241"/>
      <c r="AZ595" s="234"/>
      <c r="BA595" s="234"/>
      <c r="BB595" s="234"/>
      <c r="BC595" t="b">
        <v>0</v>
      </c>
      <c r="BD595" s="234" t="s">
        <v>7044</v>
      </c>
      <c r="BE595" s="234" t="s">
        <v>7045</v>
      </c>
      <c r="BF595" s="234" t="s">
        <v>7027</v>
      </c>
      <c r="BG595" s="234" t="s">
        <v>8373</v>
      </c>
      <c r="BH595" s="234" t="s">
        <v>55</v>
      </c>
      <c r="BI595" s="243">
        <v>44642.41505787037</v>
      </c>
      <c r="BJ595" s="234" t="s">
        <v>442</v>
      </c>
      <c r="BK595" s="234" t="s">
        <v>451</v>
      </c>
      <c r="BL595" s="234" t="s">
        <v>451</v>
      </c>
      <c r="BM595" s="234" t="s">
        <v>451</v>
      </c>
      <c r="BN595" s="241"/>
      <c r="BO595" t="b">
        <v>0</v>
      </c>
      <c r="BP595" t="b">
        <v>0</v>
      </c>
      <c r="BQ595" t="b">
        <v>1</v>
      </c>
      <c r="BR595" s="241" t="s">
        <v>7029</v>
      </c>
      <c r="BS595" s="241"/>
      <c r="BT595" s="234" t="s">
        <v>7012</v>
      </c>
      <c r="BU595" t="b">
        <v>1</v>
      </c>
      <c r="BV595" s="103">
        <v>0</v>
      </c>
      <c r="BW595" s="235">
        <v>1650</v>
      </c>
      <c r="BX595" s="234" t="s">
        <v>11256</v>
      </c>
      <c r="BY595" s="234" t="s">
        <v>56</v>
      </c>
      <c r="BZ595" s="234" t="s">
        <v>7014</v>
      </c>
    </row>
    <row r="596" spans="1:78" x14ac:dyDescent="0.25">
      <c r="A596" s="5">
        <v>1617</v>
      </c>
      <c r="B596" s="234" t="s">
        <v>1334</v>
      </c>
      <c r="C596" s="234" t="s">
        <v>8101</v>
      </c>
      <c r="D596" s="234" t="s">
        <v>11257</v>
      </c>
      <c r="E596" s="234" t="s">
        <v>11258</v>
      </c>
      <c r="F596" s="234" t="s">
        <v>2991</v>
      </c>
      <c r="G596" s="234" t="s">
        <v>7244</v>
      </c>
      <c r="H596" s="234" t="s">
        <v>6995</v>
      </c>
      <c r="I596" s="242"/>
      <c r="J596" s="242">
        <v>44320.360173611109</v>
      </c>
      <c r="K596" s="234"/>
      <c r="L596" s="242">
        <v>44323.360173611109</v>
      </c>
      <c r="M596" s="234" t="s">
        <v>6996</v>
      </c>
      <c r="N596" s="234" t="s">
        <v>11259</v>
      </c>
      <c r="O596" s="234" t="s">
        <v>11260</v>
      </c>
      <c r="P596" s="234" t="s">
        <v>6999</v>
      </c>
      <c r="Q596" s="234"/>
      <c r="R596" s="234" t="s">
        <v>451</v>
      </c>
      <c r="S596" t="b">
        <v>0</v>
      </c>
      <c r="T596" s="242">
        <v>44438</v>
      </c>
      <c r="U596" s="103">
        <v>434</v>
      </c>
      <c r="V596" s="234" t="s">
        <v>272</v>
      </c>
      <c r="W596" s="103">
        <v>867</v>
      </c>
      <c r="X596" s="234" t="s">
        <v>272</v>
      </c>
      <c r="Y596" s="242"/>
      <c r="Z596" s="242"/>
      <c r="AA596" s="103">
        <v>2</v>
      </c>
      <c r="AB596" s="234" t="s">
        <v>11261</v>
      </c>
      <c r="AC596" s="243">
        <v>44320.363321759258</v>
      </c>
      <c r="AD596" s="234" t="s">
        <v>7248</v>
      </c>
      <c r="AE596" s="235" t="s">
        <v>11262</v>
      </c>
      <c r="AF596" s="237">
        <v>0</v>
      </c>
      <c r="AG596" s="234" t="s">
        <v>482</v>
      </c>
      <c r="AH596" s="241"/>
      <c r="AI596" t="b">
        <v>1</v>
      </c>
      <c r="AJ596" t="b">
        <v>0</v>
      </c>
      <c r="AK596" s="234"/>
      <c r="AL596" s="103"/>
      <c r="AM596" t="b">
        <v>0</v>
      </c>
      <c r="AN596" s="234"/>
      <c r="AO596" s="103"/>
      <c r="AP596" s="241"/>
      <c r="AQ596" s="241"/>
      <c r="AR596" s="241"/>
      <c r="AS596" s="241"/>
      <c r="AT596" s="234" t="s">
        <v>7005</v>
      </c>
      <c r="AU596" s="234" t="s">
        <v>7006</v>
      </c>
      <c r="AV596" t="b">
        <v>0</v>
      </c>
      <c r="AW596" t="b">
        <v>0</v>
      </c>
      <c r="AX596" s="241"/>
      <c r="AY596" s="241"/>
      <c r="AZ596" s="234"/>
      <c r="BA596" s="234"/>
      <c r="BB596" s="234" t="s">
        <v>11263</v>
      </c>
      <c r="BC596" t="b">
        <v>0</v>
      </c>
      <c r="BD596" s="234" t="s">
        <v>7008</v>
      </c>
      <c r="BE596" s="234" t="s">
        <v>7009</v>
      </c>
      <c r="BF596" s="234" t="s">
        <v>7027</v>
      </c>
      <c r="BG596" s="234" t="s">
        <v>7028</v>
      </c>
      <c r="BH596" s="234" t="s">
        <v>55</v>
      </c>
      <c r="BI596" s="243">
        <v>44642.41505787037</v>
      </c>
      <c r="BJ596" s="234" t="s">
        <v>442</v>
      </c>
      <c r="BK596" s="234" t="s">
        <v>451</v>
      </c>
      <c r="BL596" s="234" t="s">
        <v>451</v>
      </c>
      <c r="BM596" s="234" t="s">
        <v>451</v>
      </c>
      <c r="BN596" s="241"/>
      <c r="BO596" t="b">
        <v>0</v>
      </c>
      <c r="BP596" t="b">
        <v>0</v>
      </c>
      <c r="BQ596" t="b">
        <v>0</v>
      </c>
      <c r="BR596" s="241" t="s">
        <v>7029</v>
      </c>
      <c r="BS596" s="241"/>
      <c r="BT596" s="234" t="s">
        <v>7012</v>
      </c>
      <c r="BU596" t="b">
        <v>0</v>
      </c>
      <c r="BV596" s="103">
        <v>2</v>
      </c>
      <c r="BW596" s="235">
        <v>1649</v>
      </c>
      <c r="BX596" s="234" t="s">
        <v>11264</v>
      </c>
      <c r="BY596" s="234" t="s">
        <v>56</v>
      </c>
      <c r="BZ596" s="234" t="s">
        <v>7014</v>
      </c>
    </row>
    <row r="597" spans="1:78" ht="30" x14ac:dyDescent="0.25">
      <c r="A597" s="5">
        <v>1616</v>
      </c>
      <c r="B597" s="234" t="s">
        <v>1318</v>
      </c>
      <c r="C597" s="234" t="s">
        <v>11216</v>
      </c>
      <c r="D597" s="234"/>
      <c r="E597" s="234" t="s">
        <v>11217</v>
      </c>
      <c r="F597" s="234" t="s">
        <v>2991</v>
      </c>
      <c r="G597" s="234" t="s">
        <v>7864</v>
      </c>
      <c r="H597" s="234" t="s">
        <v>7034</v>
      </c>
      <c r="I597" s="242"/>
      <c r="J597" s="242">
        <v>44319.569143518522</v>
      </c>
      <c r="K597" s="234"/>
      <c r="L597" s="242">
        <v>44326.569143518522</v>
      </c>
      <c r="M597" s="234" t="s">
        <v>7228</v>
      </c>
      <c r="N597" s="234" t="s">
        <v>11218</v>
      </c>
      <c r="O597" s="234" t="s">
        <v>11219</v>
      </c>
      <c r="P597" s="234" t="s">
        <v>6999</v>
      </c>
      <c r="Q597" s="234"/>
      <c r="R597" s="234" t="s">
        <v>451</v>
      </c>
      <c r="S597" t="b">
        <v>0</v>
      </c>
      <c r="T597" s="242"/>
      <c r="U597" s="103">
        <v>92</v>
      </c>
      <c r="V597" s="234" t="s">
        <v>272</v>
      </c>
      <c r="W597" s="103">
        <v>917</v>
      </c>
      <c r="X597" s="234" t="s">
        <v>272</v>
      </c>
      <c r="Y597" s="242"/>
      <c r="Z597" s="242"/>
      <c r="AA597" s="103"/>
      <c r="AB597" s="234"/>
      <c r="AC597" s="243">
        <v>44319.580763888887</v>
      </c>
      <c r="AD597" s="234" t="s">
        <v>7763</v>
      </c>
      <c r="AE597" s="235" t="s">
        <v>11265</v>
      </c>
      <c r="AF597" s="237">
        <v>0</v>
      </c>
      <c r="AG597" s="234" t="s">
        <v>482</v>
      </c>
      <c r="AH597" s="241"/>
      <c r="AI597" t="b">
        <v>1</v>
      </c>
      <c r="AJ597" t="b">
        <v>0</v>
      </c>
      <c r="AK597" s="234"/>
      <c r="AL597" s="103"/>
      <c r="AM597" t="b">
        <v>0</v>
      </c>
      <c r="AN597" s="234"/>
      <c r="AO597" s="103"/>
      <c r="AP597" s="241"/>
      <c r="AQ597" s="241"/>
      <c r="AR597" s="241"/>
      <c r="AS597" s="241"/>
      <c r="AT597" s="234" t="s">
        <v>7166</v>
      </c>
      <c r="AU597" s="234" t="s">
        <v>8397</v>
      </c>
      <c r="AV597" t="b">
        <v>1</v>
      </c>
      <c r="AW597" t="b">
        <v>1</v>
      </c>
      <c r="AX597" s="241" t="s">
        <v>9848</v>
      </c>
      <c r="AY597" s="241" t="s">
        <v>9848</v>
      </c>
      <c r="AZ597" s="234" t="s">
        <v>7035</v>
      </c>
      <c r="BA597" s="234" t="s">
        <v>7037</v>
      </c>
      <c r="BB597" s="234" t="s">
        <v>11221</v>
      </c>
      <c r="BC597" t="b">
        <v>1</v>
      </c>
      <c r="BD597" s="234" t="s">
        <v>7234</v>
      </c>
      <c r="BE597" s="234" t="s">
        <v>7045</v>
      </c>
      <c r="BF597" s="234" t="s">
        <v>6972</v>
      </c>
      <c r="BG597" s="234" t="s">
        <v>7028</v>
      </c>
      <c r="BH597" s="234" t="s">
        <v>55</v>
      </c>
      <c r="BI597" s="243">
        <v>44642.41505787037</v>
      </c>
      <c r="BJ597" s="234" t="s">
        <v>442</v>
      </c>
      <c r="BK597" s="234" t="s">
        <v>451</v>
      </c>
      <c r="BL597" s="234" t="s">
        <v>547</v>
      </c>
      <c r="BM597" s="234" t="s">
        <v>547</v>
      </c>
      <c r="BN597" s="241" t="s">
        <v>10507</v>
      </c>
      <c r="BO597" t="b">
        <v>0</v>
      </c>
      <c r="BP597" t="b">
        <v>0</v>
      </c>
      <c r="BQ597" t="b">
        <v>1</v>
      </c>
      <c r="BR597" s="241"/>
      <c r="BS597" s="241"/>
      <c r="BT597" s="234" t="s">
        <v>7047</v>
      </c>
      <c r="BU597" t="b">
        <v>0</v>
      </c>
      <c r="BV597" s="103">
        <v>4</v>
      </c>
      <c r="BW597" s="235">
        <v>1648</v>
      </c>
      <c r="BX597" s="234" t="s">
        <v>11266</v>
      </c>
      <c r="BY597" s="234" t="s">
        <v>56</v>
      </c>
      <c r="BZ597" s="234" t="s">
        <v>7014</v>
      </c>
    </row>
    <row r="598" spans="1:78" x14ac:dyDescent="0.25">
      <c r="A598" s="5">
        <v>1615</v>
      </c>
      <c r="B598" s="234" t="s">
        <v>1311</v>
      </c>
      <c r="C598" s="234" t="s">
        <v>11267</v>
      </c>
      <c r="D598" s="234"/>
      <c r="E598" s="234" t="s">
        <v>11268</v>
      </c>
      <c r="F598" s="234" t="s">
        <v>6993</v>
      </c>
      <c r="G598" s="234" t="s">
        <v>7244</v>
      </c>
      <c r="H598" s="234" t="s">
        <v>6995</v>
      </c>
      <c r="I598" s="242"/>
      <c r="J598" s="242">
        <v>44316.626770833333</v>
      </c>
      <c r="K598" s="234"/>
      <c r="L598" s="242">
        <v>44316.626770833333</v>
      </c>
      <c r="M598" s="234" t="s">
        <v>7066</v>
      </c>
      <c r="N598" s="234" t="s">
        <v>11269</v>
      </c>
      <c r="O598" s="234" t="s">
        <v>11270</v>
      </c>
      <c r="P598" s="234" t="s">
        <v>6999</v>
      </c>
      <c r="Q598" s="234"/>
      <c r="R598" s="234" t="s">
        <v>451</v>
      </c>
      <c r="S598" t="b">
        <v>0</v>
      </c>
      <c r="T598" s="242"/>
      <c r="U598" s="103">
        <v>12</v>
      </c>
      <c r="V598" s="234" t="s">
        <v>272</v>
      </c>
      <c r="W598" s="103">
        <v>12</v>
      </c>
      <c r="X598" s="234" t="s">
        <v>272</v>
      </c>
      <c r="Y598" s="242"/>
      <c r="Z598" s="242"/>
      <c r="AA598" s="103"/>
      <c r="AB598" s="234"/>
      <c r="AC598" s="243">
        <v>44316.6328587963</v>
      </c>
      <c r="AD598" s="234" t="s">
        <v>7248</v>
      </c>
      <c r="AE598" s="235" t="s">
        <v>11271</v>
      </c>
      <c r="AF598" s="237">
        <v>0</v>
      </c>
      <c r="AG598" s="234" t="s">
        <v>482</v>
      </c>
      <c r="AH598" s="241"/>
      <c r="AI598" t="b">
        <v>1</v>
      </c>
      <c r="AJ598" t="b">
        <v>0</v>
      </c>
      <c r="AK598" s="234"/>
      <c r="AL598" s="103"/>
      <c r="AM598" t="b">
        <v>0</v>
      </c>
      <c r="AN598" s="234"/>
      <c r="AO598" s="103"/>
      <c r="AP598" s="241" t="s">
        <v>11272</v>
      </c>
      <c r="AQ598" s="241"/>
      <c r="AR598" s="241"/>
      <c r="AS598" s="241"/>
      <c r="AT598" s="234" t="s">
        <v>7005</v>
      </c>
      <c r="AU598" s="234" t="s">
        <v>7006</v>
      </c>
      <c r="AV598" t="b">
        <v>0</v>
      </c>
      <c r="AW598" t="b">
        <v>0</v>
      </c>
      <c r="AX598" s="241"/>
      <c r="AY598" s="241"/>
      <c r="AZ598" s="234"/>
      <c r="BA598" s="234"/>
      <c r="BB598" s="234" t="s">
        <v>11273</v>
      </c>
      <c r="BC598" t="b">
        <v>1</v>
      </c>
      <c r="BD598" s="234" t="s">
        <v>7076</v>
      </c>
      <c r="BE598" s="234" t="s">
        <v>7009</v>
      </c>
      <c r="BF598" s="234" t="s">
        <v>6972</v>
      </c>
      <c r="BG598" s="234" t="s">
        <v>7028</v>
      </c>
      <c r="BH598" s="234" t="s">
        <v>55</v>
      </c>
      <c r="BI598" s="243">
        <v>44642.41505787037</v>
      </c>
      <c r="BJ598" s="234" t="s">
        <v>442</v>
      </c>
      <c r="BK598" s="234" t="s">
        <v>451</v>
      </c>
      <c r="BL598" s="234" t="s">
        <v>451</v>
      </c>
      <c r="BM598" s="234" t="s">
        <v>451</v>
      </c>
      <c r="BN598" s="241"/>
      <c r="BO598" t="b">
        <v>0</v>
      </c>
      <c r="BP598" t="b">
        <v>0</v>
      </c>
      <c r="BQ598" t="b">
        <v>0</v>
      </c>
      <c r="BR598" s="241"/>
      <c r="BS598" s="241"/>
      <c r="BT598" s="234" t="s">
        <v>7012</v>
      </c>
      <c r="BU598" t="b">
        <v>0</v>
      </c>
      <c r="BV598" s="103">
        <v>1</v>
      </c>
      <c r="BW598" s="235">
        <v>1647</v>
      </c>
      <c r="BX598" s="234" t="s">
        <v>11274</v>
      </c>
      <c r="BY598" s="234" t="s">
        <v>56</v>
      </c>
      <c r="BZ598" s="234" t="s">
        <v>7014</v>
      </c>
    </row>
    <row r="599" spans="1:78" ht="90" x14ac:dyDescent="0.25">
      <c r="A599" s="5">
        <v>1614</v>
      </c>
      <c r="B599" s="234" t="s">
        <v>1306</v>
      </c>
      <c r="C599" s="234" t="s">
        <v>890</v>
      </c>
      <c r="D599" s="234" t="s">
        <v>9597</v>
      </c>
      <c r="E599" s="234" t="s">
        <v>9598</v>
      </c>
      <c r="F599" s="234" t="s">
        <v>2991</v>
      </c>
      <c r="G599" s="234" t="s">
        <v>7137</v>
      </c>
      <c r="H599" s="234" t="s">
        <v>7034</v>
      </c>
      <c r="I599" s="242"/>
      <c r="J599" s="242">
        <v>44312.363715277781</v>
      </c>
      <c r="K599" s="234" t="s">
        <v>10739</v>
      </c>
      <c r="L599" s="242">
        <v>44320.363715277781</v>
      </c>
      <c r="M599" s="234" t="s">
        <v>6996</v>
      </c>
      <c r="N599" s="234" t="s">
        <v>4068</v>
      </c>
      <c r="O599" s="234" t="s">
        <v>9600</v>
      </c>
      <c r="P599" s="234" t="s">
        <v>6999</v>
      </c>
      <c r="Q599" s="234"/>
      <c r="R599" s="234" t="s">
        <v>451</v>
      </c>
      <c r="S599" t="b">
        <v>0</v>
      </c>
      <c r="T599" s="242"/>
      <c r="U599" s="103">
        <v>200</v>
      </c>
      <c r="V599" s="234" t="s">
        <v>480</v>
      </c>
      <c r="W599" s="103">
        <v>200</v>
      </c>
      <c r="X599" s="234" t="s">
        <v>480</v>
      </c>
      <c r="Y599" s="242"/>
      <c r="Z599" s="242"/>
      <c r="AA599" s="103"/>
      <c r="AB599" s="234" t="s">
        <v>9601</v>
      </c>
      <c r="AC599" s="243">
        <v>44316.428078703706</v>
      </c>
      <c r="AD599" s="234" t="s">
        <v>7140</v>
      </c>
      <c r="AE599" s="235" t="s">
        <v>11275</v>
      </c>
      <c r="AF599" s="237">
        <v>0</v>
      </c>
      <c r="AG599" s="234" t="s">
        <v>482</v>
      </c>
      <c r="AH599" s="241" t="s">
        <v>11276</v>
      </c>
      <c r="AI599" t="b">
        <v>1</v>
      </c>
      <c r="AJ599" t="b">
        <v>0</v>
      </c>
      <c r="AK599" s="234"/>
      <c r="AL599" s="103"/>
      <c r="AM599" t="b">
        <v>0</v>
      </c>
      <c r="AN599" s="234"/>
      <c r="AO599" s="103"/>
      <c r="AP599" s="241"/>
      <c r="AQ599" s="241"/>
      <c r="AR599" s="241" t="s">
        <v>11277</v>
      </c>
      <c r="AS599" s="241"/>
      <c r="AT599" s="234" t="s">
        <v>7058</v>
      </c>
      <c r="AU599" s="234" t="s">
        <v>7006</v>
      </c>
      <c r="AV599" t="b">
        <v>1</v>
      </c>
      <c r="AW599" t="b">
        <v>0</v>
      </c>
      <c r="AX599" s="241" t="s">
        <v>11278</v>
      </c>
      <c r="AY599" s="241"/>
      <c r="AZ599" s="234"/>
      <c r="BA599" s="234"/>
      <c r="BB599" s="234"/>
      <c r="BC599" t="b">
        <v>0</v>
      </c>
      <c r="BD599" s="234" t="s">
        <v>7008</v>
      </c>
      <c r="BE599" s="234" t="s">
        <v>7045</v>
      </c>
      <c r="BF599" s="234" t="s">
        <v>7027</v>
      </c>
      <c r="BG599" s="234" t="s">
        <v>7010</v>
      </c>
      <c r="BH599" s="234" t="s">
        <v>55</v>
      </c>
      <c r="BI599" s="243">
        <v>44642.415046296293</v>
      </c>
      <c r="BJ599" s="234" t="s">
        <v>7497</v>
      </c>
      <c r="BK599" s="234" t="s">
        <v>547</v>
      </c>
      <c r="BL599" s="234" t="s">
        <v>547</v>
      </c>
      <c r="BM599" s="234" t="s">
        <v>547</v>
      </c>
      <c r="BN599" s="241" t="s">
        <v>11279</v>
      </c>
      <c r="BO599" t="b">
        <v>0</v>
      </c>
      <c r="BP599" t="b">
        <v>0</v>
      </c>
      <c r="BQ599" t="b">
        <v>1</v>
      </c>
      <c r="BR599" s="241" t="s">
        <v>7029</v>
      </c>
      <c r="BS599" s="241"/>
      <c r="BT599" s="234" t="s">
        <v>7188</v>
      </c>
      <c r="BU599" t="b">
        <v>0</v>
      </c>
      <c r="BV599" s="103">
        <v>1</v>
      </c>
      <c r="BW599" s="235">
        <v>1646</v>
      </c>
      <c r="BX599" s="234" t="s">
        <v>11280</v>
      </c>
      <c r="BY599" s="234" t="s">
        <v>56</v>
      </c>
      <c r="BZ599" s="234" t="s">
        <v>7014</v>
      </c>
    </row>
    <row r="600" spans="1:78" ht="30" x14ac:dyDescent="0.25">
      <c r="A600" s="5">
        <v>1613</v>
      </c>
      <c r="B600" s="234" t="s">
        <v>1277</v>
      </c>
      <c r="C600" s="234" t="s">
        <v>11281</v>
      </c>
      <c r="D600" s="234"/>
      <c r="E600" s="234" t="s">
        <v>11282</v>
      </c>
      <c r="F600" s="234" t="s">
        <v>2991</v>
      </c>
      <c r="G600" s="234" t="s">
        <v>7864</v>
      </c>
      <c r="H600" s="234" t="s">
        <v>7034</v>
      </c>
      <c r="I600" s="242"/>
      <c r="J600" s="242">
        <v>44315.694641203707</v>
      </c>
      <c r="K600" s="234"/>
      <c r="L600" s="242">
        <v>44315.694641203707</v>
      </c>
      <c r="M600" s="234" t="s">
        <v>6996</v>
      </c>
      <c r="N600" s="234" t="s">
        <v>11283</v>
      </c>
      <c r="O600" s="234" t="s">
        <v>11284</v>
      </c>
      <c r="P600" s="234" t="s">
        <v>6999</v>
      </c>
      <c r="Q600" s="234"/>
      <c r="R600" s="234" t="s">
        <v>547</v>
      </c>
      <c r="S600" t="b">
        <v>0</v>
      </c>
      <c r="T600" s="242">
        <v>44321</v>
      </c>
      <c r="U600" s="103">
        <v>1450</v>
      </c>
      <c r="V600" s="234" t="s">
        <v>272</v>
      </c>
      <c r="W600" s="103">
        <v>10152</v>
      </c>
      <c r="X600" s="234" t="s">
        <v>272</v>
      </c>
      <c r="Y600" s="242">
        <v>45658</v>
      </c>
      <c r="Z600" s="242"/>
      <c r="AA600" s="103">
        <v>7</v>
      </c>
      <c r="AB600" s="234"/>
      <c r="AC600" s="243">
        <v>44315.705312500002</v>
      </c>
      <c r="AD600" s="234" t="s">
        <v>7763</v>
      </c>
      <c r="AE600" s="235" t="s">
        <v>11285</v>
      </c>
      <c r="AF600" s="237">
        <v>0</v>
      </c>
      <c r="AG600" s="234" t="s">
        <v>482</v>
      </c>
      <c r="AH600" s="241" t="s">
        <v>11286</v>
      </c>
      <c r="AI600" t="b">
        <v>1</v>
      </c>
      <c r="AJ600" t="b">
        <v>0</v>
      </c>
      <c r="AK600" s="234"/>
      <c r="AL600" s="103"/>
      <c r="AM600" t="b">
        <v>0</v>
      </c>
      <c r="AN600" s="234"/>
      <c r="AO600" s="103"/>
      <c r="AP600" s="241"/>
      <c r="AQ600" s="241"/>
      <c r="AR600" s="241"/>
      <c r="AS600" s="241"/>
      <c r="AT600" s="234" t="s">
        <v>7120</v>
      </c>
      <c r="AU600" s="234" t="s">
        <v>8397</v>
      </c>
      <c r="AV600" t="b">
        <v>1</v>
      </c>
      <c r="AW600" t="b">
        <v>1</v>
      </c>
      <c r="AX600" s="241" t="s">
        <v>9848</v>
      </c>
      <c r="AY600" s="241" t="s">
        <v>9848</v>
      </c>
      <c r="AZ600" s="234" t="s">
        <v>11287</v>
      </c>
      <c r="BA600" s="234" t="s">
        <v>11288</v>
      </c>
      <c r="BB600" s="234"/>
      <c r="BC600" t="b">
        <v>1</v>
      </c>
      <c r="BD600" s="234" t="s">
        <v>7008</v>
      </c>
      <c r="BE600" s="234" t="s">
        <v>7045</v>
      </c>
      <c r="BF600" s="234" t="s">
        <v>7027</v>
      </c>
      <c r="BG600" s="234" t="s">
        <v>7028</v>
      </c>
      <c r="BH600" s="234" t="s">
        <v>55</v>
      </c>
      <c r="BI600" s="243">
        <v>44642.415046296293</v>
      </c>
      <c r="BJ600" s="234" t="s">
        <v>442</v>
      </c>
      <c r="BK600" s="234" t="s">
        <v>451</v>
      </c>
      <c r="BL600" s="234" t="s">
        <v>547</v>
      </c>
      <c r="BM600" s="234" t="s">
        <v>547</v>
      </c>
      <c r="BN600" s="241" t="s">
        <v>9849</v>
      </c>
      <c r="BO600" t="b">
        <v>0</v>
      </c>
      <c r="BP600" t="b">
        <v>1</v>
      </c>
      <c r="BQ600" t="b">
        <v>1</v>
      </c>
      <c r="BR600" s="241"/>
      <c r="BS600" s="241"/>
      <c r="BT600" s="234" t="s">
        <v>7047</v>
      </c>
      <c r="BU600" t="b">
        <v>0</v>
      </c>
      <c r="BV600" s="103">
        <v>1</v>
      </c>
      <c r="BW600" s="235">
        <v>1645</v>
      </c>
      <c r="BX600" s="234" t="s">
        <v>11289</v>
      </c>
      <c r="BY600" s="234" t="s">
        <v>56</v>
      </c>
      <c r="BZ600" s="234" t="s">
        <v>7014</v>
      </c>
    </row>
    <row r="601" spans="1:78" x14ac:dyDescent="0.25">
      <c r="A601" s="5">
        <v>1612</v>
      </c>
      <c r="B601" s="234" t="s">
        <v>11290</v>
      </c>
      <c r="C601" s="234" t="s">
        <v>10688</v>
      </c>
      <c r="D601" s="234"/>
      <c r="E601" s="234" t="s">
        <v>11291</v>
      </c>
      <c r="F601" s="234" t="s">
        <v>7156</v>
      </c>
      <c r="G601" s="234" t="s">
        <v>7825</v>
      </c>
      <c r="H601" s="234" t="s">
        <v>7825</v>
      </c>
      <c r="I601" s="242"/>
      <c r="J601" s="242">
        <v>44315.354745370372</v>
      </c>
      <c r="K601" s="234"/>
      <c r="L601" s="242">
        <v>44316.354745370372</v>
      </c>
      <c r="M601" s="234" t="s">
        <v>7477</v>
      </c>
      <c r="N601" s="234" t="s">
        <v>7711</v>
      </c>
      <c r="O601" s="234" t="s">
        <v>7712</v>
      </c>
      <c r="P601" s="234" t="s">
        <v>6999</v>
      </c>
      <c r="Q601" s="234"/>
      <c r="R601" s="234" t="s">
        <v>451</v>
      </c>
      <c r="S601" t="b">
        <v>0</v>
      </c>
      <c r="T601" s="242"/>
      <c r="U601" s="103">
        <v>120</v>
      </c>
      <c r="V601" s="234" t="s">
        <v>272</v>
      </c>
      <c r="W601" s="103">
        <v>120</v>
      </c>
      <c r="X601" s="234" t="s">
        <v>272</v>
      </c>
      <c r="Y601" s="242">
        <v>44562</v>
      </c>
      <c r="Z601" s="242">
        <v>44926</v>
      </c>
      <c r="AA601" s="103">
        <v>1</v>
      </c>
      <c r="AB601" s="234"/>
      <c r="AC601" s="243">
        <v>44315.361886574072</v>
      </c>
      <c r="AD601" s="234" t="s">
        <v>7826</v>
      </c>
      <c r="AE601" s="235" t="s">
        <v>11292</v>
      </c>
      <c r="AF601" s="237">
        <v>0</v>
      </c>
      <c r="AG601" s="234" t="s">
        <v>482</v>
      </c>
      <c r="AH601" s="241"/>
      <c r="AI601" t="b">
        <v>1</v>
      </c>
      <c r="AJ601" t="b">
        <v>0</v>
      </c>
      <c r="AK601" s="234"/>
      <c r="AL601" s="103"/>
      <c r="AM601" t="b">
        <v>0</v>
      </c>
      <c r="AN601" s="234"/>
      <c r="AO601" s="103"/>
      <c r="AP601" s="241"/>
      <c r="AQ601" s="241"/>
      <c r="AR601" s="241"/>
      <c r="AS601" s="241"/>
      <c r="AT601" s="234" t="s">
        <v>7005</v>
      </c>
      <c r="AU601" s="234" t="s">
        <v>7505</v>
      </c>
      <c r="AV601" t="b">
        <v>0</v>
      </c>
      <c r="AW601" t="b">
        <v>1</v>
      </c>
      <c r="AX601" s="241"/>
      <c r="AY601" s="241"/>
      <c r="AZ601" s="234"/>
      <c r="BA601" s="234"/>
      <c r="BB601" s="234" t="s">
        <v>8667</v>
      </c>
      <c r="BC601" t="b">
        <v>1</v>
      </c>
      <c r="BD601" s="234" t="s">
        <v>369</v>
      </c>
      <c r="BE601" s="234" t="s">
        <v>7171</v>
      </c>
      <c r="BF601" s="234" t="s">
        <v>7027</v>
      </c>
      <c r="BG601" s="234" t="s">
        <v>7028</v>
      </c>
      <c r="BH601" s="234" t="s">
        <v>55</v>
      </c>
      <c r="BI601" s="243">
        <v>44642.415046296293</v>
      </c>
      <c r="BJ601" s="234" t="s">
        <v>7486</v>
      </c>
      <c r="BK601" s="234" t="s">
        <v>451</v>
      </c>
      <c r="BL601" s="234" t="s">
        <v>451</v>
      </c>
      <c r="BM601" s="234" t="s">
        <v>451</v>
      </c>
      <c r="BN601" s="241"/>
      <c r="BO601" t="b">
        <v>0</v>
      </c>
      <c r="BP601" t="b">
        <v>0</v>
      </c>
      <c r="BQ601" t="b">
        <v>0</v>
      </c>
      <c r="BR601" s="241"/>
      <c r="BS601" s="241"/>
      <c r="BT601" s="234" t="s">
        <v>7012</v>
      </c>
      <c r="BU601" t="b">
        <v>1</v>
      </c>
      <c r="BV601" s="103">
        <v>0</v>
      </c>
      <c r="BW601" s="235">
        <v>1644</v>
      </c>
      <c r="BX601" s="234" t="s">
        <v>11293</v>
      </c>
      <c r="BY601" s="234" t="s">
        <v>56</v>
      </c>
      <c r="BZ601" s="234" t="s">
        <v>7014</v>
      </c>
    </row>
    <row r="602" spans="1:78" ht="75" x14ac:dyDescent="0.25">
      <c r="A602" s="5">
        <v>1611</v>
      </c>
      <c r="B602" s="234" t="s">
        <v>1246</v>
      </c>
      <c r="C602" s="234" t="s">
        <v>11294</v>
      </c>
      <c r="D602" s="234" t="s">
        <v>7051</v>
      </c>
      <c r="E602" s="234" t="s">
        <v>8272</v>
      </c>
      <c r="F602" s="234" t="s">
        <v>2991</v>
      </c>
      <c r="G602" s="234" t="s">
        <v>7864</v>
      </c>
      <c r="H602" s="234" t="s">
        <v>7034</v>
      </c>
      <c r="I602" s="242"/>
      <c r="J602" s="242">
        <v>44540.479143518518</v>
      </c>
      <c r="K602" s="234"/>
      <c r="L602" s="242">
        <v>44550.479143518518</v>
      </c>
      <c r="M602" s="234" t="s">
        <v>6996</v>
      </c>
      <c r="N602" s="234" t="s">
        <v>7053</v>
      </c>
      <c r="O602" s="234" t="s">
        <v>7054</v>
      </c>
      <c r="P602" s="234" t="s">
        <v>6999</v>
      </c>
      <c r="Q602" s="234"/>
      <c r="R602" s="234" t="s">
        <v>451</v>
      </c>
      <c r="S602" t="b">
        <v>0</v>
      </c>
      <c r="T602" s="242">
        <v>44613</v>
      </c>
      <c r="U602" s="103">
        <v>7306</v>
      </c>
      <c r="V602" s="234" t="s">
        <v>480</v>
      </c>
      <c r="W602" s="103">
        <v>99980</v>
      </c>
      <c r="X602" s="234" t="s">
        <v>480</v>
      </c>
      <c r="Y602" s="242">
        <v>45292</v>
      </c>
      <c r="Z602" s="242">
        <v>48580</v>
      </c>
      <c r="AA602" s="103">
        <v>10</v>
      </c>
      <c r="AB602" s="234" t="s">
        <v>7055</v>
      </c>
      <c r="AC602" s="243">
        <v>44314.487534722219</v>
      </c>
      <c r="AD602" s="234" t="s">
        <v>7763</v>
      </c>
      <c r="AE602" s="235" t="s">
        <v>11295</v>
      </c>
      <c r="AF602" s="237">
        <v>0</v>
      </c>
      <c r="AG602" s="234" t="s">
        <v>482</v>
      </c>
      <c r="AH602" s="241" t="s">
        <v>11296</v>
      </c>
      <c r="AI602" t="b">
        <v>1</v>
      </c>
      <c r="AJ602" t="b">
        <v>0</v>
      </c>
      <c r="AK602" s="234"/>
      <c r="AL602" s="103"/>
      <c r="AM602" t="b">
        <v>0</v>
      </c>
      <c r="AN602" s="234"/>
      <c r="AO602" s="103"/>
      <c r="AP602" s="241"/>
      <c r="AQ602" s="241"/>
      <c r="AR602" s="241"/>
      <c r="AS602" s="241"/>
      <c r="AT602" s="234" t="s">
        <v>7058</v>
      </c>
      <c r="AU602" s="234" t="s">
        <v>10606</v>
      </c>
      <c r="AV602" t="b">
        <v>1</v>
      </c>
      <c r="AW602" t="b">
        <v>1</v>
      </c>
      <c r="AX602" s="241" t="s">
        <v>11297</v>
      </c>
      <c r="AY602" s="241"/>
      <c r="AZ602" s="234" t="s">
        <v>6996</v>
      </c>
      <c r="BA602" s="234" t="s">
        <v>11298</v>
      </c>
      <c r="BB602" s="234"/>
      <c r="BC602" t="b">
        <v>0</v>
      </c>
      <c r="BD602" s="234" t="s">
        <v>7008</v>
      </c>
      <c r="BE602" s="234" t="s">
        <v>7045</v>
      </c>
      <c r="BF602" s="234" t="s">
        <v>7027</v>
      </c>
      <c r="BG602" s="234" t="s">
        <v>7028</v>
      </c>
      <c r="BH602" s="234" t="s">
        <v>55</v>
      </c>
      <c r="BI602" s="243">
        <v>44642.415034722224</v>
      </c>
      <c r="BJ602" s="234" t="s">
        <v>442</v>
      </c>
      <c r="BK602" s="234" t="s">
        <v>451</v>
      </c>
      <c r="BL602" s="234" t="s">
        <v>547</v>
      </c>
      <c r="BM602" s="234" t="s">
        <v>547</v>
      </c>
      <c r="BN602" s="241" t="s">
        <v>11299</v>
      </c>
      <c r="BO602" t="b">
        <v>0</v>
      </c>
      <c r="BP602" t="b">
        <v>1</v>
      </c>
      <c r="BQ602" t="b">
        <v>1</v>
      </c>
      <c r="BR602" s="241" t="s">
        <v>7029</v>
      </c>
      <c r="BS602" s="241"/>
      <c r="BT602" s="234" t="s">
        <v>7047</v>
      </c>
      <c r="BU602" t="b">
        <v>0</v>
      </c>
      <c r="BV602" s="103">
        <v>4</v>
      </c>
      <c r="BW602" s="235">
        <v>1643</v>
      </c>
      <c r="BX602" s="234" t="s">
        <v>11300</v>
      </c>
      <c r="BY602" s="234" t="s">
        <v>56</v>
      </c>
      <c r="BZ602" s="234" t="s">
        <v>7014</v>
      </c>
    </row>
    <row r="603" spans="1:78" x14ac:dyDescent="0.25">
      <c r="A603" s="5">
        <v>1610</v>
      </c>
      <c r="B603" s="234" t="s">
        <v>1242</v>
      </c>
      <c r="C603" s="234" t="s">
        <v>11301</v>
      </c>
      <c r="D603" s="234" t="s">
        <v>11071</v>
      </c>
      <c r="E603" s="234"/>
      <c r="F603" s="234" t="s">
        <v>6993</v>
      </c>
      <c r="G603" s="234" t="s">
        <v>7244</v>
      </c>
      <c r="H603" s="234" t="s">
        <v>6994</v>
      </c>
      <c r="I603" s="242"/>
      <c r="J603" s="242">
        <v>44314.367812500001</v>
      </c>
      <c r="K603" s="234"/>
      <c r="L603" s="242">
        <v>44314.367812500001</v>
      </c>
      <c r="M603" s="234" t="s">
        <v>6996</v>
      </c>
      <c r="N603" s="234" t="s">
        <v>11072</v>
      </c>
      <c r="O603" s="234" t="s">
        <v>9585</v>
      </c>
      <c r="P603" s="234" t="s">
        <v>6999</v>
      </c>
      <c r="Q603" s="234"/>
      <c r="R603" s="234" t="s">
        <v>451</v>
      </c>
      <c r="S603" t="b">
        <v>0</v>
      </c>
      <c r="T603" s="242"/>
      <c r="U603" s="103">
        <v>6</v>
      </c>
      <c r="V603" s="234" t="s">
        <v>272</v>
      </c>
      <c r="W603" s="103">
        <v>6</v>
      </c>
      <c r="X603" s="234" t="s">
        <v>272</v>
      </c>
      <c r="Y603" s="242">
        <v>44409</v>
      </c>
      <c r="Z603" s="242">
        <v>44439</v>
      </c>
      <c r="AA603" s="103"/>
      <c r="AB603" s="234" t="s">
        <v>11073</v>
      </c>
      <c r="AC603" s="243">
        <v>44314.373483796298</v>
      </c>
      <c r="AD603" s="234" t="s">
        <v>7248</v>
      </c>
      <c r="AE603" s="235" t="s">
        <v>11302</v>
      </c>
      <c r="AF603" s="237">
        <v>0</v>
      </c>
      <c r="AG603" s="234" t="s">
        <v>482</v>
      </c>
      <c r="AH603" s="241"/>
      <c r="AI603" t="b">
        <v>1</v>
      </c>
      <c r="AJ603" t="b">
        <v>0</v>
      </c>
      <c r="AK603" s="234"/>
      <c r="AL603" s="103"/>
      <c r="AM603" t="b">
        <v>0</v>
      </c>
      <c r="AN603" s="234"/>
      <c r="AO603" s="103"/>
      <c r="AP603" s="241"/>
      <c r="AQ603" s="241"/>
      <c r="AR603" s="241"/>
      <c r="AS603" s="241"/>
      <c r="AT603" s="234" t="s">
        <v>5226</v>
      </c>
      <c r="AU603" s="234" t="s">
        <v>7006</v>
      </c>
      <c r="AV603" t="b">
        <v>0</v>
      </c>
      <c r="AW603" t="b">
        <v>0</v>
      </c>
      <c r="AX603" s="241"/>
      <c r="AY603" s="241"/>
      <c r="AZ603" s="234" t="s">
        <v>6996</v>
      </c>
      <c r="BA603" s="234"/>
      <c r="BB603" s="234" t="s">
        <v>11303</v>
      </c>
      <c r="BC603" t="b">
        <v>0</v>
      </c>
      <c r="BD603" s="234" t="s">
        <v>7008</v>
      </c>
      <c r="BE603" s="234" t="s">
        <v>7009</v>
      </c>
      <c r="BF603" s="234" t="s">
        <v>7027</v>
      </c>
      <c r="BG603" s="234" t="s">
        <v>8373</v>
      </c>
      <c r="BH603" s="234" t="s">
        <v>55</v>
      </c>
      <c r="BI603" s="243">
        <v>44642.415034722224</v>
      </c>
      <c r="BJ603" s="234" t="s">
        <v>442</v>
      </c>
      <c r="BK603" s="234" t="s">
        <v>451</v>
      </c>
      <c r="BL603" s="234" t="s">
        <v>451</v>
      </c>
      <c r="BM603" s="234" t="s">
        <v>451</v>
      </c>
      <c r="BN603" s="241"/>
      <c r="BO603" t="b">
        <v>0</v>
      </c>
      <c r="BP603" t="b">
        <v>0</v>
      </c>
      <c r="BQ603" t="b">
        <v>0</v>
      </c>
      <c r="BR603" s="241" t="s">
        <v>7029</v>
      </c>
      <c r="BS603" s="241"/>
      <c r="BT603" s="234" t="s">
        <v>7012</v>
      </c>
      <c r="BU603" t="b">
        <v>1</v>
      </c>
      <c r="BV603" s="103">
        <v>0</v>
      </c>
      <c r="BW603" s="235">
        <v>1642</v>
      </c>
      <c r="BX603" s="234" t="s">
        <v>11304</v>
      </c>
      <c r="BY603" s="234" t="s">
        <v>56</v>
      </c>
      <c r="BZ603" s="234" t="s">
        <v>7014</v>
      </c>
    </row>
    <row r="604" spans="1:78" x14ac:dyDescent="0.25">
      <c r="A604" s="5">
        <v>1609</v>
      </c>
      <c r="B604" s="234" t="s">
        <v>1220</v>
      </c>
      <c r="C604" s="234" t="s">
        <v>11305</v>
      </c>
      <c r="D604" s="234"/>
      <c r="E604" s="234" t="s">
        <v>11306</v>
      </c>
      <c r="F604" s="234" t="s">
        <v>6993</v>
      </c>
      <c r="G604" s="234" t="s">
        <v>7279</v>
      </c>
      <c r="H604" s="234" t="s">
        <v>6994</v>
      </c>
      <c r="I604" s="242"/>
      <c r="J604" s="242">
        <v>44305.280451388891</v>
      </c>
      <c r="K604" s="234"/>
      <c r="L604" s="242">
        <v>44316.280451388891</v>
      </c>
      <c r="M604" s="234" t="s">
        <v>6996</v>
      </c>
      <c r="N604" s="234" t="s">
        <v>11307</v>
      </c>
      <c r="O604" s="234" t="s">
        <v>11308</v>
      </c>
      <c r="P604" s="234" t="s">
        <v>6999</v>
      </c>
      <c r="Q604" s="234"/>
      <c r="R604" s="234" t="s">
        <v>451</v>
      </c>
      <c r="S604" t="b">
        <v>0</v>
      </c>
      <c r="T604" s="242"/>
      <c r="U604" s="103">
        <v>18</v>
      </c>
      <c r="V604" s="234" t="s">
        <v>272</v>
      </c>
      <c r="W604" s="103">
        <v>90</v>
      </c>
      <c r="X604" s="234" t="s">
        <v>272</v>
      </c>
      <c r="Y604" s="242"/>
      <c r="Z604" s="242"/>
      <c r="AA604" s="103"/>
      <c r="AB604" s="234"/>
      <c r="AC604" s="243">
        <v>44314.284363425926</v>
      </c>
      <c r="AD604" s="234" t="s">
        <v>7585</v>
      </c>
      <c r="AE604" s="235" t="s">
        <v>11309</v>
      </c>
      <c r="AF604" s="237">
        <v>0</v>
      </c>
      <c r="AG604" s="234" t="s">
        <v>482</v>
      </c>
      <c r="AH604" s="241"/>
      <c r="AI604" t="b">
        <v>0</v>
      </c>
      <c r="AJ604" t="b">
        <v>0</v>
      </c>
      <c r="AK604" s="234"/>
      <c r="AL604" s="103"/>
      <c r="AM604" t="b">
        <v>0</v>
      </c>
      <c r="AN604" s="234"/>
      <c r="AO604" s="103"/>
      <c r="AP604" s="241"/>
      <c r="AQ604" s="241"/>
      <c r="AR604" s="241"/>
      <c r="AS604" s="241"/>
      <c r="AT604" s="234" t="s">
        <v>7005</v>
      </c>
      <c r="AU604" s="234" t="s">
        <v>8585</v>
      </c>
      <c r="AV604" t="b">
        <v>0</v>
      </c>
      <c r="AW604" t="b">
        <v>0</v>
      </c>
      <c r="AX604" s="241"/>
      <c r="AY604" s="241"/>
      <c r="AZ604" s="234" t="s">
        <v>6996</v>
      </c>
      <c r="BA604" s="234" t="s">
        <v>11308</v>
      </c>
      <c r="BB604" s="234" t="s">
        <v>11310</v>
      </c>
      <c r="BC604" t="b">
        <v>1</v>
      </c>
      <c r="BD604" s="234" t="s">
        <v>7008</v>
      </c>
      <c r="BE604" s="234" t="s">
        <v>7009</v>
      </c>
      <c r="BF604" s="234" t="s">
        <v>6972</v>
      </c>
      <c r="BG604" s="234" t="s">
        <v>7028</v>
      </c>
      <c r="BH604" s="234" t="s">
        <v>55</v>
      </c>
      <c r="BI604" s="243">
        <v>44642.415034722224</v>
      </c>
      <c r="BJ604" s="234" t="s">
        <v>442</v>
      </c>
      <c r="BK604" s="234" t="s">
        <v>451</v>
      </c>
      <c r="BL604" s="234" t="s">
        <v>451</v>
      </c>
      <c r="BM604" s="234" t="s">
        <v>451</v>
      </c>
      <c r="BN604" s="241"/>
      <c r="BO604" t="b">
        <v>1</v>
      </c>
      <c r="BP604" t="b">
        <v>0</v>
      </c>
      <c r="BQ604" t="b">
        <v>0</v>
      </c>
      <c r="BR604" s="241"/>
      <c r="BS604" s="241"/>
      <c r="BT604" s="234" t="s">
        <v>7012</v>
      </c>
      <c r="BU604" t="b">
        <v>0</v>
      </c>
      <c r="BV604" s="103">
        <v>1</v>
      </c>
      <c r="BW604" s="235">
        <v>1641</v>
      </c>
      <c r="BX604" s="234" t="s">
        <v>11311</v>
      </c>
      <c r="BY604" s="234" t="s">
        <v>56</v>
      </c>
      <c r="BZ604" s="234" t="s">
        <v>7014</v>
      </c>
    </row>
    <row r="605" spans="1:78" x14ac:dyDescent="0.25">
      <c r="A605" s="5">
        <v>1608</v>
      </c>
      <c r="B605" s="234" t="s">
        <v>1216</v>
      </c>
      <c r="C605" s="234" t="s">
        <v>11312</v>
      </c>
      <c r="D605" s="234" t="s">
        <v>8920</v>
      </c>
      <c r="E605" s="234"/>
      <c r="F605" s="234" t="s">
        <v>7156</v>
      </c>
      <c r="G605" s="234" t="s">
        <v>7244</v>
      </c>
      <c r="H605" s="234" t="s">
        <v>6994</v>
      </c>
      <c r="I605" s="242"/>
      <c r="J605" s="242">
        <v>44309.687395833331</v>
      </c>
      <c r="K605" s="234"/>
      <c r="L605" s="242">
        <v>44314.687395833331</v>
      </c>
      <c r="M605" s="234" t="s">
        <v>7066</v>
      </c>
      <c r="N605" s="234" t="s">
        <v>8921</v>
      </c>
      <c r="O605" s="234" t="s">
        <v>8922</v>
      </c>
      <c r="P605" s="234" t="s">
        <v>6999</v>
      </c>
      <c r="Q605" s="234"/>
      <c r="R605" s="234" t="s">
        <v>451</v>
      </c>
      <c r="S605" t="b">
        <v>0</v>
      </c>
      <c r="T605" s="242">
        <v>44393</v>
      </c>
      <c r="U605" s="103">
        <v>62</v>
      </c>
      <c r="V605" s="234" t="s">
        <v>272</v>
      </c>
      <c r="W605" s="103">
        <v>62</v>
      </c>
      <c r="X605" s="234" t="s">
        <v>272</v>
      </c>
      <c r="Y605" s="242">
        <v>44378</v>
      </c>
      <c r="Z605" s="242">
        <v>44530</v>
      </c>
      <c r="AA605" s="103"/>
      <c r="AB605" s="234" t="s">
        <v>8923</v>
      </c>
      <c r="AC605" s="243">
        <v>44313.692476851851</v>
      </c>
      <c r="AD605" s="234" t="s">
        <v>7248</v>
      </c>
      <c r="AE605" s="235" t="s">
        <v>11313</v>
      </c>
      <c r="AF605" s="237">
        <v>0</v>
      </c>
      <c r="AG605" s="234" t="s">
        <v>482</v>
      </c>
      <c r="AH605" s="241"/>
      <c r="AI605" t="b">
        <v>1</v>
      </c>
      <c r="AJ605" t="b">
        <v>0</v>
      </c>
      <c r="AK605" s="234"/>
      <c r="AL605" s="103"/>
      <c r="AM605" t="b">
        <v>0</v>
      </c>
      <c r="AN605" s="234"/>
      <c r="AO605" s="103"/>
      <c r="AP605" s="241"/>
      <c r="AQ605" s="241"/>
      <c r="AR605" s="241"/>
      <c r="AS605" s="241"/>
      <c r="AT605" s="234" t="s">
        <v>7005</v>
      </c>
      <c r="AU605" s="234" t="s">
        <v>7006</v>
      </c>
      <c r="AV605" t="b">
        <v>0</v>
      </c>
      <c r="AW605" t="b">
        <v>0</v>
      </c>
      <c r="AX605" s="241"/>
      <c r="AY605" s="241"/>
      <c r="AZ605" s="234"/>
      <c r="BA605" s="234"/>
      <c r="BB605" s="234" t="s">
        <v>11314</v>
      </c>
      <c r="BC605" t="b">
        <v>0</v>
      </c>
      <c r="BD605" s="234" t="s">
        <v>7076</v>
      </c>
      <c r="BE605" s="234" t="s">
        <v>7009</v>
      </c>
      <c r="BF605" s="234" t="s">
        <v>7027</v>
      </c>
      <c r="BG605" s="234" t="s">
        <v>8373</v>
      </c>
      <c r="BH605" s="234" t="s">
        <v>55</v>
      </c>
      <c r="BI605" s="243">
        <v>44642.415023148147</v>
      </c>
      <c r="BJ605" s="234" t="s">
        <v>442</v>
      </c>
      <c r="BK605" s="234" t="s">
        <v>451</v>
      </c>
      <c r="BL605" s="234" t="s">
        <v>451</v>
      </c>
      <c r="BM605" s="234" t="s">
        <v>451</v>
      </c>
      <c r="BN605" s="241"/>
      <c r="BO605" t="b">
        <v>0</v>
      </c>
      <c r="BP605" t="b">
        <v>0</v>
      </c>
      <c r="BQ605" t="b">
        <v>0</v>
      </c>
      <c r="BR605" s="241" t="s">
        <v>7029</v>
      </c>
      <c r="BS605" s="241"/>
      <c r="BT605" s="234" t="s">
        <v>7012</v>
      </c>
      <c r="BU605" t="b">
        <v>1</v>
      </c>
      <c r="BV605" s="103">
        <v>0</v>
      </c>
      <c r="BW605" s="235">
        <v>1640</v>
      </c>
      <c r="BX605" s="234" t="s">
        <v>11315</v>
      </c>
      <c r="BY605" s="234" t="s">
        <v>56</v>
      </c>
      <c r="BZ605" s="234" t="s">
        <v>7014</v>
      </c>
    </row>
    <row r="606" spans="1:78" ht="75" x14ac:dyDescent="0.25">
      <c r="A606" s="5">
        <v>1607</v>
      </c>
      <c r="B606" s="234" t="s">
        <v>1204</v>
      </c>
      <c r="C606" s="234" t="s">
        <v>11316</v>
      </c>
      <c r="D606" s="234" t="s">
        <v>11317</v>
      </c>
      <c r="E606" s="234"/>
      <c r="F606" s="234" t="s">
        <v>6993</v>
      </c>
      <c r="G606" s="234" t="s">
        <v>7595</v>
      </c>
      <c r="H606" s="234" t="s">
        <v>8359</v>
      </c>
      <c r="I606" s="242"/>
      <c r="J606" s="242">
        <v>44312.49454861111</v>
      </c>
      <c r="K606" s="234"/>
      <c r="L606" s="242">
        <v>44312.49454861111</v>
      </c>
      <c r="M606" s="234" t="s">
        <v>6996</v>
      </c>
      <c r="N606" s="234" t="s">
        <v>11318</v>
      </c>
      <c r="O606" s="234" t="s">
        <v>11319</v>
      </c>
      <c r="P606" s="234" t="s">
        <v>6999</v>
      </c>
      <c r="Q606" s="234"/>
      <c r="R606" s="234" t="s">
        <v>451</v>
      </c>
      <c r="S606" t="b">
        <v>0</v>
      </c>
      <c r="T606" s="242"/>
      <c r="U606" s="103">
        <v>24</v>
      </c>
      <c r="V606" s="234" t="s">
        <v>272</v>
      </c>
      <c r="W606" s="103">
        <v>24</v>
      </c>
      <c r="X606" s="234" t="s">
        <v>272</v>
      </c>
      <c r="Y606" s="242"/>
      <c r="Z606" s="242"/>
      <c r="AA606" s="103"/>
      <c r="AB606" s="234" t="s">
        <v>11320</v>
      </c>
      <c r="AC606" s="243">
        <v>44312.50203703704</v>
      </c>
      <c r="AD606" s="234" t="s">
        <v>7599</v>
      </c>
      <c r="AE606" s="235" t="s">
        <v>11321</v>
      </c>
      <c r="AF606" s="237">
        <v>0</v>
      </c>
      <c r="AG606" s="234" t="s">
        <v>482</v>
      </c>
      <c r="AH606" s="241"/>
      <c r="AI606" t="b">
        <v>1</v>
      </c>
      <c r="AJ606" t="b">
        <v>0</v>
      </c>
      <c r="AK606" s="234"/>
      <c r="AL606" s="103"/>
      <c r="AM606" t="b">
        <v>0</v>
      </c>
      <c r="AN606" s="234"/>
      <c r="AO606" s="103"/>
      <c r="AP606" s="241" t="s">
        <v>11322</v>
      </c>
      <c r="AQ606" s="241"/>
      <c r="AR606" s="241"/>
      <c r="AS606" s="241"/>
      <c r="AT606" s="234" t="s">
        <v>7005</v>
      </c>
      <c r="AU606" s="234" t="s">
        <v>7006</v>
      </c>
      <c r="AV606" t="b">
        <v>0</v>
      </c>
      <c r="AW606" t="b">
        <v>0</v>
      </c>
      <c r="AX606" s="241"/>
      <c r="AY606" s="241"/>
      <c r="AZ606" s="234"/>
      <c r="BA606" s="234"/>
      <c r="BB606" s="234" t="s">
        <v>11323</v>
      </c>
      <c r="BC606" t="b">
        <v>0</v>
      </c>
      <c r="BD606" s="234" t="s">
        <v>7008</v>
      </c>
      <c r="BE606" s="234" t="s">
        <v>7737</v>
      </c>
      <c r="BF606" s="234" t="s">
        <v>7027</v>
      </c>
      <c r="BG606" s="234" t="s">
        <v>7028</v>
      </c>
      <c r="BH606" s="234" t="s">
        <v>55</v>
      </c>
      <c r="BI606" s="243">
        <v>44642.415023148147</v>
      </c>
      <c r="BJ606" s="234" t="s">
        <v>442</v>
      </c>
      <c r="BK606" s="234" t="s">
        <v>451</v>
      </c>
      <c r="BL606" s="234" t="s">
        <v>451</v>
      </c>
      <c r="BM606" s="234" t="s">
        <v>451</v>
      </c>
      <c r="BN606" s="241"/>
      <c r="BO606" t="b">
        <v>0</v>
      </c>
      <c r="BP606" t="b">
        <v>0</v>
      </c>
      <c r="BQ606" t="b">
        <v>0</v>
      </c>
      <c r="BR606" s="241" t="s">
        <v>7029</v>
      </c>
      <c r="BS606" s="241"/>
      <c r="BT606" s="234" t="s">
        <v>7012</v>
      </c>
      <c r="BU606" t="b">
        <v>0</v>
      </c>
      <c r="BV606" s="103">
        <v>1</v>
      </c>
      <c r="BW606" s="235">
        <v>1639</v>
      </c>
      <c r="BX606" s="234" t="s">
        <v>11324</v>
      </c>
      <c r="BY606" s="234" t="s">
        <v>56</v>
      </c>
      <c r="BZ606" s="234" t="s">
        <v>7014</v>
      </c>
    </row>
    <row r="607" spans="1:78" x14ac:dyDescent="0.25">
      <c r="A607" s="5">
        <v>1606</v>
      </c>
      <c r="B607" s="234" t="s">
        <v>1198</v>
      </c>
      <c r="C607" s="234" t="s">
        <v>11325</v>
      </c>
      <c r="D607" s="234" t="s">
        <v>11326</v>
      </c>
      <c r="E607" s="234"/>
      <c r="F607" s="234" t="s">
        <v>7156</v>
      </c>
      <c r="G607" s="234" t="s">
        <v>7244</v>
      </c>
      <c r="H607" s="234" t="s">
        <v>6995</v>
      </c>
      <c r="I607" s="242"/>
      <c r="J607" s="242">
        <v>44309.451481481483</v>
      </c>
      <c r="K607" s="234"/>
      <c r="L607" s="242">
        <v>44314.451481481483</v>
      </c>
      <c r="M607" s="234" t="s">
        <v>9952</v>
      </c>
      <c r="N607" s="234" t="s">
        <v>11327</v>
      </c>
      <c r="O607" s="234" t="s">
        <v>11328</v>
      </c>
      <c r="P607" s="234" t="s">
        <v>6999</v>
      </c>
      <c r="Q607" s="234"/>
      <c r="R607" s="234" t="s">
        <v>451</v>
      </c>
      <c r="S607" t="b">
        <v>0</v>
      </c>
      <c r="T607" s="242"/>
      <c r="U607" s="103">
        <v>70</v>
      </c>
      <c r="V607" s="234" t="s">
        <v>272</v>
      </c>
      <c r="W607" s="103">
        <v>70</v>
      </c>
      <c r="X607" s="234" t="s">
        <v>272</v>
      </c>
      <c r="Y607" s="242"/>
      <c r="Z607" s="242"/>
      <c r="AA607" s="103"/>
      <c r="AB607" s="234" t="s">
        <v>11329</v>
      </c>
      <c r="AC607" s="243">
        <v>44312.45648148148</v>
      </c>
      <c r="AD607" s="234" t="s">
        <v>7248</v>
      </c>
      <c r="AE607" s="235" t="s">
        <v>11330</v>
      </c>
      <c r="AF607" s="237">
        <v>0</v>
      </c>
      <c r="AG607" s="234" t="s">
        <v>482</v>
      </c>
      <c r="AH607" s="241"/>
      <c r="AI607" t="b">
        <v>1</v>
      </c>
      <c r="AJ607" t="b">
        <v>0</v>
      </c>
      <c r="AK607" s="234"/>
      <c r="AL607" s="103"/>
      <c r="AM607" t="b">
        <v>0</v>
      </c>
      <c r="AN607" s="234"/>
      <c r="AO607" s="103"/>
      <c r="AP607" s="241"/>
      <c r="AQ607" s="241"/>
      <c r="AR607" s="241"/>
      <c r="AS607" s="241"/>
      <c r="AT607" s="234" t="s">
        <v>7005</v>
      </c>
      <c r="AU607" s="234" t="s">
        <v>7505</v>
      </c>
      <c r="AV607" t="b">
        <v>0</v>
      </c>
      <c r="AW607" t="b">
        <v>0</v>
      </c>
      <c r="AX607" s="241"/>
      <c r="AY607" s="241"/>
      <c r="AZ607" s="234"/>
      <c r="BA607" s="234"/>
      <c r="BB607" s="234" t="s">
        <v>11331</v>
      </c>
      <c r="BC607" t="b">
        <v>0</v>
      </c>
      <c r="BD607" s="234" t="s">
        <v>9959</v>
      </c>
      <c r="BE607" s="234" t="s">
        <v>7009</v>
      </c>
      <c r="BF607" s="234" t="s">
        <v>7027</v>
      </c>
      <c r="BG607" s="234" t="s">
        <v>7028</v>
      </c>
      <c r="BH607" s="234" t="s">
        <v>55</v>
      </c>
      <c r="BI607" s="243">
        <v>44642.415196759262</v>
      </c>
      <c r="BJ607" s="234" t="s">
        <v>442</v>
      </c>
      <c r="BK607" s="234" t="s">
        <v>451</v>
      </c>
      <c r="BL607" s="234" t="s">
        <v>451</v>
      </c>
      <c r="BM607" s="234" t="s">
        <v>451</v>
      </c>
      <c r="BN607" s="241"/>
      <c r="BO607" t="b">
        <v>0</v>
      </c>
      <c r="BP607" t="b">
        <v>0</v>
      </c>
      <c r="BQ607" t="b">
        <v>0</v>
      </c>
      <c r="BR607" s="241" t="s">
        <v>7029</v>
      </c>
      <c r="BS607" s="241"/>
      <c r="BT607" s="234" t="s">
        <v>7012</v>
      </c>
      <c r="BU607" t="b">
        <v>0</v>
      </c>
      <c r="BV607" s="103">
        <v>1</v>
      </c>
      <c r="BW607" s="235">
        <v>1638</v>
      </c>
      <c r="BX607" s="234" t="s">
        <v>11332</v>
      </c>
      <c r="BY607" s="234" t="s">
        <v>56</v>
      </c>
      <c r="BZ607" s="234" t="s">
        <v>7014</v>
      </c>
    </row>
    <row r="608" spans="1:78" ht="30" x14ac:dyDescent="0.25">
      <c r="A608" s="5">
        <v>1604</v>
      </c>
      <c r="B608" s="234" t="s">
        <v>1183</v>
      </c>
      <c r="C608" s="234" t="s">
        <v>11333</v>
      </c>
      <c r="D608" s="234"/>
      <c r="E608" s="234" t="s">
        <v>8058</v>
      </c>
      <c r="F608" s="234" t="s">
        <v>2991</v>
      </c>
      <c r="G608" s="234" t="s">
        <v>7864</v>
      </c>
      <c r="H608" s="234" t="s">
        <v>7034</v>
      </c>
      <c r="I608" s="242"/>
      <c r="J608" s="242">
        <v>44307</v>
      </c>
      <c r="K608" s="234" t="s">
        <v>238</v>
      </c>
      <c r="L608" s="242">
        <v>44314</v>
      </c>
      <c r="M608" s="234" t="s">
        <v>6996</v>
      </c>
      <c r="N608" s="234" t="s">
        <v>11334</v>
      </c>
      <c r="O608" s="234" t="s">
        <v>11335</v>
      </c>
      <c r="P608" s="234" t="s">
        <v>6999</v>
      </c>
      <c r="Q608" s="234"/>
      <c r="R608" s="234" t="s">
        <v>451</v>
      </c>
      <c r="S608" t="b">
        <v>0</v>
      </c>
      <c r="T608" s="242"/>
      <c r="U608" s="103">
        <v>300000</v>
      </c>
      <c r="V608" s="234" t="s">
        <v>480</v>
      </c>
      <c r="W608" s="103">
        <v>3000000</v>
      </c>
      <c r="X608" s="234" t="s">
        <v>480</v>
      </c>
      <c r="Y608" s="242"/>
      <c r="Z608" s="242"/>
      <c r="AA608" s="103">
        <v>5</v>
      </c>
      <c r="AB608" s="234"/>
      <c r="AC608" s="243">
        <v>44308.398958333331</v>
      </c>
      <c r="AD608" s="234" t="s">
        <v>7763</v>
      </c>
      <c r="AE608" s="235" t="s">
        <v>11336</v>
      </c>
      <c r="AF608" s="237">
        <v>0</v>
      </c>
      <c r="AG608" s="234" t="s">
        <v>482</v>
      </c>
      <c r="AH608" s="241"/>
      <c r="AI608" t="b">
        <v>1</v>
      </c>
      <c r="AJ608" t="b">
        <v>0</v>
      </c>
      <c r="AK608" s="234"/>
      <c r="AL608" s="103"/>
      <c r="AM608" t="b">
        <v>0</v>
      </c>
      <c r="AN608" s="234"/>
      <c r="AO608" s="103"/>
      <c r="AP608" s="241"/>
      <c r="AQ608" s="241"/>
      <c r="AR608" s="241"/>
      <c r="AS608" s="241"/>
      <c r="AT608" s="234" t="s">
        <v>7058</v>
      </c>
      <c r="AU608" s="234" t="s">
        <v>8397</v>
      </c>
      <c r="AV608" t="b">
        <v>1</v>
      </c>
      <c r="AW608" t="b">
        <v>1</v>
      </c>
      <c r="AX608" s="241" t="s">
        <v>9848</v>
      </c>
      <c r="AY608" s="241"/>
      <c r="AZ608" s="234"/>
      <c r="BA608" s="234"/>
      <c r="BB608" s="234" t="s">
        <v>11337</v>
      </c>
      <c r="BC608" t="b">
        <v>1</v>
      </c>
      <c r="BD608" s="234" t="s">
        <v>7008</v>
      </c>
      <c r="BE608" s="234" t="s">
        <v>7045</v>
      </c>
      <c r="BF608" s="234" t="s">
        <v>6972</v>
      </c>
      <c r="BG608" s="234" t="s">
        <v>7028</v>
      </c>
      <c r="BH608" s="234" t="s">
        <v>55</v>
      </c>
      <c r="BI608" s="243">
        <v>44642.415185185186</v>
      </c>
      <c r="BJ608" s="234" t="s">
        <v>442</v>
      </c>
      <c r="BK608" s="234" t="s">
        <v>451</v>
      </c>
      <c r="BL608" s="234" t="s">
        <v>547</v>
      </c>
      <c r="BM608" s="234" t="s">
        <v>547</v>
      </c>
      <c r="BN608" s="241" t="s">
        <v>9849</v>
      </c>
      <c r="BO608" t="b">
        <v>0</v>
      </c>
      <c r="BP608" t="b">
        <v>0</v>
      </c>
      <c r="BQ608" t="b">
        <v>1</v>
      </c>
      <c r="BR608" s="241"/>
      <c r="BS608" s="241"/>
      <c r="BT608" s="234" t="s">
        <v>7047</v>
      </c>
      <c r="BU608" t="b">
        <v>0</v>
      </c>
      <c r="BV608" s="103">
        <v>2</v>
      </c>
      <c r="BW608" s="235">
        <v>1637</v>
      </c>
      <c r="BX608" s="234" t="s">
        <v>11338</v>
      </c>
      <c r="BY608" s="234" t="s">
        <v>56</v>
      </c>
      <c r="BZ608" s="234" t="s">
        <v>7014</v>
      </c>
    </row>
    <row r="609" spans="1:78" ht="30" x14ac:dyDescent="0.25">
      <c r="A609" s="5">
        <v>1603</v>
      </c>
      <c r="B609" s="234" t="s">
        <v>1168</v>
      </c>
      <c r="C609" s="234" t="s">
        <v>11339</v>
      </c>
      <c r="D609" s="234" t="s">
        <v>7848</v>
      </c>
      <c r="E609" s="234"/>
      <c r="F609" s="234" t="s">
        <v>6993</v>
      </c>
      <c r="G609" s="234" t="s">
        <v>10829</v>
      </c>
      <c r="H609" s="234" t="s">
        <v>7856</v>
      </c>
      <c r="I609" s="242"/>
      <c r="J609" s="242">
        <v>44307</v>
      </c>
      <c r="K609" s="234"/>
      <c r="L609" s="242">
        <v>44316</v>
      </c>
      <c r="M609" s="234" t="s">
        <v>6996</v>
      </c>
      <c r="N609" s="234" t="s">
        <v>7204</v>
      </c>
      <c r="O609" s="234" t="s">
        <v>7205</v>
      </c>
      <c r="P609" s="234" t="s">
        <v>6999</v>
      </c>
      <c r="Q609" s="234"/>
      <c r="R609" s="234" t="s">
        <v>451</v>
      </c>
      <c r="S609" t="b">
        <v>0</v>
      </c>
      <c r="T609" s="242"/>
      <c r="U609" s="103">
        <v>28</v>
      </c>
      <c r="V609" s="234" t="s">
        <v>272</v>
      </c>
      <c r="W609" s="103">
        <v>28</v>
      </c>
      <c r="X609" s="234" t="s">
        <v>272</v>
      </c>
      <c r="Y609" s="242"/>
      <c r="Z609" s="242"/>
      <c r="AA609" s="103">
        <v>1</v>
      </c>
      <c r="AB609" s="234" t="s">
        <v>7850</v>
      </c>
      <c r="AC609" s="243">
        <v>44308.346064814818</v>
      </c>
      <c r="AD609" s="234" t="s">
        <v>10830</v>
      </c>
      <c r="AE609" s="235" t="s">
        <v>11340</v>
      </c>
      <c r="AF609" s="237">
        <v>0</v>
      </c>
      <c r="AG609" s="234" t="s">
        <v>482</v>
      </c>
      <c r="AH609" s="241"/>
      <c r="AI609" t="b">
        <v>1</v>
      </c>
      <c r="AJ609" t="b">
        <v>0</v>
      </c>
      <c r="AK609" s="234"/>
      <c r="AL609" s="103"/>
      <c r="AM609" t="b">
        <v>0</v>
      </c>
      <c r="AN609" s="234"/>
      <c r="AO609" s="103"/>
      <c r="AP609" s="241"/>
      <c r="AQ609" s="241"/>
      <c r="AR609" s="241"/>
      <c r="AS609" s="241"/>
      <c r="AT609" s="234" t="s">
        <v>7005</v>
      </c>
      <c r="AU609" s="234" t="s">
        <v>7505</v>
      </c>
      <c r="AV609" t="b">
        <v>0</v>
      </c>
      <c r="AW609" t="b">
        <v>0</v>
      </c>
      <c r="AX609" s="241"/>
      <c r="AY609" s="241"/>
      <c r="AZ609" s="234"/>
      <c r="BA609" s="234"/>
      <c r="BB609" s="234"/>
      <c r="BC609" t="b">
        <v>0</v>
      </c>
      <c r="BD609" s="234" t="s">
        <v>7008</v>
      </c>
      <c r="BE609" s="234" t="s">
        <v>7026</v>
      </c>
      <c r="BF609" s="234" t="s">
        <v>7027</v>
      </c>
      <c r="BG609" s="234" t="s">
        <v>7028</v>
      </c>
      <c r="BH609" s="234" t="s">
        <v>55</v>
      </c>
      <c r="BI609" s="243">
        <v>44642.415185185186</v>
      </c>
      <c r="BJ609" s="234" t="s">
        <v>442</v>
      </c>
      <c r="BK609" s="234" t="s">
        <v>451</v>
      </c>
      <c r="BL609" s="234" t="s">
        <v>451</v>
      </c>
      <c r="BM609" s="234" t="s">
        <v>451</v>
      </c>
      <c r="BN609" s="241"/>
      <c r="BO609" t="b">
        <v>0</v>
      </c>
      <c r="BP609" t="b">
        <v>0</v>
      </c>
      <c r="BQ609" t="b">
        <v>0</v>
      </c>
      <c r="BR609" s="241" t="s">
        <v>7852</v>
      </c>
      <c r="BS609" s="241"/>
      <c r="BT609" s="234" t="s">
        <v>7012</v>
      </c>
      <c r="BU609" t="b">
        <v>0</v>
      </c>
      <c r="BV609" s="103">
        <v>1</v>
      </c>
      <c r="BW609" s="235">
        <v>1636</v>
      </c>
      <c r="BX609" s="234" t="s">
        <v>11341</v>
      </c>
      <c r="BY609" s="234" t="s">
        <v>56</v>
      </c>
      <c r="BZ609" s="234" t="s">
        <v>7014</v>
      </c>
    </row>
    <row r="610" spans="1:78" x14ac:dyDescent="0.25">
      <c r="A610" s="5">
        <v>1602</v>
      </c>
      <c r="B610" s="234" t="s">
        <v>1163</v>
      </c>
      <c r="C610" s="234" t="s">
        <v>1164</v>
      </c>
      <c r="D610" s="234" t="s">
        <v>11108</v>
      </c>
      <c r="E610" s="234" t="s">
        <v>11342</v>
      </c>
      <c r="F610" s="234" t="s">
        <v>6993</v>
      </c>
      <c r="G610" s="234" t="s">
        <v>7302</v>
      </c>
      <c r="H610" s="234" t="s">
        <v>7302</v>
      </c>
      <c r="I610" s="242"/>
      <c r="J610" s="242">
        <v>44307</v>
      </c>
      <c r="K610" s="234" t="s">
        <v>11343</v>
      </c>
      <c r="L610" s="242">
        <v>44309</v>
      </c>
      <c r="M610" s="234" t="s">
        <v>6996</v>
      </c>
      <c r="N610" s="234" t="s">
        <v>7304</v>
      </c>
      <c r="O610" s="234" t="s">
        <v>7305</v>
      </c>
      <c r="P610" s="234" t="s">
        <v>6999</v>
      </c>
      <c r="Q610" s="234"/>
      <c r="R610" s="234" t="s">
        <v>451</v>
      </c>
      <c r="S610" t="b">
        <v>0</v>
      </c>
      <c r="T610" s="242"/>
      <c r="U610" s="103">
        <v>15</v>
      </c>
      <c r="V610" s="234" t="s">
        <v>272</v>
      </c>
      <c r="W610" s="103">
        <v>15</v>
      </c>
      <c r="X610" s="234" t="s">
        <v>272</v>
      </c>
      <c r="Y610" s="242"/>
      <c r="Z610" s="242"/>
      <c r="AA610" s="103"/>
      <c r="AB610" s="234" t="s">
        <v>11109</v>
      </c>
      <c r="AC610" s="243">
        <v>44307.63857638889</v>
      </c>
      <c r="AD610" s="234" t="s">
        <v>7308</v>
      </c>
      <c r="AE610" s="235" t="s">
        <v>11344</v>
      </c>
      <c r="AF610" s="237">
        <v>0</v>
      </c>
      <c r="AG610" s="234" t="s">
        <v>482</v>
      </c>
      <c r="AH610" s="241" t="s">
        <v>11345</v>
      </c>
      <c r="AI610" t="b">
        <v>1</v>
      </c>
      <c r="AJ610" t="b">
        <v>0</v>
      </c>
      <c r="AK610" s="234"/>
      <c r="AL610" s="103"/>
      <c r="AM610" t="b">
        <v>0</v>
      </c>
      <c r="AN610" s="234"/>
      <c r="AO610" s="103"/>
      <c r="AP610" s="241"/>
      <c r="AQ610" s="241"/>
      <c r="AR610" s="241"/>
      <c r="AS610" s="241"/>
      <c r="AT610" s="234" t="s">
        <v>7005</v>
      </c>
      <c r="AU610" s="234" t="s">
        <v>8585</v>
      </c>
      <c r="AV610" t="b">
        <v>0</v>
      </c>
      <c r="AW610" t="b">
        <v>0</v>
      </c>
      <c r="AX610" s="241"/>
      <c r="AY610" s="241" t="s">
        <v>11346</v>
      </c>
      <c r="AZ610" s="234"/>
      <c r="BA610" s="234"/>
      <c r="BB610" s="234" t="s">
        <v>7311</v>
      </c>
      <c r="BC610" t="b">
        <v>0</v>
      </c>
      <c r="BD610" s="234" t="s">
        <v>7008</v>
      </c>
      <c r="BE610" s="234" t="s">
        <v>7009</v>
      </c>
      <c r="BF610" s="234" t="s">
        <v>7027</v>
      </c>
      <c r="BG610" s="234" t="s">
        <v>7028</v>
      </c>
      <c r="BH610" s="234" t="s">
        <v>55</v>
      </c>
      <c r="BI610" s="243">
        <v>44642.415185185186</v>
      </c>
      <c r="BJ610" s="234" t="s">
        <v>442</v>
      </c>
      <c r="BK610" s="234" t="s">
        <v>451</v>
      </c>
      <c r="BL610" s="234" t="s">
        <v>451</v>
      </c>
      <c r="BM610" s="234" t="s">
        <v>451</v>
      </c>
      <c r="BN610" s="241"/>
      <c r="BO610" t="b">
        <v>0</v>
      </c>
      <c r="BP610" t="b">
        <v>0</v>
      </c>
      <c r="BQ610" t="b">
        <v>0</v>
      </c>
      <c r="BR610" s="241" t="s">
        <v>7029</v>
      </c>
      <c r="BS610" s="241"/>
      <c r="BT610" s="234" t="s">
        <v>7012</v>
      </c>
      <c r="BU610" t="b">
        <v>0</v>
      </c>
      <c r="BV610" s="103">
        <v>1</v>
      </c>
      <c r="BW610" s="235">
        <v>1635</v>
      </c>
      <c r="BX610" s="234" t="s">
        <v>11347</v>
      </c>
      <c r="BY610" s="234" t="s">
        <v>56</v>
      </c>
      <c r="BZ610" s="234" t="s">
        <v>7014</v>
      </c>
    </row>
    <row r="611" spans="1:78" ht="120" x14ac:dyDescent="0.25">
      <c r="A611" s="5">
        <v>1601</v>
      </c>
      <c r="B611" s="234" t="s">
        <v>1151</v>
      </c>
      <c r="C611" s="234" t="s">
        <v>11348</v>
      </c>
      <c r="D611" s="234"/>
      <c r="E611" s="234" t="s">
        <v>1152</v>
      </c>
      <c r="F611" s="234" t="s">
        <v>7156</v>
      </c>
      <c r="G611" s="234" t="s">
        <v>7263</v>
      </c>
      <c r="H611" s="234" t="s">
        <v>7263</v>
      </c>
      <c r="I611" s="242"/>
      <c r="J611" s="242">
        <v>44307</v>
      </c>
      <c r="K611" s="234" t="s">
        <v>11349</v>
      </c>
      <c r="L611" s="242">
        <v>44312</v>
      </c>
      <c r="M611" s="234" t="s">
        <v>7386</v>
      </c>
      <c r="N611" s="234" t="s">
        <v>11350</v>
      </c>
      <c r="O611" s="234" t="s">
        <v>11351</v>
      </c>
      <c r="P611" s="234" t="s">
        <v>6999</v>
      </c>
      <c r="Q611" s="234"/>
      <c r="R611" s="234" t="s">
        <v>451</v>
      </c>
      <c r="S611" t="b">
        <v>0</v>
      </c>
      <c r="T611" s="242">
        <v>44313</v>
      </c>
      <c r="U611" s="103">
        <v>156</v>
      </c>
      <c r="V611" s="234" t="s">
        <v>272</v>
      </c>
      <c r="W611" s="103">
        <v>780</v>
      </c>
      <c r="X611" s="234" t="s">
        <v>272</v>
      </c>
      <c r="Y611" s="242">
        <v>44378</v>
      </c>
      <c r="Z611" s="242">
        <v>46023</v>
      </c>
      <c r="AA611" s="103">
        <v>5</v>
      </c>
      <c r="AB611" s="234"/>
      <c r="AC611" s="243">
        <v>44307.608055555553</v>
      </c>
      <c r="AD611" s="234" t="s">
        <v>7268</v>
      </c>
      <c r="AE611" s="235" t="s">
        <v>11352</v>
      </c>
      <c r="AF611" s="237">
        <v>0</v>
      </c>
      <c r="AG611" s="234" t="s">
        <v>482</v>
      </c>
      <c r="AH611" s="241" t="s">
        <v>11353</v>
      </c>
      <c r="AI611" t="b">
        <v>0</v>
      </c>
      <c r="AJ611" t="b">
        <v>1</v>
      </c>
      <c r="AK611" s="234"/>
      <c r="AL611" s="103">
        <v>20</v>
      </c>
      <c r="AM611" t="b">
        <v>0</v>
      </c>
      <c r="AN611" s="234"/>
      <c r="AO611" s="103"/>
      <c r="AP611" s="241"/>
      <c r="AQ611" s="241"/>
      <c r="AR611" s="241"/>
      <c r="AS611" s="241" t="s">
        <v>11354</v>
      </c>
      <c r="AT611" s="234" t="s">
        <v>7005</v>
      </c>
      <c r="AU611" s="234" t="s">
        <v>7505</v>
      </c>
      <c r="AV611" t="b">
        <v>1</v>
      </c>
      <c r="AW611" t="b">
        <v>0</v>
      </c>
      <c r="AX611" s="241"/>
      <c r="AY611" s="241"/>
      <c r="AZ611" s="234" t="s">
        <v>7386</v>
      </c>
      <c r="BA611" s="234" t="s">
        <v>11355</v>
      </c>
      <c r="BB611" s="234" t="s">
        <v>11356</v>
      </c>
      <c r="BC611" t="b">
        <v>1</v>
      </c>
      <c r="BD611" s="234" t="s">
        <v>7390</v>
      </c>
      <c r="BE611" s="234" t="s">
        <v>7009</v>
      </c>
      <c r="BF611" s="234" t="s">
        <v>6972</v>
      </c>
      <c r="BG611" s="234" t="s">
        <v>7028</v>
      </c>
      <c r="BH611" s="234" t="s">
        <v>55</v>
      </c>
      <c r="BI611" s="243">
        <v>44642.415185185186</v>
      </c>
      <c r="BJ611" s="234" t="s">
        <v>7326</v>
      </c>
      <c r="BK611" s="234" t="s">
        <v>451</v>
      </c>
      <c r="BL611" s="234" t="s">
        <v>451</v>
      </c>
      <c r="BM611" s="234" t="s">
        <v>451</v>
      </c>
      <c r="BN611" s="241"/>
      <c r="BO611" t="b">
        <v>1</v>
      </c>
      <c r="BP611" t="b">
        <v>0</v>
      </c>
      <c r="BQ611" t="b">
        <v>0</v>
      </c>
      <c r="BR611" s="241"/>
      <c r="BS611" s="241"/>
      <c r="BT611" s="234" t="s">
        <v>7047</v>
      </c>
      <c r="BU611" t="b">
        <v>0</v>
      </c>
      <c r="BV611" s="103">
        <v>2</v>
      </c>
      <c r="BW611" s="235">
        <v>1634</v>
      </c>
      <c r="BX611" s="234" t="s">
        <v>11357</v>
      </c>
      <c r="BY611" s="234" t="s">
        <v>56</v>
      </c>
      <c r="BZ611" s="234" t="s">
        <v>7014</v>
      </c>
    </row>
    <row r="612" spans="1:78" x14ac:dyDescent="0.25">
      <c r="A612" s="5">
        <v>1600</v>
      </c>
      <c r="B612" s="234" t="s">
        <v>1146</v>
      </c>
      <c r="C612" s="234" t="s">
        <v>11358</v>
      </c>
      <c r="D612" s="234" t="s">
        <v>11359</v>
      </c>
      <c r="E612" s="234" t="s">
        <v>11360</v>
      </c>
      <c r="F612" s="234" t="s">
        <v>6993</v>
      </c>
      <c r="G612" s="234" t="s">
        <v>7244</v>
      </c>
      <c r="H612" s="234" t="s">
        <v>6994</v>
      </c>
      <c r="I612" s="242"/>
      <c r="J612" s="242">
        <v>44300</v>
      </c>
      <c r="K612" s="234" t="s">
        <v>11358</v>
      </c>
      <c r="L612" s="242">
        <v>44307</v>
      </c>
      <c r="M612" s="234" t="s">
        <v>6996</v>
      </c>
      <c r="N612" s="234" t="s">
        <v>11361</v>
      </c>
      <c r="O612" s="234" t="s">
        <v>11362</v>
      </c>
      <c r="P612" s="234" t="s">
        <v>6999</v>
      </c>
      <c r="Q612" s="234"/>
      <c r="R612" s="234" t="s">
        <v>451</v>
      </c>
      <c r="S612" t="b">
        <v>0</v>
      </c>
      <c r="T612" s="242">
        <v>44378</v>
      </c>
      <c r="U612" s="103">
        <v>4</v>
      </c>
      <c r="V612" s="234" t="s">
        <v>272</v>
      </c>
      <c r="W612" s="103">
        <v>4</v>
      </c>
      <c r="X612" s="234" t="s">
        <v>272</v>
      </c>
      <c r="Y612" s="242"/>
      <c r="Z612" s="242"/>
      <c r="AA612" s="103"/>
      <c r="AB612" s="234" t="s">
        <v>11363</v>
      </c>
      <c r="AC612" s="243">
        <v>44307.362546296295</v>
      </c>
      <c r="AD612" s="234" t="s">
        <v>7248</v>
      </c>
      <c r="AE612" s="235" t="s">
        <v>11364</v>
      </c>
      <c r="AF612" s="237">
        <v>0</v>
      </c>
      <c r="AG612" s="234" t="s">
        <v>482</v>
      </c>
      <c r="AH612" s="241"/>
      <c r="AI612" t="b">
        <v>1</v>
      </c>
      <c r="AJ612" t="b">
        <v>0</v>
      </c>
      <c r="AK612" s="234"/>
      <c r="AL612" s="103"/>
      <c r="AM612" t="b">
        <v>0</v>
      </c>
      <c r="AN612" s="234"/>
      <c r="AO612" s="103"/>
      <c r="AP612" s="241"/>
      <c r="AQ612" s="241"/>
      <c r="AR612" s="241"/>
      <c r="AS612" s="241"/>
      <c r="AT612" s="234" t="s">
        <v>7005</v>
      </c>
      <c r="AU612" s="234" t="s">
        <v>7006</v>
      </c>
      <c r="AV612" t="b">
        <v>0</v>
      </c>
      <c r="AW612" t="b">
        <v>0</v>
      </c>
      <c r="AX612" s="241"/>
      <c r="AY612" s="241"/>
      <c r="AZ612" s="234" t="s">
        <v>6996</v>
      </c>
      <c r="BA612" s="234" t="s">
        <v>11365</v>
      </c>
      <c r="BB612" s="234" t="s">
        <v>11366</v>
      </c>
      <c r="BC612" t="b">
        <v>0</v>
      </c>
      <c r="BD612" s="234" t="s">
        <v>7008</v>
      </c>
      <c r="BE612" s="234" t="s">
        <v>7009</v>
      </c>
      <c r="BF612" s="234" t="s">
        <v>7027</v>
      </c>
      <c r="BG612" s="234" t="s">
        <v>7010</v>
      </c>
      <c r="BH612" s="234" t="s">
        <v>55</v>
      </c>
      <c r="BI612" s="243">
        <v>44642.415173611109</v>
      </c>
      <c r="BJ612" s="234" t="s">
        <v>11367</v>
      </c>
      <c r="BK612" s="234" t="s">
        <v>451</v>
      </c>
      <c r="BL612" s="234" t="s">
        <v>451</v>
      </c>
      <c r="BM612" s="234" t="s">
        <v>451</v>
      </c>
      <c r="BN612" s="241"/>
      <c r="BO612" t="b">
        <v>0</v>
      </c>
      <c r="BP612" t="b">
        <v>0</v>
      </c>
      <c r="BQ612" t="b">
        <v>0</v>
      </c>
      <c r="BR612" s="241" t="s">
        <v>8984</v>
      </c>
      <c r="BS612" s="241"/>
      <c r="BT612" s="234" t="s">
        <v>7012</v>
      </c>
      <c r="BU612" t="b">
        <v>1</v>
      </c>
      <c r="BV612" s="103">
        <v>0</v>
      </c>
      <c r="BW612" s="235">
        <v>1633</v>
      </c>
      <c r="BX612" s="234" t="s">
        <v>11368</v>
      </c>
      <c r="BY612" s="234" t="s">
        <v>56</v>
      </c>
      <c r="BZ612" s="234" t="s">
        <v>7014</v>
      </c>
    </row>
    <row r="613" spans="1:78" ht="90" x14ac:dyDescent="0.25">
      <c r="A613" s="5">
        <v>1599</v>
      </c>
      <c r="B613" s="234" t="s">
        <v>1140</v>
      </c>
      <c r="C613" s="234" t="s">
        <v>1141</v>
      </c>
      <c r="D613" s="234" t="s">
        <v>7527</v>
      </c>
      <c r="E613" s="234"/>
      <c r="F613" s="234" t="s">
        <v>6993</v>
      </c>
      <c r="G613" s="234" t="s">
        <v>10829</v>
      </c>
      <c r="H613" s="234" t="s">
        <v>7856</v>
      </c>
      <c r="I613" s="242"/>
      <c r="J613" s="242">
        <v>44306</v>
      </c>
      <c r="K613" s="234"/>
      <c r="L613" s="242">
        <v>44306</v>
      </c>
      <c r="M613" s="234" t="s">
        <v>6996</v>
      </c>
      <c r="N613" s="234" t="s">
        <v>7528</v>
      </c>
      <c r="O613" s="234" t="s">
        <v>7529</v>
      </c>
      <c r="P613" s="234" t="s">
        <v>6999</v>
      </c>
      <c r="Q613" s="234"/>
      <c r="R613" s="234" t="s">
        <v>451</v>
      </c>
      <c r="S613" t="b">
        <v>0</v>
      </c>
      <c r="T613" s="242"/>
      <c r="U613" s="103">
        <v>15</v>
      </c>
      <c r="V613" s="234" t="s">
        <v>272</v>
      </c>
      <c r="W613" s="103">
        <v>15</v>
      </c>
      <c r="X613" s="234" t="s">
        <v>272</v>
      </c>
      <c r="Y613" s="242"/>
      <c r="Z613" s="242"/>
      <c r="AA613" s="103"/>
      <c r="AB613" s="234" t="s">
        <v>7530</v>
      </c>
      <c r="AC613" s="243">
        <v>44306.617094907408</v>
      </c>
      <c r="AD613" s="234" t="s">
        <v>10830</v>
      </c>
      <c r="AE613" s="235" t="s">
        <v>11369</v>
      </c>
      <c r="AF613" s="237">
        <v>0</v>
      </c>
      <c r="AG613" s="234" t="s">
        <v>436</v>
      </c>
      <c r="AH613" s="241"/>
      <c r="AI613" t="b">
        <v>1</v>
      </c>
      <c r="AJ613" t="b">
        <v>0</v>
      </c>
      <c r="AK613" s="234"/>
      <c r="AL613" s="103"/>
      <c r="AM613" t="b">
        <v>0</v>
      </c>
      <c r="AN613" s="234"/>
      <c r="AO613" s="103"/>
      <c r="AP613" s="241"/>
      <c r="AQ613" s="241"/>
      <c r="AR613" s="241"/>
      <c r="AS613" s="241"/>
      <c r="AT613" s="234" t="s">
        <v>7005</v>
      </c>
      <c r="AU613" s="234" t="s">
        <v>7006</v>
      </c>
      <c r="AV613" t="b">
        <v>0</v>
      </c>
      <c r="AW613" t="b">
        <v>0</v>
      </c>
      <c r="AX613" s="241"/>
      <c r="AY613" s="241"/>
      <c r="AZ613" s="234"/>
      <c r="BA613" s="234"/>
      <c r="BB613" s="234"/>
      <c r="BC613" t="b">
        <v>0</v>
      </c>
      <c r="BD613" s="234" t="s">
        <v>7008</v>
      </c>
      <c r="BE613" s="234" t="s">
        <v>7026</v>
      </c>
      <c r="BF613" s="234" t="s">
        <v>7027</v>
      </c>
      <c r="BG613" s="234" t="s">
        <v>7028</v>
      </c>
      <c r="BH613" s="234" t="s">
        <v>55</v>
      </c>
      <c r="BI613" s="243">
        <v>44642.415173611109</v>
      </c>
      <c r="BJ613" s="234" t="s">
        <v>442</v>
      </c>
      <c r="BK613" s="234" t="s">
        <v>451</v>
      </c>
      <c r="BL613" s="234" t="s">
        <v>451</v>
      </c>
      <c r="BM613" s="234" t="s">
        <v>451</v>
      </c>
      <c r="BN613" s="241"/>
      <c r="BO613" t="b">
        <v>0</v>
      </c>
      <c r="BP613" t="b">
        <v>0</v>
      </c>
      <c r="BQ613" t="b">
        <v>0</v>
      </c>
      <c r="BR613" s="241" t="s">
        <v>7533</v>
      </c>
      <c r="BS613" s="241" t="s">
        <v>9932</v>
      </c>
      <c r="BT613" s="234" t="s">
        <v>7012</v>
      </c>
      <c r="BU613" t="b">
        <v>0</v>
      </c>
      <c r="BV613" s="103">
        <v>1</v>
      </c>
      <c r="BW613" s="235">
        <v>1632</v>
      </c>
      <c r="BX613" s="234" t="s">
        <v>11370</v>
      </c>
      <c r="BY613" s="234" t="s">
        <v>56</v>
      </c>
      <c r="BZ613" s="234" t="s">
        <v>7014</v>
      </c>
    </row>
    <row r="614" spans="1:78" ht="30" x14ac:dyDescent="0.25">
      <c r="A614" s="5">
        <v>1598</v>
      </c>
      <c r="B614" s="234" t="s">
        <v>1130</v>
      </c>
      <c r="C614" s="234" t="s">
        <v>1131</v>
      </c>
      <c r="D614" s="234" t="s">
        <v>7848</v>
      </c>
      <c r="E614" s="234"/>
      <c r="F614" s="234" t="s">
        <v>6993</v>
      </c>
      <c r="G614" s="234" t="s">
        <v>10829</v>
      </c>
      <c r="H614" s="234" t="s">
        <v>7856</v>
      </c>
      <c r="I614" s="242"/>
      <c r="J614" s="242">
        <v>44299</v>
      </c>
      <c r="K614" s="234"/>
      <c r="L614" s="242">
        <v>44313</v>
      </c>
      <c r="M614" s="234" t="s">
        <v>6996</v>
      </c>
      <c r="N614" s="234" t="s">
        <v>7204</v>
      </c>
      <c r="O614" s="234" t="s">
        <v>7205</v>
      </c>
      <c r="P614" s="234" t="s">
        <v>6999</v>
      </c>
      <c r="Q614" s="234"/>
      <c r="R614" s="234" t="s">
        <v>547</v>
      </c>
      <c r="S614" t="b">
        <v>0</v>
      </c>
      <c r="T614" s="242"/>
      <c r="U614" s="103">
        <v>3</v>
      </c>
      <c r="V614" s="234" t="s">
        <v>272</v>
      </c>
      <c r="W614" s="103">
        <v>3</v>
      </c>
      <c r="X614" s="234" t="s">
        <v>272</v>
      </c>
      <c r="Y614" s="242"/>
      <c r="Z614" s="242"/>
      <c r="AA614" s="103">
        <v>1</v>
      </c>
      <c r="AB614" s="234" t="s">
        <v>7850</v>
      </c>
      <c r="AC614" s="243">
        <v>44306.611435185187</v>
      </c>
      <c r="AD614" s="234" t="s">
        <v>10830</v>
      </c>
      <c r="AE614" s="235" t="s">
        <v>11371</v>
      </c>
      <c r="AF614" s="237">
        <v>0</v>
      </c>
      <c r="AG614" s="234" t="s">
        <v>482</v>
      </c>
      <c r="AH614" s="241"/>
      <c r="AI614" t="b">
        <v>0</v>
      </c>
      <c r="AJ614" t="b">
        <v>1</v>
      </c>
      <c r="AK614" s="234" t="s">
        <v>11372</v>
      </c>
      <c r="AL614" s="103">
        <v>20</v>
      </c>
      <c r="AM614" t="b">
        <v>0</v>
      </c>
      <c r="AN614" s="234"/>
      <c r="AO614" s="103"/>
      <c r="AP614" s="241"/>
      <c r="AQ614" s="241"/>
      <c r="AR614" s="241"/>
      <c r="AS614" s="241"/>
      <c r="AT614" s="234" t="s">
        <v>7005</v>
      </c>
      <c r="AU614" s="234" t="s">
        <v>8585</v>
      </c>
      <c r="AV614" t="b">
        <v>0</v>
      </c>
      <c r="AW614" t="b">
        <v>0</v>
      </c>
      <c r="AX614" s="241"/>
      <c r="AY614" s="241"/>
      <c r="AZ614" s="234"/>
      <c r="BA614" s="234"/>
      <c r="BB614" s="234"/>
      <c r="BC614" t="b">
        <v>0</v>
      </c>
      <c r="BD614" s="234" t="s">
        <v>7008</v>
      </c>
      <c r="BE614" s="234" t="s">
        <v>7026</v>
      </c>
      <c r="BF614" s="234" t="s">
        <v>7027</v>
      </c>
      <c r="BG614" s="234" t="s">
        <v>7028</v>
      </c>
      <c r="BH614" s="234" t="s">
        <v>55</v>
      </c>
      <c r="BI614" s="243">
        <v>44642.415173611109</v>
      </c>
      <c r="BJ614" s="234" t="s">
        <v>442</v>
      </c>
      <c r="BK614" s="234" t="s">
        <v>451</v>
      </c>
      <c r="BL614" s="234" t="s">
        <v>451</v>
      </c>
      <c r="BM614" s="234" t="s">
        <v>451</v>
      </c>
      <c r="BN614" s="241"/>
      <c r="BO614" t="b">
        <v>1</v>
      </c>
      <c r="BP614" t="b">
        <v>0</v>
      </c>
      <c r="BQ614" t="b">
        <v>0</v>
      </c>
      <c r="BR614" s="241" t="s">
        <v>7852</v>
      </c>
      <c r="BS614" s="241" t="s">
        <v>7853</v>
      </c>
      <c r="BT614" s="234" t="s">
        <v>7012</v>
      </c>
      <c r="BU614" t="b">
        <v>0</v>
      </c>
      <c r="BV614" s="103">
        <v>2</v>
      </c>
      <c r="BW614" s="235">
        <v>1631</v>
      </c>
      <c r="BX614" s="234" t="s">
        <v>11373</v>
      </c>
      <c r="BY614" s="234" t="s">
        <v>56</v>
      </c>
      <c r="BZ614" s="234" t="s">
        <v>7014</v>
      </c>
    </row>
    <row r="615" spans="1:78" ht="60" x14ac:dyDescent="0.25">
      <c r="A615" s="5">
        <v>1597</v>
      </c>
      <c r="B615" s="234" t="s">
        <v>1098</v>
      </c>
      <c r="C615" s="234" t="s">
        <v>11374</v>
      </c>
      <c r="D615" s="234" t="s">
        <v>11375</v>
      </c>
      <c r="E615" s="234" t="s">
        <v>11376</v>
      </c>
      <c r="F615" s="234" t="s">
        <v>7156</v>
      </c>
      <c r="G615" s="234" t="s">
        <v>10829</v>
      </c>
      <c r="H615" s="234" t="s">
        <v>10829</v>
      </c>
      <c r="I615" s="242"/>
      <c r="J615" s="242">
        <v>44300</v>
      </c>
      <c r="K615" s="234" t="s">
        <v>11012</v>
      </c>
      <c r="L615" s="242">
        <v>44314</v>
      </c>
      <c r="M615" s="234" t="s">
        <v>6996</v>
      </c>
      <c r="N615" s="234" t="s">
        <v>11377</v>
      </c>
      <c r="O615" s="234" t="s">
        <v>11378</v>
      </c>
      <c r="P615" s="234" t="s">
        <v>6999</v>
      </c>
      <c r="Q615" s="234"/>
      <c r="R615" s="234" t="s">
        <v>451</v>
      </c>
      <c r="S615" t="b">
        <v>0</v>
      </c>
      <c r="T615" s="242"/>
      <c r="U615" s="103">
        <v>40</v>
      </c>
      <c r="V615" s="234" t="s">
        <v>272</v>
      </c>
      <c r="W615" s="103">
        <v>40</v>
      </c>
      <c r="X615" s="234" t="s">
        <v>272</v>
      </c>
      <c r="Y615" s="242"/>
      <c r="Z615" s="242"/>
      <c r="AA615" s="103">
        <v>1</v>
      </c>
      <c r="AB615" s="234" t="s">
        <v>11379</v>
      </c>
      <c r="AC615" s="243">
        <v>44306.399861111109</v>
      </c>
      <c r="AD615" s="234" t="s">
        <v>10830</v>
      </c>
      <c r="AE615" s="235" t="s">
        <v>11380</v>
      </c>
      <c r="AF615" s="237">
        <v>0</v>
      </c>
      <c r="AG615" s="234" t="s">
        <v>482</v>
      </c>
      <c r="AH615" s="241"/>
      <c r="AI615" t="b">
        <v>0</v>
      </c>
      <c r="AJ615" t="b">
        <v>1</v>
      </c>
      <c r="AK615" s="234" t="s">
        <v>11381</v>
      </c>
      <c r="AL615" s="103">
        <v>18</v>
      </c>
      <c r="AM615" t="b">
        <v>0</v>
      </c>
      <c r="AN615" s="234"/>
      <c r="AO615" s="103"/>
      <c r="AP615" s="241" t="s">
        <v>11382</v>
      </c>
      <c r="AQ615" s="241"/>
      <c r="AR615" s="241"/>
      <c r="AS615" s="241"/>
      <c r="AT615" s="234" t="s">
        <v>7005</v>
      </c>
      <c r="AU615" s="234" t="s">
        <v>8585</v>
      </c>
      <c r="AV615" t="b">
        <v>0</v>
      </c>
      <c r="AW615" t="b">
        <v>0</v>
      </c>
      <c r="AX615" s="241"/>
      <c r="AY615" s="241"/>
      <c r="AZ615" s="234"/>
      <c r="BA615" s="234"/>
      <c r="BB615" s="234" t="s">
        <v>11383</v>
      </c>
      <c r="BC615" t="b">
        <v>0</v>
      </c>
      <c r="BD615" s="234" t="s">
        <v>7008</v>
      </c>
      <c r="BE615" s="234" t="s">
        <v>7737</v>
      </c>
      <c r="BF615" s="234" t="s">
        <v>7027</v>
      </c>
      <c r="BG615" s="234" t="s">
        <v>7028</v>
      </c>
      <c r="BH615" s="234" t="s">
        <v>55</v>
      </c>
      <c r="BI615" s="243">
        <v>44642.415162037039</v>
      </c>
      <c r="BJ615" s="234" t="s">
        <v>442</v>
      </c>
      <c r="BK615" s="234" t="s">
        <v>451</v>
      </c>
      <c r="BL615" s="234" t="s">
        <v>451</v>
      </c>
      <c r="BM615" s="234" t="s">
        <v>451</v>
      </c>
      <c r="BN615" s="241"/>
      <c r="BO615" t="b">
        <v>1</v>
      </c>
      <c r="BP615" t="b">
        <v>0</v>
      </c>
      <c r="BQ615" t="b">
        <v>0</v>
      </c>
      <c r="BR615" s="241" t="s">
        <v>7547</v>
      </c>
      <c r="BS615" s="241"/>
      <c r="BT615" s="234" t="s">
        <v>7012</v>
      </c>
      <c r="BU615" t="b">
        <v>0</v>
      </c>
      <c r="BV615" s="103">
        <v>2</v>
      </c>
      <c r="BW615" s="235">
        <v>1630</v>
      </c>
      <c r="BX615" s="234" t="s">
        <v>11384</v>
      </c>
      <c r="BY615" s="234" t="s">
        <v>56</v>
      </c>
      <c r="BZ615" s="234" t="s">
        <v>7014</v>
      </c>
    </row>
    <row r="616" spans="1:78" ht="30" x14ac:dyDescent="0.25">
      <c r="A616" s="5">
        <v>1596</v>
      </c>
      <c r="B616" s="234" t="s">
        <v>1079</v>
      </c>
      <c r="C616" s="234" t="s">
        <v>11385</v>
      </c>
      <c r="D616" s="234" t="s">
        <v>7371</v>
      </c>
      <c r="E616" s="234" t="s">
        <v>7964</v>
      </c>
      <c r="F616" s="234" t="s">
        <v>2991</v>
      </c>
      <c r="G616" s="234" t="s">
        <v>11386</v>
      </c>
      <c r="H616" s="234" t="s">
        <v>7034</v>
      </c>
      <c r="I616" s="242"/>
      <c r="J616" s="242">
        <v>44306</v>
      </c>
      <c r="K616" s="234" t="s">
        <v>11387</v>
      </c>
      <c r="L616" s="242">
        <v>44313</v>
      </c>
      <c r="M616" s="234" t="s">
        <v>6996</v>
      </c>
      <c r="N616" s="234" t="s">
        <v>7373</v>
      </c>
      <c r="O616" s="234" t="s">
        <v>7374</v>
      </c>
      <c r="P616" s="234" t="s">
        <v>6999</v>
      </c>
      <c r="Q616" s="234"/>
      <c r="R616" s="234" t="s">
        <v>451</v>
      </c>
      <c r="S616" t="b">
        <v>0</v>
      </c>
      <c r="T616" s="242"/>
      <c r="U616" s="103">
        <v>7000</v>
      </c>
      <c r="V616" s="234" t="s">
        <v>272</v>
      </c>
      <c r="W616" s="103">
        <v>56000</v>
      </c>
      <c r="X616" s="234" t="s">
        <v>272</v>
      </c>
      <c r="Y616" s="242"/>
      <c r="Z616" s="242"/>
      <c r="AA616" s="103">
        <v>8</v>
      </c>
      <c r="AB616" s="234" t="s">
        <v>7376</v>
      </c>
      <c r="AC616" s="243">
        <v>44306.349976851852</v>
      </c>
      <c r="AD616" s="234" t="s">
        <v>7039</v>
      </c>
      <c r="AE616" s="235" t="s">
        <v>11388</v>
      </c>
      <c r="AF616" s="237">
        <v>0</v>
      </c>
      <c r="AG616" s="234" t="s">
        <v>482</v>
      </c>
      <c r="AH616" s="241" t="s">
        <v>11389</v>
      </c>
      <c r="AI616" t="b">
        <v>1</v>
      </c>
      <c r="AJ616" t="b">
        <v>0</v>
      </c>
      <c r="AK616" s="234"/>
      <c r="AL616" s="103"/>
      <c r="AM616" t="b">
        <v>0</v>
      </c>
      <c r="AN616" s="234"/>
      <c r="AO616" s="103"/>
      <c r="AP616" s="241"/>
      <c r="AQ616" s="241"/>
      <c r="AR616" s="241"/>
      <c r="AS616" s="241"/>
      <c r="AT616" s="234" t="s">
        <v>11390</v>
      </c>
      <c r="AU616" s="234" t="s">
        <v>11391</v>
      </c>
      <c r="AV616" t="b">
        <v>0</v>
      </c>
      <c r="AW616" t="b">
        <v>1</v>
      </c>
      <c r="AX616" s="241" t="s">
        <v>11392</v>
      </c>
      <c r="AY616" s="241"/>
      <c r="AZ616" s="234" t="s">
        <v>6996</v>
      </c>
      <c r="BA616" s="234" t="s">
        <v>11308</v>
      </c>
      <c r="BB616" s="234"/>
      <c r="BC616" t="b">
        <v>0</v>
      </c>
      <c r="BD616" s="234" t="s">
        <v>7008</v>
      </c>
      <c r="BE616" s="234" t="s">
        <v>7045</v>
      </c>
      <c r="BF616" s="234" t="s">
        <v>7027</v>
      </c>
      <c r="BG616" s="234" t="s">
        <v>7028</v>
      </c>
      <c r="BH616" s="234" t="s">
        <v>55</v>
      </c>
      <c r="BI616" s="243">
        <v>44642.415162037039</v>
      </c>
      <c r="BJ616" s="234" t="s">
        <v>7486</v>
      </c>
      <c r="BK616" s="234" t="s">
        <v>451</v>
      </c>
      <c r="BL616" s="234" t="s">
        <v>547</v>
      </c>
      <c r="BM616" s="234" t="s">
        <v>547</v>
      </c>
      <c r="BN616" s="241" t="s">
        <v>11393</v>
      </c>
      <c r="BO616" t="b">
        <v>0</v>
      </c>
      <c r="BP616" t="b">
        <v>0</v>
      </c>
      <c r="BQ616" t="b">
        <v>1</v>
      </c>
      <c r="BR616" s="241" t="s">
        <v>8288</v>
      </c>
      <c r="BS616" s="241"/>
      <c r="BT616" s="234" t="s">
        <v>7012</v>
      </c>
      <c r="BU616" t="b">
        <v>0</v>
      </c>
      <c r="BV616" s="103">
        <v>1</v>
      </c>
      <c r="BW616" s="235">
        <v>1629</v>
      </c>
      <c r="BX616" s="234" t="s">
        <v>11394</v>
      </c>
      <c r="BY616" s="234" t="s">
        <v>56</v>
      </c>
      <c r="BZ616" s="234" t="s">
        <v>7014</v>
      </c>
    </row>
    <row r="617" spans="1:78" ht="30" x14ac:dyDescent="0.25">
      <c r="A617" s="5">
        <v>1594</v>
      </c>
      <c r="B617" s="234" t="s">
        <v>1063</v>
      </c>
      <c r="C617" s="234" t="s">
        <v>11395</v>
      </c>
      <c r="D617" s="234"/>
      <c r="E617" s="234" t="s">
        <v>11052</v>
      </c>
      <c r="F617" s="234" t="s">
        <v>2991</v>
      </c>
      <c r="G617" s="234" t="s">
        <v>7864</v>
      </c>
      <c r="H617" s="234" t="s">
        <v>7034</v>
      </c>
      <c r="I617" s="242"/>
      <c r="J617" s="242">
        <v>44301</v>
      </c>
      <c r="K617" s="234" t="s">
        <v>11396</v>
      </c>
      <c r="L617" s="242">
        <v>44315</v>
      </c>
      <c r="M617" s="234" t="s">
        <v>6996</v>
      </c>
      <c r="N617" s="234" t="s">
        <v>11397</v>
      </c>
      <c r="O617" s="234" t="s">
        <v>9940</v>
      </c>
      <c r="P617" s="234" t="s">
        <v>6999</v>
      </c>
      <c r="Q617" s="234"/>
      <c r="R617" s="234" t="s">
        <v>451</v>
      </c>
      <c r="S617" t="b">
        <v>0</v>
      </c>
      <c r="T617" s="242"/>
      <c r="U617" s="103">
        <v>64972</v>
      </c>
      <c r="V617" s="234" t="s">
        <v>480</v>
      </c>
      <c r="W617" s="103">
        <v>584748</v>
      </c>
      <c r="X617" s="234" t="s">
        <v>480</v>
      </c>
      <c r="Y617" s="242"/>
      <c r="Z617" s="242"/>
      <c r="AA617" s="103">
        <v>9</v>
      </c>
      <c r="AB617" s="234"/>
      <c r="AC617" s="243">
        <v>44305.68478009259</v>
      </c>
      <c r="AD617" s="234" t="s">
        <v>7763</v>
      </c>
      <c r="AE617" s="235" t="s">
        <v>11398</v>
      </c>
      <c r="AF617" s="237">
        <v>0</v>
      </c>
      <c r="AG617" s="234" t="s">
        <v>482</v>
      </c>
      <c r="AH617" s="241" t="s">
        <v>2154</v>
      </c>
      <c r="AI617" t="b">
        <v>1</v>
      </c>
      <c r="AJ617" t="b">
        <v>0</v>
      </c>
      <c r="AK617" s="234"/>
      <c r="AL617" s="103"/>
      <c r="AM617" t="b">
        <v>0</v>
      </c>
      <c r="AN617" s="234"/>
      <c r="AO617" s="103"/>
      <c r="AP617" s="241"/>
      <c r="AQ617" s="241"/>
      <c r="AR617" s="241"/>
      <c r="AS617" s="241"/>
      <c r="AT617" s="234" t="s">
        <v>7058</v>
      </c>
      <c r="AU617" s="234" t="s">
        <v>11399</v>
      </c>
      <c r="AV617" t="b">
        <v>1</v>
      </c>
      <c r="AW617" t="b">
        <v>1</v>
      </c>
      <c r="AX617" s="241" t="s">
        <v>11400</v>
      </c>
      <c r="AY617" s="241"/>
      <c r="AZ617" s="234"/>
      <c r="BA617" s="234"/>
      <c r="BB617" s="234"/>
      <c r="BC617" t="b">
        <v>1</v>
      </c>
      <c r="BD617" s="234" t="s">
        <v>7008</v>
      </c>
      <c r="BE617" s="234" t="s">
        <v>7045</v>
      </c>
      <c r="BF617" s="234" t="s">
        <v>7027</v>
      </c>
      <c r="BG617" s="234" t="s">
        <v>7028</v>
      </c>
      <c r="BH617" s="234" t="s">
        <v>55</v>
      </c>
      <c r="BI617" s="243">
        <v>44642.415162037039</v>
      </c>
      <c r="BJ617" s="234" t="s">
        <v>7497</v>
      </c>
      <c r="BK617" s="234" t="s">
        <v>451</v>
      </c>
      <c r="BL617" s="234" t="s">
        <v>547</v>
      </c>
      <c r="BM617" s="234" t="s">
        <v>547</v>
      </c>
      <c r="BN617" s="241" t="s">
        <v>11401</v>
      </c>
      <c r="BO617" t="b">
        <v>0</v>
      </c>
      <c r="BP617" t="b">
        <v>0</v>
      </c>
      <c r="BQ617" t="b">
        <v>1</v>
      </c>
      <c r="BR617" s="241"/>
      <c r="BS617" s="241"/>
      <c r="BT617" s="234" t="s">
        <v>7047</v>
      </c>
      <c r="BU617" t="b">
        <v>0</v>
      </c>
      <c r="BV617" s="103">
        <v>3</v>
      </c>
      <c r="BW617" s="235">
        <v>1627</v>
      </c>
      <c r="BX617" s="234" t="s">
        <v>11402</v>
      </c>
      <c r="BY617" s="234" t="s">
        <v>56</v>
      </c>
      <c r="BZ617" s="234" t="s">
        <v>7014</v>
      </c>
    </row>
    <row r="618" spans="1:78" x14ac:dyDescent="0.25">
      <c r="A618" s="5">
        <v>1592</v>
      </c>
      <c r="B618" s="234" t="s">
        <v>1055</v>
      </c>
      <c r="C618" s="234" t="s">
        <v>11403</v>
      </c>
      <c r="D618" s="234"/>
      <c r="E618" s="234" t="s">
        <v>11404</v>
      </c>
      <c r="F618" s="234" t="s">
        <v>6993</v>
      </c>
      <c r="G618" s="234" t="s">
        <v>6995</v>
      </c>
      <c r="H618" s="234" t="s">
        <v>6994</v>
      </c>
      <c r="I618" s="242"/>
      <c r="J618" s="242">
        <v>44301</v>
      </c>
      <c r="K618" s="234" t="s">
        <v>7303</v>
      </c>
      <c r="L618" s="242">
        <v>44308</v>
      </c>
      <c r="M618" s="234" t="s">
        <v>6996</v>
      </c>
      <c r="N618" s="234" t="s">
        <v>8281</v>
      </c>
      <c r="O618" s="234" t="s">
        <v>8282</v>
      </c>
      <c r="P618" s="234" t="s">
        <v>6999</v>
      </c>
      <c r="Q618" s="234"/>
      <c r="R618" s="234" t="s">
        <v>451</v>
      </c>
      <c r="S618" t="b">
        <v>0</v>
      </c>
      <c r="T618" s="242"/>
      <c r="U618" s="103">
        <v>3</v>
      </c>
      <c r="V618" s="234" t="s">
        <v>272</v>
      </c>
      <c r="W618" s="103">
        <v>12</v>
      </c>
      <c r="X618" s="234" t="s">
        <v>272</v>
      </c>
      <c r="Y618" s="242"/>
      <c r="Z618" s="242"/>
      <c r="AA618" s="103"/>
      <c r="AB618" s="234"/>
      <c r="AC618" s="243">
        <v>44305.412777777776</v>
      </c>
      <c r="AD618" s="234" t="s">
        <v>7585</v>
      </c>
      <c r="AE618" s="235" t="s">
        <v>11405</v>
      </c>
      <c r="AF618" s="237">
        <v>0</v>
      </c>
      <c r="AG618" s="234" t="s">
        <v>482</v>
      </c>
      <c r="AH618" s="241"/>
      <c r="AI618" t="b">
        <v>0</v>
      </c>
      <c r="AJ618" t="b">
        <v>0</v>
      </c>
      <c r="AK618" s="234"/>
      <c r="AL618" s="103"/>
      <c r="AM618" t="b">
        <v>0</v>
      </c>
      <c r="AN618" s="234"/>
      <c r="AO618" s="103"/>
      <c r="AP618" s="241"/>
      <c r="AQ618" s="241"/>
      <c r="AR618" s="241"/>
      <c r="AS618" s="241"/>
      <c r="AT618" s="234" t="s">
        <v>7005</v>
      </c>
      <c r="AU618" s="234" t="s">
        <v>8585</v>
      </c>
      <c r="AV618" t="b">
        <v>0</v>
      </c>
      <c r="AW618" t="b">
        <v>0</v>
      </c>
      <c r="AX618" s="241"/>
      <c r="AY618" s="241"/>
      <c r="AZ618" s="234" t="s">
        <v>6996</v>
      </c>
      <c r="BA618" s="234" t="s">
        <v>8282</v>
      </c>
      <c r="BB618" s="234"/>
      <c r="BC618" t="b">
        <v>1</v>
      </c>
      <c r="BD618" s="234" t="s">
        <v>7008</v>
      </c>
      <c r="BE618" s="234" t="s">
        <v>7009</v>
      </c>
      <c r="BF618" s="234" t="s">
        <v>6972</v>
      </c>
      <c r="BG618" s="234" t="s">
        <v>7028</v>
      </c>
      <c r="BH618" s="234" t="s">
        <v>55</v>
      </c>
      <c r="BI618" s="243">
        <v>44642.415150462963</v>
      </c>
      <c r="BJ618" s="234" t="s">
        <v>442</v>
      </c>
      <c r="BK618" s="234" t="s">
        <v>451</v>
      </c>
      <c r="BL618" s="234" t="s">
        <v>451</v>
      </c>
      <c r="BM618" s="234" t="s">
        <v>451</v>
      </c>
      <c r="BN618" s="241"/>
      <c r="BO618" t="b">
        <v>1</v>
      </c>
      <c r="BP618" t="b">
        <v>0</v>
      </c>
      <c r="BQ618" t="b">
        <v>0</v>
      </c>
      <c r="BR618" s="241"/>
      <c r="BS618" s="241"/>
      <c r="BT618" s="234" t="s">
        <v>7012</v>
      </c>
      <c r="BU618" t="b">
        <v>0</v>
      </c>
      <c r="BV618" s="103">
        <v>1</v>
      </c>
      <c r="BW618" s="235">
        <v>1625</v>
      </c>
      <c r="BX618" s="234" t="s">
        <v>11406</v>
      </c>
      <c r="BY618" s="234" t="s">
        <v>56</v>
      </c>
      <c r="BZ618" s="234" t="s">
        <v>7014</v>
      </c>
    </row>
    <row r="619" spans="1:78" ht="30" x14ac:dyDescent="0.25">
      <c r="A619" s="5">
        <v>1590</v>
      </c>
      <c r="B619" s="234" t="s">
        <v>11407</v>
      </c>
      <c r="C619" s="234" t="s">
        <v>11408</v>
      </c>
      <c r="D619" s="234" t="s">
        <v>11409</v>
      </c>
      <c r="E619" s="234"/>
      <c r="F619" s="234" t="s">
        <v>7156</v>
      </c>
      <c r="G619" s="234" t="s">
        <v>7825</v>
      </c>
      <c r="H619" s="234" t="s">
        <v>7825</v>
      </c>
      <c r="I619" s="242"/>
      <c r="J619" s="242">
        <v>44305</v>
      </c>
      <c r="K619" s="234" t="s">
        <v>11410</v>
      </c>
      <c r="L619" s="242">
        <v>44305</v>
      </c>
      <c r="M619" s="234" t="s">
        <v>7228</v>
      </c>
      <c r="N619" s="234" t="s">
        <v>11411</v>
      </c>
      <c r="O619" s="234" t="s">
        <v>11412</v>
      </c>
      <c r="P619" s="234" t="s">
        <v>6999</v>
      </c>
      <c r="Q619" s="234"/>
      <c r="R619" s="234" t="s">
        <v>451</v>
      </c>
      <c r="S619" t="b">
        <v>0</v>
      </c>
      <c r="T619" s="242"/>
      <c r="U619" s="103">
        <v>100</v>
      </c>
      <c r="V619" s="234" t="s">
        <v>272</v>
      </c>
      <c r="W619" s="103">
        <v>200</v>
      </c>
      <c r="X619" s="234" t="s">
        <v>272</v>
      </c>
      <c r="Y619" s="242">
        <v>44562</v>
      </c>
      <c r="Z619" s="242">
        <v>45291</v>
      </c>
      <c r="AA619" s="103">
        <v>2</v>
      </c>
      <c r="AB619" s="234" t="s">
        <v>11413</v>
      </c>
      <c r="AC619" s="243">
        <v>44305.357476851852</v>
      </c>
      <c r="AD619" s="234" t="s">
        <v>7826</v>
      </c>
      <c r="AE619" s="235" t="s">
        <v>11414</v>
      </c>
      <c r="AF619" s="237">
        <v>0</v>
      </c>
      <c r="AG619" s="234" t="s">
        <v>482</v>
      </c>
      <c r="AH619" s="241"/>
      <c r="AI619" t="b">
        <v>1</v>
      </c>
      <c r="AJ619" t="b">
        <v>0</v>
      </c>
      <c r="AK619" s="234"/>
      <c r="AL619" s="103"/>
      <c r="AM619" t="b">
        <v>0</v>
      </c>
      <c r="AN619" s="234"/>
      <c r="AO619" s="103"/>
      <c r="AP619" s="241"/>
      <c r="AQ619" s="241"/>
      <c r="AR619" s="241"/>
      <c r="AS619" s="241"/>
      <c r="AT619" s="234" t="s">
        <v>7609</v>
      </c>
      <c r="AU619" s="234" t="s">
        <v>7184</v>
      </c>
      <c r="AV619" t="b">
        <v>0</v>
      </c>
      <c r="AW619" t="b">
        <v>0</v>
      </c>
      <c r="AX619" s="241" t="s">
        <v>11415</v>
      </c>
      <c r="AY619" s="241"/>
      <c r="AZ619" s="234"/>
      <c r="BA619" s="234"/>
      <c r="BB619" s="234"/>
      <c r="BC619" t="b">
        <v>0</v>
      </c>
      <c r="BD619" s="234" t="s">
        <v>7234</v>
      </c>
      <c r="BE619" s="234" t="s">
        <v>7171</v>
      </c>
      <c r="BF619" s="234" t="s">
        <v>7027</v>
      </c>
      <c r="BG619" s="234" t="s">
        <v>7028</v>
      </c>
      <c r="BH619" s="234" t="s">
        <v>55</v>
      </c>
      <c r="BI619" s="243">
        <v>44642.415150462963</v>
      </c>
      <c r="BJ619" s="234" t="s">
        <v>11416</v>
      </c>
      <c r="BK619" s="234" t="s">
        <v>451</v>
      </c>
      <c r="BL619" s="234" t="s">
        <v>547</v>
      </c>
      <c r="BM619" s="234" t="s">
        <v>451</v>
      </c>
      <c r="BN619" s="241"/>
      <c r="BO619" t="b">
        <v>0</v>
      </c>
      <c r="BP619" t="b">
        <v>1</v>
      </c>
      <c r="BQ619" t="b">
        <v>0</v>
      </c>
      <c r="BR619" s="241" t="s">
        <v>7487</v>
      </c>
      <c r="BS619" s="241"/>
      <c r="BT619" s="234" t="s">
        <v>7237</v>
      </c>
      <c r="BU619" t="b">
        <v>0</v>
      </c>
      <c r="BV619" s="103">
        <v>1</v>
      </c>
      <c r="BW619" s="235">
        <v>1624</v>
      </c>
      <c r="BX619" s="234" t="s">
        <v>11417</v>
      </c>
      <c r="BY619" s="234" t="s">
        <v>56</v>
      </c>
      <c r="BZ619" s="234" t="s">
        <v>7014</v>
      </c>
    </row>
    <row r="620" spans="1:78" ht="30" x14ac:dyDescent="0.25">
      <c r="A620" s="5">
        <v>1589</v>
      </c>
      <c r="B620" s="234" t="s">
        <v>1010</v>
      </c>
      <c r="C620" s="234" t="s">
        <v>11418</v>
      </c>
      <c r="D620" s="234" t="s">
        <v>11419</v>
      </c>
      <c r="E620" s="234"/>
      <c r="F620" s="234" t="s">
        <v>7156</v>
      </c>
      <c r="G620" s="234" t="s">
        <v>11209</v>
      </c>
      <c r="H620" s="234" t="s">
        <v>9756</v>
      </c>
      <c r="I620" s="242"/>
      <c r="J620" s="242">
        <v>44302</v>
      </c>
      <c r="K620" s="234" t="s">
        <v>11420</v>
      </c>
      <c r="L620" s="242">
        <v>44308</v>
      </c>
      <c r="M620" s="234" t="s">
        <v>7179</v>
      </c>
      <c r="N620" s="234" t="s">
        <v>11421</v>
      </c>
      <c r="O620" s="234" t="s">
        <v>11422</v>
      </c>
      <c r="P620" s="234" t="s">
        <v>6999</v>
      </c>
      <c r="Q620" s="234"/>
      <c r="R620" s="234" t="s">
        <v>451</v>
      </c>
      <c r="S620" t="b">
        <v>0</v>
      </c>
      <c r="T620" s="242"/>
      <c r="U620" s="103">
        <v>400</v>
      </c>
      <c r="V620" s="234" t="s">
        <v>272</v>
      </c>
      <c r="W620" s="103">
        <v>400</v>
      </c>
      <c r="X620" s="234" t="s">
        <v>272</v>
      </c>
      <c r="Y620" s="242"/>
      <c r="Z620" s="242"/>
      <c r="AA620" s="103"/>
      <c r="AB620" s="234" t="s">
        <v>11423</v>
      </c>
      <c r="AC620" s="243">
        <v>44302.999675925923</v>
      </c>
      <c r="AD620" s="234" t="s">
        <v>9290</v>
      </c>
      <c r="AE620" s="235" t="s">
        <v>11424</v>
      </c>
      <c r="AF620" s="237">
        <v>0</v>
      </c>
      <c r="AG620" s="234" t="s">
        <v>482</v>
      </c>
      <c r="AH620" s="241"/>
      <c r="AI620" t="b">
        <v>1</v>
      </c>
      <c r="AJ620" t="b">
        <v>0</v>
      </c>
      <c r="AK620" s="234"/>
      <c r="AL620" s="103"/>
      <c r="AM620" t="b">
        <v>0</v>
      </c>
      <c r="AN620" s="234"/>
      <c r="AO620" s="103"/>
      <c r="AP620" s="241"/>
      <c r="AQ620" s="241"/>
      <c r="AR620" s="241"/>
      <c r="AS620" s="241"/>
      <c r="AT620" s="234" t="s">
        <v>7005</v>
      </c>
      <c r="AU620" s="234" t="s">
        <v>7006</v>
      </c>
      <c r="AV620" t="b">
        <v>0</v>
      </c>
      <c r="AW620" t="b">
        <v>0</v>
      </c>
      <c r="AX620" s="241" t="s">
        <v>11425</v>
      </c>
      <c r="AY620" s="241"/>
      <c r="AZ620" s="234" t="s">
        <v>7179</v>
      </c>
      <c r="BA620" s="234" t="s">
        <v>11422</v>
      </c>
      <c r="BB620" s="234"/>
      <c r="BC620" t="b">
        <v>0</v>
      </c>
      <c r="BD620" s="234" t="s">
        <v>7186</v>
      </c>
      <c r="BE620" s="234" t="s">
        <v>7026</v>
      </c>
      <c r="BF620" s="234" t="s">
        <v>7027</v>
      </c>
      <c r="BG620" s="234" t="s">
        <v>7028</v>
      </c>
      <c r="BH620" s="234" t="s">
        <v>55</v>
      </c>
      <c r="BI620" s="243">
        <v>44642.415150462963</v>
      </c>
      <c r="BJ620" s="234" t="s">
        <v>442</v>
      </c>
      <c r="BK620" s="234" t="s">
        <v>451</v>
      </c>
      <c r="BL620" s="234" t="s">
        <v>547</v>
      </c>
      <c r="BM620" s="234" t="s">
        <v>451</v>
      </c>
      <c r="BN620" s="241"/>
      <c r="BO620" t="b">
        <v>0</v>
      </c>
      <c r="BP620" t="b">
        <v>0</v>
      </c>
      <c r="BQ620" t="b">
        <v>0</v>
      </c>
      <c r="BR620" s="241" t="s">
        <v>7487</v>
      </c>
      <c r="BS620" s="241"/>
      <c r="BT620" s="234" t="s">
        <v>7012</v>
      </c>
      <c r="BU620" t="b">
        <v>0</v>
      </c>
      <c r="BV620" s="103">
        <v>2</v>
      </c>
      <c r="BW620" s="235">
        <v>1623</v>
      </c>
      <c r="BX620" s="234" t="s">
        <v>11426</v>
      </c>
      <c r="BY620" s="234" t="s">
        <v>56</v>
      </c>
      <c r="BZ620" s="234" t="s">
        <v>7014</v>
      </c>
    </row>
    <row r="621" spans="1:78" ht="45" x14ac:dyDescent="0.25">
      <c r="A621" s="5">
        <v>1584</v>
      </c>
      <c r="B621" s="234" t="s">
        <v>949</v>
      </c>
      <c r="C621" s="234" t="s">
        <v>11427</v>
      </c>
      <c r="D621" s="234"/>
      <c r="E621" s="234" t="s">
        <v>10629</v>
      </c>
      <c r="F621" s="234" t="s">
        <v>2991</v>
      </c>
      <c r="G621" s="234" t="s">
        <v>7864</v>
      </c>
      <c r="H621" s="234" t="s">
        <v>7034</v>
      </c>
      <c r="I621" s="242"/>
      <c r="J621" s="242">
        <v>44300</v>
      </c>
      <c r="K621" s="234" t="s">
        <v>238</v>
      </c>
      <c r="L621" s="242">
        <v>44309</v>
      </c>
      <c r="M621" s="234" t="s">
        <v>7035</v>
      </c>
      <c r="N621" s="234" t="s">
        <v>10630</v>
      </c>
      <c r="O621" s="234" t="s">
        <v>10631</v>
      </c>
      <c r="P621" s="234" t="s">
        <v>6999</v>
      </c>
      <c r="Q621" s="234"/>
      <c r="R621" s="234" t="s">
        <v>547</v>
      </c>
      <c r="S621" t="b">
        <v>0</v>
      </c>
      <c r="T621" s="242"/>
      <c r="U621" s="103">
        <v>465</v>
      </c>
      <c r="V621" s="234" t="s">
        <v>272</v>
      </c>
      <c r="W621" s="103">
        <v>4181</v>
      </c>
      <c r="X621" s="234" t="s">
        <v>272</v>
      </c>
      <c r="Y621" s="242"/>
      <c r="Z621" s="242"/>
      <c r="AA621" s="103">
        <v>9</v>
      </c>
      <c r="AB621" s="234"/>
      <c r="AC621" s="243">
        <v>44302.410324074073</v>
      </c>
      <c r="AD621" s="234" t="s">
        <v>7763</v>
      </c>
      <c r="AE621" s="235" t="s">
        <v>11428</v>
      </c>
      <c r="AF621" s="237">
        <v>0</v>
      </c>
      <c r="AG621" s="234" t="s">
        <v>482</v>
      </c>
      <c r="AH621" s="241"/>
      <c r="AI621" t="b">
        <v>1</v>
      </c>
      <c r="AJ621" t="b">
        <v>0</v>
      </c>
      <c r="AK621" s="234"/>
      <c r="AL621" s="103"/>
      <c r="AM621" t="b">
        <v>0</v>
      </c>
      <c r="AN621" s="234"/>
      <c r="AO621" s="103"/>
      <c r="AP621" s="241"/>
      <c r="AQ621" s="241"/>
      <c r="AR621" s="241"/>
      <c r="AS621" s="241"/>
      <c r="AT621" s="234" t="s">
        <v>7120</v>
      </c>
      <c r="AU621" s="234" t="s">
        <v>11429</v>
      </c>
      <c r="AV621" t="b">
        <v>1</v>
      </c>
      <c r="AW621" t="b">
        <v>1</v>
      </c>
      <c r="AX621" s="241" t="s">
        <v>9848</v>
      </c>
      <c r="AY621" s="241" t="s">
        <v>11430</v>
      </c>
      <c r="AZ621" s="234"/>
      <c r="BA621" s="234"/>
      <c r="BB621" s="234" t="s">
        <v>11431</v>
      </c>
      <c r="BC621" t="b">
        <v>1</v>
      </c>
      <c r="BD621" s="234" t="s">
        <v>7044</v>
      </c>
      <c r="BE621" s="234" t="s">
        <v>7045</v>
      </c>
      <c r="BF621" s="234" t="s">
        <v>6972</v>
      </c>
      <c r="BG621" s="234" t="s">
        <v>7028</v>
      </c>
      <c r="BH621" s="234" t="s">
        <v>55</v>
      </c>
      <c r="BI621" s="243">
        <v>44642.415138888886</v>
      </c>
      <c r="BJ621" s="234" t="s">
        <v>442</v>
      </c>
      <c r="BK621" s="234" t="s">
        <v>451</v>
      </c>
      <c r="BL621" s="234" t="s">
        <v>547</v>
      </c>
      <c r="BM621" s="234" t="s">
        <v>547</v>
      </c>
      <c r="BN621" s="241" t="s">
        <v>9849</v>
      </c>
      <c r="BO621" t="b">
        <v>0</v>
      </c>
      <c r="BP621" t="b">
        <v>1</v>
      </c>
      <c r="BQ621" t="b">
        <v>1</v>
      </c>
      <c r="BR621" s="241"/>
      <c r="BS621" s="241"/>
      <c r="BT621" s="234" t="s">
        <v>7047</v>
      </c>
      <c r="BU621" t="b">
        <v>0</v>
      </c>
      <c r="BV621" s="103">
        <v>6</v>
      </c>
      <c r="BW621" s="235">
        <v>1622</v>
      </c>
      <c r="BX621" s="234" t="s">
        <v>11432</v>
      </c>
      <c r="BY621" s="234" t="s">
        <v>56</v>
      </c>
      <c r="BZ621" s="234" t="s">
        <v>7014</v>
      </c>
    </row>
    <row r="622" spans="1:78" ht="45" x14ac:dyDescent="0.25">
      <c r="A622" s="5">
        <v>1582</v>
      </c>
      <c r="B622" s="234" t="s">
        <v>11433</v>
      </c>
      <c r="C622" s="234" t="s">
        <v>11434</v>
      </c>
      <c r="D622" s="234" t="s">
        <v>11071</v>
      </c>
      <c r="E622" s="234"/>
      <c r="F622" s="234" t="s">
        <v>6993</v>
      </c>
      <c r="G622" s="234" t="s">
        <v>7244</v>
      </c>
      <c r="H622" s="234" t="s">
        <v>6995</v>
      </c>
      <c r="I622" s="242"/>
      <c r="J622" s="242">
        <v>44302.359629629631</v>
      </c>
      <c r="K622" s="234" t="s">
        <v>11435</v>
      </c>
      <c r="L622" s="242">
        <v>44302.359629629631</v>
      </c>
      <c r="M622" s="234" t="s">
        <v>6996</v>
      </c>
      <c r="N622" s="234" t="s">
        <v>11072</v>
      </c>
      <c r="O622" s="234" t="s">
        <v>9585</v>
      </c>
      <c r="P622" s="234" t="s">
        <v>6999</v>
      </c>
      <c r="Q622" s="234"/>
      <c r="R622" s="234" t="s">
        <v>451</v>
      </c>
      <c r="S622" t="b">
        <v>0</v>
      </c>
      <c r="T622" s="242">
        <v>44389</v>
      </c>
      <c r="U622" s="103">
        <v>28</v>
      </c>
      <c r="V622" s="234" t="s">
        <v>272</v>
      </c>
      <c r="W622" s="103">
        <v>28</v>
      </c>
      <c r="X622" s="234" t="s">
        <v>272</v>
      </c>
      <c r="Y622" s="242">
        <v>44389</v>
      </c>
      <c r="Z622" s="242">
        <v>44494</v>
      </c>
      <c r="AA622" s="103"/>
      <c r="AB622" s="234" t="s">
        <v>11073</v>
      </c>
      <c r="AC622" s="243">
        <v>44302.364768518521</v>
      </c>
      <c r="AD622" s="234" t="s">
        <v>7248</v>
      </c>
      <c r="AE622" s="235" t="s">
        <v>11436</v>
      </c>
      <c r="AF622" s="237">
        <v>0</v>
      </c>
      <c r="AG622" s="234" t="s">
        <v>482</v>
      </c>
      <c r="AH622" s="241" t="s">
        <v>11437</v>
      </c>
      <c r="AI622" t="b">
        <v>1</v>
      </c>
      <c r="AJ622" t="b">
        <v>0</v>
      </c>
      <c r="AK622" s="234"/>
      <c r="AL622" s="103"/>
      <c r="AM622" t="b">
        <v>0</v>
      </c>
      <c r="AN622" s="234"/>
      <c r="AO622" s="103"/>
      <c r="AP622" s="241"/>
      <c r="AQ622" s="241"/>
      <c r="AR622" s="241" t="s">
        <v>11438</v>
      </c>
      <c r="AS622" s="241"/>
      <c r="AT622" s="234" t="s">
        <v>7005</v>
      </c>
      <c r="AU622" s="234" t="s">
        <v>7006</v>
      </c>
      <c r="AV622" t="b">
        <v>0</v>
      </c>
      <c r="AW622" t="b">
        <v>0</v>
      </c>
      <c r="AX622" s="241" t="s">
        <v>11438</v>
      </c>
      <c r="AY622" s="241"/>
      <c r="AZ622" s="234" t="s">
        <v>6996</v>
      </c>
      <c r="BA622" s="234" t="s">
        <v>11439</v>
      </c>
      <c r="BB622" s="234" t="s">
        <v>11440</v>
      </c>
      <c r="BC622" t="b">
        <v>0</v>
      </c>
      <c r="BD622" s="234" t="s">
        <v>7008</v>
      </c>
      <c r="BE622" s="234" t="s">
        <v>7009</v>
      </c>
      <c r="BF622" s="234" t="s">
        <v>7027</v>
      </c>
      <c r="BG622" s="234" t="s">
        <v>7028</v>
      </c>
      <c r="BH622" s="234" t="s">
        <v>55</v>
      </c>
      <c r="BI622" s="243">
        <v>44642.415138888886</v>
      </c>
      <c r="BJ622" s="234" t="s">
        <v>11441</v>
      </c>
      <c r="BK622" s="234" t="s">
        <v>547</v>
      </c>
      <c r="BL622" s="234" t="s">
        <v>547</v>
      </c>
      <c r="BM622" s="234" t="s">
        <v>451</v>
      </c>
      <c r="BN622" s="241" t="s">
        <v>7187</v>
      </c>
      <c r="BO622" t="b">
        <v>0</v>
      </c>
      <c r="BP622" t="b">
        <v>0</v>
      </c>
      <c r="BQ622" t="b">
        <v>0</v>
      </c>
      <c r="BR622" s="241" t="s">
        <v>7029</v>
      </c>
      <c r="BS622" s="241"/>
      <c r="BT622" s="234" t="s">
        <v>7012</v>
      </c>
      <c r="BU622" t="b">
        <v>1</v>
      </c>
      <c r="BV622" s="103">
        <v>0</v>
      </c>
      <c r="BW622" s="235">
        <v>1621</v>
      </c>
      <c r="BX622" s="234" t="s">
        <v>11442</v>
      </c>
      <c r="BY622" s="234" t="s">
        <v>56</v>
      </c>
      <c r="BZ622" s="234" t="s">
        <v>7014</v>
      </c>
    </row>
    <row r="623" spans="1:78" x14ac:dyDescent="0.25">
      <c r="A623" s="5">
        <v>1581</v>
      </c>
      <c r="B623" s="234" t="s">
        <v>914</v>
      </c>
      <c r="C623" s="234" t="s">
        <v>11443</v>
      </c>
      <c r="D623" s="234" t="s">
        <v>11444</v>
      </c>
      <c r="E623" s="234"/>
      <c r="F623" s="234" t="s">
        <v>7156</v>
      </c>
      <c r="G623" s="234" t="s">
        <v>10829</v>
      </c>
      <c r="H623" s="234" t="s">
        <v>7856</v>
      </c>
      <c r="I623" s="242"/>
      <c r="J623" s="242">
        <v>44301</v>
      </c>
      <c r="K623" s="234" t="s">
        <v>11012</v>
      </c>
      <c r="L623" s="242">
        <v>44308</v>
      </c>
      <c r="M623" s="234" t="s">
        <v>6996</v>
      </c>
      <c r="N623" s="234" t="s">
        <v>10439</v>
      </c>
      <c r="O623" s="234" t="s">
        <v>10440</v>
      </c>
      <c r="P623" s="234" t="s">
        <v>6999</v>
      </c>
      <c r="Q623" s="234"/>
      <c r="R623" s="234" t="s">
        <v>451</v>
      </c>
      <c r="S623" t="b">
        <v>0</v>
      </c>
      <c r="T623" s="242"/>
      <c r="U623" s="103">
        <v>200</v>
      </c>
      <c r="V623" s="234" t="s">
        <v>272</v>
      </c>
      <c r="W623" s="103">
        <v>200</v>
      </c>
      <c r="X623" s="234" t="s">
        <v>272</v>
      </c>
      <c r="Y623" s="242"/>
      <c r="Z623" s="242"/>
      <c r="AA623" s="103">
        <v>1</v>
      </c>
      <c r="AB623" s="234" t="s">
        <v>11445</v>
      </c>
      <c r="AC623" s="243">
        <v>44301.599085648151</v>
      </c>
      <c r="AD623" s="234" t="s">
        <v>10830</v>
      </c>
      <c r="AE623" s="235" t="s">
        <v>11446</v>
      </c>
      <c r="AF623" s="237">
        <v>0</v>
      </c>
      <c r="AG623" s="234" t="s">
        <v>482</v>
      </c>
      <c r="AH623" s="241"/>
      <c r="AI623" t="b">
        <v>1</v>
      </c>
      <c r="AJ623" t="b">
        <v>0</v>
      </c>
      <c r="AK623" s="234"/>
      <c r="AL623" s="103"/>
      <c r="AM623" t="b">
        <v>0</v>
      </c>
      <c r="AN623" s="234"/>
      <c r="AO623" s="103"/>
      <c r="AP623" s="241"/>
      <c r="AQ623" s="241"/>
      <c r="AR623" s="241"/>
      <c r="AS623" s="241" t="s">
        <v>1086</v>
      </c>
      <c r="AT623" s="234" t="s">
        <v>7005</v>
      </c>
      <c r="AU623" s="234" t="s">
        <v>8585</v>
      </c>
      <c r="AV623" t="b">
        <v>0</v>
      </c>
      <c r="AW623" t="b">
        <v>0</v>
      </c>
      <c r="AX623" s="241"/>
      <c r="AY623" s="241"/>
      <c r="AZ623" s="234"/>
      <c r="BA623" s="234"/>
      <c r="BB623" s="234" t="s">
        <v>11447</v>
      </c>
      <c r="BC623" t="b">
        <v>0</v>
      </c>
      <c r="BD623" s="234" t="s">
        <v>7008</v>
      </c>
      <c r="BE623" s="234" t="s">
        <v>7026</v>
      </c>
      <c r="BF623" s="234" t="s">
        <v>7027</v>
      </c>
      <c r="BG623" s="234" t="s">
        <v>7028</v>
      </c>
      <c r="BH623" s="234" t="s">
        <v>55</v>
      </c>
      <c r="BI623" s="243">
        <v>44642.415138888886</v>
      </c>
      <c r="BJ623" s="234" t="s">
        <v>7486</v>
      </c>
      <c r="BK623" s="234" t="s">
        <v>451</v>
      </c>
      <c r="BL623" s="234" t="s">
        <v>451</v>
      </c>
      <c r="BM623" s="234" t="s">
        <v>451</v>
      </c>
      <c r="BN623" s="241"/>
      <c r="BO623" t="b">
        <v>0</v>
      </c>
      <c r="BP623" t="b">
        <v>0</v>
      </c>
      <c r="BQ623" t="b">
        <v>0</v>
      </c>
      <c r="BR623" s="241" t="s">
        <v>7029</v>
      </c>
      <c r="BS623" s="241"/>
      <c r="BT623" s="234" t="s">
        <v>7012</v>
      </c>
      <c r="BU623" t="b">
        <v>0</v>
      </c>
      <c r="BV623" s="103">
        <v>2</v>
      </c>
      <c r="BW623" s="235">
        <v>1620</v>
      </c>
      <c r="BX623" s="234" t="s">
        <v>11448</v>
      </c>
      <c r="BY623" s="234" t="s">
        <v>56</v>
      </c>
      <c r="BZ623" s="234" t="s">
        <v>7014</v>
      </c>
    </row>
    <row r="624" spans="1:78" ht="30" x14ac:dyDescent="0.25">
      <c r="A624" s="5">
        <v>1577</v>
      </c>
      <c r="B624" s="234" t="s">
        <v>906</v>
      </c>
      <c r="C624" s="234" t="s">
        <v>907</v>
      </c>
      <c r="D624" s="234"/>
      <c r="E624" s="234" t="s">
        <v>11052</v>
      </c>
      <c r="F624" s="234" t="s">
        <v>2991</v>
      </c>
      <c r="G624" s="234" t="s">
        <v>7864</v>
      </c>
      <c r="H624" s="234" t="s">
        <v>7034</v>
      </c>
      <c r="I624" s="242"/>
      <c r="J624" s="242">
        <v>44298</v>
      </c>
      <c r="K624" s="234" t="s">
        <v>11449</v>
      </c>
      <c r="L624" s="242">
        <v>44309</v>
      </c>
      <c r="M624" s="234" t="s">
        <v>6996</v>
      </c>
      <c r="N624" s="234" t="s">
        <v>11397</v>
      </c>
      <c r="O624" s="234" t="s">
        <v>9940</v>
      </c>
      <c r="P624" s="234" t="s">
        <v>6999</v>
      </c>
      <c r="Q624" s="234"/>
      <c r="R624" s="234" t="s">
        <v>547</v>
      </c>
      <c r="S624" t="b">
        <v>0</v>
      </c>
      <c r="T624" s="242"/>
      <c r="U624" s="103">
        <v>5611</v>
      </c>
      <c r="V624" s="234" t="s">
        <v>272</v>
      </c>
      <c r="W624" s="103">
        <v>47480</v>
      </c>
      <c r="X624" s="234" t="s">
        <v>272</v>
      </c>
      <c r="Y624" s="242"/>
      <c r="Z624" s="242"/>
      <c r="AA624" s="103">
        <v>9</v>
      </c>
      <c r="AB624" s="234"/>
      <c r="AC624" s="243">
        <v>44300.656678240739</v>
      </c>
      <c r="AD624" s="234" t="s">
        <v>7763</v>
      </c>
      <c r="AE624" s="235" t="s">
        <v>11450</v>
      </c>
      <c r="AF624" s="237">
        <v>0</v>
      </c>
      <c r="AG624" s="234" t="s">
        <v>482</v>
      </c>
      <c r="AH624" s="241"/>
      <c r="AI624" t="b">
        <v>1</v>
      </c>
      <c r="AJ624" t="b">
        <v>0</v>
      </c>
      <c r="AK624" s="234"/>
      <c r="AL624" s="103"/>
      <c r="AM624" t="b">
        <v>0</v>
      </c>
      <c r="AN624" s="234"/>
      <c r="AO624" s="103"/>
      <c r="AP624" s="241"/>
      <c r="AQ624" s="241"/>
      <c r="AR624" s="241" t="s">
        <v>9848</v>
      </c>
      <c r="AS624" s="241"/>
      <c r="AT624" s="234" t="s">
        <v>7058</v>
      </c>
      <c r="AU624" s="234" t="s">
        <v>7184</v>
      </c>
      <c r="AV624" t="b">
        <v>1</v>
      </c>
      <c r="AW624" t="b">
        <v>1</v>
      </c>
      <c r="AX624" s="241" t="s">
        <v>9848</v>
      </c>
      <c r="AY624" s="241" t="s">
        <v>9848</v>
      </c>
      <c r="AZ624" s="234"/>
      <c r="BA624" s="234"/>
      <c r="BB624" s="234" t="s">
        <v>7790</v>
      </c>
      <c r="BC624" t="b">
        <v>1</v>
      </c>
      <c r="BD624" s="234" t="s">
        <v>7008</v>
      </c>
      <c r="BE624" s="234" t="s">
        <v>7045</v>
      </c>
      <c r="BF624" s="234" t="s">
        <v>7027</v>
      </c>
      <c r="BG624" s="234" t="s">
        <v>7028</v>
      </c>
      <c r="BH624" s="234" t="s">
        <v>55</v>
      </c>
      <c r="BI624" s="243">
        <v>44642.415138888886</v>
      </c>
      <c r="BJ624" s="234" t="s">
        <v>442</v>
      </c>
      <c r="BK624" s="234" t="s">
        <v>547</v>
      </c>
      <c r="BL624" s="234" t="s">
        <v>547</v>
      </c>
      <c r="BM624" s="234" t="s">
        <v>547</v>
      </c>
      <c r="BN624" s="241" t="s">
        <v>10507</v>
      </c>
      <c r="BO624" t="b">
        <v>0</v>
      </c>
      <c r="BP624" t="b">
        <v>0</v>
      </c>
      <c r="BQ624" t="b">
        <v>1</v>
      </c>
      <c r="BR624" s="241"/>
      <c r="BS624" s="241"/>
      <c r="BT624" s="234" t="s">
        <v>7047</v>
      </c>
      <c r="BU624" t="b">
        <v>0</v>
      </c>
      <c r="BV624" s="103">
        <v>3</v>
      </c>
      <c r="BW624" s="235">
        <v>1618</v>
      </c>
      <c r="BX624" s="234" t="s">
        <v>11451</v>
      </c>
      <c r="BY624" s="234" t="s">
        <v>56</v>
      </c>
      <c r="BZ624" s="234" t="s">
        <v>7014</v>
      </c>
    </row>
    <row r="625" spans="1:78" x14ac:dyDescent="0.25">
      <c r="A625" s="5">
        <v>1576</v>
      </c>
      <c r="B625" s="234" t="s">
        <v>897</v>
      </c>
      <c r="C625" s="234" t="s">
        <v>11452</v>
      </c>
      <c r="D625" s="234" t="s">
        <v>11453</v>
      </c>
      <c r="E625" s="234" t="s">
        <v>11454</v>
      </c>
      <c r="F625" s="234" t="s">
        <v>6993</v>
      </c>
      <c r="G625" s="234" t="s">
        <v>11209</v>
      </c>
      <c r="H625" s="234" t="s">
        <v>7018</v>
      </c>
      <c r="I625" s="242"/>
      <c r="J625" s="242">
        <v>44286.635636574072</v>
      </c>
      <c r="K625" s="234" t="s">
        <v>11455</v>
      </c>
      <c r="L625" s="242">
        <v>44302.635636574072</v>
      </c>
      <c r="M625" s="234" t="s">
        <v>7871</v>
      </c>
      <c r="N625" s="234" t="s">
        <v>11456</v>
      </c>
      <c r="O625" s="234" t="s">
        <v>11457</v>
      </c>
      <c r="P625" s="234" t="s">
        <v>6999</v>
      </c>
      <c r="Q625" s="234" t="s">
        <v>11458</v>
      </c>
      <c r="R625" s="234" t="s">
        <v>451</v>
      </c>
      <c r="S625" t="b">
        <v>0</v>
      </c>
      <c r="T625" s="242">
        <v>44363</v>
      </c>
      <c r="U625" s="103">
        <v>163</v>
      </c>
      <c r="V625" s="234" t="s">
        <v>272</v>
      </c>
      <c r="W625" s="103">
        <v>163</v>
      </c>
      <c r="X625" s="234" t="s">
        <v>272</v>
      </c>
      <c r="Y625" s="242"/>
      <c r="Z625" s="242"/>
      <c r="AA625" s="103">
        <v>1</v>
      </c>
      <c r="AB625" s="234" t="s">
        <v>11459</v>
      </c>
      <c r="AC625" s="243">
        <v>44300.645613425928</v>
      </c>
      <c r="AD625" s="234" t="s">
        <v>11460</v>
      </c>
      <c r="AE625" s="235" t="s">
        <v>11461</v>
      </c>
      <c r="AF625" s="237">
        <v>0</v>
      </c>
      <c r="AG625" s="234" t="s">
        <v>482</v>
      </c>
      <c r="AH625" s="241"/>
      <c r="AI625" t="b">
        <v>1</v>
      </c>
      <c r="AJ625" t="b">
        <v>0</v>
      </c>
      <c r="AK625" s="234"/>
      <c r="AL625" s="103"/>
      <c r="AM625" t="b">
        <v>0</v>
      </c>
      <c r="AN625" s="234"/>
      <c r="AO625" s="103"/>
      <c r="AP625" s="241"/>
      <c r="AQ625" s="241"/>
      <c r="AR625" s="241"/>
      <c r="AS625" s="241" t="s">
        <v>11462</v>
      </c>
      <c r="AT625" s="234" t="s">
        <v>7166</v>
      </c>
      <c r="AU625" s="234" t="s">
        <v>7006</v>
      </c>
      <c r="AV625" t="b">
        <v>0</v>
      </c>
      <c r="AW625" t="b">
        <v>0</v>
      </c>
      <c r="AX625" s="241"/>
      <c r="AY625" s="241"/>
      <c r="AZ625" s="234"/>
      <c r="BA625" s="234"/>
      <c r="BB625" s="234" t="s">
        <v>11463</v>
      </c>
      <c r="BC625" t="b">
        <v>0</v>
      </c>
      <c r="BD625" s="234" t="s">
        <v>7876</v>
      </c>
      <c r="BE625" s="234" t="s">
        <v>7026</v>
      </c>
      <c r="BF625" s="234" t="s">
        <v>7027</v>
      </c>
      <c r="BG625" s="234" t="s">
        <v>7010</v>
      </c>
      <c r="BH625" s="234" t="s">
        <v>55</v>
      </c>
      <c r="BI625" s="243">
        <v>44642.415127314816</v>
      </c>
      <c r="BJ625" s="234" t="s">
        <v>9879</v>
      </c>
      <c r="BK625" s="234" t="s">
        <v>451</v>
      </c>
      <c r="BL625" s="234" t="s">
        <v>451</v>
      </c>
      <c r="BM625" s="234" t="s">
        <v>451</v>
      </c>
      <c r="BN625" s="241"/>
      <c r="BO625" t="b">
        <v>0</v>
      </c>
      <c r="BP625" t="b">
        <v>0</v>
      </c>
      <c r="BQ625" t="b">
        <v>0</v>
      </c>
      <c r="BR625" s="241"/>
      <c r="BS625" s="241"/>
      <c r="BT625" s="234" t="s">
        <v>7012</v>
      </c>
      <c r="BU625" t="b">
        <v>1</v>
      </c>
      <c r="BV625" s="103">
        <v>0</v>
      </c>
      <c r="BW625" s="235">
        <v>1617</v>
      </c>
      <c r="BX625" s="234" t="s">
        <v>11464</v>
      </c>
      <c r="BY625" s="234" t="s">
        <v>56</v>
      </c>
      <c r="BZ625" s="234" t="s">
        <v>7014</v>
      </c>
    </row>
    <row r="626" spans="1:78" ht="30" x14ac:dyDescent="0.25">
      <c r="A626" s="5">
        <v>1575</v>
      </c>
      <c r="B626" s="234" t="s">
        <v>893</v>
      </c>
      <c r="C626" s="234" t="s">
        <v>11224</v>
      </c>
      <c r="D626" s="234" t="s">
        <v>8920</v>
      </c>
      <c r="E626" s="234"/>
      <c r="F626" s="234" t="s">
        <v>6993</v>
      </c>
      <c r="G626" s="234" t="s">
        <v>10829</v>
      </c>
      <c r="H626" s="234" t="s">
        <v>10829</v>
      </c>
      <c r="I626" s="242"/>
      <c r="J626" s="242">
        <v>44299</v>
      </c>
      <c r="K626" s="234" t="s">
        <v>11465</v>
      </c>
      <c r="L626" s="242">
        <v>44307</v>
      </c>
      <c r="M626" s="234" t="s">
        <v>7066</v>
      </c>
      <c r="N626" s="234" t="s">
        <v>8921</v>
      </c>
      <c r="O626" s="234" t="s">
        <v>8922</v>
      </c>
      <c r="P626" s="234" t="s">
        <v>6999</v>
      </c>
      <c r="Q626" s="234"/>
      <c r="R626" s="234" t="s">
        <v>451</v>
      </c>
      <c r="S626" t="b">
        <v>0</v>
      </c>
      <c r="T626" s="242"/>
      <c r="U626" s="103">
        <v>20</v>
      </c>
      <c r="V626" s="234" t="s">
        <v>272</v>
      </c>
      <c r="W626" s="103">
        <v>20</v>
      </c>
      <c r="X626" s="234" t="s">
        <v>272</v>
      </c>
      <c r="Y626" s="242"/>
      <c r="Z626" s="242"/>
      <c r="AA626" s="103"/>
      <c r="AB626" s="234" t="s">
        <v>8923</v>
      </c>
      <c r="AC626" s="243">
        <v>44300.62327546296</v>
      </c>
      <c r="AD626" s="234" t="s">
        <v>10830</v>
      </c>
      <c r="AE626" s="235" t="s">
        <v>11466</v>
      </c>
      <c r="AF626" s="237">
        <v>0</v>
      </c>
      <c r="AG626" s="234" t="s">
        <v>482</v>
      </c>
      <c r="AH626" s="241"/>
      <c r="AI626" t="b">
        <v>1</v>
      </c>
      <c r="AJ626" t="b">
        <v>0</v>
      </c>
      <c r="AK626" s="234"/>
      <c r="AL626" s="103"/>
      <c r="AM626" t="b">
        <v>0</v>
      </c>
      <c r="AN626" s="234"/>
      <c r="AO626" s="103"/>
      <c r="AP626" s="241"/>
      <c r="AQ626" s="241"/>
      <c r="AR626" s="241"/>
      <c r="AS626" s="241"/>
      <c r="AT626" s="234" t="s">
        <v>7005</v>
      </c>
      <c r="AU626" s="234" t="s">
        <v>7505</v>
      </c>
      <c r="AV626" t="b">
        <v>0</v>
      </c>
      <c r="AW626" t="b">
        <v>0</v>
      </c>
      <c r="AX626" s="241"/>
      <c r="AY626" s="241"/>
      <c r="AZ626" s="234"/>
      <c r="BA626" s="234"/>
      <c r="BB626" s="234" t="s">
        <v>11467</v>
      </c>
      <c r="BC626" t="b">
        <v>0</v>
      </c>
      <c r="BD626" s="234" t="s">
        <v>7076</v>
      </c>
      <c r="BE626" s="234" t="s">
        <v>7026</v>
      </c>
      <c r="BF626" s="234" t="s">
        <v>7027</v>
      </c>
      <c r="BG626" s="234" t="s">
        <v>7028</v>
      </c>
      <c r="BH626" s="234" t="s">
        <v>55</v>
      </c>
      <c r="BI626" s="243">
        <v>44642.415127314816</v>
      </c>
      <c r="BJ626" s="234" t="s">
        <v>442</v>
      </c>
      <c r="BK626" s="234" t="s">
        <v>451</v>
      </c>
      <c r="BL626" s="234" t="s">
        <v>451</v>
      </c>
      <c r="BM626" s="234" t="s">
        <v>451</v>
      </c>
      <c r="BN626" s="241" t="s">
        <v>7187</v>
      </c>
      <c r="BO626" t="b">
        <v>0</v>
      </c>
      <c r="BP626" t="b">
        <v>0</v>
      </c>
      <c r="BQ626" t="b">
        <v>0</v>
      </c>
      <c r="BR626" s="241" t="s">
        <v>7029</v>
      </c>
      <c r="BS626" s="241"/>
      <c r="BT626" s="234" t="s">
        <v>7012</v>
      </c>
      <c r="BU626" t="b">
        <v>0</v>
      </c>
      <c r="BV626" s="103">
        <v>2</v>
      </c>
      <c r="BW626" s="235">
        <v>1616</v>
      </c>
      <c r="BX626" s="234" t="s">
        <v>11468</v>
      </c>
      <c r="BY626" s="234" t="s">
        <v>56</v>
      </c>
      <c r="BZ626" s="234" t="s">
        <v>7014</v>
      </c>
    </row>
    <row r="627" spans="1:78" ht="30" x14ac:dyDescent="0.25">
      <c r="A627" s="5">
        <v>1574</v>
      </c>
      <c r="B627" s="234" t="s">
        <v>889</v>
      </c>
      <c r="C627" s="234" t="s">
        <v>11469</v>
      </c>
      <c r="D627" s="234"/>
      <c r="E627" s="234" t="s">
        <v>11470</v>
      </c>
      <c r="F627" s="234" t="s">
        <v>2991</v>
      </c>
      <c r="G627" s="234" t="s">
        <v>7864</v>
      </c>
      <c r="H627" s="234" t="s">
        <v>7034</v>
      </c>
      <c r="I627" s="242"/>
      <c r="J627" s="242">
        <v>44294</v>
      </c>
      <c r="K627" s="234" t="s">
        <v>11471</v>
      </c>
      <c r="L627" s="242">
        <v>44307</v>
      </c>
      <c r="M627" s="234" t="s">
        <v>7228</v>
      </c>
      <c r="N627" s="234" t="s">
        <v>11472</v>
      </c>
      <c r="O627" s="234" t="s">
        <v>11473</v>
      </c>
      <c r="P627" s="234" t="s">
        <v>6999</v>
      </c>
      <c r="Q627" s="234"/>
      <c r="R627" s="234" t="s">
        <v>451</v>
      </c>
      <c r="S627" t="b">
        <v>0</v>
      </c>
      <c r="T627" s="242"/>
      <c r="U627" s="103">
        <v>498</v>
      </c>
      <c r="V627" s="234" t="s">
        <v>272</v>
      </c>
      <c r="W627" s="103">
        <v>3489</v>
      </c>
      <c r="X627" s="234" t="s">
        <v>272</v>
      </c>
      <c r="Y627" s="242">
        <v>45292</v>
      </c>
      <c r="Z627" s="242">
        <v>47848</v>
      </c>
      <c r="AA627" s="103">
        <v>7</v>
      </c>
      <c r="AB627" s="234"/>
      <c r="AC627" s="243">
        <v>44299.405844907407</v>
      </c>
      <c r="AD627" s="234" t="s">
        <v>7763</v>
      </c>
      <c r="AE627" s="235" t="s">
        <v>11474</v>
      </c>
      <c r="AF627" s="237">
        <v>0</v>
      </c>
      <c r="AG627" s="234" t="s">
        <v>436</v>
      </c>
      <c r="AH627" s="241"/>
      <c r="AI627" t="b">
        <v>1</v>
      </c>
      <c r="AJ627" t="b">
        <v>0</v>
      </c>
      <c r="AK627" s="234"/>
      <c r="AL627" s="103"/>
      <c r="AM627" t="b">
        <v>0</v>
      </c>
      <c r="AN627" s="234"/>
      <c r="AO627" s="103"/>
      <c r="AP627" s="241"/>
      <c r="AQ627" s="241"/>
      <c r="AR627" s="241" t="s">
        <v>9848</v>
      </c>
      <c r="AS627" s="241"/>
      <c r="AT627" s="234" t="s">
        <v>7058</v>
      </c>
      <c r="AU627" s="234" t="s">
        <v>11475</v>
      </c>
      <c r="AV627" t="b">
        <v>1</v>
      </c>
      <c r="AW627" t="b">
        <v>1</v>
      </c>
      <c r="AX627" s="241" t="s">
        <v>9848</v>
      </c>
      <c r="AY627" s="241" t="s">
        <v>9848</v>
      </c>
      <c r="AZ627" s="234"/>
      <c r="BA627" s="234"/>
      <c r="BB627" s="234"/>
      <c r="BC627" t="b">
        <v>1</v>
      </c>
      <c r="BD627" s="234" t="s">
        <v>7234</v>
      </c>
      <c r="BE627" s="234" t="s">
        <v>7045</v>
      </c>
      <c r="BF627" s="234" t="s">
        <v>6972</v>
      </c>
      <c r="BG627" s="234" t="s">
        <v>7028</v>
      </c>
      <c r="BH627" s="234" t="s">
        <v>55</v>
      </c>
      <c r="BI627" s="243">
        <v>44642.415127314816</v>
      </c>
      <c r="BJ627" s="234" t="s">
        <v>442</v>
      </c>
      <c r="BK627" s="234" t="s">
        <v>547</v>
      </c>
      <c r="BL627" s="234" t="s">
        <v>547</v>
      </c>
      <c r="BM627" s="234" t="s">
        <v>547</v>
      </c>
      <c r="BN627" s="241" t="s">
        <v>9849</v>
      </c>
      <c r="BO627" t="b">
        <v>0</v>
      </c>
      <c r="BP627" t="b">
        <v>0</v>
      </c>
      <c r="BQ627" t="b">
        <v>1</v>
      </c>
      <c r="BR627" s="241"/>
      <c r="BS627" s="241"/>
      <c r="BT627" s="234" t="s">
        <v>7047</v>
      </c>
      <c r="BU627" t="b">
        <v>0</v>
      </c>
      <c r="BV627" s="103">
        <v>1</v>
      </c>
      <c r="BW627" s="235">
        <v>1615</v>
      </c>
      <c r="BX627" s="234" t="s">
        <v>11476</v>
      </c>
      <c r="BY627" s="234" t="s">
        <v>56</v>
      </c>
      <c r="BZ627" s="234" t="s">
        <v>7014</v>
      </c>
    </row>
    <row r="628" spans="1:78" ht="105" x14ac:dyDescent="0.25">
      <c r="A628" s="5">
        <v>1573</v>
      </c>
      <c r="B628" s="234" t="s">
        <v>847</v>
      </c>
      <c r="C628" s="234" t="s">
        <v>11477</v>
      </c>
      <c r="D628" s="234" t="s">
        <v>8127</v>
      </c>
      <c r="E628" s="234"/>
      <c r="F628" s="234" t="s">
        <v>2991</v>
      </c>
      <c r="G628" s="234" t="s">
        <v>7864</v>
      </c>
      <c r="H628" s="234" t="s">
        <v>7034</v>
      </c>
      <c r="I628" s="242"/>
      <c r="J628" s="242">
        <v>44526</v>
      </c>
      <c r="K628" s="234" t="s">
        <v>882</v>
      </c>
      <c r="L628" s="242">
        <v>44623</v>
      </c>
      <c r="M628" s="234" t="s">
        <v>6996</v>
      </c>
      <c r="N628" s="234" t="s">
        <v>8128</v>
      </c>
      <c r="O628" s="234" t="s">
        <v>8129</v>
      </c>
      <c r="P628" s="234" t="s">
        <v>6999</v>
      </c>
      <c r="Q628" s="234"/>
      <c r="R628" s="234" t="s">
        <v>451</v>
      </c>
      <c r="S628" t="b">
        <v>0</v>
      </c>
      <c r="T628" s="242">
        <v>44348</v>
      </c>
      <c r="U628" s="103">
        <v>3098</v>
      </c>
      <c r="V628" s="234" t="s">
        <v>272</v>
      </c>
      <c r="W628" s="103">
        <v>27879</v>
      </c>
      <c r="X628" s="234" t="s">
        <v>272</v>
      </c>
      <c r="Y628" s="242">
        <v>44774</v>
      </c>
      <c r="Z628" s="242">
        <v>47848</v>
      </c>
      <c r="AA628" s="103">
        <v>9</v>
      </c>
      <c r="AB628" s="234" t="s">
        <v>8130</v>
      </c>
      <c r="AC628" s="243">
        <v>44299.358958333331</v>
      </c>
      <c r="AD628" s="234" t="s">
        <v>7763</v>
      </c>
      <c r="AE628" s="235" t="s">
        <v>11478</v>
      </c>
      <c r="AF628" s="237">
        <v>600</v>
      </c>
      <c r="AG628" s="234" t="s">
        <v>482</v>
      </c>
      <c r="AH628" s="241" t="s">
        <v>8132</v>
      </c>
      <c r="AI628" t="b">
        <v>1</v>
      </c>
      <c r="AJ628" t="b">
        <v>0</v>
      </c>
      <c r="AK628" s="234"/>
      <c r="AL628" s="103"/>
      <c r="AM628" t="b">
        <v>0</v>
      </c>
      <c r="AN628" s="234"/>
      <c r="AO628" s="103"/>
      <c r="AP628" s="241"/>
      <c r="AQ628" s="241"/>
      <c r="AR628" s="241" t="s">
        <v>11479</v>
      </c>
      <c r="AS628" s="241"/>
      <c r="AT628" s="234" t="s">
        <v>7120</v>
      </c>
      <c r="AU628" s="234" t="s">
        <v>9027</v>
      </c>
      <c r="AV628" t="b">
        <v>0</v>
      </c>
      <c r="AW628" t="b">
        <v>0</v>
      </c>
      <c r="AX628" s="241"/>
      <c r="AY628" s="241" t="s">
        <v>9848</v>
      </c>
      <c r="AZ628" s="234"/>
      <c r="BA628" s="234"/>
      <c r="BB628" s="234"/>
      <c r="BC628" t="b">
        <v>0</v>
      </c>
      <c r="BD628" s="234" t="s">
        <v>7008</v>
      </c>
      <c r="BE628" s="234" t="s">
        <v>7045</v>
      </c>
      <c r="BF628" s="234" t="s">
        <v>7027</v>
      </c>
      <c r="BG628" s="234" t="s">
        <v>7028</v>
      </c>
      <c r="BH628" s="234" t="s">
        <v>55</v>
      </c>
      <c r="BI628" s="243">
        <v>44642.41511574074</v>
      </c>
      <c r="BJ628" s="234" t="s">
        <v>442</v>
      </c>
      <c r="BK628" s="234" t="s">
        <v>547</v>
      </c>
      <c r="BL628" s="234" t="s">
        <v>451</v>
      </c>
      <c r="BM628" s="234" t="s">
        <v>451</v>
      </c>
      <c r="BN628" s="241"/>
      <c r="BO628" t="b">
        <v>0</v>
      </c>
      <c r="BP628" t="b">
        <v>0</v>
      </c>
      <c r="BQ628" t="b">
        <v>1</v>
      </c>
      <c r="BR628" s="241" t="s">
        <v>8899</v>
      </c>
      <c r="BS628" s="241"/>
      <c r="BT628" s="234" t="s">
        <v>7012</v>
      </c>
      <c r="BU628" t="b">
        <v>0</v>
      </c>
      <c r="BV628" s="103">
        <v>11</v>
      </c>
      <c r="BW628" s="235">
        <v>1614</v>
      </c>
      <c r="BX628" s="234" t="s">
        <v>11480</v>
      </c>
      <c r="BY628" s="234" t="s">
        <v>56</v>
      </c>
      <c r="BZ628" s="234" t="s">
        <v>7014</v>
      </c>
    </row>
    <row r="629" spans="1:78" x14ac:dyDescent="0.25">
      <c r="A629" s="5">
        <v>1572</v>
      </c>
      <c r="B629" s="234" t="s">
        <v>834</v>
      </c>
      <c r="C629" s="234" t="s">
        <v>11481</v>
      </c>
      <c r="D629" s="234" t="s">
        <v>7771</v>
      </c>
      <c r="E629" s="234"/>
      <c r="F629" s="234" t="s">
        <v>2991</v>
      </c>
      <c r="G629" s="234" t="s">
        <v>7033</v>
      </c>
      <c r="H629" s="234" t="s">
        <v>7034</v>
      </c>
      <c r="I629" s="242"/>
      <c r="J629" s="242">
        <v>44298</v>
      </c>
      <c r="K629" s="234" t="s">
        <v>11482</v>
      </c>
      <c r="L629" s="242">
        <v>44302</v>
      </c>
      <c r="M629" s="234" t="s">
        <v>6996</v>
      </c>
      <c r="N629" s="234" t="s">
        <v>10280</v>
      </c>
      <c r="O629" s="234" t="s">
        <v>10281</v>
      </c>
      <c r="P629" s="234" t="s">
        <v>6999</v>
      </c>
      <c r="Q629" s="234"/>
      <c r="R629" s="234" t="s">
        <v>451</v>
      </c>
      <c r="S629" t="b">
        <v>0</v>
      </c>
      <c r="T629" s="242">
        <v>44347</v>
      </c>
      <c r="U629" s="103">
        <v>98</v>
      </c>
      <c r="V629" s="234" t="s">
        <v>272</v>
      </c>
      <c r="W629" s="103">
        <v>980</v>
      </c>
      <c r="X629" s="234" t="s">
        <v>272</v>
      </c>
      <c r="Y629" s="242">
        <v>45292</v>
      </c>
      <c r="Z629" s="242">
        <v>44927</v>
      </c>
      <c r="AA629" s="103"/>
      <c r="AB629" s="234" t="s">
        <v>7774</v>
      </c>
      <c r="AC629" s="243">
        <v>44298.586851851855</v>
      </c>
      <c r="AD629" s="234" t="s">
        <v>7039</v>
      </c>
      <c r="AE629" s="235" t="s">
        <v>11483</v>
      </c>
      <c r="AF629" s="237">
        <v>0</v>
      </c>
      <c r="AG629" s="234" t="s">
        <v>482</v>
      </c>
      <c r="AH629" s="241"/>
      <c r="AI629" t="b">
        <v>1</v>
      </c>
      <c r="AJ629" t="b">
        <v>0</v>
      </c>
      <c r="AK629" s="234"/>
      <c r="AL629" s="103"/>
      <c r="AM629" t="b">
        <v>0</v>
      </c>
      <c r="AN629" s="234"/>
      <c r="AO629" s="103"/>
      <c r="AP629" s="241"/>
      <c r="AQ629" s="241"/>
      <c r="AR629" s="241"/>
      <c r="AS629" s="241"/>
      <c r="AT629" s="234" t="s">
        <v>7005</v>
      </c>
      <c r="AU629" s="234" t="s">
        <v>11399</v>
      </c>
      <c r="AV629" t="b">
        <v>1</v>
      </c>
      <c r="AW629" t="b">
        <v>1</v>
      </c>
      <c r="AX629" s="241"/>
      <c r="AY629" s="241"/>
      <c r="AZ629" s="234"/>
      <c r="BA629" s="234"/>
      <c r="BB629" s="234"/>
      <c r="BC629" t="b">
        <v>0</v>
      </c>
      <c r="BD629" s="234" t="s">
        <v>7008</v>
      </c>
      <c r="BE629" s="234" t="s">
        <v>7045</v>
      </c>
      <c r="BF629" s="234" t="s">
        <v>7027</v>
      </c>
      <c r="BG629" s="234" t="s">
        <v>7028</v>
      </c>
      <c r="BH629" s="234" t="s">
        <v>55</v>
      </c>
      <c r="BI629" s="243">
        <v>44642.41511574074</v>
      </c>
      <c r="BJ629" s="234" t="s">
        <v>442</v>
      </c>
      <c r="BK629" s="234" t="s">
        <v>451</v>
      </c>
      <c r="BL629" s="234" t="s">
        <v>451</v>
      </c>
      <c r="BM629" s="234" t="s">
        <v>451</v>
      </c>
      <c r="BN629" s="241"/>
      <c r="BO629" t="b">
        <v>0</v>
      </c>
      <c r="BP629" t="b">
        <v>0</v>
      </c>
      <c r="BQ629" t="b">
        <v>1</v>
      </c>
      <c r="BR629" s="241" t="s">
        <v>7029</v>
      </c>
      <c r="BS629" s="241"/>
      <c r="BT629" s="234" t="s">
        <v>7012</v>
      </c>
      <c r="BU629" t="b">
        <v>0</v>
      </c>
      <c r="BV629" s="103">
        <v>4</v>
      </c>
      <c r="BW629" s="235">
        <v>1613</v>
      </c>
      <c r="BX629" s="234" t="s">
        <v>11484</v>
      </c>
      <c r="BY629" s="234" t="s">
        <v>56</v>
      </c>
      <c r="BZ629" s="234" t="s">
        <v>7014</v>
      </c>
    </row>
    <row r="630" spans="1:78" x14ac:dyDescent="0.25">
      <c r="A630" s="5">
        <v>1571</v>
      </c>
      <c r="B630" s="234" t="s">
        <v>827</v>
      </c>
      <c r="C630" s="234" t="s">
        <v>11485</v>
      </c>
      <c r="D630" s="234"/>
      <c r="E630" s="234" t="s">
        <v>11486</v>
      </c>
      <c r="F630" s="234" t="s">
        <v>2991</v>
      </c>
      <c r="G630" s="234" t="s">
        <v>7864</v>
      </c>
      <c r="H630" s="234" t="s">
        <v>7034</v>
      </c>
      <c r="I630" s="242"/>
      <c r="J630" s="242">
        <v>44293</v>
      </c>
      <c r="K630" s="234" t="s">
        <v>238</v>
      </c>
      <c r="L630" s="242">
        <v>44307</v>
      </c>
      <c r="M630" s="234" t="s">
        <v>6996</v>
      </c>
      <c r="N630" s="234" t="s">
        <v>11487</v>
      </c>
      <c r="O630" s="234" t="s">
        <v>11488</v>
      </c>
      <c r="P630" s="234" t="s">
        <v>6999</v>
      </c>
      <c r="Q630" s="234"/>
      <c r="R630" s="234" t="s">
        <v>547</v>
      </c>
      <c r="S630" t="b">
        <v>0</v>
      </c>
      <c r="T630" s="242"/>
      <c r="U630" s="103">
        <v>779</v>
      </c>
      <c r="V630" s="234" t="s">
        <v>272</v>
      </c>
      <c r="W630" s="103">
        <v>5554</v>
      </c>
      <c r="X630" s="234" t="s">
        <v>272</v>
      </c>
      <c r="Y630" s="242"/>
      <c r="Z630" s="242"/>
      <c r="AA630" s="103">
        <v>7</v>
      </c>
      <c r="AB630" s="234"/>
      <c r="AC630" s="243">
        <v>44298.463379629633</v>
      </c>
      <c r="AD630" s="234" t="s">
        <v>7763</v>
      </c>
      <c r="AE630" s="235" t="s">
        <v>11489</v>
      </c>
      <c r="AF630" s="237">
        <v>0</v>
      </c>
      <c r="AG630" s="234" t="s">
        <v>482</v>
      </c>
      <c r="AH630" s="241" t="s">
        <v>8132</v>
      </c>
      <c r="AI630" t="b">
        <v>1</v>
      </c>
      <c r="AJ630" t="b">
        <v>0</v>
      </c>
      <c r="AK630" s="234"/>
      <c r="AL630" s="103"/>
      <c r="AM630" t="b">
        <v>0</v>
      </c>
      <c r="AN630" s="234"/>
      <c r="AO630" s="103"/>
      <c r="AP630" s="241"/>
      <c r="AQ630" s="241"/>
      <c r="AR630" s="241"/>
      <c r="AS630" s="241"/>
      <c r="AT630" s="234" t="s">
        <v>7058</v>
      </c>
      <c r="AU630" s="234" t="s">
        <v>7184</v>
      </c>
      <c r="AV630" t="b">
        <v>0</v>
      </c>
      <c r="AW630" t="b">
        <v>0</v>
      </c>
      <c r="AX630" s="241"/>
      <c r="AY630" s="241"/>
      <c r="AZ630" s="234"/>
      <c r="BA630" s="234"/>
      <c r="BB630" s="234"/>
      <c r="BC630" t="b">
        <v>1</v>
      </c>
      <c r="BD630" s="234" t="s">
        <v>7008</v>
      </c>
      <c r="BE630" s="234" t="s">
        <v>7045</v>
      </c>
      <c r="BF630" s="234" t="s">
        <v>6972</v>
      </c>
      <c r="BG630" s="234" t="s">
        <v>7028</v>
      </c>
      <c r="BH630" s="234" t="s">
        <v>55</v>
      </c>
      <c r="BI630" s="243">
        <v>44642.41511574074</v>
      </c>
      <c r="BJ630" s="234" t="s">
        <v>442</v>
      </c>
      <c r="BK630" s="234" t="s">
        <v>451</v>
      </c>
      <c r="BL630" s="234" t="s">
        <v>451</v>
      </c>
      <c r="BM630" s="234" t="s">
        <v>451</v>
      </c>
      <c r="BN630" s="241"/>
      <c r="BO630" t="b">
        <v>0</v>
      </c>
      <c r="BP630" t="b">
        <v>0</v>
      </c>
      <c r="BQ630" t="b">
        <v>1</v>
      </c>
      <c r="BR630" s="241"/>
      <c r="BS630" s="241"/>
      <c r="BT630" s="234" t="s">
        <v>7012</v>
      </c>
      <c r="BU630" t="b">
        <v>0</v>
      </c>
      <c r="BV630" s="103">
        <v>4</v>
      </c>
      <c r="BW630" s="235">
        <v>1612</v>
      </c>
      <c r="BX630" s="234" t="s">
        <v>11490</v>
      </c>
      <c r="BY630" s="234" t="s">
        <v>56</v>
      </c>
      <c r="BZ630" s="234" t="s">
        <v>7014</v>
      </c>
    </row>
    <row r="631" spans="1:78" x14ac:dyDescent="0.25">
      <c r="A631" s="5">
        <v>1570</v>
      </c>
      <c r="B631" s="234" t="s">
        <v>11491</v>
      </c>
      <c r="C631" s="234" t="s">
        <v>11492</v>
      </c>
      <c r="D631" s="234" t="s">
        <v>11493</v>
      </c>
      <c r="E631" s="234" t="s">
        <v>11494</v>
      </c>
      <c r="F631" s="234" t="s">
        <v>7156</v>
      </c>
      <c r="G631" s="234" t="s">
        <v>7856</v>
      </c>
      <c r="H631" s="234" t="s">
        <v>7018</v>
      </c>
      <c r="I631" s="242"/>
      <c r="J631" s="242">
        <v>44295</v>
      </c>
      <c r="K631" s="234" t="s">
        <v>11495</v>
      </c>
      <c r="L631" s="242">
        <v>44295</v>
      </c>
      <c r="M631" s="234" t="s">
        <v>7228</v>
      </c>
      <c r="N631" s="234" t="s">
        <v>11496</v>
      </c>
      <c r="O631" s="234" t="s">
        <v>11497</v>
      </c>
      <c r="P631" s="234" t="s">
        <v>6999</v>
      </c>
      <c r="Q631" s="234"/>
      <c r="R631" s="234" t="s">
        <v>451</v>
      </c>
      <c r="S631" t="b">
        <v>0</v>
      </c>
      <c r="T631" s="242"/>
      <c r="U631" s="103">
        <v>2</v>
      </c>
      <c r="V631" s="234" t="s">
        <v>272</v>
      </c>
      <c r="W631" s="103">
        <v>2</v>
      </c>
      <c r="X631" s="234" t="s">
        <v>272</v>
      </c>
      <c r="Y631" s="242"/>
      <c r="Z631" s="242"/>
      <c r="AA631" s="103"/>
      <c r="AB631" s="234" t="s">
        <v>11498</v>
      </c>
      <c r="AC631" s="243">
        <v>44295.746261574073</v>
      </c>
      <c r="AD631" s="234" t="s">
        <v>55</v>
      </c>
      <c r="AE631" s="235" t="s">
        <v>11499</v>
      </c>
      <c r="AF631" s="237">
        <v>0</v>
      </c>
      <c r="AG631" s="234" t="s">
        <v>482</v>
      </c>
      <c r="AH631" s="241"/>
      <c r="AI631" t="b">
        <v>1</v>
      </c>
      <c r="AJ631" t="b">
        <v>0</v>
      </c>
      <c r="AK631" s="234"/>
      <c r="AL631" s="103"/>
      <c r="AM631" t="b">
        <v>0</v>
      </c>
      <c r="AN631" s="234"/>
      <c r="AO631" s="103"/>
      <c r="AP631" s="241"/>
      <c r="AQ631" s="241"/>
      <c r="AR631" s="241"/>
      <c r="AS631" s="241"/>
      <c r="AT631" s="234" t="s">
        <v>7005</v>
      </c>
      <c r="AU631" s="234" t="s">
        <v>7505</v>
      </c>
      <c r="AV631" t="b">
        <v>0</v>
      </c>
      <c r="AW631" t="b">
        <v>0</v>
      </c>
      <c r="AX631" s="241"/>
      <c r="AY631" s="241"/>
      <c r="AZ631" s="234"/>
      <c r="BA631" s="234"/>
      <c r="BB631" s="234"/>
      <c r="BC631" t="b">
        <v>0</v>
      </c>
      <c r="BD631" s="234" t="s">
        <v>7234</v>
      </c>
      <c r="BE631" s="234" t="s">
        <v>7026</v>
      </c>
      <c r="BF631" s="234" t="s">
        <v>7027</v>
      </c>
      <c r="BG631" s="234" t="s">
        <v>7010</v>
      </c>
      <c r="BH631" s="234" t="s">
        <v>55</v>
      </c>
      <c r="BI631" s="243">
        <v>44642.41510416667</v>
      </c>
      <c r="BJ631" s="234" t="s">
        <v>442</v>
      </c>
      <c r="BK631" s="234" t="s">
        <v>451</v>
      </c>
      <c r="BL631" s="234" t="s">
        <v>451</v>
      </c>
      <c r="BM631" s="234" t="s">
        <v>451</v>
      </c>
      <c r="BN631" s="241"/>
      <c r="BO631" t="b">
        <v>0</v>
      </c>
      <c r="BP631" t="b">
        <v>0</v>
      </c>
      <c r="BQ631" t="b">
        <v>0</v>
      </c>
      <c r="BR631" s="241"/>
      <c r="BS631" s="241"/>
      <c r="BT631" s="234" t="s">
        <v>7012</v>
      </c>
      <c r="BU631" t="b">
        <v>0</v>
      </c>
      <c r="BV631" s="103">
        <v>0</v>
      </c>
      <c r="BW631" s="235">
        <v>1611</v>
      </c>
      <c r="BX631" s="234" t="s">
        <v>11500</v>
      </c>
      <c r="BY631" s="234" t="s">
        <v>56</v>
      </c>
      <c r="BZ631" s="234" t="s">
        <v>7014</v>
      </c>
    </row>
    <row r="632" spans="1:78" x14ac:dyDescent="0.25">
      <c r="A632" s="5">
        <v>1569</v>
      </c>
      <c r="B632" s="234" t="s">
        <v>11501</v>
      </c>
      <c r="C632" s="234" t="s">
        <v>11502</v>
      </c>
      <c r="D632" s="234" t="s">
        <v>11503</v>
      </c>
      <c r="E632" s="234" t="s">
        <v>11504</v>
      </c>
      <c r="F632" s="234" t="s">
        <v>7156</v>
      </c>
      <c r="G632" s="234" t="s">
        <v>7856</v>
      </c>
      <c r="H632" s="234" t="s">
        <v>7018</v>
      </c>
      <c r="I632" s="242"/>
      <c r="J632" s="242">
        <v>44295</v>
      </c>
      <c r="K632" s="234" t="s">
        <v>11505</v>
      </c>
      <c r="L632" s="242">
        <v>44295</v>
      </c>
      <c r="M632" s="234" t="s">
        <v>6996</v>
      </c>
      <c r="N632" s="234" t="s">
        <v>9562</v>
      </c>
      <c r="O632" s="234" t="s">
        <v>7583</v>
      </c>
      <c r="P632" s="234" t="s">
        <v>6999</v>
      </c>
      <c r="Q632" s="234"/>
      <c r="R632" s="234" t="s">
        <v>451</v>
      </c>
      <c r="S632" t="b">
        <v>0</v>
      </c>
      <c r="T632" s="242"/>
      <c r="U632" s="103">
        <v>4</v>
      </c>
      <c r="V632" s="234" t="s">
        <v>272</v>
      </c>
      <c r="W632" s="103">
        <v>4</v>
      </c>
      <c r="X632" s="234" t="s">
        <v>272</v>
      </c>
      <c r="Y632" s="242"/>
      <c r="Z632" s="242"/>
      <c r="AA632" s="103"/>
      <c r="AB632" s="234" t="s">
        <v>11506</v>
      </c>
      <c r="AC632" s="243">
        <v>44295.744074074071</v>
      </c>
      <c r="AD632" s="234" t="s">
        <v>55</v>
      </c>
      <c r="AE632" s="235" t="s">
        <v>11507</v>
      </c>
      <c r="AF632" s="237"/>
      <c r="AG632" s="234" t="s">
        <v>482</v>
      </c>
      <c r="AH632" s="241"/>
      <c r="AI632" t="b">
        <v>1</v>
      </c>
      <c r="AJ632" t="b">
        <v>0</v>
      </c>
      <c r="AK632" s="234"/>
      <c r="AL632" s="103"/>
      <c r="AM632" t="b">
        <v>0</v>
      </c>
      <c r="AN632" s="234"/>
      <c r="AO632" s="103"/>
      <c r="AP632" s="241"/>
      <c r="AQ632" s="241"/>
      <c r="AR632" s="241"/>
      <c r="AS632" s="241"/>
      <c r="AT632" s="234" t="s">
        <v>7005</v>
      </c>
      <c r="AU632" s="234" t="s">
        <v>7505</v>
      </c>
      <c r="AV632" t="b">
        <v>0</v>
      </c>
      <c r="AW632" t="b">
        <v>0</v>
      </c>
      <c r="AX632" s="241"/>
      <c r="AY632" s="241"/>
      <c r="AZ632" s="234"/>
      <c r="BA632" s="234"/>
      <c r="BB632" s="234"/>
      <c r="BC632" t="b">
        <v>0</v>
      </c>
      <c r="BD632" s="234" t="s">
        <v>7008</v>
      </c>
      <c r="BE632" s="234" t="s">
        <v>7026</v>
      </c>
      <c r="BF632" s="234" t="s">
        <v>7027</v>
      </c>
      <c r="BG632" s="234" t="s">
        <v>7010</v>
      </c>
      <c r="BH632" s="234" t="s">
        <v>55</v>
      </c>
      <c r="BI632" s="243">
        <v>44642.41510416667</v>
      </c>
      <c r="BJ632" s="234" t="s">
        <v>442</v>
      </c>
      <c r="BK632" s="234" t="s">
        <v>451</v>
      </c>
      <c r="BL632" s="234" t="s">
        <v>451</v>
      </c>
      <c r="BM632" s="234" t="s">
        <v>451</v>
      </c>
      <c r="BN632" s="241"/>
      <c r="BO632" t="b">
        <v>0</v>
      </c>
      <c r="BP632" t="b">
        <v>0</v>
      </c>
      <c r="BQ632" t="b">
        <v>0</v>
      </c>
      <c r="BR632" s="241"/>
      <c r="BS632" s="241"/>
      <c r="BT632" s="234" t="s">
        <v>7012</v>
      </c>
      <c r="BU632" t="b">
        <v>0</v>
      </c>
      <c r="BV632" s="103">
        <v>0</v>
      </c>
      <c r="BW632" s="235"/>
      <c r="BX632" s="234" t="s">
        <v>11508</v>
      </c>
      <c r="BY632" s="234" t="s">
        <v>56</v>
      </c>
      <c r="BZ632" s="234" t="s">
        <v>7014</v>
      </c>
    </row>
    <row r="633" spans="1:78" x14ac:dyDescent="0.25">
      <c r="A633" s="5">
        <v>1568</v>
      </c>
      <c r="B633" s="234" t="s">
        <v>11509</v>
      </c>
      <c r="C633" s="234" t="s">
        <v>11510</v>
      </c>
      <c r="D633" s="234"/>
      <c r="E633" s="234" t="s">
        <v>11511</v>
      </c>
      <c r="F633" s="234" t="s">
        <v>7156</v>
      </c>
      <c r="G633" s="234" t="s">
        <v>7856</v>
      </c>
      <c r="H633" s="234" t="s">
        <v>7018</v>
      </c>
      <c r="I633" s="242"/>
      <c r="J633" s="242">
        <v>44295</v>
      </c>
      <c r="K633" s="234" t="s">
        <v>11512</v>
      </c>
      <c r="L633" s="242">
        <v>44295</v>
      </c>
      <c r="M633" s="234" t="s">
        <v>6996</v>
      </c>
      <c r="N633" s="234" t="s">
        <v>11513</v>
      </c>
      <c r="O633" s="234" t="s">
        <v>9398</v>
      </c>
      <c r="P633" s="234" t="s">
        <v>6999</v>
      </c>
      <c r="Q633" s="234"/>
      <c r="R633" s="234" t="s">
        <v>451</v>
      </c>
      <c r="S633" t="b">
        <v>0</v>
      </c>
      <c r="T633" s="242"/>
      <c r="U633" s="103">
        <v>5</v>
      </c>
      <c r="V633" s="234" t="s">
        <v>272</v>
      </c>
      <c r="W633" s="103">
        <v>5</v>
      </c>
      <c r="X633" s="234" t="s">
        <v>272</v>
      </c>
      <c r="Y633" s="242"/>
      <c r="Z633" s="242"/>
      <c r="AA633" s="103"/>
      <c r="AB633" s="234"/>
      <c r="AC633" s="243">
        <v>44295.744050925925</v>
      </c>
      <c r="AD633" s="234" t="s">
        <v>55</v>
      </c>
      <c r="AE633" s="235" t="s">
        <v>11514</v>
      </c>
      <c r="AF633" s="237"/>
      <c r="AG633" s="234" t="s">
        <v>482</v>
      </c>
      <c r="AH633" s="241"/>
      <c r="AI633" t="b">
        <v>1</v>
      </c>
      <c r="AJ633" t="b">
        <v>0</v>
      </c>
      <c r="AK633" s="234"/>
      <c r="AL633" s="103"/>
      <c r="AM633" t="b">
        <v>0</v>
      </c>
      <c r="AN633" s="234"/>
      <c r="AO633" s="103"/>
      <c r="AP633" s="241"/>
      <c r="AQ633" s="241"/>
      <c r="AR633" s="241"/>
      <c r="AS633" s="241"/>
      <c r="AT633" s="234"/>
      <c r="AU633" s="234" t="s">
        <v>7505</v>
      </c>
      <c r="AV633" t="b">
        <v>0</v>
      </c>
      <c r="AW633" t="b">
        <v>0</v>
      </c>
      <c r="AX633" s="241"/>
      <c r="AY633" s="241"/>
      <c r="AZ633" s="234"/>
      <c r="BA633" s="234"/>
      <c r="BB633" s="234"/>
      <c r="BC633" t="b">
        <v>1</v>
      </c>
      <c r="BD633" s="234" t="s">
        <v>7008</v>
      </c>
      <c r="BE633" s="234" t="s">
        <v>7026</v>
      </c>
      <c r="BF633" s="234" t="s">
        <v>7027</v>
      </c>
      <c r="BG633" s="234" t="s">
        <v>7010</v>
      </c>
      <c r="BH633" s="234" t="s">
        <v>55</v>
      </c>
      <c r="BI633" s="243">
        <v>44642.41510416667</v>
      </c>
      <c r="BJ633" s="234" t="s">
        <v>442</v>
      </c>
      <c r="BK633" s="234" t="s">
        <v>451</v>
      </c>
      <c r="BL633" s="234" t="s">
        <v>451</v>
      </c>
      <c r="BM633" s="234" t="s">
        <v>451</v>
      </c>
      <c r="BN633" s="241"/>
      <c r="BO633" t="b">
        <v>0</v>
      </c>
      <c r="BP633" t="b">
        <v>0</v>
      </c>
      <c r="BQ633" t="b">
        <v>0</v>
      </c>
      <c r="BR633" s="241"/>
      <c r="BS633" s="241"/>
      <c r="BT633" s="234" t="s">
        <v>7012</v>
      </c>
      <c r="BU633" t="b">
        <v>0</v>
      </c>
      <c r="BV633" s="103">
        <v>0</v>
      </c>
      <c r="BW633" s="235"/>
      <c r="BX633" s="234" t="s">
        <v>11508</v>
      </c>
      <c r="BY633" s="234" t="s">
        <v>56</v>
      </c>
      <c r="BZ633" s="234" t="s">
        <v>7014</v>
      </c>
    </row>
    <row r="634" spans="1:78" x14ac:dyDescent="0.25">
      <c r="A634" s="5">
        <v>1567</v>
      </c>
      <c r="B634" s="234" t="s">
        <v>11515</v>
      </c>
      <c r="C634" s="234" t="s">
        <v>11516</v>
      </c>
      <c r="D634" s="234" t="s">
        <v>11493</v>
      </c>
      <c r="E634" s="234" t="s">
        <v>11517</v>
      </c>
      <c r="F634" s="234" t="s">
        <v>7156</v>
      </c>
      <c r="G634" s="234" t="s">
        <v>7856</v>
      </c>
      <c r="H634" s="234" t="s">
        <v>7018</v>
      </c>
      <c r="I634" s="242"/>
      <c r="J634" s="242">
        <v>44295</v>
      </c>
      <c r="K634" s="234" t="s">
        <v>11518</v>
      </c>
      <c r="L634" s="242">
        <v>44295</v>
      </c>
      <c r="M634" s="234" t="s">
        <v>7228</v>
      </c>
      <c r="N634" s="234" t="s">
        <v>11496</v>
      </c>
      <c r="O634" s="234" t="s">
        <v>11497</v>
      </c>
      <c r="P634" s="234" t="s">
        <v>6999</v>
      </c>
      <c r="Q634" s="234"/>
      <c r="R634" s="234" t="s">
        <v>451</v>
      </c>
      <c r="S634" t="b">
        <v>0</v>
      </c>
      <c r="T634" s="242"/>
      <c r="U634" s="103">
        <v>4</v>
      </c>
      <c r="V634" s="234" t="s">
        <v>272</v>
      </c>
      <c r="W634" s="103">
        <v>4</v>
      </c>
      <c r="X634" s="234" t="s">
        <v>272</v>
      </c>
      <c r="Y634" s="242"/>
      <c r="Z634" s="242"/>
      <c r="AA634" s="103"/>
      <c r="AB634" s="234" t="s">
        <v>11498</v>
      </c>
      <c r="AC634" s="243">
        <v>44295.744027777779</v>
      </c>
      <c r="AD634" s="234" t="s">
        <v>55</v>
      </c>
      <c r="AE634" s="235" t="s">
        <v>11519</v>
      </c>
      <c r="AF634" s="237"/>
      <c r="AG634" s="234" t="s">
        <v>482</v>
      </c>
      <c r="AH634" s="241"/>
      <c r="AI634" t="b">
        <v>1</v>
      </c>
      <c r="AJ634" t="b">
        <v>0</v>
      </c>
      <c r="AK634" s="234"/>
      <c r="AL634" s="103"/>
      <c r="AM634" t="b">
        <v>0</v>
      </c>
      <c r="AN634" s="234"/>
      <c r="AO634" s="103"/>
      <c r="AP634" s="241"/>
      <c r="AQ634" s="241"/>
      <c r="AR634" s="241"/>
      <c r="AS634" s="241"/>
      <c r="AT634" s="234" t="s">
        <v>7005</v>
      </c>
      <c r="AU634" s="234" t="s">
        <v>7505</v>
      </c>
      <c r="AV634" t="b">
        <v>0</v>
      </c>
      <c r="AW634" t="b">
        <v>0</v>
      </c>
      <c r="AX634" s="241"/>
      <c r="AY634" s="241"/>
      <c r="AZ634" s="234"/>
      <c r="BA634" s="234"/>
      <c r="BB634" s="234"/>
      <c r="BC634" t="b">
        <v>0</v>
      </c>
      <c r="BD634" s="234" t="s">
        <v>7234</v>
      </c>
      <c r="BE634" s="234" t="s">
        <v>7026</v>
      </c>
      <c r="BF634" s="234" t="s">
        <v>7027</v>
      </c>
      <c r="BG634" s="234" t="s">
        <v>7010</v>
      </c>
      <c r="BH634" s="234" t="s">
        <v>55</v>
      </c>
      <c r="BI634" s="243">
        <v>44642.41510416667</v>
      </c>
      <c r="BJ634" s="234" t="s">
        <v>442</v>
      </c>
      <c r="BK634" s="234" t="s">
        <v>451</v>
      </c>
      <c r="BL634" s="234" t="s">
        <v>451</v>
      </c>
      <c r="BM634" s="234" t="s">
        <v>451</v>
      </c>
      <c r="BN634" s="241"/>
      <c r="BO634" t="b">
        <v>0</v>
      </c>
      <c r="BP634" t="b">
        <v>0</v>
      </c>
      <c r="BQ634" t="b">
        <v>0</v>
      </c>
      <c r="BR634" s="241"/>
      <c r="BS634" s="241"/>
      <c r="BT634" s="234" t="s">
        <v>7012</v>
      </c>
      <c r="BU634" t="b">
        <v>0</v>
      </c>
      <c r="BV634" s="103">
        <v>0</v>
      </c>
      <c r="BW634" s="235"/>
      <c r="BX634" s="234" t="s">
        <v>11520</v>
      </c>
      <c r="BY634" s="234" t="s">
        <v>56</v>
      </c>
      <c r="BZ634" s="234" t="s">
        <v>7014</v>
      </c>
    </row>
    <row r="635" spans="1:78" x14ac:dyDescent="0.25">
      <c r="A635" s="5">
        <v>1566</v>
      </c>
      <c r="B635" s="234" t="s">
        <v>11521</v>
      </c>
      <c r="C635" s="234" t="s">
        <v>11522</v>
      </c>
      <c r="D635" s="234" t="s">
        <v>11523</v>
      </c>
      <c r="E635" s="234" t="s">
        <v>11524</v>
      </c>
      <c r="F635" s="234" t="s">
        <v>7156</v>
      </c>
      <c r="G635" s="234" t="s">
        <v>7856</v>
      </c>
      <c r="H635" s="234" t="s">
        <v>7018</v>
      </c>
      <c r="I635" s="242"/>
      <c r="J635" s="242">
        <v>44295</v>
      </c>
      <c r="K635" s="234" t="s">
        <v>11525</v>
      </c>
      <c r="L635" s="242">
        <v>44295</v>
      </c>
      <c r="M635" s="234" t="s">
        <v>9952</v>
      </c>
      <c r="N635" s="234" t="s">
        <v>11526</v>
      </c>
      <c r="O635" s="234" t="s">
        <v>11527</v>
      </c>
      <c r="P635" s="234" t="s">
        <v>6999</v>
      </c>
      <c r="Q635" s="234"/>
      <c r="R635" s="234" t="s">
        <v>451</v>
      </c>
      <c r="S635" t="b">
        <v>0</v>
      </c>
      <c r="T635" s="242"/>
      <c r="U635" s="103">
        <v>16</v>
      </c>
      <c r="V635" s="234" t="s">
        <v>272</v>
      </c>
      <c r="W635" s="103">
        <v>16</v>
      </c>
      <c r="X635" s="234" t="s">
        <v>272</v>
      </c>
      <c r="Y635" s="242"/>
      <c r="Z635" s="242"/>
      <c r="AA635" s="103"/>
      <c r="AB635" s="234" t="s">
        <v>11528</v>
      </c>
      <c r="AC635" s="243">
        <v>44295.744004629632</v>
      </c>
      <c r="AD635" s="234" t="s">
        <v>55</v>
      </c>
      <c r="AE635" s="235" t="s">
        <v>11529</v>
      </c>
      <c r="AF635" s="237"/>
      <c r="AG635" s="234" t="s">
        <v>482</v>
      </c>
      <c r="AH635" s="241"/>
      <c r="AI635" t="b">
        <v>1</v>
      </c>
      <c r="AJ635" t="b">
        <v>0</v>
      </c>
      <c r="AK635" s="234"/>
      <c r="AL635" s="103"/>
      <c r="AM635" t="b">
        <v>0</v>
      </c>
      <c r="AN635" s="234"/>
      <c r="AO635" s="103"/>
      <c r="AP635" s="241"/>
      <c r="AQ635" s="241"/>
      <c r="AR635" s="241"/>
      <c r="AS635" s="241"/>
      <c r="AT635" s="234" t="s">
        <v>7166</v>
      </c>
      <c r="AU635" s="234" t="s">
        <v>7505</v>
      </c>
      <c r="AV635" t="b">
        <v>0</v>
      </c>
      <c r="AW635" t="b">
        <v>0</v>
      </c>
      <c r="AX635" s="241"/>
      <c r="AY635" s="241"/>
      <c r="AZ635" s="234"/>
      <c r="BA635" s="234"/>
      <c r="BB635" s="234"/>
      <c r="BC635" t="b">
        <v>0</v>
      </c>
      <c r="BD635" s="234" t="s">
        <v>9959</v>
      </c>
      <c r="BE635" s="234" t="s">
        <v>7026</v>
      </c>
      <c r="BF635" s="234" t="s">
        <v>7027</v>
      </c>
      <c r="BG635" s="234" t="s">
        <v>7010</v>
      </c>
      <c r="BH635" s="234" t="s">
        <v>55</v>
      </c>
      <c r="BI635" s="243">
        <v>44642.415092592593</v>
      </c>
      <c r="BJ635" s="234" t="s">
        <v>442</v>
      </c>
      <c r="BK635" s="234" t="s">
        <v>451</v>
      </c>
      <c r="BL635" s="234" t="s">
        <v>451</v>
      </c>
      <c r="BM635" s="234" t="s">
        <v>451</v>
      </c>
      <c r="BN635" s="241"/>
      <c r="BO635" t="b">
        <v>0</v>
      </c>
      <c r="BP635" t="b">
        <v>0</v>
      </c>
      <c r="BQ635" t="b">
        <v>0</v>
      </c>
      <c r="BR635" s="241"/>
      <c r="BS635" s="241"/>
      <c r="BT635" s="234" t="s">
        <v>7012</v>
      </c>
      <c r="BU635" t="b">
        <v>0</v>
      </c>
      <c r="BV635" s="103">
        <v>0</v>
      </c>
      <c r="BW635" s="235"/>
      <c r="BX635" s="234" t="s">
        <v>11530</v>
      </c>
      <c r="BY635" s="234" t="s">
        <v>56</v>
      </c>
      <c r="BZ635" s="234" t="s">
        <v>7014</v>
      </c>
    </row>
    <row r="636" spans="1:78" x14ac:dyDescent="0.25">
      <c r="A636" s="5">
        <v>1565</v>
      </c>
      <c r="B636" s="234" t="s">
        <v>11531</v>
      </c>
      <c r="C636" s="234" t="s">
        <v>11532</v>
      </c>
      <c r="D636" s="234"/>
      <c r="E636" s="234" t="s">
        <v>11533</v>
      </c>
      <c r="F636" s="234" t="s">
        <v>7156</v>
      </c>
      <c r="G636" s="234" t="s">
        <v>7018</v>
      </c>
      <c r="H636" s="234" t="s">
        <v>7856</v>
      </c>
      <c r="I636" s="242"/>
      <c r="J636" s="242">
        <v>44278</v>
      </c>
      <c r="K636" s="234" t="s">
        <v>11534</v>
      </c>
      <c r="L636" s="242">
        <v>44281</v>
      </c>
      <c r="M636" s="234" t="s">
        <v>6996</v>
      </c>
      <c r="N636" s="234" t="s">
        <v>7430</v>
      </c>
      <c r="O636" s="234" t="s">
        <v>9902</v>
      </c>
      <c r="P636" s="234" t="s">
        <v>6999</v>
      </c>
      <c r="Q636" s="234"/>
      <c r="R636" s="234" t="s">
        <v>451</v>
      </c>
      <c r="S636" t="b">
        <v>0</v>
      </c>
      <c r="T636" s="242"/>
      <c r="U636" s="103">
        <v>75</v>
      </c>
      <c r="V636" s="234" t="s">
        <v>272</v>
      </c>
      <c r="W636" s="103">
        <v>75</v>
      </c>
      <c r="X636" s="234" t="s">
        <v>272</v>
      </c>
      <c r="Y636" s="242"/>
      <c r="Z636" s="242"/>
      <c r="AA636" s="103"/>
      <c r="AB636" s="234"/>
      <c r="AC636" s="243">
        <v>44295.743969907409</v>
      </c>
      <c r="AD636" s="234" t="s">
        <v>55</v>
      </c>
      <c r="AE636" s="235" t="s">
        <v>11535</v>
      </c>
      <c r="AF636" s="237"/>
      <c r="AG636" s="234" t="s">
        <v>482</v>
      </c>
      <c r="AH636" s="241"/>
      <c r="AI636" t="b">
        <v>1</v>
      </c>
      <c r="AJ636" t="b">
        <v>0</v>
      </c>
      <c r="AK636" s="234"/>
      <c r="AL636" s="103"/>
      <c r="AM636" t="b">
        <v>0</v>
      </c>
      <c r="AN636" s="234"/>
      <c r="AO636" s="103"/>
      <c r="AP636" s="241"/>
      <c r="AQ636" s="241"/>
      <c r="AR636" s="241"/>
      <c r="AS636" s="241"/>
      <c r="AT636" s="234"/>
      <c r="AU636" s="234" t="s">
        <v>7505</v>
      </c>
      <c r="AV636" t="b">
        <v>0</v>
      </c>
      <c r="AW636" t="b">
        <v>0</v>
      </c>
      <c r="AX636" s="241"/>
      <c r="AY636" s="241"/>
      <c r="AZ636" s="234"/>
      <c r="BA636" s="234"/>
      <c r="BB636" s="234"/>
      <c r="BC636" t="b">
        <v>1</v>
      </c>
      <c r="BD636" s="234" t="s">
        <v>7008</v>
      </c>
      <c r="BE636" s="234" t="s">
        <v>7026</v>
      </c>
      <c r="BF636" s="234" t="s">
        <v>7027</v>
      </c>
      <c r="BG636" s="234" t="s">
        <v>8373</v>
      </c>
      <c r="BH636" s="234" t="s">
        <v>55</v>
      </c>
      <c r="BI636" s="243">
        <v>44642.415092592593</v>
      </c>
      <c r="BJ636" s="234" t="s">
        <v>442</v>
      </c>
      <c r="BK636" s="234" t="s">
        <v>451</v>
      </c>
      <c r="BL636" s="234" t="s">
        <v>451</v>
      </c>
      <c r="BM636" s="234" t="s">
        <v>451</v>
      </c>
      <c r="BN636" s="241"/>
      <c r="BO636" t="b">
        <v>0</v>
      </c>
      <c r="BP636" t="b">
        <v>0</v>
      </c>
      <c r="BQ636" t="b">
        <v>0</v>
      </c>
      <c r="BR636" s="241"/>
      <c r="BS636" s="241"/>
      <c r="BT636" s="234" t="s">
        <v>7012</v>
      </c>
      <c r="BU636" t="b">
        <v>0</v>
      </c>
      <c r="BV636" s="103">
        <v>0</v>
      </c>
      <c r="BW636" s="235"/>
      <c r="BX636" s="234" t="s">
        <v>11536</v>
      </c>
      <c r="BY636" s="234" t="s">
        <v>56</v>
      </c>
      <c r="BZ636" s="234" t="s">
        <v>7014</v>
      </c>
    </row>
    <row r="637" spans="1:78" x14ac:dyDescent="0.25">
      <c r="A637" s="5">
        <v>1564</v>
      </c>
      <c r="B637" s="234" t="s">
        <v>11537</v>
      </c>
      <c r="C637" s="234" t="s">
        <v>11538</v>
      </c>
      <c r="D637" s="234"/>
      <c r="E637" s="234" t="s">
        <v>11539</v>
      </c>
      <c r="F637" s="234" t="s">
        <v>7156</v>
      </c>
      <c r="G637" s="234" t="s">
        <v>7018</v>
      </c>
      <c r="H637" s="234" t="s">
        <v>7856</v>
      </c>
      <c r="I637" s="242"/>
      <c r="J637" s="242">
        <v>44294</v>
      </c>
      <c r="K637" s="234" t="s">
        <v>11540</v>
      </c>
      <c r="L637" s="242">
        <v>44295</v>
      </c>
      <c r="M637" s="234" t="s">
        <v>7179</v>
      </c>
      <c r="N637" s="234" t="s">
        <v>7430</v>
      </c>
      <c r="O637" s="234" t="s">
        <v>11541</v>
      </c>
      <c r="P637" s="234" t="s">
        <v>6999</v>
      </c>
      <c r="Q637" s="234"/>
      <c r="R637" s="234" t="s">
        <v>451</v>
      </c>
      <c r="S637" t="b">
        <v>0</v>
      </c>
      <c r="T637" s="242"/>
      <c r="U637" s="103">
        <v>30</v>
      </c>
      <c r="V637" s="234" t="s">
        <v>272</v>
      </c>
      <c r="W637" s="103">
        <v>30</v>
      </c>
      <c r="X637" s="234" t="s">
        <v>272</v>
      </c>
      <c r="Y637" s="242"/>
      <c r="Z637" s="242"/>
      <c r="AA637" s="103"/>
      <c r="AB637" s="234"/>
      <c r="AC637" s="243">
        <v>44295.743946759256</v>
      </c>
      <c r="AD637" s="234" t="s">
        <v>55</v>
      </c>
      <c r="AE637" s="235" t="s">
        <v>11542</v>
      </c>
      <c r="AF637" s="237"/>
      <c r="AG637" s="234" t="s">
        <v>482</v>
      </c>
      <c r="AH637" s="241"/>
      <c r="AI637" t="b">
        <v>1</v>
      </c>
      <c r="AJ637" t="b">
        <v>0</v>
      </c>
      <c r="AK637" s="234"/>
      <c r="AL637" s="103"/>
      <c r="AM637" t="b">
        <v>0</v>
      </c>
      <c r="AN637" s="234"/>
      <c r="AO637" s="103"/>
      <c r="AP637" s="241"/>
      <c r="AQ637" s="241"/>
      <c r="AR637" s="241"/>
      <c r="AS637" s="241"/>
      <c r="AT637" s="234"/>
      <c r="AU637" s="234" t="s">
        <v>7505</v>
      </c>
      <c r="AV637" t="b">
        <v>0</v>
      </c>
      <c r="AW637" t="b">
        <v>0</v>
      </c>
      <c r="AX637" s="241"/>
      <c r="AY637" s="241"/>
      <c r="AZ637" s="234"/>
      <c r="BA637" s="234"/>
      <c r="BB637" s="234"/>
      <c r="BC637" t="b">
        <v>1</v>
      </c>
      <c r="BD637" s="234" t="s">
        <v>7186</v>
      </c>
      <c r="BE637" s="234" t="s">
        <v>7026</v>
      </c>
      <c r="BF637" s="234" t="s">
        <v>7027</v>
      </c>
      <c r="BG637" s="234" t="s">
        <v>7028</v>
      </c>
      <c r="BH637" s="234" t="s">
        <v>55</v>
      </c>
      <c r="BI637" s="243">
        <v>44642.415092592593</v>
      </c>
      <c r="BJ637" s="234" t="s">
        <v>442</v>
      </c>
      <c r="BK637" s="234" t="s">
        <v>451</v>
      </c>
      <c r="BL637" s="234" t="s">
        <v>451</v>
      </c>
      <c r="BM637" s="234" t="s">
        <v>451</v>
      </c>
      <c r="BN637" s="241"/>
      <c r="BO637" t="b">
        <v>0</v>
      </c>
      <c r="BP637" t="b">
        <v>0</v>
      </c>
      <c r="BQ637" t="b">
        <v>0</v>
      </c>
      <c r="BR637" s="241"/>
      <c r="BS637" s="241"/>
      <c r="BT637" s="234" t="s">
        <v>7012</v>
      </c>
      <c r="BU637" t="b">
        <v>0</v>
      </c>
      <c r="BV637" s="103">
        <v>0</v>
      </c>
      <c r="BW637" s="235"/>
      <c r="BX637" s="234" t="s">
        <v>11543</v>
      </c>
      <c r="BY637" s="234" t="s">
        <v>56</v>
      </c>
      <c r="BZ637" s="234" t="s">
        <v>7014</v>
      </c>
    </row>
    <row r="638" spans="1:78" x14ac:dyDescent="0.25">
      <c r="A638" s="5">
        <v>1563</v>
      </c>
      <c r="B638" s="234" t="s">
        <v>11544</v>
      </c>
      <c r="C638" s="234" t="s">
        <v>11545</v>
      </c>
      <c r="D638" s="234"/>
      <c r="E638" s="234" t="s">
        <v>11546</v>
      </c>
      <c r="F638" s="234" t="s">
        <v>2991</v>
      </c>
      <c r="G638" s="234" t="s">
        <v>7864</v>
      </c>
      <c r="H638" s="234" t="s">
        <v>7034</v>
      </c>
      <c r="I638" s="242"/>
      <c r="J638" s="242">
        <v>44293</v>
      </c>
      <c r="K638" s="234" t="s">
        <v>11547</v>
      </c>
      <c r="L638" s="242">
        <v>44302</v>
      </c>
      <c r="M638" s="234" t="s">
        <v>6996</v>
      </c>
      <c r="N638" s="234" t="s">
        <v>7430</v>
      </c>
      <c r="O638" s="234" t="s">
        <v>11548</v>
      </c>
      <c r="P638" s="234" t="s">
        <v>6999</v>
      </c>
      <c r="Q638" s="234"/>
      <c r="R638" s="234" t="s">
        <v>451</v>
      </c>
      <c r="S638" t="b">
        <v>0</v>
      </c>
      <c r="T638" s="242"/>
      <c r="U638" s="103">
        <v>26</v>
      </c>
      <c r="V638" s="234" t="s">
        <v>272</v>
      </c>
      <c r="W638" s="103">
        <v>104</v>
      </c>
      <c r="X638" s="234" t="s">
        <v>272</v>
      </c>
      <c r="Y638" s="242"/>
      <c r="Z638" s="242"/>
      <c r="AA638" s="103"/>
      <c r="AB638" s="234"/>
      <c r="AC638" s="243">
        <v>44295.743900462963</v>
      </c>
      <c r="AD638" s="234" t="s">
        <v>55</v>
      </c>
      <c r="AE638" s="235" t="s">
        <v>11549</v>
      </c>
      <c r="AF638" s="237"/>
      <c r="AG638" s="234" t="s">
        <v>482</v>
      </c>
      <c r="AH638" s="241"/>
      <c r="AI638" t="b">
        <v>1</v>
      </c>
      <c r="AJ638" t="b">
        <v>0</v>
      </c>
      <c r="AK638" s="234"/>
      <c r="AL638" s="103"/>
      <c r="AM638" t="b">
        <v>0</v>
      </c>
      <c r="AN638" s="234"/>
      <c r="AO638" s="103"/>
      <c r="AP638" s="241"/>
      <c r="AQ638" s="241"/>
      <c r="AR638" s="241"/>
      <c r="AS638" s="241"/>
      <c r="AT638" s="234"/>
      <c r="AU638" s="234" t="s">
        <v>7505</v>
      </c>
      <c r="AV638" t="b">
        <v>0</v>
      </c>
      <c r="AW638" t="b">
        <v>0</v>
      </c>
      <c r="AX638" s="241"/>
      <c r="AY638" s="241"/>
      <c r="AZ638" s="234"/>
      <c r="BA638" s="234"/>
      <c r="BB638" s="234"/>
      <c r="BC638" t="b">
        <v>1</v>
      </c>
      <c r="BD638" s="234" t="s">
        <v>7008</v>
      </c>
      <c r="BE638" s="234" t="s">
        <v>7045</v>
      </c>
      <c r="BF638" s="234" t="s">
        <v>6972</v>
      </c>
      <c r="BG638" s="234" t="s">
        <v>7028</v>
      </c>
      <c r="BH638" s="234" t="s">
        <v>55</v>
      </c>
      <c r="BI638" s="243">
        <v>44642.415092592593</v>
      </c>
      <c r="BJ638" s="234" t="s">
        <v>442</v>
      </c>
      <c r="BK638" s="234" t="s">
        <v>451</v>
      </c>
      <c r="BL638" s="234" t="s">
        <v>451</v>
      </c>
      <c r="BM638" s="234" t="s">
        <v>451</v>
      </c>
      <c r="BN638" s="241"/>
      <c r="BO638" t="b">
        <v>0</v>
      </c>
      <c r="BP638" t="b">
        <v>0</v>
      </c>
      <c r="BQ638" t="b">
        <v>0</v>
      </c>
      <c r="BR638" s="241"/>
      <c r="BS638" s="241"/>
      <c r="BT638" s="234" t="s">
        <v>7012</v>
      </c>
      <c r="BU638" t="b">
        <v>0</v>
      </c>
      <c r="BV638" s="103">
        <v>0</v>
      </c>
      <c r="BW638" s="235"/>
      <c r="BX638" s="234" t="s">
        <v>11550</v>
      </c>
      <c r="BY638" s="234" t="s">
        <v>56</v>
      </c>
      <c r="BZ638" s="234" t="s">
        <v>7014</v>
      </c>
    </row>
    <row r="639" spans="1:78" x14ac:dyDescent="0.25">
      <c r="A639" s="5">
        <v>1562</v>
      </c>
      <c r="B639" s="234" t="s">
        <v>11551</v>
      </c>
      <c r="C639" s="234" t="s">
        <v>11552</v>
      </c>
      <c r="D639" s="234"/>
      <c r="E639" s="234" t="s">
        <v>11553</v>
      </c>
      <c r="F639" s="234" t="s">
        <v>7156</v>
      </c>
      <c r="G639" s="234" t="s">
        <v>7856</v>
      </c>
      <c r="H639" s="234" t="s">
        <v>7018</v>
      </c>
      <c r="I639" s="242"/>
      <c r="J639" s="242">
        <v>44294</v>
      </c>
      <c r="K639" s="234" t="s">
        <v>11554</v>
      </c>
      <c r="L639" s="242">
        <v>44294</v>
      </c>
      <c r="M639" s="234" t="s">
        <v>6996</v>
      </c>
      <c r="N639" s="234" t="s">
        <v>7540</v>
      </c>
      <c r="O639" s="234" t="s">
        <v>7541</v>
      </c>
      <c r="P639" s="234" t="s">
        <v>6999</v>
      </c>
      <c r="Q639" s="234"/>
      <c r="R639" s="234" t="s">
        <v>451</v>
      </c>
      <c r="S639" t="b">
        <v>0</v>
      </c>
      <c r="T639" s="242"/>
      <c r="U639" s="103">
        <v>1</v>
      </c>
      <c r="V639" s="234" t="s">
        <v>272</v>
      </c>
      <c r="W639" s="103">
        <v>1</v>
      </c>
      <c r="X639" s="234" t="s">
        <v>272</v>
      </c>
      <c r="Y639" s="242"/>
      <c r="Z639" s="242"/>
      <c r="AA639" s="103"/>
      <c r="AB639" s="234"/>
      <c r="AC639" s="243">
        <v>44295.74386574074</v>
      </c>
      <c r="AD639" s="234" t="s">
        <v>55</v>
      </c>
      <c r="AE639" s="235" t="s">
        <v>11555</v>
      </c>
      <c r="AF639" s="237"/>
      <c r="AG639" s="234" t="s">
        <v>482</v>
      </c>
      <c r="AH639" s="241"/>
      <c r="AI639" t="b">
        <v>1</v>
      </c>
      <c r="AJ639" t="b">
        <v>0</v>
      </c>
      <c r="AK639" s="234"/>
      <c r="AL639" s="103"/>
      <c r="AM639" t="b">
        <v>0</v>
      </c>
      <c r="AN639" s="234"/>
      <c r="AO639" s="103"/>
      <c r="AP639" s="241"/>
      <c r="AQ639" s="241"/>
      <c r="AR639" s="241"/>
      <c r="AS639" s="241"/>
      <c r="AT639" s="234"/>
      <c r="AU639" s="234" t="s">
        <v>7505</v>
      </c>
      <c r="AV639" t="b">
        <v>0</v>
      </c>
      <c r="AW639" t="b">
        <v>0</v>
      </c>
      <c r="AX639" s="241"/>
      <c r="AY639" s="241"/>
      <c r="AZ639" s="234"/>
      <c r="BA639" s="234"/>
      <c r="BB639" s="234"/>
      <c r="BC639" t="b">
        <v>1</v>
      </c>
      <c r="BD639" s="234" t="s">
        <v>7008</v>
      </c>
      <c r="BE639" s="234" t="s">
        <v>7026</v>
      </c>
      <c r="BF639" s="234" t="s">
        <v>6972</v>
      </c>
      <c r="BG639" s="234" t="s">
        <v>7010</v>
      </c>
      <c r="BH639" s="234" t="s">
        <v>55</v>
      </c>
      <c r="BI639" s="243">
        <v>44642.415081018517</v>
      </c>
      <c r="BJ639" s="234" t="s">
        <v>442</v>
      </c>
      <c r="BK639" s="234" t="s">
        <v>451</v>
      </c>
      <c r="BL639" s="234" t="s">
        <v>451</v>
      </c>
      <c r="BM639" s="234" t="s">
        <v>451</v>
      </c>
      <c r="BN639" s="241"/>
      <c r="BO639" t="b">
        <v>0</v>
      </c>
      <c r="BP639" t="b">
        <v>0</v>
      </c>
      <c r="BQ639" t="b">
        <v>0</v>
      </c>
      <c r="BR639" s="241"/>
      <c r="BS639" s="241"/>
      <c r="BT639" s="234" t="s">
        <v>7012</v>
      </c>
      <c r="BU639" t="b">
        <v>0</v>
      </c>
      <c r="BV639" s="103">
        <v>0</v>
      </c>
      <c r="BW639" s="235"/>
      <c r="BX639" s="234" t="s">
        <v>11556</v>
      </c>
      <c r="BY639" s="234" t="s">
        <v>56</v>
      </c>
      <c r="BZ639" s="234" t="s">
        <v>7014</v>
      </c>
    </row>
    <row r="640" spans="1:78" x14ac:dyDescent="0.25">
      <c r="A640" s="5">
        <v>1561</v>
      </c>
      <c r="B640" s="234" t="s">
        <v>11557</v>
      </c>
      <c r="C640" s="234" t="s">
        <v>11558</v>
      </c>
      <c r="D640" s="234" t="s">
        <v>11559</v>
      </c>
      <c r="E640" s="234" t="s">
        <v>10721</v>
      </c>
      <c r="F640" s="234" t="s">
        <v>7156</v>
      </c>
      <c r="G640" s="234" t="s">
        <v>7017</v>
      </c>
      <c r="H640" s="234" t="s">
        <v>7856</v>
      </c>
      <c r="I640" s="242"/>
      <c r="J640" s="242">
        <v>44286</v>
      </c>
      <c r="K640" s="234" t="s">
        <v>11560</v>
      </c>
      <c r="L640" s="242">
        <v>44300</v>
      </c>
      <c r="M640" s="234" t="s">
        <v>6996</v>
      </c>
      <c r="N640" s="234" t="s">
        <v>10656</v>
      </c>
      <c r="O640" s="234" t="s">
        <v>10657</v>
      </c>
      <c r="P640" s="234" t="s">
        <v>6999</v>
      </c>
      <c r="Q640" s="234"/>
      <c r="R640" s="234" t="s">
        <v>451</v>
      </c>
      <c r="S640" t="b">
        <v>0</v>
      </c>
      <c r="T640" s="242"/>
      <c r="U640" s="103">
        <v>2</v>
      </c>
      <c r="V640" s="234" t="s">
        <v>272</v>
      </c>
      <c r="W640" s="103">
        <v>2</v>
      </c>
      <c r="X640" s="234" t="s">
        <v>272</v>
      </c>
      <c r="Y640" s="242"/>
      <c r="Z640" s="242"/>
      <c r="AA640" s="103"/>
      <c r="AB640" s="234" t="s">
        <v>11561</v>
      </c>
      <c r="AC640" s="243">
        <v>44295.743796296294</v>
      </c>
      <c r="AD640" s="234" t="s">
        <v>55</v>
      </c>
      <c r="AE640" s="235" t="s">
        <v>11562</v>
      </c>
      <c r="AF640" s="237"/>
      <c r="AG640" s="234" t="s">
        <v>482</v>
      </c>
      <c r="AH640" s="241"/>
      <c r="AI640" t="b">
        <v>1</v>
      </c>
      <c r="AJ640" t="b">
        <v>0</v>
      </c>
      <c r="AK640" s="234"/>
      <c r="AL640" s="103"/>
      <c r="AM640" t="b">
        <v>0</v>
      </c>
      <c r="AN640" s="234"/>
      <c r="AO640" s="103"/>
      <c r="AP640" s="241"/>
      <c r="AQ640" s="241"/>
      <c r="AR640" s="241"/>
      <c r="AS640" s="241"/>
      <c r="AT640" s="234" t="s">
        <v>7005</v>
      </c>
      <c r="AU640" s="234" t="s">
        <v>7505</v>
      </c>
      <c r="AV640" t="b">
        <v>0</v>
      </c>
      <c r="AW640" t="b">
        <v>0</v>
      </c>
      <c r="AX640" s="241"/>
      <c r="AY640" s="241"/>
      <c r="AZ640" s="234"/>
      <c r="BA640" s="234"/>
      <c r="BB640" s="234"/>
      <c r="BC640" t="b">
        <v>0</v>
      </c>
      <c r="BD640" s="234" t="s">
        <v>7008</v>
      </c>
      <c r="BE640" s="234" t="s">
        <v>7026</v>
      </c>
      <c r="BF640" s="234" t="s">
        <v>7027</v>
      </c>
      <c r="BG640" s="234" t="s">
        <v>7028</v>
      </c>
      <c r="BH640" s="234" t="s">
        <v>55</v>
      </c>
      <c r="BI640" s="243">
        <v>44642.415081018517</v>
      </c>
      <c r="BJ640" s="234" t="s">
        <v>442</v>
      </c>
      <c r="BK640" s="234" t="s">
        <v>451</v>
      </c>
      <c r="BL640" s="234" t="s">
        <v>451</v>
      </c>
      <c r="BM640" s="234" t="s">
        <v>451</v>
      </c>
      <c r="BN640" s="241"/>
      <c r="BO640" t="b">
        <v>0</v>
      </c>
      <c r="BP640" t="b">
        <v>0</v>
      </c>
      <c r="BQ640" t="b">
        <v>0</v>
      </c>
      <c r="BR640" s="241"/>
      <c r="BS640" s="241"/>
      <c r="BT640" s="234" t="s">
        <v>7012</v>
      </c>
      <c r="BU640" t="b">
        <v>0</v>
      </c>
      <c r="BV640" s="103">
        <v>0</v>
      </c>
      <c r="BW640" s="235"/>
      <c r="BX640" s="234" t="s">
        <v>11563</v>
      </c>
      <c r="BY640" s="234" t="s">
        <v>56</v>
      </c>
      <c r="BZ640" s="234" t="s">
        <v>7014</v>
      </c>
    </row>
    <row r="641" spans="1:78" x14ac:dyDescent="0.25">
      <c r="A641" s="5">
        <v>1560</v>
      </c>
      <c r="B641" s="234" t="s">
        <v>11564</v>
      </c>
      <c r="C641" s="234" t="s">
        <v>11565</v>
      </c>
      <c r="D641" s="234" t="s">
        <v>8908</v>
      </c>
      <c r="E641" s="234" t="s">
        <v>8909</v>
      </c>
      <c r="F641" s="234" t="s">
        <v>6993</v>
      </c>
      <c r="G641" s="234" t="s">
        <v>7065</v>
      </c>
      <c r="H641" s="234" t="s">
        <v>7856</v>
      </c>
      <c r="I641" s="242"/>
      <c r="J641" s="242">
        <v>44291</v>
      </c>
      <c r="K641" s="234" t="s">
        <v>11566</v>
      </c>
      <c r="L641" s="242">
        <v>44298</v>
      </c>
      <c r="M641" s="234" t="s">
        <v>6996</v>
      </c>
      <c r="N641" s="234" t="s">
        <v>8911</v>
      </c>
      <c r="O641" s="234" t="s">
        <v>11567</v>
      </c>
      <c r="P641" s="234" t="s">
        <v>6999</v>
      </c>
      <c r="Q641" s="234"/>
      <c r="R641" s="234" t="s">
        <v>451</v>
      </c>
      <c r="S641" t="b">
        <v>0</v>
      </c>
      <c r="T641" s="242"/>
      <c r="U641" s="103">
        <v>20</v>
      </c>
      <c r="V641" s="234" t="s">
        <v>272</v>
      </c>
      <c r="W641" s="103">
        <v>20</v>
      </c>
      <c r="X641" s="234" t="s">
        <v>272</v>
      </c>
      <c r="Y641" s="242"/>
      <c r="Z641" s="242"/>
      <c r="AA641" s="103"/>
      <c r="AB641" s="234" t="s">
        <v>8914</v>
      </c>
      <c r="AC641" s="243">
        <v>44295.743726851855</v>
      </c>
      <c r="AD641" s="234" t="s">
        <v>55</v>
      </c>
      <c r="AE641" s="235" t="s">
        <v>11568</v>
      </c>
      <c r="AF641" s="237"/>
      <c r="AG641" s="234" t="s">
        <v>482</v>
      </c>
      <c r="AH641" s="241"/>
      <c r="AI641" t="b">
        <v>1</v>
      </c>
      <c r="AJ641" t="b">
        <v>0</v>
      </c>
      <c r="AK641" s="234"/>
      <c r="AL641" s="103"/>
      <c r="AM641" t="b">
        <v>0</v>
      </c>
      <c r="AN641" s="234"/>
      <c r="AO641" s="103"/>
      <c r="AP641" s="241"/>
      <c r="AQ641" s="241"/>
      <c r="AR641" s="241"/>
      <c r="AS641" s="241"/>
      <c r="AT641" s="234" t="s">
        <v>7005</v>
      </c>
      <c r="AU641" s="234" t="s">
        <v>7505</v>
      </c>
      <c r="AV641" t="b">
        <v>0</v>
      </c>
      <c r="AW641" t="b">
        <v>0</v>
      </c>
      <c r="AX641" s="241"/>
      <c r="AY641" s="241"/>
      <c r="AZ641" s="234"/>
      <c r="BA641" s="234"/>
      <c r="BB641" s="234"/>
      <c r="BC641" t="b">
        <v>0</v>
      </c>
      <c r="BD641" s="234" t="s">
        <v>7008</v>
      </c>
      <c r="BE641" s="234" t="s">
        <v>7026</v>
      </c>
      <c r="BF641" s="234" t="s">
        <v>7027</v>
      </c>
      <c r="BG641" s="234" t="s">
        <v>7028</v>
      </c>
      <c r="BH641" s="234" t="s">
        <v>55</v>
      </c>
      <c r="BI641" s="243">
        <v>44642.415081018517</v>
      </c>
      <c r="BJ641" s="234" t="s">
        <v>442</v>
      </c>
      <c r="BK641" s="234" t="s">
        <v>451</v>
      </c>
      <c r="BL641" s="234" t="s">
        <v>451</v>
      </c>
      <c r="BM641" s="234" t="s">
        <v>451</v>
      </c>
      <c r="BN641" s="241"/>
      <c r="BO641" t="b">
        <v>0</v>
      </c>
      <c r="BP641" t="b">
        <v>0</v>
      </c>
      <c r="BQ641" t="b">
        <v>0</v>
      </c>
      <c r="BR641" s="241"/>
      <c r="BS641" s="241"/>
      <c r="BT641" s="234" t="s">
        <v>7012</v>
      </c>
      <c r="BU641" t="b">
        <v>0</v>
      </c>
      <c r="BV641" s="103">
        <v>0</v>
      </c>
      <c r="BW641" s="235"/>
      <c r="BX641" s="234" t="s">
        <v>11569</v>
      </c>
      <c r="BY641" s="234" t="s">
        <v>56</v>
      </c>
      <c r="BZ641" s="234" t="s">
        <v>7014</v>
      </c>
    </row>
    <row r="642" spans="1:78" x14ac:dyDescent="0.25">
      <c r="A642" s="5">
        <v>1559</v>
      </c>
      <c r="B642" s="234" t="s">
        <v>11570</v>
      </c>
      <c r="C642" s="234" t="s">
        <v>11571</v>
      </c>
      <c r="D642" s="234" t="s">
        <v>11503</v>
      </c>
      <c r="E642" s="234" t="s">
        <v>11504</v>
      </c>
      <c r="F642" s="234" t="s">
        <v>7156</v>
      </c>
      <c r="G642" s="234" t="s">
        <v>7856</v>
      </c>
      <c r="H642" s="234" t="s">
        <v>7018</v>
      </c>
      <c r="I642" s="242"/>
      <c r="J642" s="242">
        <v>44294</v>
      </c>
      <c r="K642" s="234" t="s">
        <v>11572</v>
      </c>
      <c r="L642" s="242">
        <v>44294</v>
      </c>
      <c r="M642" s="234" t="s">
        <v>6996</v>
      </c>
      <c r="N642" s="234" t="s">
        <v>9562</v>
      </c>
      <c r="O642" s="234" t="s">
        <v>7583</v>
      </c>
      <c r="P642" s="234" t="s">
        <v>6999</v>
      </c>
      <c r="Q642" s="234"/>
      <c r="R642" s="234" t="s">
        <v>451</v>
      </c>
      <c r="S642" t="b">
        <v>0</v>
      </c>
      <c r="T642" s="242"/>
      <c r="U642" s="103">
        <v>2</v>
      </c>
      <c r="V642" s="234" t="s">
        <v>272</v>
      </c>
      <c r="W642" s="103">
        <v>2</v>
      </c>
      <c r="X642" s="234" t="s">
        <v>272</v>
      </c>
      <c r="Y642" s="242"/>
      <c r="Z642" s="242"/>
      <c r="AA642" s="103"/>
      <c r="AB642" s="234" t="s">
        <v>11506</v>
      </c>
      <c r="AC642" s="243">
        <v>44295.743703703702</v>
      </c>
      <c r="AD642" s="234" t="s">
        <v>55</v>
      </c>
      <c r="AE642" s="235" t="s">
        <v>11573</v>
      </c>
      <c r="AF642" s="237"/>
      <c r="AG642" s="234" t="s">
        <v>482</v>
      </c>
      <c r="AH642" s="241"/>
      <c r="AI642" t="b">
        <v>1</v>
      </c>
      <c r="AJ642" t="b">
        <v>0</v>
      </c>
      <c r="AK642" s="234"/>
      <c r="AL642" s="103"/>
      <c r="AM642" t="b">
        <v>0</v>
      </c>
      <c r="AN642" s="234"/>
      <c r="AO642" s="103"/>
      <c r="AP642" s="241"/>
      <c r="AQ642" s="241"/>
      <c r="AR642" s="241"/>
      <c r="AS642" s="241"/>
      <c r="AT642" s="234" t="s">
        <v>7005</v>
      </c>
      <c r="AU642" s="234" t="s">
        <v>7505</v>
      </c>
      <c r="AV642" t="b">
        <v>0</v>
      </c>
      <c r="AW642" t="b">
        <v>0</v>
      </c>
      <c r="AX642" s="241"/>
      <c r="AY642" s="241"/>
      <c r="AZ642" s="234"/>
      <c r="BA642" s="234"/>
      <c r="BB642" s="234"/>
      <c r="BC642" t="b">
        <v>0</v>
      </c>
      <c r="BD642" s="234" t="s">
        <v>7008</v>
      </c>
      <c r="BE642" s="234" t="s">
        <v>7026</v>
      </c>
      <c r="BF642" s="234" t="s">
        <v>7027</v>
      </c>
      <c r="BG642" s="234" t="s">
        <v>7010</v>
      </c>
      <c r="BH642" s="234" t="s">
        <v>55</v>
      </c>
      <c r="BI642" s="243">
        <v>44642.415069444447</v>
      </c>
      <c r="BJ642" s="234" t="s">
        <v>442</v>
      </c>
      <c r="BK642" s="234" t="s">
        <v>451</v>
      </c>
      <c r="BL642" s="234" t="s">
        <v>451</v>
      </c>
      <c r="BM642" s="234" t="s">
        <v>451</v>
      </c>
      <c r="BN642" s="241"/>
      <c r="BO642" t="b">
        <v>0</v>
      </c>
      <c r="BP642" t="b">
        <v>0</v>
      </c>
      <c r="BQ642" t="b">
        <v>0</v>
      </c>
      <c r="BR642" s="241"/>
      <c r="BS642" s="241"/>
      <c r="BT642" s="234" t="s">
        <v>7012</v>
      </c>
      <c r="BU642" t="b">
        <v>0</v>
      </c>
      <c r="BV642" s="103">
        <v>0</v>
      </c>
      <c r="BW642" s="235"/>
      <c r="BX642" s="234" t="s">
        <v>11574</v>
      </c>
      <c r="BY642" s="234" t="s">
        <v>56</v>
      </c>
      <c r="BZ642" s="234" t="s">
        <v>7014</v>
      </c>
    </row>
    <row r="643" spans="1:78" x14ac:dyDescent="0.25">
      <c r="A643" s="5">
        <v>1557</v>
      </c>
      <c r="B643" s="234" t="s">
        <v>771</v>
      </c>
      <c r="C643" s="234" t="s">
        <v>11575</v>
      </c>
      <c r="D643" s="234"/>
      <c r="E643" s="234" t="s">
        <v>11576</v>
      </c>
      <c r="F643" s="234" t="s">
        <v>2991</v>
      </c>
      <c r="G643" s="234" t="s">
        <v>7864</v>
      </c>
      <c r="H643" s="234" t="s">
        <v>7034</v>
      </c>
      <c r="I643" s="242"/>
      <c r="J643" s="242">
        <v>44287</v>
      </c>
      <c r="K643" s="234" t="s">
        <v>11577</v>
      </c>
      <c r="L643" s="242">
        <v>44708</v>
      </c>
      <c r="M643" s="234" t="s">
        <v>6996</v>
      </c>
      <c r="N643" s="234" t="s">
        <v>7430</v>
      </c>
      <c r="O643" s="234" t="s">
        <v>11578</v>
      </c>
      <c r="P643" s="234" t="s">
        <v>6999</v>
      </c>
      <c r="Q643" s="234"/>
      <c r="R643" s="234" t="s">
        <v>451</v>
      </c>
      <c r="S643" t="b">
        <v>0</v>
      </c>
      <c r="T643" s="242"/>
      <c r="U643" s="103">
        <v>1038</v>
      </c>
      <c r="V643" s="234" t="s">
        <v>272</v>
      </c>
      <c r="W643" s="103">
        <v>6227</v>
      </c>
      <c r="X643" s="234" t="s">
        <v>272</v>
      </c>
      <c r="Y643" s="242"/>
      <c r="Z643" s="242"/>
      <c r="AA643" s="103">
        <v>6</v>
      </c>
      <c r="AB643" s="234"/>
      <c r="AC643" s="243">
        <v>44295.743634259263</v>
      </c>
      <c r="AD643" s="234" t="s">
        <v>55</v>
      </c>
      <c r="AE643" s="235" t="s">
        <v>11579</v>
      </c>
      <c r="AF643" s="237">
        <v>0</v>
      </c>
      <c r="AG643" s="234" t="s">
        <v>482</v>
      </c>
      <c r="AH643" s="241"/>
      <c r="AI643" t="b">
        <v>1</v>
      </c>
      <c r="AJ643" t="b">
        <v>0</v>
      </c>
      <c r="AK643" s="234"/>
      <c r="AL643" s="103"/>
      <c r="AM643" t="b">
        <v>0</v>
      </c>
      <c r="AN643" s="234"/>
      <c r="AO643" s="103"/>
      <c r="AP643" s="241"/>
      <c r="AQ643" s="241" t="s">
        <v>7073</v>
      </c>
      <c r="AR643" s="241"/>
      <c r="AS643" s="241"/>
      <c r="AT643" s="234" t="s">
        <v>7058</v>
      </c>
      <c r="AU643" s="234" t="s">
        <v>7025</v>
      </c>
      <c r="AV643" t="b">
        <v>1</v>
      </c>
      <c r="AW643" t="b">
        <v>0</v>
      </c>
      <c r="AX643" s="241" t="s">
        <v>11580</v>
      </c>
      <c r="AY643" s="241"/>
      <c r="AZ643" s="234"/>
      <c r="BA643" s="234"/>
      <c r="BB643" s="234"/>
      <c r="BC643" t="b">
        <v>1</v>
      </c>
      <c r="BD643" s="234" t="s">
        <v>7008</v>
      </c>
      <c r="BE643" s="234" t="s">
        <v>7045</v>
      </c>
      <c r="BF643" s="234" t="s">
        <v>7027</v>
      </c>
      <c r="BG643" s="234" t="s">
        <v>7028</v>
      </c>
      <c r="BH643" s="234" t="s">
        <v>7011</v>
      </c>
      <c r="BI643" s="243">
        <v>44715.398680555554</v>
      </c>
      <c r="BJ643" s="234" t="s">
        <v>442</v>
      </c>
      <c r="BK643" s="234" t="s">
        <v>451</v>
      </c>
      <c r="BL643" s="234" t="s">
        <v>547</v>
      </c>
      <c r="BM643" s="234" t="s">
        <v>451</v>
      </c>
      <c r="BN643" s="241"/>
      <c r="BO643" t="b">
        <v>0</v>
      </c>
      <c r="BP643" t="b">
        <v>0</v>
      </c>
      <c r="BQ643" t="b">
        <v>1</v>
      </c>
      <c r="BR643" s="241"/>
      <c r="BS643" s="241"/>
      <c r="BT643" s="234" t="s">
        <v>7047</v>
      </c>
      <c r="BU643" t="b">
        <v>0</v>
      </c>
      <c r="BV643" s="103">
        <v>7</v>
      </c>
      <c r="BW643" s="235">
        <v>1598</v>
      </c>
      <c r="BX643" s="234" t="s">
        <v>11581</v>
      </c>
      <c r="BY643" s="234" t="s">
        <v>56</v>
      </c>
      <c r="BZ643" s="234" t="s">
        <v>7014</v>
      </c>
    </row>
    <row r="644" spans="1:78" x14ac:dyDescent="0.25">
      <c r="A644" s="5">
        <v>1556</v>
      </c>
      <c r="B644" s="234" t="s">
        <v>11582</v>
      </c>
      <c r="C644" s="234" t="s">
        <v>11583</v>
      </c>
      <c r="D644" s="234"/>
      <c r="E644" s="234" t="s">
        <v>11584</v>
      </c>
      <c r="F644" s="234" t="s">
        <v>7156</v>
      </c>
      <c r="G644" s="234" t="s">
        <v>7856</v>
      </c>
      <c r="H644" s="234" t="s">
        <v>7018</v>
      </c>
      <c r="I644" s="242"/>
      <c r="J644" s="242">
        <v>44293</v>
      </c>
      <c r="K644" s="234" t="s">
        <v>11585</v>
      </c>
      <c r="L644" s="242">
        <v>44293</v>
      </c>
      <c r="M644" s="234" t="s">
        <v>7159</v>
      </c>
      <c r="N644" s="234" t="s">
        <v>7430</v>
      </c>
      <c r="O644" s="234" t="s">
        <v>11586</v>
      </c>
      <c r="P644" s="234" t="s">
        <v>6999</v>
      </c>
      <c r="Q644" s="234"/>
      <c r="R644" s="234" t="s">
        <v>451</v>
      </c>
      <c r="S644" t="b">
        <v>0</v>
      </c>
      <c r="T644" s="242"/>
      <c r="U644" s="103">
        <v>4</v>
      </c>
      <c r="V644" s="234" t="s">
        <v>272</v>
      </c>
      <c r="W644" s="103">
        <v>12</v>
      </c>
      <c r="X644" s="234" t="s">
        <v>272</v>
      </c>
      <c r="Y644" s="242"/>
      <c r="Z644" s="242"/>
      <c r="AA644" s="103"/>
      <c r="AB644" s="234"/>
      <c r="AC644" s="243">
        <v>44295.74359953704</v>
      </c>
      <c r="AD644" s="234" t="s">
        <v>55</v>
      </c>
      <c r="AE644" s="235" t="s">
        <v>11587</v>
      </c>
      <c r="AF644" s="237"/>
      <c r="AG644" s="234" t="s">
        <v>482</v>
      </c>
      <c r="AH644" s="241"/>
      <c r="AI644" t="b">
        <v>1</v>
      </c>
      <c r="AJ644" t="b">
        <v>0</v>
      </c>
      <c r="AK644" s="234"/>
      <c r="AL644" s="103"/>
      <c r="AM644" t="b">
        <v>0</v>
      </c>
      <c r="AN644" s="234"/>
      <c r="AO644" s="103"/>
      <c r="AP644" s="241"/>
      <c r="AQ644" s="241"/>
      <c r="AR644" s="241"/>
      <c r="AS644" s="241"/>
      <c r="AT644" s="234"/>
      <c r="AU644" s="234" t="s">
        <v>7505</v>
      </c>
      <c r="AV644" t="b">
        <v>0</v>
      </c>
      <c r="AW644" t="b">
        <v>0</v>
      </c>
      <c r="AX644" s="241"/>
      <c r="AY644" s="241"/>
      <c r="AZ644" s="234"/>
      <c r="BA644" s="234"/>
      <c r="BB644" s="234"/>
      <c r="BC644" t="b">
        <v>1</v>
      </c>
      <c r="BD644" s="234" t="s">
        <v>7170</v>
      </c>
      <c r="BE644" s="234" t="s">
        <v>7026</v>
      </c>
      <c r="BF644" s="234" t="s">
        <v>7027</v>
      </c>
      <c r="BG644" s="234" t="s">
        <v>7010</v>
      </c>
      <c r="BH644" s="234" t="s">
        <v>55</v>
      </c>
      <c r="BI644" s="243">
        <v>44642.415069444447</v>
      </c>
      <c r="BJ644" s="234" t="s">
        <v>442</v>
      </c>
      <c r="BK644" s="234" t="s">
        <v>451</v>
      </c>
      <c r="BL644" s="234" t="s">
        <v>451</v>
      </c>
      <c r="BM644" s="234" t="s">
        <v>451</v>
      </c>
      <c r="BN644" s="241"/>
      <c r="BO644" t="b">
        <v>0</v>
      </c>
      <c r="BP644" t="b">
        <v>0</v>
      </c>
      <c r="BQ644" t="b">
        <v>0</v>
      </c>
      <c r="BR644" s="241"/>
      <c r="BS644" s="241"/>
      <c r="BT644" s="234" t="s">
        <v>7012</v>
      </c>
      <c r="BU644" t="b">
        <v>0</v>
      </c>
      <c r="BV644" s="103">
        <v>0</v>
      </c>
      <c r="BW644" s="235"/>
      <c r="BX644" s="234" t="s">
        <v>11588</v>
      </c>
      <c r="BY644" s="234" t="s">
        <v>56</v>
      </c>
      <c r="BZ644" s="234" t="s">
        <v>7014</v>
      </c>
    </row>
    <row r="645" spans="1:78" x14ac:dyDescent="0.25">
      <c r="A645" s="5">
        <v>1555</v>
      </c>
      <c r="B645" s="234" t="s">
        <v>11589</v>
      </c>
      <c r="C645" s="234" t="s">
        <v>11590</v>
      </c>
      <c r="D645" s="234"/>
      <c r="E645" s="234" t="s">
        <v>11591</v>
      </c>
      <c r="F645" s="234" t="s">
        <v>7156</v>
      </c>
      <c r="G645" s="234" t="s">
        <v>7856</v>
      </c>
      <c r="H645" s="234" t="s">
        <v>7018</v>
      </c>
      <c r="I645" s="242"/>
      <c r="J645" s="242">
        <v>44292</v>
      </c>
      <c r="K645" s="234" t="s">
        <v>11592</v>
      </c>
      <c r="L645" s="242">
        <v>44293</v>
      </c>
      <c r="M645" s="234" t="s">
        <v>7159</v>
      </c>
      <c r="N645" s="234" t="s">
        <v>7430</v>
      </c>
      <c r="O645" s="234" t="s">
        <v>11593</v>
      </c>
      <c r="P645" s="234" t="s">
        <v>6999</v>
      </c>
      <c r="Q645" s="234"/>
      <c r="R645" s="234" t="s">
        <v>451</v>
      </c>
      <c r="S645" t="b">
        <v>0</v>
      </c>
      <c r="T645" s="242"/>
      <c r="U645" s="103">
        <v>1</v>
      </c>
      <c r="V645" s="234" t="s">
        <v>272</v>
      </c>
      <c r="W645" s="103">
        <v>1</v>
      </c>
      <c r="X645" s="234" t="s">
        <v>272</v>
      </c>
      <c r="Y645" s="242"/>
      <c r="Z645" s="242"/>
      <c r="AA645" s="103"/>
      <c r="AB645" s="234"/>
      <c r="AC645" s="243">
        <v>44295.743564814817</v>
      </c>
      <c r="AD645" s="234" t="s">
        <v>55</v>
      </c>
      <c r="AE645" s="235" t="s">
        <v>11594</v>
      </c>
      <c r="AF645" s="237"/>
      <c r="AG645" s="234" t="s">
        <v>482</v>
      </c>
      <c r="AH645" s="241"/>
      <c r="AI645" t="b">
        <v>1</v>
      </c>
      <c r="AJ645" t="b">
        <v>0</v>
      </c>
      <c r="AK645" s="234"/>
      <c r="AL645" s="103"/>
      <c r="AM645" t="b">
        <v>0</v>
      </c>
      <c r="AN645" s="234"/>
      <c r="AO645" s="103"/>
      <c r="AP645" s="241"/>
      <c r="AQ645" s="241"/>
      <c r="AR645" s="241"/>
      <c r="AS645" s="241"/>
      <c r="AT645" s="234"/>
      <c r="AU645" s="234" t="s">
        <v>7505</v>
      </c>
      <c r="AV645" t="b">
        <v>0</v>
      </c>
      <c r="AW645" t="b">
        <v>0</v>
      </c>
      <c r="AX645" s="241"/>
      <c r="AY645" s="241"/>
      <c r="AZ645" s="234"/>
      <c r="BA645" s="234"/>
      <c r="BB645" s="234"/>
      <c r="BC645" t="b">
        <v>1</v>
      </c>
      <c r="BD645" s="234" t="s">
        <v>7170</v>
      </c>
      <c r="BE645" s="234" t="s">
        <v>7026</v>
      </c>
      <c r="BF645" s="234" t="s">
        <v>7027</v>
      </c>
      <c r="BG645" s="234" t="s">
        <v>7010</v>
      </c>
      <c r="BH645" s="234" t="s">
        <v>55</v>
      </c>
      <c r="BI645" s="243">
        <v>44642.41505787037</v>
      </c>
      <c r="BJ645" s="234" t="s">
        <v>442</v>
      </c>
      <c r="BK645" s="234" t="s">
        <v>451</v>
      </c>
      <c r="BL645" s="234" t="s">
        <v>451</v>
      </c>
      <c r="BM645" s="234" t="s">
        <v>451</v>
      </c>
      <c r="BN645" s="241"/>
      <c r="BO645" t="b">
        <v>0</v>
      </c>
      <c r="BP645" t="b">
        <v>0</v>
      </c>
      <c r="BQ645" t="b">
        <v>0</v>
      </c>
      <c r="BR645" s="241"/>
      <c r="BS645" s="241"/>
      <c r="BT645" s="234" t="s">
        <v>7012</v>
      </c>
      <c r="BU645" t="b">
        <v>0</v>
      </c>
      <c r="BV645" s="103">
        <v>0</v>
      </c>
      <c r="BW645" s="235"/>
      <c r="BX645" s="234" t="s">
        <v>11595</v>
      </c>
      <c r="BY645" s="234" t="s">
        <v>56</v>
      </c>
      <c r="BZ645" s="234" t="s">
        <v>7014</v>
      </c>
    </row>
    <row r="646" spans="1:78" x14ac:dyDescent="0.25">
      <c r="A646" s="5">
        <v>1554</v>
      </c>
      <c r="B646" s="234" t="s">
        <v>11596</v>
      </c>
      <c r="C646" s="234" t="s">
        <v>11597</v>
      </c>
      <c r="D646" s="234"/>
      <c r="E646" s="234" t="s">
        <v>11598</v>
      </c>
      <c r="F646" s="234" t="s">
        <v>6993</v>
      </c>
      <c r="G646" s="234" t="s">
        <v>7065</v>
      </c>
      <c r="H646" s="234" t="s">
        <v>7856</v>
      </c>
      <c r="I646" s="242"/>
      <c r="J646" s="242">
        <v>44293</v>
      </c>
      <c r="K646" s="234" t="s">
        <v>11599</v>
      </c>
      <c r="L646" s="242">
        <v>44298</v>
      </c>
      <c r="M646" s="234" t="s">
        <v>7179</v>
      </c>
      <c r="N646" s="234" t="s">
        <v>7430</v>
      </c>
      <c r="O646" s="234" t="s">
        <v>11600</v>
      </c>
      <c r="P646" s="234" t="s">
        <v>6999</v>
      </c>
      <c r="Q646" s="234"/>
      <c r="R646" s="234" t="s">
        <v>451</v>
      </c>
      <c r="S646" t="b">
        <v>0</v>
      </c>
      <c r="T646" s="242"/>
      <c r="U646" s="103">
        <v>41</v>
      </c>
      <c r="V646" s="234" t="s">
        <v>272</v>
      </c>
      <c r="W646" s="103">
        <v>41</v>
      </c>
      <c r="X646" s="234" t="s">
        <v>272</v>
      </c>
      <c r="Y646" s="242"/>
      <c r="Z646" s="242"/>
      <c r="AA646" s="103"/>
      <c r="AB646" s="234"/>
      <c r="AC646" s="243">
        <v>44295.743541666663</v>
      </c>
      <c r="AD646" s="234" t="s">
        <v>55</v>
      </c>
      <c r="AE646" s="235" t="s">
        <v>11601</v>
      </c>
      <c r="AF646" s="237"/>
      <c r="AG646" s="234" t="s">
        <v>482</v>
      </c>
      <c r="AH646" s="241"/>
      <c r="AI646" t="b">
        <v>1</v>
      </c>
      <c r="AJ646" t="b">
        <v>0</v>
      </c>
      <c r="AK646" s="234"/>
      <c r="AL646" s="103"/>
      <c r="AM646" t="b">
        <v>0</v>
      </c>
      <c r="AN646" s="234"/>
      <c r="AO646" s="103"/>
      <c r="AP646" s="241"/>
      <c r="AQ646" s="241"/>
      <c r="AR646" s="241"/>
      <c r="AS646" s="241"/>
      <c r="AT646" s="234"/>
      <c r="AU646" s="234" t="s">
        <v>7505</v>
      </c>
      <c r="AV646" t="b">
        <v>0</v>
      </c>
      <c r="AW646" t="b">
        <v>0</v>
      </c>
      <c r="AX646" s="241"/>
      <c r="AY646" s="241"/>
      <c r="AZ646" s="234"/>
      <c r="BA646" s="234"/>
      <c r="BB646" s="234"/>
      <c r="BC646" t="b">
        <v>1</v>
      </c>
      <c r="BD646" s="234" t="s">
        <v>7186</v>
      </c>
      <c r="BE646" s="234" t="s">
        <v>7026</v>
      </c>
      <c r="BF646" s="234" t="s">
        <v>7027</v>
      </c>
      <c r="BG646" s="234" t="s">
        <v>7028</v>
      </c>
      <c r="BH646" s="234" t="s">
        <v>55</v>
      </c>
      <c r="BI646" s="243">
        <v>44642.41505787037</v>
      </c>
      <c r="BJ646" s="234" t="s">
        <v>442</v>
      </c>
      <c r="BK646" s="234" t="s">
        <v>451</v>
      </c>
      <c r="BL646" s="234" t="s">
        <v>451</v>
      </c>
      <c r="BM646" s="234" t="s">
        <v>451</v>
      </c>
      <c r="BN646" s="241"/>
      <c r="BO646" t="b">
        <v>0</v>
      </c>
      <c r="BP646" t="b">
        <v>0</v>
      </c>
      <c r="BQ646" t="b">
        <v>0</v>
      </c>
      <c r="BR646" s="241"/>
      <c r="BS646" s="241"/>
      <c r="BT646" s="234" t="s">
        <v>7012</v>
      </c>
      <c r="BU646" t="b">
        <v>0</v>
      </c>
      <c r="BV646" s="103">
        <v>0</v>
      </c>
      <c r="BW646" s="235"/>
      <c r="BX646" s="234" t="s">
        <v>11602</v>
      </c>
      <c r="BY646" s="234" t="s">
        <v>56</v>
      </c>
      <c r="BZ646" s="234" t="s">
        <v>7014</v>
      </c>
    </row>
    <row r="647" spans="1:78" x14ac:dyDescent="0.25">
      <c r="A647" s="5">
        <v>1553</v>
      </c>
      <c r="B647" s="234" t="s">
        <v>11603</v>
      </c>
      <c r="C647" s="234" t="s">
        <v>11604</v>
      </c>
      <c r="D647" s="234"/>
      <c r="E647" s="234" t="s">
        <v>11605</v>
      </c>
      <c r="F647" s="234" t="s">
        <v>7156</v>
      </c>
      <c r="G647" s="234" t="s">
        <v>7856</v>
      </c>
      <c r="H647" s="234" t="s">
        <v>7018</v>
      </c>
      <c r="I647" s="242"/>
      <c r="J647" s="242">
        <v>44293</v>
      </c>
      <c r="K647" s="234" t="s">
        <v>11606</v>
      </c>
      <c r="L647" s="242">
        <v>44293</v>
      </c>
      <c r="M647" s="234" t="s">
        <v>6996</v>
      </c>
      <c r="N647" s="234" t="s">
        <v>11607</v>
      </c>
      <c r="O647" s="234" t="s">
        <v>11608</v>
      </c>
      <c r="P647" s="234" t="s">
        <v>6999</v>
      </c>
      <c r="Q647" s="234"/>
      <c r="R647" s="234" t="s">
        <v>451</v>
      </c>
      <c r="S647" t="b">
        <v>0</v>
      </c>
      <c r="T647" s="242"/>
      <c r="U647" s="103">
        <v>27</v>
      </c>
      <c r="V647" s="234" t="s">
        <v>272</v>
      </c>
      <c r="W647" s="103">
        <v>27</v>
      </c>
      <c r="X647" s="234" t="s">
        <v>272</v>
      </c>
      <c r="Y647" s="242"/>
      <c r="Z647" s="242"/>
      <c r="AA647" s="103"/>
      <c r="AB647" s="234"/>
      <c r="AC647" s="243">
        <v>44295.743506944447</v>
      </c>
      <c r="AD647" s="234" t="s">
        <v>55</v>
      </c>
      <c r="AE647" s="235" t="s">
        <v>11609</v>
      </c>
      <c r="AF647" s="237"/>
      <c r="AG647" s="234" t="s">
        <v>482</v>
      </c>
      <c r="AH647" s="241"/>
      <c r="AI647" t="b">
        <v>1</v>
      </c>
      <c r="AJ647" t="b">
        <v>0</v>
      </c>
      <c r="AK647" s="234"/>
      <c r="AL647" s="103"/>
      <c r="AM647" t="b">
        <v>0</v>
      </c>
      <c r="AN647" s="234"/>
      <c r="AO647" s="103"/>
      <c r="AP647" s="241"/>
      <c r="AQ647" s="241"/>
      <c r="AR647" s="241"/>
      <c r="AS647" s="241"/>
      <c r="AT647" s="234"/>
      <c r="AU647" s="234" t="s">
        <v>7505</v>
      </c>
      <c r="AV647" t="b">
        <v>0</v>
      </c>
      <c r="AW647" t="b">
        <v>0</v>
      </c>
      <c r="AX647" s="241"/>
      <c r="AY647" s="241"/>
      <c r="AZ647" s="234"/>
      <c r="BA647" s="234"/>
      <c r="BB647" s="234"/>
      <c r="BC647" t="b">
        <v>1</v>
      </c>
      <c r="BD647" s="234" t="s">
        <v>7008</v>
      </c>
      <c r="BE647" s="234" t="s">
        <v>7026</v>
      </c>
      <c r="BF647" s="234" t="s">
        <v>7027</v>
      </c>
      <c r="BG647" s="234" t="s">
        <v>7010</v>
      </c>
      <c r="BH647" s="234" t="s">
        <v>55</v>
      </c>
      <c r="BI647" s="243">
        <v>44642.41505787037</v>
      </c>
      <c r="BJ647" s="234" t="s">
        <v>442</v>
      </c>
      <c r="BK647" s="234" t="s">
        <v>451</v>
      </c>
      <c r="BL647" s="234" t="s">
        <v>451</v>
      </c>
      <c r="BM647" s="234" t="s">
        <v>451</v>
      </c>
      <c r="BN647" s="241"/>
      <c r="BO647" t="b">
        <v>0</v>
      </c>
      <c r="BP647" t="b">
        <v>0</v>
      </c>
      <c r="BQ647" t="b">
        <v>0</v>
      </c>
      <c r="BR647" s="241"/>
      <c r="BS647" s="241"/>
      <c r="BT647" s="234" t="s">
        <v>7012</v>
      </c>
      <c r="BU647" t="b">
        <v>0</v>
      </c>
      <c r="BV647" s="103">
        <v>0</v>
      </c>
      <c r="BW647" s="235"/>
      <c r="BX647" s="234" t="s">
        <v>11610</v>
      </c>
      <c r="BY647" s="234" t="s">
        <v>56</v>
      </c>
      <c r="BZ647" s="234" t="s">
        <v>7014</v>
      </c>
    </row>
    <row r="648" spans="1:78" x14ac:dyDescent="0.25">
      <c r="A648" s="5">
        <v>1552</v>
      </c>
      <c r="B648" s="234" t="s">
        <v>11611</v>
      </c>
      <c r="C648" s="234" t="s">
        <v>11612</v>
      </c>
      <c r="D648" s="234" t="s">
        <v>7051</v>
      </c>
      <c r="E648" s="234" t="s">
        <v>8272</v>
      </c>
      <c r="F648" s="234" t="s">
        <v>2991</v>
      </c>
      <c r="G648" s="234" t="s">
        <v>7033</v>
      </c>
      <c r="H648" s="234" t="s">
        <v>7034</v>
      </c>
      <c r="I648" s="242"/>
      <c r="J648" s="242">
        <v>44292</v>
      </c>
      <c r="K648" s="234" t="s">
        <v>11613</v>
      </c>
      <c r="L648" s="242">
        <v>44320</v>
      </c>
      <c r="M648" s="234" t="s">
        <v>6996</v>
      </c>
      <c r="N648" s="234" t="s">
        <v>7053</v>
      </c>
      <c r="O648" s="234" t="s">
        <v>11614</v>
      </c>
      <c r="P648" s="234" t="s">
        <v>6999</v>
      </c>
      <c r="Q648" s="234"/>
      <c r="R648" s="234" t="s">
        <v>451</v>
      </c>
      <c r="S648" t="b">
        <v>0</v>
      </c>
      <c r="T648" s="242"/>
      <c r="U648" s="103">
        <v>24</v>
      </c>
      <c r="V648" s="234" t="s">
        <v>272</v>
      </c>
      <c r="W648" s="103">
        <v>243</v>
      </c>
      <c r="X648" s="234" t="s">
        <v>272</v>
      </c>
      <c r="Y648" s="242"/>
      <c r="Z648" s="242"/>
      <c r="AA648" s="103"/>
      <c r="AB648" s="234" t="s">
        <v>7055</v>
      </c>
      <c r="AC648" s="243">
        <v>44295.743472222224</v>
      </c>
      <c r="AD648" s="234" t="s">
        <v>55</v>
      </c>
      <c r="AE648" s="235" t="s">
        <v>11615</v>
      </c>
      <c r="AF648" s="237"/>
      <c r="AG648" s="234" t="s">
        <v>482</v>
      </c>
      <c r="AH648" s="241"/>
      <c r="AI648" t="b">
        <v>1</v>
      </c>
      <c r="AJ648" t="b">
        <v>0</v>
      </c>
      <c r="AK648" s="234"/>
      <c r="AL648" s="103"/>
      <c r="AM648" t="b">
        <v>0</v>
      </c>
      <c r="AN648" s="234"/>
      <c r="AO648" s="103"/>
      <c r="AP648" s="241"/>
      <c r="AQ648" s="241"/>
      <c r="AR648" s="241"/>
      <c r="AS648" s="241"/>
      <c r="AT648" s="234" t="s">
        <v>7058</v>
      </c>
      <c r="AU648" s="234" t="s">
        <v>7505</v>
      </c>
      <c r="AV648" t="b">
        <v>0</v>
      </c>
      <c r="AW648" t="b">
        <v>0</v>
      </c>
      <c r="AX648" s="241"/>
      <c r="AY648" s="241"/>
      <c r="AZ648" s="234"/>
      <c r="BA648" s="234"/>
      <c r="BB648" s="234"/>
      <c r="BC648" t="b">
        <v>0</v>
      </c>
      <c r="BD648" s="234" t="s">
        <v>7008</v>
      </c>
      <c r="BE648" s="234" t="s">
        <v>7045</v>
      </c>
      <c r="BF648" s="234" t="s">
        <v>7027</v>
      </c>
      <c r="BG648" s="234" t="s">
        <v>7010</v>
      </c>
      <c r="BH648" s="234" t="s">
        <v>55</v>
      </c>
      <c r="BI648" s="243">
        <v>44642.415046296293</v>
      </c>
      <c r="BJ648" s="234" t="s">
        <v>442</v>
      </c>
      <c r="BK648" s="234" t="s">
        <v>451</v>
      </c>
      <c r="BL648" s="234" t="s">
        <v>451</v>
      </c>
      <c r="BM648" s="234" t="s">
        <v>451</v>
      </c>
      <c r="BN648" s="241"/>
      <c r="BO648" t="b">
        <v>0</v>
      </c>
      <c r="BP648" t="b">
        <v>0</v>
      </c>
      <c r="BQ648" t="b">
        <v>0</v>
      </c>
      <c r="BR648" s="241"/>
      <c r="BS648" s="241"/>
      <c r="BT648" s="234" t="s">
        <v>7047</v>
      </c>
      <c r="BU648" t="b">
        <v>0</v>
      </c>
      <c r="BV648" s="103">
        <v>0</v>
      </c>
      <c r="BW648" s="235"/>
      <c r="BX648" s="234" t="s">
        <v>11616</v>
      </c>
      <c r="BY648" s="234" t="s">
        <v>56</v>
      </c>
      <c r="BZ648" s="234" t="s">
        <v>7014</v>
      </c>
    </row>
    <row r="649" spans="1:78" x14ac:dyDescent="0.25">
      <c r="A649" s="5">
        <v>1551</v>
      </c>
      <c r="B649" s="234" t="s">
        <v>11617</v>
      </c>
      <c r="C649" s="234" t="s">
        <v>11618</v>
      </c>
      <c r="D649" s="234" t="s">
        <v>11619</v>
      </c>
      <c r="E649" s="234" t="s">
        <v>11620</v>
      </c>
      <c r="F649" s="234" t="s">
        <v>6993</v>
      </c>
      <c r="G649" s="234" t="s">
        <v>7065</v>
      </c>
      <c r="H649" s="234" t="s">
        <v>7856</v>
      </c>
      <c r="I649" s="242"/>
      <c r="J649" s="242">
        <v>44292</v>
      </c>
      <c r="K649" s="234" t="s">
        <v>11621</v>
      </c>
      <c r="L649" s="242">
        <v>44298</v>
      </c>
      <c r="M649" s="234" t="s">
        <v>7179</v>
      </c>
      <c r="N649" s="234" t="s">
        <v>11622</v>
      </c>
      <c r="O649" s="234" t="s">
        <v>11623</v>
      </c>
      <c r="P649" s="234" t="s">
        <v>6999</v>
      </c>
      <c r="Q649" s="234"/>
      <c r="R649" s="234" t="s">
        <v>451</v>
      </c>
      <c r="S649" t="b">
        <v>0</v>
      </c>
      <c r="T649" s="242"/>
      <c r="U649" s="103">
        <v>30</v>
      </c>
      <c r="V649" s="234" t="s">
        <v>272</v>
      </c>
      <c r="W649" s="103">
        <v>30</v>
      </c>
      <c r="X649" s="234" t="s">
        <v>272</v>
      </c>
      <c r="Y649" s="242"/>
      <c r="Z649" s="242"/>
      <c r="AA649" s="103"/>
      <c r="AB649" s="234" t="s">
        <v>11624</v>
      </c>
      <c r="AC649" s="243">
        <v>44295.743425925924</v>
      </c>
      <c r="AD649" s="234" t="s">
        <v>55</v>
      </c>
      <c r="AE649" s="235" t="s">
        <v>11625</v>
      </c>
      <c r="AF649" s="237"/>
      <c r="AG649" s="234" t="s">
        <v>436</v>
      </c>
      <c r="AH649" s="241"/>
      <c r="AI649" t="b">
        <v>1</v>
      </c>
      <c r="AJ649" t="b">
        <v>0</v>
      </c>
      <c r="AK649" s="234"/>
      <c r="AL649" s="103"/>
      <c r="AM649" t="b">
        <v>0</v>
      </c>
      <c r="AN649" s="234"/>
      <c r="AO649" s="103"/>
      <c r="AP649" s="241"/>
      <c r="AQ649" s="241"/>
      <c r="AR649" s="241"/>
      <c r="AS649" s="241"/>
      <c r="AT649" s="234" t="s">
        <v>7120</v>
      </c>
      <c r="AU649" s="234" t="s">
        <v>7505</v>
      </c>
      <c r="AV649" t="b">
        <v>0</v>
      </c>
      <c r="AW649" t="b">
        <v>0</v>
      </c>
      <c r="AX649" s="241"/>
      <c r="AY649" s="241"/>
      <c r="AZ649" s="234"/>
      <c r="BA649" s="234"/>
      <c r="BB649" s="234"/>
      <c r="BC649" t="b">
        <v>0</v>
      </c>
      <c r="BD649" s="234" t="s">
        <v>7186</v>
      </c>
      <c r="BE649" s="234" t="s">
        <v>7026</v>
      </c>
      <c r="BF649" s="234" t="s">
        <v>6972</v>
      </c>
      <c r="BG649" s="234" t="s">
        <v>7028</v>
      </c>
      <c r="BH649" s="234" t="s">
        <v>55</v>
      </c>
      <c r="BI649" s="243">
        <v>44642.415046296293</v>
      </c>
      <c r="BJ649" s="234" t="s">
        <v>442</v>
      </c>
      <c r="BK649" s="234" t="s">
        <v>451</v>
      </c>
      <c r="BL649" s="234" t="s">
        <v>451</v>
      </c>
      <c r="BM649" s="234" t="s">
        <v>451</v>
      </c>
      <c r="BN649" s="241"/>
      <c r="BO649" t="b">
        <v>0</v>
      </c>
      <c r="BP649" t="b">
        <v>0</v>
      </c>
      <c r="BQ649" t="b">
        <v>0</v>
      </c>
      <c r="BR649" s="241"/>
      <c r="BS649" s="241"/>
      <c r="BT649" s="234" t="s">
        <v>7012</v>
      </c>
      <c r="BU649" t="b">
        <v>0</v>
      </c>
      <c r="BV649" s="103">
        <v>0</v>
      </c>
      <c r="BW649" s="235"/>
      <c r="BX649" s="234" t="s">
        <v>11626</v>
      </c>
      <c r="BY649" s="234" t="s">
        <v>56</v>
      </c>
      <c r="BZ649" s="234" t="s">
        <v>7014</v>
      </c>
    </row>
    <row r="650" spans="1:78" x14ac:dyDescent="0.25">
      <c r="A650" s="5">
        <v>1550</v>
      </c>
      <c r="B650" s="234" t="s">
        <v>11627</v>
      </c>
      <c r="C650" s="234" t="s">
        <v>11628</v>
      </c>
      <c r="D650" s="234"/>
      <c r="E650" s="234" t="s">
        <v>11629</v>
      </c>
      <c r="F650" s="234" t="s">
        <v>2991</v>
      </c>
      <c r="G650" s="234" t="s">
        <v>7864</v>
      </c>
      <c r="H650" s="234" t="s">
        <v>7034</v>
      </c>
      <c r="I650" s="242"/>
      <c r="J650" s="242">
        <v>44285</v>
      </c>
      <c r="K650" s="234" t="s">
        <v>11630</v>
      </c>
      <c r="L650" s="242">
        <v>44302</v>
      </c>
      <c r="M650" s="234" t="s">
        <v>6996</v>
      </c>
      <c r="N650" s="234" t="s">
        <v>7430</v>
      </c>
      <c r="O650" s="234" t="s">
        <v>9083</v>
      </c>
      <c r="P650" s="234" t="s">
        <v>6999</v>
      </c>
      <c r="Q650" s="234"/>
      <c r="R650" s="234" t="s">
        <v>451</v>
      </c>
      <c r="S650" t="b">
        <v>0</v>
      </c>
      <c r="T650" s="242"/>
      <c r="U650" s="103">
        <v>3500</v>
      </c>
      <c r="V650" s="234" t="s">
        <v>272</v>
      </c>
      <c r="W650" s="103">
        <v>24500</v>
      </c>
      <c r="X650" s="234" t="s">
        <v>272</v>
      </c>
      <c r="Y650" s="242"/>
      <c r="Z650" s="242"/>
      <c r="AA650" s="103"/>
      <c r="AB650" s="234"/>
      <c r="AC650" s="243">
        <v>44295.743402777778</v>
      </c>
      <c r="AD650" s="234" t="s">
        <v>55</v>
      </c>
      <c r="AE650" s="235" t="s">
        <v>11631</v>
      </c>
      <c r="AF650" s="237"/>
      <c r="AG650" s="234" t="s">
        <v>482</v>
      </c>
      <c r="AH650" s="241"/>
      <c r="AI650" t="b">
        <v>1</v>
      </c>
      <c r="AJ650" t="b">
        <v>0</v>
      </c>
      <c r="AK650" s="234"/>
      <c r="AL650" s="103"/>
      <c r="AM650" t="b">
        <v>0</v>
      </c>
      <c r="AN650" s="234"/>
      <c r="AO650" s="103"/>
      <c r="AP650" s="241"/>
      <c r="AQ650" s="241"/>
      <c r="AR650" s="241"/>
      <c r="AS650" s="241"/>
      <c r="AT650" s="234"/>
      <c r="AU650" s="234" t="s">
        <v>7505</v>
      </c>
      <c r="AV650" t="b">
        <v>0</v>
      </c>
      <c r="AW650" t="b">
        <v>0</v>
      </c>
      <c r="AX650" s="241"/>
      <c r="AY650" s="241"/>
      <c r="AZ650" s="234"/>
      <c r="BA650" s="234"/>
      <c r="BB650" s="234"/>
      <c r="BC650" t="b">
        <v>1</v>
      </c>
      <c r="BD650" s="234" t="s">
        <v>7008</v>
      </c>
      <c r="BE650" s="234" t="s">
        <v>7045</v>
      </c>
      <c r="BF650" s="234" t="s">
        <v>6972</v>
      </c>
      <c r="BG650" s="234" t="s">
        <v>7028</v>
      </c>
      <c r="BH650" s="234" t="s">
        <v>55</v>
      </c>
      <c r="BI650" s="243">
        <v>44642.415046296293</v>
      </c>
      <c r="BJ650" s="234" t="s">
        <v>442</v>
      </c>
      <c r="BK650" s="234" t="s">
        <v>451</v>
      </c>
      <c r="BL650" s="234" t="s">
        <v>451</v>
      </c>
      <c r="BM650" s="234" t="s">
        <v>451</v>
      </c>
      <c r="BN650" s="241"/>
      <c r="BO650" t="b">
        <v>0</v>
      </c>
      <c r="BP650" t="b">
        <v>0</v>
      </c>
      <c r="BQ650" t="b">
        <v>0</v>
      </c>
      <c r="BR650" s="241"/>
      <c r="BS650" s="241"/>
      <c r="BT650" s="234" t="s">
        <v>11632</v>
      </c>
      <c r="BU650" t="b">
        <v>0</v>
      </c>
      <c r="BV650" s="103">
        <v>0</v>
      </c>
      <c r="BW650" s="235"/>
      <c r="BX650" s="234" t="s">
        <v>11633</v>
      </c>
      <c r="BY650" s="234" t="s">
        <v>56</v>
      </c>
      <c r="BZ650" s="234" t="s">
        <v>7014</v>
      </c>
    </row>
    <row r="651" spans="1:78" x14ac:dyDescent="0.25">
      <c r="A651" s="5">
        <v>1549</v>
      </c>
      <c r="B651" s="234" t="s">
        <v>11634</v>
      </c>
      <c r="C651" s="234" t="s">
        <v>11635</v>
      </c>
      <c r="D651" s="234" t="s">
        <v>7476</v>
      </c>
      <c r="E651" s="234" t="s">
        <v>11636</v>
      </c>
      <c r="F651" s="234" t="s">
        <v>6993</v>
      </c>
      <c r="G651" s="234" t="s">
        <v>7065</v>
      </c>
      <c r="H651" s="234" t="s">
        <v>6994</v>
      </c>
      <c r="I651" s="242"/>
      <c r="J651" s="242">
        <v>44288</v>
      </c>
      <c r="K651" s="234" t="s">
        <v>11637</v>
      </c>
      <c r="L651" s="242">
        <v>44295</v>
      </c>
      <c r="M651" s="234" t="s">
        <v>7477</v>
      </c>
      <c r="N651" s="234" t="s">
        <v>7478</v>
      </c>
      <c r="O651" s="234" t="s">
        <v>7479</v>
      </c>
      <c r="P651" s="234" t="s">
        <v>6999</v>
      </c>
      <c r="Q651" s="234"/>
      <c r="R651" s="234" t="s">
        <v>451</v>
      </c>
      <c r="S651" t="b">
        <v>0</v>
      </c>
      <c r="T651" s="242"/>
      <c r="U651" s="103">
        <v>750</v>
      </c>
      <c r="V651" s="234" t="s">
        <v>272</v>
      </c>
      <c r="W651" s="103">
        <v>750</v>
      </c>
      <c r="X651" s="234" t="s">
        <v>272</v>
      </c>
      <c r="Y651" s="242"/>
      <c r="Z651" s="242"/>
      <c r="AA651" s="103"/>
      <c r="AB651" s="234" t="s">
        <v>7480</v>
      </c>
      <c r="AC651" s="243">
        <v>44295.743379629632</v>
      </c>
      <c r="AD651" s="234" t="s">
        <v>55</v>
      </c>
      <c r="AE651" s="235" t="s">
        <v>11638</v>
      </c>
      <c r="AF651" s="237"/>
      <c r="AG651" s="234" t="s">
        <v>482</v>
      </c>
      <c r="AH651" s="241"/>
      <c r="AI651" t="b">
        <v>1</v>
      </c>
      <c r="AJ651" t="b">
        <v>0</v>
      </c>
      <c r="AK651" s="234"/>
      <c r="AL651" s="103"/>
      <c r="AM651" t="b">
        <v>0</v>
      </c>
      <c r="AN651" s="234"/>
      <c r="AO651" s="103"/>
      <c r="AP651" s="241"/>
      <c r="AQ651" s="241"/>
      <c r="AR651" s="241"/>
      <c r="AS651" s="241"/>
      <c r="AT651" s="234" t="s">
        <v>7005</v>
      </c>
      <c r="AU651" s="234" t="s">
        <v>7505</v>
      </c>
      <c r="AV651" t="b">
        <v>0</v>
      </c>
      <c r="AW651" t="b">
        <v>0</v>
      </c>
      <c r="AX651" s="241"/>
      <c r="AY651" s="241"/>
      <c r="AZ651" s="234"/>
      <c r="BA651" s="234"/>
      <c r="BB651" s="234"/>
      <c r="BC651" t="b">
        <v>0</v>
      </c>
      <c r="BD651" s="234" t="s">
        <v>369</v>
      </c>
      <c r="BE651" s="234" t="s">
        <v>7009</v>
      </c>
      <c r="BF651" s="234" t="s">
        <v>7027</v>
      </c>
      <c r="BG651" s="234" t="s">
        <v>7028</v>
      </c>
      <c r="BH651" s="234" t="s">
        <v>55</v>
      </c>
      <c r="BI651" s="243">
        <v>44642.415046296293</v>
      </c>
      <c r="BJ651" s="234" t="s">
        <v>442</v>
      </c>
      <c r="BK651" s="234" t="s">
        <v>451</v>
      </c>
      <c r="BL651" s="234" t="s">
        <v>451</v>
      </c>
      <c r="BM651" s="234" t="s">
        <v>451</v>
      </c>
      <c r="BN651" s="241"/>
      <c r="BO651" t="b">
        <v>0</v>
      </c>
      <c r="BP651" t="b">
        <v>0</v>
      </c>
      <c r="BQ651" t="b">
        <v>0</v>
      </c>
      <c r="BR651" s="241"/>
      <c r="BS651" s="241"/>
      <c r="BT651" s="234" t="s">
        <v>7012</v>
      </c>
      <c r="BU651" t="b">
        <v>0</v>
      </c>
      <c r="BV651" s="103">
        <v>0</v>
      </c>
      <c r="BW651" s="235"/>
      <c r="BX651" s="234" t="s">
        <v>11639</v>
      </c>
      <c r="BY651" s="234" t="s">
        <v>56</v>
      </c>
      <c r="BZ651" s="234" t="s">
        <v>7014</v>
      </c>
    </row>
    <row r="652" spans="1:78" x14ac:dyDescent="0.25">
      <c r="A652" s="5">
        <v>1548</v>
      </c>
      <c r="B652" s="234" t="s">
        <v>11640</v>
      </c>
      <c r="C652" s="234" t="s">
        <v>11641</v>
      </c>
      <c r="D652" s="234" t="s">
        <v>11523</v>
      </c>
      <c r="E652" s="234" t="s">
        <v>11524</v>
      </c>
      <c r="F652" s="234" t="s">
        <v>6993</v>
      </c>
      <c r="G652" s="234" t="s">
        <v>7065</v>
      </c>
      <c r="H652" s="234" t="s">
        <v>7856</v>
      </c>
      <c r="I652" s="242"/>
      <c r="J652" s="242">
        <v>44291</v>
      </c>
      <c r="K652" s="234" t="s">
        <v>11642</v>
      </c>
      <c r="L652" s="242">
        <v>44295</v>
      </c>
      <c r="M652" s="234" t="s">
        <v>9952</v>
      </c>
      <c r="N652" s="234" t="s">
        <v>11526</v>
      </c>
      <c r="O652" s="234" t="s">
        <v>11643</v>
      </c>
      <c r="P652" s="234" t="s">
        <v>6999</v>
      </c>
      <c r="Q652" s="234"/>
      <c r="R652" s="234" t="s">
        <v>451</v>
      </c>
      <c r="S652" t="b">
        <v>0</v>
      </c>
      <c r="T652" s="242"/>
      <c r="U652" s="103">
        <v>5</v>
      </c>
      <c r="V652" s="234" t="s">
        <v>272</v>
      </c>
      <c r="W652" s="103">
        <v>5</v>
      </c>
      <c r="X652" s="234" t="s">
        <v>272</v>
      </c>
      <c r="Y652" s="242"/>
      <c r="Z652" s="242"/>
      <c r="AA652" s="103"/>
      <c r="AB652" s="234" t="s">
        <v>11528</v>
      </c>
      <c r="AC652" s="243">
        <v>44295.743344907409</v>
      </c>
      <c r="AD652" s="234" t="s">
        <v>55</v>
      </c>
      <c r="AE652" s="235" t="s">
        <v>11644</v>
      </c>
      <c r="AF652" s="237"/>
      <c r="AG652" s="234" t="s">
        <v>482</v>
      </c>
      <c r="AH652" s="241"/>
      <c r="AI652" t="b">
        <v>1</v>
      </c>
      <c r="AJ652" t="b">
        <v>0</v>
      </c>
      <c r="AK652" s="234"/>
      <c r="AL652" s="103"/>
      <c r="AM652" t="b">
        <v>0</v>
      </c>
      <c r="AN652" s="234"/>
      <c r="AO652" s="103"/>
      <c r="AP652" s="241"/>
      <c r="AQ652" s="241"/>
      <c r="AR652" s="241"/>
      <c r="AS652" s="241"/>
      <c r="AT652" s="234" t="s">
        <v>7166</v>
      </c>
      <c r="AU652" s="234" t="s">
        <v>7505</v>
      </c>
      <c r="AV652" t="b">
        <v>0</v>
      </c>
      <c r="AW652" t="b">
        <v>0</v>
      </c>
      <c r="AX652" s="241"/>
      <c r="AY652" s="241"/>
      <c r="AZ652" s="234"/>
      <c r="BA652" s="234"/>
      <c r="BB652" s="234"/>
      <c r="BC652" t="b">
        <v>0</v>
      </c>
      <c r="BD652" s="234" t="s">
        <v>9959</v>
      </c>
      <c r="BE652" s="234" t="s">
        <v>7026</v>
      </c>
      <c r="BF652" s="234" t="s">
        <v>7027</v>
      </c>
      <c r="BG652" s="234" t="s">
        <v>7028</v>
      </c>
      <c r="BH652" s="234" t="s">
        <v>55</v>
      </c>
      <c r="BI652" s="243">
        <v>44642.415034722224</v>
      </c>
      <c r="BJ652" s="234" t="s">
        <v>442</v>
      </c>
      <c r="BK652" s="234" t="s">
        <v>451</v>
      </c>
      <c r="BL652" s="234" t="s">
        <v>451</v>
      </c>
      <c r="BM652" s="234" t="s">
        <v>451</v>
      </c>
      <c r="BN652" s="241"/>
      <c r="BO652" t="b">
        <v>0</v>
      </c>
      <c r="BP652" t="b">
        <v>0</v>
      </c>
      <c r="BQ652" t="b">
        <v>0</v>
      </c>
      <c r="BR652" s="241"/>
      <c r="BS652" s="241"/>
      <c r="BT652" s="234" t="s">
        <v>7012</v>
      </c>
      <c r="BU652" t="b">
        <v>0</v>
      </c>
      <c r="BV652" s="103">
        <v>0</v>
      </c>
      <c r="BW652" s="235"/>
      <c r="BX652" s="234" t="s">
        <v>11644</v>
      </c>
      <c r="BY652" s="234" t="s">
        <v>56</v>
      </c>
      <c r="BZ652" s="234" t="s">
        <v>7014</v>
      </c>
    </row>
    <row r="653" spans="1:78" x14ac:dyDescent="0.25">
      <c r="A653" s="5">
        <v>1547</v>
      </c>
      <c r="B653" s="234" t="s">
        <v>11645</v>
      </c>
      <c r="C653" s="234" t="s">
        <v>11646</v>
      </c>
      <c r="D653" s="234" t="s">
        <v>11503</v>
      </c>
      <c r="E653" s="234" t="s">
        <v>11504</v>
      </c>
      <c r="F653" s="234" t="s">
        <v>7156</v>
      </c>
      <c r="G653" s="234" t="s">
        <v>7856</v>
      </c>
      <c r="H653" s="234" t="s">
        <v>7018</v>
      </c>
      <c r="I653" s="242"/>
      <c r="J653" s="242">
        <v>44293</v>
      </c>
      <c r="K653" s="234" t="s">
        <v>11647</v>
      </c>
      <c r="L653" s="242">
        <v>44293</v>
      </c>
      <c r="M653" s="234" t="s">
        <v>6996</v>
      </c>
      <c r="N653" s="234" t="s">
        <v>9562</v>
      </c>
      <c r="O653" s="234" t="s">
        <v>7583</v>
      </c>
      <c r="P653" s="234" t="s">
        <v>6999</v>
      </c>
      <c r="Q653" s="234"/>
      <c r="R653" s="234" t="s">
        <v>451</v>
      </c>
      <c r="S653" t="b">
        <v>0</v>
      </c>
      <c r="T653" s="242"/>
      <c r="U653" s="103">
        <v>4</v>
      </c>
      <c r="V653" s="234" t="s">
        <v>272</v>
      </c>
      <c r="W653" s="103">
        <v>4</v>
      </c>
      <c r="X653" s="234" t="s">
        <v>272</v>
      </c>
      <c r="Y653" s="242"/>
      <c r="Z653" s="242"/>
      <c r="AA653" s="103"/>
      <c r="AB653" s="234" t="s">
        <v>11506</v>
      </c>
      <c r="AC653" s="243">
        <v>44295.743310185186</v>
      </c>
      <c r="AD653" s="234" t="s">
        <v>55</v>
      </c>
      <c r="AE653" s="235" t="s">
        <v>11648</v>
      </c>
      <c r="AF653" s="237"/>
      <c r="AG653" s="234" t="s">
        <v>482</v>
      </c>
      <c r="AH653" s="241"/>
      <c r="AI653" t="b">
        <v>1</v>
      </c>
      <c r="AJ653" t="b">
        <v>0</v>
      </c>
      <c r="AK653" s="234"/>
      <c r="AL653" s="103"/>
      <c r="AM653" t="b">
        <v>0</v>
      </c>
      <c r="AN653" s="234"/>
      <c r="AO653" s="103"/>
      <c r="AP653" s="241"/>
      <c r="AQ653" s="241"/>
      <c r="AR653" s="241"/>
      <c r="AS653" s="241"/>
      <c r="AT653" s="234" t="s">
        <v>7005</v>
      </c>
      <c r="AU653" s="234" t="s">
        <v>7505</v>
      </c>
      <c r="AV653" t="b">
        <v>0</v>
      </c>
      <c r="AW653" t="b">
        <v>0</v>
      </c>
      <c r="AX653" s="241"/>
      <c r="AY653" s="241"/>
      <c r="AZ653" s="234"/>
      <c r="BA653" s="234"/>
      <c r="BB653" s="234"/>
      <c r="BC653" t="b">
        <v>0</v>
      </c>
      <c r="BD653" s="234" t="s">
        <v>7008</v>
      </c>
      <c r="BE653" s="234" t="s">
        <v>7026</v>
      </c>
      <c r="BF653" s="234" t="s">
        <v>7027</v>
      </c>
      <c r="BG653" s="234" t="s">
        <v>7010</v>
      </c>
      <c r="BH653" s="234" t="s">
        <v>55</v>
      </c>
      <c r="BI653" s="243">
        <v>44642.415034722224</v>
      </c>
      <c r="BJ653" s="234" t="s">
        <v>442</v>
      </c>
      <c r="BK653" s="234" t="s">
        <v>451</v>
      </c>
      <c r="BL653" s="234" t="s">
        <v>451</v>
      </c>
      <c r="BM653" s="234" t="s">
        <v>451</v>
      </c>
      <c r="BN653" s="241"/>
      <c r="BO653" t="b">
        <v>0</v>
      </c>
      <c r="BP653" t="b">
        <v>0</v>
      </c>
      <c r="BQ653" t="b">
        <v>0</v>
      </c>
      <c r="BR653" s="241"/>
      <c r="BS653" s="241"/>
      <c r="BT653" s="234" t="s">
        <v>7012</v>
      </c>
      <c r="BU653" t="b">
        <v>0</v>
      </c>
      <c r="BV653" s="103">
        <v>0</v>
      </c>
      <c r="BW653" s="235"/>
      <c r="BX653" s="234" t="s">
        <v>11648</v>
      </c>
      <c r="BY653" s="234" t="s">
        <v>56</v>
      </c>
      <c r="BZ653" s="234" t="s">
        <v>7014</v>
      </c>
    </row>
    <row r="654" spans="1:78" x14ac:dyDescent="0.25">
      <c r="A654" s="5">
        <v>1546</v>
      </c>
      <c r="B654" s="234" t="s">
        <v>11649</v>
      </c>
      <c r="C654" s="234" t="s">
        <v>11650</v>
      </c>
      <c r="D654" s="234" t="s">
        <v>11503</v>
      </c>
      <c r="E654" s="234" t="s">
        <v>11504</v>
      </c>
      <c r="F654" s="234" t="s">
        <v>7156</v>
      </c>
      <c r="G654" s="234" t="s">
        <v>7856</v>
      </c>
      <c r="H654" s="234" t="s">
        <v>7018</v>
      </c>
      <c r="I654" s="242"/>
      <c r="J654" s="242">
        <v>44292</v>
      </c>
      <c r="K654" s="234" t="s">
        <v>11651</v>
      </c>
      <c r="L654" s="242">
        <v>44293</v>
      </c>
      <c r="M654" s="234" t="s">
        <v>6996</v>
      </c>
      <c r="N654" s="234" t="s">
        <v>9562</v>
      </c>
      <c r="O654" s="234" t="s">
        <v>7583</v>
      </c>
      <c r="P654" s="234" t="s">
        <v>6999</v>
      </c>
      <c r="Q654" s="234"/>
      <c r="R654" s="234" t="s">
        <v>451</v>
      </c>
      <c r="S654" t="b">
        <v>0</v>
      </c>
      <c r="T654" s="242"/>
      <c r="U654" s="103">
        <v>30</v>
      </c>
      <c r="V654" s="234" t="s">
        <v>272</v>
      </c>
      <c r="W654" s="103">
        <v>30</v>
      </c>
      <c r="X654" s="234" t="s">
        <v>272</v>
      </c>
      <c r="Y654" s="242"/>
      <c r="Z654" s="242"/>
      <c r="AA654" s="103"/>
      <c r="AB654" s="234" t="s">
        <v>11506</v>
      </c>
      <c r="AC654" s="243">
        <v>44295.743287037039</v>
      </c>
      <c r="AD654" s="234" t="s">
        <v>55</v>
      </c>
      <c r="AE654" s="235" t="s">
        <v>11652</v>
      </c>
      <c r="AF654" s="237"/>
      <c r="AG654" s="234" t="s">
        <v>482</v>
      </c>
      <c r="AH654" s="241"/>
      <c r="AI654" t="b">
        <v>1</v>
      </c>
      <c r="AJ654" t="b">
        <v>0</v>
      </c>
      <c r="AK654" s="234"/>
      <c r="AL654" s="103"/>
      <c r="AM654" t="b">
        <v>0</v>
      </c>
      <c r="AN654" s="234"/>
      <c r="AO654" s="103"/>
      <c r="AP654" s="241"/>
      <c r="AQ654" s="241"/>
      <c r="AR654" s="241"/>
      <c r="AS654" s="241"/>
      <c r="AT654" s="234" t="s">
        <v>7005</v>
      </c>
      <c r="AU654" s="234" t="s">
        <v>7505</v>
      </c>
      <c r="AV654" t="b">
        <v>0</v>
      </c>
      <c r="AW654" t="b">
        <v>0</v>
      </c>
      <c r="AX654" s="241"/>
      <c r="AY654" s="241"/>
      <c r="AZ654" s="234"/>
      <c r="BA654" s="234"/>
      <c r="BB654" s="234"/>
      <c r="BC654" t="b">
        <v>0</v>
      </c>
      <c r="BD654" s="234" t="s">
        <v>7008</v>
      </c>
      <c r="BE654" s="234" t="s">
        <v>7026</v>
      </c>
      <c r="BF654" s="234" t="s">
        <v>7027</v>
      </c>
      <c r="BG654" s="234" t="s">
        <v>7010</v>
      </c>
      <c r="BH654" s="234" t="s">
        <v>55</v>
      </c>
      <c r="BI654" s="243">
        <v>44642.415034722224</v>
      </c>
      <c r="BJ654" s="234" t="s">
        <v>442</v>
      </c>
      <c r="BK654" s="234" t="s">
        <v>451</v>
      </c>
      <c r="BL654" s="234" t="s">
        <v>451</v>
      </c>
      <c r="BM654" s="234" t="s">
        <v>451</v>
      </c>
      <c r="BN654" s="241"/>
      <c r="BO654" t="b">
        <v>0</v>
      </c>
      <c r="BP654" t="b">
        <v>0</v>
      </c>
      <c r="BQ654" t="b">
        <v>0</v>
      </c>
      <c r="BR654" s="241"/>
      <c r="BS654" s="241"/>
      <c r="BT654" s="234" t="s">
        <v>7012</v>
      </c>
      <c r="BU654" t="b">
        <v>0</v>
      </c>
      <c r="BV654" s="103">
        <v>0</v>
      </c>
      <c r="BW654" s="235"/>
      <c r="BX654" s="234" t="s">
        <v>11652</v>
      </c>
      <c r="BY654" s="234" t="s">
        <v>56</v>
      </c>
      <c r="BZ654" s="234" t="s">
        <v>7014</v>
      </c>
    </row>
    <row r="655" spans="1:78" x14ac:dyDescent="0.25">
      <c r="A655" s="5">
        <v>1545</v>
      </c>
      <c r="B655" s="234" t="s">
        <v>11653</v>
      </c>
      <c r="C655" s="234" t="s">
        <v>11654</v>
      </c>
      <c r="D655" s="234"/>
      <c r="E655" s="234" t="s">
        <v>11655</v>
      </c>
      <c r="F655" s="234" t="s">
        <v>7156</v>
      </c>
      <c r="G655" s="234" t="s">
        <v>7856</v>
      </c>
      <c r="H655" s="234" t="s">
        <v>7018</v>
      </c>
      <c r="I655" s="242"/>
      <c r="J655" s="242">
        <v>44292</v>
      </c>
      <c r="K655" s="234" t="s">
        <v>11656</v>
      </c>
      <c r="L655" s="242">
        <v>44292</v>
      </c>
      <c r="M655" s="234" t="s">
        <v>6996</v>
      </c>
      <c r="N655" s="234" t="s">
        <v>11657</v>
      </c>
      <c r="O655" s="234" t="s">
        <v>11658</v>
      </c>
      <c r="P655" s="234" t="s">
        <v>6999</v>
      </c>
      <c r="Q655" s="234"/>
      <c r="R655" s="234" t="s">
        <v>451</v>
      </c>
      <c r="S655" t="b">
        <v>0</v>
      </c>
      <c r="T655" s="242"/>
      <c r="U655" s="103">
        <v>1</v>
      </c>
      <c r="V655" s="234" t="s">
        <v>272</v>
      </c>
      <c r="W655" s="103">
        <v>1</v>
      </c>
      <c r="X655" s="234" t="s">
        <v>272</v>
      </c>
      <c r="Y655" s="242"/>
      <c r="Z655" s="242"/>
      <c r="AA655" s="103"/>
      <c r="AB655" s="234"/>
      <c r="AC655" s="243">
        <v>44295.743252314816</v>
      </c>
      <c r="AD655" s="234" t="s">
        <v>55</v>
      </c>
      <c r="AE655" s="235" t="s">
        <v>11659</v>
      </c>
      <c r="AF655" s="237"/>
      <c r="AG655" s="234" t="s">
        <v>482</v>
      </c>
      <c r="AH655" s="241"/>
      <c r="AI655" t="b">
        <v>1</v>
      </c>
      <c r="AJ655" t="b">
        <v>0</v>
      </c>
      <c r="AK655" s="234"/>
      <c r="AL655" s="103"/>
      <c r="AM655" t="b">
        <v>0</v>
      </c>
      <c r="AN655" s="234"/>
      <c r="AO655" s="103"/>
      <c r="AP655" s="241"/>
      <c r="AQ655" s="241"/>
      <c r="AR655" s="241"/>
      <c r="AS655" s="241"/>
      <c r="AT655" s="234"/>
      <c r="AU655" s="234" t="s">
        <v>7505</v>
      </c>
      <c r="AV655" t="b">
        <v>0</v>
      </c>
      <c r="AW655" t="b">
        <v>0</v>
      </c>
      <c r="AX655" s="241"/>
      <c r="AY655" s="241"/>
      <c r="AZ655" s="234"/>
      <c r="BA655" s="234"/>
      <c r="BB655" s="234"/>
      <c r="BC655" t="b">
        <v>1</v>
      </c>
      <c r="BD655" s="234" t="s">
        <v>7008</v>
      </c>
      <c r="BE655" s="234" t="s">
        <v>7026</v>
      </c>
      <c r="BF655" s="234" t="s">
        <v>7027</v>
      </c>
      <c r="BG655" s="234" t="s">
        <v>7010</v>
      </c>
      <c r="BH655" s="234" t="s">
        <v>55</v>
      </c>
      <c r="BI655" s="243">
        <v>44642.415023148147</v>
      </c>
      <c r="BJ655" s="234" t="s">
        <v>442</v>
      </c>
      <c r="BK655" s="234" t="s">
        <v>451</v>
      </c>
      <c r="BL655" s="234" t="s">
        <v>451</v>
      </c>
      <c r="BM655" s="234" t="s">
        <v>451</v>
      </c>
      <c r="BN655" s="241"/>
      <c r="BO655" t="b">
        <v>0</v>
      </c>
      <c r="BP655" t="b">
        <v>0</v>
      </c>
      <c r="BQ655" t="b">
        <v>0</v>
      </c>
      <c r="BR655" s="241"/>
      <c r="BS655" s="241"/>
      <c r="BT655" s="234" t="s">
        <v>7012</v>
      </c>
      <c r="BU655" t="b">
        <v>0</v>
      </c>
      <c r="BV655" s="103">
        <v>0</v>
      </c>
      <c r="BW655" s="235"/>
      <c r="BX655" s="234" t="s">
        <v>11659</v>
      </c>
      <c r="BY655" s="234" t="s">
        <v>56</v>
      </c>
      <c r="BZ655" s="234" t="s">
        <v>7014</v>
      </c>
    </row>
    <row r="656" spans="1:78" x14ac:dyDescent="0.25">
      <c r="A656" s="5">
        <v>1544</v>
      </c>
      <c r="B656" s="234" t="s">
        <v>11660</v>
      </c>
      <c r="C656" s="234" t="s">
        <v>11661</v>
      </c>
      <c r="D656" s="234" t="s">
        <v>9267</v>
      </c>
      <c r="E656" s="234" t="s">
        <v>9268</v>
      </c>
      <c r="F656" s="234" t="s">
        <v>6993</v>
      </c>
      <c r="G656" s="234" t="s">
        <v>10829</v>
      </c>
      <c r="H656" s="234" t="s">
        <v>7856</v>
      </c>
      <c r="I656" s="242"/>
      <c r="J656" s="242">
        <v>44292</v>
      </c>
      <c r="K656" s="234" t="s">
        <v>11662</v>
      </c>
      <c r="L656" s="242">
        <v>44300</v>
      </c>
      <c r="M656" s="234" t="s">
        <v>6996</v>
      </c>
      <c r="N656" s="234" t="s">
        <v>9269</v>
      </c>
      <c r="O656" s="234" t="s">
        <v>9270</v>
      </c>
      <c r="P656" s="234" t="s">
        <v>6999</v>
      </c>
      <c r="Q656" s="234"/>
      <c r="R656" s="234" t="s">
        <v>451</v>
      </c>
      <c r="S656" t="b">
        <v>0</v>
      </c>
      <c r="T656" s="242"/>
      <c r="U656" s="103">
        <v>3</v>
      </c>
      <c r="V656" s="234" t="s">
        <v>272</v>
      </c>
      <c r="W656" s="103">
        <v>3</v>
      </c>
      <c r="X656" s="234" t="s">
        <v>272</v>
      </c>
      <c r="Y656" s="242"/>
      <c r="Z656" s="242"/>
      <c r="AA656" s="103"/>
      <c r="AB656" s="234" t="s">
        <v>9272</v>
      </c>
      <c r="AC656" s="243">
        <v>44295.74324074074</v>
      </c>
      <c r="AD656" s="234" t="s">
        <v>55</v>
      </c>
      <c r="AE656" s="235" t="s">
        <v>11663</v>
      </c>
      <c r="AF656" s="237"/>
      <c r="AG656" s="234" t="s">
        <v>482</v>
      </c>
      <c r="AH656" s="241"/>
      <c r="AI656" t="b">
        <v>1</v>
      </c>
      <c r="AJ656" t="b">
        <v>0</v>
      </c>
      <c r="AK656" s="234"/>
      <c r="AL656" s="103"/>
      <c r="AM656" t="b">
        <v>0</v>
      </c>
      <c r="AN656" s="234"/>
      <c r="AO656" s="103"/>
      <c r="AP656" s="241"/>
      <c r="AQ656" s="241"/>
      <c r="AR656" s="241"/>
      <c r="AS656" s="241"/>
      <c r="AT656" s="234" t="s">
        <v>7005</v>
      </c>
      <c r="AU656" s="234" t="s">
        <v>7505</v>
      </c>
      <c r="AV656" t="b">
        <v>0</v>
      </c>
      <c r="AW656" t="b">
        <v>0</v>
      </c>
      <c r="AX656" s="241"/>
      <c r="AY656" s="241"/>
      <c r="AZ656" s="234"/>
      <c r="BA656" s="234"/>
      <c r="BB656" s="234"/>
      <c r="BC656" t="b">
        <v>0</v>
      </c>
      <c r="BD656" s="234" t="s">
        <v>7008</v>
      </c>
      <c r="BE656" s="234" t="s">
        <v>7026</v>
      </c>
      <c r="BF656" s="234" t="s">
        <v>7027</v>
      </c>
      <c r="BG656" s="234" t="s">
        <v>7028</v>
      </c>
      <c r="BH656" s="234" t="s">
        <v>55</v>
      </c>
      <c r="BI656" s="243">
        <v>44642.415023148147</v>
      </c>
      <c r="BJ656" s="234" t="s">
        <v>442</v>
      </c>
      <c r="BK656" s="234" t="s">
        <v>451</v>
      </c>
      <c r="BL656" s="234" t="s">
        <v>451</v>
      </c>
      <c r="BM656" s="234" t="s">
        <v>451</v>
      </c>
      <c r="BN656" s="241"/>
      <c r="BO656" t="b">
        <v>0</v>
      </c>
      <c r="BP656" t="b">
        <v>0</v>
      </c>
      <c r="BQ656" t="b">
        <v>0</v>
      </c>
      <c r="BR656" s="241"/>
      <c r="BS656" s="241"/>
      <c r="BT656" s="234" t="s">
        <v>7012</v>
      </c>
      <c r="BU656" t="b">
        <v>0</v>
      </c>
      <c r="BV656" s="103">
        <v>0</v>
      </c>
      <c r="BW656" s="235"/>
      <c r="BX656" s="234" t="s">
        <v>11663</v>
      </c>
      <c r="BY656" s="234" t="s">
        <v>56</v>
      </c>
      <c r="BZ656" s="234" t="s">
        <v>7014</v>
      </c>
    </row>
    <row r="657" spans="1:78" x14ac:dyDescent="0.25">
      <c r="A657" s="5">
        <v>1543</v>
      </c>
      <c r="B657" s="234" t="s">
        <v>11664</v>
      </c>
      <c r="C657" s="234" t="s">
        <v>11665</v>
      </c>
      <c r="D657" s="234" t="s">
        <v>11666</v>
      </c>
      <c r="E657" s="234" t="s">
        <v>11667</v>
      </c>
      <c r="F657" s="234" t="s">
        <v>7156</v>
      </c>
      <c r="G657" s="234" t="s">
        <v>7856</v>
      </c>
      <c r="H657" s="234" t="s">
        <v>7018</v>
      </c>
      <c r="I657" s="242"/>
      <c r="J657" s="242">
        <v>44292</v>
      </c>
      <c r="K657" s="234" t="s">
        <v>11668</v>
      </c>
      <c r="L657" s="242">
        <v>44292</v>
      </c>
      <c r="M657" s="234" t="s">
        <v>7066</v>
      </c>
      <c r="N657" s="234" t="s">
        <v>11669</v>
      </c>
      <c r="O657" s="234" t="s">
        <v>11670</v>
      </c>
      <c r="P657" s="234" t="s">
        <v>6999</v>
      </c>
      <c r="Q657" s="234"/>
      <c r="R657" s="234" t="s">
        <v>451</v>
      </c>
      <c r="S657" t="b">
        <v>0</v>
      </c>
      <c r="T657" s="242"/>
      <c r="U657" s="103">
        <v>4</v>
      </c>
      <c r="V657" s="234" t="s">
        <v>272</v>
      </c>
      <c r="W657" s="103">
        <v>4</v>
      </c>
      <c r="X657" s="234" t="s">
        <v>272</v>
      </c>
      <c r="Y657" s="242"/>
      <c r="Z657" s="242"/>
      <c r="AA657" s="103"/>
      <c r="AB657" s="234" t="s">
        <v>11671</v>
      </c>
      <c r="AC657" s="243">
        <v>44295.743194444447</v>
      </c>
      <c r="AD657" s="234" t="s">
        <v>55</v>
      </c>
      <c r="AE657" s="235" t="s">
        <v>11672</v>
      </c>
      <c r="AF657" s="237"/>
      <c r="AG657" s="234" t="s">
        <v>482</v>
      </c>
      <c r="AH657" s="241"/>
      <c r="AI657" t="b">
        <v>1</v>
      </c>
      <c r="AJ657" t="b">
        <v>0</v>
      </c>
      <c r="AK657" s="234"/>
      <c r="AL657" s="103"/>
      <c r="AM657" t="b">
        <v>0</v>
      </c>
      <c r="AN657" s="234"/>
      <c r="AO657" s="103"/>
      <c r="AP657" s="241"/>
      <c r="AQ657" s="241"/>
      <c r="AR657" s="241"/>
      <c r="AS657" s="241"/>
      <c r="AT657" s="234" t="s">
        <v>7005</v>
      </c>
      <c r="AU657" s="234" t="s">
        <v>7505</v>
      </c>
      <c r="AV657" t="b">
        <v>0</v>
      </c>
      <c r="AW657" t="b">
        <v>0</v>
      </c>
      <c r="AX657" s="241"/>
      <c r="AY657" s="241"/>
      <c r="AZ657" s="234"/>
      <c r="BA657" s="234"/>
      <c r="BB657" s="234"/>
      <c r="BC657" t="b">
        <v>0</v>
      </c>
      <c r="BD657" s="234" t="s">
        <v>7076</v>
      </c>
      <c r="BE657" s="234" t="s">
        <v>7026</v>
      </c>
      <c r="BF657" s="234" t="s">
        <v>7027</v>
      </c>
      <c r="BG657" s="234" t="s">
        <v>7010</v>
      </c>
      <c r="BH657" s="234" t="s">
        <v>55</v>
      </c>
      <c r="BI657" s="243">
        <v>44642.415694444448</v>
      </c>
      <c r="BJ657" s="234" t="s">
        <v>442</v>
      </c>
      <c r="BK657" s="234" t="s">
        <v>451</v>
      </c>
      <c r="BL657" s="234" t="s">
        <v>451</v>
      </c>
      <c r="BM657" s="234" t="s">
        <v>451</v>
      </c>
      <c r="BN657" s="241"/>
      <c r="BO657" t="b">
        <v>0</v>
      </c>
      <c r="BP657" t="b">
        <v>0</v>
      </c>
      <c r="BQ657" t="b">
        <v>0</v>
      </c>
      <c r="BR657" s="241"/>
      <c r="BS657" s="241"/>
      <c r="BT657" s="234" t="s">
        <v>7012</v>
      </c>
      <c r="BU657" t="b">
        <v>0</v>
      </c>
      <c r="BV657" s="103">
        <v>0</v>
      </c>
      <c r="BW657" s="235"/>
      <c r="BX657" s="234" t="s">
        <v>11672</v>
      </c>
      <c r="BY657" s="234" t="s">
        <v>56</v>
      </c>
      <c r="BZ657" s="234" t="s">
        <v>7014</v>
      </c>
    </row>
    <row r="658" spans="1:78" x14ac:dyDescent="0.25">
      <c r="A658" s="5">
        <v>1542</v>
      </c>
      <c r="B658" s="234" t="s">
        <v>11673</v>
      </c>
      <c r="C658" s="234" t="s">
        <v>11674</v>
      </c>
      <c r="D658" s="234" t="s">
        <v>11071</v>
      </c>
      <c r="E658" s="234" t="s">
        <v>11675</v>
      </c>
      <c r="F658" s="234" t="s">
        <v>2991</v>
      </c>
      <c r="G658" s="234" t="s">
        <v>7244</v>
      </c>
      <c r="H658" s="234" t="s">
        <v>6994</v>
      </c>
      <c r="I658" s="242"/>
      <c r="J658" s="242">
        <v>44273</v>
      </c>
      <c r="K658" s="234" t="s">
        <v>11676</v>
      </c>
      <c r="L658" s="242">
        <v>44294</v>
      </c>
      <c r="M658" s="234" t="s">
        <v>6996</v>
      </c>
      <c r="N658" s="234" t="s">
        <v>11072</v>
      </c>
      <c r="O658" s="234" t="s">
        <v>9585</v>
      </c>
      <c r="P658" s="234" t="s">
        <v>6999</v>
      </c>
      <c r="Q658" s="234"/>
      <c r="R658" s="234" t="s">
        <v>451</v>
      </c>
      <c r="S658" t="b">
        <v>0</v>
      </c>
      <c r="T658" s="242"/>
      <c r="U658" s="103">
        <v>153</v>
      </c>
      <c r="V658" s="234" t="s">
        <v>272</v>
      </c>
      <c r="W658" s="103">
        <v>153</v>
      </c>
      <c r="X658" s="234" t="s">
        <v>272</v>
      </c>
      <c r="Y658" s="242"/>
      <c r="Z658" s="242"/>
      <c r="AA658" s="103"/>
      <c r="AB658" s="234" t="s">
        <v>11073</v>
      </c>
      <c r="AC658" s="243">
        <v>44295.74318287037</v>
      </c>
      <c r="AD658" s="234" t="s">
        <v>55</v>
      </c>
      <c r="AE658" s="235" t="s">
        <v>11677</v>
      </c>
      <c r="AF658" s="237"/>
      <c r="AG658" s="234" t="s">
        <v>482</v>
      </c>
      <c r="AH658" s="241"/>
      <c r="AI658" t="b">
        <v>1</v>
      </c>
      <c r="AJ658" t="b">
        <v>0</v>
      </c>
      <c r="AK658" s="234"/>
      <c r="AL658" s="103"/>
      <c r="AM658" t="b">
        <v>0</v>
      </c>
      <c r="AN658" s="234"/>
      <c r="AO658" s="103"/>
      <c r="AP658" s="241"/>
      <c r="AQ658" s="241"/>
      <c r="AR658" s="241"/>
      <c r="AS658" s="241"/>
      <c r="AT658" s="234" t="s">
        <v>7005</v>
      </c>
      <c r="AU658" s="234" t="s">
        <v>7505</v>
      </c>
      <c r="AV658" t="b">
        <v>0</v>
      </c>
      <c r="AW658" t="b">
        <v>0</v>
      </c>
      <c r="AX658" s="241"/>
      <c r="AY658" s="241"/>
      <c r="AZ658" s="234"/>
      <c r="BA658" s="234"/>
      <c r="BB658" s="234"/>
      <c r="BC658" t="b">
        <v>0</v>
      </c>
      <c r="BD658" s="234" t="s">
        <v>7008</v>
      </c>
      <c r="BE658" s="234" t="s">
        <v>7009</v>
      </c>
      <c r="BF658" s="234" t="s">
        <v>7027</v>
      </c>
      <c r="BG658" s="234" t="s">
        <v>8373</v>
      </c>
      <c r="BH658" s="234" t="s">
        <v>55</v>
      </c>
      <c r="BI658" s="243">
        <v>44642.415694444448</v>
      </c>
      <c r="BJ658" s="234" t="s">
        <v>442</v>
      </c>
      <c r="BK658" s="234" t="s">
        <v>451</v>
      </c>
      <c r="BL658" s="234" t="s">
        <v>451</v>
      </c>
      <c r="BM658" s="234" t="s">
        <v>451</v>
      </c>
      <c r="BN658" s="241"/>
      <c r="BO658" t="b">
        <v>0</v>
      </c>
      <c r="BP658" t="b">
        <v>0</v>
      </c>
      <c r="BQ658" t="b">
        <v>0</v>
      </c>
      <c r="BR658" s="241"/>
      <c r="BS658" s="241"/>
      <c r="BT658" s="234" t="s">
        <v>7012</v>
      </c>
      <c r="BU658" t="b">
        <v>0</v>
      </c>
      <c r="BV658" s="103">
        <v>0</v>
      </c>
      <c r="BW658" s="235"/>
      <c r="BX658" s="234" t="s">
        <v>11678</v>
      </c>
      <c r="BY658" s="234" t="s">
        <v>56</v>
      </c>
      <c r="BZ658" s="234" t="s">
        <v>7014</v>
      </c>
    </row>
    <row r="659" spans="1:78" x14ac:dyDescent="0.25">
      <c r="A659" s="5">
        <v>1541</v>
      </c>
      <c r="B659" s="234" t="s">
        <v>11679</v>
      </c>
      <c r="C659" s="234" t="s">
        <v>11680</v>
      </c>
      <c r="D659" s="234" t="s">
        <v>11681</v>
      </c>
      <c r="E659" s="234" t="s">
        <v>11682</v>
      </c>
      <c r="F659" s="234" t="s">
        <v>7156</v>
      </c>
      <c r="G659" s="234" t="s">
        <v>11683</v>
      </c>
      <c r="H659" s="234" t="s">
        <v>7856</v>
      </c>
      <c r="I659" s="242"/>
      <c r="J659" s="242">
        <v>44281</v>
      </c>
      <c r="K659" s="234" t="s">
        <v>11684</v>
      </c>
      <c r="L659" s="242">
        <v>44295</v>
      </c>
      <c r="M659" s="234" t="s">
        <v>7228</v>
      </c>
      <c r="N659" s="234" t="s">
        <v>11685</v>
      </c>
      <c r="O659" s="234" t="s">
        <v>11686</v>
      </c>
      <c r="P659" s="234" t="s">
        <v>6999</v>
      </c>
      <c r="Q659" s="234"/>
      <c r="R659" s="234" t="s">
        <v>451</v>
      </c>
      <c r="S659" t="b">
        <v>0</v>
      </c>
      <c r="T659" s="242"/>
      <c r="U659" s="103">
        <v>430</v>
      </c>
      <c r="V659" s="234" t="s">
        <v>272</v>
      </c>
      <c r="W659" s="103">
        <v>1200</v>
      </c>
      <c r="X659" s="234" t="s">
        <v>272</v>
      </c>
      <c r="Y659" s="242"/>
      <c r="Z659" s="242"/>
      <c r="AA659" s="103"/>
      <c r="AB659" s="234" t="s">
        <v>11687</v>
      </c>
      <c r="AC659" s="243">
        <v>44295.743159722224</v>
      </c>
      <c r="AD659" s="234" t="s">
        <v>55</v>
      </c>
      <c r="AE659" s="235" t="s">
        <v>11688</v>
      </c>
      <c r="AF659" s="237"/>
      <c r="AG659" s="234" t="s">
        <v>482</v>
      </c>
      <c r="AH659" s="241"/>
      <c r="AI659" t="b">
        <v>1</v>
      </c>
      <c r="AJ659" t="b">
        <v>0</v>
      </c>
      <c r="AK659" s="234"/>
      <c r="AL659" s="103"/>
      <c r="AM659" t="b">
        <v>0</v>
      </c>
      <c r="AN659" s="234"/>
      <c r="AO659" s="103"/>
      <c r="AP659" s="241"/>
      <c r="AQ659" s="241"/>
      <c r="AR659" s="241"/>
      <c r="AS659" s="241"/>
      <c r="AT659" s="234" t="s">
        <v>5226</v>
      </c>
      <c r="AU659" s="234" t="s">
        <v>7505</v>
      </c>
      <c r="AV659" t="b">
        <v>0</v>
      </c>
      <c r="AW659" t="b">
        <v>0</v>
      </c>
      <c r="AX659" s="241"/>
      <c r="AY659" s="241"/>
      <c r="AZ659" s="234"/>
      <c r="BA659" s="234"/>
      <c r="BB659" s="234"/>
      <c r="BC659" t="b">
        <v>0</v>
      </c>
      <c r="BD659" s="234" t="s">
        <v>7234</v>
      </c>
      <c r="BE659" s="234" t="s">
        <v>7026</v>
      </c>
      <c r="BF659" s="234" t="s">
        <v>7027</v>
      </c>
      <c r="BG659" s="234" t="s">
        <v>7010</v>
      </c>
      <c r="BH659" s="234" t="s">
        <v>55</v>
      </c>
      <c r="BI659" s="243">
        <v>44642.415694444448</v>
      </c>
      <c r="BJ659" s="234" t="s">
        <v>442</v>
      </c>
      <c r="BK659" s="234" t="s">
        <v>451</v>
      </c>
      <c r="BL659" s="234" t="s">
        <v>451</v>
      </c>
      <c r="BM659" s="234" t="s">
        <v>451</v>
      </c>
      <c r="BN659" s="241"/>
      <c r="BO659" t="b">
        <v>0</v>
      </c>
      <c r="BP659" t="b">
        <v>0</v>
      </c>
      <c r="BQ659" t="b">
        <v>0</v>
      </c>
      <c r="BR659" s="241"/>
      <c r="BS659" s="241"/>
      <c r="BT659" s="234" t="s">
        <v>7012</v>
      </c>
      <c r="BU659" t="b">
        <v>0</v>
      </c>
      <c r="BV659" s="103">
        <v>0</v>
      </c>
      <c r="BW659" s="235"/>
      <c r="BX659" s="234" t="s">
        <v>11688</v>
      </c>
      <c r="BY659" s="234" t="s">
        <v>56</v>
      </c>
      <c r="BZ659" s="234" t="s">
        <v>7014</v>
      </c>
    </row>
    <row r="660" spans="1:78" x14ac:dyDescent="0.25">
      <c r="A660" s="5">
        <v>1540</v>
      </c>
      <c r="B660" s="234" t="s">
        <v>11689</v>
      </c>
      <c r="C660" s="234" t="s">
        <v>11690</v>
      </c>
      <c r="D660" s="234"/>
      <c r="E660" s="234" t="s">
        <v>11691</v>
      </c>
      <c r="F660" s="234" t="s">
        <v>7156</v>
      </c>
      <c r="G660" s="234" t="s">
        <v>11683</v>
      </c>
      <c r="H660" s="234" t="s">
        <v>6994</v>
      </c>
      <c r="I660" s="242"/>
      <c r="J660" s="242">
        <v>44288</v>
      </c>
      <c r="K660" s="234" t="s">
        <v>11692</v>
      </c>
      <c r="L660" s="242">
        <v>44294</v>
      </c>
      <c r="M660" s="234" t="s">
        <v>7228</v>
      </c>
      <c r="N660" s="234" t="s">
        <v>7430</v>
      </c>
      <c r="O660" s="234" t="s">
        <v>11693</v>
      </c>
      <c r="P660" s="234" t="s">
        <v>6999</v>
      </c>
      <c r="Q660" s="234"/>
      <c r="R660" s="234" t="s">
        <v>451</v>
      </c>
      <c r="S660" t="b">
        <v>0</v>
      </c>
      <c r="T660" s="242"/>
      <c r="U660" s="103">
        <v>9</v>
      </c>
      <c r="V660" s="234" t="s">
        <v>272</v>
      </c>
      <c r="W660" s="103">
        <v>9</v>
      </c>
      <c r="X660" s="234" t="s">
        <v>272</v>
      </c>
      <c r="Y660" s="242"/>
      <c r="Z660" s="242"/>
      <c r="AA660" s="103"/>
      <c r="AB660" s="234"/>
      <c r="AC660" s="243">
        <v>44295.743113425924</v>
      </c>
      <c r="AD660" s="234" t="s">
        <v>55</v>
      </c>
      <c r="AE660" s="235" t="s">
        <v>11694</v>
      </c>
      <c r="AF660" s="237"/>
      <c r="AG660" s="234" t="s">
        <v>482</v>
      </c>
      <c r="AH660" s="241"/>
      <c r="AI660" t="b">
        <v>1</v>
      </c>
      <c r="AJ660" t="b">
        <v>0</v>
      </c>
      <c r="AK660" s="234"/>
      <c r="AL660" s="103"/>
      <c r="AM660" t="b">
        <v>0</v>
      </c>
      <c r="AN660" s="234"/>
      <c r="AO660" s="103"/>
      <c r="AP660" s="241"/>
      <c r="AQ660" s="241"/>
      <c r="AR660" s="241"/>
      <c r="AS660" s="241"/>
      <c r="AT660" s="234"/>
      <c r="AU660" s="234" t="s">
        <v>7505</v>
      </c>
      <c r="AV660" t="b">
        <v>0</v>
      </c>
      <c r="AW660" t="b">
        <v>0</v>
      </c>
      <c r="AX660" s="241"/>
      <c r="AY660" s="241"/>
      <c r="AZ660" s="234"/>
      <c r="BA660" s="234"/>
      <c r="BB660" s="234"/>
      <c r="BC660" t="b">
        <v>1</v>
      </c>
      <c r="BD660" s="234" t="s">
        <v>7234</v>
      </c>
      <c r="BE660" s="234" t="s">
        <v>7009</v>
      </c>
      <c r="BF660" s="234" t="s">
        <v>6972</v>
      </c>
      <c r="BG660" s="234" t="s">
        <v>7028</v>
      </c>
      <c r="BH660" s="234" t="s">
        <v>55</v>
      </c>
      <c r="BI660" s="243">
        <v>44642.415694444448</v>
      </c>
      <c r="BJ660" s="234" t="s">
        <v>442</v>
      </c>
      <c r="BK660" s="234" t="s">
        <v>451</v>
      </c>
      <c r="BL660" s="234" t="s">
        <v>451</v>
      </c>
      <c r="BM660" s="234" t="s">
        <v>451</v>
      </c>
      <c r="BN660" s="241"/>
      <c r="BO660" t="b">
        <v>0</v>
      </c>
      <c r="BP660" t="b">
        <v>0</v>
      </c>
      <c r="BQ660" t="b">
        <v>0</v>
      </c>
      <c r="BR660" s="241"/>
      <c r="BS660" s="241"/>
      <c r="BT660" s="234" t="s">
        <v>7012</v>
      </c>
      <c r="BU660" t="b">
        <v>0</v>
      </c>
      <c r="BV660" s="103">
        <v>0</v>
      </c>
      <c r="BW660" s="235"/>
      <c r="BX660" s="234" t="s">
        <v>11694</v>
      </c>
      <c r="BY660" s="234" t="s">
        <v>56</v>
      </c>
      <c r="BZ660" s="234" t="s">
        <v>7014</v>
      </c>
    </row>
    <row r="661" spans="1:78" x14ac:dyDescent="0.25">
      <c r="A661" s="5">
        <v>1539</v>
      </c>
      <c r="B661" s="234" t="s">
        <v>11695</v>
      </c>
      <c r="C661" s="234" t="s">
        <v>11696</v>
      </c>
      <c r="D661" s="234"/>
      <c r="E661" s="234" t="s">
        <v>11697</v>
      </c>
      <c r="F661" s="234" t="s">
        <v>7156</v>
      </c>
      <c r="G661" s="234" t="s">
        <v>7856</v>
      </c>
      <c r="H661" s="234" t="s">
        <v>7018</v>
      </c>
      <c r="I661" s="242"/>
      <c r="J661" s="242">
        <v>44284</v>
      </c>
      <c r="K661" s="234" t="s">
        <v>11698</v>
      </c>
      <c r="L661" s="242">
        <v>44288</v>
      </c>
      <c r="M661" s="234" t="s">
        <v>8885</v>
      </c>
      <c r="N661" s="234" t="s">
        <v>7430</v>
      </c>
      <c r="O661" s="234" t="s">
        <v>11699</v>
      </c>
      <c r="P661" s="234" t="s">
        <v>6999</v>
      </c>
      <c r="Q661" s="234"/>
      <c r="R661" s="234" t="s">
        <v>451</v>
      </c>
      <c r="S661" t="b">
        <v>0</v>
      </c>
      <c r="T661" s="242"/>
      <c r="U661" s="103">
        <v>2</v>
      </c>
      <c r="V661" s="234" t="s">
        <v>272</v>
      </c>
      <c r="W661" s="103">
        <v>2</v>
      </c>
      <c r="X661" s="234" t="s">
        <v>272</v>
      </c>
      <c r="Y661" s="242"/>
      <c r="Z661" s="242"/>
      <c r="AA661" s="103"/>
      <c r="AB661" s="234"/>
      <c r="AC661" s="243">
        <v>44295.743078703701</v>
      </c>
      <c r="AD661" s="234" t="s">
        <v>55</v>
      </c>
      <c r="AE661" s="235" t="s">
        <v>11700</v>
      </c>
      <c r="AF661" s="237"/>
      <c r="AG661" s="234" t="s">
        <v>482</v>
      </c>
      <c r="AH661" s="241"/>
      <c r="AI661" t="b">
        <v>1</v>
      </c>
      <c r="AJ661" t="b">
        <v>0</v>
      </c>
      <c r="AK661" s="234"/>
      <c r="AL661" s="103"/>
      <c r="AM661" t="b">
        <v>0</v>
      </c>
      <c r="AN661" s="234"/>
      <c r="AO661" s="103"/>
      <c r="AP661" s="241"/>
      <c r="AQ661" s="241"/>
      <c r="AR661" s="241"/>
      <c r="AS661" s="241"/>
      <c r="AT661" s="234"/>
      <c r="AU661" s="234" t="s">
        <v>7505</v>
      </c>
      <c r="AV661" t="b">
        <v>0</v>
      </c>
      <c r="AW661" t="b">
        <v>0</v>
      </c>
      <c r="AX661" s="241"/>
      <c r="AY661" s="241"/>
      <c r="AZ661" s="234"/>
      <c r="BA661" s="234"/>
      <c r="BB661" s="234"/>
      <c r="BC661" t="b">
        <v>1</v>
      </c>
      <c r="BD661" s="234" t="s">
        <v>8890</v>
      </c>
      <c r="BE661" s="234" t="s">
        <v>7026</v>
      </c>
      <c r="BF661" s="234" t="s">
        <v>7027</v>
      </c>
      <c r="BG661" s="234" t="s">
        <v>7010</v>
      </c>
      <c r="BH661" s="234" t="s">
        <v>55</v>
      </c>
      <c r="BI661" s="243">
        <v>44642.415682870371</v>
      </c>
      <c r="BJ661" s="234" t="s">
        <v>442</v>
      </c>
      <c r="BK661" s="234" t="s">
        <v>451</v>
      </c>
      <c r="BL661" s="234" t="s">
        <v>451</v>
      </c>
      <c r="BM661" s="234" t="s">
        <v>451</v>
      </c>
      <c r="BN661" s="241"/>
      <c r="BO661" t="b">
        <v>0</v>
      </c>
      <c r="BP661" t="b">
        <v>0</v>
      </c>
      <c r="BQ661" t="b">
        <v>0</v>
      </c>
      <c r="BR661" s="241"/>
      <c r="BS661" s="241"/>
      <c r="BT661" s="234" t="s">
        <v>7012</v>
      </c>
      <c r="BU661" t="b">
        <v>0</v>
      </c>
      <c r="BV661" s="103">
        <v>0</v>
      </c>
      <c r="BW661" s="235"/>
      <c r="BX661" s="234" t="s">
        <v>11700</v>
      </c>
      <c r="BY661" s="234" t="s">
        <v>56</v>
      </c>
      <c r="BZ661" s="234" t="s">
        <v>7014</v>
      </c>
    </row>
    <row r="662" spans="1:78" x14ac:dyDescent="0.25">
      <c r="A662" s="5">
        <v>1538</v>
      </c>
      <c r="B662" s="234" t="s">
        <v>11701</v>
      </c>
      <c r="C662" s="234" t="s">
        <v>11702</v>
      </c>
      <c r="D662" s="234" t="s">
        <v>11666</v>
      </c>
      <c r="E662" s="234" t="s">
        <v>11666</v>
      </c>
      <c r="F662" s="234" t="s">
        <v>7156</v>
      </c>
      <c r="G662" s="234" t="s">
        <v>7856</v>
      </c>
      <c r="H662" s="234" t="s">
        <v>7018</v>
      </c>
      <c r="I662" s="242"/>
      <c r="J662" s="242">
        <v>44287</v>
      </c>
      <c r="K662" s="234" t="s">
        <v>11703</v>
      </c>
      <c r="L662" s="242">
        <v>44288</v>
      </c>
      <c r="M662" s="234" t="s">
        <v>7066</v>
      </c>
      <c r="N662" s="234" t="s">
        <v>11669</v>
      </c>
      <c r="O662" s="234" t="s">
        <v>11704</v>
      </c>
      <c r="P662" s="234" t="s">
        <v>6999</v>
      </c>
      <c r="Q662" s="234"/>
      <c r="R662" s="234" t="s">
        <v>451</v>
      </c>
      <c r="S662" t="b">
        <v>0</v>
      </c>
      <c r="T662" s="242"/>
      <c r="U662" s="103">
        <v>9</v>
      </c>
      <c r="V662" s="234" t="s">
        <v>272</v>
      </c>
      <c r="W662" s="103">
        <v>9</v>
      </c>
      <c r="X662" s="234" t="s">
        <v>272</v>
      </c>
      <c r="Y662" s="242"/>
      <c r="Z662" s="242"/>
      <c r="AA662" s="103"/>
      <c r="AB662" s="234" t="s">
        <v>11671</v>
      </c>
      <c r="AC662" s="243">
        <v>44295.743055555555</v>
      </c>
      <c r="AD662" s="234" t="s">
        <v>55</v>
      </c>
      <c r="AE662" s="235" t="s">
        <v>11705</v>
      </c>
      <c r="AF662" s="237"/>
      <c r="AG662" s="234" t="s">
        <v>482</v>
      </c>
      <c r="AH662" s="241"/>
      <c r="AI662" t="b">
        <v>1</v>
      </c>
      <c r="AJ662" t="b">
        <v>0</v>
      </c>
      <c r="AK662" s="234"/>
      <c r="AL662" s="103"/>
      <c r="AM662" t="b">
        <v>0</v>
      </c>
      <c r="AN662" s="234"/>
      <c r="AO662" s="103"/>
      <c r="AP662" s="241"/>
      <c r="AQ662" s="241"/>
      <c r="AR662" s="241"/>
      <c r="AS662" s="241"/>
      <c r="AT662" s="234" t="s">
        <v>7005</v>
      </c>
      <c r="AU662" s="234" t="s">
        <v>7505</v>
      </c>
      <c r="AV662" t="b">
        <v>0</v>
      </c>
      <c r="AW662" t="b">
        <v>0</v>
      </c>
      <c r="AX662" s="241"/>
      <c r="AY662" s="241"/>
      <c r="AZ662" s="234"/>
      <c r="BA662" s="234"/>
      <c r="BB662" s="234"/>
      <c r="BC662" t="b">
        <v>0</v>
      </c>
      <c r="BD662" s="234" t="s">
        <v>7076</v>
      </c>
      <c r="BE662" s="234" t="s">
        <v>7026</v>
      </c>
      <c r="BF662" s="234" t="s">
        <v>7027</v>
      </c>
      <c r="BG662" s="234" t="s">
        <v>7010</v>
      </c>
      <c r="BH662" s="234" t="s">
        <v>55</v>
      </c>
      <c r="BI662" s="243">
        <v>44642.415682870371</v>
      </c>
      <c r="BJ662" s="234" t="s">
        <v>442</v>
      </c>
      <c r="BK662" s="234" t="s">
        <v>451</v>
      </c>
      <c r="BL662" s="234" t="s">
        <v>451</v>
      </c>
      <c r="BM662" s="234" t="s">
        <v>451</v>
      </c>
      <c r="BN662" s="241"/>
      <c r="BO662" t="b">
        <v>0</v>
      </c>
      <c r="BP662" t="b">
        <v>0</v>
      </c>
      <c r="BQ662" t="b">
        <v>0</v>
      </c>
      <c r="BR662" s="241"/>
      <c r="BS662" s="241"/>
      <c r="BT662" s="234" t="s">
        <v>7012</v>
      </c>
      <c r="BU662" t="b">
        <v>0</v>
      </c>
      <c r="BV662" s="103">
        <v>0</v>
      </c>
      <c r="BW662" s="235"/>
      <c r="BX662" s="234" t="s">
        <v>11705</v>
      </c>
      <c r="BY662" s="234" t="s">
        <v>56</v>
      </c>
      <c r="BZ662" s="234" t="s">
        <v>7014</v>
      </c>
    </row>
    <row r="663" spans="1:78" x14ac:dyDescent="0.25">
      <c r="A663" s="5">
        <v>1537</v>
      </c>
      <c r="B663" s="234" t="s">
        <v>11706</v>
      </c>
      <c r="C663" s="234" t="s">
        <v>11707</v>
      </c>
      <c r="D663" s="234"/>
      <c r="E663" s="234" t="s">
        <v>11708</v>
      </c>
      <c r="F663" s="234" t="s">
        <v>7156</v>
      </c>
      <c r="G663" s="234" t="s">
        <v>7856</v>
      </c>
      <c r="H663" s="234" t="s">
        <v>7018</v>
      </c>
      <c r="I663" s="242"/>
      <c r="J663" s="242">
        <v>44288</v>
      </c>
      <c r="K663" s="234" t="s">
        <v>11709</v>
      </c>
      <c r="L663" s="242">
        <v>44288</v>
      </c>
      <c r="M663" s="234" t="s">
        <v>7159</v>
      </c>
      <c r="N663" s="234" t="s">
        <v>7430</v>
      </c>
      <c r="O663" s="234" t="s">
        <v>11710</v>
      </c>
      <c r="P663" s="234" t="s">
        <v>6999</v>
      </c>
      <c r="Q663" s="234"/>
      <c r="R663" s="234" t="s">
        <v>451</v>
      </c>
      <c r="S663" t="b">
        <v>0</v>
      </c>
      <c r="T663" s="242"/>
      <c r="U663" s="103">
        <v>1</v>
      </c>
      <c r="V663" s="234" t="s">
        <v>272</v>
      </c>
      <c r="W663" s="103">
        <v>1</v>
      </c>
      <c r="X663" s="234" t="s">
        <v>272</v>
      </c>
      <c r="Y663" s="242"/>
      <c r="Z663" s="242"/>
      <c r="AA663" s="103"/>
      <c r="AB663" s="234"/>
      <c r="AC663" s="243">
        <v>44295.743043981478</v>
      </c>
      <c r="AD663" s="234" t="s">
        <v>55</v>
      </c>
      <c r="AE663" s="235" t="s">
        <v>11711</v>
      </c>
      <c r="AF663" s="237"/>
      <c r="AG663" s="234" t="s">
        <v>482</v>
      </c>
      <c r="AH663" s="241"/>
      <c r="AI663" t="b">
        <v>1</v>
      </c>
      <c r="AJ663" t="b">
        <v>0</v>
      </c>
      <c r="AK663" s="234"/>
      <c r="AL663" s="103"/>
      <c r="AM663" t="b">
        <v>0</v>
      </c>
      <c r="AN663" s="234"/>
      <c r="AO663" s="103"/>
      <c r="AP663" s="241"/>
      <c r="AQ663" s="241"/>
      <c r="AR663" s="241"/>
      <c r="AS663" s="241"/>
      <c r="AT663" s="234" t="s">
        <v>7005</v>
      </c>
      <c r="AU663" s="234" t="s">
        <v>7505</v>
      </c>
      <c r="AV663" t="b">
        <v>0</v>
      </c>
      <c r="AW663" t="b">
        <v>0</v>
      </c>
      <c r="AX663" s="241"/>
      <c r="AY663" s="241"/>
      <c r="AZ663" s="234"/>
      <c r="BA663" s="234"/>
      <c r="BB663" s="234"/>
      <c r="BC663" t="b">
        <v>1</v>
      </c>
      <c r="BD663" s="234" t="s">
        <v>7170</v>
      </c>
      <c r="BE663" s="234" t="s">
        <v>7026</v>
      </c>
      <c r="BF663" s="234" t="s">
        <v>7027</v>
      </c>
      <c r="BG663" s="234" t="s">
        <v>7010</v>
      </c>
      <c r="BH663" s="234" t="s">
        <v>55</v>
      </c>
      <c r="BI663" s="243">
        <v>44642.415682870371</v>
      </c>
      <c r="BJ663" s="234" t="s">
        <v>442</v>
      </c>
      <c r="BK663" s="234" t="s">
        <v>451</v>
      </c>
      <c r="BL663" s="234" t="s">
        <v>451</v>
      </c>
      <c r="BM663" s="234" t="s">
        <v>451</v>
      </c>
      <c r="BN663" s="241"/>
      <c r="BO663" t="b">
        <v>0</v>
      </c>
      <c r="BP663" t="b">
        <v>0</v>
      </c>
      <c r="BQ663" t="b">
        <v>0</v>
      </c>
      <c r="BR663" s="241"/>
      <c r="BS663" s="241"/>
      <c r="BT663" s="234" t="s">
        <v>7012</v>
      </c>
      <c r="BU663" t="b">
        <v>0</v>
      </c>
      <c r="BV663" s="103">
        <v>0</v>
      </c>
      <c r="BW663" s="235"/>
      <c r="BX663" s="234" t="s">
        <v>11711</v>
      </c>
      <c r="BY663" s="234" t="s">
        <v>56</v>
      </c>
      <c r="BZ663" s="234" t="s">
        <v>7014</v>
      </c>
    </row>
    <row r="664" spans="1:78" x14ac:dyDescent="0.25">
      <c r="A664" s="5">
        <v>1536</v>
      </c>
      <c r="B664" s="234" t="s">
        <v>11712</v>
      </c>
      <c r="C664" s="234" t="s">
        <v>11713</v>
      </c>
      <c r="D664" s="234" t="s">
        <v>11493</v>
      </c>
      <c r="E664" s="234" t="s">
        <v>11517</v>
      </c>
      <c r="F664" s="234" t="s">
        <v>7156</v>
      </c>
      <c r="G664" s="234" t="s">
        <v>7856</v>
      </c>
      <c r="H664" s="234" t="s">
        <v>7018</v>
      </c>
      <c r="I664" s="242"/>
      <c r="J664" s="242">
        <v>44287</v>
      </c>
      <c r="K664" s="234" t="s">
        <v>11714</v>
      </c>
      <c r="L664" s="242">
        <v>44288</v>
      </c>
      <c r="M664" s="234" t="s">
        <v>7228</v>
      </c>
      <c r="N664" s="234" t="s">
        <v>11496</v>
      </c>
      <c r="O664" s="234" t="s">
        <v>11497</v>
      </c>
      <c r="P664" s="234" t="s">
        <v>6999</v>
      </c>
      <c r="Q664" s="234"/>
      <c r="R664" s="234" t="s">
        <v>451</v>
      </c>
      <c r="S664" t="b">
        <v>0</v>
      </c>
      <c r="T664" s="242"/>
      <c r="U664" s="103">
        <v>4</v>
      </c>
      <c r="V664" s="234" t="s">
        <v>272</v>
      </c>
      <c r="W664" s="103">
        <v>4</v>
      </c>
      <c r="X664" s="234" t="s">
        <v>272</v>
      </c>
      <c r="Y664" s="242"/>
      <c r="Z664" s="242"/>
      <c r="AA664" s="103"/>
      <c r="AB664" s="234" t="s">
        <v>11498</v>
      </c>
      <c r="AC664" s="243">
        <v>44295.742986111109</v>
      </c>
      <c r="AD664" s="234" t="s">
        <v>55</v>
      </c>
      <c r="AE664" s="235" t="s">
        <v>11715</v>
      </c>
      <c r="AF664" s="237"/>
      <c r="AG664" s="234" t="s">
        <v>482</v>
      </c>
      <c r="AH664" s="241"/>
      <c r="AI664" t="b">
        <v>1</v>
      </c>
      <c r="AJ664" t="b">
        <v>0</v>
      </c>
      <c r="AK664" s="234"/>
      <c r="AL664" s="103"/>
      <c r="AM664" t="b">
        <v>0</v>
      </c>
      <c r="AN664" s="234"/>
      <c r="AO664" s="103"/>
      <c r="AP664" s="241"/>
      <c r="AQ664" s="241"/>
      <c r="AR664" s="241"/>
      <c r="AS664" s="241"/>
      <c r="AT664" s="234" t="s">
        <v>7005</v>
      </c>
      <c r="AU664" s="234" t="s">
        <v>7505</v>
      </c>
      <c r="AV664" t="b">
        <v>0</v>
      </c>
      <c r="AW664" t="b">
        <v>0</v>
      </c>
      <c r="AX664" s="241"/>
      <c r="AY664" s="241"/>
      <c r="AZ664" s="234"/>
      <c r="BA664" s="234"/>
      <c r="BB664" s="234"/>
      <c r="BC664" t="b">
        <v>0</v>
      </c>
      <c r="BD664" s="234" t="s">
        <v>7234</v>
      </c>
      <c r="BE664" s="234" t="s">
        <v>7026</v>
      </c>
      <c r="BF664" s="234" t="s">
        <v>7027</v>
      </c>
      <c r="BG664" s="234" t="s">
        <v>7010</v>
      </c>
      <c r="BH664" s="234" t="s">
        <v>55</v>
      </c>
      <c r="BI664" s="243">
        <v>44642.415682870371</v>
      </c>
      <c r="BJ664" s="234" t="s">
        <v>442</v>
      </c>
      <c r="BK664" s="234" t="s">
        <v>451</v>
      </c>
      <c r="BL664" s="234" t="s">
        <v>451</v>
      </c>
      <c r="BM664" s="234" t="s">
        <v>451</v>
      </c>
      <c r="BN664" s="241"/>
      <c r="BO664" t="b">
        <v>0</v>
      </c>
      <c r="BP664" t="b">
        <v>0</v>
      </c>
      <c r="BQ664" t="b">
        <v>0</v>
      </c>
      <c r="BR664" s="241"/>
      <c r="BS664" s="241"/>
      <c r="BT664" s="234" t="s">
        <v>7012</v>
      </c>
      <c r="BU664" t="b">
        <v>0</v>
      </c>
      <c r="BV664" s="103">
        <v>0</v>
      </c>
      <c r="BW664" s="235"/>
      <c r="BX664" s="234" t="s">
        <v>11715</v>
      </c>
      <c r="BY664" s="234" t="s">
        <v>56</v>
      </c>
      <c r="BZ664" s="234" t="s">
        <v>7014</v>
      </c>
    </row>
    <row r="665" spans="1:78" x14ac:dyDescent="0.25">
      <c r="A665" s="5">
        <v>1535</v>
      </c>
      <c r="B665" s="234" t="s">
        <v>11716</v>
      </c>
      <c r="C665" s="234" t="s">
        <v>11717</v>
      </c>
      <c r="D665" s="234"/>
      <c r="E665" s="234" t="s">
        <v>11718</v>
      </c>
      <c r="F665" s="234" t="s">
        <v>2991</v>
      </c>
      <c r="G665" s="234" t="s">
        <v>7279</v>
      </c>
      <c r="H665" s="234" t="s">
        <v>6994</v>
      </c>
      <c r="I665" s="242"/>
      <c r="J665" s="242">
        <v>44286</v>
      </c>
      <c r="K665" s="234" t="s">
        <v>11719</v>
      </c>
      <c r="L665" s="242">
        <v>44295</v>
      </c>
      <c r="M665" s="234" t="s">
        <v>6996</v>
      </c>
      <c r="N665" s="234" t="s">
        <v>7430</v>
      </c>
      <c r="O665" s="234" t="s">
        <v>11720</v>
      </c>
      <c r="P665" s="234" t="s">
        <v>6999</v>
      </c>
      <c r="Q665" s="234"/>
      <c r="R665" s="234" t="s">
        <v>451</v>
      </c>
      <c r="S665" t="b">
        <v>0</v>
      </c>
      <c r="T665" s="242"/>
      <c r="U665" s="103">
        <v>1</v>
      </c>
      <c r="V665" s="234" t="s">
        <v>272</v>
      </c>
      <c r="W665" s="103">
        <v>1</v>
      </c>
      <c r="X665" s="234" t="s">
        <v>272</v>
      </c>
      <c r="Y665" s="242"/>
      <c r="Z665" s="242"/>
      <c r="AA665" s="103"/>
      <c r="AB665" s="234"/>
      <c r="AC665" s="243">
        <v>44295.742951388886</v>
      </c>
      <c r="AD665" s="234" t="s">
        <v>55</v>
      </c>
      <c r="AE665" s="235" t="s">
        <v>11721</v>
      </c>
      <c r="AF665" s="237"/>
      <c r="AG665" s="234" t="s">
        <v>482</v>
      </c>
      <c r="AH665" s="241"/>
      <c r="AI665" t="b">
        <v>1</v>
      </c>
      <c r="AJ665" t="b">
        <v>0</v>
      </c>
      <c r="AK665" s="234"/>
      <c r="AL665" s="103"/>
      <c r="AM665" t="b">
        <v>0</v>
      </c>
      <c r="AN665" s="234"/>
      <c r="AO665" s="103"/>
      <c r="AP665" s="241"/>
      <c r="AQ665" s="241"/>
      <c r="AR665" s="241"/>
      <c r="AS665" s="241"/>
      <c r="AT665" s="234"/>
      <c r="AU665" s="234" t="s">
        <v>7505</v>
      </c>
      <c r="AV665" t="b">
        <v>0</v>
      </c>
      <c r="AW665" t="b">
        <v>0</v>
      </c>
      <c r="AX665" s="241"/>
      <c r="AY665" s="241"/>
      <c r="AZ665" s="234"/>
      <c r="BA665" s="234"/>
      <c r="BB665" s="234"/>
      <c r="BC665" t="b">
        <v>1</v>
      </c>
      <c r="BD665" s="234" t="s">
        <v>7008</v>
      </c>
      <c r="BE665" s="234" t="s">
        <v>7009</v>
      </c>
      <c r="BF665" s="234" t="s">
        <v>7027</v>
      </c>
      <c r="BG665" s="234" t="s">
        <v>7028</v>
      </c>
      <c r="BH665" s="234" t="s">
        <v>55</v>
      </c>
      <c r="BI665" s="243">
        <v>44642.415671296294</v>
      </c>
      <c r="BJ665" s="234" t="s">
        <v>442</v>
      </c>
      <c r="BK665" s="234" t="s">
        <v>451</v>
      </c>
      <c r="BL665" s="234" t="s">
        <v>451</v>
      </c>
      <c r="BM665" s="234" t="s">
        <v>451</v>
      </c>
      <c r="BN665" s="241"/>
      <c r="BO665" t="b">
        <v>0</v>
      </c>
      <c r="BP665" t="b">
        <v>0</v>
      </c>
      <c r="BQ665" t="b">
        <v>0</v>
      </c>
      <c r="BR665" s="241"/>
      <c r="BS665" s="241"/>
      <c r="BT665" s="234" t="s">
        <v>7012</v>
      </c>
      <c r="BU665" t="b">
        <v>0</v>
      </c>
      <c r="BV665" s="103">
        <v>0</v>
      </c>
      <c r="BW665" s="235"/>
      <c r="BX665" s="234" t="s">
        <v>11721</v>
      </c>
      <c r="BY665" s="234" t="s">
        <v>56</v>
      </c>
      <c r="BZ665" s="234" t="s">
        <v>7014</v>
      </c>
    </row>
    <row r="666" spans="1:78" x14ac:dyDescent="0.25">
      <c r="A666" s="5">
        <v>1534</v>
      </c>
      <c r="B666" s="234" t="s">
        <v>11722</v>
      </c>
      <c r="C666" s="234" t="s">
        <v>11723</v>
      </c>
      <c r="D666" s="234" t="s">
        <v>11503</v>
      </c>
      <c r="E666" s="234" t="s">
        <v>11504</v>
      </c>
      <c r="F666" s="234" t="s">
        <v>7156</v>
      </c>
      <c r="G666" s="234" t="s">
        <v>7856</v>
      </c>
      <c r="H666" s="234" t="s">
        <v>7018</v>
      </c>
      <c r="I666" s="242"/>
      <c r="J666" s="242">
        <v>44286</v>
      </c>
      <c r="K666" s="234" t="s">
        <v>11724</v>
      </c>
      <c r="L666" s="242">
        <v>44286</v>
      </c>
      <c r="M666" s="234" t="s">
        <v>6996</v>
      </c>
      <c r="N666" s="234" t="s">
        <v>9562</v>
      </c>
      <c r="O666" s="234" t="s">
        <v>7583</v>
      </c>
      <c r="P666" s="234" t="s">
        <v>6999</v>
      </c>
      <c r="Q666" s="234"/>
      <c r="R666" s="234" t="s">
        <v>451</v>
      </c>
      <c r="S666" t="b">
        <v>0</v>
      </c>
      <c r="T666" s="242"/>
      <c r="U666" s="103">
        <v>3</v>
      </c>
      <c r="V666" s="234" t="s">
        <v>272</v>
      </c>
      <c r="W666" s="103">
        <v>3</v>
      </c>
      <c r="X666" s="234" t="s">
        <v>272</v>
      </c>
      <c r="Y666" s="242"/>
      <c r="Z666" s="242"/>
      <c r="AA666" s="103"/>
      <c r="AB666" s="234" t="s">
        <v>11506</v>
      </c>
      <c r="AC666" s="243">
        <v>44295.742939814816</v>
      </c>
      <c r="AD666" s="234" t="s">
        <v>55</v>
      </c>
      <c r="AE666" s="235" t="s">
        <v>11725</v>
      </c>
      <c r="AF666" s="237"/>
      <c r="AG666" s="234" t="s">
        <v>482</v>
      </c>
      <c r="AH666" s="241"/>
      <c r="AI666" t="b">
        <v>1</v>
      </c>
      <c r="AJ666" t="b">
        <v>0</v>
      </c>
      <c r="AK666" s="234"/>
      <c r="AL666" s="103"/>
      <c r="AM666" t="b">
        <v>0</v>
      </c>
      <c r="AN666" s="234"/>
      <c r="AO666" s="103"/>
      <c r="AP666" s="241"/>
      <c r="AQ666" s="241"/>
      <c r="AR666" s="241"/>
      <c r="AS666" s="241"/>
      <c r="AT666" s="234" t="s">
        <v>7005</v>
      </c>
      <c r="AU666" s="234" t="s">
        <v>7505</v>
      </c>
      <c r="AV666" t="b">
        <v>0</v>
      </c>
      <c r="AW666" t="b">
        <v>0</v>
      </c>
      <c r="AX666" s="241"/>
      <c r="AY666" s="241"/>
      <c r="AZ666" s="234"/>
      <c r="BA666" s="234"/>
      <c r="BB666" s="234"/>
      <c r="BC666" t="b">
        <v>0</v>
      </c>
      <c r="BD666" s="234" t="s">
        <v>7008</v>
      </c>
      <c r="BE666" s="234" t="s">
        <v>7026</v>
      </c>
      <c r="BF666" s="234" t="s">
        <v>7027</v>
      </c>
      <c r="BG666" s="234" t="s">
        <v>7010</v>
      </c>
      <c r="BH666" s="234" t="s">
        <v>55</v>
      </c>
      <c r="BI666" s="243">
        <v>44642.415671296294</v>
      </c>
      <c r="BJ666" s="234" t="s">
        <v>442</v>
      </c>
      <c r="BK666" s="234" t="s">
        <v>451</v>
      </c>
      <c r="BL666" s="234" t="s">
        <v>451</v>
      </c>
      <c r="BM666" s="234" t="s">
        <v>451</v>
      </c>
      <c r="BN666" s="241"/>
      <c r="BO666" t="b">
        <v>0</v>
      </c>
      <c r="BP666" t="b">
        <v>0</v>
      </c>
      <c r="BQ666" t="b">
        <v>0</v>
      </c>
      <c r="BR666" s="241"/>
      <c r="BS666" s="241"/>
      <c r="BT666" s="234" t="s">
        <v>7012</v>
      </c>
      <c r="BU666" t="b">
        <v>0</v>
      </c>
      <c r="BV666" s="103">
        <v>0</v>
      </c>
      <c r="BW666" s="235"/>
      <c r="BX666" s="234" t="s">
        <v>11725</v>
      </c>
      <c r="BY666" s="234" t="s">
        <v>56</v>
      </c>
      <c r="BZ666" s="234" t="s">
        <v>7014</v>
      </c>
    </row>
    <row r="667" spans="1:78" x14ac:dyDescent="0.25">
      <c r="A667" s="5">
        <v>1533</v>
      </c>
      <c r="B667" s="234" t="s">
        <v>11726</v>
      </c>
      <c r="C667" s="234" t="s">
        <v>11727</v>
      </c>
      <c r="D667" s="234"/>
      <c r="E667" s="234" t="s">
        <v>11728</v>
      </c>
      <c r="F667" s="234" t="s">
        <v>7156</v>
      </c>
      <c r="G667" s="234" t="s">
        <v>7856</v>
      </c>
      <c r="H667" s="234" t="s">
        <v>7018</v>
      </c>
      <c r="I667" s="242"/>
      <c r="J667" s="242">
        <v>44286</v>
      </c>
      <c r="K667" s="234" t="s">
        <v>11729</v>
      </c>
      <c r="L667" s="242">
        <v>44286</v>
      </c>
      <c r="M667" s="234" t="s">
        <v>6996</v>
      </c>
      <c r="N667" s="234" t="s">
        <v>11730</v>
      </c>
      <c r="O667" s="234" t="s">
        <v>11731</v>
      </c>
      <c r="P667" s="234" t="s">
        <v>6999</v>
      </c>
      <c r="Q667" s="234"/>
      <c r="R667" s="234" t="s">
        <v>451</v>
      </c>
      <c r="S667" t="b">
        <v>0</v>
      </c>
      <c r="T667" s="242"/>
      <c r="U667" s="103">
        <v>1</v>
      </c>
      <c r="V667" s="234" t="s">
        <v>272</v>
      </c>
      <c r="W667" s="103">
        <v>1</v>
      </c>
      <c r="X667" s="234" t="s">
        <v>272</v>
      </c>
      <c r="Y667" s="242"/>
      <c r="Z667" s="242"/>
      <c r="AA667" s="103"/>
      <c r="AB667" s="234"/>
      <c r="AC667" s="243">
        <v>44295.74291666667</v>
      </c>
      <c r="AD667" s="234" t="s">
        <v>55</v>
      </c>
      <c r="AE667" s="235" t="s">
        <v>11732</v>
      </c>
      <c r="AF667" s="237"/>
      <c r="AG667" s="234" t="s">
        <v>482</v>
      </c>
      <c r="AH667" s="241"/>
      <c r="AI667" t="b">
        <v>1</v>
      </c>
      <c r="AJ667" t="b">
        <v>0</v>
      </c>
      <c r="AK667" s="234"/>
      <c r="AL667" s="103"/>
      <c r="AM667" t="b">
        <v>0</v>
      </c>
      <c r="AN667" s="234"/>
      <c r="AO667" s="103"/>
      <c r="AP667" s="241"/>
      <c r="AQ667" s="241"/>
      <c r="AR667" s="241"/>
      <c r="AS667" s="241"/>
      <c r="AT667" s="234"/>
      <c r="AU667" s="234" t="s">
        <v>7505</v>
      </c>
      <c r="AV667" t="b">
        <v>0</v>
      </c>
      <c r="AW667" t="b">
        <v>0</v>
      </c>
      <c r="AX667" s="241"/>
      <c r="AY667" s="241"/>
      <c r="AZ667" s="234"/>
      <c r="BA667" s="234"/>
      <c r="BB667" s="234"/>
      <c r="BC667" t="b">
        <v>1</v>
      </c>
      <c r="BD667" s="234" t="s">
        <v>7008</v>
      </c>
      <c r="BE667" s="234" t="s">
        <v>7026</v>
      </c>
      <c r="BF667" s="234" t="s">
        <v>7027</v>
      </c>
      <c r="BG667" s="234" t="s">
        <v>7010</v>
      </c>
      <c r="BH667" s="234" t="s">
        <v>55</v>
      </c>
      <c r="BI667" s="243">
        <v>44642.415671296294</v>
      </c>
      <c r="BJ667" s="234" t="s">
        <v>442</v>
      </c>
      <c r="BK667" s="234" t="s">
        <v>451</v>
      </c>
      <c r="BL667" s="234" t="s">
        <v>451</v>
      </c>
      <c r="BM667" s="234" t="s">
        <v>451</v>
      </c>
      <c r="BN667" s="241"/>
      <c r="BO667" t="b">
        <v>0</v>
      </c>
      <c r="BP667" t="b">
        <v>0</v>
      </c>
      <c r="BQ667" t="b">
        <v>0</v>
      </c>
      <c r="BR667" s="241"/>
      <c r="BS667" s="241"/>
      <c r="BT667" s="234" t="s">
        <v>7012</v>
      </c>
      <c r="BU667" t="b">
        <v>0</v>
      </c>
      <c r="BV667" s="103">
        <v>0</v>
      </c>
      <c r="BW667" s="235"/>
      <c r="BX667" s="234" t="s">
        <v>11732</v>
      </c>
      <c r="BY667" s="234" t="s">
        <v>56</v>
      </c>
      <c r="BZ667" s="234" t="s">
        <v>7014</v>
      </c>
    </row>
    <row r="668" spans="1:78" x14ac:dyDescent="0.25">
      <c r="A668" s="5">
        <v>1532</v>
      </c>
      <c r="B668" s="234" t="s">
        <v>11733</v>
      </c>
      <c r="C668" s="234" t="s">
        <v>11734</v>
      </c>
      <c r="D668" s="234" t="s">
        <v>11666</v>
      </c>
      <c r="E668" s="234" t="s">
        <v>11666</v>
      </c>
      <c r="F668" s="234" t="s">
        <v>7156</v>
      </c>
      <c r="G668" s="234" t="s">
        <v>7856</v>
      </c>
      <c r="H668" s="234" t="s">
        <v>7018</v>
      </c>
      <c r="I668" s="242"/>
      <c r="J668" s="242">
        <v>44286</v>
      </c>
      <c r="K668" s="234" t="s">
        <v>11735</v>
      </c>
      <c r="L668" s="242">
        <v>44286</v>
      </c>
      <c r="M668" s="234" t="s">
        <v>7066</v>
      </c>
      <c r="N668" s="234" t="s">
        <v>11669</v>
      </c>
      <c r="O668" s="234" t="s">
        <v>11704</v>
      </c>
      <c r="P668" s="234" t="s">
        <v>6999</v>
      </c>
      <c r="Q668" s="234"/>
      <c r="R668" s="234" t="s">
        <v>451</v>
      </c>
      <c r="S668" t="b">
        <v>0</v>
      </c>
      <c r="T668" s="242"/>
      <c r="U668" s="103">
        <v>3</v>
      </c>
      <c r="V668" s="234" t="s">
        <v>272</v>
      </c>
      <c r="W668" s="103">
        <v>3</v>
      </c>
      <c r="X668" s="234" t="s">
        <v>272</v>
      </c>
      <c r="Y668" s="242"/>
      <c r="Z668" s="242"/>
      <c r="AA668" s="103"/>
      <c r="AB668" s="234" t="s">
        <v>11671</v>
      </c>
      <c r="AC668" s="243">
        <v>44295.742893518516</v>
      </c>
      <c r="AD668" s="234" t="s">
        <v>55</v>
      </c>
      <c r="AE668" s="235" t="s">
        <v>11736</v>
      </c>
      <c r="AF668" s="237"/>
      <c r="AG668" s="234" t="s">
        <v>482</v>
      </c>
      <c r="AH668" s="241"/>
      <c r="AI668" t="b">
        <v>1</v>
      </c>
      <c r="AJ668" t="b">
        <v>0</v>
      </c>
      <c r="AK668" s="234"/>
      <c r="AL668" s="103"/>
      <c r="AM668" t="b">
        <v>0</v>
      </c>
      <c r="AN668" s="234"/>
      <c r="AO668" s="103"/>
      <c r="AP668" s="241"/>
      <c r="AQ668" s="241"/>
      <c r="AR668" s="241"/>
      <c r="AS668" s="241"/>
      <c r="AT668" s="234" t="s">
        <v>7005</v>
      </c>
      <c r="AU668" s="234" t="s">
        <v>7505</v>
      </c>
      <c r="AV668" t="b">
        <v>0</v>
      </c>
      <c r="AW668" t="b">
        <v>0</v>
      </c>
      <c r="AX668" s="241"/>
      <c r="AY668" s="241"/>
      <c r="AZ668" s="234"/>
      <c r="BA668" s="234"/>
      <c r="BB668" s="234"/>
      <c r="BC668" t="b">
        <v>0</v>
      </c>
      <c r="BD668" s="234" t="s">
        <v>7076</v>
      </c>
      <c r="BE668" s="234" t="s">
        <v>7026</v>
      </c>
      <c r="BF668" s="234" t="s">
        <v>7027</v>
      </c>
      <c r="BG668" s="234" t="s">
        <v>7010</v>
      </c>
      <c r="BH668" s="234" t="s">
        <v>55</v>
      </c>
      <c r="BI668" s="243">
        <v>44642.415659722225</v>
      </c>
      <c r="BJ668" s="234" t="s">
        <v>442</v>
      </c>
      <c r="BK668" s="234" t="s">
        <v>451</v>
      </c>
      <c r="BL668" s="234" t="s">
        <v>451</v>
      </c>
      <c r="BM668" s="234" t="s">
        <v>451</v>
      </c>
      <c r="BN668" s="241"/>
      <c r="BO668" t="b">
        <v>0</v>
      </c>
      <c r="BP668" t="b">
        <v>0</v>
      </c>
      <c r="BQ668" t="b">
        <v>0</v>
      </c>
      <c r="BR668" s="241"/>
      <c r="BS668" s="241"/>
      <c r="BT668" s="234" t="s">
        <v>7012</v>
      </c>
      <c r="BU668" t="b">
        <v>0</v>
      </c>
      <c r="BV668" s="103">
        <v>0</v>
      </c>
      <c r="BW668" s="235"/>
      <c r="BX668" s="234" t="s">
        <v>11736</v>
      </c>
      <c r="BY668" s="234" t="s">
        <v>56</v>
      </c>
      <c r="BZ668" s="234" t="s">
        <v>7014</v>
      </c>
    </row>
    <row r="669" spans="1:78" x14ac:dyDescent="0.25">
      <c r="A669" s="5">
        <v>1531</v>
      </c>
      <c r="B669" s="234" t="s">
        <v>11737</v>
      </c>
      <c r="C669" s="234" t="s">
        <v>11738</v>
      </c>
      <c r="D669" s="234" t="s">
        <v>7728</v>
      </c>
      <c r="E669" s="234" t="s">
        <v>11739</v>
      </c>
      <c r="F669" s="234" t="s">
        <v>7156</v>
      </c>
      <c r="G669" s="234" t="s">
        <v>7017</v>
      </c>
      <c r="H669" s="234" t="s">
        <v>7856</v>
      </c>
      <c r="I669" s="242"/>
      <c r="J669" s="242">
        <v>44284</v>
      </c>
      <c r="K669" s="234" t="s">
        <v>11740</v>
      </c>
      <c r="L669" s="242">
        <v>44293</v>
      </c>
      <c r="M669" s="234" t="s">
        <v>6996</v>
      </c>
      <c r="N669" s="234" t="s">
        <v>7731</v>
      </c>
      <c r="O669" s="234" t="s">
        <v>7205</v>
      </c>
      <c r="P669" s="234" t="s">
        <v>6999</v>
      </c>
      <c r="Q669" s="234"/>
      <c r="R669" s="234" t="s">
        <v>451</v>
      </c>
      <c r="S669" t="b">
        <v>0</v>
      </c>
      <c r="T669" s="242"/>
      <c r="U669" s="103">
        <v>150</v>
      </c>
      <c r="V669" s="234" t="s">
        <v>272</v>
      </c>
      <c r="W669" s="103">
        <v>150</v>
      </c>
      <c r="X669" s="234" t="s">
        <v>272</v>
      </c>
      <c r="Y669" s="242"/>
      <c r="Z669" s="242"/>
      <c r="AA669" s="103"/>
      <c r="AB669" s="234" t="s">
        <v>7733</v>
      </c>
      <c r="AC669" s="243">
        <v>44295.742835648147</v>
      </c>
      <c r="AD669" s="234" t="s">
        <v>55</v>
      </c>
      <c r="AE669" s="235" t="s">
        <v>11741</v>
      </c>
      <c r="AF669" s="237"/>
      <c r="AG669" s="234" t="s">
        <v>482</v>
      </c>
      <c r="AH669" s="241"/>
      <c r="AI669" t="b">
        <v>1</v>
      </c>
      <c r="AJ669" t="b">
        <v>0</v>
      </c>
      <c r="AK669" s="234"/>
      <c r="AL669" s="103"/>
      <c r="AM669" t="b">
        <v>0</v>
      </c>
      <c r="AN669" s="234"/>
      <c r="AO669" s="103"/>
      <c r="AP669" s="241"/>
      <c r="AQ669" s="241"/>
      <c r="AR669" s="241"/>
      <c r="AS669" s="241"/>
      <c r="AT669" s="234" t="s">
        <v>7005</v>
      </c>
      <c r="AU669" s="234" t="s">
        <v>7505</v>
      </c>
      <c r="AV669" t="b">
        <v>0</v>
      </c>
      <c r="AW669" t="b">
        <v>0</v>
      </c>
      <c r="AX669" s="241"/>
      <c r="AY669" s="241"/>
      <c r="AZ669" s="234"/>
      <c r="BA669" s="234"/>
      <c r="BB669" s="234"/>
      <c r="BC669" t="b">
        <v>0</v>
      </c>
      <c r="BD669" s="234" t="s">
        <v>7008</v>
      </c>
      <c r="BE669" s="234" t="s">
        <v>7026</v>
      </c>
      <c r="BF669" s="234" t="s">
        <v>7027</v>
      </c>
      <c r="BG669" s="234" t="s">
        <v>7028</v>
      </c>
      <c r="BH669" s="234" t="s">
        <v>55</v>
      </c>
      <c r="BI669" s="243">
        <v>44642.415659722225</v>
      </c>
      <c r="BJ669" s="234" t="s">
        <v>442</v>
      </c>
      <c r="BK669" s="234" t="s">
        <v>451</v>
      </c>
      <c r="BL669" s="234" t="s">
        <v>451</v>
      </c>
      <c r="BM669" s="234" t="s">
        <v>451</v>
      </c>
      <c r="BN669" s="241"/>
      <c r="BO669" t="b">
        <v>0</v>
      </c>
      <c r="BP669" t="b">
        <v>0</v>
      </c>
      <c r="BQ669" t="b">
        <v>0</v>
      </c>
      <c r="BR669" s="241"/>
      <c r="BS669" s="241"/>
      <c r="BT669" s="234" t="s">
        <v>7012</v>
      </c>
      <c r="BU669" t="b">
        <v>0</v>
      </c>
      <c r="BV669" s="103">
        <v>0</v>
      </c>
      <c r="BW669" s="235"/>
      <c r="BX669" s="234" t="s">
        <v>11741</v>
      </c>
      <c r="BY669" s="234" t="s">
        <v>56</v>
      </c>
      <c r="BZ669" s="234" t="s">
        <v>7014</v>
      </c>
    </row>
    <row r="670" spans="1:78" x14ac:dyDescent="0.25">
      <c r="A670" s="5">
        <v>1530</v>
      </c>
      <c r="B670" s="234" t="s">
        <v>11742</v>
      </c>
      <c r="C670" s="234" t="s">
        <v>11743</v>
      </c>
      <c r="D670" s="234" t="s">
        <v>11503</v>
      </c>
      <c r="E670" s="234" t="s">
        <v>11504</v>
      </c>
      <c r="F670" s="234" t="s">
        <v>7156</v>
      </c>
      <c r="G670" s="234" t="s">
        <v>7856</v>
      </c>
      <c r="H670" s="234" t="s">
        <v>7018</v>
      </c>
      <c r="I670" s="242"/>
      <c r="J670" s="242">
        <v>44285</v>
      </c>
      <c r="K670" s="234" t="s">
        <v>11744</v>
      </c>
      <c r="L670" s="242">
        <v>44286</v>
      </c>
      <c r="M670" s="234" t="s">
        <v>6996</v>
      </c>
      <c r="N670" s="234" t="s">
        <v>9562</v>
      </c>
      <c r="O670" s="234" t="s">
        <v>7583</v>
      </c>
      <c r="P670" s="234" t="s">
        <v>6999</v>
      </c>
      <c r="Q670" s="234"/>
      <c r="R670" s="234" t="s">
        <v>451</v>
      </c>
      <c r="S670" t="b">
        <v>0</v>
      </c>
      <c r="T670" s="242"/>
      <c r="U670" s="103">
        <v>1</v>
      </c>
      <c r="V670" s="234" t="s">
        <v>272</v>
      </c>
      <c r="W670" s="103">
        <v>1</v>
      </c>
      <c r="X670" s="234" t="s">
        <v>272</v>
      </c>
      <c r="Y670" s="242"/>
      <c r="Z670" s="242"/>
      <c r="AA670" s="103"/>
      <c r="AB670" s="234" t="s">
        <v>11506</v>
      </c>
      <c r="AC670" s="243">
        <v>44295.742812500001</v>
      </c>
      <c r="AD670" s="234" t="s">
        <v>55</v>
      </c>
      <c r="AE670" s="235" t="s">
        <v>11745</v>
      </c>
      <c r="AF670" s="237"/>
      <c r="AG670" s="234" t="s">
        <v>482</v>
      </c>
      <c r="AH670" s="241"/>
      <c r="AI670" t="b">
        <v>1</v>
      </c>
      <c r="AJ670" t="b">
        <v>0</v>
      </c>
      <c r="AK670" s="234"/>
      <c r="AL670" s="103"/>
      <c r="AM670" t="b">
        <v>0</v>
      </c>
      <c r="AN670" s="234"/>
      <c r="AO670" s="103"/>
      <c r="AP670" s="241"/>
      <c r="AQ670" s="241"/>
      <c r="AR670" s="241"/>
      <c r="AS670" s="241"/>
      <c r="AT670" s="234" t="s">
        <v>7005</v>
      </c>
      <c r="AU670" s="234" t="s">
        <v>7505</v>
      </c>
      <c r="AV670" t="b">
        <v>0</v>
      </c>
      <c r="AW670" t="b">
        <v>0</v>
      </c>
      <c r="AX670" s="241"/>
      <c r="AY670" s="241"/>
      <c r="AZ670" s="234"/>
      <c r="BA670" s="234"/>
      <c r="BB670" s="234"/>
      <c r="BC670" t="b">
        <v>0</v>
      </c>
      <c r="BD670" s="234" t="s">
        <v>7008</v>
      </c>
      <c r="BE670" s="234" t="s">
        <v>7026</v>
      </c>
      <c r="BF670" s="234" t="s">
        <v>7027</v>
      </c>
      <c r="BG670" s="234" t="s">
        <v>7010</v>
      </c>
      <c r="BH670" s="234" t="s">
        <v>55</v>
      </c>
      <c r="BI670" s="243">
        <v>44642.415659722225</v>
      </c>
      <c r="BJ670" s="234" t="s">
        <v>442</v>
      </c>
      <c r="BK670" s="234" t="s">
        <v>451</v>
      </c>
      <c r="BL670" s="234" t="s">
        <v>451</v>
      </c>
      <c r="BM670" s="234" t="s">
        <v>451</v>
      </c>
      <c r="BN670" s="241"/>
      <c r="BO670" t="b">
        <v>0</v>
      </c>
      <c r="BP670" t="b">
        <v>0</v>
      </c>
      <c r="BQ670" t="b">
        <v>0</v>
      </c>
      <c r="BR670" s="241"/>
      <c r="BS670" s="241"/>
      <c r="BT670" s="234" t="s">
        <v>7012</v>
      </c>
      <c r="BU670" t="b">
        <v>0</v>
      </c>
      <c r="BV670" s="103">
        <v>0</v>
      </c>
      <c r="BW670" s="235"/>
      <c r="BX670" s="234" t="s">
        <v>11745</v>
      </c>
      <c r="BY670" s="234" t="s">
        <v>56</v>
      </c>
      <c r="BZ670" s="234" t="s">
        <v>7014</v>
      </c>
    </row>
    <row r="671" spans="1:78" x14ac:dyDescent="0.25">
      <c r="A671" s="5">
        <v>1529</v>
      </c>
      <c r="B671" s="234" t="s">
        <v>11746</v>
      </c>
      <c r="C671" s="234" t="s">
        <v>11747</v>
      </c>
      <c r="D671" s="234" t="s">
        <v>9917</v>
      </c>
      <c r="E671" s="234" t="s">
        <v>11748</v>
      </c>
      <c r="F671" s="234" t="s">
        <v>7156</v>
      </c>
      <c r="G671" s="234" t="s">
        <v>7856</v>
      </c>
      <c r="H671" s="234" t="s">
        <v>7018</v>
      </c>
      <c r="I671" s="242"/>
      <c r="J671" s="242">
        <v>44286</v>
      </c>
      <c r="K671" s="234" t="s">
        <v>11749</v>
      </c>
      <c r="L671" s="242">
        <v>44286</v>
      </c>
      <c r="M671" s="234" t="s">
        <v>6996</v>
      </c>
      <c r="N671" s="234" t="s">
        <v>9919</v>
      </c>
      <c r="O671" s="234" t="s">
        <v>9920</v>
      </c>
      <c r="P671" s="234" t="s">
        <v>6999</v>
      </c>
      <c r="Q671" s="234"/>
      <c r="R671" s="234" t="s">
        <v>451</v>
      </c>
      <c r="S671" t="b">
        <v>0</v>
      </c>
      <c r="T671" s="242"/>
      <c r="U671" s="103">
        <v>3</v>
      </c>
      <c r="V671" s="234" t="s">
        <v>272</v>
      </c>
      <c r="W671" s="103">
        <v>3</v>
      </c>
      <c r="X671" s="234" t="s">
        <v>272</v>
      </c>
      <c r="Y671" s="242"/>
      <c r="Z671" s="242"/>
      <c r="AA671" s="103"/>
      <c r="AB671" s="234" t="s">
        <v>9921</v>
      </c>
      <c r="AC671" s="243">
        <v>44295.742789351854</v>
      </c>
      <c r="AD671" s="234" t="s">
        <v>55</v>
      </c>
      <c r="AE671" s="235" t="s">
        <v>11750</v>
      </c>
      <c r="AF671" s="237"/>
      <c r="AG671" s="234" t="s">
        <v>482</v>
      </c>
      <c r="AH671" s="241"/>
      <c r="AI671" t="b">
        <v>1</v>
      </c>
      <c r="AJ671" t="b">
        <v>0</v>
      </c>
      <c r="AK671" s="234"/>
      <c r="AL671" s="103"/>
      <c r="AM671" t="b">
        <v>0</v>
      </c>
      <c r="AN671" s="234"/>
      <c r="AO671" s="103"/>
      <c r="AP671" s="241"/>
      <c r="AQ671" s="241"/>
      <c r="AR671" s="241"/>
      <c r="AS671" s="241"/>
      <c r="AT671" s="234" t="s">
        <v>7005</v>
      </c>
      <c r="AU671" s="234" t="s">
        <v>7505</v>
      </c>
      <c r="AV671" t="b">
        <v>0</v>
      </c>
      <c r="AW671" t="b">
        <v>0</v>
      </c>
      <c r="AX671" s="241"/>
      <c r="AY671" s="241"/>
      <c r="AZ671" s="234"/>
      <c r="BA671" s="234"/>
      <c r="BB671" s="234"/>
      <c r="BC671" t="b">
        <v>0</v>
      </c>
      <c r="BD671" s="234" t="s">
        <v>7008</v>
      </c>
      <c r="BE671" s="234" t="s">
        <v>7026</v>
      </c>
      <c r="BF671" s="234" t="s">
        <v>7027</v>
      </c>
      <c r="BG671" s="234" t="s">
        <v>7010</v>
      </c>
      <c r="BH671" s="234" t="s">
        <v>55</v>
      </c>
      <c r="BI671" s="243">
        <v>44642.415659722225</v>
      </c>
      <c r="BJ671" s="234" t="s">
        <v>442</v>
      </c>
      <c r="BK671" s="234" t="s">
        <v>451</v>
      </c>
      <c r="BL671" s="234" t="s">
        <v>451</v>
      </c>
      <c r="BM671" s="234" t="s">
        <v>451</v>
      </c>
      <c r="BN671" s="241"/>
      <c r="BO671" t="b">
        <v>0</v>
      </c>
      <c r="BP671" t="b">
        <v>0</v>
      </c>
      <c r="BQ671" t="b">
        <v>0</v>
      </c>
      <c r="BR671" s="241"/>
      <c r="BS671" s="241"/>
      <c r="BT671" s="234" t="s">
        <v>7012</v>
      </c>
      <c r="BU671" t="b">
        <v>0</v>
      </c>
      <c r="BV671" s="103">
        <v>0</v>
      </c>
      <c r="BW671" s="235"/>
      <c r="BX671" s="234" t="s">
        <v>11750</v>
      </c>
      <c r="BY671" s="234" t="s">
        <v>56</v>
      </c>
      <c r="BZ671" s="234" t="s">
        <v>7014</v>
      </c>
    </row>
    <row r="672" spans="1:78" x14ac:dyDescent="0.25">
      <c r="A672" s="5">
        <v>1528</v>
      </c>
      <c r="B672" s="234" t="s">
        <v>11751</v>
      </c>
      <c r="C672" s="234" t="s">
        <v>11752</v>
      </c>
      <c r="D672" s="234" t="s">
        <v>11753</v>
      </c>
      <c r="E672" s="234" t="s">
        <v>11754</v>
      </c>
      <c r="F672" s="234" t="s">
        <v>7156</v>
      </c>
      <c r="G672" s="234" t="s">
        <v>7856</v>
      </c>
      <c r="H672" s="234" t="s">
        <v>7018</v>
      </c>
      <c r="I672" s="242"/>
      <c r="J672" s="242">
        <v>44286</v>
      </c>
      <c r="K672" s="234" t="s">
        <v>11755</v>
      </c>
      <c r="L672" s="242">
        <v>44286</v>
      </c>
      <c r="M672" s="234" t="s">
        <v>7159</v>
      </c>
      <c r="N672" s="234" t="s">
        <v>11756</v>
      </c>
      <c r="O672" s="234" t="s">
        <v>11757</v>
      </c>
      <c r="P672" s="234" t="s">
        <v>6999</v>
      </c>
      <c r="Q672" s="234"/>
      <c r="R672" s="234" t="s">
        <v>451</v>
      </c>
      <c r="S672" t="b">
        <v>0</v>
      </c>
      <c r="T672" s="242"/>
      <c r="U672" s="103">
        <v>2</v>
      </c>
      <c r="V672" s="234" t="s">
        <v>272</v>
      </c>
      <c r="W672" s="103">
        <v>2</v>
      </c>
      <c r="X672" s="234" t="s">
        <v>272</v>
      </c>
      <c r="Y672" s="242"/>
      <c r="Z672" s="242"/>
      <c r="AA672" s="103"/>
      <c r="AB672" s="234" t="s">
        <v>11758</v>
      </c>
      <c r="AC672" s="243">
        <v>44295.742743055554</v>
      </c>
      <c r="AD672" s="234" t="s">
        <v>55</v>
      </c>
      <c r="AE672" s="235" t="s">
        <v>11759</v>
      </c>
      <c r="AF672" s="237"/>
      <c r="AG672" s="234" t="s">
        <v>482</v>
      </c>
      <c r="AH672" s="241"/>
      <c r="AI672" t="b">
        <v>1</v>
      </c>
      <c r="AJ672" t="b">
        <v>0</v>
      </c>
      <c r="AK672" s="234"/>
      <c r="AL672" s="103"/>
      <c r="AM672" t="b">
        <v>0</v>
      </c>
      <c r="AN672" s="234"/>
      <c r="AO672" s="103"/>
      <c r="AP672" s="241"/>
      <c r="AQ672" s="241"/>
      <c r="AR672" s="241"/>
      <c r="AS672" s="241"/>
      <c r="AT672" s="234" t="s">
        <v>7005</v>
      </c>
      <c r="AU672" s="234" t="s">
        <v>7505</v>
      </c>
      <c r="AV672" t="b">
        <v>0</v>
      </c>
      <c r="AW672" t="b">
        <v>0</v>
      </c>
      <c r="AX672" s="241"/>
      <c r="AY672" s="241"/>
      <c r="AZ672" s="234"/>
      <c r="BA672" s="234"/>
      <c r="BB672" s="234"/>
      <c r="BC672" t="b">
        <v>0</v>
      </c>
      <c r="BD672" s="234" t="s">
        <v>7170</v>
      </c>
      <c r="BE672" s="234" t="s">
        <v>7026</v>
      </c>
      <c r="BF672" s="234" t="s">
        <v>7027</v>
      </c>
      <c r="BG672" s="234" t="s">
        <v>7010</v>
      </c>
      <c r="BH672" s="234" t="s">
        <v>55</v>
      </c>
      <c r="BI672" s="243">
        <v>44642.415648148148</v>
      </c>
      <c r="BJ672" s="234" t="s">
        <v>442</v>
      </c>
      <c r="BK672" s="234" t="s">
        <v>451</v>
      </c>
      <c r="BL672" s="234" t="s">
        <v>451</v>
      </c>
      <c r="BM672" s="234" t="s">
        <v>451</v>
      </c>
      <c r="BN672" s="241"/>
      <c r="BO672" t="b">
        <v>0</v>
      </c>
      <c r="BP672" t="b">
        <v>0</v>
      </c>
      <c r="BQ672" t="b">
        <v>0</v>
      </c>
      <c r="BR672" s="241"/>
      <c r="BS672" s="241"/>
      <c r="BT672" s="234" t="s">
        <v>7012</v>
      </c>
      <c r="BU672" t="b">
        <v>0</v>
      </c>
      <c r="BV672" s="103">
        <v>0</v>
      </c>
      <c r="BW672" s="235"/>
      <c r="BX672" s="234" t="s">
        <v>11759</v>
      </c>
      <c r="BY672" s="234" t="s">
        <v>56</v>
      </c>
      <c r="BZ672" s="234" t="s">
        <v>7014</v>
      </c>
    </row>
    <row r="673" spans="1:78" x14ac:dyDescent="0.25">
      <c r="A673" s="5">
        <v>1527</v>
      </c>
      <c r="B673" s="234" t="s">
        <v>11760</v>
      </c>
      <c r="C673" s="234" t="s">
        <v>11761</v>
      </c>
      <c r="D673" s="234"/>
      <c r="E673" s="234" t="s">
        <v>11584</v>
      </c>
      <c r="F673" s="234" t="s">
        <v>7156</v>
      </c>
      <c r="G673" s="234" t="s">
        <v>7856</v>
      </c>
      <c r="H673" s="234" t="s">
        <v>7018</v>
      </c>
      <c r="I673" s="242"/>
      <c r="J673" s="242">
        <v>44286</v>
      </c>
      <c r="K673" s="234" t="s">
        <v>11762</v>
      </c>
      <c r="L673" s="242">
        <v>44286</v>
      </c>
      <c r="M673" s="234" t="s">
        <v>7159</v>
      </c>
      <c r="N673" s="234" t="s">
        <v>7430</v>
      </c>
      <c r="O673" s="234" t="s">
        <v>11763</v>
      </c>
      <c r="P673" s="234" t="s">
        <v>6999</v>
      </c>
      <c r="Q673" s="234"/>
      <c r="R673" s="234" t="s">
        <v>451</v>
      </c>
      <c r="S673" t="b">
        <v>0</v>
      </c>
      <c r="T673" s="242"/>
      <c r="U673" s="103">
        <v>2</v>
      </c>
      <c r="V673" s="234" t="s">
        <v>272</v>
      </c>
      <c r="W673" s="103">
        <v>2</v>
      </c>
      <c r="X673" s="234" t="s">
        <v>272</v>
      </c>
      <c r="Y673" s="242"/>
      <c r="Z673" s="242"/>
      <c r="AA673" s="103"/>
      <c r="AB673" s="234"/>
      <c r="AC673" s="243">
        <v>44295.742731481485</v>
      </c>
      <c r="AD673" s="234" t="s">
        <v>55</v>
      </c>
      <c r="AE673" s="235" t="s">
        <v>11764</v>
      </c>
      <c r="AF673" s="237"/>
      <c r="AG673" s="234" t="s">
        <v>482</v>
      </c>
      <c r="AH673" s="241"/>
      <c r="AI673" t="b">
        <v>1</v>
      </c>
      <c r="AJ673" t="b">
        <v>0</v>
      </c>
      <c r="AK673" s="234"/>
      <c r="AL673" s="103"/>
      <c r="AM673" t="b">
        <v>0</v>
      </c>
      <c r="AN673" s="234"/>
      <c r="AO673" s="103"/>
      <c r="AP673" s="241"/>
      <c r="AQ673" s="241"/>
      <c r="AR673" s="241"/>
      <c r="AS673" s="241"/>
      <c r="AT673" s="234"/>
      <c r="AU673" s="234" t="s">
        <v>7505</v>
      </c>
      <c r="AV673" t="b">
        <v>0</v>
      </c>
      <c r="AW673" t="b">
        <v>0</v>
      </c>
      <c r="AX673" s="241"/>
      <c r="AY673" s="241"/>
      <c r="AZ673" s="234"/>
      <c r="BA673" s="234"/>
      <c r="BB673" s="234"/>
      <c r="BC673" t="b">
        <v>1</v>
      </c>
      <c r="BD673" s="234" t="s">
        <v>7170</v>
      </c>
      <c r="BE673" s="234" t="s">
        <v>7026</v>
      </c>
      <c r="BF673" s="234" t="s">
        <v>7027</v>
      </c>
      <c r="BG673" s="234" t="s">
        <v>7010</v>
      </c>
      <c r="BH673" s="234" t="s">
        <v>55</v>
      </c>
      <c r="BI673" s="243">
        <v>44642.415648148148</v>
      </c>
      <c r="BJ673" s="234" t="s">
        <v>442</v>
      </c>
      <c r="BK673" s="234" t="s">
        <v>451</v>
      </c>
      <c r="BL673" s="234" t="s">
        <v>451</v>
      </c>
      <c r="BM673" s="234" t="s">
        <v>451</v>
      </c>
      <c r="BN673" s="241"/>
      <c r="BO673" t="b">
        <v>0</v>
      </c>
      <c r="BP673" t="b">
        <v>0</v>
      </c>
      <c r="BQ673" t="b">
        <v>0</v>
      </c>
      <c r="BR673" s="241"/>
      <c r="BS673" s="241"/>
      <c r="BT673" s="234" t="s">
        <v>7012</v>
      </c>
      <c r="BU673" t="b">
        <v>0</v>
      </c>
      <c r="BV673" s="103">
        <v>0</v>
      </c>
      <c r="BW673" s="235"/>
      <c r="BX673" s="234" t="s">
        <v>11764</v>
      </c>
      <c r="BY673" s="234" t="s">
        <v>56</v>
      </c>
      <c r="BZ673" s="234" t="s">
        <v>7014</v>
      </c>
    </row>
    <row r="674" spans="1:78" x14ac:dyDescent="0.25">
      <c r="A674" s="5">
        <v>1526</v>
      </c>
      <c r="B674" s="234" t="s">
        <v>11765</v>
      </c>
      <c r="C674" s="234" t="s">
        <v>11766</v>
      </c>
      <c r="D674" s="234"/>
      <c r="E674" s="234" t="s">
        <v>11539</v>
      </c>
      <c r="F674" s="234" t="s">
        <v>7156</v>
      </c>
      <c r="G674" s="234" t="s">
        <v>7018</v>
      </c>
      <c r="H674" s="234" t="s">
        <v>7856</v>
      </c>
      <c r="I674" s="242"/>
      <c r="J674" s="242">
        <v>44285</v>
      </c>
      <c r="K674" s="234" t="s">
        <v>11767</v>
      </c>
      <c r="L674" s="242">
        <v>44287</v>
      </c>
      <c r="M674" s="234" t="s">
        <v>7179</v>
      </c>
      <c r="N674" s="234" t="s">
        <v>7430</v>
      </c>
      <c r="O674" s="234" t="s">
        <v>11768</v>
      </c>
      <c r="P674" s="234" t="s">
        <v>6999</v>
      </c>
      <c r="Q674" s="234"/>
      <c r="R674" s="234" t="s">
        <v>451</v>
      </c>
      <c r="S674" t="b">
        <v>0</v>
      </c>
      <c r="T674" s="242"/>
      <c r="U674" s="103">
        <v>150</v>
      </c>
      <c r="V674" s="234" t="s">
        <v>272</v>
      </c>
      <c r="W674" s="103">
        <v>150</v>
      </c>
      <c r="X674" s="234" t="s">
        <v>272</v>
      </c>
      <c r="Y674" s="242"/>
      <c r="Z674" s="242"/>
      <c r="AA674" s="103"/>
      <c r="AB674" s="234"/>
      <c r="AC674" s="243">
        <v>44295.73578703704</v>
      </c>
      <c r="AD674" s="234" t="s">
        <v>55</v>
      </c>
      <c r="AE674" s="235" t="s">
        <v>11769</v>
      </c>
      <c r="AF674" s="237"/>
      <c r="AG674" s="234" t="s">
        <v>482</v>
      </c>
      <c r="AH674" s="241"/>
      <c r="AI674" t="b">
        <v>1</v>
      </c>
      <c r="AJ674" t="b">
        <v>0</v>
      </c>
      <c r="AK674" s="234"/>
      <c r="AL674" s="103"/>
      <c r="AM674" t="b">
        <v>0</v>
      </c>
      <c r="AN674" s="234"/>
      <c r="AO674" s="103"/>
      <c r="AP674" s="241"/>
      <c r="AQ674" s="241"/>
      <c r="AR674" s="241"/>
      <c r="AS674" s="241"/>
      <c r="AT674" s="234"/>
      <c r="AU674" s="234" t="s">
        <v>7505</v>
      </c>
      <c r="AV674" t="b">
        <v>0</v>
      </c>
      <c r="AW674" t="b">
        <v>0</v>
      </c>
      <c r="AX674" s="241"/>
      <c r="AY674" s="241"/>
      <c r="AZ674" s="234"/>
      <c r="BA674" s="234"/>
      <c r="BB674" s="234"/>
      <c r="BC674" t="b">
        <v>1</v>
      </c>
      <c r="BD674" s="234" t="s">
        <v>7186</v>
      </c>
      <c r="BE674" s="234" t="s">
        <v>7026</v>
      </c>
      <c r="BF674" s="234" t="s">
        <v>7027</v>
      </c>
      <c r="BG674" s="234" t="s">
        <v>7028</v>
      </c>
      <c r="BH674" s="234" t="s">
        <v>55</v>
      </c>
      <c r="BI674" s="243">
        <v>44642.415648148148</v>
      </c>
      <c r="BJ674" s="234" t="s">
        <v>442</v>
      </c>
      <c r="BK674" s="234" t="s">
        <v>451</v>
      </c>
      <c r="BL674" s="234" t="s">
        <v>451</v>
      </c>
      <c r="BM674" s="234" t="s">
        <v>451</v>
      </c>
      <c r="BN674" s="241"/>
      <c r="BO674" t="b">
        <v>0</v>
      </c>
      <c r="BP674" t="b">
        <v>0</v>
      </c>
      <c r="BQ674" t="b">
        <v>0</v>
      </c>
      <c r="BR674" s="241"/>
      <c r="BS674" s="241"/>
      <c r="BT674" s="234" t="s">
        <v>7012</v>
      </c>
      <c r="BU674" t="b">
        <v>0</v>
      </c>
      <c r="BV674" s="103">
        <v>0</v>
      </c>
      <c r="BW674" s="235"/>
      <c r="BX674" s="234" t="s">
        <v>11769</v>
      </c>
      <c r="BY674" s="234" t="s">
        <v>56</v>
      </c>
      <c r="BZ674" s="234" t="s">
        <v>7014</v>
      </c>
    </row>
    <row r="675" spans="1:78" x14ac:dyDescent="0.25">
      <c r="A675" s="5">
        <v>1525</v>
      </c>
      <c r="B675" s="234" t="s">
        <v>11770</v>
      </c>
      <c r="C675" s="234" t="s">
        <v>11771</v>
      </c>
      <c r="D675" s="234" t="s">
        <v>11503</v>
      </c>
      <c r="E675" s="234" t="s">
        <v>11504</v>
      </c>
      <c r="F675" s="234" t="s">
        <v>7156</v>
      </c>
      <c r="G675" s="234" t="s">
        <v>7856</v>
      </c>
      <c r="H675" s="234" t="s">
        <v>7018</v>
      </c>
      <c r="I675" s="242"/>
      <c r="J675" s="242">
        <v>44285</v>
      </c>
      <c r="K675" s="234" t="s">
        <v>11772</v>
      </c>
      <c r="L675" s="242">
        <v>44285</v>
      </c>
      <c r="M675" s="234" t="s">
        <v>6996</v>
      </c>
      <c r="N675" s="234" t="s">
        <v>9562</v>
      </c>
      <c r="O675" s="234" t="s">
        <v>7583</v>
      </c>
      <c r="P675" s="234" t="s">
        <v>6999</v>
      </c>
      <c r="Q675" s="234"/>
      <c r="R675" s="234" t="s">
        <v>451</v>
      </c>
      <c r="S675" t="b">
        <v>0</v>
      </c>
      <c r="T675" s="242"/>
      <c r="U675" s="103">
        <v>10</v>
      </c>
      <c r="V675" s="234" t="s">
        <v>272</v>
      </c>
      <c r="W675" s="103">
        <v>10</v>
      </c>
      <c r="X675" s="234" t="s">
        <v>272</v>
      </c>
      <c r="Y675" s="242"/>
      <c r="Z675" s="242"/>
      <c r="AA675" s="103"/>
      <c r="AB675" s="234" t="s">
        <v>11506</v>
      </c>
      <c r="AC675" s="243">
        <v>44295.73537037037</v>
      </c>
      <c r="AD675" s="234" t="s">
        <v>55</v>
      </c>
      <c r="AE675" s="235" t="s">
        <v>11773</v>
      </c>
      <c r="AF675" s="237"/>
      <c r="AG675" s="234" t="s">
        <v>482</v>
      </c>
      <c r="AH675" s="241"/>
      <c r="AI675" t="b">
        <v>1</v>
      </c>
      <c r="AJ675" t="b">
        <v>0</v>
      </c>
      <c r="AK675" s="234"/>
      <c r="AL675" s="103"/>
      <c r="AM675" t="b">
        <v>0</v>
      </c>
      <c r="AN675" s="234"/>
      <c r="AO675" s="103"/>
      <c r="AP675" s="241"/>
      <c r="AQ675" s="241"/>
      <c r="AR675" s="241"/>
      <c r="AS675" s="241"/>
      <c r="AT675" s="234" t="s">
        <v>7005</v>
      </c>
      <c r="AU675" s="234" t="s">
        <v>7505</v>
      </c>
      <c r="AV675" t="b">
        <v>0</v>
      </c>
      <c r="AW675" t="b">
        <v>0</v>
      </c>
      <c r="AX675" s="241"/>
      <c r="AY675" s="241"/>
      <c r="AZ675" s="234"/>
      <c r="BA675" s="234"/>
      <c r="BB675" s="234"/>
      <c r="BC675" t="b">
        <v>0</v>
      </c>
      <c r="BD675" s="234" t="s">
        <v>7008</v>
      </c>
      <c r="BE675" s="234" t="s">
        <v>7026</v>
      </c>
      <c r="BF675" s="234" t="s">
        <v>7027</v>
      </c>
      <c r="BG675" s="234" t="s">
        <v>7010</v>
      </c>
      <c r="BH675" s="234" t="s">
        <v>55</v>
      </c>
      <c r="BI675" s="243">
        <v>44642.415648148148</v>
      </c>
      <c r="BJ675" s="234" t="s">
        <v>442</v>
      </c>
      <c r="BK675" s="234" t="s">
        <v>451</v>
      </c>
      <c r="BL675" s="234" t="s">
        <v>451</v>
      </c>
      <c r="BM675" s="234" t="s">
        <v>451</v>
      </c>
      <c r="BN675" s="241"/>
      <c r="BO675" t="b">
        <v>0</v>
      </c>
      <c r="BP675" t="b">
        <v>0</v>
      </c>
      <c r="BQ675" t="b">
        <v>0</v>
      </c>
      <c r="BR675" s="241"/>
      <c r="BS675" s="241"/>
      <c r="BT675" s="234" t="s">
        <v>7012</v>
      </c>
      <c r="BU675" t="b">
        <v>0</v>
      </c>
      <c r="BV675" s="103">
        <v>0</v>
      </c>
      <c r="BW675" s="235"/>
      <c r="BX675" s="234" t="s">
        <v>11773</v>
      </c>
      <c r="BY675" s="234" t="s">
        <v>56</v>
      </c>
      <c r="BZ675" s="234" t="s">
        <v>7014</v>
      </c>
    </row>
    <row r="676" spans="1:78" x14ac:dyDescent="0.25">
      <c r="A676" s="5">
        <v>1524</v>
      </c>
      <c r="B676" s="234" t="s">
        <v>11774</v>
      </c>
      <c r="C676" s="234" t="s">
        <v>11775</v>
      </c>
      <c r="D676" s="234" t="s">
        <v>11776</v>
      </c>
      <c r="E676" s="234" t="s">
        <v>11777</v>
      </c>
      <c r="F676" s="234" t="s">
        <v>7156</v>
      </c>
      <c r="G676" s="234" t="s">
        <v>7279</v>
      </c>
      <c r="H676" s="234" t="s">
        <v>6994</v>
      </c>
      <c r="I676" s="242"/>
      <c r="J676" s="242">
        <v>44285</v>
      </c>
      <c r="K676" s="234" t="s">
        <v>11778</v>
      </c>
      <c r="L676" s="242">
        <v>44286</v>
      </c>
      <c r="M676" s="234" t="s">
        <v>6996</v>
      </c>
      <c r="N676" s="234" t="s">
        <v>11779</v>
      </c>
      <c r="O676" s="234" t="s">
        <v>11780</v>
      </c>
      <c r="P676" s="234" t="s">
        <v>6999</v>
      </c>
      <c r="Q676" s="234"/>
      <c r="R676" s="234" t="s">
        <v>451</v>
      </c>
      <c r="S676" t="b">
        <v>0</v>
      </c>
      <c r="T676" s="242"/>
      <c r="U676" s="103">
        <v>20</v>
      </c>
      <c r="V676" s="234" t="s">
        <v>272</v>
      </c>
      <c r="W676" s="103">
        <v>20</v>
      </c>
      <c r="X676" s="234" t="s">
        <v>272</v>
      </c>
      <c r="Y676" s="242"/>
      <c r="Z676" s="242"/>
      <c r="AA676" s="103"/>
      <c r="AB676" s="234" t="s">
        <v>11781</v>
      </c>
      <c r="AC676" s="243">
        <v>44295.735185185185</v>
      </c>
      <c r="AD676" s="234" t="s">
        <v>55</v>
      </c>
      <c r="AE676" s="235" t="s">
        <v>11782</v>
      </c>
      <c r="AF676" s="237"/>
      <c r="AG676" s="234" t="s">
        <v>482</v>
      </c>
      <c r="AH676" s="241"/>
      <c r="AI676" t="b">
        <v>1</v>
      </c>
      <c r="AJ676" t="b">
        <v>0</v>
      </c>
      <c r="AK676" s="234"/>
      <c r="AL676" s="103"/>
      <c r="AM676" t="b">
        <v>0</v>
      </c>
      <c r="AN676" s="234"/>
      <c r="AO676" s="103"/>
      <c r="AP676" s="241"/>
      <c r="AQ676" s="241"/>
      <c r="AR676" s="241"/>
      <c r="AS676" s="241"/>
      <c r="AT676" s="234" t="s">
        <v>7005</v>
      </c>
      <c r="AU676" s="234" t="s">
        <v>7505</v>
      </c>
      <c r="AV676" t="b">
        <v>0</v>
      </c>
      <c r="AW676" t="b">
        <v>0</v>
      </c>
      <c r="AX676" s="241"/>
      <c r="AY676" s="241"/>
      <c r="AZ676" s="234"/>
      <c r="BA676" s="234"/>
      <c r="BB676" s="234"/>
      <c r="BC676" t="b">
        <v>0</v>
      </c>
      <c r="BD676" s="234" t="s">
        <v>7008</v>
      </c>
      <c r="BE676" s="234" t="s">
        <v>7009</v>
      </c>
      <c r="BF676" s="234" t="s">
        <v>7027</v>
      </c>
      <c r="BG676" s="234" t="s">
        <v>8373</v>
      </c>
      <c r="BH676" s="234" t="s">
        <v>55</v>
      </c>
      <c r="BI676" s="243">
        <v>44642.415636574071</v>
      </c>
      <c r="BJ676" s="234" t="s">
        <v>442</v>
      </c>
      <c r="BK676" s="234" t="s">
        <v>451</v>
      </c>
      <c r="BL676" s="234" t="s">
        <v>451</v>
      </c>
      <c r="BM676" s="234" t="s">
        <v>451</v>
      </c>
      <c r="BN676" s="241"/>
      <c r="BO676" t="b">
        <v>0</v>
      </c>
      <c r="BP676" t="b">
        <v>0</v>
      </c>
      <c r="BQ676" t="b">
        <v>0</v>
      </c>
      <c r="BR676" s="241"/>
      <c r="BS676" s="241"/>
      <c r="BT676" s="234" t="s">
        <v>7012</v>
      </c>
      <c r="BU676" t="b">
        <v>0</v>
      </c>
      <c r="BV676" s="103">
        <v>0</v>
      </c>
      <c r="BW676" s="235"/>
      <c r="BX676" s="234" t="s">
        <v>11782</v>
      </c>
      <c r="BY676" s="234" t="s">
        <v>56</v>
      </c>
      <c r="BZ676" s="234" t="s">
        <v>7014</v>
      </c>
    </row>
    <row r="677" spans="1:78" x14ac:dyDescent="0.25">
      <c r="A677" s="5">
        <v>1523</v>
      </c>
      <c r="B677" s="234" t="s">
        <v>11783</v>
      </c>
      <c r="C677" s="234" t="s">
        <v>11784</v>
      </c>
      <c r="D677" s="234" t="s">
        <v>11503</v>
      </c>
      <c r="E677" s="234" t="s">
        <v>11504</v>
      </c>
      <c r="F677" s="234" t="s">
        <v>7156</v>
      </c>
      <c r="G677" s="234" t="s">
        <v>7856</v>
      </c>
      <c r="H677" s="234" t="s">
        <v>7018</v>
      </c>
      <c r="I677" s="242"/>
      <c r="J677" s="242">
        <v>44285</v>
      </c>
      <c r="K677" s="234" t="s">
        <v>11785</v>
      </c>
      <c r="L677" s="242">
        <v>44285</v>
      </c>
      <c r="M677" s="234" t="s">
        <v>6996</v>
      </c>
      <c r="N677" s="234" t="s">
        <v>9562</v>
      </c>
      <c r="O677" s="234" t="s">
        <v>11614</v>
      </c>
      <c r="P677" s="234" t="s">
        <v>6999</v>
      </c>
      <c r="Q677" s="234"/>
      <c r="R677" s="234" t="s">
        <v>451</v>
      </c>
      <c r="S677" t="b">
        <v>0</v>
      </c>
      <c r="T677" s="242"/>
      <c r="U677" s="103">
        <v>40</v>
      </c>
      <c r="V677" s="234" t="s">
        <v>272</v>
      </c>
      <c r="W677" s="103">
        <v>40</v>
      </c>
      <c r="X677" s="234" t="s">
        <v>272</v>
      </c>
      <c r="Y677" s="242"/>
      <c r="Z677" s="242"/>
      <c r="AA677" s="103"/>
      <c r="AB677" s="234" t="s">
        <v>11506</v>
      </c>
      <c r="AC677" s="243">
        <v>44295.734872685185</v>
      </c>
      <c r="AD677" s="234" t="s">
        <v>55</v>
      </c>
      <c r="AE677" s="235" t="s">
        <v>11786</v>
      </c>
      <c r="AF677" s="237"/>
      <c r="AG677" s="234" t="s">
        <v>482</v>
      </c>
      <c r="AH677" s="241"/>
      <c r="AI677" t="b">
        <v>1</v>
      </c>
      <c r="AJ677" t="b">
        <v>0</v>
      </c>
      <c r="AK677" s="234"/>
      <c r="AL677" s="103"/>
      <c r="AM677" t="b">
        <v>0</v>
      </c>
      <c r="AN677" s="234"/>
      <c r="AO677" s="103"/>
      <c r="AP677" s="241"/>
      <c r="AQ677" s="241"/>
      <c r="AR677" s="241"/>
      <c r="AS677" s="241"/>
      <c r="AT677" s="234" t="s">
        <v>7005</v>
      </c>
      <c r="AU677" s="234" t="s">
        <v>7505</v>
      </c>
      <c r="AV677" t="b">
        <v>0</v>
      </c>
      <c r="AW677" t="b">
        <v>0</v>
      </c>
      <c r="AX677" s="241"/>
      <c r="AY677" s="241"/>
      <c r="AZ677" s="234"/>
      <c r="BA677" s="234"/>
      <c r="BB677" s="234"/>
      <c r="BC677" t="b">
        <v>0</v>
      </c>
      <c r="BD677" s="234" t="s">
        <v>7008</v>
      </c>
      <c r="BE677" s="234" t="s">
        <v>7026</v>
      </c>
      <c r="BF677" s="234" t="s">
        <v>7027</v>
      </c>
      <c r="BG677" s="234" t="s">
        <v>7010</v>
      </c>
      <c r="BH677" s="234" t="s">
        <v>55</v>
      </c>
      <c r="BI677" s="243">
        <v>44642.415636574071</v>
      </c>
      <c r="BJ677" s="234" t="s">
        <v>442</v>
      </c>
      <c r="BK677" s="234" t="s">
        <v>451</v>
      </c>
      <c r="BL677" s="234" t="s">
        <v>451</v>
      </c>
      <c r="BM677" s="234" t="s">
        <v>451</v>
      </c>
      <c r="BN677" s="241"/>
      <c r="BO677" t="b">
        <v>0</v>
      </c>
      <c r="BP677" t="b">
        <v>0</v>
      </c>
      <c r="BQ677" t="b">
        <v>0</v>
      </c>
      <c r="BR677" s="241"/>
      <c r="BS677" s="241"/>
      <c r="BT677" s="234" t="s">
        <v>7012</v>
      </c>
      <c r="BU677" t="b">
        <v>0</v>
      </c>
      <c r="BV677" s="103">
        <v>0</v>
      </c>
      <c r="BW677" s="235"/>
      <c r="BX677" s="234" t="s">
        <v>11786</v>
      </c>
      <c r="BY677" s="234" t="s">
        <v>56</v>
      </c>
      <c r="BZ677" s="234" t="s">
        <v>7014</v>
      </c>
    </row>
    <row r="678" spans="1:78" x14ac:dyDescent="0.25">
      <c r="A678" s="5">
        <v>1522</v>
      </c>
      <c r="B678" s="234" t="s">
        <v>11787</v>
      </c>
      <c r="C678" s="234" t="s">
        <v>11788</v>
      </c>
      <c r="D678" s="234" t="s">
        <v>7329</v>
      </c>
      <c r="E678" s="234" t="s">
        <v>11185</v>
      </c>
      <c r="F678" s="234" t="s">
        <v>6993</v>
      </c>
      <c r="G678" s="234" t="s">
        <v>7315</v>
      </c>
      <c r="H678" s="234" t="s">
        <v>6994</v>
      </c>
      <c r="I678" s="242"/>
      <c r="J678" s="242">
        <v>44285</v>
      </c>
      <c r="K678" s="234" t="s">
        <v>11789</v>
      </c>
      <c r="L678" s="242">
        <v>44287</v>
      </c>
      <c r="M678" s="234" t="s">
        <v>6996</v>
      </c>
      <c r="N678" s="234" t="s">
        <v>11186</v>
      </c>
      <c r="O678" s="234" t="s">
        <v>7332</v>
      </c>
      <c r="P678" s="234" t="s">
        <v>6999</v>
      </c>
      <c r="Q678" s="234"/>
      <c r="R678" s="234" t="s">
        <v>451</v>
      </c>
      <c r="S678" t="b">
        <v>0</v>
      </c>
      <c r="T678" s="242"/>
      <c r="U678" s="103">
        <v>1</v>
      </c>
      <c r="V678" s="234" t="s">
        <v>272</v>
      </c>
      <c r="W678" s="103">
        <v>1</v>
      </c>
      <c r="X678" s="234" t="s">
        <v>272</v>
      </c>
      <c r="Y678" s="242"/>
      <c r="Z678" s="242"/>
      <c r="AA678" s="103"/>
      <c r="AB678" s="234" t="s">
        <v>7334</v>
      </c>
      <c r="AC678" s="243">
        <v>44295.734814814816</v>
      </c>
      <c r="AD678" s="234" t="s">
        <v>55</v>
      </c>
      <c r="AE678" s="235" t="s">
        <v>11790</v>
      </c>
      <c r="AF678" s="237"/>
      <c r="AG678" s="234" t="s">
        <v>482</v>
      </c>
      <c r="AH678" s="241"/>
      <c r="AI678" t="b">
        <v>1</v>
      </c>
      <c r="AJ678" t="b">
        <v>0</v>
      </c>
      <c r="AK678" s="234"/>
      <c r="AL678" s="103"/>
      <c r="AM678" t="b">
        <v>0</v>
      </c>
      <c r="AN678" s="234"/>
      <c r="AO678" s="103"/>
      <c r="AP678" s="241"/>
      <c r="AQ678" s="241"/>
      <c r="AR678" s="241"/>
      <c r="AS678" s="241"/>
      <c r="AT678" s="234" t="s">
        <v>7005</v>
      </c>
      <c r="AU678" s="234" t="s">
        <v>7505</v>
      </c>
      <c r="AV678" t="b">
        <v>0</v>
      </c>
      <c r="AW678" t="b">
        <v>0</v>
      </c>
      <c r="AX678" s="241"/>
      <c r="AY678" s="241"/>
      <c r="AZ678" s="234"/>
      <c r="BA678" s="234"/>
      <c r="BB678" s="234"/>
      <c r="BC678" t="b">
        <v>0</v>
      </c>
      <c r="BD678" s="234" t="s">
        <v>7008</v>
      </c>
      <c r="BE678" s="234" t="s">
        <v>7009</v>
      </c>
      <c r="BF678" s="234" t="s">
        <v>7027</v>
      </c>
      <c r="BG678" s="234" t="s">
        <v>7028</v>
      </c>
      <c r="BH678" s="234" t="s">
        <v>55</v>
      </c>
      <c r="BI678" s="243">
        <v>44642.415625000001</v>
      </c>
      <c r="BJ678" s="234" t="s">
        <v>442</v>
      </c>
      <c r="BK678" s="234" t="s">
        <v>451</v>
      </c>
      <c r="BL678" s="234" t="s">
        <v>451</v>
      </c>
      <c r="BM678" s="234" t="s">
        <v>451</v>
      </c>
      <c r="BN678" s="241"/>
      <c r="BO678" t="b">
        <v>0</v>
      </c>
      <c r="BP678" t="b">
        <v>0</v>
      </c>
      <c r="BQ678" t="b">
        <v>0</v>
      </c>
      <c r="BR678" s="241"/>
      <c r="BS678" s="241"/>
      <c r="BT678" s="234" t="s">
        <v>7012</v>
      </c>
      <c r="BU678" t="b">
        <v>0</v>
      </c>
      <c r="BV678" s="103">
        <v>0</v>
      </c>
      <c r="BW678" s="235"/>
      <c r="BX678" s="234" t="s">
        <v>11790</v>
      </c>
      <c r="BY678" s="234" t="s">
        <v>56</v>
      </c>
      <c r="BZ678" s="234" t="s">
        <v>7014</v>
      </c>
    </row>
    <row r="679" spans="1:78" x14ac:dyDescent="0.25">
      <c r="A679" s="5">
        <v>1521</v>
      </c>
      <c r="B679" s="234" t="s">
        <v>11791</v>
      </c>
      <c r="C679" s="234" t="s">
        <v>11792</v>
      </c>
      <c r="D679" s="234" t="s">
        <v>11503</v>
      </c>
      <c r="E679" s="234" t="s">
        <v>11504</v>
      </c>
      <c r="F679" s="234" t="s">
        <v>7156</v>
      </c>
      <c r="G679" s="234" t="s">
        <v>7856</v>
      </c>
      <c r="H679" s="234" t="s">
        <v>7018</v>
      </c>
      <c r="I679" s="242"/>
      <c r="J679" s="242">
        <v>44285</v>
      </c>
      <c r="K679" s="234" t="s">
        <v>11793</v>
      </c>
      <c r="L679" s="242">
        <v>44285</v>
      </c>
      <c r="M679" s="234" t="s">
        <v>6996</v>
      </c>
      <c r="N679" s="234" t="s">
        <v>9562</v>
      </c>
      <c r="O679" s="234" t="s">
        <v>11614</v>
      </c>
      <c r="P679" s="234" t="s">
        <v>6999</v>
      </c>
      <c r="Q679" s="234"/>
      <c r="R679" s="234" t="s">
        <v>451</v>
      </c>
      <c r="S679" t="b">
        <v>0</v>
      </c>
      <c r="T679" s="242"/>
      <c r="U679" s="103">
        <v>24</v>
      </c>
      <c r="V679" s="234" t="s">
        <v>272</v>
      </c>
      <c r="W679" s="103">
        <v>24</v>
      </c>
      <c r="X679" s="234" t="s">
        <v>272</v>
      </c>
      <c r="Y679" s="242"/>
      <c r="Z679" s="242"/>
      <c r="AA679" s="103"/>
      <c r="AB679" s="234" t="s">
        <v>11506</v>
      </c>
      <c r="AC679" s="243">
        <v>44295.734710648147</v>
      </c>
      <c r="AD679" s="234" t="s">
        <v>55</v>
      </c>
      <c r="AE679" s="235" t="s">
        <v>11794</v>
      </c>
      <c r="AF679" s="237"/>
      <c r="AG679" s="234" t="s">
        <v>482</v>
      </c>
      <c r="AH679" s="241"/>
      <c r="AI679" t="b">
        <v>1</v>
      </c>
      <c r="AJ679" t="b">
        <v>0</v>
      </c>
      <c r="AK679" s="234"/>
      <c r="AL679" s="103"/>
      <c r="AM679" t="b">
        <v>0</v>
      </c>
      <c r="AN679" s="234"/>
      <c r="AO679" s="103"/>
      <c r="AP679" s="241"/>
      <c r="AQ679" s="241"/>
      <c r="AR679" s="241"/>
      <c r="AS679" s="241"/>
      <c r="AT679" s="234" t="s">
        <v>7005</v>
      </c>
      <c r="AU679" s="234" t="s">
        <v>7505</v>
      </c>
      <c r="AV679" t="b">
        <v>0</v>
      </c>
      <c r="AW679" t="b">
        <v>0</v>
      </c>
      <c r="AX679" s="241"/>
      <c r="AY679" s="241"/>
      <c r="AZ679" s="234"/>
      <c r="BA679" s="234"/>
      <c r="BB679" s="234"/>
      <c r="BC679" t="b">
        <v>0</v>
      </c>
      <c r="BD679" s="234" t="s">
        <v>7008</v>
      </c>
      <c r="BE679" s="234" t="s">
        <v>7026</v>
      </c>
      <c r="BF679" s="234" t="s">
        <v>7027</v>
      </c>
      <c r="BG679" s="234" t="s">
        <v>7010</v>
      </c>
      <c r="BH679" s="234" t="s">
        <v>55</v>
      </c>
      <c r="BI679" s="243">
        <v>44642.415625000001</v>
      </c>
      <c r="BJ679" s="234" t="s">
        <v>442</v>
      </c>
      <c r="BK679" s="234" t="s">
        <v>451</v>
      </c>
      <c r="BL679" s="234" t="s">
        <v>451</v>
      </c>
      <c r="BM679" s="234" t="s">
        <v>451</v>
      </c>
      <c r="BN679" s="241"/>
      <c r="BO679" t="b">
        <v>0</v>
      </c>
      <c r="BP679" t="b">
        <v>0</v>
      </c>
      <c r="BQ679" t="b">
        <v>0</v>
      </c>
      <c r="BR679" s="241"/>
      <c r="BS679" s="241"/>
      <c r="BT679" s="234" t="s">
        <v>7012</v>
      </c>
      <c r="BU679" t="b">
        <v>0</v>
      </c>
      <c r="BV679" s="103">
        <v>0</v>
      </c>
      <c r="BW679" s="235"/>
      <c r="BX679" s="234" t="s">
        <v>11794</v>
      </c>
      <c r="BY679" s="234" t="s">
        <v>56</v>
      </c>
      <c r="BZ679" s="234" t="s">
        <v>7014</v>
      </c>
    </row>
    <row r="680" spans="1:78" x14ac:dyDescent="0.25">
      <c r="A680" s="5">
        <v>1520</v>
      </c>
      <c r="B680" s="234" t="s">
        <v>11795</v>
      </c>
      <c r="C680" s="234" t="s">
        <v>11796</v>
      </c>
      <c r="D680" s="234"/>
      <c r="E680" s="234" t="s">
        <v>11797</v>
      </c>
      <c r="F680" s="234" t="s">
        <v>7156</v>
      </c>
      <c r="G680" s="234" t="s">
        <v>7856</v>
      </c>
      <c r="H680" s="234" t="s">
        <v>7018</v>
      </c>
      <c r="I680" s="242"/>
      <c r="J680" s="242">
        <v>44284</v>
      </c>
      <c r="K680" s="234" t="s">
        <v>11798</v>
      </c>
      <c r="L680" s="242">
        <v>44285</v>
      </c>
      <c r="M680" s="234" t="s">
        <v>7477</v>
      </c>
      <c r="N680" s="234" t="s">
        <v>7430</v>
      </c>
      <c r="O680" s="234" t="s">
        <v>11799</v>
      </c>
      <c r="P680" s="234" t="s">
        <v>6999</v>
      </c>
      <c r="Q680" s="234"/>
      <c r="R680" s="234" t="s">
        <v>451</v>
      </c>
      <c r="S680" t="b">
        <v>0</v>
      </c>
      <c r="T680" s="242"/>
      <c r="U680" s="103">
        <v>2</v>
      </c>
      <c r="V680" s="234" t="s">
        <v>272</v>
      </c>
      <c r="W680" s="103">
        <v>2</v>
      </c>
      <c r="X680" s="234" t="s">
        <v>272</v>
      </c>
      <c r="Y680" s="242"/>
      <c r="Z680" s="242"/>
      <c r="AA680" s="103"/>
      <c r="AB680" s="234"/>
      <c r="AC680" s="243">
        <v>44295.734629629631</v>
      </c>
      <c r="AD680" s="234" t="s">
        <v>55</v>
      </c>
      <c r="AE680" s="235" t="s">
        <v>11800</v>
      </c>
      <c r="AF680" s="237"/>
      <c r="AG680" s="234" t="s">
        <v>482</v>
      </c>
      <c r="AH680" s="241"/>
      <c r="AI680" t="b">
        <v>1</v>
      </c>
      <c r="AJ680" t="b">
        <v>0</v>
      </c>
      <c r="AK680" s="234"/>
      <c r="AL680" s="103"/>
      <c r="AM680" t="b">
        <v>0</v>
      </c>
      <c r="AN680" s="234"/>
      <c r="AO680" s="103"/>
      <c r="AP680" s="241"/>
      <c r="AQ680" s="241"/>
      <c r="AR680" s="241"/>
      <c r="AS680" s="241"/>
      <c r="AT680" s="234" t="s">
        <v>7005</v>
      </c>
      <c r="AU680" s="234" t="s">
        <v>7505</v>
      </c>
      <c r="AV680" t="b">
        <v>0</v>
      </c>
      <c r="AW680" t="b">
        <v>0</v>
      </c>
      <c r="AX680" s="241"/>
      <c r="AY680" s="241"/>
      <c r="AZ680" s="234"/>
      <c r="BA680" s="234"/>
      <c r="BB680" s="234"/>
      <c r="BC680" t="b">
        <v>1</v>
      </c>
      <c r="BD680" s="234" t="s">
        <v>369</v>
      </c>
      <c r="BE680" s="234" t="s">
        <v>7026</v>
      </c>
      <c r="BF680" s="234" t="s">
        <v>7027</v>
      </c>
      <c r="BG680" s="234" t="s">
        <v>7010</v>
      </c>
      <c r="BH680" s="234" t="s">
        <v>55</v>
      </c>
      <c r="BI680" s="243">
        <v>44642.415625000001</v>
      </c>
      <c r="BJ680" s="234" t="s">
        <v>442</v>
      </c>
      <c r="BK680" s="234" t="s">
        <v>451</v>
      </c>
      <c r="BL680" s="234" t="s">
        <v>451</v>
      </c>
      <c r="BM680" s="234" t="s">
        <v>451</v>
      </c>
      <c r="BN680" s="241"/>
      <c r="BO680" t="b">
        <v>0</v>
      </c>
      <c r="BP680" t="b">
        <v>0</v>
      </c>
      <c r="BQ680" t="b">
        <v>0</v>
      </c>
      <c r="BR680" s="241"/>
      <c r="BS680" s="241"/>
      <c r="BT680" s="234" t="s">
        <v>7012</v>
      </c>
      <c r="BU680" t="b">
        <v>0</v>
      </c>
      <c r="BV680" s="103">
        <v>0</v>
      </c>
      <c r="BW680" s="235"/>
      <c r="BX680" s="234" t="s">
        <v>11800</v>
      </c>
      <c r="BY680" s="234" t="s">
        <v>56</v>
      </c>
      <c r="BZ680" s="234" t="s">
        <v>7014</v>
      </c>
    </row>
    <row r="681" spans="1:78" x14ac:dyDescent="0.25">
      <c r="A681" s="5">
        <v>1519</v>
      </c>
      <c r="B681" s="234" t="s">
        <v>764</v>
      </c>
      <c r="C681" s="234" t="s">
        <v>11801</v>
      </c>
      <c r="D681" s="234" t="s">
        <v>7848</v>
      </c>
      <c r="E681" s="234" t="s">
        <v>11802</v>
      </c>
      <c r="F681" s="234" t="s">
        <v>6993</v>
      </c>
      <c r="G681" s="234" t="s">
        <v>10829</v>
      </c>
      <c r="H681" s="234" t="s">
        <v>7856</v>
      </c>
      <c r="I681" s="242"/>
      <c r="J681" s="242">
        <v>44285</v>
      </c>
      <c r="K681" s="234" t="s">
        <v>11803</v>
      </c>
      <c r="L681" s="242">
        <v>44602</v>
      </c>
      <c r="M681" s="234" t="s">
        <v>6996</v>
      </c>
      <c r="N681" s="234" t="s">
        <v>7204</v>
      </c>
      <c r="O681" s="234" t="s">
        <v>11804</v>
      </c>
      <c r="P681" s="234" t="s">
        <v>6999</v>
      </c>
      <c r="Q681" s="234"/>
      <c r="R681" s="234" t="s">
        <v>451</v>
      </c>
      <c r="S681" t="b">
        <v>0</v>
      </c>
      <c r="T681" s="242"/>
      <c r="U681" s="103">
        <v>10</v>
      </c>
      <c r="V681" s="234" t="s">
        <v>272</v>
      </c>
      <c r="W681" s="103">
        <v>10</v>
      </c>
      <c r="X681" s="234" t="s">
        <v>272</v>
      </c>
      <c r="Y681" s="242"/>
      <c r="Z681" s="242"/>
      <c r="AA681" s="103"/>
      <c r="AB681" s="234" t="s">
        <v>11805</v>
      </c>
      <c r="AC681" s="243">
        <v>44295.734432870369</v>
      </c>
      <c r="AD681" s="234" t="s">
        <v>55</v>
      </c>
      <c r="AE681" s="235" t="s">
        <v>11806</v>
      </c>
      <c r="AF681" s="237">
        <v>0</v>
      </c>
      <c r="AG681" s="234" t="s">
        <v>482</v>
      </c>
      <c r="AH681" s="241"/>
      <c r="AI681" t="b">
        <v>1</v>
      </c>
      <c r="AJ681" t="b">
        <v>0</v>
      </c>
      <c r="AK681" s="234"/>
      <c r="AL681" s="103"/>
      <c r="AM681" t="b">
        <v>0</v>
      </c>
      <c r="AN681" s="234"/>
      <c r="AO681" s="103"/>
      <c r="AP681" s="241"/>
      <c r="AQ681" s="241"/>
      <c r="AR681" s="241"/>
      <c r="AS681" s="241"/>
      <c r="AT681" s="234" t="s">
        <v>7430</v>
      </c>
      <c r="AU681" s="234" t="s">
        <v>7505</v>
      </c>
      <c r="AV681" t="b">
        <v>0</v>
      </c>
      <c r="AW681" t="b">
        <v>0</v>
      </c>
      <c r="AX681" s="241"/>
      <c r="AY681" s="241"/>
      <c r="AZ681" s="234"/>
      <c r="BA681" s="234"/>
      <c r="BB681" s="234"/>
      <c r="BC681" t="b">
        <v>0</v>
      </c>
      <c r="BD681" s="234" t="s">
        <v>7008</v>
      </c>
      <c r="BE681" s="234" t="s">
        <v>7026</v>
      </c>
      <c r="BF681" s="234" t="s">
        <v>7027</v>
      </c>
      <c r="BG681" s="234" t="s">
        <v>7028</v>
      </c>
      <c r="BH681" s="234" t="s">
        <v>55</v>
      </c>
      <c r="BI681" s="243">
        <v>44642.415625000001</v>
      </c>
      <c r="BJ681" s="234" t="s">
        <v>9879</v>
      </c>
      <c r="BK681" s="234" t="s">
        <v>451</v>
      </c>
      <c r="BL681" s="234" t="s">
        <v>451</v>
      </c>
      <c r="BM681" s="234" t="s">
        <v>451</v>
      </c>
      <c r="BN681" s="241"/>
      <c r="BO681" t="b">
        <v>0</v>
      </c>
      <c r="BP681" t="b">
        <v>0</v>
      </c>
      <c r="BQ681" t="b">
        <v>0</v>
      </c>
      <c r="BR681" s="241"/>
      <c r="BS681" s="241"/>
      <c r="BT681" s="234" t="s">
        <v>7012</v>
      </c>
      <c r="BU681" t="b">
        <v>0</v>
      </c>
      <c r="BV681" s="103">
        <v>1</v>
      </c>
      <c r="BW681" s="235">
        <v>1560</v>
      </c>
      <c r="BX681" s="234" t="s">
        <v>11806</v>
      </c>
      <c r="BY681" s="234" t="s">
        <v>56</v>
      </c>
      <c r="BZ681" s="234" t="s">
        <v>7014</v>
      </c>
    </row>
    <row r="682" spans="1:78" x14ac:dyDescent="0.25">
      <c r="A682" s="5">
        <v>1518</v>
      </c>
      <c r="B682" s="234" t="s">
        <v>11807</v>
      </c>
      <c r="C682" s="234" t="s">
        <v>11808</v>
      </c>
      <c r="D682" s="234"/>
      <c r="E682" s="234" t="s">
        <v>11809</v>
      </c>
      <c r="F682" s="234" t="s">
        <v>7156</v>
      </c>
      <c r="G682" s="234" t="s">
        <v>7856</v>
      </c>
      <c r="H682" s="234" t="s">
        <v>7018</v>
      </c>
      <c r="I682" s="242"/>
      <c r="J682" s="242">
        <v>44285</v>
      </c>
      <c r="K682" s="234" t="s">
        <v>11810</v>
      </c>
      <c r="L682" s="242">
        <v>44285</v>
      </c>
      <c r="M682" s="234" t="s">
        <v>11811</v>
      </c>
      <c r="N682" s="234" t="s">
        <v>7430</v>
      </c>
      <c r="O682" s="234" t="s">
        <v>11812</v>
      </c>
      <c r="P682" s="234" t="s">
        <v>6999</v>
      </c>
      <c r="Q682" s="234"/>
      <c r="R682" s="234" t="s">
        <v>451</v>
      </c>
      <c r="S682" t="b">
        <v>0</v>
      </c>
      <c r="T682" s="242"/>
      <c r="U682" s="103">
        <v>65</v>
      </c>
      <c r="V682" s="234" t="s">
        <v>272</v>
      </c>
      <c r="W682" s="103">
        <v>65</v>
      </c>
      <c r="X682" s="234" t="s">
        <v>272</v>
      </c>
      <c r="Y682" s="242"/>
      <c r="Z682" s="242"/>
      <c r="AA682" s="103"/>
      <c r="AB682" s="234"/>
      <c r="AC682" s="243">
        <v>44295.734293981484</v>
      </c>
      <c r="AD682" s="234" t="s">
        <v>55</v>
      </c>
      <c r="AE682" s="235" t="s">
        <v>11813</v>
      </c>
      <c r="AF682" s="237"/>
      <c r="AG682" s="234" t="s">
        <v>482</v>
      </c>
      <c r="AH682" s="241"/>
      <c r="AI682" t="b">
        <v>1</v>
      </c>
      <c r="AJ682" t="b">
        <v>0</v>
      </c>
      <c r="AK682" s="234"/>
      <c r="AL682" s="103"/>
      <c r="AM682" t="b">
        <v>0</v>
      </c>
      <c r="AN682" s="234"/>
      <c r="AO682" s="103"/>
      <c r="AP682" s="241"/>
      <c r="AQ682" s="241"/>
      <c r="AR682" s="241"/>
      <c r="AS682" s="241"/>
      <c r="AT682" s="234"/>
      <c r="AU682" s="234" t="s">
        <v>7505</v>
      </c>
      <c r="AV682" t="b">
        <v>0</v>
      </c>
      <c r="AW682" t="b">
        <v>0</v>
      </c>
      <c r="AX682" s="241"/>
      <c r="AY682" s="241"/>
      <c r="AZ682" s="234"/>
      <c r="BA682" s="234"/>
      <c r="BB682" s="234"/>
      <c r="BC682" t="b">
        <v>1</v>
      </c>
      <c r="BD682" s="234" t="s">
        <v>11814</v>
      </c>
      <c r="BE682" s="234" t="s">
        <v>7026</v>
      </c>
      <c r="BF682" s="234" t="s">
        <v>6972</v>
      </c>
      <c r="BG682" s="234" t="s">
        <v>7010</v>
      </c>
      <c r="BH682" s="234" t="s">
        <v>55</v>
      </c>
      <c r="BI682" s="243">
        <v>44642.415613425925</v>
      </c>
      <c r="BJ682" s="234" t="s">
        <v>442</v>
      </c>
      <c r="BK682" s="234" t="s">
        <v>451</v>
      </c>
      <c r="BL682" s="234" t="s">
        <v>451</v>
      </c>
      <c r="BM682" s="234" t="s">
        <v>451</v>
      </c>
      <c r="BN682" s="241"/>
      <c r="BO682" t="b">
        <v>0</v>
      </c>
      <c r="BP682" t="b">
        <v>0</v>
      </c>
      <c r="BQ682" t="b">
        <v>0</v>
      </c>
      <c r="BR682" s="241"/>
      <c r="BS682" s="241"/>
      <c r="BT682" s="234" t="s">
        <v>7012</v>
      </c>
      <c r="BU682" t="b">
        <v>0</v>
      </c>
      <c r="BV682" s="103">
        <v>0</v>
      </c>
      <c r="BW682" s="235"/>
      <c r="BX682" s="234" t="s">
        <v>11813</v>
      </c>
      <c r="BY682" s="234" t="s">
        <v>56</v>
      </c>
      <c r="BZ682" s="234" t="s">
        <v>7014</v>
      </c>
    </row>
    <row r="683" spans="1:78" x14ac:dyDescent="0.25">
      <c r="A683" s="5">
        <v>1517</v>
      </c>
      <c r="B683" s="234" t="s">
        <v>11815</v>
      </c>
      <c r="C683" s="234" t="s">
        <v>11816</v>
      </c>
      <c r="D683" s="234"/>
      <c r="E683" s="234" t="s">
        <v>11817</v>
      </c>
      <c r="F683" s="234" t="s">
        <v>7156</v>
      </c>
      <c r="G683" s="234" t="s">
        <v>7856</v>
      </c>
      <c r="H683" s="234" t="s">
        <v>7018</v>
      </c>
      <c r="I683" s="242"/>
      <c r="J683" s="242">
        <v>44278</v>
      </c>
      <c r="K683" s="234" t="s">
        <v>11818</v>
      </c>
      <c r="L683" s="242">
        <v>44285</v>
      </c>
      <c r="M683" s="234" t="s">
        <v>11811</v>
      </c>
      <c r="N683" s="234" t="s">
        <v>7430</v>
      </c>
      <c r="O683" s="234" t="s">
        <v>11819</v>
      </c>
      <c r="P683" s="234" t="s">
        <v>6999</v>
      </c>
      <c r="Q683" s="234"/>
      <c r="R683" s="234" t="s">
        <v>451</v>
      </c>
      <c r="S683" t="b">
        <v>0</v>
      </c>
      <c r="T683" s="242"/>
      <c r="U683" s="103">
        <v>60</v>
      </c>
      <c r="V683" s="234" t="s">
        <v>272</v>
      </c>
      <c r="W683" s="103">
        <v>60</v>
      </c>
      <c r="X683" s="234" t="s">
        <v>272</v>
      </c>
      <c r="Y683" s="242"/>
      <c r="Z683" s="242"/>
      <c r="AA683" s="103"/>
      <c r="AB683" s="234"/>
      <c r="AC683" s="243">
        <v>44295.734143518515</v>
      </c>
      <c r="AD683" s="234" t="s">
        <v>55</v>
      </c>
      <c r="AE683" s="235" t="s">
        <v>11820</v>
      </c>
      <c r="AF683" s="237"/>
      <c r="AG683" s="234" t="s">
        <v>482</v>
      </c>
      <c r="AH683" s="241"/>
      <c r="AI683" t="b">
        <v>1</v>
      </c>
      <c r="AJ683" t="b">
        <v>0</v>
      </c>
      <c r="AK683" s="234"/>
      <c r="AL683" s="103"/>
      <c r="AM683" t="b">
        <v>0</v>
      </c>
      <c r="AN683" s="234"/>
      <c r="AO683" s="103"/>
      <c r="AP683" s="241"/>
      <c r="AQ683" s="241"/>
      <c r="AR683" s="241"/>
      <c r="AS683" s="241"/>
      <c r="AT683" s="234"/>
      <c r="AU683" s="234" t="s">
        <v>7505</v>
      </c>
      <c r="AV683" t="b">
        <v>0</v>
      </c>
      <c r="AW683" t="b">
        <v>0</v>
      </c>
      <c r="AX683" s="241"/>
      <c r="AY683" s="241"/>
      <c r="AZ683" s="234"/>
      <c r="BA683" s="234"/>
      <c r="BB683" s="234"/>
      <c r="BC683" t="b">
        <v>1</v>
      </c>
      <c r="BD683" s="234" t="s">
        <v>11814</v>
      </c>
      <c r="BE683" s="234" t="s">
        <v>7026</v>
      </c>
      <c r="BF683" s="234" t="s">
        <v>6972</v>
      </c>
      <c r="BG683" s="234" t="s">
        <v>7010</v>
      </c>
      <c r="BH683" s="234" t="s">
        <v>55</v>
      </c>
      <c r="BI683" s="243">
        <v>44642.415613425925</v>
      </c>
      <c r="BJ683" s="234" t="s">
        <v>442</v>
      </c>
      <c r="BK683" s="234" t="s">
        <v>451</v>
      </c>
      <c r="BL683" s="234" t="s">
        <v>451</v>
      </c>
      <c r="BM683" s="234" t="s">
        <v>451</v>
      </c>
      <c r="BN683" s="241"/>
      <c r="BO683" t="b">
        <v>0</v>
      </c>
      <c r="BP683" t="b">
        <v>0</v>
      </c>
      <c r="BQ683" t="b">
        <v>0</v>
      </c>
      <c r="BR683" s="241"/>
      <c r="BS683" s="241"/>
      <c r="BT683" s="234" t="s">
        <v>7012</v>
      </c>
      <c r="BU683" t="b">
        <v>0</v>
      </c>
      <c r="BV683" s="103">
        <v>0</v>
      </c>
      <c r="BW683" s="235"/>
      <c r="BX683" s="234" t="s">
        <v>11820</v>
      </c>
      <c r="BY683" s="234" t="s">
        <v>56</v>
      </c>
      <c r="BZ683" s="234" t="s">
        <v>7014</v>
      </c>
    </row>
    <row r="684" spans="1:78" x14ac:dyDescent="0.25">
      <c r="A684" s="5">
        <v>1516</v>
      </c>
      <c r="B684" s="234" t="s">
        <v>11821</v>
      </c>
      <c r="C684" s="234" t="s">
        <v>11822</v>
      </c>
      <c r="D684" s="234"/>
      <c r="E684" s="234" t="s">
        <v>11655</v>
      </c>
      <c r="F684" s="234" t="s">
        <v>7156</v>
      </c>
      <c r="G684" s="234" t="s">
        <v>7856</v>
      </c>
      <c r="H684" s="234" t="s">
        <v>7018</v>
      </c>
      <c r="I684" s="242"/>
      <c r="J684" s="242">
        <v>44285</v>
      </c>
      <c r="K684" s="234" t="s">
        <v>11823</v>
      </c>
      <c r="L684" s="242">
        <v>44285</v>
      </c>
      <c r="M684" s="234" t="s">
        <v>6996</v>
      </c>
      <c r="N684" s="234" t="s">
        <v>11657</v>
      </c>
      <c r="O684" s="234" t="s">
        <v>11658</v>
      </c>
      <c r="P684" s="234" t="s">
        <v>6999</v>
      </c>
      <c r="Q684" s="234"/>
      <c r="R684" s="234" t="s">
        <v>451</v>
      </c>
      <c r="S684" t="b">
        <v>0</v>
      </c>
      <c r="T684" s="242"/>
      <c r="U684" s="103">
        <v>1</v>
      </c>
      <c r="V684" s="234" t="s">
        <v>272</v>
      </c>
      <c r="W684" s="103">
        <v>1</v>
      </c>
      <c r="X684" s="234" t="s">
        <v>272</v>
      </c>
      <c r="Y684" s="242"/>
      <c r="Z684" s="242"/>
      <c r="AA684" s="103"/>
      <c r="AB684" s="234"/>
      <c r="AC684" s="243">
        <v>44295.734050925923</v>
      </c>
      <c r="AD684" s="234" t="s">
        <v>55</v>
      </c>
      <c r="AE684" s="235" t="s">
        <v>11824</v>
      </c>
      <c r="AF684" s="237"/>
      <c r="AG684" s="234" t="s">
        <v>482</v>
      </c>
      <c r="AH684" s="241"/>
      <c r="AI684" t="b">
        <v>1</v>
      </c>
      <c r="AJ684" t="b">
        <v>0</v>
      </c>
      <c r="AK684" s="234"/>
      <c r="AL684" s="103"/>
      <c r="AM684" t="b">
        <v>0</v>
      </c>
      <c r="AN684" s="234"/>
      <c r="AO684" s="103"/>
      <c r="AP684" s="241"/>
      <c r="AQ684" s="241"/>
      <c r="AR684" s="241"/>
      <c r="AS684" s="241"/>
      <c r="AT684" s="234"/>
      <c r="AU684" s="234" t="s">
        <v>7505</v>
      </c>
      <c r="AV684" t="b">
        <v>0</v>
      </c>
      <c r="AW684" t="b">
        <v>0</v>
      </c>
      <c r="AX684" s="241"/>
      <c r="AY684" s="241"/>
      <c r="AZ684" s="234"/>
      <c r="BA684" s="234"/>
      <c r="BB684" s="234"/>
      <c r="BC684" t="b">
        <v>1</v>
      </c>
      <c r="BD684" s="234" t="s">
        <v>7008</v>
      </c>
      <c r="BE684" s="234" t="s">
        <v>7026</v>
      </c>
      <c r="BF684" s="234" t="s">
        <v>7027</v>
      </c>
      <c r="BG684" s="234" t="s">
        <v>7010</v>
      </c>
      <c r="BH684" s="234" t="s">
        <v>55</v>
      </c>
      <c r="BI684" s="243">
        <v>44642.415613425925</v>
      </c>
      <c r="BJ684" s="234" t="s">
        <v>442</v>
      </c>
      <c r="BK684" s="234" t="s">
        <v>451</v>
      </c>
      <c r="BL684" s="234" t="s">
        <v>451</v>
      </c>
      <c r="BM684" s="234" t="s">
        <v>451</v>
      </c>
      <c r="BN684" s="241"/>
      <c r="BO684" t="b">
        <v>0</v>
      </c>
      <c r="BP684" t="b">
        <v>0</v>
      </c>
      <c r="BQ684" t="b">
        <v>0</v>
      </c>
      <c r="BR684" s="241"/>
      <c r="BS684" s="241"/>
      <c r="BT684" s="234" t="s">
        <v>7012</v>
      </c>
      <c r="BU684" t="b">
        <v>0</v>
      </c>
      <c r="BV684" s="103">
        <v>0</v>
      </c>
      <c r="BW684" s="235"/>
      <c r="BX684" s="234" t="s">
        <v>11824</v>
      </c>
      <c r="BY684" s="234" t="s">
        <v>56</v>
      </c>
      <c r="BZ684" s="234" t="s">
        <v>7014</v>
      </c>
    </row>
    <row r="685" spans="1:78" x14ac:dyDescent="0.25">
      <c r="A685" s="5">
        <v>1515</v>
      </c>
      <c r="B685" s="234" t="s">
        <v>11825</v>
      </c>
      <c r="C685" s="234" t="s">
        <v>11826</v>
      </c>
      <c r="D685" s="234" t="s">
        <v>8249</v>
      </c>
      <c r="E685" s="234" t="s">
        <v>8250</v>
      </c>
      <c r="F685" s="234" t="s">
        <v>2991</v>
      </c>
      <c r="G685" s="234" t="s">
        <v>7864</v>
      </c>
      <c r="H685" s="234" t="s">
        <v>7034</v>
      </c>
      <c r="I685" s="242"/>
      <c r="J685" s="242">
        <v>44284</v>
      </c>
      <c r="K685" s="234" t="s">
        <v>11827</v>
      </c>
      <c r="L685" s="242">
        <v>44288</v>
      </c>
      <c r="M685" s="234" t="s">
        <v>6996</v>
      </c>
      <c r="N685" s="234" t="s">
        <v>8251</v>
      </c>
      <c r="O685" s="234" t="s">
        <v>11365</v>
      </c>
      <c r="P685" s="234" t="s">
        <v>6999</v>
      </c>
      <c r="Q685" s="234"/>
      <c r="R685" s="234" t="s">
        <v>451</v>
      </c>
      <c r="S685" t="b">
        <v>0</v>
      </c>
      <c r="T685" s="242"/>
      <c r="U685" s="103">
        <v>9508</v>
      </c>
      <c r="V685" s="234" t="s">
        <v>272</v>
      </c>
      <c r="W685" s="103">
        <v>76067</v>
      </c>
      <c r="X685" s="234" t="s">
        <v>272</v>
      </c>
      <c r="Y685" s="242"/>
      <c r="Z685" s="242"/>
      <c r="AA685" s="103"/>
      <c r="AB685" s="234" t="s">
        <v>8253</v>
      </c>
      <c r="AC685" s="243">
        <v>44295.733969907407</v>
      </c>
      <c r="AD685" s="234" t="s">
        <v>55</v>
      </c>
      <c r="AE685" s="235" t="s">
        <v>11828</v>
      </c>
      <c r="AF685" s="237"/>
      <c r="AG685" s="234" t="s">
        <v>482</v>
      </c>
      <c r="AH685" s="241"/>
      <c r="AI685" t="b">
        <v>1</v>
      </c>
      <c r="AJ685" t="b">
        <v>0</v>
      </c>
      <c r="AK685" s="234"/>
      <c r="AL685" s="103"/>
      <c r="AM685" t="b">
        <v>0</v>
      </c>
      <c r="AN685" s="234"/>
      <c r="AO685" s="103"/>
      <c r="AP685" s="241"/>
      <c r="AQ685" s="241"/>
      <c r="AR685" s="241"/>
      <c r="AS685" s="241"/>
      <c r="AT685" s="234" t="s">
        <v>7005</v>
      </c>
      <c r="AU685" s="234" t="s">
        <v>7505</v>
      </c>
      <c r="AV685" t="b">
        <v>0</v>
      </c>
      <c r="AW685" t="b">
        <v>0</v>
      </c>
      <c r="AX685" s="241"/>
      <c r="AY685" s="241"/>
      <c r="AZ685" s="234"/>
      <c r="BA685" s="234"/>
      <c r="BB685" s="234"/>
      <c r="BC685" t="b">
        <v>0</v>
      </c>
      <c r="BD685" s="234" t="s">
        <v>7008</v>
      </c>
      <c r="BE685" s="234" t="s">
        <v>7045</v>
      </c>
      <c r="BF685" s="234" t="s">
        <v>6972</v>
      </c>
      <c r="BG685" s="234" t="s">
        <v>7028</v>
      </c>
      <c r="BH685" s="234" t="s">
        <v>55</v>
      </c>
      <c r="BI685" s="243">
        <v>44642.415601851855</v>
      </c>
      <c r="BJ685" s="234" t="s">
        <v>442</v>
      </c>
      <c r="BK685" s="234" t="s">
        <v>451</v>
      </c>
      <c r="BL685" s="234" t="s">
        <v>451</v>
      </c>
      <c r="BM685" s="234" t="s">
        <v>451</v>
      </c>
      <c r="BN685" s="241"/>
      <c r="BO685" t="b">
        <v>0</v>
      </c>
      <c r="BP685" t="b">
        <v>0</v>
      </c>
      <c r="BQ685" t="b">
        <v>0</v>
      </c>
      <c r="BR685" s="241"/>
      <c r="BS685" s="241"/>
      <c r="BT685" s="234" t="s">
        <v>7012</v>
      </c>
      <c r="BU685" t="b">
        <v>0</v>
      </c>
      <c r="BV685" s="103">
        <v>0</v>
      </c>
      <c r="BW685" s="235"/>
      <c r="BX685" s="234" t="s">
        <v>11828</v>
      </c>
      <c r="BY685" s="234" t="s">
        <v>56</v>
      </c>
      <c r="BZ685" s="234" t="s">
        <v>7014</v>
      </c>
    </row>
    <row r="686" spans="1:78" x14ac:dyDescent="0.25">
      <c r="A686" s="5">
        <v>1514</v>
      </c>
      <c r="B686" s="234" t="s">
        <v>11829</v>
      </c>
      <c r="C686" s="234" t="s">
        <v>11830</v>
      </c>
      <c r="D686" s="234" t="s">
        <v>7243</v>
      </c>
      <c r="E686" s="234" t="s">
        <v>11831</v>
      </c>
      <c r="F686" s="234" t="s">
        <v>6993</v>
      </c>
      <c r="G686" s="234" t="s">
        <v>6995</v>
      </c>
      <c r="H686" s="234" t="s">
        <v>6994</v>
      </c>
      <c r="I686" s="242"/>
      <c r="J686" s="242">
        <v>44281</v>
      </c>
      <c r="K686" s="234" t="s">
        <v>11832</v>
      </c>
      <c r="L686" s="242">
        <v>44288</v>
      </c>
      <c r="M686" s="234" t="s">
        <v>7228</v>
      </c>
      <c r="N686" s="234" t="s">
        <v>7245</v>
      </c>
      <c r="O686" s="234" t="s">
        <v>7246</v>
      </c>
      <c r="P686" s="234" t="s">
        <v>6999</v>
      </c>
      <c r="Q686" s="234"/>
      <c r="R686" s="234" t="s">
        <v>451</v>
      </c>
      <c r="S686" t="b">
        <v>0</v>
      </c>
      <c r="T686" s="242"/>
      <c r="U686" s="103">
        <v>10</v>
      </c>
      <c r="V686" s="234" t="s">
        <v>272</v>
      </c>
      <c r="W686" s="103">
        <v>50</v>
      </c>
      <c r="X686" s="234" t="s">
        <v>272</v>
      </c>
      <c r="Y686" s="242"/>
      <c r="Z686" s="242"/>
      <c r="AA686" s="103"/>
      <c r="AB686" s="234" t="s">
        <v>7247</v>
      </c>
      <c r="AC686" s="243">
        <v>44295.733923611115</v>
      </c>
      <c r="AD686" s="234" t="s">
        <v>55</v>
      </c>
      <c r="AE686" s="235" t="s">
        <v>11833</v>
      </c>
      <c r="AF686" s="237"/>
      <c r="AG686" s="234" t="s">
        <v>482</v>
      </c>
      <c r="AH686" s="241"/>
      <c r="AI686" t="b">
        <v>1</v>
      </c>
      <c r="AJ686" t="b">
        <v>0</v>
      </c>
      <c r="AK686" s="234"/>
      <c r="AL686" s="103"/>
      <c r="AM686" t="b">
        <v>0</v>
      </c>
      <c r="AN686" s="234"/>
      <c r="AO686" s="103"/>
      <c r="AP686" s="241"/>
      <c r="AQ686" s="241"/>
      <c r="AR686" s="241"/>
      <c r="AS686" s="241"/>
      <c r="AT686" s="234" t="s">
        <v>7005</v>
      </c>
      <c r="AU686" s="234" t="s">
        <v>7505</v>
      </c>
      <c r="AV686" t="b">
        <v>0</v>
      </c>
      <c r="AW686" t="b">
        <v>0</v>
      </c>
      <c r="AX686" s="241"/>
      <c r="AY686" s="241"/>
      <c r="AZ686" s="234"/>
      <c r="BA686" s="234"/>
      <c r="BB686" s="234"/>
      <c r="BC686" t="b">
        <v>0</v>
      </c>
      <c r="BD686" s="234" t="s">
        <v>7234</v>
      </c>
      <c r="BE686" s="234" t="s">
        <v>7009</v>
      </c>
      <c r="BF686" s="234" t="s">
        <v>7027</v>
      </c>
      <c r="BG686" s="234" t="s">
        <v>7028</v>
      </c>
      <c r="BH686" s="234" t="s">
        <v>55</v>
      </c>
      <c r="BI686" s="243">
        <v>44642.415601851855</v>
      </c>
      <c r="BJ686" s="234" t="s">
        <v>442</v>
      </c>
      <c r="BK686" s="234" t="s">
        <v>451</v>
      </c>
      <c r="BL686" s="234" t="s">
        <v>451</v>
      </c>
      <c r="BM686" s="234" t="s">
        <v>451</v>
      </c>
      <c r="BN686" s="241"/>
      <c r="BO686" t="b">
        <v>0</v>
      </c>
      <c r="BP686" t="b">
        <v>0</v>
      </c>
      <c r="BQ686" t="b">
        <v>0</v>
      </c>
      <c r="BR686" s="241"/>
      <c r="BS686" s="241"/>
      <c r="BT686" s="234" t="s">
        <v>7012</v>
      </c>
      <c r="BU686" t="b">
        <v>0</v>
      </c>
      <c r="BV686" s="103">
        <v>0</v>
      </c>
      <c r="BW686" s="235"/>
      <c r="BX686" s="234" t="s">
        <v>11833</v>
      </c>
      <c r="BY686" s="234" t="s">
        <v>56</v>
      </c>
      <c r="BZ686" s="234" t="s">
        <v>7014</v>
      </c>
    </row>
    <row r="687" spans="1:78" x14ac:dyDescent="0.25">
      <c r="A687" s="5">
        <v>1513</v>
      </c>
      <c r="B687" s="234" t="s">
        <v>11834</v>
      </c>
      <c r="C687" s="234" t="s">
        <v>11835</v>
      </c>
      <c r="D687" s="234" t="s">
        <v>7329</v>
      </c>
      <c r="E687" s="234" t="s">
        <v>11185</v>
      </c>
      <c r="F687" s="234" t="s">
        <v>6993</v>
      </c>
      <c r="G687" s="234" t="s">
        <v>7315</v>
      </c>
      <c r="H687" s="234" t="s">
        <v>6994</v>
      </c>
      <c r="I687" s="242"/>
      <c r="J687" s="242">
        <v>44284</v>
      </c>
      <c r="K687" s="234" t="s">
        <v>11836</v>
      </c>
      <c r="L687" s="242">
        <v>44280</v>
      </c>
      <c r="M687" s="234" t="s">
        <v>6996</v>
      </c>
      <c r="N687" s="234" t="s">
        <v>11186</v>
      </c>
      <c r="O687" s="234" t="s">
        <v>7332</v>
      </c>
      <c r="P687" s="234" t="s">
        <v>6999</v>
      </c>
      <c r="Q687" s="234"/>
      <c r="R687" s="234" t="s">
        <v>451</v>
      </c>
      <c r="S687" t="b">
        <v>0</v>
      </c>
      <c r="T687" s="242"/>
      <c r="U687" s="103">
        <v>1</v>
      </c>
      <c r="V687" s="234" t="s">
        <v>272</v>
      </c>
      <c r="W687" s="103">
        <v>1</v>
      </c>
      <c r="X687" s="234" t="s">
        <v>272</v>
      </c>
      <c r="Y687" s="242"/>
      <c r="Z687" s="242"/>
      <c r="AA687" s="103"/>
      <c r="AB687" s="234" t="s">
        <v>7334</v>
      </c>
      <c r="AC687" s="243">
        <v>44295.733854166669</v>
      </c>
      <c r="AD687" s="234" t="s">
        <v>55</v>
      </c>
      <c r="AE687" s="235" t="s">
        <v>11837</v>
      </c>
      <c r="AF687" s="237"/>
      <c r="AG687" s="234" t="s">
        <v>482</v>
      </c>
      <c r="AH687" s="241"/>
      <c r="AI687" t="b">
        <v>1</v>
      </c>
      <c r="AJ687" t="b">
        <v>0</v>
      </c>
      <c r="AK687" s="234"/>
      <c r="AL687" s="103"/>
      <c r="AM687" t="b">
        <v>0</v>
      </c>
      <c r="AN687" s="234"/>
      <c r="AO687" s="103"/>
      <c r="AP687" s="241"/>
      <c r="AQ687" s="241"/>
      <c r="AR687" s="241"/>
      <c r="AS687" s="241"/>
      <c r="AT687" s="234" t="s">
        <v>7005</v>
      </c>
      <c r="AU687" s="234" t="s">
        <v>7505</v>
      </c>
      <c r="AV687" t="b">
        <v>0</v>
      </c>
      <c r="AW687" t="b">
        <v>0</v>
      </c>
      <c r="AX687" s="241"/>
      <c r="AY687" s="241"/>
      <c r="AZ687" s="234"/>
      <c r="BA687" s="234"/>
      <c r="BB687" s="234"/>
      <c r="BC687" t="b">
        <v>0</v>
      </c>
      <c r="BD687" s="234" t="s">
        <v>7008</v>
      </c>
      <c r="BE687" s="234" t="s">
        <v>7009</v>
      </c>
      <c r="BF687" s="234" t="s">
        <v>7027</v>
      </c>
      <c r="BG687" s="234" t="s">
        <v>7028</v>
      </c>
      <c r="BH687" s="234" t="s">
        <v>55</v>
      </c>
      <c r="BI687" s="243">
        <v>44642.415601851855</v>
      </c>
      <c r="BJ687" s="234" t="s">
        <v>442</v>
      </c>
      <c r="BK687" s="234" t="s">
        <v>451</v>
      </c>
      <c r="BL687" s="234" t="s">
        <v>451</v>
      </c>
      <c r="BM687" s="234" t="s">
        <v>451</v>
      </c>
      <c r="BN687" s="241"/>
      <c r="BO687" t="b">
        <v>0</v>
      </c>
      <c r="BP687" t="b">
        <v>0</v>
      </c>
      <c r="BQ687" t="b">
        <v>0</v>
      </c>
      <c r="BR687" s="241"/>
      <c r="BS687" s="241"/>
      <c r="BT687" s="234" t="s">
        <v>7012</v>
      </c>
      <c r="BU687" t="b">
        <v>0</v>
      </c>
      <c r="BV687" s="103">
        <v>0</v>
      </c>
      <c r="BW687" s="235"/>
      <c r="BX687" s="234" t="s">
        <v>11837</v>
      </c>
      <c r="BY687" s="234" t="s">
        <v>56</v>
      </c>
      <c r="BZ687" s="234" t="s">
        <v>7014</v>
      </c>
    </row>
    <row r="688" spans="1:78" x14ac:dyDescent="0.25">
      <c r="A688" s="5">
        <v>1512</v>
      </c>
      <c r="B688" s="234" t="s">
        <v>11838</v>
      </c>
      <c r="C688" s="234" t="s">
        <v>11839</v>
      </c>
      <c r="D688" s="234" t="s">
        <v>9917</v>
      </c>
      <c r="E688" s="234" t="s">
        <v>11748</v>
      </c>
      <c r="F688" s="234" t="s">
        <v>7156</v>
      </c>
      <c r="G688" s="234" t="s">
        <v>7856</v>
      </c>
      <c r="H688" s="234" t="s">
        <v>7018</v>
      </c>
      <c r="I688" s="242"/>
      <c r="J688" s="242">
        <v>44284</v>
      </c>
      <c r="K688" s="234" t="s">
        <v>11840</v>
      </c>
      <c r="L688" s="242">
        <v>44284</v>
      </c>
      <c r="M688" s="234" t="s">
        <v>6996</v>
      </c>
      <c r="N688" s="234" t="s">
        <v>9919</v>
      </c>
      <c r="O688" s="234" t="s">
        <v>9398</v>
      </c>
      <c r="P688" s="234" t="s">
        <v>6999</v>
      </c>
      <c r="Q688" s="234"/>
      <c r="R688" s="234" t="s">
        <v>451</v>
      </c>
      <c r="S688" t="b">
        <v>0</v>
      </c>
      <c r="T688" s="242"/>
      <c r="U688" s="103">
        <v>9</v>
      </c>
      <c r="V688" s="234" t="s">
        <v>272</v>
      </c>
      <c r="W688" s="103">
        <v>9</v>
      </c>
      <c r="X688" s="234" t="s">
        <v>272</v>
      </c>
      <c r="Y688" s="242"/>
      <c r="Z688" s="242"/>
      <c r="AA688" s="103"/>
      <c r="AB688" s="234" t="s">
        <v>9921</v>
      </c>
      <c r="AC688" s="243">
        <v>44295.733807870369</v>
      </c>
      <c r="AD688" s="234" t="s">
        <v>55</v>
      </c>
      <c r="AE688" s="235" t="s">
        <v>11841</v>
      </c>
      <c r="AF688" s="237"/>
      <c r="AG688" s="234" t="s">
        <v>482</v>
      </c>
      <c r="AH688" s="241"/>
      <c r="AI688" t="b">
        <v>1</v>
      </c>
      <c r="AJ688" t="b">
        <v>0</v>
      </c>
      <c r="AK688" s="234"/>
      <c r="AL688" s="103"/>
      <c r="AM688" t="b">
        <v>0</v>
      </c>
      <c r="AN688" s="234"/>
      <c r="AO688" s="103"/>
      <c r="AP688" s="241"/>
      <c r="AQ688" s="241"/>
      <c r="AR688" s="241"/>
      <c r="AS688" s="241"/>
      <c r="AT688" s="234" t="s">
        <v>7005</v>
      </c>
      <c r="AU688" s="234" t="s">
        <v>7505</v>
      </c>
      <c r="AV688" t="b">
        <v>0</v>
      </c>
      <c r="AW688" t="b">
        <v>0</v>
      </c>
      <c r="AX688" s="241"/>
      <c r="AY688" s="241"/>
      <c r="AZ688" s="234"/>
      <c r="BA688" s="234"/>
      <c r="BB688" s="234"/>
      <c r="BC688" t="b">
        <v>0</v>
      </c>
      <c r="BD688" s="234" t="s">
        <v>7008</v>
      </c>
      <c r="BE688" s="234" t="s">
        <v>7026</v>
      </c>
      <c r="BF688" s="234" t="s">
        <v>7027</v>
      </c>
      <c r="BG688" s="234" t="s">
        <v>7010</v>
      </c>
      <c r="BH688" s="234" t="s">
        <v>55</v>
      </c>
      <c r="BI688" s="243">
        <v>44642.415590277778</v>
      </c>
      <c r="BJ688" s="234" t="s">
        <v>442</v>
      </c>
      <c r="BK688" s="234" t="s">
        <v>451</v>
      </c>
      <c r="BL688" s="234" t="s">
        <v>451</v>
      </c>
      <c r="BM688" s="234" t="s">
        <v>451</v>
      </c>
      <c r="BN688" s="241"/>
      <c r="BO688" t="b">
        <v>0</v>
      </c>
      <c r="BP688" t="b">
        <v>0</v>
      </c>
      <c r="BQ688" t="b">
        <v>0</v>
      </c>
      <c r="BR688" s="241"/>
      <c r="BS688" s="241"/>
      <c r="BT688" s="234" t="s">
        <v>7012</v>
      </c>
      <c r="BU688" t="b">
        <v>0</v>
      </c>
      <c r="BV688" s="103">
        <v>0</v>
      </c>
      <c r="BW688" s="235"/>
      <c r="BX688" s="234" t="s">
        <v>11841</v>
      </c>
      <c r="BY688" s="234" t="s">
        <v>56</v>
      </c>
      <c r="BZ688" s="234" t="s">
        <v>7014</v>
      </c>
    </row>
    <row r="689" spans="1:78" x14ac:dyDescent="0.25">
      <c r="A689" s="5">
        <v>1511</v>
      </c>
      <c r="B689" s="234" t="s">
        <v>11842</v>
      </c>
      <c r="C689" s="234" t="s">
        <v>11843</v>
      </c>
      <c r="D689" s="234"/>
      <c r="E689" s="234" t="s">
        <v>11511</v>
      </c>
      <c r="F689" s="234" t="s">
        <v>7156</v>
      </c>
      <c r="G689" s="234" t="s">
        <v>7856</v>
      </c>
      <c r="H689" s="234" t="s">
        <v>7018</v>
      </c>
      <c r="I689" s="242"/>
      <c r="J689" s="242">
        <v>44284</v>
      </c>
      <c r="K689" s="234" t="s">
        <v>11844</v>
      </c>
      <c r="L689" s="242">
        <v>44284</v>
      </c>
      <c r="M689" s="234" t="s">
        <v>6996</v>
      </c>
      <c r="N689" s="234" t="s">
        <v>11513</v>
      </c>
      <c r="O689" s="234" t="s">
        <v>9398</v>
      </c>
      <c r="P689" s="234" t="s">
        <v>6999</v>
      </c>
      <c r="Q689" s="234"/>
      <c r="R689" s="234" t="s">
        <v>451</v>
      </c>
      <c r="S689" t="b">
        <v>0</v>
      </c>
      <c r="T689" s="242"/>
      <c r="U689" s="103">
        <v>60</v>
      </c>
      <c r="V689" s="234" t="s">
        <v>272</v>
      </c>
      <c r="W689" s="103">
        <v>60</v>
      </c>
      <c r="X689" s="234" t="s">
        <v>272</v>
      </c>
      <c r="Y689" s="242"/>
      <c r="Z689" s="242"/>
      <c r="AA689" s="103"/>
      <c r="AB689" s="234"/>
      <c r="AC689" s="243">
        <v>44295.733680555553</v>
      </c>
      <c r="AD689" s="234" t="s">
        <v>55</v>
      </c>
      <c r="AE689" s="235" t="s">
        <v>11845</v>
      </c>
      <c r="AF689" s="237"/>
      <c r="AG689" s="234" t="s">
        <v>482</v>
      </c>
      <c r="AH689" s="241"/>
      <c r="AI689" t="b">
        <v>1</v>
      </c>
      <c r="AJ689" t="b">
        <v>0</v>
      </c>
      <c r="AK689" s="234"/>
      <c r="AL689" s="103"/>
      <c r="AM689" t="b">
        <v>0</v>
      </c>
      <c r="AN689" s="234"/>
      <c r="AO689" s="103"/>
      <c r="AP689" s="241"/>
      <c r="AQ689" s="241"/>
      <c r="AR689" s="241"/>
      <c r="AS689" s="241"/>
      <c r="AT689" s="234"/>
      <c r="AU689" s="234" t="s">
        <v>7505</v>
      </c>
      <c r="AV689" t="b">
        <v>0</v>
      </c>
      <c r="AW689" t="b">
        <v>0</v>
      </c>
      <c r="AX689" s="241"/>
      <c r="AY689" s="241"/>
      <c r="AZ689" s="234"/>
      <c r="BA689" s="234"/>
      <c r="BB689" s="234"/>
      <c r="BC689" t="b">
        <v>1</v>
      </c>
      <c r="BD689" s="234" t="s">
        <v>7008</v>
      </c>
      <c r="BE689" s="234" t="s">
        <v>7026</v>
      </c>
      <c r="BF689" s="234" t="s">
        <v>7027</v>
      </c>
      <c r="BG689" s="234" t="s">
        <v>7010</v>
      </c>
      <c r="BH689" s="234" t="s">
        <v>55</v>
      </c>
      <c r="BI689" s="243">
        <v>44642.415590277778</v>
      </c>
      <c r="BJ689" s="234" t="s">
        <v>442</v>
      </c>
      <c r="BK689" s="234" t="s">
        <v>451</v>
      </c>
      <c r="BL689" s="234" t="s">
        <v>451</v>
      </c>
      <c r="BM689" s="234" t="s">
        <v>451</v>
      </c>
      <c r="BN689" s="241"/>
      <c r="BO689" t="b">
        <v>0</v>
      </c>
      <c r="BP689" t="b">
        <v>0</v>
      </c>
      <c r="BQ689" t="b">
        <v>0</v>
      </c>
      <c r="BR689" s="241"/>
      <c r="BS689" s="241"/>
      <c r="BT689" s="234" t="s">
        <v>7012</v>
      </c>
      <c r="BU689" t="b">
        <v>0</v>
      </c>
      <c r="BV689" s="103">
        <v>0</v>
      </c>
      <c r="BW689" s="235"/>
      <c r="BX689" s="234" t="s">
        <v>11845</v>
      </c>
      <c r="BY689" s="234" t="s">
        <v>56</v>
      </c>
      <c r="BZ689" s="234" t="s">
        <v>7014</v>
      </c>
    </row>
    <row r="690" spans="1:78" x14ac:dyDescent="0.25">
      <c r="A690" s="5">
        <v>1510</v>
      </c>
      <c r="B690" s="234" t="s">
        <v>11846</v>
      </c>
      <c r="C690" s="234" t="s">
        <v>11847</v>
      </c>
      <c r="D690" s="234" t="s">
        <v>11848</v>
      </c>
      <c r="E690" s="234" t="s">
        <v>7870</v>
      </c>
      <c r="F690" s="234" t="s">
        <v>2991</v>
      </c>
      <c r="G690" s="234" t="s">
        <v>7864</v>
      </c>
      <c r="H690" s="234" t="s">
        <v>7034</v>
      </c>
      <c r="I690" s="242"/>
      <c r="J690" s="242">
        <v>44281</v>
      </c>
      <c r="K690" s="234" t="s">
        <v>11849</v>
      </c>
      <c r="L690" s="242">
        <v>44288</v>
      </c>
      <c r="M690" s="234" t="s">
        <v>6996</v>
      </c>
      <c r="N690" s="234" t="s">
        <v>6997</v>
      </c>
      <c r="O690" s="234" t="s">
        <v>11850</v>
      </c>
      <c r="P690" s="234" t="s">
        <v>6999</v>
      </c>
      <c r="Q690" s="234"/>
      <c r="R690" s="234" t="s">
        <v>451</v>
      </c>
      <c r="S690" t="b">
        <v>0</v>
      </c>
      <c r="T690" s="242"/>
      <c r="U690" s="103">
        <v>9508</v>
      </c>
      <c r="V690" s="234" t="s">
        <v>272</v>
      </c>
      <c r="W690" s="103">
        <v>76067</v>
      </c>
      <c r="X690" s="234" t="s">
        <v>272</v>
      </c>
      <c r="Y690" s="242"/>
      <c r="Z690" s="242"/>
      <c r="AA690" s="103"/>
      <c r="AB690" s="234" t="s">
        <v>11851</v>
      </c>
      <c r="AC690" s="243">
        <v>44295.73364583333</v>
      </c>
      <c r="AD690" s="234" t="s">
        <v>55</v>
      </c>
      <c r="AE690" s="235" t="s">
        <v>11852</v>
      </c>
      <c r="AF690" s="237"/>
      <c r="AG690" s="234" t="s">
        <v>482</v>
      </c>
      <c r="AH690" s="241"/>
      <c r="AI690" t="b">
        <v>1</v>
      </c>
      <c r="AJ690" t="b">
        <v>0</v>
      </c>
      <c r="AK690" s="234"/>
      <c r="AL690" s="103"/>
      <c r="AM690" t="b">
        <v>0</v>
      </c>
      <c r="AN690" s="234"/>
      <c r="AO690" s="103"/>
      <c r="AP690" s="241"/>
      <c r="AQ690" s="241"/>
      <c r="AR690" s="241"/>
      <c r="AS690" s="241"/>
      <c r="AT690" s="234" t="s">
        <v>7005</v>
      </c>
      <c r="AU690" s="234" t="s">
        <v>7505</v>
      </c>
      <c r="AV690" t="b">
        <v>0</v>
      </c>
      <c r="AW690" t="b">
        <v>0</v>
      </c>
      <c r="AX690" s="241"/>
      <c r="AY690" s="241"/>
      <c r="AZ690" s="234"/>
      <c r="BA690" s="234"/>
      <c r="BB690" s="234"/>
      <c r="BC690" t="b">
        <v>0</v>
      </c>
      <c r="BD690" s="234" t="s">
        <v>7008</v>
      </c>
      <c r="BE690" s="234" t="s">
        <v>7045</v>
      </c>
      <c r="BF690" s="234" t="s">
        <v>7027</v>
      </c>
      <c r="BG690" s="234" t="s">
        <v>7028</v>
      </c>
      <c r="BH690" s="234" t="s">
        <v>55</v>
      </c>
      <c r="BI690" s="243">
        <v>44642.415590277778</v>
      </c>
      <c r="BJ690" s="234" t="s">
        <v>442</v>
      </c>
      <c r="BK690" s="234" t="s">
        <v>451</v>
      </c>
      <c r="BL690" s="234" t="s">
        <v>451</v>
      </c>
      <c r="BM690" s="234" t="s">
        <v>451</v>
      </c>
      <c r="BN690" s="241"/>
      <c r="BO690" t="b">
        <v>0</v>
      </c>
      <c r="BP690" t="b">
        <v>0</v>
      </c>
      <c r="BQ690" t="b">
        <v>0</v>
      </c>
      <c r="BR690" s="241"/>
      <c r="BS690" s="241"/>
      <c r="BT690" s="234" t="s">
        <v>7047</v>
      </c>
      <c r="BU690" t="b">
        <v>0</v>
      </c>
      <c r="BV690" s="103">
        <v>0</v>
      </c>
      <c r="BW690" s="235"/>
      <c r="BX690" s="234" t="s">
        <v>11852</v>
      </c>
      <c r="BY690" s="234" t="s">
        <v>56</v>
      </c>
      <c r="BZ690" s="234" t="s">
        <v>7014</v>
      </c>
    </row>
    <row r="691" spans="1:78" x14ac:dyDescent="0.25">
      <c r="A691" s="5">
        <v>1509</v>
      </c>
      <c r="B691" s="234" t="s">
        <v>11853</v>
      </c>
      <c r="C691" s="234" t="s">
        <v>11854</v>
      </c>
      <c r="D691" s="234"/>
      <c r="E691" s="234" t="s">
        <v>11855</v>
      </c>
      <c r="F691" s="234" t="s">
        <v>7156</v>
      </c>
      <c r="G691" s="234" t="s">
        <v>7856</v>
      </c>
      <c r="H691" s="234" t="s">
        <v>7018</v>
      </c>
      <c r="I691" s="242"/>
      <c r="J691" s="242">
        <v>44284</v>
      </c>
      <c r="K691" s="234" t="s">
        <v>11856</v>
      </c>
      <c r="L691" s="242">
        <v>44284</v>
      </c>
      <c r="M691" s="234" t="s">
        <v>7159</v>
      </c>
      <c r="N691" s="234" t="s">
        <v>7430</v>
      </c>
      <c r="O691" s="234" t="s">
        <v>11857</v>
      </c>
      <c r="P691" s="234" t="s">
        <v>6999</v>
      </c>
      <c r="Q691" s="234"/>
      <c r="R691" s="234" t="s">
        <v>451</v>
      </c>
      <c r="S691" t="b">
        <v>0</v>
      </c>
      <c r="T691" s="242"/>
      <c r="U691" s="103">
        <v>2</v>
      </c>
      <c r="V691" s="234" t="s">
        <v>272</v>
      </c>
      <c r="W691" s="103">
        <v>2</v>
      </c>
      <c r="X691" s="234" t="s">
        <v>272</v>
      </c>
      <c r="Y691" s="242"/>
      <c r="Z691" s="242"/>
      <c r="AA691" s="103"/>
      <c r="AB691" s="234"/>
      <c r="AC691" s="243">
        <v>44295.733587962961</v>
      </c>
      <c r="AD691" s="234" t="s">
        <v>55</v>
      </c>
      <c r="AE691" s="235" t="s">
        <v>11858</v>
      </c>
      <c r="AF691" s="237"/>
      <c r="AG691" s="234" t="s">
        <v>482</v>
      </c>
      <c r="AH691" s="241"/>
      <c r="AI691" t="b">
        <v>1</v>
      </c>
      <c r="AJ691" t="b">
        <v>0</v>
      </c>
      <c r="AK691" s="234"/>
      <c r="AL691" s="103"/>
      <c r="AM691" t="b">
        <v>0</v>
      </c>
      <c r="AN691" s="234"/>
      <c r="AO691" s="103"/>
      <c r="AP691" s="241"/>
      <c r="AQ691" s="241"/>
      <c r="AR691" s="241"/>
      <c r="AS691" s="241"/>
      <c r="AT691" s="234"/>
      <c r="AU691" s="234" t="s">
        <v>7505</v>
      </c>
      <c r="AV691" t="b">
        <v>0</v>
      </c>
      <c r="AW691" t="b">
        <v>0</v>
      </c>
      <c r="AX691" s="241"/>
      <c r="AY691" s="241"/>
      <c r="AZ691" s="234"/>
      <c r="BA691" s="234"/>
      <c r="BB691" s="234"/>
      <c r="BC691" t="b">
        <v>1</v>
      </c>
      <c r="BD691" s="234" t="s">
        <v>7170</v>
      </c>
      <c r="BE691" s="234" t="s">
        <v>7026</v>
      </c>
      <c r="BF691" s="234" t="s">
        <v>7027</v>
      </c>
      <c r="BG691" s="234" t="s">
        <v>7010</v>
      </c>
      <c r="BH691" s="234" t="s">
        <v>55</v>
      </c>
      <c r="BI691" s="243">
        <v>44642.415578703702</v>
      </c>
      <c r="BJ691" s="234" t="s">
        <v>442</v>
      </c>
      <c r="BK691" s="234" t="s">
        <v>451</v>
      </c>
      <c r="BL691" s="234" t="s">
        <v>451</v>
      </c>
      <c r="BM691" s="234" t="s">
        <v>451</v>
      </c>
      <c r="BN691" s="241"/>
      <c r="BO691" t="b">
        <v>0</v>
      </c>
      <c r="BP691" t="b">
        <v>0</v>
      </c>
      <c r="BQ691" t="b">
        <v>0</v>
      </c>
      <c r="BR691" s="241"/>
      <c r="BS691" s="241"/>
      <c r="BT691" s="234" t="s">
        <v>7012</v>
      </c>
      <c r="BU691" t="b">
        <v>0</v>
      </c>
      <c r="BV691" s="103">
        <v>0</v>
      </c>
      <c r="BW691" s="235"/>
      <c r="BX691" s="234" t="s">
        <v>11858</v>
      </c>
      <c r="BY691" s="234" t="s">
        <v>56</v>
      </c>
      <c r="BZ691" s="234" t="s">
        <v>7014</v>
      </c>
    </row>
    <row r="692" spans="1:78" x14ac:dyDescent="0.25">
      <c r="A692" s="5">
        <v>1508</v>
      </c>
      <c r="B692" s="234" t="s">
        <v>11859</v>
      </c>
      <c r="C692" s="234" t="s">
        <v>11860</v>
      </c>
      <c r="D692" s="234" t="s">
        <v>9917</v>
      </c>
      <c r="E692" s="234" t="s">
        <v>11748</v>
      </c>
      <c r="F692" s="234" t="s">
        <v>7156</v>
      </c>
      <c r="G692" s="234" t="s">
        <v>7856</v>
      </c>
      <c r="H692" s="234" t="s">
        <v>7018</v>
      </c>
      <c r="I692" s="242"/>
      <c r="J692" s="242">
        <v>44281</v>
      </c>
      <c r="K692" s="234" t="s">
        <v>11861</v>
      </c>
      <c r="L692" s="242">
        <v>44284</v>
      </c>
      <c r="M692" s="234" t="s">
        <v>6996</v>
      </c>
      <c r="N692" s="234" t="s">
        <v>9919</v>
      </c>
      <c r="O692" s="234" t="s">
        <v>9920</v>
      </c>
      <c r="P692" s="234" t="s">
        <v>6999</v>
      </c>
      <c r="Q692" s="234"/>
      <c r="R692" s="234" t="s">
        <v>451</v>
      </c>
      <c r="S692" t="b">
        <v>0</v>
      </c>
      <c r="T692" s="242"/>
      <c r="U692" s="103">
        <v>30</v>
      </c>
      <c r="V692" s="234" t="s">
        <v>272</v>
      </c>
      <c r="W692" s="103">
        <v>30</v>
      </c>
      <c r="X692" s="234" t="s">
        <v>272</v>
      </c>
      <c r="Y692" s="242"/>
      <c r="Z692" s="242"/>
      <c r="AA692" s="103"/>
      <c r="AB692" s="234" t="s">
        <v>9921</v>
      </c>
      <c r="AC692" s="243">
        <v>44295.733506944445</v>
      </c>
      <c r="AD692" s="234" t="s">
        <v>55</v>
      </c>
      <c r="AE692" s="235" t="s">
        <v>11862</v>
      </c>
      <c r="AF692" s="237"/>
      <c r="AG692" s="234" t="s">
        <v>482</v>
      </c>
      <c r="AH692" s="241"/>
      <c r="AI692" t="b">
        <v>1</v>
      </c>
      <c r="AJ692" t="b">
        <v>0</v>
      </c>
      <c r="AK692" s="234"/>
      <c r="AL692" s="103"/>
      <c r="AM692" t="b">
        <v>0</v>
      </c>
      <c r="AN692" s="234"/>
      <c r="AO692" s="103"/>
      <c r="AP692" s="241"/>
      <c r="AQ692" s="241"/>
      <c r="AR692" s="241"/>
      <c r="AS692" s="241"/>
      <c r="AT692" s="234" t="s">
        <v>7005</v>
      </c>
      <c r="AU692" s="234" t="s">
        <v>7505</v>
      </c>
      <c r="AV692" t="b">
        <v>0</v>
      </c>
      <c r="AW692" t="b">
        <v>0</v>
      </c>
      <c r="AX692" s="241"/>
      <c r="AY692" s="241"/>
      <c r="AZ692" s="234"/>
      <c r="BA692" s="234"/>
      <c r="BB692" s="234"/>
      <c r="BC692" t="b">
        <v>0</v>
      </c>
      <c r="BD692" s="234" t="s">
        <v>7008</v>
      </c>
      <c r="BE692" s="234" t="s">
        <v>7026</v>
      </c>
      <c r="BF692" s="234" t="s">
        <v>7027</v>
      </c>
      <c r="BG692" s="234" t="s">
        <v>7010</v>
      </c>
      <c r="BH692" s="234" t="s">
        <v>55</v>
      </c>
      <c r="BI692" s="243">
        <v>44642.415578703702</v>
      </c>
      <c r="BJ692" s="234" t="s">
        <v>442</v>
      </c>
      <c r="BK692" s="234" t="s">
        <v>451</v>
      </c>
      <c r="BL692" s="234" t="s">
        <v>451</v>
      </c>
      <c r="BM692" s="234" t="s">
        <v>451</v>
      </c>
      <c r="BN692" s="241"/>
      <c r="BO692" t="b">
        <v>0</v>
      </c>
      <c r="BP692" t="b">
        <v>0</v>
      </c>
      <c r="BQ692" t="b">
        <v>0</v>
      </c>
      <c r="BR692" s="241"/>
      <c r="BS692" s="241"/>
      <c r="BT692" s="234" t="s">
        <v>7012</v>
      </c>
      <c r="BU692" t="b">
        <v>0</v>
      </c>
      <c r="BV692" s="103">
        <v>0</v>
      </c>
      <c r="BW692" s="235"/>
      <c r="BX692" s="234" t="s">
        <v>11862</v>
      </c>
      <c r="BY692" s="234" t="s">
        <v>56</v>
      </c>
      <c r="BZ692" s="234" t="s">
        <v>7014</v>
      </c>
    </row>
    <row r="693" spans="1:78" x14ac:dyDescent="0.25">
      <c r="A693" s="5">
        <v>1507</v>
      </c>
      <c r="B693" s="234" t="s">
        <v>11863</v>
      </c>
      <c r="C693" s="234" t="s">
        <v>11864</v>
      </c>
      <c r="D693" s="234" t="s">
        <v>8127</v>
      </c>
      <c r="E693" s="234" t="s">
        <v>8671</v>
      </c>
      <c r="F693" s="234" t="s">
        <v>2991</v>
      </c>
      <c r="G693" s="234" t="s">
        <v>7864</v>
      </c>
      <c r="H693" s="234" t="s">
        <v>7034</v>
      </c>
      <c r="I693" s="242"/>
      <c r="J693" s="242">
        <v>44280</v>
      </c>
      <c r="K693" s="234" t="s">
        <v>11865</v>
      </c>
      <c r="L693" s="242">
        <v>44286</v>
      </c>
      <c r="M693" s="234" t="s">
        <v>6996</v>
      </c>
      <c r="N693" s="234" t="s">
        <v>8128</v>
      </c>
      <c r="O693" s="234" t="s">
        <v>11866</v>
      </c>
      <c r="P693" s="234" t="s">
        <v>6999</v>
      </c>
      <c r="Q693" s="234"/>
      <c r="R693" s="234" t="s">
        <v>451</v>
      </c>
      <c r="S693" t="b">
        <v>0</v>
      </c>
      <c r="T693" s="242"/>
      <c r="U693" s="103">
        <v>304</v>
      </c>
      <c r="V693" s="234" t="s">
        <v>272</v>
      </c>
      <c r="W693" s="103">
        <v>2738</v>
      </c>
      <c r="X693" s="234" t="s">
        <v>272</v>
      </c>
      <c r="Y693" s="242"/>
      <c r="Z693" s="242"/>
      <c r="AA693" s="103"/>
      <c r="AB693" s="234" t="s">
        <v>8130</v>
      </c>
      <c r="AC693" s="243">
        <v>44295.733310185184</v>
      </c>
      <c r="AD693" s="234" t="s">
        <v>55</v>
      </c>
      <c r="AE693" s="235" t="s">
        <v>11867</v>
      </c>
      <c r="AF693" s="237"/>
      <c r="AG693" s="234" t="s">
        <v>482</v>
      </c>
      <c r="AH693" s="241"/>
      <c r="AI693" t="b">
        <v>1</v>
      </c>
      <c r="AJ693" t="b">
        <v>0</v>
      </c>
      <c r="AK693" s="234"/>
      <c r="AL693" s="103"/>
      <c r="AM693" t="b">
        <v>0</v>
      </c>
      <c r="AN693" s="234"/>
      <c r="AO693" s="103"/>
      <c r="AP693" s="241"/>
      <c r="AQ693" s="241"/>
      <c r="AR693" s="241"/>
      <c r="AS693" s="241"/>
      <c r="AT693" s="234" t="s">
        <v>7005</v>
      </c>
      <c r="AU693" s="234" t="s">
        <v>7505</v>
      </c>
      <c r="AV693" t="b">
        <v>0</v>
      </c>
      <c r="AW693" t="b">
        <v>0</v>
      </c>
      <c r="AX693" s="241"/>
      <c r="AY693" s="241"/>
      <c r="AZ693" s="234"/>
      <c r="BA693" s="234"/>
      <c r="BB693" s="234"/>
      <c r="BC693" t="b">
        <v>0</v>
      </c>
      <c r="BD693" s="234" t="s">
        <v>7008</v>
      </c>
      <c r="BE693" s="234" t="s">
        <v>7045</v>
      </c>
      <c r="BF693" s="234" t="s">
        <v>6972</v>
      </c>
      <c r="BG693" s="234" t="s">
        <v>7028</v>
      </c>
      <c r="BH693" s="234" t="s">
        <v>55</v>
      </c>
      <c r="BI693" s="243">
        <v>44642.415578703702</v>
      </c>
      <c r="BJ693" s="234" t="s">
        <v>442</v>
      </c>
      <c r="BK693" s="234" t="s">
        <v>451</v>
      </c>
      <c r="BL693" s="234" t="s">
        <v>451</v>
      </c>
      <c r="BM693" s="234" t="s">
        <v>451</v>
      </c>
      <c r="BN693" s="241"/>
      <c r="BO693" t="b">
        <v>0</v>
      </c>
      <c r="BP693" t="b">
        <v>0</v>
      </c>
      <c r="BQ693" t="b">
        <v>0</v>
      </c>
      <c r="BR693" s="241"/>
      <c r="BS693" s="241"/>
      <c r="BT693" s="234" t="s">
        <v>7012</v>
      </c>
      <c r="BU693" t="b">
        <v>0</v>
      </c>
      <c r="BV693" s="103">
        <v>0</v>
      </c>
      <c r="BW693" s="235"/>
      <c r="BX693" s="234" t="s">
        <v>11867</v>
      </c>
      <c r="BY693" s="234" t="s">
        <v>56</v>
      </c>
      <c r="BZ693" s="234" t="s">
        <v>7014</v>
      </c>
    </row>
    <row r="694" spans="1:78" x14ac:dyDescent="0.25">
      <c r="A694" s="5">
        <v>1506</v>
      </c>
      <c r="B694" s="234" t="s">
        <v>11868</v>
      </c>
      <c r="C694" s="234" t="s">
        <v>11869</v>
      </c>
      <c r="D694" s="234"/>
      <c r="E694" s="234" t="s">
        <v>11870</v>
      </c>
      <c r="F694" s="234" t="s">
        <v>7156</v>
      </c>
      <c r="G694" s="234" t="s">
        <v>7856</v>
      </c>
      <c r="H694" s="234" t="s">
        <v>7018</v>
      </c>
      <c r="I694" s="242"/>
      <c r="J694" s="242">
        <v>44281</v>
      </c>
      <c r="K694" s="234" t="s">
        <v>11871</v>
      </c>
      <c r="L694" s="242">
        <v>44284</v>
      </c>
      <c r="M694" s="234" t="s">
        <v>7159</v>
      </c>
      <c r="N694" s="234" t="s">
        <v>7430</v>
      </c>
      <c r="O694" s="234" t="s">
        <v>11872</v>
      </c>
      <c r="P694" s="234" t="s">
        <v>6999</v>
      </c>
      <c r="Q694" s="234"/>
      <c r="R694" s="234" t="s">
        <v>451</v>
      </c>
      <c r="S694" t="b">
        <v>0</v>
      </c>
      <c r="T694" s="242"/>
      <c r="U694" s="103">
        <v>10</v>
      </c>
      <c r="V694" s="234" t="s">
        <v>272</v>
      </c>
      <c r="W694" s="103">
        <v>10</v>
      </c>
      <c r="X694" s="234" t="s">
        <v>272</v>
      </c>
      <c r="Y694" s="242"/>
      <c r="Z694" s="242"/>
      <c r="AA694" s="103"/>
      <c r="AB694" s="234"/>
      <c r="AC694" s="243">
        <v>44295.733252314814</v>
      </c>
      <c r="AD694" s="234" t="s">
        <v>55</v>
      </c>
      <c r="AE694" s="235" t="s">
        <v>11873</v>
      </c>
      <c r="AF694" s="237"/>
      <c r="AG694" s="234" t="s">
        <v>482</v>
      </c>
      <c r="AH694" s="241"/>
      <c r="AI694" t="b">
        <v>1</v>
      </c>
      <c r="AJ694" t="b">
        <v>0</v>
      </c>
      <c r="AK694" s="234"/>
      <c r="AL694" s="103"/>
      <c r="AM694" t="b">
        <v>0</v>
      </c>
      <c r="AN694" s="234"/>
      <c r="AO694" s="103"/>
      <c r="AP694" s="241"/>
      <c r="AQ694" s="241"/>
      <c r="AR694" s="241"/>
      <c r="AS694" s="241"/>
      <c r="AT694" s="234"/>
      <c r="AU694" s="234" t="s">
        <v>7505</v>
      </c>
      <c r="AV694" t="b">
        <v>0</v>
      </c>
      <c r="AW694" t="b">
        <v>0</v>
      </c>
      <c r="AX694" s="241"/>
      <c r="AY694" s="241"/>
      <c r="AZ694" s="234"/>
      <c r="BA694" s="234"/>
      <c r="BB694" s="234"/>
      <c r="BC694" t="b">
        <v>1</v>
      </c>
      <c r="BD694" s="234" t="s">
        <v>7170</v>
      </c>
      <c r="BE694" s="234" t="s">
        <v>7026</v>
      </c>
      <c r="BF694" s="234" t="s">
        <v>6972</v>
      </c>
      <c r="BG694" s="234" t="s">
        <v>7010</v>
      </c>
      <c r="BH694" s="234" t="s">
        <v>55</v>
      </c>
      <c r="BI694" s="243">
        <v>44642.415567129632</v>
      </c>
      <c r="BJ694" s="234" t="s">
        <v>442</v>
      </c>
      <c r="BK694" s="234" t="s">
        <v>451</v>
      </c>
      <c r="BL694" s="234" t="s">
        <v>451</v>
      </c>
      <c r="BM694" s="234" t="s">
        <v>451</v>
      </c>
      <c r="BN694" s="241"/>
      <c r="BO694" t="b">
        <v>0</v>
      </c>
      <c r="BP694" t="b">
        <v>0</v>
      </c>
      <c r="BQ694" t="b">
        <v>0</v>
      </c>
      <c r="BR694" s="241"/>
      <c r="BS694" s="241"/>
      <c r="BT694" s="234" t="s">
        <v>7012</v>
      </c>
      <c r="BU694" t="b">
        <v>0</v>
      </c>
      <c r="BV694" s="103">
        <v>0</v>
      </c>
      <c r="BW694" s="235"/>
      <c r="BX694" s="234" t="s">
        <v>11873</v>
      </c>
      <c r="BY694" s="234" t="s">
        <v>56</v>
      </c>
      <c r="BZ694" s="234" t="s">
        <v>7014</v>
      </c>
    </row>
    <row r="695" spans="1:78" x14ac:dyDescent="0.25">
      <c r="A695" s="5">
        <v>1505</v>
      </c>
      <c r="B695" s="234" t="s">
        <v>11874</v>
      </c>
      <c r="C695" s="234" t="s">
        <v>11875</v>
      </c>
      <c r="D695" s="234" t="s">
        <v>11876</v>
      </c>
      <c r="E695" s="234" t="s">
        <v>7710</v>
      </c>
      <c r="F695" s="234" t="s">
        <v>6993</v>
      </c>
      <c r="G695" s="234" t="s">
        <v>6995</v>
      </c>
      <c r="H695" s="234" t="s">
        <v>6994</v>
      </c>
      <c r="I695" s="242"/>
      <c r="J695" s="242">
        <v>44281</v>
      </c>
      <c r="K695" s="234" t="s">
        <v>11877</v>
      </c>
      <c r="L695" s="242">
        <v>44286</v>
      </c>
      <c r="M695" s="234" t="s">
        <v>6996</v>
      </c>
      <c r="N695" s="234" t="s">
        <v>11878</v>
      </c>
      <c r="O695" s="234" t="s">
        <v>7712</v>
      </c>
      <c r="P695" s="234" t="s">
        <v>6999</v>
      </c>
      <c r="Q695" s="234"/>
      <c r="R695" s="234" t="s">
        <v>451</v>
      </c>
      <c r="S695" t="b">
        <v>0</v>
      </c>
      <c r="T695" s="242"/>
      <c r="U695" s="103">
        <v>25</v>
      </c>
      <c r="V695" s="234" t="s">
        <v>272</v>
      </c>
      <c r="W695" s="103">
        <v>100</v>
      </c>
      <c r="X695" s="234" t="s">
        <v>272</v>
      </c>
      <c r="Y695" s="242"/>
      <c r="Z695" s="242"/>
      <c r="AA695" s="103"/>
      <c r="AB695" s="234" t="s">
        <v>11879</v>
      </c>
      <c r="AC695" s="243">
        <v>44295.733194444445</v>
      </c>
      <c r="AD695" s="234" t="s">
        <v>55</v>
      </c>
      <c r="AE695" s="235" t="s">
        <v>11880</v>
      </c>
      <c r="AF695" s="237"/>
      <c r="AG695" s="234" t="s">
        <v>482</v>
      </c>
      <c r="AH695" s="241"/>
      <c r="AI695" t="b">
        <v>1</v>
      </c>
      <c r="AJ695" t="b">
        <v>0</v>
      </c>
      <c r="AK695" s="234"/>
      <c r="AL695" s="103"/>
      <c r="AM695" t="b">
        <v>0</v>
      </c>
      <c r="AN695" s="234"/>
      <c r="AO695" s="103"/>
      <c r="AP695" s="241"/>
      <c r="AQ695" s="241"/>
      <c r="AR695" s="241"/>
      <c r="AS695" s="241"/>
      <c r="AT695" s="234" t="s">
        <v>7430</v>
      </c>
      <c r="AU695" s="234" t="s">
        <v>7505</v>
      </c>
      <c r="AV695" t="b">
        <v>0</v>
      </c>
      <c r="AW695" t="b">
        <v>0</v>
      </c>
      <c r="AX695" s="241"/>
      <c r="AY695" s="241"/>
      <c r="AZ695" s="234"/>
      <c r="BA695" s="234"/>
      <c r="BB695" s="234"/>
      <c r="BC695" t="b">
        <v>0</v>
      </c>
      <c r="BD695" s="234" t="s">
        <v>369</v>
      </c>
      <c r="BE695" s="234" t="s">
        <v>7009</v>
      </c>
      <c r="BF695" s="234" t="s">
        <v>7027</v>
      </c>
      <c r="BG695" s="234" t="s">
        <v>7028</v>
      </c>
      <c r="BH695" s="234" t="s">
        <v>55</v>
      </c>
      <c r="BI695" s="243">
        <v>44642.415567129632</v>
      </c>
      <c r="BJ695" s="234" t="s">
        <v>442</v>
      </c>
      <c r="BK695" s="234" t="s">
        <v>451</v>
      </c>
      <c r="BL695" s="234" t="s">
        <v>451</v>
      </c>
      <c r="BM695" s="234" t="s">
        <v>451</v>
      </c>
      <c r="BN695" s="241"/>
      <c r="BO695" t="b">
        <v>0</v>
      </c>
      <c r="BP695" t="b">
        <v>0</v>
      </c>
      <c r="BQ695" t="b">
        <v>0</v>
      </c>
      <c r="BR695" s="241"/>
      <c r="BS695" s="241"/>
      <c r="BT695" s="234" t="s">
        <v>7012</v>
      </c>
      <c r="BU695" t="b">
        <v>0</v>
      </c>
      <c r="BV695" s="103">
        <v>0</v>
      </c>
      <c r="BW695" s="235"/>
      <c r="BX695" s="234" t="s">
        <v>11880</v>
      </c>
      <c r="BY695" s="234" t="s">
        <v>56</v>
      </c>
      <c r="BZ695" s="234" t="s">
        <v>7014</v>
      </c>
    </row>
    <row r="696" spans="1:78" x14ac:dyDescent="0.25">
      <c r="A696" s="5">
        <v>1504</v>
      </c>
      <c r="B696" s="234" t="s">
        <v>11881</v>
      </c>
      <c r="C696" s="234" t="s">
        <v>11882</v>
      </c>
      <c r="D696" s="234"/>
      <c r="E696" s="234" t="s">
        <v>11883</v>
      </c>
      <c r="F696" s="234" t="s">
        <v>7156</v>
      </c>
      <c r="G696" s="234" t="s">
        <v>7856</v>
      </c>
      <c r="H696" s="234" t="s">
        <v>7018</v>
      </c>
      <c r="I696" s="242"/>
      <c r="J696" s="242">
        <v>44281</v>
      </c>
      <c r="K696" s="234" t="s">
        <v>11884</v>
      </c>
      <c r="L696" s="242">
        <v>44281</v>
      </c>
      <c r="M696" s="234" t="s">
        <v>6996</v>
      </c>
      <c r="N696" s="234" t="s">
        <v>11657</v>
      </c>
      <c r="O696" s="234" t="s">
        <v>11658</v>
      </c>
      <c r="P696" s="234" t="s">
        <v>6999</v>
      </c>
      <c r="Q696" s="234"/>
      <c r="R696" s="234" t="s">
        <v>451</v>
      </c>
      <c r="S696" t="b">
        <v>0</v>
      </c>
      <c r="T696" s="242"/>
      <c r="U696" s="103">
        <v>2</v>
      </c>
      <c r="V696" s="234" t="s">
        <v>272</v>
      </c>
      <c r="W696" s="103">
        <v>2</v>
      </c>
      <c r="X696" s="234" t="s">
        <v>272</v>
      </c>
      <c r="Y696" s="242"/>
      <c r="Z696" s="242"/>
      <c r="AA696" s="103"/>
      <c r="AB696" s="234"/>
      <c r="AC696" s="243">
        <v>44295.733159722222</v>
      </c>
      <c r="AD696" s="234" t="s">
        <v>55</v>
      </c>
      <c r="AE696" s="235" t="s">
        <v>11885</v>
      </c>
      <c r="AF696" s="237"/>
      <c r="AG696" s="234" t="s">
        <v>482</v>
      </c>
      <c r="AH696" s="241"/>
      <c r="AI696" t="b">
        <v>1</v>
      </c>
      <c r="AJ696" t="b">
        <v>0</v>
      </c>
      <c r="AK696" s="234"/>
      <c r="AL696" s="103"/>
      <c r="AM696" t="b">
        <v>0</v>
      </c>
      <c r="AN696" s="234"/>
      <c r="AO696" s="103"/>
      <c r="AP696" s="241"/>
      <c r="AQ696" s="241"/>
      <c r="AR696" s="241"/>
      <c r="AS696" s="241"/>
      <c r="AT696" s="234"/>
      <c r="AU696" s="234" t="s">
        <v>7505</v>
      </c>
      <c r="AV696" t="b">
        <v>0</v>
      </c>
      <c r="AW696" t="b">
        <v>0</v>
      </c>
      <c r="AX696" s="241"/>
      <c r="AY696" s="241"/>
      <c r="AZ696" s="234"/>
      <c r="BA696" s="234"/>
      <c r="BB696" s="234"/>
      <c r="BC696" t="b">
        <v>1</v>
      </c>
      <c r="BD696" s="234" t="s">
        <v>7008</v>
      </c>
      <c r="BE696" s="234" t="s">
        <v>7026</v>
      </c>
      <c r="BF696" s="234" t="s">
        <v>7027</v>
      </c>
      <c r="BG696" s="234" t="s">
        <v>7010</v>
      </c>
      <c r="BH696" s="234" t="s">
        <v>55</v>
      </c>
      <c r="BI696" s="243">
        <v>44642.415567129632</v>
      </c>
      <c r="BJ696" s="234" t="s">
        <v>442</v>
      </c>
      <c r="BK696" s="234" t="s">
        <v>451</v>
      </c>
      <c r="BL696" s="234" t="s">
        <v>451</v>
      </c>
      <c r="BM696" s="234" t="s">
        <v>451</v>
      </c>
      <c r="BN696" s="241"/>
      <c r="BO696" t="b">
        <v>0</v>
      </c>
      <c r="BP696" t="b">
        <v>0</v>
      </c>
      <c r="BQ696" t="b">
        <v>0</v>
      </c>
      <c r="BR696" s="241"/>
      <c r="BS696" s="241"/>
      <c r="BT696" s="234" t="s">
        <v>7012</v>
      </c>
      <c r="BU696" t="b">
        <v>0</v>
      </c>
      <c r="BV696" s="103">
        <v>0</v>
      </c>
      <c r="BW696" s="235"/>
      <c r="BX696" s="234" t="s">
        <v>11885</v>
      </c>
      <c r="BY696" s="234" t="s">
        <v>56</v>
      </c>
      <c r="BZ696" s="234" t="s">
        <v>7014</v>
      </c>
    </row>
    <row r="697" spans="1:78" x14ac:dyDescent="0.25">
      <c r="A697" s="5">
        <v>1503</v>
      </c>
      <c r="B697" s="234" t="s">
        <v>11886</v>
      </c>
      <c r="C697" s="234" t="s">
        <v>11887</v>
      </c>
      <c r="D697" s="234" t="s">
        <v>11888</v>
      </c>
      <c r="E697" s="234" t="s">
        <v>11889</v>
      </c>
      <c r="F697" s="234" t="s">
        <v>7156</v>
      </c>
      <c r="G697" s="234" t="s">
        <v>7017</v>
      </c>
      <c r="H697" s="234" t="s">
        <v>7856</v>
      </c>
      <c r="I697" s="242"/>
      <c r="J697" s="242">
        <v>44273</v>
      </c>
      <c r="K697" s="234" t="s">
        <v>11890</v>
      </c>
      <c r="L697" s="242">
        <v>44288</v>
      </c>
      <c r="M697" s="234" t="s">
        <v>7035</v>
      </c>
      <c r="N697" s="234" t="s">
        <v>11891</v>
      </c>
      <c r="O697" s="234" t="s">
        <v>11892</v>
      </c>
      <c r="P697" s="234" t="s">
        <v>6999</v>
      </c>
      <c r="Q697" s="234"/>
      <c r="R697" s="234" t="s">
        <v>451</v>
      </c>
      <c r="S697" t="b">
        <v>0</v>
      </c>
      <c r="T697" s="242"/>
      <c r="U697" s="103">
        <v>20</v>
      </c>
      <c r="V697" s="234" t="s">
        <v>272</v>
      </c>
      <c r="W697" s="103">
        <v>20</v>
      </c>
      <c r="X697" s="234" t="s">
        <v>272</v>
      </c>
      <c r="Y697" s="242"/>
      <c r="Z697" s="242"/>
      <c r="AA697" s="103"/>
      <c r="AB697" s="234" t="s">
        <v>11893</v>
      </c>
      <c r="AC697" s="243">
        <v>44295.733113425929</v>
      </c>
      <c r="AD697" s="234" t="s">
        <v>55</v>
      </c>
      <c r="AE697" s="235" t="s">
        <v>11894</v>
      </c>
      <c r="AF697" s="237"/>
      <c r="AG697" s="234" t="s">
        <v>436</v>
      </c>
      <c r="AH697" s="241"/>
      <c r="AI697" t="b">
        <v>1</v>
      </c>
      <c r="AJ697" t="b">
        <v>0</v>
      </c>
      <c r="AK697" s="234"/>
      <c r="AL697" s="103"/>
      <c r="AM697" t="b">
        <v>0</v>
      </c>
      <c r="AN697" s="234"/>
      <c r="AO697" s="103"/>
      <c r="AP697" s="241"/>
      <c r="AQ697" s="241"/>
      <c r="AR697" s="241"/>
      <c r="AS697" s="241"/>
      <c r="AT697" s="234" t="s">
        <v>7609</v>
      </c>
      <c r="AU697" s="234" t="s">
        <v>7505</v>
      </c>
      <c r="AV697" t="b">
        <v>0</v>
      </c>
      <c r="AW697" t="b">
        <v>0</v>
      </c>
      <c r="AX697" s="241"/>
      <c r="AY697" s="241"/>
      <c r="AZ697" s="234"/>
      <c r="BA697" s="234"/>
      <c r="BB697" s="234"/>
      <c r="BC697" t="b">
        <v>0</v>
      </c>
      <c r="BD697" s="234" t="s">
        <v>7044</v>
      </c>
      <c r="BE697" s="234" t="s">
        <v>7026</v>
      </c>
      <c r="BF697" s="234" t="s">
        <v>7027</v>
      </c>
      <c r="BG697" s="234" t="s">
        <v>7028</v>
      </c>
      <c r="BH697" s="234" t="s">
        <v>55</v>
      </c>
      <c r="BI697" s="243">
        <v>44642.415555555555</v>
      </c>
      <c r="BJ697" s="234" t="s">
        <v>442</v>
      </c>
      <c r="BK697" s="234" t="s">
        <v>451</v>
      </c>
      <c r="BL697" s="234" t="s">
        <v>451</v>
      </c>
      <c r="BM697" s="234" t="s">
        <v>451</v>
      </c>
      <c r="BN697" s="241"/>
      <c r="BO697" t="b">
        <v>0</v>
      </c>
      <c r="BP697" t="b">
        <v>0</v>
      </c>
      <c r="BQ697" t="b">
        <v>0</v>
      </c>
      <c r="BR697" s="241"/>
      <c r="BS697" s="241"/>
      <c r="BT697" s="234" t="s">
        <v>7012</v>
      </c>
      <c r="BU697" t="b">
        <v>0</v>
      </c>
      <c r="BV697" s="103">
        <v>0</v>
      </c>
      <c r="BW697" s="235"/>
      <c r="BX697" s="234" t="s">
        <v>11894</v>
      </c>
      <c r="BY697" s="234" t="s">
        <v>56</v>
      </c>
      <c r="BZ697" s="234" t="s">
        <v>7014</v>
      </c>
    </row>
    <row r="698" spans="1:78" x14ac:dyDescent="0.25">
      <c r="A698" s="5">
        <v>1502</v>
      </c>
      <c r="B698" s="234" t="s">
        <v>11895</v>
      </c>
      <c r="C698" s="234" t="s">
        <v>11896</v>
      </c>
      <c r="D698" s="234" t="s">
        <v>11753</v>
      </c>
      <c r="E698" s="234" t="s">
        <v>11754</v>
      </c>
      <c r="F698" s="234" t="s">
        <v>7156</v>
      </c>
      <c r="G698" s="234" t="s">
        <v>7856</v>
      </c>
      <c r="H698" s="234" t="s">
        <v>7018</v>
      </c>
      <c r="I698" s="242"/>
      <c r="J698" s="242">
        <v>44280</v>
      </c>
      <c r="K698" s="234" t="s">
        <v>11897</v>
      </c>
      <c r="L698" s="242">
        <v>44281</v>
      </c>
      <c r="M698" s="234" t="s">
        <v>7159</v>
      </c>
      <c r="N698" s="234" t="s">
        <v>11756</v>
      </c>
      <c r="O698" s="234" t="s">
        <v>11898</v>
      </c>
      <c r="P698" s="234" t="s">
        <v>6999</v>
      </c>
      <c r="Q698" s="234"/>
      <c r="R698" s="234" t="s">
        <v>451</v>
      </c>
      <c r="S698" t="b">
        <v>0</v>
      </c>
      <c r="T698" s="242"/>
      <c r="U698" s="103">
        <v>18</v>
      </c>
      <c r="V698" s="234" t="s">
        <v>272</v>
      </c>
      <c r="W698" s="103">
        <v>18</v>
      </c>
      <c r="X698" s="234" t="s">
        <v>272</v>
      </c>
      <c r="Y698" s="242"/>
      <c r="Z698" s="242"/>
      <c r="AA698" s="103"/>
      <c r="AB698" s="234" t="s">
        <v>11758</v>
      </c>
      <c r="AC698" s="243">
        <v>44295.733067129629</v>
      </c>
      <c r="AD698" s="234" t="s">
        <v>55</v>
      </c>
      <c r="AE698" s="235" t="s">
        <v>11899</v>
      </c>
      <c r="AF698" s="237"/>
      <c r="AG698" s="234" t="s">
        <v>482</v>
      </c>
      <c r="AH698" s="241"/>
      <c r="AI698" t="b">
        <v>1</v>
      </c>
      <c r="AJ698" t="b">
        <v>0</v>
      </c>
      <c r="AK698" s="234"/>
      <c r="AL698" s="103"/>
      <c r="AM698" t="b">
        <v>0</v>
      </c>
      <c r="AN698" s="234"/>
      <c r="AO698" s="103"/>
      <c r="AP698" s="241"/>
      <c r="AQ698" s="241"/>
      <c r="AR698" s="241"/>
      <c r="AS698" s="241"/>
      <c r="AT698" s="234" t="s">
        <v>7005</v>
      </c>
      <c r="AU698" s="234" t="s">
        <v>7505</v>
      </c>
      <c r="AV698" t="b">
        <v>0</v>
      </c>
      <c r="AW698" t="b">
        <v>0</v>
      </c>
      <c r="AX698" s="241"/>
      <c r="AY698" s="241"/>
      <c r="AZ698" s="234"/>
      <c r="BA698" s="234"/>
      <c r="BB698" s="234"/>
      <c r="BC698" t="b">
        <v>0</v>
      </c>
      <c r="BD698" s="234" t="s">
        <v>7170</v>
      </c>
      <c r="BE698" s="234" t="s">
        <v>7026</v>
      </c>
      <c r="BF698" s="234" t="s">
        <v>7027</v>
      </c>
      <c r="BG698" s="234" t="s">
        <v>7010</v>
      </c>
      <c r="BH698" s="234" t="s">
        <v>55</v>
      </c>
      <c r="BI698" s="243">
        <v>44642.415555555555</v>
      </c>
      <c r="BJ698" s="234" t="s">
        <v>442</v>
      </c>
      <c r="BK698" s="234" t="s">
        <v>451</v>
      </c>
      <c r="BL698" s="234" t="s">
        <v>451</v>
      </c>
      <c r="BM698" s="234" t="s">
        <v>451</v>
      </c>
      <c r="BN698" s="241"/>
      <c r="BO698" t="b">
        <v>0</v>
      </c>
      <c r="BP698" t="b">
        <v>0</v>
      </c>
      <c r="BQ698" t="b">
        <v>0</v>
      </c>
      <c r="BR698" s="241"/>
      <c r="BS698" s="241"/>
      <c r="BT698" s="234" t="s">
        <v>7012</v>
      </c>
      <c r="BU698" t="b">
        <v>0</v>
      </c>
      <c r="BV698" s="103">
        <v>0</v>
      </c>
      <c r="BW698" s="235"/>
      <c r="BX698" s="234" t="s">
        <v>11899</v>
      </c>
      <c r="BY698" s="234" t="s">
        <v>56</v>
      </c>
      <c r="BZ698" s="234" t="s">
        <v>7014</v>
      </c>
    </row>
    <row r="699" spans="1:78" x14ac:dyDescent="0.25">
      <c r="A699" s="5">
        <v>1501</v>
      </c>
      <c r="B699" s="234" t="s">
        <v>11900</v>
      </c>
      <c r="C699" s="234" t="s">
        <v>11901</v>
      </c>
      <c r="D699" s="234" t="s">
        <v>10895</v>
      </c>
      <c r="E699" s="234" t="s">
        <v>10896</v>
      </c>
      <c r="F699" s="234" t="s">
        <v>6993</v>
      </c>
      <c r="G699" s="234" t="s">
        <v>7244</v>
      </c>
      <c r="H699" s="234" t="s">
        <v>6994</v>
      </c>
      <c r="I699" s="242"/>
      <c r="J699" s="242">
        <v>44274</v>
      </c>
      <c r="K699" s="234" t="s">
        <v>11902</v>
      </c>
      <c r="L699" s="242">
        <v>44281</v>
      </c>
      <c r="M699" s="234" t="s">
        <v>6996</v>
      </c>
      <c r="N699" s="234" t="s">
        <v>10897</v>
      </c>
      <c r="O699" s="234" t="s">
        <v>10406</v>
      </c>
      <c r="P699" s="234" t="s">
        <v>6999</v>
      </c>
      <c r="Q699" s="234"/>
      <c r="R699" s="234" t="s">
        <v>451</v>
      </c>
      <c r="S699" t="b">
        <v>0</v>
      </c>
      <c r="T699" s="242"/>
      <c r="U699" s="103">
        <v>30</v>
      </c>
      <c r="V699" s="234" t="s">
        <v>272</v>
      </c>
      <c r="W699" s="103">
        <v>30</v>
      </c>
      <c r="X699" s="234" t="s">
        <v>272</v>
      </c>
      <c r="Y699" s="242"/>
      <c r="Z699" s="242"/>
      <c r="AA699" s="103"/>
      <c r="AB699" s="234" t="s">
        <v>10899</v>
      </c>
      <c r="AC699" s="243">
        <v>44295.732986111114</v>
      </c>
      <c r="AD699" s="234" t="s">
        <v>55</v>
      </c>
      <c r="AE699" s="235" t="s">
        <v>11903</v>
      </c>
      <c r="AF699" s="237"/>
      <c r="AG699" s="234" t="s">
        <v>482</v>
      </c>
      <c r="AH699" s="241"/>
      <c r="AI699" t="b">
        <v>1</v>
      </c>
      <c r="AJ699" t="b">
        <v>0</v>
      </c>
      <c r="AK699" s="234"/>
      <c r="AL699" s="103"/>
      <c r="AM699" t="b">
        <v>0</v>
      </c>
      <c r="AN699" s="234"/>
      <c r="AO699" s="103"/>
      <c r="AP699" s="241"/>
      <c r="AQ699" s="241"/>
      <c r="AR699" s="241"/>
      <c r="AS699" s="241"/>
      <c r="AT699" s="234" t="s">
        <v>7005</v>
      </c>
      <c r="AU699" s="234" t="s">
        <v>7505</v>
      </c>
      <c r="AV699" t="b">
        <v>0</v>
      </c>
      <c r="AW699" t="b">
        <v>0</v>
      </c>
      <c r="AX699" s="241"/>
      <c r="AY699" s="241"/>
      <c r="AZ699" s="234"/>
      <c r="BA699" s="234"/>
      <c r="BB699" s="234"/>
      <c r="BC699" t="b">
        <v>0</v>
      </c>
      <c r="BD699" s="234" t="s">
        <v>7008</v>
      </c>
      <c r="BE699" s="234" t="s">
        <v>7009</v>
      </c>
      <c r="BF699" s="234" t="s">
        <v>7027</v>
      </c>
      <c r="BG699" s="234" t="s">
        <v>8373</v>
      </c>
      <c r="BH699" s="234" t="s">
        <v>55</v>
      </c>
      <c r="BI699" s="243">
        <v>44642.415555555555</v>
      </c>
      <c r="BJ699" s="234" t="s">
        <v>442</v>
      </c>
      <c r="BK699" s="234" t="s">
        <v>451</v>
      </c>
      <c r="BL699" s="234" t="s">
        <v>451</v>
      </c>
      <c r="BM699" s="234" t="s">
        <v>451</v>
      </c>
      <c r="BN699" s="241"/>
      <c r="BO699" t="b">
        <v>0</v>
      </c>
      <c r="BP699" t="b">
        <v>0</v>
      </c>
      <c r="BQ699" t="b">
        <v>0</v>
      </c>
      <c r="BR699" s="241"/>
      <c r="BS699" s="241"/>
      <c r="BT699" s="234" t="s">
        <v>7012</v>
      </c>
      <c r="BU699" t="b">
        <v>0</v>
      </c>
      <c r="BV699" s="103">
        <v>0</v>
      </c>
      <c r="BW699" s="235"/>
      <c r="BX699" s="234" t="s">
        <v>11904</v>
      </c>
      <c r="BY699" s="234" t="s">
        <v>56</v>
      </c>
      <c r="BZ699" s="234" t="s">
        <v>7014</v>
      </c>
    </row>
    <row r="700" spans="1:78" x14ac:dyDescent="0.25">
      <c r="A700" s="5">
        <v>1500</v>
      </c>
      <c r="B700" s="234" t="s">
        <v>11905</v>
      </c>
      <c r="C700" s="234" t="s">
        <v>11906</v>
      </c>
      <c r="D700" s="234" t="s">
        <v>11071</v>
      </c>
      <c r="E700" s="234" t="s">
        <v>11675</v>
      </c>
      <c r="F700" s="234" t="s">
        <v>6993</v>
      </c>
      <c r="G700" s="234" t="s">
        <v>7244</v>
      </c>
      <c r="H700" s="234" t="s">
        <v>6994</v>
      </c>
      <c r="I700" s="242"/>
      <c r="J700" s="242">
        <v>44257</v>
      </c>
      <c r="K700" s="234" t="s">
        <v>11907</v>
      </c>
      <c r="L700" s="242">
        <v>44281</v>
      </c>
      <c r="M700" s="234" t="s">
        <v>6996</v>
      </c>
      <c r="N700" s="234" t="s">
        <v>11072</v>
      </c>
      <c r="O700" s="234" t="s">
        <v>9585</v>
      </c>
      <c r="P700" s="234" t="s">
        <v>6999</v>
      </c>
      <c r="Q700" s="234"/>
      <c r="R700" s="234" t="s">
        <v>451</v>
      </c>
      <c r="S700" t="b">
        <v>0</v>
      </c>
      <c r="T700" s="242"/>
      <c r="U700" s="103">
        <v>11</v>
      </c>
      <c r="V700" s="234" t="s">
        <v>272</v>
      </c>
      <c r="W700" s="103">
        <v>11</v>
      </c>
      <c r="X700" s="234" t="s">
        <v>272</v>
      </c>
      <c r="Y700" s="242"/>
      <c r="Z700" s="242"/>
      <c r="AA700" s="103"/>
      <c r="AB700" s="234" t="s">
        <v>11073</v>
      </c>
      <c r="AC700" s="243">
        <v>44295.732939814814</v>
      </c>
      <c r="AD700" s="234" t="s">
        <v>55</v>
      </c>
      <c r="AE700" s="235" t="s">
        <v>11908</v>
      </c>
      <c r="AF700" s="237"/>
      <c r="AG700" s="234" t="s">
        <v>482</v>
      </c>
      <c r="AH700" s="241"/>
      <c r="AI700" t="b">
        <v>1</v>
      </c>
      <c r="AJ700" t="b">
        <v>0</v>
      </c>
      <c r="AK700" s="234"/>
      <c r="AL700" s="103"/>
      <c r="AM700" t="b">
        <v>0</v>
      </c>
      <c r="AN700" s="234"/>
      <c r="AO700" s="103"/>
      <c r="AP700" s="241"/>
      <c r="AQ700" s="241"/>
      <c r="AR700" s="241"/>
      <c r="AS700" s="241"/>
      <c r="AT700" s="234" t="s">
        <v>7005</v>
      </c>
      <c r="AU700" s="234" t="s">
        <v>7505</v>
      </c>
      <c r="AV700" t="b">
        <v>0</v>
      </c>
      <c r="AW700" t="b">
        <v>0</v>
      </c>
      <c r="AX700" s="241"/>
      <c r="AY700" s="241"/>
      <c r="AZ700" s="234"/>
      <c r="BA700" s="234"/>
      <c r="BB700" s="234"/>
      <c r="BC700" t="b">
        <v>0</v>
      </c>
      <c r="BD700" s="234" t="s">
        <v>7008</v>
      </c>
      <c r="BE700" s="234" t="s">
        <v>7009</v>
      </c>
      <c r="BF700" s="234" t="s">
        <v>7027</v>
      </c>
      <c r="BG700" s="234" t="s">
        <v>8373</v>
      </c>
      <c r="BH700" s="234" t="s">
        <v>55</v>
      </c>
      <c r="BI700" s="243">
        <v>44642.415543981479</v>
      </c>
      <c r="BJ700" s="234" t="s">
        <v>442</v>
      </c>
      <c r="BK700" s="234" t="s">
        <v>451</v>
      </c>
      <c r="BL700" s="234" t="s">
        <v>451</v>
      </c>
      <c r="BM700" s="234" t="s">
        <v>451</v>
      </c>
      <c r="BN700" s="241"/>
      <c r="BO700" t="b">
        <v>0</v>
      </c>
      <c r="BP700" t="b">
        <v>0</v>
      </c>
      <c r="BQ700" t="b">
        <v>0</v>
      </c>
      <c r="BR700" s="241"/>
      <c r="BS700" s="241"/>
      <c r="BT700" s="234" t="s">
        <v>7012</v>
      </c>
      <c r="BU700" t="b">
        <v>0</v>
      </c>
      <c r="BV700" s="103">
        <v>0</v>
      </c>
      <c r="BW700" s="235"/>
      <c r="BX700" s="234" t="s">
        <v>11908</v>
      </c>
      <c r="BY700" s="234" t="s">
        <v>56</v>
      </c>
      <c r="BZ700" s="234" t="s">
        <v>7014</v>
      </c>
    </row>
    <row r="701" spans="1:78" x14ac:dyDescent="0.25">
      <c r="A701" s="5">
        <v>1499</v>
      </c>
      <c r="B701" s="234" t="s">
        <v>11909</v>
      </c>
      <c r="C701" s="234" t="s">
        <v>11910</v>
      </c>
      <c r="D701" s="234"/>
      <c r="E701" s="234" t="s">
        <v>11655</v>
      </c>
      <c r="F701" s="234" t="s">
        <v>7156</v>
      </c>
      <c r="G701" s="234" t="s">
        <v>7856</v>
      </c>
      <c r="H701" s="234" t="s">
        <v>7018</v>
      </c>
      <c r="I701" s="242"/>
      <c r="J701" s="242">
        <v>44280</v>
      </c>
      <c r="K701" s="234" t="s">
        <v>11911</v>
      </c>
      <c r="L701" s="242">
        <v>44280</v>
      </c>
      <c r="M701" s="234" t="s">
        <v>6996</v>
      </c>
      <c r="N701" s="234" t="s">
        <v>11657</v>
      </c>
      <c r="O701" s="234" t="s">
        <v>11658</v>
      </c>
      <c r="P701" s="234" t="s">
        <v>6999</v>
      </c>
      <c r="Q701" s="234"/>
      <c r="R701" s="234" t="s">
        <v>451</v>
      </c>
      <c r="S701" t="b">
        <v>0</v>
      </c>
      <c r="T701" s="242"/>
      <c r="U701" s="103">
        <v>2</v>
      </c>
      <c r="V701" s="234" t="s">
        <v>272</v>
      </c>
      <c r="W701" s="103">
        <v>2</v>
      </c>
      <c r="X701" s="234" t="s">
        <v>272</v>
      </c>
      <c r="Y701" s="242"/>
      <c r="Z701" s="242"/>
      <c r="AA701" s="103"/>
      <c r="AB701" s="234"/>
      <c r="AC701" s="243">
        <v>44295.732870370368</v>
      </c>
      <c r="AD701" s="234" t="s">
        <v>55</v>
      </c>
      <c r="AE701" s="235" t="s">
        <v>11912</v>
      </c>
      <c r="AF701" s="237"/>
      <c r="AG701" s="234" t="s">
        <v>482</v>
      </c>
      <c r="AH701" s="241"/>
      <c r="AI701" t="b">
        <v>1</v>
      </c>
      <c r="AJ701" t="b">
        <v>0</v>
      </c>
      <c r="AK701" s="234"/>
      <c r="AL701" s="103"/>
      <c r="AM701" t="b">
        <v>0</v>
      </c>
      <c r="AN701" s="234"/>
      <c r="AO701" s="103"/>
      <c r="AP701" s="241"/>
      <c r="AQ701" s="241"/>
      <c r="AR701" s="241"/>
      <c r="AS701" s="241"/>
      <c r="AT701" s="234"/>
      <c r="AU701" s="234" t="s">
        <v>7505</v>
      </c>
      <c r="AV701" t="b">
        <v>0</v>
      </c>
      <c r="AW701" t="b">
        <v>0</v>
      </c>
      <c r="AX701" s="241"/>
      <c r="AY701" s="241"/>
      <c r="AZ701" s="234"/>
      <c r="BA701" s="234"/>
      <c r="BB701" s="234"/>
      <c r="BC701" t="b">
        <v>1</v>
      </c>
      <c r="BD701" s="234" t="s">
        <v>7008</v>
      </c>
      <c r="BE701" s="234" t="s">
        <v>7026</v>
      </c>
      <c r="BF701" s="234" t="s">
        <v>7027</v>
      </c>
      <c r="BG701" s="234" t="s">
        <v>7010</v>
      </c>
      <c r="BH701" s="234" t="s">
        <v>55</v>
      </c>
      <c r="BI701" s="243">
        <v>44642.415543981479</v>
      </c>
      <c r="BJ701" s="234" t="s">
        <v>442</v>
      </c>
      <c r="BK701" s="234" t="s">
        <v>451</v>
      </c>
      <c r="BL701" s="234" t="s">
        <v>451</v>
      </c>
      <c r="BM701" s="234" t="s">
        <v>451</v>
      </c>
      <c r="BN701" s="241"/>
      <c r="BO701" t="b">
        <v>0</v>
      </c>
      <c r="BP701" t="b">
        <v>0</v>
      </c>
      <c r="BQ701" t="b">
        <v>0</v>
      </c>
      <c r="BR701" s="241"/>
      <c r="BS701" s="241"/>
      <c r="BT701" s="234" t="s">
        <v>7012</v>
      </c>
      <c r="BU701" t="b">
        <v>0</v>
      </c>
      <c r="BV701" s="103">
        <v>0</v>
      </c>
      <c r="BW701" s="235"/>
      <c r="BX701" s="234" t="s">
        <v>11912</v>
      </c>
      <c r="BY701" s="234" t="s">
        <v>56</v>
      </c>
      <c r="BZ701" s="234" t="s">
        <v>7014</v>
      </c>
    </row>
    <row r="702" spans="1:78" x14ac:dyDescent="0.25">
      <c r="A702" s="5">
        <v>1498</v>
      </c>
      <c r="B702" s="234" t="s">
        <v>11913</v>
      </c>
      <c r="C702" s="234" t="s">
        <v>11914</v>
      </c>
      <c r="D702" s="234"/>
      <c r="E702" s="234" t="s">
        <v>11915</v>
      </c>
      <c r="F702" s="234" t="s">
        <v>7156</v>
      </c>
      <c r="G702" s="234" t="s">
        <v>7856</v>
      </c>
      <c r="H702" s="234" t="s">
        <v>7018</v>
      </c>
      <c r="I702" s="242"/>
      <c r="J702" s="242">
        <v>44280</v>
      </c>
      <c r="K702" s="234" t="s">
        <v>11916</v>
      </c>
      <c r="L702" s="242">
        <v>44280</v>
      </c>
      <c r="M702" s="234" t="s">
        <v>7159</v>
      </c>
      <c r="N702" s="234" t="s">
        <v>7430</v>
      </c>
      <c r="O702" s="234" t="s">
        <v>11917</v>
      </c>
      <c r="P702" s="234" t="s">
        <v>6999</v>
      </c>
      <c r="Q702" s="234"/>
      <c r="R702" s="234" t="s">
        <v>451</v>
      </c>
      <c r="S702" t="b">
        <v>0</v>
      </c>
      <c r="T702" s="242"/>
      <c r="U702" s="103">
        <v>1</v>
      </c>
      <c r="V702" s="234" t="s">
        <v>272</v>
      </c>
      <c r="W702" s="103">
        <v>1</v>
      </c>
      <c r="X702" s="234" t="s">
        <v>272</v>
      </c>
      <c r="Y702" s="242"/>
      <c r="Z702" s="242"/>
      <c r="AA702" s="103"/>
      <c r="AB702" s="234"/>
      <c r="AC702" s="243">
        <v>44295.732777777775</v>
      </c>
      <c r="AD702" s="234" t="s">
        <v>55</v>
      </c>
      <c r="AE702" s="235" t="s">
        <v>11918</v>
      </c>
      <c r="AF702" s="237"/>
      <c r="AG702" s="234" t="s">
        <v>482</v>
      </c>
      <c r="AH702" s="241"/>
      <c r="AI702" t="b">
        <v>1</v>
      </c>
      <c r="AJ702" t="b">
        <v>0</v>
      </c>
      <c r="AK702" s="234"/>
      <c r="AL702" s="103"/>
      <c r="AM702" t="b">
        <v>0</v>
      </c>
      <c r="AN702" s="234"/>
      <c r="AO702" s="103"/>
      <c r="AP702" s="241"/>
      <c r="AQ702" s="241"/>
      <c r="AR702" s="241"/>
      <c r="AS702" s="241"/>
      <c r="AT702" s="234"/>
      <c r="AU702" s="234" t="s">
        <v>7505</v>
      </c>
      <c r="AV702" t="b">
        <v>0</v>
      </c>
      <c r="AW702" t="b">
        <v>0</v>
      </c>
      <c r="AX702" s="241"/>
      <c r="AY702" s="241"/>
      <c r="AZ702" s="234"/>
      <c r="BA702" s="234"/>
      <c r="BB702" s="234"/>
      <c r="BC702" t="b">
        <v>1</v>
      </c>
      <c r="BD702" s="234" t="s">
        <v>7170</v>
      </c>
      <c r="BE702" s="234" t="s">
        <v>7026</v>
      </c>
      <c r="BF702" s="234" t="s">
        <v>7027</v>
      </c>
      <c r="BG702" s="234" t="s">
        <v>7010</v>
      </c>
      <c r="BH702" s="234" t="s">
        <v>55</v>
      </c>
      <c r="BI702" s="243">
        <v>44642.415543981479</v>
      </c>
      <c r="BJ702" s="234" t="s">
        <v>442</v>
      </c>
      <c r="BK702" s="234" t="s">
        <v>451</v>
      </c>
      <c r="BL702" s="234" t="s">
        <v>451</v>
      </c>
      <c r="BM702" s="234" t="s">
        <v>451</v>
      </c>
      <c r="BN702" s="241"/>
      <c r="BO702" t="b">
        <v>0</v>
      </c>
      <c r="BP702" t="b">
        <v>0</v>
      </c>
      <c r="BQ702" t="b">
        <v>0</v>
      </c>
      <c r="BR702" s="241"/>
      <c r="BS702" s="241"/>
      <c r="BT702" s="234" t="s">
        <v>7012</v>
      </c>
      <c r="BU702" t="b">
        <v>0</v>
      </c>
      <c r="BV702" s="103">
        <v>0</v>
      </c>
      <c r="BW702" s="235"/>
      <c r="BX702" s="234" t="s">
        <v>11918</v>
      </c>
      <c r="BY702" s="234" t="s">
        <v>56</v>
      </c>
      <c r="BZ702" s="234" t="s">
        <v>7014</v>
      </c>
    </row>
    <row r="703" spans="1:78" x14ac:dyDescent="0.25">
      <c r="A703" s="5">
        <v>1497</v>
      </c>
      <c r="B703" s="234" t="s">
        <v>11919</v>
      </c>
      <c r="C703" s="234" t="s">
        <v>11920</v>
      </c>
      <c r="D703" s="234"/>
      <c r="E703" s="234" t="s">
        <v>11921</v>
      </c>
      <c r="F703" s="234" t="s">
        <v>7156</v>
      </c>
      <c r="G703" s="234" t="s">
        <v>7856</v>
      </c>
      <c r="H703" s="234" t="s">
        <v>7018</v>
      </c>
      <c r="I703" s="242"/>
      <c r="J703" s="242">
        <v>44280</v>
      </c>
      <c r="K703" s="234" t="s">
        <v>11922</v>
      </c>
      <c r="L703" s="242">
        <v>44280</v>
      </c>
      <c r="M703" s="234" t="s">
        <v>11923</v>
      </c>
      <c r="N703" s="234" t="s">
        <v>7430</v>
      </c>
      <c r="O703" s="234" t="s">
        <v>11924</v>
      </c>
      <c r="P703" s="234" t="s">
        <v>6999</v>
      </c>
      <c r="Q703" s="234"/>
      <c r="R703" s="234" t="s">
        <v>451</v>
      </c>
      <c r="S703" t="b">
        <v>0</v>
      </c>
      <c r="T703" s="242"/>
      <c r="U703" s="103">
        <v>30</v>
      </c>
      <c r="V703" s="234" t="s">
        <v>272</v>
      </c>
      <c r="W703" s="103">
        <v>30</v>
      </c>
      <c r="X703" s="234" t="s">
        <v>272</v>
      </c>
      <c r="Y703" s="242"/>
      <c r="Z703" s="242"/>
      <c r="AA703" s="103"/>
      <c r="AB703" s="234"/>
      <c r="AC703" s="243">
        <v>44295.732731481483</v>
      </c>
      <c r="AD703" s="234" t="s">
        <v>55</v>
      </c>
      <c r="AE703" s="235" t="s">
        <v>11925</v>
      </c>
      <c r="AF703" s="237"/>
      <c r="AG703" s="234" t="s">
        <v>482</v>
      </c>
      <c r="AH703" s="241"/>
      <c r="AI703" t="b">
        <v>1</v>
      </c>
      <c r="AJ703" t="b">
        <v>0</v>
      </c>
      <c r="AK703" s="234"/>
      <c r="AL703" s="103"/>
      <c r="AM703" t="b">
        <v>0</v>
      </c>
      <c r="AN703" s="234"/>
      <c r="AO703" s="103"/>
      <c r="AP703" s="241"/>
      <c r="AQ703" s="241"/>
      <c r="AR703" s="241"/>
      <c r="AS703" s="241"/>
      <c r="AT703" s="234"/>
      <c r="AU703" s="234" t="s">
        <v>7505</v>
      </c>
      <c r="AV703" t="b">
        <v>0</v>
      </c>
      <c r="AW703" t="b">
        <v>0</v>
      </c>
      <c r="AX703" s="241"/>
      <c r="AY703" s="241"/>
      <c r="AZ703" s="234"/>
      <c r="BA703" s="234"/>
      <c r="BB703" s="234"/>
      <c r="BC703" t="b">
        <v>1</v>
      </c>
      <c r="BD703" s="234" t="s">
        <v>11926</v>
      </c>
      <c r="BE703" s="234" t="s">
        <v>7026</v>
      </c>
      <c r="BF703" s="234" t="s">
        <v>7027</v>
      </c>
      <c r="BG703" s="234" t="s">
        <v>7010</v>
      </c>
      <c r="BH703" s="234" t="s">
        <v>55</v>
      </c>
      <c r="BI703" s="243">
        <v>44642.415543981479</v>
      </c>
      <c r="BJ703" s="234" t="s">
        <v>442</v>
      </c>
      <c r="BK703" s="234" t="s">
        <v>451</v>
      </c>
      <c r="BL703" s="234" t="s">
        <v>451</v>
      </c>
      <c r="BM703" s="234" t="s">
        <v>451</v>
      </c>
      <c r="BN703" s="241"/>
      <c r="BO703" t="b">
        <v>0</v>
      </c>
      <c r="BP703" t="b">
        <v>0</v>
      </c>
      <c r="BQ703" t="b">
        <v>0</v>
      </c>
      <c r="BR703" s="241"/>
      <c r="BS703" s="241"/>
      <c r="BT703" s="234" t="s">
        <v>7012</v>
      </c>
      <c r="BU703" t="b">
        <v>0</v>
      </c>
      <c r="BV703" s="103">
        <v>0</v>
      </c>
      <c r="BW703" s="235"/>
      <c r="BX703" s="234" t="s">
        <v>11925</v>
      </c>
      <c r="BY703" s="234" t="s">
        <v>56</v>
      </c>
      <c r="BZ703" s="234" t="s">
        <v>7014</v>
      </c>
    </row>
    <row r="704" spans="1:78" x14ac:dyDescent="0.25">
      <c r="A704" s="5">
        <v>1496</v>
      </c>
      <c r="B704" s="234" t="s">
        <v>11927</v>
      </c>
      <c r="C704" s="234" t="s">
        <v>11928</v>
      </c>
      <c r="D704" s="234" t="s">
        <v>7339</v>
      </c>
      <c r="E704" s="234" t="s">
        <v>8966</v>
      </c>
      <c r="F704" s="234" t="s">
        <v>6993</v>
      </c>
      <c r="G704" s="234" t="s">
        <v>7315</v>
      </c>
      <c r="H704" s="234" t="s">
        <v>6994</v>
      </c>
      <c r="I704" s="242"/>
      <c r="J704" s="242">
        <v>44280</v>
      </c>
      <c r="K704" s="234" t="s">
        <v>11929</v>
      </c>
      <c r="L704" s="242">
        <v>44286</v>
      </c>
      <c r="M704" s="234" t="s">
        <v>6996</v>
      </c>
      <c r="N704" s="234" t="s">
        <v>7340</v>
      </c>
      <c r="O704" s="234" t="s">
        <v>7341</v>
      </c>
      <c r="P704" s="234" t="s">
        <v>6999</v>
      </c>
      <c r="Q704" s="234"/>
      <c r="R704" s="234" t="s">
        <v>451</v>
      </c>
      <c r="S704" t="b">
        <v>0</v>
      </c>
      <c r="T704" s="242"/>
      <c r="U704" s="103">
        <v>13</v>
      </c>
      <c r="V704" s="234" t="s">
        <v>272</v>
      </c>
      <c r="W704" s="103">
        <v>13</v>
      </c>
      <c r="X704" s="234" t="s">
        <v>272</v>
      </c>
      <c r="Y704" s="242"/>
      <c r="Z704" s="242"/>
      <c r="AA704" s="103"/>
      <c r="AB704" s="234" t="s">
        <v>7343</v>
      </c>
      <c r="AC704" s="243">
        <v>44295.732719907406</v>
      </c>
      <c r="AD704" s="234" t="s">
        <v>55</v>
      </c>
      <c r="AE704" s="235" t="s">
        <v>11930</v>
      </c>
      <c r="AF704" s="237"/>
      <c r="AG704" s="234" t="s">
        <v>482</v>
      </c>
      <c r="AH704" s="241"/>
      <c r="AI704" t="b">
        <v>1</v>
      </c>
      <c r="AJ704" t="b">
        <v>0</v>
      </c>
      <c r="AK704" s="234"/>
      <c r="AL704" s="103"/>
      <c r="AM704" t="b">
        <v>0</v>
      </c>
      <c r="AN704" s="234"/>
      <c r="AO704" s="103"/>
      <c r="AP704" s="241"/>
      <c r="AQ704" s="241"/>
      <c r="AR704" s="241"/>
      <c r="AS704" s="241"/>
      <c r="AT704" s="234" t="s">
        <v>7005</v>
      </c>
      <c r="AU704" s="234" t="s">
        <v>7505</v>
      </c>
      <c r="AV704" t="b">
        <v>0</v>
      </c>
      <c r="AW704" t="b">
        <v>0</v>
      </c>
      <c r="AX704" s="241"/>
      <c r="AY704" s="241"/>
      <c r="AZ704" s="234"/>
      <c r="BA704" s="234"/>
      <c r="BB704" s="234"/>
      <c r="BC704" t="b">
        <v>0</v>
      </c>
      <c r="BD704" s="234" t="s">
        <v>7008</v>
      </c>
      <c r="BE704" s="234" t="s">
        <v>7009</v>
      </c>
      <c r="BF704" s="234" t="s">
        <v>7027</v>
      </c>
      <c r="BG704" s="234" t="s">
        <v>7028</v>
      </c>
      <c r="BH704" s="234" t="s">
        <v>55</v>
      </c>
      <c r="BI704" s="243">
        <v>44642.415532407409</v>
      </c>
      <c r="BJ704" s="234" t="s">
        <v>442</v>
      </c>
      <c r="BK704" s="234" t="s">
        <v>451</v>
      </c>
      <c r="BL704" s="234" t="s">
        <v>451</v>
      </c>
      <c r="BM704" s="234" t="s">
        <v>451</v>
      </c>
      <c r="BN704" s="241"/>
      <c r="BO704" t="b">
        <v>0</v>
      </c>
      <c r="BP704" t="b">
        <v>0</v>
      </c>
      <c r="BQ704" t="b">
        <v>0</v>
      </c>
      <c r="BR704" s="241"/>
      <c r="BS704" s="241"/>
      <c r="BT704" s="234" t="s">
        <v>7012</v>
      </c>
      <c r="BU704" t="b">
        <v>0</v>
      </c>
      <c r="BV704" s="103">
        <v>0</v>
      </c>
      <c r="BW704" s="235"/>
      <c r="BX704" s="234" t="s">
        <v>11930</v>
      </c>
      <c r="BY704" s="234" t="s">
        <v>56</v>
      </c>
      <c r="BZ704" s="234" t="s">
        <v>7014</v>
      </c>
    </row>
    <row r="705" spans="1:78" ht="315" x14ac:dyDescent="0.25">
      <c r="A705" s="5">
        <v>1495</v>
      </c>
      <c r="B705" s="234" t="s">
        <v>749</v>
      </c>
      <c r="C705" s="234" t="s">
        <v>11931</v>
      </c>
      <c r="D705" s="234"/>
      <c r="E705" s="234" t="s">
        <v>11932</v>
      </c>
      <c r="F705" s="234" t="s">
        <v>2991</v>
      </c>
      <c r="G705" s="234" t="s">
        <v>7157</v>
      </c>
      <c r="H705" s="234" t="s">
        <v>7825</v>
      </c>
      <c r="I705" s="242"/>
      <c r="J705" s="242">
        <v>44280</v>
      </c>
      <c r="K705" s="234" t="s">
        <v>11933</v>
      </c>
      <c r="L705" s="242">
        <v>44530</v>
      </c>
      <c r="M705" s="234" t="s">
        <v>7813</v>
      </c>
      <c r="N705" s="234" t="s">
        <v>7430</v>
      </c>
      <c r="O705" s="234" t="s">
        <v>11934</v>
      </c>
      <c r="P705" s="234" t="s">
        <v>6999</v>
      </c>
      <c r="Q705" s="234"/>
      <c r="R705" s="234" t="s">
        <v>451</v>
      </c>
      <c r="S705" t="b">
        <v>0</v>
      </c>
      <c r="T705" s="242"/>
      <c r="U705" s="103">
        <v>68</v>
      </c>
      <c r="V705" s="234" t="s">
        <v>272</v>
      </c>
      <c r="W705" s="103">
        <v>272</v>
      </c>
      <c r="X705" s="234" t="s">
        <v>272</v>
      </c>
      <c r="Y705" s="242"/>
      <c r="Z705" s="242"/>
      <c r="AA705" s="103"/>
      <c r="AB705" s="234"/>
      <c r="AC705" s="243">
        <v>44295.732685185183</v>
      </c>
      <c r="AD705" s="234" t="s">
        <v>55</v>
      </c>
      <c r="AE705" s="235" t="s">
        <v>11935</v>
      </c>
      <c r="AF705" s="237">
        <v>1000</v>
      </c>
      <c r="AG705" s="234" t="s">
        <v>482</v>
      </c>
      <c r="AH705" s="241"/>
      <c r="AI705" t="b">
        <v>1</v>
      </c>
      <c r="AJ705" t="b">
        <v>0</v>
      </c>
      <c r="AK705" s="234"/>
      <c r="AL705" s="103"/>
      <c r="AM705" t="b">
        <v>0</v>
      </c>
      <c r="AN705" s="234"/>
      <c r="AO705" s="103"/>
      <c r="AP705" s="241"/>
      <c r="AQ705" s="241"/>
      <c r="AR705" s="241" t="s">
        <v>11936</v>
      </c>
      <c r="AS705" s="241"/>
      <c r="AT705" s="234" t="s">
        <v>7005</v>
      </c>
      <c r="AU705" s="234" t="s">
        <v>7505</v>
      </c>
      <c r="AV705" t="b">
        <v>0</v>
      </c>
      <c r="AW705" t="b">
        <v>0</v>
      </c>
      <c r="AX705" s="241"/>
      <c r="AY705" s="241"/>
      <c r="AZ705" s="234"/>
      <c r="BA705" s="234"/>
      <c r="BB705" s="234"/>
      <c r="BC705" t="b">
        <v>1</v>
      </c>
      <c r="BD705" s="234" t="s">
        <v>7821</v>
      </c>
      <c r="BE705" s="234" t="s">
        <v>7171</v>
      </c>
      <c r="BF705" s="234" t="s">
        <v>7027</v>
      </c>
      <c r="BG705" s="234" t="s">
        <v>7028</v>
      </c>
      <c r="BH705" s="234" t="s">
        <v>7163</v>
      </c>
      <c r="BI705" s="243">
        <v>44769.579143518517</v>
      </c>
      <c r="BJ705" s="234" t="s">
        <v>11937</v>
      </c>
      <c r="BK705" s="234" t="s">
        <v>547</v>
      </c>
      <c r="BL705" s="234" t="s">
        <v>451</v>
      </c>
      <c r="BM705" s="234" t="s">
        <v>451</v>
      </c>
      <c r="BN705" s="241"/>
      <c r="BO705" t="b">
        <v>0</v>
      </c>
      <c r="BP705" t="b">
        <v>0</v>
      </c>
      <c r="BQ705" t="b">
        <v>0</v>
      </c>
      <c r="BR705" s="241"/>
      <c r="BS705" s="241"/>
      <c r="BT705" s="234" t="s">
        <v>7047</v>
      </c>
      <c r="BU705" t="b">
        <v>0</v>
      </c>
      <c r="BV705" s="103">
        <v>2</v>
      </c>
      <c r="BW705" s="235">
        <v>1536</v>
      </c>
      <c r="BX705" s="234" t="s">
        <v>11935</v>
      </c>
      <c r="BY705" s="234" t="s">
        <v>56</v>
      </c>
      <c r="BZ705" s="234" t="s">
        <v>7014</v>
      </c>
    </row>
    <row r="706" spans="1:78" x14ac:dyDescent="0.25">
      <c r="A706" s="5">
        <v>1494</v>
      </c>
      <c r="B706" s="234" t="s">
        <v>11938</v>
      </c>
      <c r="C706" s="234" t="s">
        <v>11939</v>
      </c>
      <c r="D706" s="234" t="s">
        <v>11940</v>
      </c>
      <c r="E706" s="234" t="s">
        <v>11941</v>
      </c>
      <c r="F706" s="234" t="s">
        <v>7156</v>
      </c>
      <c r="G706" s="234" t="s">
        <v>7856</v>
      </c>
      <c r="H706" s="234" t="s">
        <v>7018</v>
      </c>
      <c r="I706" s="242"/>
      <c r="J706" s="242">
        <v>44280</v>
      </c>
      <c r="K706" s="234" t="s">
        <v>11942</v>
      </c>
      <c r="L706" s="242">
        <v>44280</v>
      </c>
      <c r="M706" s="234" t="s">
        <v>6996</v>
      </c>
      <c r="N706" s="234" t="s">
        <v>11943</v>
      </c>
      <c r="O706" s="234" t="s">
        <v>7620</v>
      </c>
      <c r="P706" s="234" t="s">
        <v>6999</v>
      </c>
      <c r="Q706" s="234"/>
      <c r="R706" s="234" t="s">
        <v>451</v>
      </c>
      <c r="S706" t="b">
        <v>0</v>
      </c>
      <c r="T706" s="242"/>
      <c r="U706" s="103">
        <v>3</v>
      </c>
      <c r="V706" s="234" t="s">
        <v>272</v>
      </c>
      <c r="W706" s="103">
        <v>3</v>
      </c>
      <c r="X706" s="234" t="s">
        <v>272</v>
      </c>
      <c r="Y706" s="242"/>
      <c r="Z706" s="242"/>
      <c r="AA706" s="103"/>
      <c r="AB706" s="234"/>
      <c r="AC706" s="243">
        <v>44295.732604166667</v>
      </c>
      <c r="AD706" s="234" t="s">
        <v>55</v>
      </c>
      <c r="AE706" s="235" t="s">
        <v>11944</v>
      </c>
      <c r="AF706" s="237"/>
      <c r="AG706" s="234" t="s">
        <v>482</v>
      </c>
      <c r="AH706" s="241"/>
      <c r="AI706" t="b">
        <v>1</v>
      </c>
      <c r="AJ706" t="b">
        <v>0</v>
      </c>
      <c r="AK706" s="234"/>
      <c r="AL706" s="103"/>
      <c r="AM706" t="b">
        <v>0</v>
      </c>
      <c r="AN706" s="234"/>
      <c r="AO706" s="103"/>
      <c r="AP706" s="241"/>
      <c r="AQ706" s="241"/>
      <c r="AR706" s="241"/>
      <c r="AS706" s="241"/>
      <c r="AT706" s="234" t="s">
        <v>7005</v>
      </c>
      <c r="AU706" s="234" t="s">
        <v>7505</v>
      </c>
      <c r="AV706" t="b">
        <v>0</v>
      </c>
      <c r="AW706" t="b">
        <v>0</v>
      </c>
      <c r="AX706" s="241"/>
      <c r="AY706" s="241"/>
      <c r="AZ706" s="234"/>
      <c r="BA706" s="234"/>
      <c r="BB706" s="234"/>
      <c r="BC706" t="b">
        <v>0</v>
      </c>
      <c r="BD706" s="234" t="s">
        <v>7008</v>
      </c>
      <c r="BE706" s="234" t="s">
        <v>7026</v>
      </c>
      <c r="BF706" s="234" t="s">
        <v>7027</v>
      </c>
      <c r="BG706" s="234" t="s">
        <v>7010</v>
      </c>
      <c r="BH706" s="234" t="s">
        <v>55</v>
      </c>
      <c r="BI706" s="243">
        <v>44642.415532407409</v>
      </c>
      <c r="BJ706" s="234" t="s">
        <v>442</v>
      </c>
      <c r="BK706" s="234" t="s">
        <v>451</v>
      </c>
      <c r="BL706" s="234" t="s">
        <v>451</v>
      </c>
      <c r="BM706" s="234" t="s">
        <v>451</v>
      </c>
      <c r="BN706" s="241"/>
      <c r="BO706" t="b">
        <v>0</v>
      </c>
      <c r="BP706" t="b">
        <v>0</v>
      </c>
      <c r="BQ706" t="b">
        <v>0</v>
      </c>
      <c r="BR706" s="241"/>
      <c r="BS706" s="241"/>
      <c r="BT706" s="234" t="s">
        <v>7012</v>
      </c>
      <c r="BU706" t="b">
        <v>0</v>
      </c>
      <c r="BV706" s="103">
        <v>0</v>
      </c>
      <c r="BW706" s="235"/>
      <c r="BX706" s="234" t="s">
        <v>11944</v>
      </c>
      <c r="BY706" s="234" t="s">
        <v>56</v>
      </c>
      <c r="BZ706" s="234" t="s">
        <v>7014</v>
      </c>
    </row>
    <row r="707" spans="1:78" x14ac:dyDescent="0.25">
      <c r="A707" s="5">
        <v>1493</v>
      </c>
      <c r="B707" s="234" t="s">
        <v>11945</v>
      </c>
      <c r="C707" s="234" t="s">
        <v>11946</v>
      </c>
      <c r="D707" s="234" t="s">
        <v>7124</v>
      </c>
      <c r="E707" s="234" t="s">
        <v>11947</v>
      </c>
      <c r="F707" s="234" t="s">
        <v>7156</v>
      </c>
      <c r="G707" s="234" t="s">
        <v>7279</v>
      </c>
      <c r="H707" s="234" t="s">
        <v>6994</v>
      </c>
      <c r="I707" s="242"/>
      <c r="J707" s="242">
        <v>44280</v>
      </c>
      <c r="K707" s="234" t="s">
        <v>11948</v>
      </c>
      <c r="L707" s="242">
        <v>44286</v>
      </c>
      <c r="M707" s="234" t="s">
        <v>6996</v>
      </c>
      <c r="N707" s="234" t="s">
        <v>7126</v>
      </c>
      <c r="O707" s="234" t="s">
        <v>11949</v>
      </c>
      <c r="P707" s="234" t="s">
        <v>6999</v>
      </c>
      <c r="Q707" s="234"/>
      <c r="R707" s="234" t="s">
        <v>451</v>
      </c>
      <c r="S707" t="b">
        <v>0</v>
      </c>
      <c r="T707" s="242"/>
      <c r="U707" s="103">
        <v>1</v>
      </c>
      <c r="V707" s="234" t="s">
        <v>272</v>
      </c>
      <c r="W707" s="103">
        <v>1</v>
      </c>
      <c r="X707" s="234" t="s">
        <v>272</v>
      </c>
      <c r="Y707" s="242"/>
      <c r="Z707" s="242"/>
      <c r="AA707" s="103"/>
      <c r="AB707" s="234" t="s">
        <v>7128</v>
      </c>
      <c r="AC707" s="243">
        <v>44295.732557870368</v>
      </c>
      <c r="AD707" s="234" t="s">
        <v>55</v>
      </c>
      <c r="AE707" s="235" t="s">
        <v>11950</v>
      </c>
      <c r="AF707" s="237"/>
      <c r="AG707" s="234" t="s">
        <v>482</v>
      </c>
      <c r="AH707" s="241"/>
      <c r="AI707" t="b">
        <v>1</v>
      </c>
      <c r="AJ707" t="b">
        <v>0</v>
      </c>
      <c r="AK707" s="234"/>
      <c r="AL707" s="103"/>
      <c r="AM707" t="b">
        <v>0</v>
      </c>
      <c r="AN707" s="234"/>
      <c r="AO707" s="103"/>
      <c r="AP707" s="241"/>
      <c r="AQ707" s="241"/>
      <c r="AR707" s="241"/>
      <c r="AS707" s="241"/>
      <c r="AT707" s="234" t="s">
        <v>7005</v>
      </c>
      <c r="AU707" s="234" t="s">
        <v>7505</v>
      </c>
      <c r="AV707" t="b">
        <v>0</v>
      </c>
      <c r="AW707" t="b">
        <v>0</v>
      </c>
      <c r="AX707" s="241"/>
      <c r="AY707" s="241"/>
      <c r="AZ707" s="234"/>
      <c r="BA707" s="234"/>
      <c r="BB707" s="234"/>
      <c r="BC707" t="b">
        <v>0</v>
      </c>
      <c r="BD707" s="234" t="s">
        <v>7008</v>
      </c>
      <c r="BE707" s="234" t="s">
        <v>7009</v>
      </c>
      <c r="BF707" s="234" t="s">
        <v>7027</v>
      </c>
      <c r="BG707" s="234" t="s">
        <v>7028</v>
      </c>
      <c r="BH707" s="234" t="s">
        <v>55</v>
      </c>
      <c r="BI707" s="243">
        <v>44642.415706018517</v>
      </c>
      <c r="BJ707" s="234" t="s">
        <v>442</v>
      </c>
      <c r="BK707" s="234" t="s">
        <v>451</v>
      </c>
      <c r="BL707" s="234" t="s">
        <v>451</v>
      </c>
      <c r="BM707" s="234" t="s">
        <v>451</v>
      </c>
      <c r="BN707" s="241"/>
      <c r="BO707" t="b">
        <v>0</v>
      </c>
      <c r="BP707" t="b">
        <v>0</v>
      </c>
      <c r="BQ707" t="b">
        <v>0</v>
      </c>
      <c r="BR707" s="241"/>
      <c r="BS707" s="241"/>
      <c r="BT707" s="234" t="s">
        <v>7012</v>
      </c>
      <c r="BU707" t="b">
        <v>0</v>
      </c>
      <c r="BV707" s="103">
        <v>0</v>
      </c>
      <c r="BW707" s="235"/>
      <c r="BX707" s="234" t="s">
        <v>11950</v>
      </c>
      <c r="BY707" s="234" t="s">
        <v>56</v>
      </c>
      <c r="BZ707" s="234" t="s">
        <v>7014</v>
      </c>
    </row>
    <row r="708" spans="1:78" x14ac:dyDescent="0.25">
      <c r="A708" s="5">
        <v>1492</v>
      </c>
      <c r="B708" s="234" t="s">
        <v>11951</v>
      </c>
      <c r="C708" s="234" t="s">
        <v>11952</v>
      </c>
      <c r="D708" s="234"/>
      <c r="E708" s="234" t="s">
        <v>11953</v>
      </c>
      <c r="F708" s="234" t="s">
        <v>7156</v>
      </c>
      <c r="G708" s="234" t="s">
        <v>7856</v>
      </c>
      <c r="H708" s="234" t="s">
        <v>7018</v>
      </c>
      <c r="I708" s="242"/>
      <c r="J708" s="242">
        <v>44280</v>
      </c>
      <c r="K708" s="234" t="s">
        <v>11954</v>
      </c>
      <c r="L708" s="242">
        <v>44280</v>
      </c>
      <c r="M708" s="234" t="s">
        <v>6996</v>
      </c>
      <c r="N708" s="234" t="s">
        <v>11955</v>
      </c>
      <c r="O708" s="234" t="s">
        <v>11956</v>
      </c>
      <c r="P708" s="234" t="s">
        <v>6999</v>
      </c>
      <c r="Q708" s="234"/>
      <c r="R708" s="234" t="s">
        <v>451</v>
      </c>
      <c r="S708" t="b">
        <v>0</v>
      </c>
      <c r="T708" s="242"/>
      <c r="U708" s="103">
        <v>2</v>
      </c>
      <c r="V708" s="234" t="s">
        <v>272</v>
      </c>
      <c r="W708" s="103">
        <v>2</v>
      </c>
      <c r="X708" s="234" t="s">
        <v>272</v>
      </c>
      <c r="Y708" s="242"/>
      <c r="Z708" s="242"/>
      <c r="AA708" s="103"/>
      <c r="AB708" s="234"/>
      <c r="AC708" s="243">
        <v>44295.732511574075</v>
      </c>
      <c r="AD708" s="234" t="s">
        <v>55</v>
      </c>
      <c r="AE708" s="235" t="s">
        <v>11957</v>
      </c>
      <c r="AF708" s="237"/>
      <c r="AG708" s="234" t="s">
        <v>482</v>
      </c>
      <c r="AH708" s="241"/>
      <c r="AI708" t="b">
        <v>1</v>
      </c>
      <c r="AJ708" t="b">
        <v>0</v>
      </c>
      <c r="AK708" s="234"/>
      <c r="AL708" s="103"/>
      <c r="AM708" t="b">
        <v>0</v>
      </c>
      <c r="AN708" s="234"/>
      <c r="AO708" s="103"/>
      <c r="AP708" s="241"/>
      <c r="AQ708" s="241"/>
      <c r="AR708" s="241"/>
      <c r="AS708" s="241"/>
      <c r="AT708" s="234"/>
      <c r="AU708" s="234" t="s">
        <v>7505</v>
      </c>
      <c r="AV708" t="b">
        <v>0</v>
      </c>
      <c r="AW708" t="b">
        <v>0</v>
      </c>
      <c r="AX708" s="241"/>
      <c r="AY708" s="241"/>
      <c r="AZ708" s="234"/>
      <c r="BA708" s="234"/>
      <c r="BB708" s="234"/>
      <c r="BC708" t="b">
        <v>1</v>
      </c>
      <c r="BD708" s="234" t="s">
        <v>7008</v>
      </c>
      <c r="BE708" s="234" t="s">
        <v>7026</v>
      </c>
      <c r="BF708" s="234" t="s">
        <v>7027</v>
      </c>
      <c r="BG708" s="234" t="s">
        <v>7010</v>
      </c>
      <c r="BH708" s="234" t="s">
        <v>55</v>
      </c>
      <c r="BI708" s="243">
        <v>44642.415694444448</v>
      </c>
      <c r="BJ708" s="234" t="s">
        <v>442</v>
      </c>
      <c r="BK708" s="234" t="s">
        <v>451</v>
      </c>
      <c r="BL708" s="234" t="s">
        <v>451</v>
      </c>
      <c r="BM708" s="234" t="s">
        <v>451</v>
      </c>
      <c r="BN708" s="241"/>
      <c r="BO708" t="b">
        <v>0</v>
      </c>
      <c r="BP708" t="b">
        <v>0</v>
      </c>
      <c r="BQ708" t="b">
        <v>0</v>
      </c>
      <c r="BR708" s="241"/>
      <c r="BS708" s="241"/>
      <c r="BT708" s="234" t="s">
        <v>7012</v>
      </c>
      <c r="BU708" t="b">
        <v>0</v>
      </c>
      <c r="BV708" s="103">
        <v>0</v>
      </c>
      <c r="BW708" s="235"/>
      <c r="BX708" s="234" t="s">
        <v>11957</v>
      </c>
      <c r="BY708" s="234" t="s">
        <v>56</v>
      </c>
      <c r="BZ708" s="234" t="s">
        <v>7014</v>
      </c>
    </row>
    <row r="709" spans="1:78" x14ac:dyDescent="0.25">
      <c r="A709" s="5">
        <v>1491</v>
      </c>
      <c r="B709" s="234" t="s">
        <v>11958</v>
      </c>
      <c r="C709" s="234" t="s">
        <v>11959</v>
      </c>
      <c r="D709" s="234" t="s">
        <v>11493</v>
      </c>
      <c r="E709" s="234" t="s">
        <v>11517</v>
      </c>
      <c r="F709" s="234" t="s">
        <v>7156</v>
      </c>
      <c r="G709" s="234" t="s">
        <v>7856</v>
      </c>
      <c r="H709" s="234" t="s">
        <v>7018</v>
      </c>
      <c r="I709" s="242"/>
      <c r="J709" s="242">
        <v>44280</v>
      </c>
      <c r="K709" s="234" t="s">
        <v>11960</v>
      </c>
      <c r="L709" s="242">
        <v>44280</v>
      </c>
      <c r="M709" s="234" t="s">
        <v>7228</v>
      </c>
      <c r="N709" s="234" t="s">
        <v>11496</v>
      </c>
      <c r="O709" s="234" t="s">
        <v>11497</v>
      </c>
      <c r="P709" s="234" t="s">
        <v>6999</v>
      </c>
      <c r="Q709" s="234"/>
      <c r="R709" s="234" t="s">
        <v>451</v>
      </c>
      <c r="S709" t="b">
        <v>0</v>
      </c>
      <c r="T709" s="242"/>
      <c r="U709" s="103">
        <v>20</v>
      </c>
      <c r="V709" s="234" t="s">
        <v>272</v>
      </c>
      <c r="W709" s="103">
        <v>20</v>
      </c>
      <c r="X709" s="234" t="s">
        <v>272</v>
      </c>
      <c r="Y709" s="242"/>
      <c r="Z709" s="242"/>
      <c r="AA709" s="103"/>
      <c r="AB709" s="234" t="s">
        <v>11498</v>
      </c>
      <c r="AC709" s="243">
        <v>44295.732476851852</v>
      </c>
      <c r="AD709" s="234" t="s">
        <v>55</v>
      </c>
      <c r="AE709" s="235" t="s">
        <v>11961</v>
      </c>
      <c r="AF709" s="237"/>
      <c r="AG709" s="234" t="s">
        <v>482</v>
      </c>
      <c r="AH709" s="241"/>
      <c r="AI709" t="b">
        <v>1</v>
      </c>
      <c r="AJ709" t="b">
        <v>0</v>
      </c>
      <c r="AK709" s="234"/>
      <c r="AL709" s="103"/>
      <c r="AM709" t="b">
        <v>0</v>
      </c>
      <c r="AN709" s="234"/>
      <c r="AO709" s="103"/>
      <c r="AP709" s="241"/>
      <c r="AQ709" s="241"/>
      <c r="AR709" s="241"/>
      <c r="AS709" s="241"/>
      <c r="AT709" s="234" t="s">
        <v>7005</v>
      </c>
      <c r="AU709" s="234" t="s">
        <v>7505</v>
      </c>
      <c r="AV709" t="b">
        <v>0</v>
      </c>
      <c r="AW709" t="b">
        <v>0</v>
      </c>
      <c r="AX709" s="241"/>
      <c r="AY709" s="241"/>
      <c r="AZ709" s="234"/>
      <c r="BA709" s="234"/>
      <c r="BB709" s="234"/>
      <c r="BC709" t="b">
        <v>0</v>
      </c>
      <c r="BD709" s="234" t="s">
        <v>7234</v>
      </c>
      <c r="BE709" s="234" t="s">
        <v>7026</v>
      </c>
      <c r="BF709" s="234" t="s">
        <v>7027</v>
      </c>
      <c r="BG709" s="234" t="s">
        <v>7010</v>
      </c>
      <c r="BH709" s="234" t="s">
        <v>55</v>
      </c>
      <c r="BI709" s="243">
        <v>44642.415694444448</v>
      </c>
      <c r="BJ709" s="234" t="s">
        <v>442</v>
      </c>
      <c r="BK709" s="234" t="s">
        <v>451</v>
      </c>
      <c r="BL709" s="234" t="s">
        <v>451</v>
      </c>
      <c r="BM709" s="234" t="s">
        <v>451</v>
      </c>
      <c r="BN709" s="241"/>
      <c r="BO709" t="b">
        <v>0</v>
      </c>
      <c r="BP709" t="b">
        <v>0</v>
      </c>
      <c r="BQ709" t="b">
        <v>0</v>
      </c>
      <c r="BR709" s="241"/>
      <c r="BS709" s="241"/>
      <c r="BT709" s="234" t="s">
        <v>7012</v>
      </c>
      <c r="BU709" t="b">
        <v>0</v>
      </c>
      <c r="BV709" s="103">
        <v>0</v>
      </c>
      <c r="BW709" s="235"/>
      <c r="BX709" s="234" t="s">
        <v>11961</v>
      </c>
      <c r="BY709" s="234" t="s">
        <v>56</v>
      </c>
      <c r="BZ709" s="234" t="s">
        <v>7014</v>
      </c>
    </row>
    <row r="710" spans="1:78" x14ac:dyDescent="0.25">
      <c r="A710" s="5">
        <v>1490</v>
      </c>
      <c r="B710" s="234" t="s">
        <v>11962</v>
      </c>
      <c r="C710" s="234" t="s">
        <v>11963</v>
      </c>
      <c r="D710" s="234" t="s">
        <v>11964</v>
      </c>
      <c r="E710" s="234" t="s">
        <v>11965</v>
      </c>
      <c r="F710" s="234" t="s">
        <v>6993</v>
      </c>
      <c r="G710" s="234" t="s">
        <v>10829</v>
      </c>
      <c r="H710" s="234" t="s">
        <v>7856</v>
      </c>
      <c r="I710" s="242"/>
      <c r="J710" s="242">
        <v>44279</v>
      </c>
      <c r="K710" s="234" t="s">
        <v>11966</v>
      </c>
      <c r="L710" s="242">
        <v>44287</v>
      </c>
      <c r="M710" s="234" t="s">
        <v>6996</v>
      </c>
      <c r="N710" s="234" t="s">
        <v>11967</v>
      </c>
      <c r="O710" s="234" t="s">
        <v>11968</v>
      </c>
      <c r="P710" s="234" t="s">
        <v>6999</v>
      </c>
      <c r="Q710" s="234"/>
      <c r="R710" s="234" t="s">
        <v>451</v>
      </c>
      <c r="S710" t="b">
        <v>0</v>
      </c>
      <c r="T710" s="242"/>
      <c r="U710" s="103">
        <v>20</v>
      </c>
      <c r="V710" s="234" t="s">
        <v>272</v>
      </c>
      <c r="W710" s="103">
        <v>20</v>
      </c>
      <c r="X710" s="234" t="s">
        <v>272</v>
      </c>
      <c r="Y710" s="242"/>
      <c r="Z710" s="242"/>
      <c r="AA710" s="103"/>
      <c r="AB710" s="234" t="s">
        <v>11969</v>
      </c>
      <c r="AC710" s="243">
        <v>44295.732418981483</v>
      </c>
      <c r="AD710" s="234" t="s">
        <v>55</v>
      </c>
      <c r="AE710" s="235" t="s">
        <v>11970</v>
      </c>
      <c r="AF710" s="237"/>
      <c r="AG710" s="234" t="s">
        <v>482</v>
      </c>
      <c r="AH710" s="241"/>
      <c r="AI710" t="b">
        <v>1</v>
      </c>
      <c r="AJ710" t="b">
        <v>0</v>
      </c>
      <c r="AK710" s="234"/>
      <c r="AL710" s="103"/>
      <c r="AM710" t="b">
        <v>0</v>
      </c>
      <c r="AN710" s="234"/>
      <c r="AO710" s="103"/>
      <c r="AP710" s="241"/>
      <c r="AQ710" s="241"/>
      <c r="AR710" s="241"/>
      <c r="AS710" s="241"/>
      <c r="AT710" s="234" t="s">
        <v>7430</v>
      </c>
      <c r="AU710" s="234" t="s">
        <v>7505</v>
      </c>
      <c r="AV710" t="b">
        <v>0</v>
      </c>
      <c r="AW710" t="b">
        <v>0</v>
      </c>
      <c r="AX710" s="241"/>
      <c r="AY710" s="241"/>
      <c r="AZ710" s="234"/>
      <c r="BA710" s="234"/>
      <c r="BB710" s="234"/>
      <c r="BC710" t="b">
        <v>0</v>
      </c>
      <c r="BD710" s="234" t="s">
        <v>7008</v>
      </c>
      <c r="BE710" s="234" t="s">
        <v>7026</v>
      </c>
      <c r="BF710" s="234" t="s">
        <v>7027</v>
      </c>
      <c r="BG710" s="234" t="s">
        <v>7028</v>
      </c>
      <c r="BH710" s="234" t="s">
        <v>55</v>
      </c>
      <c r="BI710" s="243">
        <v>44642.415694444448</v>
      </c>
      <c r="BJ710" s="234" t="s">
        <v>442</v>
      </c>
      <c r="BK710" s="234" t="s">
        <v>451</v>
      </c>
      <c r="BL710" s="234" t="s">
        <v>451</v>
      </c>
      <c r="BM710" s="234" t="s">
        <v>451</v>
      </c>
      <c r="BN710" s="241"/>
      <c r="BO710" t="b">
        <v>0</v>
      </c>
      <c r="BP710" t="b">
        <v>0</v>
      </c>
      <c r="BQ710" t="b">
        <v>0</v>
      </c>
      <c r="BR710" s="241"/>
      <c r="BS710" s="241"/>
      <c r="BT710" s="234" t="s">
        <v>7012</v>
      </c>
      <c r="BU710" t="b">
        <v>0</v>
      </c>
      <c r="BV710" s="103">
        <v>0</v>
      </c>
      <c r="BW710" s="235"/>
      <c r="BX710" s="234" t="s">
        <v>11970</v>
      </c>
      <c r="BY710" s="234" t="s">
        <v>56</v>
      </c>
      <c r="BZ710" s="234" t="s">
        <v>7014</v>
      </c>
    </row>
    <row r="711" spans="1:78" x14ac:dyDescent="0.25">
      <c r="A711" s="5">
        <v>1489</v>
      </c>
      <c r="B711" s="234" t="s">
        <v>11971</v>
      </c>
      <c r="C711" s="234" t="s">
        <v>11972</v>
      </c>
      <c r="D711" s="234" t="s">
        <v>11503</v>
      </c>
      <c r="E711" s="234" t="s">
        <v>11504</v>
      </c>
      <c r="F711" s="234" t="s">
        <v>7156</v>
      </c>
      <c r="G711" s="234" t="s">
        <v>7856</v>
      </c>
      <c r="H711" s="234" t="s">
        <v>7018</v>
      </c>
      <c r="I711" s="242"/>
      <c r="J711" s="242">
        <v>44280</v>
      </c>
      <c r="K711" s="234" t="s">
        <v>11973</v>
      </c>
      <c r="L711" s="242">
        <v>44280</v>
      </c>
      <c r="M711" s="234" t="s">
        <v>6996</v>
      </c>
      <c r="N711" s="234" t="s">
        <v>9562</v>
      </c>
      <c r="O711" s="234" t="s">
        <v>11614</v>
      </c>
      <c r="P711" s="234" t="s">
        <v>6999</v>
      </c>
      <c r="Q711" s="234"/>
      <c r="R711" s="234" t="s">
        <v>451</v>
      </c>
      <c r="S711" t="b">
        <v>0</v>
      </c>
      <c r="T711" s="242"/>
      <c r="U711" s="103">
        <v>1</v>
      </c>
      <c r="V711" s="234" t="s">
        <v>272</v>
      </c>
      <c r="W711" s="103">
        <v>1</v>
      </c>
      <c r="X711" s="234" t="s">
        <v>272</v>
      </c>
      <c r="Y711" s="242"/>
      <c r="Z711" s="242"/>
      <c r="AA711" s="103"/>
      <c r="AB711" s="234" t="s">
        <v>11506</v>
      </c>
      <c r="AC711" s="243">
        <v>44295.732372685183</v>
      </c>
      <c r="AD711" s="234" t="s">
        <v>55</v>
      </c>
      <c r="AE711" s="235" t="s">
        <v>11974</v>
      </c>
      <c r="AF711" s="237"/>
      <c r="AG711" s="234" t="s">
        <v>482</v>
      </c>
      <c r="AH711" s="241"/>
      <c r="AI711" t="b">
        <v>1</v>
      </c>
      <c r="AJ711" t="b">
        <v>0</v>
      </c>
      <c r="AK711" s="234"/>
      <c r="AL711" s="103"/>
      <c r="AM711" t="b">
        <v>0</v>
      </c>
      <c r="AN711" s="234"/>
      <c r="AO711" s="103"/>
      <c r="AP711" s="241"/>
      <c r="AQ711" s="241"/>
      <c r="AR711" s="241"/>
      <c r="AS711" s="241"/>
      <c r="AT711" s="234" t="s">
        <v>7005</v>
      </c>
      <c r="AU711" s="234" t="s">
        <v>7505</v>
      </c>
      <c r="AV711" t="b">
        <v>0</v>
      </c>
      <c r="AW711" t="b">
        <v>0</v>
      </c>
      <c r="AX711" s="241"/>
      <c r="AY711" s="241"/>
      <c r="AZ711" s="234"/>
      <c r="BA711" s="234"/>
      <c r="BB711" s="234"/>
      <c r="BC711" t="b">
        <v>0</v>
      </c>
      <c r="BD711" s="234" t="s">
        <v>7008</v>
      </c>
      <c r="BE711" s="234" t="s">
        <v>7026</v>
      </c>
      <c r="BF711" s="234" t="s">
        <v>7027</v>
      </c>
      <c r="BG711" s="234" t="s">
        <v>7010</v>
      </c>
      <c r="BH711" s="234" t="s">
        <v>55</v>
      </c>
      <c r="BI711" s="243">
        <v>44642.415694444448</v>
      </c>
      <c r="BJ711" s="234" t="s">
        <v>442</v>
      </c>
      <c r="BK711" s="234" t="s">
        <v>451</v>
      </c>
      <c r="BL711" s="234" t="s">
        <v>451</v>
      </c>
      <c r="BM711" s="234" t="s">
        <v>451</v>
      </c>
      <c r="BN711" s="241"/>
      <c r="BO711" t="b">
        <v>0</v>
      </c>
      <c r="BP711" t="b">
        <v>0</v>
      </c>
      <c r="BQ711" t="b">
        <v>0</v>
      </c>
      <c r="BR711" s="241"/>
      <c r="BS711" s="241"/>
      <c r="BT711" s="234" t="s">
        <v>7012</v>
      </c>
      <c r="BU711" t="b">
        <v>0</v>
      </c>
      <c r="BV711" s="103">
        <v>0</v>
      </c>
      <c r="BW711" s="235"/>
      <c r="BX711" s="234" t="s">
        <v>11974</v>
      </c>
      <c r="BY711" s="234" t="s">
        <v>56</v>
      </c>
      <c r="BZ711" s="234" t="s">
        <v>7014</v>
      </c>
    </row>
    <row r="712" spans="1:78" x14ac:dyDescent="0.25">
      <c r="A712" s="5">
        <v>1488</v>
      </c>
      <c r="B712" s="234" t="s">
        <v>11975</v>
      </c>
      <c r="C712" s="234" t="s">
        <v>11976</v>
      </c>
      <c r="D712" s="234" t="s">
        <v>11977</v>
      </c>
      <c r="E712" s="234" t="s">
        <v>11977</v>
      </c>
      <c r="F712" s="234" t="s">
        <v>7156</v>
      </c>
      <c r="G712" s="234" t="s">
        <v>7018</v>
      </c>
      <c r="H712" s="234" t="s">
        <v>7856</v>
      </c>
      <c r="I712" s="242"/>
      <c r="J712" s="242">
        <v>44280</v>
      </c>
      <c r="K712" s="234" t="s">
        <v>11978</v>
      </c>
      <c r="L712" s="242">
        <v>44284</v>
      </c>
      <c r="M712" s="234" t="s">
        <v>8885</v>
      </c>
      <c r="N712" s="234" t="s">
        <v>11979</v>
      </c>
      <c r="O712" s="234" t="s">
        <v>11980</v>
      </c>
      <c r="P712" s="234" t="s">
        <v>6999</v>
      </c>
      <c r="Q712" s="234"/>
      <c r="R712" s="234" t="s">
        <v>451</v>
      </c>
      <c r="S712" t="b">
        <v>0</v>
      </c>
      <c r="T712" s="242"/>
      <c r="U712" s="103">
        <v>170</v>
      </c>
      <c r="V712" s="234" t="s">
        <v>272</v>
      </c>
      <c r="W712" s="103">
        <v>170</v>
      </c>
      <c r="X712" s="234" t="s">
        <v>272</v>
      </c>
      <c r="Y712" s="242"/>
      <c r="Z712" s="242"/>
      <c r="AA712" s="103"/>
      <c r="AB712" s="234" t="s">
        <v>11981</v>
      </c>
      <c r="AC712" s="243">
        <v>44295.732303240744</v>
      </c>
      <c r="AD712" s="234" t="s">
        <v>55</v>
      </c>
      <c r="AE712" s="235" t="s">
        <v>11982</v>
      </c>
      <c r="AF712" s="237"/>
      <c r="AG712" s="234" t="s">
        <v>482</v>
      </c>
      <c r="AH712" s="241"/>
      <c r="AI712" t="b">
        <v>1</v>
      </c>
      <c r="AJ712" t="b">
        <v>0</v>
      </c>
      <c r="AK712" s="234"/>
      <c r="AL712" s="103"/>
      <c r="AM712" t="b">
        <v>0</v>
      </c>
      <c r="AN712" s="234"/>
      <c r="AO712" s="103"/>
      <c r="AP712" s="241"/>
      <c r="AQ712" s="241"/>
      <c r="AR712" s="241"/>
      <c r="AS712" s="241"/>
      <c r="AT712" s="234" t="s">
        <v>7005</v>
      </c>
      <c r="AU712" s="234" t="s">
        <v>7505</v>
      </c>
      <c r="AV712" t="b">
        <v>0</v>
      </c>
      <c r="AW712" t="b">
        <v>0</v>
      </c>
      <c r="AX712" s="241"/>
      <c r="AY712" s="241"/>
      <c r="AZ712" s="234"/>
      <c r="BA712" s="234"/>
      <c r="BB712" s="234"/>
      <c r="BC712" t="b">
        <v>0</v>
      </c>
      <c r="BD712" s="234" t="s">
        <v>8890</v>
      </c>
      <c r="BE712" s="234" t="s">
        <v>7026</v>
      </c>
      <c r="BF712" s="234" t="s">
        <v>7027</v>
      </c>
      <c r="BG712" s="234" t="s">
        <v>7028</v>
      </c>
      <c r="BH712" s="234" t="s">
        <v>55</v>
      </c>
      <c r="BI712" s="243">
        <v>44642.415682870371</v>
      </c>
      <c r="BJ712" s="234" t="s">
        <v>442</v>
      </c>
      <c r="BK712" s="234" t="s">
        <v>451</v>
      </c>
      <c r="BL712" s="234" t="s">
        <v>451</v>
      </c>
      <c r="BM712" s="234" t="s">
        <v>451</v>
      </c>
      <c r="BN712" s="241"/>
      <c r="BO712" t="b">
        <v>0</v>
      </c>
      <c r="BP712" t="b">
        <v>0</v>
      </c>
      <c r="BQ712" t="b">
        <v>0</v>
      </c>
      <c r="BR712" s="241"/>
      <c r="BS712" s="241"/>
      <c r="BT712" s="234" t="s">
        <v>7012</v>
      </c>
      <c r="BU712" t="b">
        <v>0</v>
      </c>
      <c r="BV712" s="103">
        <v>0</v>
      </c>
      <c r="BW712" s="235"/>
      <c r="BX712" s="234" t="s">
        <v>11982</v>
      </c>
      <c r="BY712" s="234" t="s">
        <v>56</v>
      </c>
      <c r="BZ712" s="234" t="s">
        <v>7014</v>
      </c>
    </row>
    <row r="713" spans="1:78" x14ac:dyDescent="0.25">
      <c r="A713" s="5">
        <v>1487</v>
      </c>
      <c r="B713" s="234" t="s">
        <v>11983</v>
      </c>
      <c r="C713" s="234" t="s">
        <v>11984</v>
      </c>
      <c r="D713" s="234" t="s">
        <v>11985</v>
      </c>
      <c r="E713" s="234" t="s">
        <v>11986</v>
      </c>
      <c r="F713" s="234" t="s">
        <v>7156</v>
      </c>
      <c r="G713" s="234" t="s">
        <v>7856</v>
      </c>
      <c r="H713" s="234" t="s">
        <v>7018</v>
      </c>
      <c r="I713" s="242"/>
      <c r="J713" s="242">
        <v>44279</v>
      </c>
      <c r="K713" s="234" t="s">
        <v>11987</v>
      </c>
      <c r="L713" s="242">
        <v>44279</v>
      </c>
      <c r="M713" s="234" t="s">
        <v>6996</v>
      </c>
      <c r="N713" s="234" t="s">
        <v>11988</v>
      </c>
      <c r="O713" s="234" t="s">
        <v>11989</v>
      </c>
      <c r="P713" s="234" t="s">
        <v>6999</v>
      </c>
      <c r="Q713" s="234"/>
      <c r="R713" s="234" t="s">
        <v>451</v>
      </c>
      <c r="S713" t="b">
        <v>0</v>
      </c>
      <c r="T713" s="242"/>
      <c r="U713" s="103">
        <v>1</v>
      </c>
      <c r="V713" s="234" t="s">
        <v>272</v>
      </c>
      <c r="W713" s="103">
        <v>1</v>
      </c>
      <c r="X713" s="234" t="s">
        <v>272</v>
      </c>
      <c r="Y713" s="242"/>
      <c r="Z713" s="242"/>
      <c r="AA713" s="103"/>
      <c r="AB713" s="234" t="s">
        <v>11990</v>
      </c>
      <c r="AC713" s="243">
        <v>44295.732245370367</v>
      </c>
      <c r="AD713" s="234" t="s">
        <v>55</v>
      </c>
      <c r="AE713" s="235" t="s">
        <v>11991</v>
      </c>
      <c r="AF713" s="237"/>
      <c r="AG713" s="234" t="s">
        <v>482</v>
      </c>
      <c r="AH713" s="241"/>
      <c r="AI713" t="b">
        <v>1</v>
      </c>
      <c r="AJ713" t="b">
        <v>0</v>
      </c>
      <c r="AK713" s="234"/>
      <c r="AL713" s="103"/>
      <c r="AM713" t="b">
        <v>0</v>
      </c>
      <c r="AN713" s="234"/>
      <c r="AO713" s="103"/>
      <c r="AP713" s="241"/>
      <c r="AQ713" s="241"/>
      <c r="AR713" s="241"/>
      <c r="AS713" s="241"/>
      <c r="AT713" s="234" t="s">
        <v>7005</v>
      </c>
      <c r="AU713" s="234" t="s">
        <v>7505</v>
      </c>
      <c r="AV713" t="b">
        <v>0</v>
      </c>
      <c r="AW713" t="b">
        <v>0</v>
      </c>
      <c r="AX713" s="241"/>
      <c r="AY713" s="241"/>
      <c r="AZ713" s="234"/>
      <c r="BA713" s="234"/>
      <c r="BB713" s="234"/>
      <c r="BC713" t="b">
        <v>0</v>
      </c>
      <c r="BD713" s="234" t="s">
        <v>7008</v>
      </c>
      <c r="BE713" s="234" t="s">
        <v>7026</v>
      </c>
      <c r="BF713" s="234" t="s">
        <v>6972</v>
      </c>
      <c r="BG713" s="234" t="s">
        <v>7010</v>
      </c>
      <c r="BH713" s="234" t="s">
        <v>55</v>
      </c>
      <c r="BI713" s="243">
        <v>44642.415682870371</v>
      </c>
      <c r="BJ713" s="234" t="s">
        <v>442</v>
      </c>
      <c r="BK713" s="234" t="s">
        <v>451</v>
      </c>
      <c r="BL713" s="234" t="s">
        <v>451</v>
      </c>
      <c r="BM713" s="234" t="s">
        <v>451</v>
      </c>
      <c r="BN713" s="241"/>
      <c r="BO713" t="b">
        <v>0</v>
      </c>
      <c r="BP713" t="b">
        <v>0</v>
      </c>
      <c r="BQ713" t="b">
        <v>0</v>
      </c>
      <c r="BR713" s="241"/>
      <c r="BS713" s="241"/>
      <c r="BT713" s="234" t="s">
        <v>7012</v>
      </c>
      <c r="BU713" t="b">
        <v>0</v>
      </c>
      <c r="BV713" s="103">
        <v>0</v>
      </c>
      <c r="BW713" s="235"/>
      <c r="BX713" s="234" t="s">
        <v>11991</v>
      </c>
      <c r="BY713" s="234" t="s">
        <v>56</v>
      </c>
      <c r="BZ713" s="234" t="s">
        <v>7014</v>
      </c>
    </row>
    <row r="714" spans="1:78" x14ac:dyDescent="0.25">
      <c r="A714" s="5">
        <v>1486</v>
      </c>
      <c r="B714" s="234" t="s">
        <v>11992</v>
      </c>
      <c r="C714" s="234" t="s">
        <v>11993</v>
      </c>
      <c r="D714" s="234" t="s">
        <v>11493</v>
      </c>
      <c r="E714" s="234" t="s">
        <v>11517</v>
      </c>
      <c r="F714" s="234" t="s">
        <v>7156</v>
      </c>
      <c r="G714" s="234" t="s">
        <v>7856</v>
      </c>
      <c r="H714" s="234" t="s">
        <v>7018</v>
      </c>
      <c r="I714" s="242"/>
      <c r="J714" s="242">
        <v>44279</v>
      </c>
      <c r="K714" s="234" t="s">
        <v>11994</v>
      </c>
      <c r="L714" s="242">
        <v>44279</v>
      </c>
      <c r="M714" s="234" t="s">
        <v>7228</v>
      </c>
      <c r="N714" s="234" t="s">
        <v>11496</v>
      </c>
      <c r="O714" s="234" t="s">
        <v>11497</v>
      </c>
      <c r="P714" s="234" t="s">
        <v>6999</v>
      </c>
      <c r="Q714" s="234"/>
      <c r="R714" s="234" t="s">
        <v>451</v>
      </c>
      <c r="S714" t="b">
        <v>0</v>
      </c>
      <c r="T714" s="242"/>
      <c r="U714" s="103">
        <v>2</v>
      </c>
      <c r="V714" s="234" t="s">
        <v>272</v>
      </c>
      <c r="W714" s="103">
        <v>2</v>
      </c>
      <c r="X714" s="234" t="s">
        <v>272</v>
      </c>
      <c r="Y714" s="242"/>
      <c r="Z714" s="242"/>
      <c r="AA714" s="103"/>
      <c r="AB714" s="234" t="s">
        <v>11498</v>
      </c>
      <c r="AC714" s="243">
        <v>44295.732187499998</v>
      </c>
      <c r="AD714" s="234" t="s">
        <v>55</v>
      </c>
      <c r="AE714" s="235" t="s">
        <v>11995</v>
      </c>
      <c r="AF714" s="237"/>
      <c r="AG714" s="234" t="s">
        <v>482</v>
      </c>
      <c r="AH714" s="241"/>
      <c r="AI714" t="b">
        <v>1</v>
      </c>
      <c r="AJ714" t="b">
        <v>0</v>
      </c>
      <c r="AK714" s="234"/>
      <c r="AL714" s="103"/>
      <c r="AM714" t="b">
        <v>0</v>
      </c>
      <c r="AN714" s="234"/>
      <c r="AO714" s="103"/>
      <c r="AP714" s="241"/>
      <c r="AQ714" s="241"/>
      <c r="AR714" s="241"/>
      <c r="AS714" s="241"/>
      <c r="AT714" s="234" t="s">
        <v>7005</v>
      </c>
      <c r="AU714" s="234" t="s">
        <v>7505</v>
      </c>
      <c r="AV714" t="b">
        <v>0</v>
      </c>
      <c r="AW714" t="b">
        <v>0</v>
      </c>
      <c r="AX714" s="241"/>
      <c r="AY714" s="241"/>
      <c r="AZ714" s="234"/>
      <c r="BA714" s="234"/>
      <c r="BB714" s="234"/>
      <c r="BC714" t="b">
        <v>0</v>
      </c>
      <c r="BD714" s="234" t="s">
        <v>7234</v>
      </c>
      <c r="BE714" s="234" t="s">
        <v>7026</v>
      </c>
      <c r="BF714" s="234" t="s">
        <v>7027</v>
      </c>
      <c r="BG714" s="234" t="s">
        <v>7010</v>
      </c>
      <c r="BH714" s="234" t="s">
        <v>55</v>
      </c>
      <c r="BI714" s="243">
        <v>44642.415682870371</v>
      </c>
      <c r="BJ714" s="234" t="s">
        <v>442</v>
      </c>
      <c r="BK714" s="234" t="s">
        <v>451</v>
      </c>
      <c r="BL714" s="234" t="s">
        <v>451</v>
      </c>
      <c r="BM714" s="234" t="s">
        <v>451</v>
      </c>
      <c r="BN714" s="241"/>
      <c r="BO714" t="b">
        <v>0</v>
      </c>
      <c r="BP714" t="b">
        <v>0</v>
      </c>
      <c r="BQ714" t="b">
        <v>0</v>
      </c>
      <c r="BR714" s="241"/>
      <c r="BS714" s="241"/>
      <c r="BT714" s="234" t="s">
        <v>7012</v>
      </c>
      <c r="BU714" t="b">
        <v>0</v>
      </c>
      <c r="BV714" s="103">
        <v>0</v>
      </c>
      <c r="BW714" s="235"/>
      <c r="BX714" s="234" t="s">
        <v>11995</v>
      </c>
      <c r="BY714" s="234" t="s">
        <v>56</v>
      </c>
      <c r="BZ714" s="234" t="s">
        <v>7014</v>
      </c>
    </row>
    <row r="715" spans="1:78" x14ac:dyDescent="0.25">
      <c r="A715" s="5">
        <v>1485</v>
      </c>
      <c r="B715" s="234" t="s">
        <v>11996</v>
      </c>
      <c r="C715" s="234" t="s">
        <v>11997</v>
      </c>
      <c r="D715" s="234" t="s">
        <v>9808</v>
      </c>
      <c r="E715" s="234" t="s">
        <v>11998</v>
      </c>
      <c r="F715" s="234" t="s">
        <v>7156</v>
      </c>
      <c r="G715" s="234" t="s">
        <v>7856</v>
      </c>
      <c r="H715" s="234" t="s">
        <v>7018</v>
      </c>
      <c r="I715" s="242"/>
      <c r="J715" s="242">
        <v>44278</v>
      </c>
      <c r="K715" s="234" t="s">
        <v>11999</v>
      </c>
      <c r="L715" s="242">
        <v>44278</v>
      </c>
      <c r="M715" s="234" t="s">
        <v>6996</v>
      </c>
      <c r="N715" s="234" t="s">
        <v>9809</v>
      </c>
      <c r="O715" s="234" t="s">
        <v>9398</v>
      </c>
      <c r="P715" s="234" t="s">
        <v>6999</v>
      </c>
      <c r="Q715" s="234"/>
      <c r="R715" s="234" t="s">
        <v>451</v>
      </c>
      <c r="S715" t="b">
        <v>0</v>
      </c>
      <c r="T715" s="242"/>
      <c r="U715" s="103">
        <v>3</v>
      </c>
      <c r="V715" s="234" t="s">
        <v>272</v>
      </c>
      <c r="W715" s="103">
        <v>3</v>
      </c>
      <c r="X715" s="234" t="s">
        <v>272</v>
      </c>
      <c r="Y715" s="242"/>
      <c r="Z715" s="242"/>
      <c r="AA715" s="103"/>
      <c r="AB715" s="234" t="s">
        <v>9811</v>
      </c>
      <c r="AC715" s="243">
        <v>44295.732152777775</v>
      </c>
      <c r="AD715" s="234" t="s">
        <v>55</v>
      </c>
      <c r="AE715" s="235" t="s">
        <v>12000</v>
      </c>
      <c r="AF715" s="237"/>
      <c r="AG715" s="234" t="s">
        <v>482</v>
      </c>
      <c r="AH715" s="241"/>
      <c r="AI715" t="b">
        <v>1</v>
      </c>
      <c r="AJ715" t="b">
        <v>0</v>
      </c>
      <c r="AK715" s="234"/>
      <c r="AL715" s="103"/>
      <c r="AM715" t="b">
        <v>0</v>
      </c>
      <c r="AN715" s="234"/>
      <c r="AO715" s="103"/>
      <c r="AP715" s="241"/>
      <c r="AQ715" s="241"/>
      <c r="AR715" s="241"/>
      <c r="AS715" s="241"/>
      <c r="AT715" s="234" t="s">
        <v>7430</v>
      </c>
      <c r="AU715" s="234" t="s">
        <v>7505</v>
      </c>
      <c r="AV715" t="b">
        <v>0</v>
      </c>
      <c r="AW715" t="b">
        <v>0</v>
      </c>
      <c r="AX715" s="241"/>
      <c r="AY715" s="241"/>
      <c r="AZ715" s="234"/>
      <c r="BA715" s="234"/>
      <c r="BB715" s="234"/>
      <c r="BC715" t="b">
        <v>0</v>
      </c>
      <c r="BD715" s="234" t="s">
        <v>7008</v>
      </c>
      <c r="BE715" s="234" t="s">
        <v>7026</v>
      </c>
      <c r="BF715" s="234" t="s">
        <v>7027</v>
      </c>
      <c r="BG715" s="234" t="s">
        <v>7010</v>
      </c>
      <c r="BH715" s="234" t="s">
        <v>55</v>
      </c>
      <c r="BI715" s="243">
        <v>44642.415671296294</v>
      </c>
      <c r="BJ715" s="234" t="s">
        <v>442</v>
      </c>
      <c r="BK715" s="234" t="s">
        <v>451</v>
      </c>
      <c r="BL715" s="234" t="s">
        <v>451</v>
      </c>
      <c r="BM715" s="234" t="s">
        <v>451</v>
      </c>
      <c r="BN715" s="241"/>
      <c r="BO715" t="b">
        <v>0</v>
      </c>
      <c r="BP715" t="b">
        <v>0</v>
      </c>
      <c r="BQ715" t="b">
        <v>0</v>
      </c>
      <c r="BR715" s="241"/>
      <c r="BS715" s="241"/>
      <c r="BT715" s="234" t="s">
        <v>7012</v>
      </c>
      <c r="BU715" t="b">
        <v>0</v>
      </c>
      <c r="BV715" s="103">
        <v>0</v>
      </c>
      <c r="BW715" s="235"/>
      <c r="BX715" s="234" t="s">
        <v>12000</v>
      </c>
      <c r="BY715" s="234" t="s">
        <v>56</v>
      </c>
      <c r="BZ715" s="234" t="s">
        <v>7014</v>
      </c>
    </row>
    <row r="716" spans="1:78" x14ac:dyDescent="0.25">
      <c r="A716" s="5">
        <v>1484</v>
      </c>
      <c r="B716" s="234" t="s">
        <v>12001</v>
      </c>
      <c r="C716" s="234" t="s">
        <v>12002</v>
      </c>
      <c r="D716" s="234" t="s">
        <v>11503</v>
      </c>
      <c r="E716" s="234" t="s">
        <v>11504</v>
      </c>
      <c r="F716" s="234" t="s">
        <v>7156</v>
      </c>
      <c r="G716" s="234" t="s">
        <v>7856</v>
      </c>
      <c r="H716" s="234" t="s">
        <v>7018</v>
      </c>
      <c r="I716" s="242"/>
      <c r="J716" s="242">
        <v>44277</v>
      </c>
      <c r="K716" s="234" t="s">
        <v>12003</v>
      </c>
      <c r="L716" s="242">
        <v>44278</v>
      </c>
      <c r="M716" s="234" t="s">
        <v>6996</v>
      </c>
      <c r="N716" s="234" t="s">
        <v>9562</v>
      </c>
      <c r="O716" s="234" t="s">
        <v>11614</v>
      </c>
      <c r="P716" s="234" t="s">
        <v>6999</v>
      </c>
      <c r="Q716" s="234"/>
      <c r="R716" s="234" t="s">
        <v>451</v>
      </c>
      <c r="S716" t="b">
        <v>0</v>
      </c>
      <c r="T716" s="242"/>
      <c r="U716" s="103">
        <v>10</v>
      </c>
      <c r="V716" s="234" t="s">
        <v>272</v>
      </c>
      <c r="W716" s="103">
        <v>10</v>
      </c>
      <c r="X716" s="234" t="s">
        <v>272</v>
      </c>
      <c r="Y716" s="242"/>
      <c r="Z716" s="242"/>
      <c r="AA716" s="103"/>
      <c r="AB716" s="234" t="s">
        <v>11506</v>
      </c>
      <c r="AC716" s="243">
        <v>44295.732060185182</v>
      </c>
      <c r="AD716" s="234" t="s">
        <v>55</v>
      </c>
      <c r="AE716" s="235" t="s">
        <v>12004</v>
      </c>
      <c r="AF716" s="237"/>
      <c r="AG716" s="234" t="s">
        <v>482</v>
      </c>
      <c r="AH716" s="241"/>
      <c r="AI716" t="b">
        <v>1</v>
      </c>
      <c r="AJ716" t="b">
        <v>0</v>
      </c>
      <c r="AK716" s="234"/>
      <c r="AL716" s="103"/>
      <c r="AM716" t="b">
        <v>0</v>
      </c>
      <c r="AN716" s="234"/>
      <c r="AO716" s="103"/>
      <c r="AP716" s="241"/>
      <c r="AQ716" s="241"/>
      <c r="AR716" s="241"/>
      <c r="AS716" s="241"/>
      <c r="AT716" s="234" t="s">
        <v>7005</v>
      </c>
      <c r="AU716" s="234" t="s">
        <v>7505</v>
      </c>
      <c r="AV716" t="b">
        <v>0</v>
      </c>
      <c r="AW716" t="b">
        <v>0</v>
      </c>
      <c r="AX716" s="241"/>
      <c r="AY716" s="241"/>
      <c r="AZ716" s="234"/>
      <c r="BA716" s="234"/>
      <c r="BB716" s="234"/>
      <c r="BC716" t="b">
        <v>0</v>
      </c>
      <c r="BD716" s="234" t="s">
        <v>7008</v>
      </c>
      <c r="BE716" s="234" t="s">
        <v>7026</v>
      </c>
      <c r="BF716" s="234" t="s">
        <v>7027</v>
      </c>
      <c r="BG716" s="234" t="s">
        <v>7010</v>
      </c>
      <c r="BH716" s="234" t="s">
        <v>55</v>
      </c>
      <c r="BI716" s="243">
        <v>44642.415671296294</v>
      </c>
      <c r="BJ716" s="234" t="s">
        <v>442</v>
      </c>
      <c r="BK716" s="234" t="s">
        <v>451</v>
      </c>
      <c r="BL716" s="234" t="s">
        <v>451</v>
      </c>
      <c r="BM716" s="234" t="s">
        <v>451</v>
      </c>
      <c r="BN716" s="241"/>
      <c r="BO716" t="b">
        <v>0</v>
      </c>
      <c r="BP716" t="b">
        <v>0</v>
      </c>
      <c r="BQ716" t="b">
        <v>0</v>
      </c>
      <c r="BR716" s="241"/>
      <c r="BS716" s="241"/>
      <c r="BT716" s="234" t="s">
        <v>7012</v>
      </c>
      <c r="BU716" t="b">
        <v>0</v>
      </c>
      <c r="BV716" s="103">
        <v>0</v>
      </c>
      <c r="BW716" s="235"/>
      <c r="BX716" s="234" t="s">
        <v>12004</v>
      </c>
      <c r="BY716" s="234" t="s">
        <v>56</v>
      </c>
      <c r="BZ716" s="234" t="s">
        <v>7014</v>
      </c>
    </row>
    <row r="717" spans="1:78" x14ac:dyDescent="0.25">
      <c r="A717" s="5">
        <v>1483</v>
      </c>
      <c r="B717" s="234" t="s">
        <v>12005</v>
      </c>
      <c r="C717" s="234" t="s">
        <v>12006</v>
      </c>
      <c r="D717" s="234" t="s">
        <v>11503</v>
      </c>
      <c r="E717" s="234" t="s">
        <v>11504</v>
      </c>
      <c r="F717" s="234" t="s">
        <v>7156</v>
      </c>
      <c r="G717" s="234" t="s">
        <v>7856</v>
      </c>
      <c r="H717" s="234" t="s">
        <v>7018</v>
      </c>
      <c r="I717" s="242"/>
      <c r="J717" s="242">
        <v>44278</v>
      </c>
      <c r="K717" s="234" t="s">
        <v>12007</v>
      </c>
      <c r="L717" s="242">
        <v>44278</v>
      </c>
      <c r="M717" s="234" t="s">
        <v>6996</v>
      </c>
      <c r="N717" s="234" t="s">
        <v>9562</v>
      </c>
      <c r="O717" s="234" t="s">
        <v>12008</v>
      </c>
      <c r="P717" s="234" t="s">
        <v>6999</v>
      </c>
      <c r="Q717" s="234"/>
      <c r="R717" s="234" t="s">
        <v>451</v>
      </c>
      <c r="S717" t="b">
        <v>0</v>
      </c>
      <c r="T717" s="242"/>
      <c r="U717" s="103">
        <v>5</v>
      </c>
      <c r="V717" s="234" t="s">
        <v>272</v>
      </c>
      <c r="W717" s="103">
        <v>5</v>
      </c>
      <c r="X717" s="234" t="s">
        <v>272</v>
      </c>
      <c r="Y717" s="242"/>
      <c r="Z717" s="242"/>
      <c r="AA717" s="103"/>
      <c r="AB717" s="234" t="s">
        <v>11506</v>
      </c>
      <c r="AC717" s="243">
        <v>44295.731990740744</v>
      </c>
      <c r="AD717" s="234" t="s">
        <v>55</v>
      </c>
      <c r="AE717" s="235" t="s">
        <v>12009</v>
      </c>
      <c r="AF717" s="237"/>
      <c r="AG717" s="234" t="s">
        <v>482</v>
      </c>
      <c r="AH717" s="241"/>
      <c r="AI717" t="b">
        <v>1</v>
      </c>
      <c r="AJ717" t="b">
        <v>0</v>
      </c>
      <c r="AK717" s="234"/>
      <c r="AL717" s="103"/>
      <c r="AM717" t="b">
        <v>0</v>
      </c>
      <c r="AN717" s="234"/>
      <c r="AO717" s="103"/>
      <c r="AP717" s="241"/>
      <c r="AQ717" s="241"/>
      <c r="AR717" s="241"/>
      <c r="AS717" s="241"/>
      <c r="AT717" s="234" t="s">
        <v>7005</v>
      </c>
      <c r="AU717" s="234" t="s">
        <v>7505</v>
      </c>
      <c r="AV717" t="b">
        <v>0</v>
      </c>
      <c r="AW717" t="b">
        <v>0</v>
      </c>
      <c r="AX717" s="241"/>
      <c r="AY717" s="241"/>
      <c r="AZ717" s="234"/>
      <c r="BA717" s="234"/>
      <c r="BB717" s="234"/>
      <c r="BC717" t="b">
        <v>0</v>
      </c>
      <c r="BD717" s="234" t="s">
        <v>7008</v>
      </c>
      <c r="BE717" s="234" t="s">
        <v>7026</v>
      </c>
      <c r="BF717" s="234" t="s">
        <v>7027</v>
      </c>
      <c r="BG717" s="234" t="s">
        <v>7010</v>
      </c>
      <c r="BH717" s="234" t="s">
        <v>55</v>
      </c>
      <c r="BI717" s="243">
        <v>44642.415671296294</v>
      </c>
      <c r="BJ717" s="234" t="s">
        <v>442</v>
      </c>
      <c r="BK717" s="234" t="s">
        <v>451</v>
      </c>
      <c r="BL717" s="234" t="s">
        <v>451</v>
      </c>
      <c r="BM717" s="234" t="s">
        <v>451</v>
      </c>
      <c r="BN717" s="241"/>
      <c r="BO717" t="b">
        <v>0</v>
      </c>
      <c r="BP717" t="b">
        <v>0</v>
      </c>
      <c r="BQ717" t="b">
        <v>0</v>
      </c>
      <c r="BR717" s="241"/>
      <c r="BS717" s="241"/>
      <c r="BT717" s="234" t="s">
        <v>7012</v>
      </c>
      <c r="BU717" t="b">
        <v>0</v>
      </c>
      <c r="BV717" s="103">
        <v>0</v>
      </c>
      <c r="BW717" s="235"/>
      <c r="BX717" s="234" t="s">
        <v>12009</v>
      </c>
      <c r="BY717" s="234" t="s">
        <v>56</v>
      </c>
      <c r="BZ717" s="234" t="s">
        <v>7014</v>
      </c>
    </row>
    <row r="718" spans="1:78" x14ac:dyDescent="0.25">
      <c r="A718" s="5">
        <v>1482</v>
      </c>
      <c r="B718" s="234" t="s">
        <v>12010</v>
      </c>
      <c r="C718" s="234" t="s">
        <v>12011</v>
      </c>
      <c r="D718" s="234" t="s">
        <v>12012</v>
      </c>
      <c r="E718" s="234" t="s">
        <v>12013</v>
      </c>
      <c r="F718" s="234" t="s">
        <v>6993</v>
      </c>
      <c r="G718" s="234" t="s">
        <v>7263</v>
      </c>
      <c r="H718" s="234" t="s">
        <v>6994</v>
      </c>
      <c r="I718" s="242"/>
      <c r="J718" s="242">
        <v>44278</v>
      </c>
      <c r="K718" s="234" t="s">
        <v>12014</v>
      </c>
      <c r="L718" s="242">
        <v>44279</v>
      </c>
      <c r="M718" s="234" t="s">
        <v>8885</v>
      </c>
      <c r="N718" s="234" t="s">
        <v>12015</v>
      </c>
      <c r="O718" s="234" t="s">
        <v>12016</v>
      </c>
      <c r="P718" s="234" t="s">
        <v>6999</v>
      </c>
      <c r="Q718" s="234"/>
      <c r="R718" s="234" t="s">
        <v>451</v>
      </c>
      <c r="S718" t="b">
        <v>0</v>
      </c>
      <c r="T718" s="242"/>
      <c r="U718" s="103">
        <v>15</v>
      </c>
      <c r="V718" s="234" t="s">
        <v>272</v>
      </c>
      <c r="W718" s="103">
        <v>15</v>
      </c>
      <c r="X718" s="234" t="s">
        <v>272</v>
      </c>
      <c r="Y718" s="242"/>
      <c r="Z718" s="242"/>
      <c r="AA718" s="103"/>
      <c r="AB718" s="234" t="s">
        <v>12017</v>
      </c>
      <c r="AC718" s="243">
        <v>44295.731956018521</v>
      </c>
      <c r="AD718" s="234" t="s">
        <v>55</v>
      </c>
      <c r="AE718" s="235" t="s">
        <v>12018</v>
      </c>
      <c r="AF718" s="237"/>
      <c r="AG718" s="234" t="s">
        <v>482</v>
      </c>
      <c r="AH718" s="241"/>
      <c r="AI718" t="b">
        <v>1</v>
      </c>
      <c r="AJ718" t="b">
        <v>0</v>
      </c>
      <c r="AK718" s="234"/>
      <c r="AL718" s="103"/>
      <c r="AM718" t="b">
        <v>0</v>
      </c>
      <c r="AN718" s="234"/>
      <c r="AO718" s="103"/>
      <c r="AP718" s="241"/>
      <c r="AQ718" s="241"/>
      <c r="AR718" s="241"/>
      <c r="AS718" s="241"/>
      <c r="AT718" s="234" t="s">
        <v>7430</v>
      </c>
      <c r="AU718" s="234" t="s">
        <v>7505</v>
      </c>
      <c r="AV718" t="b">
        <v>0</v>
      </c>
      <c r="AW718" t="b">
        <v>0</v>
      </c>
      <c r="AX718" s="241"/>
      <c r="AY718" s="241"/>
      <c r="AZ718" s="234"/>
      <c r="BA718" s="234"/>
      <c r="BB718" s="234"/>
      <c r="BC718" t="b">
        <v>0</v>
      </c>
      <c r="BD718" s="234" t="s">
        <v>8890</v>
      </c>
      <c r="BE718" s="234" t="s">
        <v>7009</v>
      </c>
      <c r="BF718" s="234" t="s">
        <v>10002</v>
      </c>
      <c r="BG718" s="234" t="s">
        <v>8373</v>
      </c>
      <c r="BH718" s="234" t="s">
        <v>55</v>
      </c>
      <c r="BI718" s="243">
        <v>44642.415671296294</v>
      </c>
      <c r="BJ718" s="234" t="s">
        <v>442</v>
      </c>
      <c r="BK718" s="234" t="s">
        <v>451</v>
      </c>
      <c r="BL718" s="234" t="s">
        <v>451</v>
      </c>
      <c r="BM718" s="234" t="s">
        <v>451</v>
      </c>
      <c r="BN718" s="241"/>
      <c r="BO718" t="b">
        <v>0</v>
      </c>
      <c r="BP718" t="b">
        <v>0</v>
      </c>
      <c r="BQ718" t="b">
        <v>0</v>
      </c>
      <c r="BR718" s="241"/>
      <c r="BS718" s="241"/>
      <c r="BT718" s="234" t="s">
        <v>7012</v>
      </c>
      <c r="BU718" t="b">
        <v>0</v>
      </c>
      <c r="BV718" s="103">
        <v>0</v>
      </c>
      <c r="BW718" s="235"/>
      <c r="BX718" s="234" t="s">
        <v>12018</v>
      </c>
      <c r="BY718" s="234" t="s">
        <v>56</v>
      </c>
      <c r="BZ718" s="234" t="s">
        <v>7014</v>
      </c>
    </row>
    <row r="719" spans="1:78" x14ac:dyDescent="0.25">
      <c r="A719" s="5">
        <v>1481</v>
      </c>
      <c r="B719" s="234" t="s">
        <v>12019</v>
      </c>
      <c r="C719" s="234" t="s">
        <v>12020</v>
      </c>
      <c r="D719" s="234" t="s">
        <v>9917</v>
      </c>
      <c r="E719" s="234" t="s">
        <v>11748</v>
      </c>
      <c r="F719" s="234" t="s">
        <v>7156</v>
      </c>
      <c r="G719" s="234" t="s">
        <v>7856</v>
      </c>
      <c r="H719" s="234" t="s">
        <v>7018</v>
      </c>
      <c r="I719" s="242"/>
      <c r="J719" s="242">
        <v>44278</v>
      </c>
      <c r="K719" s="234" t="s">
        <v>12021</v>
      </c>
      <c r="L719" s="242">
        <v>44278</v>
      </c>
      <c r="M719" s="234" t="s">
        <v>6996</v>
      </c>
      <c r="N719" s="234" t="s">
        <v>9919</v>
      </c>
      <c r="O719" s="234" t="s">
        <v>9920</v>
      </c>
      <c r="P719" s="234" t="s">
        <v>6999</v>
      </c>
      <c r="Q719" s="234"/>
      <c r="R719" s="234" t="s">
        <v>451</v>
      </c>
      <c r="S719" t="b">
        <v>0</v>
      </c>
      <c r="T719" s="242"/>
      <c r="U719" s="103">
        <v>1</v>
      </c>
      <c r="V719" s="234" t="s">
        <v>272</v>
      </c>
      <c r="W719" s="103">
        <v>1</v>
      </c>
      <c r="X719" s="234" t="s">
        <v>272</v>
      </c>
      <c r="Y719" s="242"/>
      <c r="Z719" s="242"/>
      <c r="AA719" s="103"/>
      <c r="AB719" s="234" t="s">
        <v>9921</v>
      </c>
      <c r="AC719" s="243">
        <v>44295.731886574074</v>
      </c>
      <c r="AD719" s="234" t="s">
        <v>55</v>
      </c>
      <c r="AE719" s="235" t="s">
        <v>12022</v>
      </c>
      <c r="AF719" s="237"/>
      <c r="AG719" s="234" t="s">
        <v>482</v>
      </c>
      <c r="AH719" s="241"/>
      <c r="AI719" t="b">
        <v>1</v>
      </c>
      <c r="AJ719" t="b">
        <v>0</v>
      </c>
      <c r="AK719" s="234"/>
      <c r="AL719" s="103"/>
      <c r="AM719" t="b">
        <v>0</v>
      </c>
      <c r="AN719" s="234"/>
      <c r="AO719" s="103"/>
      <c r="AP719" s="241"/>
      <c r="AQ719" s="241"/>
      <c r="AR719" s="241"/>
      <c r="AS719" s="241"/>
      <c r="AT719" s="234" t="s">
        <v>7005</v>
      </c>
      <c r="AU719" s="234" t="s">
        <v>7505</v>
      </c>
      <c r="AV719" t="b">
        <v>0</v>
      </c>
      <c r="AW719" t="b">
        <v>0</v>
      </c>
      <c r="AX719" s="241"/>
      <c r="AY719" s="241"/>
      <c r="AZ719" s="234"/>
      <c r="BA719" s="234"/>
      <c r="BB719" s="234"/>
      <c r="BC719" t="b">
        <v>0</v>
      </c>
      <c r="BD719" s="234" t="s">
        <v>7008</v>
      </c>
      <c r="BE719" s="234" t="s">
        <v>7026</v>
      </c>
      <c r="BF719" s="234" t="s">
        <v>7027</v>
      </c>
      <c r="BG719" s="234" t="s">
        <v>7010</v>
      </c>
      <c r="BH719" s="234" t="s">
        <v>55</v>
      </c>
      <c r="BI719" s="243">
        <v>44642.415659722225</v>
      </c>
      <c r="BJ719" s="234" t="s">
        <v>442</v>
      </c>
      <c r="BK719" s="234" t="s">
        <v>451</v>
      </c>
      <c r="BL719" s="234" t="s">
        <v>451</v>
      </c>
      <c r="BM719" s="234" t="s">
        <v>451</v>
      </c>
      <c r="BN719" s="241"/>
      <c r="BO719" t="b">
        <v>0</v>
      </c>
      <c r="BP719" t="b">
        <v>0</v>
      </c>
      <c r="BQ719" t="b">
        <v>0</v>
      </c>
      <c r="BR719" s="241"/>
      <c r="BS719" s="241"/>
      <c r="BT719" s="234" t="s">
        <v>7012</v>
      </c>
      <c r="BU719" t="b">
        <v>0</v>
      </c>
      <c r="BV719" s="103">
        <v>0</v>
      </c>
      <c r="BW719" s="235"/>
      <c r="BX719" s="234" t="s">
        <v>12022</v>
      </c>
      <c r="BY719" s="234" t="s">
        <v>56</v>
      </c>
      <c r="BZ719" s="234" t="s">
        <v>7014</v>
      </c>
    </row>
    <row r="720" spans="1:78" x14ac:dyDescent="0.25">
      <c r="A720" s="5">
        <v>1480</v>
      </c>
      <c r="B720" s="234" t="s">
        <v>12023</v>
      </c>
      <c r="C720" s="234" t="s">
        <v>12024</v>
      </c>
      <c r="D720" s="234"/>
      <c r="E720" s="234" t="s">
        <v>12025</v>
      </c>
      <c r="F720" s="234" t="s">
        <v>7156</v>
      </c>
      <c r="G720" s="234" t="s">
        <v>7856</v>
      </c>
      <c r="H720" s="234" t="s">
        <v>7018</v>
      </c>
      <c r="I720" s="242"/>
      <c r="J720" s="242">
        <v>44278</v>
      </c>
      <c r="K720" s="234" t="s">
        <v>12026</v>
      </c>
      <c r="L720" s="242">
        <v>44278</v>
      </c>
      <c r="M720" s="234" t="s">
        <v>7477</v>
      </c>
      <c r="N720" s="234" t="s">
        <v>12027</v>
      </c>
      <c r="O720" s="234" t="s">
        <v>12028</v>
      </c>
      <c r="P720" s="234" t="s">
        <v>6999</v>
      </c>
      <c r="Q720" s="234"/>
      <c r="R720" s="234" t="s">
        <v>451</v>
      </c>
      <c r="S720" t="b">
        <v>0</v>
      </c>
      <c r="T720" s="242"/>
      <c r="U720" s="103">
        <v>2</v>
      </c>
      <c r="V720" s="234" t="s">
        <v>272</v>
      </c>
      <c r="W720" s="103">
        <v>2</v>
      </c>
      <c r="X720" s="234" t="s">
        <v>272</v>
      </c>
      <c r="Y720" s="242"/>
      <c r="Z720" s="242"/>
      <c r="AA720" s="103"/>
      <c r="AB720" s="234"/>
      <c r="AC720" s="243">
        <v>44295.731863425928</v>
      </c>
      <c r="AD720" s="234" t="s">
        <v>55</v>
      </c>
      <c r="AE720" s="235" t="s">
        <v>12029</v>
      </c>
      <c r="AF720" s="237"/>
      <c r="AG720" s="234" t="s">
        <v>482</v>
      </c>
      <c r="AH720" s="241"/>
      <c r="AI720" t="b">
        <v>1</v>
      </c>
      <c r="AJ720" t="b">
        <v>0</v>
      </c>
      <c r="AK720" s="234"/>
      <c r="AL720" s="103"/>
      <c r="AM720" t="b">
        <v>0</v>
      </c>
      <c r="AN720" s="234"/>
      <c r="AO720" s="103"/>
      <c r="AP720" s="241"/>
      <c r="AQ720" s="241"/>
      <c r="AR720" s="241"/>
      <c r="AS720" s="241"/>
      <c r="AT720" s="234"/>
      <c r="AU720" s="234" t="s">
        <v>7505</v>
      </c>
      <c r="AV720" t="b">
        <v>0</v>
      </c>
      <c r="AW720" t="b">
        <v>0</v>
      </c>
      <c r="AX720" s="241"/>
      <c r="AY720" s="241"/>
      <c r="AZ720" s="234"/>
      <c r="BA720" s="234"/>
      <c r="BB720" s="234"/>
      <c r="BC720" t="b">
        <v>1</v>
      </c>
      <c r="BD720" s="234" t="s">
        <v>369</v>
      </c>
      <c r="BE720" s="234" t="s">
        <v>7026</v>
      </c>
      <c r="BF720" s="234" t="s">
        <v>7027</v>
      </c>
      <c r="BG720" s="234" t="s">
        <v>7010</v>
      </c>
      <c r="BH720" s="234" t="s">
        <v>55</v>
      </c>
      <c r="BI720" s="243">
        <v>44642.415659722225</v>
      </c>
      <c r="BJ720" s="234" t="s">
        <v>442</v>
      </c>
      <c r="BK720" s="234" t="s">
        <v>451</v>
      </c>
      <c r="BL720" s="234" t="s">
        <v>451</v>
      </c>
      <c r="BM720" s="234" t="s">
        <v>451</v>
      </c>
      <c r="BN720" s="241"/>
      <c r="BO720" t="b">
        <v>0</v>
      </c>
      <c r="BP720" t="b">
        <v>0</v>
      </c>
      <c r="BQ720" t="b">
        <v>0</v>
      </c>
      <c r="BR720" s="241"/>
      <c r="BS720" s="241"/>
      <c r="BT720" s="234" t="s">
        <v>7012</v>
      </c>
      <c r="BU720" t="b">
        <v>0</v>
      </c>
      <c r="BV720" s="103">
        <v>0</v>
      </c>
      <c r="BW720" s="235"/>
      <c r="BX720" s="234" t="s">
        <v>12029</v>
      </c>
      <c r="BY720" s="234" t="s">
        <v>56</v>
      </c>
      <c r="BZ720" s="234" t="s">
        <v>7014</v>
      </c>
    </row>
    <row r="721" spans="1:78" x14ac:dyDescent="0.25">
      <c r="A721" s="5">
        <v>1479</v>
      </c>
      <c r="B721" s="234" t="s">
        <v>12030</v>
      </c>
      <c r="C721" s="234" t="s">
        <v>12031</v>
      </c>
      <c r="D721" s="234" t="s">
        <v>11493</v>
      </c>
      <c r="E721" s="234" t="s">
        <v>11494</v>
      </c>
      <c r="F721" s="234" t="s">
        <v>7156</v>
      </c>
      <c r="G721" s="234" t="s">
        <v>7856</v>
      </c>
      <c r="H721" s="234" t="s">
        <v>7018</v>
      </c>
      <c r="I721" s="242"/>
      <c r="J721" s="242">
        <v>44278</v>
      </c>
      <c r="K721" s="234" t="s">
        <v>12032</v>
      </c>
      <c r="L721" s="242">
        <v>44278</v>
      </c>
      <c r="M721" s="234" t="s">
        <v>7228</v>
      </c>
      <c r="N721" s="234" t="s">
        <v>11496</v>
      </c>
      <c r="O721" s="234" t="s">
        <v>11497</v>
      </c>
      <c r="P721" s="234" t="s">
        <v>6999</v>
      </c>
      <c r="Q721" s="234"/>
      <c r="R721" s="234" t="s">
        <v>451</v>
      </c>
      <c r="S721" t="b">
        <v>0</v>
      </c>
      <c r="T721" s="242"/>
      <c r="U721" s="103">
        <v>2</v>
      </c>
      <c r="V721" s="234" t="s">
        <v>272</v>
      </c>
      <c r="W721" s="103">
        <v>2</v>
      </c>
      <c r="X721" s="234" t="s">
        <v>272</v>
      </c>
      <c r="Y721" s="242"/>
      <c r="Z721" s="242"/>
      <c r="AA721" s="103"/>
      <c r="AB721" s="234" t="s">
        <v>11498</v>
      </c>
      <c r="AC721" s="243">
        <v>44295.731793981482</v>
      </c>
      <c r="AD721" s="234" t="s">
        <v>55</v>
      </c>
      <c r="AE721" s="235" t="s">
        <v>12033</v>
      </c>
      <c r="AF721" s="237"/>
      <c r="AG721" s="234" t="s">
        <v>482</v>
      </c>
      <c r="AH721" s="241"/>
      <c r="AI721" t="b">
        <v>1</v>
      </c>
      <c r="AJ721" t="b">
        <v>0</v>
      </c>
      <c r="AK721" s="234"/>
      <c r="AL721" s="103"/>
      <c r="AM721" t="b">
        <v>0</v>
      </c>
      <c r="AN721" s="234"/>
      <c r="AO721" s="103"/>
      <c r="AP721" s="241"/>
      <c r="AQ721" s="241"/>
      <c r="AR721" s="241"/>
      <c r="AS721" s="241"/>
      <c r="AT721" s="234" t="s">
        <v>7005</v>
      </c>
      <c r="AU721" s="234" t="s">
        <v>7505</v>
      </c>
      <c r="AV721" t="b">
        <v>0</v>
      </c>
      <c r="AW721" t="b">
        <v>0</v>
      </c>
      <c r="AX721" s="241"/>
      <c r="AY721" s="241"/>
      <c r="AZ721" s="234"/>
      <c r="BA721" s="234"/>
      <c r="BB721" s="234"/>
      <c r="BC721" t="b">
        <v>0</v>
      </c>
      <c r="BD721" s="234" t="s">
        <v>7234</v>
      </c>
      <c r="BE721" s="234" t="s">
        <v>7026</v>
      </c>
      <c r="BF721" s="234" t="s">
        <v>7027</v>
      </c>
      <c r="BG721" s="234" t="s">
        <v>7010</v>
      </c>
      <c r="BH721" s="234" t="s">
        <v>55</v>
      </c>
      <c r="BI721" s="243">
        <v>44642.415659722225</v>
      </c>
      <c r="BJ721" s="234" t="s">
        <v>442</v>
      </c>
      <c r="BK721" s="234" t="s">
        <v>451</v>
      </c>
      <c r="BL721" s="234" t="s">
        <v>451</v>
      </c>
      <c r="BM721" s="234" t="s">
        <v>451</v>
      </c>
      <c r="BN721" s="241"/>
      <c r="BO721" t="b">
        <v>0</v>
      </c>
      <c r="BP721" t="b">
        <v>0</v>
      </c>
      <c r="BQ721" t="b">
        <v>0</v>
      </c>
      <c r="BR721" s="241"/>
      <c r="BS721" s="241"/>
      <c r="BT721" s="234" t="s">
        <v>7012</v>
      </c>
      <c r="BU721" t="b">
        <v>0</v>
      </c>
      <c r="BV721" s="103">
        <v>0</v>
      </c>
      <c r="BW721" s="235"/>
      <c r="BX721" s="234" t="s">
        <v>12033</v>
      </c>
      <c r="BY721" s="234" t="s">
        <v>56</v>
      </c>
      <c r="BZ721" s="234" t="s">
        <v>7014</v>
      </c>
    </row>
    <row r="722" spans="1:78" x14ac:dyDescent="0.25">
      <c r="A722" s="5">
        <v>1478</v>
      </c>
      <c r="B722" s="234" t="s">
        <v>12034</v>
      </c>
      <c r="C722" s="234" t="s">
        <v>12035</v>
      </c>
      <c r="D722" s="234" t="s">
        <v>11493</v>
      </c>
      <c r="E722" s="234" t="s">
        <v>11517</v>
      </c>
      <c r="F722" s="234" t="s">
        <v>7156</v>
      </c>
      <c r="G722" s="234" t="s">
        <v>7856</v>
      </c>
      <c r="H722" s="234" t="s">
        <v>7018</v>
      </c>
      <c r="I722" s="242"/>
      <c r="J722" s="242">
        <v>44277</v>
      </c>
      <c r="K722" s="234" t="s">
        <v>12036</v>
      </c>
      <c r="L722" s="242">
        <v>44278</v>
      </c>
      <c r="M722" s="234" t="s">
        <v>7228</v>
      </c>
      <c r="N722" s="234" t="s">
        <v>11496</v>
      </c>
      <c r="O722" s="234" t="s">
        <v>11497</v>
      </c>
      <c r="P722" s="234" t="s">
        <v>6999</v>
      </c>
      <c r="Q722" s="234"/>
      <c r="R722" s="234" t="s">
        <v>451</v>
      </c>
      <c r="S722" t="b">
        <v>0</v>
      </c>
      <c r="T722" s="242"/>
      <c r="U722" s="103">
        <v>20</v>
      </c>
      <c r="V722" s="234" t="s">
        <v>272</v>
      </c>
      <c r="W722" s="103">
        <v>20</v>
      </c>
      <c r="X722" s="234" t="s">
        <v>272</v>
      </c>
      <c r="Y722" s="242"/>
      <c r="Z722" s="242"/>
      <c r="AA722" s="103"/>
      <c r="AB722" s="234" t="s">
        <v>11498</v>
      </c>
      <c r="AC722" s="243">
        <v>44295.731736111113</v>
      </c>
      <c r="AD722" s="234" t="s">
        <v>55</v>
      </c>
      <c r="AE722" s="235" t="s">
        <v>12037</v>
      </c>
      <c r="AF722" s="237"/>
      <c r="AG722" s="234" t="s">
        <v>482</v>
      </c>
      <c r="AH722" s="241"/>
      <c r="AI722" t="b">
        <v>1</v>
      </c>
      <c r="AJ722" t="b">
        <v>0</v>
      </c>
      <c r="AK722" s="234"/>
      <c r="AL722" s="103"/>
      <c r="AM722" t="b">
        <v>0</v>
      </c>
      <c r="AN722" s="234"/>
      <c r="AO722" s="103"/>
      <c r="AP722" s="241"/>
      <c r="AQ722" s="241"/>
      <c r="AR722" s="241"/>
      <c r="AS722" s="241"/>
      <c r="AT722" s="234" t="s">
        <v>7005</v>
      </c>
      <c r="AU722" s="234" t="s">
        <v>7505</v>
      </c>
      <c r="AV722" t="b">
        <v>0</v>
      </c>
      <c r="AW722" t="b">
        <v>0</v>
      </c>
      <c r="AX722" s="241"/>
      <c r="AY722" s="241"/>
      <c r="AZ722" s="234"/>
      <c r="BA722" s="234"/>
      <c r="BB722" s="234"/>
      <c r="BC722" t="b">
        <v>0</v>
      </c>
      <c r="BD722" s="234" t="s">
        <v>7234</v>
      </c>
      <c r="BE722" s="234" t="s">
        <v>7026</v>
      </c>
      <c r="BF722" s="234" t="s">
        <v>7027</v>
      </c>
      <c r="BG722" s="234" t="s">
        <v>7010</v>
      </c>
      <c r="BH722" s="234" t="s">
        <v>55</v>
      </c>
      <c r="BI722" s="243">
        <v>44642.415648148148</v>
      </c>
      <c r="BJ722" s="234" t="s">
        <v>442</v>
      </c>
      <c r="BK722" s="234" t="s">
        <v>451</v>
      </c>
      <c r="BL722" s="234" t="s">
        <v>451</v>
      </c>
      <c r="BM722" s="234" t="s">
        <v>451</v>
      </c>
      <c r="BN722" s="241"/>
      <c r="BO722" t="b">
        <v>0</v>
      </c>
      <c r="BP722" t="b">
        <v>0</v>
      </c>
      <c r="BQ722" t="b">
        <v>0</v>
      </c>
      <c r="BR722" s="241"/>
      <c r="BS722" s="241"/>
      <c r="BT722" s="234" t="s">
        <v>7012</v>
      </c>
      <c r="BU722" t="b">
        <v>0</v>
      </c>
      <c r="BV722" s="103">
        <v>0</v>
      </c>
      <c r="BW722" s="235"/>
      <c r="BX722" s="234" t="s">
        <v>12037</v>
      </c>
      <c r="BY722" s="234" t="s">
        <v>56</v>
      </c>
      <c r="BZ722" s="234" t="s">
        <v>7014</v>
      </c>
    </row>
    <row r="723" spans="1:78" x14ac:dyDescent="0.25">
      <c r="A723" s="5">
        <v>1477</v>
      </c>
      <c r="B723" s="234" t="s">
        <v>12038</v>
      </c>
      <c r="C723" s="234" t="s">
        <v>12039</v>
      </c>
      <c r="D723" s="234"/>
      <c r="E723" s="234" t="s">
        <v>12040</v>
      </c>
      <c r="F723" s="234" t="s">
        <v>7156</v>
      </c>
      <c r="G723" s="234" t="s">
        <v>7856</v>
      </c>
      <c r="H723" s="234" t="s">
        <v>7018</v>
      </c>
      <c r="I723" s="242"/>
      <c r="J723" s="242">
        <v>44278</v>
      </c>
      <c r="K723" s="234" t="s">
        <v>12041</v>
      </c>
      <c r="L723" s="242">
        <v>44278</v>
      </c>
      <c r="M723" s="234" t="s">
        <v>10614</v>
      </c>
      <c r="N723" s="234" t="s">
        <v>7430</v>
      </c>
      <c r="O723" s="234" t="s">
        <v>10614</v>
      </c>
      <c r="P723" s="234" t="s">
        <v>6999</v>
      </c>
      <c r="Q723" s="234"/>
      <c r="R723" s="234" t="s">
        <v>451</v>
      </c>
      <c r="S723" t="b">
        <v>0</v>
      </c>
      <c r="T723" s="242"/>
      <c r="U723" s="103">
        <v>2</v>
      </c>
      <c r="V723" s="234" t="s">
        <v>272</v>
      </c>
      <c r="W723" s="103">
        <v>2</v>
      </c>
      <c r="X723" s="234" t="s">
        <v>272</v>
      </c>
      <c r="Y723" s="242"/>
      <c r="Z723" s="242"/>
      <c r="AA723" s="103"/>
      <c r="AB723" s="234"/>
      <c r="AC723" s="243">
        <v>44295.731712962966</v>
      </c>
      <c r="AD723" s="234" t="s">
        <v>55</v>
      </c>
      <c r="AE723" s="235" t="s">
        <v>12042</v>
      </c>
      <c r="AF723" s="237"/>
      <c r="AG723" s="234" t="s">
        <v>482</v>
      </c>
      <c r="AH723" s="241"/>
      <c r="AI723" t="b">
        <v>1</v>
      </c>
      <c r="AJ723" t="b">
        <v>0</v>
      </c>
      <c r="AK723" s="234"/>
      <c r="AL723" s="103"/>
      <c r="AM723" t="b">
        <v>0</v>
      </c>
      <c r="AN723" s="234"/>
      <c r="AO723" s="103"/>
      <c r="AP723" s="241"/>
      <c r="AQ723" s="241"/>
      <c r="AR723" s="241"/>
      <c r="AS723" s="241"/>
      <c r="AT723" s="234"/>
      <c r="AU723" s="234" t="s">
        <v>7505</v>
      </c>
      <c r="AV723" t="b">
        <v>0</v>
      </c>
      <c r="AW723" t="b">
        <v>0</v>
      </c>
      <c r="AX723" s="241"/>
      <c r="AY723" s="241"/>
      <c r="AZ723" s="234"/>
      <c r="BA723" s="234"/>
      <c r="BB723" s="234"/>
      <c r="BC723" t="b">
        <v>1</v>
      </c>
      <c r="BD723" s="234" t="s">
        <v>10619</v>
      </c>
      <c r="BE723" s="234" t="s">
        <v>7026</v>
      </c>
      <c r="BF723" s="234" t="s">
        <v>7027</v>
      </c>
      <c r="BG723" s="234" t="s">
        <v>7010</v>
      </c>
      <c r="BH723" s="234" t="s">
        <v>55</v>
      </c>
      <c r="BI723" s="243">
        <v>44642.415648148148</v>
      </c>
      <c r="BJ723" s="234" t="s">
        <v>442</v>
      </c>
      <c r="BK723" s="234" t="s">
        <v>451</v>
      </c>
      <c r="BL723" s="234" t="s">
        <v>451</v>
      </c>
      <c r="BM723" s="234" t="s">
        <v>451</v>
      </c>
      <c r="BN723" s="241"/>
      <c r="BO723" t="b">
        <v>0</v>
      </c>
      <c r="BP723" t="b">
        <v>0</v>
      </c>
      <c r="BQ723" t="b">
        <v>0</v>
      </c>
      <c r="BR723" s="241"/>
      <c r="BS723" s="241"/>
      <c r="BT723" s="234" t="s">
        <v>7012</v>
      </c>
      <c r="BU723" t="b">
        <v>0</v>
      </c>
      <c r="BV723" s="103">
        <v>0</v>
      </c>
      <c r="BW723" s="235"/>
      <c r="BX723" s="234" t="s">
        <v>12042</v>
      </c>
      <c r="BY723" s="234" t="s">
        <v>56</v>
      </c>
      <c r="BZ723" s="234" t="s">
        <v>7014</v>
      </c>
    </row>
    <row r="724" spans="1:78" x14ac:dyDescent="0.25">
      <c r="A724" s="5">
        <v>1476</v>
      </c>
      <c r="B724" s="234" t="s">
        <v>12043</v>
      </c>
      <c r="C724" s="234" t="s">
        <v>12044</v>
      </c>
      <c r="D724" s="234" t="s">
        <v>12045</v>
      </c>
      <c r="E724" s="234" t="s">
        <v>12046</v>
      </c>
      <c r="F724" s="234" t="s">
        <v>6993</v>
      </c>
      <c r="G724" s="234" t="s">
        <v>7244</v>
      </c>
      <c r="H724" s="234" t="s">
        <v>6994</v>
      </c>
      <c r="I724" s="242"/>
      <c r="J724" s="242">
        <v>44277</v>
      </c>
      <c r="K724" s="234" t="s">
        <v>12047</v>
      </c>
      <c r="L724" s="242">
        <v>44278</v>
      </c>
      <c r="M724" s="234" t="s">
        <v>9952</v>
      </c>
      <c r="N724" s="234" t="s">
        <v>12048</v>
      </c>
      <c r="O724" s="234" t="s">
        <v>12049</v>
      </c>
      <c r="P724" s="234" t="s">
        <v>6999</v>
      </c>
      <c r="Q724" s="234"/>
      <c r="R724" s="234" t="s">
        <v>451</v>
      </c>
      <c r="S724" t="b">
        <v>0</v>
      </c>
      <c r="T724" s="242"/>
      <c r="U724" s="103">
        <v>3</v>
      </c>
      <c r="V724" s="234" t="s">
        <v>272</v>
      </c>
      <c r="W724" s="103">
        <v>3</v>
      </c>
      <c r="X724" s="234" t="s">
        <v>272</v>
      </c>
      <c r="Y724" s="242"/>
      <c r="Z724" s="242"/>
      <c r="AA724" s="103"/>
      <c r="AB724" s="234" t="s">
        <v>12050</v>
      </c>
      <c r="AC724" s="243">
        <v>44295.73164351852</v>
      </c>
      <c r="AD724" s="234" t="s">
        <v>55</v>
      </c>
      <c r="AE724" s="235" t="s">
        <v>12051</v>
      </c>
      <c r="AF724" s="237"/>
      <c r="AG724" s="234" t="s">
        <v>482</v>
      </c>
      <c r="AH724" s="241"/>
      <c r="AI724" t="b">
        <v>1</v>
      </c>
      <c r="AJ724" t="b">
        <v>0</v>
      </c>
      <c r="AK724" s="234"/>
      <c r="AL724" s="103"/>
      <c r="AM724" t="b">
        <v>0</v>
      </c>
      <c r="AN724" s="234"/>
      <c r="AO724" s="103"/>
      <c r="AP724" s="241"/>
      <c r="AQ724" s="241"/>
      <c r="AR724" s="241"/>
      <c r="AS724" s="241"/>
      <c r="AT724" s="234" t="s">
        <v>7166</v>
      </c>
      <c r="AU724" s="234" t="s">
        <v>7505</v>
      </c>
      <c r="AV724" t="b">
        <v>0</v>
      </c>
      <c r="AW724" t="b">
        <v>0</v>
      </c>
      <c r="AX724" s="241"/>
      <c r="AY724" s="241"/>
      <c r="AZ724" s="234"/>
      <c r="BA724" s="234"/>
      <c r="BB724" s="234"/>
      <c r="BC724" t="b">
        <v>0</v>
      </c>
      <c r="BD724" s="234" t="s">
        <v>9959</v>
      </c>
      <c r="BE724" s="234" t="s">
        <v>7009</v>
      </c>
      <c r="BF724" s="234" t="s">
        <v>6972</v>
      </c>
      <c r="BG724" s="234" t="s">
        <v>8373</v>
      </c>
      <c r="BH724" s="234" t="s">
        <v>55</v>
      </c>
      <c r="BI724" s="243">
        <v>44642.415648148148</v>
      </c>
      <c r="BJ724" s="234" t="s">
        <v>442</v>
      </c>
      <c r="BK724" s="234" t="s">
        <v>451</v>
      </c>
      <c r="BL724" s="234" t="s">
        <v>451</v>
      </c>
      <c r="BM724" s="234" t="s">
        <v>451</v>
      </c>
      <c r="BN724" s="241"/>
      <c r="BO724" t="b">
        <v>0</v>
      </c>
      <c r="BP724" t="b">
        <v>0</v>
      </c>
      <c r="BQ724" t="b">
        <v>0</v>
      </c>
      <c r="BR724" s="241"/>
      <c r="BS724" s="241"/>
      <c r="BT724" s="234" t="s">
        <v>7012</v>
      </c>
      <c r="BU724" t="b">
        <v>0</v>
      </c>
      <c r="BV724" s="103">
        <v>0</v>
      </c>
      <c r="BW724" s="235"/>
      <c r="BX724" s="234" t="s">
        <v>12051</v>
      </c>
      <c r="BY724" s="234" t="s">
        <v>56</v>
      </c>
      <c r="BZ724" s="234" t="s">
        <v>7014</v>
      </c>
    </row>
    <row r="725" spans="1:78" x14ac:dyDescent="0.25">
      <c r="A725" s="5">
        <v>1475</v>
      </c>
      <c r="B725" s="234" t="s">
        <v>12052</v>
      </c>
      <c r="C725" s="234" t="s">
        <v>12053</v>
      </c>
      <c r="D725" s="234" t="s">
        <v>11985</v>
      </c>
      <c r="E725" s="234" t="s">
        <v>11986</v>
      </c>
      <c r="F725" s="234" t="s">
        <v>7156</v>
      </c>
      <c r="G725" s="234" t="s">
        <v>7856</v>
      </c>
      <c r="H725" s="234" t="s">
        <v>7018</v>
      </c>
      <c r="I725" s="242"/>
      <c r="J725" s="242">
        <v>44277</v>
      </c>
      <c r="K725" s="234" t="s">
        <v>12054</v>
      </c>
      <c r="L725" s="242">
        <v>44277</v>
      </c>
      <c r="M725" s="234" t="s">
        <v>6996</v>
      </c>
      <c r="N725" s="234" t="s">
        <v>11988</v>
      </c>
      <c r="O725" s="234" t="s">
        <v>12055</v>
      </c>
      <c r="P725" s="234" t="s">
        <v>6999</v>
      </c>
      <c r="Q725" s="234"/>
      <c r="R725" s="234" t="s">
        <v>451</v>
      </c>
      <c r="S725" t="b">
        <v>0</v>
      </c>
      <c r="T725" s="242"/>
      <c r="U725" s="103">
        <v>1</v>
      </c>
      <c r="V725" s="234" t="s">
        <v>272</v>
      </c>
      <c r="W725" s="103">
        <v>1</v>
      </c>
      <c r="X725" s="234" t="s">
        <v>272</v>
      </c>
      <c r="Y725" s="242"/>
      <c r="Z725" s="242"/>
      <c r="AA725" s="103"/>
      <c r="AB725" s="234" t="s">
        <v>11990</v>
      </c>
      <c r="AC725" s="243">
        <v>44295.73159722222</v>
      </c>
      <c r="AD725" s="234" t="s">
        <v>55</v>
      </c>
      <c r="AE725" s="235" t="s">
        <v>12056</v>
      </c>
      <c r="AF725" s="237"/>
      <c r="AG725" s="234" t="s">
        <v>482</v>
      </c>
      <c r="AH725" s="241"/>
      <c r="AI725" t="b">
        <v>1</v>
      </c>
      <c r="AJ725" t="b">
        <v>0</v>
      </c>
      <c r="AK725" s="234"/>
      <c r="AL725" s="103"/>
      <c r="AM725" t="b">
        <v>0</v>
      </c>
      <c r="AN725" s="234"/>
      <c r="AO725" s="103"/>
      <c r="AP725" s="241"/>
      <c r="AQ725" s="241"/>
      <c r="AR725" s="241"/>
      <c r="AS725" s="241"/>
      <c r="AT725" s="234" t="s">
        <v>7005</v>
      </c>
      <c r="AU725" s="234" t="s">
        <v>7505</v>
      </c>
      <c r="AV725" t="b">
        <v>0</v>
      </c>
      <c r="AW725" t="b">
        <v>0</v>
      </c>
      <c r="AX725" s="241"/>
      <c r="AY725" s="241"/>
      <c r="AZ725" s="234"/>
      <c r="BA725" s="234"/>
      <c r="BB725" s="234"/>
      <c r="BC725" t="b">
        <v>0</v>
      </c>
      <c r="BD725" s="234" t="s">
        <v>7008</v>
      </c>
      <c r="BE725" s="234" t="s">
        <v>7026</v>
      </c>
      <c r="BF725" s="234" t="s">
        <v>6972</v>
      </c>
      <c r="BG725" s="234" t="s">
        <v>7010</v>
      </c>
      <c r="BH725" s="234" t="s">
        <v>55</v>
      </c>
      <c r="BI725" s="243">
        <v>44642.415648148148</v>
      </c>
      <c r="BJ725" s="234" t="s">
        <v>442</v>
      </c>
      <c r="BK725" s="234" t="s">
        <v>451</v>
      </c>
      <c r="BL725" s="234" t="s">
        <v>451</v>
      </c>
      <c r="BM725" s="234" t="s">
        <v>451</v>
      </c>
      <c r="BN725" s="241"/>
      <c r="BO725" t="b">
        <v>0</v>
      </c>
      <c r="BP725" t="b">
        <v>0</v>
      </c>
      <c r="BQ725" t="b">
        <v>0</v>
      </c>
      <c r="BR725" s="241"/>
      <c r="BS725" s="241"/>
      <c r="BT725" s="234" t="s">
        <v>7012</v>
      </c>
      <c r="BU725" t="b">
        <v>0</v>
      </c>
      <c r="BV725" s="103">
        <v>0</v>
      </c>
      <c r="BW725" s="235"/>
      <c r="BX725" s="234" t="s">
        <v>12056</v>
      </c>
      <c r="BY725" s="234" t="s">
        <v>56</v>
      </c>
      <c r="BZ725" s="234" t="s">
        <v>7014</v>
      </c>
    </row>
    <row r="726" spans="1:78" x14ac:dyDescent="0.25">
      <c r="A726" s="5">
        <v>1474</v>
      </c>
      <c r="B726" s="234" t="s">
        <v>12057</v>
      </c>
      <c r="C726" s="234" t="s">
        <v>12058</v>
      </c>
      <c r="D726" s="234" t="s">
        <v>7940</v>
      </c>
      <c r="E726" s="234" t="s">
        <v>12059</v>
      </c>
      <c r="F726" s="234" t="s">
        <v>6993</v>
      </c>
      <c r="G726" s="234" t="s">
        <v>7263</v>
      </c>
      <c r="H726" s="234" t="s">
        <v>6994</v>
      </c>
      <c r="I726" s="242"/>
      <c r="J726" s="242">
        <v>44279</v>
      </c>
      <c r="K726" s="234" t="s">
        <v>12060</v>
      </c>
      <c r="L726" s="242">
        <v>44279</v>
      </c>
      <c r="M726" s="234" t="s">
        <v>7832</v>
      </c>
      <c r="N726" s="234" t="s">
        <v>7941</v>
      </c>
      <c r="O726" s="234" t="s">
        <v>12061</v>
      </c>
      <c r="P726" s="234" t="s">
        <v>6999</v>
      </c>
      <c r="Q726" s="234"/>
      <c r="R726" s="234" t="s">
        <v>451</v>
      </c>
      <c r="S726" t="b">
        <v>0</v>
      </c>
      <c r="T726" s="242"/>
      <c r="U726" s="103">
        <v>11</v>
      </c>
      <c r="V726" s="234" t="s">
        <v>272</v>
      </c>
      <c r="W726" s="103">
        <v>11</v>
      </c>
      <c r="X726" s="234" t="s">
        <v>272</v>
      </c>
      <c r="Y726" s="242"/>
      <c r="Z726" s="242"/>
      <c r="AA726" s="103"/>
      <c r="AB726" s="234" t="s">
        <v>7943</v>
      </c>
      <c r="AC726" s="243">
        <v>44295.731550925928</v>
      </c>
      <c r="AD726" s="234" t="s">
        <v>55</v>
      </c>
      <c r="AE726" s="235" t="s">
        <v>12062</v>
      </c>
      <c r="AF726" s="237"/>
      <c r="AG726" s="234" t="s">
        <v>482</v>
      </c>
      <c r="AH726" s="241"/>
      <c r="AI726" t="b">
        <v>1</v>
      </c>
      <c r="AJ726" t="b">
        <v>0</v>
      </c>
      <c r="AK726" s="234"/>
      <c r="AL726" s="103"/>
      <c r="AM726" t="b">
        <v>0</v>
      </c>
      <c r="AN726" s="234"/>
      <c r="AO726" s="103"/>
      <c r="AP726" s="241"/>
      <c r="AQ726" s="241"/>
      <c r="AR726" s="241"/>
      <c r="AS726" s="241"/>
      <c r="AT726" s="234" t="s">
        <v>7005</v>
      </c>
      <c r="AU726" s="234" t="s">
        <v>7505</v>
      </c>
      <c r="AV726" t="b">
        <v>0</v>
      </c>
      <c r="AW726" t="b">
        <v>0</v>
      </c>
      <c r="AX726" s="241"/>
      <c r="AY726" s="241"/>
      <c r="AZ726" s="234"/>
      <c r="BA726" s="234"/>
      <c r="BB726" s="234"/>
      <c r="BC726" t="b">
        <v>0</v>
      </c>
      <c r="BD726" s="234" t="s">
        <v>7838</v>
      </c>
      <c r="BE726" s="234" t="s">
        <v>7009</v>
      </c>
      <c r="BF726" s="234" t="s">
        <v>7027</v>
      </c>
      <c r="BG726" s="234" t="s">
        <v>8373</v>
      </c>
      <c r="BH726" s="234" t="s">
        <v>55</v>
      </c>
      <c r="BI726" s="243">
        <v>44642.415636574071</v>
      </c>
      <c r="BJ726" s="234" t="s">
        <v>442</v>
      </c>
      <c r="BK726" s="234" t="s">
        <v>451</v>
      </c>
      <c r="BL726" s="234" t="s">
        <v>451</v>
      </c>
      <c r="BM726" s="234" t="s">
        <v>451</v>
      </c>
      <c r="BN726" s="241"/>
      <c r="BO726" t="b">
        <v>0</v>
      </c>
      <c r="BP726" t="b">
        <v>0</v>
      </c>
      <c r="BQ726" t="b">
        <v>0</v>
      </c>
      <c r="BR726" s="241"/>
      <c r="BS726" s="241"/>
      <c r="BT726" s="234" t="s">
        <v>7012</v>
      </c>
      <c r="BU726" t="b">
        <v>0</v>
      </c>
      <c r="BV726" s="103">
        <v>0</v>
      </c>
      <c r="BW726" s="235"/>
      <c r="BX726" s="234" t="s">
        <v>12062</v>
      </c>
      <c r="BY726" s="234" t="s">
        <v>56</v>
      </c>
      <c r="BZ726" s="234" t="s">
        <v>7014</v>
      </c>
    </row>
    <row r="727" spans="1:78" x14ac:dyDescent="0.25">
      <c r="A727" s="5">
        <v>1473</v>
      </c>
      <c r="B727" s="234" t="s">
        <v>12063</v>
      </c>
      <c r="C727" s="234" t="s">
        <v>12064</v>
      </c>
      <c r="D727" s="234" t="s">
        <v>11523</v>
      </c>
      <c r="E727" s="234" t="s">
        <v>11524</v>
      </c>
      <c r="F727" s="234" t="s">
        <v>7156</v>
      </c>
      <c r="G727" s="234" t="s">
        <v>7856</v>
      </c>
      <c r="H727" s="234" t="s">
        <v>7018</v>
      </c>
      <c r="I727" s="242"/>
      <c r="J727" s="242">
        <v>44277</v>
      </c>
      <c r="K727" s="234" t="s">
        <v>12065</v>
      </c>
      <c r="L727" s="242">
        <v>44277</v>
      </c>
      <c r="M727" s="234" t="s">
        <v>9952</v>
      </c>
      <c r="N727" s="234" t="s">
        <v>11526</v>
      </c>
      <c r="O727" s="234" t="s">
        <v>11643</v>
      </c>
      <c r="P727" s="234" t="s">
        <v>6999</v>
      </c>
      <c r="Q727" s="234"/>
      <c r="R727" s="234" t="s">
        <v>451</v>
      </c>
      <c r="S727" t="b">
        <v>0</v>
      </c>
      <c r="T727" s="242"/>
      <c r="U727" s="103">
        <v>2</v>
      </c>
      <c r="V727" s="234" t="s">
        <v>272</v>
      </c>
      <c r="W727" s="103">
        <v>2</v>
      </c>
      <c r="X727" s="234" t="s">
        <v>272</v>
      </c>
      <c r="Y727" s="242"/>
      <c r="Z727" s="242"/>
      <c r="AA727" s="103"/>
      <c r="AB727" s="234" t="s">
        <v>11528</v>
      </c>
      <c r="AC727" s="243">
        <v>44295.731493055559</v>
      </c>
      <c r="AD727" s="234" t="s">
        <v>55</v>
      </c>
      <c r="AE727" s="235" t="s">
        <v>12066</v>
      </c>
      <c r="AF727" s="237"/>
      <c r="AG727" s="234" t="s">
        <v>482</v>
      </c>
      <c r="AH727" s="241"/>
      <c r="AI727" t="b">
        <v>1</v>
      </c>
      <c r="AJ727" t="b">
        <v>0</v>
      </c>
      <c r="AK727" s="234"/>
      <c r="AL727" s="103"/>
      <c r="AM727" t="b">
        <v>0</v>
      </c>
      <c r="AN727" s="234"/>
      <c r="AO727" s="103"/>
      <c r="AP727" s="241"/>
      <c r="AQ727" s="241"/>
      <c r="AR727" s="241"/>
      <c r="AS727" s="241"/>
      <c r="AT727" s="234" t="s">
        <v>7166</v>
      </c>
      <c r="AU727" s="234" t="s">
        <v>7505</v>
      </c>
      <c r="AV727" t="b">
        <v>0</v>
      </c>
      <c r="AW727" t="b">
        <v>0</v>
      </c>
      <c r="AX727" s="241"/>
      <c r="AY727" s="241"/>
      <c r="AZ727" s="234"/>
      <c r="BA727" s="234"/>
      <c r="BB727" s="234"/>
      <c r="BC727" t="b">
        <v>0</v>
      </c>
      <c r="BD727" s="234" t="s">
        <v>9959</v>
      </c>
      <c r="BE727" s="234" t="s">
        <v>7026</v>
      </c>
      <c r="BF727" s="234" t="s">
        <v>7027</v>
      </c>
      <c r="BG727" s="234" t="s">
        <v>7010</v>
      </c>
      <c r="BH727" s="234" t="s">
        <v>55</v>
      </c>
      <c r="BI727" s="243">
        <v>44642.415636574071</v>
      </c>
      <c r="BJ727" s="234" t="s">
        <v>442</v>
      </c>
      <c r="BK727" s="234" t="s">
        <v>451</v>
      </c>
      <c r="BL727" s="234" t="s">
        <v>451</v>
      </c>
      <c r="BM727" s="234" t="s">
        <v>451</v>
      </c>
      <c r="BN727" s="241"/>
      <c r="BO727" t="b">
        <v>0</v>
      </c>
      <c r="BP727" t="b">
        <v>0</v>
      </c>
      <c r="BQ727" t="b">
        <v>0</v>
      </c>
      <c r="BR727" s="241"/>
      <c r="BS727" s="241"/>
      <c r="BT727" s="234" t="s">
        <v>7012</v>
      </c>
      <c r="BU727" t="b">
        <v>0</v>
      </c>
      <c r="BV727" s="103">
        <v>0</v>
      </c>
      <c r="BW727" s="235"/>
      <c r="BX727" s="234" t="s">
        <v>12066</v>
      </c>
      <c r="BY727" s="234" t="s">
        <v>56</v>
      </c>
      <c r="BZ727" s="234" t="s">
        <v>7014</v>
      </c>
    </row>
    <row r="728" spans="1:78" x14ac:dyDescent="0.25">
      <c r="A728" s="5">
        <v>1472</v>
      </c>
      <c r="B728" s="234" t="s">
        <v>12067</v>
      </c>
      <c r="C728" s="234" t="s">
        <v>12068</v>
      </c>
      <c r="D728" s="234"/>
      <c r="E728" s="234" t="s">
        <v>12069</v>
      </c>
      <c r="F728" s="234" t="s">
        <v>7156</v>
      </c>
      <c r="G728" s="234" t="s">
        <v>7856</v>
      </c>
      <c r="H728" s="234" t="s">
        <v>7018</v>
      </c>
      <c r="I728" s="242"/>
      <c r="J728" s="242">
        <v>44274</v>
      </c>
      <c r="K728" s="234" t="s">
        <v>12070</v>
      </c>
      <c r="L728" s="242">
        <v>44277</v>
      </c>
      <c r="M728" s="234" t="s">
        <v>6996</v>
      </c>
      <c r="N728" s="234" t="s">
        <v>12071</v>
      </c>
      <c r="O728" s="234" t="s">
        <v>8535</v>
      </c>
      <c r="P728" s="234" t="s">
        <v>6999</v>
      </c>
      <c r="Q728" s="234"/>
      <c r="R728" s="234" t="s">
        <v>451</v>
      </c>
      <c r="S728" t="b">
        <v>0</v>
      </c>
      <c r="T728" s="242"/>
      <c r="U728" s="103">
        <v>10</v>
      </c>
      <c r="V728" s="234" t="s">
        <v>272</v>
      </c>
      <c r="W728" s="103">
        <v>10</v>
      </c>
      <c r="X728" s="234" t="s">
        <v>272</v>
      </c>
      <c r="Y728" s="242"/>
      <c r="Z728" s="242"/>
      <c r="AA728" s="103"/>
      <c r="AB728" s="234"/>
      <c r="AC728" s="243">
        <v>44295.731446759259</v>
      </c>
      <c r="AD728" s="234" t="s">
        <v>55</v>
      </c>
      <c r="AE728" s="235" t="s">
        <v>12072</v>
      </c>
      <c r="AF728" s="237"/>
      <c r="AG728" s="234" t="s">
        <v>482</v>
      </c>
      <c r="AH728" s="241"/>
      <c r="AI728" t="b">
        <v>1</v>
      </c>
      <c r="AJ728" t="b">
        <v>0</v>
      </c>
      <c r="AK728" s="234"/>
      <c r="AL728" s="103"/>
      <c r="AM728" t="b">
        <v>0</v>
      </c>
      <c r="AN728" s="234"/>
      <c r="AO728" s="103"/>
      <c r="AP728" s="241"/>
      <c r="AQ728" s="241"/>
      <c r="AR728" s="241"/>
      <c r="AS728" s="241"/>
      <c r="AT728" s="234"/>
      <c r="AU728" s="234" t="s">
        <v>7505</v>
      </c>
      <c r="AV728" t="b">
        <v>0</v>
      </c>
      <c r="AW728" t="b">
        <v>0</v>
      </c>
      <c r="AX728" s="241"/>
      <c r="AY728" s="241"/>
      <c r="AZ728" s="234"/>
      <c r="BA728" s="234"/>
      <c r="BB728" s="234"/>
      <c r="BC728" t="b">
        <v>1</v>
      </c>
      <c r="BD728" s="234" t="s">
        <v>7008</v>
      </c>
      <c r="BE728" s="234" t="s">
        <v>7026</v>
      </c>
      <c r="BF728" s="234" t="s">
        <v>7027</v>
      </c>
      <c r="BG728" s="234" t="s">
        <v>7010</v>
      </c>
      <c r="BH728" s="234" t="s">
        <v>55</v>
      </c>
      <c r="BI728" s="243">
        <v>44642.415625000001</v>
      </c>
      <c r="BJ728" s="234" t="s">
        <v>442</v>
      </c>
      <c r="BK728" s="234" t="s">
        <v>451</v>
      </c>
      <c r="BL728" s="234" t="s">
        <v>451</v>
      </c>
      <c r="BM728" s="234" t="s">
        <v>451</v>
      </c>
      <c r="BN728" s="241"/>
      <c r="BO728" t="b">
        <v>0</v>
      </c>
      <c r="BP728" t="b">
        <v>0</v>
      </c>
      <c r="BQ728" t="b">
        <v>0</v>
      </c>
      <c r="BR728" s="241"/>
      <c r="BS728" s="241"/>
      <c r="BT728" s="234" t="s">
        <v>7012</v>
      </c>
      <c r="BU728" t="b">
        <v>0</v>
      </c>
      <c r="BV728" s="103">
        <v>0</v>
      </c>
      <c r="BW728" s="235"/>
      <c r="BX728" s="234" t="s">
        <v>12072</v>
      </c>
      <c r="BY728" s="234" t="s">
        <v>56</v>
      </c>
      <c r="BZ728" s="234" t="s">
        <v>7014</v>
      </c>
    </row>
    <row r="729" spans="1:78" x14ac:dyDescent="0.25">
      <c r="A729" s="5">
        <v>1471</v>
      </c>
      <c r="B729" s="234" t="s">
        <v>12073</v>
      </c>
      <c r="C729" s="234" t="s">
        <v>12074</v>
      </c>
      <c r="D729" s="234" t="s">
        <v>7454</v>
      </c>
      <c r="E729" s="234" t="s">
        <v>7410</v>
      </c>
      <c r="F729" s="234" t="s">
        <v>2991</v>
      </c>
      <c r="G729" s="234" t="s">
        <v>7864</v>
      </c>
      <c r="H729" s="234" t="s">
        <v>7034</v>
      </c>
      <c r="I729" s="242"/>
      <c r="J729" s="242">
        <v>44257</v>
      </c>
      <c r="K729" s="234" t="s">
        <v>12075</v>
      </c>
      <c r="L729" s="242">
        <v>44281</v>
      </c>
      <c r="M729" s="234" t="s">
        <v>7066</v>
      </c>
      <c r="N729" s="234" t="s">
        <v>7455</v>
      </c>
      <c r="O729" s="234" t="s">
        <v>12076</v>
      </c>
      <c r="P729" s="234" t="s">
        <v>6999</v>
      </c>
      <c r="Q729" s="234"/>
      <c r="R729" s="234" t="s">
        <v>451</v>
      </c>
      <c r="S729" t="b">
        <v>0</v>
      </c>
      <c r="T729" s="242"/>
      <c r="U729" s="103">
        <v>2007</v>
      </c>
      <c r="V729" s="234" t="s">
        <v>272</v>
      </c>
      <c r="W729" s="103">
        <v>14042</v>
      </c>
      <c r="X729" s="234" t="s">
        <v>272</v>
      </c>
      <c r="Y729" s="242"/>
      <c r="Z729" s="242"/>
      <c r="AA729" s="103"/>
      <c r="AB729" s="234" t="s">
        <v>7457</v>
      </c>
      <c r="AC729" s="243">
        <v>44295.731388888889</v>
      </c>
      <c r="AD729" s="234" t="s">
        <v>55</v>
      </c>
      <c r="AE729" s="235" t="s">
        <v>12077</v>
      </c>
      <c r="AF729" s="237"/>
      <c r="AG729" s="234" t="s">
        <v>482</v>
      </c>
      <c r="AH729" s="241"/>
      <c r="AI729" t="b">
        <v>1</v>
      </c>
      <c r="AJ729" t="b">
        <v>0</v>
      </c>
      <c r="AK729" s="234"/>
      <c r="AL729" s="103"/>
      <c r="AM729" t="b">
        <v>0</v>
      </c>
      <c r="AN729" s="234"/>
      <c r="AO729" s="103"/>
      <c r="AP729" s="241"/>
      <c r="AQ729" s="241"/>
      <c r="AR729" s="241"/>
      <c r="AS729" s="241"/>
      <c r="AT729" s="234" t="s">
        <v>7005</v>
      </c>
      <c r="AU729" s="234" t="s">
        <v>7505</v>
      </c>
      <c r="AV729" t="b">
        <v>0</v>
      </c>
      <c r="AW729" t="b">
        <v>0</v>
      </c>
      <c r="AX729" s="241"/>
      <c r="AY729" s="241"/>
      <c r="AZ729" s="234"/>
      <c r="BA729" s="234"/>
      <c r="BB729" s="234"/>
      <c r="BC729" t="b">
        <v>0</v>
      </c>
      <c r="BD729" s="234" t="s">
        <v>7076</v>
      </c>
      <c r="BE729" s="234" t="s">
        <v>7045</v>
      </c>
      <c r="BF729" s="234" t="s">
        <v>7027</v>
      </c>
      <c r="BG729" s="234" t="s">
        <v>7028</v>
      </c>
      <c r="BH729" s="234" t="s">
        <v>55</v>
      </c>
      <c r="BI729" s="243">
        <v>44642.415625000001</v>
      </c>
      <c r="BJ729" s="234" t="s">
        <v>442</v>
      </c>
      <c r="BK729" s="234" t="s">
        <v>451</v>
      </c>
      <c r="BL729" s="234" t="s">
        <v>451</v>
      </c>
      <c r="BM729" s="234" t="s">
        <v>451</v>
      </c>
      <c r="BN729" s="241"/>
      <c r="BO729" t="b">
        <v>0</v>
      </c>
      <c r="BP729" t="b">
        <v>0</v>
      </c>
      <c r="BQ729" t="b">
        <v>0</v>
      </c>
      <c r="BR729" s="241"/>
      <c r="BS729" s="241"/>
      <c r="BT729" s="234" t="s">
        <v>7047</v>
      </c>
      <c r="BU729" t="b">
        <v>0</v>
      </c>
      <c r="BV729" s="103">
        <v>0</v>
      </c>
      <c r="BW729" s="235"/>
      <c r="BX729" s="234" t="s">
        <v>12077</v>
      </c>
      <c r="BY729" s="234" t="s">
        <v>56</v>
      </c>
      <c r="BZ729" s="234" t="s">
        <v>7014</v>
      </c>
    </row>
    <row r="730" spans="1:78" x14ac:dyDescent="0.25">
      <c r="A730" s="5">
        <v>1470</v>
      </c>
      <c r="B730" s="234" t="s">
        <v>12078</v>
      </c>
      <c r="C730" s="234" t="s">
        <v>12079</v>
      </c>
      <c r="D730" s="234" t="s">
        <v>11753</v>
      </c>
      <c r="E730" s="234" t="s">
        <v>11754</v>
      </c>
      <c r="F730" s="234" t="s">
        <v>7156</v>
      </c>
      <c r="G730" s="234" t="s">
        <v>7856</v>
      </c>
      <c r="H730" s="234" t="s">
        <v>7018</v>
      </c>
      <c r="I730" s="242"/>
      <c r="J730" s="242">
        <v>44274</v>
      </c>
      <c r="K730" s="234" t="s">
        <v>12080</v>
      </c>
      <c r="L730" s="242">
        <v>44277</v>
      </c>
      <c r="M730" s="234" t="s">
        <v>7159</v>
      </c>
      <c r="N730" s="234" t="s">
        <v>11756</v>
      </c>
      <c r="O730" s="234" t="s">
        <v>11898</v>
      </c>
      <c r="P730" s="234" t="s">
        <v>6999</v>
      </c>
      <c r="Q730" s="234"/>
      <c r="R730" s="234" t="s">
        <v>451</v>
      </c>
      <c r="S730" t="b">
        <v>0</v>
      </c>
      <c r="T730" s="242"/>
      <c r="U730" s="103">
        <v>1</v>
      </c>
      <c r="V730" s="234" t="s">
        <v>272</v>
      </c>
      <c r="W730" s="103">
        <v>1</v>
      </c>
      <c r="X730" s="234" t="s">
        <v>272</v>
      </c>
      <c r="Y730" s="242"/>
      <c r="Z730" s="242"/>
      <c r="AA730" s="103"/>
      <c r="AB730" s="234" t="s">
        <v>11758</v>
      </c>
      <c r="AC730" s="243">
        <v>44295.731365740743</v>
      </c>
      <c r="AD730" s="234" t="s">
        <v>55</v>
      </c>
      <c r="AE730" s="235" t="s">
        <v>12081</v>
      </c>
      <c r="AF730" s="237"/>
      <c r="AG730" s="234" t="s">
        <v>482</v>
      </c>
      <c r="AH730" s="241"/>
      <c r="AI730" t="b">
        <v>1</v>
      </c>
      <c r="AJ730" t="b">
        <v>0</v>
      </c>
      <c r="AK730" s="234"/>
      <c r="AL730" s="103"/>
      <c r="AM730" t="b">
        <v>0</v>
      </c>
      <c r="AN730" s="234"/>
      <c r="AO730" s="103"/>
      <c r="AP730" s="241"/>
      <c r="AQ730" s="241"/>
      <c r="AR730" s="241"/>
      <c r="AS730" s="241"/>
      <c r="AT730" s="234" t="s">
        <v>7005</v>
      </c>
      <c r="AU730" s="234" t="s">
        <v>7505</v>
      </c>
      <c r="AV730" t="b">
        <v>0</v>
      </c>
      <c r="AW730" t="b">
        <v>0</v>
      </c>
      <c r="AX730" s="241"/>
      <c r="AY730" s="241"/>
      <c r="AZ730" s="234"/>
      <c r="BA730" s="234"/>
      <c r="BB730" s="234"/>
      <c r="BC730" t="b">
        <v>0</v>
      </c>
      <c r="BD730" s="234" t="s">
        <v>7170</v>
      </c>
      <c r="BE730" s="234" t="s">
        <v>7026</v>
      </c>
      <c r="BF730" s="234" t="s">
        <v>7027</v>
      </c>
      <c r="BG730" s="234" t="s">
        <v>7010</v>
      </c>
      <c r="BH730" s="234" t="s">
        <v>55</v>
      </c>
      <c r="BI730" s="243">
        <v>44642.415625000001</v>
      </c>
      <c r="BJ730" s="234" t="s">
        <v>442</v>
      </c>
      <c r="BK730" s="234" t="s">
        <v>451</v>
      </c>
      <c r="BL730" s="234" t="s">
        <v>451</v>
      </c>
      <c r="BM730" s="234" t="s">
        <v>451</v>
      </c>
      <c r="BN730" s="241"/>
      <c r="BO730" t="b">
        <v>0</v>
      </c>
      <c r="BP730" t="b">
        <v>0</v>
      </c>
      <c r="BQ730" t="b">
        <v>0</v>
      </c>
      <c r="BR730" s="241"/>
      <c r="BS730" s="241"/>
      <c r="BT730" s="234" t="s">
        <v>7012</v>
      </c>
      <c r="BU730" t="b">
        <v>0</v>
      </c>
      <c r="BV730" s="103">
        <v>0</v>
      </c>
      <c r="BW730" s="235"/>
      <c r="BX730" s="234" t="s">
        <v>12081</v>
      </c>
      <c r="BY730" s="234" t="s">
        <v>56</v>
      </c>
      <c r="BZ730" s="234" t="s">
        <v>7014</v>
      </c>
    </row>
    <row r="731" spans="1:78" ht="45" x14ac:dyDescent="0.25">
      <c r="A731" s="5">
        <v>1469</v>
      </c>
      <c r="B731" s="234" t="s">
        <v>693</v>
      </c>
      <c r="C731" s="234" t="s">
        <v>12082</v>
      </c>
      <c r="D731" s="234" t="s">
        <v>7454</v>
      </c>
      <c r="E731" s="234" t="s">
        <v>7410</v>
      </c>
      <c r="F731" s="234" t="s">
        <v>2991</v>
      </c>
      <c r="G731" s="234" t="s">
        <v>7864</v>
      </c>
      <c r="H731" s="234" t="s">
        <v>7034</v>
      </c>
      <c r="I731" s="242"/>
      <c r="J731" s="242">
        <v>44399</v>
      </c>
      <c r="K731" s="234" t="s">
        <v>12083</v>
      </c>
      <c r="L731" s="242">
        <v>44617</v>
      </c>
      <c r="M731" s="234" t="s">
        <v>7066</v>
      </c>
      <c r="N731" s="234" t="s">
        <v>7455</v>
      </c>
      <c r="O731" s="234" t="s">
        <v>12076</v>
      </c>
      <c r="P731" s="234" t="s">
        <v>6999</v>
      </c>
      <c r="Q731" s="234"/>
      <c r="R731" s="234" t="s">
        <v>451</v>
      </c>
      <c r="S731" t="b">
        <v>1</v>
      </c>
      <c r="T731" s="242"/>
      <c r="U731" s="103">
        <v>96</v>
      </c>
      <c r="V731" s="234" t="s">
        <v>272</v>
      </c>
      <c r="W731" s="103">
        <v>1152</v>
      </c>
      <c r="X731" s="234" t="s">
        <v>272</v>
      </c>
      <c r="Y731" s="242">
        <v>45778</v>
      </c>
      <c r="Z731" s="242">
        <v>50314</v>
      </c>
      <c r="AA731" s="103">
        <v>12</v>
      </c>
      <c r="AB731" s="234" t="s">
        <v>7457</v>
      </c>
      <c r="AC731" s="243">
        <v>44295.731319444443</v>
      </c>
      <c r="AD731" s="234" t="s">
        <v>55</v>
      </c>
      <c r="AE731" s="235" t="s">
        <v>12084</v>
      </c>
      <c r="AF731" s="237">
        <v>0</v>
      </c>
      <c r="AG731" s="234" t="s">
        <v>482</v>
      </c>
      <c r="AH731" s="241" t="s">
        <v>12085</v>
      </c>
      <c r="AI731" t="b">
        <v>1</v>
      </c>
      <c r="AJ731" t="b">
        <v>0</v>
      </c>
      <c r="AK731" s="234"/>
      <c r="AL731" s="103"/>
      <c r="AM731" t="b">
        <v>0</v>
      </c>
      <c r="AN731" s="234"/>
      <c r="AO731" s="103"/>
      <c r="AP731" s="241" t="s">
        <v>12086</v>
      </c>
      <c r="AQ731" s="241"/>
      <c r="AR731" s="241"/>
      <c r="AS731" s="241"/>
      <c r="AT731" s="234" t="s">
        <v>7166</v>
      </c>
      <c r="AU731" s="234" t="s">
        <v>8397</v>
      </c>
      <c r="AV731" t="b">
        <v>1</v>
      </c>
      <c r="AW731" t="b">
        <v>0</v>
      </c>
      <c r="AX731" s="241" t="s">
        <v>12087</v>
      </c>
      <c r="AY731" s="241"/>
      <c r="AZ731" s="234" t="s">
        <v>8872</v>
      </c>
      <c r="BA731" s="234" t="s">
        <v>10031</v>
      </c>
      <c r="BB731" s="234"/>
      <c r="BC731" t="b">
        <v>0</v>
      </c>
      <c r="BD731" s="234" t="s">
        <v>7076</v>
      </c>
      <c r="BE731" s="234" t="s">
        <v>7045</v>
      </c>
      <c r="BF731" s="234" t="s">
        <v>7027</v>
      </c>
      <c r="BG731" s="234" t="s">
        <v>7028</v>
      </c>
      <c r="BH731" s="234" t="s">
        <v>55</v>
      </c>
      <c r="BI731" s="243">
        <v>44642.415613425925</v>
      </c>
      <c r="BJ731" s="234" t="s">
        <v>442</v>
      </c>
      <c r="BK731" s="234" t="s">
        <v>451</v>
      </c>
      <c r="BL731" s="234" t="s">
        <v>547</v>
      </c>
      <c r="BM731" s="234" t="s">
        <v>547</v>
      </c>
      <c r="BN731" s="241" t="s">
        <v>12088</v>
      </c>
      <c r="BO731" t="b">
        <v>0</v>
      </c>
      <c r="BP731" t="b">
        <v>0</v>
      </c>
      <c r="BQ731" t="b">
        <v>1</v>
      </c>
      <c r="BR731" s="241"/>
      <c r="BS731" s="241" t="s">
        <v>7465</v>
      </c>
      <c r="BT731" s="234" t="s">
        <v>7047</v>
      </c>
      <c r="BU731" t="b">
        <v>0</v>
      </c>
      <c r="BV731" s="103">
        <v>4</v>
      </c>
      <c r="BW731" s="235">
        <v>1510</v>
      </c>
      <c r="BX731" s="234" t="s">
        <v>12084</v>
      </c>
      <c r="BY731" s="234" t="s">
        <v>56</v>
      </c>
      <c r="BZ731" s="234" t="s">
        <v>7014</v>
      </c>
    </row>
    <row r="732" spans="1:78" x14ac:dyDescent="0.25">
      <c r="A732" s="5">
        <v>1468</v>
      </c>
      <c r="B732" s="234" t="s">
        <v>12089</v>
      </c>
      <c r="C732" s="234" t="s">
        <v>12090</v>
      </c>
      <c r="D732" s="234" t="s">
        <v>9917</v>
      </c>
      <c r="E732" s="234" t="s">
        <v>11748</v>
      </c>
      <c r="F732" s="234" t="s">
        <v>7156</v>
      </c>
      <c r="G732" s="234" t="s">
        <v>7856</v>
      </c>
      <c r="H732" s="234" t="s">
        <v>7018</v>
      </c>
      <c r="I732" s="242"/>
      <c r="J732" s="242">
        <v>44274</v>
      </c>
      <c r="K732" s="234" t="s">
        <v>12091</v>
      </c>
      <c r="L732" s="242">
        <v>44274</v>
      </c>
      <c r="M732" s="234" t="s">
        <v>6996</v>
      </c>
      <c r="N732" s="234" t="s">
        <v>9919</v>
      </c>
      <c r="O732" s="234" t="s">
        <v>9920</v>
      </c>
      <c r="P732" s="234" t="s">
        <v>6999</v>
      </c>
      <c r="Q732" s="234"/>
      <c r="R732" s="234" t="s">
        <v>451</v>
      </c>
      <c r="S732" t="b">
        <v>0</v>
      </c>
      <c r="T732" s="242"/>
      <c r="U732" s="103">
        <v>10</v>
      </c>
      <c r="V732" s="234" t="s">
        <v>272</v>
      </c>
      <c r="W732" s="103">
        <v>10</v>
      </c>
      <c r="X732" s="234" t="s">
        <v>272</v>
      </c>
      <c r="Y732" s="242"/>
      <c r="Z732" s="242"/>
      <c r="AA732" s="103"/>
      <c r="AB732" s="234" t="s">
        <v>9921</v>
      </c>
      <c r="AC732" s="243">
        <v>44295.731296296297</v>
      </c>
      <c r="AD732" s="234" t="s">
        <v>55</v>
      </c>
      <c r="AE732" s="235" t="s">
        <v>12092</v>
      </c>
      <c r="AF732" s="237"/>
      <c r="AG732" s="234" t="s">
        <v>482</v>
      </c>
      <c r="AH732" s="241"/>
      <c r="AI732" t="b">
        <v>1</v>
      </c>
      <c r="AJ732" t="b">
        <v>0</v>
      </c>
      <c r="AK732" s="234"/>
      <c r="AL732" s="103"/>
      <c r="AM732" t="b">
        <v>0</v>
      </c>
      <c r="AN732" s="234"/>
      <c r="AO732" s="103"/>
      <c r="AP732" s="241"/>
      <c r="AQ732" s="241"/>
      <c r="AR732" s="241"/>
      <c r="AS732" s="241"/>
      <c r="AT732" s="234" t="s">
        <v>7005</v>
      </c>
      <c r="AU732" s="234" t="s">
        <v>7505</v>
      </c>
      <c r="AV732" t="b">
        <v>0</v>
      </c>
      <c r="AW732" t="b">
        <v>0</v>
      </c>
      <c r="AX732" s="241"/>
      <c r="AY732" s="241"/>
      <c r="AZ732" s="234"/>
      <c r="BA732" s="234"/>
      <c r="BB732" s="234"/>
      <c r="BC732" t="b">
        <v>0</v>
      </c>
      <c r="BD732" s="234" t="s">
        <v>7008</v>
      </c>
      <c r="BE732" s="234" t="s">
        <v>7026</v>
      </c>
      <c r="BF732" s="234" t="s">
        <v>7027</v>
      </c>
      <c r="BG732" s="234" t="s">
        <v>7010</v>
      </c>
      <c r="BH732" s="234" t="s">
        <v>55</v>
      </c>
      <c r="BI732" s="243">
        <v>44642.415613425925</v>
      </c>
      <c r="BJ732" s="234" t="s">
        <v>442</v>
      </c>
      <c r="BK732" s="234" t="s">
        <v>451</v>
      </c>
      <c r="BL732" s="234" t="s">
        <v>451</v>
      </c>
      <c r="BM732" s="234" t="s">
        <v>451</v>
      </c>
      <c r="BN732" s="241"/>
      <c r="BO732" t="b">
        <v>0</v>
      </c>
      <c r="BP732" t="b">
        <v>0</v>
      </c>
      <c r="BQ732" t="b">
        <v>0</v>
      </c>
      <c r="BR732" s="241"/>
      <c r="BS732" s="241"/>
      <c r="BT732" s="234" t="s">
        <v>7012</v>
      </c>
      <c r="BU732" t="b">
        <v>0</v>
      </c>
      <c r="BV732" s="103">
        <v>0</v>
      </c>
      <c r="BW732" s="235"/>
      <c r="BX732" s="234" t="s">
        <v>12092</v>
      </c>
      <c r="BY732" s="234" t="s">
        <v>56</v>
      </c>
      <c r="BZ732" s="234" t="s">
        <v>7014</v>
      </c>
    </row>
    <row r="733" spans="1:78" x14ac:dyDescent="0.25">
      <c r="A733" s="5">
        <v>1467</v>
      </c>
      <c r="B733" s="234" t="s">
        <v>12093</v>
      </c>
      <c r="C733" s="234" t="s">
        <v>12094</v>
      </c>
      <c r="D733" s="234" t="s">
        <v>11985</v>
      </c>
      <c r="E733" s="234" t="s">
        <v>11986</v>
      </c>
      <c r="F733" s="234" t="s">
        <v>7156</v>
      </c>
      <c r="G733" s="234" t="s">
        <v>7856</v>
      </c>
      <c r="H733" s="234" t="s">
        <v>7018</v>
      </c>
      <c r="I733" s="242"/>
      <c r="J733" s="242">
        <v>44274</v>
      </c>
      <c r="K733" s="234" t="s">
        <v>12095</v>
      </c>
      <c r="L733" s="242">
        <v>44274</v>
      </c>
      <c r="M733" s="234" t="s">
        <v>6996</v>
      </c>
      <c r="N733" s="234" t="s">
        <v>11988</v>
      </c>
      <c r="O733" s="234" t="s">
        <v>11488</v>
      </c>
      <c r="P733" s="234" t="s">
        <v>6999</v>
      </c>
      <c r="Q733" s="234"/>
      <c r="R733" s="234" t="s">
        <v>451</v>
      </c>
      <c r="S733" t="b">
        <v>0</v>
      </c>
      <c r="T733" s="242"/>
      <c r="U733" s="103">
        <v>3</v>
      </c>
      <c r="V733" s="234" t="s">
        <v>272</v>
      </c>
      <c r="W733" s="103">
        <v>3</v>
      </c>
      <c r="X733" s="234" t="s">
        <v>272</v>
      </c>
      <c r="Y733" s="242"/>
      <c r="Z733" s="242"/>
      <c r="AA733" s="103"/>
      <c r="AB733" s="234" t="s">
        <v>11990</v>
      </c>
      <c r="AC733" s="243">
        <v>44295.731273148151</v>
      </c>
      <c r="AD733" s="234" t="s">
        <v>55</v>
      </c>
      <c r="AE733" s="235" t="s">
        <v>12096</v>
      </c>
      <c r="AF733" s="237"/>
      <c r="AG733" s="234" t="s">
        <v>482</v>
      </c>
      <c r="AH733" s="241"/>
      <c r="AI733" t="b">
        <v>1</v>
      </c>
      <c r="AJ733" t="b">
        <v>0</v>
      </c>
      <c r="AK733" s="234"/>
      <c r="AL733" s="103"/>
      <c r="AM733" t="b">
        <v>0</v>
      </c>
      <c r="AN733" s="234"/>
      <c r="AO733" s="103"/>
      <c r="AP733" s="241"/>
      <c r="AQ733" s="241"/>
      <c r="AR733" s="241"/>
      <c r="AS733" s="241"/>
      <c r="AT733" s="234" t="s">
        <v>7005</v>
      </c>
      <c r="AU733" s="234" t="s">
        <v>7505</v>
      </c>
      <c r="AV733" t="b">
        <v>0</v>
      </c>
      <c r="AW733" t="b">
        <v>0</v>
      </c>
      <c r="AX733" s="241"/>
      <c r="AY733" s="241"/>
      <c r="AZ733" s="234"/>
      <c r="BA733" s="234"/>
      <c r="BB733" s="234"/>
      <c r="BC733" t="b">
        <v>0</v>
      </c>
      <c r="BD733" s="234" t="s">
        <v>7008</v>
      </c>
      <c r="BE733" s="234" t="s">
        <v>7026</v>
      </c>
      <c r="BF733" s="234" t="s">
        <v>6972</v>
      </c>
      <c r="BG733" s="234" t="s">
        <v>7010</v>
      </c>
      <c r="BH733" s="234" t="s">
        <v>55</v>
      </c>
      <c r="BI733" s="243">
        <v>44642.415613425925</v>
      </c>
      <c r="BJ733" s="234" t="s">
        <v>442</v>
      </c>
      <c r="BK733" s="234" t="s">
        <v>451</v>
      </c>
      <c r="BL733" s="234" t="s">
        <v>451</v>
      </c>
      <c r="BM733" s="234" t="s">
        <v>451</v>
      </c>
      <c r="BN733" s="241"/>
      <c r="BO733" t="b">
        <v>0</v>
      </c>
      <c r="BP733" t="b">
        <v>0</v>
      </c>
      <c r="BQ733" t="b">
        <v>0</v>
      </c>
      <c r="BR733" s="241"/>
      <c r="BS733" s="241"/>
      <c r="BT733" s="234" t="s">
        <v>7012</v>
      </c>
      <c r="BU733" t="b">
        <v>0</v>
      </c>
      <c r="BV733" s="103">
        <v>0</v>
      </c>
      <c r="BW733" s="235"/>
      <c r="BX733" s="234" t="s">
        <v>12096</v>
      </c>
      <c r="BY733" s="234" t="s">
        <v>56</v>
      </c>
      <c r="BZ733" s="234" t="s">
        <v>7014</v>
      </c>
    </row>
    <row r="734" spans="1:78" x14ac:dyDescent="0.25">
      <c r="A734" s="5">
        <v>1466</v>
      </c>
      <c r="B734" s="234" t="s">
        <v>12097</v>
      </c>
      <c r="C734" s="234" t="s">
        <v>12098</v>
      </c>
      <c r="D734" s="234" t="s">
        <v>11493</v>
      </c>
      <c r="E734" s="234" t="s">
        <v>11517</v>
      </c>
      <c r="F734" s="234" t="s">
        <v>7156</v>
      </c>
      <c r="G734" s="234" t="s">
        <v>7856</v>
      </c>
      <c r="H734" s="234" t="s">
        <v>7018</v>
      </c>
      <c r="I734" s="242"/>
      <c r="J734" s="242">
        <v>44274</v>
      </c>
      <c r="K734" s="234" t="s">
        <v>12099</v>
      </c>
      <c r="L734" s="242">
        <v>44274</v>
      </c>
      <c r="M734" s="234" t="s">
        <v>7228</v>
      </c>
      <c r="N734" s="234" t="s">
        <v>11496</v>
      </c>
      <c r="O734" s="234" t="s">
        <v>11497</v>
      </c>
      <c r="P734" s="234" t="s">
        <v>6999</v>
      </c>
      <c r="Q734" s="234"/>
      <c r="R734" s="234" t="s">
        <v>451</v>
      </c>
      <c r="S734" t="b">
        <v>0</v>
      </c>
      <c r="T734" s="242"/>
      <c r="U734" s="103">
        <v>2</v>
      </c>
      <c r="V734" s="234" t="s">
        <v>272</v>
      </c>
      <c r="W734" s="103">
        <v>2</v>
      </c>
      <c r="X734" s="234" t="s">
        <v>272</v>
      </c>
      <c r="Y734" s="242"/>
      <c r="Z734" s="242"/>
      <c r="AA734" s="103"/>
      <c r="AB734" s="234" t="s">
        <v>11498</v>
      </c>
      <c r="AC734" s="243">
        <v>44295.731215277781</v>
      </c>
      <c r="AD734" s="234" t="s">
        <v>55</v>
      </c>
      <c r="AE734" s="235" t="s">
        <v>12100</v>
      </c>
      <c r="AF734" s="237"/>
      <c r="AG734" s="234" t="s">
        <v>482</v>
      </c>
      <c r="AH734" s="241"/>
      <c r="AI734" t="b">
        <v>1</v>
      </c>
      <c r="AJ734" t="b">
        <v>0</v>
      </c>
      <c r="AK734" s="234"/>
      <c r="AL734" s="103"/>
      <c r="AM734" t="b">
        <v>0</v>
      </c>
      <c r="AN734" s="234"/>
      <c r="AO734" s="103"/>
      <c r="AP734" s="241"/>
      <c r="AQ734" s="241"/>
      <c r="AR734" s="241"/>
      <c r="AS734" s="241"/>
      <c r="AT734" s="234" t="s">
        <v>7005</v>
      </c>
      <c r="AU734" s="234" t="s">
        <v>7505</v>
      </c>
      <c r="AV734" t="b">
        <v>0</v>
      </c>
      <c r="AW734" t="b">
        <v>0</v>
      </c>
      <c r="AX734" s="241"/>
      <c r="AY734" s="241"/>
      <c r="AZ734" s="234"/>
      <c r="BA734" s="234"/>
      <c r="BB734" s="234"/>
      <c r="BC734" t="b">
        <v>0</v>
      </c>
      <c r="BD734" s="234" t="s">
        <v>7234</v>
      </c>
      <c r="BE734" s="234" t="s">
        <v>7026</v>
      </c>
      <c r="BF734" s="234" t="s">
        <v>7027</v>
      </c>
      <c r="BG734" s="234" t="s">
        <v>7010</v>
      </c>
      <c r="BH734" s="234" t="s">
        <v>55</v>
      </c>
      <c r="BI734" s="243">
        <v>44642.415613425925</v>
      </c>
      <c r="BJ734" s="234" t="s">
        <v>442</v>
      </c>
      <c r="BK734" s="234" t="s">
        <v>451</v>
      </c>
      <c r="BL734" s="234" t="s">
        <v>451</v>
      </c>
      <c r="BM734" s="234" t="s">
        <v>451</v>
      </c>
      <c r="BN734" s="241"/>
      <c r="BO734" t="b">
        <v>0</v>
      </c>
      <c r="BP734" t="b">
        <v>0</v>
      </c>
      <c r="BQ734" t="b">
        <v>0</v>
      </c>
      <c r="BR734" s="241"/>
      <c r="BS734" s="241"/>
      <c r="BT734" s="234" t="s">
        <v>7012</v>
      </c>
      <c r="BU734" t="b">
        <v>0</v>
      </c>
      <c r="BV734" s="103">
        <v>0</v>
      </c>
      <c r="BW734" s="235"/>
      <c r="BX734" s="234" t="s">
        <v>12100</v>
      </c>
      <c r="BY734" s="234" t="s">
        <v>56</v>
      </c>
      <c r="BZ734" s="234" t="s">
        <v>7014</v>
      </c>
    </row>
    <row r="735" spans="1:78" x14ac:dyDescent="0.25">
      <c r="A735" s="5">
        <v>1465</v>
      </c>
      <c r="B735" s="234" t="s">
        <v>12101</v>
      </c>
      <c r="C735" s="234" t="s">
        <v>12102</v>
      </c>
      <c r="D735" s="234"/>
      <c r="E735" s="234" t="s">
        <v>12103</v>
      </c>
      <c r="F735" s="234" t="s">
        <v>7156</v>
      </c>
      <c r="G735" s="234" t="s">
        <v>7856</v>
      </c>
      <c r="H735" s="234" t="s">
        <v>7018</v>
      </c>
      <c r="I735" s="242"/>
      <c r="J735" s="242">
        <v>44265</v>
      </c>
      <c r="K735" s="234" t="s">
        <v>12104</v>
      </c>
      <c r="L735" s="242">
        <v>44274</v>
      </c>
      <c r="M735" s="234" t="s">
        <v>7228</v>
      </c>
      <c r="N735" s="234" t="s">
        <v>7430</v>
      </c>
      <c r="O735" s="234" t="s">
        <v>12105</v>
      </c>
      <c r="P735" s="234" t="s">
        <v>6999</v>
      </c>
      <c r="Q735" s="234"/>
      <c r="R735" s="234" t="s">
        <v>451</v>
      </c>
      <c r="S735" t="b">
        <v>0</v>
      </c>
      <c r="T735" s="242"/>
      <c r="U735" s="103">
        <v>1</v>
      </c>
      <c r="V735" s="234" t="s">
        <v>272</v>
      </c>
      <c r="W735" s="103">
        <v>1</v>
      </c>
      <c r="X735" s="234" t="s">
        <v>272</v>
      </c>
      <c r="Y735" s="242"/>
      <c r="Z735" s="242"/>
      <c r="AA735" s="103"/>
      <c r="AB735" s="234"/>
      <c r="AC735" s="243">
        <v>44295.731145833335</v>
      </c>
      <c r="AD735" s="234" t="s">
        <v>55</v>
      </c>
      <c r="AE735" s="235" t="s">
        <v>12106</v>
      </c>
      <c r="AF735" s="237"/>
      <c r="AG735" s="234" t="s">
        <v>482</v>
      </c>
      <c r="AH735" s="241"/>
      <c r="AI735" t="b">
        <v>1</v>
      </c>
      <c r="AJ735" t="b">
        <v>0</v>
      </c>
      <c r="AK735" s="234"/>
      <c r="AL735" s="103"/>
      <c r="AM735" t="b">
        <v>0</v>
      </c>
      <c r="AN735" s="234"/>
      <c r="AO735" s="103"/>
      <c r="AP735" s="241"/>
      <c r="AQ735" s="241"/>
      <c r="AR735" s="241"/>
      <c r="AS735" s="241"/>
      <c r="AT735" s="234"/>
      <c r="AU735" s="234" t="s">
        <v>7505</v>
      </c>
      <c r="AV735" t="b">
        <v>0</v>
      </c>
      <c r="AW735" t="b">
        <v>0</v>
      </c>
      <c r="AX735" s="241"/>
      <c r="AY735" s="241"/>
      <c r="AZ735" s="234"/>
      <c r="BA735" s="234"/>
      <c r="BB735" s="234"/>
      <c r="BC735" t="b">
        <v>1</v>
      </c>
      <c r="BD735" s="234" t="s">
        <v>7234</v>
      </c>
      <c r="BE735" s="234" t="s">
        <v>7026</v>
      </c>
      <c r="BF735" s="234" t="s">
        <v>7027</v>
      </c>
      <c r="BG735" s="234" t="s">
        <v>7010</v>
      </c>
      <c r="BH735" s="234" t="s">
        <v>55</v>
      </c>
      <c r="BI735" s="243">
        <v>44642.415601851855</v>
      </c>
      <c r="BJ735" s="234" t="s">
        <v>442</v>
      </c>
      <c r="BK735" s="234" t="s">
        <v>451</v>
      </c>
      <c r="BL735" s="234" t="s">
        <v>451</v>
      </c>
      <c r="BM735" s="234" t="s">
        <v>451</v>
      </c>
      <c r="BN735" s="241"/>
      <c r="BO735" t="b">
        <v>0</v>
      </c>
      <c r="BP735" t="b">
        <v>0</v>
      </c>
      <c r="BQ735" t="b">
        <v>0</v>
      </c>
      <c r="BR735" s="241"/>
      <c r="BS735" s="241"/>
      <c r="BT735" s="234" t="s">
        <v>7012</v>
      </c>
      <c r="BU735" t="b">
        <v>0</v>
      </c>
      <c r="BV735" s="103">
        <v>0</v>
      </c>
      <c r="BW735" s="235"/>
      <c r="BX735" s="234" t="s">
        <v>12106</v>
      </c>
      <c r="BY735" s="234" t="s">
        <v>56</v>
      </c>
      <c r="BZ735" s="234" t="s">
        <v>7014</v>
      </c>
    </row>
    <row r="736" spans="1:78" x14ac:dyDescent="0.25">
      <c r="A736" s="5">
        <v>1464</v>
      </c>
      <c r="B736" s="234" t="s">
        <v>8886</v>
      </c>
      <c r="C736" s="234" t="s">
        <v>12107</v>
      </c>
      <c r="D736" s="234"/>
      <c r="E736" s="234" t="s">
        <v>11511</v>
      </c>
      <c r="F736" s="234" t="s">
        <v>7156</v>
      </c>
      <c r="G736" s="234" t="s">
        <v>7856</v>
      </c>
      <c r="H736" s="234" t="s">
        <v>7018</v>
      </c>
      <c r="I736" s="242"/>
      <c r="J736" s="242">
        <v>44273</v>
      </c>
      <c r="K736" s="234" t="s">
        <v>12108</v>
      </c>
      <c r="L736" s="242">
        <v>44273</v>
      </c>
      <c r="M736" s="234" t="s">
        <v>6996</v>
      </c>
      <c r="N736" s="234" t="s">
        <v>11513</v>
      </c>
      <c r="O736" s="234" t="s">
        <v>9398</v>
      </c>
      <c r="P736" s="234" t="s">
        <v>6999</v>
      </c>
      <c r="Q736" s="234"/>
      <c r="R736" s="234" t="s">
        <v>451</v>
      </c>
      <c r="S736" t="b">
        <v>0</v>
      </c>
      <c r="T736" s="242"/>
      <c r="U736" s="103">
        <v>4</v>
      </c>
      <c r="V736" s="234" t="s">
        <v>272</v>
      </c>
      <c r="W736" s="103">
        <v>4</v>
      </c>
      <c r="X736" s="234" t="s">
        <v>272</v>
      </c>
      <c r="Y736" s="242"/>
      <c r="Z736" s="242"/>
      <c r="AA736" s="103"/>
      <c r="AB736" s="234"/>
      <c r="AC736" s="243">
        <v>44295.731122685182</v>
      </c>
      <c r="AD736" s="234" t="s">
        <v>55</v>
      </c>
      <c r="AE736" s="235" t="s">
        <v>12109</v>
      </c>
      <c r="AF736" s="237"/>
      <c r="AG736" s="234" t="s">
        <v>482</v>
      </c>
      <c r="AH736" s="241"/>
      <c r="AI736" t="b">
        <v>1</v>
      </c>
      <c r="AJ736" t="b">
        <v>0</v>
      </c>
      <c r="AK736" s="234"/>
      <c r="AL736" s="103"/>
      <c r="AM736" t="b">
        <v>0</v>
      </c>
      <c r="AN736" s="234"/>
      <c r="AO736" s="103"/>
      <c r="AP736" s="241"/>
      <c r="AQ736" s="241"/>
      <c r="AR736" s="241"/>
      <c r="AS736" s="241"/>
      <c r="AT736" s="234"/>
      <c r="AU736" s="234" t="s">
        <v>7505</v>
      </c>
      <c r="AV736" t="b">
        <v>0</v>
      </c>
      <c r="AW736" t="b">
        <v>0</v>
      </c>
      <c r="AX736" s="241"/>
      <c r="AY736" s="241"/>
      <c r="AZ736" s="234"/>
      <c r="BA736" s="234"/>
      <c r="BB736" s="234"/>
      <c r="BC736" t="b">
        <v>1</v>
      </c>
      <c r="BD736" s="234" t="s">
        <v>7008</v>
      </c>
      <c r="BE736" s="234" t="s">
        <v>7026</v>
      </c>
      <c r="BF736" s="234" t="s">
        <v>7027</v>
      </c>
      <c r="BG736" s="234" t="s">
        <v>7010</v>
      </c>
      <c r="BH736" s="234" t="s">
        <v>55</v>
      </c>
      <c r="BI736" s="243">
        <v>44642.415601851855</v>
      </c>
      <c r="BJ736" s="234" t="s">
        <v>442</v>
      </c>
      <c r="BK736" s="234" t="s">
        <v>451</v>
      </c>
      <c r="BL736" s="234" t="s">
        <v>451</v>
      </c>
      <c r="BM736" s="234" t="s">
        <v>451</v>
      </c>
      <c r="BN736" s="241"/>
      <c r="BO736" t="b">
        <v>0</v>
      </c>
      <c r="BP736" t="b">
        <v>0</v>
      </c>
      <c r="BQ736" t="b">
        <v>0</v>
      </c>
      <c r="BR736" s="241"/>
      <c r="BS736" s="241"/>
      <c r="BT736" s="234" t="s">
        <v>7012</v>
      </c>
      <c r="BU736" t="b">
        <v>0</v>
      </c>
      <c r="BV736" s="103">
        <v>0</v>
      </c>
      <c r="BW736" s="235"/>
      <c r="BX736" s="234" t="s">
        <v>12109</v>
      </c>
      <c r="BY736" s="234" t="s">
        <v>56</v>
      </c>
      <c r="BZ736" s="234" t="s">
        <v>7014</v>
      </c>
    </row>
    <row r="737" spans="1:78" x14ac:dyDescent="0.25">
      <c r="A737" s="5">
        <v>1463</v>
      </c>
      <c r="B737" s="234" t="s">
        <v>12110</v>
      </c>
      <c r="C737" s="234" t="s">
        <v>12111</v>
      </c>
      <c r="D737" s="234"/>
      <c r="E737" s="234" t="s">
        <v>12112</v>
      </c>
      <c r="F737" s="234" t="s">
        <v>7156</v>
      </c>
      <c r="G737" s="234" t="s">
        <v>7856</v>
      </c>
      <c r="H737" s="234" t="s">
        <v>7018</v>
      </c>
      <c r="I737" s="242"/>
      <c r="J737" s="242">
        <v>44273</v>
      </c>
      <c r="K737" s="234" t="s">
        <v>12113</v>
      </c>
      <c r="L737" s="242">
        <v>44273</v>
      </c>
      <c r="M737" s="234" t="s">
        <v>7159</v>
      </c>
      <c r="N737" s="234" t="s">
        <v>12114</v>
      </c>
      <c r="O737" s="234" t="s">
        <v>12115</v>
      </c>
      <c r="P737" s="234" t="s">
        <v>6999</v>
      </c>
      <c r="Q737" s="234"/>
      <c r="R737" s="234" t="s">
        <v>451</v>
      </c>
      <c r="S737" t="b">
        <v>0</v>
      </c>
      <c r="T737" s="242"/>
      <c r="U737" s="103">
        <v>11</v>
      </c>
      <c r="V737" s="234" t="s">
        <v>272</v>
      </c>
      <c r="W737" s="103">
        <v>11</v>
      </c>
      <c r="X737" s="234" t="s">
        <v>272</v>
      </c>
      <c r="Y737" s="242"/>
      <c r="Z737" s="242"/>
      <c r="AA737" s="103"/>
      <c r="AB737" s="234"/>
      <c r="AC737" s="243">
        <v>44295.731053240743</v>
      </c>
      <c r="AD737" s="234" t="s">
        <v>55</v>
      </c>
      <c r="AE737" s="235" t="s">
        <v>12116</v>
      </c>
      <c r="AF737" s="237"/>
      <c r="AG737" s="234" t="s">
        <v>482</v>
      </c>
      <c r="AH737" s="241"/>
      <c r="AI737" t="b">
        <v>1</v>
      </c>
      <c r="AJ737" t="b">
        <v>0</v>
      </c>
      <c r="AK737" s="234"/>
      <c r="AL737" s="103"/>
      <c r="AM737" t="b">
        <v>0</v>
      </c>
      <c r="AN737" s="234"/>
      <c r="AO737" s="103"/>
      <c r="AP737" s="241"/>
      <c r="AQ737" s="241"/>
      <c r="AR737" s="241"/>
      <c r="AS737" s="241"/>
      <c r="AT737" s="234" t="s">
        <v>7005</v>
      </c>
      <c r="AU737" s="234" t="s">
        <v>7505</v>
      </c>
      <c r="AV737" t="b">
        <v>0</v>
      </c>
      <c r="AW737" t="b">
        <v>0</v>
      </c>
      <c r="AX737" s="241"/>
      <c r="AY737" s="241"/>
      <c r="AZ737" s="234"/>
      <c r="BA737" s="234"/>
      <c r="BB737" s="234"/>
      <c r="BC737" t="b">
        <v>1</v>
      </c>
      <c r="BD737" s="234" t="s">
        <v>7170</v>
      </c>
      <c r="BE737" s="234" t="s">
        <v>7026</v>
      </c>
      <c r="BF737" s="234" t="s">
        <v>7027</v>
      </c>
      <c r="BG737" s="234" t="s">
        <v>7010</v>
      </c>
      <c r="BH737" s="234" t="s">
        <v>55</v>
      </c>
      <c r="BI737" s="243">
        <v>44642.415601851855</v>
      </c>
      <c r="BJ737" s="234" t="s">
        <v>442</v>
      </c>
      <c r="BK737" s="234" t="s">
        <v>451</v>
      </c>
      <c r="BL737" s="234" t="s">
        <v>451</v>
      </c>
      <c r="BM737" s="234" t="s">
        <v>451</v>
      </c>
      <c r="BN737" s="241"/>
      <c r="BO737" t="b">
        <v>0</v>
      </c>
      <c r="BP737" t="b">
        <v>0</v>
      </c>
      <c r="BQ737" t="b">
        <v>0</v>
      </c>
      <c r="BR737" s="241"/>
      <c r="BS737" s="241"/>
      <c r="BT737" s="234" t="s">
        <v>7012</v>
      </c>
      <c r="BU737" t="b">
        <v>0</v>
      </c>
      <c r="BV737" s="103">
        <v>0</v>
      </c>
      <c r="BW737" s="235"/>
      <c r="BX737" s="234" t="s">
        <v>12116</v>
      </c>
      <c r="BY737" s="234" t="s">
        <v>56</v>
      </c>
      <c r="BZ737" s="234" t="s">
        <v>7014</v>
      </c>
    </row>
    <row r="738" spans="1:78" x14ac:dyDescent="0.25">
      <c r="A738" s="5">
        <v>1462</v>
      </c>
      <c r="B738" s="234" t="s">
        <v>12117</v>
      </c>
      <c r="C738" s="234" t="s">
        <v>12118</v>
      </c>
      <c r="D738" s="234" t="s">
        <v>11493</v>
      </c>
      <c r="E738" s="234" t="s">
        <v>11517</v>
      </c>
      <c r="F738" s="234" t="s">
        <v>7156</v>
      </c>
      <c r="G738" s="234" t="s">
        <v>7856</v>
      </c>
      <c r="H738" s="234" t="s">
        <v>7018</v>
      </c>
      <c r="I738" s="242"/>
      <c r="J738" s="242">
        <v>44273</v>
      </c>
      <c r="K738" s="234" t="s">
        <v>12119</v>
      </c>
      <c r="L738" s="242">
        <v>44273</v>
      </c>
      <c r="M738" s="234" t="s">
        <v>7228</v>
      </c>
      <c r="N738" s="234" t="s">
        <v>11496</v>
      </c>
      <c r="O738" s="234" t="s">
        <v>11497</v>
      </c>
      <c r="P738" s="234" t="s">
        <v>6999</v>
      </c>
      <c r="Q738" s="234"/>
      <c r="R738" s="234" t="s">
        <v>451</v>
      </c>
      <c r="S738" t="b">
        <v>0</v>
      </c>
      <c r="T738" s="242"/>
      <c r="U738" s="103">
        <v>4</v>
      </c>
      <c r="V738" s="234" t="s">
        <v>272</v>
      </c>
      <c r="W738" s="103">
        <v>4</v>
      </c>
      <c r="X738" s="234" t="s">
        <v>272</v>
      </c>
      <c r="Y738" s="242"/>
      <c r="Z738" s="242"/>
      <c r="AA738" s="103"/>
      <c r="AB738" s="234" t="s">
        <v>11498</v>
      </c>
      <c r="AC738" s="243">
        <v>44295.73096064815</v>
      </c>
      <c r="AD738" s="234" t="s">
        <v>55</v>
      </c>
      <c r="AE738" s="235" t="s">
        <v>12120</v>
      </c>
      <c r="AF738" s="237"/>
      <c r="AG738" s="234" t="s">
        <v>482</v>
      </c>
      <c r="AH738" s="241"/>
      <c r="AI738" t="b">
        <v>1</v>
      </c>
      <c r="AJ738" t="b">
        <v>0</v>
      </c>
      <c r="AK738" s="234"/>
      <c r="AL738" s="103"/>
      <c r="AM738" t="b">
        <v>0</v>
      </c>
      <c r="AN738" s="234"/>
      <c r="AO738" s="103"/>
      <c r="AP738" s="241"/>
      <c r="AQ738" s="241"/>
      <c r="AR738" s="241"/>
      <c r="AS738" s="241"/>
      <c r="AT738" s="234" t="s">
        <v>7005</v>
      </c>
      <c r="AU738" s="234" t="s">
        <v>7505</v>
      </c>
      <c r="AV738" t="b">
        <v>0</v>
      </c>
      <c r="AW738" t="b">
        <v>0</v>
      </c>
      <c r="AX738" s="241"/>
      <c r="AY738" s="241"/>
      <c r="AZ738" s="234"/>
      <c r="BA738" s="234"/>
      <c r="BB738" s="234"/>
      <c r="BC738" t="b">
        <v>0</v>
      </c>
      <c r="BD738" s="234" t="s">
        <v>7234</v>
      </c>
      <c r="BE738" s="234" t="s">
        <v>7026</v>
      </c>
      <c r="BF738" s="234" t="s">
        <v>7027</v>
      </c>
      <c r="BG738" s="234" t="s">
        <v>7010</v>
      </c>
      <c r="BH738" s="234" t="s">
        <v>55</v>
      </c>
      <c r="BI738" s="243">
        <v>44642.415590277778</v>
      </c>
      <c r="BJ738" s="234" t="s">
        <v>442</v>
      </c>
      <c r="BK738" s="234" t="s">
        <v>451</v>
      </c>
      <c r="BL738" s="234" t="s">
        <v>451</v>
      </c>
      <c r="BM738" s="234" t="s">
        <v>451</v>
      </c>
      <c r="BN738" s="241"/>
      <c r="BO738" t="b">
        <v>0</v>
      </c>
      <c r="BP738" t="b">
        <v>0</v>
      </c>
      <c r="BQ738" t="b">
        <v>0</v>
      </c>
      <c r="BR738" s="241"/>
      <c r="BS738" s="241"/>
      <c r="BT738" s="234" t="s">
        <v>7012</v>
      </c>
      <c r="BU738" t="b">
        <v>0</v>
      </c>
      <c r="BV738" s="103">
        <v>0</v>
      </c>
      <c r="BW738" s="235"/>
      <c r="BX738" s="234" t="s">
        <v>12120</v>
      </c>
      <c r="BY738" s="234" t="s">
        <v>56</v>
      </c>
      <c r="BZ738" s="234" t="s">
        <v>7014</v>
      </c>
    </row>
    <row r="739" spans="1:78" x14ac:dyDescent="0.25">
      <c r="A739" s="5">
        <v>1461</v>
      </c>
      <c r="B739" s="234" t="s">
        <v>12121</v>
      </c>
      <c r="C739" s="234" t="s">
        <v>12122</v>
      </c>
      <c r="D739" s="234" t="s">
        <v>9917</v>
      </c>
      <c r="E739" s="234" t="s">
        <v>11748</v>
      </c>
      <c r="F739" s="234" t="s">
        <v>7156</v>
      </c>
      <c r="G739" s="234" t="s">
        <v>7856</v>
      </c>
      <c r="H739" s="234" t="s">
        <v>7018</v>
      </c>
      <c r="I739" s="242"/>
      <c r="J739" s="242">
        <v>44273</v>
      </c>
      <c r="K739" s="234" t="s">
        <v>12123</v>
      </c>
      <c r="L739" s="242">
        <v>44273</v>
      </c>
      <c r="M739" s="234" t="s">
        <v>6996</v>
      </c>
      <c r="N739" s="234" t="s">
        <v>9919</v>
      </c>
      <c r="O739" s="234" t="s">
        <v>9920</v>
      </c>
      <c r="P739" s="234" t="s">
        <v>6999</v>
      </c>
      <c r="Q739" s="234"/>
      <c r="R739" s="234" t="s">
        <v>451</v>
      </c>
      <c r="S739" t="b">
        <v>0</v>
      </c>
      <c r="T739" s="242"/>
      <c r="U739" s="103">
        <v>1</v>
      </c>
      <c r="V739" s="234" t="s">
        <v>272</v>
      </c>
      <c r="W739" s="103">
        <v>1</v>
      </c>
      <c r="X739" s="234" t="s">
        <v>272</v>
      </c>
      <c r="Y739" s="242"/>
      <c r="Z739" s="242"/>
      <c r="AA739" s="103"/>
      <c r="AB739" s="234" t="s">
        <v>9921</v>
      </c>
      <c r="AC739" s="243">
        <v>44295.730925925927</v>
      </c>
      <c r="AD739" s="234" t="s">
        <v>55</v>
      </c>
      <c r="AE739" s="235" t="s">
        <v>12124</v>
      </c>
      <c r="AF739" s="237"/>
      <c r="AG739" s="234" t="s">
        <v>482</v>
      </c>
      <c r="AH739" s="241"/>
      <c r="AI739" t="b">
        <v>1</v>
      </c>
      <c r="AJ739" t="b">
        <v>0</v>
      </c>
      <c r="AK739" s="234"/>
      <c r="AL739" s="103"/>
      <c r="AM739" t="b">
        <v>0</v>
      </c>
      <c r="AN739" s="234"/>
      <c r="AO739" s="103"/>
      <c r="AP739" s="241"/>
      <c r="AQ739" s="241"/>
      <c r="AR739" s="241"/>
      <c r="AS739" s="241"/>
      <c r="AT739" s="234" t="s">
        <v>7005</v>
      </c>
      <c r="AU739" s="234" t="s">
        <v>7505</v>
      </c>
      <c r="AV739" t="b">
        <v>0</v>
      </c>
      <c r="AW739" t="b">
        <v>0</v>
      </c>
      <c r="AX739" s="241"/>
      <c r="AY739" s="241"/>
      <c r="AZ739" s="234"/>
      <c r="BA739" s="234"/>
      <c r="BB739" s="234"/>
      <c r="BC739" t="b">
        <v>0</v>
      </c>
      <c r="BD739" s="234" t="s">
        <v>7008</v>
      </c>
      <c r="BE739" s="234" t="s">
        <v>7026</v>
      </c>
      <c r="BF739" s="234" t="s">
        <v>7027</v>
      </c>
      <c r="BG739" s="234" t="s">
        <v>7010</v>
      </c>
      <c r="BH739" s="234" t="s">
        <v>55</v>
      </c>
      <c r="BI739" s="243">
        <v>44642.415590277778</v>
      </c>
      <c r="BJ739" s="234" t="s">
        <v>442</v>
      </c>
      <c r="BK739" s="234" t="s">
        <v>451</v>
      </c>
      <c r="BL739" s="234" t="s">
        <v>451</v>
      </c>
      <c r="BM739" s="234" t="s">
        <v>451</v>
      </c>
      <c r="BN739" s="241"/>
      <c r="BO739" t="b">
        <v>0</v>
      </c>
      <c r="BP739" t="b">
        <v>0</v>
      </c>
      <c r="BQ739" t="b">
        <v>0</v>
      </c>
      <c r="BR739" s="241"/>
      <c r="BS739" s="241"/>
      <c r="BT739" s="234" t="s">
        <v>7012</v>
      </c>
      <c r="BU739" t="b">
        <v>0</v>
      </c>
      <c r="BV739" s="103">
        <v>0</v>
      </c>
      <c r="BW739" s="235"/>
      <c r="BX739" s="234" t="s">
        <v>12124</v>
      </c>
      <c r="BY739" s="234" t="s">
        <v>56</v>
      </c>
      <c r="BZ739" s="234" t="s">
        <v>7014</v>
      </c>
    </row>
    <row r="740" spans="1:78" x14ac:dyDescent="0.25">
      <c r="A740" s="5">
        <v>1460</v>
      </c>
      <c r="B740" s="234" t="s">
        <v>12125</v>
      </c>
      <c r="C740" s="234" t="s">
        <v>12126</v>
      </c>
      <c r="D740" s="234" t="s">
        <v>9917</v>
      </c>
      <c r="E740" s="234" t="s">
        <v>11748</v>
      </c>
      <c r="F740" s="234" t="s">
        <v>7156</v>
      </c>
      <c r="G740" s="234" t="s">
        <v>7856</v>
      </c>
      <c r="H740" s="234" t="s">
        <v>7018</v>
      </c>
      <c r="I740" s="242"/>
      <c r="J740" s="242">
        <v>44273</v>
      </c>
      <c r="K740" s="234" t="s">
        <v>12127</v>
      </c>
      <c r="L740" s="242">
        <v>44273</v>
      </c>
      <c r="M740" s="234" t="s">
        <v>6996</v>
      </c>
      <c r="N740" s="234" t="s">
        <v>9919</v>
      </c>
      <c r="O740" s="234" t="s">
        <v>9920</v>
      </c>
      <c r="P740" s="234" t="s">
        <v>6999</v>
      </c>
      <c r="Q740" s="234"/>
      <c r="R740" s="234" t="s">
        <v>451</v>
      </c>
      <c r="S740" t="b">
        <v>0</v>
      </c>
      <c r="T740" s="242"/>
      <c r="U740" s="103">
        <v>10</v>
      </c>
      <c r="V740" s="234" t="s">
        <v>272</v>
      </c>
      <c r="W740" s="103">
        <v>10</v>
      </c>
      <c r="X740" s="234" t="s">
        <v>272</v>
      </c>
      <c r="Y740" s="242"/>
      <c r="Z740" s="242"/>
      <c r="AA740" s="103"/>
      <c r="AB740" s="234" t="s">
        <v>9921</v>
      </c>
      <c r="AC740" s="243">
        <v>44295.730879629627</v>
      </c>
      <c r="AD740" s="234" t="s">
        <v>55</v>
      </c>
      <c r="AE740" s="235" t="s">
        <v>12128</v>
      </c>
      <c r="AF740" s="237"/>
      <c r="AG740" s="234" t="s">
        <v>482</v>
      </c>
      <c r="AH740" s="241"/>
      <c r="AI740" t="b">
        <v>1</v>
      </c>
      <c r="AJ740" t="b">
        <v>0</v>
      </c>
      <c r="AK740" s="234"/>
      <c r="AL740" s="103"/>
      <c r="AM740" t="b">
        <v>0</v>
      </c>
      <c r="AN740" s="234"/>
      <c r="AO740" s="103"/>
      <c r="AP740" s="241"/>
      <c r="AQ740" s="241"/>
      <c r="AR740" s="241"/>
      <c r="AS740" s="241"/>
      <c r="AT740" s="234" t="s">
        <v>7005</v>
      </c>
      <c r="AU740" s="234" t="s">
        <v>7505</v>
      </c>
      <c r="AV740" t="b">
        <v>0</v>
      </c>
      <c r="AW740" t="b">
        <v>0</v>
      </c>
      <c r="AX740" s="241"/>
      <c r="AY740" s="241"/>
      <c r="AZ740" s="234"/>
      <c r="BA740" s="234"/>
      <c r="BB740" s="234"/>
      <c r="BC740" t="b">
        <v>0</v>
      </c>
      <c r="BD740" s="234" t="s">
        <v>7008</v>
      </c>
      <c r="BE740" s="234" t="s">
        <v>7026</v>
      </c>
      <c r="BF740" s="234" t="s">
        <v>7027</v>
      </c>
      <c r="BG740" s="234" t="s">
        <v>7010</v>
      </c>
      <c r="BH740" s="234" t="s">
        <v>55</v>
      </c>
      <c r="BI740" s="243">
        <v>44642.415578703702</v>
      </c>
      <c r="BJ740" s="234" t="s">
        <v>442</v>
      </c>
      <c r="BK740" s="234" t="s">
        <v>451</v>
      </c>
      <c r="BL740" s="234" t="s">
        <v>451</v>
      </c>
      <c r="BM740" s="234" t="s">
        <v>451</v>
      </c>
      <c r="BN740" s="241"/>
      <c r="BO740" t="b">
        <v>0</v>
      </c>
      <c r="BP740" t="b">
        <v>0</v>
      </c>
      <c r="BQ740" t="b">
        <v>0</v>
      </c>
      <c r="BR740" s="241"/>
      <c r="BS740" s="241"/>
      <c r="BT740" s="234" t="s">
        <v>7012</v>
      </c>
      <c r="BU740" t="b">
        <v>0</v>
      </c>
      <c r="BV740" s="103">
        <v>0</v>
      </c>
      <c r="BW740" s="235"/>
      <c r="BX740" s="234" t="s">
        <v>12128</v>
      </c>
      <c r="BY740" s="234" t="s">
        <v>56</v>
      </c>
      <c r="BZ740" s="234" t="s">
        <v>7014</v>
      </c>
    </row>
    <row r="741" spans="1:78" x14ac:dyDescent="0.25">
      <c r="A741" s="5">
        <v>1459</v>
      </c>
      <c r="B741" s="234" t="s">
        <v>12129</v>
      </c>
      <c r="C741" s="234" t="s">
        <v>12130</v>
      </c>
      <c r="D741" s="234" t="s">
        <v>12131</v>
      </c>
      <c r="E741" s="234" t="s">
        <v>12132</v>
      </c>
      <c r="F741" s="234" t="s">
        <v>7156</v>
      </c>
      <c r="G741" s="234" t="s">
        <v>7856</v>
      </c>
      <c r="H741" s="234" t="s">
        <v>7018</v>
      </c>
      <c r="I741" s="242"/>
      <c r="J741" s="242">
        <v>44272</v>
      </c>
      <c r="K741" s="234" t="s">
        <v>12133</v>
      </c>
      <c r="L741" s="242">
        <v>44273</v>
      </c>
      <c r="M741" s="234" t="s">
        <v>6996</v>
      </c>
      <c r="N741" s="234" t="s">
        <v>11955</v>
      </c>
      <c r="O741" s="234" t="s">
        <v>11956</v>
      </c>
      <c r="P741" s="234" t="s">
        <v>6999</v>
      </c>
      <c r="Q741" s="234"/>
      <c r="R741" s="234" t="s">
        <v>451</v>
      </c>
      <c r="S741" t="b">
        <v>0</v>
      </c>
      <c r="T741" s="242"/>
      <c r="U741" s="103">
        <v>5</v>
      </c>
      <c r="V741" s="234" t="s">
        <v>272</v>
      </c>
      <c r="W741" s="103">
        <v>5</v>
      </c>
      <c r="X741" s="234" t="s">
        <v>272</v>
      </c>
      <c r="Y741" s="242"/>
      <c r="Z741" s="242"/>
      <c r="AA741" s="103"/>
      <c r="AB741" s="234" t="s">
        <v>12134</v>
      </c>
      <c r="AC741" s="243">
        <v>44295.730821759258</v>
      </c>
      <c r="AD741" s="234" t="s">
        <v>55</v>
      </c>
      <c r="AE741" s="235" t="s">
        <v>12135</v>
      </c>
      <c r="AF741" s="237"/>
      <c r="AG741" s="234" t="s">
        <v>482</v>
      </c>
      <c r="AH741" s="241"/>
      <c r="AI741" t="b">
        <v>1</v>
      </c>
      <c r="AJ741" t="b">
        <v>0</v>
      </c>
      <c r="AK741" s="234"/>
      <c r="AL741" s="103"/>
      <c r="AM741" t="b">
        <v>0</v>
      </c>
      <c r="AN741" s="234"/>
      <c r="AO741" s="103"/>
      <c r="AP741" s="241"/>
      <c r="AQ741" s="241"/>
      <c r="AR741" s="241"/>
      <c r="AS741" s="241"/>
      <c r="AT741" s="234" t="s">
        <v>7005</v>
      </c>
      <c r="AU741" s="234" t="s">
        <v>7505</v>
      </c>
      <c r="AV741" t="b">
        <v>0</v>
      </c>
      <c r="AW741" t="b">
        <v>0</v>
      </c>
      <c r="AX741" s="241"/>
      <c r="AY741" s="241"/>
      <c r="AZ741" s="234"/>
      <c r="BA741" s="234"/>
      <c r="BB741" s="234"/>
      <c r="BC741" t="b">
        <v>0</v>
      </c>
      <c r="BD741" s="234" t="s">
        <v>7008</v>
      </c>
      <c r="BE741" s="234" t="s">
        <v>7026</v>
      </c>
      <c r="BF741" s="234" t="s">
        <v>7027</v>
      </c>
      <c r="BG741" s="234" t="s">
        <v>7010</v>
      </c>
      <c r="BH741" s="234" t="s">
        <v>55</v>
      </c>
      <c r="BI741" s="243">
        <v>44642.415578703702</v>
      </c>
      <c r="BJ741" s="234" t="s">
        <v>442</v>
      </c>
      <c r="BK741" s="234" t="s">
        <v>451</v>
      </c>
      <c r="BL741" s="234" t="s">
        <v>451</v>
      </c>
      <c r="BM741" s="234" t="s">
        <v>451</v>
      </c>
      <c r="BN741" s="241"/>
      <c r="BO741" t="b">
        <v>0</v>
      </c>
      <c r="BP741" t="b">
        <v>0</v>
      </c>
      <c r="BQ741" t="b">
        <v>0</v>
      </c>
      <c r="BR741" s="241"/>
      <c r="BS741" s="241"/>
      <c r="BT741" s="234" t="s">
        <v>7012</v>
      </c>
      <c r="BU741" t="b">
        <v>0</v>
      </c>
      <c r="BV741" s="103">
        <v>0</v>
      </c>
      <c r="BW741" s="235"/>
      <c r="BX741" s="234" t="s">
        <v>12135</v>
      </c>
      <c r="BY741" s="234" t="s">
        <v>56</v>
      </c>
      <c r="BZ741" s="234" t="s">
        <v>7014</v>
      </c>
    </row>
    <row r="742" spans="1:78" x14ac:dyDescent="0.25">
      <c r="A742" s="5">
        <v>1458</v>
      </c>
      <c r="B742" s="234" t="s">
        <v>12136</v>
      </c>
      <c r="C742" s="234" t="s">
        <v>12137</v>
      </c>
      <c r="D742" s="234" t="s">
        <v>7362</v>
      </c>
      <c r="E742" s="234" t="s">
        <v>12138</v>
      </c>
      <c r="F742" s="234" t="s">
        <v>6993</v>
      </c>
      <c r="G742" s="234" t="s">
        <v>7315</v>
      </c>
      <c r="H742" s="234" t="s">
        <v>6994</v>
      </c>
      <c r="I742" s="242"/>
      <c r="J742" s="242">
        <v>44273</v>
      </c>
      <c r="K742" s="234" t="s">
        <v>12139</v>
      </c>
      <c r="L742" s="242">
        <v>44277</v>
      </c>
      <c r="M742" s="234" t="s">
        <v>6996</v>
      </c>
      <c r="N742" s="234" t="s">
        <v>7364</v>
      </c>
      <c r="O742" s="234" t="s">
        <v>12140</v>
      </c>
      <c r="P742" s="234" t="s">
        <v>6999</v>
      </c>
      <c r="Q742" s="234"/>
      <c r="R742" s="234" t="s">
        <v>451</v>
      </c>
      <c r="S742" t="b">
        <v>0</v>
      </c>
      <c r="T742" s="242"/>
      <c r="U742" s="103">
        <v>1</v>
      </c>
      <c r="V742" s="234" t="s">
        <v>272</v>
      </c>
      <c r="W742" s="103">
        <v>1</v>
      </c>
      <c r="X742" s="234" t="s">
        <v>272</v>
      </c>
      <c r="Y742" s="242"/>
      <c r="Z742" s="242"/>
      <c r="AA742" s="103"/>
      <c r="AB742" s="234" t="s">
        <v>7367</v>
      </c>
      <c r="AC742" s="243">
        <v>44295.730787037035</v>
      </c>
      <c r="AD742" s="234" t="s">
        <v>55</v>
      </c>
      <c r="AE742" s="235" t="s">
        <v>12141</v>
      </c>
      <c r="AF742" s="237"/>
      <c r="AG742" s="234" t="s">
        <v>482</v>
      </c>
      <c r="AH742" s="241"/>
      <c r="AI742" t="b">
        <v>1</v>
      </c>
      <c r="AJ742" t="b">
        <v>0</v>
      </c>
      <c r="AK742" s="234"/>
      <c r="AL742" s="103"/>
      <c r="AM742" t="b">
        <v>0</v>
      </c>
      <c r="AN742" s="234"/>
      <c r="AO742" s="103"/>
      <c r="AP742" s="241"/>
      <c r="AQ742" s="241"/>
      <c r="AR742" s="241"/>
      <c r="AS742" s="241"/>
      <c r="AT742" s="234" t="s">
        <v>7005</v>
      </c>
      <c r="AU742" s="234" t="s">
        <v>7505</v>
      </c>
      <c r="AV742" t="b">
        <v>0</v>
      </c>
      <c r="AW742" t="b">
        <v>0</v>
      </c>
      <c r="AX742" s="241"/>
      <c r="AY742" s="241"/>
      <c r="AZ742" s="234"/>
      <c r="BA742" s="234"/>
      <c r="BB742" s="234"/>
      <c r="BC742" t="b">
        <v>0</v>
      </c>
      <c r="BD742" s="234" t="s">
        <v>7008</v>
      </c>
      <c r="BE742" s="234" t="s">
        <v>7009</v>
      </c>
      <c r="BF742" s="234" t="s">
        <v>7027</v>
      </c>
      <c r="BG742" s="234" t="s">
        <v>7028</v>
      </c>
      <c r="BH742" s="234" t="s">
        <v>55</v>
      </c>
      <c r="BI742" s="243">
        <v>44642.415578703702</v>
      </c>
      <c r="BJ742" s="234" t="s">
        <v>442</v>
      </c>
      <c r="BK742" s="234" t="s">
        <v>451</v>
      </c>
      <c r="BL742" s="234" t="s">
        <v>451</v>
      </c>
      <c r="BM742" s="234" t="s">
        <v>451</v>
      </c>
      <c r="BN742" s="241"/>
      <c r="BO742" t="b">
        <v>0</v>
      </c>
      <c r="BP742" t="b">
        <v>0</v>
      </c>
      <c r="BQ742" t="b">
        <v>0</v>
      </c>
      <c r="BR742" s="241"/>
      <c r="BS742" s="241"/>
      <c r="BT742" s="234" t="s">
        <v>7012</v>
      </c>
      <c r="BU742" t="b">
        <v>0</v>
      </c>
      <c r="BV742" s="103">
        <v>0</v>
      </c>
      <c r="BW742" s="235"/>
      <c r="BX742" s="234" t="s">
        <v>12141</v>
      </c>
      <c r="BY742" s="234" t="s">
        <v>56</v>
      </c>
      <c r="BZ742" s="234" t="s">
        <v>7014</v>
      </c>
    </row>
    <row r="743" spans="1:78" x14ac:dyDescent="0.25">
      <c r="A743" s="5">
        <v>1457</v>
      </c>
      <c r="B743" s="234" t="s">
        <v>12142</v>
      </c>
      <c r="C743" s="234" t="s">
        <v>12143</v>
      </c>
      <c r="D743" s="234"/>
      <c r="E743" s="234" t="s">
        <v>11655</v>
      </c>
      <c r="F743" s="234" t="s">
        <v>7156</v>
      </c>
      <c r="G743" s="234" t="s">
        <v>7856</v>
      </c>
      <c r="H743" s="234" t="s">
        <v>7018</v>
      </c>
      <c r="I743" s="242"/>
      <c r="J743" s="242">
        <v>44273</v>
      </c>
      <c r="K743" s="234" t="s">
        <v>12144</v>
      </c>
      <c r="L743" s="242">
        <v>44273</v>
      </c>
      <c r="M743" s="234" t="s">
        <v>6996</v>
      </c>
      <c r="N743" s="234" t="s">
        <v>11657</v>
      </c>
      <c r="O743" s="234" t="s">
        <v>11658</v>
      </c>
      <c r="P743" s="234" t="s">
        <v>6999</v>
      </c>
      <c r="Q743" s="234"/>
      <c r="R743" s="234" t="s">
        <v>451</v>
      </c>
      <c r="S743" t="b">
        <v>0</v>
      </c>
      <c r="T743" s="242"/>
      <c r="U743" s="103">
        <v>1</v>
      </c>
      <c r="V743" s="234" t="s">
        <v>272</v>
      </c>
      <c r="W743" s="103">
        <v>1</v>
      </c>
      <c r="X743" s="234" t="s">
        <v>272</v>
      </c>
      <c r="Y743" s="242"/>
      <c r="Z743" s="242"/>
      <c r="AA743" s="103"/>
      <c r="AB743" s="234"/>
      <c r="AC743" s="243">
        <v>44295.730763888889</v>
      </c>
      <c r="AD743" s="234" t="s">
        <v>55</v>
      </c>
      <c r="AE743" s="235" t="s">
        <v>12145</v>
      </c>
      <c r="AF743" s="237"/>
      <c r="AG743" s="234" t="s">
        <v>482</v>
      </c>
      <c r="AH743" s="241"/>
      <c r="AI743" t="b">
        <v>1</v>
      </c>
      <c r="AJ743" t="b">
        <v>0</v>
      </c>
      <c r="AK743" s="234"/>
      <c r="AL743" s="103"/>
      <c r="AM743" t="b">
        <v>0</v>
      </c>
      <c r="AN743" s="234"/>
      <c r="AO743" s="103"/>
      <c r="AP743" s="241"/>
      <c r="AQ743" s="241"/>
      <c r="AR743" s="241"/>
      <c r="AS743" s="241"/>
      <c r="AT743" s="234"/>
      <c r="AU743" s="234" t="s">
        <v>7505</v>
      </c>
      <c r="AV743" t="b">
        <v>0</v>
      </c>
      <c r="AW743" t="b">
        <v>0</v>
      </c>
      <c r="AX743" s="241"/>
      <c r="AY743" s="241"/>
      <c r="AZ743" s="234"/>
      <c r="BA743" s="234"/>
      <c r="BB743" s="234"/>
      <c r="BC743" t="b">
        <v>1</v>
      </c>
      <c r="BD743" s="234" t="s">
        <v>7008</v>
      </c>
      <c r="BE743" s="234" t="s">
        <v>7026</v>
      </c>
      <c r="BF743" s="234" t="s">
        <v>7027</v>
      </c>
      <c r="BG743" s="234" t="s">
        <v>7010</v>
      </c>
      <c r="BH743" s="234" t="s">
        <v>55</v>
      </c>
      <c r="BI743" s="243">
        <v>44642.415567129632</v>
      </c>
      <c r="BJ743" s="234" t="s">
        <v>442</v>
      </c>
      <c r="BK743" s="234" t="s">
        <v>451</v>
      </c>
      <c r="BL743" s="234" t="s">
        <v>451</v>
      </c>
      <c r="BM743" s="234" t="s">
        <v>451</v>
      </c>
      <c r="BN743" s="241"/>
      <c r="BO743" t="b">
        <v>0</v>
      </c>
      <c r="BP743" t="b">
        <v>0</v>
      </c>
      <c r="BQ743" t="b">
        <v>0</v>
      </c>
      <c r="BR743" s="241"/>
      <c r="BS743" s="241"/>
      <c r="BT743" s="234" t="s">
        <v>7012</v>
      </c>
      <c r="BU743" t="b">
        <v>0</v>
      </c>
      <c r="BV743" s="103">
        <v>0</v>
      </c>
      <c r="BW743" s="235"/>
      <c r="BX743" s="234" t="s">
        <v>12145</v>
      </c>
      <c r="BY743" s="234" t="s">
        <v>56</v>
      </c>
      <c r="BZ743" s="234" t="s">
        <v>7014</v>
      </c>
    </row>
    <row r="744" spans="1:78" x14ac:dyDescent="0.25">
      <c r="A744" s="5">
        <v>1456</v>
      </c>
      <c r="B744" s="234" t="s">
        <v>12146</v>
      </c>
      <c r="C744" s="234" t="s">
        <v>12147</v>
      </c>
      <c r="D744" s="234" t="s">
        <v>11493</v>
      </c>
      <c r="E744" s="234" t="s">
        <v>11517</v>
      </c>
      <c r="F744" s="234" t="s">
        <v>7156</v>
      </c>
      <c r="G744" s="234" t="s">
        <v>7856</v>
      </c>
      <c r="H744" s="234" t="s">
        <v>7018</v>
      </c>
      <c r="I744" s="242"/>
      <c r="J744" s="242">
        <v>44273</v>
      </c>
      <c r="K744" s="234" t="s">
        <v>12148</v>
      </c>
      <c r="L744" s="242">
        <v>44273</v>
      </c>
      <c r="M744" s="234" t="s">
        <v>7228</v>
      </c>
      <c r="N744" s="234" t="s">
        <v>11496</v>
      </c>
      <c r="O744" s="234" t="s">
        <v>11497</v>
      </c>
      <c r="P744" s="234" t="s">
        <v>6999</v>
      </c>
      <c r="Q744" s="234"/>
      <c r="R744" s="234" t="s">
        <v>451</v>
      </c>
      <c r="S744" t="b">
        <v>0</v>
      </c>
      <c r="T744" s="242"/>
      <c r="U744" s="103">
        <v>3</v>
      </c>
      <c r="V744" s="234" t="s">
        <v>272</v>
      </c>
      <c r="W744" s="103">
        <v>3</v>
      </c>
      <c r="X744" s="234" t="s">
        <v>272</v>
      </c>
      <c r="Y744" s="242"/>
      <c r="Z744" s="242"/>
      <c r="AA744" s="103"/>
      <c r="AB744" s="234" t="s">
        <v>11498</v>
      </c>
      <c r="AC744" s="243">
        <v>44295.730706018519</v>
      </c>
      <c r="AD744" s="234" t="s">
        <v>55</v>
      </c>
      <c r="AE744" s="235" t="s">
        <v>12149</v>
      </c>
      <c r="AF744" s="237"/>
      <c r="AG744" s="234" t="s">
        <v>482</v>
      </c>
      <c r="AH744" s="241"/>
      <c r="AI744" t="b">
        <v>1</v>
      </c>
      <c r="AJ744" t="b">
        <v>0</v>
      </c>
      <c r="AK744" s="234"/>
      <c r="AL744" s="103"/>
      <c r="AM744" t="b">
        <v>0</v>
      </c>
      <c r="AN744" s="234"/>
      <c r="AO744" s="103"/>
      <c r="AP744" s="241"/>
      <c r="AQ744" s="241"/>
      <c r="AR744" s="241"/>
      <c r="AS744" s="241"/>
      <c r="AT744" s="234" t="s">
        <v>7005</v>
      </c>
      <c r="AU744" s="234" t="s">
        <v>7505</v>
      </c>
      <c r="AV744" t="b">
        <v>0</v>
      </c>
      <c r="AW744" t="b">
        <v>0</v>
      </c>
      <c r="AX744" s="241"/>
      <c r="AY744" s="241"/>
      <c r="AZ744" s="234"/>
      <c r="BA744" s="234"/>
      <c r="BB744" s="234"/>
      <c r="BC744" t="b">
        <v>0</v>
      </c>
      <c r="BD744" s="234" t="s">
        <v>7234</v>
      </c>
      <c r="BE744" s="234" t="s">
        <v>7026</v>
      </c>
      <c r="BF744" s="234" t="s">
        <v>7027</v>
      </c>
      <c r="BG744" s="234" t="s">
        <v>7010</v>
      </c>
      <c r="BH744" s="234" t="s">
        <v>55</v>
      </c>
      <c r="BI744" s="243">
        <v>44642.415567129632</v>
      </c>
      <c r="BJ744" s="234" t="s">
        <v>442</v>
      </c>
      <c r="BK744" s="234" t="s">
        <v>451</v>
      </c>
      <c r="BL744" s="234" t="s">
        <v>451</v>
      </c>
      <c r="BM744" s="234" t="s">
        <v>451</v>
      </c>
      <c r="BN744" s="241"/>
      <c r="BO744" t="b">
        <v>0</v>
      </c>
      <c r="BP744" t="b">
        <v>0</v>
      </c>
      <c r="BQ744" t="b">
        <v>0</v>
      </c>
      <c r="BR744" s="241"/>
      <c r="BS744" s="241"/>
      <c r="BT744" s="234" t="s">
        <v>7012</v>
      </c>
      <c r="BU744" t="b">
        <v>0</v>
      </c>
      <c r="BV744" s="103">
        <v>0</v>
      </c>
      <c r="BW744" s="235"/>
      <c r="BX744" s="234" t="s">
        <v>12149</v>
      </c>
      <c r="BY744" s="234" t="s">
        <v>56</v>
      </c>
      <c r="BZ744" s="234" t="s">
        <v>7014</v>
      </c>
    </row>
    <row r="745" spans="1:78" x14ac:dyDescent="0.25">
      <c r="A745" s="5">
        <v>1455</v>
      </c>
      <c r="B745" s="234" t="s">
        <v>12150</v>
      </c>
      <c r="C745" s="234" t="s">
        <v>12151</v>
      </c>
      <c r="D745" s="234" t="s">
        <v>11493</v>
      </c>
      <c r="E745" s="234" t="s">
        <v>11517</v>
      </c>
      <c r="F745" s="234" t="s">
        <v>7156</v>
      </c>
      <c r="G745" s="234" t="s">
        <v>7856</v>
      </c>
      <c r="H745" s="234" t="s">
        <v>7018</v>
      </c>
      <c r="I745" s="242"/>
      <c r="J745" s="242">
        <v>44272</v>
      </c>
      <c r="K745" s="234" t="s">
        <v>12152</v>
      </c>
      <c r="L745" s="242">
        <v>44272</v>
      </c>
      <c r="M745" s="234" t="s">
        <v>7228</v>
      </c>
      <c r="N745" s="234" t="s">
        <v>11496</v>
      </c>
      <c r="O745" s="234" t="s">
        <v>11497</v>
      </c>
      <c r="P745" s="234" t="s">
        <v>6999</v>
      </c>
      <c r="Q745" s="234"/>
      <c r="R745" s="234" t="s">
        <v>451</v>
      </c>
      <c r="S745" t="b">
        <v>0</v>
      </c>
      <c r="T745" s="242"/>
      <c r="U745" s="103">
        <v>4</v>
      </c>
      <c r="V745" s="234" t="s">
        <v>272</v>
      </c>
      <c r="W745" s="103">
        <v>4</v>
      </c>
      <c r="X745" s="234" t="s">
        <v>272</v>
      </c>
      <c r="Y745" s="242"/>
      <c r="Z745" s="242"/>
      <c r="AA745" s="103"/>
      <c r="AB745" s="234" t="s">
        <v>11498</v>
      </c>
      <c r="AC745" s="243">
        <v>44295.730636574073</v>
      </c>
      <c r="AD745" s="234" t="s">
        <v>55</v>
      </c>
      <c r="AE745" s="235" t="s">
        <v>12153</v>
      </c>
      <c r="AF745" s="237"/>
      <c r="AG745" s="234" t="s">
        <v>482</v>
      </c>
      <c r="AH745" s="241"/>
      <c r="AI745" t="b">
        <v>1</v>
      </c>
      <c r="AJ745" t="b">
        <v>0</v>
      </c>
      <c r="AK745" s="234"/>
      <c r="AL745" s="103"/>
      <c r="AM745" t="b">
        <v>0</v>
      </c>
      <c r="AN745" s="234"/>
      <c r="AO745" s="103"/>
      <c r="AP745" s="241"/>
      <c r="AQ745" s="241"/>
      <c r="AR745" s="241"/>
      <c r="AS745" s="241"/>
      <c r="AT745" s="234" t="s">
        <v>7005</v>
      </c>
      <c r="AU745" s="234" t="s">
        <v>7505</v>
      </c>
      <c r="AV745" t="b">
        <v>0</v>
      </c>
      <c r="AW745" t="b">
        <v>0</v>
      </c>
      <c r="AX745" s="241"/>
      <c r="AY745" s="241"/>
      <c r="AZ745" s="234"/>
      <c r="BA745" s="234"/>
      <c r="BB745" s="234"/>
      <c r="BC745" t="b">
        <v>0</v>
      </c>
      <c r="BD745" s="234" t="s">
        <v>7234</v>
      </c>
      <c r="BE745" s="234" t="s">
        <v>7026</v>
      </c>
      <c r="BF745" s="234" t="s">
        <v>7027</v>
      </c>
      <c r="BG745" s="234" t="s">
        <v>7010</v>
      </c>
      <c r="BH745" s="234" t="s">
        <v>55</v>
      </c>
      <c r="BI745" s="243">
        <v>44642.415567129632</v>
      </c>
      <c r="BJ745" s="234" t="s">
        <v>442</v>
      </c>
      <c r="BK745" s="234" t="s">
        <v>451</v>
      </c>
      <c r="BL745" s="234" t="s">
        <v>451</v>
      </c>
      <c r="BM745" s="234" t="s">
        <v>451</v>
      </c>
      <c r="BN745" s="241"/>
      <c r="BO745" t="b">
        <v>0</v>
      </c>
      <c r="BP745" t="b">
        <v>0</v>
      </c>
      <c r="BQ745" t="b">
        <v>0</v>
      </c>
      <c r="BR745" s="241"/>
      <c r="BS745" s="241"/>
      <c r="BT745" s="234" t="s">
        <v>7012</v>
      </c>
      <c r="BU745" t="b">
        <v>0</v>
      </c>
      <c r="BV745" s="103">
        <v>0</v>
      </c>
      <c r="BW745" s="235"/>
      <c r="BX745" s="234" t="s">
        <v>12153</v>
      </c>
      <c r="BY745" s="234" t="s">
        <v>56</v>
      </c>
      <c r="BZ745" s="234" t="s">
        <v>7014</v>
      </c>
    </row>
    <row r="746" spans="1:78" x14ac:dyDescent="0.25">
      <c r="A746" s="5">
        <v>1454</v>
      </c>
      <c r="B746" s="234" t="s">
        <v>12154</v>
      </c>
      <c r="C746" s="234" t="s">
        <v>12155</v>
      </c>
      <c r="D746" s="234"/>
      <c r="E746" s="234" t="s">
        <v>11797</v>
      </c>
      <c r="F746" s="234" t="s">
        <v>7156</v>
      </c>
      <c r="G746" s="234" t="s">
        <v>7856</v>
      </c>
      <c r="H746" s="234" t="s">
        <v>7018</v>
      </c>
      <c r="I746" s="242"/>
      <c r="J746" s="242">
        <v>44270</v>
      </c>
      <c r="K746" s="234" t="s">
        <v>12156</v>
      </c>
      <c r="L746" s="242">
        <v>44272</v>
      </c>
      <c r="M746" s="234" t="s">
        <v>7477</v>
      </c>
      <c r="N746" s="234" t="s">
        <v>7430</v>
      </c>
      <c r="O746" s="234" t="s">
        <v>11799</v>
      </c>
      <c r="P746" s="234" t="s">
        <v>6999</v>
      </c>
      <c r="Q746" s="234"/>
      <c r="R746" s="234" t="s">
        <v>451</v>
      </c>
      <c r="S746" t="b">
        <v>0</v>
      </c>
      <c r="T746" s="242"/>
      <c r="U746" s="103">
        <v>1</v>
      </c>
      <c r="V746" s="234" t="s">
        <v>272</v>
      </c>
      <c r="W746" s="103">
        <v>1</v>
      </c>
      <c r="X746" s="234" t="s">
        <v>272</v>
      </c>
      <c r="Y746" s="242"/>
      <c r="Z746" s="242"/>
      <c r="AA746" s="103"/>
      <c r="AB746" s="234"/>
      <c r="AC746" s="243">
        <v>44295.730578703704</v>
      </c>
      <c r="AD746" s="234" t="s">
        <v>55</v>
      </c>
      <c r="AE746" s="235" t="s">
        <v>12157</v>
      </c>
      <c r="AF746" s="237"/>
      <c r="AG746" s="234" t="s">
        <v>482</v>
      </c>
      <c r="AH746" s="241"/>
      <c r="AI746" t="b">
        <v>1</v>
      </c>
      <c r="AJ746" t="b">
        <v>0</v>
      </c>
      <c r="AK746" s="234"/>
      <c r="AL746" s="103"/>
      <c r="AM746" t="b">
        <v>0</v>
      </c>
      <c r="AN746" s="234"/>
      <c r="AO746" s="103"/>
      <c r="AP746" s="241"/>
      <c r="AQ746" s="241"/>
      <c r="AR746" s="241"/>
      <c r="AS746" s="241"/>
      <c r="AT746" s="234" t="s">
        <v>7005</v>
      </c>
      <c r="AU746" s="234" t="s">
        <v>7505</v>
      </c>
      <c r="AV746" t="b">
        <v>0</v>
      </c>
      <c r="AW746" t="b">
        <v>0</v>
      </c>
      <c r="AX746" s="241"/>
      <c r="AY746" s="241"/>
      <c r="AZ746" s="234"/>
      <c r="BA746" s="234"/>
      <c r="BB746" s="234"/>
      <c r="BC746" t="b">
        <v>1</v>
      </c>
      <c r="BD746" s="234" t="s">
        <v>369</v>
      </c>
      <c r="BE746" s="234" t="s">
        <v>7026</v>
      </c>
      <c r="BF746" s="234" t="s">
        <v>7027</v>
      </c>
      <c r="BG746" s="234" t="s">
        <v>7010</v>
      </c>
      <c r="BH746" s="234" t="s">
        <v>55</v>
      </c>
      <c r="BI746" s="243">
        <v>44642.415555555555</v>
      </c>
      <c r="BJ746" s="234" t="s">
        <v>442</v>
      </c>
      <c r="BK746" s="234" t="s">
        <v>451</v>
      </c>
      <c r="BL746" s="234" t="s">
        <v>451</v>
      </c>
      <c r="BM746" s="234" t="s">
        <v>451</v>
      </c>
      <c r="BN746" s="241"/>
      <c r="BO746" t="b">
        <v>0</v>
      </c>
      <c r="BP746" t="b">
        <v>0</v>
      </c>
      <c r="BQ746" t="b">
        <v>0</v>
      </c>
      <c r="BR746" s="241"/>
      <c r="BS746" s="241"/>
      <c r="BT746" s="234" t="s">
        <v>7012</v>
      </c>
      <c r="BU746" t="b">
        <v>0</v>
      </c>
      <c r="BV746" s="103">
        <v>0</v>
      </c>
      <c r="BW746" s="235"/>
      <c r="BX746" s="234" t="s">
        <v>12157</v>
      </c>
      <c r="BY746" s="234" t="s">
        <v>56</v>
      </c>
      <c r="BZ746" s="234" t="s">
        <v>7014</v>
      </c>
    </row>
    <row r="747" spans="1:78" x14ac:dyDescent="0.25">
      <c r="A747" s="5">
        <v>1453</v>
      </c>
      <c r="B747" s="234" t="s">
        <v>12158</v>
      </c>
      <c r="C747" s="234" t="s">
        <v>12159</v>
      </c>
      <c r="D747" s="234"/>
      <c r="E747" s="234" t="s">
        <v>12160</v>
      </c>
      <c r="F747" s="234" t="s">
        <v>6993</v>
      </c>
      <c r="G747" s="234" t="s">
        <v>10829</v>
      </c>
      <c r="H747" s="234" t="s">
        <v>7856</v>
      </c>
      <c r="I747" s="242"/>
      <c r="J747" s="242">
        <v>44272</v>
      </c>
      <c r="K747" s="234" t="s">
        <v>12161</v>
      </c>
      <c r="L747" s="242">
        <v>44279</v>
      </c>
      <c r="M747" s="234" t="s">
        <v>7066</v>
      </c>
      <c r="N747" s="234" t="s">
        <v>12162</v>
      </c>
      <c r="O747" s="234" t="s">
        <v>12163</v>
      </c>
      <c r="P747" s="234" t="s">
        <v>6999</v>
      </c>
      <c r="Q747" s="234"/>
      <c r="R747" s="234" t="s">
        <v>451</v>
      </c>
      <c r="S747" t="b">
        <v>0</v>
      </c>
      <c r="T747" s="242"/>
      <c r="U747" s="103">
        <v>2</v>
      </c>
      <c r="V747" s="234" t="s">
        <v>272</v>
      </c>
      <c r="W747" s="103">
        <v>2</v>
      </c>
      <c r="X747" s="234" t="s">
        <v>272</v>
      </c>
      <c r="Y747" s="242"/>
      <c r="Z747" s="242"/>
      <c r="AA747" s="103"/>
      <c r="AB747" s="234"/>
      <c r="AC747" s="243">
        <v>44295.730520833335</v>
      </c>
      <c r="AD747" s="234" t="s">
        <v>55</v>
      </c>
      <c r="AE747" s="235" t="s">
        <v>12164</v>
      </c>
      <c r="AF747" s="237"/>
      <c r="AG747" s="234" t="s">
        <v>436</v>
      </c>
      <c r="AH747" s="241"/>
      <c r="AI747" t="b">
        <v>1</v>
      </c>
      <c r="AJ747" t="b">
        <v>0</v>
      </c>
      <c r="AK747" s="234"/>
      <c r="AL747" s="103"/>
      <c r="AM747" t="b">
        <v>0</v>
      </c>
      <c r="AN747" s="234"/>
      <c r="AO747" s="103"/>
      <c r="AP747" s="241"/>
      <c r="AQ747" s="241"/>
      <c r="AR747" s="241"/>
      <c r="AS747" s="241"/>
      <c r="AT747" s="234" t="s">
        <v>7005</v>
      </c>
      <c r="AU747" s="234" t="s">
        <v>7505</v>
      </c>
      <c r="AV747" t="b">
        <v>0</v>
      </c>
      <c r="AW747" t="b">
        <v>0</v>
      </c>
      <c r="AX747" s="241"/>
      <c r="AY747" s="241"/>
      <c r="AZ747" s="234"/>
      <c r="BA747" s="234"/>
      <c r="BB747" s="234"/>
      <c r="BC747" t="b">
        <v>1</v>
      </c>
      <c r="BD747" s="234" t="s">
        <v>7076</v>
      </c>
      <c r="BE747" s="234" t="s">
        <v>7026</v>
      </c>
      <c r="BF747" s="234" t="s">
        <v>7027</v>
      </c>
      <c r="BG747" s="234" t="s">
        <v>7028</v>
      </c>
      <c r="BH747" s="234" t="s">
        <v>55</v>
      </c>
      <c r="BI747" s="243">
        <v>44642.415555555555</v>
      </c>
      <c r="BJ747" s="234" t="s">
        <v>442</v>
      </c>
      <c r="BK747" s="234" t="s">
        <v>451</v>
      </c>
      <c r="BL747" s="234" t="s">
        <v>451</v>
      </c>
      <c r="BM747" s="234" t="s">
        <v>451</v>
      </c>
      <c r="BN747" s="241"/>
      <c r="BO747" t="b">
        <v>0</v>
      </c>
      <c r="BP747" t="b">
        <v>0</v>
      </c>
      <c r="BQ747" t="b">
        <v>0</v>
      </c>
      <c r="BR747" s="241"/>
      <c r="BS747" s="241"/>
      <c r="BT747" s="234" t="s">
        <v>7012</v>
      </c>
      <c r="BU747" t="b">
        <v>0</v>
      </c>
      <c r="BV747" s="103">
        <v>0</v>
      </c>
      <c r="BW747" s="235"/>
      <c r="BX747" s="234" t="s">
        <v>12164</v>
      </c>
      <c r="BY747" s="234" t="s">
        <v>56</v>
      </c>
      <c r="BZ747" s="234" t="s">
        <v>7014</v>
      </c>
    </row>
    <row r="748" spans="1:78" x14ac:dyDescent="0.25">
      <c r="A748" s="5">
        <v>1452</v>
      </c>
      <c r="B748" s="234" t="s">
        <v>12165</v>
      </c>
      <c r="C748" s="234" t="s">
        <v>12166</v>
      </c>
      <c r="D748" s="234" t="s">
        <v>11964</v>
      </c>
      <c r="E748" s="234" t="s">
        <v>9581</v>
      </c>
      <c r="F748" s="234" t="s">
        <v>6993</v>
      </c>
      <c r="G748" s="234" t="s">
        <v>10829</v>
      </c>
      <c r="H748" s="234" t="s">
        <v>7856</v>
      </c>
      <c r="I748" s="242"/>
      <c r="J748" s="242">
        <v>44272</v>
      </c>
      <c r="K748" s="234" t="s">
        <v>12167</v>
      </c>
      <c r="L748" s="242">
        <v>44279</v>
      </c>
      <c r="M748" s="234" t="s">
        <v>6996</v>
      </c>
      <c r="N748" s="234" t="s">
        <v>11967</v>
      </c>
      <c r="O748" s="234" t="s">
        <v>9585</v>
      </c>
      <c r="P748" s="234" t="s">
        <v>6999</v>
      </c>
      <c r="Q748" s="234"/>
      <c r="R748" s="234" t="s">
        <v>451</v>
      </c>
      <c r="S748" t="b">
        <v>0</v>
      </c>
      <c r="T748" s="242"/>
      <c r="U748" s="103">
        <v>4</v>
      </c>
      <c r="V748" s="234" t="s">
        <v>272</v>
      </c>
      <c r="W748" s="103">
        <v>4</v>
      </c>
      <c r="X748" s="234" t="s">
        <v>272</v>
      </c>
      <c r="Y748" s="242"/>
      <c r="Z748" s="242"/>
      <c r="AA748" s="103"/>
      <c r="AB748" s="234" t="s">
        <v>11969</v>
      </c>
      <c r="AC748" s="243">
        <v>44295.730439814812</v>
      </c>
      <c r="AD748" s="234" t="s">
        <v>55</v>
      </c>
      <c r="AE748" s="235" t="s">
        <v>12168</v>
      </c>
      <c r="AF748" s="237"/>
      <c r="AG748" s="234" t="s">
        <v>436</v>
      </c>
      <c r="AH748" s="241"/>
      <c r="AI748" t="b">
        <v>1</v>
      </c>
      <c r="AJ748" t="b">
        <v>0</v>
      </c>
      <c r="AK748" s="234"/>
      <c r="AL748" s="103"/>
      <c r="AM748" t="b">
        <v>0</v>
      </c>
      <c r="AN748" s="234"/>
      <c r="AO748" s="103"/>
      <c r="AP748" s="241"/>
      <c r="AQ748" s="241"/>
      <c r="AR748" s="241"/>
      <c r="AS748" s="241"/>
      <c r="AT748" s="234" t="s">
        <v>7430</v>
      </c>
      <c r="AU748" s="234" t="s">
        <v>7505</v>
      </c>
      <c r="AV748" t="b">
        <v>0</v>
      </c>
      <c r="AW748" t="b">
        <v>0</v>
      </c>
      <c r="AX748" s="241"/>
      <c r="AY748" s="241"/>
      <c r="AZ748" s="234"/>
      <c r="BA748" s="234"/>
      <c r="BB748" s="234"/>
      <c r="BC748" t="b">
        <v>0</v>
      </c>
      <c r="BD748" s="234" t="s">
        <v>7008</v>
      </c>
      <c r="BE748" s="234" t="s">
        <v>7026</v>
      </c>
      <c r="BF748" s="234" t="s">
        <v>7027</v>
      </c>
      <c r="BG748" s="234" t="s">
        <v>7028</v>
      </c>
      <c r="BH748" s="234" t="s">
        <v>55</v>
      </c>
      <c r="BI748" s="243">
        <v>44642.415555555555</v>
      </c>
      <c r="BJ748" s="234" t="s">
        <v>442</v>
      </c>
      <c r="BK748" s="234" t="s">
        <v>451</v>
      </c>
      <c r="BL748" s="234" t="s">
        <v>451</v>
      </c>
      <c r="BM748" s="234" t="s">
        <v>451</v>
      </c>
      <c r="BN748" s="241"/>
      <c r="BO748" t="b">
        <v>0</v>
      </c>
      <c r="BP748" t="b">
        <v>0</v>
      </c>
      <c r="BQ748" t="b">
        <v>0</v>
      </c>
      <c r="BR748" s="241"/>
      <c r="BS748" s="241"/>
      <c r="BT748" s="234" t="s">
        <v>7012</v>
      </c>
      <c r="BU748" t="b">
        <v>0</v>
      </c>
      <c r="BV748" s="103">
        <v>0</v>
      </c>
      <c r="BW748" s="235"/>
      <c r="BX748" s="234" t="s">
        <v>12168</v>
      </c>
      <c r="BY748" s="234" t="s">
        <v>56</v>
      </c>
      <c r="BZ748" s="234" t="s">
        <v>7014</v>
      </c>
    </row>
    <row r="749" spans="1:78" x14ac:dyDescent="0.25">
      <c r="A749" s="5">
        <v>1451</v>
      </c>
      <c r="B749" s="234" t="s">
        <v>12169</v>
      </c>
      <c r="C749" s="234" t="s">
        <v>12170</v>
      </c>
      <c r="D749" s="234"/>
      <c r="E749" s="234" t="s">
        <v>11605</v>
      </c>
      <c r="F749" s="234" t="s">
        <v>7156</v>
      </c>
      <c r="G749" s="234" t="s">
        <v>7856</v>
      </c>
      <c r="H749" s="234" t="s">
        <v>7018</v>
      </c>
      <c r="I749" s="242"/>
      <c r="J749" s="242">
        <v>44272</v>
      </c>
      <c r="K749" s="234" t="s">
        <v>12171</v>
      </c>
      <c r="L749" s="242">
        <v>44272</v>
      </c>
      <c r="M749" s="234" t="s">
        <v>6996</v>
      </c>
      <c r="N749" s="234" t="s">
        <v>11607</v>
      </c>
      <c r="O749" s="234" t="s">
        <v>11608</v>
      </c>
      <c r="P749" s="234" t="s">
        <v>6999</v>
      </c>
      <c r="Q749" s="234"/>
      <c r="R749" s="234" t="s">
        <v>451</v>
      </c>
      <c r="S749" t="b">
        <v>0</v>
      </c>
      <c r="T749" s="242"/>
      <c r="U749" s="103">
        <v>5</v>
      </c>
      <c r="V749" s="234" t="s">
        <v>272</v>
      </c>
      <c r="W749" s="103">
        <v>5</v>
      </c>
      <c r="X749" s="234" t="s">
        <v>272</v>
      </c>
      <c r="Y749" s="242"/>
      <c r="Z749" s="242"/>
      <c r="AA749" s="103"/>
      <c r="AB749" s="234"/>
      <c r="AC749" s="243">
        <v>44295.730347222219</v>
      </c>
      <c r="AD749" s="234" t="s">
        <v>55</v>
      </c>
      <c r="AE749" s="235" t="s">
        <v>12172</v>
      </c>
      <c r="AF749" s="237"/>
      <c r="AG749" s="234" t="s">
        <v>482</v>
      </c>
      <c r="AH749" s="241"/>
      <c r="AI749" t="b">
        <v>1</v>
      </c>
      <c r="AJ749" t="b">
        <v>0</v>
      </c>
      <c r="AK749" s="234"/>
      <c r="AL749" s="103"/>
      <c r="AM749" t="b">
        <v>0</v>
      </c>
      <c r="AN749" s="234"/>
      <c r="AO749" s="103"/>
      <c r="AP749" s="241"/>
      <c r="AQ749" s="241"/>
      <c r="AR749" s="241"/>
      <c r="AS749" s="241"/>
      <c r="AT749" s="234"/>
      <c r="AU749" s="234" t="s">
        <v>7505</v>
      </c>
      <c r="AV749" t="b">
        <v>0</v>
      </c>
      <c r="AW749" t="b">
        <v>0</v>
      </c>
      <c r="AX749" s="241"/>
      <c r="AY749" s="241"/>
      <c r="AZ749" s="234"/>
      <c r="BA749" s="234"/>
      <c r="BB749" s="234"/>
      <c r="BC749" t="b">
        <v>1</v>
      </c>
      <c r="BD749" s="234" t="s">
        <v>7008</v>
      </c>
      <c r="BE749" s="234" t="s">
        <v>7026</v>
      </c>
      <c r="BF749" s="234" t="s">
        <v>7027</v>
      </c>
      <c r="BG749" s="234" t="s">
        <v>7010</v>
      </c>
      <c r="BH749" s="234" t="s">
        <v>55</v>
      </c>
      <c r="BI749" s="243">
        <v>44642.415555555555</v>
      </c>
      <c r="BJ749" s="234" t="s">
        <v>442</v>
      </c>
      <c r="BK749" s="234" t="s">
        <v>451</v>
      </c>
      <c r="BL749" s="234" t="s">
        <v>451</v>
      </c>
      <c r="BM749" s="234" t="s">
        <v>451</v>
      </c>
      <c r="BN749" s="241"/>
      <c r="BO749" t="b">
        <v>0</v>
      </c>
      <c r="BP749" t="b">
        <v>0</v>
      </c>
      <c r="BQ749" t="b">
        <v>0</v>
      </c>
      <c r="BR749" s="241"/>
      <c r="BS749" s="241"/>
      <c r="BT749" s="234" t="s">
        <v>7012</v>
      </c>
      <c r="BU749" t="b">
        <v>0</v>
      </c>
      <c r="BV749" s="103">
        <v>0</v>
      </c>
      <c r="BW749" s="235"/>
      <c r="BX749" s="234" t="s">
        <v>12172</v>
      </c>
      <c r="BY749" s="234" t="s">
        <v>56</v>
      </c>
      <c r="BZ749" s="234" t="s">
        <v>7014</v>
      </c>
    </row>
    <row r="750" spans="1:78" x14ac:dyDescent="0.25">
      <c r="A750" s="5">
        <v>1450</v>
      </c>
      <c r="B750" s="234" t="s">
        <v>12173</v>
      </c>
      <c r="C750" s="234" t="s">
        <v>12174</v>
      </c>
      <c r="D750" s="234" t="s">
        <v>11503</v>
      </c>
      <c r="E750" s="234" t="s">
        <v>11504</v>
      </c>
      <c r="F750" s="234" t="s">
        <v>7156</v>
      </c>
      <c r="G750" s="234" t="s">
        <v>7856</v>
      </c>
      <c r="H750" s="234" t="s">
        <v>7018</v>
      </c>
      <c r="I750" s="242"/>
      <c r="J750" s="242">
        <v>44270</v>
      </c>
      <c r="K750" s="234" t="s">
        <v>12175</v>
      </c>
      <c r="L750" s="242">
        <v>44272</v>
      </c>
      <c r="M750" s="234" t="s">
        <v>6996</v>
      </c>
      <c r="N750" s="234" t="s">
        <v>9562</v>
      </c>
      <c r="O750" s="234" t="s">
        <v>11614</v>
      </c>
      <c r="P750" s="234" t="s">
        <v>6999</v>
      </c>
      <c r="Q750" s="234"/>
      <c r="R750" s="234" t="s">
        <v>451</v>
      </c>
      <c r="S750" t="b">
        <v>0</v>
      </c>
      <c r="T750" s="242"/>
      <c r="U750" s="103">
        <v>4</v>
      </c>
      <c r="V750" s="234" t="s">
        <v>272</v>
      </c>
      <c r="W750" s="103">
        <v>4</v>
      </c>
      <c r="X750" s="234" t="s">
        <v>272</v>
      </c>
      <c r="Y750" s="242"/>
      <c r="Z750" s="242"/>
      <c r="AA750" s="103"/>
      <c r="AB750" s="234" t="s">
        <v>11506</v>
      </c>
      <c r="AC750" s="243">
        <v>44295.730300925927</v>
      </c>
      <c r="AD750" s="234" t="s">
        <v>55</v>
      </c>
      <c r="AE750" s="235" t="s">
        <v>12176</v>
      </c>
      <c r="AF750" s="237"/>
      <c r="AG750" s="234" t="s">
        <v>482</v>
      </c>
      <c r="AH750" s="241"/>
      <c r="AI750" t="b">
        <v>1</v>
      </c>
      <c r="AJ750" t="b">
        <v>0</v>
      </c>
      <c r="AK750" s="234"/>
      <c r="AL750" s="103"/>
      <c r="AM750" t="b">
        <v>0</v>
      </c>
      <c r="AN750" s="234"/>
      <c r="AO750" s="103"/>
      <c r="AP750" s="241"/>
      <c r="AQ750" s="241"/>
      <c r="AR750" s="241"/>
      <c r="AS750" s="241"/>
      <c r="AT750" s="234" t="s">
        <v>7005</v>
      </c>
      <c r="AU750" s="234" t="s">
        <v>7505</v>
      </c>
      <c r="AV750" t="b">
        <v>0</v>
      </c>
      <c r="AW750" t="b">
        <v>0</v>
      </c>
      <c r="AX750" s="241"/>
      <c r="AY750" s="241"/>
      <c r="AZ750" s="234"/>
      <c r="BA750" s="234"/>
      <c r="BB750" s="234"/>
      <c r="BC750" t="b">
        <v>0</v>
      </c>
      <c r="BD750" s="234" t="s">
        <v>7008</v>
      </c>
      <c r="BE750" s="234" t="s">
        <v>7026</v>
      </c>
      <c r="BF750" s="234" t="s">
        <v>7027</v>
      </c>
      <c r="BG750" s="234" t="s">
        <v>7010</v>
      </c>
      <c r="BH750" s="234" t="s">
        <v>55</v>
      </c>
      <c r="BI750" s="243">
        <v>44642.415543981479</v>
      </c>
      <c r="BJ750" s="234" t="s">
        <v>442</v>
      </c>
      <c r="BK750" s="234" t="s">
        <v>451</v>
      </c>
      <c r="BL750" s="234" t="s">
        <v>451</v>
      </c>
      <c r="BM750" s="234" t="s">
        <v>451</v>
      </c>
      <c r="BN750" s="241"/>
      <c r="BO750" t="b">
        <v>0</v>
      </c>
      <c r="BP750" t="b">
        <v>0</v>
      </c>
      <c r="BQ750" t="b">
        <v>0</v>
      </c>
      <c r="BR750" s="241"/>
      <c r="BS750" s="241"/>
      <c r="BT750" s="234" t="s">
        <v>7012</v>
      </c>
      <c r="BU750" t="b">
        <v>0</v>
      </c>
      <c r="BV750" s="103">
        <v>0</v>
      </c>
      <c r="BW750" s="235"/>
      <c r="BX750" s="234" t="s">
        <v>12176</v>
      </c>
      <c r="BY750" s="234" t="s">
        <v>56</v>
      </c>
      <c r="BZ750" s="234" t="s">
        <v>7014</v>
      </c>
    </row>
    <row r="751" spans="1:78" x14ac:dyDescent="0.25">
      <c r="A751" s="5">
        <v>1449</v>
      </c>
      <c r="B751" s="234" t="s">
        <v>12177</v>
      </c>
      <c r="C751" s="234" t="s">
        <v>12178</v>
      </c>
      <c r="D751" s="234"/>
      <c r="E751" s="234" t="s">
        <v>12179</v>
      </c>
      <c r="F751" s="234" t="s">
        <v>7156</v>
      </c>
      <c r="G751" s="234" t="s">
        <v>7856</v>
      </c>
      <c r="H751" s="234" t="s">
        <v>7018</v>
      </c>
      <c r="I751" s="242"/>
      <c r="J751" s="242">
        <v>44271</v>
      </c>
      <c r="K751" s="234" t="s">
        <v>12180</v>
      </c>
      <c r="L751" s="242">
        <v>44272</v>
      </c>
      <c r="M751" s="234" t="s">
        <v>7159</v>
      </c>
      <c r="N751" s="234" t="s">
        <v>7430</v>
      </c>
      <c r="O751" s="234" t="s">
        <v>11710</v>
      </c>
      <c r="P751" s="234" t="s">
        <v>6999</v>
      </c>
      <c r="Q751" s="234"/>
      <c r="R751" s="234" t="s">
        <v>451</v>
      </c>
      <c r="S751" t="b">
        <v>0</v>
      </c>
      <c r="T751" s="242"/>
      <c r="U751" s="103">
        <v>1</v>
      </c>
      <c r="V751" s="234" t="s">
        <v>272</v>
      </c>
      <c r="W751" s="103">
        <v>1</v>
      </c>
      <c r="X751" s="234" t="s">
        <v>272</v>
      </c>
      <c r="Y751" s="242"/>
      <c r="Z751" s="242"/>
      <c r="AA751" s="103"/>
      <c r="AB751" s="234"/>
      <c r="AC751" s="243">
        <v>44295.730243055557</v>
      </c>
      <c r="AD751" s="234" t="s">
        <v>55</v>
      </c>
      <c r="AE751" s="235" t="s">
        <v>12181</v>
      </c>
      <c r="AF751" s="237"/>
      <c r="AG751" s="234" t="s">
        <v>482</v>
      </c>
      <c r="AH751" s="241"/>
      <c r="AI751" t="b">
        <v>1</v>
      </c>
      <c r="AJ751" t="b">
        <v>0</v>
      </c>
      <c r="AK751" s="234"/>
      <c r="AL751" s="103"/>
      <c r="AM751" t="b">
        <v>0</v>
      </c>
      <c r="AN751" s="234"/>
      <c r="AO751" s="103"/>
      <c r="AP751" s="241"/>
      <c r="AQ751" s="241"/>
      <c r="AR751" s="241"/>
      <c r="AS751" s="241"/>
      <c r="AT751" s="234"/>
      <c r="AU751" s="234" t="s">
        <v>7505</v>
      </c>
      <c r="AV751" t="b">
        <v>0</v>
      </c>
      <c r="AW751" t="b">
        <v>0</v>
      </c>
      <c r="AX751" s="241"/>
      <c r="AY751" s="241"/>
      <c r="AZ751" s="234"/>
      <c r="BA751" s="234"/>
      <c r="BB751" s="234"/>
      <c r="BC751" t="b">
        <v>1</v>
      </c>
      <c r="BD751" s="234" t="s">
        <v>7170</v>
      </c>
      <c r="BE751" s="234" t="s">
        <v>7026</v>
      </c>
      <c r="BF751" s="234" t="s">
        <v>6972</v>
      </c>
      <c r="BG751" s="234" t="s">
        <v>7010</v>
      </c>
      <c r="BH751" s="234" t="s">
        <v>55</v>
      </c>
      <c r="BI751" s="243">
        <v>44642.415543981479</v>
      </c>
      <c r="BJ751" s="234" t="s">
        <v>442</v>
      </c>
      <c r="BK751" s="234" t="s">
        <v>451</v>
      </c>
      <c r="BL751" s="234" t="s">
        <v>451</v>
      </c>
      <c r="BM751" s="234" t="s">
        <v>451</v>
      </c>
      <c r="BN751" s="241"/>
      <c r="BO751" t="b">
        <v>0</v>
      </c>
      <c r="BP751" t="b">
        <v>0</v>
      </c>
      <c r="BQ751" t="b">
        <v>0</v>
      </c>
      <c r="BR751" s="241"/>
      <c r="BS751" s="241"/>
      <c r="BT751" s="234" t="s">
        <v>7012</v>
      </c>
      <c r="BU751" t="b">
        <v>0</v>
      </c>
      <c r="BV751" s="103">
        <v>0</v>
      </c>
      <c r="BW751" s="235"/>
      <c r="BX751" s="234" t="s">
        <v>12181</v>
      </c>
      <c r="BY751" s="234" t="s">
        <v>56</v>
      </c>
      <c r="BZ751" s="234" t="s">
        <v>7014</v>
      </c>
    </row>
    <row r="752" spans="1:78" x14ac:dyDescent="0.25">
      <c r="A752" s="5">
        <v>1448</v>
      </c>
      <c r="B752" s="234" t="s">
        <v>12182</v>
      </c>
      <c r="C752" s="234" t="s">
        <v>12183</v>
      </c>
      <c r="D752" s="234" t="s">
        <v>9808</v>
      </c>
      <c r="E752" s="234" t="s">
        <v>11998</v>
      </c>
      <c r="F752" s="234" t="s">
        <v>7156</v>
      </c>
      <c r="G752" s="234" t="s">
        <v>7856</v>
      </c>
      <c r="H752" s="234" t="s">
        <v>7018</v>
      </c>
      <c r="I752" s="242"/>
      <c r="J752" s="242">
        <v>44271</v>
      </c>
      <c r="K752" s="234" t="s">
        <v>12184</v>
      </c>
      <c r="L752" s="242">
        <v>44271</v>
      </c>
      <c r="M752" s="234" t="s">
        <v>6996</v>
      </c>
      <c r="N752" s="234" t="s">
        <v>9809</v>
      </c>
      <c r="O752" s="234" t="s">
        <v>9398</v>
      </c>
      <c r="P752" s="234" t="s">
        <v>6999</v>
      </c>
      <c r="Q752" s="234"/>
      <c r="R752" s="234" t="s">
        <v>451</v>
      </c>
      <c r="S752" t="b">
        <v>0</v>
      </c>
      <c r="T752" s="242"/>
      <c r="U752" s="103">
        <v>4</v>
      </c>
      <c r="V752" s="234" t="s">
        <v>272</v>
      </c>
      <c r="W752" s="103">
        <v>4</v>
      </c>
      <c r="X752" s="234" t="s">
        <v>272</v>
      </c>
      <c r="Y752" s="242"/>
      <c r="Z752" s="242"/>
      <c r="AA752" s="103"/>
      <c r="AB752" s="234" t="s">
        <v>9811</v>
      </c>
      <c r="AC752" s="243">
        <v>44295.730196759258</v>
      </c>
      <c r="AD752" s="234" t="s">
        <v>55</v>
      </c>
      <c r="AE752" s="235" t="s">
        <v>12185</v>
      </c>
      <c r="AF752" s="237"/>
      <c r="AG752" s="234" t="s">
        <v>482</v>
      </c>
      <c r="AH752" s="241"/>
      <c r="AI752" t="b">
        <v>1</v>
      </c>
      <c r="AJ752" t="b">
        <v>0</v>
      </c>
      <c r="AK752" s="234"/>
      <c r="AL752" s="103"/>
      <c r="AM752" t="b">
        <v>0</v>
      </c>
      <c r="AN752" s="234"/>
      <c r="AO752" s="103"/>
      <c r="AP752" s="241"/>
      <c r="AQ752" s="241"/>
      <c r="AR752" s="241"/>
      <c r="AS752" s="241"/>
      <c r="AT752" s="234" t="s">
        <v>7430</v>
      </c>
      <c r="AU752" s="234" t="s">
        <v>7505</v>
      </c>
      <c r="AV752" t="b">
        <v>0</v>
      </c>
      <c r="AW752" t="b">
        <v>0</v>
      </c>
      <c r="AX752" s="241"/>
      <c r="AY752" s="241"/>
      <c r="AZ752" s="234"/>
      <c r="BA752" s="234"/>
      <c r="BB752" s="234"/>
      <c r="BC752" t="b">
        <v>0</v>
      </c>
      <c r="BD752" s="234" t="s">
        <v>7008</v>
      </c>
      <c r="BE752" s="234" t="s">
        <v>7026</v>
      </c>
      <c r="BF752" s="234" t="s">
        <v>7027</v>
      </c>
      <c r="BG752" s="234" t="s">
        <v>7010</v>
      </c>
      <c r="BH752" s="234" t="s">
        <v>55</v>
      </c>
      <c r="BI752" s="243">
        <v>44642.415543981479</v>
      </c>
      <c r="BJ752" s="234" t="s">
        <v>442</v>
      </c>
      <c r="BK752" s="234" t="s">
        <v>451</v>
      </c>
      <c r="BL752" s="234" t="s">
        <v>451</v>
      </c>
      <c r="BM752" s="234" t="s">
        <v>451</v>
      </c>
      <c r="BN752" s="241"/>
      <c r="BO752" t="b">
        <v>0</v>
      </c>
      <c r="BP752" t="b">
        <v>0</v>
      </c>
      <c r="BQ752" t="b">
        <v>0</v>
      </c>
      <c r="BR752" s="241"/>
      <c r="BS752" s="241"/>
      <c r="BT752" s="234" t="s">
        <v>7012</v>
      </c>
      <c r="BU752" t="b">
        <v>0</v>
      </c>
      <c r="BV752" s="103">
        <v>0</v>
      </c>
      <c r="BW752" s="235"/>
      <c r="BX752" s="234" t="s">
        <v>12185</v>
      </c>
      <c r="BY752" s="234" t="s">
        <v>56</v>
      </c>
      <c r="BZ752" s="234" t="s">
        <v>7014</v>
      </c>
    </row>
    <row r="753" spans="1:78" x14ac:dyDescent="0.25">
      <c r="A753" s="5">
        <v>1447</v>
      </c>
      <c r="B753" s="234" t="s">
        <v>12186</v>
      </c>
      <c r="C753" s="234" t="s">
        <v>12187</v>
      </c>
      <c r="D753" s="234" t="s">
        <v>11523</v>
      </c>
      <c r="E753" s="234" t="s">
        <v>11524</v>
      </c>
      <c r="F753" s="234" t="s">
        <v>7156</v>
      </c>
      <c r="G753" s="234" t="s">
        <v>7856</v>
      </c>
      <c r="H753" s="234" t="s">
        <v>7018</v>
      </c>
      <c r="I753" s="242"/>
      <c r="J753" s="242">
        <v>44271</v>
      </c>
      <c r="K753" s="234" t="s">
        <v>438</v>
      </c>
      <c r="L753" s="242">
        <v>44271</v>
      </c>
      <c r="M753" s="234" t="s">
        <v>9952</v>
      </c>
      <c r="N753" s="234" t="s">
        <v>11526</v>
      </c>
      <c r="O753" s="234" t="s">
        <v>11643</v>
      </c>
      <c r="P753" s="234" t="s">
        <v>6999</v>
      </c>
      <c r="Q753" s="234"/>
      <c r="R753" s="234" t="s">
        <v>451</v>
      </c>
      <c r="S753" t="b">
        <v>0</v>
      </c>
      <c r="T753" s="242"/>
      <c r="U753" s="103">
        <v>5</v>
      </c>
      <c r="V753" s="234" t="s">
        <v>272</v>
      </c>
      <c r="W753" s="103">
        <v>5</v>
      </c>
      <c r="X753" s="234" t="s">
        <v>272</v>
      </c>
      <c r="Y753" s="242"/>
      <c r="Z753" s="242"/>
      <c r="AA753" s="103"/>
      <c r="AB753" s="234" t="s">
        <v>11528</v>
      </c>
      <c r="AC753" s="243">
        <v>44295.730162037034</v>
      </c>
      <c r="AD753" s="234" t="s">
        <v>55</v>
      </c>
      <c r="AE753" s="235" t="s">
        <v>12188</v>
      </c>
      <c r="AF753" s="237"/>
      <c r="AG753" s="234" t="s">
        <v>482</v>
      </c>
      <c r="AH753" s="241"/>
      <c r="AI753" t="b">
        <v>1</v>
      </c>
      <c r="AJ753" t="b">
        <v>0</v>
      </c>
      <c r="AK753" s="234"/>
      <c r="AL753" s="103"/>
      <c r="AM753" t="b">
        <v>0</v>
      </c>
      <c r="AN753" s="234"/>
      <c r="AO753" s="103"/>
      <c r="AP753" s="241"/>
      <c r="AQ753" s="241"/>
      <c r="AR753" s="241"/>
      <c r="AS753" s="241"/>
      <c r="AT753" s="234" t="s">
        <v>7166</v>
      </c>
      <c r="AU753" s="234" t="s">
        <v>7505</v>
      </c>
      <c r="AV753" t="b">
        <v>0</v>
      </c>
      <c r="AW753" t="b">
        <v>0</v>
      </c>
      <c r="AX753" s="241"/>
      <c r="AY753" s="241"/>
      <c r="AZ753" s="234"/>
      <c r="BA753" s="234"/>
      <c r="BB753" s="234"/>
      <c r="BC753" t="b">
        <v>0</v>
      </c>
      <c r="BD753" s="234" t="s">
        <v>9959</v>
      </c>
      <c r="BE753" s="234" t="s">
        <v>7026</v>
      </c>
      <c r="BF753" s="234" t="s">
        <v>7027</v>
      </c>
      <c r="BG753" s="234" t="s">
        <v>7010</v>
      </c>
      <c r="BH753" s="234" t="s">
        <v>55</v>
      </c>
      <c r="BI753" s="243">
        <v>44642.415543981479</v>
      </c>
      <c r="BJ753" s="234" t="s">
        <v>442</v>
      </c>
      <c r="BK753" s="234" t="s">
        <v>451</v>
      </c>
      <c r="BL753" s="234" t="s">
        <v>451</v>
      </c>
      <c r="BM753" s="234" t="s">
        <v>451</v>
      </c>
      <c r="BN753" s="241"/>
      <c r="BO753" t="b">
        <v>0</v>
      </c>
      <c r="BP753" t="b">
        <v>0</v>
      </c>
      <c r="BQ753" t="b">
        <v>0</v>
      </c>
      <c r="BR753" s="241"/>
      <c r="BS753" s="241"/>
      <c r="BT753" s="234" t="s">
        <v>7012</v>
      </c>
      <c r="BU753" t="b">
        <v>0</v>
      </c>
      <c r="BV753" s="103">
        <v>0</v>
      </c>
      <c r="BW753" s="235"/>
      <c r="BX753" s="234" t="s">
        <v>12188</v>
      </c>
      <c r="BY753" s="234" t="s">
        <v>56</v>
      </c>
      <c r="BZ753" s="234" t="s">
        <v>7014</v>
      </c>
    </row>
    <row r="754" spans="1:78" x14ac:dyDescent="0.25">
      <c r="A754" s="5">
        <v>1446</v>
      </c>
      <c r="B754" s="234" t="s">
        <v>12189</v>
      </c>
      <c r="C754" s="234" t="s">
        <v>12190</v>
      </c>
      <c r="D754" s="234"/>
      <c r="E754" s="234" t="s">
        <v>11655</v>
      </c>
      <c r="F754" s="234" t="s">
        <v>7156</v>
      </c>
      <c r="G754" s="234" t="s">
        <v>7856</v>
      </c>
      <c r="H754" s="234" t="s">
        <v>7018</v>
      </c>
      <c r="I754" s="242"/>
      <c r="J754" s="242">
        <v>44271</v>
      </c>
      <c r="K754" s="234" t="s">
        <v>12191</v>
      </c>
      <c r="L754" s="242">
        <v>44271</v>
      </c>
      <c r="M754" s="234" t="s">
        <v>6996</v>
      </c>
      <c r="N754" s="234" t="s">
        <v>11657</v>
      </c>
      <c r="O754" s="234" t="s">
        <v>11658</v>
      </c>
      <c r="P754" s="234" t="s">
        <v>6999</v>
      </c>
      <c r="Q754" s="234"/>
      <c r="R754" s="234" t="s">
        <v>451</v>
      </c>
      <c r="S754" t="b">
        <v>0</v>
      </c>
      <c r="T754" s="242"/>
      <c r="U754" s="103">
        <v>1</v>
      </c>
      <c r="V754" s="234" t="s">
        <v>272</v>
      </c>
      <c r="W754" s="103">
        <v>1</v>
      </c>
      <c r="X754" s="234" t="s">
        <v>272</v>
      </c>
      <c r="Y754" s="242"/>
      <c r="Z754" s="242"/>
      <c r="AA754" s="103"/>
      <c r="AB754" s="234"/>
      <c r="AC754" s="243">
        <v>44295.730104166665</v>
      </c>
      <c r="AD754" s="234" t="s">
        <v>55</v>
      </c>
      <c r="AE754" s="235" t="s">
        <v>12192</v>
      </c>
      <c r="AF754" s="237"/>
      <c r="AG754" s="234" t="s">
        <v>482</v>
      </c>
      <c r="AH754" s="241"/>
      <c r="AI754" t="b">
        <v>1</v>
      </c>
      <c r="AJ754" t="b">
        <v>0</v>
      </c>
      <c r="AK754" s="234"/>
      <c r="AL754" s="103"/>
      <c r="AM754" t="b">
        <v>0</v>
      </c>
      <c r="AN754" s="234"/>
      <c r="AO754" s="103"/>
      <c r="AP754" s="241"/>
      <c r="AQ754" s="241"/>
      <c r="AR754" s="241"/>
      <c r="AS754" s="241"/>
      <c r="AT754" s="234"/>
      <c r="AU754" s="234" t="s">
        <v>7505</v>
      </c>
      <c r="AV754" t="b">
        <v>0</v>
      </c>
      <c r="AW754" t="b">
        <v>0</v>
      </c>
      <c r="AX754" s="241"/>
      <c r="AY754" s="241"/>
      <c r="AZ754" s="234"/>
      <c r="BA754" s="234"/>
      <c r="BB754" s="234"/>
      <c r="BC754" t="b">
        <v>1</v>
      </c>
      <c r="BD754" s="234" t="s">
        <v>7008</v>
      </c>
      <c r="BE754" s="234" t="s">
        <v>7026</v>
      </c>
      <c r="BF754" s="234" t="s">
        <v>7027</v>
      </c>
      <c r="BG754" s="234" t="s">
        <v>7010</v>
      </c>
      <c r="BH754" s="234" t="s">
        <v>55</v>
      </c>
      <c r="BI754" s="243">
        <v>44642.415532407409</v>
      </c>
      <c r="BJ754" s="234" t="s">
        <v>442</v>
      </c>
      <c r="BK754" s="234" t="s">
        <v>451</v>
      </c>
      <c r="BL754" s="234" t="s">
        <v>451</v>
      </c>
      <c r="BM754" s="234" t="s">
        <v>451</v>
      </c>
      <c r="BN754" s="241"/>
      <c r="BO754" t="b">
        <v>0</v>
      </c>
      <c r="BP754" t="b">
        <v>0</v>
      </c>
      <c r="BQ754" t="b">
        <v>0</v>
      </c>
      <c r="BR754" s="241"/>
      <c r="BS754" s="241"/>
      <c r="BT754" s="234" t="s">
        <v>7012</v>
      </c>
      <c r="BU754" t="b">
        <v>0</v>
      </c>
      <c r="BV754" s="103">
        <v>0</v>
      </c>
      <c r="BW754" s="235"/>
      <c r="BX754" s="234" t="s">
        <v>12192</v>
      </c>
      <c r="BY754" s="234" t="s">
        <v>56</v>
      </c>
      <c r="BZ754" s="234" t="s">
        <v>7014</v>
      </c>
    </row>
    <row r="755" spans="1:78" x14ac:dyDescent="0.25">
      <c r="A755" s="5">
        <v>1445</v>
      </c>
      <c r="B755" s="234" t="s">
        <v>12193</v>
      </c>
      <c r="C755" s="234" t="s">
        <v>12194</v>
      </c>
      <c r="D755" s="234"/>
      <c r="E755" s="234" t="s">
        <v>11809</v>
      </c>
      <c r="F755" s="234" t="s">
        <v>7156</v>
      </c>
      <c r="G755" s="234" t="s">
        <v>7856</v>
      </c>
      <c r="H755" s="234" t="s">
        <v>7018</v>
      </c>
      <c r="I755" s="242"/>
      <c r="J755" s="242">
        <v>44265</v>
      </c>
      <c r="K755" s="234" t="s">
        <v>12195</v>
      </c>
      <c r="L755" s="242">
        <v>44270</v>
      </c>
      <c r="M755" s="234" t="s">
        <v>11811</v>
      </c>
      <c r="N755" s="234" t="s">
        <v>7430</v>
      </c>
      <c r="O755" s="234" t="s">
        <v>11812</v>
      </c>
      <c r="P755" s="234" t="s">
        <v>6999</v>
      </c>
      <c r="Q755" s="234"/>
      <c r="R755" s="234" t="s">
        <v>451</v>
      </c>
      <c r="S755" t="b">
        <v>0</v>
      </c>
      <c r="T755" s="242"/>
      <c r="U755" s="103">
        <v>20</v>
      </c>
      <c r="V755" s="234" t="s">
        <v>272</v>
      </c>
      <c r="W755" s="103">
        <v>20</v>
      </c>
      <c r="X755" s="234" t="s">
        <v>272</v>
      </c>
      <c r="Y755" s="242"/>
      <c r="Z755" s="242"/>
      <c r="AA755" s="103"/>
      <c r="AB755" s="234"/>
      <c r="AC755" s="243">
        <v>44295.730046296296</v>
      </c>
      <c r="AD755" s="234" t="s">
        <v>55</v>
      </c>
      <c r="AE755" s="235" t="s">
        <v>12196</v>
      </c>
      <c r="AF755" s="237"/>
      <c r="AG755" s="234" t="s">
        <v>482</v>
      </c>
      <c r="AH755" s="241"/>
      <c r="AI755" t="b">
        <v>1</v>
      </c>
      <c r="AJ755" t="b">
        <v>0</v>
      </c>
      <c r="AK755" s="234"/>
      <c r="AL755" s="103"/>
      <c r="AM755" t="b">
        <v>0</v>
      </c>
      <c r="AN755" s="234"/>
      <c r="AO755" s="103"/>
      <c r="AP755" s="241"/>
      <c r="AQ755" s="241"/>
      <c r="AR755" s="241"/>
      <c r="AS755" s="241"/>
      <c r="AT755" s="234"/>
      <c r="AU755" s="234" t="s">
        <v>7505</v>
      </c>
      <c r="AV755" t="b">
        <v>0</v>
      </c>
      <c r="AW755" t="b">
        <v>0</v>
      </c>
      <c r="AX755" s="241"/>
      <c r="AY755" s="241"/>
      <c r="AZ755" s="234"/>
      <c r="BA755" s="234"/>
      <c r="BB755" s="234"/>
      <c r="BC755" t="b">
        <v>1</v>
      </c>
      <c r="BD755" s="234" t="s">
        <v>11814</v>
      </c>
      <c r="BE755" s="234" t="s">
        <v>7026</v>
      </c>
      <c r="BF755" s="234" t="s">
        <v>6972</v>
      </c>
      <c r="BG755" s="234" t="s">
        <v>7010</v>
      </c>
      <c r="BH755" s="234" t="s">
        <v>55</v>
      </c>
      <c r="BI755" s="243">
        <v>44642.415532407409</v>
      </c>
      <c r="BJ755" s="234" t="s">
        <v>442</v>
      </c>
      <c r="BK755" s="234" t="s">
        <v>451</v>
      </c>
      <c r="BL755" s="234" t="s">
        <v>451</v>
      </c>
      <c r="BM755" s="234" t="s">
        <v>451</v>
      </c>
      <c r="BN755" s="241"/>
      <c r="BO755" t="b">
        <v>0</v>
      </c>
      <c r="BP755" t="b">
        <v>0</v>
      </c>
      <c r="BQ755" t="b">
        <v>0</v>
      </c>
      <c r="BR755" s="241"/>
      <c r="BS755" s="241"/>
      <c r="BT755" s="234" t="s">
        <v>7012</v>
      </c>
      <c r="BU755" t="b">
        <v>0</v>
      </c>
      <c r="BV755" s="103">
        <v>0</v>
      </c>
      <c r="BW755" s="235"/>
      <c r="BX755" s="234" t="s">
        <v>12196</v>
      </c>
      <c r="BY755" s="234" t="s">
        <v>56</v>
      </c>
      <c r="BZ755" s="234" t="s">
        <v>7014</v>
      </c>
    </row>
    <row r="756" spans="1:78" x14ac:dyDescent="0.25">
      <c r="A756" s="5">
        <v>1444</v>
      </c>
      <c r="B756" s="234" t="s">
        <v>12197</v>
      </c>
      <c r="C756" s="234" t="s">
        <v>12198</v>
      </c>
      <c r="D756" s="234"/>
      <c r="E756" s="234" t="s">
        <v>12199</v>
      </c>
      <c r="F756" s="234" t="s">
        <v>2991</v>
      </c>
      <c r="G756" s="234" t="s">
        <v>6995</v>
      </c>
      <c r="H756" s="234" t="s">
        <v>6994</v>
      </c>
      <c r="I756" s="242"/>
      <c r="J756" s="242">
        <v>44270</v>
      </c>
      <c r="K756" s="234" t="s">
        <v>12200</v>
      </c>
      <c r="L756" s="242">
        <v>44274</v>
      </c>
      <c r="M756" s="234" t="s">
        <v>6996</v>
      </c>
      <c r="N756" s="234" t="s">
        <v>7430</v>
      </c>
      <c r="O756" s="234" t="s">
        <v>12201</v>
      </c>
      <c r="P756" s="234" t="s">
        <v>6999</v>
      </c>
      <c r="Q756" s="234"/>
      <c r="R756" s="234" t="s">
        <v>451</v>
      </c>
      <c r="S756" t="b">
        <v>0</v>
      </c>
      <c r="T756" s="242"/>
      <c r="U756" s="103">
        <v>600</v>
      </c>
      <c r="V756" s="234" t="s">
        <v>272</v>
      </c>
      <c r="W756" s="103">
        <v>1800</v>
      </c>
      <c r="X756" s="234" t="s">
        <v>272</v>
      </c>
      <c r="Y756" s="242"/>
      <c r="Z756" s="242"/>
      <c r="AA756" s="103"/>
      <c r="AB756" s="234"/>
      <c r="AC756" s="243">
        <v>44295.730011574073</v>
      </c>
      <c r="AD756" s="234" t="s">
        <v>55</v>
      </c>
      <c r="AE756" s="235" t="s">
        <v>12202</v>
      </c>
      <c r="AF756" s="237"/>
      <c r="AG756" s="234" t="s">
        <v>482</v>
      </c>
      <c r="AH756" s="241"/>
      <c r="AI756" t="b">
        <v>1</v>
      </c>
      <c r="AJ756" t="b">
        <v>0</v>
      </c>
      <c r="AK756" s="234"/>
      <c r="AL756" s="103"/>
      <c r="AM756" t="b">
        <v>0</v>
      </c>
      <c r="AN756" s="234"/>
      <c r="AO756" s="103"/>
      <c r="AP756" s="241"/>
      <c r="AQ756" s="241"/>
      <c r="AR756" s="241"/>
      <c r="AS756" s="241"/>
      <c r="AT756" s="234"/>
      <c r="AU756" s="234" t="s">
        <v>7505</v>
      </c>
      <c r="AV756" t="b">
        <v>0</v>
      </c>
      <c r="AW756" t="b">
        <v>0</v>
      </c>
      <c r="AX756" s="241"/>
      <c r="AY756" s="241"/>
      <c r="AZ756" s="234"/>
      <c r="BA756" s="234"/>
      <c r="BB756" s="234"/>
      <c r="BC756" t="b">
        <v>1</v>
      </c>
      <c r="BD756" s="234" t="s">
        <v>7008</v>
      </c>
      <c r="BE756" s="234" t="s">
        <v>7009</v>
      </c>
      <c r="BF756" s="234" t="s">
        <v>6972</v>
      </c>
      <c r="BG756" s="234" t="s">
        <v>7028</v>
      </c>
      <c r="BH756" s="234" t="s">
        <v>55</v>
      </c>
      <c r="BI756" s="243">
        <v>44642.415532407409</v>
      </c>
      <c r="BJ756" s="234" t="s">
        <v>442</v>
      </c>
      <c r="BK756" s="234" t="s">
        <v>451</v>
      </c>
      <c r="BL756" s="234" t="s">
        <v>451</v>
      </c>
      <c r="BM756" s="234" t="s">
        <v>451</v>
      </c>
      <c r="BN756" s="241"/>
      <c r="BO756" t="b">
        <v>0</v>
      </c>
      <c r="BP756" t="b">
        <v>0</v>
      </c>
      <c r="BQ756" t="b">
        <v>0</v>
      </c>
      <c r="BR756" s="241"/>
      <c r="BS756" s="241"/>
      <c r="BT756" s="234" t="s">
        <v>7012</v>
      </c>
      <c r="BU756" t="b">
        <v>0</v>
      </c>
      <c r="BV756" s="103">
        <v>0</v>
      </c>
      <c r="BW756" s="235"/>
      <c r="BX756" s="234" t="s">
        <v>12202</v>
      </c>
      <c r="BY756" s="234" t="s">
        <v>56</v>
      </c>
      <c r="BZ756" s="234" t="s">
        <v>7014</v>
      </c>
    </row>
    <row r="757" spans="1:78" x14ac:dyDescent="0.25">
      <c r="A757" s="5">
        <v>1443</v>
      </c>
      <c r="B757" s="234" t="s">
        <v>12203</v>
      </c>
      <c r="C757" s="234" t="s">
        <v>12204</v>
      </c>
      <c r="D757" s="234" t="s">
        <v>7848</v>
      </c>
      <c r="E757" s="234" t="s">
        <v>11802</v>
      </c>
      <c r="F757" s="234" t="s">
        <v>6993</v>
      </c>
      <c r="G757" s="234" t="s">
        <v>10829</v>
      </c>
      <c r="H757" s="234" t="s">
        <v>7856</v>
      </c>
      <c r="I757" s="242"/>
      <c r="J757" s="242">
        <v>44270</v>
      </c>
      <c r="K757" s="234" t="s">
        <v>12205</v>
      </c>
      <c r="L757" s="242">
        <v>44277</v>
      </c>
      <c r="M757" s="234" t="s">
        <v>6996</v>
      </c>
      <c r="N757" s="234" t="s">
        <v>7204</v>
      </c>
      <c r="O757" s="234" t="s">
        <v>7511</v>
      </c>
      <c r="P757" s="234" t="s">
        <v>6999</v>
      </c>
      <c r="Q757" s="234"/>
      <c r="R757" s="234" t="s">
        <v>451</v>
      </c>
      <c r="S757" t="b">
        <v>0</v>
      </c>
      <c r="T757" s="242"/>
      <c r="U757" s="103">
        <v>10</v>
      </c>
      <c r="V757" s="234" t="s">
        <v>272</v>
      </c>
      <c r="W757" s="103">
        <v>10</v>
      </c>
      <c r="X757" s="234" t="s">
        <v>272</v>
      </c>
      <c r="Y757" s="242"/>
      <c r="Z757" s="242"/>
      <c r="AA757" s="103"/>
      <c r="AB757" s="234" t="s">
        <v>11805</v>
      </c>
      <c r="AC757" s="243">
        <v>44295.72991898148</v>
      </c>
      <c r="AD757" s="234" t="s">
        <v>55</v>
      </c>
      <c r="AE757" s="235" t="s">
        <v>12206</v>
      </c>
      <c r="AF757" s="237"/>
      <c r="AG757" s="234" t="s">
        <v>482</v>
      </c>
      <c r="AH757" s="241"/>
      <c r="AI757" t="b">
        <v>1</v>
      </c>
      <c r="AJ757" t="b">
        <v>0</v>
      </c>
      <c r="AK757" s="234"/>
      <c r="AL757" s="103"/>
      <c r="AM757" t="b">
        <v>0</v>
      </c>
      <c r="AN757" s="234"/>
      <c r="AO757" s="103"/>
      <c r="AP757" s="241"/>
      <c r="AQ757" s="241"/>
      <c r="AR757" s="241"/>
      <c r="AS757" s="241"/>
      <c r="AT757" s="234" t="s">
        <v>7430</v>
      </c>
      <c r="AU757" s="234" t="s">
        <v>7505</v>
      </c>
      <c r="AV757" t="b">
        <v>0</v>
      </c>
      <c r="AW757" t="b">
        <v>0</v>
      </c>
      <c r="AX757" s="241"/>
      <c r="AY757" s="241"/>
      <c r="AZ757" s="234"/>
      <c r="BA757" s="234"/>
      <c r="BB757" s="234"/>
      <c r="BC757" t="b">
        <v>0</v>
      </c>
      <c r="BD757" s="234" t="s">
        <v>7008</v>
      </c>
      <c r="BE757" s="234" t="s">
        <v>7026</v>
      </c>
      <c r="BF757" s="234" t="s">
        <v>7027</v>
      </c>
      <c r="BG757" s="234" t="s">
        <v>7028</v>
      </c>
      <c r="BH757" s="234" t="s">
        <v>55</v>
      </c>
      <c r="BI757" s="243">
        <v>44573.399386574078</v>
      </c>
      <c r="BJ757" s="234" t="s">
        <v>442</v>
      </c>
      <c r="BK757" s="234" t="s">
        <v>451</v>
      </c>
      <c r="BL757" s="234" t="s">
        <v>451</v>
      </c>
      <c r="BM757" s="234" t="s">
        <v>451</v>
      </c>
      <c r="BN757" s="241"/>
      <c r="BO757" t="b">
        <v>0</v>
      </c>
      <c r="BP757" t="b">
        <v>0</v>
      </c>
      <c r="BQ757" t="b">
        <v>0</v>
      </c>
      <c r="BR757" s="241"/>
      <c r="BS757" s="241"/>
      <c r="BT757" s="234" t="s">
        <v>7012</v>
      </c>
      <c r="BU757" t="b">
        <v>0</v>
      </c>
      <c r="BV757" s="103">
        <v>0</v>
      </c>
      <c r="BW757" s="235"/>
      <c r="BX757" s="234" t="s">
        <v>12206</v>
      </c>
      <c r="BY757" s="234" t="s">
        <v>56</v>
      </c>
      <c r="BZ757" s="234" t="s">
        <v>7014</v>
      </c>
    </row>
    <row r="758" spans="1:78" x14ac:dyDescent="0.25">
      <c r="A758" s="5">
        <v>1442</v>
      </c>
      <c r="B758" s="234" t="s">
        <v>12207</v>
      </c>
      <c r="C758" s="234" t="s">
        <v>12208</v>
      </c>
      <c r="D758" s="234"/>
      <c r="E758" s="234" t="s">
        <v>12069</v>
      </c>
      <c r="F758" s="234" t="s">
        <v>7156</v>
      </c>
      <c r="G758" s="234" t="s">
        <v>7856</v>
      </c>
      <c r="H758" s="234" t="s">
        <v>7018</v>
      </c>
      <c r="I758" s="242"/>
      <c r="J758" s="242">
        <v>44267</v>
      </c>
      <c r="K758" s="234" t="s">
        <v>12209</v>
      </c>
      <c r="L758" s="242">
        <v>44270</v>
      </c>
      <c r="M758" s="234" t="s">
        <v>6996</v>
      </c>
      <c r="N758" s="234" t="s">
        <v>12071</v>
      </c>
      <c r="O758" s="234" t="s">
        <v>8535</v>
      </c>
      <c r="P758" s="234" t="s">
        <v>6999</v>
      </c>
      <c r="Q758" s="234"/>
      <c r="R758" s="234" t="s">
        <v>451</v>
      </c>
      <c r="S758" t="b">
        <v>0</v>
      </c>
      <c r="T758" s="242"/>
      <c r="U758" s="103">
        <v>2</v>
      </c>
      <c r="V758" s="234" t="s">
        <v>272</v>
      </c>
      <c r="W758" s="103">
        <v>2</v>
      </c>
      <c r="X758" s="234" t="s">
        <v>272</v>
      </c>
      <c r="Y758" s="242"/>
      <c r="Z758" s="242"/>
      <c r="AA758" s="103"/>
      <c r="AB758" s="234"/>
      <c r="AC758" s="243">
        <v>44295.729849537034</v>
      </c>
      <c r="AD758" s="234" t="s">
        <v>55</v>
      </c>
      <c r="AE758" s="235" t="s">
        <v>12210</v>
      </c>
      <c r="AF758" s="237"/>
      <c r="AG758" s="234" t="s">
        <v>482</v>
      </c>
      <c r="AH758" s="241"/>
      <c r="AI758" t="b">
        <v>1</v>
      </c>
      <c r="AJ758" t="b">
        <v>0</v>
      </c>
      <c r="AK758" s="234"/>
      <c r="AL758" s="103"/>
      <c r="AM758" t="b">
        <v>0</v>
      </c>
      <c r="AN758" s="234"/>
      <c r="AO758" s="103"/>
      <c r="AP758" s="241"/>
      <c r="AQ758" s="241"/>
      <c r="AR758" s="241"/>
      <c r="AS758" s="241"/>
      <c r="AT758" s="234"/>
      <c r="AU758" s="234" t="s">
        <v>7505</v>
      </c>
      <c r="AV758" t="b">
        <v>0</v>
      </c>
      <c r="AW758" t="b">
        <v>0</v>
      </c>
      <c r="AX758" s="241"/>
      <c r="AY758" s="241"/>
      <c r="AZ758" s="234"/>
      <c r="BA758" s="234"/>
      <c r="BB758" s="234"/>
      <c r="BC758" t="b">
        <v>1</v>
      </c>
      <c r="BD758" s="234" t="s">
        <v>7008</v>
      </c>
      <c r="BE758" s="234" t="s">
        <v>7026</v>
      </c>
      <c r="BF758" s="234" t="s">
        <v>7027</v>
      </c>
      <c r="BG758" s="234" t="s">
        <v>7010</v>
      </c>
      <c r="BH758" s="234" t="s">
        <v>55</v>
      </c>
      <c r="BI758" s="243">
        <v>44573.399375000001</v>
      </c>
      <c r="BJ758" s="234" t="s">
        <v>442</v>
      </c>
      <c r="BK758" s="234" t="s">
        <v>451</v>
      </c>
      <c r="BL758" s="234" t="s">
        <v>451</v>
      </c>
      <c r="BM758" s="234" t="s">
        <v>451</v>
      </c>
      <c r="BN758" s="241"/>
      <c r="BO758" t="b">
        <v>0</v>
      </c>
      <c r="BP758" t="b">
        <v>0</v>
      </c>
      <c r="BQ758" t="b">
        <v>0</v>
      </c>
      <c r="BR758" s="241"/>
      <c r="BS758" s="241"/>
      <c r="BT758" s="234" t="s">
        <v>7012</v>
      </c>
      <c r="BU758" t="b">
        <v>0</v>
      </c>
      <c r="BV758" s="103">
        <v>0</v>
      </c>
      <c r="BW758" s="235"/>
      <c r="BX758" s="234" t="s">
        <v>12210</v>
      </c>
      <c r="BY758" s="234" t="s">
        <v>56</v>
      </c>
      <c r="BZ758" s="234" t="s">
        <v>7014</v>
      </c>
    </row>
    <row r="759" spans="1:78" x14ac:dyDescent="0.25">
      <c r="A759" s="5">
        <v>1441</v>
      </c>
      <c r="B759" s="234" t="s">
        <v>12211</v>
      </c>
      <c r="C759" s="234" t="s">
        <v>12212</v>
      </c>
      <c r="D759" s="234" t="s">
        <v>12213</v>
      </c>
      <c r="E759" s="234" t="s">
        <v>10836</v>
      </c>
      <c r="F759" s="234" t="s">
        <v>6993</v>
      </c>
      <c r="G759" s="234" t="s">
        <v>7244</v>
      </c>
      <c r="H759" s="234" t="s">
        <v>6994</v>
      </c>
      <c r="I759" s="242"/>
      <c r="J759" s="242">
        <v>44265</v>
      </c>
      <c r="K759" s="234" t="s">
        <v>12214</v>
      </c>
      <c r="L759" s="242">
        <v>44271</v>
      </c>
      <c r="M759" s="234" t="s">
        <v>6996</v>
      </c>
      <c r="N759" s="234" t="s">
        <v>12215</v>
      </c>
      <c r="O759" s="234" t="s">
        <v>10406</v>
      </c>
      <c r="P759" s="234" t="s">
        <v>6999</v>
      </c>
      <c r="Q759" s="234"/>
      <c r="R759" s="234" t="s">
        <v>451</v>
      </c>
      <c r="S759" t="b">
        <v>0</v>
      </c>
      <c r="T759" s="242"/>
      <c r="U759" s="103">
        <v>8</v>
      </c>
      <c r="V759" s="234" t="s">
        <v>272</v>
      </c>
      <c r="W759" s="103">
        <v>8</v>
      </c>
      <c r="X759" s="234" t="s">
        <v>272</v>
      </c>
      <c r="Y759" s="242"/>
      <c r="Z759" s="242"/>
      <c r="AA759" s="103"/>
      <c r="AB759" s="234" t="s">
        <v>12216</v>
      </c>
      <c r="AC759" s="243">
        <v>44295.729837962965</v>
      </c>
      <c r="AD759" s="234" t="s">
        <v>55</v>
      </c>
      <c r="AE759" s="235" t="s">
        <v>12217</v>
      </c>
      <c r="AF759" s="237"/>
      <c r="AG759" s="234" t="s">
        <v>482</v>
      </c>
      <c r="AH759" s="241"/>
      <c r="AI759" t="b">
        <v>1</v>
      </c>
      <c r="AJ759" t="b">
        <v>0</v>
      </c>
      <c r="AK759" s="234"/>
      <c r="AL759" s="103"/>
      <c r="AM759" t="b">
        <v>0</v>
      </c>
      <c r="AN759" s="234"/>
      <c r="AO759" s="103"/>
      <c r="AP759" s="241"/>
      <c r="AQ759" s="241"/>
      <c r="AR759" s="241"/>
      <c r="AS759" s="241"/>
      <c r="AT759" s="234" t="s">
        <v>7005</v>
      </c>
      <c r="AU759" s="234" t="s">
        <v>7505</v>
      </c>
      <c r="AV759" t="b">
        <v>0</v>
      </c>
      <c r="AW759" t="b">
        <v>0</v>
      </c>
      <c r="AX759" s="241"/>
      <c r="AY759" s="241"/>
      <c r="AZ759" s="234"/>
      <c r="BA759" s="234"/>
      <c r="BB759" s="234"/>
      <c r="BC759" t="b">
        <v>0</v>
      </c>
      <c r="BD759" s="234" t="s">
        <v>7008</v>
      </c>
      <c r="BE759" s="234" t="s">
        <v>7009</v>
      </c>
      <c r="BF759" s="234" t="s">
        <v>7027</v>
      </c>
      <c r="BG759" s="234" t="s">
        <v>8373</v>
      </c>
      <c r="BH759" s="234" t="s">
        <v>55</v>
      </c>
      <c r="BI759" s="243">
        <v>44573.42528935185</v>
      </c>
      <c r="BJ759" s="234" t="s">
        <v>442</v>
      </c>
      <c r="BK759" s="234" t="s">
        <v>451</v>
      </c>
      <c r="BL759" s="234" t="s">
        <v>451</v>
      </c>
      <c r="BM759" s="234" t="s">
        <v>451</v>
      </c>
      <c r="BN759" s="241"/>
      <c r="BO759" t="b">
        <v>0</v>
      </c>
      <c r="BP759" t="b">
        <v>0</v>
      </c>
      <c r="BQ759" t="b">
        <v>0</v>
      </c>
      <c r="BR759" s="241"/>
      <c r="BS759" s="241"/>
      <c r="BT759" s="234" t="s">
        <v>7012</v>
      </c>
      <c r="BU759" t="b">
        <v>0</v>
      </c>
      <c r="BV759" s="103">
        <v>0</v>
      </c>
      <c r="BW759" s="235"/>
      <c r="BX759" s="234" t="s">
        <v>12218</v>
      </c>
      <c r="BY759" s="234" t="s">
        <v>56</v>
      </c>
      <c r="BZ759" s="234" t="s">
        <v>7014</v>
      </c>
    </row>
    <row r="760" spans="1:78" x14ac:dyDescent="0.25">
      <c r="A760" s="5">
        <v>1440</v>
      </c>
      <c r="B760" s="234" t="s">
        <v>12219</v>
      </c>
      <c r="C760" s="234" t="s">
        <v>12220</v>
      </c>
      <c r="D760" s="234" t="s">
        <v>7848</v>
      </c>
      <c r="E760" s="234" t="s">
        <v>11802</v>
      </c>
      <c r="F760" s="234" t="s">
        <v>6993</v>
      </c>
      <c r="G760" s="234" t="s">
        <v>10829</v>
      </c>
      <c r="H760" s="234" t="s">
        <v>7856</v>
      </c>
      <c r="I760" s="242"/>
      <c r="J760" s="242">
        <v>44270</v>
      </c>
      <c r="K760" s="234" t="s">
        <v>12221</v>
      </c>
      <c r="L760" s="242">
        <v>44274</v>
      </c>
      <c r="M760" s="234" t="s">
        <v>6996</v>
      </c>
      <c r="N760" s="234" t="s">
        <v>7204</v>
      </c>
      <c r="O760" s="234" t="s">
        <v>7205</v>
      </c>
      <c r="P760" s="234" t="s">
        <v>6999</v>
      </c>
      <c r="Q760" s="234"/>
      <c r="R760" s="234" t="s">
        <v>451</v>
      </c>
      <c r="S760" t="b">
        <v>0</v>
      </c>
      <c r="T760" s="242"/>
      <c r="U760" s="103">
        <v>100</v>
      </c>
      <c r="V760" s="234" t="s">
        <v>272</v>
      </c>
      <c r="W760" s="103">
        <v>100</v>
      </c>
      <c r="X760" s="234" t="s">
        <v>272</v>
      </c>
      <c r="Y760" s="242"/>
      <c r="Z760" s="242"/>
      <c r="AA760" s="103"/>
      <c r="AB760" s="234" t="s">
        <v>11805</v>
      </c>
      <c r="AC760" s="243">
        <v>44295.729756944442</v>
      </c>
      <c r="AD760" s="234" t="s">
        <v>55</v>
      </c>
      <c r="AE760" s="235" t="s">
        <v>12222</v>
      </c>
      <c r="AF760" s="237"/>
      <c r="AG760" s="234" t="s">
        <v>482</v>
      </c>
      <c r="AH760" s="241"/>
      <c r="AI760" t="b">
        <v>1</v>
      </c>
      <c r="AJ760" t="b">
        <v>0</v>
      </c>
      <c r="AK760" s="234"/>
      <c r="AL760" s="103"/>
      <c r="AM760" t="b">
        <v>0</v>
      </c>
      <c r="AN760" s="234"/>
      <c r="AO760" s="103"/>
      <c r="AP760" s="241"/>
      <c r="AQ760" s="241"/>
      <c r="AR760" s="241"/>
      <c r="AS760" s="241"/>
      <c r="AT760" s="234" t="s">
        <v>7430</v>
      </c>
      <c r="AU760" s="234" t="s">
        <v>7505</v>
      </c>
      <c r="AV760" t="b">
        <v>0</v>
      </c>
      <c r="AW760" t="b">
        <v>0</v>
      </c>
      <c r="AX760" s="241"/>
      <c r="AY760" s="241"/>
      <c r="AZ760" s="234"/>
      <c r="BA760" s="234"/>
      <c r="BB760" s="234"/>
      <c r="BC760" t="b">
        <v>0</v>
      </c>
      <c r="BD760" s="234" t="s">
        <v>7008</v>
      </c>
      <c r="BE760" s="234" t="s">
        <v>7026</v>
      </c>
      <c r="BF760" s="234" t="s">
        <v>7027</v>
      </c>
      <c r="BG760" s="234" t="s">
        <v>7010</v>
      </c>
      <c r="BH760" s="234" t="s">
        <v>55</v>
      </c>
      <c r="BI760" s="243">
        <v>44573.399375000001</v>
      </c>
      <c r="BJ760" s="234" t="s">
        <v>442</v>
      </c>
      <c r="BK760" s="234" t="s">
        <v>451</v>
      </c>
      <c r="BL760" s="234" t="s">
        <v>451</v>
      </c>
      <c r="BM760" s="234" t="s">
        <v>451</v>
      </c>
      <c r="BN760" s="241"/>
      <c r="BO760" t="b">
        <v>0</v>
      </c>
      <c r="BP760" t="b">
        <v>0</v>
      </c>
      <c r="BQ760" t="b">
        <v>0</v>
      </c>
      <c r="BR760" s="241"/>
      <c r="BS760" s="241"/>
      <c r="BT760" s="234" t="s">
        <v>7012</v>
      </c>
      <c r="BU760" t="b">
        <v>0</v>
      </c>
      <c r="BV760" s="103">
        <v>0</v>
      </c>
      <c r="BW760" s="235"/>
      <c r="BX760" s="234" t="s">
        <v>12222</v>
      </c>
      <c r="BY760" s="234" t="s">
        <v>56</v>
      </c>
      <c r="BZ760" s="234" t="s">
        <v>7014</v>
      </c>
    </row>
    <row r="761" spans="1:78" x14ac:dyDescent="0.25">
      <c r="A761" s="5">
        <v>1439</v>
      </c>
      <c r="B761" s="234" t="s">
        <v>12223</v>
      </c>
      <c r="C761" s="234" t="s">
        <v>12224</v>
      </c>
      <c r="D761" s="234" t="s">
        <v>11503</v>
      </c>
      <c r="E761" s="234" t="s">
        <v>11504</v>
      </c>
      <c r="F761" s="234" t="s">
        <v>7156</v>
      </c>
      <c r="G761" s="234" t="s">
        <v>7856</v>
      </c>
      <c r="H761" s="234" t="s">
        <v>7018</v>
      </c>
      <c r="I761" s="242"/>
      <c r="J761" s="242">
        <v>44267</v>
      </c>
      <c r="K761" s="234" t="s">
        <v>12225</v>
      </c>
      <c r="L761" s="242">
        <v>44270</v>
      </c>
      <c r="M761" s="234" t="s">
        <v>6996</v>
      </c>
      <c r="N761" s="234" t="s">
        <v>9562</v>
      </c>
      <c r="O761" s="234" t="s">
        <v>11614</v>
      </c>
      <c r="P761" s="234" t="s">
        <v>6999</v>
      </c>
      <c r="Q761" s="234"/>
      <c r="R761" s="234" t="s">
        <v>451</v>
      </c>
      <c r="S761" t="b">
        <v>0</v>
      </c>
      <c r="T761" s="242"/>
      <c r="U761" s="103">
        <v>1</v>
      </c>
      <c r="V761" s="234" t="s">
        <v>272</v>
      </c>
      <c r="W761" s="103">
        <v>1</v>
      </c>
      <c r="X761" s="234" t="s">
        <v>272</v>
      </c>
      <c r="Y761" s="242"/>
      <c r="Z761" s="242"/>
      <c r="AA761" s="103"/>
      <c r="AB761" s="234" t="s">
        <v>11506</v>
      </c>
      <c r="AC761" s="243">
        <v>44295.729722222219</v>
      </c>
      <c r="AD761" s="234" t="s">
        <v>55</v>
      </c>
      <c r="AE761" s="235" t="s">
        <v>12226</v>
      </c>
      <c r="AF761" s="237"/>
      <c r="AG761" s="234" t="s">
        <v>482</v>
      </c>
      <c r="AH761" s="241"/>
      <c r="AI761" t="b">
        <v>1</v>
      </c>
      <c r="AJ761" t="b">
        <v>0</v>
      </c>
      <c r="AK761" s="234"/>
      <c r="AL761" s="103"/>
      <c r="AM761" t="b">
        <v>0</v>
      </c>
      <c r="AN761" s="234"/>
      <c r="AO761" s="103"/>
      <c r="AP761" s="241"/>
      <c r="AQ761" s="241"/>
      <c r="AR761" s="241"/>
      <c r="AS761" s="241"/>
      <c r="AT761" s="234" t="s">
        <v>7005</v>
      </c>
      <c r="AU761" s="234" t="s">
        <v>7505</v>
      </c>
      <c r="AV761" t="b">
        <v>0</v>
      </c>
      <c r="AW761" t="b">
        <v>0</v>
      </c>
      <c r="AX761" s="241"/>
      <c r="AY761" s="241"/>
      <c r="AZ761" s="234"/>
      <c r="BA761" s="234"/>
      <c r="BB761" s="234"/>
      <c r="BC761" t="b">
        <v>0</v>
      </c>
      <c r="BD761" s="234" t="s">
        <v>7008</v>
      </c>
      <c r="BE761" s="234" t="s">
        <v>7026</v>
      </c>
      <c r="BF761" s="234" t="s">
        <v>7027</v>
      </c>
      <c r="BG761" s="234" t="s">
        <v>7010</v>
      </c>
      <c r="BH761" s="234" t="s">
        <v>55</v>
      </c>
      <c r="BI761" s="243">
        <v>44573.399363425924</v>
      </c>
      <c r="BJ761" s="234" t="s">
        <v>442</v>
      </c>
      <c r="BK761" s="234" t="s">
        <v>451</v>
      </c>
      <c r="BL761" s="234" t="s">
        <v>451</v>
      </c>
      <c r="BM761" s="234" t="s">
        <v>451</v>
      </c>
      <c r="BN761" s="241"/>
      <c r="BO761" t="b">
        <v>0</v>
      </c>
      <c r="BP761" t="b">
        <v>0</v>
      </c>
      <c r="BQ761" t="b">
        <v>0</v>
      </c>
      <c r="BR761" s="241"/>
      <c r="BS761" s="241"/>
      <c r="BT761" s="234" t="s">
        <v>7012</v>
      </c>
      <c r="BU761" t="b">
        <v>0</v>
      </c>
      <c r="BV761" s="103">
        <v>0</v>
      </c>
      <c r="BW761" s="235"/>
      <c r="BX761" s="234" t="s">
        <v>12226</v>
      </c>
      <c r="BY761" s="234" t="s">
        <v>56</v>
      </c>
      <c r="BZ761" s="234" t="s">
        <v>7014</v>
      </c>
    </row>
    <row r="762" spans="1:78" x14ac:dyDescent="0.25">
      <c r="A762" s="5">
        <v>1438</v>
      </c>
      <c r="B762" s="234" t="s">
        <v>12227</v>
      </c>
      <c r="C762" s="234" t="s">
        <v>12228</v>
      </c>
      <c r="D762" s="234" t="s">
        <v>9917</v>
      </c>
      <c r="E762" s="234" t="s">
        <v>11748</v>
      </c>
      <c r="F762" s="234" t="s">
        <v>7156</v>
      </c>
      <c r="G762" s="234" t="s">
        <v>7856</v>
      </c>
      <c r="H762" s="234" t="s">
        <v>7018</v>
      </c>
      <c r="I762" s="242"/>
      <c r="J762" s="242">
        <v>44270</v>
      </c>
      <c r="K762" s="234" t="s">
        <v>12229</v>
      </c>
      <c r="L762" s="242">
        <v>44270</v>
      </c>
      <c r="M762" s="234" t="s">
        <v>6996</v>
      </c>
      <c r="N762" s="234" t="s">
        <v>9919</v>
      </c>
      <c r="O762" s="234" t="s">
        <v>9920</v>
      </c>
      <c r="P762" s="234" t="s">
        <v>6999</v>
      </c>
      <c r="Q762" s="234"/>
      <c r="R762" s="234" t="s">
        <v>451</v>
      </c>
      <c r="S762" t="b">
        <v>0</v>
      </c>
      <c r="T762" s="242"/>
      <c r="U762" s="103">
        <v>1</v>
      </c>
      <c r="V762" s="234" t="s">
        <v>272</v>
      </c>
      <c r="W762" s="103">
        <v>1</v>
      </c>
      <c r="X762" s="234" t="s">
        <v>272</v>
      </c>
      <c r="Y762" s="242"/>
      <c r="Z762" s="242"/>
      <c r="AA762" s="103"/>
      <c r="AB762" s="234" t="s">
        <v>9921</v>
      </c>
      <c r="AC762" s="243">
        <v>44295.729675925926</v>
      </c>
      <c r="AD762" s="234" t="s">
        <v>55</v>
      </c>
      <c r="AE762" s="235" t="s">
        <v>12230</v>
      </c>
      <c r="AF762" s="237"/>
      <c r="AG762" s="234" t="s">
        <v>482</v>
      </c>
      <c r="AH762" s="241"/>
      <c r="AI762" t="b">
        <v>1</v>
      </c>
      <c r="AJ762" t="b">
        <v>0</v>
      </c>
      <c r="AK762" s="234"/>
      <c r="AL762" s="103"/>
      <c r="AM762" t="b">
        <v>0</v>
      </c>
      <c r="AN762" s="234"/>
      <c r="AO762" s="103"/>
      <c r="AP762" s="241"/>
      <c r="AQ762" s="241"/>
      <c r="AR762" s="241"/>
      <c r="AS762" s="241"/>
      <c r="AT762" s="234" t="s">
        <v>7005</v>
      </c>
      <c r="AU762" s="234" t="s">
        <v>7505</v>
      </c>
      <c r="AV762" t="b">
        <v>0</v>
      </c>
      <c r="AW762" t="b">
        <v>0</v>
      </c>
      <c r="AX762" s="241"/>
      <c r="AY762" s="241"/>
      <c r="AZ762" s="234"/>
      <c r="BA762" s="234"/>
      <c r="BB762" s="234"/>
      <c r="BC762" t="b">
        <v>0</v>
      </c>
      <c r="BD762" s="234" t="s">
        <v>7008</v>
      </c>
      <c r="BE762" s="234" t="s">
        <v>7026</v>
      </c>
      <c r="BF762" s="234" t="s">
        <v>7027</v>
      </c>
      <c r="BG762" s="234" t="s">
        <v>7010</v>
      </c>
      <c r="BH762" s="234" t="s">
        <v>55</v>
      </c>
      <c r="BI762" s="243">
        <v>44573.399340277778</v>
      </c>
      <c r="BJ762" s="234" t="s">
        <v>442</v>
      </c>
      <c r="BK762" s="234" t="s">
        <v>451</v>
      </c>
      <c r="BL762" s="234" t="s">
        <v>451</v>
      </c>
      <c r="BM762" s="234" t="s">
        <v>451</v>
      </c>
      <c r="BN762" s="241"/>
      <c r="BO762" t="b">
        <v>0</v>
      </c>
      <c r="BP762" t="b">
        <v>0</v>
      </c>
      <c r="BQ762" t="b">
        <v>0</v>
      </c>
      <c r="BR762" s="241"/>
      <c r="BS762" s="241"/>
      <c r="BT762" s="234" t="s">
        <v>7012</v>
      </c>
      <c r="BU762" t="b">
        <v>0</v>
      </c>
      <c r="BV762" s="103">
        <v>0</v>
      </c>
      <c r="BW762" s="235"/>
      <c r="BX762" s="234" t="s">
        <v>12230</v>
      </c>
      <c r="BY762" s="234" t="s">
        <v>56</v>
      </c>
      <c r="BZ762" s="234" t="s">
        <v>7014</v>
      </c>
    </row>
    <row r="763" spans="1:78" x14ac:dyDescent="0.25">
      <c r="A763" s="5">
        <v>1437</v>
      </c>
      <c r="B763" s="234" t="s">
        <v>12231</v>
      </c>
      <c r="C763" s="234" t="s">
        <v>12232</v>
      </c>
      <c r="D763" s="234" t="s">
        <v>12233</v>
      </c>
      <c r="E763" s="234" t="s">
        <v>12233</v>
      </c>
      <c r="F763" s="234" t="s">
        <v>7156</v>
      </c>
      <c r="G763" s="234" t="s">
        <v>7302</v>
      </c>
      <c r="H763" s="234" t="s">
        <v>6994</v>
      </c>
      <c r="I763" s="242"/>
      <c r="J763" s="242">
        <v>44267</v>
      </c>
      <c r="K763" s="234" t="s">
        <v>12234</v>
      </c>
      <c r="L763" s="242">
        <v>44272</v>
      </c>
      <c r="M763" s="234" t="s">
        <v>6996</v>
      </c>
      <c r="N763" s="234" t="s">
        <v>12235</v>
      </c>
      <c r="O763" s="234" t="s">
        <v>7054</v>
      </c>
      <c r="P763" s="234" t="s">
        <v>6999</v>
      </c>
      <c r="Q763" s="234"/>
      <c r="R763" s="234" t="s">
        <v>451</v>
      </c>
      <c r="S763" t="b">
        <v>0</v>
      </c>
      <c r="T763" s="242"/>
      <c r="U763" s="103">
        <v>190</v>
      </c>
      <c r="V763" s="234" t="s">
        <v>272</v>
      </c>
      <c r="W763" s="103">
        <v>190</v>
      </c>
      <c r="X763" s="234" t="s">
        <v>272</v>
      </c>
      <c r="Y763" s="242"/>
      <c r="Z763" s="242"/>
      <c r="AA763" s="103"/>
      <c r="AB763" s="234" t="s">
        <v>12236</v>
      </c>
      <c r="AC763" s="243">
        <v>44295.729629629626</v>
      </c>
      <c r="AD763" s="234" t="s">
        <v>55</v>
      </c>
      <c r="AE763" s="235" t="s">
        <v>12237</v>
      </c>
      <c r="AF763" s="237"/>
      <c r="AG763" s="234" t="s">
        <v>482</v>
      </c>
      <c r="AH763" s="241"/>
      <c r="AI763" t="b">
        <v>1</v>
      </c>
      <c r="AJ763" t="b">
        <v>0</v>
      </c>
      <c r="AK763" s="234"/>
      <c r="AL763" s="103"/>
      <c r="AM763" t="b">
        <v>0</v>
      </c>
      <c r="AN763" s="234"/>
      <c r="AO763" s="103"/>
      <c r="AP763" s="241"/>
      <c r="AQ763" s="241"/>
      <c r="AR763" s="241"/>
      <c r="AS763" s="241"/>
      <c r="AT763" s="234" t="s">
        <v>7005</v>
      </c>
      <c r="AU763" s="234" t="s">
        <v>7505</v>
      </c>
      <c r="AV763" t="b">
        <v>0</v>
      </c>
      <c r="AW763" t="b">
        <v>0</v>
      </c>
      <c r="AX763" s="241"/>
      <c r="AY763" s="241"/>
      <c r="AZ763" s="234"/>
      <c r="BA763" s="234"/>
      <c r="BB763" s="234"/>
      <c r="BC763" t="b">
        <v>0</v>
      </c>
      <c r="BD763" s="234" t="s">
        <v>7008</v>
      </c>
      <c r="BE763" s="234" t="s">
        <v>7009</v>
      </c>
      <c r="BF763" s="234" t="s">
        <v>7027</v>
      </c>
      <c r="BG763" s="234" t="s">
        <v>7028</v>
      </c>
      <c r="BH763" s="234" t="s">
        <v>55</v>
      </c>
      <c r="BI763" s="243">
        <v>44573.399340277778</v>
      </c>
      <c r="BJ763" s="234" t="s">
        <v>442</v>
      </c>
      <c r="BK763" s="234" t="s">
        <v>451</v>
      </c>
      <c r="BL763" s="234" t="s">
        <v>451</v>
      </c>
      <c r="BM763" s="234" t="s">
        <v>451</v>
      </c>
      <c r="BN763" s="241"/>
      <c r="BO763" t="b">
        <v>0</v>
      </c>
      <c r="BP763" t="b">
        <v>0</v>
      </c>
      <c r="BQ763" t="b">
        <v>0</v>
      </c>
      <c r="BR763" s="241"/>
      <c r="BS763" s="241"/>
      <c r="BT763" s="234" t="s">
        <v>7012</v>
      </c>
      <c r="BU763" t="b">
        <v>0</v>
      </c>
      <c r="BV763" s="103">
        <v>0</v>
      </c>
      <c r="BW763" s="235"/>
      <c r="BX763" s="234" t="s">
        <v>12237</v>
      </c>
      <c r="BY763" s="234" t="s">
        <v>56</v>
      </c>
      <c r="BZ763" s="234" t="s">
        <v>7014</v>
      </c>
    </row>
    <row r="764" spans="1:78" x14ac:dyDescent="0.25">
      <c r="A764" s="5">
        <v>1436</v>
      </c>
      <c r="B764" s="234" t="s">
        <v>12238</v>
      </c>
      <c r="C764" s="234" t="s">
        <v>12239</v>
      </c>
      <c r="D764" s="234" t="s">
        <v>11375</v>
      </c>
      <c r="E764" s="234" t="s">
        <v>11375</v>
      </c>
      <c r="F764" s="234" t="s">
        <v>7156</v>
      </c>
      <c r="G764" s="234" t="s">
        <v>7018</v>
      </c>
      <c r="H764" s="234" t="s">
        <v>7856</v>
      </c>
      <c r="I764" s="242"/>
      <c r="J764" s="242">
        <v>44264</v>
      </c>
      <c r="K764" s="234" t="s">
        <v>12240</v>
      </c>
      <c r="L764" s="242">
        <v>44271</v>
      </c>
      <c r="M764" s="234" t="s">
        <v>6996</v>
      </c>
      <c r="N764" s="234" t="s">
        <v>11377</v>
      </c>
      <c r="O764" s="234" t="s">
        <v>11378</v>
      </c>
      <c r="P764" s="234" t="s">
        <v>6999</v>
      </c>
      <c r="Q764" s="234"/>
      <c r="R764" s="234" t="s">
        <v>451</v>
      </c>
      <c r="S764" t="b">
        <v>0</v>
      </c>
      <c r="T764" s="242"/>
      <c r="U764" s="103">
        <v>80</v>
      </c>
      <c r="V764" s="234" t="s">
        <v>272</v>
      </c>
      <c r="W764" s="103">
        <v>80</v>
      </c>
      <c r="X764" s="234" t="s">
        <v>272</v>
      </c>
      <c r="Y764" s="242"/>
      <c r="Z764" s="242"/>
      <c r="AA764" s="103"/>
      <c r="AB764" s="234" t="s">
        <v>11379</v>
      </c>
      <c r="AC764" s="243">
        <v>44295.729560185187</v>
      </c>
      <c r="AD764" s="234" t="s">
        <v>55</v>
      </c>
      <c r="AE764" s="235" t="s">
        <v>12241</v>
      </c>
      <c r="AF764" s="237"/>
      <c r="AG764" s="234" t="s">
        <v>482</v>
      </c>
      <c r="AH764" s="241"/>
      <c r="AI764" t="b">
        <v>1</v>
      </c>
      <c r="AJ764" t="b">
        <v>0</v>
      </c>
      <c r="AK764" s="234"/>
      <c r="AL764" s="103"/>
      <c r="AM764" t="b">
        <v>0</v>
      </c>
      <c r="AN764" s="234"/>
      <c r="AO764" s="103"/>
      <c r="AP764" s="241"/>
      <c r="AQ764" s="241"/>
      <c r="AR764" s="241"/>
      <c r="AS764" s="241"/>
      <c r="AT764" s="234" t="s">
        <v>7005</v>
      </c>
      <c r="AU764" s="234" t="s">
        <v>7505</v>
      </c>
      <c r="AV764" t="b">
        <v>0</v>
      </c>
      <c r="AW764" t="b">
        <v>0</v>
      </c>
      <c r="AX764" s="241"/>
      <c r="AY764" s="241"/>
      <c r="AZ764" s="234"/>
      <c r="BA764" s="234"/>
      <c r="BB764" s="234"/>
      <c r="BC764" t="b">
        <v>0</v>
      </c>
      <c r="BD764" s="234" t="s">
        <v>7008</v>
      </c>
      <c r="BE764" s="234" t="s">
        <v>7026</v>
      </c>
      <c r="BF764" s="234" t="s">
        <v>6972</v>
      </c>
      <c r="BG764" s="234" t="s">
        <v>8373</v>
      </c>
      <c r="BH764" s="234" t="s">
        <v>55</v>
      </c>
      <c r="BI764" s="243">
        <v>44573.399328703701</v>
      </c>
      <c r="BJ764" s="234" t="s">
        <v>442</v>
      </c>
      <c r="BK764" s="234" t="s">
        <v>451</v>
      </c>
      <c r="BL764" s="234" t="s">
        <v>451</v>
      </c>
      <c r="BM764" s="234" t="s">
        <v>451</v>
      </c>
      <c r="BN764" s="241"/>
      <c r="BO764" t="b">
        <v>0</v>
      </c>
      <c r="BP764" t="b">
        <v>0</v>
      </c>
      <c r="BQ764" t="b">
        <v>0</v>
      </c>
      <c r="BR764" s="241"/>
      <c r="BS764" s="241"/>
      <c r="BT764" s="234" t="s">
        <v>7012</v>
      </c>
      <c r="BU764" t="b">
        <v>0</v>
      </c>
      <c r="BV764" s="103">
        <v>0</v>
      </c>
      <c r="BW764" s="235"/>
      <c r="BX764" s="234" t="s">
        <v>12241</v>
      </c>
      <c r="BY764" s="234" t="s">
        <v>56</v>
      </c>
      <c r="BZ764" s="234" t="s">
        <v>7014</v>
      </c>
    </row>
    <row r="765" spans="1:78" x14ac:dyDescent="0.25">
      <c r="A765" s="5">
        <v>1435</v>
      </c>
      <c r="B765" s="234" t="s">
        <v>12242</v>
      </c>
      <c r="C765" s="234" t="s">
        <v>12243</v>
      </c>
      <c r="D765" s="234" t="s">
        <v>7329</v>
      </c>
      <c r="E765" s="234" t="s">
        <v>11185</v>
      </c>
      <c r="F765" s="234" t="s">
        <v>6993</v>
      </c>
      <c r="G765" s="234" t="s">
        <v>7315</v>
      </c>
      <c r="H765" s="234" t="s">
        <v>6994</v>
      </c>
      <c r="I765" s="242"/>
      <c r="J765" s="242">
        <v>44267</v>
      </c>
      <c r="K765" s="234" t="s">
        <v>12244</v>
      </c>
      <c r="L765" s="242">
        <v>44272</v>
      </c>
      <c r="M765" s="234" t="s">
        <v>6996</v>
      </c>
      <c r="N765" s="234" t="s">
        <v>11186</v>
      </c>
      <c r="O765" s="234" t="s">
        <v>7332</v>
      </c>
      <c r="P765" s="234" t="s">
        <v>6999</v>
      </c>
      <c r="Q765" s="234"/>
      <c r="R765" s="234" t="s">
        <v>451</v>
      </c>
      <c r="S765" t="b">
        <v>0</v>
      </c>
      <c r="T765" s="242"/>
      <c r="U765" s="103">
        <v>1</v>
      </c>
      <c r="V765" s="234" t="s">
        <v>272</v>
      </c>
      <c r="W765" s="103">
        <v>3</v>
      </c>
      <c r="X765" s="234" t="s">
        <v>272</v>
      </c>
      <c r="Y765" s="242"/>
      <c r="Z765" s="242"/>
      <c r="AA765" s="103"/>
      <c r="AB765" s="234" t="s">
        <v>7334</v>
      </c>
      <c r="AC765" s="243">
        <v>44295.729513888888</v>
      </c>
      <c r="AD765" s="234" t="s">
        <v>55</v>
      </c>
      <c r="AE765" s="235" t="s">
        <v>12245</v>
      </c>
      <c r="AF765" s="237"/>
      <c r="AG765" s="234" t="s">
        <v>436</v>
      </c>
      <c r="AH765" s="241"/>
      <c r="AI765" t="b">
        <v>1</v>
      </c>
      <c r="AJ765" t="b">
        <v>0</v>
      </c>
      <c r="AK765" s="234"/>
      <c r="AL765" s="103"/>
      <c r="AM765" t="b">
        <v>0</v>
      </c>
      <c r="AN765" s="234"/>
      <c r="AO765" s="103"/>
      <c r="AP765" s="241"/>
      <c r="AQ765" s="241"/>
      <c r="AR765" s="241"/>
      <c r="AS765" s="241"/>
      <c r="AT765" s="234" t="s">
        <v>7005</v>
      </c>
      <c r="AU765" s="234" t="s">
        <v>7505</v>
      </c>
      <c r="AV765" t="b">
        <v>0</v>
      </c>
      <c r="AW765" t="b">
        <v>0</v>
      </c>
      <c r="AX765" s="241"/>
      <c r="AY765" s="241"/>
      <c r="AZ765" s="234"/>
      <c r="BA765" s="234"/>
      <c r="BB765" s="234"/>
      <c r="BC765" t="b">
        <v>0</v>
      </c>
      <c r="BD765" s="234" t="s">
        <v>7008</v>
      </c>
      <c r="BE765" s="234" t="s">
        <v>7009</v>
      </c>
      <c r="BF765" s="234" t="s">
        <v>7027</v>
      </c>
      <c r="BG765" s="234" t="s">
        <v>7028</v>
      </c>
      <c r="BH765" s="234" t="s">
        <v>55</v>
      </c>
      <c r="BI765" s="243">
        <v>44573.399328703701</v>
      </c>
      <c r="BJ765" s="234" t="s">
        <v>442</v>
      </c>
      <c r="BK765" s="234" t="s">
        <v>451</v>
      </c>
      <c r="BL765" s="234" t="s">
        <v>451</v>
      </c>
      <c r="BM765" s="234" t="s">
        <v>451</v>
      </c>
      <c r="BN765" s="241"/>
      <c r="BO765" t="b">
        <v>0</v>
      </c>
      <c r="BP765" t="b">
        <v>0</v>
      </c>
      <c r="BQ765" t="b">
        <v>0</v>
      </c>
      <c r="BR765" s="241"/>
      <c r="BS765" s="241"/>
      <c r="BT765" s="234" t="s">
        <v>7012</v>
      </c>
      <c r="BU765" t="b">
        <v>0</v>
      </c>
      <c r="BV765" s="103">
        <v>0</v>
      </c>
      <c r="BW765" s="235"/>
      <c r="BX765" s="234" t="s">
        <v>12245</v>
      </c>
      <c r="BY765" s="234" t="s">
        <v>56</v>
      </c>
      <c r="BZ765" s="234" t="s">
        <v>7014</v>
      </c>
    </row>
    <row r="766" spans="1:78" x14ac:dyDescent="0.25">
      <c r="A766" s="5">
        <v>1434</v>
      </c>
      <c r="B766" s="234" t="s">
        <v>12246</v>
      </c>
      <c r="C766" s="234" t="s">
        <v>12247</v>
      </c>
      <c r="D766" s="234" t="s">
        <v>11493</v>
      </c>
      <c r="E766" s="234" t="s">
        <v>11517</v>
      </c>
      <c r="F766" s="234" t="s">
        <v>7156</v>
      </c>
      <c r="G766" s="234" t="s">
        <v>7856</v>
      </c>
      <c r="H766" s="234" t="s">
        <v>7018</v>
      </c>
      <c r="I766" s="242"/>
      <c r="J766" s="242">
        <v>44264</v>
      </c>
      <c r="K766" s="234" t="s">
        <v>12248</v>
      </c>
      <c r="L766" s="242">
        <v>44267</v>
      </c>
      <c r="M766" s="234" t="s">
        <v>7228</v>
      </c>
      <c r="N766" s="234" t="s">
        <v>11496</v>
      </c>
      <c r="O766" s="234" t="s">
        <v>11497</v>
      </c>
      <c r="P766" s="234" t="s">
        <v>6999</v>
      </c>
      <c r="Q766" s="234"/>
      <c r="R766" s="234" t="s">
        <v>451</v>
      </c>
      <c r="S766" t="b">
        <v>0</v>
      </c>
      <c r="T766" s="242"/>
      <c r="U766" s="103">
        <v>2</v>
      </c>
      <c r="V766" s="234" t="s">
        <v>272</v>
      </c>
      <c r="W766" s="103">
        <v>2</v>
      </c>
      <c r="X766" s="234" t="s">
        <v>272</v>
      </c>
      <c r="Y766" s="242"/>
      <c r="Z766" s="242"/>
      <c r="AA766" s="103"/>
      <c r="AB766" s="234" t="s">
        <v>11498</v>
      </c>
      <c r="AC766" s="243">
        <v>44295.729432870372</v>
      </c>
      <c r="AD766" s="234" t="s">
        <v>55</v>
      </c>
      <c r="AE766" s="235" t="s">
        <v>12249</v>
      </c>
      <c r="AF766" s="237"/>
      <c r="AG766" s="234" t="s">
        <v>482</v>
      </c>
      <c r="AH766" s="241"/>
      <c r="AI766" t="b">
        <v>1</v>
      </c>
      <c r="AJ766" t="b">
        <v>0</v>
      </c>
      <c r="AK766" s="234"/>
      <c r="AL766" s="103"/>
      <c r="AM766" t="b">
        <v>0</v>
      </c>
      <c r="AN766" s="234"/>
      <c r="AO766" s="103"/>
      <c r="AP766" s="241"/>
      <c r="AQ766" s="241"/>
      <c r="AR766" s="241"/>
      <c r="AS766" s="241"/>
      <c r="AT766" s="234" t="s">
        <v>7005</v>
      </c>
      <c r="AU766" s="234" t="s">
        <v>7505</v>
      </c>
      <c r="AV766" t="b">
        <v>0</v>
      </c>
      <c r="AW766" t="b">
        <v>0</v>
      </c>
      <c r="AX766" s="241"/>
      <c r="AY766" s="241"/>
      <c r="AZ766" s="234"/>
      <c r="BA766" s="234"/>
      <c r="BB766" s="234"/>
      <c r="BC766" t="b">
        <v>0</v>
      </c>
      <c r="BD766" s="234" t="s">
        <v>7234</v>
      </c>
      <c r="BE766" s="234" t="s">
        <v>7026</v>
      </c>
      <c r="BF766" s="234" t="s">
        <v>7027</v>
      </c>
      <c r="BG766" s="234" t="s">
        <v>7010</v>
      </c>
      <c r="BH766" s="234" t="s">
        <v>55</v>
      </c>
      <c r="BI766" s="243">
        <v>44573.399328703701</v>
      </c>
      <c r="BJ766" s="234" t="s">
        <v>442</v>
      </c>
      <c r="BK766" s="234" t="s">
        <v>451</v>
      </c>
      <c r="BL766" s="234" t="s">
        <v>451</v>
      </c>
      <c r="BM766" s="234" t="s">
        <v>451</v>
      </c>
      <c r="BN766" s="241"/>
      <c r="BO766" t="b">
        <v>0</v>
      </c>
      <c r="BP766" t="b">
        <v>0</v>
      </c>
      <c r="BQ766" t="b">
        <v>0</v>
      </c>
      <c r="BR766" s="241"/>
      <c r="BS766" s="241"/>
      <c r="BT766" s="234" t="s">
        <v>7012</v>
      </c>
      <c r="BU766" t="b">
        <v>0</v>
      </c>
      <c r="BV766" s="103">
        <v>0</v>
      </c>
      <c r="BW766" s="235"/>
      <c r="BX766" s="234" t="s">
        <v>12249</v>
      </c>
      <c r="BY766" s="234" t="s">
        <v>56</v>
      </c>
      <c r="BZ766" s="234" t="s">
        <v>7014</v>
      </c>
    </row>
    <row r="767" spans="1:78" x14ac:dyDescent="0.25">
      <c r="A767" s="5">
        <v>1433</v>
      </c>
      <c r="B767" s="234" t="s">
        <v>12250</v>
      </c>
      <c r="C767" s="234" t="s">
        <v>12251</v>
      </c>
      <c r="D767" s="234"/>
      <c r="E767" s="234" t="s">
        <v>11576</v>
      </c>
      <c r="F767" s="234" t="s">
        <v>2991</v>
      </c>
      <c r="G767" s="234" t="s">
        <v>8316</v>
      </c>
      <c r="H767" s="234" t="s">
        <v>7034</v>
      </c>
      <c r="I767" s="242"/>
      <c r="J767" s="242">
        <v>44257</v>
      </c>
      <c r="K767" s="234" t="s">
        <v>12252</v>
      </c>
      <c r="L767" s="242">
        <v>44272</v>
      </c>
      <c r="M767" s="234" t="s">
        <v>6996</v>
      </c>
      <c r="N767" s="234" t="s">
        <v>7430</v>
      </c>
      <c r="O767" s="234" t="s">
        <v>11578</v>
      </c>
      <c r="P767" s="234" t="s">
        <v>6999</v>
      </c>
      <c r="Q767" s="234"/>
      <c r="R767" s="234" t="s">
        <v>451</v>
      </c>
      <c r="S767" t="b">
        <v>0</v>
      </c>
      <c r="T767" s="242"/>
      <c r="U767" s="103">
        <v>8</v>
      </c>
      <c r="V767" s="234" t="s">
        <v>272</v>
      </c>
      <c r="W767" s="103">
        <v>56</v>
      </c>
      <c r="X767" s="234" t="s">
        <v>272</v>
      </c>
      <c r="Y767" s="242"/>
      <c r="Z767" s="242"/>
      <c r="AA767" s="103"/>
      <c r="AB767" s="234"/>
      <c r="AC767" s="243">
        <v>44295.729375000003</v>
      </c>
      <c r="AD767" s="234" t="s">
        <v>55</v>
      </c>
      <c r="AE767" s="235" t="s">
        <v>12253</v>
      </c>
      <c r="AF767" s="237"/>
      <c r="AG767" s="234" t="s">
        <v>436</v>
      </c>
      <c r="AH767" s="241"/>
      <c r="AI767" t="b">
        <v>1</v>
      </c>
      <c r="AJ767" t="b">
        <v>0</v>
      </c>
      <c r="AK767" s="234"/>
      <c r="AL767" s="103"/>
      <c r="AM767" t="b">
        <v>0</v>
      </c>
      <c r="AN767" s="234"/>
      <c r="AO767" s="103"/>
      <c r="AP767" s="241"/>
      <c r="AQ767" s="241"/>
      <c r="AR767" s="241"/>
      <c r="AS767" s="241"/>
      <c r="AT767" s="234" t="s">
        <v>7058</v>
      </c>
      <c r="AU767" s="234" t="s">
        <v>7505</v>
      </c>
      <c r="AV767" t="b">
        <v>0</v>
      </c>
      <c r="AW767" t="b">
        <v>0</v>
      </c>
      <c r="AX767" s="241"/>
      <c r="AY767" s="241"/>
      <c r="AZ767" s="234"/>
      <c r="BA767" s="234"/>
      <c r="BB767" s="234"/>
      <c r="BC767" t="b">
        <v>1</v>
      </c>
      <c r="BD767" s="234" t="s">
        <v>7008</v>
      </c>
      <c r="BE767" s="234" t="s">
        <v>7045</v>
      </c>
      <c r="BF767" s="234" t="s">
        <v>7027</v>
      </c>
      <c r="BG767" s="234" t="s">
        <v>7028</v>
      </c>
      <c r="BH767" s="234" t="s">
        <v>55</v>
      </c>
      <c r="BI767" s="243">
        <v>44573.399317129632</v>
      </c>
      <c r="BJ767" s="234" t="s">
        <v>442</v>
      </c>
      <c r="BK767" s="234" t="s">
        <v>451</v>
      </c>
      <c r="BL767" s="234" t="s">
        <v>451</v>
      </c>
      <c r="BM767" s="234" t="s">
        <v>451</v>
      </c>
      <c r="BN767" s="241"/>
      <c r="BO767" t="b">
        <v>0</v>
      </c>
      <c r="BP767" t="b">
        <v>0</v>
      </c>
      <c r="BQ767" t="b">
        <v>0</v>
      </c>
      <c r="BR767" s="241"/>
      <c r="BS767" s="241"/>
      <c r="BT767" s="234" t="s">
        <v>7237</v>
      </c>
      <c r="BU767" t="b">
        <v>0</v>
      </c>
      <c r="BV767" s="103">
        <v>0</v>
      </c>
      <c r="BW767" s="235"/>
      <c r="BX767" s="234" t="s">
        <v>12253</v>
      </c>
      <c r="BY767" s="234" t="s">
        <v>56</v>
      </c>
      <c r="BZ767" s="234" t="s">
        <v>7014</v>
      </c>
    </row>
    <row r="768" spans="1:78" x14ac:dyDescent="0.25">
      <c r="A768" s="5">
        <v>1432</v>
      </c>
      <c r="B768" s="234" t="s">
        <v>12254</v>
      </c>
      <c r="C768" s="234" t="s">
        <v>12255</v>
      </c>
      <c r="D768" s="234" t="s">
        <v>9267</v>
      </c>
      <c r="E768" s="234" t="s">
        <v>9268</v>
      </c>
      <c r="F768" s="234" t="s">
        <v>6993</v>
      </c>
      <c r="G768" s="234" t="s">
        <v>10829</v>
      </c>
      <c r="H768" s="234" t="s">
        <v>7856</v>
      </c>
      <c r="I768" s="242"/>
      <c r="J768" s="242">
        <v>44267</v>
      </c>
      <c r="K768" s="234" t="s">
        <v>12256</v>
      </c>
      <c r="L768" s="242">
        <v>44274</v>
      </c>
      <c r="M768" s="234" t="s">
        <v>6996</v>
      </c>
      <c r="N768" s="234" t="s">
        <v>9269</v>
      </c>
      <c r="O768" s="234" t="s">
        <v>9270</v>
      </c>
      <c r="P768" s="234" t="s">
        <v>6999</v>
      </c>
      <c r="Q768" s="234"/>
      <c r="R768" s="234" t="s">
        <v>451</v>
      </c>
      <c r="S768" t="b">
        <v>0</v>
      </c>
      <c r="T768" s="242"/>
      <c r="U768" s="103">
        <v>2</v>
      </c>
      <c r="V768" s="234" t="s">
        <v>272</v>
      </c>
      <c r="W768" s="103">
        <v>4</v>
      </c>
      <c r="X768" s="234" t="s">
        <v>272</v>
      </c>
      <c r="Y768" s="242"/>
      <c r="Z768" s="242"/>
      <c r="AA768" s="103"/>
      <c r="AB768" s="234" t="s">
        <v>9272</v>
      </c>
      <c r="AC768" s="243">
        <v>44295.729328703703</v>
      </c>
      <c r="AD768" s="234" t="s">
        <v>55</v>
      </c>
      <c r="AE768" s="235" t="s">
        <v>12257</v>
      </c>
      <c r="AF768" s="237"/>
      <c r="AG768" s="234" t="s">
        <v>482</v>
      </c>
      <c r="AH768" s="241"/>
      <c r="AI768" t="b">
        <v>1</v>
      </c>
      <c r="AJ768" t="b">
        <v>0</v>
      </c>
      <c r="AK768" s="234"/>
      <c r="AL768" s="103"/>
      <c r="AM768" t="b">
        <v>0</v>
      </c>
      <c r="AN768" s="234"/>
      <c r="AO768" s="103"/>
      <c r="AP768" s="241"/>
      <c r="AQ768" s="241"/>
      <c r="AR768" s="241"/>
      <c r="AS768" s="241"/>
      <c r="AT768" s="234" t="s">
        <v>7005</v>
      </c>
      <c r="AU768" s="234" t="s">
        <v>7505</v>
      </c>
      <c r="AV768" t="b">
        <v>0</v>
      </c>
      <c r="AW768" t="b">
        <v>0</v>
      </c>
      <c r="AX768" s="241"/>
      <c r="AY768" s="241"/>
      <c r="AZ768" s="234"/>
      <c r="BA768" s="234"/>
      <c r="BB768" s="234"/>
      <c r="BC768" t="b">
        <v>0</v>
      </c>
      <c r="BD768" s="234" t="s">
        <v>7008</v>
      </c>
      <c r="BE768" s="234" t="s">
        <v>7026</v>
      </c>
      <c r="BF768" s="234" t="s">
        <v>7027</v>
      </c>
      <c r="BG768" s="234" t="s">
        <v>7028</v>
      </c>
      <c r="BH768" s="234" t="s">
        <v>55</v>
      </c>
      <c r="BI768" s="243">
        <v>44573.399317129632</v>
      </c>
      <c r="BJ768" s="234" t="s">
        <v>442</v>
      </c>
      <c r="BK768" s="234" t="s">
        <v>451</v>
      </c>
      <c r="BL768" s="234" t="s">
        <v>451</v>
      </c>
      <c r="BM768" s="234" t="s">
        <v>451</v>
      </c>
      <c r="BN768" s="241"/>
      <c r="BO768" t="b">
        <v>0</v>
      </c>
      <c r="BP768" t="b">
        <v>0</v>
      </c>
      <c r="BQ768" t="b">
        <v>0</v>
      </c>
      <c r="BR768" s="241"/>
      <c r="BS768" s="241"/>
      <c r="BT768" s="234" t="s">
        <v>7012</v>
      </c>
      <c r="BU768" t="b">
        <v>0</v>
      </c>
      <c r="BV768" s="103">
        <v>0</v>
      </c>
      <c r="BW768" s="235"/>
      <c r="BX768" s="234" t="s">
        <v>12257</v>
      </c>
      <c r="BY768" s="234" t="s">
        <v>56</v>
      </c>
      <c r="BZ768" s="234" t="s">
        <v>7014</v>
      </c>
    </row>
    <row r="769" spans="1:78" x14ac:dyDescent="0.25">
      <c r="A769" s="5">
        <v>1431</v>
      </c>
      <c r="B769" s="234" t="s">
        <v>12258</v>
      </c>
      <c r="C769" s="234" t="s">
        <v>12259</v>
      </c>
      <c r="D769" s="234" t="s">
        <v>11503</v>
      </c>
      <c r="E769" s="234" t="s">
        <v>11504</v>
      </c>
      <c r="F769" s="234" t="s">
        <v>7156</v>
      </c>
      <c r="G769" s="234" t="s">
        <v>7856</v>
      </c>
      <c r="H769" s="234" t="s">
        <v>7018</v>
      </c>
      <c r="I769" s="242"/>
      <c r="J769" s="242">
        <v>44266</v>
      </c>
      <c r="K769" s="234" t="s">
        <v>12260</v>
      </c>
      <c r="L769" s="242">
        <v>44267</v>
      </c>
      <c r="M769" s="234" t="s">
        <v>6996</v>
      </c>
      <c r="N769" s="234" t="s">
        <v>9562</v>
      </c>
      <c r="O769" s="234" t="s">
        <v>11614</v>
      </c>
      <c r="P769" s="234" t="s">
        <v>6999</v>
      </c>
      <c r="Q769" s="234"/>
      <c r="R769" s="234" t="s">
        <v>451</v>
      </c>
      <c r="S769" t="b">
        <v>0</v>
      </c>
      <c r="T769" s="242"/>
      <c r="U769" s="103">
        <v>1</v>
      </c>
      <c r="V769" s="234" t="s">
        <v>272</v>
      </c>
      <c r="W769" s="103">
        <v>1</v>
      </c>
      <c r="X769" s="234" t="s">
        <v>272</v>
      </c>
      <c r="Y769" s="242"/>
      <c r="Z769" s="242"/>
      <c r="AA769" s="103"/>
      <c r="AB769" s="234" t="s">
        <v>11506</v>
      </c>
      <c r="AC769" s="243">
        <v>44295.72929398148</v>
      </c>
      <c r="AD769" s="234" t="s">
        <v>55</v>
      </c>
      <c r="AE769" s="235" t="s">
        <v>12261</v>
      </c>
      <c r="AF769" s="237"/>
      <c r="AG769" s="234" t="s">
        <v>482</v>
      </c>
      <c r="AH769" s="241"/>
      <c r="AI769" t="b">
        <v>1</v>
      </c>
      <c r="AJ769" t="b">
        <v>0</v>
      </c>
      <c r="AK769" s="234"/>
      <c r="AL769" s="103"/>
      <c r="AM769" t="b">
        <v>0</v>
      </c>
      <c r="AN769" s="234"/>
      <c r="AO769" s="103"/>
      <c r="AP769" s="241"/>
      <c r="AQ769" s="241"/>
      <c r="AR769" s="241"/>
      <c r="AS769" s="241"/>
      <c r="AT769" s="234" t="s">
        <v>7005</v>
      </c>
      <c r="AU769" s="234" t="s">
        <v>7505</v>
      </c>
      <c r="AV769" t="b">
        <v>0</v>
      </c>
      <c r="AW769" t="b">
        <v>0</v>
      </c>
      <c r="AX769" s="241"/>
      <c r="AY769" s="241"/>
      <c r="AZ769" s="234"/>
      <c r="BA769" s="234"/>
      <c r="BB769" s="234"/>
      <c r="BC769" t="b">
        <v>0</v>
      </c>
      <c r="BD769" s="234" t="s">
        <v>7008</v>
      </c>
      <c r="BE769" s="234" t="s">
        <v>7026</v>
      </c>
      <c r="BF769" s="234" t="s">
        <v>7027</v>
      </c>
      <c r="BG769" s="234" t="s">
        <v>7010</v>
      </c>
      <c r="BH769" s="234" t="s">
        <v>55</v>
      </c>
      <c r="BI769" s="243">
        <v>44573.399317129632</v>
      </c>
      <c r="BJ769" s="234" t="s">
        <v>442</v>
      </c>
      <c r="BK769" s="234" t="s">
        <v>451</v>
      </c>
      <c r="BL769" s="234" t="s">
        <v>451</v>
      </c>
      <c r="BM769" s="234" t="s">
        <v>451</v>
      </c>
      <c r="BN769" s="241"/>
      <c r="BO769" t="b">
        <v>0</v>
      </c>
      <c r="BP769" t="b">
        <v>0</v>
      </c>
      <c r="BQ769" t="b">
        <v>0</v>
      </c>
      <c r="BR769" s="241"/>
      <c r="BS769" s="241"/>
      <c r="BT769" s="234" t="s">
        <v>7012</v>
      </c>
      <c r="BU769" t="b">
        <v>0</v>
      </c>
      <c r="BV769" s="103">
        <v>0</v>
      </c>
      <c r="BW769" s="235"/>
      <c r="BX769" s="234" t="s">
        <v>12261</v>
      </c>
      <c r="BY769" s="234" t="s">
        <v>56</v>
      </c>
      <c r="BZ769" s="234" t="s">
        <v>7014</v>
      </c>
    </row>
    <row r="770" spans="1:78" x14ac:dyDescent="0.25">
      <c r="A770" s="5">
        <v>1430</v>
      </c>
      <c r="B770" s="234" t="s">
        <v>12262</v>
      </c>
      <c r="C770" s="234" t="s">
        <v>12263</v>
      </c>
      <c r="D770" s="234" t="s">
        <v>9917</v>
      </c>
      <c r="E770" s="234" t="s">
        <v>11748</v>
      </c>
      <c r="F770" s="234" t="s">
        <v>7156</v>
      </c>
      <c r="G770" s="234" t="s">
        <v>7856</v>
      </c>
      <c r="H770" s="234" t="s">
        <v>7018</v>
      </c>
      <c r="I770" s="242"/>
      <c r="J770" s="242">
        <v>44266</v>
      </c>
      <c r="K770" s="234" t="s">
        <v>12264</v>
      </c>
      <c r="L770" s="242">
        <v>44267</v>
      </c>
      <c r="M770" s="234" t="s">
        <v>6996</v>
      </c>
      <c r="N770" s="234" t="s">
        <v>9919</v>
      </c>
      <c r="O770" s="234" t="s">
        <v>9920</v>
      </c>
      <c r="P770" s="234" t="s">
        <v>6999</v>
      </c>
      <c r="Q770" s="234"/>
      <c r="R770" s="234" t="s">
        <v>451</v>
      </c>
      <c r="S770" t="b">
        <v>0</v>
      </c>
      <c r="T770" s="242"/>
      <c r="U770" s="103">
        <v>1</v>
      </c>
      <c r="V770" s="234" t="s">
        <v>272</v>
      </c>
      <c r="W770" s="103">
        <v>1</v>
      </c>
      <c r="X770" s="234" t="s">
        <v>272</v>
      </c>
      <c r="Y770" s="242"/>
      <c r="Z770" s="242"/>
      <c r="AA770" s="103"/>
      <c r="AB770" s="234" t="s">
        <v>9921</v>
      </c>
      <c r="AC770" s="243">
        <v>44295.729247685187</v>
      </c>
      <c r="AD770" s="234" t="s">
        <v>55</v>
      </c>
      <c r="AE770" s="235" t="s">
        <v>12265</v>
      </c>
      <c r="AF770" s="237"/>
      <c r="AG770" s="234" t="s">
        <v>482</v>
      </c>
      <c r="AH770" s="241"/>
      <c r="AI770" t="b">
        <v>1</v>
      </c>
      <c r="AJ770" t="b">
        <v>0</v>
      </c>
      <c r="AK770" s="234"/>
      <c r="AL770" s="103"/>
      <c r="AM770" t="b">
        <v>0</v>
      </c>
      <c r="AN770" s="234"/>
      <c r="AO770" s="103"/>
      <c r="AP770" s="241"/>
      <c r="AQ770" s="241"/>
      <c r="AR770" s="241"/>
      <c r="AS770" s="241"/>
      <c r="AT770" s="234" t="s">
        <v>7005</v>
      </c>
      <c r="AU770" s="234" t="s">
        <v>7505</v>
      </c>
      <c r="AV770" t="b">
        <v>0</v>
      </c>
      <c r="AW770" t="b">
        <v>0</v>
      </c>
      <c r="AX770" s="241"/>
      <c r="AY770" s="241"/>
      <c r="AZ770" s="234"/>
      <c r="BA770" s="234"/>
      <c r="BB770" s="234"/>
      <c r="BC770" t="b">
        <v>0</v>
      </c>
      <c r="BD770" s="234" t="s">
        <v>7008</v>
      </c>
      <c r="BE770" s="234" t="s">
        <v>7026</v>
      </c>
      <c r="BF770" s="234" t="s">
        <v>7027</v>
      </c>
      <c r="BG770" s="234" t="s">
        <v>7010</v>
      </c>
      <c r="BH770" s="234" t="s">
        <v>55</v>
      </c>
      <c r="BI770" s="243">
        <v>44573.399305555555</v>
      </c>
      <c r="BJ770" s="234" t="s">
        <v>442</v>
      </c>
      <c r="BK770" s="234" t="s">
        <v>451</v>
      </c>
      <c r="BL770" s="234" t="s">
        <v>451</v>
      </c>
      <c r="BM770" s="234" t="s">
        <v>451</v>
      </c>
      <c r="BN770" s="241"/>
      <c r="BO770" t="b">
        <v>0</v>
      </c>
      <c r="BP770" t="b">
        <v>0</v>
      </c>
      <c r="BQ770" t="b">
        <v>0</v>
      </c>
      <c r="BR770" s="241"/>
      <c r="BS770" s="241"/>
      <c r="BT770" s="234" t="s">
        <v>7012</v>
      </c>
      <c r="BU770" t="b">
        <v>0</v>
      </c>
      <c r="BV770" s="103">
        <v>0</v>
      </c>
      <c r="BW770" s="235"/>
      <c r="BX770" s="234" t="s">
        <v>12265</v>
      </c>
      <c r="BY770" s="234" t="s">
        <v>56</v>
      </c>
      <c r="BZ770" s="234" t="s">
        <v>7014</v>
      </c>
    </row>
    <row r="771" spans="1:78" x14ac:dyDescent="0.25">
      <c r="A771" s="5">
        <v>1429</v>
      </c>
      <c r="B771" s="234" t="s">
        <v>12266</v>
      </c>
      <c r="C771" s="234" t="s">
        <v>12267</v>
      </c>
      <c r="D771" s="234"/>
      <c r="E771" s="234" t="s">
        <v>12268</v>
      </c>
      <c r="F771" s="234" t="s">
        <v>7156</v>
      </c>
      <c r="G771" s="234" t="s">
        <v>7856</v>
      </c>
      <c r="H771" s="234" t="s">
        <v>7018</v>
      </c>
      <c r="I771" s="242"/>
      <c r="J771" s="242">
        <v>44266</v>
      </c>
      <c r="K771" s="234" t="s">
        <v>12269</v>
      </c>
      <c r="L771" s="242">
        <v>44267</v>
      </c>
      <c r="M771" s="234" t="s">
        <v>7159</v>
      </c>
      <c r="N771" s="234" t="s">
        <v>7430</v>
      </c>
      <c r="O771" s="234" t="s">
        <v>12270</v>
      </c>
      <c r="P771" s="234" t="s">
        <v>6999</v>
      </c>
      <c r="Q771" s="234"/>
      <c r="R771" s="234" t="s">
        <v>451</v>
      </c>
      <c r="S771" t="b">
        <v>0</v>
      </c>
      <c r="T771" s="242"/>
      <c r="U771" s="103">
        <v>1</v>
      </c>
      <c r="V771" s="234" t="s">
        <v>272</v>
      </c>
      <c r="W771" s="103">
        <v>1</v>
      </c>
      <c r="X771" s="234" t="s">
        <v>272</v>
      </c>
      <c r="Y771" s="242"/>
      <c r="Z771" s="242"/>
      <c r="AA771" s="103"/>
      <c r="AB771" s="234"/>
      <c r="AC771" s="243">
        <v>44295.724016203705</v>
      </c>
      <c r="AD771" s="234" t="s">
        <v>55</v>
      </c>
      <c r="AE771" s="235" t="s">
        <v>12271</v>
      </c>
      <c r="AF771" s="237"/>
      <c r="AG771" s="234" t="s">
        <v>482</v>
      </c>
      <c r="AH771" s="241"/>
      <c r="AI771" t="b">
        <v>1</v>
      </c>
      <c r="AJ771" t="b">
        <v>0</v>
      </c>
      <c r="AK771" s="234"/>
      <c r="AL771" s="103"/>
      <c r="AM771" t="b">
        <v>0</v>
      </c>
      <c r="AN771" s="234"/>
      <c r="AO771" s="103"/>
      <c r="AP771" s="241"/>
      <c r="AQ771" s="241"/>
      <c r="AR771" s="241"/>
      <c r="AS771" s="241"/>
      <c r="AT771" s="234"/>
      <c r="AU771" s="234" t="s">
        <v>7505</v>
      </c>
      <c r="AV771" t="b">
        <v>0</v>
      </c>
      <c r="AW771" t="b">
        <v>0</v>
      </c>
      <c r="AX771" s="241"/>
      <c r="AY771" s="241"/>
      <c r="AZ771" s="234"/>
      <c r="BA771" s="234"/>
      <c r="BB771" s="234"/>
      <c r="BC771" t="b">
        <v>1</v>
      </c>
      <c r="BD771" s="234" t="s">
        <v>7170</v>
      </c>
      <c r="BE771" s="234" t="s">
        <v>7026</v>
      </c>
      <c r="BF771" s="234" t="s">
        <v>7027</v>
      </c>
      <c r="BG771" s="234" t="s">
        <v>7010</v>
      </c>
      <c r="BH771" s="234" t="s">
        <v>55</v>
      </c>
      <c r="BI771" s="243">
        <v>44573.399305555555</v>
      </c>
      <c r="BJ771" s="234" t="s">
        <v>442</v>
      </c>
      <c r="BK771" s="234" t="s">
        <v>451</v>
      </c>
      <c r="BL771" s="234" t="s">
        <v>451</v>
      </c>
      <c r="BM771" s="234" t="s">
        <v>451</v>
      </c>
      <c r="BN771" s="241"/>
      <c r="BO771" t="b">
        <v>0</v>
      </c>
      <c r="BP771" t="b">
        <v>0</v>
      </c>
      <c r="BQ771" t="b">
        <v>0</v>
      </c>
      <c r="BR771" s="241"/>
      <c r="BS771" s="241"/>
      <c r="BT771" s="234" t="s">
        <v>7012</v>
      </c>
      <c r="BU771" t="b">
        <v>0</v>
      </c>
      <c r="BV771" s="103">
        <v>0</v>
      </c>
      <c r="BW771" s="235"/>
      <c r="BX771" s="234" t="s">
        <v>12271</v>
      </c>
      <c r="BY771" s="234" t="s">
        <v>56</v>
      </c>
      <c r="BZ771" s="234" t="s">
        <v>7014</v>
      </c>
    </row>
    <row r="772" spans="1:78" x14ac:dyDescent="0.25">
      <c r="A772" s="5">
        <v>1428</v>
      </c>
      <c r="B772" s="234" t="s">
        <v>12272</v>
      </c>
      <c r="C772" s="234" t="s">
        <v>12273</v>
      </c>
      <c r="D772" s="234" t="s">
        <v>9917</v>
      </c>
      <c r="E772" s="234" t="s">
        <v>11748</v>
      </c>
      <c r="F772" s="234" t="s">
        <v>7156</v>
      </c>
      <c r="G772" s="234" t="s">
        <v>7856</v>
      </c>
      <c r="H772" s="234" t="s">
        <v>7018</v>
      </c>
      <c r="I772" s="242"/>
      <c r="J772" s="242">
        <v>44266</v>
      </c>
      <c r="K772" s="234" t="s">
        <v>12274</v>
      </c>
      <c r="L772" s="242">
        <v>44267</v>
      </c>
      <c r="M772" s="234" t="s">
        <v>6996</v>
      </c>
      <c r="N772" s="234" t="s">
        <v>9919</v>
      </c>
      <c r="O772" s="234" t="s">
        <v>9920</v>
      </c>
      <c r="P772" s="234" t="s">
        <v>6999</v>
      </c>
      <c r="Q772" s="234"/>
      <c r="R772" s="234" t="s">
        <v>451</v>
      </c>
      <c r="S772" t="b">
        <v>0</v>
      </c>
      <c r="T772" s="242"/>
      <c r="U772" s="103">
        <v>5</v>
      </c>
      <c r="V772" s="234" t="s">
        <v>272</v>
      </c>
      <c r="W772" s="103">
        <v>5</v>
      </c>
      <c r="X772" s="234" t="s">
        <v>272</v>
      </c>
      <c r="Y772" s="242"/>
      <c r="Z772" s="242"/>
      <c r="AA772" s="103"/>
      <c r="AB772" s="234" t="s">
        <v>9921</v>
      </c>
      <c r="AC772" s="243">
        <v>44295.723946759259</v>
      </c>
      <c r="AD772" s="234" t="s">
        <v>55</v>
      </c>
      <c r="AE772" s="235" t="s">
        <v>12275</v>
      </c>
      <c r="AF772" s="237"/>
      <c r="AG772" s="234" t="s">
        <v>482</v>
      </c>
      <c r="AH772" s="241"/>
      <c r="AI772" t="b">
        <v>1</v>
      </c>
      <c r="AJ772" t="b">
        <v>0</v>
      </c>
      <c r="AK772" s="234"/>
      <c r="AL772" s="103"/>
      <c r="AM772" t="b">
        <v>0</v>
      </c>
      <c r="AN772" s="234"/>
      <c r="AO772" s="103"/>
      <c r="AP772" s="241"/>
      <c r="AQ772" s="241"/>
      <c r="AR772" s="241"/>
      <c r="AS772" s="241"/>
      <c r="AT772" s="234" t="s">
        <v>7005</v>
      </c>
      <c r="AU772" s="234" t="s">
        <v>7505</v>
      </c>
      <c r="AV772" t="b">
        <v>0</v>
      </c>
      <c r="AW772" t="b">
        <v>0</v>
      </c>
      <c r="AX772" s="241"/>
      <c r="AY772" s="241"/>
      <c r="AZ772" s="234"/>
      <c r="BA772" s="234"/>
      <c r="BB772" s="234"/>
      <c r="BC772" t="b">
        <v>0</v>
      </c>
      <c r="BD772" s="234" t="s">
        <v>7008</v>
      </c>
      <c r="BE772" s="234" t="s">
        <v>7026</v>
      </c>
      <c r="BF772" s="234" t="s">
        <v>7027</v>
      </c>
      <c r="BG772" s="234" t="s">
        <v>7010</v>
      </c>
      <c r="BH772" s="234" t="s">
        <v>55</v>
      </c>
      <c r="BI772" s="243">
        <v>44573.399305555555</v>
      </c>
      <c r="BJ772" s="234" t="s">
        <v>442</v>
      </c>
      <c r="BK772" s="234" t="s">
        <v>451</v>
      </c>
      <c r="BL772" s="234" t="s">
        <v>451</v>
      </c>
      <c r="BM772" s="234" t="s">
        <v>451</v>
      </c>
      <c r="BN772" s="241"/>
      <c r="BO772" t="b">
        <v>0</v>
      </c>
      <c r="BP772" t="b">
        <v>0</v>
      </c>
      <c r="BQ772" t="b">
        <v>0</v>
      </c>
      <c r="BR772" s="241"/>
      <c r="BS772" s="241"/>
      <c r="BT772" s="234" t="s">
        <v>7012</v>
      </c>
      <c r="BU772" t="b">
        <v>0</v>
      </c>
      <c r="BV772" s="103">
        <v>0</v>
      </c>
      <c r="BW772" s="235"/>
      <c r="BX772" s="234" t="s">
        <v>12275</v>
      </c>
      <c r="BY772" s="234" t="s">
        <v>56</v>
      </c>
      <c r="BZ772" s="234" t="s">
        <v>7014</v>
      </c>
    </row>
    <row r="773" spans="1:78" x14ac:dyDescent="0.25">
      <c r="A773" s="5">
        <v>1427</v>
      </c>
      <c r="B773" s="234" t="s">
        <v>12276</v>
      </c>
      <c r="C773" s="234" t="s">
        <v>12277</v>
      </c>
      <c r="D773" s="234" t="s">
        <v>11753</v>
      </c>
      <c r="E773" s="234" t="s">
        <v>11754</v>
      </c>
      <c r="F773" s="234" t="s">
        <v>7156</v>
      </c>
      <c r="G773" s="234" t="s">
        <v>7856</v>
      </c>
      <c r="H773" s="234" t="s">
        <v>7018</v>
      </c>
      <c r="I773" s="242"/>
      <c r="J773" s="242">
        <v>44266</v>
      </c>
      <c r="K773" s="234" t="s">
        <v>12278</v>
      </c>
      <c r="L773" s="242">
        <v>44267</v>
      </c>
      <c r="M773" s="234" t="s">
        <v>7159</v>
      </c>
      <c r="N773" s="234" t="s">
        <v>11756</v>
      </c>
      <c r="O773" s="234" t="s">
        <v>11898</v>
      </c>
      <c r="P773" s="234" t="s">
        <v>6999</v>
      </c>
      <c r="Q773" s="234"/>
      <c r="R773" s="234" t="s">
        <v>451</v>
      </c>
      <c r="S773" t="b">
        <v>0</v>
      </c>
      <c r="T773" s="242"/>
      <c r="U773" s="103">
        <v>2</v>
      </c>
      <c r="V773" s="234" t="s">
        <v>272</v>
      </c>
      <c r="W773" s="103">
        <v>2</v>
      </c>
      <c r="X773" s="234" t="s">
        <v>272</v>
      </c>
      <c r="Y773" s="242"/>
      <c r="Z773" s="242"/>
      <c r="AA773" s="103"/>
      <c r="AB773" s="234" t="s">
        <v>11758</v>
      </c>
      <c r="AC773" s="243">
        <v>44295.723923611113</v>
      </c>
      <c r="AD773" s="234" t="s">
        <v>55</v>
      </c>
      <c r="AE773" s="235" t="s">
        <v>12279</v>
      </c>
      <c r="AF773" s="237"/>
      <c r="AG773" s="234" t="s">
        <v>482</v>
      </c>
      <c r="AH773" s="241"/>
      <c r="AI773" t="b">
        <v>1</v>
      </c>
      <c r="AJ773" t="b">
        <v>0</v>
      </c>
      <c r="AK773" s="234"/>
      <c r="AL773" s="103"/>
      <c r="AM773" t="b">
        <v>0</v>
      </c>
      <c r="AN773" s="234"/>
      <c r="AO773" s="103"/>
      <c r="AP773" s="241"/>
      <c r="AQ773" s="241"/>
      <c r="AR773" s="241"/>
      <c r="AS773" s="241"/>
      <c r="AT773" s="234" t="s">
        <v>7005</v>
      </c>
      <c r="AU773" s="234" t="s">
        <v>7505</v>
      </c>
      <c r="AV773" t="b">
        <v>0</v>
      </c>
      <c r="AW773" t="b">
        <v>0</v>
      </c>
      <c r="AX773" s="241"/>
      <c r="AY773" s="241"/>
      <c r="AZ773" s="234"/>
      <c r="BA773" s="234"/>
      <c r="BB773" s="234"/>
      <c r="BC773" t="b">
        <v>0</v>
      </c>
      <c r="BD773" s="234" t="s">
        <v>7170</v>
      </c>
      <c r="BE773" s="234" t="s">
        <v>7026</v>
      </c>
      <c r="BF773" s="234" t="s">
        <v>7027</v>
      </c>
      <c r="BG773" s="234" t="s">
        <v>7010</v>
      </c>
      <c r="BH773" s="234" t="s">
        <v>55</v>
      </c>
      <c r="BI773" s="243">
        <v>44573.399293981478</v>
      </c>
      <c r="BJ773" s="234" t="s">
        <v>442</v>
      </c>
      <c r="BK773" s="234" t="s">
        <v>451</v>
      </c>
      <c r="BL773" s="234" t="s">
        <v>451</v>
      </c>
      <c r="BM773" s="234" t="s">
        <v>451</v>
      </c>
      <c r="BN773" s="241"/>
      <c r="BO773" t="b">
        <v>0</v>
      </c>
      <c r="BP773" t="b">
        <v>0</v>
      </c>
      <c r="BQ773" t="b">
        <v>0</v>
      </c>
      <c r="BR773" s="241"/>
      <c r="BS773" s="241"/>
      <c r="BT773" s="234" t="s">
        <v>7012</v>
      </c>
      <c r="BU773" t="b">
        <v>0</v>
      </c>
      <c r="BV773" s="103">
        <v>0</v>
      </c>
      <c r="BW773" s="235"/>
      <c r="BX773" s="234" t="s">
        <v>12279</v>
      </c>
      <c r="BY773" s="234" t="s">
        <v>56</v>
      </c>
      <c r="BZ773" s="234" t="s">
        <v>7014</v>
      </c>
    </row>
    <row r="774" spans="1:78" x14ac:dyDescent="0.25">
      <c r="A774" s="5">
        <v>1426</v>
      </c>
      <c r="B774" s="234" t="s">
        <v>12280</v>
      </c>
      <c r="C774" s="234" t="s">
        <v>12281</v>
      </c>
      <c r="D774" s="234" t="s">
        <v>7780</v>
      </c>
      <c r="E774" s="234" t="s">
        <v>7780</v>
      </c>
      <c r="F774" s="234" t="s">
        <v>2991</v>
      </c>
      <c r="G774" s="234" t="s">
        <v>8316</v>
      </c>
      <c r="H774" s="234" t="s">
        <v>7034</v>
      </c>
      <c r="I774" s="242"/>
      <c r="J774" s="242">
        <v>44246</v>
      </c>
      <c r="K774" s="234" t="s">
        <v>12282</v>
      </c>
      <c r="L774" s="242">
        <v>44267</v>
      </c>
      <c r="M774" s="234" t="s">
        <v>6996</v>
      </c>
      <c r="N774" s="234" t="s">
        <v>7782</v>
      </c>
      <c r="O774" s="234" t="s">
        <v>7583</v>
      </c>
      <c r="P774" s="234" t="s">
        <v>6999</v>
      </c>
      <c r="Q774" s="234"/>
      <c r="R774" s="234" t="s">
        <v>451</v>
      </c>
      <c r="S774" t="b">
        <v>0</v>
      </c>
      <c r="T774" s="242"/>
      <c r="U774" s="103">
        <v>14</v>
      </c>
      <c r="V774" s="234" t="s">
        <v>272</v>
      </c>
      <c r="W774" s="103">
        <v>84</v>
      </c>
      <c r="X774" s="234" t="s">
        <v>272</v>
      </c>
      <c r="Y774" s="242"/>
      <c r="Z774" s="242"/>
      <c r="AA774" s="103"/>
      <c r="AB774" s="234" t="s">
        <v>7784</v>
      </c>
      <c r="AC774" s="243">
        <v>44295.723877314813</v>
      </c>
      <c r="AD774" s="234" t="s">
        <v>55</v>
      </c>
      <c r="AE774" s="235" t="s">
        <v>12283</v>
      </c>
      <c r="AF774" s="237"/>
      <c r="AG774" s="234" t="s">
        <v>436</v>
      </c>
      <c r="AH774" s="241"/>
      <c r="AI774" t="b">
        <v>1</v>
      </c>
      <c r="AJ774" t="b">
        <v>0</v>
      </c>
      <c r="AK774" s="234"/>
      <c r="AL774" s="103"/>
      <c r="AM774" t="b">
        <v>0</v>
      </c>
      <c r="AN774" s="234"/>
      <c r="AO774" s="103"/>
      <c r="AP774" s="241"/>
      <c r="AQ774" s="241"/>
      <c r="AR774" s="241"/>
      <c r="AS774" s="241"/>
      <c r="AT774" s="234" t="s">
        <v>7058</v>
      </c>
      <c r="AU774" s="234" t="s">
        <v>7505</v>
      </c>
      <c r="AV774" t="b">
        <v>0</v>
      </c>
      <c r="AW774" t="b">
        <v>0</v>
      </c>
      <c r="AX774" s="241"/>
      <c r="AY774" s="241"/>
      <c r="AZ774" s="234"/>
      <c r="BA774" s="234"/>
      <c r="BB774" s="234"/>
      <c r="BC774" t="b">
        <v>0</v>
      </c>
      <c r="BD774" s="234" t="s">
        <v>7008</v>
      </c>
      <c r="BE774" s="234" t="s">
        <v>7045</v>
      </c>
      <c r="BF774" s="234" t="s">
        <v>7027</v>
      </c>
      <c r="BG774" s="234" t="s">
        <v>7028</v>
      </c>
      <c r="BH774" s="234" t="s">
        <v>55</v>
      </c>
      <c r="BI774" s="243">
        <v>44573.399293981478</v>
      </c>
      <c r="BJ774" s="234" t="s">
        <v>442</v>
      </c>
      <c r="BK774" s="234" t="s">
        <v>451</v>
      </c>
      <c r="BL774" s="234" t="s">
        <v>451</v>
      </c>
      <c r="BM774" s="234" t="s">
        <v>451</v>
      </c>
      <c r="BN774" s="241"/>
      <c r="BO774" t="b">
        <v>0</v>
      </c>
      <c r="BP774" t="b">
        <v>0</v>
      </c>
      <c r="BQ774" t="b">
        <v>0</v>
      </c>
      <c r="BR774" s="241"/>
      <c r="BS774" s="241"/>
      <c r="BT774" s="234" t="s">
        <v>7237</v>
      </c>
      <c r="BU774" t="b">
        <v>0</v>
      </c>
      <c r="BV774" s="103">
        <v>0</v>
      </c>
      <c r="BW774" s="235"/>
      <c r="BX774" s="234" t="s">
        <v>12283</v>
      </c>
      <c r="BY774" s="234" t="s">
        <v>56</v>
      </c>
      <c r="BZ774" s="234" t="s">
        <v>7014</v>
      </c>
    </row>
    <row r="775" spans="1:78" x14ac:dyDescent="0.25">
      <c r="A775" s="5">
        <v>1425</v>
      </c>
      <c r="B775" s="234" t="s">
        <v>12284</v>
      </c>
      <c r="C775" s="234" t="s">
        <v>12285</v>
      </c>
      <c r="D775" s="234" t="s">
        <v>12286</v>
      </c>
      <c r="E775" s="234" t="s">
        <v>12287</v>
      </c>
      <c r="F775" s="234" t="s">
        <v>6993</v>
      </c>
      <c r="G775" s="234" t="s">
        <v>10829</v>
      </c>
      <c r="H775" s="234" t="s">
        <v>7856</v>
      </c>
      <c r="I775" s="242"/>
      <c r="J775" s="242">
        <v>44265</v>
      </c>
      <c r="K775" s="234" t="s">
        <v>12288</v>
      </c>
      <c r="L775" s="242">
        <v>44272</v>
      </c>
      <c r="M775" s="234" t="s">
        <v>6996</v>
      </c>
      <c r="N775" s="234" t="s">
        <v>12289</v>
      </c>
      <c r="O775" s="234" t="s">
        <v>12290</v>
      </c>
      <c r="P775" s="234" t="s">
        <v>6999</v>
      </c>
      <c r="Q775" s="234"/>
      <c r="R775" s="234" t="s">
        <v>451</v>
      </c>
      <c r="S775" t="b">
        <v>0</v>
      </c>
      <c r="T775" s="242"/>
      <c r="U775" s="103">
        <v>30</v>
      </c>
      <c r="V775" s="234" t="s">
        <v>272</v>
      </c>
      <c r="W775" s="103">
        <v>30</v>
      </c>
      <c r="X775" s="234" t="s">
        <v>272</v>
      </c>
      <c r="Y775" s="242"/>
      <c r="Z775" s="242"/>
      <c r="AA775" s="103"/>
      <c r="AB775" s="234" t="s">
        <v>12291</v>
      </c>
      <c r="AC775" s="243">
        <v>44295.723819444444</v>
      </c>
      <c r="AD775" s="234" t="s">
        <v>55</v>
      </c>
      <c r="AE775" s="235" t="s">
        <v>12292</v>
      </c>
      <c r="AF775" s="237"/>
      <c r="AG775" s="234" t="s">
        <v>436</v>
      </c>
      <c r="AH775" s="241"/>
      <c r="AI775" t="b">
        <v>1</v>
      </c>
      <c r="AJ775" t="b">
        <v>0</v>
      </c>
      <c r="AK775" s="234"/>
      <c r="AL775" s="103"/>
      <c r="AM775" t="b">
        <v>0</v>
      </c>
      <c r="AN775" s="234"/>
      <c r="AO775" s="103"/>
      <c r="AP775" s="241"/>
      <c r="AQ775" s="241"/>
      <c r="AR775" s="241"/>
      <c r="AS775" s="241"/>
      <c r="AT775" s="234" t="s">
        <v>7430</v>
      </c>
      <c r="AU775" s="234" t="s">
        <v>7505</v>
      </c>
      <c r="AV775" t="b">
        <v>0</v>
      </c>
      <c r="AW775" t="b">
        <v>0</v>
      </c>
      <c r="AX775" s="241"/>
      <c r="AY775" s="241"/>
      <c r="AZ775" s="234"/>
      <c r="BA775" s="234"/>
      <c r="BB775" s="234"/>
      <c r="BC775" t="b">
        <v>0</v>
      </c>
      <c r="BD775" s="234" t="s">
        <v>7008</v>
      </c>
      <c r="BE775" s="234" t="s">
        <v>7026</v>
      </c>
      <c r="BF775" s="234" t="s">
        <v>7027</v>
      </c>
      <c r="BG775" s="234" t="s">
        <v>7028</v>
      </c>
      <c r="BH775" s="234" t="s">
        <v>55</v>
      </c>
      <c r="BI775" s="243">
        <v>44573.399293981478</v>
      </c>
      <c r="BJ775" s="234" t="s">
        <v>442</v>
      </c>
      <c r="BK775" s="234" t="s">
        <v>451</v>
      </c>
      <c r="BL775" s="234" t="s">
        <v>451</v>
      </c>
      <c r="BM775" s="234" t="s">
        <v>451</v>
      </c>
      <c r="BN775" s="241"/>
      <c r="BO775" t="b">
        <v>0</v>
      </c>
      <c r="BP775" t="b">
        <v>0</v>
      </c>
      <c r="BQ775" t="b">
        <v>0</v>
      </c>
      <c r="BR775" s="241"/>
      <c r="BS775" s="241"/>
      <c r="BT775" s="234" t="s">
        <v>11632</v>
      </c>
      <c r="BU775" t="b">
        <v>0</v>
      </c>
      <c r="BV775" s="103">
        <v>0</v>
      </c>
      <c r="BW775" s="235"/>
      <c r="BX775" s="234" t="s">
        <v>12292</v>
      </c>
      <c r="BY775" s="234" t="s">
        <v>56</v>
      </c>
      <c r="BZ775" s="234" t="s">
        <v>7014</v>
      </c>
    </row>
    <row r="776" spans="1:78" x14ac:dyDescent="0.25">
      <c r="A776" s="5">
        <v>1424</v>
      </c>
      <c r="B776" s="234" t="s">
        <v>12293</v>
      </c>
      <c r="C776" s="234" t="s">
        <v>12294</v>
      </c>
      <c r="D776" s="234" t="s">
        <v>12295</v>
      </c>
      <c r="E776" s="234" t="s">
        <v>12296</v>
      </c>
      <c r="F776" s="234" t="s">
        <v>7156</v>
      </c>
      <c r="G776" s="234" t="s">
        <v>7018</v>
      </c>
      <c r="H776" s="234" t="s">
        <v>7856</v>
      </c>
      <c r="I776" s="242"/>
      <c r="J776" s="242">
        <v>44265</v>
      </c>
      <c r="K776" s="234" t="s">
        <v>12297</v>
      </c>
      <c r="L776" s="242">
        <v>44267</v>
      </c>
      <c r="M776" s="234" t="s">
        <v>7832</v>
      </c>
      <c r="N776" s="234" t="s">
        <v>12298</v>
      </c>
      <c r="O776" s="234" t="s">
        <v>12299</v>
      </c>
      <c r="P776" s="234" t="s">
        <v>6999</v>
      </c>
      <c r="Q776" s="234"/>
      <c r="R776" s="234" t="s">
        <v>451</v>
      </c>
      <c r="S776" t="b">
        <v>0</v>
      </c>
      <c r="T776" s="242"/>
      <c r="U776" s="103">
        <v>60</v>
      </c>
      <c r="V776" s="234" t="s">
        <v>272</v>
      </c>
      <c r="W776" s="103">
        <v>60</v>
      </c>
      <c r="X776" s="234" t="s">
        <v>272</v>
      </c>
      <c r="Y776" s="242"/>
      <c r="Z776" s="242"/>
      <c r="AA776" s="103"/>
      <c r="AB776" s="234" t="s">
        <v>12300</v>
      </c>
      <c r="AC776" s="243">
        <v>44295.72378472222</v>
      </c>
      <c r="AD776" s="234" t="s">
        <v>55</v>
      </c>
      <c r="AE776" s="235" t="s">
        <v>12301</v>
      </c>
      <c r="AF776" s="237"/>
      <c r="AG776" s="234" t="s">
        <v>482</v>
      </c>
      <c r="AH776" s="241"/>
      <c r="AI776" t="b">
        <v>1</v>
      </c>
      <c r="AJ776" t="b">
        <v>0</v>
      </c>
      <c r="AK776" s="234"/>
      <c r="AL776" s="103"/>
      <c r="AM776" t="b">
        <v>0</v>
      </c>
      <c r="AN776" s="234"/>
      <c r="AO776" s="103"/>
      <c r="AP776" s="241"/>
      <c r="AQ776" s="241"/>
      <c r="AR776" s="241"/>
      <c r="AS776" s="241"/>
      <c r="AT776" s="234" t="s">
        <v>7005</v>
      </c>
      <c r="AU776" s="234" t="s">
        <v>7505</v>
      </c>
      <c r="AV776" t="b">
        <v>0</v>
      </c>
      <c r="AW776" t="b">
        <v>0</v>
      </c>
      <c r="AX776" s="241"/>
      <c r="AY776" s="241"/>
      <c r="AZ776" s="234"/>
      <c r="BA776" s="234"/>
      <c r="BB776" s="234"/>
      <c r="BC776" t="b">
        <v>0</v>
      </c>
      <c r="BD776" s="234" t="s">
        <v>7838</v>
      </c>
      <c r="BE776" s="234" t="s">
        <v>7026</v>
      </c>
      <c r="BF776" s="234" t="s">
        <v>7027</v>
      </c>
      <c r="BG776" s="234" t="s">
        <v>8373</v>
      </c>
      <c r="BH776" s="234" t="s">
        <v>55</v>
      </c>
      <c r="BI776" s="243">
        <v>44573.399282407408</v>
      </c>
      <c r="BJ776" s="234" t="s">
        <v>442</v>
      </c>
      <c r="BK776" s="234" t="s">
        <v>451</v>
      </c>
      <c r="BL776" s="234" t="s">
        <v>451</v>
      </c>
      <c r="BM776" s="234" t="s">
        <v>451</v>
      </c>
      <c r="BN776" s="241"/>
      <c r="BO776" t="b">
        <v>0</v>
      </c>
      <c r="BP776" t="b">
        <v>0</v>
      </c>
      <c r="BQ776" t="b">
        <v>0</v>
      </c>
      <c r="BR776" s="241"/>
      <c r="BS776" s="241"/>
      <c r="BT776" s="234" t="s">
        <v>7012</v>
      </c>
      <c r="BU776" t="b">
        <v>0</v>
      </c>
      <c r="BV776" s="103">
        <v>0</v>
      </c>
      <c r="BW776" s="235"/>
      <c r="BX776" s="234" t="s">
        <v>12301</v>
      </c>
      <c r="BY776" s="234" t="s">
        <v>56</v>
      </c>
      <c r="BZ776" s="234" t="s">
        <v>7014</v>
      </c>
    </row>
    <row r="777" spans="1:78" x14ac:dyDescent="0.25">
      <c r="A777" s="5">
        <v>1423</v>
      </c>
      <c r="B777" s="234" t="s">
        <v>12302</v>
      </c>
      <c r="C777" s="234" t="s">
        <v>12303</v>
      </c>
      <c r="D777" s="234"/>
      <c r="E777" s="234" t="s">
        <v>12304</v>
      </c>
      <c r="F777" s="234" t="s">
        <v>7156</v>
      </c>
      <c r="G777" s="234" t="s">
        <v>7856</v>
      </c>
      <c r="H777" s="234" t="s">
        <v>7018</v>
      </c>
      <c r="I777" s="242"/>
      <c r="J777" s="242">
        <v>44265</v>
      </c>
      <c r="K777" s="234" t="s">
        <v>12305</v>
      </c>
      <c r="L777" s="242">
        <v>44266</v>
      </c>
      <c r="M777" s="234" t="s">
        <v>7159</v>
      </c>
      <c r="N777" s="234" t="s">
        <v>7430</v>
      </c>
      <c r="O777" s="234" t="s">
        <v>11710</v>
      </c>
      <c r="P777" s="234" t="s">
        <v>6999</v>
      </c>
      <c r="Q777" s="234"/>
      <c r="R777" s="234" t="s">
        <v>451</v>
      </c>
      <c r="S777" t="b">
        <v>0</v>
      </c>
      <c r="T777" s="242"/>
      <c r="U777" s="103">
        <v>1</v>
      </c>
      <c r="V777" s="234" t="s">
        <v>272</v>
      </c>
      <c r="W777" s="103">
        <v>1</v>
      </c>
      <c r="X777" s="234" t="s">
        <v>272</v>
      </c>
      <c r="Y777" s="242"/>
      <c r="Z777" s="242"/>
      <c r="AA777" s="103"/>
      <c r="AB777" s="234"/>
      <c r="AC777" s="243">
        <v>44295.723773148151</v>
      </c>
      <c r="AD777" s="234" t="s">
        <v>55</v>
      </c>
      <c r="AE777" s="235" t="s">
        <v>12306</v>
      </c>
      <c r="AF777" s="237"/>
      <c r="AG777" s="234" t="s">
        <v>482</v>
      </c>
      <c r="AH777" s="241"/>
      <c r="AI777" t="b">
        <v>1</v>
      </c>
      <c r="AJ777" t="b">
        <v>0</v>
      </c>
      <c r="AK777" s="234"/>
      <c r="AL777" s="103"/>
      <c r="AM777" t="b">
        <v>0</v>
      </c>
      <c r="AN777" s="234"/>
      <c r="AO777" s="103"/>
      <c r="AP777" s="241"/>
      <c r="AQ777" s="241"/>
      <c r="AR777" s="241"/>
      <c r="AS777" s="241"/>
      <c r="AT777" s="234"/>
      <c r="AU777" s="234" t="s">
        <v>7505</v>
      </c>
      <c r="AV777" t="b">
        <v>0</v>
      </c>
      <c r="AW777" t="b">
        <v>0</v>
      </c>
      <c r="AX777" s="241"/>
      <c r="AY777" s="241"/>
      <c r="AZ777" s="234"/>
      <c r="BA777" s="234"/>
      <c r="BB777" s="234"/>
      <c r="BC777" t="b">
        <v>1</v>
      </c>
      <c r="BD777" s="234" t="s">
        <v>7170</v>
      </c>
      <c r="BE777" s="234" t="s">
        <v>7026</v>
      </c>
      <c r="BF777" s="234" t="s">
        <v>7027</v>
      </c>
      <c r="BG777" s="234" t="s">
        <v>7010</v>
      </c>
      <c r="BH777" s="234" t="s">
        <v>55</v>
      </c>
      <c r="BI777" s="243">
        <v>44573.399282407408</v>
      </c>
      <c r="BJ777" s="234" t="s">
        <v>442</v>
      </c>
      <c r="BK777" s="234" t="s">
        <v>451</v>
      </c>
      <c r="BL777" s="234" t="s">
        <v>451</v>
      </c>
      <c r="BM777" s="234" t="s">
        <v>451</v>
      </c>
      <c r="BN777" s="241"/>
      <c r="BO777" t="b">
        <v>0</v>
      </c>
      <c r="BP777" t="b">
        <v>0</v>
      </c>
      <c r="BQ777" t="b">
        <v>0</v>
      </c>
      <c r="BR777" s="241"/>
      <c r="BS777" s="241"/>
      <c r="BT777" s="234" t="s">
        <v>7012</v>
      </c>
      <c r="BU777" t="b">
        <v>0</v>
      </c>
      <c r="BV777" s="103">
        <v>0</v>
      </c>
      <c r="BW777" s="235"/>
      <c r="BX777" s="234" t="s">
        <v>12306</v>
      </c>
      <c r="BY777" s="234" t="s">
        <v>56</v>
      </c>
      <c r="BZ777" s="234" t="s">
        <v>7014</v>
      </c>
    </row>
    <row r="778" spans="1:78" x14ac:dyDescent="0.25">
      <c r="A778" s="5">
        <v>1422</v>
      </c>
      <c r="B778" s="234" t="s">
        <v>12307</v>
      </c>
      <c r="C778" s="234" t="s">
        <v>12308</v>
      </c>
      <c r="D778" s="234"/>
      <c r="E778" s="234" t="s">
        <v>11584</v>
      </c>
      <c r="F778" s="234" t="s">
        <v>7156</v>
      </c>
      <c r="G778" s="234" t="s">
        <v>7856</v>
      </c>
      <c r="H778" s="234" t="s">
        <v>7018</v>
      </c>
      <c r="I778" s="242"/>
      <c r="J778" s="242">
        <v>44265</v>
      </c>
      <c r="K778" s="234" t="s">
        <v>12309</v>
      </c>
      <c r="L778" s="242">
        <v>44266</v>
      </c>
      <c r="M778" s="234" t="s">
        <v>7159</v>
      </c>
      <c r="N778" s="234" t="s">
        <v>7430</v>
      </c>
      <c r="O778" s="234" t="s">
        <v>12310</v>
      </c>
      <c r="P778" s="234" t="s">
        <v>6999</v>
      </c>
      <c r="Q778" s="234"/>
      <c r="R778" s="234" t="s">
        <v>451</v>
      </c>
      <c r="S778" t="b">
        <v>0</v>
      </c>
      <c r="T778" s="242"/>
      <c r="U778" s="103">
        <v>5</v>
      </c>
      <c r="V778" s="234" t="s">
        <v>272</v>
      </c>
      <c r="W778" s="103">
        <v>5</v>
      </c>
      <c r="X778" s="234" t="s">
        <v>272</v>
      </c>
      <c r="Y778" s="242"/>
      <c r="Z778" s="242"/>
      <c r="AA778" s="103"/>
      <c r="AB778" s="234"/>
      <c r="AC778" s="243">
        <v>44295.723761574074</v>
      </c>
      <c r="AD778" s="234" t="s">
        <v>55</v>
      </c>
      <c r="AE778" s="235" t="s">
        <v>12311</v>
      </c>
      <c r="AF778" s="237"/>
      <c r="AG778" s="234" t="s">
        <v>482</v>
      </c>
      <c r="AH778" s="241"/>
      <c r="AI778" t="b">
        <v>1</v>
      </c>
      <c r="AJ778" t="b">
        <v>0</v>
      </c>
      <c r="AK778" s="234"/>
      <c r="AL778" s="103"/>
      <c r="AM778" t="b">
        <v>0</v>
      </c>
      <c r="AN778" s="234"/>
      <c r="AO778" s="103"/>
      <c r="AP778" s="241"/>
      <c r="AQ778" s="241"/>
      <c r="AR778" s="241"/>
      <c r="AS778" s="241"/>
      <c r="AT778" s="234"/>
      <c r="AU778" s="234" t="s">
        <v>7505</v>
      </c>
      <c r="AV778" t="b">
        <v>0</v>
      </c>
      <c r="AW778" t="b">
        <v>0</v>
      </c>
      <c r="AX778" s="241"/>
      <c r="AY778" s="241"/>
      <c r="AZ778" s="234"/>
      <c r="BA778" s="234"/>
      <c r="BB778" s="234"/>
      <c r="BC778" t="b">
        <v>1</v>
      </c>
      <c r="BD778" s="234" t="s">
        <v>7170</v>
      </c>
      <c r="BE778" s="234" t="s">
        <v>7026</v>
      </c>
      <c r="BF778" s="234" t="s">
        <v>7027</v>
      </c>
      <c r="BG778" s="234" t="s">
        <v>7010</v>
      </c>
      <c r="BH778" s="234" t="s">
        <v>55</v>
      </c>
      <c r="BI778" s="243">
        <v>44573.399282407408</v>
      </c>
      <c r="BJ778" s="234" t="s">
        <v>442</v>
      </c>
      <c r="BK778" s="234" t="s">
        <v>451</v>
      </c>
      <c r="BL778" s="234" t="s">
        <v>451</v>
      </c>
      <c r="BM778" s="234" t="s">
        <v>451</v>
      </c>
      <c r="BN778" s="241"/>
      <c r="BO778" t="b">
        <v>0</v>
      </c>
      <c r="BP778" t="b">
        <v>0</v>
      </c>
      <c r="BQ778" t="b">
        <v>0</v>
      </c>
      <c r="BR778" s="241"/>
      <c r="BS778" s="241"/>
      <c r="BT778" s="234" t="s">
        <v>7012</v>
      </c>
      <c r="BU778" t="b">
        <v>0</v>
      </c>
      <c r="BV778" s="103">
        <v>0</v>
      </c>
      <c r="BW778" s="235"/>
      <c r="BX778" s="234" t="s">
        <v>12311</v>
      </c>
      <c r="BY778" s="234" t="s">
        <v>56</v>
      </c>
      <c r="BZ778" s="234" t="s">
        <v>7014</v>
      </c>
    </row>
    <row r="779" spans="1:78" x14ac:dyDescent="0.25">
      <c r="A779" s="5">
        <v>1421</v>
      </c>
      <c r="B779" s="234" t="s">
        <v>12312</v>
      </c>
      <c r="C779" s="234" t="s">
        <v>12313</v>
      </c>
      <c r="D779" s="234" t="s">
        <v>9248</v>
      </c>
      <c r="E779" s="234" t="s">
        <v>9249</v>
      </c>
      <c r="F779" s="234" t="s">
        <v>6993</v>
      </c>
      <c r="G779" s="234" t="s">
        <v>7302</v>
      </c>
      <c r="H779" s="234" t="s">
        <v>6994</v>
      </c>
      <c r="I779" s="242"/>
      <c r="J779" s="242">
        <v>44265</v>
      </c>
      <c r="K779" s="234" t="s">
        <v>12314</v>
      </c>
      <c r="L779" s="242">
        <v>44265</v>
      </c>
      <c r="M779" s="234" t="s">
        <v>7066</v>
      </c>
      <c r="N779" s="234" t="s">
        <v>9250</v>
      </c>
      <c r="O779" s="234" t="s">
        <v>9251</v>
      </c>
      <c r="P779" s="234" t="s">
        <v>6999</v>
      </c>
      <c r="Q779" s="234"/>
      <c r="R779" s="234" t="s">
        <v>451</v>
      </c>
      <c r="S779" t="b">
        <v>0</v>
      </c>
      <c r="T779" s="242"/>
      <c r="U779" s="103">
        <v>30</v>
      </c>
      <c r="V779" s="234" t="s">
        <v>272</v>
      </c>
      <c r="W779" s="103">
        <v>30</v>
      </c>
      <c r="X779" s="234" t="s">
        <v>272</v>
      </c>
      <c r="Y779" s="242"/>
      <c r="Z779" s="242"/>
      <c r="AA779" s="103"/>
      <c r="AB779" s="234" t="s">
        <v>9253</v>
      </c>
      <c r="AC779" s="243">
        <v>44295.723703703705</v>
      </c>
      <c r="AD779" s="234" t="s">
        <v>55</v>
      </c>
      <c r="AE779" s="235" t="s">
        <v>12315</v>
      </c>
      <c r="AF779" s="237"/>
      <c r="AG779" s="234" t="s">
        <v>482</v>
      </c>
      <c r="AH779" s="241"/>
      <c r="AI779" t="b">
        <v>1</v>
      </c>
      <c r="AJ779" t="b">
        <v>0</v>
      </c>
      <c r="AK779" s="234"/>
      <c r="AL779" s="103"/>
      <c r="AM779" t="b">
        <v>0</v>
      </c>
      <c r="AN779" s="234"/>
      <c r="AO779" s="103"/>
      <c r="AP779" s="241"/>
      <c r="AQ779" s="241"/>
      <c r="AR779" s="241"/>
      <c r="AS779" s="241"/>
      <c r="AT779" s="234" t="s">
        <v>7005</v>
      </c>
      <c r="AU779" s="234" t="s">
        <v>7505</v>
      </c>
      <c r="AV779" t="b">
        <v>0</v>
      </c>
      <c r="AW779" t="b">
        <v>0</v>
      </c>
      <c r="AX779" s="241"/>
      <c r="AY779" s="241"/>
      <c r="AZ779" s="234"/>
      <c r="BA779" s="234"/>
      <c r="BB779" s="234"/>
      <c r="BC779" t="b">
        <v>0</v>
      </c>
      <c r="BD779" s="234" t="s">
        <v>7076</v>
      </c>
      <c r="BE779" s="234" t="s">
        <v>7009</v>
      </c>
      <c r="BF779" s="234" t="s">
        <v>7027</v>
      </c>
      <c r="BG779" s="234" t="s">
        <v>8373</v>
      </c>
      <c r="BH779" s="234" t="s">
        <v>55</v>
      </c>
      <c r="BI779" s="243">
        <v>44573.425324074073</v>
      </c>
      <c r="BJ779" s="234" t="s">
        <v>442</v>
      </c>
      <c r="BK779" s="234" t="s">
        <v>451</v>
      </c>
      <c r="BL779" s="234" t="s">
        <v>451</v>
      </c>
      <c r="BM779" s="234" t="s">
        <v>451</v>
      </c>
      <c r="BN779" s="241"/>
      <c r="BO779" t="b">
        <v>0</v>
      </c>
      <c r="BP779" t="b">
        <v>0</v>
      </c>
      <c r="BQ779" t="b">
        <v>0</v>
      </c>
      <c r="BR779" s="241"/>
      <c r="BS779" s="241"/>
      <c r="BT779" s="234" t="s">
        <v>7012</v>
      </c>
      <c r="BU779" t="b">
        <v>0</v>
      </c>
      <c r="BV779" s="103">
        <v>0</v>
      </c>
      <c r="BW779" s="235"/>
      <c r="BX779" s="234" t="s">
        <v>12316</v>
      </c>
      <c r="BY779" s="234" t="s">
        <v>56</v>
      </c>
      <c r="BZ779" s="234" t="s">
        <v>7014</v>
      </c>
    </row>
    <row r="780" spans="1:78" x14ac:dyDescent="0.25">
      <c r="A780" s="5">
        <v>1420</v>
      </c>
      <c r="B780" s="234" t="s">
        <v>12317</v>
      </c>
      <c r="C780" s="234" t="s">
        <v>12318</v>
      </c>
      <c r="D780" s="234"/>
      <c r="E780" s="234" t="s">
        <v>12319</v>
      </c>
      <c r="F780" s="234" t="s">
        <v>2991</v>
      </c>
      <c r="G780" s="234" t="s">
        <v>7864</v>
      </c>
      <c r="H780" s="234" t="s">
        <v>7034</v>
      </c>
      <c r="I780" s="242"/>
      <c r="J780" s="242">
        <v>44260</v>
      </c>
      <c r="K780" s="234" t="s">
        <v>12320</v>
      </c>
      <c r="L780" s="242">
        <v>44272</v>
      </c>
      <c r="M780" s="234" t="s">
        <v>6996</v>
      </c>
      <c r="N780" s="234" t="s">
        <v>10487</v>
      </c>
      <c r="O780" s="234" t="s">
        <v>10488</v>
      </c>
      <c r="P780" s="234" t="s">
        <v>6999</v>
      </c>
      <c r="Q780" s="234"/>
      <c r="R780" s="234" t="s">
        <v>451</v>
      </c>
      <c r="S780" t="b">
        <v>0</v>
      </c>
      <c r="T780" s="242"/>
      <c r="U780" s="103">
        <v>2700</v>
      </c>
      <c r="V780" s="234" t="s">
        <v>272</v>
      </c>
      <c r="W780" s="103">
        <v>2700</v>
      </c>
      <c r="X780" s="234" t="s">
        <v>272</v>
      </c>
      <c r="Y780" s="242"/>
      <c r="Z780" s="242"/>
      <c r="AA780" s="103"/>
      <c r="AB780" s="234"/>
      <c r="AC780" s="243">
        <v>44295.723668981482</v>
      </c>
      <c r="AD780" s="234" t="s">
        <v>55</v>
      </c>
      <c r="AE780" s="235" t="s">
        <v>12321</v>
      </c>
      <c r="AF780" s="237"/>
      <c r="AG780" s="234" t="s">
        <v>482</v>
      </c>
      <c r="AH780" s="241"/>
      <c r="AI780" t="b">
        <v>1</v>
      </c>
      <c r="AJ780" t="b">
        <v>0</v>
      </c>
      <c r="AK780" s="234"/>
      <c r="AL780" s="103"/>
      <c r="AM780" t="b">
        <v>0</v>
      </c>
      <c r="AN780" s="234"/>
      <c r="AO780" s="103"/>
      <c r="AP780" s="241"/>
      <c r="AQ780" s="241"/>
      <c r="AR780" s="241"/>
      <c r="AS780" s="241"/>
      <c r="AT780" s="234"/>
      <c r="AU780" s="234" t="s">
        <v>7505</v>
      </c>
      <c r="AV780" t="b">
        <v>0</v>
      </c>
      <c r="AW780" t="b">
        <v>0</v>
      </c>
      <c r="AX780" s="241"/>
      <c r="AY780" s="241"/>
      <c r="AZ780" s="234"/>
      <c r="BA780" s="234"/>
      <c r="BB780" s="234"/>
      <c r="BC780" t="b">
        <v>1</v>
      </c>
      <c r="BD780" s="234" t="s">
        <v>7008</v>
      </c>
      <c r="BE780" s="234" t="s">
        <v>7045</v>
      </c>
      <c r="BF780" s="234" t="s">
        <v>6972</v>
      </c>
      <c r="BG780" s="234" t="s">
        <v>7028</v>
      </c>
      <c r="BH780" s="234" t="s">
        <v>55</v>
      </c>
      <c r="BI780" s="243">
        <v>44573.399270833332</v>
      </c>
      <c r="BJ780" s="234" t="s">
        <v>442</v>
      </c>
      <c r="BK780" s="234" t="s">
        <v>451</v>
      </c>
      <c r="BL780" s="234" t="s">
        <v>451</v>
      </c>
      <c r="BM780" s="234" t="s">
        <v>451</v>
      </c>
      <c r="BN780" s="241"/>
      <c r="BO780" t="b">
        <v>0</v>
      </c>
      <c r="BP780" t="b">
        <v>0</v>
      </c>
      <c r="BQ780" t="b">
        <v>0</v>
      </c>
      <c r="BR780" s="241"/>
      <c r="BS780" s="241"/>
      <c r="BT780" s="234" t="s">
        <v>7012</v>
      </c>
      <c r="BU780" t="b">
        <v>0</v>
      </c>
      <c r="BV780" s="103">
        <v>0</v>
      </c>
      <c r="BW780" s="235"/>
      <c r="BX780" s="234" t="s">
        <v>12321</v>
      </c>
      <c r="BY780" s="234" t="s">
        <v>56</v>
      </c>
      <c r="BZ780" s="234" t="s">
        <v>7014</v>
      </c>
    </row>
    <row r="781" spans="1:78" x14ac:dyDescent="0.25">
      <c r="A781" s="5">
        <v>1419</v>
      </c>
      <c r="B781" s="234" t="s">
        <v>12322</v>
      </c>
      <c r="C781" s="234" t="s">
        <v>12323</v>
      </c>
      <c r="D781" s="234" t="s">
        <v>9917</v>
      </c>
      <c r="E781" s="234" t="s">
        <v>11748</v>
      </c>
      <c r="F781" s="234" t="s">
        <v>7156</v>
      </c>
      <c r="G781" s="234" t="s">
        <v>7856</v>
      </c>
      <c r="H781" s="234" t="s">
        <v>7018</v>
      </c>
      <c r="I781" s="242"/>
      <c r="J781" s="242">
        <v>44264</v>
      </c>
      <c r="K781" s="234" t="s">
        <v>12324</v>
      </c>
      <c r="L781" s="242">
        <v>44264</v>
      </c>
      <c r="M781" s="234" t="s">
        <v>6996</v>
      </c>
      <c r="N781" s="234" t="s">
        <v>9919</v>
      </c>
      <c r="O781" s="234" t="s">
        <v>9398</v>
      </c>
      <c r="P781" s="234" t="s">
        <v>6999</v>
      </c>
      <c r="Q781" s="234"/>
      <c r="R781" s="234" t="s">
        <v>451</v>
      </c>
      <c r="S781" t="b">
        <v>0</v>
      </c>
      <c r="T781" s="242"/>
      <c r="U781" s="103">
        <v>2</v>
      </c>
      <c r="V781" s="234" t="s">
        <v>272</v>
      </c>
      <c r="W781" s="103">
        <v>2</v>
      </c>
      <c r="X781" s="234" t="s">
        <v>272</v>
      </c>
      <c r="Y781" s="242"/>
      <c r="Z781" s="242"/>
      <c r="AA781" s="103"/>
      <c r="AB781" s="234" t="s">
        <v>9921</v>
      </c>
      <c r="AC781" s="243">
        <v>44295.723645833335</v>
      </c>
      <c r="AD781" s="234" t="s">
        <v>55</v>
      </c>
      <c r="AE781" s="235" t="s">
        <v>12325</v>
      </c>
      <c r="AF781" s="237"/>
      <c r="AG781" s="234" t="s">
        <v>482</v>
      </c>
      <c r="AH781" s="241"/>
      <c r="AI781" t="b">
        <v>1</v>
      </c>
      <c r="AJ781" t="b">
        <v>0</v>
      </c>
      <c r="AK781" s="234"/>
      <c r="AL781" s="103"/>
      <c r="AM781" t="b">
        <v>0</v>
      </c>
      <c r="AN781" s="234"/>
      <c r="AO781" s="103"/>
      <c r="AP781" s="241"/>
      <c r="AQ781" s="241"/>
      <c r="AR781" s="241"/>
      <c r="AS781" s="241"/>
      <c r="AT781" s="234" t="s">
        <v>7005</v>
      </c>
      <c r="AU781" s="234" t="s">
        <v>7505</v>
      </c>
      <c r="AV781" t="b">
        <v>0</v>
      </c>
      <c r="AW781" t="b">
        <v>0</v>
      </c>
      <c r="AX781" s="241"/>
      <c r="AY781" s="241"/>
      <c r="AZ781" s="234"/>
      <c r="BA781" s="234"/>
      <c r="BB781" s="234"/>
      <c r="BC781" t="b">
        <v>0</v>
      </c>
      <c r="BD781" s="234" t="s">
        <v>7008</v>
      </c>
      <c r="BE781" s="234" t="s">
        <v>7026</v>
      </c>
      <c r="BF781" s="234" t="s">
        <v>7027</v>
      </c>
      <c r="BG781" s="234" t="s">
        <v>7010</v>
      </c>
      <c r="BH781" s="234" t="s">
        <v>55</v>
      </c>
      <c r="BI781" s="243">
        <v>44573.399270833332</v>
      </c>
      <c r="BJ781" s="234" t="s">
        <v>442</v>
      </c>
      <c r="BK781" s="234" t="s">
        <v>451</v>
      </c>
      <c r="BL781" s="234" t="s">
        <v>451</v>
      </c>
      <c r="BM781" s="234" t="s">
        <v>451</v>
      </c>
      <c r="BN781" s="241"/>
      <c r="BO781" t="b">
        <v>0</v>
      </c>
      <c r="BP781" t="b">
        <v>0</v>
      </c>
      <c r="BQ781" t="b">
        <v>0</v>
      </c>
      <c r="BR781" s="241"/>
      <c r="BS781" s="241"/>
      <c r="BT781" s="234" t="s">
        <v>7012</v>
      </c>
      <c r="BU781" t="b">
        <v>0</v>
      </c>
      <c r="BV781" s="103">
        <v>0</v>
      </c>
      <c r="BW781" s="235"/>
      <c r="BX781" s="234" t="s">
        <v>12325</v>
      </c>
      <c r="BY781" s="234" t="s">
        <v>56</v>
      </c>
      <c r="BZ781" s="234" t="s">
        <v>7014</v>
      </c>
    </row>
    <row r="782" spans="1:78" x14ac:dyDescent="0.25">
      <c r="A782" s="5">
        <v>1418</v>
      </c>
      <c r="B782" s="234" t="s">
        <v>12326</v>
      </c>
      <c r="C782" s="234" t="s">
        <v>12327</v>
      </c>
      <c r="D782" s="234"/>
      <c r="E782" s="234" t="s">
        <v>11655</v>
      </c>
      <c r="F782" s="234" t="s">
        <v>7156</v>
      </c>
      <c r="G782" s="234" t="s">
        <v>7856</v>
      </c>
      <c r="H782" s="234" t="s">
        <v>7018</v>
      </c>
      <c r="I782" s="242"/>
      <c r="J782" s="242">
        <v>44264</v>
      </c>
      <c r="K782" s="234" t="s">
        <v>12328</v>
      </c>
      <c r="L782" s="242">
        <v>44264</v>
      </c>
      <c r="M782" s="234" t="s">
        <v>6996</v>
      </c>
      <c r="N782" s="234" t="s">
        <v>11657</v>
      </c>
      <c r="O782" s="234" t="s">
        <v>11658</v>
      </c>
      <c r="P782" s="234" t="s">
        <v>6999</v>
      </c>
      <c r="Q782" s="234"/>
      <c r="R782" s="234" t="s">
        <v>451</v>
      </c>
      <c r="S782" t="b">
        <v>0</v>
      </c>
      <c r="T782" s="242"/>
      <c r="U782" s="103">
        <v>1</v>
      </c>
      <c r="V782" s="234" t="s">
        <v>272</v>
      </c>
      <c r="W782" s="103">
        <v>1</v>
      </c>
      <c r="X782" s="234" t="s">
        <v>272</v>
      </c>
      <c r="Y782" s="242"/>
      <c r="Z782" s="242"/>
      <c r="AA782" s="103"/>
      <c r="AB782" s="234"/>
      <c r="AC782" s="243">
        <v>44295.723622685182</v>
      </c>
      <c r="AD782" s="234" t="s">
        <v>55</v>
      </c>
      <c r="AE782" s="235" t="s">
        <v>12329</v>
      </c>
      <c r="AF782" s="237"/>
      <c r="AG782" s="234" t="s">
        <v>482</v>
      </c>
      <c r="AH782" s="241"/>
      <c r="AI782" t="b">
        <v>1</v>
      </c>
      <c r="AJ782" t="b">
        <v>0</v>
      </c>
      <c r="AK782" s="234"/>
      <c r="AL782" s="103"/>
      <c r="AM782" t="b">
        <v>0</v>
      </c>
      <c r="AN782" s="234"/>
      <c r="AO782" s="103"/>
      <c r="AP782" s="241"/>
      <c r="AQ782" s="241"/>
      <c r="AR782" s="241"/>
      <c r="AS782" s="241"/>
      <c r="AT782" s="234"/>
      <c r="AU782" s="234" t="s">
        <v>7505</v>
      </c>
      <c r="AV782" t="b">
        <v>0</v>
      </c>
      <c r="AW782" t="b">
        <v>0</v>
      </c>
      <c r="AX782" s="241"/>
      <c r="AY782" s="241"/>
      <c r="AZ782" s="234"/>
      <c r="BA782" s="234"/>
      <c r="BB782" s="234"/>
      <c r="BC782" t="b">
        <v>1</v>
      </c>
      <c r="BD782" s="234" t="s">
        <v>7008</v>
      </c>
      <c r="BE782" s="234" t="s">
        <v>7026</v>
      </c>
      <c r="BF782" s="234" t="s">
        <v>7027</v>
      </c>
      <c r="BG782" s="234" t="s">
        <v>7010</v>
      </c>
      <c r="BH782" s="234" t="s">
        <v>55</v>
      </c>
      <c r="BI782" s="243">
        <v>44573.399259259262</v>
      </c>
      <c r="BJ782" s="234" t="s">
        <v>442</v>
      </c>
      <c r="BK782" s="234" t="s">
        <v>451</v>
      </c>
      <c r="BL782" s="234" t="s">
        <v>451</v>
      </c>
      <c r="BM782" s="234" t="s">
        <v>451</v>
      </c>
      <c r="BN782" s="241"/>
      <c r="BO782" t="b">
        <v>0</v>
      </c>
      <c r="BP782" t="b">
        <v>0</v>
      </c>
      <c r="BQ782" t="b">
        <v>0</v>
      </c>
      <c r="BR782" s="241"/>
      <c r="BS782" s="241"/>
      <c r="BT782" s="234" t="s">
        <v>7012</v>
      </c>
      <c r="BU782" t="b">
        <v>0</v>
      </c>
      <c r="BV782" s="103">
        <v>0</v>
      </c>
      <c r="BW782" s="235"/>
      <c r="BX782" s="234" t="s">
        <v>12329</v>
      </c>
      <c r="BY782" s="234" t="s">
        <v>56</v>
      </c>
      <c r="BZ782" s="234" t="s">
        <v>7014</v>
      </c>
    </row>
    <row r="783" spans="1:78" x14ac:dyDescent="0.25">
      <c r="A783" s="5">
        <v>1417</v>
      </c>
      <c r="B783" s="234" t="s">
        <v>12330</v>
      </c>
      <c r="C783" s="234" t="s">
        <v>12331</v>
      </c>
      <c r="D783" s="234" t="s">
        <v>8296</v>
      </c>
      <c r="E783" s="234" t="s">
        <v>8297</v>
      </c>
      <c r="F783" s="234" t="s">
        <v>6993</v>
      </c>
      <c r="G783" s="234" t="s">
        <v>7302</v>
      </c>
      <c r="H783" s="234" t="s">
        <v>6994</v>
      </c>
      <c r="I783" s="242"/>
      <c r="J783" s="242">
        <v>44263</v>
      </c>
      <c r="K783" s="234" t="s">
        <v>12332</v>
      </c>
      <c r="L783" s="242">
        <v>44265</v>
      </c>
      <c r="M783" s="234" t="s">
        <v>6996</v>
      </c>
      <c r="N783" s="234" t="s">
        <v>8299</v>
      </c>
      <c r="O783" s="234" t="s">
        <v>8300</v>
      </c>
      <c r="P783" s="234" t="s">
        <v>6999</v>
      </c>
      <c r="Q783" s="234"/>
      <c r="R783" s="234" t="s">
        <v>451</v>
      </c>
      <c r="S783" t="b">
        <v>0</v>
      </c>
      <c r="T783" s="242"/>
      <c r="U783" s="103">
        <v>8</v>
      </c>
      <c r="V783" s="234" t="s">
        <v>272</v>
      </c>
      <c r="W783" s="103">
        <v>8</v>
      </c>
      <c r="X783" s="234" t="s">
        <v>272</v>
      </c>
      <c r="Y783" s="242"/>
      <c r="Z783" s="242"/>
      <c r="AA783" s="103"/>
      <c r="AB783" s="234" t="s">
        <v>8302</v>
      </c>
      <c r="AC783" s="243">
        <v>44295.723576388889</v>
      </c>
      <c r="AD783" s="234" t="s">
        <v>55</v>
      </c>
      <c r="AE783" s="235" t="s">
        <v>12333</v>
      </c>
      <c r="AF783" s="237"/>
      <c r="AG783" s="234" t="s">
        <v>482</v>
      </c>
      <c r="AH783" s="241"/>
      <c r="AI783" t="b">
        <v>1</v>
      </c>
      <c r="AJ783" t="b">
        <v>0</v>
      </c>
      <c r="AK783" s="234"/>
      <c r="AL783" s="103"/>
      <c r="AM783" t="b">
        <v>0</v>
      </c>
      <c r="AN783" s="234"/>
      <c r="AO783" s="103"/>
      <c r="AP783" s="241"/>
      <c r="AQ783" s="241"/>
      <c r="AR783" s="241"/>
      <c r="AS783" s="241"/>
      <c r="AT783" s="234" t="s">
        <v>7005</v>
      </c>
      <c r="AU783" s="234" t="s">
        <v>7505</v>
      </c>
      <c r="AV783" t="b">
        <v>0</v>
      </c>
      <c r="AW783" t="b">
        <v>0</v>
      </c>
      <c r="AX783" s="241"/>
      <c r="AY783" s="241"/>
      <c r="AZ783" s="234"/>
      <c r="BA783" s="234"/>
      <c r="BB783" s="234"/>
      <c r="BC783" t="b">
        <v>0</v>
      </c>
      <c r="BD783" s="234" t="s">
        <v>7008</v>
      </c>
      <c r="BE783" s="234" t="s">
        <v>7009</v>
      </c>
      <c r="BF783" s="234" t="s">
        <v>7027</v>
      </c>
      <c r="BG783" s="234" t="s">
        <v>7028</v>
      </c>
      <c r="BH783" s="234" t="s">
        <v>55</v>
      </c>
      <c r="BI783" s="243">
        <v>44573.399259259262</v>
      </c>
      <c r="BJ783" s="234" t="s">
        <v>442</v>
      </c>
      <c r="BK783" s="234" t="s">
        <v>451</v>
      </c>
      <c r="BL783" s="234" t="s">
        <v>451</v>
      </c>
      <c r="BM783" s="234" t="s">
        <v>451</v>
      </c>
      <c r="BN783" s="241"/>
      <c r="BO783" t="b">
        <v>0</v>
      </c>
      <c r="BP783" t="b">
        <v>0</v>
      </c>
      <c r="BQ783" t="b">
        <v>0</v>
      </c>
      <c r="BR783" s="241"/>
      <c r="BS783" s="241"/>
      <c r="BT783" s="234" t="s">
        <v>7012</v>
      </c>
      <c r="BU783" t="b">
        <v>0</v>
      </c>
      <c r="BV783" s="103">
        <v>0</v>
      </c>
      <c r="BW783" s="235"/>
      <c r="BX783" s="234" t="s">
        <v>12333</v>
      </c>
      <c r="BY783" s="234" t="s">
        <v>56</v>
      </c>
      <c r="BZ783" s="234" t="s">
        <v>7014</v>
      </c>
    </row>
    <row r="784" spans="1:78" x14ac:dyDescent="0.25">
      <c r="A784" s="5">
        <v>1416</v>
      </c>
      <c r="B784" s="234" t="s">
        <v>12334</v>
      </c>
      <c r="C784" s="234" t="s">
        <v>12335</v>
      </c>
      <c r="D784" s="234"/>
      <c r="E784" s="234" t="s">
        <v>12336</v>
      </c>
      <c r="F784" s="234" t="s">
        <v>6993</v>
      </c>
      <c r="G784" s="234" t="s">
        <v>7315</v>
      </c>
      <c r="H784" s="234" t="s">
        <v>6994</v>
      </c>
      <c r="I784" s="242"/>
      <c r="J784" s="242">
        <v>44264</v>
      </c>
      <c r="K784" s="234" t="s">
        <v>12337</v>
      </c>
      <c r="L784" s="242">
        <v>44270</v>
      </c>
      <c r="M784" s="234" t="s">
        <v>6996</v>
      </c>
      <c r="N784" s="234" t="s">
        <v>12338</v>
      </c>
      <c r="O784" s="234" t="s">
        <v>10406</v>
      </c>
      <c r="P784" s="234" t="s">
        <v>6999</v>
      </c>
      <c r="Q784" s="234"/>
      <c r="R784" s="234" t="s">
        <v>451</v>
      </c>
      <c r="S784" t="b">
        <v>0</v>
      </c>
      <c r="T784" s="242"/>
      <c r="U784" s="103">
        <v>3</v>
      </c>
      <c r="V784" s="234" t="s">
        <v>272</v>
      </c>
      <c r="W784" s="103">
        <v>3</v>
      </c>
      <c r="X784" s="234" t="s">
        <v>272</v>
      </c>
      <c r="Y784" s="242"/>
      <c r="Z784" s="242"/>
      <c r="AA784" s="103"/>
      <c r="AB784" s="234"/>
      <c r="AC784" s="243">
        <v>44295.723541666666</v>
      </c>
      <c r="AD784" s="234" t="s">
        <v>55</v>
      </c>
      <c r="AE784" s="235" t="s">
        <v>12339</v>
      </c>
      <c r="AF784" s="237"/>
      <c r="AG784" s="234" t="s">
        <v>482</v>
      </c>
      <c r="AH784" s="241"/>
      <c r="AI784" t="b">
        <v>1</v>
      </c>
      <c r="AJ784" t="b">
        <v>0</v>
      </c>
      <c r="AK784" s="234"/>
      <c r="AL784" s="103"/>
      <c r="AM784" t="b">
        <v>0</v>
      </c>
      <c r="AN784" s="234"/>
      <c r="AO784" s="103"/>
      <c r="AP784" s="241"/>
      <c r="AQ784" s="241"/>
      <c r="AR784" s="241"/>
      <c r="AS784" s="241"/>
      <c r="AT784" s="234"/>
      <c r="AU784" s="234" t="s">
        <v>7505</v>
      </c>
      <c r="AV784" t="b">
        <v>0</v>
      </c>
      <c r="AW784" t="b">
        <v>0</v>
      </c>
      <c r="AX784" s="241"/>
      <c r="AY784" s="241"/>
      <c r="AZ784" s="234"/>
      <c r="BA784" s="234"/>
      <c r="BB784" s="234"/>
      <c r="BC784" t="b">
        <v>1</v>
      </c>
      <c r="BD784" s="234" t="s">
        <v>7008</v>
      </c>
      <c r="BE784" s="234" t="s">
        <v>7009</v>
      </c>
      <c r="BF784" s="234" t="s">
        <v>6972</v>
      </c>
      <c r="BG784" s="234" t="s">
        <v>7028</v>
      </c>
      <c r="BH784" s="234" t="s">
        <v>55</v>
      </c>
      <c r="BI784" s="243">
        <v>44573.399259259262</v>
      </c>
      <c r="BJ784" s="234" t="s">
        <v>442</v>
      </c>
      <c r="BK784" s="234" t="s">
        <v>451</v>
      </c>
      <c r="BL784" s="234" t="s">
        <v>451</v>
      </c>
      <c r="BM784" s="234" t="s">
        <v>451</v>
      </c>
      <c r="BN784" s="241"/>
      <c r="BO784" t="b">
        <v>0</v>
      </c>
      <c r="BP784" t="b">
        <v>0</v>
      </c>
      <c r="BQ784" t="b">
        <v>0</v>
      </c>
      <c r="BR784" s="241"/>
      <c r="BS784" s="241"/>
      <c r="BT784" s="234" t="s">
        <v>7012</v>
      </c>
      <c r="BU784" t="b">
        <v>0</v>
      </c>
      <c r="BV784" s="103">
        <v>0</v>
      </c>
      <c r="BW784" s="235"/>
      <c r="BX784" s="234" t="s">
        <v>12339</v>
      </c>
      <c r="BY784" s="234" t="s">
        <v>56</v>
      </c>
      <c r="BZ784" s="234" t="s">
        <v>7014</v>
      </c>
    </row>
    <row r="785" spans="1:78" x14ac:dyDescent="0.25">
      <c r="A785" s="5">
        <v>1415</v>
      </c>
      <c r="B785" s="234" t="s">
        <v>12340</v>
      </c>
      <c r="C785" s="234" t="s">
        <v>12341</v>
      </c>
      <c r="D785" s="234" t="s">
        <v>7848</v>
      </c>
      <c r="E785" s="234" t="s">
        <v>11802</v>
      </c>
      <c r="F785" s="234" t="s">
        <v>6993</v>
      </c>
      <c r="G785" s="234" t="s">
        <v>10829</v>
      </c>
      <c r="H785" s="234" t="s">
        <v>7856</v>
      </c>
      <c r="I785" s="242"/>
      <c r="J785" s="242">
        <v>44264</v>
      </c>
      <c r="K785" s="234" t="s">
        <v>12342</v>
      </c>
      <c r="L785" s="242">
        <v>44271</v>
      </c>
      <c r="M785" s="234" t="s">
        <v>6996</v>
      </c>
      <c r="N785" s="234" t="s">
        <v>7204</v>
      </c>
      <c r="O785" s="234" t="s">
        <v>11658</v>
      </c>
      <c r="P785" s="234" t="s">
        <v>6999</v>
      </c>
      <c r="Q785" s="234"/>
      <c r="R785" s="234" t="s">
        <v>451</v>
      </c>
      <c r="S785" t="b">
        <v>0</v>
      </c>
      <c r="T785" s="242"/>
      <c r="U785" s="103">
        <v>750</v>
      </c>
      <c r="V785" s="234" t="s">
        <v>272</v>
      </c>
      <c r="W785" s="103">
        <v>750</v>
      </c>
      <c r="X785" s="234" t="s">
        <v>272</v>
      </c>
      <c r="Y785" s="242"/>
      <c r="Z785" s="242"/>
      <c r="AA785" s="103"/>
      <c r="AB785" s="234" t="s">
        <v>11805</v>
      </c>
      <c r="AC785" s="243">
        <v>44295.723495370374</v>
      </c>
      <c r="AD785" s="234" t="s">
        <v>55</v>
      </c>
      <c r="AE785" s="235" t="s">
        <v>12343</v>
      </c>
      <c r="AF785" s="237"/>
      <c r="AG785" s="234" t="s">
        <v>436</v>
      </c>
      <c r="AH785" s="241"/>
      <c r="AI785" t="b">
        <v>1</v>
      </c>
      <c r="AJ785" t="b">
        <v>0</v>
      </c>
      <c r="AK785" s="234"/>
      <c r="AL785" s="103"/>
      <c r="AM785" t="b">
        <v>0</v>
      </c>
      <c r="AN785" s="234"/>
      <c r="AO785" s="103"/>
      <c r="AP785" s="241"/>
      <c r="AQ785" s="241"/>
      <c r="AR785" s="241"/>
      <c r="AS785" s="241"/>
      <c r="AT785" s="234" t="s">
        <v>7430</v>
      </c>
      <c r="AU785" s="234" t="s">
        <v>7505</v>
      </c>
      <c r="AV785" t="b">
        <v>0</v>
      </c>
      <c r="AW785" t="b">
        <v>0</v>
      </c>
      <c r="AX785" s="241"/>
      <c r="AY785" s="241"/>
      <c r="AZ785" s="234"/>
      <c r="BA785" s="234"/>
      <c r="BB785" s="234"/>
      <c r="BC785" t="b">
        <v>0</v>
      </c>
      <c r="BD785" s="234" t="s">
        <v>7008</v>
      </c>
      <c r="BE785" s="234" t="s">
        <v>7026</v>
      </c>
      <c r="BF785" s="234" t="s">
        <v>7027</v>
      </c>
      <c r="BG785" s="234" t="s">
        <v>7028</v>
      </c>
      <c r="BH785" s="234" t="s">
        <v>55</v>
      </c>
      <c r="BI785" s="243">
        <v>44573.399247685185</v>
      </c>
      <c r="BJ785" s="234" t="s">
        <v>442</v>
      </c>
      <c r="BK785" s="234" t="s">
        <v>451</v>
      </c>
      <c r="BL785" s="234" t="s">
        <v>451</v>
      </c>
      <c r="BM785" s="234" t="s">
        <v>451</v>
      </c>
      <c r="BN785" s="241"/>
      <c r="BO785" t="b">
        <v>0</v>
      </c>
      <c r="BP785" t="b">
        <v>0</v>
      </c>
      <c r="BQ785" t="b">
        <v>0</v>
      </c>
      <c r="BR785" s="241"/>
      <c r="BS785" s="241"/>
      <c r="BT785" s="234" t="s">
        <v>10310</v>
      </c>
      <c r="BU785" t="b">
        <v>0</v>
      </c>
      <c r="BV785" s="103">
        <v>0</v>
      </c>
      <c r="BW785" s="235"/>
      <c r="BX785" s="234" t="s">
        <v>12343</v>
      </c>
      <c r="BY785" s="234" t="s">
        <v>56</v>
      </c>
      <c r="BZ785" s="234" t="s">
        <v>7014</v>
      </c>
    </row>
    <row r="786" spans="1:78" x14ac:dyDescent="0.25">
      <c r="A786" s="5">
        <v>1414</v>
      </c>
      <c r="B786" s="234" t="s">
        <v>12344</v>
      </c>
      <c r="C786" s="234" t="s">
        <v>12345</v>
      </c>
      <c r="D786" s="234" t="s">
        <v>8127</v>
      </c>
      <c r="E786" s="234" t="s">
        <v>8671</v>
      </c>
      <c r="F786" s="234" t="s">
        <v>2991</v>
      </c>
      <c r="G786" s="234" t="s">
        <v>7864</v>
      </c>
      <c r="H786" s="234" t="s">
        <v>7034</v>
      </c>
      <c r="I786" s="242"/>
      <c r="J786" s="242">
        <v>44258</v>
      </c>
      <c r="K786" s="234" t="s">
        <v>12346</v>
      </c>
      <c r="L786" s="242">
        <v>44265</v>
      </c>
      <c r="M786" s="234" t="s">
        <v>6996</v>
      </c>
      <c r="N786" s="234" t="s">
        <v>8128</v>
      </c>
      <c r="O786" s="234" t="s">
        <v>11866</v>
      </c>
      <c r="P786" s="234" t="s">
        <v>6999</v>
      </c>
      <c r="Q786" s="234"/>
      <c r="R786" s="234" t="s">
        <v>451</v>
      </c>
      <c r="S786" t="b">
        <v>0</v>
      </c>
      <c r="T786" s="242"/>
      <c r="U786" s="103">
        <v>112</v>
      </c>
      <c r="V786" s="234" t="s">
        <v>272</v>
      </c>
      <c r="W786" s="103">
        <v>672</v>
      </c>
      <c r="X786" s="234" t="s">
        <v>272</v>
      </c>
      <c r="Y786" s="242"/>
      <c r="Z786" s="242"/>
      <c r="AA786" s="103"/>
      <c r="AB786" s="234" t="s">
        <v>8130</v>
      </c>
      <c r="AC786" s="243">
        <v>44295.723449074074</v>
      </c>
      <c r="AD786" s="234" t="s">
        <v>55</v>
      </c>
      <c r="AE786" s="235" t="s">
        <v>12347</v>
      </c>
      <c r="AF786" s="237"/>
      <c r="AG786" s="234" t="s">
        <v>482</v>
      </c>
      <c r="AH786" s="241"/>
      <c r="AI786" t="b">
        <v>1</v>
      </c>
      <c r="AJ786" t="b">
        <v>0</v>
      </c>
      <c r="AK786" s="234"/>
      <c r="AL786" s="103"/>
      <c r="AM786" t="b">
        <v>0</v>
      </c>
      <c r="AN786" s="234"/>
      <c r="AO786" s="103"/>
      <c r="AP786" s="241"/>
      <c r="AQ786" s="241"/>
      <c r="AR786" s="241"/>
      <c r="AS786" s="241"/>
      <c r="AT786" s="234" t="s">
        <v>7005</v>
      </c>
      <c r="AU786" s="234" t="s">
        <v>7505</v>
      </c>
      <c r="AV786" t="b">
        <v>0</v>
      </c>
      <c r="AW786" t="b">
        <v>0</v>
      </c>
      <c r="AX786" s="241"/>
      <c r="AY786" s="241"/>
      <c r="AZ786" s="234"/>
      <c r="BA786" s="234"/>
      <c r="BB786" s="234"/>
      <c r="BC786" t="b">
        <v>0</v>
      </c>
      <c r="BD786" s="234" t="s">
        <v>7008</v>
      </c>
      <c r="BE786" s="234" t="s">
        <v>7045</v>
      </c>
      <c r="BF786" s="234" t="s">
        <v>7027</v>
      </c>
      <c r="BG786" s="234" t="s">
        <v>7028</v>
      </c>
      <c r="BH786" s="234" t="s">
        <v>55</v>
      </c>
      <c r="BI786" s="243">
        <v>44573.39943287037</v>
      </c>
      <c r="BJ786" s="234" t="s">
        <v>442</v>
      </c>
      <c r="BK786" s="234" t="s">
        <v>451</v>
      </c>
      <c r="BL786" s="234" t="s">
        <v>451</v>
      </c>
      <c r="BM786" s="234" t="s">
        <v>451</v>
      </c>
      <c r="BN786" s="241"/>
      <c r="BO786" t="b">
        <v>0</v>
      </c>
      <c r="BP786" t="b">
        <v>0</v>
      </c>
      <c r="BQ786" t="b">
        <v>0</v>
      </c>
      <c r="BR786" s="241"/>
      <c r="BS786" s="241"/>
      <c r="BT786" s="234" t="s">
        <v>7012</v>
      </c>
      <c r="BU786" t="b">
        <v>0</v>
      </c>
      <c r="BV786" s="103">
        <v>0</v>
      </c>
      <c r="BW786" s="235"/>
      <c r="BX786" s="234" t="s">
        <v>12347</v>
      </c>
      <c r="BY786" s="234" t="s">
        <v>56</v>
      </c>
      <c r="BZ786" s="234" t="s">
        <v>7014</v>
      </c>
    </row>
    <row r="787" spans="1:78" x14ac:dyDescent="0.25">
      <c r="A787" s="5">
        <v>1413</v>
      </c>
      <c r="B787" s="234" t="s">
        <v>12348</v>
      </c>
      <c r="C787" s="234" t="s">
        <v>12349</v>
      </c>
      <c r="D787" s="234" t="s">
        <v>12350</v>
      </c>
      <c r="E787" s="234" t="s">
        <v>12350</v>
      </c>
      <c r="F787" s="234" t="s">
        <v>6993</v>
      </c>
      <c r="G787" s="234" t="s">
        <v>10829</v>
      </c>
      <c r="H787" s="234" t="s">
        <v>7856</v>
      </c>
      <c r="I787" s="242"/>
      <c r="J787" s="242">
        <v>44264</v>
      </c>
      <c r="K787" s="234" t="s">
        <v>12351</v>
      </c>
      <c r="L787" s="242">
        <v>44271</v>
      </c>
      <c r="M787" s="234" t="s">
        <v>6996</v>
      </c>
      <c r="N787" s="234" t="s">
        <v>12352</v>
      </c>
      <c r="O787" s="234" t="s">
        <v>12353</v>
      </c>
      <c r="P787" s="234" t="s">
        <v>6999</v>
      </c>
      <c r="Q787" s="234"/>
      <c r="R787" s="234" t="s">
        <v>451</v>
      </c>
      <c r="S787" t="b">
        <v>0</v>
      </c>
      <c r="T787" s="242"/>
      <c r="U787" s="103">
        <v>4</v>
      </c>
      <c r="V787" s="234" t="s">
        <v>272</v>
      </c>
      <c r="W787" s="103">
        <v>4</v>
      </c>
      <c r="X787" s="234" t="s">
        <v>272</v>
      </c>
      <c r="Y787" s="242"/>
      <c r="Z787" s="242"/>
      <c r="AA787" s="103"/>
      <c r="AB787" s="234" t="s">
        <v>12354</v>
      </c>
      <c r="AC787" s="243">
        <v>44295.723414351851</v>
      </c>
      <c r="AD787" s="234" t="s">
        <v>55</v>
      </c>
      <c r="AE787" s="235" t="s">
        <v>12355</v>
      </c>
      <c r="AF787" s="237"/>
      <c r="AG787" s="234" t="s">
        <v>436</v>
      </c>
      <c r="AH787" s="241"/>
      <c r="AI787" t="b">
        <v>1</v>
      </c>
      <c r="AJ787" t="b">
        <v>0</v>
      </c>
      <c r="AK787" s="234"/>
      <c r="AL787" s="103"/>
      <c r="AM787" t="b">
        <v>0</v>
      </c>
      <c r="AN787" s="234"/>
      <c r="AO787" s="103"/>
      <c r="AP787" s="241"/>
      <c r="AQ787" s="241"/>
      <c r="AR787" s="241"/>
      <c r="AS787" s="241"/>
      <c r="AT787" s="234" t="s">
        <v>7005</v>
      </c>
      <c r="AU787" s="234" t="s">
        <v>7505</v>
      </c>
      <c r="AV787" t="b">
        <v>0</v>
      </c>
      <c r="AW787" t="b">
        <v>0</v>
      </c>
      <c r="AX787" s="241"/>
      <c r="AY787" s="241"/>
      <c r="AZ787" s="234"/>
      <c r="BA787" s="234"/>
      <c r="BB787" s="234"/>
      <c r="BC787" t="b">
        <v>0</v>
      </c>
      <c r="BD787" s="234" t="s">
        <v>7008</v>
      </c>
      <c r="BE787" s="234" t="s">
        <v>7026</v>
      </c>
      <c r="BF787" s="234" t="s">
        <v>7027</v>
      </c>
      <c r="BG787" s="234" t="s">
        <v>7028</v>
      </c>
      <c r="BH787" s="234" t="s">
        <v>55</v>
      </c>
      <c r="BI787" s="243">
        <v>44573.39943287037</v>
      </c>
      <c r="BJ787" s="234" t="s">
        <v>442</v>
      </c>
      <c r="BK787" s="234" t="s">
        <v>451</v>
      </c>
      <c r="BL787" s="234" t="s">
        <v>451</v>
      </c>
      <c r="BM787" s="234" t="s">
        <v>451</v>
      </c>
      <c r="BN787" s="241"/>
      <c r="BO787" t="b">
        <v>0</v>
      </c>
      <c r="BP787" t="b">
        <v>0</v>
      </c>
      <c r="BQ787" t="b">
        <v>0</v>
      </c>
      <c r="BR787" s="241"/>
      <c r="BS787" s="241"/>
      <c r="BT787" s="234" t="s">
        <v>7012</v>
      </c>
      <c r="BU787" t="b">
        <v>0</v>
      </c>
      <c r="BV787" s="103">
        <v>0</v>
      </c>
      <c r="BW787" s="235"/>
      <c r="BX787" s="234" t="s">
        <v>12355</v>
      </c>
      <c r="BY787" s="234" t="s">
        <v>56</v>
      </c>
      <c r="BZ787" s="234" t="s">
        <v>7014</v>
      </c>
    </row>
    <row r="788" spans="1:78" x14ac:dyDescent="0.25">
      <c r="A788" s="5">
        <v>1412</v>
      </c>
      <c r="B788" s="234" t="s">
        <v>12356</v>
      </c>
      <c r="C788" s="234" t="s">
        <v>12357</v>
      </c>
      <c r="D788" s="234"/>
      <c r="E788" s="234" t="s">
        <v>11511</v>
      </c>
      <c r="F788" s="234" t="s">
        <v>7156</v>
      </c>
      <c r="G788" s="234" t="s">
        <v>7856</v>
      </c>
      <c r="H788" s="234" t="s">
        <v>7018</v>
      </c>
      <c r="I788" s="242"/>
      <c r="J788" s="242">
        <v>44263</v>
      </c>
      <c r="K788" s="234" t="s">
        <v>4243</v>
      </c>
      <c r="L788" s="242">
        <v>44264</v>
      </c>
      <c r="M788" s="234" t="s">
        <v>6996</v>
      </c>
      <c r="N788" s="234" t="s">
        <v>11513</v>
      </c>
      <c r="O788" s="234" t="s">
        <v>9398</v>
      </c>
      <c r="P788" s="234" t="s">
        <v>6999</v>
      </c>
      <c r="Q788" s="234"/>
      <c r="R788" s="234" t="s">
        <v>451</v>
      </c>
      <c r="S788" t="b">
        <v>0</v>
      </c>
      <c r="T788" s="242"/>
      <c r="U788" s="103">
        <v>7</v>
      </c>
      <c r="V788" s="234" t="s">
        <v>272</v>
      </c>
      <c r="W788" s="103">
        <v>7</v>
      </c>
      <c r="X788" s="234" t="s">
        <v>272</v>
      </c>
      <c r="Y788" s="242"/>
      <c r="Z788" s="242"/>
      <c r="AA788" s="103"/>
      <c r="AB788" s="234"/>
      <c r="AC788" s="243">
        <v>44295.723391203705</v>
      </c>
      <c r="AD788" s="234" t="s">
        <v>55</v>
      </c>
      <c r="AE788" s="235" t="s">
        <v>12358</v>
      </c>
      <c r="AF788" s="237"/>
      <c r="AG788" s="234" t="s">
        <v>482</v>
      </c>
      <c r="AH788" s="241"/>
      <c r="AI788" t="b">
        <v>1</v>
      </c>
      <c r="AJ788" t="b">
        <v>0</v>
      </c>
      <c r="AK788" s="234"/>
      <c r="AL788" s="103"/>
      <c r="AM788" t="b">
        <v>0</v>
      </c>
      <c r="AN788" s="234"/>
      <c r="AO788" s="103"/>
      <c r="AP788" s="241"/>
      <c r="AQ788" s="241"/>
      <c r="AR788" s="241"/>
      <c r="AS788" s="241"/>
      <c r="AT788" s="234"/>
      <c r="AU788" s="234" t="s">
        <v>7505</v>
      </c>
      <c r="AV788" t="b">
        <v>0</v>
      </c>
      <c r="AW788" t="b">
        <v>0</v>
      </c>
      <c r="AX788" s="241"/>
      <c r="AY788" s="241"/>
      <c r="AZ788" s="234"/>
      <c r="BA788" s="234"/>
      <c r="BB788" s="234"/>
      <c r="BC788" t="b">
        <v>1</v>
      </c>
      <c r="BD788" s="234" t="s">
        <v>7008</v>
      </c>
      <c r="BE788" s="234" t="s">
        <v>7026</v>
      </c>
      <c r="BF788" s="234" t="s">
        <v>7027</v>
      </c>
      <c r="BG788" s="234" t="s">
        <v>7010</v>
      </c>
      <c r="BH788" s="234" t="s">
        <v>55</v>
      </c>
      <c r="BI788" s="243">
        <v>44573.39943287037</v>
      </c>
      <c r="BJ788" s="234" t="s">
        <v>442</v>
      </c>
      <c r="BK788" s="234" t="s">
        <v>451</v>
      </c>
      <c r="BL788" s="234" t="s">
        <v>451</v>
      </c>
      <c r="BM788" s="234" t="s">
        <v>451</v>
      </c>
      <c r="BN788" s="241"/>
      <c r="BO788" t="b">
        <v>0</v>
      </c>
      <c r="BP788" t="b">
        <v>0</v>
      </c>
      <c r="BQ788" t="b">
        <v>0</v>
      </c>
      <c r="BR788" s="241"/>
      <c r="BS788" s="241"/>
      <c r="BT788" s="234" t="s">
        <v>7012</v>
      </c>
      <c r="BU788" t="b">
        <v>0</v>
      </c>
      <c r="BV788" s="103">
        <v>0</v>
      </c>
      <c r="BW788" s="235"/>
      <c r="BX788" s="234" t="s">
        <v>12358</v>
      </c>
      <c r="BY788" s="234" t="s">
        <v>56</v>
      </c>
      <c r="BZ788" s="234" t="s">
        <v>7014</v>
      </c>
    </row>
    <row r="789" spans="1:78" x14ac:dyDescent="0.25">
      <c r="A789" s="5">
        <v>1411</v>
      </c>
      <c r="B789" s="234" t="s">
        <v>12359</v>
      </c>
      <c r="C789" s="234" t="s">
        <v>12360</v>
      </c>
      <c r="D789" s="234"/>
      <c r="E789" s="234" t="s">
        <v>12361</v>
      </c>
      <c r="F789" s="234" t="s">
        <v>7156</v>
      </c>
      <c r="G789" s="234" t="s">
        <v>7856</v>
      </c>
      <c r="H789" s="234" t="s">
        <v>7018</v>
      </c>
      <c r="I789" s="242"/>
      <c r="J789" s="242">
        <v>44263</v>
      </c>
      <c r="K789" s="234" t="s">
        <v>12362</v>
      </c>
      <c r="L789" s="242">
        <v>44264</v>
      </c>
      <c r="M789" s="234" t="s">
        <v>11811</v>
      </c>
      <c r="N789" s="234" t="s">
        <v>7430</v>
      </c>
      <c r="O789" s="234" t="s">
        <v>12363</v>
      </c>
      <c r="P789" s="234" t="s">
        <v>6999</v>
      </c>
      <c r="Q789" s="234"/>
      <c r="R789" s="234" t="s">
        <v>451</v>
      </c>
      <c r="S789" t="b">
        <v>0</v>
      </c>
      <c r="T789" s="242"/>
      <c r="U789" s="103">
        <v>5</v>
      </c>
      <c r="V789" s="234" t="s">
        <v>272</v>
      </c>
      <c r="W789" s="103">
        <v>5</v>
      </c>
      <c r="X789" s="234" t="s">
        <v>272</v>
      </c>
      <c r="Y789" s="242"/>
      <c r="Z789" s="242"/>
      <c r="AA789" s="103"/>
      <c r="AB789" s="234"/>
      <c r="AC789" s="243">
        <v>44295.723379629628</v>
      </c>
      <c r="AD789" s="234" t="s">
        <v>55</v>
      </c>
      <c r="AE789" s="235" t="s">
        <v>12364</v>
      </c>
      <c r="AF789" s="237"/>
      <c r="AG789" s="234" t="s">
        <v>482</v>
      </c>
      <c r="AH789" s="241"/>
      <c r="AI789" t="b">
        <v>1</v>
      </c>
      <c r="AJ789" t="b">
        <v>0</v>
      </c>
      <c r="AK789" s="234"/>
      <c r="AL789" s="103"/>
      <c r="AM789" t="b">
        <v>0</v>
      </c>
      <c r="AN789" s="234"/>
      <c r="AO789" s="103"/>
      <c r="AP789" s="241"/>
      <c r="AQ789" s="241"/>
      <c r="AR789" s="241"/>
      <c r="AS789" s="241"/>
      <c r="AT789" s="234"/>
      <c r="AU789" s="234" t="s">
        <v>7505</v>
      </c>
      <c r="AV789" t="b">
        <v>0</v>
      </c>
      <c r="AW789" t="b">
        <v>0</v>
      </c>
      <c r="AX789" s="241"/>
      <c r="AY789" s="241"/>
      <c r="AZ789" s="234"/>
      <c r="BA789" s="234"/>
      <c r="BB789" s="234"/>
      <c r="BC789" t="b">
        <v>1</v>
      </c>
      <c r="BD789" s="234" t="s">
        <v>11814</v>
      </c>
      <c r="BE789" s="234" t="s">
        <v>7026</v>
      </c>
      <c r="BF789" s="234" t="s">
        <v>7027</v>
      </c>
      <c r="BG789" s="234" t="s">
        <v>7010</v>
      </c>
      <c r="BH789" s="234" t="s">
        <v>55</v>
      </c>
      <c r="BI789" s="243">
        <v>44573.399421296293</v>
      </c>
      <c r="BJ789" s="234" t="s">
        <v>442</v>
      </c>
      <c r="BK789" s="234" t="s">
        <v>451</v>
      </c>
      <c r="BL789" s="234" t="s">
        <v>451</v>
      </c>
      <c r="BM789" s="234" t="s">
        <v>451</v>
      </c>
      <c r="BN789" s="241"/>
      <c r="BO789" t="b">
        <v>0</v>
      </c>
      <c r="BP789" t="b">
        <v>0</v>
      </c>
      <c r="BQ789" t="b">
        <v>0</v>
      </c>
      <c r="BR789" s="241"/>
      <c r="BS789" s="241"/>
      <c r="BT789" s="234" t="s">
        <v>7012</v>
      </c>
      <c r="BU789" t="b">
        <v>0</v>
      </c>
      <c r="BV789" s="103">
        <v>0</v>
      </c>
      <c r="BW789" s="235"/>
      <c r="BX789" s="234" t="s">
        <v>12364</v>
      </c>
      <c r="BY789" s="234" t="s">
        <v>56</v>
      </c>
      <c r="BZ789" s="234" t="s">
        <v>7014</v>
      </c>
    </row>
    <row r="790" spans="1:78" x14ac:dyDescent="0.25">
      <c r="A790" s="5">
        <v>1410</v>
      </c>
      <c r="B790" s="234" t="s">
        <v>12365</v>
      </c>
      <c r="C790" s="234" t="s">
        <v>12366</v>
      </c>
      <c r="D790" s="234" t="s">
        <v>11523</v>
      </c>
      <c r="E790" s="234" t="s">
        <v>11524</v>
      </c>
      <c r="F790" s="234" t="s">
        <v>7156</v>
      </c>
      <c r="G790" s="234" t="s">
        <v>7856</v>
      </c>
      <c r="H790" s="234" t="s">
        <v>7018</v>
      </c>
      <c r="I790" s="242"/>
      <c r="J790" s="242">
        <v>44263</v>
      </c>
      <c r="K790" s="234" t="s">
        <v>12367</v>
      </c>
      <c r="L790" s="242">
        <v>44263</v>
      </c>
      <c r="M790" s="234" t="s">
        <v>9952</v>
      </c>
      <c r="N790" s="234" t="s">
        <v>11526</v>
      </c>
      <c r="O790" s="234" t="s">
        <v>11527</v>
      </c>
      <c r="P790" s="234" t="s">
        <v>6999</v>
      </c>
      <c r="Q790" s="234"/>
      <c r="R790" s="234" t="s">
        <v>451</v>
      </c>
      <c r="S790" t="b">
        <v>0</v>
      </c>
      <c r="T790" s="242"/>
      <c r="U790" s="103">
        <v>2</v>
      </c>
      <c r="V790" s="234" t="s">
        <v>272</v>
      </c>
      <c r="W790" s="103">
        <v>2</v>
      </c>
      <c r="X790" s="234" t="s">
        <v>272</v>
      </c>
      <c r="Y790" s="242"/>
      <c r="Z790" s="242"/>
      <c r="AA790" s="103"/>
      <c r="AB790" s="234" t="s">
        <v>11528</v>
      </c>
      <c r="AC790" s="243">
        <v>44295.723321759258</v>
      </c>
      <c r="AD790" s="234" t="s">
        <v>55</v>
      </c>
      <c r="AE790" s="235" t="s">
        <v>12368</v>
      </c>
      <c r="AF790" s="237"/>
      <c r="AG790" s="234" t="s">
        <v>482</v>
      </c>
      <c r="AH790" s="241"/>
      <c r="AI790" t="b">
        <v>1</v>
      </c>
      <c r="AJ790" t="b">
        <v>0</v>
      </c>
      <c r="AK790" s="234"/>
      <c r="AL790" s="103"/>
      <c r="AM790" t="b">
        <v>0</v>
      </c>
      <c r="AN790" s="234"/>
      <c r="AO790" s="103"/>
      <c r="AP790" s="241"/>
      <c r="AQ790" s="241"/>
      <c r="AR790" s="241"/>
      <c r="AS790" s="241"/>
      <c r="AT790" s="234" t="s">
        <v>7166</v>
      </c>
      <c r="AU790" s="234" t="s">
        <v>7505</v>
      </c>
      <c r="AV790" t="b">
        <v>0</v>
      </c>
      <c r="AW790" t="b">
        <v>0</v>
      </c>
      <c r="AX790" s="241"/>
      <c r="AY790" s="241"/>
      <c r="AZ790" s="234"/>
      <c r="BA790" s="234"/>
      <c r="BB790" s="234"/>
      <c r="BC790" t="b">
        <v>0</v>
      </c>
      <c r="BD790" s="234" t="s">
        <v>9959</v>
      </c>
      <c r="BE790" s="234" t="s">
        <v>7026</v>
      </c>
      <c r="BF790" s="234" t="s">
        <v>7027</v>
      </c>
      <c r="BG790" s="234" t="s">
        <v>7010</v>
      </c>
      <c r="BH790" s="234" t="s">
        <v>55</v>
      </c>
      <c r="BI790" s="243">
        <v>44573.399421296293</v>
      </c>
      <c r="BJ790" s="234" t="s">
        <v>442</v>
      </c>
      <c r="BK790" s="234" t="s">
        <v>451</v>
      </c>
      <c r="BL790" s="234" t="s">
        <v>451</v>
      </c>
      <c r="BM790" s="234" t="s">
        <v>451</v>
      </c>
      <c r="BN790" s="241"/>
      <c r="BO790" t="b">
        <v>0</v>
      </c>
      <c r="BP790" t="b">
        <v>0</v>
      </c>
      <c r="BQ790" t="b">
        <v>0</v>
      </c>
      <c r="BR790" s="241"/>
      <c r="BS790" s="241"/>
      <c r="BT790" s="234" t="s">
        <v>7012</v>
      </c>
      <c r="BU790" t="b">
        <v>0</v>
      </c>
      <c r="BV790" s="103">
        <v>0</v>
      </c>
      <c r="BW790" s="235"/>
      <c r="BX790" s="234" t="s">
        <v>12368</v>
      </c>
      <c r="BY790" s="234" t="s">
        <v>56</v>
      </c>
      <c r="BZ790" s="234" t="s">
        <v>7014</v>
      </c>
    </row>
    <row r="791" spans="1:78" x14ac:dyDescent="0.25">
      <c r="A791" s="5">
        <v>1409</v>
      </c>
      <c r="B791" s="234" t="s">
        <v>12369</v>
      </c>
      <c r="C791" s="234" t="s">
        <v>12370</v>
      </c>
      <c r="D791" s="234" t="s">
        <v>9715</v>
      </c>
      <c r="E791" s="234" t="s">
        <v>10798</v>
      </c>
      <c r="F791" s="234" t="s">
        <v>6993</v>
      </c>
      <c r="G791" s="234" t="s">
        <v>7315</v>
      </c>
      <c r="H791" s="234" t="s">
        <v>6994</v>
      </c>
      <c r="I791" s="242"/>
      <c r="J791" s="242">
        <v>44263</v>
      </c>
      <c r="K791" s="234" t="s">
        <v>12371</v>
      </c>
      <c r="L791" s="242">
        <v>44267</v>
      </c>
      <c r="M791" s="234" t="s">
        <v>6996</v>
      </c>
      <c r="N791" s="234" t="s">
        <v>9716</v>
      </c>
      <c r="O791" s="234" t="s">
        <v>9717</v>
      </c>
      <c r="P791" s="234" t="s">
        <v>6999</v>
      </c>
      <c r="Q791" s="234"/>
      <c r="R791" s="234" t="s">
        <v>451</v>
      </c>
      <c r="S791" t="b">
        <v>0</v>
      </c>
      <c r="T791" s="242"/>
      <c r="U791" s="103">
        <v>3</v>
      </c>
      <c r="V791" s="234" t="s">
        <v>272</v>
      </c>
      <c r="W791" s="103">
        <v>3</v>
      </c>
      <c r="X791" s="234" t="s">
        <v>272</v>
      </c>
      <c r="Y791" s="242"/>
      <c r="Z791" s="242"/>
      <c r="AA791" s="103"/>
      <c r="AB791" s="234" t="s">
        <v>9719</v>
      </c>
      <c r="AC791" s="243">
        <v>44295.723275462966</v>
      </c>
      <c r="AD791" s="234" t="s">
        <v>55</v>
      </c>
      <c r="AE791" s="235" t="s">
        <v>12372</v>
      </c>
      <c r="AF791" s="237"/>
      <c r="AG791" s="234" t="s">
        <v>482</v>
      </c>
      <c r="AH791" s="241"/>
      <c r="AI791" t="b">
        <v>1</v>
      </c>
      <c r="AJ791" t="b">
        <v>0</v>
      </c>
      <c r="AK791" s="234"/>
      <c r="AL791" s="103"/>
      <c r="AM791" t="b">
        <v>0</v>
      </c>
      <c r="AN791" s="234"/>
      <c r="AO791" s="103"/>
      <c r="AP791" s="241"/>
      <c r="AQ791" s="241"/>
      <c r="AR791" s="241"/>
      <c r="AS791" s="241"/>
      <c r="AT791" s="234" t="s">
        <v>7005</v>
      </c>
      <c r="AU791" s="234" t="s">
        <v>7505</v>
      </c>
      <c r="AV791" t="b">
        <v>0</v>
      </c>
      <c r="AW791" t="b">
        <v>0</v>
      </c>
      <c r="AX791" s="241"/>
      <c r="AY791" s="241"/>
      <c r="AZ791" s="234"/>
      <c r="BA791" s="234"/>
      <c r="BB791" s="234"/>
      <c r="BC791" t="b">
        <v>0</v>
      </c>
      <c r="BD791" s="234" t="s">
        <v>7008</v>
      </c>
      <c r="BE791" s="234" t="s">
        <v>7009</v>
      </c>
      <c r="BF791" s="234" t="s">
        <v>7027</v>
      </c>
      <c r="BG791" s="234" t="s">
        <v>7028</v>
      </c>
      <c r="BH791" s="234" t="s">
        <v>55</v>
      </c>
      <c r="BI791" s="243">
        <v>44573.399421296293</v>
      </c>
      <c r="BJ791" s="234" t="s">
        <v>442</v>
      </c>
      <c r="BK791" s="234" t="s">
        <v>451</v>
      </c>
      <c r="BL791" s="234" t="s">
        <v>451</v>
      </c>
      <c r="BM791" s="234" t="s">
        <v>451</v>
      </c>
      <c r="BN791" s="241"/>
      <c r="BO791" t="b">
        <v>0</v>
      </c>
      <c r="BP791" t="b">
        <v>0</v>
      </c>
      <c r="BQ791" t="b">
        <v>0</v>
      </c>
      <c r="BR791" s="241"/>
      <c r="BS791" s="241"/>
      <c r="BT791" s="234" t="s">
        <v>7012</v>
      </c>
      <c r="BU791" t="b">
        <v>0</v>
      </c>
      <c r="BV791" s="103">
        <v>0</v>
      </c>
      <c r="BW791" s="235"/>
      <c r="BX791" s="234" t="s">
        <v>12372</v>
      </c>
      <c r="BY791" s="234" t="s">
        <v>56</v>
      </c>
      <c r="BZ791" s="234" t="s">
        <v>7014</v>
      </c>
    </row>
    <row r="792" spans="1:78" ht="30" x14ac:dyDescent="0.25">
      <c r="A792" s="5">
        <v>1408</v>
      </c>
      <c r="B792" s="234" t="s">
        <v>676</v>
      </c>
      <c r="C792" s="234" t="s">
        <v>12373</v>
      </c>
      <c r="D792" s="234"/>
      <c r="E792" s="234" t="s">
        <v>12374</v>
      </c>
      <c r="F792" s="234" t="s">
        <v>2991</v>
      </c>
      <c r="G792" s="234" t="s">
        <v>7864</v>
      </c>
      <c r="H792" s="234" t="s">
        <v>7034</v>
      </c>
      <c r="I792" s="242"/>
      <c r="J792" s="242">
        <v>44484</v>
      </c>
      <c r="K792" s="234" t="s">
        <v>12375</v>
      </c>
      <c r="L792" s="242">
        <v>44498</v>
      </c>
      <c r="M792" s="234" t="s">
        <v>7228</v>
      </c>
      <c r="N792" s="234" t="s">
        <v>7596</v>
      </c>
      <c r="O792" s="234" t="s">
        <v>7597</v>
      </c>
      <c r="P792" s="234" t="s">
        <v>6999</v>
      </c>
      <c r="Q792" s="234"/>
      <c r="R792" s="234" t="s">
        <v>451</v>
      </c>
      <c r="S792" t="b">
        <v>0</v>
      </c>
      <c r="T792" s="242"/>
      <c r="U792" s="103">
        <v>557</v>
      </c>
      <c r="V792" s="234" t="s">
        <v>272</v>
      </c>
      <c r="W792" s="103">
        <v>2787</v>
      </c>
      <c r="X792" s="234" t="s">
        <v>272</v>
      </c>
      <c r="Y792" s="242">
        <v>45292</v>
      </c>
      <c r="Z792" s="242">
        <v>47118</v>
      </c>
      <c r="AA792" s="103">
        <v>5</v>
      </c>
      <c r="AB792" s="234"/>
      <c r="AC792" s="243">
        <v>44295.723252314812</v>
      </c>
      <c r="AD792" s="234" t="s">
        <v>55</v>
      </c>
      <c r="AE792" s="235" t="s">
        <v>12376</v>
      </c>
      <c r="AF792" s="237">
        <v>0</v>
      </c>
      <c r="AG792" s="234" t="s">
        <v>482</v>
      </c>
      <c r="AH792" s="241"/>
      <c r="AI792" t="b">
        <v>1</v>
      </c>
      <c r="AJ792" t="b">
        <v>0</v>
      </c>
      <c r="AK792" s="234"/>
      <c r="AL792" s="103"/>
      <c r="AM792" t="b">
        <v>0</v>
      </c>
      <c r="AN792" s="234"/>
      <c r="AO792" s="103"/>
      <c r="AP792" s="241"/>
      <c r="AQ792" s="241"/>
      <c r="AR792" s="241"/>
      <c r="AS792" s="241"/>
      <c r="AT792" s="234" t="s">
        <v>9162</v>
      </c>
      <c r="AU792" s="234" t="s">
        <v>8397</v>
      </c>
      <c r="AV792" t="b">
        <v>1</v>
      </c>
      <c r="AW792" t="b">
        <v>1</v>
      </c>
      <c r="AX792" s="241" t="s">
        <v>9848</v>
      </c>
      <c r="AY792" s="241"/>
      <c r="AZ792" s="234"/>
      <c r="BA792" s="234"/>
      <c r="BB792" s="234"/>
      <c r="BC792" t="b">
        <v>1</v>
      </c>
      <c r="BD792" s="234" t="s">
        <v>7234</v>
      </c>
      <c r="BE792" s="234" t="s">
        <v>7045</v>
      </c>
      <c r="BF792" s="234" t="s">
        <v>6972</v>
      </c>
      <c r="BG792" s="234" t="s">
        <v>7028</v>
      </c>
      <c r="BH792" s="234" t="s">
        <v>55</v>
      </c>
      <c r="BI792" s="243">
        <v>44573.399409722224</v>
      </c>
      <c r="BJ792" s="234" t="s">
        <v>442</v>
      </c>
      <c r="BK792" s="234" t="s">
        <v>451</v>
      </c>
      <c r="BL792" s="234" t="s">
        <v>547</v>
      </c>
      <c r="BM792" s="234" t="s">
        <v>547</v>
      </c>
      <c r="BN792" s="241" t="s">
        <v>9849</v>
      </c>
      <c r="BO792" t="b">
        <v>0</v>
      </c>
      <c r="BP792" t="b">
        <v>0</v>
      </c>
      <c r="BQ792" t="b">
        <v>1</v>
      </c>
      <c r="BR792" s="241"/>
      <c r="BS792" s="241"/>
      <c r="BT792" s="234" t="s">
        <v>7047</v>
      </c>
      <c r="BU792" t="b">
        <v>0</v>
      </c>
      <c r="BV792" s="103">
        <v>2</v>
      </c>
      <c r="BW792" s="235">
        <v>1448</v>
      </c>
      <c r="BX792" s="234" t="s">
        <v>12376</v>
      </c>
      <c r="BY792" s="234" t="s">
        <v>56</v>
      </c>
      <c r="BZ792" s="234" t="s">
        <v>7014</v>
      </c>
    </row>
    <row r="793" spans="1:78" x14ac:dyDescent="0.25">
      <c r="A793" s="5">
        <v>1407</v>
      </c>
      <c r="B793" s="234" t="s">
        <v>12377</v>
      </c>
      <c r="C793" s="234" t="s">
        <v>12378</v>
      </c>
      <c r="D793" s="234"/>
      <c r="E793" s="234" t="s">
        <v>12379</v>
      </c>
      <c r="F793" s="234" t="s">
        <v>7156</v>
      </c>
      <c r="G793" s="234" t="s">
        <v>6995</v>
      </c>
      <c r="H793" s="234" t="s">
        <v>6994</v>
      </c>
      <c r="I793" s="242"/>
      <c r="J793" s="242">
        <v>44263</v>
      </c>
      <c r="K793" s="234" t="s">
        <v>12380</v>
      </c>
      <c r="L793" s="242">
        <v>44267</v>
      </c>
      <c r="M793" s="234" t="s">
        <v>7066</v>
      </c>
      <c r="N793" s="234" t="s">
        <v>7430</v>
      </c>
      <c r="O793" s="234" t="s">
        <v>12381</v>
      </c>
      <c r="P793" s="234" t="s">
        <v>6999</v>
      </c>
      <c r="Q793" s="234"/>
      <c r="R793" s="234" t="s">
        <v>451</v>
      </c>
      <c r="S793" t="b">
        <v>0</v>
      </c>
      <c r="T793" s="242"/>
      <c r="U793" s="103">
        <v>50</v>
      </c>
      <c r="V793" s="234" t="s">
        <v>272</v>
      </c>
      <c r="W793" s="103">
        <v>200</v>
      </c>
      <c r="X793" s="234" t="s">
        <v>272</v>
      </c>
      <c r="Y793" s="242"/>
      <c r="Z793" s="242"/>
      <c r="AA793" s="103"/>
      <c r="AB793" s="234"/>
      <c r="AC793" s="243">
        <v>44295.72320601852</v>
      </c>
      <c r="AD793" s="234" t="s">
        <v>55</v>
      </c>
      <c r="AE793" s="235" t="s">
        <v>12382</v>
      </c>
      <c r="AF793" s="237"/>
      <c r="AG793" s="234" t="s">
        <v>482</v>
      </c>
      <c r="AH793" s="241"/>
      <c r="AI793" t="b">
        <v>1</v>
      </c>
      <c r="AJ793" t="b">
        <v>0</v>
      </c>
      <c r="AK793" s="234"/>
      <c r="AL793" s="103"/>
      <c r="AM793" t="b">
        <v>0</v>
      </c>
      <c r="AN793" s="234"/>
      <c r="AO793" s="103"/>
      <c r="AP793" s="241"/>
      <c r="AQ793" s="241"/>
      <c r="AR793" s="241"/>
      <c r="AS793" s="241"/>
      <c r="AT793" s="234"/>
      <c r="AU793" s="234" t="s">
        <v>7505</v>
      </c>
      <c r="AV793" t="b">
        <v>0</v>
      </c>
      <c r="AW793" t="b">
        <v>0</v>
      </c>
      <c r="AX793" s="241"/>
      <c r="AY793" s="241"/>
      <c r="AZ793" s="234"/>
      <c r="BA793" s="234"/>
      <c r="BB793" s="234"/>
      <c r="BC793" t="b">
        <v>1</v>
      </c>
      <c r="BD793" s="234" t="s">
        <v>7076</v>
      </c>
      <c r="BE793" s="234" t="s">
        <v>7009</v>
      </c>
      <c r="BF793" s="234" t="s">
        <v>6972</v>
      </c>
      <c r="BG793" s="234" t="s">
        <v>7028</v>
      </c>
      <c r="BH793" s="234" t="s">
        <v>55</v>
      </c>
      <c r="BI793" s="243">
        <v>44573.399409722224</v>
      </c>
      <c r="BJ793" s="234" t="s">
        <v>442</v>
      </c>
      <c r="BK793" s="234" t="s">
        <v>451</v>
      </c>
      <c r="BL793" s="234" t="s">
        <v>451</v>
      </c>
      <c r="BM793" s="234" t="s">
        <v>451</v>
      </c>
      <c r="BN793" s="241"/>
      <c r="BO793" t="b">
        <v>0</v>
      </c>
      <c r="BP793" t="b">
        <v>0</v>
      </c>
      <c r="BQ793" t="b">
        <v>0</v>
      </c>
      <c r="BR793" s="241"/>
      <c r="BS793" s="241"/>
      <c r="BT793" s="234" t="s">
        <v>7012</v>
      </c>
      <c r="BU793" t="b">
        <v>0</v>
      </c>
      <c r="BV793" s="103">
        <v>0</v>
      </c>
      <c r="BW793" s="235"/>
      <c r="BX793" s="234" t="s">
        <v>12382</v>
      </c>
      <c r="BY793" s="234" t="s">
        <v>56</v>
      </c>
      <c r="BZ793" s="234" t="s">
        <v>7014</v>
      </c>
    </row>
    <row r="794" spans="1:78" x14ac:dyDescent="0.25">
      <c r="A794" s="5">
        <v>1406</v>
      </c>
      <c r="B794" s="234" t="s">
        <v>12383</v>
      </c>
      <c r="C794" s="234" t="s">
        <v>12384</v>
      </c>
      <c r="D794" s="234" t="s">
        <v>12385</v>
      </c>
      <c r="E794" s="234" t="s">
        <v>12385</v>
      </c>
      <c r="F794" s="234" t="s">
        <v>6993</v>
      </c>
      <c r="G794" s="234" t="s">
        <v>7825</v>
      </c>
      <c r="H794" s="234" t="s">
        <v>7825</v>
      </c>
      <c r="I794" s="242"/>
      <c r="J794" s="242">
        <v>44260</v>
      </c>
      <c r="K794" s="234" t="s">
        <v>12386</v>
      </c>
      <c r="L794" s="242">
        <v>44273</v>
      </c>
      <c r="M794" s="234" t="s">
        <v>7066</v>
      </c>
      <c r="N794" s="234" t="s">
        <v>12387</v>
      </c>
      <c r="O794" s="234" t="s">
        <v>11704</v>
      </c>
      <c r="P794" s="234" t="s">
        <v>6999</v>
      </c>
      <c r="Q794" s="234"/>
      <c r="R794" s="234" t="s">
        <v>451</v>
      </c>
      <c r="S794" t="b">
        <v>0</v>
      </c>
      <c r="T794" s="242"/>
      <c r="U794" s="103">
        <v>11</v>
      </c>
      <c r="V794" s="234" t="s">
        <v>272</v>
      </c>
      <c r="W794" s="103">
        <v>11</v>
      </c>
      <c r="X794" s="234" t="s">
        <v>272</v>
      </c>
      <c r="Y794" s="242"/>
      <c r="Z794" s="242"/>
      <c r="AA794" s="103"/>
      <c r="AB794" s="234" t="s">
        <v>12388</v>
      </c>
      <c r="AC794" s="243">
        <v>44295.723124999997</v>
      </c>
      <c r="AD794" s="234" t="s">
        <v>55</v>
      </c>
      <c r="AE794" s="235" t="s">
        <v>12389</v>
      </c>
      <c r="AF794" s="237"/>
      <c r="AG794" s="234" t="s">
        <v>482</v>
      </c>
      <c r="AH794" s="241"/>
      <c r="AI794" t="b">
        <v>1</v>
      </c>
      <c r="AJ794" t="b">
        <v>0</v>
      </c>
      <c r="AK794" s="234"/>
      <c r="AL794" s="103"/>
      <c r="AM794" t="b">
        <v>0</v>
      </c>
      <c r="AN794" s="234"/>
      <c r="AO794" s="103"/>
      <c r="AP794" s="241"/>
      <c r="AQ794" s="241"/>
      <c r="AR794" s="241"/>
      <c r="AS794" s="241"/>
      <c r="AT794" s="234" t="s">
        <v>7005</v>
      </c>
      <c r="AU794" s="234" t="s">
        <v>7505</v>
      </c>
      <c r="AV794" t="b">
        <v>0</v>
      </c>
      <c r="AW794" t="b">
        <v>0</v>
      </c>
      <c r="AX794" s="241"/>
      <c r="AY794" s="241"/>
      <c r="AZ794" s="234"/>
      <c r="BA794" s="234"/>
      <c r="BB794" s="234"/>
      <c r="BC794" t="b">
        <v>0</v>
      </c>
      <c r="BD794" s="234" t="s">
        <v>7076</v>
      </c>
      <c r="BE794" s="234" t="s">
        <v>7171</v>
      </c>
      <c r="BF794" s="234" t="s">
        <v>7027</v>
      </c>
      <c r="BG794" s="234" t="s">
        <v>7028</v>
      </c>
      <c r="BH794" s="234" t="s">
        <v>55</v>
      </c>
      <c r="BI794" s="243">
        <v>44573.399409722224</v>
      </c>
      <c r="BJ794" s="234" t="s">
        <v>442</v>
      </c>
      <c r="BK794" s="234" t="s">
        <v>451</v>
      </c>
      <c r="BL794" s="234" t="s">
        <v>451</v>
      </c>
      <c r="BM794" s="234" t="s">
        <v>451</v>
      </c>
      <c r="BN794" s="241"/>
      <c r="BO794" t="b">
        <v>0</v>
      </c>
      <c r="BP794" t="b">
        <v>0</v>
      </c>
      <c r="BQ794" t="b">
        <v>0</v>
      </c>
      <c r="BR794" s="241"/>
      <c r="BS794" s="241"/>
      <c r="BT794" s="234" t="s">
        <v>7012</v>
      </c>
      <c r="BU794" t="b">
        <v>0</v>
      </c>
      <c r="BV794" s="103">
        <v>0</v>
      </c>
      <c r="BW794" s="235"/>
      <c r="BX794" s="234" t="s">
        <v>12389</v>
      </c>
      <c r="BY794" s="234" t="s">
        <v>56</v>
      </c>
      <c r="BZ794" s="234" t="s">
        <v>7014</v>
      </c>
    </row>
    <row r="795" spans="1:78" x14ac:dyDescent="0.25">
      <c r="A795" s="5">
        <v>1405</v>
      </c>
      <c r="B795" s="234" t="s">
        <v>12390</v>
      </c>
      <c r="C795" s="234" t="s">
        <v>12391</v>
      </c>
      <c r="D795" s="234" t="s">
        <v>12392</v>
      </c>
      <c r="E795" s="234" t="s">
        <v>12393</v>
      </c>
      <c r="F795" s="234" t="s">
        <v>7156</v>
      </c>
      <c r="G795" s="234" t="s">
        <v>7825</v>
      </c>
      <c r="H795" s="234" t="s">
        <v>7825</v>
      </c>
      <c r="I795" s="242"/>
      <c r="J795" s="242">
        <v>44260</v>
      </c>
      <c r="K795" s="234" t="s">
        <v>12394</v>
      </c>
      <c r="L795" s="242">
        <v>44269</v>
      </c>
      <c r="M795" s="234" t="s">
        <v>6996</v>
      </c>
      <c r="N795" s="234" t="s">
        <v>10154</v>
      </c>
      <c r="O795" s="234" t="s">
        <v>10155</v>
      </c>
      <c r="P795" s="234" t="s">
        <v>6999</v>
      </c>
      <c r="Q795" s="234"/>
      <c r="R795" s="234" t="s">
        <v>451</v>
      </c>
      <c r="S795" t="b">
        <v>0</v>
      </c>
      <c r="T795" s="242"/>
      <c r="U795" s="103">
        <v>50</v>
      </c>
      <c r="V795" s="234" t="s">
        <v>272</v>
      </c>
      <c r="W795" s="103">
        <v>50</v>
      </c>
      <c r="X795" s="234" t="s">
        <v>272</v>
      </c>
      <c r="Y795" s="242"/>
      <c r="Z795" s="242"/>
      <c r="AA795" s="103"/>
      <c r="AB795" s="234" t="s">
        <v>12395</v>
      </c>
      <c r="AC795" s="243">
        <v>44295.723090277781</v>
      </c>
      <c r="AD795" s="234" t="s">
        <v>55</v>
      </c>
      <c r="AE795" s="235" t="s">
        <v>12396</v>
      </c>
      <c r="AF795" s="237"/>
      <c r="AG795" s="234" t="s">
        <v>482</v>
      </c>
      <c r="AH795" s="241"/>
      <c r="AI795" t="b">
        <v>1</v>
      </c>
      <c r="AJ795" t="b">
        <v>0</v>
      </c>
      <c r="AK795" s="234"/>
      <c r="AL795" s="103"/>
      <c r="AM795" t="b">
        <v>0</v>
      </c>
      <c r="AN795" s="234"/>
      <c r="AO795" s="103"/>
      <c r="AP795" s="241"/>
      <c r="AQ795" s="241"/>
      <c r="AR795" s="241"/>
      <c r="AS795" s="241"/>
      <c r="AT795" s="234" t="s">
        <v>7005</v>
      </c>
      <c r="AU795" s="234" t="s">
        <v>7505</v>
      </c>
      <c r="AV795" t="b">
        <v>0</v>
      </c>
      <c r="AW795" t="b">
        <v>0</v>
      </c>
      <c r="AX795" s="241"/>
      <c r="AY795" s="241"/>
      <c r="AZ795" s="234"/>
      <c r="BA795" s="234"/>
      <c r="BB795" s="234"/>
      <c r="BC795" t="b">
        <v>0</v>
      </c>
      <c r="BD795" s="234" t="s">
        <v>7008</v>
      </c>
      <c r="BE795" s="234" t="s">
        <v>7171</v>
      </c>
      <c r="BF795" s="234" t="s">
        <v>7027</v>
      </c>
      <c r="BG795" s="234" t="s">
        <v>7028</v>
      </c>
      <c r="BH795" s="234" t="s">
        <v>55</v>
      </c>
      <c r="BI795" s="243">
        <v>44573.399398148147</v>
      </c>
      <c r="BJ795" s="234" t="s">
        <v>442</v>
      </c>
      <c r="BK795" s="234" t="s">
        <v>451</v>
      </c>
      <c r="BL795" s="234" t="s">
        <v>451</v>
      </c>
      <c r="BM795" s="234" t="s">
        <v>451</v>
      </c>
      <c r="BN795" s="241"/>
      <c r="BO795" t="b">
        <v>0</v>
      </c>
      <c r="BP795" t="b">
        <v>0</v>
      </c>
      <c r="BQ795" t="b">
        <v>0</v>
      </c>
      <c r="BR795" s="241"/>
      <c r="BS795" s="241"/>
      <c r="BT795" s="234" t="s">
        <v>7237</v>
      </c>
      <c r="BU795" t="b">
        <v>0</v>
      </c>
      <c r="BV795" s="103">
        <v>0</v>
      </c>
      <c r="BW795" s="235"/>
      <c r="BX795" s="234" t="s">
        <v>12396</v>
      </c>
      <c r="BY795" s="234" t="s">
        <v>56</v>
      </c>
      <c r="BZ795" s="234" t="s">
        <v>7014</v>
      </c>
    </row>
    <row r="796" spans="1:78" x14ac:dyDescent="0.25">
      <c r="A796" s="5">
        <v>1404</v>
      </c>
      <c r="B796" s="234" t="s">
        <v>12397</v>
      </c>
      <c r="C796" s="234" t="s">
        <v>12398</v>
      </c>
      <c r="D796" s="234"/>
      <c r="E796" s="234" t="s">
        <v>12399</v>
      </c>
      <c r="F796" s="234" t="s">
        <v>7156</v>
      </c>
      <c r="G796" s="234" t="s">
        <v>7856</v>
      </c>
      <c r="H796" s="234" t="s">
        <v>7018</v>
      </c>
      <c r="I796" s="242"/>
      <c r="J796" s="242">
        <v>44260</v>
      </c>
      <c r="K796" s="234" t="s">
        <v>12400</v>
      </c>
      <c r="L796" s="242">
        <v>44260</v>
      </c>
      <c r="M796" s="234" t="s">
        <v>7159</v>
      </c>
      <c r="N796" s="234" t="s">
        <v>7430</v>
      </c>
      <c r="O796" s="234" t="s">
        <v>12401</v>
      </c>
      <c r="P796" s="234" t="s">
        <v>6999</v>
      </c>
      <c r="Q796" s="234"/>
      <c r="R796" s="234" t="s">
        <v>451</v>
      </c>
      <c r="S796" t="b">
        <v>0</v>
      </c>
      <c r="T796" s="242"/>
      <c r="U796" s="103">
        <v>2</v>
      </c>
      <c r="V796" s="234" t="s">
        <v>272</v>
      </c>
      <c r="W796" s="103">
        <v>2</v>
      </c>
      <c r="X796" s="234" t="s">
        <v>272</v>
      </c>
      <c r="Y796" s="242"/>
      <c r="Z796" s="242"/>
      <c r="AA796" s="103"/>
      <c r="AB796" s="234"/>
      <c r="AC796" s="243">
        <v>44295.723067129627</v>
      </c>
      <c r="AD796" s="234" t="s">
        <v>55</v>
      </c>
      <c r="AE796" s="235" t="s">
        <v>12402</v>
      </c>
      <c r="AF796" s="237"/>
      <c r="AG796" s="234" t="s">
        <v>482</v>
      </c>
      <c r="AH796" s="241"/>
      <c r="AI796" t="b">
        <v>1</v>
      </c>
      <c r="AJ796" t="b">
        <v>0</v>
      </c>
      <c r="AK796" s="234"/>
      <c r="AL796" s="103"/>
      <c r="AM796" t="b">
        <v>0</v>
      </c>
      <c r="AN796" s="234"/>
      <c r="AO796" s="103"/>
      <c r="AP796" s="241"/>
      <c r="AQ796" s="241"/>
      <c r="AR796" s="241"/>
      <c r="AS796" s="241"/>
      <c r="AT796" s="234" t="s">
        <v>7005</v>
      </c>
      <c r="AU796" s="234" t="s">
        <v>7505</v>
      </c>
      <c r="AV796" t="b">
        <v>0</v>
      </c>
      <c r="AW796" t="b">
        <v>0</v>
      </c>
      <c r="AX796" s="241"/>
      <c r="AY796" s="241"/>
      <c r="AZ796" s="234"/>
      <c r="BA796" s="234"/>
      <c r="BB796" s="234"/>
      <c r="BC796" t="b">
        <v>1</v>
      </c>
      <c r="BD796" s="234" t="s">
        <v>7170</v>
      </c>
      <c r="BE796" s="234" t="s">
        <v>7026</v>
      </c>
      <c r="BF796" s="234" t="s">
        <v>7027</v>
      </c>
      <c r="BG796" s="234" t="s">
        <v>7010</v>
      </c>
      <c r="BH796" s="234" t="s">
        <v>55</v>
      </c>
      <c r="BI796" s="243">
        <v>44573.399398148147</v>
      </c>
      <c r="BJ796" s="234" t="s">
        <v>442</v>
      </c>
      <c r="BK796" s="234" t="s">
        <v>451</v>
      </c>
      <c r="BL796" s="234" t="s">
        <v>451</v>
      </c>
      <c r="BM796" s="234" t="s">
        <v>451</v>
      </c>
      <c r="BN796" s="241"/>
      <c r="BO796" t="b">
        <v>0</v>
      </c>
      <c r="BP796" t="b">
        <v>0</v>
      </c>
      <c r="BQ796" t="b">
        <v>0</v>
      </c>
      <c r="BR796" s="241"/>
      <c r="BS796" s="241"/>
      <c r="BT796" s="234" t="s">
        <v>7012</v>
      </c>
      <c r="BU796" t="b">
        <v>0</v>
      </c>
      <c r="BV796" s="103">
        <v>0</v>
      </c>
      <c r="BW796" s="235"/>
      <c r="BX796" s="234" t="s">
        <v>12402</v>
      </c>
      <c r="BY796" s="234" t="s">
        <v>56</v>
      </c>
      <c r="BZ796" s="234" t="s">
        <v>7014</v>
      </c>
    </row>
    <row r="797" spans="1:78" x14ac:dyDescent="0.25">
      <c r="A797" s="5">
        <v>1403</v>
      </c>
      <c r="B797" s="234" t="s">
        <v>12403</v>
      </c>
      <c r="C797" s="234" t="s">
        <v>12404</v>
      </c>
      <c r="D797" s="234" t="s">
        <v>11503</v>
      </c>
      <c r="E797" s="234" t="s">
        <v>11504</v>
      </c>
      <c r="F797" s="234" t="s">
        <v>7156</v>
      </c>
      <c r="G797" s="234" t="s">
        <v>7856</v>
      </c>
      <c r="H797" s="234" t="s">
        <v>7018</v>
      </c>
      <c r="I797" s="242"/>
      <c r="J797" s="242">
        <v>44260</v>
      </c>
      <c r="K797" s="234" t="s">
        <v>12405</v>
      </c>
      <c r="L797" s="242">
        <v>44260</v>
      </c>
      <c r="M797" s="234" t="s">
        <v>6996</v>
      </c>
      <c r="N797" s="234" t="s">
        <v>9562</v>
      </c>
      <c r="O797" s="234" t="s">
        <v>7583</v>
      </c>
      <c r="P797" s="234" t="s">
        <v>6999</v>
      </c>
      <c r="Q797" s="234"/>
      <c r="R797" s="234" t="s">
        <v>451</v>
      </c>
      <c r="S797" t="b">
        <v>0</v>
      </c>
      <c r="T797" s="242"/>
      <c r="U797" s="103">
        <v>16</v>
      </c>
      <c r="V797" s="234" t="s">
        <v>272</v>
      </c>
      <c r="W797" s="103">
        <v>16</v>
      </c>
      <c r="X797" s="234" t="s">
        <v>272</v>
      </c>
      <c r="Y797" s="242"/>
      <c r="Z797" s="242"/>
      <c r="AA797" s="103"/>
      <c r="AB797" s="234" t="s">
        <v>11506</v>
      </c>
      <c r="AC797" s="243">
        <v>44295.723043981481</v>
      </c>
      <c r="AD797" s="234" t="s">
        <v>55</v>
      </c>
      <c r="AE797" s="235" t="s">
        <v>12406</v>
      </c>
      <c r="AF797" s="237"/>
      <c r="AG797" s="234" t="s">
        <v>482</v>
      </c>
      <c r="AH797" s="241"/>
      <c r="AI797" t="b">
        <v>1</v>
      </c>
      <c r="AJ797" t="b">
        <v>0</v>
      </c>
      <c r="AK797" s="234"/>
      <c r="AL797" s="103"/>
      <c r="AM797" t="b">
        <v>0</v>
      </c>
      <c r="AN797" s="234"/>
      <c r="AO797" s="103"/>
      <c r="AP797" s="241"/>
      <c r="AQ797" s="241"/>
      <c r="AR797" s="241"/>
      <c r="AS797" s="241"/>
      <c r="AT797" s="234" t="s">
        <v>7005</v>
      </c>
      <c r="AU797" s="234" t="s">
        <v>7505</v>
      </c>
      <c r="AV797" t="b">
        <v>0</v>
      </c>
      <c r="AW797" t="b">
        <v>0</v>
      </c>
      <c r="AX797" s="241"/>
      <c r="AY797" s="241"/>
      <c r="AZ797" s="234"/>
      <c r="BA797" s="234"/>
      <c r="BB797" s="234"/>
      <c r="BC797" t="b">
        <v>0</v>
      </c>
      <c r="BD797" s="234" t="s">
        <v>7008</v>
      </c>
      <c r="BE797" s="234" t="s">
        <v>7026</v>
      </c>
      <c r="BF797" s="234" t="s">
        <v>7027</v>
      </c>
      <c r="BG797" s="234" t="s">
        <v>7010</v>
      </c>
      <c r="BH797" s="234" t="s">
        <v>55</v>
      </c>
      <c r="BI797" s="243">
        <v>44573.399398148147</v>
      </c>
      <c r="BJ797" s="234" t="s">
        <v>442</v>
      </c>
      <c r="BK797" s="234" t="s">
        <v>451</v>
      </c>
      <c r="BL797" s="234" t="s">
        <v>451</v>
      </c>
      <c r="BM797" s="234" t="s">
        <v>451</v>
      </c>
      <c r="BN797" s="241"/>
      <c r="BO797" t="b">
        <v>0</v>
      </c>
      <c r="BP797" t="b">
        <v>0</v>
      </c>
      <c r="BQ797" t="b">
        <v>0</v>
      </c>
      <c r="BR797" s="241"/>
      <c r="BS797" s="241"/>
      <c r="BT797" s="234" t="s">
        <v>7012</v>
      </c>
      <c r="BU797" t="b">
        <v>0</v>
      </c>
      <c r="BV797" s="103">
        <v>0</v>
      </c>
      <c r="BW797" s="235"/>
      <c r="BX797" s="234" t="s">
        <v>12406</v>
      </c>
      <c r="BY797" s="234" t="s">
        <v>56</v>
      </c>
      <c r="BZ797" s="234" t="s">
        <v>7014</v>
      </c>
    </row>
    <row r="798" spans="1:78" x14ac:dyDescent="0.25">
      <c r="A798" s="5">
        <v>1402</v>
      </c>
      <c r="B798" s="234" t="s">
        <v>12407</v>
      </c>
      <c r="C798" s="234" t="s">
        <v>12408</v>
      </c>
      <c r="D798" s="234"/>
      <c r="E798" s="234" t="s">
        <v>12409</v>
      </c>
      <c r="F798" s="234" t="s">
        <v>7156</v>
      </c>
      <c r="G798" s="234" t="s">
        <v>7017</v>
      </c>
      <c r="H798" s="234" t="s">
        <v>6994</v>
      </c>
      <c r="I798" s="242"/>
      <c r="J798" s="242">
        <v>44257</v>
      </c>
      <c r="K798" s="234" t="s">
        <v>12410</v>
      </c>
      <c r="L798" s="242">
        <v>44267</v>
      </c>
      <c r="M798" s="234" t="s">
        <v>7066</v>
      </c>
      <c r="N798" s="234" t="s">
        <v>7430</v>
      </c>
      <c r="O798" s="234" t="s">
        <v>12411</v>
      </c>
      <c r="P798" s="234" t="s">
        <v>6999</v>
      </c>
      <c r="Q798" s="234"/>
      <c r="R798" s="234" t="s">
        <v>451</v>
      </c>
      <c r="S798" t="b">
        <v>0</v>
      </c>
      <c r="T798" s="242"/>
      <c r="U798" s="103">
        <v>13</v>
      </c>
      <c r="V798" s="234" t="s">
        <v>272</v>
      </c>
      <c r="W798" s="103">
        <v>13</v>
      </c>
      <c r="X798" s="234" t="s">
        <v>272</v>
      </c>
      <c r="Y798" s="242"/>
      <c r="Z798" s="242"/>
      <c r="AA798" s="103"/>
      <c r="AB798" s="234"/>
      <c r="AC798" s="243">
        <v>44295.722997685189</v>
      </c>
      <c r="AD798" s="234" t="s">
        <v>55</v>
      </c>
      <c r="AE798" s="235" t="s">
        <v>12412</v>
      </c>
      <c r="AF798" s="237"/>
      <c r="AG798" s="234" t="s">
        <v>482</v>
      </c>
      <c r="AH798" s="241"/>
      <c r="AI798" t="b">
        <v>1</v>
      </c>
      <c r="AJ798" t="b">
        <v>0</v>
      </c>
      <c r="AK798" s="234"/>
      <c r="AL798" s="103"/>
      <c r="AM798" t="b">
        <v>0</v>
      </c>
      <c r="AN798" s="234"/>
      <c r="AO798" s="103"/>
      <c r="AP798" s="241"/>
      <c r="AQ798" s="241"/>
      <c r="AR798" s="241"/>
      <c r="AS798" s="241"/>
      <c r="AT798" s="234"/>
      <c r="AU798" s="234" t="s">
        <v>7505</v>
      </c>
      <c r="AV798" t="b">
        <v>0</v>
      </c>
      <c r="AW798" t="b">
        <v>0</v>
      </c>
      <c r="AX798" s="241"/>
      <c r="AY798" s="241"/>
      <c r="AZ798" s="234"/>
      <c r="BA798" s="234"/>
      <c r="BB798" s="234"/>
      <c r="BC798" t="b">
        <v>1</v>
      </c>
      <c r="BD798" s="234" t="s">
        <v>7076</v>
      </c>
      <c r="BE798" s="234" t="s">
        <v>7009</v>
      </c>
      <c r="BF798" s="234" t="s">
        <v>7027</v>
      </c>
      <c r="BG798" s="234" t="s">
        <v>7028</v>
      </c>
      <c r="BH798" s="234" t="s">
        <v>55</v>
      </c>
      <c r="BI798" s="243">
        <v>44573.399386574078</v>
      </c>
      <c r="BJ798" s="234" t="s">
        <v>442</v>
      </c>
      <c r="BK798" s="234" t="s">
        <v>451</v>
      </c>
      <c r="BL798" s="234" t="s">
        <v>451</v>
      </c>
      <c r="BM798" s="234" t="s">
        <v>451</v>
      </c>
      <c r="BN798" s="241"/>
      <c r="BO798" t="b">
        <v>0</v>
      </c>
      <c r="BP798" t="b">
        <v>0</v>
      </c>
      <c r="BQ798" t="b">
        <v>0</v>
      </c>
      <c r="BR798" s="241"/>
      <c r="BS798" s="241"/>
      <c r="BT798" s="234" t="s">
        <v>7012</v>
      </c>
      <c r="BU798" t="b">
        <v>0</v>
      </c>
      <c r="BV798" s="103">
        <v>0</v>
      </c>
      <c r="BW798" s="235"/>
      <c r="BX798" s="234" t="s">
        <v>12412</v>
      </c>
      <c r="BY798" s="234" t="s">
        <v>56</v>
      </c>
      <c r="BZ798" s="234" t="s">
        <v>7014</v>
      </c>
    </row>
    <row r="799" spans="1:78" x14ac:dyDescent="0.25">
      <c r="A799" s="5">
        <v>1401</v>
      </c>
      <c r="B799" s="234" t="s">
        <v>12413</v>
      </c>
      <c r="C799" s="234" t="s">
        <v>12414</v>
      </c>
      <c r="D799" s="234"/>
      <c r="E799" s="234" t="s">
        <v>12415</v>
      </c>
      <c r="F799" s="234" t="s">
        <v>7156</v>
      </c>
      <c r="G799" s="234" t="s">
        <v>7856</v>
      </c>
      <c r="H799" s="234" t="s">
        <v>7018</v>
      </c>
      <c r="I799" s="242"/>
      <c r="J799" s="242">
        <v>44260</v>
      </c>
      <c r="K799" s="234" t="s">
        <v>12416</v>
      </c>
      <c r="L799" s="242">
        <v>44260</v>
      </c>
      <c r="M799" s="234" t="s">
        <v>6996</v>
      </c>
      <c r="N799" s="234" t="s">
        <v>11513</v>
      </c>
      <c r="O799" s="234" t="s">
        <v>9398</v>
      </c>
      <c r="P799" s="234" t="s">
        <v>6999</v>
      </c>
      <c r="Q799" s="234"/>
      <c r="R799" s="234" t="s">
        <v>451</v>
      </c>
      <c r="S799" t="b">
        <v>0</v>
      </c>
      <c r="T799" s="242"/>
      <c r="U799" s="103">
        <v>1</v>
      </c>
      <c r="V799" s="234" t="s">
        <v>272</v>
      </c>
      <c r="W799" s="103">
        <v>1</v>
      </c>
      <c r="X799" s="234" t="s">
        <v>272</v>
      </c>
      <c r="Y799" s="242"/>
      <c r="Z799" s="242"/>
      <c r="AA799" s="103"/>
      <c r="AB799" s="234"/>
      <c r="AC799" s="243">
        <v>44295.722986111112</v>
      </c>
      <c r="AD799" s="234" t="s">
        <v>55</v>
      </c>
      <c r="AE799" s="235" t="s">
        <v>12417</v>
      </c>
      <c r="AF799" s="237"/>
      <c r="AG799" s="234" t="s">
        <v>482</v>
      </c>
      <c r="AH799" s="241"/>
      <c r="AI799" t="b">
        <v>1</v>
      </c>
      <c r="AJ799" t="b">
        <v>0</v>
      </c>
      <c r="AK799" s="234"/>
      <c r="AL799" s="103"/>
      <c r="AM799" t="b">
        <v>0</v>
      </c>
      <c r="AN799" s="234"/>
      <c r="AO799" s="103"/>
      <c r="AP799" s="241"/>
      <c r="AQ799" s="241"/>
      <c r="AR799" s="241"/>
      <c r="AS799" s="241"/>
      <c r="AT799" s="234"/>
      <c r="AU799" s="234" t="s">
        <v>7505</v>
      </c>
      <c r="AV799" t="b">
        <v>0</v>
      </c>
      <c r="AW799" t="b">
        <v>0</v>
      </c>
      <c r="AX799" s="241"/>
      <c r="AY799" s="241"/>
      <c r="AZ799" s="234"/>
      <c r="BA799" s="234"/>
      <c r="BB799" s="234"/>
      <c r="BC799" t="b">
        <v>1</v>
      </c>
      <c r="BD799" s="234" t="s">
        <v>7008</v>
      </c>
      <c r="BE799" s="234" t="s">
        <v>7026</v>
      </c>
      <c r="BF799" s="234" t="s">
        <v>7027</v>
      </c>
      <c r="BG799" s="234" t="s">
        <v>7010</v>
      </c>
      <c r="BH799" s="234" t="s">
        <v>55</v>
      </c>
      <c r="BI799" s="243">
        <v>44573.399386574078</v>
      </c>
      <c r="BJ799" s="234" t="s">
        <v>442</v>
      </c>
      <c r="BK799" s="234" t="s">
        <v>451</v>
      </c>
      <c r="BL799" s="234" t="s">
        <v>451</v>
      </c>
      <c r="BM799" s="234" t="s">
        <v>451</v>
      </c>
      <c r="BN799" s="241"/>
      <c r="BO799" t="b">
        <v>0</v>
      </c>
      <c r="BP799" t="b">
        <v>0</v>
      </c>
      <c r="BQ799" t="b">
        <v>0</v>
      </c>
      <c r="BR799" s="241"/>
      <c r="BS799" s="241"/>
      <c r="BT799" s="234" t="s">
        <v>7012</v>
      </c>
      <c r="BU799" t="b">
        <v>0</v>
      </c>
      <c r="BV799" s="103">
        <v>0</v>
      </c>
      <c r="BW799" s="235"/>
      <c r="BX799" s="234" t="s">
        <v>12417</v>
      </c>
      <c r="BY799" s="234" t="s">
        <v>56</v>
      </c>
      <c r="BZ799" s="234" t="s">
        <v>7014</v>
      </c>
    </row>
    <row r="800" spans="1:78" x14ac:dyDescent="0.25">
      <c r="A800" s="5">
        <v>1400</v>
      </c>
      <c r="B800" s="234" t="s">
        <v>12418</v>
      </c>
      <c r="C800" s="234" t="s">
        <v>12419</v>
      </c>
      <c r="D800" s="234" t="s">
        <v>11503</v>
      </c>
      <c r="E800" s="234" t="s">
        <v>11504</v>
      </c>
      <c r="F800" s="234" t="s">
        <v>7156</v>
      </c>
      <c r="G800" s="234" t="s">
        <v>7856</v>
      </c>
      <c r="H800" s="234" t="s">
        <v>7018</v>
      </c>
      <c r="I800" s="242"/>
      <c r="J800" s="242">
        <v>44260</v>
      </c>
      <c r="K800" s="234" t="s">
        <v>12420</v>
      </c>
      <c r="L800" s="242">
        <v>44260</v>
      </c>
      <c r="M800" s="234" t="s">
        <v>6996</v>
      </c>
      <c r="N800" s="234" t="s">
        <v>9562</v>
      </c>
      <c r="O800" s="234" t="s">
        <v>7583</v>
      </c>
      <c r="P800" s="234" t="s">
        <v>6999</v>
      </c>
      <c r="Q800" s="234"/>
      <c r="R800" s="234" t="s">
        <v>451</v>
      </c>
      <c r="S800" t="b">
        <v>0</v>
      </c>
      <c r="T800" s="242"/>
      <c r="U800" s="103">
        <v>8</v>
      </c>
      <c r="V800" s="234" t="s">
        <v>272</v>
      </c>
      <c r="W800" s="103">
        <v>8</v>
      </c>
      <c r="X800" s="234" t="s">
        <v>272</v>
      </c>
      <c r="Y800" s="242"/>
      <c r="Z800" s="242"/>
      <c r="AA800" s="103"/>
      <c r="AB800" s="234" t="s">
        <v>11506</v>
      </c>
      <c r="AC800" s="243">
        <v>44295.722962962966</v>
      </c>
      <c r="AD800" s="234" t="s">
        <v>55</v>
      </c>
      <c r="AE800" s="235" t="s">
        <v>12421</v>
      </c>
      <c r="AF800" s="237"/>
      <c r="AG800" s="234" t="s">
        <v>482</v>
      </c>
      <c r="AH800" s="241"/>
      <c r="AI800" t="b">
        <v>1</v>
      </c>
      <c r="AJ800" t="b">
        <v>0</v>
      </c>
      <c r="AK800" s="234"/>
      <c r="AL800" s="103"/>
      <c r="AM800" t="b">
        <v>0</v>
      </c>
      <c r="AN800" s="234"/>
      <c r="AO800" s="103"/>
      <c r="AP800" s="241"/>
      <c r="AQ800" s="241"/>
      <c r="AR800" s="241"/>
      <c r="AS800" s="241"/>
      <c r="AT800" s="234" t="s">
        <v>7005</v>
      </c>
      <c r="AU800" s="234" t="s">
        <v>7505</v>
      </c>
      <c r="AV800" t="b">
        <v>0</v>
      </c>
      <c r="AW800" t="b">
        <v>0</v>
      </c>
      <c r="AX800" s="241"/>
      <c r="AY800" s="241"/>
      <c r="AZ800" s="234"/>
      <c r="BA800" s="234"/>
      <c r="BB800" s="234"/>
      <c r="BC800" t="b">
        <v>0</v>
      </c>
      <c r="BD800" s="234" t="s">
        <v>7008</v>
      </c>
      <c r="BE800" s="234" t="s">
        <v>7026</v>
      </c>
      <c r="BF800" s="234" t="s">
        <v>7027</v>
      </c>
      <c r="BG800" s="234" t="s">
        <v>7010</v>
      </c>
      <c r="BH800" s="234" t="s">
        <v>55</v>
      </c>
      <c r="BI800" s="243">
        <v>44573.399386574078</v>
      </c>
      <c r="BJ800" s="234" t="s">
        <v>442</v>
      </c>
      <c r="BK800" s="234" t="s">
        <v>451</v>
      </c>
      <c r="BL800" s="234" t="s">
        <v>451</v>
      </c>
      <c r="BM800" s="234" t="s">
        <v>451</v>
      </c>
      <c r="BN800" s="241"/>
      <c r="BO800" t="b">
        <v>0</v>
      </c>
      <c r="BP800" t="b">
        <v>0</v>
      </c>
      <c r="BQ800" t="b">
        <v>0</v>
      </c>
      <c r="BR800" s="241"/>
      <c r="BS800" s="241"/>
      <c r="BT800" s="234" t="s">
        <v>7012</v>
      </c>
      <c r="BU800" t="b">
        <v>0</v>
      </c>
      <c r="BV800" s="103">
        <v>0</v>
      </c>
      <c r="BW800" s="235"/>
      <c r="BX800" s="234" t="s">
        <v>12421</v>
      </c>
      <c r="BY800" s="234" t="s">
        <v>56</v>
      </c>
      <c r="BZ800" s="234" t="s">
        <v>7014</v>
      </c>
    </row>
    <row r="801" spans="1:78" x14ac:dyDescent="0.25">
      <c r="A801" s="5">
        <v>1399</v>
      </c>
      <c r="B801" s="234" t="s">
        <v>12422</v>
      </c>
      <c r="C801" s="234" t="s">
        <v>12423</v>
      </c>
      <c r="D801" s="234" t="s">
        <v>11493</v>
      </c>
      <c r="E801" s="234" t="s">
        <v>11494</v>
      </c>
      <c r="F801" s="234" t="s">
        <v>7156</v>
      </c>
      <c r="G801" s="234" t="s">
        <v>7856</v>
      </c>
      <c r="H801" s="234" t="s">
        <v>7018</v>
      </c>
      <c r="I801" s="242"/>
      <c r="J801" s="242">
        <v>44260</v>
      </c>
      <c r="K801" s="234" t="s">
        <v>12424</v>
      </c>
      <c r="L801" s="242">
        <v>44260</v>
      </c>
      <c r="M801" s="234" t="s">
        <v>7228</v>
      </c>
      <c r="N801" s="234" t="s">
        <v>11496</v>
      </c>
      <c r="O801" s="234" t="s">
        <v>11497</v>
      </c>
      <c r="P801" s="234" t="s">
        <v>6999</v>
      </c>
      <c r="Q801" s="234"/>
      <c r="R801" s="234" t="s">
        <v>451</v>
      </c>
      <c r="S801" t="b">
        <v>0</v>
      </c>
      <c r="T801" s="242"/>
      <c r="U801" s="103">
        <v>5</v>
      </c>
      <c r="V801" s="234" t="s">
        <v>272</v>
      </c>
      <c r="W801" s="103">
        <v>5</v>
      </c>
      <c r="X801" s="234" t="s">
        <v>272</v>
      </c>
      <c r="Y801" s="242"/>
      <c r="Z801" s="242"/>
      <c r="AA801" s="103"/>
      <c r="AB801" s="234" t="s">
        <v>11498</v>
      </c>
      <c r="AC801" s="243">
        <v>44295.722928240742</v>
      </c>
      <c r="AD801" s="234" t="s">
        <v>55</v>
      </c>
      <c r="AE801" s="235" t="s">
        <v>12425</v>
      </c>
      <c r="AF801" s="237"/>
      <c r="AG801" s="234" t="s">
        <v>482</v>
      </c>
      <c r="AH801" s="241"/>
      <c r="AI801" t="b">
        <v>1</v>
      </c>
      <c r="AJ801" t="b">
        <v>0</v>
      </c>
      <c r="AK801" s="234"/>
      <c r="AL801" s="103"/>
      <c r="AM801" t="b">
        <v>0</v>
      </c>
      <c r="AN801" s="234"/>
      <c r="AO801" s="103"/>
      <c r="AP801" s="241"/>
      <c r="AQ801" s="241"/>
      <c r="AR801" s="241"/>
      <c r="AS801" s="241"/>
      <c r="AT801" s="234" t="s">
        <v>7005</v>
      </c>
      <c r="AU801" s="234" t="s">
        <v>7505</v>
      </c>
      <c r="AV801" t="b">
        <v>0</v>
      </c>
      <c r="AW801" t="b">
        <v>0</v>
      </c>
      <c r="AX801" s="241"/>
      <c r="AY801" s="241"/>
      <c r="AZ801" s="234"/>
      <c r="BA801" s="234"/>
      <c r="BB801" s="234"/>
      <c r="BC801" t="b">
        <v>0</v>
      </c>
      <c r="BD801" s="234" t="s">
        <v>7234</v>
      </c>
      <c r="BE801" s="234" t="s">
        <v>7026</v>
      </c>
      <c r="BF801" s="234" t="s">
        <v>7027</v>
      </c>
      <c r="BG801" s="234" t="s">
        <v>7010</v>
      </c>
      <c r="BH801" s="234" t="s">
        <v>55</v>
      </c>
      <c r="BI801" s="243">
        <v>44573.399386574078</v>
      </c>
      <c r="BJ801" s="234" t="s">
        <v>442</v>
      </c>
      <c r="BK801" s="234" t="s">
        <v>451</v>
      </c>
      <c r="BL801" s="234" t="s">
        <v>451</v>
      </c>
      <c r="BM801" s="234" t="s">
        <v>451</v>
      </c>
      <c r="BN801" s="241"/>
      <c r="BO801" t="b">
        <v>0</v>
      </c>
      <c r="BP801" t="b">
        <v>0</v>
      </c>
      <c r="BQ801" t="b">
        <v>0</v>
      </c>
      <c r="BR801" s="241"/>
      <c r="BS801" s="241"/>
      <c r="BT801" s="234" t="s">
        <v>7012</v>
      </c>
      <c r="BU801" t="b">
        <v>0</v>
      </c>
      <c r="BV801" s="103">
        <v>0</v>
      </c>
      <c r="BW801" s="235"/>
      <c r="BX801" s="234" t="s">
        <v>12425</v>
      </c>
      <c r="BY801" s="234" t="s">
        <v>56</v>
      </c>
      <c r="BZ801" s="234" t="s">
        <v>7014</v>
      </c>
    </row>
    <row r="802" spans="1:78" x14ac:dyDescent="0.25">
      <c r="A802" s="5">
        <v>1398</v>
      </c>
      <c r="B802" s="234" t="s">
        <v>12426</v>
      </c>
      <c r="C802" s="234" t="s">
        <v>12427</v>
      </c>
      <c r="D802" s="234" t="s">
        <v>11503</v>
      </c>
      <c r="E802" s="234" t="s">
        <v>11504</v>
      </c>
      <c r="F802" s="234" t="s">
        <v>7156</v>
      </c>
      <c r="G802" s="234" t="s">
        <v>7856</v>
      </c>
      <c r="H802" s="234" t="s">
        <v>7018</v>
      </c>
      <c r="I802" s="242"/>
      <c r="J802" s="242">
        <v>44260</v>
      </c>
      <c r="K802" s="234" t="s">
        <v>12428</v>
      </c>
      <c r="L802" s="242">
        <v>44260</v>
      </c>
      <c r="M802" s="234" t="s">
        <v>6996</v>
      </c>
      <c r="N802" s="234" t="s">
        <v>9562</v>
      </c>
      <c r="O802" s="234" t="s">
        <v>7583</v>
      </c>
      <c r="P802" s="234" t="s">
        <v>6999</v>
      </c>
      <c r="Q802" s="234"/>
      <c r="R802" s="234" t="s">
        <v>451</v>
      </c>
      <c r="S802" t="b">
        <v>0</v>
      </c>
      <c r="T802" s="242"/>
      <c r="U802" s="103">
        <v>10</v>
      </c>
      <c r="V802" s="234" t="s">
        <v>272</v>
      </c>
      <c r="W802" s="103">
        <v>10</v>
      </c>
      <c r="X802" s="234" t="s">
        <v>272</v>
      </c>
      <c r="Y802" s="242"/>
      <c r="Z802" s="242"/>
      <c r="AA802" s="103"/>
      <c r="AB802" s="234" t="s">
        <v>11506</v>
      </c>
      <c r="AC802" s="243">
        <v>44295.722905092596</v>
      </c>
      <c r="AD802" s="234" t="s">
        <v>55</v>
      </c>
      <c r="AE802" s="235" t="s">
        <v>12429</v>
      </c>
      <c r="AF802" s="237"/>
      <c r="AG802" s="234" t="s">
        <v>482</v>
      </c>
      <c r="AH802" s="241"/>
      <c r="AI802" t="b">
        <v>1</v>
      </c>
      <c r="AJ802" t="b">
        <v>0</v>
      </c>
      <c r="AK802" s="234"/>
      <c r="AL802" s="103"/>
      <c r="AM802" t="b">
        <v>0</v>
      </c>
      <c r="AN802" s="234"/>
      <c r="AO802" s="103"/>
      <c r="AP802" s="241"/>
      <c r="AQ802" s="241"/>
      <c r="AR802" s="241"/>
      <c r="AS802" s="241"/>
      <c r="AT802" s="234" t="s">
        <v>7005</v>
      </c>
      <c r="AU802" s="234" t="s">
        <v>7505</v>
      </c>
      <c r="AV802" t="b">
        <v>0</v>
      </c>
      <c r="AW802" t="b">
        <v>0</v>
      </c>
      <c r="AX802" s="241"/>
      <c r="AY802" s="241"/>
      <c r="AZ802" s="234"/>
      <c r="BA802" s="234"/>
      <c r="BB802" s="234"/>
      <c r="BC802" t="b">
        <v>0</v>
      </c>
      <c r="BD802" s="234" t="s">
        <v>7008</v>
      </c>
      <c r="BE802" s="234" t="s">
        <v>7026</v>
      </c>
      <c r="BF802" s="234" t="s">
        <v>7027</v>
      </c>
      <c r="BG802" s="234" t="s">
        <v>7010</v>
      </c>
      <c r="BH802" s="234" t="s">
        <v>55</v>
      </c>
      <c r="BI802" s="243">
        <v>44573.399375000001</v>
      </c>
      <c r="BJ802" s="234" t="s">
        <v>442</v>
      </c>
      <c r="BK802" s="234" t="s">
        <v>451</v>
      </c>
      <c r="BL802" s="234" t="s">
        <v>451</v>
      </c>
      <c r="BM802" s="234" t="s">
        <v>451</v>
      </c>
      <c r="BN802" s="241"/>
      <c r="BO802" t="b">
        <v>0</v>
      </c>
      <c r="BP802" t="b">
        <v>0</v>
      </c>
      <c r="BQ802" t="b">
        <v>0</v>
      </c>
      <c r="BR802" s="241"/>
      <c r="BS802" s="241"/>
      <c r="BT802" s="234" t="s">
        <v>7012</v>
      </c>
      <c r="BU802" t="b">
        <v>0</v>
      </c>
      <c r="BV802" s="103">
        <v>0</v>
      </c>
      <c r="BW802" s="235"/>
      <c r="BX802" s="234" t="s">
        <v>12429</v>
      </c>
      <c r="BY802" s="234" t="s">
        <v>56</v>
      </c>
      <c r="BZ802" s="234" t="s">
        <v>7014</v>
      </c>
    </row>
    <row r="803" spans="1:78" x14ac:dyDescent="0.25">
      <c r="A803" s="5">
        <v>1397</v>
      </c>
      <c r="B803" s="234" t="s">
        <v>12430</v>
      </c>
      <c r="C803" s="234" t="s">
        <v>12431</v>
      </c>
      <c r="D803" s="234" t="s">
        <v>11503</v>
      </c>
      <c r="E803" s="234" t="s">
        <v>11504</v>
      </c>
      <c r="F803" s="234" t="s">
        <v>7156</v>
      </c>
      <c r="G803" s="234" t="s">
        <v>7856</v>
      </c>
      <c r="H803" s="234" t="s">
        <v>7018</v>
      </c>
      <c r="I803" s="242"/>
      <c r="J803" s="242">
        <v>44260</v>
      </c>
      <c r="K803" s="234" t="s">
        <v>660</v>
      </c>
      <c r="L803" s="242">
        <v>44260</v>
      </c>
      <c r="M803" s="234" t="s">
        <v>6996</v>
      </c>
      <c r="N803" s="234" t="s">
        <v>9562</v>
      </c>
      <c r="O803" s="234" t="s">
        <v>7583</v>
      </c>
      <c r="P803" s="234" t="s">
        <v>6999</v>
      </c>
      <c r="Q803" s="234"/>
      <c r="R803" s="234" t="s">
        <v>451</v>
      </c>
      <c r="S803" t="b">
        <v>0</v>
      </c>
      <c r="T803" s="242"/>
      <c r="U803" s="103">
        <v>6</v>
      </c>
      <c r="V803" s="234" t="s">
        <v>272</v>
      </c>
      <c r="W803" s="103">
        <v>6</v>
      </c>
      <c r="X803" s="234" t="s">
        <v>272</v>
      </c>
      <c r="Y803" s="242"/>
      <c r="Z803" s="242"/>
      <c r="AA803" s="103"/>
      <c r="AB803" s="234" t="s">
        <v>11506</v>
      </c>
      <c r="AC803" s="243">
        <v>44295.722870370373</v>
      </c>
      <c r="AD803" s="234" t="s">
        <v>55</v>
      </c>
      <c r="AE803" s="235" t="s">
        <v>12432</v>
      </c>
      <c r="AF803" s="237"/>
      <c r="AG803" s="234" t="s">
        <v>482</v>
      </c>
      <c r="AH803" s="241"/>
      <c r="AI803" t="b">
        <v>1</v>
      </c>
      <c r="AJ803" t="b">
        <v>0</v>
      </c>
      <c r="AK803" s="234"/>
      <c r="AL803" s="103"/>
      <c r="AM803" t="b">
        <v>0</v>
      </c>
      <c r="AN803" s="234"/>
      <c r="AO803" s="103"/>
      <c r="AP803" s="241"/>
      <c r="AQ803" s="241"/>
      <c r="AR803" s="241"/>
      <c r="AS803" s="241"/>
      <c r="AT803" s="234" t="s">
        <v>7005</v>
      </c>
      <c r="AU803" s="234" t="s">
        <v>7505</v>
      </c>
      <c r="AV803" t="b">
        <v>0</v>
      </c>
      <c r="AW803" t="b">
        <v>0</v>
      </c>
      <c r="AX803" s="241"/>
      <c r="AY803" s="241"/>
      <c r="AZ803" s="234"/>
      <c r="BA803" s="234"/>
      <c r="BB803" s="234"/>
      <c r="BC803" t="b">
        <v>0</v>
      </c>
      <c r="BD803" s="234" t="s">
        <v>7008</v>
      </c>
      <c r="BE803" s="234" t="s">
        <v>7026</v>
      </c>
      <c r="BF803" s="234" t="s">
        <v>7027</v>
      </c>
      <c r="BG803" s="234" t="s">
        <v>7010</v>
      </c>
      <c r="BH803" s="234" t="s">
        <v>55</v>
      </c>
      <c r="BI803" s="243">
        <v>44573.399375000001</v>
      </c>
      <c r="BJ803" s="234" t="s">
        <v>442</v>
      </c>
      <c r="BK803" s="234" t="s">
        <v>451</v>
      </c>
      <c r="BL803" s="234" t="s">
        <v>451</v>
      </c>
      <c r="BM803" s="234" t="s">
        <v>451</v>
      </c>
      <c r="BN803" s="241"/>
      <c r="BO803" t="b">
        <v>0</v>
      </c>
      <c r="BP803" t="b">
        <v>0</v>
      </c>
      <c r="BQ803" t="b">
        <v>0</v>
      </c>
      <c r="BR803" s="241"/>
      <c r="BS803" s="241"/>
      <c r="BT803" s="234" t="s">
        <v>7012</v>
      </c>
      <c r="BU803" t="b">
        <v>0</v>
      </c>
      <c r="BV803" s="103">
        <v>0</v>
      </c>
      <c r="BW803" s="235"/>
      <c r="BX803" s="234" t="s">
        <v>12432</v>
      </c>
      <c r="BY803" s="234" t="s">
        <v>56</v>
      </c>
      <c r="BZ803" s="234" t="s">
        <v>7014</v>
      </c>
    </row>
    <row r="804" spans="1:78" x14ac:dyDescent="0.25">
      <c r="A804" s="5">
        <v>1396</v>
      </c>
      <c r="B804" s="234" t="s">
        <v>12433</v>
      </c>
      <c r="C804" s="234" t="s">
        <v>12434</v>
      </c>
      <c r="D804" s="234"/>
      <c r="E804" s="234" t="s">
        <v>12435</v>
      </c>
      <c r="F804" s="234" t="s">
        <v>7156</v>
      </c>
      <c r="G804" s="234" t="s">
        <v>7856</v>
      </c>
      <c r="H804" s="234" t="s">
        <v>7018</v>
      </c>
      <c r="I804" s="242"/>
      <c r="J804" s="242">
        <v>44259</v>
      </c>
      <c r="K804" s="234" t="s">
        <v>655</v>
      </c>
      <c r="L804" s="242">
        <v>44260</v>
      </c>
      <c r="M804" s="234" t="s">
        <v>6996</v>
      </c>
      <c r="N804" s="234" t="s">
        <v>10980</v>
      </c>
      <c r="O804" s="234" t="s">
        <v>10981</v>
      </c>
      <c r="P804" s="234" t="s">
        <v>6999</v>
      </c>
      <c r="Q804" s="234"/>
      <c r="R804" s="234" t="s">
        <v>451</v>
      </c>
      <c r="S804" t="b">
        <v>0</v>
      </c>
      <c r="T804" s="242"/>
      <c r="U804" s="103">
        <v>5</v>
      </c>
      <c r="V804" s="234" t="s">
        <v>272</v>
      </c>
      <c r="W804" s="103">
        <v>5</v>
      </c>
      <c r="X804" s="234" t="s">
        <v>272</v>
      </c>
      <c r="Y804" s="242"/>
      <c r="Z804" s="242"/>
      <c r="AA804" s="103"/>
      <c r="AB804" s="234"/>
      <c r="AC804" s="243">
        <v>44295.72284722222</v>
      </c>
      <c r="AD804" s="234" t="s">
        <v>55</v>
      </c>
      <c r="AE804" s="235" t="s">
        <v>12436</v>
      </c>
      <c r="AF804" s="237"/>
      <c r="AG804" s="234" t="s">
        <v>482</v>
      </c>
      <c r="AH804" s="241"/>
      <c r="AI804" t="b">
        <v>1</v>
      </c>
      <c r="AJ804" t="b">
        <v>0</v>
      </c>
      <c r="AK804" s="234"/>
      <c r="AL804" s="103"/>
      <c r="AM804" t="b">
        <v>0</v>
      </c>
      <c r="AN804" s="234"/>
      <c r="AO804" s="103"/>
      <c r="AP804" s="241"/>
      <c r="AQ804" s="241"/>
      <c r="AR804" s="241"/>
      <c r="AS804" s="241"/>
      <c r="AT804" s="234"/>
      <c r="AU804" s="234" t="s">
        <v>7505</v>
      </c>
      <c r="AV804" t="b">
        <v>0</v>
      </c>
      <c r="AW804" t="b">
        <v>0</v>
      </c>
      <c r="AX804" s="241"/>
      <c r="AY804" s="241"/>
      <c r="AZ804" s="234"/>
      <c r="BA804" s="234"/>
      <c r="BB804" s="234"/>
      <c r="BC804" t="b">
        <v>1</v>
      </c>
      <c r="BD804" s="234" t="s">
        <v>7008</v>
      </c>
      <c r="BE804" s="234" t="s">
        <v>7026</v>
      </c>
      <c r="BF804" s="234" t="s">
        <v>7027</v>
      </c>
      <c r="BG804" s="234" t="s">
        <v>7010</v>
      </c>
      <c r="BH804" s="234" t="s">
        <v>55</v>
      </c>
      <c r="BI804" s="243">
        <v>44573.399375000001</v>
      </c>
      <c r="BJ804" s="234" t="s">
        <v>442</v>
      </c>
      <c r="BK804" s="234" t="s">
        <v>451</v>
      </c>
      <c r="BL804" s="234" t="s">
        <v>451</v>
      </c>
      <c r="BM804" s="234" t="s">
        <v>451</v>
      </c>
      <c r="BN804" s="241"/>
      <c r="BO804" t="b">
        <v>0</v>
      </c>
      <c r="BP804" t="b">
        <v>0</v>
      </c>
      <c r="BQ804" t="b">
        <v>0</v>
      </c>
      <c r="BR804" s="241"/>
      <c r="BS804" s="241"/>
      <c r="BT804" s="234" t="s">
        <v>7012</v>
      </c>
      <c r="BU804" t="b">
        <v>0</v>
      </c>
      <c r="BV804" s="103">
        <v>0</v>
      </c>
      <c r="BW804" s="235"/>
      <c r="BX804" s="234" t="s">
        <v>12436</v>
      </c>
      <c r="BY804" s="234" t="s">
        <v>56</v>
      </c>
      <c r="BZ804" s="234" t="s">
        <v>7014</v>
      </c>
    </row>
    <row r="805" spans="1:78" x14ac:dyDescent="0.25">
      <c r="A805" s="5">
        <v>1395</v>
      </c>
      <c r="B805" s="234" t="s">
        <v>12437</v>
      </c>
      <c r="C805" s="234" t="s">
        <v>12438</v>
      </c>
      <c r="D805" s="234" t="s">
        <v>12131</v>
      </c>
      <c r="E805" s="234" t="s">
        <v>12132</v>
      </c>
      <c r="F805" s="234" t="s">
        <v>7156</v>
      </c>
      <c r="G805" s="234" t="s">
        <v>7856</v>
      </c>
      <c r="H805" s="234" t="s">
        <v>7018</v>
      </c>
      <c r="I805" s="242"/>
      <c r="J805" s="242">
        <v>44260</v>
      </c>
      <c r="K805" s="234" t="s">
        <v>651</v>
      </c>
      <c r="L805" s="242">
        <v>44260</v>
      </c>
      <c r="M805" s="234" t="s">
        <v>6996</v>
      </c>
      <c r="N805" s="234" t="s">
        <v>11955</v>
      </c>
      <c r="O805" s="234" t="s">
        <v>11956</v>
      </c>
      <c r="P805" s="234" t="s">
        <v>6999</v>
      </c>
      <c r="Q805" s="234"/>
      <c r="R805" s="234" t="s">
        <v>451</v>
      </c>
      <c r="S805" t="b">
        <v>0</v>
      </c>
      <c r="T805" s="242"/>
      <c r="U805" s="103">
        <v>2</v>
      </c>
      <c r="V805" s="234" t="s">
        <v>272</v>
      </c>
      <c r="W805" s="103">
        <v>2</v>
      </c>
      <c r="X805" s="234" t="s">
        <v>272</v>
      </c>
      <c r="Y805" s="242"/>
      <c r="Z805" s="242"/>
      <c r="AA805" s="103"/>
      <c r="AB805" s="234" t="s">
        <v>12134</v>
      </c>
      <c r="AC805" s="243">
        <v>44295.722824074073</v>
      </c>
      <c r="AD805" s="234" t="s">
        <v>55</v>
      </c>
      <c r="AE805" s="235" t="s">
        <v>12439</v>
      </c>
      <c r="AF805" s="237"/>
      <c r="AG805" s="234" t="s">
        <v>482</v>
      </c>
      <c r="AH805" s="241"/>
      <c r="AI805" t="b">
        <v>1</v>
      </c>
      <c r="AJ805" t="b">
        <v>0</v>
      </c>
      <c r="AK805" s="234"/>
      <c r="AL805" s="103"/>
      <c r="AM805" t="b">
        <v>0</v>
      </c>
      <c r="AN805" s="234"/>
      <c r="AO805" s="103"/>
      <c r="AP805" s="241"/>
      <c r="AQ805" s="241"/>
      <c r="AR805" s="241"/>
      <c r="AS805" s="241"/>
      <c r="AT805" s="234" t="s">
        <v>7005</v>
      </c>
      <c r="AU805" s="234" t="s">
        <v>7505</v>
      </c>
      <c r="AV805" t="b">
        <v>0</v>
      </c>
      <c r="AW805" t="b">
        <v>0</v>
      </c>
      <c r="AX805" s="241"/>
      <c r="AY805" s="241"/>
      <c r="AZ805" s="234"/>
      <c r="BA805" s="234"/>
      <c r="BB805" s="234"/>
      <c r="BC805" t="b">
        <v>0</v>
      </c>
      <c r="BD805" s="234" t="s">
        <v>7008</v>
      </c>
      <c r="BE805" s="234" t="s">
        <v>7026</v>
      </c>
      <c r="BF805" s="234" t="s">
        <v>7027</v>
      </c>
      <c r="BG805" s="234" t="s">
        <v>7010</v>
      </c>
      <c r="BH805" s="234" t="s">
        <v>55</v>
      </c>
      <c r="BI805" s="243">
        <v>44573.399363425924</v>
      </c>
      <c r="BJ805" s="234" t="s">
        <v>442</v>
      </c>
      <c r="BK805" s="234" t="s">
        <v>451</v>
      </c>
      <c r="BL805" s="234" t="s">
        <v>451</v>
      </c>
      <c r="BM805" s="234" t="s">
        <v>451</v>
      </c>
      <c r="BN805" s="241"/>
      <c r="BO805" t="b">
        <v>0</v>
      </c>
      <c r="BP805" t="b">
        <v>0</v>
      </c>
      <c r="BQ805" t="b">
        <v>0</v>
      </c>
      <c r="BR805" s="241"/>
      <c r="BS805" s="241"/>
      <c r="BT805" s="234" t="s">
        <v>7012</v>
      </c>
      <c r="BU805" t="b">
        <v>0</v>
      </c>
      <c r="BV805" s="103">
        <v>0</v>
      </c>
      <c r="BW805" s="235"/>
      <c r="BX805" s="234" t="s">
        <v>12439</v>
      </c>
      <c r="BY805" s="234" t="s">
        <v>56</v>
      </c>
      <c r="BZ805" s="234" t="s">
        <v>7014</v>
      </c>
    </row>
    <row r="806" spans="1:78" x14ac:dyDescent="0.25">
      <c r="A806" s="5">
        <v>1394</v>
      </c>
      <c r="B806" s="234" t="s">
        <v>12440</v>
      </c>
      <c r="C806" s="234" t="s">
        <v>12441</v>
      </c>
      <c r="D806" s="234" t="s">
        <v>12442</v>
      </c>
      <c r="E806" s="234" t="s">
        <v>12443</v>
      </c>
      <c r="F806" s="234" t="s">
        <v>6993</v>
      </c>
      <c r="G806" s="234" t="s">
        <v>6995</v>
      </c>
      <c r="H806" s="234" t="s">
        <v>6994</v>
      </c>
      <c r="I806" s="242"/>
      <c r="J806" s="242">
        <v>44259</v>
      </c>
      <c r="K806" s="234" t="s">
        <v>647</v>
      </c>
      <c r="L806" s="242">
        <v>44264</v>
      </c>
      <c r="M806" s="234" t="s">
        <v>6996</v>
      </c>
      <c r="N806" s="234" t="s">
        <v>11037</v>
      </c>
      <c r="O806" s="234" t="s">
        <v>7511</v>
      </c>
      <c r="P806" s="234" t="s">
        <v>6999</v>
      </c>
      <c r="Q806" s="234"/>
      <c r="R806" s="234" t="s">
        <v>451</v>
      </c>
      <c r="S806" t="b">
        <v>0</v>
      </c>
      <c r="T806" s="242"/>
      <c r="U806" s="103">
        <v>37</v>
      </c>
      <c r="V806" s="234" t="s">
        <v>272</v>
      </c>
      <c r="W806" s="103">
        <v>185</v>
      </c>
      <c r="X806" s="234" t="s">
        <v>272</v>
      </c>
      <c r="Y806" s="242"/>
      <c r="Z806" s="242"/>
      <c r="AA806" s="103"/>
      <c r="AB806" s="234" t="s">
        <v>12444</v>
      </c>
      <c r="AC806" s="243">
        <v>44295.722800925927</v>
      </c>
      <c r="AD806" s="234" t="s">
        <v>55</v>
      </c>
      <c r="AE806" s="235" t="s">
        <v>12445</v>
      </c>
      <c r="AF806" s="237"/>
      <c r="AG806" s="234" t="s">
        <v>482</v>
      </c>
      <c r="AH806" s="241"/>
      <c r="AI806" t="b">
        <v>1</v>
      </c>
      <c r="AJ806" t="b">
        <v>0</v>
      </c>
      <c r="AK806" s="234"/>
      <c r="AL806" s="103"/>
      <c r="AM806" t="b">
        <v>0</v>
      </c>
      <c r="AN806" s="234"/>
      <c r="AO806" s="103"/>
      <c r="AP806" s="241"/>
      <c r="AQ806" s="241"/>
      <c r="AR806" s="241"/>
      <c r="AS806" s="241"/>
      <c r="AT806" s="234" t="s">
        <v>7005</v>
      </c>
      <c r="AU806" s="234" t="s">
        <v>7505</v>
      </c>
      <c r="AV806" t="b">
        <v>0</v>
      </c>
      <c r="AW806" t="b">
        <v>0</v>
      </c>
      <c r="AX806" s="241"/>
      <c r="AY806" s="241"/>
      <c r="AZ806" s="234"/>
      <c r="BA806" s="234"/>
      <c r="BB806" s="234"/>
      <c r="BC806" t="b">
        <v>0</v>
      </c>
      <c r="BD806" s="234" t="s">
        <v>7008</v>
      </c>
      <c r="BE806" s="234" t="s">
        <v>7009</v>
      </c>
      <c r="BF806" s="234" t="s">
        <v>7027</v>
      </c>
      <c r="BG806" s="234" t="s">
        <v>7028</v>
      </c>
      <c r="BH806" s="234" t="s">
        <v>55</v>
      </c>
      <c r="BI806" s="243">
        <v>44573.399363425924</v>
      </c>
      <c r="BJ806" s="234" t="s">
        <v>442</v>
      </c>
      <c r="BK806" s="234" t="s">
        <v>451</v>
      </c>
      <c r="BL806" s="234" t="s">
        <v>451</v>
      </c>
      <c r="BM806" s="234" t="s">
        <v>451</v>
      </c>
      <c r="BN806" s="241"/>
      <c r="BO806" t="b">
        <v>0</v>
      </c>
      <c r="BP806" t="b">
        <v>0</v>
      </c>
      <c r="BQ806" t="b">
        <v>0</v>
      </c>
      <c r="BR806" s="241"/>
      <c r="BS806" s="241"/>
      <c r="BT806" s="234" t="s">
        <v>7012</v>
      </c>
      <c r="BU806" t="b">
        <v>0</v>
      </c>
      <c r="BV806" s="103">
        <v>0</v>
      </c>
      <c r="BW806" s="235"/>
      <c r="BX806" s="234" t="s">
        <v>12445</v>
      </c>
      <c r="BY806" s="234" t="s">
        <v>56</v>
      </c>
      <c r="BZ806" s="234" t="s">
        <v>7014</v>
      </c>
    </row>
    <row r="807" spans="1:78" x14ac:dyDescent="0.25">
      <c r="A807" s="5">
        <v>1393</v>
      </c>
      <c r="B807" s="234" t="s">
        <v>12446</v>
      </c>
      <c r="C807" s="234" t="s">
        <v>12447</v>
      </c>
      <c r="D807" s="234"/>
      <c r="E807" s="234" t="s">
        <v>11584</v>
      </c>
      <c r="F807" s="234" t="s">
        <v>7156</v>
      </c>
      <c r="G807" s="234" t="s">
        <v>7856</v>
      </c>
      <c r="H807" s="234" t="s">
        <v>7018</v>
      </c>
      <c r="I807" s="242"/>
      <c r="J807" s="242">
        <v>44259</v>
      </c>
      <c r="K807" s="234" t="s">
        <v>644</v>
      </c>
      <c r="L807" s="242">
        <v>44259</v>
      </c>
      <c r="M807" s="234" t="s">
        <v>7159</v>
      </c>
      <c r="N807" s="234" t="s">
        <v>7430</v>
      </c>
      <c r="O807" s="234" t="s">
        <v>11763</v>
      </c>
      <c r="P807" s="234" t="s">
        <v>6999</v>
      </c>
      <c r="Q807" s="234"/>
      <c r="R807" s="234" t="s">
        <v>451</v>
      </c>
      <c r="S807" t="b">
        <v>0</v>
      </c>
      <c r="T807" s="242"/>
      <c r="U807" s="103">
        <v>5</v>
      </c>
      <c r="V807" s="234" t="s">
        <v>272</v>
      </c>
      <c r="W807" s="103">
        <v>5</v>
      </c>
      <c r="X807" s="234" t="s">
        <v>272</v>
      </c>
      <c r="Y807" s="242"/>
      <c r="Z807" s="242"/>
      <c r="AA807" s="103"/>
      <c r="AB807" s="234"/>
      <c r="AC807" s="243">
        <v>44295.722766203704</v>
      </c>
      <c r="AD807" s="234" t="s">
        <v>55</v>
      </c>
      <c r="AE807" s="235" t="s">
        <v>12448</v>
      </c>
      <c r="AF807" s="237"/>
      <c r="AG807" s="234" t="s">
        <v>482</v>
      </c>
      <c r="AH807" s="241"/>
      <c r="AI807" t="b">
        <v>1</v>
      </c>
      <c r="AJ807" t="b">
        <v>0</v>
      </c>
      <c r="AK807" s="234"/>
      <c r="AL807" s="103"/>
      <c r="AM807" t="b">
        <v>0</v>
      </c>
      <c r="AN807" s="234"/>
      <c r="AO807" s="103"/>
      <c r="AP807" s="241"/>
      <c r="AQ807" s="241"/>
      <c r="AR807" s="241"/>
      <c r="AS807" s="241"/>
      <c r="AT807" s="234"/>
      <c r="AU807" s="234" t="s">
        <v>7505</v>
      </c>
      <c r="AV807" t="b">
        <v>0</v>
      </c>
      <c r="AW807" t="b">
        <v>0</v>
      </c>
      <c r="AX807" s="241"/>
      <c r="AY807" s="241"/>
      <c r="AZ807" s="234"/>
      <c r="BA807" s="234"/>
      <c r="BB807" s="234"/>
      <c r="BC807" t="b">
        <v>1</v>
      </c>
      <c r="BD807" s="234" t="s">
        <v>7170</v>
      </c>
      <c r="BE807" s="234" t="s">
        <v>7026</v>
      </c>
      <c r="BF807" s="234" t="s">
        <v>7027</v>
      </c>
      <c r="BG807" s="234" t="s">
        <v>7010</v>
      </c>
      <c r="BH807" s="234" t="s">
        <v>55</v>
      </c>
      <c r="BI807" s="243">
        <v>44573.399363425924</v>
      </c>
      <c r="BJ807" s="234" t="s">
        <v>442</v>
      </c>
      <c r="BK807" s="234" t="s">
        <v>451</v>
      </c>
      <c r="BL807" s="234" t="s">
        <v>451</v>
      </c>
      <c r="BM807" s="234" t="s">
        <v>451</v>
      </c>
      <c r="BN807" s="241"/>
      <c r="BO807" t="b">
        <v>0</v>
      </c>
      <c r="BP807" t="b">
        <v>0</v>
      </c>
      <c r="BQ807" t="b">
        <v>0</v>
      </c>
      <c r="BR807" s="241"/>
      <c r="BS807" s="241"/>
      <c r="BT807" s="234" t="s">
        <v>7012</v>
      </c>
      <c r="BU807" t="b">
        <v>0</v>
      </c>
      <c r="BV807" s="103">
        <v>0</v>
      </c>
      <c r="BW807" s="235"/>
      <c r="BX807" s="234" t="s">
        <v>12448</v>
      </c>
      <c r="BY807" s="234" t="s">
        <v>56</v>
      </c>
      <c r="BZ807" s="234" t="s">
        <v>7014</v>
      </c>
    </row>
    <row r="808" spans="1:78" x14ac:dyDescent="0.25">
      <c r="A808" s="5">
        <v>1392</v>
      </c>
      <c r="B808" s="234" t="s">
        <v>12449</v>
      </c>
      <c r="C808" s="234" t="s">
        <v>12450</v>
      </c>
      <c r="D808" s="234"/>
      <c r="E808" s="234" t="s">
        <v>12451</v>
      </c>
      <c r="F808" s="234" t="s">
        <v>7156</v>
      </c>
      <c r="G808" s="234" t="s">
        <v>7856</v>
      </c>
      <c r="H808" s="234" t="s">
        <v>7018</v>
      </c>
      <c r="I808" s="242"/>
      <c r="J808" s="242">
        <v>44258</v>
      </c>
      <c r="K808" s="234" t="s">
        <v>640</v>
      </c>
      <c r="L808" s="242">
        <v>44259</v>
      </c>
      <c r="M808" s="234" t="s">
        <v>12452</v>
      </c>
      <c r="N808" s="234" t="s">
        <v>7430</v>
      </c>
      <c r="O808" s="234" t="s">
        <v>12453</v>
      </c>
      <c r="P808" s="234" t="s">
        <v>6999</v>
      </c>
      <c r="Q808" s="234"/>
      <c r="R808" s="234" t="s">
        <v>451</v>
      </c>
      <c r="S808" t="b">
        <v>0</v>
      </c>
      <c r="T808" s="242"/>
      <c r="U808" s="103">
        <v>1</v>
      </c>
      <c r="V808" s="234" t="s">
        <v>272</v>
      </c>
      <c r="W808" s="103">
        <v>1</v>
      </c>
      <c r="X808" s="234" t="s">
        <v>272</v>
      </c>
      <c r="Y808" s="242"/>
      <c r="Z808" s="242"/>
      <c r="AA808" s="103"/>
      <c r="AB808" s="234"/>
      <c r="AC808" s="243">
        <v>44295.722708333335</v>
      </c>
      <c r="AD808" s="234" t="s">
        <v>55</v>
      </c>
      <c r="AE808" s="235" t="s">
        <v>12454</v>
      </c>
      <c r="AF808" s="237"/>
      <c r="AG808" s="234" t="s">
        <v>482</v>
      </c>
      <c r="AH808" s="241"/>
      <c r="AI808" t="b">
        <v>1</v>
      </c>
      <c r="AJ808" t="b">
        <v>0</v>
      </c>
      <c r="AK808" s="234"/>
      <c r="AL808" s="103"/>
      <c r="AM808" t="b">
        <v>0</v>
      </c>
      <c r="AN808" s="234"/>
      <c r="AO808" s="103"/>
      <c r="AP808" s="241"/>
      <c r="AQ808" s="241"/>
      <c r="AR808" s="241"/>
      <c r="AS808" s="241"/>
      <c r="AT808" s="234"/>
      <c r="AU808" s="234" t="s">
        <v>7505</v>
      </c>
      <c r="AV808" t="b">
        <v>0</v>
      </c>
      <c r="AW808" t="b">
        <v>0</v>
      </c>
      <c r="AX808" s="241"/>
      <c r="AY808" s="241"/>
      <c r="AZ808" s="234"/>
      <c r="BA808" s="234"/>
      <c r="BB808" s="234"/>
      <c r="BC808" t="b">
        <v>1</v>
      </c>
      <c r="BD808" s="234" t="s">
        <v>12455</v>
      </c>
      <c r="BE808" s="234" t="s">
        <v>7026</v>
      </c>
      <c r="BF808" s="234" t="s">
        <v>7027</v>
      </c>
      <c r="BG808" s="234" t="s">
        <v>7010</v>
      </c>
      <c r="BH808" s="234" t="s">
        <v>55</v>
      </c>
      <c r="BI808" s="243">
        <v>44573.399351851855</v>
      </c>
      <c r="BJ808" s="234" t="s">
        <v>442</v>
      </c>
      <c r="BK808" s="234" t="s">
        <v>451</v>
      </c>
      <c r="BL808" s="234" t="s">
        <v>451</v>
      </c>
      <c r="BM808" s="234" t="s">
        <v>451</v>
      </c>
      <c r="BN808" s="241"/>
      <c r="BO808" t="b">
        <v>0</v>
      </c>
      <c r="BP808" t="b">
        <v>0</v>
      </c>
      <c r="BQ808" t="b">
        <v>0</v>
      </c>
      <c r="BR808" s="241"/>
      <c r="BS808" s="241"/>
      <c r="BT808" s="234" t="s">
        <v>7012</v>
      </c>
      <c r="BU808" t="b">
        <v>0</v>
      </c>
      <c r="BV808" s="103">
        <v>0</v>
      </c>
      <c r="BW808" s="235"/>
      <c r="BX808" s="234" t="s">
        <v>12454</v>
      </c>
      <c r="BY808" s="234" t="s">
        <v>56</v>
      </c>
      <c r="BZ808" s="234" t="s">
        <v>7014</v>
      </c>
    </row>
    <row r="809" spans="1:78" x14ac:dyDescent="0.25">
      <c r="A809" s="5">
        <v>1391</v>
      </c>
      <c r="B809" s="234" t="s">
        <v>12456</v>
      </c>
      <c r="C809" s="234" t="s">
        <v>12457</v>
      </c>
      <c r="D809" s="234" t="s">
        <v>9917</v>
      </c>
      <c r="E809" s="234" t="s">
        <v>11748</v>
      </c>
      <c r="F809" s="234" t="s">
        <v>7156</v>
      </c>
      <c r="G809" s="234" t="s">
        <v>7856</v>
      </c>
      <c r="H809" s="234" t="s">
        <v>7018</v>
      </c>
      <c r="I809" s="242"/>
      <c r="J809" s="242">
        <v>44259</v>
      </c>
      <c r="K809" s="234" t="s">
        <v>635</v>
      </c>
      <c r="L809" s="242">
        <v>44259</v>
      </c>
      <c r="M809" s="234" t="s">
        <v>6996</v>
      </c>
      <c r="N809" s="234" t="s">
        <v>9919</v>
      </c>
      <c r="O809" s="234" t="s">
        <v>9920</v>
      </c>
      <c r="P809" s="234" t="s">
        <v>6999</v>
      </c>
      <c r="Q809" s="234"/>
      <c r="R809" s="234" t="s">
        <v>451</v>
      </c>
      <c r="S809" t="b">
        <v>0</v>
      </c>
      <c r="T809" s="242"/>
      <c r="U809" s="103">
        <v>5</v>
      </c>
      <c r="V809" s="234" t="s">
        <v>272</v>
      </c>
      <c r="W809" s="103">
        <v>5</v>
      </c>
      <c r="X809" s="234" t="s">
        <v>272</v>
      </c>
      <c r="Y809" s="242"/>
      <c r="Z809" s="242"/>
      <c r="AA809" s="103"/>
      <c r="AB809" s="234" t="s">
        <v>9921</v>
      </c>
      <c r="AC809" s="243">
        <v>44295.722696759258</v>
      </c>
      <c r="AD809" s="234" t="s">
        <v>55</v>
      </c>
      <c r="AE809" s="235" t="s">
        <v>12458</v>
      </c>
      <c r="AF809" s="237"/>
      <c r="AG809" s="234" t="s">
        <v>482</v>
      </c>
      <c r="AH809" s="241"/>
      <c r="AI809" t="b">
        <v>1</v>
      </c>
      <c r="AJ809" t="b">
        <v>0</v>
      </c>
      <c r="AK809" s="234"/>
      <c r="AL809" s="103"/>
      <c r="AM809" t="b">
        <v>0</v>
      </c>
      <c r="AN809" s="234"/>
      <c r="AO809" s="103"/>
      <c r="AP809" s="241"/>
      <c r="AQ809" s="241"/>
      <c r="AR809" s="241"/>
      <c r="AS809" s="241"/>
      <c r="AT809" s="234" t="s">
        <v>7005</v>
      </c>
      <c r="AU809" s="234" t="s">
        <v>7505</v>
      </c>
      <c r="AV809" t="b">
        <v>0</v>
      </c>
      <c r="AW809" t="b">
        <v>0</v>
      </c>
      <c r="AX809" s="241"/>
      <c r="AY809" s="241"/>
      <c r="AZ809" s="234"/>
      <c r="BA809" s="234"/>
      <c r="BB809" s="234"/>
      <c r="BC809" t="b">
        <v>0</v>
      </c>
      <c r="BD809" s="234" t="s">
        <v>7008</v>
      </c>
      <c r="BE809" s="234" t="s">
        <v>7026</v>
      </c>
      <c r="BF809" s="234" t="s">
        <v>7027</v>
      </c>
      <c r="BG809" s="234" t="s">
        <v>7010</v>
      </c>
      <c r="BH809" s="234" t="s">
        <v>55</v>
      </c>
      <c r="BI809" s="243">
        <v>44573.399351851855</v>
      </c>
      <c r="BJ809" s="234" t="s">
        <v>442</v>
      </c>
      <c r="BK809" s="234" t="s">
        <v>451</v>
      </c>
      <c r="BL809" s="234" t="s">
        <v>451</v>
      </c>
      <c r="BM809" s="234" t="s">
        <v>451</v>
      </c>
      <c r="BN809" s="241"/>
      <c r="BO809" t="b">
        <v>0</v>
      </c>
      <c r="BP809" t="b">
        <v>0</v>
      </c>
      <c r="BQ809" t="b">
        <v>0</v>
      </c>
      <c r="BR809" s="241"/>
      <c r="BS809" s="241"/>
      <c r="BT809" s="234" t="s">
        <v>7012</v>
      </c>
      <c r="BU809" t="b">
        <v>0</v>
      </c>
      <c r="BV809" s="103">
        <v>0</v>
      </c>
      <c r="BW809" s="235"/>
      <c r="BX809" s="234" t="s">
        <v>12458</v>
      </c>
      <c r="BY809" s="234" t="s">
        <v>56</v>
      </c>
      <c r="BZ809" s="234" t="s">
        <v>7014</v>
      </c>
    </row>
    <row r="810" spans="1:78" x14ac:dyDescent="0.25">
      <c r="A810" s="5">
        <v>1390</v>
      </c>
      <c r="B810" s="234" t="s">
        <v>12459</v>
      </c>
      <c r="C810" s="234" t="s">
        <v>12460</v>
      </c>
      <c r="D810" s="234"/>
      <c r="E810" s="234" t="s">
        <v>12415</v>
      </c>
      <c r="F810" s="234" t="s">
        <v>7156</v>
      </c>
      <c r="G810" s="234" t="s">
        <v>7856</v>
      </c>
      <c r="H810" s="234" t="s">
        <v>7018</v>
      </c>
      <c r="I810" s="242"/>
      <c r="J810" s="242">
        <v>44259</v>
      </c>
      <c r="K810" s="234" t="s">
        <v>629</v>
      </c>
      <c r="L810" s="242">
        <v>44259</v>
      </c>
      <c r="M810" s="234" t="s">
        <v>6996</v>
      </c>
      <c r="N810" s="234" t="s">
        <v>11513</v>
      </c>
      <c r="O810" s="234" t="s">
        <v>9398</v>
      </c>
      <c r="P810" s="234" t="s">
        <v>6999</v>
      </c>
      <c r="Q810" s="234"/>
      <c r="R810" s="234" t="s">
        <v>451</v>
      </c>
      <c r="S810" t="b">
        <v>0</v>
      </c>
      <c r="T810" s="242"/>
      <c r="U810" s="103">
        <v>5</v>
      </c>
      <c r="V810" s="234" t="s">
        <v>272</v>
      </c>
      <c r="W810" s="103">
        <v>5</v>
      </c>
      <c r="X810" s="234" t="s">
        <v>272</v>
      </c>
      <c r="Y810" s="242"/>
      <c r="Z810" s="242"/>
      <c r="AA810" s="103"/>
      <c r="AB810" s="234"/>
      <c r="AC810" s="243">
        <v>44295.722685185188</v>
      </c>
      <c r="AD810" s="234" t="s">
        <v>55</v>
      </c>
      <c r="AE810" s="235" t="s">
        <v>12461</v>
      </c>
      <c r="AF810" s="237"/>
      <c r="AG810" s="234" t="s">
        <v>482</v>
      </c>
      <c r="AH810" s="241"/>
      <c r="AI810" t="b">
        <v>1</v>
      </c>
      <c r="AJ810" t="b">
        <v>0</v>
      </c>
      <c r="AK810" s="234"/>
      <c r="AL810" s="103"/>
      <c r="AM810" t="b">
        <v>0</v>
      </c>
      <c r="AN810" s="234"/>
      <c r="AO810" s="103"/>
      <c r="AP810" s="241"/>
      <c r="AQ810" s="241"/>
      <c r="AR810" s="241"/>
      <c r="AS810" s="241"/>
      <c r="AT810" s="234"/>
      <c r="AU810" s="234" t="s">
        <v>7505</v>
      </c>
      <c r="AV810" t="b">
        <v>0</v>
      </c>
      <c r="AW810" t="b">
        <v>0</v>
      </c>
      <c r="AX810" s="241"/>
      <c r="AY810" s="241"/>
      <c r="AZ810" s="234"/>
      <c r="BA810" s="234"/>
      <c r="BB810" s="234"/>
      <c r="BC810" t="b">
        <v>1</v>
      </c>
      <c r="BD810" s="234" t="s">
        <v>7008</v>
      </c>
      <c r="BE810" s="234" t="s">
        <v>7026</v>
      </c>
      <c r="BF810" s="234" t="s">
        <v>7027</v>
      </c>
      <c r="BG810" s="234" t="s">
        <v>7010</v>
      </c>
      <c r="BH810" s="234" t="s">
        <v>55</v>
      </c>
      <c r="BI810" s="243">
        <v>44573.399351851855</v>
      </c>
      <c r="BJ810" s="234" t="s">
        <v>442</v>
      </c>
      <c r="BK810" s="234" t="s">
        <v>451</v>
      </c>
      <c r="BL810" s="234" t="s">
        <v>451</v>
      </c>
      <c r="BM810" s="234" t="s">
        <v>451</v>
      </c>
      <c r="BN810" s="241"/>
      <c r="BO810" t="b">
        <v>0</v>
      </c>
      <c r="BP810" t="b">
        <v>0</v>
      </c>
      <c r="BQ810" t="b">
        <v>0</v>
      </c>
      <c r="BR810" s="241"/>
      <c r="BS810" s="241"/>
      <c r="BT810" s="234" t="s">
        <v>7012</v>
      </c>
      <c r="BU810" t="b">
        <v>0</v>
      </c>
      <c r="BV810" s="103">
        <v>0</v>
      </c>
      <c r="BW810" s="235"/>
      <c r="BX810" s="234" t="s">
        <v>12461</v>
      </c>
      <c r="BY810" s="234" t="s">
        <v>56</v>
      </c>
      <c r="BZ810" s="234" t="s">
        <v>7014</v>
      </c>
    </row>
    <row r="811" spans="1:78" x14ac:dyDescent="0.25">
      <c r="A811" s="5">
        <v>1389</v>
      </c>
      <c r="B811" s="234" t="s">
        <v>12462</v>
      </c>
      <c r="C811" s="234" t="s">
        <v>12463</v>
      </c>
      <c r="D811" s="234"/>
      <c r="E811" s="234" t="s">
        <v>12464</v>
      </c>
      <c r="F811" s="234" t="s">
        <v>7156</v>
      </c>
      <c r="G811" s="234" t="s">
        <v>7856</v>
      </c>
      <c r="H811" s="234" t="s">
        <v>7018</v>
      </c>
      <c r="I811" s="242"/>
      <c r="J811" s="242">
        <v>44253</v>
      </c>
      <c r="K811" s="234" t="s">
        <v>12465</v>
      </c>
      <c r="L811" s="242">
        <v>44259</v>
      </c>
      <c r="M811" s="234" t="s">
        <v>12466</v>
      </c>
      <c r="N811" s="234" t="s">
        <v>7430</v>
      </c>
      <c r="O811" s="234" t="s">
        <v>12467</v>
      </c>
      <c r="P811" s="234" t="s">
        <v>6999</v>
      </c>
      <c r="Q811" s="234"/>
      <c r="R811" s="234" t="s">
        <v>451</v>
      </c>
      <c r="S811" t="b">
        <v>0</v>
      </c>
      <c r="T811" s="242"/>
      <c r="U811" s="103">
        <v>20</v>
      </c>
      <c r="V811" s="234" t="s">
        <v>272</v>
      </c>
      <c r="W811" s="103">
        <v>20</v>
      </c>
      <c r="X811" s="234" t="s">
        <v>272</v>
      </c>
      <c r="Y811" s="242"/>
      <c r="Z811" s="242"/>
      <c r="AA811" s="103"/>
      <c r="AB811" s="234"/>
      <c r="AC811" s="243">
        <v>44295.722615740742</v>
      </c>
      <c r="AD811" s="234" t="s">
        <v>55</v>
      </c>
      <c r="AE811" s="235" t="s">
        <v>12468</v>
      </c>
      <c r="AF811" s="237"/>
      <c r="AG811" s="234" t="s">
        <v>482</v>
      </c>
      <c r="AH811" s="241"/>
      <c r="AI811" t="b">
        <v>1</v>
      </c>
      <c r="AJ811" t="b">
        <v>0</v>
      </c>
      <c r="AK811" s="234"/>
      <c r="AL811" s="103"/>
      <c r="AM811" t="b">
        <v>0</v>
      </c>
      <c r="AN811" s="234"/>
      <c r="AO811" s="103"/>
      <c r="AP811" s="241"/>
      <c r="AQ811" s="241"/>
      <c r="AR811" s="241"/>
      <c r="AS811" s="241"/>
      <c r="AT811" s="234" t="s">
        <v>7005</v>
      </c>
      <c r="AU811" s="234" t="s">
        <v>7505</v>
      </c>
      <c r="AV811" t="b">
        <v>0</v>
      </c>
      <c r="AW811" t="b">
        <v>0</v>
      </c>
      <c r="AX811" s="241"/>
      <c r="AY811" s="241"/>
      <c r="AZ811" s="234"/>
      <c r="BA811" s="234"/>
      <c r="BB811" s="234"/>
      <c r="BC811" t="b">
        <v>1</v>
      </c>
      <c r="BD811" s="234" t="s">
        <v>8454</v>
      </c>
      <c r="BE811" s="234" t="s">
        <v>7026</v>
      </c>
      <c r="BF811" s="234" t="s">
        <v>7027</v>
      </c>
      <c r="BG811" s="234" t="s">
        <v>7010</v>
      </c>
      <c r="BH811" s="234" t="s">
        <v>55</v>
      </c>
      <c r="BI811" s="243">
        <v>44573.399340277778</v>
      </c>
      <c r="BJ811" s="234" t="s">
        <v>442</v>
      </c>
      <c r="BK811" s="234" t="s">
        <v>451</v>
      </c>
      <c r="BL811" s="234" t="s">
        <v>451</v>
      </c>
      <c r="BM811" s="234" t="s">
        <v>451</v>
      </c>
      <c r="BN811" s="241"/>
      <c r="BO811" t="b">
        <v>0</v>
      </c>
      <c r="BP811" t="b">
        <v>0</v>
      </c>
      <c r="BQ811" t="b">
        <v>0</v>
      </c>
      <c r="BR811" s="241"/>
      <c r="BS811" s="241"/>
      <c r="BT811" s="234" t="s">
        <v>7012</v>
      </c>
      <c r="BU811" t="b">
        <v>0</v>
      </c>
      <c r="BV811" s="103">
        <v>0</v>
      </c>
      <c r="BW811" s="235"/>
      <c r="BX811" s="234" t="s">
        <v>12468</v>
      </c>
      <c r="BY811" s="234" t="s">
        <v>56</v>
      </c>
      <c r="BZ811" s="234" t="s">
        <v>7014</v>
      </c>
    </row>
    <row r="812" spans="1:78" x14ac:dyDescent="0.25">
      <c r="A812" s="5">
        <v>1388</v>
      </c>
      <c r="B812" s="234" t="s">
        <v>12469</v>
      </c>
      <c r="C812" s="234" t="s">
        <v>12470</v>
      </c>
      <c r="D812" s="234" t="s">
        <v>11888</v>
      </c>
      <c r="E812" s="234" t="s">
        <v>12471</v>
      </c>
      <c r="F812" s="234" t="s">
        <v>7156</v>
      </c>
      <c r="G812" s="234" t="s">
        <v>7856</v>
      </c>
      <c r="H812" s="234" t="s">
        <v>7018</v>
      </c>
      <c r="I812" s="242"/>
      <c r="J812" s="242">
        <v>44259</v>
      </c>
      <c r="K812" s="234" t="s">
        <v>12472</v>
      </c>
      <c r="L812" s="242">
        <v>44259</v>
      </c>
      <c r="M812" s="234" t="s">
        <v>7035</v>
      </c>
      <c r="N812" s="234" t="s">
        <v>11891</v>
      </c>
      <c r="O812" s="234" t="s">
        <v>12473</v>
      </c>
      <c r="P812" s="234" t="s">
        <v>6999</v>
      </c>
      <c r="Q812" s="234"/>
      <c r="R812" s="234" t="s">
        <v>451</v>
      </c>
      <c r="S812" t="b">
        <v>0</v>
      </c>
      <c r="T812" s="242"/>
      <c r="U812" s="103">
        <v>1</v>
      </c>
      <c r="V812" s="234" t="s">
        <v>272</v>
      </c>
      <c r="W812" s="103">
        <v>1</v>
      </c>
      <c r="X812" s="234" t="s">
        <v>272</v>
      </c>
      <c r="Y812" s="242"/>
      <c r="Z812" s="242"/>
      <c r="AA812" s="103"/>
      <c r="AB812" s="234" t="s">
        <v>11893</v>
      </c>
      <c r="AC812" s="243">
        <v>44295.722557870373</v>
      </c>
      <c r="AD812" s="234" t="s">
        <v>55</v>
      </c>
      <c r="AE812" s="235" t="s">
        <v>12474</v>
      </c>
      <c r="AF812" s="237"/>
      <c r="AG812" s="234" t="s">
        <v>482</v>
      </c>
      <c r="AH812" s="241"/>
      <c r="AI812" t="b">
        <v>1</v>
      </c>
      <c r="AJ812" t="b">
        <v>0</v>
      </c>
      <c r="AK812" s="234"/>
      <c r="AL812" s="103"/>
      <c r="AM812" t="b">
        <v>0</v>
      </c>
      <c r="AN812" s="234"/>
      <c r="AO812" s="103"/>
      <c r="AP812" s="241"/>
      <c r="AQ812" s="241"/>
      <c r="AR812" s="241"/>
      <c r="AS812" s="241"/>
      <c r="AT812" s="234" t="s">
        <v>7609</v>
      </c>
      <c r="AU812" s="234" t="s">
        <v>7505</v>
      </c>
      <c r="AV812" t="b">
        <v>0</v>
      </c>
      <c r="AW812" t="b">
        <v>0</v>
      </c>
      <c r="AX812" s="241"/>
      <c r="AY812" s="241"/>
      <c r="AZ812" s="234"/>
      <c r="BA812" s="234"/>
      <c r="BB812" s="234"/>
      <c r="BC812" t="b">
        <v>0</v>
      </c>
      <c r="BD812" s="234" t="s">
        <v>7044</v>
      </c>
      <c r="BE812" s="234" t="s">
        <v>7026</v>
      </c>
      <c r="BF812" s="234" t="s">
        <v>7027</v>
      </c>
      <c r="BG812" s="234" t="s">
        <v>7010</v>
      </c>
      <c r="BH812" s="234" t="s">
        <v>55</v>
      </c>
      <c r="BI812" s="243">
        <v>44573.399340277778</v>
      </c>
      <c r="BJ812" s="234" t="s">
        <v>442</v>
      </c>
      <c r="BK812" s="234" t="s">
        <v>451</v>
      </c>
      <c r="BL812" s="234" t="s">
        <v>451</v>
      </c>
      <c r="BM812" s="234" t="s">
        <v>451</v>
      </c>
      <c r="BN812" s="241"/>
      <c r="BO812" t="b">
        <v>0</v>
      </c>
      <c r="BP812" t="b">
        <v>0</v>
      </c>
      <c r="BQ812" t="b">
        <v>0</v>
      </c>
      <c r="BR812" s="241"/>
      <c r="BS812" s="241"/>
      <c r="BT812" s="234" t="s">
        <v>7012</v>
      </c>
      <c r="BU812" t="b">
        <v>0</v>
      </c>
      <c r="BV812" s="103">
        <v>0</v>
      </c>
      <c r="BW812" s="235"/>
      <c r="BX812" s="234" t="s">
        <v>12474</v>
      </c>
      <c r="BY812" s="234" t="s">
        <v>56</v>
      </c>
      <c r="BZ812" s="234" t="s">
        <v>7014</v>
      </c>
    </row>
    <row r="813" spans="1:78" x14ac:dyDescent="0.25">
      <c r="A813" s="5">
        <v>1387</v>
      </c>
      <c r="B813" s="234" t="s">
        <v>12475</v>
      </c>
      <c r="C813" s="234" t="s">
        <v>12476</v>
      </c>
      <c r="D813" s="234"/>
      <c r="E813" s="234" t="s">
        <v>12477</v>
      </c>
      <c r="F813" s="234" t="s">
        <v>7156</v>
      </c>
      <c r="G813" s="234" t="s">
        <v>7856</v>
      </c>
      <c r="H813" s="234" t="s">
        <v>7018</v>
      </c>
      <c r="I813" s="242"/>
      <c r="J813" s="242">
        <v>44259</v>
      </c>
      <c r="K813" s="234" t="s">
        <v>12478</v>
      </c>
      <c r="L813" s="242">
        <v>44259</v>
      </c>
      <c r="M813" s="234" t="s">
        <v>7159</v>
      </c>
      <c r="N813" s="234" t="s">
        <v>7430</v>
      </c>
      <c r="O813" s="234" t="s">
        <v>11872</v>
      </c>
      <c r="P813" s="234" t="s">
        <v>6999</v>
      </c>
      <c r="Q813" s="234"/>
      <c r="R813" s="234" t="s">
        <v>451</v>
      </c>
      <c r="S813" t="b">
        <v>0</v>
      </c>
      <c r="T813" s="242"/>
      <c r="U813" s="103">
        <v>10</v>
      </c>
      <c r="V813" s="234" t="s">
        <v>272</v>
      </c>
      <c r="W813" s="103">
        <v>10</v>
      </c>
      <c r="X813" s="234" t="s">
        <v>272</v>
      </c>
      <c r="Y813" s="242"/>
      <c r="Z813" s="242"/>
      <c r="AA813" s="103"/>
      <c r="AB813" s="234"/>
      <c r="AC813" s="243">
        <v>44295.72252314815</v>
      </c>
      <c r="AD813" s="234" t="s">
        <v>55</v>
      </c>
      <c r="AE813" s="235" t="s">
        <v>12479</v>
      </c>
      <c r="AF813" s="237"/>
      <c r="AG813" s="234" t="s">
        <v>482</v>
      </c>
      <c r="AH813" s="241"/>
      <c r="AI813" t="b">
        <v>1</v>
      </c>
      <c r="AJ813" t="b">
        <v>0</v>
      </c>
      <c r="AK813" s="234"/>
      <c r="AL813" s="103"/>
      <c r="AM813" t="b">
        <v>0</v>
      </c>
      <c r="AN813" s="234"/>
      <c r="AO813" s="103"/>
      <c r="AP813" s="241"/>
      <c r="AQ813" s="241"/>
      <c r="AR813" s="241"/>
      <c r="AS813" s="241"/>
      <c r="AT813" s="234"/>
      <c r="AU813" s="234" t="s">
        <v>7505</v>
      </c>
      <c r="AV813" t="b">
        <v>0</v>
      </c>
      <c r="AW813" t="b">
        <v>0</v>
      </c>
      <c r="AX813" s="241"/>
      <c r="AY813" s="241"/>
      <c r="AZ813" s="234"/>
      <c r="BA813" s="234"/>
      <c r="BB813" s="234"/>
      <c r="BC813" t="b">
        <v>1</v>
      </c>
      <c r="BD813" s="234" t="s">
        <v>7170</v>
      </c>
      <c r="BE813" s="234" t="s">
        <v>7026</v>
      </c>
      <c r="BF813" s="234" t="s">
        <v>10002</v>
      </c>
      <c r="BG813" s="234" t="s">
        <v>7010</v>
      </c>
      <c r="BH813" s="234" t="s">
        <v>55</v>
      </c>
      <c r="BI813" s="243">
        <v>44573.399340277778</v>
      </c>
      <c r="BJ813" s="234" t="s">
        <v>442</v>
      </c>
      <c r="BK813" s="234" t="s">
        <v>451</v>
      </c>
      <c r="BL813" s="234" t="s">
        <v>451</v>
      </c>
      <c r="BM813" s="234" t="s">
        <v>451</v>
      </c>
      <c r="BN813" s="241"/>
      <c r="BO813" t="b">
        <v>0</v>
      </c>
      <c r="BP813" t="b">
        <v>0</v>
      </c>
      <c r="BQ813" t="b">
        <v>0</v>
      </c>
      <c r="BR813" s="241"/>
      <c r="BS813" s="241"/>
      <c r="BT813" s="234" t="s">
        <v>7012</v>
      </c>
      <c r="BU813" t="b">
        <v>0</v>
      </c>
      <c r="BV813" s="103">
        <v>0</v>
      </c>
      <c r="BW813" s="235"/>
      <c r="BX813" s="234" t="s">
        <v>12479</v>
      </c>
      <c r="BY813" s="234" t="s">
        <v>56</v>
      </c>
      <c r="BZ813" s="234" t="s">
        <v>7014</v>
      </c>
    </row>
    <row r="814" spans="1:78" x14ac:dyDescent="0.25">
      <c r="A814" s="5">
        <v>1386</v>
      </c>
      <c r="B814" s="234" t="s">
        <v>12480</v>
      </c>
      <c r="C814" s="234" t="s">
        <v>12481</v>
      </c>
      <c r="D814" s="234"/>
      <c r="E814" s="234" t="s">
        <v>12482</v>
      </c>
      <c r="F814" s="234" t="s">
        <v>6993</v>
      </c>
      <c r="G814" s="234" t="s">
        <v>6995</v>
      </c>
      <c r="H814" s="234" t="s">
        <v>6994</v>
      </c>
      <c r="I814" s="242"/>
      <c r="J814" s="242">
        <v>44258</v>
      </c>
      <c r="K814" s="234" t="s">
        <v>12483</v>
      </c>
      <c r="L814" s="242">
        <v>44265</v>
      </c>
      <c r="M814" s="234" t="s">
        <v>7477</v>
      </c>
      <c r="N814" s="234" t="s">
        <v>7430</v>
      </c>
      <c r="O814" s="234" t="s">
        <v>7712</v>
      </c>
      <c r="P814" s="234" t="s">
        <v>6999</v>
      </c>
      <c r="Q814" s="234"/>
      <c r="R814" s="234" t="s">
        <v>451</v>
      </c>
      <c r="S814" t="b">
        <v>0</v>
      </c>
      <c r="T814" s="242"/>
      <c r="U814" s="103">
        <v>20</v>
      </c>
      <c r="V814" s="234" t="s">
        <v>272</v>
      </c>
      <c r="W814" s="103">
        <v>100</v>
      </c>
      <c r="X814" s="234" t="s">
        <v>272</v>
      </c>
      <c r="Y814" s="242"/>
      <c r="Z814" s="242"/>
      <c r="AA814" s="103"/>
      <c r="AB814" s="234"/>
      <c r="AC814" s="243">
        <v>44295.72247685185</v>
      </c>
      <c r="AD814" s="234" t="s">
        <v>55</v>
      </c>
      <c r="AE814" s="235" t="s">
        <v>12484</v>
      </c>
      <c r="AF814" s="237"/>
      <c r="AG814" s="234" t="s">
        <v>482</v>
      </c>
      <c r="AH814" s="241"/>
      <c r="AI814" t="b">
        <v>1</v>
      </c>
      <c r="AJ814" t="b">
        <v>0</v>
      </c>
      <c r="AK814" s="234"/>
      <c r="AL814" s="103"/>
      <c r="AM814" t="b">
        <v>0</v>
      </c>
      <c r="AN814" s="234"/>
      <c r="AO814" s="103"/>
      <c r="AP814" s="241"/>
      <c r="AQ814" s="241"/>
      <c r="AR814" s="241"/>
      <c r="AS814" s="241"/>
      <c r="AT814" s="234" t="s">
        <v>7430</v>
      </c>
      <c r="AU814" s="234" t="s">
        <v>7505</v>
      </c>
      <c r="AV814" t="b">
        <v>0</v>
      </c>
      <c r="AW814" t="b">
        <v>0</v>
      </c>
      <c r="AX814" s="241"/>
      <c r="AY814" s="241"/>
      <c r="AZ814" s="234"/>
      <c r="BA814" s="234"/>
      <c r="BB814" s="234"/>
      <c r="BC814" t="b">
        <v>1</v>
      </c>
      <c r="BD814" s="234" t="s">
        <v>369</v>
      </c>
      <c r="BE814" s="234" t="s">
        <v>7009</v>
      </c>
      <c r="BF814" s="234" t="s">
        <v>7027</v>
      </c>
      <c r="BG814" s="234" t="s">
        <v>7028</v>
      </c>
      <c r="BH814" s="234" t="s">
        <v>55</v>
      </c>
      <c r="BI814" s="243">
        <v>44573.399328703701</v>
      </c>
      <c r="BJ814" s="234" t="s">
        <v>442</v>
      </c>
      <c r="BK814" s="234" t="s">
        <v>451</v>
      </c>
      <c r="BL814" s="234" t="s">
        <v>451</v>
      </c>
      <c r="BM814" s="234" t="s">
        <v>451</v>
      </c>
      <c r="BN814" s="241"/>
      <c r="BO814" t="b">
        <v>0</v>
      </c>
      <c r="BP814" t="b">
        <v>0</v>
      </c>
      <c r="BQ814" t="b">
        <v>0</v>
      </c>
      <c r="BR814" s="241"/>
      <c r="BS814" s="241"/>
      <c r="BT814" s="234" t="s">
        <v>7012</v>
      </c>
      <c r="BU814" t="b">
        <v>0</v>
      </c>
      <c r="BV814" s="103">
        <v>0</v>
      </c>
      <c r="BW814" s="235"/>
      <c r="BX814" s="234" t="s">
        <v>12484</v>
      </c>
      <c r="BY814" s="234" t="s">
        <v>56</v>
      </c>
      <c r="BZ814" s="234" t="s">
        <v>7014</v>
      </c>
    </row>
    <row r="815" spans="1:78" x14ac:dyDescent="0.25">
      <c r="A815" s="5">
        <v>1385</v>
      </c>
      <c r="B815" s="234" t="s">
        <v>12485</v>
      </c>
      <c r="C815" s="234" t="s">
        <v>12486</v>
      </c>
      <c r="D815" s="234" t="s">
        <v>11493</v>
      </c>
      <c r="E815" s="234" t="s">
        <v>11517</v>
      </c>
      <c r="F815" s="234" t="s">
        <v>7156</v>
      </c>
      <c r="G815" s="234" t="s">
        <v>7856</v>
      </c>
      <c r="H815" s="234" t="s">
        <v>7018</v>
      </c>
      <c r="I815" s="242"/>
      <c r="J815" s="242">
        <v>44259</v>
      </c>
      <c r="K815" s="234" t="s">
        <v>12487</v>
      </c>
      <c r="L815" s="242">
        <v>44259</v>
      </c>
      <c r="M815" s="234" t="s">
        <v>7228</v>
      </c>
      <c r="N815" s="234" t="s">
        <v>11496</v>
      </c>
      <c r="O815" s="234" t="s">
        <v>11497</v>
      </c>
      <c r="P815" s="234" t="s">
        <v>6999</v>
      </c>
      <c r="Q815" s="234"/>
      <c r="R815" s="234" t="s">
        <v>451</v>
      </c>
      <c r="S815" t="b">
        <v>0</v>
      </c>
      <c r="T815" s="242"/>
      <c r="U815" s="103">
        <v>4</v>
      </c>
      <c r="V815" s="234" t="s">
        <v>272</v>
      </c>
      <c r="W815" s="103">
        <v>4</v>
      </c>
      <c r="X815" s="234" t="s">
        <v>272</v>
      </c>
      <c r="Y815" s="242"/>
      <c r="Z815" s="242"/>
      <c r="AA815" s="103"/>
      <c r="AB815" s="234" t="s">
        <v>11498</v>
      </c>
      <c r="AC815" s="243">
        <v>44295.72246527778</v>
      </c>
      <c r="AD815" s="234" t="s">
        <v>55</v>
      </c>
      <c r="AE815" s="235" t="s">
        <v>12488</v>
      </c>
      <c r="AF815" s="237"/>
      <c r="AG815" s="234" t="s">
        <v>482</v>
      </c>
      <c r="AH815" s="241"/>
      <c r="AI815" t="b">
        <v>1</v>
      </c>
      <c r="AJ815" t="b">
        <v>0</v>
      </c>
      <c r="AK815" s="234"/>
      <c r="AL815" s="103"/>
      <c r="AM815" t="b">
        <v>0</v>
      </c>
      <c r="AN815" s="234"/>
      <c r="AO815" s="103"/>
      <c r="AP815" s="241"/>
      <c r="AQ815" s="241"/>
      <c r="AR815" s="241"/>
      <c r="AS815" s="241"/>
      <c r="AT815" s="234" t="s">
        <v>7005</v>
      </c>
      <c r="AU815" s="234" t="s">
        <v>7505</v>
      </c>
      <c r="AV815" t="b">
        <v>0</v>
      </c>
      <c r="AW815" t="b">
        <v>0</v>
      </c>
      <c r="AX815" s="241"/>
      <c r="AY815" s="241"/>
      <c r="AZ815" s="234"/>
      <c r="BA815" s="234"/>
      <c r="BB815" s="234"/>
      <c r="BC815" t="b">
        <v>0</v>
      </c>
      <c r="BD815" s="234" t="s">
        <v>7234</v>
      </c>
      <c r="BE815" s="234" t="s">
        <v>7026</v>
      </c>
      <c r="BF815" s="234" t="s">
        <v>7027</v>
      </c>
      <c r="BG815" s="234" t="s">
        <v>7010</v>
      </c>
      <c r="BH815" s="234" t="s">
        <v>55</v>
      </c>
      <c r="BI815" s="243">
        <v>44573.399328703701</v>
      </c>
      <c r="BJ815" s="234" t="s">
        <v>442</v>
      </c>
      <c r="BK815" s="234" t="s">
        <v>451</v>
      </c>
      <c r="BL815" s="234" t="s">
        <v>451</v>
      </c>
      <c r="BM815" s="234" t="s">
        <v>451</v>
      </c>
      <c r="BN815" s="241"/>
      <c r="BO815" t="b">
        <v>0</v>
      </c>
      <c r="BP815" t="b">
        <v>0</v>
      </c>
      <c r="BQ815" t="b">
        <v>0</v>
      </c>
      <c r="BR815" s="241"/>
      <c r="BS815" s="241"/>
      <c r="BT815" s="234" t="s">
        <v>7012</v>
      </c>
      <c r="BU815" t="b">
        <v>0</v>
      </c>
      <c r="BV815" s="103">
        <v>0</v>
      </c>
      <c r="BW815" s="235"/>
      <c r="BX815" s="234" t="s">
        <v>12488</v>
      </c>
      <c r="BY815" s="234" t="s">
        <v>56</v>
      </c>
      <c r="BZ815" s="234" t="s">
        <v>7014</v>
      </c>
    </row>
    <row r="816" spans="1:78" x14ac:dyDescent="0.25">
      <c r="A816" s="5">
        <v>1384</v>
      </c>
      <c r="B816" s="234" t="s">
        <v>12489</v>
      </c>
      <c r="C816" s="234" t="s">
        <v>12490</v>
      </c>
      <c r="D816" s="234" t="s">
        <v>8994</v>
      </c>
      <c r="E816" s="234" t="s">
        <v>8995</v>
      </c>
      <c r="F816" s="234" t="s">
        <v>7156</v>
      </c>
      <c r="G816" s="234" t="s">
        <v>7018</v>
      </c>
      <c r="H816" s="234" t="s">
        <v>7856</v>
      </c>
      <c r="I816" s="242"/>
      <c r="J816" s="242">
        <v>44258</v>
      </c>
      <c r="K816" s="234" t="s">
        <v>12491</v>
      </c>
      <c r="L816" s="242">
        <v>44259</v>
      </c>
      <c r="M816" s="234" t="s">
        <v>7159</v>
      </c>
      <c r="N816" s="234" t="s">
        <v>8997</v>
      </c>
      <c r="O816" s="234" t="s">
        <v>12492</v>
      </c>
      <c r="P816" s="234" t="s">
        <v>6999</v>
      </c>
      <c r="Q816" s="234"/>
      <c r="R816" s="234" t="s">
        <v>451</v>
      </c>
      <c r="S816" t="b">
        <v>0</v>
      </c>
      <c r="T816" s="242"/>
      <c r="U816" s="103">
        <v>300</v>
      </c>
      <c r="V816" s="234" t="s">
        <v>272</v>
      </c>
      <c r="W816" s="103">
        <v>300</v>
      </c>
      <c r="X816" s="234" t="s">
        <v>272</v>
      </c>
      <c r="Y816" s="242"/>
      <c r="Z816" s="242"/>
      <c r="AA816" s="103"/>
      <c r="AB816" s="234" t="s">
        <v>9000</v>
      </c>
      <c r="AC816" s="243">
        <v>44295.722418981481</v>
      </c>
      <c r="AD816" s="234" t="s">
        <v>55</v>
      </c>
      <c r="AE816" s="235" t="s">
        <v>12493</v>
      </c>
      <c r="AF816" s="237"/>
      <c r="AG816" s="234" t="s">
        <v>482</v>
      </c>
      <c r="AH816" s="241"/>
      <c r="AI816" t="b">
        <v>1</v>
      </c>
      <c r="AJ816" t="b">
        <v>0</v>
      </c>
      <c r="AK816" s="234"/>
      <c r="AL816" s="103"/>
      <c r="AM816" t="b">
        <v>0</v>
      </c>
      <c r="AN816" s="234"/>
      <c r="AO816" s="103"/>
      <c r="AP816" s="241"/>
      <c r="AQ816" s="241"/>
      <c r="AR816" s="241"/>
      <c r="AS816" s="241"/>
      <c r="AT816" s="234" t="s">
        <v>7005</v>
      </c>
      <c r="AU816" s="234" t="s">
        <v>7505</v>
      </c>
      <c r="AV816" t="b">
        <v>0</v>
      </c>
      <c r="AW816" t="b">
        <v>0</v>
      </c>
      <c r="AX816" s="241"/>
      <c r="AY816" s="241"/>
      <c r="AZ816" s="234"/>
      <c r="BA816" s="234"/>
      <c r="BB816" s="234"/>
      <c r="BC816" t="b">
        <v>0</v>
      </c>
      <c r="BD816" s="234" t="s">
        <v>7170</v>
      </c>
      <c r="BE816" s="234" t="s">
        <v>7026</v>
      </c>
      <c r="BF816" s="234" t="s">
        <v>7027</v>
      </c>
      <c r="BG816" s="234" t="s">
        <v>8373</v>
      </c>
      <c r="BH816" s="234" t="s">
        <v>55</v>
      </c>
      <c r="BI816" s="243">
        <v>44573.399317129632</v>
      </c>
      <c r="BJ816" s="234" t="s">
        <v>442</v>
      </c>
      <c r="BK816" s="234" t="s">
        <v>451</v>
      </c>
      <c r="BL816" s="234" t="s">
        <v>451</v>
      </c>
      <c r="BM816" s="234" t="s">
        <v>451</v>
      </c>
      <c r="BN816" s="241"/>
      <c r="BO816" t="b">
        <v>0</v>
      </c>
      <c r="BP816" t="b">
        <v>0</v>
      </c>
      <c r="BQ816" t="b">
        <v>0</v>
      </c>
      <c r="BR816" s="241"/>
      <c r="BS816" s="241"/>
      <c r="BT816" s="234" t="s">
        <v>7012</v>
      </c>
      <c r="BU816" t="b">
        <v>0</v>
      </c>
      <c r="BV816" s="103">
        <v>0</v>
      </c>
      <c r="BW816" s="235"/>
      <c r="BX816" s="234" t="s">
        <v>12493</v>
      </c>
      <c r="BY816" s="234" t="s">
        <v>56</v>
      </c>
      <c r="BZ816" s="234" t="s">
        <v>7014</v>
      </c>
    </row>
    <row r="817" spans="1:78" x14ac:dyDescent="0.25">
      <c r="A817" s="5">
        <v>1383</v>
      </c>
      <c r="B817" s="234" t="s">
        <v>12494</v>
      </c>
      <c r="C817" s="234" t="s">
        <v>12495</v>
      </c>
      <c r="D817" s="234" t="s">
        <v>12496</v>
      </c>
      <c r="E817" s="234" t="s">
        <v>12497</v>
      </c>
      <c r="F817" s="234" t="s">
        <v>7156</v>
      </c>
      <c r="G817" s="234" t="s">
        <v>7018</v>
      </c>
      <c r="H817" s="234" t="s">
        <v>7856</v>
      </c>
      <c r="I817" s="242"/>
      <c r="J817" s="242">
        <v>44256</v>
      </c>
      <c r="K817" s="234" t="s">
        <v>12498</v>
      </c>
      <c r="L817" s="242">
        <v>44258</v>
      </c>
      <c r="M817" s="234" t="s">
        <v>7179</v>
      </c>
      <c r="N817" s="234" t="s">
        <v>12499</v>
      </c>
      <c r="O817" s="234" t="s">
        <v>11541</v>
      </c>
      <c r="P817" s="234" t="s">
        <v>6999</v>
      </c>
      <c r="Q817" s="234"/>
      <c r="R817" s="234" t="s">
        <v>451</v>
      </c>
      <c r="S817" t="b">
        <v>0</v>
      </c>
      <c r="T817" s="242"/>
      <c r="U817" s="103">
        <v>60</v>
      </c>
      <c r="V817" s="234" t="s">
        <v>272</v>
      </c>
      <c r="W817" s="103">
        <v>60</v>
      </c>
      <c r="X817" s="234" t="s">
        <v>272</v>
      </c>
      <c r="Y817" s="242"/>
      <c r="Z817" s="242"/>
      <c r="AA817" s="103"/>
      <c r="AB817" s="234" t="s">
        <v>12500</v>
      </c>
      <c r="AC817" s="243">
        <v>44295.722372685188</v>
      </c>
      <c r="AD817" s="234" t="s">
        <v>55</v>
      </c>
      <c r="AE817" s="235" t="s">
        <v>12501</v>
      </c>
      <c r="AF817" s="237"/>
      <c r="AG817" s="234" t="s">
        <v>482</v>
      </c>
      <c r="AH817" s="241"/>
      <c r="AI817" t="b">
        <v>1</v>
      </c>
      <c r="AJ817" t="b">
        <v>0</v>
      </c>
      <c r="AK817" s="234"/>
      <c r="AL817" s="103"/>
      <c r="AM817" t="b">
        <v>0</v>
      </c>
      <c r="AN817" s="234"/>
      <c r="AO817" s="103"/>
      <c r="AP817" s="241"/>
      <c r="AQ817" s="241"/>
      <c r="AR817" s="241"/>
      <c r="AS817" s="241"/>
      <c r="AT817" s="234" t="s">
        <v>7005</v>
      </c>
      <c r="AU817" s="234" t="s">
        <v>7505</v>
      </c>
      <c r="AV817" t="b">
        <v>0</v>
      </c>
      <c r="AW817" t="b">
        <v>0</v>
      </c>
      <c r="AX817" s="241"/>
      <c r="AY817" s="241"/>
      <c r="AZ817" s="234"/>
      <c r="BA817" s="234"/>
      <c r="BB817" s="234"/>
      <c r="BC817" t="b">
        <v>0</v>
      </c>
      <c r="BD817" s="234" t="s">
        <v>7186</v>
      </c>
      <c r="BE817" s="234" t="s">
        <v>7026</v>
      </c>
      <c r="BF817" s="234" t="s">
        <v>7027</v>
      </c>
      <c r="BG817" s="234" t="s">
        <v>8373</v>
      </c>
      <c r="BH817" s="234" t="s">
        <v>55</v>
      </c>
      <c r="BI817" s="243">
        <v>44573.399317129632</v>
      </c>
      <c r="BJ817" s="234" t="s">
        <v>442</v>
      </c>
      <c r="BK817" s="234" t="s">
        <v>451</v>
      </c>
      <c r="BL817" s="234" t="s">
        <v>451</v>
      </c>
      <c r="BM817" s="234" t="s">
        <v>451</v>
      </c>
      <c r="BN817" s="241"/>
      <c r="BO817" t="b">
        <v>0</v>
      </c>
      <c r="BP817" t="b">
        <v>0</v>
      </c>
      <c r="BQ817" t="b">
        <v>0</v>
      </c>
      <c r="BR817" s="241"/>
      <c r="BS817" s="241"/>
      <c r="BT817" s="234" t="s">
        <v>7012</v>
      </c>
      <c r="BU817" t="b">
        <v>0</v>
      </c>
      <c r="BV817" s="103">
        <v>0</v>
      </c>
      <c r="BW817" s="235"/>
      <c r="BX817" s="234" t="s">
        <v>12501</v>
      </c>
      <c r="BY817" s="234" t="s">
        <v>56</v>
      </c>
      <c r="BZ817" s="234" t="s">
        <v>7014</v>
      </c>
    </row>
    <row r="818" spans="1:78" x14ac:dyDescent="0.25">
      <c r="A818" s="5">
        <v>1382</v>
      </c>
      <c r="B818" s="234" t="s">
        <v>12502</v>
      </c>
      <c r="C818" s="234" t="s">
        <v>12503</v>
      </c>
      <c r="D818" s="234" t="s">
        <v>12504</v>
      </c>
      <c r="E818" s="234" t="s">
        <v>12505</v>
      </c>
      <c r="F818" s="234" t="s">
        <v>7156</v>
      </c>
      <c r="G818" s="234" t="s">
        <v>7018</v>
      </c>
      <c r="H818" s="234" t="s">
        <v>7856</v>
      </c>
      <c r="I818" s="242"/>
      <c r="J818" s="242">
        <v>44256</v>
      </c>
      <c r="K818" s="234" t="s">
        <v>12506</v>
      </c>
      <c r="L818" s="242">
        <v>44258</v>
      </c>
      <c r="M818" s="234" t="s">
        <v>7159</v>
      </c>
      <c r="N818" s="234" t="s">
        <v>12507</v>
      </c>
      <c r="O818" s="234" t="s">
        <v>12508</v>
      </c>
      <c r="P818" s="234" t="s">
        <v>6999</v>
      </c>
      <c r="Q818" s="234"/>
      <c r="R818" s="234" t="s">
        <v>451</v>
      </c>
      <c r="S818" t="b">
        <v>0</v>
      </c>
      <c r="T818" s="242"/>
      <c r="U818" s="103">
        <v>50</v>
      </c>
      <c r="V818" s="234" t="s">
        <v>272</v>
      </c>
      <c r="W818" s="103">
        <v>50</v>
      </c>
      <c r="X818" s="234" t="s">
        <v>272</v>
      </c>
      <c r="Y818" s="242"/>
      <c r="Z818" s="242"/>
      <c r="AA818" s="103"/>
      <c r="AB818" s="234" t="s">
        <v>12509</v>
      </c>
      <c r="AC818" s="243">
        <v>44295.722349537034</v>
      </c>
      <c r="AD818" s="234" t="s">
        <v>55</v>
      </c>
      <c r="AE818" s="235" t="s">
        <v>12510</v>
      </c>
      <c r="AF818" s="237"/>
      <c r="AG818" s="234" t="s">
        <v>482</v>
      </c>
      <c r="AH818" s="241"/>
      <c r="AI818" t="b">
        <v>1</v>
      </c>
      <c r="AJ818" t="b">
        <v>0</v>
      </c>
      <c r="AK818" s="234"/>
      <c r="AL818" s="103"/>
      <c r="AM818" t="b">
        <v>0</v>
      </c>
      <c r="AN818" s="234"/>
      <c r="AO818" s="103"/>
      <c r="AP818" s="241"/>
      <c r="AQ818" s="241"/>
      <c r="AR818" s="241"/>
      <c r="AS818" s="241"/>
      <c r="AT818" s="234" t="s">
        <v>7005</v>
      </c>
      <c r="AU818" s="234" t="s">
        <v>7505</v>
      </c>
      <c r="AV818" t="b">
        <v>0</v>
      </c>
      <c r="AW818" t="b">
        <v>0</v>
      </c>
      <c r="AX818" s="241"/>
      <c r="AY818" s="241"/>
      <c r="AZ818" s="234"/>
      <c r="BA818" s="234"/>
      <c r="BB818" s="234"/>
      <c r="BC818" t="b">
        <v>0</v>
      </c>
      <c r="BD818" s="234" t="s">
        <v>7170</v>
      </c>
      <c r="BE818" s="234" t="s">
        <v>7026</v>
      </c>
      <c r="BF818" s="234" t="s">
        <v>7027</v>
      </c>
      <c r="BG818" s="234" t="s">
        <v>8373</v>
      </c>
      <c r="BH818" s="234" t="s">
        <v>55</v>
      </c>
      <c r="BI818" s="243">
        <v>44573.399317129632</v>
      </c>
      <c r="BJ818" s="234" t="s">
        <v>442</v>
      </c>
      <c r="BK818" s="234" t="s">
        <v>451</v>
      </c>
      <c r="BL818" s="234" t="s">
        <v>451</v>
      </c>
      <c r="BM818" s="234" t="s">
        <v>451</v>
      </c>
      <c r="BN818" s="241"/>
      <c r="BO818" t="b">
        <v>0</v>
      </c>
      <c r="BP818" t="b">
        <v>0</v>
      </c>
      <c r="BQ818" t="b">
        <v>0</v>
      </c>
      <c r="BR818" s="241"/>
      <c r="BS818" s="241"/>
      <c r="BT818" s="234" t="s">
        <v>7012</v>
      </c>
      <c r="BU818" t="b">
        <v>0</v>
      </c>
      <c r="BV818" s="103">
        <v>0</v>
      </c>
      <c r="BW818" s="235"/>
      <c r="BX818" s="234" t="s">
        <v>12510</v>
      </c>
      <c r="BY818" s="234" t="s">
        <v>56</v>
      </c>
      <c r="BZ818" s="234" t="s">
        <v>7014</v>
      </c>
    </row>
    <row r="819" spans="1:78" x14ac:dyDescent="0.25">
      <c r="A819" s="5">
        <v>1381</v>
      </c>
      <c r="B819" s="234" t="s">
        <v>12511</v>
      </c>
      <c r="C819" s="234" t="s">
        <v>12512</v>
      </c>
      <c r="D819" s="234" t="s">
        <v>7454</v>
      </c>
      <c r="E819" s="234" t="s">
        <v>7410</v>
      </c>
      <c r="F819" s="234" t="s">
        <v>2991</v>
      </c>
      <c r="G819" s="234" t="s">
        <v>7864</v>
      </c>
      <c r="H819" s="234" t="s">
        <v>7034</v>
      </c>
      <c r="I819" s="242"/>
      <c r="J819" s="242">
        <v>44250</v>
      </c>
      <c r="K819" s="234" t="s">
        <v>12513</v>
      </c>
      <c r="L819" s="242">
        <v>44260</v>
      </c>
      <c r="M819" s="234" t="s">
        <v>7066</v>
      </c>
      <c r="N819" s="234" t="s">
        <v>7455</v>
      </c>
      <c r="O819" s="234" t="s">
        <v>12076</v>
      </c>
      <c r="P819" s="234" t="s">
        <v>6999</v>
      </c>
      <c r="Q819" s="234"/>
      <c r="R819" s="234" t="s">
        <v>451</v>
      </c>
      <c r="S819" t="b">
        <v>0</v>
      </c>
      <c r="T819" s="242"/>
      <c r="U819" s="103">
        <v>1427</v>
      </c>
      <c r="V819" s="234" t="s">
        <v>272</v>
      </c>
      <c r="W819" s="103">
        <v>8565</v>
      </c>
      <c r="X819" s="234" t="s">
        <v>272</v>
      </c>
      <c r="Y819" s="242"/>
      <c r="Z819" s="242"/>
      <c r="AA819" s="103"/>
      <c r="AB819" s="234" t="s">
        <v>7457</v>
      </c>
      <c r="AC819" s="243">
        <v>44295.722280092596</v>
      </c>
      <c r="AD819" s="234" t="s">
        <v>55</v>
      </c>
      <c r="AE819" s="235" t="s">
        <v>12514</v>
      </c>
      <c r="AF819" s="237"/>
      <c r="AG819" s="234" t="s">
        <v>436</v>
      </c>
      <c r="AH819" s="241"/>
      <c r="AI819" t="b">
        <v>1</v>
      </c>
      <c r="AJ819" t="b">
        <v>0</v>
      </c>
      <c r="AK819" s="234"/>
      <c r="AL819" s="103"/>
      <c r="AM819" t="b">
        <v>0</v>
      </c>
      <c r="AN819" s="234"/>
      <c r="AO819" s="103"/>
      <c r="AP819" s="241"/>
      <c r="AQ819" s="241"/>
      <c r="AR819" s="241"/>
      <c r="AS819" s="241"/>
      <c r="AT819" s="234" t="s">
        <v>7005</v>
      </c>
      <c r="AU819" s="234" t="s">
        <v>7505</v>
      </c>
      <c r="AV819" t="b">
        <v>0</v>
      </c>
      <c r="AW819" t="b">
        <v>0</v>
      </c>
      <c r="AX819" s="241"/>
      <c r="AY819" s="241"/>
      <c r="AZ819" s="234"/>
      <c r="BA819" s="234"/>
      <c r="BB819" s="234"/>
      <c r="BC819" t="b">
        <v>0</v>
      </c>
      <c r="BD819" s="234" t="s">
        <v>7076</v>
      </c>
      <c r="BE819" s="234" t="s">
        <v>7045</v>
      </c>
      <c r="BF819" s="234" t="s">
        <v>7027</v>
      </c>
      <c r="BG819" s="234" t="s">
        <v>7028</v>
      </c>
      <c r="BH819" s="234" t="s">
        <v>55</v>
      </c>
      <c r="BI819" s="243">
        <v>44573.399305555555</v>
      </c>
      <c r="BJ819" s="234" t="s">
        <v>442</v>
      </c>
      <c r="BK819" s="234" t="s">
        <v>451</v>
      </c>
      <c r="BL819" s="234" t="s">
        <v>451</v>
      </c>
      <c r="BM819" s="234" t="s">
        <v>451</v>
      </c>
      <c r="BN819" s="241"/>
      <c r="BO819" t="b">
        <v>0</v>
      </c>
      <c r="BP819" t="b">
        <v>0</v>
      </c>
      <c r="BQ819" t="b">
        <v>0</v>
      </c>
      <c r="BR819" s="241"/>
      <c r="BS819" s="241"/>
      <c r="BT819" s="234" t="s">
        <v>7188</v>
      </c>
      <c r="BU819" t="b">
        <v>0</v>
      </c>
      <c r="BV819" s="103">
        <v>0</v>
      </c>
      <c r="BW819" s="235"/>
      <c r="BX819" s="234" t="s">
        <v>12514</v>
      </c>
      <c r="BY819" s="234" t="s">
        <v>56</v>
      </c>
      <c r="BZ819" s="234" t="s">
        <v>7014</v>
      </c>
    </row>
    <row r="820" spans="1:78" x14ac:dyDescent="0.25">
      <c r="A820" s="5">
        <v>1380</v>
      </c>
      <c r="B820" s="234" t="s">
        <v>12515</v>
      </c>
      <c r="C820" s="234" t="s">
        <v>12516</v>
      </c>
      <c r="D820" s="234" t="s">
        <v>9267</v>
      </c>
      <c r="E820" s="234" t="s">
        <v>9268</v>
      </c>
      <c r="F820" s="234" t="s">
        <v>6993</v>
      </c>
      <c r="G820" s="234" t="s">
        <v>10829</v>
      </c>
      <c r="H820" s="234" t="s">
        <v>7856</v>
      </c>
      <c r="I820" s="242"/>
      <c r="J820" s="242">
        <v>44258</v>
      </c>
      <c r="K820" s="234" t="s">
        <v>12517</v>
      </c>
      <c r="L820" s="242">
        <v>44265</v>
      </c>
      <c r="M820" s="234" t="s">
        <v>6996</v>
      </c>
      <c r="N820" s="234" t="s">
        <v>9269</v>
      </c>
      <c r="O820" s="234" t="s">
        <v>9270</v>
      </c>
      <c r="P820" s="234" t="s">
        <v>6999</v>
      </c>
      <c r="Q820" s="234"/>
      <c r="R820" s="234" t="s">
        <v>451</v>
      </c>
      <c r="S820" t="b">
        <v>0</v>
      </c>
      <c r="T820" s="242"/>
      <c r="U820" s="103">
        <v>1</v>
      </c>
      <c r="V820" s="234" t="s">
        <v>272</v>
      </c>
      <c r="W820" s="103">
        <v>5</v>
      </c>
      <c r="X820" s="234" t="s">
        <v>272</v>
      </c>
      <c r="Y820" s="242"/>
      <c r="Z820" s="242"/>
      <c r="AA820" s="103"/>
      <c r="AB820" s="234" t="s">
        <v>9272</v>
      </c>
      <c r="AC820" s="243">
        <v>44295.722233796296</v>
      </c>
      <c r="AD820" s="234" t="s">
        <v>55</v>
      </c>
      <c r="AE820" s="235" t="s">
        <v>12518</v>
      </c>
      <c r="AF820" s="237"/>
      <c r="AG820" s="234" t="s">
        <v>482</v>
      </c>
      <c r="AH820" s="241"/>
      <c r="AI820" t="b">
        <v>1</v>
      </c>
      <c r="AJ820" t="b">
        <v>0</v>
      </c>
      <c r="AK820" s="234"/>
      <c r="AL820" s="103"/>
      <c r="AM820" t="b">
        <v>0</v>
      </c>
      <c r="AN820" s="234"/>
      <c r="AO820" s="103"/>
      <c r="AP820" s="241"/>
      <c r="AQ820" s="241"/>
      <c r="AR820" s="241"/>
      <c r="AS820" s="241"/>
      <c r="AT820" s="234" t="s">
        <v>7005</v>
      </c>
      <c r="AU820" s="234" t="s">
        <v>7505</v>
      </c>
      <c r="AV820" t="b">
        <v>0</v>
      </c>
      <c r="AW820" t="b">
        <v>0</v>
      </c>
      <c r="AX820" s="241"/>
      <c r="AY820" s="241"/>
      <c r="AZ820" s="234"/>
      <c r="BA820" s="234"/>
      <c r="BB820" s="234"/>
      <c r="BC820" t="b">
        <v>0</v>
      </c>
      <c r="BD820" s="234" t="s">
        <v>7008</v>
      </c>
      <c r="BE820" s="234" t="s">
        <v>7026</v>
      </c>
      <c r="BF820" s="234" t="s">
        <v>7027</v>
      </c>
      <c r="BG820" s="234" t="s">
        <v>7028</v>
      </c>
      <c r="BH820" s="234" t="s">
        <v>55</v>
      </c>
      <c r="BI820" s="243">
        <v>44573.399305555555</v>
      </c>
      <c r="BJ820" s="234" t="s">
        <v>442</v>
      </c>
      <c r="BK820" s="234" t="s">
        <v>451</v>
      </c>
      <c r="BL820" s="234" t="s">
        <v>451</v>
      </c>
      <c r="BM820" s="234" t="s">
        <v>451</v>
      </c>
      <c r="BN820" s="241"/>
      <c r="BO820" t="b">
        <v>0</v>
      </c>
      <c r="BP820" t="b">
        <v>0</v>
      </c>
      <c r="BQ820" t="b">
        <v>0</v>
      </c>
      <c r="BR820" s="241"/>
      <c r="BS820" s="241"/>
      <c r="BT820" s="234" t="s">
        <v>7012</v>
      </c>
      <c r="BU820" t="b">
        <v>0</v>
      </c>
      <c r="BV820" s="103">
        <v>0</v>
      </c>
      <c r="BW820" s="235"/>
      <c r="BX820" s="234" t="s">
        <v>12518</v>
      </c>
      <c r="BY820" s="234" t="s">
        <v>56</v>
      </c>
      <c r="BZ820" s="234" t="s">
        <v>7014</v>
      </c>
    </row>
    <row r="821" spans="1:78" x14ac:dyDescent="0.25">
      <c r="A821" s="5">
        <v>1379</v>
      </c>
      <c r="B821" s="234" t="s">
        <v>12519</v>
      </c>
      <c r="C821" s="234" t="s">
        <v>12520</v>
      </c>
      <c r="D821" s="234"/>
      <c r="E821" s="234" t="s">
        <v>11655</v>
      </c>
      <c r="F821" s="234" t="s">
        <v>7156</v>
      </c>
      <c r="G821" s="234" t="s">
        <v>7856</v>
      </c>
      <c r="H821" s="234" t="s">
        <v>7018</v>
      </c>
      <c r="I821" s="242"/>
      <c r="J821" s="242">
        <v>44258</v>
      </c>
      <c r="K821" s="234" t="s">
        <v>12521</v>
      </c>
      <c r="L821" s="242">
        <v>44258</v>
      </c>
      <c r="M821" s="234" t="s">
        <v>6996</v>
      </c>
      <c r="N821" s="234" t="s">
        <v>11657</v>
      </c>
      <c r="O821" s="234" t="s">
        <v>11658</v>
      </c>
      <c r="P821" s="234" t="s">
        <v>6999</v>
      </c>
      <c r="Q821" s="234"/>
      <c r="R821" s="234" t="s">
        <v>451</v>
      </c>
      <c r="S821" t="b">
        <v>0</v>
      </c>
      <c r="T821" s="242"/>
      <c r="U821" s="103">
        <v>1</v>
      </c>
      <c r="V821" s="234" t="s">
        <v>272</v>
      </c>
      <c r="W821" s="103">
        <v>1</v>
      </c>
      <c r="X821" s="234" t="s">
        <v>272</v>
      </c>
      <c r="Y821" s="242"/>
      <c r="Z821" s="242"/>
      <c r="AA821" s="103"/>
      <c r="AB821" s="234"/>
      <c r="AC821" s="243">
        <v>44295.722175925926</v>
      </c>
      <c r="AD821" s="234" t="s">
        <v>55</v>
      </c>
      <c r="AE821" s="235" t="s">
        <v>12522</v>
      </c>
      <c r="AF821" s="237"/>
      <c r="AG821" s="234" t="s">
        <v>482</v>
      </c>
      <c r="AH821" s="241"/>
      <c r="AI821" t="b">
        <v>1</v>
      </c>
      <c r="AJ821" t="b">
        <v>0</v>
      </c>
      <c r="AK821" s="234"/>
      <c r="AL821" s="103"/>
      <c r="AM821" t="b">
        <v>0</v>
      </c>
      <c r="AN821" s="234"/>
      <c r="AO821" s="103"/>
      <c r="AP821" s="241"/>
      <c r="AQ821" s="241"/>
      <c r="AR821" s="241"/>
      <c r="AS821" s="241"/>
      <c r="AT821" s="234"/>
      <c r="AU821" s="234" t="s">
        <v>7505</v>
      </c>
      <c r="AV821" t="b">
        <v>0</v>
      </c>
      <c r="AW821" t="b">
        <v>0</v>
      </c>
      <c r="AX821" s="241"/>
      <c r="AY821" s="241"/>
      <c r="AZ821" s="234"/>
      <c r="BA821" s="234"/>
      <c r="BB821" s="234"/>
      <c r="BC821" t="b">
        <v>1</v>
      </c>
      <c r="BD821" s="234" t="s">
        <v>7008</v>
      </c>
      <c r="BE821" s="234" t="s">
        <v>7026</v>
      </c>
      <c r="BF821" s="234" t="s">
        <v>7027</v>
      </c>
      <c r="BG821" s="234" t="s">
        <v>7010</v>
      </c>
      <c r="BH821" s="234" t="s">
        <v>55</v>
      </c>
      <c r="BI821" s="243">
        <v>44573.399305555555</v>
      </c>
      <c r="BJ821" s="234" t="s">
        <v>442</v>
      </c>
      <c r="BK821" s="234" t="s">
        <v>451</v>
      </c>
      <c r="BL821" s="234" t="s">
        <v>451</v>
      </c>
      <c r="BM821" s="234" t="s">
        <v>451</v>
      </c>
      <c r="BN821" s="241"/>
      <c r="BO821" t="b">
        <v>0</v>
      </c>
      <c r="BP821" t="b">
        <v>0</v>
      </c>
      <c r="BQ821" t="b">
        <v>0</v>
      </c>
      <c r="BR821" s="241"/>
      <c r="BS821" s="241"/>
      <c r="BT821" s="234" t="s">
        <v>7012</v>
      </c>
      <c r="BU821" t="b">
        <v>0</v>
      </c>
      <c r="BV821" s="103">
        <v>0</v>
      </c>
      <c r="BW821" s="235"/>
      <c r="BX821" s="234" t="s">
        <v>12522</v>
      </c>
      <c r="BY821" s="234" t="s">
        <v>56</v>
      </c>
      <c r="BZ821" s="234" t="s">
        <v>7014</v>
      </c>
    </row>
    <row r="822" spans="1:78" x14ac:dyDescent="0.25">
      <c r="A822" s="5">
        <v>1378</v>
      </c>
      <c r="B822" s="234" t="s">
        <v>12523</v>
      </c>
      <c r="C822" s="234" t="s">
        <v>12524</v>
      </c>
      <c r="D822" s="234"/>
      <c r="E822" s="234" t="s">
        <v>12525</v>
      </c>
      <c r="F822" s="234" t="s">
        <v>7156</v>
      </c>
      <c r="G822" s="234" t="s">
        <v>7856</v>
      </c>
      <c r="H822" s="234" t="s">
        <v>7018</v>
      </c>
      <c r="I822" s="242"/>
      <c r="J822" s="242">
        <v>44258</v>
      </c>
      <c r="K822" s="234" t="s">
        <v>12526</v>
      </c>
      <c r="L822" s="242">
        <v>44258</v>
      </c>
      <c r="M822" s="234" t="s">
        <v>6996</v>
      </c>
      <c r="N822" s="234" t="s">
        <v>7430</v>
      </c>
      <c r="O822" s="234" t="s">
        <v>12527</v>
      </c>
      <c r="P822" s="234" t="s">
        <v>6999</v>
      </c>
      <c r="Q822" s="234"/>
      <c r="R822" s="234" t="s">
        <v>451</v>
      </c>
      <c r="S822" t="b">
        <v>0</v>
      </c>
      <c r="T822" s="242"/>
      <c r="U822" s="103">
        <v>20</v>
      </c>
      <c r="V822" s="234" t="s">
        <v>272</v>
      </c>
      <c r="W822" s="103">
        <v>20</v>
      </c>
      <c r="X822" s="234" t="s">
        <v>272</v>
      </c>
      <c r="Y822" s="242"/>
      <c r="Z822" s="242"/>
      <c r="AA822" s="103"/>
      <c r="AB822" s="234"/>
      <c r="AC822" s="243">
        <v>44295.722118055557</v>
      </c>
      <c r="AD822" s="234" t="s">
        <v>55</v>
      </c>
      <c r="AE822" s="235" t="s">
        <v>12528</v>
      </c>
      <c r="AF822" s="237"/>
      <c r="AG822" s="234" t="s">
        <v>482</v>
      </c>
      <c r="AH822" s="241"/>
      <c r="AI822" t="b">
        <v>1</v>
      </c>
      <c r="AJ822" t="b">
        <v>0</v>
      </c>
      <c r="AK822" s="234"/>
      <c r="AL822" s="103"/>
      <c r="AM822" t="b">
        <v>0</v>
      </c>
      <c r="AN822" s="234"/>
      <c r="AO822" s="103"/>
      <c r="AP822" s="241"/>
      <c r="AQ822" s="241"/>
      <c r="AR822" s="241"/>
      <c r="AS822" s="241"/>
      <c r="AT822" s="234"/>
      <c r="AU822" s="234" t="s">
        <v>7505</v>
      </c>
      <c r="AV822" t="b">
        <v>0</v>
      </c>
      <c r="AW822" t="b">
        <v>0</v>
      </c>
      <c r="AX822" s="241"/>
      <c r="AY822" s="241"/>
      <c r="AZ822" s="234"/>
      <c r="BA822" s="234"/>
      <c r="BB822" s="234"/>
      <c r="BC822" t="b">
        <v>1</v>
      </c>
      <c r="BD822" s="234" t="s">
        <v>7008</v>
      </c>
      <c r="BE822" s="234" t="s">
        <v>7026</v>
      </c>
      <c r="BF822" s="234" t="s">
        <v>7027</v>
      </c>
      <c r="BG822" s="234" t="s">
        <v>7010</v>
      </c>
      <c r="BH822" s="234" t="s">
        <v>55</v>
      </c>
      <c r="BI822" s="243">
        <v>44573.399293981478</v>
      </c>
      <c r="BJ822" s="234" t="s">
        <v>442</v>
      </c>
      <c r="BK822" s="234" t="s">
        <v>451</v>
      </c>
      <c r="BL822" s="234" t="s">
        <v>451</v>
      </c>
      <c r="BM822" s="234" t="s">
        <v>451</v>
      </c>
      <c r="BN822" s="241"/>
      <c r="BO822" t="b">
        <v>0</v>
      </c>
      <c r="BP822" t="b">
        <v>0</v>
      </c>
      <c r="BQ822" t="b">
        <v>0</v>
      </c>
      <c r="BR822" s="241"/>
      <c r="BS822" s="241"/>
      <c r="BT822" s="234" t="s">
        <v>7012</v>
      </c>
      <c r="BU822" t="b">
        <v>0</v>
      </c>
      <c r="BV822" s="103">
        <v>0</v>
      </c>
      <c r="BW822" s="235"/>
      <c r="BX822" s="234" t="s">
        <v>12528</v>
      </c>
      <c r="BY822" s="234" t="s">
        <v>56</v>
      </c>
      <c r="BZ822" s="234" t="s">
        <v>7014</v>
      </c>
    </row>
    <row r="823" spans="1:78" x14ac:dyDescent="0.25">
      <c r="A823" s="5">
        <v>1377</v>
      </c>
      <c r="B823" s="234" t="s">
        <v>12529</v>
      </c>
      <c r="C823" s="234" t="s">
        <v>12530</v>
      </c>
      <c r="D823" s="234" t="s">
        <v>7032</v>
      </c>
      <c r="E823" s="234" t="s">
        <v>7032</v>
      </c>
      <c r="F823" s="234" t="s">
        <v>2991</v>
      </c>
      <c r="G823" s="234" t="s">
        <v>7864</v>
      </c>
      <c r="H823" s="234" t="s">
        <v>7034</v>
      </c>
      <c r="I823" s="242"/>
      <c r="J823" s="242">
        <v>44257</v>
      </c>
      <c r="K823" s="234" t="s">
        <v>12531</v>
      </c>
      <c r="L823" s="242">
        <v>44267</v>
      </c>
      <c r="M823" s="234" t="s">
        <v>7035</v>
      </c>
      <c r="N823" s="234" t="s">
        <v>7036</v>
      </c>
      <c r="O823" s="234" t="s">
        <v>7037</v>
      </c>
      <c r="P823" s="234" t="s">
        <v>6999</v>
      </c>
      <c r="Q823" s="234"/>
      <c r="R823" s="234" t="s">
        <v>451</v>
      </c>
      <c r="S823" t="b">
        <v>0</v>
      </c>
      <c r="T823" s="242"/>
      <c r="U823" s="103">
        <v>396</v>
      </c>
      <c r="V823" s="234" t="s">
        <v>272</v>
      </c>
      <c r="W823" s="103">
        <v>3168</v>
      </c>
      <c r="X823" s="234" t="s">
        <v>272</v>
      </c>
      <c r="Y823" s="242"/>
      <c r="Z823" s="242"/>
      <c r="AA823" s="103"/>
      <c r="AB823" s="234" t="s">
        <v>7038</v>
      </c>
      <c r="AC823" s="243">
        <v>44295.722094907411</v>
      </c>
      <c r="AD823" s="234" t="s">
        <v>55</v>
      </c>
      <c r="AE823" s="235" t="s">
        <v>12532</v>
      </c>
      <c r="AF823" s="237"/>
      <c r="AG823" s="234" t="s">
        <v>482</v>
      </c>
      <c r="AH823" s="241"/>
      <c r="AI823" t="b">
        <v>1</v>
      </c>
      <c r="AJ823" t="b">
        <v>0</v>
      </c>
      <c r="AK823" s="234"/>
      <c r="AL823" s="103"/>
      <c r="AM823" t="b">
        <v>0</v>
      </c>
      <c r="AN823" s="234"/>
      <c r="AO823" s="103"/>
      <c r="AP823" s="241"/>
      <c r="AQ823" s="241"/>
      <c r="AR823" s="241"/>
      <c r="AS823" s="241"/>
      <c r="AT823" s="234" t="s">
        <v>7005</v>
      </c>
      <c r="AU823" s="234" t="s">
        <v>7505</v>
      </c>
      <c r="AV823" t="b">
        <v>0</v>
      </c>
      <c r="AW823" t="b">
        <v>0</v>
      </c>
      <c r="AX823" s="241"/>
      <c r="AY823" s="241"/>
      <c r="AZ823" s="234"/>
      <c r="BA823" s="234"/>
      <c r="BB823" s="234"/>
      <c r="BC823" t="b">
        <v>0</v>
      </c>
      <c r="BD823" s="234" t="s">
        <v>7234</v>
      </c>
      <c r="BE823" s="234" t="s">
        <v>7045</v>
      </c>
      <c r="BF823" s="234" t="s">
        <v>7027</v>
      </c>
      <c r="BG823" s="234" t="s">
        <v>7028</v>
      </c>
      <c r="BH823" s="234" t="s">
        <v>55</v>
      </c>
      <c r="BI823" s="243">
        <v>44573.399293981478</v>
      </c>
      <c r="BJ823" s="234" t="s">
        <v>442</v>
      </c>
      <c r="BK823" s="234" t="s">
        <v>451</v>
      </c>
      <c r="BL823" s="234" t="s">
        <v>451</v>
      </c>
      <c r="BM823" s="234" t="s">
        <v>451</v>
      </c>
      <c r="BN823" s="241"/>
      <c r="BO823" t="b">
        <v>0</v>
      </c>
      <c r="BP823" t="b">
        <v>0</v>
      </c>
      <c r="BQ823" t="b">
        <v>0</v>
      </c>
      <c r="BR823" s="241"/>
      <c r="BS823" s="241"/>
      <c r="BT823" s="234" t="s">
        <v>7012</v>
      </c>
      <c r="BU823" t="b">
        <v>0</v>
      </c>
      <c r="BV823" s="103">
        <v>0</v>
      </c>
      <c r="BW823" s="235"/>
      <c r="BX823" s="234" t="s">
        <v>12532</v>
      </c>
      <c r="BY823" s="234" t="s">
        <v>56</v>
      </c>
      <c r="BZ823" s="234" t="s">
        <v>7014</v>
      </c>
    </row>
    <row r="824" spans="1:78" x14ac:dyDescent="0.25">
      <c r="A824" s="5">
        <v>1376</v>
      </c>
      <c r="B824" s="234" t="s">
        <v>12533</v>
      </c>
      <c r="C824" s="234" t="s">
        <v>12534</v>
      </c>
      <c r="D824" s="234" t="s">
        <v>7728</v>
      </c>
      <c r="E824" s="234" t="s">
        <v>11739</v>
      </c>
      <c r="F824" s="234" t="s">
        <v>7156</v>
      </c>
      <c r="G824" s="234" t="s">
        <v>7017</v>
      </c>
      <c r="H824" s="234" t="s">
        <v>7856</v>
      </c>
      <c r="I824" s="242"/>
      <c r="J824" s="242">
        <v>44257</v>
      </c>
      <c r="K824" s="234" t="s">
        <v>12535</v>
      </c>
      <c r="L824" s="242">
        <v>44264</v>
      </c>
      <c r="M824" s="234" t="s">
        <v>6996</v>
      </c>
      <c r="N824" s="234" t="s">
        <v>7731</v>
      </c>
      <c r="O824" s="234" t="s">
        <v>7205</v>
      </c>
      <c r="P824" s="234" t="s">
        <v>6999</v>
      </c>
      <c r="Q824" s="234"/>
      <c r="R824" s="234" t="s">
        <v>451</v>
      </c>
      <c r="S824" t="b">
        <v>0</v>
      </c>
      <c r="T824" s="242"/>
      <c r="U824" s="103">
        <v>10</v>
      </c>
      <c r="V824" s="234" t="s">
        <v>272</v>
      </c>
      <c r="W824" s="103">
        <v>10</v>
      </c>
      <c r="X824" s="234" t="s">
        <v>272</v>
      </c>
      <c r="Y824" s="242"/>
      <c r="Z824" s="242"/>
      <c r="AA824" s="103"/>
      <c r="AB824" s="234" t="s">
        <v>7733</v>
      </c>
      <c r="AC824" s="243">
        <v>44295.722071759257</v>
      </c>
      <c r="AD824" s="234" t="s">
        <v>55</v>
      </c>
      <c r="AE824" s="235" t="s">
        <v>12536</v>
      </c>
      <c r="AF824" s="237"/>
      <c r="AG824" s="234" t="s">
        <v>482</v>
      </c>
      <c r="AH824" s="241"/>
      <c r="AI824" t="b">
        <v>1</v>
      </c>
      <c r="AJ824" t="b">
        <v>0</v>
      </c>
      <c r="AK824" s="234"/>
      <c r="AL824" s="103"/>
      <c r="AM824" t="b">
        <v>0</v>
      </c>
      <c r="AN824" s="234"/>
      <c r="AO824" s="103"/>
      <c r="AP824" s="241"/>
      <c r="AQ824" s="241"/>
      <c r="AR824" s="241"/>
      <c r="AS824" s="241"/>
      <c r="AT824" s="234" t="s">
        <v>7005</v>
      </c>
      <c r="AU824" s="234" t="s">
        <v>7505</v>
      </c>
      <c r="AV824" t="b">
        <v>0</v>
      </c>
      <c r="AW824" t="b">
        <v>0</v>
      </c>
      <c r="AX824" s="241"/>
      <c r="AY824" s="241"/>
      <c r="AZ824" s="234"/>
      <c r="BA824" s="234"/>
      <c r="BB824" s="234"/>
      <c r="BC824" t="b">
        <v>0</v>
      </c>
      <c r="BD824" s="234" t="s">
        <v>7008</v>
      </c>
      <c r="BE824" s="234" t="s">
        <v>7026</v>
      </c>
      <c r="BF824" s="234" t="s">
        <v>7027</v>
      </c>
      <c r="BG824" s="234" t="s">
        <v>7028</v>
      </c>
      <c r="BH824" s="234" t="s">
        <v>55</v>
      </c>
      <c r="BI824" s="243">
        <v>44573.399293981478</v>
      </c>
      <c r="BJ824" s="234" t="s">
        <v>442</v>
      </c>
      <c r="BK824" s="234" t="s">
        <v>451</v>
      </c>
      <c r="BL824" s="234" t="s">
        <v>451</v>
      </c>
      <c r="BM824" s="234" t="s">
        <v>451</v>
      </c>
      <c r="BN824" s="241"/>
      <c r="BO824" t="b">
        <v>0</v>
      </c>
      <c r="BP824" t="b">
        <v>0</v>
      </c>
      <c r="BQ824" t="b">
        <v>0</v>
      </c>
      <c r="BR824" s="241"/>
      <c r="BS824" s="241"/>
      <c r="BT824" s="234" t="s">
        <v>7012</v>
      </c>
      <c r="BU824" t="b">
        <v>0</v>
      </c>
      <c r="BV824" s="103">
        <v>0</v>
      </c>
      <c r="BW824" s="235"/>
      <c r="BX824" s="234" t="s">
        <v>12536</v>
      </c>
      <c r="BY824" s="234" t="s">
        <v>56</v>
      </c>
      <c r="BZ824" s="234" t="s">
        <v>7014</v>
      </c>
    </row>
    <row r="825" spans="1:78" x14ac:dyDescent="0.25">
      <c r="A825" s="5">
        <v>1375</v>
      </c>
      <c r="B825" s="234" t="s">
        <v>12537</v>
      </c>
      <c r="C825" s="234" t="s">
        <v>12538</v>
      </c>
      <c r="D825" s="234" t="s">
        <v>7848</v>
      </c>
      <c r="E825" s="234" t="s">
        <v>11802</v>
      </c>
      <c r="F825" s="234" t="s">
        <v>6993</v>
      </c>
      <c r="G825" s="234" t="s">
        <v>10829</v>
      </c>
      <c r="H825" s="234" t="s">
        <v>7856</v>
      </c>
      <c r="I825" s="242"/>
      <c r="J825" s="242">
        <v>44257</v>
      </c>
      <c r="K825" s="234" t="s">
        <v>12539</v>
      </c>
      <c r="L825" s="242">
        <v>44265</v>
      </c>
      <c r="M825" s="234" t="s">
        <v>6996</v>
      </c>
      <c r="N825" s="234" t="s">
        <v>7204</v>
      </c>
      <c r="O825" s="234" t="s">
        <v>7205</v>
      </c>
      <c r="P825" s="234" t="s">
        <v>6999</v>
      </c>
      <c r="Q825" s="234"/>
      <c r="R825" s="234" t="s">
        <v>451</v>
      </c>
      <c r="S825" t="b">
        <v>0</v>
      </c>
      <c r="T825" s="242"/>
      <c r="U825" s="103">
        <v>50</v>
      </c>
      <c r="V825" s="234" t="s">
        <v>272</v>
      </c>
      <c r="W825" s="103">
        <v>50</v>
      </c>
      <c r="X825" s="234" t="s">
        <v>272</v>
      </c>
      <c r="Y825" s="242"/>
      <c r="Z825" s="242"/>
      <c r="AA825" s="103"/>
      <c r="AB825" s="234" t="s">
        <v>11805</v>
      </c>
      <c r="AC825" s="243">
        <v>44295.722025462965</v>
      </c>
      <c r="AD825" s="234" t="s">
        <v>55</v>
      </c>
      <c r="AE825" s="235" t="s">
        <v>12540</v>
      </c>
      <c r="AF825" s="237"/>
      <c r="AG825" s="234" t="s">
        <v>482</v>
      </c>
      <c r="AH825" s="241"/>
      <c r="AI825" t="b">
        <v>1</v>
      </c>
      <c r="AJ825" t="b">
        <v>0</v>
      </c>
      <c r="AK825" s="234"/>
      <c r="AL825" s="103"/>
      <c r="AM825" t="b">
        <v>0</v>
      </c>
      <c r="AN825" s="234"/>
      <c r="AO825" s="103"/>
      <c r="AP825" s="241"/>
      <c r="AQ825" s="241"/>
      <c r="AR825" s="241"/>
      <c r="AS825" s="241"/>
      <c r="AT825" s="234" t="s">
        <v>7430</v>
      </c>
      <c r="AU825" s="234" t="s">
        <v>7505</v>
      </c>
      <c r="AV825" t="b">
        <v>0</v>
      </c>
      <c r="AW825" t="b">
        <v>0</v>
      </c>
      <c r="AX825" s="241"/>
      <c r="AY825" s="241"/>
      <c r="AZ825" s="234"/>
      <c r="BA825" s="234"/>
      <c r="BB825" s="234"/>
      <c r="BC825" t="b">
        <v>0</v>
      </c>
      <c r="BD825" s="234" t="s">
        <v>7008</v>
      </c>
      <c r="BE825" s="234" t="s">
        <v>7026</v>
      </c>
      <c r="BF825" s="234" t="s">
        <v>7027</v>
      </c>
      <c r="BG825" s="234" t="s">
        <v>7028</v>
      </c>
      <c r="BH825" s="234" t="s">
        <v>55</v>
      </c>
      <c r="BI825" s="243">
        <v>44573.399293981478</v>
      </c>
      <c r="BJ825" s="234" t="s">
        <v>442</v>
      </c>
      <c r="BK825" s="234" t="s">
        <v>451</v>
      </c>
      <c r="BL825" s="234" t="s">
        <v>451</v>
      </c>
      <c r="BM825" s="234" t="s">
        <v>451</v>
      </c>
      <c r="BN825" s="241"/>
      <c r="BO825" t="b">
        <v>0</v>
      </c>
      <c r="BP825" t="b">
        <v>0</v>
      </c>
      <c r="BQ825" t="b">
        <v>0</v>
      </c>
      <c r="BR825" s="241"/>
      <c r="BS825" s="241"/>
      <c r="BT825" s="234" t="s">
        <v>7012</v>
      </c>
      <c r="BU825" t="b">
        <v>0</v>
      </c>
      <c r="BV825" s="103">
        <v>0</v>
      </c>
      <c r="BW825" s="235"/>
      <c r="BX825" s="234" t="s">
        <v>12540</v>
      </c>
      <c r="BY825" s="234" t="s">
        <v>56</v>
      </c>
      <c r="BZ825" s="234" t="s">
        <v>7014</v>
      </c>
    </row>
    <row r="826" spans="1:78" x14ac:dyDescent="0.25">
      <c r="A826" s="5">
        <v>1374</v>
      </c>
      <c r="B826" s="234" t="s">
        <v>12541</v>
      </c>
      <c r="C826" s="234" t="s">
        <v>12542</v>
      </c>
      <c r="D826" s="234" t="s">
        <v>12543</v>
      </c>
      <c r="E826" s="234" t="s">
        <v>12544</v>
      </c>
      <c r="F826" s="234" t="s">
        <v>7156</v>
      </c>
      <c r="G826" s="234" t="s">
        <v>7856</v>
      </c>
      <c r="H826" s="234" t="s">
        <v>7018</v>
      </c>
      <c r="I826" s="242"/>
      <c r="J826" s="242">
        <v>44256</v>
      </c>
      <c r="K826" s="234" t="s">
        <v>4240</v>
      </c>
      <c r="L826" s="242">
        <v>44258</v>
      </c>
      <c r="M826" s="234" t="s">
        <v>6996</v>
      </c>
      <c r="N826" s="234" t="s">
        <v>12545</v>
      </c>
      <c r="O826" s="234" t="s">
        <v>9664</v>
      </c>
      <c r="P826" s="234" t="s">
        <v>6999</v>
      </c>
      <c r="Q826" s="234"/>
      <c r="R826" s="234" t="s">
        <v>451</v>
      </c>
      <c r="S826" t="b">
        <v>0</v>
      </c>
      <c r="T826" s="242"/>
      <c r="U826" s="103">
        <v>6</v>
      </c>
      <c r="V826" s="234" t="s">
        <v>272</v>
      </c>
      <c r="W826" s="103">
        <v>6</v>
      </c>
      <c r="X826" s="234" t="s">
        <v>272</v>
      </c>
      <c r="Y826" s="242"/>
      <c r="Z826" s="242"/>
      <c r="AA826" s="103"/>
      <c r="AB826" s="234" t="s">
        <v>12546</v>
      </c>
      <c r="AC826" s="243">
        <v>44295.722002314818</v>
      </c>
      <c r="AD826" s="234" t="s">
        <v>55</v>
      </c>
      <c r="AE826" s="235" t="s">
        <v>12547</v>
      </c>
      <c r="AF826" s="237"/>
      <c r="AG826" s="234" t="s">
        <v>482</v>
      </c>
      <c r="AH826" s="241"/>
      <c r="AI826" t="b">
        <v>1</v>
      </c>
      <c r="AJ826" t="b">
        <v>0</v>
      </c>
      <c r="AK826" s="234"/>
      <c r="AL826" s="103"/>
      <c r="AM826" t="b">
        <v>0</v>
      </c>
      <c r="AN826" s="234"/>
      <c r="AO826" s="103"/>
      <c r="AP826" s="241"/>
      <c r="AQ826" s="241"/>
      <c r="AR826" s="241"/>
      <c r="AS826" s="241"/>
      <c r="AT826" s="234" t="s">
        <v>7005</v>
      </c>
      <c r="AU826" s="234" t="s">
        <v>7505</v>
      </c>
      <c r="AV826" t="b">
        <v>0</v>
      </c>
      <c r="AW826" t="b">
        <v>0</v>
      </c>
      <c r="AX826" s="241"/>
      <c r="AY826" s="241"/>
      <c r="AZ826" s="234"/>
      <c r="BA826" s="234"/>
      <c r="BB826" s="234"/>
      <c r="BC826" t="b">
        <v>0</v>
      </c>
      <c r="BD826" s="234" t="s">
        <v>7008</v>
      </c>
      <c r="BE826" s="234" t="s">
        <v>7026</v>
      </c>
      <c r="BF826" s="234" t="s">
        <v>7027</v>
      </c>
      <c r="BG826" s="234" t="s">
        <v>7010</v>
      </c>
      <c r="BH826" s="234" t="s">
        <v>55</v>
      </c>
      <c r="BI826" s="243">
        <v>44573.399282407408</v>
      </c>
      <c r="BJ826" s="234" t="s">
        <v>442</v>
      </c>
      <c r="BK826" s="234" t="s">
        <v>451</v>
      </c>
      <c r="BL826" s="234" t="s">
        <v>451</v>
      </c>
      <c r="BM826" s="234" t="s">
        <v>451</v>
      </c>
      <c r="BN826" s="241"/>
      <c r="BO826" t="b">
        <v>0</v>
      </c>
      <c r="BP826" t="b">
        <v>0</v>
      </c>
      <c r="BQ826" t="b">
        <v>0</v>
      </c>
      <c r="BR826" s="241"/>
      <c r="BS826" s="241"/>
      <c r="BT826" s="234" t="s">
        <v>7012</v>
      </c>
      <c r="BU826" t="b">
        <v>0</v>
      </c>
      <c r="BV826" s="103">
        <v>0</v>
      </c>
      <c r="BW826" s="235"/>
      <c r="BX826" s="234" t="s">
        <v>12547</v>
      </c>
      <c r="BY826" s="234" t="s">
        <v>56</v>
      </c>
      <c r="BZ826" s="234" t="s">
        <v>7014</v>
      </c>
    </row>
    <row r="827" spans="1:78" x14ac:dyDescent="0.25">
      <c r="A827" s="5">
        <v>1373</v>
      </c>
      <c r="B827" s="234" t="s">
        <v>12548</v>
      </c>
      <c r="C827" s="234" t="s">
        <v>12549</v>
      </c>
      <c r="D827" s="234"/>
      <c r="E827" s="234" t="s">
        <v>12550</v>
      </c>
      <c r="F827" s="234" t="s">
        <v>7156</v>
      </c>
      <c r="G827" s="234" t="s">
        <v>7856</v>
      </c>
      <c r="H827" s="234" t="s">
        <v>7018</v>
      </c>
      <c r="I827" s="242"/>
      <c r="J827" s="242">
        <v>44257</v>
      </c>
      <c r="K827" s="234" t="s">
        <v>12551</v>
      </c>
      <c r="L827" s="242">
        <v>44257</v>
      </c>
      <c r="M827" s="234" t="s">
        <v>7477</v>
      </c>
      <c r="N827" s="234" t="s">
        <v>7430</v>
      </c>
      <c r="O827" s="234" t="s">
        <v>12552</v>
      </c>
      <c r="P827" s="234" t="s">
        <v>6999</v>
      </c>
      <c r="Q827" s="234"/>
      <c r="R827" s="234" t="s">
        <v>451</v>
      </c>
      <c r="S827" t="b">
        <v>0</v>
      </c>
      <c r="T827" s="242"/>
      <c r="U827" s="103">
        <v>1</v>
      </c>
      <c r="V827" s="234" t="s">
        <v>272</v>
      </c>
      <c r="W827" s="103">
        <v>1</v>
      </c>
      <c r="X827" s="234" t="s">
        <v>272</v>
      </c>
      <c r="Y827" s="242"/>
      <c r="Z827" s="242"/>
      <c r="AA827" s="103"/>
      <c r="AB827" s="234"/>
      <c r="AC827" s="243">
        <v>44295.721979166665</v>
      </c>
      <c r="AD827" s="234" t="s">
        <v>55</v>
      </c>
      <c r="AE827" s="235" t="s">
        <v>12553</v>
      </c>
      <c r="AF827" s="237"/>
      <c r="AG827" s="234" t="s">
        <v>482</v>
      </c>
      <c r="AH827" s="241"/>
      <c r="AI827" t="b">
        <v>1</v>
      </c>
      <c r="AJ827" t="b">
        <v>0</v>
      </c>
      <c r="AK827" s="234"/>
      <c r="AL827" s="103"/>
      <c r="AM827" t="b">
        <v>0</v>
      </c>
      <c r="AN827" s="234"/>
      <c r="AO827" s="103"/>
      <c r="AP827" s="241"/>
      <c r="AQ827" s="241"/>
      <c r="AR827" s="241"/>
      <c r="AS827" s="241"/>
      <c r="AT827" s="234" t="s">
        <v>7005</v>
      </c>
      <c r="AU827" s="234" t="s">
        <v>7505</v>
      </c>
      <c r="AV827" t="b">
        <v>0</v>
      </c>
      <c r="AW827" t="b">
        <v>0</v>
      </c>
      <c r="AX827" s="241"/>
      <c r="AY827" s="241"/>
      <c r="AZ827" s="234"/>
      <c r="BA827" s="234"/>
      <c r="BB827" s="234"/>
      <c r="BC827" t="b">
        <v>1</v>
      </c>
      <c r="BD827" s="234" t="s">
        <v>369</v>
      </c>
      <c r="BE827" s="234" t="s">
        <v>7026</v>
      </c>
      <c r="BF827" s="234" t="s">
        <v>7027</v>
      </c>
      <c r="BG827" s="234" t="s">
        <v>7010</v>
      </c>
      <c r="BH827" s="234" t="s">
        <v>55</v>
      </c>
      <c r="BI827" s="243">
        <v>44573.399282407408</v>
      </c>
      <c r="BJ827" s="234" t="s">
        <v>442</v>
      </c>
      <c r="BK827" s="234" t="s">
        <v>451</v>
      </c>
      <c r="BL827" s="234" t="s">
        <v>451</v>
      </c>
      <c r="BM827" s="234" t="s">
        <v>451</v>
      </c>
      <c r="BN827" s="241"/>
      <c r="BO827" t="b">
        <v>0</v>
      </c>
      <c r="BP827" t="b">
        <v>0</v>
      </c>
      <c r="BQ827" t="b">
        <v>0</v>
      </c>
      <c r="BR827" s="241"/>
      <c r="BS827" s="241"/>
      <c r="BT827" s="234" t="s">
        <v>7012</v>
      </c>
      <c r="BU827" t="b">
        <v>0</v>
      </c>
      <c r="BV827" s="103">
        <v>0</v>
      </c>
      <c r="BW827" s="235"/>
      <c r="BX827" s="234" t="s">
        <v>12553</v>
      </c>
      <c r="BY827" s="234" t="s">
        <v>56</v>
      </c>
      <c r="BZ827" s="234" t="s">
        <v>7014</v>
      </c>
    </row>
    <row r="828" spans="1:78" x14ac:dyDescent="0.25">
      <c r="A828" s="5">
        <v>1372</v>
      </c>
      <c r="B828" s="234" t="s">
        <v>12554</v>
      </c>
      <c r="C828" s="234" t="s">
        <v>12555</v>
      </c>
      <c r="D828" s="234"/>
      <c r="E828" s="234" t="s">
        <v>12556</v>
      </c>
      <c r="F828" s="234" t="s">
        <v>7156</v>
      </c>
      <c r="G828" s="234" t="s">
        <v>7856</v>
      </c>
      <c r="H828" s="234" t="s">
        <v>7018</v>
      </c>
      <c r="I828" s="242"/>
      <c r="J828" s="242">
        <v>44252</v>
      </c>
      <c r="K828" s="234" t="s">
        <v>12557</v>
      </c>
      <c r="L828" s="242">
        <v>44257</v>
      </c>
      <c r="M828" s="234" t="s">
        <v>12558</v>
      </c>
      <c r="N828" s="234" t="s">
        <v>7430</v>
      </c>
      <c r="O828" s="234" t="s">
        <v>12559</v>
      </c>
      <c r="P828" s="234" t="s">
        <v>6999</v>
      </c>
      <c r="Q828" s="234"/>
      <c r="R828" s="234" t="s">
        <v>451</v>
      </c>
      <c r="S828" t="b">
        <v>0</v>
      </c>
      <c r="T828" s="242"/>
      <c r="U828" s="103">
        <v>2</v>
      </c>
      <c r="V828" s="234" t="s">
        <v>272</v>
      </c>
      <c r="W828" s="103">
        <v>2</v>
      </c>
      <c r="X828" s="234" t="s">
        <v>272</v>
      </c>
      <c r="Y828" s="242"/>
      <c r="Z828" s="242"/>
      <c r="AA828" s="103"/>
      <c r="AB828" s="234"/>
      <c r="AC828" s="243">
        <v>44295.721979166665</v>
      </c>
      <c r="AD828" s="234" t="s">
        <v>55</v>
      </c>
      <c r="AE828" s="235" t="s">
        <v>12560</v>
      </c>
      <c r="AF828" s="237"/>
      <c r="AG828" s="234" t="s">
        <v>482</v>
      </c>
      <c r="AH828" s="241"/>
      <c r="AI828" t="b">
        <v>1</v>
      </c>
      <c r="AJ828" t="b">
        <v>0</v>
      </c>
      <c r="AK828" s="234"/>
      <c r="AL828" s="103"/>
      <c r="AM828" t="b">
        <v>0</v>
      </c>
      <c r="AN828" s="234"/>
      <c r="AO828" s="103"/>
      <c r="AP828" s="241"/>
      <c r="AQ828" s="241"/>
      <c r="AR828" s="241"/>
      <c r="AS828" s="241"/>
      <c r="AT828" s="234"/>
      <c r="AU828" s="234" t="s">
        <v>7505</v>
      </c>
      <c r="AV828" t="b">
        <v>0</v>
      </c>
      <c r="AW828" t="b">
        <v>0</v>
      </c>
      <c r="AX828" s="241"/>
      <c r="AY828" s="241"/>
      <c r="AZ828" s="234"/>
      <c r="BA828" s="234"/>
      <c r="BB828" s="234"/>
      <c r="BC828" t="b">
        <v>1</v>
      </c>
      <c r="BD828" s="234" t="s">
        <v>12561</v>
      </c>
      <c r="BE828" s="234" t="s">
        <v>7026</v>
      </c>
      <c r="BF828" s="234" t="s">
        <v>7027</v>
      </c>
      <c r="BG828" s="234" t="s">
        <v>7010</v>
      </c>
      <c r="BH828" s="234" t="s">
        <v>55</v>
      </c>
      <c r="BI828" s="243">
        <v>44573.399282407408</v>
      </c>
      <c r="BJ828" s="234" t="s">
        <v>442</v>
      </c>
      <c r="BK828" s="234" t="s">
        <v>451</v>
      </c>
      <c r="BL828" s="234" t="s">
        <v>451</v>
      </c>
      <c r="BM828" s="234" t="s">
        <v>451</v>
      </c>
      <c r="BN828" s="241"/>
      <c r="BO828" t="b">
        <v>0</v>
      </c>
      <c r="BP828" t="b">
        <v>0</v>
      </c>
      <c r="BQ828" t="b">
        <v>0</v>
      </c>
      <c r="BR828" s="241"/>
      <c r="BS828" s="241"/>
      <c r="BT828" s="234" t="s">
        <v>7012</v>
      </c>
      <c r="BU828" t="b">
        <v>0</v>
      </c>
      <c r="BV828" s="103">
        <v>0</v>
      </c>
      <c r="BW828" s="235"/>
      <c r="BX828" s="234" t="s">
        <v>12560</v>
      </c>
      <c r="BY828" s="234" t="s">
        <v>56</v>
      </c>
      <c r="BZ828" s="234" t="s">
        <v>7014</v>
      </c>
    </row>
    <row r="829" spans="1:78" x14ac:dyDescent="0.25">
      <c r="A829" s="5">
        <v>1371</v>
      </c>
      <c r="B829" s="234" t="s">
        <v>12562</v>
      </c>
      <c r="C829" s="234" t="s">
        <v>12563</v>
      </c>
      <c r="D829" s="234" t="s">
        <v>8908</v>
      </c>
      <c r="E829" s="234" t="s">
        <v>8909</v>
      </c>
      <c r="F829" s="234" t="s">
        <v>7156</v>
      </c>
      <c r="G829" s="234" t="s">
        <v>7856</v>
      </c>
      <c r="H829" s="234" t="s">
        <v>7018</v>
      </c>
      <c r="I829" s="242"/>
      <c r="J829" s="242">
        <v>44257</v>
      </c>
      <c r="K829" s="234" t="s">
        <v>12564</v>
      </c>
      <c r="L829" s="242">
        <v>44257</v>
      </c>
      <c r="M829" s="234" t="s">
        <v>6996</v>
      </c>
      <c r="N829" s="234" t="s">
        <v>8911</v>
      </c>
      <c r="O829" s="234" t="s">
        <v>11608</v>
      </c>
      <c r="P829" s="234" t="s">
        <v>6999</v>
      </c>
      <c r="Q829" s="234"/>
      <c r="R829" s="234" t="s">
        <v>451</v>
      </c>
      <c r="S829" t="b">
        <v>0</v>
      </c>
      <c r="T829" s="242"/>
      <c r="U829" s="103">
        <v>6</v>
      </c>
      <c r="V829" s="234" t="s">
        <v>272</v>
      </c>
      <c r="W829" s="103">
        <v>6</v>
      </c>
      <c r="X829" s="234" t="s">
        <v>272</v>
      </c>
      <c r="Y829" s="242"/>
      <c r="Z829" s="242"/>
      <c r="AA829" s="103"/>
      <c r="AB829" s="234" t="s">
        <v>8914</v>
      </c>
      <c r="AC829" s="243">
        <v>44295.721956018519</v>
      </c>
      <c r="AD829" s="234" t="s">
        <v>55</v>
      </c>
      <c r="AE829" s="235" t="s">
        <v>12565</v>
      </c>
      <c r="AF829" s="237"/>
      <c r="AG829" s="234" t="s">
        <v>482</v>
      </c>
      <c r="AH829" s="241"/>
      <c r="AI829" t="b">
        <v>1</v>
      </c>
      <c r="AJ829" t="b">
        <v>0</v>
      </c>
      <c r="AK829" s="234"/>
      <c r="AL829" s="103"/>
      <c r="AM829" t="b">
        <v>0</v>
      </c>
      <c r="AN829" s="234"/>
      <c r="AO829" s="103"/>
      <c r="AP829" s="241"/>
      <c r="AQ829" s="241"/>
      <c r="AR829" s="241"/>
      <c r="AS829" s="241"/>
      <c r="AT829" s="234" t="s">
        <v>7005</v>
      </c>
      <c r="AU829" s="234" t="s">
        <v>7505</v>
      </c>
      <c r="AV829" t="b">
        <v>0</v>
      </c>
      <c r="AW829" t="b">
        <v>0</v>
      </c>
      <c r="AX829" s="241"/>
      <c r="AY829" s="241"/>
      <c r="AZ829" s="234"/>
      <c r="BA829" s="234"/>
      <c r="BB829" s="234"/>
      <c r="BC829" t="b">
        <v>0</v>
      </c>
      <c r="BD829" s="234" t="s">
        <v>7008</v>
      </c>
      <c r="BE829" s="234" t="s">
        <v>7026</v>
      </c>
      <c r="BF829" s="234" t="s">
        <v>7027</v>
      </c>
      <c r="BG829" s="234" t="s">
        <v>7010</v>
      </c>
      <c r="BH829" s="234" t="s">
        <v>55</v>
      </c>
      <c r="BI829" s="243">
        <v>44573.399270833332</v>
      </c>
      <c r="BJ829" s="234" t="s">
        <v>442</v>
      </c>
      <c r="BK829" s="234" t="s">
        <v>451</v>
      </c>
      <c r="BL829" s="234" t="s">
        <v>451</v>
      </c>
      <c r="BM829" s="234" t="s">
        <v>451</v>
      </c>
      <c r="BN829" s="241"/>
      <c r="BO829" t="b">
        <v>0</v>
      </c>
      <c r="BP829" t="b">
        <v>0</v>
      </c>
      <c r="BQ829" t="b">
        <v>0</v>
      </c>
      <c r="BR829" s="241"/>
      <c r="BS829" s="241"/>
      <c r="BT829" s="234" t="s">
        <v>7012</v>
      </c>
      <c r="BU829" t="b">
        <v>0</v>
      </c>
      <c r="BV829" s="103">
        <v>0</v>
      </c>
      <c r="BW829" s="235"/>
      <c r="BX829" s="234" t="s">
        <v>12565</v>
      </c>
      <c r="BY829" s="234" t="s">
        <v>56</v>
      </c>
      <c r="BZ829" s="234" t="s">
        <v>7014</v>
      </c>
    </row>
    <row r="830" spans="1:78" x14ac:dyDescent="0.25">
      <c r="A830" s="5">
        <v>1370</v>
      </c>
      <c r="B830" s="234" t="s">
        <v>12566</v>
      </c>
      <c r="C830" s="234" t="s">
        <v>12567</v>
      </c>
      <c r="D830" s="234" t="s">
        <v>9917</v>
      </c>
      <c r="E830" s="234" t="s">
        <v>11748</v>
      </c>
      <c r="F830" s="234" t="s">
        <v>7156</v>
      </c>
      <c r="G830" s="234" t="s">
        <v>7856</v>
      </c>
      <c r="H830" s="234" t="s">
        <v>7018</v>
      </c>
      <c r="I830" s="242"/>
      <c r="J830" s="242">
        <v>44257</v>
      </c>
      <c r="K830" s="234" t="s">
        <v>12568</v>
      </c>
      <c r="L830" s="242">
        <v>44257</v>
      </c>
      <c r="M830" s="234" t="s">
        <v>6996</v>
      </c>
      <c r="N830" s="234" t="s">
        <v>9919</v>
      </c>
      <c r="O830" s="234" t="s">
        <v>9920</v>
      </c>
      <c r="P830" s="234" t="s">
        <v>6999</v>
      </c>
      <c r="Q830" s="234"/>
      <c r="R830" s="234" t="s">
        <v>451</v>
      </c>
      <c r="S830" t="b">
        <v>0</v>
      </c>
      <c r="T830" s="242"/>
      <c r="U830" s="103">
        <v>1</v>
      </c>
      <c r="V830" s="234" t="s">
        <v>272</v>
      </c>
      <c r="W830" s="103">
        <v>1</v>
      </c>
      <c r="X830" s="234" t="s">
        <v>272</v>
      </c>
      <c r="Y830" s="242"/>
      <c r="Z830" s="242"/>
      <c r="AA830" s="103"/>
      <c r="AB830" s="234" t="s">
        <v>9921</v>
      </c>
      <c r="AC830" s="243">
        <v>44295.721909722219</v>
      </c>
      <c r="AD830" s="234" t="s">
        <v>55</v>
      </c>
      <c r="AE830" s="235" t="s">
        <v>12569</v>
      </c>
      <c r="AF830" s="237"/>
      <c r="AG830" s="234" t="s">
        <v>482</v>
      </c>
      <c r="AH830" s="241"/>
      <c r="AI830" t="b">
        <v>1</v>
      </c>
      <c r="AJ830" t="b">
        <v>0</v>
      </c>
      <c r="AK830" s="234"/>
      <c r="AL830" s="103"/>
      <c r="AM830" t="b">
        <v>0</v>
      </c>
      <c r="AN830" s="234"/>
      <c r="AO830" s="103"/>
      <c r="AP830" s="241"/>
      <c r="AQ830" s="241"/>
      <c r="AR830" s="241"/>
      <c r="AS830" s="241"/>
      <c r="AT830" s="234" t="s">
        <v>7005</v>
      </c>
      <c r="AU830" s="234" t="s">
        <v>7505</v>
      </c>
      <c r="AV830" t="b">
        <v>0</v>
      </c>
      <c r="AW830" t="b">
        <v>0</v>
      </c>
      <c r="AX830" s="241"/>
      <c r="AY830" s="241"/>
      <c r="AZ830" s="234"/>
      <c r="BA830" s="234"/>
      <c r="BB830" s="234"/>
      <c r="BC830" t="b">
        <v>0</v>
      </c>
      <c r="BD830" s="234" t="s">
        <v>7008</v>
      </c>
      <c r="BE830" s="234" t="s">
        <v>7026</v>
      </c>
      <c r="BF830" s="234" t="s">
        <v>7027</v>
      </c>
      <c r="BG830" s="234" t="s">
        <v>7010</v>
      </c>
      <c r="BH830" s="234" t="s">
        <v>55</v>
      </c>
      <c r="BI830" s="243">
        <v>44573.399270833332</v>
      </c>
      <c r="BJ830" s="234" t="s">
        <v>442</v>
      </c>
      <c r="BK830" s="234" t="s">
        <v>451</v>
      </c>
      <c r="BL830" s="234" t="s">
        <v>451</v>
      </c>
      <c r="BM830" s="234" t="s">
        <v>451</v>
      </c>
      <c r="BN830" s="241"/>
      <c r="BO830" t="b">
        <v>0</v>
      </c>
      <c r="BP830" t="b">
        <v>0</v>
      </c>
      <c r="BQ830" t="b">
        <v>0</v>
      </c>
      <c r="BR830" s="241"/>
      <c r="BS830" s="241"/>
      <c r="BT830" s="234" t="s">
        <v>7012</v>
      </c>
      <c r="BU830" t="b">
        <v>0</v>
      </c>
      <c r="BV830" s="103">
        <v>0</v>
      </c>
      <c r="BW830" s="235"/>
      <c r="BX830" s="234" t="s">
        <v>12569</v>
      </c>
      <c r="BY830" s="234" t="s">
        <v>56</v>
      </c>
      <c r="BZ830" s="234" t="s">
        <v>7014</v>
      </c>
    </row>
    <row r="831" spans="1:78" x14ac:dyDescent="0.25">
      <c r="A831" s="5">
        <v>1369</v>
      </c>
      <c r="B831" s="234" t="s">
        <v>12570</v>
      </c>
      <c r="C831" s="234" t="s">
        <v>12571</v>
      </c>
      <c r="D831" s="234" t="s">
        <v>10895</v>
      </c>
      <c r="E831" s="234" t="s">
        <v>10896</v>
      </c>
      <c r="F831" s="234" t="s">
        <v>6993</v>
      </c>
      <c r="G831" s="234" t="s">
        <v>7244</v>
      </c>
      <c r="H831" s="234" t="s">
        <v>6994</v>
      </c>
      <c r="I831" s="242"/>
      <c r="J831" s="242">
        <v>44256</v>
      </c>
      <c r="K831" s="234" t="s">
        <v>4237</v>
      </c>
      <c r="L831" s="242">
        <v>44257</v>
      </c>
      <c r="M831" s="234" t="s">
        <v>6996</v>
      </c>
      <c r="N831" s="234" t="s">
        <v>10897</v>
      </c>
      <c r="O831" s="234" t="s">
        <v>10406</v>
      </c>
      <c r="P831" s="234" t="s">
        <v>6999</v>
      </c>
      <c r="Q831" s="234"/>
      <c r="R831" s="234" t="s">
        <v>451</v>
      </c>
      <c r="S831" t="b">
        <v>0</v>
      </c>
      <c r="T831" s="242"/>
      <c r="U831" s="103">
        <v>12</v>
      </c>
      <c r="V831" s="234" t="s">
        <v>272</v>
      </c>
      <c r="W831" s="103">
        <v>12</v>
      </c>
      <c r="X831" s="234" t="s">
        <v>272</v>
      </c>
      <c r="Y831" s="242"/>
      <c r="Z831" s="242"/>
      <c r="AA831" s="103"/>
      <c r="AB831" s="234" t="s">
        <v>10899</v>
      </c>
      <c r="AC831" s="243">
        <v>44295.721886574072</v>
      </c>
      <c r="AD831" s="234" t="s">
        <v>55</v>
      </c>
      <c r="AE831" s="235" t="s">
        <v>12572</v>
      </c>
      <c r="AF831" s="237"/>
      <c r="AG831" s="234" t="s">
        <v>482</v>
      </c>
      <c r="AH831" s="241"/>
      <c r="AI831" t="b">
        <v>1</v>
      </c>
      <c r="AJ831" t="b">
        <v>0</v>
      </c>
      <c r="AK831" s="234"/>
      <c r="AL831" s="103"/>
      <c r="AM831" t="b">
        <v>0</v>
      </c>
      <c r="AN831" s="234"/>
      <c r="AO831" s="103"/>
      <c r="AP831" s="241"/>
      <c r="AQ831" s="241"/>
      <c r="AR831" s="241"/>
      <c r="AS831" s="241"/>
      <c r="AT831" s="234" t="s">
        <v>7005</v>
      </c>
      <c r="AU831" s="234" t="s">
        <v>7505</v>
      </c>
      <c r="AV831" t="b">
        <v>0</v>
      </c>
      <c r="AW831" t="b">
        <v>0</v>
      </c>
      <c r="AX831" s="241"/>
      <c r="AY831" s="241"/>
      <c r="AZ831" s="234"/>
      <c r="BA831" s="234"/>
      <c r="BB831" s="234"/>
      <c r="BC831" t="b">
        <v>0</v>
      </c>
      <c r="BD831" s="234" t="s">
        <v>7008</v>
      </c>
      <c r="BE831" s="234" t="s">
        <v>7009</v>
      </c>
      <c r="BF831" s="234" t="s">
        <v>7027</v>
      </c>
      <c r="BG831" s="234" t="s">
        <v>8373</v>
      </c>
      <c r="BH831" s="234" t="s">
        <v>55</v>
      </c>
      <c r="BI831" s="243">
        <v>44573.425381944442</v>
      </c>
      <c r="BJ831" s="234" t="s">
        <v>442</v>
      </c>
      <c r="BK831" s="234" t="s">
        <v>451</v>
      </c>
      <c r="BL831" s="234" t="s">
        <v>451</v>
      </c>
      <c r="BM831" s="234" t="s">
        <v>451</v>
      </c>
      <c r="BN831" s="241"/>
      <c r="BO831" t="b">
        <v>0</v>
      </c>
      <c r="BP831" t="b">
        <v>0</v>
      </c>
      <c r="BQ831" t="b">
        <v>0</v>
      </c>
      <c r="BR831" s="241"/>
      <c r="BS831" s="241"/>
      <c r="BT831" s="234" t="s">
        <v>7012</v>
      </c>
      <c r="BU831" t="b">
        <v>0</v>
      </c>
      <c r="BV831" s="103">
        <v>0</v>
      </c>
      <c r="BW831" s="235"/>
      <c r="BX831" s="234" t="s">
        <v>12573</v>
      </c>
      <c r="BY831" s="234" t="s">
        <v>56</v>
      </c>
      <c r="BZ831" s="234" t="s">
        <v>7014</v>
      </c>
    </row>
    <row r="832" spans="1:78" x14ac:dyDescent="0.25">
      <c r="A832" s="5">
        <v>1368</v>
      </c>
      <c r="B832" s="234" t="s">
        <v>12574</v>
      </c>
      <c r="C832" s="234" t="s">
        <v>12575</v>
      </c>
      <c r="D832" s="234"/>
      <c r="E832" s="234" t="s">
        <v>12576</v>
      </c>
      <c r="F832" s="234" t="s">
        <v>7156</v>
      </c>
      <c r="G832" s="234" t="s">
        <v>7856</v>
      </c>
      <c r="H832" s="234" t="s">
        <v>7018</v>
      </c>
      <c r="I832" s="242"/>
      <c r="J832" s="242">
        <v>44257</v>
      </c>
      <c r="K832" s="234" t="s">
        <v>12577</v>
      </c>
      <c r="L832" s="242">
        <v>44257</v>
      </c>
      <c r="M832" s="234" t="s">
        <v>6996</v>
      </c>
      <c r="N832" s="234" t="s">
        <v>7430</v>
      </c>
      <c r="O832" s="234" t="s">
        <v>10981</v>
      </c>
      <c r="P832" s="234" t="s">
        <v>6999</v>
      </c>
      <c r="Q832" s="234"/>
      <c r="R832" s="234" t="s">
        <v>451</v>
      </c>
      <c r="S832" t="b">
        <v>0</v>
      </c>
      <c r="T832" s="242"/>
      <c r="U832" s="103">
        <v>5</v>
      </c>
      <c r="V832" s="234" t="s">
        <v>272</v>
      </c>
      <c r="W832" s="103">
        <v>5</v>
      </c>
      <c r="X832" s="234" t="s">
        <v>272</v>
      </c>
      <c r="Y832" s="242"/>
      <c r="Z832" s="242"/>
      <c r="AA832" s="103"/>
      <c r="AB832" s="234"/>
      <c r="AC832" s="243">
        <v>44295.721863425926</v>
      </c>
      <c r="AD832" s="234" t="s">
        <v>55</v>
      </c>
      <c r="AE832" s="235" t="s">
        <v>12578</v>
      </c>
      <c r="AF832" s="237"/>
      <c r="AG832" s="234" t="s">
        <v>482</v>
      </c>
      <c r="AH832" s="241"/>
      <c r="AI832" t="b">
        <v>1</v>
      </c>
      <c r="AJ832" t="b">
        <v>0</v>
      </c>
      <c r="AK832" s="234"/>
      <c r="AL832" s="103"/>
      <c r="AM832" t="b">
        <v>0</v>
      </c>
      <c r="AN832" s="234"/>
      <c r="AO832" s="103"/>
      <c r="AP832" s="241"/>
      <c r="AQ832" s="241"/>
      <c r="AR832" s="241"/>
      <c r="AS832" s="241"/>
      <c r="AT832" s="234"/>
      <c r="AU832" s="234" t="s">
        <v>7505</v>
      </c>
      <c r="AV832" t="b">
        <v>0</v>
      </c>
      <c r="AW832" t="b">
        <v>0</v>
      </c>
      <c r="AX832" s="241"/>
      <c r="AY832" s="241"/>
      <c r="AZ832" s="234"/>
      <c r="BA832" s="234"/>
      <c r="BB832" s="234"/>
      <c r="BC832" t="b">
        <v>1</v>
      </c>
      <c r="BD832" s="234" t="s">
        <v>7008</v>
      </c>
      <c r="BE832" s="234" t="s">
        <v>7026</v>
      </c>
      <c r="BF832" s="234" t="s">
        <v>7027</v>
      </c>
      <c r="BG832" s="234" t="s">
        <v>7010</v>
      </c>
      <c r="BH832" s="234" t="s">
        <v>55</v>
      </c>
      <c r="BI832" s="243">
        <v>44573.399259259262</v>
      </c>
      <c r="BJ832" s="234" t="s">
        <v>442</v>
      </c>
      <c r="BK832" s="234" t="s">
        <v>451</v>
      </c>
      <c r="BL832" s="234" t="s">
        <v>451</v>
      </c>
      <c r="BM832" s="234" t="s">
        <v>451</v>
      </c>
      <c r="BN832" s="241"/>
      <c r="BO832" t="b">
        <v>0</v>
      </c>
      <c r="BP832" t="b">
        <v>0</v>
      </c>
      <c r="BQ832" t="b">
        <v>0</v>
      </c>
      <c r="BR832" s="241"/>
      <c r="BS832" s="241"/>
      <c r="BT832" s="234" t="s">
        <v>7012</v>
      </c>
      <c r="BU832" t="b">
        <v>0</v>
      </c>
      <c r="BV832" s="103">
        <v>0</v>
      </c>
      <c r="BW832" s="235"/>
      <c r="BX832" s="234" t="s">
        <v>12578</v>
      </c>
      <c r="BY832" s="234" t="s">
        <v>56</v>
      </c>
      <c r="BZ832" s="234" t="s">
        <v>7014</v>
      </c>
    </row>
    <row r="833" spans="1:78" x14ac:dyDescent="0.25">
      <c r="A833" s="5">
        <v>1367</v>
      </c>
      <c r="B833" s="234" t="s">
        <v>12579</v>
      </c>
      <c r="C833" s="234" t="s">
        <v>12580</v>
      </c>
      <c r="D833" s="234" t="s">
        <v>11236</v>
      </c>
      <c r="E833" s="234" t="s">
        <v>12581</v>
      </c>
      <c r="F833" s="234" t="s">
        <v>6993</v>
      </c>
      <c r="G833" s="234" t="s">
        <v>7065</v>
      </c>
      <c r="H833" s="234" t="s">
        <v>7856</v>
      </c>
      <c r="I833" s="242"/>
      <c r="J833" s="242">
        <v>44252</v>
      </c>
      <c r="K833" s="234" t="s">
        <v>12582</v>
      </c>
      <c r="L833" s="242">
        <v>44258</v>
      </c>
      <c r="M833" s="234" t="s">
        <v>7386</v>
      </c>
      <c r="N833" s="234" t="s">
        <v>11237</v>
      </c>
      <c r="O833" s="234" t="s">
        <v>12583</v>
      </c>
      <c r="P833" s="234" t="s">
        <v>6999</v>
      </c>
      <c r="Q833" s="234"/>
      <c r="R833" s="234" t="s">
        <v>451</v>
      </c>
      <c r="S833" t="b">
        <v>0</v>
      </c>
      <c r="T833" s="242"/>
      <c r="U833" s="103">
        <v>15</v>
      </c>
      <c r="V833" s="234" t="s">
        <v>272</v>
      </c>
      <c r="W833" s="103">
        <v>15</v>
      </c>
      <c r="X833" s="234" t="s">
        <v>272</v>
      </c>
      <c r="Y833" s="242"/>
      <c r="Z833" s="242"/>
      <c r="AA833" s="103"/>
      <c r="AB833" s="234" t="s">
        <v>11239</v>
      </c>
      <c r="AC833" s="243">
        <v>44295.721828703703</v>
      </c>
      <c r="AD833" s="234" t="s">
        <v>55</v>
      </c>
      <c r="AE833" s="235" t="s">
        <v>12584</v>
      </c>
      <c r="AF833" s="237"/>
      <c r="AG833" s="234" t="s">
        <v>482</v>
      </c>
      <c r="AH833" s="241"/>
      <c r="AI833" t="b">
        <v>1</v>
      </c>
      <c r="AJ833" t="b">
        <v>0</v>
      </c>
      <c r="AK833" s="234"/>
      <c r="AL833" s="103"/>
      <c r="AM833" t="b">
        <v>0</v>
      </c>
      <c r="AN833" s="234"/>
      <c r="AO833" s="103"/>
      <c r="AP833" s="241"/>
      <c r="AQ833" s="241"/>
      <c r="AR833" s="241"/>
      <c r="AS833" s="241"/>
      <c r="AT833" s="234" t="s">
        <v>7005</v>
      </c>
      <c r="AU833" s="234" t="s">
        <v>7505</v>
      </c>
      <c r="AV833" t="b">
        <v>0</v>
      </c>
      <c r="AW833" t="b">
        <v>0</v>
      </c>
      <c r="AX833" s="241"/>
      <c r="AY833" s="241"/>
      <c r="AZ833" s="234"/>
      <c r="BA833" s="234"/>
      <c r="BB833" s="234"/>
      <c r="BC833" t="b">
        <v>0</v>
      </c>
      <c r="BD833" s="234" t="s">
        <v>7390</v>
      </c>
      <c r="BE833" s="234" t="s">
        <v>7026</v>
      </c>
      <c r="BF833" s="234" t="s">
        <v>7027</v>
      </c>
      <c r="BG833" s="234" t="s">
        <v>7028</v>
      </c>
      <c r="BH833" s="234" t="s">
        <v>55</v>
      </c>
      <c r="BI833" s="243">
        <v>44573.399259259262</v>
      </c>
      <c r="BJ833" s="234" t="s">
        <v>442</v>
      </c>
      <c r="BK833" s="234" t="s">
        <v>451</v>
      </c>
      <c r="BL833" s="234" t="s">
        <v>451</v>
      </c>
      <c r="BM833" s="234" t="s">
        <v>451</v>
      </c>
      <c r="BN833" s="241"/>
      <c r="BO833" t="b">
        <v>0</v>
      </c>
      <c r="BP833" t="b">
        <v>0</v>
      </c>
      <c r="BQ833" t="b">
        <v>0</v>
      </c>
      <c r="BR833" s="241"/>
      <c r="BS833" s="241"/>
      <c r="BT833" s="234" t="s">
        <v>7012</v>
      </c>
      <c r="BU833" t="b">
        <v>0</v>
      </c>
      <c r="BV833" s="103">
        <v>0</v>
      </c>
      <c r="BW833" s="235"/>
      <c r="BX833" s="234" t="s">
        <v>12584</v>
      </c>
      <c r="BY833" s="234" t="s">
        <v>56</v>
      </c>
      <c r="BZ833" s="234" t="s">
        <v>7014</v>
      </c>
    </row>
    <row r="834" spans="1:78" x14ac:dyDescent="0.25">
      <c r="A834" s="5">
        <v>1366</v>
      </c>
      <c r="B834" s="234" t="s">
        <v>12585</v>
      </c>
      <c r="C834" s="234" t="s">
        <v>12586</v>
      </c>
      <c r="D834" s="234"/>
      <c r="E834" s="234" t="s">
        <v>12587</v>
      </c>
      <c r="F834" s="234" t="s">
        <v>7156</v>
      </c>
      <c r="G834" s="234" t="s">
        <v>7856</v>
      </c>
      <c r="H834" s="234" t="s">
        <v>7018</v>
      </c>
      <c r="I834" s="242"/>
      <c r="J834" s="242">
        <v>44257</v>
      </c>
      <c r="K834" s="234" t="s">
        <v>12588</v>
      </c>
      <c r="L834" s="242">
        <v>44257</v>
      </c>
      <c r="M834" s="234" t="s">
        <v>10614</v>
      </c>
      <c r="N834" s="234" t="s">
        <v>7430</v>
      </c>
      <c r="O834" s="234" t="s">
        <v>10614</v>
      </c>
      <c r="P834" s="234" t="s">
        <v>6999</v>
      </c>
      <c r="Q834" s="234"/>
      <c r="R834" s="234" t="s">
        <v>451</v>
      </c>
      <c r="S834" t="b">
        <v>0</v>
      </c>
      <c r="T834" s="242"/>
      <c r="U834" s="103">
        <v>1</v>
      </c>
      <c r="V834" s="234" t="s">
        <v>272</v>
      </c>
      <c r="W834" s="103">
        <v>1</v>
      </c>
      <c r="X834" s="234" t="s">
        <v>272</v>
      </c>
      <c r="Y834" s="242"/>
      <c r="Z834" s="242"/>
      <c r="AA834" s="103"/>
      <c r="AB834" s="234"/>
      <c r="AC834" s="243">
        <v>44295.721817129626</v>
      </c>
      <c r="AD834" s="234" t="s">
        <v>55</v>
      </c>
      <c r="AE834" s="235" t="s">
        <v>12589</v>
      </c>
      <c r="AF834" s="237"/>
      <c r="AG834" s="234" t="s">
        <v>482</v>
      </c>
      <c r="AH834" s="241"/>
      <c r="AI834" t="b">
        <v>1</v>
      </c>
      <c r="AJ834" t="b">
        <v>0</v>
      </c>
      <c r="AK834" s="234"/>
      <c r="AL834" s="103"/>
      <c r="AM834" t="b">
        <v>0</v>
      </c>
      <c r="AN834" s="234"/>
      <c r="AO834" s="103"/>
      <c r="AP834" s="241"/>
      <c r="AQ834" s="241"/>
      <c r="AR834" s="241"/>
      <c r="AS834" s="241"/>
      <c r="AT834" s="234"/>
      <c r="AU834" s="234" t="s">
        <v>7505</v>
      </c>
      <c r="AV834" t="b">
        <v>0</v>
      </c>
      <c r="AW834" t="b">
        <v>0</v>
      </c>
      <c r="AX834" s="241"/>
      <c r="AY834" s="241"/>
      <c r="AZ834" s="234"/>
      <c r="BA834" s="234"/>
      <c r="BB834" s="234"/>
      <c r="BC834" t="b">
        <v>1</v>
      </c>
      <c r="BD834" s="234" t="s">
        <v>10619</v>
      </c>
      <c r="BE834" s="234" t="s">
        <v>7026</v>
      </c>
      <c r="BF834" s="234" t="s">
        <v>7027</v>
      </c>
      <c r="BG834" s="234" t="s">
        <v>7010</v>
      </c>
      <c r="BH834" s="234" t="s">
        <v>55</v>
      </c>
      <c r="BI834" s="243">
        <v>44573.399259259262</v>
      </c>
      <c r="BJ834" s="234" t="s">
        <v>442</v>
      </c>
      <c r="BK834" s="234" t="s">
        <v>451</v>
      </c>
      <c r="BL834" s="234" t="s">
        <v>451</v>
      </c>
      <c r="BM834" s="234" t="s">
        <v>451</v>
      </c>
      <c r="BN834" s="241"/>
      <c r="BO834" t="b">
        <v>0</v>
      </c>
      <c r="BP834" t="b">
        <v>0</v>
      </c>
      <c r="BQ834" t="b">
        <v>0</v>
      </c>
      <c r="BR834" s="241"/>
      <c r="BS834" s="241"/>
      <c r="BT834" s="234" t="s">
        <v>7012</v>
      </c>
      <c r="BU834" t="b">
        <v>0</v>
      </c>
      <c r="BV834" s="103">
        <v>0</v>
      </c>
      <c r="BW834" s="235"/>
      <c r="BX834" s="234" t="s">
        <v>12589</v>
      </c>
      <c r="BY834" s="234" t="s">
        <v>56</v>
      </c>
      <c r="BZ834" s="234" t="s">
        <v>7014</v>
      </c>
    </row>
    <row r="835" spans="1:78" x14ac:dyDescent="0.25">
      <c r="A835" s="5">
        <v>1365</v>
      </c>
      <c r="B835" s="234" t="s">
        <v>12590</v>
      </c>
      <c r="C835" s="234" t="s">
        <v>12591</v>
      </c>
      <c r="D835" s="234" t="s">
        <v>9058</v>
      </c>
      <c r="E835" s="234" t="s">
        <v>12592</v>
      </c>
      <c r="F835" s="234" t="s">
        <v>6993</v>
      </c>
      <c r="G835" s="234" t="s">
        <v>7244</v>
      </c>
      <c r="H835" s="234" t="s">
        <v>6994</v>
      </c>
      <c r="I835" s="242"/>
      <c r="J835" s="242">
        <v>44256</v>
      </c>
      <c r="K835" s="234" t="s">
        <v>12593</v>
      </c>
      <c r="L835" s="242">
        <v>44260</v>
      </c>
      <c r="M835" s="234" t="s">
        <v>6996</v>
      </c>
      <c r="N835" s="234" t="s">
        <v>9060</v>
      </c>
      <c r="O835" s="234" t="s">
        <v>9061</v>
      </c>
      <c r="P835" s="234" t="s">
        <v>6999</v>
      </c>
      <c r="Q835" s="234"/>
      <c r="R835" s="234" t="s">
        <v>451</v>
      </c>
      <c r="S835" t="b">
        <v>0</v>
      </c>
      <c r="T835" s="242"/>
      <c r="U835" s="103">
        <v>15</v>
      </c>
      <c r="V835" s="234" t="s">
        <v>272</v>
      </c>
      <c r="W835" s="103">
        <v>15</v>
      </c>
      <c r="X835" s="234" t="s">
        <v>272</v>
      </c>
      <c r="Y835" s="242"/>
      <c r="Z835" s="242"/>
      <c r="AA835" s="103"/>
      <c r="AB835" s="234" t="s">
        <v>9062</v>
      </c>
      <c r="AC835" s="243">
        <v>44295.721759259257</v>
      </c>
      <c r="AD835" s="234" t="s">
        <v>55</v>
      </c>
      <c r="AE835" s="235" t="s">
        <v>12594</v>
      </c>
      <c r="AF835" s="237"/>
      <c r="AG835" s="234" t="s">
        <v>482</v>
      </c>
      <c r="AH835" s="241"/>
      <c r="AI835" t="b">
        <v>1</v>
      </c>
      <c r="AJ835" t="b">
        <v>0</v>
      </c>
      <c r="AK835" s="234"/>
      <c r="AL835" s="103"/>
      <c r="AM835" t="b">
        <v>0</v>
      </c>
      <c r="AN835" s="234"/>
      <c r="AO835" s="103"/>
      <c r="AP835" s="241"/>
      <c r="AQ835" s="241"/>
      <c r="AR835" s="241"/>
      <c r="AS835" s="241"/>
      <c r="AT835" s="234" t="s">
        <v>7005</v>
      </c>
      <c r="AU835" s="234" t="s">
        <v>7505</v>
      </c>
      <c r="AV835" t="b">
        <v>0</v>
      </c>
      <c r="AW835" t="b">
        <v>0</v>
      </c>
      <c r="AX835" s="241"/>
      <c r="AY835" s="241"/>
      <c r="AZ835" s="234"/>
      <c r="BA835" s="234"/>
      <c r="BB835" s="234"/>
      <c r="BC835" t="b">
        <v>0</v>
      </c>
      <c r="BD835" s="234" t="s">
        <v>7008</v>
      </c>
      <c r="BE835" s="234" t="s">
        <v>7009</v>
      </c>
      <c r="BF835" s="234" t="s">
        <v>7027</v>
      </c>
      <c r="BG835" s="234" t="s">
        <v>7028</v>
      </c>
      <c r="BH835" s="234" t="s">
        <v>55</v>
      </c>
      <c r="BI835" s="243">
        <v>44573.399247685185</v>
      </c>
      <c r="BJ835" s="234" t="s">
        <v>442</v>
      </c>
      <c r="BK835" s="234" t="s">
        <v>451</v>
      </c>
      <c r="BL835" s="234" t="s">
        <v>451</v>
      </c>
      <c r="BM835" s="234" t="s">
        <v>451</v>
      </c>
      <c r="BN835" s="241"/>
      <c r="BO835" t="b">
        <v>0</v>
      </c>
      <c r="BP835" t="b">
        <v>0</v>
      </c>
      <c r="BQ835" t="b">
        <v>0</v>
      </c>
      <c r="BR835" s="241"/>
      <c r="BS835" s="241"/>
      <c r="BT835" s="234" t="s">
        <v>7012</v>
      </c>
      <c r="BU835" t="b">
        <v>0</v>
      </c>
      <c r="BV835" s="103">
        <v>0</v>
      </c>
      <c r="BW835" s="235"/>
      <c r="BX835" s="234" t="s">
        <v>12594</v>
      </c>
      <c r="BY835" s="234" t="s">
        <v>56</v>
      </c>
      <c r="BZ835" s="234" t="s">
        <v>7014</v>
      </c>
    </row>
    <row r="836" spans="1:78" x14ac:dyDescent="0.25">
      <c r="A836" s="5">
        <v>1364</v>
      </c>
      <c r="B836" s="234" t="s">
        <v>12595</v>
      </c>
      <c r="C836" s="234" t="s">
        <v>12596</v>
      </c>
      <c r="D836" s="234"/>
      <c r="E836" s="234" t="s">
        <v>12597</v>
      </c>
      <c r="F836" s="234" t="s">
        <v>7156</v>
      </c>
      <c r="G836" s="234" t="s">
        <v>7856</v>
      </c>
      <c r="H836" s="234" t="s">
        <v>7018</v>
      </c>
      <c r="I836" s="242"/>
      <c r="J836" s="242">
        <v>44256</v>
      </c>
      <c r="K836" s="234" t="s">
        <v>12598</v>
      </c>
      <c r="L836" s="242">
        <v>44256</v>
      </c>
      <c r="M836" s="234" t="s">
        <v>12452</v>
      </c>
      <c r="N836" s="234" t="s">
        <v>7430</v>
      </c>
      <c r="O836" s="234" t="s">
        <v>12599</v>
      </c>
      <c r="P836" s="234" t="s">
        <v>6999</v>
      </c>
      <c r="Q836" s="234"/>
      <c r="R836" s="234" t="s">
        <v>451</v>
      </c>
      <c r="S836" t="b">
        <v>0</v>
      </c>
      <c r="T836" s="242"/>
      <c r="U836" s="103">
        <v>1</v>
      </c>
      <c r="V836" s="234" t="s">
        <v>272</v>
      </c>
      <c r="W836" s="103">
        <v>1</v>
      </c>
      <c r="X836" s="234" t="s">
        <v>272</v>
      </c>
      <c r="Y836" s="242"/>
      <c r="Z836" s="242"/>
      <c r="AA836" s="103"/>
      <c r="AB836" s="234"/>
      <c r="AC836" s="243">
        <v>44295.721736111111</v>
      </c>
      <c r="AD836" s="234" t="s">
        <v>55</v>
      </c>
      <c r="AE836" s="235" t="s">
        <v>12600</v>
      </c>
      <c r="AF836" s="237"/>
      <c r="AG836" s="234" t="s">
        <v>482</v>
      </c>
      <c r="AH836" s="241"/>
      <c r="AI836" t="b">
        <v>1</v>
      </c>
      <c r="AJ836" t="b">
        <v>0</v>
      </c>
      <c r="AK836" s="234"/>
      <c r="AL836" s="103"/>
      <c r="AM836" t="b">
        <v>0</v>
      </c>
      <c r="AN836" s="234"/>
      <c r="AO836" s="103"/>
      <c r="AP836" s="241"/>
      <c r="AQ836" s="241"/>
      <c r="AR836" s="241"/>
      <c r="AS836" s="241"/>
      <c r="AT836" s="234"/>
      <c r="AU836" s="234" t="s">
        <v>7505</v>
      </c>
      <c r="AV836" t="b">
        <v>0</v>
      </c>
      <c r="AW836" t="b">
        <v>0</v>
      </c>
      <c r="AX836" s="241"/>
      <c r="AY836" s="241"/>
      <c r="AZ836" s="234"/>
      <c r="BA836" s="234"/>
      <c r="BB836" s="234"/>
      <c r="BC836" t="b">
        <v>1</v>
      </c>
      <c r="BD836" s="234" t="s">
        <v>12455</v>
      </c>
      <c r="BE836" s="234" t="s">
        <v>7026</v>
      </c>
      <c r="BF836" s="234" t="s">
        <v>7027</v>
      </c>
      <c r="BG836" s="234" t="s">
        <v>7010</v>
      </c>
      <c r="BH836" s="234" t="s">
        <v>55</v>
      </c>
      <c r="BI836" s="243">
        <v>44573.39943287037</v>
      </c>
      <c r="BJ836" s="234" t="s">
        <v>442</v>
      </c>
      <c r="BK836" s="234" t="s">
        <v>451</v>
      </c>
      <c r="BL836" s="234" t="s">
        <v>451</v>
      </c>
      <c r="BM836" s="234" t="s">
        <v>451</v>
      </c>
      <c r="BN836" s="241"/>
      <c r="BO836" t="b">
        <v>0</v>
      </c>
      <c r="BP836" t="b">
        <v>0</v>
      </c>
      <c r="BQ836" t="b">
        <v>0</v>
      </c>
      <c r="BR836" s="241"/>
      <c r="BS836" s="241"/>
      <c r="BT836" s="234" t="s">
        <v>7012</v>
      </c>
      <c r="BU836" t="b">
        <v>0</v>
      </c>
      <c r="BV836" s="103">
        <v>0</v>
      </c>
      <c r="BW836" s="235"/>
      <c r="BX836" s="234" t="s">
        <v>12600</v>
      </c>
      <c r="BY836" s="234" t="s">
        <v>56</v>
      </c>
      <c r="BZ836" s="234" t="s">
        <v>7014</v>
      </c>
    </row>
    <row r="837" spans="1:78" x14ac:dyDescent="0.25">
      <c r="A837" s="5">
        <v>1363</v>
      </c>
      <c r="B837" s="234" t="s">
        <v>12601</v>
      </c>
      <c r="C837" s="234" t="s">
        <v>12602</v>
      </c>
      <c r="D837" s="234"/>
      <c r="E837" s="234" t="s">
        <v>11655</v>
      </c>
      <c r="F837" s="234" t="s">
        <v>7156</v>
      </c>
      <c r="G837" s="234" t="s">
        <v>7856</v>
      </c>
      <c r="H837" s="234" t="s">
        <v>7018</v>
      </c>
      <c r="I837" s="242"/>
      <c r="J837" s="242">
        <v>44256</v>
      </c>
      <c r="K837" s="234" t="s">
        <v>12603</v>
      </c>
      <c r="L837" s="242">
        <v>44256</v>
      </c>
      <c r="M837" s="234" t="s">
        <v>6996</v>
      </c>
      <c r="N837" s="234" t="s">
        <v>11657</v>
      </c>
      <c r="O837" s="234" t="s">
        <v>11658</v>
      </c>
      <c r="P837" s="234" t="s">
        <v>6999</v>
      </c>
      <c r="Q837" s="234"/>
      <c r="R837" s="234" t="s">
        <v>451</v>
      </c>
      <c r="S837" t="b">
        <v>0</v>
      </c>
      <c r="T837" s="242"/>
      <c r="U837" s="103">
        <v>1</v>
      </c>
      <c r="V837" s="234" t="s">
        <v>272</v>
      </c>
      <c r="W837" s="103">
        <v>1</v>
      </c>
      <c r="X837" s="234" t="s">
        <v>272</v>
      </c>
      <c r="Y837" s="242"/>
      <c r="Z837" s="242"/>
      <c r="AA837" s="103"/>
      <c r="AB837" s="234"/>
      <c r="AC837" s="243">
        <v>44295.721712962964</v>
      </c>
      <c r="AD837" s="234" t="s">
        <v>55</v>
      </c>
      <c r="AE837" s="235" t="s">
        <v>12604</v>
      </c>
      <c r="AF837" s="237"/>
      <c r="AG837" s="234" t="s">
        <v>482</v>
      </c>
      <c r="AH837" s="241"/>
      <c r="AI837" t="b">
        <v>1</v>
      </c>
      <c r="AJ837" t="b">
        <v>0</v>
      </c>
      <c r="AK837" s="234"/>
      <c r="AL837" s="103"/>
      <c r="AM837" t="b">
        <v>0</v>
      </c>
      <c r="AN837" s="234"/>
      <c r="AO837" s="103"/>
      <c r="AP837" s="241"/>
      <c r="AQ837" s="241"/>
      <c r="AR837" s="241"/>
      <c r="AS837" s="241"/>
      <c r="AT837" s="234"/>
      <c r="AU837" s="234" t="s">
        <v>7505</v>
      </c>
      <c r="AV837" t="b">
        <v>0</v>
      </c>
      <c r="AW837" t="b">
        <v>0</v>
      </c>
      <c r="AX837" s="241"/>
      <c r="AY837" s="241"/>
      <c r="AZ837" s="234"/>
      <c r="BA837" s="234"/>
      <c r="BB837" s="234"/>
      <c r="BC837" t="b">
        <v>1</v>
      </c>
      <c r="BD837" s="234" t="s">
        <v>7008</v>
      </c>
      <c r="BE837" s="234" t="s">
        <v>7026</v>
      </c>
      <c r="BF837" s="234" t="s">
        <v>7027</v>
      </c>
      <c r="BG837" s="234" t="s">
        <v>7010</v>
      </c>
      <c r="BH837" s="234" t="s">
        <v>55</v>
      </c>
      <c r="BI837" s="243">
        <v>44573.39943287037</v>
      </c>
      <c r="BJ837" s="234" t="s">
        <v>442</v>
      </c>
      <c r="BK837" s="234" t="s">
        <v>451</v>
      </c>
      <c r="BL837" s="234" t="s">
        <v>451</v>
      </c>
      <c r="BM837" s="234" t="s">
        <v>451</v>
      </c>
      <c r="BN837" s="241"/>
      <c r="BO837" t="b">
        <v>0</v>
      </c>
      <c r="BP837" t="b">
        <v>0</v>
      </c>
      <c r="BQ837" t="b">
        <v>0</v>
      </c>
      <c r="BR837" s="241"/>
      <c r="BS837" s="241"/>
      <c r="BT837" s="234" t="s">
        <v>7012</v>
      </c>
      <c r="BU837" t="b">
        <v>0</v>
      </c>
      <c r="BV837" s="103">
        <v>0</v>
      </c>
      <c r="BW837" s="235"/>
      <c r="BX837" s="234" t="s">
        <v>12604</v>
      </c>
      <c r="BY837" s="234" t="s">
        <v>56</v>
      </c>
      <c r="BZ837" s="234" t="s">
        <v>7014</v>
      </c>
    </row>
    <row r="838" spans="1:78" x14ac:dyDescent="0.25">
      <c r="A838" s="5">
        <v>1362</v>
      </c>
      <c r="B838" s="234" t="s">
        <v>12605</v>
      </c>
      <c r="C838" s="234" t="s">
        <v>12606</v>
      </c>
      <c r="D838" s="234" t="s">
        <v>8296</v>
      </c>
      <c r="E838" s="234" t="s">
        <v>8297</v>
      </c>
      <c r="F838" s="234" t="s">
        <v>6993</v>
      </c>
      <c r="G838" s="234" t="s">
        <v>7302</v>
      </c>
      <c r="H838" s="234" t="s">
        <v>6994</v>
      </c>
      <c r="I838" s="242"/>
      <c r="J838" s="242">
        <v>44256</v>
      </c>
      <c r="K838" s="234" t="s">
        <v>12607</v>
      </c>
      <c r="L838" s="242">
        <v>44256</v>
      </c>
      <c r="M838" s="234" t="s">
        <v>6996</v>
      </c>
      <c r="N838" s="234" t="s">
        <v>8299</v>
      </c>
      <c r="O838" s="234" t="s">
        <v>8300</v>
      </c>
      <c r="P838" s="234" t="s">
        <v>6999</v>
      </c>
      <c r="Q838" s="234"/>
      <c r="R838" s="234" t="s">
        <v>451</v>
      </c>
      <c r="S838" t="b">
        <v>0</v>
      </c>
      <c r="T838" s="242"/>
      <c r="U838" s="103">
        <v>1</v>
      </c>
      <c r="V838" s="234" t="s">
        <v>272</v>
      </c>
      <c r="W838" s="103">
        <v>1</v>
      </c>
      <c r="X838" s="234" t="s">
        <v>272</v>
      </c>
      <c r="Y838" s="242"/>
      <c r="Z838" s="242"/>
      <c r="AA838" s="103"/>
      <c r="AB838" s="234" t="s">
        <v>8302</v>
      </c>
      <c r="AC838" s="243">
        <v>44295.721689814818</v>
      </c>
      <c r="AD838" s="234" t="s">
        <v>55</v>
      </c>
      <c r="AE838" s="235" t="s">
        <v>12608</v>
      </c>
      <c r="AF838" s="237"/>
      <c r="AG838" s="234" t="s">
        <v>482</v>
      </c>
      <c r="AH838" s="241"/>
      <c r="AI838" t="b">
        <v>1</v>
      </c>
      <c r="AJ838" t="b">
        <v>0</v>
      </c>
      <c r="AK838" s="234"/>
      <c r="AL838" s="103"/>
      <c r="AM838" t="b">
        <v>0</v>
      </c>
      <c r="AN838" s="234"/>
      <c r="AO838" s="103"/>
      <c r="AP838" s="241"/>
      <c r="AQ838" s="241"/>
      <c r="AR838" s="241"/>
      <c r="AS838" s="241"/>
      <c r="AT838" s="234" t="s">
        <v>7005</v>
      </c>
      <c r="AU838" s="234" t="s">
        <v>7505</v>
      </c>
      <c r="AV838" t="b">
        <v>0</v>
      </c>
      <c r="AW838" t="b">
        <v>0</v>
      </c>
      <c r="AX838" s="241"/>
      <c r="AY838" s="241"/>
      <c r="AZ838" s="234"/>
      <c r="BA838" s="234"/>
      <c r="BB838" s="234"/>
      <c r="BC838" t="b">
        <v>0</v>
      </c>
      <c r="BD838" s="234" t="s">
        <v>7008</v>
      </c>
      <c r="BE838" s="234" t="s">
        <v>7009</v>
      </c>
      <c r="BF838" s="234" t="s">
        <v>7027</v>
      </c>
      <c r="BG838" s="234" t="s">
        <v>7028</v>
      </c>
      <c r="BH838" s="234" t="s">
        <v>55</v>
      </c>
      <c r="BI838" s="243">
        <v>44573.399421296293</v>
      </c>
      <c r="BJ838" s="234" t="s">
        <v>442</v>
      </c>
      <c r="BK838" s="234" t="s">
        <v>451</v>
      </c>
      <c r="BL838" s="234" t="s">
        <v>451</v>
      </c>
      <c r="BM838" s="234" t="s">
        <v>451</v>
      </c>
      <c r="BN838" s="241"/>
      <c r="BO838" t="b">
        <v>0</v>
      </c>
      <c r="BP838" t="b">
        <v>0</v>
      </c>
      <c r="BQ838" t="b">
        <v>0</v>
      </c>
      <c r="BR838" s="241"/>
      <c r="BS838" s="241"/>
      <c r="BT838" s="234" t="s">
        <v>7012</v>
      </c>
      <c r="BU838" t="b">
        <v>0</v>
      </c>
      <c r="BV838" s="103">
        <v>0</v>
      </c>
      <c r="BW838" s="235"/>
      <c r="BX838" s="234" t="s">
        <v>12608</v>
      </c>
      <c r="BY838" s="234" t="s">
        <v>56</v>
      </c>
      <c r="BZ838" s="234" t="s">
        <v>7014</v>
      </c>
    </row>
    <row r="839" spans="1:78" x14ac:dyDescent="0.25">
      <c r="A839" s="5">
        <v>1361</v>
      </c>
      <c r="B839" s="234" t="s">
        <v>12609</v>
      </c>
      <c r="C839" s="234" t="s">
        <v>12610</v>
      </c>
      <c r="D839" s="234" t="s">
        <v>11493</v>
      </c>
      <c r="E839" s="234" t="s">
        <v>11517</v>
      </c>
      <c r="F839" s="234" t="s">
        <v>7156</v>
      </c>
      <c r="G839" s="234" t="s">
        <v>7856</v>
      </c>
      <c r="H839" s="234" t="s">
        <v>7018</v>
      </c>
      <c r="I839" s="242"/>
      <c r="J839" s="242">
        <v>44256</v>
      </c>
      <c r="K839" s="234" t="s">
        <v>12611</v>
      </c>
      <c r="L839" s="242">
        <v>44256</v>
      </c>
      <c r="M839" s="234" t="s">
        <v>7228</v>
      </c>
      <c r="N839" s="234" t="s">
        <v>11496</v>
      </c>
      <c r="O839" s="234" t="s">
        <v>11497</v>
      </c>
      <c r="P839" s="234" t="s">
        <v>6999</v>
      </c>
      <c r="Q839" s="234"/>
      <c r="R839" s="234" t="s">
        <v>451</v>
      </c>
      <c r="S839" t="b">
        <v>0</v>
      </c>
      <c r="T839" s="242"/>
      <c r="U839" s="103">
        <v>10</v>
      </c>
      <c r="V839" s="234" t="s">
        <v>272</v>
      </c>
      <c r="W839" s="103">
        <v>10</v>
      </c>
      <c r="X839" s="234" t="s">
        <v>272</v>
      </c>
      <c r="Y839" s="242"/>
      <c r="Z839" s="242"/>
      <c r="AA839" s="103"/>
      <c r="AB839" s="234" t="s">
        <v>11498</v>
      </c>
      <c r="AC839" s="243">
        <v>44295.721620370372</v>
      </c>
      <c r="AD839" s="234" t="s">
        <v>55</v>
      </c>
      <c r="AE839" s="235" t="s">
        <v>12612</v>
      </c>
      <c r="AF839" s="237"/>
      <c r="AG839" s="234" t="s">
        <v>482</v>
      </c>
      <c r="AH839" s="241"/>
      <c r="AI839" t="b">
        <v>1</v>
      </c>
      <c r="AJ839" t="b">
        <v>0</v>
      </c>
      <c r="AK839" s="234"/>
      <c r="AL839" s="103"/>
      <c r="AM839" t="b">
        <v>0</v>
      </c>
      <c r="AN839" s="234"/>
      <c r="AO839" s="103"/>
      <c r="AP839" s="241"/>
      <c r="AQ839" s="241"/>
      <c r="AR839" s="241"/>
      <c r="AS839" s="241"/>
      <c r="AT839" s="234" t="s">
        <v>7005</v>
      </c>
      <c r="AU839" s="234" t="s">
        <v>7505</v>
      </c>
      <c r="AV839" t="b">
        <v>0</v>
      </c>
      <c r="AW839" t="b">
        <v>0</v>
      </c>
      <c r="AX839" s="241"/>
      <c r="AY839" s="241"/>
      <c r="AZ839" s="234"/>
      <c r="BA839" s="234"/>
      <c r="BB839" s="234"/>
      <c r="BC839" t="b">
        <v>0</v>
      </c>
      <c r="BD839" s="234" t="s">
        <v>7234</v>
      </c>
      <c r="BE839" s="234" t="s">
        <v>7026</v>
      </c>
      <c r="BF839" s="234" t="s">
        <v>7027</v>
      </c>
      <c r="BG839" s="234" t="s">
        <v>7010</v>
      </c>
      <c r="BH839" s="234" t="s">
        <v>55</v>
      </c>
      <c r="BI839" s="243">
        <v>44573.399421296293</v>
      </c>
      <c r="BJ839" s="234" t="s">
        <v>442</v>
      </c>
      <c r="BK839" s="234" t="s">
        <v>451</v>
      </c>
      <c r="BL839" s="234" t="s">
        <v>451</v>
      </c>
      <c r="BM839" s="234" t="s">
        <v>451</v>
      </c>
      <c r="BN839" s="241"/>
      <c r="BO839" t="b">
        <v>0</v>
      </c>
      <c r="BP839" t="b">
        <v>0</v>
      </c>
      <c r="BQ839" t="b">
        <v>0</v>
      </c>
      <c r="BR839" s="241"/>
      <c r="BS839" s="241"/>
      <c r="BT839" s="234" t="s">
        <v>7012</v>
      </c>
      <c r="BU839" t="b">
        <v>0</v>
      </c>
      <c r="BV839" s="103">
        <v>0</v>
      </c>
      <c r="BW839" s="235"/>
      <c r="BX839" s="234" t="s">
        <v>12612</v>
      </c>
      <c r="BY839" s="234" t="s">
        <v>56</v>
      </c>
      <c r="BZ839" s="234" t="s">
        <v>7014</v>
      </c>
    </row>
    <row r="840" spans="1:78" x14ac:dyDescent="0.25">
      <c r="A840" s="5">
        <v>1360</v>
      </c>
      <c r="B840" s="234" t="s">
        <v>12613</v>
      </c>
      <c r="C840" s="234" t="s">
        <v>12614</v>
      </c>
      <c r="D840" s="234" t="s">
        <v>11503</v>
      </c>
      <c r="E840" s="234" t="s">
        <v>11504</v>
      </c>
      <c r="F840" s="234" t="s">
        <v>7156</v>
      </c>
      <c r="G840" s="234" t="s">
        <v>7856</v>
      </c>
      <c r="H840" s="234" t="s">
        <v>7018</v>
      </c>
      <c r="I840" s="242"/>
      <c r="J840" s="242">
        <v>44256</v>
      </c>
      <c r="K840" s="234" t="s">
        <v>12615</v>
      </c>
      <c r="L840" s="242">
        <v>44256</v>
      </c>
      <c r="M840" s="234" t="s">
        <v>6996</v>
      </c>
      <c r="N840" s="234" t="s">
        <v>9562</v>
      </c>
      <c r="O840" s="234" t="s">
        <v>7583</v>
      </c>
      <c r="P840" s="234" t="s">
        <v>6999</v>
      </c>
      <c r="Q840" s="234"/>
      <c r="R840" s="234" t="s">
        <v>451</v>
      </c>
      <c r="S840" t="b">
        <v>0</v>
      </c>
      <c r="T840" s="242"/>
      <c r="U840" s="103">
        <v>18</v>
      </c>
      <c r="V840" s="234" t="s">
        <v>272</v>
      </c>
      <c r="W840" s="103">
        <v>18</v>
      </c>
      <c r="X840" s="234" t="s">
        <v>272</v>
      </c>
      <c r="Y840" s="242"/>
      <c r="Z840" s="242"/>
      <c r="AA840" s="103"/>
      <c r="AB840" s="234" t="s">
        <v>11506</v>
      </c>
      <c r="AC840" s="243">
        <v>44295.721597222226</v>
      </c>
      <c r="AD840" s="234" t="s">
        <v>55</v>
      </c>
      <c r="AE840" s="235" t="s">
        <v>12616</v>
      </c>
      <c r="AF840" s="237"/>
      <c r="AG840" s="234" t="s">
        <v>482</v>
      </c>
      <c r="AH840" s="241"/>
      <c r="AI840" t="b">
        <v>1</v>
      </c>
      <c r="AJ840" t="b">
        <v>0</v>
      </c>
      <c r="AK840" s="234"/>
      <c r="AL840" s="103"/>
      <c r="AM840" t="b">
        <v>0</v>
      </c>
      <c r="AN840" s="234"/>
      <c r="AO840" s="103"/>
      <c r="AP840" s="241"/>
      <c r="AQ840" s="241"/>
      <c r="AR840" s="241"/>
      <c r="AS840" s="241"/>
      <c r="AT840" s="234" t="s">
        <v>7005</v>
      </c>
      <c r="AU840" s="234" t="s">
        <v>7505</v>
      </c>
      <c r="AV840" t="b">
        <v>0</v>
      </c>
      <c r="AW840" t="b">
        <v>0</v>
      </c>
      <c r="AX840" s="241"/>
      <c r="AY840" s="241"/>
      <c r="AZ840" s="234"/>
      <c r="BA840" s="234"/>
      <c r="BB840" s="234"/>
      <c r="BC840" t="b">
        <v>0</v>
      </c>
      <c r="BD840" s="234" t="s">
        <v>7008</v>
      </c>
      <c r="BE840" s="234" t="s">
        <v>7026</v>
      </c>
      <c r="BF840" s="234" t="s">
        <v>7027</v>
      </c>
      <c r="BG840" s="234" t="s">
        <v>7010</v>
      </c>
      <c r="BH840" s="234" t="s">
        <v>55</v>
      </c>
      <c r="BI840" s="243">
        <v>44573.399421296293</v>
      </c>
      <c r="BJ840" s="234" t="s">
        <v>442</v>
      </c>
      <c r="BK840" s="234" t="s">
        <v>451</v>
      </c>
      <c r="BL840" s="234" t="s">
        <v>451</v>
      </c>
      <c r="BM840" s="234" t="s">
        <v>451</v>
      </c>
      <c r="BN840" s="241"/>
      <c r="BO840" t="b">
        <v>0</v>
      </c>
      <c r="BP840" t="b">
        <v>0</v>
      </c>
      <c r="BQ840" t="b">
        <v>0</v>
      </c>
      <c r="BR840" s="241"/>
      <c r="BS840" s="241"/>
      <c r="BT840" s="234" t="s">
        <v>7012</v>
      </c>
      <c r="BU840" t="b">
        <v>0</v>
      </c>
      <c r="BV840" s="103">
        <v>0</v>
      </c>
      <c r="BW840" s="235"/>
      <c r="BX840" s="234" t="s">
        <v>12616</v>
      </c>
      <c r="BY840" s="234" t="s">
        <v>56</v>
      </c>
      <c r="BZ840" s="234" t="s">
        <v>7014</v>
      </c>
    </row>
    <row r="841" spans="1:78" x14ac:dyDescent="0.25">
      <c r="A841" s="5">
        <v>1359</v>
      </c>
      <c r="B841" s="234" t="s">
        <v>12617</v>
      </c>
      <c r="C841" s="234" t="s">
        <v>12618</v>
      </c>
      <c r="D841" s="234"/>
      <c r="E841" s="234" t="s">
        <v>12619</v>
      </c>
      <c r="F841" s="234" t="s">
        <v>7156</v>
      </c>
      <c r="G841" s="234" t="s">
        <v>7856</v>
      </c>
      <c r="H841" s="234" t="s">
        <v>7018</v>
      </c>
      <c r="I841" s="242"/>
      <c r="J841" s="242">
        <v>44256</v>
      </c>
      <c r="K841" s="234" t="s">
        <v>12620</v>
      </c>
      <c r="L841" s="242">
        <v>44256</v>
      </c>
      <c r="M841" s="234" t="s">
        <v>7228</v>
      </c>
      <c r="N841" s="234" t="s">
        <v>7430</v>
      </c>
      <c r="O841" s="234" t="s">
        <v>12621</v>
      </c>
      <c r="P841" s="234" t="s">
        <v>6999</v>
      </c>
      <c r="Q841" s="234"/>
      <c r="R841" s="234" t="s">
        <v>451</v>
      </c>
      <c r="S841" t="b">
        <v>0</v>
      </c>
      <c r="T841" s="242"/>
      <c r="U841" s="103">
        <v>7</v>
      </c>
      <c r="V841" s="234" t="s">
        <v>272</v>
      </c>
      <c r="W841" s="103">
        <v>7</v>
      </c>
      <c r="X841" s="234" t="s">
        <v>272</v>
      </c>
      <c r="Y841" s="242"/>
      <c r="Z841" s="242"/>
      <c r="AA841" s="103"/>
      <c r="AB841" s="234"/>
      <c r="AC841" s="243">
        <v>44295.721562500003</v>
      </c>
      <c r="AD841" s="234" t="s">
        <v>55</v>
      </c>
      <c r="AE841" s="235" t="s">
        <v>12622</v>
      </c>
      <c r="AF841" s="237"/>
      <c r="AG841" s="234" t="s">
        <v>482</v>
      </c>
      <c r="AH841" s="241"/>
      <c r="AI841" t="b">
        <v>1</v>
      </c>
      <c r="AJ841" t="b">
        <v>0</v>
      </c>
      <c r="AK841" s="234"/>
      <c r="AL841" s="103"/>
      <c r="AM841" t="b">
        <v>0</v>
      </c>
      <c r="AN841" s="234"/>
      <c r="AO841" s="103"/>
      <c r="AP841" s="241"/>
      <c r="AQ841" s="241"/>
      <c r="AR841" s="241"/>
      <c r="AS841" s="241"/>
      <c r="AT841" s="234"/>
      <c r="AU841" s="234" t="s">
        <v>7505</v>
      </c>
      <c r="AV841" t="b">
        <v>0</v>
      </c>
      <c r="AW841" t="b">
        <v>0</v>
      </c>
      <c r="AX841" s="241"/>
      <c r="AY841" s="241"/>
      <c r="AZ841" s="234"/>
      <c r="BA841" s="234"/>
      <c r="BB841" s="234"/>
      <c r="BC841" t="b">
        <v>1</v>
      </c>
      <c r="BD841" s="234" t="s">
        <v>7234</v>
      </c>
      <c r="BE841" s="234" t="s">
        <v>7026</v>
      </c>
      <c r="BF841" s="234" t="s">
        <v>6972</v>
      </c>
      <c r="BG841" s="234" t="s">
        <v>7010</v>
      </c>
      <c r="BH841" s="234" t="s">
        <v>55</v>
      </c>
      <c r="BI841" s="243">
        <v>44573.399409722224</v>
      </c>
      <c r="BJ841" s="234" t="s">
        <v>442</v>
      </c>
      <c r="BK841" s="234" t="s">
        <v>451</v>
      </c>
      <c r="BL841" s="234" t="s">
        <v>451</v>
      </c>
      <c r="BM841" s="234" t="s">
        <v>451</v>
      </c>
      <c r="BN841" s="241"/>
      <c r="BO841" t="b">
        <v>0</v>
      </c>
      <c r="BP841" t="b">
        <v>0</v>
      </c>
      <c r="BQ841" t="b">
        <v>0</v>
      </c>
      <c r="BR841" s="241"/>
      <c r="BS841" s="241"/>
      <c r="BT841" s="234" t="s">
        <v>7012</v>
      </c>
      <c r="BU841" t="b">
        <v>0</v>
      </c>
      <c r="BV841" s="103">
        <v>0</v>
      </c>
      <c r="BW841" s="235"/>
      <c r="BX841" s="234" t="s">
        <v>12622</v>
      </c>
      <c r="BY841" s="234" t="s">
        <v>56</v>
      </c>
      <c r="BZ841" s="234" t="s">
        <v>7014</v>
      </c>
    </row>
    <row r="842" spans="1:78" x14ac:dyDescent="0.25">
      <c r="A842" s="5">
        <v>1358</v>
      </c>
      <c r="B842" s="234" t="s">
        <v>12623</v>
      </c>
      <c r="C842" s="234" t="s">
        <v>12624</v>
      </c>
      <c r="D842" s="234" t="s">
        <v>7362</v>
      </c>
      <c r="E842" s="234" t="s">
        <v>12138</v>
      </c>
      <c r="F842" s="234" t="s">
        <v>6993</v>
      </c>
      <c r="G842" s="234" t="s">
        <v>7315</v>
      </c>
      <c r="H842" s="234" t="s">
        <v>6994</v>
      </c>
      <c r="I842" s="242"/>
      <c r="J842" s="242">
        <v>44256</v>
      </c>
      <c r="K842" s="234" t="s">
        <v>12625</v>
      </c>
      <c r="L842" s="242">
        <v>44259</v>
      </c>
      <c r="M842" s="234" t="s">
        <v>6996</v>
      </c>
      <c r="N842" s="234" t="s">
        <v>7364</v>
      </c>
      <c r="O842" s="234" t="s">
        <v>12140</v>
      </c>
      <c r="P842" s="234" t="s">
        <v>6999</v>
      </c>
      <c r="Q842" s="234"/>
      <c r="R842" s="234" t="s">
        <v>451</v>
      </c>
      <c r="S842" t="b">
        <v>0</v>
      </c>
      <c r="T842" s="242"/>
      <c r="U842" s="103">
        <v>4</v>
      </c>
      <c r="V842" s="234" t="s">
        <v>272</v>
      </c>
      <c r="W842" s="103">
        <v>4</v>
      </c>
      <c r="X842" s="234" t="s">
        <v>272</v>
      </c>
      <c r="Y842" s="242"/>
      <c r="Z842" s="242"/>
      <c r="AA842" s="103"/>
      <c r="AB842" s="234" t="s">
        <v>7367</v>
      </c>
      <c r="AC842" s="243">
        <v>44295.721516203703</v>
      </c>
      <c r="AD842" s="234" t="s">
        <v>55</v>
      </c>
      <c r="AE842" s="235" t="s">
        <v>12626</v>
      </c>
      <c r="AF842" s="237"/>
      <c r="AG842" s="234" t="s">
        <v>482</v>
      </c>
      <c r="AH842" s="241"/>
      <c r="AI842" t="b">
        <v>1</v>
      </c>
      <c r="AJ842" t="b">
        <v>0</v>
      </c>
      <c r="AK842" s="234"/>
      <c r="AL842" s="103"/>
      <c r="AM842" t="b">
        <v>0</v>
      </c>
      <c r="AN842" s="234"/>
      <c r="AO842" s="103"/>
      <c r="AP842" s="241"/>
      <c r="AQ842" s="241"/>
      <c r="AR842" s="241"/>
      <c r="AS842" s="241"/>
      <c r="AT842" s="234" t="s">
        <v>7005</v>
      </c>
      <c r="AU842" s="234" t="s">
        <v>7505</v>
      </c>
      <c r="AV842" t="b">
        <v>0</v>
      </c>
      <c r="AW842" t="b">
        <v>0</v>
      </c>
      <c r="AX842" s="241"/>
      <c r="AY842" s="241"/>
      <c r="AZ842" s="234"/>
      <c r="BA842" s="234"/>
      <c r="BB842" s="234"/>
      <c r="BC842" t="b">
        <v>0</v>
      </c>
      <c r="BD842" s="234" t="s">
        <v>7008</v>
      </c>
      <c r="BE842" s="234" t="s">
        <v>7009</v>
      </c>
      <c r="BF842" s="234" t="s">
        <v>7027</v>
      </c>
      <c r="BG842" s="234" t="s">
        <v>7028</v>
      </c>
      <c r="BH842" s="234" t="s">
        <v>55</v>
      </c>
      <c r="BI842" s="243">
        <v>44573.399409722224</v>
      </c>
      <c r="BJ842" s="234" t="s">
        <v>442</v>
      </c>
      <c r="BK842" s="234" t="s">
        <v>451</v>
      </c>
      <c r="BL842" s="234" t="s">
        <v>451</v>
      </c>
      <c r="BM842" s="234" t="s">
        <v>451</v>
      </c>
      <c r="BN842" s="241"/>
      <c r="BO842" t="b">
        <v>0</v>
      </c>
      <c r="BP842" t="b">
        <v>0</v>
      </c>
      <c r="BQ842" t="b">
        <v>0</v>
      </c>
      <c r="BR842" s="241"/>
      <c r="BS842" s="241"/>
      <c r="BT842" s="234" t="s">
        <v>7012</v>
      </c>
      <c r="BU842" t="b">
        <v>0</v>
      </c>
      <c r="BV842" s="103">
        <v>0</v>
      </c>
      <c r="BW842" s="235"/>
      <c r="BX842" s="234" t="s">
        <v>12626</v>
      </c>
      <c r="BY842" s="234" t="s">
        <v>56</v>
      </c>
      <c r="BZ842" s="234" t="s">
        <v>7014</v>
      </c>
    </row>
    <row r="843" spans="1:78" x14ac:dyDescent="0.25">
      <c r="A843" s="5">
        <v>1357</v>
      </c>
      <c r="B843" s="234" t="s">
        <v>12627</v>
      </c>
      <c r="C843" s="234" t="s">
        <v>12628</v>
      </c>
      <c r="D843" s="234" t="s">
        <v>12629</v>
      </c>
      <c r="E843" s="234" t="s">
        <v>12630</v>
      </c>
      <c r="F843" s="234" t="s">
        <v>7156</v>
      </c>
      <c r="G843" s="234" t="s">
        <v>7856</v>
      </c>
      <c r="H843" s="234" t="s">
        <v>7018</v>
      </c>
      <c r="I843" s="242"/>
      <c r="J843" s="242">
        <v>44253</v>
      </c>
      <c r="K843" s="234" t="s">
        <v>12631</v>
      </c>
      <c r="L843" s="242">
        <v>44253</v>
      </c>
      <c r="M843" s="234" t="s">
        <v>6996</v>
      </c>
      <c r="N843" s="234" t="s">
        <v>11318</v>
      </c>
      <c r="O843" s="234" t="s">
        <v>9810</v>
      </c>
      <c r="P843" s="234" t="s">
        <v>6999</v>
      </c>
      <c r="Q843" s="234"/>
      <c r="R843" s="234" t="s">
        <v>451</v>
      </c>
      <c r="S843" t="b">
        <v>0</v>
      </c>
      <c r="T843" s="242"/>
      <c r="U843" s="103">
        <v>15</v>
      </c>
      <c r="V843" s="234" t="s">
        <v>272</v>
      </c>
      <c r="W843" s="103">
        <v>15</v>
      </c>
      <c r="X843" s="234" t="s">
        <v>272</v>
      </c>
      <c r="Y843" s="242"/>
      <c r="Z843" s="242"/>
      <c r="AA843" s="103"/>
      <c r="AB843" s="234" t="s">
        <v>12632</v>
      </c>
      <c r="AC843" s="243">
        <v>44295.72148148148</v>
      </c>
      <c r="AD843" s="234" t="s">
        <v>55</v>
      </c>
      <c r="AE843" s="235" t="s">
        <v>12633</v>
      </c>
      <c r="AF843" s="237"/>
      <c r="AG843" s="234" t="s">
        <v>482</v>
      </c>
      <c r="AH843" s="241"/>
      <c r="AI843" t="b">
        <v>1</v>
      </c>
      <c r="AJ843" t="b">
        <v>0</v>
      </c>
      <c r="AK843" s="234"/>
      <c r="AL843" s="103"/>
      <c r="AM843" t="b">
        <v>0</v>
      </c>
      <c r="AN843" s="234"/>
      <c r="AO843" s="103"/>
      <c r="AP843" s="241"/>
      <c r="AQ843" s="241"/>
      <c r="AR843" s="241"/>
      <c r="AS843" s="241"/>
      <c r="AT843" s="234" t="s">
        <v>7120</v>
      </c>
      <c r="AU843" s="234" t="s">
        <v>7505</v>
      </c>
      <c r="AV843" t="b">
        <v>0</v>
      </c>
      <c r="AW843" t="b">
        <v>0</v>
      </c>
      <c r="AX843" s="241"/>
      <c r="AY843" s="241"/>
      <c r="AZ843" s="234"/>
      <c r="BA843" s="234"/>
      <c r="BB843" s="234"/>
      <c r="BC843" t="b">
        <v>0</v>
      </c>
      <c r="BD843" s="234" t="s">
        <v>7008</v>
      </c>
      <c r="BE843" s="234" t="s">
        <v>7026</v>
      </c>
      <c r="BF843" s="234" t="s">
        <v>7027</v>
      </c>
      <c r="BG843" s="234" t="s">
        <v>7010</v>
      </c>
      <c r="BH843" s="234" t="s">
        <v>55</v>
      </c>
      <c r="BI843" s="243">
        <v>44573.399409722224</v>
      </c>
      <c r="BJ843" s="234" t="s">
        <v>442</v>
      </c>
      <c r="BK843" s="234" t="s">
        <v>451</v>
      </c>
      <c r="BL843" s="234" t="s">
        <v>451</v>
      </c>
      <c r="BM843" s="234" t="s">
        <v>451</v>
      </c>
      <c r="BN843" s="241"/>
      <c r="BO843" t="b">
        <v>0</v>
      </c>
      <c r="BP843" t="b">
        <v>0</v>
      </c>
      <c r="BQ843" t="b">
        <v>0</v>
      </c>
      <c r="BR843" s="241"/>
      <c r="BS843" s="241"/>
      <c r="BT843" s="234" t="s">
        <v>7012</v>
      </c>
      <c r="BU843" t="b">
        <v>0</v>
      </c>
      <c r="BV843" s="103">
        <v>0</v>
      </c>
      <c r="BW843" s="235"/>
      <c r="BX843" s="234" t="s">
        <v>12633</v>
      </c>
      <c r="BY843" s="234" t="s">
        <v>56</v>
      </c>
      <c r="BZ843" s="234" t="s">
        <v>7014</v>
      </c>
    </row>
    <row r="844" spans="1:78" x14ac:dyDescent="0.25">
      <c r="A844" s="5">
        <v>1356</v>
      </c>
      <c r="B844" s="234" t="s">
        <v>12634</v>
      </c>
      <c r="C844" s="234" t="s">
        <v>12635</v>
      </c>
      <c r="D844" s="234"/>
      <c r="E844" s="234" t="s">
        <v>12636</v>
      </c>
      <c r="F844" s="234" t="s">
        <v>7156</v>
      </c>
      <c r="G844" s="234" t="s">
        <v>7856</v>
      </c>
      <c r="H844" s="234" t="s">
        <v>7018</v>
      </c>
      <c r="I844" s="242"/>
      <c r="J844" s="242">
        <v>44253</v>
      </c>
      <c r="K844" s="234" t="s">
        <v>12637</v>
      </c>
      <c r="L844" s="242">
        <v>44253</v>
      </c>
      <c r="M844" s="234" t="s">
        <v>7477</v>
      </c>
      <c r="N844" s="234" t="s">
        <v>7430</v>
      </c>
      <c r="O844" s="234" t="s">
        <v>12638</v>
      </c>
      <c r="P844" s="234" t="s">
        <v>6999</v>
      </c>
      <c r="Q844" s="234"/>
      <c r="R844" s="234" t="s">
        <v>451</v>
      </c>
      <c r="S844" t="b">
        <v>0</v>
      </c>
      <c r="T844" s="242"/>
      <c r="U844" s="103">
        <v>3</v>
      </c>
      <c r="V844" s="234" t="s">
        <v>272</v>
      </c>
      <c r="W844" s="103">
        <v>3</v>
      </c>
      <c r="X844" s="234" t="s">
        <v>272</v>
      </c>
      <c r="Y844" s="242"/>
      <c r="Z844" s="242"/>
      <c r="AA844" s="103"/>
      <c r="AB844" s="234"/>
      <c r="AC844" s="243">
        <v>44295.721435185187</v>
      </c>
      <c r="AD844" s="234" t="s">
        <v>55</v>
      </c>
      <c r="AE844" s="235" t="s">
        <v>12639</v>
      </c>
      <c r="AF844" s="237"/>
      <c r="AG844" s="234" t="s">
        <v>482</v>
      </c>
      <c r="AH844" s="241"/>
      <c r="AI844" t="b">
        <v>1</v>
      </c>
      <c r="AJ844" t="b">
        <v>0</v>
      </c>
      <c r="AK844" s="234"/>
      <c r="AL844" s="103"/>
      <c r="AM844" t="b">
        <v>0</v>
      </c>
      <c r="AN844" s="234"/>
      <c r="AO844" s="103"/>
      <c r="AP844" s="241"/>
      <c r="AQ844" s="241"/>
      <c r="AR844" s="241"/>
      <c r="AS844" s="241"/>
      <c r="AT844" s="234"/>
      <c r="AU844" s="234" t="s">
        <v>7505</v>
      </c>
      <c r="AV844" t="b">
        <v>0</v>
      </c>
      <c r="AW844" t="b">
        <v>0</v>
      </c>
      <c r="AX844" s="241"/>
      <c r="AY844" s="241"/>
      <c r="AZ844" s="234"/>
      <c r="BA844" s="234"/>
      <c r="BB844" s="234"/>
      <c r="BC844" t="b">
        <v>1</v>
      </c>
      <c r="BD844" s="234" t="s">
        <v>369</v>
      </c>
      <c r="BE844" s="234" t="s">
        <v>7026</v>
      </c>
      <c r="BF844" s="234" t="s">
        <v>7027</v>
      </c>
      <c r="BG844" s="234" t="s">
        <v>7010</v>
      </c>
      <c r="BH844" s="234" t="s">
        <v>55</v>
      </c>
      <c r="BI844" s="243">
        <v>44573.399398148147</v>
      </c>
      <c r="BJ844" s="234" t="s">
        <v>442</v>
      </c>
      <c r="BK844" s="234" t="s">
        <v>451</v>
      </c>
      <c r="BL844" s="234" t="s">
        <v>451</v>
      </c>
      <c r="BM844" s="234" t="s">
        <v>451</v>
      </c>
      <c r="BN844" s="241"/>
      <c r="BO844" t="b">
        <v>0</v>
      </c>
      <c r="BP844" t="b">
        <v>0</v>
      </c>
      <c r="BQ844" t="b">
        <v>0</v>
      </c>
      <c r="BR844" s="241"/>
      <c r="BS844" s="241"/>
      <c r="BT844" s="234" t="s">
        <v>7012</v>
      </c>
      <c r="BU844" t="b">
        <v>0</v>
      </c>
      <c r="BV844" s="103">
        <v>0</v>
      </c>
      <c r="BW844" s="235"/>
      <c r="BX844" s="234" t="s">
        <v>12639</v>
      </c>
      <c r="BY844" s="234" t="s">
        <v>56</v>
      </c>
      <c r="BZ844" s="234" t="s">
        <v>7014</v>
      </c>
    </row>
    <row r="845" spans="1:78" x14ac:dyDescent="0.25">
      <c r="A845" s="5">
        <v>1355</v>
      </c>
      <c r="B845" s="234" t="s">
        <v>12640</v>
      </c>
      <c r="C845" s="234" t="s">
        <v>12641</v>
      </c>
      <c r="D845" s="234"/>
      <c r="E845" s="234" t="s">
        <v>12642</v>
      </c>
      <c r="F845" s="234" t="s">
        <v>2991</v>
      </c>
      <c r="G845" s="234" t="s">
        <v>6994</v>
      </c>
      <c r="H845" s="234" t="s">
        <v>6995</v>
      </c>
      <c r="I845" s="242"/>
      <c r="J845" s="242">
        <v>44253</v>
      </c>
      <c r="K845" s="234" t="s">
        <v>12643</v>
      </c>
      <c r="L845" s="242">
        <v>44272</v>
      </c>
      <c r="M845" s="234" t="s">
        <v>6996</v>
      </c>
      <c r="N845" s="234" t="s">
        <v>7430</v>
      </c>
      <c r="O845" s="234" t="s">
        <v>12644</v>
      </c>
      <c r="P845" s="234" t="s">
        <v>6999</v>
      </c>
      <c r="Q845" s="234"/>
      <c r="R845" s="234" t="s">
        <v>451</v>
      </c>
      <c r="S845" t="b">
        <v>0</v>
      </c>
      <c r="T845" s="242"/>
      <c r="U845" s="103">
        <v>100</v>
      </c>
      <c r="V845" s="234" t="s">
        <v>272</v>
      </c>
      <c r="W845" s="103">
        <v>500</v>
      </c>
      <c r="X845" s="234" t="s">
        <v>272</v>
      </c>
      <c r="Y845" s="242"/>
      <c r="Z845" s="242"/>
      <c r="AA845" s="103"/>
      <c r="AB845" s="234"/>
      <c r="AC845" s="243">
        <v>44295.721388888887</v>
      </c>
      <c r="AD845" s="234" t="s">
        <v>55</v>
      </c>
      <c r="AE845" s="235" t="s">
        <v>12645</v>
      </c>
      <c r="AF845" s="237"/>
      <c r="AG845" s="234" t="s">
        <v>482</v>
      </c>
      <c r="AH845" s="241"/>
      <c r="AI845" t="b">
        <v>1</v>
      </c>
      <c r="AJ845" t="b">
        <v>0</v>
      </c>
      <c r="AK845" s="234"/>
      <c r="AL845" s="103"/>
      <c r="AM845" t="b">
        <v>0</v>
      </c>
      <c r="AN845" s="234"/>
      <c r="AO845" s="103"/>
      <c r="AP845" s="241"/>
      <c r="AQ845" s="241"/>
      <c r="AR845" s="241"/>
      <c r="AS845" s="241"/>
      <c r="AT845" s="234"/>
      <c r="AU845" s="234" t="s">
        <v>7505</v>
      </c>
      <c r="AV845" t="b">
        <v>0</v>
      </c>
      <c r="AW845" t="b">
        <v>0</v>
      </c>
      <c r="AX845" s="241"/>
      <c r="AY845" s="241"/>
      <c r="AZ845" s="234"/>
      <c r="BA845" s="234"/>
      <c r="BB845" s="234"/>
      <c r="BC845" t="b">
        <v>1</v>
      </c>
      <c r="BD845" s="234" t="s">
        <v>7008</v>
      </c>
      <c r="BE845" s="234" t="s">
        <v>7009</v>
      </c>
      <c r="BF845" s="234" t="s">
        <v>6972</v>
      </c>
      <c r="BG845" s="234" t="s">
        <v>7028</v>
      </c>
      <c r="BH845" s="234" t="s">
        <v>55</v>
      </c>
      <c r="BI845" s="243">
        <v>44573.399398148147</v>
      </c>
      <c r="BJ845" s="234" t="s">
        <v>442</v>
      </c>
      <c r="BK845" s="234" t="s">
        <v>451</v>
      </c>
      <c r="BL845" s="234" t="s">
        <v>451</v>
      </c>
      <c r="BM845" s="234" t="s">
        <v>451</v>
      </c>
      <c r="BN845" s="241"/>
      <c r="BO845" t="b">
        <v>0</v>
      </c>
      <c r="BP845" t="b">
        <v>0</v>
      </c>
      <c r="BQ845" t="b">
        <v>0</v>
      </c>
      <c r="BR845" s="241"/>
      <c r="BS845" s="241"/>
      <c r="BT845" s="234" t="s">
        <v>7012</v>
      </c>
      <c r="BU845" t="b">
        <v>0</v>
      </c>
      <c r="BV845" s="103">
        <v>0</v>
      </c>
      <c r="BW845" s="235"/>
      <c r="BX845" s="234" t="s">
        <v>12645</v>
      </c>
      <c r="BY845" s="234" t="s">
        <v>56</v>
      </c>
      <c r="BZ845" s="234" t="s">
        <v>7014</v>
      </c>
    </row>
    <row r="846" spans="1:78" x14ac:dyDescent="0.25">
      <c r="A846" s="5">
        <v>1354</v>
      </c>
      <c r="B846" s="234" t="s">
        <v>12646</v>
      </c>
      <c r="C846" s="234" t="s">
        <v>12647</v>
      </c>
      <c r="D846" s="234" t="s">
        <v>9917</v>
      </c>
      <c r="E846" s="234" t="s">
        <v>11748</v>
      </c>
      <c r="F846" s="234" t="s">
        <v>7156</v>
      </c>
      <c r="G846" s="234" t="s">
        <v>7856</v>
      </c>
      <c r="H846" s="234" t="s">
        <v>7018</v>
      </c>
      <c r="I846" s="242"/>
      <c r="J846" s="242">
        <v>44252</v>
      </c>
      <c r="K846" s="234" t="s">
        <v>12648</v>
      </c>
      <c r="L846" s="242">
        <v>44253</v>
      </c>
      <c r="M846" s="234" t="s">
        <v>6996</v>
      </c>
      <c r="N846" s="234" t="s">
        <v>9919</v>
      </c>
      <c r="O846" s="234" t="s">
        <v>9920</v>
      </c>
      <c r="P846" s="234" t="s">
        <v>6999</v>
      </c>
      <c r="Q846" s="234"/>
      <c r="R846" s="234" t="s">
        <v>451</v>
      </c>
      <c r="S846" t="b">
        <v>0</v>
      </c>
      <c r="T846" s="242"/>
      <c r="U846" s="103">
        <v>5</v>
      </c>
      <c r="V846" s="234" t="s">
        <v>272</v>
      </c>
      <c r="W846" s="103">
        <v>5</v>
      </c>
      <c r="X846" s="234" t="s">
        <v>272</v>
      </c>
      <c r="Y846" s="242"/>
      <c r="Z846" s="242"/>
      <c r="AA846" s="103"/>
      <c r="AB846" s="234" t="s">
        <v>9921</v>
      </c>
      <c r="AC846" s="243">
        <v>44295.721354166664</v>
      </c>
      <c r="AD846" s="234" t="s">
        <v>55</v>
      </c>
      <c r="AE846" s="235" t="s">
        <v>12649</v>
      </c>
      <c r="AF846" s="237"/>
      <c r="AG846" s="234" t="s">
        <v>482</v>
      </c>
      <c r="AH846" s="241"/>
      <c r="AI846" t="b">
        <v>1</v>
      </c>
      <c r="AJ846" t="b">
        <v>0</v>
      </c>
      <c r="AK846" s="234"/>
      <c r="AL846" s="103"/>
      <c r="AM846" t="b">
        <v>0</v>
      </c>
      <c r="AN846" s="234"/>
      <c r="AO846" s="103"/>
      <c r="AP846" s="241"/>
      <c r="AQ846" s="241"/>
      <c r="AR846" s="241"/>
      <c r="AS846" s="241"/>
      <c r="AT846" s="234" t="s">
        <v>7005</v>
      </c>
      <c r="AU846" s="234" t="s">
        <v>7505</v>
      </c>
      <c r="AV846" t="b">
        <v>0</v>
      </c>
      <c r="AW846" t="b">
        <v>0</v>
      </c>
      <c r="AX846" s="241"/>
      <c r="AY846" s="241"/>
      <c r="AZ846" s="234"/>
      <c r="BA846" s="234"/>
      <c r="BB846" s="234"/>
      <c r="BC846" t="b">
        <v>0</v>
      </c>
      <c r="BD846" s="234" t="s">
        <v>7008</v>
      </c>
      <c r="BE846" s="234" t="s">
        <v>7026</v>
      </c>
      <c r="BF846" s="234" t="s">
        <v>7027</v>
      </c>
      <c r="BG846" s="234" t="s">
        <v>7010</v>
      </c>
      <c r="BH846" s="234" t="s">
        <v>55</v>
      </c>
      <c r="BI846" s="243">
        <v>44573.399386574078</v>
      </c>
      <c r="BJ846" s="234" t="s">
        <v>442</v>
      </c>
      <c r="BK846" s="234" t="s">
        <v>451</v>
      </c>
      <c r="BL846" s="234" t="s">
        <v>451</v>
      </c>
      <c r="BM846" s="234" t="s">
        <v>451</v>
      </c>
      <c r="BN846" s="241"/>
      <c r="BO846" t="b">
        <v>0</v>
      </c>
      <c r="BP846" t="b">
        <v>0</v>
      </c>
      <c r="BQ846" t="b">
        <v>0</v>
      </c>
      <c r="BR846" s="241"/>
      <c r="BS846" s="241"/>
      <c r="BT846" s="234" t="s">
        <v>7012</v>
      </c>
      <c r="BU846" t="b">
        <v>0</v>
      </c>
      <c r="BV846" s="103">
        <v>0</v>
      </c>
      <c r="BW846" s="235"/>
      <c r="BX846" s="234" t="s">
        <v>12649</v>
      </c>
      <c r="BY846" s="234" t="s">
        <v>56</v>
      </c>
      <c r="BZ846" s="234" t="s">
        <v>7014</v>
      </c>
    </row>
    <row r="847" spans="1:78" x14ac:dyDescent="0.25">
      <c r="A847" s="5">
        <v>1353</v>
      </c>
      <c r="B847" s="234" t="s">
        <v>12650</v>
      </c>
      <c r="C847" s="234" t="s">
        <v>12651</v>
      </c>
      <c r="D847" s="234" t="s">
        <v>9917</v>
      </c>
      <c r="E847" s="234" t="s">
        <v>11748</v>
      </c>
      <c r="F847" s="234" t="s">
        <v>7156</v>
      </c>
      <c r="G847" s="234" t="s">
        <v>7856</v>
      </c>
      <c r="H847" s="234" t="s">
        <v>7018</v>
      </c>
      <c r="I847" s="242"/>
      <c r="J847" s="242">
        <v>44252</v>
      </c>
      <c r="K847" s="234" t="s">
        <v>12652</v>
      </c>
      <c r="L847" s="242">
        <v>44252</v>
      </c>
      <c r="M847" s="234" t="s">
        <v>6996</v>
      </c>
      <c r="N847" s="234" t="s">
        <v>9919</v>
      </c>
      <c r="O847" s="234" t="s">
        <v>9920</v>
      </c>
      <c r="P847" s="234" t="s">
        <v>6999</v>
      </c>
      <c r="Q847" s="234"/>
      <c r="R847" s="234" t="s">
        <v>451</v>
      </c>
      <c r="S847" t="b">
        <v>0</v>
      </c>
      <c r="T847" s="242"/>
      <c r="U847" s="103">
        <v>5</v>
      </c>
      <c r="V847" s="234" t="s">
        <v>272</v>
      </c>
      <c r="W847" s="103">
        <v>5</v>
      </c>
      <c r="X847" s="234" t="s">
        <v>272</v>
      </c>
      <c r="Y847" s="242"/>
      <c r="Z847" s="242"/>
      <c r="AA847" s="103"/>
      <c r="AB847" s="234" t="s">
        <v>9921</v>
      </c>
      <c r="AC847" s="243">
        <v>44295.721342592595</v>
      </c>
      <c r="AD847" s="234" t="s">
        <v>55</v>
      </c>
      <c r="AE847" s="235" t="s">
        <v>12653</v>
      </c>
      <c r="AF847" s="237"/>
      <c r="AG847" s="234" t="s">
        <v>482</v>
      </c>
      <c r="AH847" s="241"/>
      <c r="AI847" t="b">
        <v>1</v>
      </c>
      <c r="AJ847" t="b">
        <v>0</v>
      </c>
      <c r="AK847" s="234"/>
      <c r="AL847" s="103"/>
      <c r="AM847" t="b">
        <v>0</v>
      </c>
      <c r="AN847" s="234"/>
      <c r="AO847" s="103"/>
      <c r="AP847" s="241"/>
      <c r="AQ847" s="241"/>
      <c r="AR847" s="241"/>
      <c r="AS847" s="241"/>
      <c r="AT847" s="234" t="s">
        <v>7005</v>
      </c>
      <c r="AU847" s="234" t="s">
        <v>7505</v>
      </c>
      <c r="AV847" t="b">
        <v>0</v>
      </c>
      <c r="AW847" t="b">
        <v>0</v>
      </c>
      <c r="AX847" s="241"/>
      <c r="AY847" s="241"/>
      <c r="AZ847" s="234"/>
      <c r="BA847" s="234"/>
      <c r="BB847" s="234"/>
      <c r="BC847" t="b">
        <v>0</v>
      </c>
      <c r="BD847" s="234" t="s">
        <v>7008</v>
      </c>
      <c r="BE847" s="234" t="s">
        <v>7026</v>
      </c>
      <c r="BF847" s="234" t="s">
        <v>7027</v>
      </c>
      <c r="BG847" s="234" t="s">
        <v>7010</v>
      </c>
      <c r="BH847" s="234" t="s">
        <v>55</v>
      </c>
      <c r="BI847" s="243">
        <v>44573.399386574078</v>
      </c>
      <c r="BJ847" s="234" t="s">
        <v>442</v>
      </c>
      <c r="BK847" s="234" t="s">
        <v>451</v>
      </c>
      <c r="BL847" s="234" t="s">
        <v>451</v>
      </c>
      <c r="BM847" s="234" t="s">
        <v>451</v>
      </c>
      <c r="BN847" s="241"/>
      <c r="BO847" t="b">
        <v>0</v>
      </c>
      <c r="BP847" t="b">
        <v>0</v>
      </c>
      <c r="BQ847" t="b">
        <v>0</v>
      </c>
      <c r="BR847" s="241"/>
      <c r="BS847" s="241"/>
      <c r="BT847" s="234" t="s">
        <v>7012</v>
      </c>
      <c r="BU847" t="b">
        <v>0</v>
      </c>
      <c r="BV847" s="103">
        <v>0</v>
      </c>
      <c r="BW847" s="235"/>
      <c r="BX847" s="234" t="s">
        <v>12653</v>
      </c>
      <c r="BY847" s="234" t="s">
        <v>56</v>
      </c>
      <c r="BZ847" s="234" t="s">
        <v>7014</v>
      </c>
    </row>
    <row r="848" spans="1:78" x14ac:dyDescent="0.25">
      <c r="A848" s="5">
        <v>1352</v>
      </c>
      <c r="B848" s="234" t="s">
        <v>12654</v>
      </c>
      <c r="C848" s="234" t="s">
        <v>12655</v>
      </c>
      <c r="D848" s="234" t="s">
        <v>7527</v>
      </c>
      <c r="E848" s="234" t="s">
        <v>12656</v>
      </c>
      <c r="F848" s="234" t="s">
        <v>6993</v>
      </c>
      <c r="G848" s="234" t="s">
        <v>10829</v>
      </c>
      <c r="H848" s="234" t="s">
        <v>7856</v>
      </c>
      <c r="I848" s="242"/>
      <c r="J848" s="242">
        <v>44249</v>
      </c>
      <c r="K848" s="234" t="s">
        <v>12657</v>
      </c>
      <c r="L848" s="242">
        <v>44259</v>
      </c>
      <c r="M848" s="234" t="s">
        <v>6996</v>
      </c>
      <c r="N848" s="234" t="s">
        <v>7528</v>
      </c>
      <c r="O848" s="234" t="s">
        <v>7529</v>
      </c>
      <c r="P848" s="234" t="s">
        <v>6999</v>
      </c>
      <c r="Q848" s="234"/>
      <c r="R848" s="234" t="s">
        <v>451</v>
      </c>
      <c r="S848" t="b">
        <v>0</v>
      </c>
      <c r="T848" s="242"/>
      <c r="U848" s="103">
        <v>3</v>
      </c>
      <c r="V848" s="234" t="s">
        <v>272</v>
      </c>
      <c r="W848" s="103">
        <v>3</v>
      </c>
      <c r="X848" s="234" t="s">
        <v>272</v>
      </c>
      <c r="Y848" s="242"/>
      <c r="Z848" s="242"/>
      <c r="AA848" s="103"/>
      <c r="AB848" s="234" t="s">
        <v>7530</v>
      </c>
      <c r="AC848" s="243">
        <v>44295.721331018518</v>
      </c>
      <c r="AD848" s="234" t="s">
        <v>55</v>
      </c>
      <c r="AE848" s="235" t="s">
        <v>12658</v>
      </c>
      <c r="AF848" s="237"/>
      <c r="AG848" s="234" t="s">
        <v>482</v>
      </c>
      <c r="AH848" s="241"/>
      <c r="AI848" t="b">
        <v>1</v>
      </c>
      <c r="AJ848" t="b">
        <v>0</v>
      </c>
      <c r="AK848" s="234"/>
      <c r="AL848" s="103"/>
      <c r="AM848" t="b">
        <v>0</v>
      </c>
      <c r="AN848" s="234"/>
      <c r="AO848" s="103"/>
      <c r="AP848" s="241"/>
      <c r="AQ848" s="241"/>
      <c r="AR848" s="241"/>
      <c r="AS848" s="241"/>
      <c r="AT848" s="234" t="s">
        <v>7005</v>
      </c>
      <c r="AU848" s="234" t="s">
        <v>7505</v>
      </c>
      <c r="AV848" t="b">
        <v>0</v>
      </c>
      <c r="AW848" t="b">
        <v>0</v>
      </c>
      <c r="AX848" s="241"/>
      <c r="AY848" s="241"/>
      <c r="AZ848" s="234"/>
      <c r="BA848" s="234"/>
      <c r="BB848" s="234"/>
      <c r="BC848" t="b">
        <v>0</v>
      </c>
      <c r="BD848" s="234" t="s">
        <v>7008</v>
      </c>
      <c r="BE848" s="234" t="s">
        <v>7026</v>
      </c>
      <c r="BF848" s="234" t="s">
        <v>7027</v>
      </c>
      <c r="BG848" s="234" t="s">
        <v>7028</v>
      </c>
      <c r="BH848" s="234" t="s">
        <v>55</v>
      </c>
      <c r="BI848" s="243">
        <v>44573.399375000001</v>
      </c>
      <c r="BJ848" s="234" t="s">
        <v>442</v>
      </c>
      <c r="BK848" s="234" t="s">
        <v>451</v>
      </c>
      <c r="BL848" s="234" t="s">
        <v>451</v>
      </c>
      <c r="BM848" s="234" t="s">
        <v>451</v>
      </c>
      <c r="BN848" s="241"/>
      <c r="BO848" t="b">
        <v>0</v>
      </c>
      <c r="BP848" t="b">
        <v>0</v>
      </c>
      <c r="BQ848" t="b">
        <v>0</v>
      </c>
      <c r="BR848" s="241"/>
      <c r="BS848" s="241"/>
      <c r="BT848" s="234" t="s">
        <v>7012</v>
      </c>
      <c r="BU848" t="b">
        <v>0</v>
      </c>
      <c r="BV848" s="103">
        <v>0</v>
      </c>
      <c r="BW848" s="235"/>
      <c r="BX848" s="234" t="s">
        <v>12658</v>
      </c>
      <c r="BY848" s="234" t="s">
        <v>56</v>
      </c>
      <c r="BZ848" s="234" t="s">
        <v>7014</v>
      </c>
    </row>
    <row r="849" spans="1:78" x14ac:dyDescent="0.25">
      <c r="A849" s="5">
        <v>1351</v>
      </c>
      <c r="B849" s="234" t="s">
        <v>12659</v>
      </c>
      <c r="C849" s="234" t="s">
        <v>12660</v>
      </c>
      <c r="D849" s="234" t="s">
        <v>7848</v>
      </c>
      <c r="E849" s="234" t="s">
        <v>12661</v>
      </c>
      <c r="F849" s="234" t="s">
        <v>6993</v>
      </c>
      <c r="G849" s="234" t="s">
        <v>10829</v>
      </c>
      <c r="H849" s="234" t="s">
        <v>7856</v>
      </c>
      <c r="I849" s="242"/>
      <c r="J849" s="242">
        <v>44251</v>
      </c>
      <c r="K849" s="234" t="s">
        <v>12662</v>
      </c>
      <c r="L849" s="242">
        <v>44259</v>
      </c>
      <c r="M849" s="234" t="s">
        <v>6996</v>
      </c>
      <c r="N849" s="234" t="s">
        <v>7204</v>
      </c>
      <c r="O849" s="234" t="s">
        <v>7205</v>
      </c>
      <c r="P849" s="234" t="s">
        <v>6999</v>
      </c>
      <c r="Q849" s="234"/>
      <c r="R849" s="234" t="s">
        <v>451</v>
      </c>
      <c r="S849" t="b">
        <v>0</v>
      </c>
      <c r="T849" s="242"/>
      <c r="U849" s="103">
        <v>7</v>
      </c>
      <c r="V849" s="234" t="s">
        <v>272</v>
      </c>
      <c r="W849" s="103">
        <v>7</v>
      </c>
      <c r="X849" s="234" t="s">
        <v>272</v>
      </c>
      <c r="Y849" s="242"/>
      <c r="Z849" s="242"/>
      <c r="AA849" s="103"/>
      <c r="AB849" s="234" t="s">
        <v>11805</v>
      </c>
      <c r="AC849" s="243">
        <v>44295.721284722225</v>
      </c>
      <c r="AD849" s="234" t="s">
        <v>55</v>
      </c>
      <c r="AE849" s="235" t="s">
        <v>12663</v>
      </c>
      <c r="AF849" s="237"/>
      <c r="AG849" s="234" t="s">
        <v>482</v>
      </c>
      <c r="AH849" s="241"/>
      <c r="AI849" t="b">
        <v>1</v>
      </c>
      <c r="AJ849" t="b">
        <v>0</v>
      </c>
      <c r="AK849" s="234"/>
      <c r="AL849" s="103"/>
      <c r="AM849" t="b">
        <v>0</v>
      </c>
      <c r="AN849" s="234"/>
      <c r="AO849" s="103"/>
      <c r="AP849" s="241"/>
      <c r="AQ849" s="241"/>
      <c r="AR849" s="241"/>
      <c r="AS849" s="241"/>
      <c r="AT849" s="234" t="s">
        <v>7430</v>
      </c>
      <c r="AU849" s="234" t="s">
        <v>7505</v>
      </c>
      <c r="AV849" t="b">
        <v>0</v>
      </c>
      <c r="AW849" t="b">
        <v>0</v>
      </c>
      <c r="AX849" s="241"/>
      <c r="AY849" s="241"/>
      <c r="AZ849" s="234"/>
      <c r="BA849" s="234"/>
      <c r="BB849" s="234"/>
      <c r="BC849" t="b">
        <v>0</v>
      </c>
      <c r="BD849" s="234" t="s">
        <v>7008</v>
      </c>
      <c r="BE849" s="234" t="s">
        <v>7026</v>
      </c>
      <c r="BF849" s="234" t="s">
        <v>7027</v>
      </c>
      <c r="BG849" s="234" t="s">
        <v>7028</v>
      </c>
      <c r="BH849" s="234" t="s">
        <v>55</v>
      </c>
      <c r="BI849" s="243">
        <v>44573.399375000001</v>
      </c>
      <c r="BJ849" s="234" t="s">
        <v>442</v>
      </c>
      <c r="BK849" s="234" t="s">
        <v>451</v>
      </c>
      <c r="BL849" s="234" t="s">
        <v>451</v>
      </c>
      <c r="BM849" s="234" t="s">
        <v>451</v>
      </c>
      <c r="BN849" s="241"/>
      <c r="BO849" t="b">
        <v>0</v>
      </c>
      <c r="BP849" t="b">
        <v>0</v>
      </c>
      <c r="BQ849" t="b">
        <v>0</v>
      </c>
      <c r="BR849" s="241"/>
      <c r="BS849" s="241"/>
      <c r="BT849" s="234" t="s">
        <v>7012</v>
      </c>
      <c r="BU849" t="b">
        <v>0</v>
      </c>
      <c r="BV849" s="103">
        <v>0</v>
      </c>
      <c r="BW849" s="235"/>
      <c r="BX849" s="234" t="s">
        <v>12663</v>
      </c>
      <c r="BY849" s="234" t="s">
        <v>56</v>
      </c>
      <c r="BZ849" s="234" t="s">
        <v>7014</v>
      </c>
    </row>
    <row r="850" spans="1:78" x14ac:dyDescent="0.25">
      <c r="A850" s="5">
        <v>1350</v>
      </c>
      <c r="B850" s="234" t="s">
        <v>12664</v>
      </c>
      <c r="C850" s="234" t="s">
        <v>12665</v>
      </c>
      <c r="D850" s="234" t="s">
        <v>11493</v>
      </c>
      <c r="E850" s="234" t="s">
        <v>11517</v>
      </c>
      <c r="F850" s="234" t="s">
        <v>7156</v>
      </c>
      <c r="G850" s="234" t="s">
        <v>7856</v>
      </c>
      <c r="H850" s="234" t="s">
        <v>7018</v>
      </c>
      <c r="I850" s="242"/>
      <c r="J850" s="242">
        <v>44251</v>
      </c>
      <c r="K850" s="234" t="s">
        <v>12666</v>
      </c>
      <c r="L850" s="242">
        <v>44252</v>
      </c>
      <c r="M850" s="234" t="s">
        <v>7228</v>
      </c>
      <c r="N850" s="234" t="s">
        <v>11496</v>
      </c>
      <c r="O850" s="234" t="s">
        <v>11497</v>
      </c>
      <c r="P850" s="234" t="s">
        <v>6999</v>
      </c>
      <c r="Q850" s="234"/>
      <c r="R850" s="234" t="s">
        <v>451</v>
      </c>
      <c r="S850" t="b">
        <v>0</v>
      </c>
      <c r="T850" s="242"/>
      <c r="U850" s="103">
        <v>5</v>
      </c>
      <c r="V850" s="234" t="s">
        <v>272</v>
      </c>
      <c r="W850" s="103">
        <v>5</v>
      </c>
      <c r="X850" s="234" t="s">
        <v>272</v>
      </c>
      <c r="Y850" s="242"/>
      <c r="Z850" s="242"/>
      <c r="AA850" s="103"/>
      <c r="AB850" s="234" t="s">
        <v>11498</v>
      </c>
      <c r="AC850" s="243">
        <v>44295.721261574072</v>
      </c>
      <c r="AD850" s="234" t="s">
        <v>55</v>
      </c>
      <c r="AE850" s="235" t="s">
        <v>12667</v>
      </c>
      <c r="AF850" s="237"/>
      <c r="AG850" s="234" t="s">
        <v>482</v>
      </c>
      <c r="AH850" s="241"/>
      <c r="AI850" t="b">
        <v>1</v>
      </c>
      <c r="AJ850" t="b">
        <v>0</v>
      </c>
      <c r="AK850" s="234"/>
      <c r="AL850" s="103"/>
      <c r="AM850" t="b">
        <v>0</v>
      </c>
      <c r="AN850" s="234"/>
      <c r="AO850" s="103"/>
      <c r="AP850" s="241"/>
      <c r="AQ850" s="241"/>
      <c r="AR850" s="241"/>
      <c r="AS850" s="241"/>
      <c r="AT850" s="234" t="s">
        <v>7005</v>
      </c>
      <c r="AU850" s="234" t="s">
        <v>7505</v>
      </c>
      <c r="AV850" t="b">
        <v>0</v>
      </c>
      <c r="AW850" t="b">
        <v>0</v>
      </c>
      <c r="AX850" s="241"/>
      <c r="AY850" s="241"/>
      <c r="AZ850" s="234"/>
      <c r="BA850" s="234"/>
      <c r="BB850" s="234"/>
      <c r="BC850" t="b">
        <v>0</v>
      </c>
      <c r="BD850" s="234" t="s">
        <v>7234</v>
      </c>
      <c r="BE850" s="234" t="s">
        <v>7026</v>
      </c>
      <c r="BF850" s="234" t="s">
        <v>7027</v>
      </c>
      <c r="BG850" s="234" t="s">
        <v>7010</v>
      </c>
      <c r="BH850" s="234" t="s">
        <v>55</v>
      </c>
      <c r="BI850" s="243">
        <v>44573.399375000001</v>
      </c>
      <c r="BJ850" s="234" t="s">
        <v>442</v>
      </c>
      <c r="BK850" s="234" t="s">
        <v>451</v>
      </c>
      <c r="BL850" s="234" t="s">
        <v>451</v>
      </c>
      <c r="BM850" s="234" t="s">
        <v>451</v>
      </c>
      <c r="BN850" s="241"/>
      <c r="BO850" t="b">
        <v>0</v>
      </c>
      <c r="BP850" t="b">
        <v>0</v>
      </c>
      <c r="BQ850" t="b">
        <v>0</v>
      </c>
      <c r="BR850" s="241"/>
      <c r="BS850" s="241"/>
      <c r="BT850" s="234" t="s">
        <v>7012</v>
      </c>
      <c r="BU850" t="b">
        <v>0</v>
      </c>
      <c r="BV850" s="103">
        <v>0</v>
      </c>
      <c r="BW850" s="235"/>
      <c r="BX850" s="234" t="s">
        <v>12667</v>
      </c>
      <c r="BY850" s="234" t="s">
        <v>56</v>
      </c>
      <c r="BZ850" s="234" t="s">
        <v>7014</v>
      </c>
    </row>
    <row r="851" spans="1:78" x14ac:dyDescent="0.25">
      <c r="A851" s="5">
        <v>1349</v>
      </c>
      <c r="B851" s="234" t="s">
        <v>12668</v>
      </c>
      <c r="C851" s="234" t="s">
        <v>12669</v>
      </c>
      <c r="D851" s="234"/>
      <c r="E851" s="234" t="s">
        <v>12670</v>
      </c>
      <c r="F851" s="234" t="s">
        <v>6993</v>
      </c>
      <c r="G851" s="234" t="s">
        <v>6994</v>
      </c>
      <c r="H851" s="234" t="s">
        <v>6995</v>
      </c>
      <c r="I851" s="242"/>
      <c r="J851" s="242">
        <v>44251</v>
      </c>
      <c r="K851" s="234" t="s">
        <v>4232</v>
      </c>
      <c r="L851" s="242">
        <v>44257</v>
      </c>
      <c r="M851" s="234" t="s">
        <v>6996</v>
      </c>
      <c r="N851" s="234" t="s">
        <v>8750</v>
      </c>
      <c r="O851" s="234" t="s">
        <v>8751</v>
      </c>
      <c r="P851" s="234" t="s">
        <v>6999</v>
      </c>
      <c r="Q851" s="234"/>
      <c r="R851" s="234" t="s">
        <v>451</v>
      </c>
      <c r="S851" t="b">
        <v>0</v>
      </c>
      <c r="T851" s="242"/>
      <c r="U851" s="103">
        <v>2</v>
      </c>
      <c r="V851" s="234" t="s">
        <v>272</v>
      </c>
      <c r="W851" s="103">
        <v>2</v>
      </c>
      <c r="X851" s="234" t="s">
        <v>272</v>
      </c>
      <c r="Y851" s="242"/>
      <c r="Z851" s="242"/>
      <c r="AA851" s="103"/>
      <c r="AB851" s="234"/>
      <c r="AC851" s="243">
        <v>44295.721238425926</v>
      </c>
      <c r="AD851" s="234" t="s">
        <v>55</v>
      </c>
      <c r="AE851" s="235" t="s">
        <v>12671</v>
      </c>
      <c r="AF851" s="237"/>
      <c r="AG851" s="234" t="s">
        <v>482</v>
      </c>
      <c r="AH851" s="241"/>
      <c r="AI851" t="b">
        <v>1</v>
      </c>
      <c r="AJ851" t="b">
        <v>0</v>
      </c>
      <c r="AK851" s="234"/>
      <c r="AL851" s="103"/>
      <c r="AM851" t="b">
        <v>0</v>
      </c>
      <c r="AN851" s="234"/>
      <c r="AO851" s="103"/>
      <c r="AP851" s="241"/>
      <c r="AQ851" s="241"/>
      <c r="AR851" s="241"/>
      <c r="AS851" s="241"/>
      <c r="AT851" s="234"/>
      <c r="AU851" s="234" t="s">
        <v>7505</v>
      </c>
      <c r="AV851" t="b">
        <v>0</v>
      </c>
      <c r="AW851" t="b">
        <v>0</v>
      </c>
      <c r="AX851" s="241"/>
      <c r="AY851" s="241"/>
      <c r="AZ851" s="234"/>
      <c r="BA851" s="234"/>
      <c r="BB851" s="234"/>
      <c r="BC851" t="b">
        <v>1</v>
      </c>
      <c r="BD851" s="234" t="s">
        <v>7008</v>
      </c>
      <c r="BE851" s="234" t="s">
        <v>7009</v>
      </c>
      <c r="BF851" s="234" t="s">
        <v>6972</v>
      </c>
      <c r="BG851" s="234" t="s">
        <v>7028</v>
      </c>
      <c r="BH851" s="234" t="s">
        <v>55</v>
      </c>
      <c r="BI851" s="243">
        <v>44573.399363425924</v>
      </c>
      <c r="BJ851" s="234" t="s">
        <v>442</v>
      </c>
      <c r="BK851" s="234" t="s">
        <v>451</v>
      </c>
      <c r="BL851" s="234" t="s">
        <v>451</v>
      </c>
      <c r="BM851" s="234" t="s">
        <v>451</v>
      </c>
      <c r="BN851" s="241"/>
      <c r="BO851" t="b">
        <v>0</v>
      </c>
      <c r="BP851" t="b">
        <v>0</v>
      </c>
      <c r="BQ851" t="b">
        <v>0</v>
      </c>
      <c r="BR851" s="241"/>
      <c r="BS851" s="241"/>
      <c r="BT851" s="234" t="s">
        <v>7012</v>
      </c>
      <c r="BU851" t="b">
        <v>0</v>
      </c>
      <c r="BV851" s="103">
        <v>0</v>
      </c>
      <c r="BW851" s="235"/>
      <c r="BX851" s="234" t="s">
        <v>12671</v>
      </c>
      <c r="BY851" s="234" t="s">
        <v>56</v>
      </c>
      <c r="BZ851" s="234" t="s">
        <v>7014</v>
      </c>
    </row>
    <row r="852" spans="1:78" x14ac:dyDescent="0.25">
      <c r="A852" s="5">
        <v>1348</v>
      </c>
      <c r="B852" s="234" t="s">
        <v>12672</v>
      </c>
      <c r="C852" s="234" t="s">
        <v>12673</v>
      </c>
      <c r="D852" s="234"/>
      <c r="E852" s="234" t="s">
        <v>12674</v>
      </c>
      <c r="F852" s="234" t="s">
        <v>7156</v>
      </c>
      <c r="G852" s="234" t="s">
        <v>7856</v>
      </c>
      <c r="H852" s="234" t="s">
        <v>7018</v>
      </c>
      <c r="I852" s="242"/>
      <c r="J852" s="242">
        <v>44251</v>
      </c>
      <c r="K852" s="234" t="s">
        <v>12675</v>
      </c>
      <c r="L852" s="242">
        <v>44251</v>
      </c>
      <c r="M852" s="234" t="s">
        <v>7228</v>
      </c>
      <c r="N852" s="234" t="s">
        <v>7430</v>
      </c>
      <c r="O852" s="234" t="s">
        <v>12676</v>
      </c>
      <c r="P852" s="234" t="s">
        <v>6999</v>
      </c>
      <c r="Q852" s="234"/>
      <c r="R852" s="234" t="s">
        <v>451</v>
      </c>
      <c r="S852" t="b">
        <v>0</v>
      </c>
      <c r="T852" s="242"/>
      <c r="U852" s="103">
        <v>5</v>
      </c>
      <c r="V852" s="234" t="s">
        <v>272</v>
      </c>
      <c r="W852" s="103">
        <v>5</v>
      </c>
      <c r="X852" s="234" t="s">
        <v>272</v>
      </c>
      <c r="Y852" s="242"/>
      <c r="Z852" s="242"/>
      <c r="AA852" s="103"/>
      <c r="AB852" s="234"/>
      <c r="AC852" s="243">
        <v>44295.721203703702</v>
      </c>
      <c r="AD852" s="234" t="s">
        <v>55</v>
      </c>
      <c r="AE852" s="235" t="s">
        <v>12677</v>
      </c>
      <c r="AF852" s="237"/>
      <c r="AG852" s="234" t="s">
        <v>482</v>
      </c>
      <c r="AH852" s="241"/>
      <c r="AI852" t="b">
        <v>1</v>
      </c>
      <c r="AJ852" t="b">
        <v>0</v>
      </c>
      <c r="AK852" s="234"/>
      <c r="AL852" s="103"/>
      <c r="AM852" t="b">
        <v>0</v>
      </c>
      <c r="AN852" s="234"/>
      <c r="AO852" s="103"/>
      <c r="AP852" s="241"/>
      <c r="AQ852" s="241"/>
      <c r="AR852" s="241"/>
      <c r="AS852" s="241"/>
      <c r="AT852" s="234"/>
      <c r="AU852" s="234" t="s">
        <v>7505</v>
      </c>
      <c r="AV852" t="b">
        <v>0</v>
      </c>
      <c r="AW852" t="b">
        <v>0</v>
      </c>
      <c r="AX852" s="241"/>
      <c r="AY852" s="241"/>
      <c r="AZ852" s="234"/>
      <c r="BA852" s="234"/>
      <c r="BB852" s="234"/>
      <c r="BC852" t="b">
        <v>1</v>
      </c>
      <c r="BD852" s="234" t="s">
        <v>7234</v>
      </c>
      <c r="BE852" s="234" t="s">
        <v>7026</v>
      </c>
      <c r="BF852" s="234" t="s">
        <v>6972</v>
      </c>
      <c r="BG852" s="234" t="s">
        <v>7010</v>
      </c>
      <c r="BH852" s="234" t="s">
        <v>55</v>
      </c>
      <c r="BI852" s="243">
        <v>44573.399363425924</v>
      </c>
      <c r="BJ852" s="234" t="s">
        <v>442</v>
      </c>
      <c r="BK852" s="234" t="s">
        <v>451</v>
      </c>
      <c r="BL852" s="234" t="s">
        <v>451</v>
      </c>
      <c r="BM852" s="234" t="s">
        <v>451</v>
      </c>
      <c r="BN852" s="241"/>
      <c r="BO852" t="b">
        <v>0</v>
      </c>
      <c r="BP852" t="b">
        <v>0</v>
      </c>
      <c r="BQ852" t="b">
        <v>0</v>
      </c>
      <c r="BR852" s="241"/>
      <c r="BS852" s="241"/>
      <c r="BT852" s="234" t="s">
        <v>7012</v>
      </c>
      <c r="BU852" t="b">
        <v>0</v>
      </c>
      <c r="BV852" s="103">
        <v>0</v>
      </c>
      <c r="BW852" s="235"/>
      <c r="BX852" s="234" t="s">
        <v>12677</v>
      </c>
      <c r="BY852" s="234" t="s">
        <v>56</v>
      </c>
      <c r="BZ852" s="234" t="s">
        <v>7014</v>
      </c>
    </row>
    <row r="853" spans="1:78" x14ac:dyDescent="0.25">
      <c r="A853" s="5">
        <v>1347</v>
      </c>
      <c r="B853" s="234" t="s">
        <v>12678</v>
      </c>
      <c r="C853" s="234" t="s">
        <v>12679</v>
      </c>
      <c r="D853" s="234" t="s">
        <v>9201</v>
      </c>
      <c r="E853" s="234" t="s">
        <v>12680</v>
      </c>
      <c r="F853" s="234" t="s">
        <v>6993</v>
      </c>
      <c r="G853" s="234" t="s">
        <v>7315</v>
      </c>
      <c r="H853" s="234" t="s">
        <v>6994</v>
      </c>
      <c r="I853" s="242"/>
      <c r="J853" s="242">
        <v>44250</v>
      </c>
      <c r="K853" s="234" t="s">
        <v>12681</v>
      </c>
      <c r="L853" s="242">
        <v>44256</v>
      </c>
      <c r="M853" s="234" t="s">
        <v>6996</v>
      </c>
      <c r="N853" s="234" t="s">
        <v>9202</v>
      </c>
      <c r="O853" s="234" t="s">
        <v>12682</v>
      </c>
      <c r="P853" s="234" t="s">
        <v>6999</v>
      </c>
      <c r="Q853" s="234"/>
      <c r="R853" s="234" t="s">
        <v>451</v>
      </c>
      <c r="S853" t="b">
        <v>0</v>
      </c>
      <c r="T853" s="242"/>
      <c r="U853" s="103">
        <v>3</v>
      </c>
      <c r="V853" s="234" t="s">
        <v>272</v>
      </c>
      <c r="W853" s="103">
        <v>3</v>
      </c>
      <c r="X853" s="234" t="s">
        <v>272</v>
      </c>
      <c r="Y853" s="242"/>
      <c r="Z853" s="242"/>
      <c r="AA853" s="103"/>
      <c r="AB853" s="234" t="s">
        <v>9205</v>
      </c>
      <c r="AC853" s="243">
        <v>44295.721134259256</v>
      </c>
      <c r="AD853" s="234" t="s">
        <v>55</v>
      </c>
      <c r="AE853" s="235" t="s">
        <v>12683</v>
      </c>
      <c r="AF853" s="237"/>
      <c r="AG853" s="234" t="s">
        <v>482</v>
      </c>
      <c r="AH853" s="241"/>
      <c r="AI853" t="b">
        <v>1</v>
      </c>
      <c r="AJ853" t="b">
        <v>0</v>
      </c>
      <c r="AK853" s="234"/>
      <c r="AL853" s="103"/>
      <c r="AM853" t="b">
        <v>0</v>
      </c>
      <c r="AN853" s="234"/>
      <c r="AO853" s="103"/>
      <c r="AP853" s="241"/>
      <c r="AQ853" s="241"/>
      <c r="AR853" s="241"/>
      <c r="AS853" s="241"/>
      <c r="AT853" s="234" t="s">
        <v>7005</v>
      </c>
      <c r="AU853" s="234" t="s">
        <v>7505</v>
      </c>
      <c r="AV853" t="b">
        <v>0</v>
      </c>
      <c r="AW853" t="b">
        <v>0</v>
      </c>
      <c r="AX853" s="241"/>
      <c r="AY853" s="241"/>
      <c r="AZ853" s="234"/>
      <c r="BA853" s="234"/>
      <c r="BB853" s="234"/>
      <c r="BC853" t="b">
        <v>0</v>
      </c>
      <c r="BD853" s="234" t="s">
        <v>7008</v>
      </c>
      <c r="BE853" s="234" t="s">
        <v>7009</v>
      </c>
      <c r="BF853" s="234" t="s">
        <v>7027</v>
      </c>
      <c r="BG853" s="234" t="s">
        <v>7028</v>
      </c>
      <c r="BH853" s="234" t="s">
        <v>55</v>
      </c>
      <c r="BI853" s="243">
        <v>44573.399363425924</v>
      </c>
      <c r="BJ853" s="234" t="s">
        <v>442</v>
      </c>
      <c r="BK853" s="234" t="s">
        <v>451</v>
      </c>
      <c r="BL853" s="234" t="s">
        <v>451</v>
      </c>
      <c r="BM853" s="234" t="s">
        <v>451</v>
      </c>
      <c r="BN853" s="241"/>
      <c r="BO853" t="b">
        <v>0</v>
      </c>
      <c r="BP853" t="b">
        <v>0</v>
      </c>
      <c r="BQ853" t="b">
        <v>0</v>
      </c>
      <c r="BR853" s="241"/>
      <c r="BS853" s="241"/>
      <c r="BT853" s="234" t="s">
        <v>7012</v>
      </c>
      <c r="BU853" t="b">
        <v>0</v>
      </c>
      <c r="BV853" s="103">
        <v>0</v>
      </c>
      <c r="BW853" s="235"/>
      <c r="BX853" s="234" t="s">
        <v>12683</v>
      </c>
      <c r="BY853" s="234" t="s">
        <v>56</v>
      </c>
      <c r="BZ853" s="234" t="s">
        <v>7014</v>
      </c>
    </row>
    <row r="854" spans="1:78" x14ac:dyDescent="0.25">
      <c r="A854" s="5">
        <v>1346</v>
      </c>
      <c r="B854" s="234" t="s">
        <v>12684</v>
      </c>
      <c r="C854" s="234" t="s">
        <v>12685</v>
      </c>
      <c r="D854" s="234"/>
      <c r="E854" s="234" t="s">
        <v>12399</v>
      </c>
      <c r="F854" s="234" t="s">
        <v>7156</v>
      </c>
      <c r="G854" s="234" t="s">
        <v>7856</v>
      </c>
      <c r="H854" s="234" t="s">
        <v>7018</v>
      </c>
      <c r="I854" s="242"/>
      <c r="J854" s="242">
        <v>44249</v>
      </c>
      <c r="K854" s="234" t="s">
        <v>12686</v>
      </c>
      <c r="L854" s="242">
        <v>44251</v>
      </c>
      <c r="M854" s="234" t="s">
        <v>7159</v>
      </c>
      <c r="N854" s="234" t="s">
        <v>7430</v>
      </c>
      <c r="O854" s="234" t="s">
        <v>12401</v>
      </c>
      <c r="P854" s="234" t="s">
        <v>6999</v>
      </c>
      <c r="Q854" s="234"/>
      <c r="R854" s="234" t="s">
        <v>451</v>
      </c>
      <c r="S854" t="b">
        <v>0</v>
      </c>
      <c r="T854" s="242"/>
      <c r="U854" s="103">
        <v>5</v>
      </c>
      <c r="V854" s="234" t="s">
        <v>272</v>
      </c>
      <c r="W854" s="103">
        <v>5</v>
      </c>
      <c r="X854" s="234" t="s">
        <v>272</v>
      </c>
      <c r="Y854" s="242"/>
      <c r="Z854" s="242"/>
      <c r="AA854" s="103"/>
      <c r="AB854" s="234"/>
      <c r="AC854" s="243">
        <v>44295.72111111111</v>
      </c>
      <c r="AD854" s="234" t="s">
        <v>55</v>
      </c>
      <c r="AE854" s="235" t="s">
        <v>12687</v>
      </c>
      <c r="AF854" s="237"/>
      <c r="AG854" s="234" t="s">
        <v>482</v>
      </c>
      <c r="AH854" s="241"/>
      <c r="AI854" t="b">
        <v>1</v>
      </c>
      <c r="AJ854" t="b">
        <v>0</v>
      </c>
      <c r="AK854" s="234"/>
      <c r="AL854" s="103"/>
      <c r="AM854" t="b">
        <v>0</v>
      </c>
      <c r="AN854" s="234"/>
      <c r="AO854" s="103"/>
      <c r="AP854" s="241"/>
      <c r="AQ854" s="241"/>
      <c r="AR854" s="241"/>
      <c r="AS854" s="241"/>
      <c r="AT854" s="234" t="s">
        <v>7005</v>
      </c>
      <c r="AU854" s="234" t="s">
        <v>7505</v>
      </c>
      <c r="AV854" t="b">
        <v>0</v>
      </c>
      <c r="AW854" t="b">
        <v>0</v>
      </c>
      <c r="AX854" s="241"/>
      <c r="AY854" s="241"/>
      <c r="AZ854" s="234"/>
      <c r="BA854" s="234"/>
      <c r="BB854" s="234"/>
      <c r="BC854" t="b">
        <v>1</v>
      </c>
      <c r="BD854" s="234" t="s">
        <v>7170</v>
      </c>
      <c r="BE854" s="234" t="s">
        <v>7026</v>
      </c>
      <c r="BF854" s="234" t="s">
        <v>7027</v>
      </c>
      <c r="BG854" s="234" t="s">
        <v>7010</v>
      </c>
      <c r="BH854" s="234" t="s">
        <v>55</v>
      </c>
      <c r="BI854" s="243">
        <v>44573.399363425924</v>
      </c>
      <c r="BJ854" s="234" t="s">
        <v>442</v>
      </c>
      <c r="BK854" s="234" t="s">
        <v>451</v>
      </c>
      <c r="BL854" s="234" t="s">
        <v>451</v>
      </c>
      <c r="BM854" s="234" t="s">
        <v>451</v>
      </c>
      <c r="BN854" s="241"/>
      <c r="BO854" t="b">
        <v>0</v>
      </c>
      <c r="BP854" t="b">
        <v>0</v>
      </c>
      <c r="BQ854" t="b">
        <v>0</v>
      </c>
      <c r="BR854" s="241"/>
      <c r="BS854" s="241"/>
      <c r="BT854" s="234" t="s">
        <v>7012</v>
      </c>
      <c r="BU854" t="b">
        <v>0</v>
      </c>
      <c r="BV854" s="103">
        <v>0</v>
      </c>
      <c r="BW854" s="235"/>
      <c r="BX854" s="234" t="s">
        <v>12687</v>
      </c>
      <c r="BY854" s="234" t="s">
        <v>56</v>
      </c>
      <c r="BZ854" s="234" t="s">
        <v>7014</v>
      </c>
    </row>
    <row r="855" spans="1:78" x14ac:dyDescent="0.25">
      <c r="A855" s="5">
        <v>1345</v>
      </c>
      <c r="B855" s="234" t="s">
        <v>12688</v>
      </c>
      <c r="C855" s="234" t="s">
        <v>12689</v>
      </c>
      <c r="D855" s="234"/>
      <c r="E855" s="234" t="s">
        <v>12690</v>
      </c>
      <c r="F855" s="234" t="s">
        <v>6993</v>
      </c>
      <c r="G855" s="234" t="s">
        <v>11209</v>
      </c>
      <c r="H855" s="234" t="s">
        <v>7856</v>
      </c>
      <c r="I855" s="242"/>
      <c r="J855" s="242">
        <v>44250</v>
      </c>
      <c r="K855" s="234" t="s">
        <v>12691</v>
      </c>
      <c r="L855" s="242">
        <v>44260</v>
      </c>
      <c r="M855" s="234" t="s">
        <v>7871</v>
      </c>
      <c r="N855" s="234" t="s">
        <v>7430</v>
      </c>
      <c r="O855" s="234" t="s">
        <v>12692</v>
      </c>
      <c r="P855" s="234" t="s">
        <v>6999</v>
      </c>
      <c r="Q855" s="234"/>
      <c r="R855" s="234" t="s">
        <v>451</v>
      </c>
      <c r="S855" t="b">
        <v>0</v>
      </c>
      <c r="T855" s="242"/>
      <c r="U855" s="103">
        <v>45</v>
      </c>
      <c r="V855" s="234" t="s">
        <v>272</v>
      </c>
      <c r="W855" s="103">
        <v>317</v>
      </c>
      <c r="X855" s="234" t="s">
        <v>272</v>
      </c>
      <c r="Y855" s="242"/>
      <c r="Z855" s="242"/>
      <c r="AA855" s="103"/>
      <c r="AB855" s="234"/>
      <c r="AC855" s="243">
        <v>44295.721076388887</v>
      </c>
      <c r="AD855" s="234" t="s">
        <v>55</v>
      </c>
      <c r="AE855" s="235" t="s">
        <v>12693</v>
      </c>
      <c r="AF855" s="237"/>
      <c r="AG855" s="234" t="s">
        <v>482</v>
      </c>
      <c r="AH855" s="241"/>
      <c r="AI855" t="b">
        <v>1</v>
      </c>
      <c r="AJ855" t="b">
        <v>0</v>
      </c>
      <c r="AK855" s="234"/>
      <c r="AL855" s="103"/>
      <c r="AM855" t="b">
        <v>0</v>
      </c>
      <c r="AN855" s="234"/>
      <c r="AO855" s="103"/>
      <c r="AP855" s="241"/>
      <c r="AQ855" s="241"/>
      <c r="AR855" s="241"/>
      <c r="AS855" s="241"/>
      <c r="AT855" s="234"/>
      <c r="AU855" s="234" t="s">
        <v>7505</v>
      </c>
      <c r="AV855" t="b">
        <v>0</v>
      </c>
      <c r="AW855" t="b">
        <v>0</v>
      </c>
      <c r="AX855" s="241"/>
      <c r="AY855" s="241"/>
      <c r="AZ855" s="234"/>
      <c r="BA855" s="234"/>
      <c r="BB855" s="234"/>
      <c r="BC855" t="b">
        <v>1</v>
      </c>
      <c r="BD855" s="234" t="s">
        <v>7876</v>
      </c>
      <c r="BE855" s="234" t="s">
        <v>7026</v>
      </c>
      <c r="BF855" s="234" t="s">
        <v>7027</v>
      </c>
      <c r="BG855" s="234" t="s">
        <v>7028</v>
      </c>
      <c r="BH855" s="234" t="s">
        <v>55</v>
      </c>
      <c r="BI855" s="243">
        <v>44573.399351851855</v>
      </c>
      <c r="BJ855" s="234" t="s">
        <v>442</v>
      </c>
      <c r="BK855" s="234" t="s">
        <v>451</v>
      </c>
      <c r="BL855" s="234" t="s">
        <v>451</v>
      </c>
      <c r="BM855" s="234" t="s">
        <v>451</v>
      </c>
      <c r="BN855" s="241"/>
      <c r="BO855" t="b">
        <v>0</v>
      </c>
      <c r="BP855" t="b">
        <v>0</v>
      </c>
      <c r="BQ855" t="b">
        <v>0</v>
      </c>
      <c r="BR855" s="241"/>
      <c r="BS855" s="241"/>
      <c r="BT855" s="234" t="s">
        <v>7012</v>
      </c>
      <c r="BU855" t="b">
        <v>0</v>
      </c>
      <c r="BV855" s="103">
        <v>0</v>
      </c>
      <c r="BW855" s="235"/>
      <c r="BX855" s="234" t="s">
        <v>12693</v>
      </c>
      <c r="BY855" s="234" t="s">
        <v>56</v>
      </c>
      <c r="BZ855" s="234" t="s">
        <v>7014</v>
      </c>
    </row>
    <row r="856" spans="1:78" x14ac:dyDescent="0.25">
      <c r="A856" s="5">
        <v>1344</v>
      </c>
      <c r="B856" s="234" t="s">
        <v>12694</v>
      </c>
      <c r="C856" s="234" t="s">
        <v>12695</v>
      </c>
      <c r="D856" s="234" t="s">
        <v>11493</v>
      </c>
      <c r="E856" s="234" t="s">
        <v>11517</v>
      </c>
      <c r="F856" s="234" t="s">
        <v>7156</v>
      </c>
      <c r="G856" s="234" t="s">
        <v>7856</v>
      </c>
      <c r="H856" s="234" t="s">
        <v>7018</v>
      </c>
      <c r="I856" s="242"/>
      <c r="J856" s="242">
        <v>44251</v>
      </c>
      <c r="K856" s="234" t="s">
        <v>12696</v>
      </c>
      <c r="L856" s="242">
        <v>44251</v>
      </c>
      <c r="M856" s="234" t="s">
        <v>7228</v>
      </c>
      <c r="N856" s="234" t="s">
        <v>11496</v>
      </c>
      <c r="O856" s="234" t="s">
        <v>11497</v>
      </c>
      <c r="P856" s="234" t="s">
        <v>6999</v>
      </c>
      <c r="Q856" s="234"/>
      <c r="R856" s="234" t="s">
        <v>451</v>
      </c>
      <c r="S856" t="b">
        <v>0</v>
      </c>
      <c r="T856" s="242"/>
      <c r="U856" s="103">
        <v>5</v>
      </c>
      <c r="V856" s="234" t="s">
        <v>272</v>
      </c>
      <c r="W856" s="103">
        <v>5</v>
      </c>
      <c r="X856" s="234" t="s">
        <v>272</v>
      </c>
      <c r="Y856" s="242"/>
      <c r="Z856" s="242"/>
      <c r="AA856" s="103"/>
      <c r="AB856" s="234" t="s">
        <v>11498</v>
      </c>
      <c r="AC856" s="243">
        <v>44295.721041666664</v>
      </c>
      <c r="AD856" s="234" t="s">
        <v>55</v>
      </c>
      <c r="AE856" s="235" t="s">
        <v>12697</v>
      </c>
      <c r="AF856" s="237"/>
      <c r="AG856" s="234" t="s">
        <v>482</v>
      </c>
      <c r="AH856" s="241"/>
      <c r="AI856" t="b">
        <v>1</v>
      </c>
      <c r="AJ856" t="b">
        <v>0</v>
      </c>
      <c r="AK856" s="234"/>
      <c r="AL856" s="103"/>
      <c r="AM856" t="b">
        <v>0</v>
      </c>
      <c r="AN856" s="234"/>
      <c r="AO856" s="103"/>
      <c r="AP856" s="241"/>
      <c r="AQ856" s="241"/>
      <c r="AR856" s="241"/>
      <c r="AS856" s="241"/>
      <c r="AT856" s="234" t="s">
        <v>7005</v>
      </c>
      <c r="AU856" s="234" t="s">
        <v>7505</v>
      </c>
      <c r="AV856" t="b">
        <v>0</v>
      </c>
      <c r="AW856" t="b">
        <v>0</v>
      </c>
      <c r="AX856" s="241"/>
      <c r="AY856" s="241"/>
      <c r="AZ856" s="234"/>
      <c r="BA856" s="234"/>
      <c r="BB856" s="234"/>
      <c r="BC856" t="b">
        <v>0</v>
      </c>
      <c r="BD856" s="234" t="s">
        <v>7234</v>
      </c>
      <c r="BE856" s="234" t="s">
        <v>7026</v>
      </c>
      <c r="BF856" s="234" t="s">
        <v>7027</v>
      </c>
      <c r="BG856" s="234" t="s">
        <v>7010</v>
      </c>
      <c r="BH856" s="234" t="s">
        <v>55</v>
      </c>
      <c r="BI856" s="243">
        <v>44573.399351851855</v>
      </c>
      <c r="BJ856" s="234" t="s">
        <v>442</v>
      </c>
      <c r="BK856" s="234" t="s">
        <v>451</v>
      </c>
      <c r="BL856" s="234" t="s">
        <v>451</v>
      </c>
      <c r="BM856" s="234" t="s">
        <v>451</v>
      </c>
      <c r="BN856" s="241"/>
      <c r="BO856" t="b">
        <v>0</v>
      </c>
      <c r="BP856" t="b">
        <v>0</v>
      </c>
      <c r="BQ856" t="b">
        <v>0</v>
      </c>
      <c r="BR856" s="241"/>
      <c r="BS856" s="241"/>
      <c r="BT856" s="234" t="s">
        <v>7012</v>
      </c>
      <c r="BU856" t="b">
        <v>0</v>
      </c>
      <c r="BV856" s="103">
        <v>0</v>
      </c>
      <c r="BW856" s="235"/>
      <c r="BX856" s="234" t="s">
        <v>12697</v>
      </c>
      <c r="BY856" s="234" t="s">
        <v>56</v>
      </c>
      <c r="BZ856" s="234" t="s">
        <v>7014</v>
      </c>
    </row>
    <row r="857" spans="1:78" x14ac:dyDescent="0.25">
      <c r="A857" s="5">
        <v>1343</v>
      </c>
      <c r="B857" s="234" t="s">
        <v>12698</v>
      </c>
      <c r="C857" s="234" t="s">
        <v>12699</v>
      </c>
      <c r="D857" s="234" t="s">
        <v>11753</v>
      </c>
      <c r="E857" s="234" t="s">
        <v>11754</v>
      </c>
      <c r="F857" s="234" t="s">
        <v>7156</v>
      </c>
      <c r="G857" s="234" t="s">
        <v>7856</v>
      </c>
      <c r="H857" s="234" t="s">
        <v>7018</v>
      </c>
      <c r="I857" s="242"/>
      <c r="J857" s="242">
        <v>44250</v>
      </c>
      <c r="K857" s="234" t="s">
        <v>12700</v>
      </c>
      <c r="L857" s="242">
        <v>44251</v>
      </c>
      <c r="M857" s="234" t="s">
        <v>7159</v>
      </c>
      <c r="N857" s="234" t="s">
        <v>11756</v>
      </c>
      <c r="O857" s="234" t="s">
        <v>11898</v>
      </c>
      <c r="P857" s="234" t="s">
        <v>6999</v>
      </c>
      <c r="Q857" s="234"/>
      <c r="R857" s="234" t="s">
        <v>451</v>
      </c>
      <c r="S857" t="b">
        <v>0</v>
      </c>
      <c r="T857" s="242"/>
      <c r="U857" s="103">
        <v>2</v>
      </c>
      <c r="V857" s="234" t="s">
        <v>272</v>
      </c>
      <c r="W857" s="103">
        <v>2</v>
      </c>
      <c r="X857" s="234" t="s">
        <v>272</v>
      </c>
      <c r="Y857" s="242"/>
      <c r="Z857" s="242"/>
      <c r="AA857" s="103"/>
      <c r="AB857" s="234" t="s">
        <v>11758</v>
      </c>
      <c r="AC857" s="243">
        <v>44295.721006944441</v>
      </c>
      <c r="AD857" s="234" t="s">
        <v>55</v>
      </c>
      <c r="AE857" s="235" t="s">
        <v>12701</v>
      </c>
      <c r="AF857" s="237"/>
      <c r="AG857" s="234" t="s">
        <v>482</v>
      </c>
      <c r="AH857" s="241"/>
      <c r="AI857" t="b">
        <v>1</v>
      </c>
      <c r="AJ857" t="b">
        <v>0</v>
      </c>
      <c r="AK857" s="234"/>
      <c r="AL857" s="103"/>
      <c r="AM857" t="b">
        <v>0</v>
      </c>
      <c r="AN857" s="234"/>
      <c r="AO857" s="103"/>
      <c r="AP857" s="241"/>
      <c r="AQ857" s="241"/>
      <c r="AR857" s="241"/>
      <c r="AS857" s="241"/>
      <c r="AT857" s="234" t="s">
        <v>7005</v>
      </c>
      <c r="AU857" s="234" t="s">
        <v>7505</v>
      </c>
      <c r="AV857" t="b">
        <v>0</v>
      </c>
      <c r="AW857" t="b">
        <v>0</v>
      </c>
      <c r="AX857" s="241"/>
      <c r="AY857" s="241"/>
      <c r="AZ857" s="234"/>
      <c r="BA857" s="234"/>
      <c r="BB857" s="234"/>
      <c r="BC857" t="b">
        <v>0</v>
      </c>
      <c r="BD857" s="234" t="s">
        <v>7170</v>
      </c>
      <c r="BE857" s="234" t="s">
        <v>7026</v>
      </c>
      <c r="BF857" s="234" t="s">
        <v>7027</v>
      </c>
      <c r="BG857" s="234" t="s">
        <v>7010</v>
      </c>
      <c r="BH857" s="234" t="s">
        <v>55</v>
      </c>
      <c r="BI857" s="243">
        <v>44573.399351851855</v>
      </c>
      <c r="BJ857" s="234" t="s">
        <v>442</v>
      </c>
      <c r="BK857" s="234" t="s">
        <v>451</v>
      </c>
      <c r="BL857" s="234" t="s">
        <v>451</v>
      </c>
      <c r="BM857" s="234" t="s">
        <v>451</v>
      </c>
      <c r="BN857" s="241"/>
      <c r="BO857" t="b">
        <v>0</v>
      </c>
      <c r="BP857" t="b">
        <v>0</v>
      </c>
      <c r="BQ857" t="b">
        <v>0</v>
      </c>
      <c r="BR857" s="241"/>
      <c r="BS857" s="241"/>
      <c r="BT857" s="234" t="s">
        <v>7012</v>
      </c>
      <c r="BU857" t="b">
        <v>0</v>
      </c>
      <c r="BV857" s="103">
        <v>0</v>
      </c>
      <c r="BW857" s="235"/>
      <c r="BX857" s="234" t="s">
        <v>12701</v>
      </c>
      <c r="BY857" s="234" t="s">
        <v>56</v>
      </c>
      <c r="BZ857" s="234" t="s">
        <v>7014</v>
      </c>
    </row>
    <row r="858" spans="1:78" x14ac:dyDescent="0.25">
      <c r="A858" s="5">
        <v>1342</v>
      </c>
      <c r="B858" s="234" t="s">
        <v>12702</v>
      </c>
      <c r="C858" s="234" t="s">
        <v>12703</v>
      </c>
      <c r="D858" s="234"/>
      <c r="E858" s="234" t="s">
        <v>11655</v>
      </c>
      <c r="F858" s="234" t="s">
        <v>7156</v>
      </c>
      <c r="G858" s="234" t="s">
        <v>7856</v>
      </c>
      <c r="H858" s="234" t="s">
        <v>7018</v>
      </c>
      <c r="I858" s="242"/>
      <c r="J858" s="242">
        <v>44250</v>
      </c>
      <c r="K858" s="234" t="s">
        <v>12704</v>
      </c>
      <c r="L858" s="242">
        <v>44250</v>
      </c>
      <c r="M858" s="234" t="s">
        <v>6996</v>
      </c>
      <c r="N858" s="234" t="s">
        <v>11657</v>
      </c>
      <c r="O858" s="234" t="s">
        <v>11658</v>
      </c>
      <c r="P858" s="234" t="s">
        <v>6999</v>
      </c>
      <c r="Q858" s="234"/>
      <c r="R858" s="234" t="s">
        <v>451</v>
      </c>
      <c r="S858" t="b">
        <v>0</v>
      </c>
      <c r="T858" s="242"/>
      <c r="U858" s="103">
        <v>1</v>
      </c>
      <c r="V858" s="234" t="s">
        <v>272</v>
      </c>
      <c r="W858" s="103">
        <v>1</v>
      </c>
      <c r="X858" s="234" t="s">
        <v>272</v>
      </c>
      <c r="Y858" s="242"/>
      <c r="Z858" s="242"/>
      <c r="AA858" s="103"/>
      <c r="AB858" s="234"/>
      <c r="AC858" s="243">
        <v>44295.720960648148</v>
      </c>
      <c r="AD858" s="234" t="s">
        <v>55</v>
      </c>
      <c r="AE858" s="235" t="s">
        <v>12705</v>
      </c>
      <c r="AF858" s="237"/>
      <c r="AG858" s="234" t="s">
        <v>482</v>
      </c>
      <c r="AH858" s="241"/>
      <c r="AI858" t="b">
        <v>1</v>
      </c>
      <c r="AJ858" t="b">
        <v>0</v>
      </c>
      <c r="AK858" s="234"/>
      <c r="AL858" s="103"/>
      <c r="AM858" t="b">
        <v>0</v>
      </c>
      <c r="AN858" s="234"/>
      <c r="AO858" s="103"/>
      <c r="AP858" s="241"/>
      <c r="AQ858" s="241"/>
      <c r="AR858" s="241"/>
      <c r="AS858" s="241"/>
      <c r="AT858" s="234"/>
      <c r="AU858" s="234" t="s">
        <v>7505</v>
      </c>
      <c r="AV858" t="b">
        <v>0</v>
      </c>
      <c r="AW858" t="b">
        <v>0</v>
      </c>
      <c r="AX858" s="241"/>
      <c r="AY858" s="241"/>
      <c r="AZ858" s="234"/>
      <c r="BA858" s="234"/>
      <c r="BB858" s="234"/>
      <c r="BC858" t="b">
        <v>1</v>
      </c>
      <c r="BD858" s="234" t="s">
        <v>7008</v>
      </c>
      <c r="BE858" s="234" t="s">
        <v>7026</v>
      </c>
      <c r="BF858" s="234" t="s">
        <v>7027</v>
      </c>
      <c r="BG858" s="234" t="s">
        <v>7010</v>
      </c>
      <c r="BH858" s="234" t="s">
        <v>55</v>
      </c>
      <c r="BI858" s="243">
        <v>44573.399340277778</v>
      </c>
      <c r="BJ858" s="234" t="s">
        <v>442</v>
      </c>
      <c r="BK858" s="234" t="s">
        <v>451</v>
      </c>
      <c r="BL858" s="234" t="s">
        <v>451</v>
      </c>
      <c r="BM858" s="234" t="s">
        <v>451</v>
      </c>
      <c r="BN858" s="241"/>
      <c r="BO858" t="b">
        <v>0</v>
      </c>
      <c r="BP858" t="b">
        <v>0</v>
      </c>
      <c r="BQ858" t="b">
        <v>0</v>
      </c>
      <c r="BR858" s="241"/>
      <c r="BS858" s="241"/>
      <c r="BT858" s="234" t="s">
        <v>7012</v>
      </c>
      <c r="BU858" t="b">
        <v>0</v>
      </c>
      <c r="BV858" s="103">
        <v>0</v>
      </c>
      <c r="BW858" s="235"/>
      <c r="BX858" s="234" t="s">
        <v>12705</v>
      </c>
      <c r="BY858" s="234" t="s">
        <v>56</v>
      </c>
      <c r="BZ858" s="234" t="s">
        <v>7014</v>
      </c>
    </row>
    <row r="859" spans="1:78" x14ac:dyDescent="0.25">
      <c r="A859" s="5">
        <v>1341</v>
      </c>
      <c r="B859" s="234" t="s">
        <v>12706</v>
      </c>
      <c r="C859" s="234" t="s">
        <v>12707</v>
      </c>
      <c r="D859" s="234"/>
      <c r="E859" s="234" t="s">
        <v>12708</v>
      </c>
      <c r="F859" s="234" t="s">
        <v>6993</v>
      </c>
      <c r="G859" s="234" t="s">
        <v>7315</v>
      </c>
      <c r="H859" s="234" t="s">
        <v>6994</v>
      </c>
      <c r="I859" s="242"/>
      <c r="J859" s="242">
        <v>44249</v>
      </c>
      <c r="K859" s="234" t="s">
        <v>12709</v>
      </c>
      <c r="L859" s="242">
        <v>44251</v>
      </c>
      <c r="M859" s="234" t="s">
        <v>7066</v>
      </c>
      <c r="N859" s="234" t="s">
        <v>7430</v>
      </c>
      <c r="O859" s="234" t="s">
        <v>12710</v>
      </c>
      <c r="P859" s="234" t="s">
        <v>6999</v>
      </c>
      <c r="Q859" s="234"/>
      <c r="R859" s="234" t="s">
        <v>451</v>
      </c>
      <c r="S859" t="b">
        <v>0</v>
      </c>
      <c r="T859" s="242"/>
      <c r="U859" s="103">
        <v>2</v>
      </c>
      <c r="V859" s="234" t="s">
        <v>272</v>
      </c>
      <c r="W859" s="103">
        <v>2</v>
      </c>
      <c r="X859" s="234" t="s">
        <v>272</v>
      </c>
      <c r="Y859" s="242"/>
      <c r="Z859" s="242"/>
      <c r="AA859" s="103"/>
      <c r="AB859" s="234"/>
      <c r="AC859" s="243">
        <v>44295.720949074072</v>
      </c>
      <c r="AD859" s="234" t="s">
        <v>55</v>
      </c>
      <c r="AE859" s="235" t="s">
        <v>12711</v>
      </c>
      <c r="AF859" s="237"/>
      <c r="AG859" s="234" t="s">
        <v>482</v>
      </c>
      <c r="AH859" s="241"/>
      <c r="AI859" t="b">
        <v>1</v>
      </c>
      <c r="AJ859" t="b">
        <v>0</v>
      </c>
      <c r="AK859" s="234"/>
      <c r="AL859" s="103"/>
      <c r="AM859" t="b">
        <v>0</v>
      </c>
      <c r="AN859" s="234"/>
      <c r="AO859" s="103"/>
      <c r="AP859" s="241"/>
      <c r="AQ859" s="241"/>
      <c r="AR859" s="241"/>
      <c r="AS859" s="241"/>
      <c r="AT859" s="234"/>
      <c r="AU859" s="234" t="s">
        <v>7505</v>
      </c>
      <c r="AV859" t="b">
        <v>0</v>
      </c>
      <c r="AW859" t="b">
        <v>0</v>
      </c>
      <c r="AX859" s="241"/>
      <c r="AY859" s="241"/>
      <c r="AZ859" s="234"/>
      <c r="BA859" s="234"/>
      <c r="BB859" s="234"/>
      <c r="BC859" t="b">
        <v>1</v>
      </c>
      <c r="BD859" s="234" t="s">
        <v>7076</v>
      </c>
      <c r="BE859" s="234" t="s">
        <v>7009</v>
      </c>
      <c r="BF859" s="234" t="s">
        <v>6972</v>
      </c>
      <c r="BG859" s="234" t="s">
        <v>8373</v>
      </c>
      <c r="BH859" s="234" t="s">
        <v>55</v>
      </c>
      <c r="BI859" s="243">
        <v>44573.399340277778</v>
      </c>
      <c r="BJ859" s="234" t="s">
        <v>442</v>
      </c>
      <c r="BK859" s="234" t="s">
        <v>451</v>
      </c>
      <c r="BL859" s="234" t="s">
        <v>451</v>
      </c>
      <c r="BM859" s="234" t="s">
        <v>451</v>
      </c>
      <c r="BN859" s="241"/>
      <c r="BO859" t="b">
        <v>0</v>
      </c>
      <c r="BP859" t="b">
        <v>0</v>
      </c>
      <c r="BQ859" t="b">
        <v>0</v>
      </c>
      <c r="BR859" s="241"/>
      <c r="BS859" s="241"/>
      <c r="BT859" s="234" t="s">
        <v>7012</v>
      </c>
      <c r="BU859" t="b">
        <v>0</v>
      </c>
      <c r="BV859" s="103">
        <v>0</v>
      </c>
      <c r="BW859" s="235"/>
      <c r="BX859" s="234" t="s">
        <v>12711</v>
      </c>
      <c r="BY859" s="234" t="s">
        <v>56</v>
      </c>
      <c r="BZ859" s="234" t="s">
        <v>7014</v>
      </c>
    </row>
    <row r="860" spans="1:78" x14ac:dyDescent="0.25">
      <c r="A860" s="5">
        <v>1340</v>
      </c>
      <c r="B860" s="234" t="s">
        <v>12712</v>
      </c>
      <c r="C860" s="234" t="s">
        <v>12713</v>
      </c>
      <c r="D860" s="234" t="s">
        <v>9201</v>
      </c>
      <c r="E860" s="234" t="s">
        <v>12680</v>
      </c>
      <c r="F860" s="234" t="s">
        <v>7156</v>
      </c>
      <c r="G860" s="234" t="s">
        <v>7856</v>
      </c>
      <c r="H860" s="234" t="s">
        <v>7018</v>
      </c>
      <c r="I860" s="242"/>
      <c r="J860" s="242">
        <v>44250</v>
      </c>
      <c r="K860" s="234" t="s">
        <v>12714</v>
      </c>
      <c r="L860" s="242">
        <v>44250</v>
      </c>
      <c r="M860" s="234" t="s">
        <v>6996</v>
      </c>
      <c r="N860" s="234" t="s">
        <v>9202</v>
      </c>
      <c r="O860" s="234" t="s">
        <v>12715</v>
      </c>
      <c r="P860" s="234" t="s">
        <v>6999</v>
      </c>
      <c r="Q860" s="234"/>
      <c r="R860" s="234" t="s">
        <v>451</v>
      </c>
      <c r="S860" t="b">
        <v>0</v>
      </c>
      <c r="T860" s="242"/>
      <c r="U860" s="103">
        <v>1</v>
      </c>
      <c r="V860" s="234" t="s">
        <v>272</v>
      </c>
      <c r="W860" s="103">
        <v>1</v>
      </c>
      <c r="X860" s="234" t="s">
        <v>272</v>
      </c>
      <c r="Y860" s="242"/>
      <c r="Z860" s="242"/>
      <c r="AA860" s="103"/>
      <c r="AB860" s="234" t="s">
        <v>9205</v>
      </c>
      <c r="AC860" s="243">
        <v>44295.720891203702</v>
      </c>
      <c r="AD860" s="234" t="s">
        <v>55</v>
      </c>
      <c r="AE860" s="235" t="s">
        <v>12716</v>
      </c>
      <c r="AF860" s="237"/>
      <c r="AG860" s="234" t="s">
        <v>482</v>
      </c>
      <c r="AH860" s="241"/>
      <c r="AI860" t="b">
        <v>1</v>
      </c>
      <c r="AJ860" t="b">
        <v>0</v>
      </c>
      <c r="AK860" s="234"/>
      <c r="AL860" s="103"/>
      <c r="AM860" t="b">
        <v>0</v>
      </c>
      <c r="AN860" s="234"/>
      <c r="AO860" s="103"/>
      <c r="AP860" s="241"/>
      <c r="AQ860" s="241"/>
      <c r="AR860" s="241"/>
      <c r="AS860" s="241"/>
      <c r="AT860" s="234" t="s">
        <v>7005</v>
      </c>
      <c r="AU860" s="234" t="s">
        <v>7505</v>
      </c>
      <c r="AV860" t="b">
        <v>0</v>
      </c>
      <c r="AW860" t="b">
        <v>0</v>
      </c>
      <c r="AX860" s="241"/>
      <c r="AY860" s="241"/>
      <c r="AZ860" s="234"/>
      <c r="BA860" s="234"/>
      <c r="BB860" s="234"/>
      <c r="BC860" t="b">
        <v>0</v>
      </c>
      <c r="BD860" s="234" t="s">
        <v>7008</v>
      </c>
      <c r="BE860" s="234" t="s">
        <v>7026</v>
      </c>
      <c r="BF860" s="234" t="s">
        <v>7027</v>
      </c>
      <c r="BG860" s="234" t="s">
        <v>7010</v>
      </c>
      <c r="BH860" s="234" t="s">
        <v>55</v>
      </c>
      <c r="BI860" s="243">
        <v>44573.399340277778</v>
      </c>
      <c r="BJ860" s="234" t="s">
        <v>442</v>
      </c>
      <c r="BK860" s="234" t="s">
        <v>451</v>
      </c>
      <c r="BL860" s="234" t="s">
        <v>451</v>
      </c>
      <c r="BM860" s="234" t="s">
        <v>451</v>
      </c>
      <c r="BN860" s="241"/>
      <c r="BO860" t="b">
        <v>0</v>
      </c>
      <c r="BP860" t="b">
        <v>0</v>
      </c>
      <c r="BQ860" t="b">
        <v>0</v>
      </c>
      <c r="BR860" s="241"/>
      <c r="BS860" s="241"/>
      <c r="BT860" s="234" t="s">
        <v>7012</v>
      </c>
      <c r="BU860" t="b">
        <v>0</v>
      </c>
      <c r="BV860" s="103">
        <v>0</v>
      </c>
      <c r="BW860" s="235"/>
      <c r="BX860" s="234" t="s">
        <v>12716</v>
      </c>
      <c r="BY860" s="234" t="s">
        <v>56</v>
      </c>
      <c r="BZ860" s="234" t="s">
        <v>7014</v>
      </c>
    </row>
    <row r="861" spans="1:78" x14ac:dyDescent="0.25">
      <c r="A861" s="5">
        <v>1339</v>
      </c>
      <c r="B861" s="234" t="s">
        <v>12717</v>
      </c>
      <c r="C861" s="234" t="s">
        <v>12718</v>
      </c>
      <c r="D861" s="234" t="s">
        <v>7339</v>
      </c>
      <c r="E861" s="234" t="s">
        <v>8966</v>
      </c>
      <c r="F861" s="234" t="s">
        <v>6993</v>
      </c>
      <c r="G861" s="234" t="s">
        <v>7315</v>
      </c>
      <c r="H861" s="234" t="s">
        <v>6994</v>
      </c>
      <c r="I861" s="242"/>
      <c r="J861" s="242">
        <v>44250</v>
      </c>
      <c r="K861" s="234" t="s">
        <v>12719</v>
      </c>
      <c r="L861" s="242">
        <v>44253</v>
      </c>
      <c r="M861" s="234" t="s">
        <v>6996</v>
      </c>
      <c r="N861" s="234" t="s">
        <v>7340</v>
      </c>
      <c r="O861" s="234" t="s">
        <v>7341</v>
      </c>
      <c r="P861" s="234" t="s">
        <v>6999</v>
      </c>
      <c r="Q861" s="234"/>
      <c r="R861" s="234" t="s">
        <v>451</v>
      </c>
      <c r="S861" t="b">
        <v>0</v>
      </c>
      <c r="T861" s="242"/>
      <c r="U861" s="103">
        <v>12</v>
      </c>
      <c r="V861" s="234" t="s">
        <v>272</v>
      </c>
      <c r="W861" s="103">
        <v>12</v>
      </c>
      <c r="X861" s="234" t="s">
        <v>272</v>
      </c>
      <c r="Y861" s="242"/>
      <c r="Z861" s="242"/>
      <c r="AA861" s="103"/>
      <c r="AB861" s="234" t="s">
        <v>7343</v>
      </c>
      <c r="AC861" s="243">
        <v>44295.720868055556</v>
      </c>
      <c r="AD861" s="234" t="s">
        <v>55</v>
      </c>
      <c r="AE861" s="235" t="s">
        <v>12720</v>
      </c>
      <c r="AF861" s="237"/>
      <c r="AG861" s="234" t="s">
        <v>482</v>
      </c>
      <c r="AH861" s="241"/>
      <c r="AI861" t="b">
        <v>1</v>
      </c>
      <c r="AJ861" t="b">
        <v>0</v>
      </c>
      <c r="AK861" s="234"/>
      <c r="AL861" s="103"/>
      <c r="AM861" t="b">
        <v>0</v>
      </c>
      <c r="AN861" s="234"/>
      <c r="AO861" s="103"/>
      <c r="AP861" s="241"/>
      <c r="AQ861" s="241"/>
      <c r="AR861" s="241"/>
      <c r="AS861" s="241"/>
      <c r="AT861" s="234" t="s">
        <v>7005</v>
      </c>
      <c r="AU861" s="234" t="s">
        <v>7505</v>
      </c>
      <c r="AV861" t="b">
        <v>0</v>
      </c>
      <c r="AW861" t="b">
        <v>0</v>
      </c>
      <c r="AX861" s="241"/>
      <c r="AY861" s="241"/>
      <c r="AZ861" s="234"/>
      <c r="BA861" s="234"/>
      <c r="BB861" s="234"/>
      <c r="BC861" t="b">
        <v>0</v>
      </c>
      <c r="BD861" s="234" t="s">
        <v>7008</v>
      </c>
      <c r="BE861" s="234" t="s">
        <v>7009</v>
      </c>
      <c r="BF861" s="234" t="s">
        <v>7027</v>
      </c>
      <c r="BG861" s="234" t="s">
        <v>7028</v>
      </c>
      <c r="BH861" s="234" t="s">
        <v>55</v>
      </c>
      <c r="BI861" s="243">
        <v>44573.399328703701</v>
      </c>
      <c r="BJ861" s="234" t="s">
        <v>442</v>
      </c>
      <c r="BK861" s="234" t="s">
        <v>451</v>
      </c>
      <c r="BL861" s="234" t="s">
        <v>451</v>
      </c>
      <c r="BM861" s="234" t="s">
        <v>451</v>
      </c>
      <c r="BN861" s="241"/>
      <c r="BO861" t="b">
        <v>0</v>
      </c>
      <c r="BP861" t="b">
        <v>0</v>
      </c>
      <c r="BQ861" t="b">
        <v>0</v>
      </c>
      <c r="BR861" s="241"/>
      <c r="BS861" s="241"/>
      <c r="BT861" s="234" t="s">
        <v>7012</v>
      </c>
      <c r="BU861" t="b">
        <v>0</v>
      </c>
      <c r="BV861" s="103">
        <v>0</v>
      </c>
      <c r="BW861" s="235"/>
      <c r="BX861" s="234" t="s">
        <v>12720</v>
      </c>
      <c r="BY861" s="234" t="s">
        <v>56</v>
      </c>
      <c r="BZ861" s="234" t="s">
        <v>7014</v>
      </c>
    </row>
    <row r="862" spans="1:78" x14ac:dyDescent="0.25">
      <c r="A862" s="5">
        <v>1338</v>
      </c>
      <c r="B862" s="234" t="s">
        <v>12721</v>
      </c>
      <c r="C862" s="234" t="s">
        <v>12722</v>
      </c>
      <c r="D862" s="234"/>
      <c r="E862" s="234" t="s">
        <v>12636</v>
      </c>
      <c r="F862" s="234" t="s">
        <v>7156</v>
      </c>
      <c r="G862" s="234" t="s">
        <v>7856</v>
      </c>
      <c r="H862" s="234" t="s">
        <v>7018</v>
      </c>
      <c r="I862" s="242"/>
      <c r="J862" s="242">
        <v>44249</v>
      </c>
      <c r="K862" s="234" t="s">
        <v>12723</v>
      </c>
      <c r="L862" s="242">
        <v>44250</v>
      </c>
      <c r="M862" s="234" t="s">
        <v>7477</v>
      </c>
      <c r="N862" s="234" t="s">
        <v>7430</v>
      </c>
      <c r="O862" s="234" t="s">
        <v>12638</v>
      </c>
      <c r="P862" s="234" t="s">
        <v>6999</v>
      </c>
      <c r="Q862" s="234"/>
      <c r="R862" s="234" t="s">
        <v>451</v>
      </c>
      <c r="S862" t="b">
        <v>0</v>
      </c>
      <c r="T862" s="242"/>
      <c r="U862" s="103">
        <v>2</v>
      </c>
      <c r="V862" s="234" t="s">
        <v>272</v>
      </c>
      <c r="W862" s="103">
        <v>2</v>
      </c>
      <c r="X862" s="234" t="s">
        <v>272</v>
      </c>
      <c r="Y862" s="242"/>
      <c r="Z862" s="242"/>
      <c r="AA862" s="103"/>
      <c r="AB862" s="234"/>
      <c r="AC862" s="243">
        <v>44295.720856481479</v>
      </c>
      <c r="AD862" s="234" t="s">
        <v>55</v>
      </c>
      <c r="AE862" s="235" t="s">
        <v>12724</v>
      </c>
      <c r="AF862" s="237"/>
      <c r="AG862" s="234" t="s">
        <v>482</v>
      </c>
      <c r="AH862" s="241"/>
      <c r="AI862" t="b">
        <v>1</v>
      </c>
      <c r="AJ862" t="b">
        <v>0</v>
      </c>
      <c r="AK862" s="234"/>
      <c r="AL862" s="103"/>
      <c r="AM862" t="b">
        <v>0</v>
      </c>
      <c r="AN862" s="234"/>
      <c r="AO862" s="103"/>
      <c r="AP862" s="241"/>
      <c r="AQ862" s="241"/>
      <c r="AR862" s="241"/>
      <c r="AS862" s="241"/>
      <c r="AT862" s="234"/>
      <c r="AU862" s="234" t="s">
        <v>7505</v>
      </c>
      <c r="AV862" t="b">
        <v>0</v>
      </c>
      <c r="AW862" t="b">
        <v>0</v>
      </c>
      <c r="AX862" s="241"/>
      <c r="AY862" s="241"/>
      <c r="AZ862" s="234"/>
      <c r="BA862" s="234"/>
      <c r="BB862" s="234"/>
      <c r="BC862" t="b">
        <v>1</v>
      </c>
      <c r="BD862" s="234" t="s">
        <v>369</v>
      </c>
      <c r="BE862" s="234" t="s">
        <v>7026</v>
      </c>
      <c r="BF862" s="234" t="s">
        <v>7027</v>
      </c>
      <c r="BG862" s="234" t="s">
        <v>7010</v>
      </c>
      <c r="BH862" s="234" t="s">
        <v>55</v>
      </c>
      <c r="BI862" s="243">
        <v>44573.399328703701</v>
      </c>
      <c r="BJ862" s="234" t="s">
        <v>442</v>
      </c>
      <c r="BK862" s="234" t="s">
        <v>451</v>
      </c>
      <c r="BL862" s="234" t="s">
        <v>451</v>
      </c>
      <c r="BM862" s="234" t="s">
        <v>451</v>
      </c>
      <c r="BN862" s="241"/>
      <c r="BO862" t="b">
        <v>0</v>
      </c>
      <c r="BP862" t="b">
        <v>0</v>
      </c>
      <c r="BQ862" t="b">
        <v>0</v>
      </c>
      <c r="BR862" s="241"/>
      <c r="BS862" s="241"/>
      <c r="BT862" s="234" t="s">
        <v>7012</v>
      </c>
      <c r="BU862" t="b">
        <v>0</v>
      </c>
      <c r="BV862" s="103">
        <v>0</v>
      </c>
      <c r="BW862" s="235"/>
      <c r="BX862" s="234" t="s">
        <v>12724</v>
      </c>
      <c r="BY862" s="234" t="s">
        <v>56</v>
      </c>
      <c r="BZ862" s="234" t="s">
        <v>7014</v>
      </c>
    </row>
    <row r="863" spans="1:78" x14ac:dyDescent="0.25">
      <c r="A863" s="5">
        <v>1337</v>
      </c>
      <c r="B863" s="234" t="s">
        <v>12725</v>
      </c>
      <c r="C863" s="234" t="s">
        <v>12726</v>
      </c>
      <c r="D863" s="234"/>
      <c r="E863" s="234" t="s">
        <v>11511</v>
      </c>
      <c r="F863" s="234" t="s">
        <v>7156</v>
      </c>
      <c r="G863" s="234" t="s">
        <v>7856</v>
      </c>
      <c r="H863" s="234" t="s">
        <v>7018</v>
      </c>
      <c r="I863" s="242"/>
      <c r="J863" s="242">
        <v>44250</v>
      </c>
      <c r="K863" s="234" t="s">
        <v>12727</v>
      </c>
      <c r="L863" s="242">
        <v>44250</v>
      </c>
      <c r="M863" s="234" t="s">
        <v>6996</v>
      </c>
      <c r="N863" s="234" t="s">
        <v>11513</v>
      </c>
      <c r="O863" s="234" t="s">
        <v>9398</v>
      </c>
      <c r="P863" s="234" t="s">
        <v>6999</v>
      </c>
      <c r="Q863" s="234"/>
      <c r="R863" s="234" t="s">
        <v>451</v>
      </c>
      <c r="S863" t="b">
        <v>0</v>
      </c>
      <c r="T863" s="242"/>
      <c r="U863" s="103">
        <v>1</v>
      </c>
      <c r="V863" s="234" t="s">
        <v>272</v>
      </c>
      <c r="W863" s="103">
        <v>1</v>
      </c>
      <c r="X863" s="234" t="s">
        <v>272</v>
      </c>
      <c r="Y863" s="242"/>
      <c r="Z863" s="242"/>
      <c r="AA863" s="103"/>
      <c r="AB863" s="234"/>
      <c r="AC863" s="243">
        <v>44295.720833333333</v>
      </c>
      <c r="AD863" s="234" t="s">
        <v>55</v>
      </c>
      <c r="AE863" s="235" t="s">
        <v>12728</v>
      </c>
      <c r="AF863" s="237"/>
      <c r="AG863" s="234" t="s">
        <v>482</v>
      </c>
      <c r="AH863" s="241"/>
      <c r="AI863" t="b">
        <v>1</v>
      </c>
      <c r="AJ863" t="b">
        <v>0</v>
      </c>
      <c r="AK863" s="234"/>
      <c r="AL863" s="103"/>
      <c r="AM863" t="b">
        <v>0</v>
      </c>
      <c r="AN863" s="234"/>
      <c r="AO863" s="103"/>
      <c r="AP863" s="241"/>
      <c r="AQ863" s="241"/>
      <c r="AR863" s="241"/>
      <c r="AS863" s="241"/>
      <c r="AT863" s="234"/>
      <c r="AU863" s="234" t="s">
        <v>7505</v>
      </c>
      <c r="AV863" t="b">
        <v>0</v>
      </c>
      <c r="AW863" t="b">
        <v>0</v>
      </c>
      <c r="AX863" s="241"/>
      <c r="AY863" s="241"/>
      <c r="AZ863" s="234"/>
      <c r="BA863" s="234"/>
      <c r="BB863" s="234"/>
      <c r="BC863" t="b">
        <v>1</v>
      </c>
      <c r="BD863" s="234" t="s">
        <v>7008</v>
      </c>
      <c r="BE863" s="234" t="s">
        <v>7026</v>
      </c>
      <c r="BF863" s="234" t="s">
        <v>7027</v>
      </c>
      <c r="BG863" s="234" t="s">
        <v>7010</v>
      </c>
      <c r="BH863" s="234" t="s">
        <v>55</v>
      </c>
      <c r="BI863" s="243">
        <v>44573.399328703701</v>
      </c>
      <c r="BJ863" s="234" t="s">
        <v>442</v>
      </c>
      <c r="BK863" s="234" t="s">
        <v>451</v>
      </c>
      <c r="BL863" s="234" t="s">
        <v>451</v>
      </c>
      <c r="BM863" s="234" t="s">
        <v>451</v>
      </c>
      <c r="BN863" s="241"/>
      <c r="BO863" t="b">
        <v>0</v>
      </c>
      <c r="BP863" t="b">
        <v>0</v>
      </c>
      <c r="BQ863" t="b">
        <v>0</v>
      </c>
      <c r="BR863" s="241"/>
      <c r="BS863" s="241"/>
      <c r="BT863" s="234" t="s">
        <v>7012</v>
      </c>
      <c r="BU863" t="b">
        <v>0</v>
      </c>
      <c r="BV863" s="103">
        <v>0</v>
      </c>
      <c r="BW863" s="235"/>
      <c r="BX863" s="234" t="s">
        <v>12728</v>
      </c>
      <c r="BY863" s="234" t="s">
        <v>56</v>
      </c>
      <c r="BZ863" s="234" t="s">
        <v>7014</v>
      </c>
    </row>
    <row r="864" spans="1:78" x14ac:dyDescent="0.25">
      <c r="A864" s="5">
        <v>1336</v>
      </c>
      <c r="B864" s="234" t="s">
        <v>12729</v>
      </c>
      <c r="C864" s="234" t="s">
        <v>12730</v>
      </c>
      <c r="D864" s="234" t="s">
        <v>8908</v>
      </c>
      <c r="E864" s="234" t="s">
        <v>12731</v>
      </c>
      <c r="F864" s="234" t="s">
        <v>7156</v>
      </c>
      <c r="G864" s="234" t="s">
        <v>7856</v>
      </c>
      <c r="H864" s="234" t="s">
        <v>7018</v>
      </c>
      <c r="I864" s="242"/>
      <c r="J864" s="242">
        <v>44250</v>
      </c>
      <c r="K864" s="234" t="s">
        <v>12732</v>
      </c>
      <c r="L864" s="242">
        <v>44250</v>
      </c>
      <c r="M864" s="234" t="s">
        <v>6996</v>
      </c>
      <c r="N864" s="234" t="s">
        <v>8911</v>
      </c>
      <c r="O864" s="234" t="s">
        <v>11608</v>
      </c>
      <c r="P864" s="234" t="s">
        <v>6999</v>
      </c>
      <c r="Q864" s="234"/>
      <c r="R864" s="234" t="s">
        <v>451</v>
      </c>
      <c r="S864" t="b">
        <v>0</v>
      </c>
      <c r="T864" s="242"/>
      <c r="U864" s="103">
        <v>1</v>
      </c>
      <c r="V864" s="234" t="s">
        <v>272</v>
      </c>
      <c r="W864" s="103">
        <v>1</v>
      </c>
      <c r="X864" s="234" t="s">
        <v>272</v>
      </c>
      <c r="Y864" s="242"/>
      <c r="Z864" s="242"/>
      <c r="AA864" s="103"/>
      <c r="AB864" s="234" t="s">
        <v>8914</v>
      </c>
      <c r="AC864" s="243">
        <v>44295.72079861111</v>
      </c>
      <c r="AD864" s="234" t="s">
        <v>55</v>
      </c>
      <c r="AE864" s="235" t="s">
        <v>12733</v>
      </c>
      <c r="AF864" s="237"/>
      <c r="AG864" s="234" t="s">
        <v>482</v>
      </c>
      <c r="AH864" s="241"/>
      <c r="AI864" t="b">
        <v>1</v>
      </c>
      <c r="AJ864" t="b">
        <v>0</v>
      </c>
      <c r="AK864" s="234"/>
      <c r="AL864" s="103"/>
      <c r="AM864" t="b">
        <v>0</v>
      </c>
      <c r="AN864" s="234"/>
      <c r="AO864" s="103"/>
      <c r="AP864" s="241"/>
      <c r="AQ864" s="241"/>
      <c r="AR864" s="241"/>
      <c r="AS864" s="241"/>
      <c r="AT864" s="234" t="s">
        <v>7005</v>
      </c>
      <c r="AU864" s="234" t="s">
        <v>7505</v>
      </c>
      <c r="AV864" t="b">
        <v>0</v>
      </c>
      <c r="AW864" t="b">
        <v>0</v>
      </c>
      <c r="AX864" s="241"/>
      <c r="AY864" s="241"/>
      <c r="AZ864" s="234"/>
      <c r="BA864" s="234"/>
      <c r="BB864" s="234"/>
      <c r="BC864" t="b">
        <v>0</v>
      </c>
      <c r="BD864" s="234" t="s">
        <v>7008</v>
      </c>
      <c r="BE864" s="234" t="s">
        <v>7026</v>
      </c>
      <c r="BF864" s="234" t="s">
        <v>7027</v>
      </c>
      <c r="BG864" s="234" t="s">
        <v>7010</v>
      </c>
      <c r="BH864" s="234" t="s">
        <v>55</v>
      </c>
      <c r="BI864" s="243">
        <v>44573.399317129632</v>
      </c>
      <c r="BJ864" s="234" t="s">
        <v>442</v>
      </c>
      <c r="BK864" s="234" t="s">
        <v>451</v>
      </c>
      <c r="BL864" s="234" t="s">
        <v>451</v>
      </c>
      <c r="BM864" s="234" t="s">
        <v>451</v>
      </c>
      <c r="BN864" s="241"/>
      <c r="BO864" t="b">
        <v>0</v>
      </c>
      <c r="BP864" t="b">
        <v>0</v>
      </c>
      <c r="BQ864" t="b">
        <v>0</v>
      </c>
      <c r="BR864" s="241"/>
      <c r="BS864" s="241"/>
      <c r="BT864" s="234" t="s">
        <v>7012</v>
      </c>
      <c r="BU864" t="b">
        <v>0</v>
      </c>
      <c r="BV864" s="103">
        <v>0</v>
      </c>
      <c r="BW864" s="235"/>
      <c r="BX864" s="234" t="s">
        <v>12733</v>
      </c>
      <c r="BY864" s="234" t="s">
        <v>56</v>
      </c>
      <c r="BZ864" s="234" t="s">
        <v>7014</v>
      </c>
    </row>
    <row r="865" spans="1:78" x14ac:dyDescent="0.25">
      <c r="A865" s="5">
        <v>1335</v>
      </c>
      <c r="B865" s="234" t="s">
        <v>12734</v>
      </c>
      <c r="C865" s="234" t="s">
        <v>12735</v>
      </c>
      <c r="D865" s="234" t="s">
        <v>11503</v>
      </c>
      <c r="E865" s="234" t="s">
        <v>11504</v>
      </c>
      <c r="F865" s="234" t="s">
        <v>7156</v>
      </c>
      <c r="G865" s="234" t="s">
        <v>7856</v>
      </c>
      <c r="H865" s="234" t="s">
        <v>7018</v>
      </c>
      <c r="I865" s="242"/>
      <c r="J865" s="242">
        <v>44249</v>
      </c>
      <c r="K865" s="234" t="s">
        <v>12736</v>
      </c>
      <c r="L865" s="242">
        <v>44250</v>
      </c>
      <c r="M865" s="234" t="s">
        <v>6996</v>
      </c>
      <c r="N865" s="234" t="s">
        <v>9562</v>
      </c>
      <c r="O865" s="234" t="s">
        <v>7583</v>
      </c>
      <c r="P865" s="234" t="s">
        <v>6999</v>
      </c>
      <c r="Q865" s="234"/>
      <c r="R865" s="234" t="s">
        <v>451</v>
      </c>
      <c r="S865" t="b">
        <v>0</v>
      </c>
      <c r="T865" s="242"/>
      <c r="U865" s="103">
        <v>1</v>
      </c>
      <c r="V865" s="234" t="s">
        <v>272</v>
      </c>
      <c r="W865" s="103">
        <v>1</v>
      </c>
      <c r="X865" s="234" t="s">
        <v>272</v>
      </c>
      <c r="Y865" s="242"/>
      <c r="Z865" s="242"/>
      <c r="AA865" s="103"/>
      <c r="AB865" s="234" t="s">
        <v>11506</v>
      </c>
      <c r="AC865" s="243">
        <v>44295.720752314817</v>
      </c>
      <c r="AD865" s="234" t="s">
        <v>55</v>
      </c>
      <c r="AE865" s="235" t="s">
        <v>12737</v>
      </c>
      <c r="AF865" s="237"/>
      <c r="AG865" s="234" t="s">
        <v>482</v>
      </c>
      <c r="AH865" s="241"/>
      <c r="AI865" t="b">
        <v>1</v>
      </c>
      <c r="AJ865" t="b">
        <v>0</v>
      </c>
      <c r="AK865" s="234"/>
      <c r="AL865" s="103"/>
      <c r="AM865" t="b">
        <v>0</v>
      </c>
      <c r="AN865" s="234"/>
      <c r="AO865" s="103"/>
      <c r="AP865" s="241"/>
      <c r="AQ865" s="241"/>
      <c r="AR865" s="241"/>
      <c r="AS865" s="241"/>
      <c r="AT865" s="234" t="s">
        <v>7005</v>
      </c>
      <c r="AU865" s="234" t="s">
        <v>7505</v>
      </c>
      <c r="AV865" t="b">
        <v>0</v>
      </c>
      <c r="AW865" t="b">
        <v>0</v>
      </c>
      <c r="AX865" s="241"/>
      <c r="AY865" s="241"/>
      <c r="AZ865" s="234"/>
      <c r="BA865" s="234"/>
      <c r="BB865" s="234"/>
      <c r="BC865" t="b">
        <v>0</v>
      </c>
      <c r="BD865" s="234" t="s">
        <v>7008</v>
      </c>
      <c r="BE865" s="234" t="s">
        <v>7026</v>
      </c>
      <c r="BF865" s="234" t="s">
        <v>7027</v>
      </c>
      <c r="BG865" s="234" t="s">
        <v>7010</v>
      </c>
      <c r="BH865" s="234" t="s">
        <v>55</v>
      </c>
      <c r="BI865" s="243">
        <v>44573.399317129632</v>
      </c>
      <c r="BJ865" s="234" t="s">
        <v>442</v>
      </c>
      <c r="BK865" s="234" t="s">
        <v>451</v>
      </c>
      <c r="BL865" s="234" t="s">
        <v>451</v>
      </c>
      <c r="BM865" s="234" t="s">
        <v>451</v>
      </c>
      <c r="BN865" s="241"/>
      <c r="BO865" t="b">
        <v>0</v>
      </c>
      <c r="BP865" t="b">
        <v>0</v>
      </c>
      <c r="BQ865" t="b">
        <v>0</v>
      </c>
      <c r="BR865" s="241"/>
      <c r="BS865" s="241"/>
      <c r="BT865" s="234" t="s">
        <v>7012</v>
      </c>
      <c r="BU865" t="b">
        <v>0</v>
      </c>
      <c r="BV865" s="103">
        <v>0</v>
      </c>
      <c r="BW865" s="235"/>
      <c r="BX865" s="234" t="s">
        <v>12737</v>
      </c>
      <c r="BY865" s="234" t="s">
        <v>56</v>
      </c>
      <c r="BZ865" s="234" t="s">
        <v>7014</v>
      </c>
    </row>
    <row r="866" spans="1:78" x14ac:dyDescent="0.25">
      <c r="A866" s="5">
        <v>1334</v>
      </c>
      <c r="B866" s="234" t="s">
        <v>12738</v>
      </c>
      <c r="C866" s="234" t="s">
        <v>12739</v>
      </c>
      <c r="D866" s="234"/>
      <c r="E866" s="234" t="s">
        <v>12740</v>
      </c>
      <c r="F866" s="234" t="s">
        <v>7156</v>
      </c>
      <c r="G866" s="234" t="s">
        <v>7017</v>
      </c>
      <c r="H866" s="234" t="s">
        <v>8280</v>
      </c>
      <c r="I866" s="242"/>
      <c r="J866" s="242">
        <v>44245</v>
      </c>
      <c r="K866" s="234" t="s">
        <v>12741</v>
      </c>
      <c r="L866" s="242">
        <v>44256</v>
      </c>
      <c r="M866" s="234" t="s">
        <v>6996</v>
      </c>
      <c r="N866" s="234" t="s">
        <v>7430</v>
      </c>
      <c r="O866" s="234" t="s">
        <v>8282</v>
      </c>
      <c r="P866" s="234" t="s">
        <v>6999</v>
      </c>
      <c r="Q866" s="234"/>
      <c r="R866" s="234" t="s">
        <v>451</v>
      </c>
      <c r="S866" t="b">
        <v>0</v>
      </c>
      <c r="T866" s="242"/>
      <c r="U866" s="103">
        <v>1</v>
      </c>
      <c r="V866" s="234" t="s">
        <v>272</v>
      </c>
      <c r="W866" s="103">
        <v>1</v>
      </c>
      <c r="X866" s="234" t="s">
        <v>272</v>
      </c>
      <c r="Y866" s="242"/>
      <c r="Z866" s="242"/>
      <c r="AA866" s="103"/>
      <c r="AB866" s="234"/>
      <c r="AC866" s="243">
        <v>44295.720729166664</v>
      </c>
      <c r="AD866" s="234" t="s">
        <v>55</v>
      </c>
      <c r="AE866" s="235" t="s">
        <v>12742</v>
      </c>
      <c r="AF866" s="237"/>
      <c r="AG866" s="234" t="s">
        <v>482</v>
      </c>
      <c r="AH866" s="241"/>
      <c r="AI866" t="b">
        <v>1</v>
      </c>
      <c r="AJ866" t="b">
        <v>0</v>
      </c>
      <c r="AK866" s="234"/>
      <c r="AL866" s="103"/>
      <c r="AM866" t="b">
        <v>0</v>
      </c>
      <c r="AN866" s="234"/>
      <c r="AO866" s="103"/>
      <c r="AP866" s="241"/>
      <c r="AQ866" s="241"/>
      <c r="AR866" s="241"/>
      <c r="AS866" s="241"/>
      <c r="AT866" s="234"/>
      <c r="AU866" s="234" t="s">
        <v>7505</v>
      </c>
      <c r="AV866" t="b">
        <v>0</v>
      </c>
      <c r="AW866" t="b">
        <v>0</v>
      </c>
      <c r="AX866" s="241"/>
      <c r="AY866" s="241"/>
      <c r="AZ866" s="234"/>
      <c r="BA866" s="234"/>
      <c r="BB866" s="234"/>
      <c r="BC866" t="b">
        <v>1</v>
      </c>
      <c r="BD866" s="234" t="s">
        <v>7008</v>
      </c>
      <c r="BE866" s="234" t="s">
        <v>7208</v>
      </c>
      <c r="BF866" s="234" t="s">
        <v>7027</v>
      </c>
      <c r="BG866" s="234" t="s">
        <v>7028</v>
      </c>
      <c r="BH866" s="234" t="s">
        <v>55</v>
      </c>
      <c r="BI866" s="243">
        <v>44573.399317129632</v>
      </c>
      <c r="BJ866" s="234" t="s">
        <v>442</v>
      </c>
      <c r="BK866" s="234" t="s">
        <v>451</v>
      </c>
      <c r="BL866" s="234" t="s">
        <v>451</v>
      </c>
      <c r="BM866" s="234" t="s">
        <v>451</v>
      </c>
      <c r="BN866" s="241"/>
      <c r="BO866" t="b">
        <v>0</v>
      </c>
      <c r="BP866" t="b">
        <v>0</v>
      </c>
      <c r="BQ866" t="b">
        <v>0</v>
      </c>
      <c r="BR866" s="241"/>
      <c r="BS866" s="241"/>
      <c r="BT866" s="234" t="s">
        <v>7012</v>
      </c>
      <c r="BU866" t="b">
        <v>0</v>
      </c>
      <c r="BV866" s="103">
        <v>0</v>
      </c>
      <c r="BW866" s="235"/>
      <c r="BX866" s="234" t="s">
        <v>12742</v>
      </c>
      <c r="BY866" s="234" t="s">
        <v>56</v>
      </c>
      <c r="BZ866" s="234" t="s">
        <v>7014</v>
      </c>
    </row>
    <row r="867" spans="1:78" x14ac:dyDescent="0.25">
      <c r="A867" s="5">
        <v>1333</v>
      </c>
      <c r="B867" s="234" t="s">
        <v>12743</v>
      </c>
      <c r="C867" s="234" t="s">
        <v>12744</v>
      </c>
      <c r="D867" s="234" t="s">
        <v>11493</v>
      </c>
      <c r="E867" s="234" t="s">
        <v>11517</v>
      </c>
      <c r="F867" s="234" t="s">
        <v>7156</v>
      </c>
      <c r="G867" s="234" t="s">
        <v>7856</v>
      </c>
      <c r="H867" s="234" t="s">
        <v>7018</v>
      </c>
      <c r="I867" s="242"/>
      <c r="J867" s="242">
        <v>44249</v>
      </c>
      <c r="K867" s="234" t="s">
        <v>12745</v>
      </c>
      <c r="L867" s="242">
        <v>44249</v>
      </c>
      <c r="M867" s="234" t="s">
        <v>7228</v>
      </c>
      <c r="N867" s="234" t="s">
        <v>11496</v>
      </c>
      <c r="O867" s="234" t="s">
        <v>11497</v>
      </c>
      <c r="P867" s="234" t="s">
        <v>6999</v>
      </c>
      <c r="Q867" s="234"/>
      <c r="R867" s="234" t="s">
        <v>451</v>
      </c>
      <c r="S867" t="b">
        <v>0</v>
      </c>
      <c r="T867" s="242"/>
      <c r="U867" s="103">
        <v>3</v>
      </c>
      <c r="V867" s="234" t="s">
        <v>272</v>
      </c>
      <c r="W867" s="103">
        <v>3</v>
      </c>
      <c r="X867" s="234" t="s">
        <v>272</v>
      </c>
      <c r="Y867" s="242"/>
      <c r="Z867" s="242"/>
      <c r="AA867" s="103"/>
      <c r="AB867" s="234" t="s">
        <v>11498</v>
      </c>
      <c r="AC867" s="243">
        <v>44295.720694444448</v>
      </c>
      <c r="AD867" s="234" t="s">
        <v>55</v>
      </c>
      <c r="AE867" s="235" t="s">
        <v>12746</v>
      </c>
      <c r="AF867" s="237"/>
      <c r="AG867" s="234" t="s">
        <v>482</v>
      </c>
      <c r="AH867" s="241"/>
      <c r="AI867" t="b">
        <v>1</v>
      </c>
      <c r="AJ867" t="b">
        <v>0</v>
      </c>
      <c r="AK867" s="234"/>
      <c r="AL867" s="103"/>
      <c r="AM867" t="b">
        <v>0</v>
      </c>
      <c r="AN867" s="234"/>
      <c r="AO867" s="103"/>
      <c r="AP867" s="241"/>
      <c r="AQ867" s="241"/>
      <c r="AR867" s="241"/>
      <c r="AS867" s="241"/>
      <c r="AT867" s="234" t="s">
        <v>7005</v>
      </c>
      <c r="AU867" s="234" t="s">
        <v>7505</v>
      </c>
      <c r="AV867" t="b">
        <v>0</v>
      </c>
      <c r="AW867" t="b">
        <v>0</v>
      </c>
      <c r="AX867" s="241"/>
      <c r="AY867" s="241"/>
      <c r="AZ867" s="234"/>
      <c r="BA867" s="234"/>
      <c r="BB867" s="234"/>
      <c r="BC867" t="b">
        <v>0</v>
      </c>
      <c r="BD867" s="234" t="s">
        <v>7234</v>
      </c>
      <c r="BE867" s="234" t="s">
        <v>7026</v>
      </c>
      <c r="BF867" s="234" t="s">
        <v>7027</v>
      </c>
      <c r="BG867" s="234" t="s">
        <v>7010</v>
      </c>
      <c r="BH867" s="234" t="s">
        <v>55</v>
      </c>
      <c r="BI867" s="243">
        <v>44573.399305555555</v>
      </c>
      <c r="BJ867" s="234" t="s">
        <v>442</v>
      </c>
      <c r="BK867" s="234" t="s">
        <v>451</v>
      </c>
      <c r="BL867" s="234" t="s">
        <v>451</v>
      </c>
      <c r="BM867" s="234" t="s">
        <v>451</v>
      </c>
      <c r="BN867" s="241"/>
      <c r="BO867" t="b">
        <v>0</v>
      </c>
      <c r="BP867" t="b">
        <v>0</v>
      </c>
      <c r="BQ867" t="b">
        <v>0</v>
      </c>
      <c r="BR867" s="241"/>
      <c r="BS867" s="241"/>
      <c r="BT867" s="234" t="s">
        <v>7012</v>
      </c>
      <c r="BU867" t="b">
        <v>0</v>
      </c>
      <c r="BV867" s="103">
        <v>0</v>
      </c>
      <c r="BW867" s="235"/>
      <c r="BX867" s="234" t="s">
        <v>12746</v>
      </c>
      <c r="BY867" s="234" t="s">
        <v>56</v>
      </c>
      <c r="BZ867" s="234" t="s">
        <v>7014</v>
      </c>
    </row>
    <row r="868" spans="1:78" x14ac:dyDescent="0.25">
      <c r="A868" s="5">
        <v>1332</v>
      </c>
      <c r="B868" s="234" t="s">
        <v>12747</v>
      </c>
      <c r="C868" s="234" t="s">
        <v>12748</v>
      </c>
      <c r="D868" s="234" t="s">
        <v>12233</v>
      </c>
      <c r="E868" s="234" t="s">
        <v>12233</v>
      </c>
      <c r="F868" s="234" t="s">
        <v>6993</v>
      </c>
      <c r="G868" s="234" t="s">
        <v>7302</v>
      </c>
      <c r="H868" s="234" t="s">
        <v>6994</v>
      </c>
      <c r="I868" s="242"/>
      <c r="J868" s="242">
        <v>44245</v>
      </c>
      <c r="K868" s="234" t="s">
        <v>12749</v>
      </c>
      <c r="L868" s="242">
        <v>44256</v>
      </c>
      <c r="M868" s="234" t="s">
        <v>6996</v>
      </c>
      <c r="N868" s="234" t="s">
        <v>12235</v>
      </c>
      <c r="O868" s="234" t="s">
        <v>7054</v>
      </c>
      <c r="P868" s="234" t="s">
        <v>6999</v>
      </c>
      <c r="Q868" s="234"/>
      <c r="R868" s="234" t="s">
        <v>451</v>
      </c>
      <c r="S868" t="b">
        <v>0</v>
      </c>
      <c r="T868" s="242"/>
      <c r="U868" s="103">
        <v>15</v>
      </c>
      <c r="V868" s="234" t="s">
        <v>272</v>
      </c>
      <c r="W868" s="103">
        <v>15</v>
      </c>
      <c r="X868" s="234" t="s">
        <v>272</v>
      </c>
      <c r="Y868" s="242"/>
      <c r="Z868" s="242"/>
      <c r="AA868" s="103"/>
      <c r="AB868" s="234" t="s">
        <v>12236</v>
      </c>
      <c r="AC868" s="243">
        <v>44295.720636574071</v>
      </c>
      <c r="AD868" s="234" t="s">
        <v>55</v>
      </c>
      <c r="AE868" s="235" t="s">
        <v>12750</v>
      </c>
      <c r="AF868" s="237"/>
      <c r="AG868" s="234" t="s">
        <v>482</v>
      </c>
      <c r="AH868" s="241"/>
      <c r="AI868" t="b">
        <v>1</v>
      </c>
      <c r="AJ868" t="b">
        <v>0</v>
      </c>
      <c r="AK868" s="234"/>
      <c r="AL868" s="103"/>
      <c r="AM868" t="b">
        <v>0</v>
      </c>
      <c r="AN868" s="234"/>
      <c r="AO868" s="103"/>
      <c r="AP868" s="241"/>
      <c r="AQ868" s="241"/>
      <c r="AR868" s="241"/>
      <c r="AS868" s="241"/>
      <c r="AT868" s="234" t="s">
        <v>7005</v>
      </c>
      <c r="AU868" s="234" t="s">
        <v>7505</v>
      </c>
      <c r="AV868" t="b">
        <v>0</v>
      </c>
      <c r="AW868" t="b">
        <v>0</v>
      </c>
      <c r="AX868" s="241"/>
      <c r="AY868" s="241"/>
      <c r="AZ868" s="234"/>
      <c r="BA868" s="234"/>
      <c r="BB868" s="234"/>
      <c r="BC868" t="b">
        <v>0</v>
      </c>
      <c r="BD868" s="234" t="s">
        <v>7008</v>
      </c>
      <c r="BE868" s="234" t="s">
        <v>7009</v>
      </c>
      <c r="BF868" s="234" t="s">
        <v>7027</v>
      </c>
      <c r="BG868" s="234" t="s">
        <v>7028</v>
      </c>
      <c r="BH868" s="234" t="s">
        <v>55</v>
      </c>
      <c r="BI868" s="243">
        <v>44573.399305555555</v>
      </c>
      <c r="BJ868" s="234" t="s">
        <v>442</v>
      </c>
      <c r="BK868" s="234" t="s">
        <v>451</v>
      </c>
      <c r="BL868" s="234" t="s">
        <v>451</v>
      </c>
      <c r="BM868" s="234" t="s">
        <v>451</v>
      </c>
      <c r="BN868" s="241"/>
      <c r="BO868" t="b">
        <v>0</v>
      </c>
      <c r="BP868" t="b">
        <v>0</v>
      </c>
      <c r="BQ868" t="b">
        <v>0</v>
      </c>
      <c r="BR868" s="241"/>
      <c r="BS868" s="241"/>
      <c r="BT868" s="234" t="s">
        <v>7012</v>
      </c>
      <c r="BU868" t="b">
        <v>0</v>
      </c>
      <c r="BV868" s="103">
        <v>0</v>
      </c>
      <c r="BW868" s="235"/>
      <c r="BX868" s="234" t="s">
        <v>12750</v>
      </c>
      <c r="BY868" s="234" t="s">
        <v>56</v>
      </c>
      <c r="BZ868" s="234" t="s">
        <v>7014</v>
      </c>
    </row>
    <row r="869" spans="1:78" x14ac:dyDescent="0.25">
      <c r="A869" s="5">
        <v>1331</v>
      </c>
      <c r="B869" s="234" t="s">
        <v>12751</v>
      </c>
      <c r="C869" s="234" t="s">
        <v>12752</v>
      </c>
      <c r="D869" s="234"/>
      <c r="E869" s="234" t="s">
        <v>11953</v>
      </c>
      <c r="F869" s="234" t="s">
        <v>7156</v>
      </c>
      <c r="G869" s="234" t="s">
        <v>7856</v>
      </c>
      <c r="H869" s="234" t="s">
        <v>7018</v>
      </c>
      <c r="I869" s="242"/>
      <c r="J869" s="242">
        <v>44249</v>
      </c>
      <c r="K869" s="234" t="s">
        <v>7430</v>
      </c>
      <c r="L869" s="242">
        <v>44249</v>
      </c>
      <c r="M869" s="234" t="s">
        <v>6996</v>
      </c>
      <c r="N869" s="234" t="s">
        <v>11955</v>
      </c>
      <c r="O869" s="234" t="s">
        <v>11956</v>
      </c>
      <c r="P869" s="234" t="s">
        <v>6999</v>
      </c>
      <c r="Q869" s="234"/>
      <c r="R869" s="234" t="s">
        <v>451</v>
      </c>
      <c r="S869" t="b">
        <v>0</v>
      </c>
      <c r="T869" s="242"/>
      <c r="U869" s="103">
        <v>1</v>
      </c>
      <c r="V869" s="234" t="s">
        <v>272</v>
      </c>
      <c r="W869" s="103">
        <v>1</v>
      </c>
      <c r="X869" s="234" t="s">
        <v>272</v>
      </c>
      <c r="Y869" s="242"/>
      <c r="Z869" s="242"/>
      <c r="AA869" s="103"/>
      <c r="AB869" s="234"/>
      <c r="AC869" s="243">
        <v>44295.720590277779</v>
      </c>
      <c r="AD869" s="234" t="s">
        <v>55</v>
      </c>
      <c r="AE869" s="235" t="s">
        <v>12753</v>
      </c>
      <c r="AF869" s="237"/>
      <c r="AG869" s="234" t="s">
        <v>482</v>
      </c>
      <c r="AH869" s="241"/>
      <c r="AI869" t="b">
        <v>1</v>
      </c>
      <c r="AJ869" t="b">
        <v>0</v>
      </c>
      <c r="AK869" s="234"/>
      <c r="AL869" s="103"/>
      <c r="AM869" t="b">
        <v>0</v>
      </c>
      <c r="AN869" s="234"/>
      <c r="AO869" s="103"/>
      <c r="AP869" s="241"/>
      <c r="AQ869" s="241"/>
      <c r="AR869" s="241"/>
      <c r="AS869" s="241"/>
      <c r="AT869" s="234"/>
      <c r="AU869" s="234" t="s">
        <v>7505</v>
      </c>
      <c r="AV869" t="b">
        <v>0</v>
      </c>
      <c r="AW869" t="b">
        <v>0</v>
      </c>
      <c r="AX869" s="241"/>
      <c r="AY869" s="241"/>
      <c r="AZ869" s="234"/>
      <c r="BA869" s="234"/>
      <c r="BB869" s="234"/>
      <c r="BC869" t="b">
        <v>1</v>
      </c>
      <c r="BD869" s="234" t="s">
        <v>7008</v>
      </c>
      <c r="BE869" s="234" t="s">
        <v>7026</v>
      </c>
      <c r="BF869" s="234" t="s">
        <v>7027</v>
      </c>
      <c r="BG869" s="234" t="s">
        <v>7010</v>
      </c>
      <c r="BH869" s="234" t="s">
        <v>55</v>
      </c>
      <c r="BI869" s="243">
        <v>44573.399305555555</v>
      </c>
      <c r="BJ869" s="234" t="s">
        <v>442</v>
      </c>
      <c r="BK869" s="234" t="s">
        <v>451</v>
      </c>
      <c r="BL869" s="234" t="s">
        <v>451</v>
      </c>
      <c r="BM869" s="234" t="s">
        <v>451</v>
      </c>
      <c r="BN869" s="241"/>
      <c r="BO869" t="b">
        <v>0</v>
      </c>
      <c r="BP869" t="b">
        <v>0</v>
      </c>
      <c r="BQ869" t="b">
        <v>0</v>
      </c>
      <c r="BR869" s="241"/>
      <c r="BS869" s="241"/>
      <c r="BT869" s="234" t="s">
        <v>7012</v>
      </c>
      <c r="BU869" t="b">
        <v>0</v>
      </c>
      <c r="BV869" s="103">
        <v>0</v>
      </c>
      <c r="BW869" s="235"/>
      <c r="BX869" s="234" t="s">
        <v>12753</v>
      </c>
      <c r="BY869" s="234" t="s">
        <v>56</v>
      </c>
      <c r="BZ869" s="234" t="s">
        <v>7014</v>
      </c>
    </row>
    <row r="870" spans="1:78" x14ac:dyDescent="0.25">
      <c r="A870" s="5">
        <v>1330</v>
      </c>
      <c r="B870" s="234" t="s">
        <v>12754</v>
      </c>
      <c r="C870" s="234" t="s">
        <v>12755</v>
      </c>
      <c r="D870" s="234"/>
      <c r="E870" s="234" t="s">
        <v>12756</v>
      </c>
      <c r="F870" s="234" t="s">
        <v>6993</v>
      </c>
      <c r="G870" s="234" t="s">
        <v>7302</v>
      </c>
      <c r="H870" s="234" t="s">
        <v>6994</v>
      </c>
      <c r="I870" s="242"/>
      <c r="J870" s="242">
        <v>44246</v>
      </c>
      <c r="K870" s="234" t="s">
        <v>7430</v>
      </c>
      <c r="L870" s="242">
        <v>44252</v>
      </c>
      <c r="M870" s="234" t="s">
        <v>6996</v>
      </c>
      <c r="N870" s="234" t="s">
        <v>7430</v>
      </c>
      <c r="O870" s="234" t="s">
        <v>9648</v>
      </c>
      <c r="P870" s="234" t="s">
        <v>6999</v>
      </c>
      <c r="Q870" s="234"/>
      <c r="R870" s="234" t="s">
        <v>451</v>
      </c>
      <c r="S870" t="b">
        <v>0</v>
      </c>
      <c r="T870" s="242"/>
      <c r="U870" s="103">
        <v>0</v>
      </c>
      <c r="V870" s="234" t="s">
        <v>272</v>
      </c>
      <c r="W870" s="103">
        <v>0</v>
      </c>
      <c r="X870" s="234" t="s">
        <v>272</v>
      </c>
      <c r="Y870" s="242"/>
      <c r="Z870" s="242"/>
      <c r="AA870" s="103"/>
      <c r="AB870" s="234"/>
      <c r="AC870" s="243">
        <v>44295.720555555556</v>
      </c>
      <c r="AD870" s="234" t="s">
        <v>55</v>
      </c>
      <c r="AE870" s="235" t="s">
        <v>12757</v>
      </c>
      <c r="AF870" s="237"/>
      <c r="AG870" s="234" t="s">
        <v>436</v>
      </c>
      <c r="AH870" s="241"/>
      <c r="AI870" t="b">
        <v>1</v>
      </c>
      <c r="AJ870" t="b">
        <v>0</v>
      </c>
      <c r="AK870" s="234"/>
      <c r="AL870" s="103"/>
      <c r="AM870" t="b">
        <v>0</v>
      </c>
      <c r="AN870" s="234"/>
      <c r="AO870" s="103"/>
      <c r="AP870" s="241"/>
      <c r="AQ870" s="241"/>
      <c r="AR870" s="241"/>
      <c r="AS870" s="241"/>
      <c r="AT870" s="234"/>
      <c r="AU870" s="234" t="s">
        <v>7505</v>
      </c>
      <c r="AV870" t="b">
        <v>0</v>
      </c>
      <c r="AW870" t="b">
        <v>0</v>
      </c>
      <c r="AX870" s="241"/>
      <c r="AY870" s="241"/>
      <c r="AZ870" s="234"/>
      <c r="BA870" s="234"/>
      <c r="BB870" s="234"/>
      <c r="BC870" t="b">
        <v>1</v>
      </c>
      <c r="BD870" s="234" t="s">
        <v>7008</v>
      </c>
      <c r="BE870" s="234" t="s">
        <v>7009</v>
      </c>
      <c r="BF870" s="234" t="s">
        <v>6972</v>
      </c>
      <c r="BG870" s="234" t="s">
        <v>7028</v>
      </c>
      <c r="BH870" s="234" t="s">
        <v>55</v>
      </c>
      <c r="BI870" s="243">
        <v>44573.399293981478</v>
      </c>
      <c r="BJ870" s="234" t="s">
        <v>442</v>
      </c>
      <c r="BK870" s="234" t="s">
        <v>451</v>
      </c>
      <c r="BL870" s="234" t="s">
        <v>451</v>
      </c>
      <c r="BM870" s="234" t="s">
        <v>451</v>
      </c>
      <c r="BN870" s="241"/>
      <c r="BO870" t="b">
        <v>0</v>
      </c>
      <c r="BP870" t="b">
        <v>0</v>
      </c>
      <c r="BQ870" t="b">
        <v>0</v>
      </c>
      <c r="BR870" s="241"/>
      <c r="BS870" s="241"/>
      <c r="BT870" s="234" t="s">
        <v>7012</v>
      </c>
      <c r="BU870" t="b">
        <v>0</v>
      </c>
      <c r="BV870" s="103">
        <v>0</v>
      </c>
      <c r="BW870" s="235"/>
      <c r="BX870" s="234" t="s">
        <v>12757</v>
      </c>
      <c r="BY870" s="234" t="s">
        <v>56</v>
      </c>
      <c r="BZ870" s="234" t="s">
        <v>7014</v>
      </c>
    </row>
    <row r="871" spans="1:78" x14ac:dyDescent="0.25">
      <c r="A871" s="5">
        <v>1326</v>
      </c>
      <c r="B871" s="234" t="s">
        <v>12758</v>
      </c>
      <c r="C871" s="234" t="s">
        <v>12759</v>
      </c>
      <c r="D871" s="234"/>
      <c r="E871" s="234" t="s">
        <v>12760</v>
      </c>
      <c r="F871" s="234" t="s">
        <v>2991</v>
      </c>
      <c r="G871" s="234" t="s">
        <v>12761</v>
      </c>
      <c r="H871" s="234" t="s">
        <v>7034</v>
      </c>
      <c r="I871" s="242"/>
      <c r="J871" s="242">
        <v>44246</v>
      </c>
      <c r="K871" s="234" t="s">
        <v>7430</v>
      </c>
      <c r="L871" s="242">
        <v>44260</v>
      </c>
      <c r="M871" s="234" t="s">
        <v>10725</v>
      </c>
      <c r="N871" s="234" t="s">
        <v>7430</v>
      </c>
      <c r="O871" s="234" t="s">
        <v>12762</v>
      </c>
      <c r="P871" s="234" t="s">
        <v>6999</v>
      </c>
      <c r="Q871" s="234"/>
      <c r="R871" s="234" t="s">
        <v>451</v>
      </c>
      <c r="S871" t="b">
        <v>0</v>
      </c>
      <c r="T871" s="242"/>
      <c r="U871" s="103">
        <v>530</v>
      </c>
      <c r="V871" s="234" t="s">
        <v>272</v>
      </c>
      <c r="W871" s="103">
        <v>3445</v>
      </c>
      <c r="X871" s="234" t="s">
        <v>272</v>
      </c>
      <c r="Y871" s="242"/>
      <c r="Z871" s="242"/>
      <c r="AA871" s="103"/>
      <c r="AB871" s="234"/>
      <c r="AC871" s="243">
        <v>44253.570069444446</v>
      </c>
      <c r="AD871" s="234" t="s">
        <v>12763</v>
      </c>
      <c r="AE871" s="235" t="s">
        <v>12764</v>
      </c>
      <c r="AF871" s="237"/>
      <c r="AG871" s="234" t="s">
        <v>482</v>
      </c>
      <c r="AH871" s="241"/>
      <c r="AI871" t="b">
        <v>1</v>
      </c>
      <c r="AJ871" t="b">
        <v>0</v>
      </c>
      <c r="AK871" s="234"/>
      <c r="AL871" s="103"/>
      <c r="AM871" t="b">
        <v>0</v>
      </c>
      <c r="AN871" s="234"/>
      <c r="AO871" s="103"/>
      <c r="AP871" s="241"/>
      <c r="AQ871" s="241"/>
      <c r="AR871" s="241"/>
      <c r="AS871" s="241"/>
      <c r="AT871" s="234"/>
      <c r="AU871" s="234" t="s">
        <v>7085</v>
      </c>
      <c r="AV871" t="b">
        <v>0</v>
      </c>
      <c r="AW871" t="b">
        <v>0</v>
      </c>
      <c r="AX871" s="241"/>
      <c r="AY871" s="241"/>
      <c r="AZ871" s="234"/>
      <c r="BA871" s="234"/>
      <c r="BB871" s="234"/>
      <c r="BC871" t="b">
        <v>1</v>
      </c>
      <c r="BD871" s="234" t="s">
        <v>350</v>
      </c>
      <c r="BE871" s="234" t="s">
        <v>7045</v>
      </c>
      <c r="BF871" s="234" t="s">
        <v>6972</v>
      </c>
      <c r="BG871" s="234" t="s">
        <v>7028</v>
      </c>
      <c r="BH871" s="234" t="s">
        <v>55</v>
      </c>
      <c r="BI871" s="243">
        <v>44573.399293981478</v>
      </c>
      <c r="BJ871" s="234" t="s">
        <v>442</v>
      </c>
      <c r="BK871" s="234" t="s">
        <v>451</v>
      </c>
      <c r="BL871" s="234" t="s">
        <v>451</v>
      </c>
      <c r="BM871" s="234" t="s">
        <v>451</v>
      </c>
      <c r="BN871" s="241"/>
      <c r="BO871" t="b">
        <v>0</v>
      </c>
      <c r="BP871" t="b">
        <v>0</v>
      </c>
      <c r="BQ871" t="b">
        <v>0</v>
      </c>
      <c r="BR871" s="241"/>
      <c r="BS871" s="241"/>
      <c r="BT871" s="234" t="s">
        <v>7012</v>
      </c>
      <c r="BU871" t="b">
        <v>0</v>
      </c>
      <c r="BV871" s="103"/>
      <c r="BW871" s="235" t="s">
        <v>12765</v>
      </c>
      <c r="BX871" s="234" t="s">
        <v>12764</v>
      </c>
      <c r="BY871" s="234" t="s">
        <v>56</v>
      </c>
      <c r="BZ871" s="234" t="s">
        <v>7014</v>
      </c>
    </row>
    <row r="872" spans="1:78" x14ac:dyDescent="0.25">
      <c r="A872" s="5">
        <v>1325</v>
      </c>
      <c r="B872" s="234" t="s">
        <v>12766</v>
      </c>
      <c r="C872" s="234" t="s">
        <v>12767</v>
      </c>
      <c r="D872" s="234" t="s">
        <v>9968</v>
      </c>
      <c r="E872" s="234" t="s">
        <v>9968</v>
      </c>
      <c r="F872" s="234" t="s">
        <v>6993</v>
      </c>
      <c r="G872" s="234" t="s">
        <v>6995</v>
      </c>
      <c r="H872" s="234" t="s">
        <v>6994</v>
      </c>
      <c r="I872" s="242"/>
      <c r="J872" s="242">
        <v>44238</v>
      </c>
      <c r="K872" s="234" t="s">
        <v>7430</v>
      </c>
      <c r="L872" s="242">
        <v>44246</v>
      </c>
      <c r="M872" s="234" t="s">
        <v>6996</v>
      </c>
      <c r="N872" s="234" t="s">
        <v>9969</v>
      </c>
      <c r="O872" s="234" t="s">
        <v>9970</v>
      </c>
      <c r="P872" s="234" t="s">
        <v>6999</v>
      </c>
      <c r="Q872" s="234"/>
      <c r="R872" s="234" t="s">
        <v>451</v>
      </c>
      <c r="S872" t="b">
        <v>0</v>
      </c>
      <c r="T872" s="242"/>
      <c r="U872" s="103">
        <v>3</v>
      </c>
      <c r="V872" s="234" t="s">
        <v>272</v>
      </c>
      <c r="W872" s="103">
        <v>9</v>
      </c>
      <c r="X872" s="234" t="s">
        <v>272</v>
      </c>
      <c r="Y872" s="242"/>
      <c r="Z872" s="242"/>
      <c r="AA872" s="103"/>
      <c r="AB872" s="234" t="s">
        <v>9971</v>
      </c>
      <c r="AC872" s="243">
        <v>44253.5700462963</v>
      </c>
      <c r="AD872" s="234" t="s">
        <v>12763</v>
      </c>
      <c r="AE872" s="235" t="s">
        <v>12768</v>
      </c>
      <c r="AF872" s="237"/>
      <c r="AG872" s="234" t="s">
        <v>482</v>
      </c>
      <c r="AH872" s="241"/>
      <c r="AI872" t="b">
        <v>1</v>
      </c>
      <c r="AJ872" t="b">
        <v>0</v>
      </c>
      <c r="AK872" s="234"/>
      <c r="AL872" s="103"/>
      <c r="AM872" t="b">
        <v>0</v>
      </c>
      <c r="AN872" s="234"/>
      <c r="AO872" s="103"/>
      <c r="AP872" s="241"/>
      <c r="AQ872" s="241"/>
      <c r="AR872" s="241"/>
      <c r="AS872" s="241"/>
      <c r="AT872" s="234" t="s">
        <v>7005</v>
      </c>
      <c r="AU872" s="234" t="s">
        <v>7085</v>
      </c>
      <c r="AV872" t="b">
        <v>0</v>
      </c>
      <c r="AW872" t="b">
        <v>0</v>
      </c>
      <c r="AX872" s="241"/>
      <c r="AY872" s="241"/>
      <c r="AZ872" s="234"/>
      <c r="BA872" s="234"/>
      <c r="BB872" s="234"/>
      <c r="BC872" t="b">
        <v>0</v>
      </c>
      <c r="BD872" s="234" t="s">
        <v>7008</v>
      </c>
      <c r="BE872" s="234" t="s">
        <v>7009</v>
      </c>
      <c r="BF872" s="234" t="s">
        <v>7027</v>
      </c>
      <c r="BG872" s="234" t="s">
        <v>7010</v>
      </c>
      <c r="BH872" s="234" t="s">
        <v>55</v>
      </c>
      <c r="BI872" s="243">
        <v>44573.399282407408</v>
      </c>
      <c r="BJ872" s="234" t="s">
        <v>442</v>
      </c>
      <c r="BK872" s="234" t="s">
        <v>451</v>
      </c>
      <c r="BL872" s="234" t="s">
        <v>451</v>
      </c>
      <c r="BM872" s="234" t="s">
        <v>451</v>
      </c>
      <c r="BN872" s="241"/>
      <c r="BO872" t="b">
        <v>0</v>
      </c>
      <c r="BP872" t="b">
        <v>0</v>
      </c>
      <c r="BQ872" t="b">
        <v>0</v>
      </c>
      <c r="BR872" s="241"/>
      <c r="BS872" s="241"/>
      <c r="BT872" s="234" t="s">
        <v>7012</v>
      </c>
      <c r="BU872" t="b">
        <v>0</v>
      </c>
      <c r="BV872" s="103"/>
      <c r="BW872" s="235" t="s">
        <v>12769</v>
      </c>
      <c r="BX872" s="234" t="s">
        <v>12768</v>
      </c>
      <c r="BY872" s="234" t="s">
        <v>56</v>
      </c>
      <c r="BZ872" s="234" t="s">
        <v>7014</v>
      </c>
    </row>
    <row r="873" spans="1:78" x14ac:dyDescent="0.25">
      <c r="A873" s="5">
        <v>1324</v>
      </c>
      <c r="B873" s="234" t="s">
        <v>12770</v>
      </c>
      <c r="C873" s="234" t="s">
        <v>12771</v>
      </c>
      <c r="D873" s="234"/>
      <c r="E873" s="234" t="s">
        <v>11576</v>
      </c>
      <c r="F873" s="234" t="s">
        <v>2991</v>
      </c>
      <c r="G873" s="234" t="s">
        <v>7864</v>
      </c>
      <c r="H873" s="234" t="s">
        <v>7034</v>
      </c>
      <c r="I873" s="242"/>
      <c r="J873" s="242">
        <v>44245</v>
      </c>
      <c r="K873" s="234" t="s">
        <v>7430</v>
      </c>
      <c r="L873" s="242">
        <v>44253</v>
      </c>
      <c r="M873" s="234" t="s">
        <v>6996</v>
      </c>
      <c r="N873" s="234" t="s">
        <v>7430</v>
      </c>
      <c r="O873" s="234" t="s">
        <v>11578</v>
      </c>
      <c r="P873" s="234" t="s">
        <v>6999</v>
      </c>
      <c r="Q873" s="234"/>
      <c r="R873" s="234" t="s">
        <v>451</v>
      </c>
      <c r="S873" t="b">
        <v>0</v>
      </c>
      <c r="T873" s="242"/>
      <c r="U873" s="103">
        <v>7380</v>
      </c>
      <c r="V873" s="234" t="s">
        <v>272</v>
      </c>
      <c r="W873" s="103">
        <v>44281</v>
      </c>
      <c r="X873" s="234" t="s">
        <v>272</v>
      </c>
      <c r="Y873" s="242"/>
      <c r="Z873" s="242"/>
      <c r="AA873" s="103"/>
      <c r="AB873" s="234"/>
      <c r="AC873" s="243">
        <v>44253.570023148146</v>
      </c>
      <c r="AD873" s="234" t="s">
        <v>12763</v>
      </c>
      <c r="AE873" s="235" t="s">
        <v>12772</v>
      </c>
      <c r="AF873" s="237"/>
      <c r="AG873" s="234" t="s">
        <v>482</v>
      </c>
      <c r="AH873" s="241"/>
      <c r="AI873" t="b">
        <v>1</v>
      </c>
      <c r="AJ873" t="b">
        <v>0</v>
      </c>
      <c r="AK873" s="234"/>
      <c r="AL873" s="103"/>
      <c r="AM873" t="b">
        <v>0</v>
      </c>
      <c r="AN873" s="234"/>
      <c r="AO873" s="103"/>
      <c r="AP873" s="241"/>
      <c r="AQ873" s="241"/>
      <c r="AR873" s="241"/>
      <c r="AS873" s="241"/>
      <c r="AT873" s="234" t="s">
        <v>7058</v>
      </c>
      <c r="AU873" s="234" t="s">
        <v>7085</v>
      </c>
      <c r="AV873" t="b">
        <v>0</v>
      </c>
      <c r="AW873" t="b">
        <v>0</v>
      </c>
      <c r="AX873" s="241"/>
      <c r="AY873" s="241"/>
      <c r="AZ873" s="234"/>
      <c r="BA873" s="234"/>
      <c r="BB873" s="234"/>
      <c r="BC873" t="b">
        <v>1</v>
      </c>
      <c r="BD873" s="234" t="s">
        <v>7008</v>
      </c>
      <c r="BE873" s="234" t="s">
        <v>7045</v>
      </c>
      <c r="BF873" s="234" t="s">
        <v>7027</v>
      </c>
      <c r="BG873" s="234" t="s">
        <v>7028</v>
      </c>
      <c r="BH873" s="234" t="s">
        <v>55</v>
      </c>
      <c r="BI873" s="243">
        <v>44573.399282407408</v>
      </c>
      <c r="BJ873" s="234" t="s">
        <v>442</v>
      </c>
      <c r="BK873" s="234" t="s">
        <v>451</v>
      </c>
      <c r="BL873" s="234" t="s">
        <v>451</v>
      </c>
      <c r="BM873" s="234" t="s">
        <v>451</v>
      </c>
      <c r="BN873" s="241"/>
      <c r="BO873" t="b">
        <v>0</v>
      </c>
      <c r="BP873" t="b">
        <v>0</v>
      </c>
      <c r="BQ873" t="b">
        <v>0</v>
      </c>
      <c r="BR873" s="241"/>
      <c r="BS873" s="241"/>
      <c r="BT873" s="234" t="s">
        <v>7047</v>
      </c>
      <c r="BU873" t="b">
        <v>0</v>
      </c>
      <c r="BV873" s="103"/>
      <c r="BW873" s="235" t="s">
        <v>12773</v>
      </c>
      <c r="BX873" s="234" t="s">
        <v>12772</v>
      </c>
      <c r="BY873" s="234" t="s">
        <v>56</v>
      </c>
      <c r="BZ873" s="234" t="s">
        <v>7014</v>
      </c>
    </row>
    <row r="874" spans="1:78" x14ac:dyDescent="0.25">
      <c r="A874" s="5">
        <v>1323</v>
      </c>
      <c r="B874" s="234" t="s">
        <v>12774</v>
      </c>
      <c r="C874" s="234" t="s">
        <v>12775</v>
      </c>
      <c r="D874" s="234" t="s">
        <v>10373</v>
      </c>
      <c r="E874" s="234" t="s">
        <v>10374</v>
      </c>
      <c r="F874" s="234" t="s">
        <v>6993</v>
      </c>
      <c r="G874" s="234" t="s">
        <v>6994</v>
      </c>
      <c r="H874" s="234" t="s">
        <v>6995</v>
      </c>
      <c r="I874" s="242"/>
      <c r="J874" s="242">
        <v>44245</v>
      </c>
      <c r="K874" s="234" t="s">
        <v>7430</v>
      </c>
      <c r="L874" s="242">
        <v>44250</v>
      </c>
      <c r="M874" s="234" t="s">
        <v>9952</v>
      </c>
      <c r="N874" s="234" t="s">
        <v>10376</v>
      </c>
      <c r="O874" s="234" t="s">
        <v>12776</v>
      </c>
      <c r="P874" s="234" t="s">
        <v>6999</v>
      </c>
      <c r="Q874" s="234"/>
      <c r="R874" s="234" t="s">
        <v>451</v>
      </c>
      <c r="S874" t="b">
        <v>0</v>
      </c>
      <c r="T874" s="242"/>
      <c r="U874" s="103">
        <v>11</v>
      </c>
      <c r="V874" s="234" t="s">
        <v>272</v>
      </c>
      <c r="W874" s="103">
        <v>11</v>
      </c>
      <c r="X874" s="234" t="s">
        <v>272</v>
      </c>
      <c r="Y874" s="242"/>
      <c r="Z874" s="242"/>
      <c r="AA874" s="103"/>
      <c r="AB874" s="234" t="s">
        <v>10378</v>
      </c>
      <c r="AC874" s="243">
        <v>44253.570023148146</v>
      </c>
      <c r="AD874" s="234" t="s">
        <v>12763</v>
      </c>
      <c r="AE874" s="235" t="s">
        <v>12777</v>
      </c>
      <c r="AF874" s="237"/>
      <c r="AG874" s="234" t="s">
        <v>436</v>
      </c>
      <c r="AH874" s="241"/>
      <c r="AI874" t="b">
        <v>1</v>
      </c>
      <c r="AJ874" t="b">
        <v>0</v>
      </c>
      <c r="AK874" s="234"/>
      <c r="AL874" s="103"/>
      <c r="AM874" t="b">
        <v>0</v>
      </c>
      <c r="AN874" s="234"/>
      <c r="AO874" s="103"/>
      <c r="AP874" s="241"/>
      <c r="AQ874" s="241"/>
      <c r="AR874" s="241"/>
      <c r="AS874" s="241"/>
      <c r="AT874" s="234" t="s">
        <v>7005</v>
      </c>
      <c r="AU874" s="234" t="s">
        <v>7085</v>
      </c>
      <c r="AV874" t="b">
        <v>0</v>
      </c>
      <c r="AW874" t="b">
        <v>0</v>
      </c>
      <c r="AX874" s="241"/>
      <c r="AY874" s="241"/>
      <c r="AZ874" s="234"/>
      <c r="BA874" s="234"/>
      <c r="BB874" s="234"/>
      <c r="BC874" t="b">
        <v>0</v>
      </c>
      <c r="BD874" s="234" t="s">
        <v>9959</v>
      </c>
      <c r="BE874" s="234" t="s">
        <v>7009</v>
      </c>
      <c r="BF874" s="234" t="s">
        <v>10002</v>
      </c>
      <c r="BG874" s="234" t="s">
        <v>7028</v>
      </c>
      <c r="BH874" s="234" t="s">
        <v>55</v>
      </c>
      <c r="BI874" s="243">
        <v>44573.399282407408</v>
      </c>
      <c r="BJ874" s="234" t="s">
        <v>442</v>
      </c>
      <c r="BK874" s="234" t="s">
        <v>451</v>
      </c>
      <c r="BL874" s="234" t="s">
        <v>451</v>
      </c>
      <c r="BM874" s="234" t="s">
        <v>451</v>
      </c>
      <c r="BN874" s="241"/>
      <c r="BO874" t="b">
        <v>0</v>
      </c>
      <c r="BP874" t="b">
        <v>0</v>
      </c>
      <c r="BQ874" t="b">
        <v>0</v>
      </c>
      <c r="BR874" s="241"/>
      <c r="BS874" s="241"/>
      <c r="BT874" s="234" t="s">
        <v>7012</v>
      </c>
      <c r="BU874" t="b">
        <v>0</v>
      </c>
      <c r="BV874" s="103"/>
      <c r="BW874" s="235" t="s">
        <v>12778</v>
      </c>
      <c r="BX874" s="234" t="s">
        <v>12777</v>
      </c>
      <c r="BY874" s="234" t="s">
        <v>56</v>
      </c>
      <c r="BZ874" s="234" t="s">
        <v>7014</v>
      </c>
    </row>
    <row r="875" spans="1:78" x14ac:dyDescent="0.25">
      <c r="A875" s="5">
        <v>1322</v>
      </c>
      <c r="B875" s="234" t="s">
        <v>12779</v>
      </c>
      <c r="C875" s="234" t="s">
        <v>12780</v>
      </c>
      <c r="D875" s="234"/>
      <c r="E875" s="234" t="s">
        <v>12781</v>
      </c>
      <c r="F875" s="234" t="s">
        <v>7156</v>
      </c>
      <c r="G875" s="234" t="s">
        <v>7856</v>
      </c>
      <c r="H875" s="234" t="s">
        <v>7018</v>
      </c>
      <c r="I875" s="242"/>
      <c r="J875" s="242">
        <v>44246</v>
      </c>
      <c r="K875" s="234" t="s">
        <v>7430</v>
      </c>
      <c r="L875" s="242">
        <v>44246</v>
      </c>
      <c r="M875" s="234" t="s">
        <v>6996</v>
      </c>
      <c r="N875" s="234" t="s">
        <v>7430</v>
      </c>
      <c r="O875" s="234" t="s">
        <v>12782</v>
      </c>
      <c r="P875" s="234" t="s">
        <v>6999</v>
      </c>
      <c r="Q875" s="234"/>
      <c r="R875" s="234" t="s">
        <v>451</v>
      </c>
      <c r="S875" t="b">
        <v>0</v>
      </c>
      <c r="T875" s="242"/>
      <c r="U875" s="103">
        <v>2</v>
      </c>
      <c r="V875" s="234" t="s">
        <v>272</v>
      </c>
      <c r="W875" s="103">
        <v>2</v>
      </c>
      <c r="X875" s="234" t="s">
        <v>272</v>
      </c>
      <c r="Y875" s="242"/>
      <c r="Z875" s="242"/>
      <c r="AA875" s="103"/>
      <c r="AB875" s="234"/>
      <c r="AC875" s="243">
        <v>44253.57</v>
      </c>
      <c r="AD875" s="234" t="s">
        <v>12763</v>
      </c>
      <c r="AE875" s="235" t="s">
        <v>12783</v>
      </c>
      <c r="AF875" s="237"/>
      <c r="AG875" s="234" t="s">
        <v>482</v>
      </c>
      <c r="AH875" s="241"/>
      <c r="AI875" t="b">
        <v>1</v>
      </c>
      <c r="AJ875" t="b">
        <v>0</v>
      </c>
      <c r="AK875" s="234"/>
      <c r="AL875" s="103"/>
      <c r="AM875" t="b">
        <v>0</v>
      </c>
      <c r="AN875" s="234"/>
      <c r="AO875" s="103"/>
      <c r="AP875" s="241"/>
      <c r="AQ875" s="241"/>
      <c r="AR875" s="241"/>
      <c r="AS875" s="241"/>
      <c r="AT875" s="234"/>
      <c r="AU875" s="234" t="s">
        <v>7085</v>
      </c>
      <c r="AV875" t="b">
        <v>0</v>
      </c>
      <c r="AW875" t="b">
        <v>0</v>
      </c>
      <c r="AX875" s="241"/>
      <c r="AY875" s="241"/>
      <c r="AZ875" s="234"/>
      <c r="BA875" s="234"/>
      <c r="BB875" s="234"/>
      <c r="BC875" t="b">
        <v>1</v>
      </c>
      <c r="BD875" s="234" t="s">
        <v>7008</v>
      </c>
      <c r="BE875" s="234" t="s">
        <v>7026</v>
      </c>
      <c r="BF875" s="234" t="s">
        <v>7027</v>
      </c>
      <c r="BG875" s="234" t="s">
        <v>7010</v>
      </c>
      <c r="BH875" s="234" t="s">
        <v>55</v>
      </c>
      <c r="BI875" s="243">
        <v>44573.399282407408</v>
      </c>
      <c r="BJ875" s="234" t="s">
        <v>442</v>
      </c>
      <c r="BK875" s="234" t="s">
        <v>451</v>
      </c>
      <c r="BL875" s="234" t="s">
        <v>451</v>
      </c>
      <c r="BM875" s="234" t="s">
        <v>451</v>
      </c>
      <c r="BN875" s="241"/>
      <c r="BO875" t="b">
        <v>0</v>
      </c>
      <c r="BP875" t="b">
        <v>0</v>
      </c>
      <c r="BQ875" t="b">
        <v>0</v>
      </c>
      <c r="BR875" s="241"/>
      <c r="BS875" s="241"/>
      <c r="BT875" s="234" t="s">
        <v>7012</v>
      </c>
      <c r="BU875" t="b">
        <v>0</v>
      </c>
      <c r="BV875" s="103"/>
      <c r="BW875" s="235" t="s">
        <v>12784</v>
      </c>
      <c r="BX875" s="234" t="s">
        <v>12783</v>
      </c>
      <c r="BY875" s="234" t="s">
        <v>56</v>
      </c>
      <c r="BZ875" s="234" t="s">
        <v>7014</v>
      </c>
    </row>
    <row r="876" spans="1:78" x14ac:dyDescent="0.25">
      <c r="A876" s="5">
        <v>1321</v>
      </c>
      <c r="B876" s="234" t="s">
        <v>12785</v>
      </c>
      <c r="C876" s="234" t="s">
        <v>12786</v>
      </c>
      <c r="D876" s="234" t="s">
        <v>11681</v>
      </c>
      <c r="E876" s="234" t="s">
        <v>11681</v>
      </c>
      <c r="F876" s="234" t="s">
        <v>7156</v>
      </c>
      <c r="G876" s="234" t="s">
        <v>7856</v>
      </c>
      <c r="H876" s="234" t="s">
        <v>7018</v>
      </c>
      <c r="I876" s="242"/>
      <c r="J876" s="242">
        <v>44243</v>
      </c>
      <c r="K876" s="234" t="s">
        <v>7430</v>
      </c>
      <c r="L876" s="242">
        <v>44246</v>
      </c>
      <c r="M876" s="234" t="s">
        <v>7228</v>
      </c>
      <c r="N876" s="234" t="s">
        <v>11685</v>
      </c>
      <c r="O876" s="234" t="s">
        <v>12787</v>
      </c>
      <c r="P876" s="234" t="s">
        <v>6999</v>
      </c>
      <c r="Q876" s="234"/>
      <c r="R876" s="234" t="s">
        <v>451</v>
      </c>
      <c r="S876" t="b">
        <v>0</v>
      </c>
      <c r="T876" s="242"/>
      <c r="U876" s="103">
        <v>45</v>
      </c>
      <c r="V876" s="234" t="s">
        <v>272</v>
      </c>
      <c r="W876" s="103">
        <v>45</v>
      </c>
      <c r="X876" s="234" t="s">
        <v>272</v>
      </c>
      <c r="Y876" s="242"/>
      <c r="Z876" s="242"/>
      <c r="AA876" s="103"/>
      <c r="AB876" s="234" t="s">
        <v>11687</v>
      </c>
      <c r="AC876" s="243">
        <v>44253.569965277777</v>
      </c>
      <c r="AD876" s="234" t="s">
        <v>12763</v>
      </c>
      <c r="AE876" s="235" t="s">
        <v>12788</v>
      </c>
      <c r="AF876" s="237"/>
      <c r="AG876" s="234" t="s">
        <v>482</v>
      </c>
      <c r="AH876" s="241"/>
      <c r="AI876" t="b">
        <v>1</v>
      </c>
      <c r="AJ876" t="b">
        <v>0</v>
      </c>
      <c r="AK876" s="234"/>
      <c r="AL876" s="103"/>
      <c r="AM876" t="b">
        <v>0</v>
      </c>
      <c r="AN876" s="234"/>
      <c r="AO876" s="103"/>
      <c r="AP876" s="241"/>
      <c r="AQ876" s="241"/>
      <c r="AR876" s="241"/>
      <c r="AS876" s="241"/>
      <c r="AT876" s="234" t="s">
        <v>7120</v>
      </c>
      <c r="AU876" s="234" t="s">
        <v>7085</v>
      </c>
      <c r="AV876" t="b">
        <v>0</v>
      </c>
      <c r="AW876" t="b">
        <v>0</v>
      </c>
      <c r="AX876" s="241"/>
      <c r="AY876" s="241"/>
      <c r="AZ876" s="234"/>
      <c r="BA876" s="234"/>
      <c r="BB876" s="234"/>
      <c r="BC876" t="b">
        <v>0</v>
      </c>
      <c r="BD876" s="234" t="s">
        <v>7234</v>
      </c>
      <c r="BE876" s="234" t="s">
        <v>7026</v>
      </c>
      <c r="BF876" s="234" t="s">
        <v>6972</v>
      </c>
      <c r="BG876" s="234" t="s">
        <v>7010</v>
      </c>
      <c r="BH876" s="234" t="s">
        <v>55</v>
      </c>
      <c r="BI876" s="243">
        <v>44573.399270833332</v>
      </c>
      <c r="BJ876" s="234" t="s">
        <v>442</v>
      </c>
      <c r="BK876" s="234" t="s">
        <v>451</v>
      </c>
      <c r="BL876" s="234" t="s">
        <v>451</v>
      </c>
      <c r="BM876" s="234" t="s">
        <v>451</v>
      </c>
      <c r="BN876" s="241"/>
      <c r="BO876" t="b">
        <v>0</v>
      </c>
      <c r="BP876" t="b">
        <v>0</v>
      </c>
      <c r="BQ876" t="b">
        <v>0</v>
      </c>
      <c r="BR876" s="241"/>
      <c r="BS876" s="241"/>
      <c r="BT876" s="234" t="s">
        <v>7012</v>
      </c>
      <c r="BU876" t="b">
        <v>0</v>
      </c>
      <c r="BV876" s="103"/>
      <c r="BW876" s="235" t="s">
        <v>12789</v>
      </c>
      <c r="BX876" s="234" t="s">
        <v>12788</v>
      </c>
      <c r="BY876" s="234" t="s">
        <v>56</v>
      </c>
      <c r="BZ876" s="234" t="s">
        <v>7014</v>
      </c>
    </row>
    <row r="877" spans="1:78" x14ac:dyDescent="0.25">
      <c r="A877" s="5">
        <v>1320</v>
      </c>
      <c r="B877" s="234" t="s">
        <v>12790</v>
      </c>
      <c r="C877" s="234" t="s">
        <v>12791</v>
      </c>
      <c r="D877" s="234" t="s">
        <v>11964</v>
      </c>
      <c r="E877" s="234" t="s">
        <v>9581</v>
      </c>
      <c r="F877" s="234" t="s">
        <v>6993</v>
      </c>
      <c r="G877" s="234" t="s">
        <v>10829</v>
      </c>
      <c r="H877" s="234" t="s">
        <v>7856</v>
      </c>
      <c r="I877" s="242"/>
      <c r="J877" s="242">
        <v>44246</v>
      </c>
      <c r="K877" s="234" t="s">
        <v>7430</v>
      </c>
      <c r="L877" s="242">
        <v>44253</v>
      </c>
      <c r="M877" s="234" t="s">
        <v>6996</v>
      </c>
      <c r="N877" s="234" t="s">
        <v>11967</v>
      </c>
      <c r="O877" s="234" t="s">
        <v>12792</v>
      </c>
      <c r="P877" s="234" t="s">
        <v>6999</v>
      </c>
      <c r="Q877" s="234"/>
      <c r="R877" s="234" t="s">
        <v>451</v>
      </c>
      <c r="S877" t="b">
        <v>0</v>
      </c>
      <c r="T877" s="242"/>
      <c r="U877" s="103">
        <v>4</v>
      </c>
      <c r="V877" s="234" t="s">
        <v>272</v>
      </c>
      <c r="W877" s="103">
        <v>4</v>
      </c>
      <c r="X877" s="234" t="s">
        <v>272</v>
      </c>
      <c r="Y877" s="242"/>
      <c r="Z877" s="242"/>
      <c r="AA877" s="103"/>
      <c r="AB877" s="234" t="s">
        <v>11969</v>
      </c>
      <c r="AC877" s="243">
        <v>44253.56994212963</v>
      </c>
      <c r="AD877" s="234" t="s">
        <v>12763</v>
      </c>
      <c r="AE877" s="235" t="s">
        <v>12793</v>
      </c>
      <c r="AF877" s="237"/>
      <c r="AG877" s="234" t="s">
        <v>482</v>
      </c>
      <c r="AH877" s="241"/>
      <c r="AI877" t="b">
        <v>1</v>
      </c>
      <c r="AJ877" t="b">
        <v>0</v>
      </c>
      <c r="AK877" s="234"/>
      <c r="AL877" s="103"/>
      <c r="AM877" t="b">
        <v>0</v>
      </c>
      <c r="AN877" s="234"/>
      <c r="AO877" s="103"/>
      <c r="AP877" s="241"/>
      <c r="AQ877" s="241"/>
      <c r="AR877" s="241"/>
      <c r="AS877" s="241"/>
      <c r="AT877" s="234" t="s">
        <v>7430</v>
      </c>
      <c r="AU877" s="234" t="s">
        <v>7085</v>
      </c>
      <c r="AV877" t="b">
        <v>0</v>
      </c>
      <c r="AW877" t="b">
        <v>0</v>
      </c>
      <c r="AX877" s="241"/>
      <c r="AY877" s="241"/>
      <c r="AZ877" s="234"/>
      <c r="BA877" s="234"/>
      <c r="BB877" s="234"/>
      <c r="BC877" t="b">
        <v>0</v>
      </c>
      <c r="BD877" s="234" t="s">
        <v>7008</v>
      </c>
      <c r="BE877" s="234" t="s">
        <v>7026</v>
      </c>
      <c r="BF877" s="234" t="s">
        <v>7027</v>
      </c>
      <c r="BG877" s="234" t="s">
        <v>7028</v>
      </c>
      <c r="BH877" s="234" t="s">
        <v>55</v>
      </c>
      <c r="BI877" s="243">
        <v>44573.399270833332</v>
      </c>
      <c r="BJ877" s="234" t="s">
        <v>442</v>
      </c>
      <c r="BK877" s="234" t="s">
        <v>451</v>
      </c>
      <c r="BL877" s="234" t="s">
        <v>451</v>
      </c>
      <c r="BM877" s="234" t="s">
        <v>451</v>
      </c>
      <c r="BN877" s="241"/>
      <c r="BO877" t="b">
        <v>0</v>
      </c>
      <c r="BP877" t="b">
        <v>0</v>
      </c>
      <c r="BQ877" t="b">
        <v>0</v>
      </c>
      <c r="BR877" s="241"/>
      <c r="BS877" s="241"/>
      <c r="BT877" s="234" t="s">
        <v>7012</v>
      </c>
      <c r="BU877" t="b">
        <v>0</v>
      </c>
      <c r="BV877" s="103"/>
      <c r="BW877" s="235" t="s">
        <v>12794</v>
      </c>
      <c r="BX877" s="234" t="s">
        <v>12793</v>
      </c>
      <c r="BY877" s="234" t="s">
        <v>56</v>
      </c>
      <c r="BZ877" s="234" t="s">
        <v>7014</v>
      </c>
    </row>
    <row r="878" spans="1:78" x14ac:dyDescent="0.25">
      <c r="A878" s="5">
        <v>1319</v>
      </c>
      <c r="B878" s="234" t="s">
        <v>12795</v>
      </c>
      <c r="C878" s="234" t="s">
        <v>12796</v>
      </c>
      <c r="D878" s="234" t="s">
        <v>9917</v>
      </c>
      <c r="E878" s="234" t="s">
        <v>11748</v>
      </c>
      <c r="F878" s="234" t="s">
        <v>7156</v>
      </c>
      <c r="G878" s="234" t="s">
        <v>7856</v>
      </c>
      <c r="H878" s="234" t="s">
        <v>7018</v>
      </c>
      <c r="I878" s="242"/>
      <c r="J878" s="242">
        <v>44246</v>
      </c>
      <c r="K878" s="234" t="s">
        <v>7430</v>
      </c>
      <c r="L878" s="242">
        <v>44246</v>
      </c>
      <c r="M878" s="234" t="s">
        <v>6996</v>
      </c>
      <c r="N878" s="234" t="s">
        <v>9919</v>
      </c>
      <c r="O878" s="234" t="s">
        <v>9920</v>
      </c>
      <c r="P878" s="234" t="s">
        <v>6999</v>
      </c>
      <c r="Q878" s="234"/>
      <c r="R878" s="234" t="s">
        <v>451</v>
      </c>
      <c r="S878" t="b">
        <v>0</v>
      </c>
      <c r="T878" s="242"/>
      <c r="U878" s="103">
        <v>27</v>
      </c>
      <c r="V878" s="234" t="s">
        <v>272</v>
      </c>
      <c r="W878" s="103">
        <v>27</v>
      </c>
      <c r="X878" s="234" t="s">
        <v>272</v>
      </c>
      <c r="Y878" s="242"/>
      <c r="Z878" s="242"/>
      <c r="AA878" s="103"/>
      <c r="AB878" s="234" t="s">
        <v>9921</v>
      </c>
      <c r="AC878" s="243">
        <v>44253.56994212963</v>
      </c>
      <c r="AD878" s="234" t="s">
        <v>12763</v>
      </c>
      <c r="AE878" s="235" t="s">
        <v>12797</v>
      </c>
      <c r="AF878" s="237"/>
      <c r="AG878" s="234" t="s">
        <v>482</v>
      </c>
      <c r="AH878" s="241"/>
      <c r="AI878" t="b">
        <v>1</v>
      </c>
      <c r="AJ878" t="b">
        <v>0</v>
      </c>
      <c r="AK878" s="234"/>
      <c r="AL878" s="103"/>
      <c r="AM878" t="b">
        <v>0</v>
      </c>
      <c r="AN878" s="234"/>
      <c r="AO878" s="103"/>
      <c r="AP878" s="241"/>
      <c r="AQ878" s="241"/>
      <c r="AR878" s="241"/>
      <c r="AS878" s="241"/>
      <c r="AT878" s="234" t="s">
        <v>7005</v>
      </c>
      <c r="AU878" s="234" t="s">
        <v>7085</v>
      </c>
      <c r="AV878" t="b">
        <v>0</v>
      </c>
      <c r="AW878" t="b">
        <v>0</v>
      </c>
      <c r="AX878" s="241"/>
      <c r="AY878" s="241"/>
      <c r="AZ878" s="234"/>
      <c r="BA878" s="234"/>
      <c r="BB878" s="234"/>
      <c r="BC878" t="b">
        <v>0</v>
      </c>
      <c r="BD878" s="234" t="s">
        <v>7008</v>
      </c>
      <c r="BE878" s="234" t="s">
        <v>7026</v>
      </c>
      <c r="BF878" s="234" t="s">
        <v>7027</v>
      </c>
      <c r="BG878" s="234" t="s">
        <v>7010</v>
      </c>
      <c r="BH878" s="234" t="s">
        <v>55</v>
      </c>
      <c r="BI878" s="243">
        <v>44573.399270833332</v>
      </c>
      <c r="BJ878" s="234" t="s">
        <v>442</v>
      </c>
      <c r="BK878" s="234" t="s">
        <v>451</v>
      </c>
      <c r="BL878" s="234" t="s">
        <v>451</v>
      </c>
      <c r="BM878" s="234" t="s">
        <v>451</v>
      </c>
      <c r="BN878" s="241"/>
      <c r="BO878" t="b">
        <v>0</v>
      </c>
      <c r="BP878" t="b">
        <v>0</v>
      </c>
      <c r="BQ878" t="b">
        <v>0</v>
      </c>
      <c r="BR878" s="241"/>
      <c r="BS878" s="241"/>
      <c r="BT878" s="234" t="s">
        <v>7012</v>
      </c>
      <c r="BU878" t="b">
        <v>0</v>
      </c>
      <c r="BV878" s="103"/>
      <c r="BW878" s="235" t="s">
        <v>12798</v>
      </c>
      <c r="BX878" s="234" t="s">
        <v>12797</v>
      </c>
      <c r="BY878" s="234" t="s">
        <v>56</v>
      </c>
      <c r="BZ878" s="234" t="s">
        <v>7014</v>
      </c>
    </row>
    <row r="879" spans="1:78" x14ac:dyDescent="0.25">
      <c r="A879" s="5">
        <v>1318</v>
      </c>
      <c r="B879" s="234" t="s">
        <v>12799</v>
      </c>
      <c r="C879" s="234" t="s">
        <v>12800</v>
      </c>
      <c r="D879" s="234" t="s">
        <v>12801</v>
      </c>
      <c r="E879" s="234" t="s">
        <v>12801</v>
      </c>
      <c r="F879" s="234" t="s">
        <v>7156</v>
      </c>
      <c r="G879" s="234" t="s">
        <v>7856</v>
      </c>
      <c r="H879" s="234" t="s">
        <v>7018</v>
      </c>
      <c r="I879" s="242"/>
      <c r="J879" s="242">
        <v>44245</v>
      </c>
      <c r="K879" s="234" t="s">
        <v>7430</v>
      </c>
      <c r="L879" s="242">
        <v>44246</v>
      </c>
      <c r="M879" s="234" t="s">
        <v>6996</v>
      </c>
      <c r="N879" s="234" t="s">
        <v>11513</v>
      </c>
      <c r="O879" s="234" t="s">
        <v>9398</v>
      </c>
      <c r="P879" s="234" t="s">
        <v>6999</v>
      </c>
      <c r="Q879" s="234"/>
      <c r="R879" s="234" t="s">
        <v>451</v>
      </c>
      <c r="S879" t="b">
        <v>0</v>
      </c>
      <c r="T879" s="242"/>
      <c r="U879" s="103">
        <v>35</v>
      </c>
      <c r="V879" s="234" t="s">
        <v>272</v>
      </c>
      <c r="W879" s="103">
        <v>35</v>
      </c>
      <c r="X879" s="234" t="s">
        <v>272</v>
      </c>
      <c r="Y879" s="242"/>
      <c r="Z879" s="242"/>
      <c r="AA879" s="103"/>
      <c r="AB879" s="234" t="s">
        <v>12802</v>
      </c>
      <c r="AC879" s="243">
        <v>44253.569918981484</v>
      </c>
      <c r="AD879" s="234" t="s">
        <v>12763</v>
      </c>
      <c r="AE879" s="235" t="s">
        <v>12803</v>
      </c>
      <c r="AF879" s="237"/>
      <c r="AG879" s="234" t="s">
        <v>482</v>
      </c>
      <c r="AH879" s="241"/>
      <c r="AI879" t="b">
        <v>1</v>
      </c>
      <c r="AJ879" t="b">
        <v>0</v>
      </c>
      <c r="AK879" s="234"/>
      <c r="AL879" s="103"/>
      <c r="AM879" t="b">
        <v>0</v>
      </c>
      <c r="AN879" s="234"/>
      <c r="AO879" s="103"/>
      <c r="AP879" s="241"/>
      <c r="AQ879" s="241"/>
      <c r="AR879" s="241"/>
      <c r="AS879" s="241"/>
      <c r="AT879" s="234"/>
      <c r="AU879" s="234" t="s">
        <v>7085</v>
      </c>
      <c r="AV879" t="b">
        <v>0</v>
      </c>
      <c r="AW879" t="b">
        <v>0</v>
      </c>
      <c r="AX879" s="241"/>
      <c r="AY879" s="241"/>
      <c r="AZ879" s="234"/>
      <c r="BA879" s="234"/>
      <c r="BB879" s="234"/>
      <c r="BC879" t="b">
        <v>0</v>
      </c>
      <c r="BD879" s="234" t="s">
        <v>7008</v>
      </c>
      <c r="BE879" s="234" t="s">
        <v>7026</v>
      </c>
      <c r="BF879" s="234" t="s">
        <v>7027</v>
      </c>
      <c r="BG879" s="234" t="s">
        <v>7010</v>
      </c>
      <c r="BH879" s="234" t="s">
        <v>55</v>
      </c>
      <c r="BI879" s="243">
        <v>44573.399259259262</v>
      </c>
      <c r="BJ879" s="234" t="s">
        <v>442</v>
      </c>
      <c r="BK879" s="234" t="s">
        <v>451</v>
      </c>
      <c r="BL879" s="234" t="s">
        <v>451</v>
      </c>
      <c r="BM879" s="234" t="s">
        <v>451</v>
      </c>
      <c r="BN879" s="241"/>
      <c r="BO879" t="b">
        <v>0</v>
      </c>
      <c r="BP879" t="b">
        <v>0</v>
      </c>
      <c r="BQ879" t="b">
        <v>0</v>
      </c>
      <c r="BR879" s="241"/>
      <c r="BS879" s="241"/>
      <c r="BT879" s="234" t="s">
        <v>7012</v>
      </c>
      <c r="BU879" t="b">
        <v>0</v>
      </c>
      <c r="BV879" s="103"/>
      <c r="BW879" s="235" t="s">
        <v>12804</v>
      </c>
      <c r="BX879" s="234" t="s">
        <v>12803</v>
      </c>
      <c r="BY879" s="234" t="s">
        <v>56</v>
      </c>
      <c r="BZ879" s="234" t="s">
        <v>7014</v>
      </c>
    </row>
    <row r="880" spans="1:78" x14ac:dyDescent="0.25">
      <c r="A880" s="5">
        <v>1317</v>
      </c>
      <c r="B880" s="234" t="s">
        <v>12805</v>
      </c>
      <c r="C880" s="234" t="s">
        <v>12806</v>
      </c>
      <c r="D880" s="234" t="s">
        <v>7940</v>
      </c>
      <c r="E880" s="234" t="s">
        <v>12059</v>
      </c>
      <c r="F880" s="234" t="s">
        <v>6993</v>
      </c>
      <c r="G880" s="234" t="s">
        <v>7263</v>
      </c>
      <c r="H880" s="234" t="s">
        <v>6994</v>
      </c>
      <c r="I880" s="242"/>
      <c r="J880" s="242">
        <v>44246</v>
      </c>
      <c r="K880" s="234" t="s">
        <v>7430</v>
      </c>
      <c r="L880" s="242">
        <v>44250</v>
      </c>
      <c r="M880" s="234" t="s">
        <v>7832</v>
      </c>
      <c r="N880" s="234" t="s">
        <v>7941</v>
      </c>
      <c r="O880" s="234" t="s">
        <v>12061</v>
      </c>
      <c r="P880" s="234" t="s">
        <v>6999</v>
      </c>
      <c r="Q880" s="234"/>
      <c r="R880" s="234" t="s">
        <v>451</v>
      </c>
      <c r="S880" t="b">
        <v>0</v>
      </c>
      <c r="T880" s="242"/>
      <c r="U880" s="103">
        <v>5</v>
      </c>
      <c r="V880" s="234" t="s">
        <v>272</v>
      </c>
      <c r="W880" s="103">
        <v>5</v>
      </c>
      <c r="X880" s="234" t="s">
        <v>272</v>
      </c>
      <c r="Y880" s="242"/>
      <c r="Z880" s="242"/>
      <c r="AA880" s="103"/>
      <c r="AB880" s="234" t="s">
        <v>7943</v>
      </c>
      <c r="AC880" s="243">
        <v>44253.569884259261</v>
      </c>
      <c r="AD880" s="234" t="s">
        <v>12763</v>
      </c>
      <c r="AE880" s="235" t="s">
        <v>12807</v>
      </c>
      <c r="AF880" s="237"/>
      <c r="AG880" s="234" t="s">
        <v>436</v>
      </c>
      <c r="AH880" s="241"/>
      <c r="AI880" t="b">
        <v>1</v>
      </c>
      <c r="AJ880" t="b">
        <v>0</v>
      </c>
      <c r="AK880" s="234"/>
      <c r="AL880" s="103"/>
      <c r="AM880" t="b">
        <v>0</v>
      </c>
      <c r="AN880" s="234"/>
      <c r="AO880" s="103"/>
      <c r="AP880" s="241"/>
      <c r="AQ880" s="241"/>
      <c r="AR880" s="241"/>
      <c r="AS880" s="241"/>
      <c r="AT880" s="234" t="s">
        <v>7005</v>
      </c>
      <c r="AU880" s="234" t="s">
        <v>7085</v>
      </c>
      <c r="AV880" t="b">
        <v>0</v>
      </c>
      <c r="AW880" t="b">
        <v>0</v>
      </c>
      <c r="AX880" s="241"/>
      <c r="AY880" s="241"/>
      <c r="AZ880" s="234"/>
      <c r="BA880" s="234"/>
      <c r="BB880" s="234"/>
      <c r="BC880" t="b">
        <v>0</v>
      </c>
      <c r="BD880" s="234" t="s">
        <v>7838</v>
      </c>
      <c r="BE880" s="234" t="s">
        <v>7009</v>
      </c>
      <c r="BF880" s="234" t="s">
        <v>7027</v>
      </c>
      <c r="BG880" s="234" t="s">
        <v>7028</v>
      </c>
      <c r="BH880" s="234" t="s">
        <v>55</v>
      </c>
      <c r="BI880" s="243">
        <v>44573.399259259262</v>
      </c>
      <c r="BJ880" s="234" t="s">
        <v>442</v>
      </c>
      <c r="BK880" s="234" t="s">
        <v>451</v>
      </c>
      <c r="BL880" s="234" t="s">
        <v>451</v>
      </c>
      <c r="BM880" s="234" t="s">
        <v>451</v>
      </c>
      <c r="BN880" s="241"/>
      <c r="BO880" t="b">
        <v>0</v>
      </c>
      <c r="BP880" t="b">
        <v>0</v>
      </c>
      <c r="BQ880" t="b">
        <v>0</v>
      </c>
      <c r="BR880" s="241"/>
      <c r="BS880" s="241"/>
      <c r="BT880" s="234" t="s">
        <v>7012</v>
      </c>
      <c r="BU880" t="b">
        <v>0</v>
      </c>
      <c r="BV880" s="103"/>
      <c r="BW880" s="235" t="s">
        <v>12808</v>
      </c>
      <c r="BX880" s="234" t="s">
        <v>12807</v>
      </c>
      <c r="BY880" s="234" t="s">
        <v>56</v>
      </c>
      <c r="BZ880" s="234" t="s">
        <v>7014</v>
      </c>
    </row>
    <row r="881" spans="1:78" x14ac:dyDescent="0.25">
      <c r="A881" s="5">
        <v>1316</v>
      </c>
      <c r="B881" s="234" t="s">
        <v>12809</v>
      </c>
      <c r="C881" s="234" t="s">
        <v>12810</v>
      </c>
      <c r="D881" s="234" t="s">
        <v>7032</v>
      </c>
      <c r="E881" s="234" t="s">
        <v>12811</v>
      </c>
      <c r="F881" s="234" t="s">
        <v>2991</v>
      </c>
      <c r="G881" s="234" t="s">
        <v>7864</v>
      </c>
      <c r="H881" s="234" t="s">
        <v>7034</v>
      </c>
      <c r="I881" s="242"/>
      <c r="J881" s="242">
        <v>44242</v>
      </c>
      <c r="K881" s="234" t="s">
        <v>7430</v>
      </c>
      <c r="L881" s="242">
        <v>44246</v>
      </c>
      <c r="M881" s="234" t="s">
        <v>7035</v>
      </c>
      <c r="N881" s="234" t="s">
        <v>7036</v>
      </c>
      <c r="O881" s="234" t="s">
        <v>11850</v>
      </c>
      <c r="P881" s="234" t="s">
        <v>6999</v>
      </c>
      <c r="Q881" s="234"/>
      <c r="R881" s="234" t="s">
        <v>451</v>
      </c>
      <c r="S881" t="b">
        <v>0</v>
      </c>
      <c r="T881" s="242"/>
      <c r="U881" s="103">
        <v>97</v>
      </c>
      <c r="V881" s="234" t="s">
        <v>272</v>
      </c>
      <c r="W881" s="103">
        <v>582</v>
      </c>
      <c r="X881" s="234" t="s">
        <v>272</v>
      </c>
      <c r="Y881" s="242"/>
      <c r="Z881" s="242"/>
      <c r="AA881" s="103"/>
      <c r="AB881" s="234" t="s">
        <v>7038</v>
      </c>
      <c r="AC881" s="243">
        <v>44253.569872685184</v>
      </c>
      <c r="AD881" s="234" t="s">
        <v>12763</v>
      </c>
      <c r="AE881" s="235" t="s">
        <v>12812</v>
      </c>
      <c r="AF881" s="237"/>
      <c r="AG881" s="234" t="s">
        <v>436</v>
      </c>
      <c r="AH881" s="241"/>
      <c r="AI881" t="b">
        <v>1</v>
      </c>
      <c r="AJ881" t="b">
        <v>0</v>
      </c>
      <c r="AK881" s="234"/>
      <c r="AL881" s="103"/>
      <c r="AM881" t="b">
        <v>0</v>
      </c>
      <c r="AN881" s="234"/>
      <c r="AO881" s="103"/>
      <c r="AP881" s="241"/>
      <c r="AQ881" s="241"/>
      <c r="AR881" s="241"/>
      <c r="AS881" s="241"/>
      <c r="AT881" s="234" t="s">
        <v>7005</v>
      </c>
      <c r="AU881" s="234" t="s">
        <v>7085</v>
      </c>
      <c r="AV881" t="b">
        <v>0</v>
      </c>
      <c r="AW881" t="b">
        <v>0</v>
      </c>
      <c r="AX881" s="241"/>
      <c r="AY881" s="241"/>
      <c r="AZ881" s="234"/>
      <c r="BA881" s="234"/>
      <c r="BB881" s="234"/>
      <c r="BC881" t="b">
        <v>0</v>
      </c>
      <c r="BD881" s="234" t="s">
        <v>7044</v>
      </c>
      <c r="BE881" s="234" t="s">
        <v>7045</v>
      </c>
      <c r="BF881" s="234" t="s">
        <v>7027</v>
      </c>
      <c r="BG881" s="234" t="s">
        <v>7028</v>
      </c>
      <c r="BH881" s="234" t="s">
        <v>55</v>
      </c>
      <c r="BI881" s="243">
        <v>44573.399259259262</v>
      </c>
      <c r="BJ881" s="234" t="s">
        <v>442</v>
      </c>
      <c r="BK881" s="234" t="s">
        <v>451</v>
      </c>
      <c r="BL881" s="234" t="s">
        <v>451</v>
      </c>
      <c r="BM881" s="234" t="s">
        <v>451</v>
      </c>
      <c r="BN881" s="241"/>
      <c r="BO881" t="b">
        <v>0</v>
      </c>
      <c r="BP881" t="b">
        <v>0</v>
      </c>
      <c r="BQ881" t="b">
        <v>0</v>
      </c>
      <c r="BR881" s="241"/>
      <c r="BS881" s="241"/>
      <c r="BT881" s="234" t="s">
        <v>7047</v>
      </c>
      <c r="BU881" t="b">
        <v>0</v>
      </c>
      <c r="BV881" s="103"/>
      <c r="BW881" s="235" t="s">
        <v>12813</v>
      </c>
      <c r="BX881" s="234" t="s">
        <v>12812</v>
      </c>
      <c r="BY881" s="234" t="s">
        <v>56</v>
      </c>
      <c r="BZ881" s="234" t="s">
        <v>7014</v>
      </c>
    </row>
    <row r="882" spans="1:78" x14ac:dyDescent="0.25">
      <c r="A882" s="5">
        <v>1315</v>
      </c>
      <c r="B882" s="234" t="s">
        <v>12814</v>
      </c>
      <c r="C882" s="234" t="s">
        <v>12815</v>
      </c>
      <c r="D882" s="234" t="s">
        <v>12801</v>
      </c>
      <c r="E882" s="234" t="s">
        <v>12801</v>
      </c>
      <c r="F882" s="234" t="s">
        <v>7156</v>
      </c>
      <c r="G882" s="234" t="s">
        <v>7856</v>
      </c>
      <c r="H882" s="234" t="s">
        <v>7018</v>
      </c>
      <c r="I882" s="242"/>
      <c r="J882" s="242">
        <v>44245</v>
      </c>
      <c r="K882" s="234" t="s">
        <v>7430</v>
      </c>
      <c r="L882" s="242">
        <v>44246</v>
      </c>
      <c r="M882" s="234" t="s">
        <v>6996</v>
      </c>
      <c r="N882" s="234" t="s">
        <v>11513</v>
      </c>
      <c r="O882" s="234" t="s">
        <v>9398</v>
      </c>
      <c r="P882" s="234" t="s">
        <v>6999</v>
      </c>
      <c r="Q882" s="234"/>
      <c r="R882" s="234" t="s">
        <v>451</v>
      </c>
      <c r="S882" t="b">
        <v>0</v>
      </c>
      <c r="T882" s="242"/>
      <c r="U882" s="103">
        <v>10</v>
      </c>
      <c r="V882" s="234" t="s">
        <v>272</v>
      </c>
      <c r="W882" s="103">
        <v>10</v>
      </c>
      <c r="X882" s="234" t="s">
        <v>272</v>
      </c>
      <c r="Y882" s="242"/>
      <c r="Z882" s="242"/>
      <c r="AA882" s="103"/>
      <c r="AB882" s="234" t="s">
        <v>12802</v>
      </c>
      <c r="AC882" s="243">
        <v>44253.569861111115</v>
      </c>
      <c r="AD882" s="234" t="s">
        <v>12763</v>
      </c>
      <c r="AE882" s="235" t="s">
        <v>12816</v>
      </c>
      <c r="AF882" s="237"/>
      <c r="AG882" s="234" t="s">
        <v>482</v>
      </c>
      <c r="AH882" s="241"/>
      <c r="AI882" t="b">
        <v>1</v>
      </c>
      <c r="AJ882" t="b">
        <v>0</v>
      </c>
      <c r="AK882" s="234"/>
      <c r="AL882" s="103"/>
      <c r="AM882" t="b">
        <v>0</v>
      </c>
      <c r="AN882" s="234"/>
      <c r="AO882" s="103"/>
      <c r="AP882" s="241"/>
      <c r="AQ882" s="241"/>
      <c r="AR882" s="241"/>
      <c r="AS882" s="241"/>
      <c r="AT882" s="234"/>
      <c r="AU882" s="234" t="s">
        <v>7085</v>
      </c>
      <c r="AV882" t="b">
        <v>0</v>
      </c>
      <c r="AW882" t="b">
        <v>0</v>
      </c>
      <c r="AX882" s="241"/>
      <c r="AY882" s="241"/>
      <c r="AZ882" s="234"/>
      <c r="BA882" s="234"/>
      <c r="BB882" s="234"/>
      <c r="BC882" t="b">
        <v>0</v>
      </c>
      <c r="BD882" s="234" t="s">
        <v>7008</v>
      </c>
      <c r="BE882" s="234" t="s">
        <v>7026</v>
      </c>
      <c r="BF882" s="234" t="s">
        <v>7027</v>
      </c>
      <c r="BG882" s="234" t="s">
        <v>7010</v>
      </c>
      <c r="BH882" s="234" t="s">
        <v>55</v>
      </c>
      <c r="BI882" s="243">
        <v>44573.399247685185</v>
      </c>
      <c r="BJ882" s="234" t="s">
        <v>442</v>
      </c>
      <c r="BK882" s="234" t="s">
        <v>451</v>
      </c>
      <c r="BL882" s="234" t="s">
        <v>451</v>
      </c>
      <c r="BM882" s="234" t="s">
        <v>451</v>
      </c>
      <c r="BN882" s="241"/>
      <c r="BO882" t="b">
        <v>0</v>
      </c>
      <c r="BP882" t="b">
        <v>0</v>
      </c>
      <c r="BQ882" t="b">
        <v>0</v>
      </c>
      <c r="BR882" s="241"/>
      <c r="BS882" s="241"/>
      <c r="BT882" s="234" t="s">
        <v>7012</v>
      </c>
      <c r="BU882" t="b">
        <v>0</v>
      </c>
      <c r="BV882" s="103"/>
      <c r="BW882" s="235" t="s">
        <v>12817</v>
      </c>
      <c r="BX882" s="234" t="s">
        <v>12816</v>
      </c>
      <c r="BY882" s="234" t="s">
        <v>56</v>
      </c>
      <c r="BZ882" s="234" t="s">
        <v>7014</v>
      </c>
    </row>
    <row r="883" spans="1:78" x14ac:dyDescent="0.25">
      <c r="A883" s="5">
        <v>1314</v>
      </c>
      <c r="B883" s="234" t="s">
        <v>12818</v>
      </c>
      <c r="C883" s="234" t="s">
        <v>12819</v>
      </c>
      <c r="D883" s="234"/>
      <c r="E883" s="234" t="s">
        <v>12820</v>
      </c>
      <c r="F883" s="234" t="s">
        <v>7156</v>
      </c>
      <c r="G883" s="234" t="s">
        <v>7856</v>
      </c>
      <c r="H883" s="234" t="s">
        <v>7018</v>
      </c>
      <c r="I883" s="242"/>
      <c r="J883" s="242">
        <v>44246</v>
      </c>
      <c r="K883" s="234" t="s">
        <v>7430</v>
      </c>
      <c r="L883" s="242">
        <v>44246</v>
      </c>
      <c r="M883" s="234" t="s">
        <v>7159</v>
      </c>
      <c r="N883" s="234" t="s">
        <v>7430</v>
      </c>
      <c r="O883" s="234" t="s">
        <v>12821</v>
      </c>
      <c r="P883" s="234" t="s">
        <v>6999</v>
      </c>
      <c r="Q883" s="234"/>
      <c r="R883" s="234" t="s">
        <v>451</v>
      </c>
      <c r="S883" t="b">
        <v>0</v>
      </c>
      <c r="T883" s="242"/>
      <c r="U883" s="103">
        <v>1</v>
      </c>
      <c r="V883" s="234" t="s">
        <v>272</v>
      </c>
      <c r="W883" s="103">
        <v>1</v>
      </c>
      <c r="X883" s="234" t="s">
        <v>272</v>
      </c>
      <c r="Y883" s="242"/>
      <c r="Z883" s="242"/>
      <c r="AA883" s="103"/>
      <c r="AB883" s="234"/>
      <c r="AC883" s="243">
        <v>44253.569837962961</v>
      </c>
      <c r="AD883" s="234" t="s">
        <v>12763</v>
      </c>
      <c r="AE883" s="235" t="s">
        <v>12822</v>
      </c>
      <c r="AF883" s="237"/>
      <c r="AG883" s="234" t="s">
        <v>482</v>
      </c>
      <c r="AH883" s="241"/>
      <c r="AI883" t="b">
        <v>1</v>
      </c>
      <c r="AJ883" t="b">
        <v>0</v>
      </c>
      <c r="AK883" s="234"/>
      <c r="AL883" s="103"/>
      <c r="AM883" t="b">
        <v>0</v>
      </c>
      <c r="AN883" s="234"/>
      <c r="AO883" s="103"/>
      <c r="AP883" s="241"/>
      <c r="AQ883" s="241"/>
      <c r="AR883" s="241"/>
      <c r="AS883" s="241"/>
      <c r="AT883" s="234"/>
      <c r="AU883" s="234" t="s">
        <v>7085</v>
      </c>
      <c r="AV883" t="b">
        <v>0</v>
      </c>
      <c r="AW883" t="b">
        <v>0</v>
      </c>
      <c r="AX883" s="241"/>
      <c r="AY883" s="241"/>
      <c r="AZ883" s="234"/>
      <c r="BA883" s="234"/>
      <c r="BB883" s="234"/>
      <c r="BC883" t="b">
        <v>1</v>
      </c>
      <c r="BD883" s="234" t="s">
        <v>7170</v>
      </c>
      <c r="BE883" s="234" t="s">
        <v>7026</v>
      </c>
      <c r="BF883" s="234" t="s">
        <v>6972</v>
      </c>
      <c r="BG883" s="234" t="s">
        <v>7010</v>
      </c>
      <c r="BH883" s="234" t="s">
        <v>55</v>
      </c>
      <c r="BI883" s="243">
        <v>44573.399247685185</v>
      </c>
      <c r="BJ883" s="234" t="s">
        <v>442</v>
      </c>
      <c r="BK883" s="234" t="s">
        <v>451</v>
      </c>
      <c r="BL883" s="234" t="s">
        <v>451</v>
      </c>
      <c r="BM883" s="234" t="s">
        <v>451</v>
      </c>
      <c r="BN883" s="241"/>
      <c r="BO883" t="b">
        <v>0</v>
      </c>
      <c r="BP883" t="b">
        <v>0</v>
      </c>
      <c r="BQ883" t="b">
        <v>0</v>
      </c>
      <c r="BR883" s="241"/>
      <c r="BS883" s="241"/>
      <c r="BT883" s="234" t="s">
        <v>7012</v>
      </c>
      <c r="BU883" t="b">
        <v>0</v>
      </c>
      <c r="BV883" s="103"/>
      <c r="BW883" s="235" t="s">
        <v>12823</v>
      </c>
      <c r="BX883" s="234" t="s">
        <v>12822</v>
      </c>
      <c r="BY883" s="234" t="s">
        <v>56</v>
      </c>
      <c r="BZ883" s="234" t="s">
        <v>7014</v>
      </c>
    </row>
    <row r="884" spans="1:78" x14ac:dyDescent="0.25">
      <c r="A884" s="5">
        <v>1313</v>
      </c>
      <c r="B884" s="234" t="s">
        <v>12824</v>
      </c>
      <c r="C884" s="234" t="s">
        <v>12825</v>
      </c>
      <c r="D884" s="234" t="s">
        <v>11940</v>
      </c>
      <c r="E884" s="234" t="s">
        <v>11941</v>
      </c>
      <c r="F884" s="234" t="s">
        <v>7156</v>
      </c>
      <c r="G884" s="234" t="s">
        <v>7856</v>
      </c>
      <c r="H884" s="234" t="s">
        <v>7018</v>
      </c>
      <c r="I884" s="242"/>
      <c r="J884" s="242">
        <v>44246</v>
      </c>
      <c r="K884" s="234" t="s">
        <v>7430</v>
      </c>
      <c r="L884" s="242">
        <v>44246</v>
      </c>
      <c r="M884" s="234" t="s">
        <v>6996</v>
      </c>
      <c r="N884" s="234" t="s">
        <v>12826</v>
      </c>
      <c r="O884" s="234" t="s">
        <v>7620</v>
      </c>
      <c r="P884" s="234" t="s">
        <v>6999</v>
      </c>
      <c r="Q884" s="234"/>
      <c r="R884" s="234" t="s">
        <v>451</v>
      </c>
      <c r="S884" t="b">
        <v>0</v>
      </c>
      <c r="T884" s="242"/>
      <c r="U884" s="103">
        <v>14</v>
      </c>
      <c r="V884" s="234" t="s">
        <v>272</v>
      </c>
      <c r="W884" s="103">
        <v>14</v>
      </c>
      <c r="X884" s="234" t="s">
        <v>272</v>
      </c>
      <c r="Y884" s="242"/>
      <c r="Z884" s="242"/>
      <c r="AA884" s="103"/>
      <c r="AB884" s="234"/>
      <c r="AC884" s="243">
        <v>44253.569814814815</v>
      </c>
      <c r="AD884" s="234" t="s">
        <v>12763</v>
      </c>
      <c r="AE884" s="235" t="s">
        <v>12827</v>
      </c>
      <c r="AF884" s="237"/>
      <c r="AG884" s="234" t="s">
        <v>482</v>
      </c>
      <c r="AH884" s="241"/>
      <c r="AI884" t="b">
        <v>1</v>
      </c>
      <c r="AJ884" t="b">
        <v>0</v>
      </c>
      <c r="AK884" s="234"/>
      <c r="AL884" s="103"/>
      <c r="AM884" t="b">
        <v>0</v>
      </c>
      <c r="AN884" s="234"/>
      <c r="AO884" s="103"/>
      <c r="AP884" s="241"/>
      <c r="AQ884" s="241"/>
      <c r="AR884" s="241"/>
      <c r="AS884" s="241"/>
      <c r="AT884" s="234" t="s">
        <v>7005</v>
      </c>
      <c r="AU884" s="234" t="s">
        <v>7085</v>
      </c>
      <c r="AV884" t="b">
        <v>0</v>
      </c>
      <c r="AW884" t="b">
        <v>0</v>
      </c>
      <c r="AX884" s="241"/>
      <c r="AY884" s="241"/>
      <c r="AZ884" s="234"/>
      <c r="BA884" s="234"/>
      <c r="BB884" s="234"/>
      <c r="BC884" t="b">
        <v>0</v>
      </c>
      <c r="BD884" s="234" t="s">
        <v>7008</v>
      </c>
      <c r="BE884" s="234" t="s">
        <v>7026</v>
      </c>
      <c r="BF884" s="234" t="s">
        <v>7027</v>
      </c>
      <c r="BG884" s="234" t="s">
        <v>7010</v>
      </c>
      <c r="BH884" s="234" t="s">
        <v>55</v>
      </c>
      <c r="BI884" s="243">
        <v>44573.399247685185</v>
      </c>
      <c r="BJ884" s="234" t="s">
        <v>442</v>
      </c>
      <c r="BK884" s="234" t="s">
        <v>451</v>
      </c>
      <c r="BL884" s="234" t="s">
        <v>451</v>
      </c>
      <c r="BM884" s="234" t="s">
        <v>451</v>
      </c>
      <c r="BN884" s="241"/>
      <c r="BO884" t="b">
        <v>0</v>
      </c>
      <c r="BP884" t="b">
        <v>0</v>
      </c>
      <c r="BQ884" t="b">
        <v>0</v>
      </c>
      <c r="BR884" s="241"/>
      <c r="BS884" s="241"/>
      <c r="BT884" s="234" t="s">
        <v>7012</v>
      </c>
      <c r="BU884" t="b">
        <v>0</v>
      </c>
      <c r="BV884" s="103"/>
      <c r="BW884" s="235" t="s">
        <v>12828</v>
      </c>
      <c r="BX884" s="234" t="s">
        <v>12827</v>
      </c>
      <c r="BY884" s="234" t="s">
        <v>56</v>
      </c>
      <c r="BZ884" s="234" t="s">
        <v>7014</v>
      </c>
    </row>
    <row r="885" spans="1:78" x14ac:dyDescent="0.25">
      <c r="A885" s="5">
        <v>1312</v>
      </c>
      <c r="B885" s="234" t="s">
        <v>12829</v>
      </c>
      <c r="C885" s="234" t="s">
        <v>12830</v>
      </c>
      <c r="D885" s="234" t="s">
        <v>9260</v>
      </c>
      <c r="E885" s="234" t="s">
        <v>9260</v>
      </c>
      <c r="F885" s="234" t="s">
        <v>7156</v>
      </c>
      <c r="G885" s="234" t="s">
        <v>7856</v>
      </c>
      <c r="H885" s="234" t="s">
        <v>7018</v>
      </c>
      <c r="I885" s="242"/>
      <c r="J885" s="242">
        <v>44245</v>
      </c>
      <c r="K885" s="234" t="s">
        <v>7430</v>
      </c>
      <c r="L885" s="242">
        <v>44246</v>
      </c>
      <c r="M885" s="234" t="s">
        <v>6996</v>
      </c>
      <c r="N885" s="234" t="s">
        <v>9261</v>
      </c>
      <c r="O885" s="234" t="s">
        <v>9262</v>
      </c>
      <c r="P885" s="234" t="s">
        <v>6999</v>
      </c>
      <c r="Q885" s="234"/>
      <c r="R885" s="234" t="s">
        <v>451</v>
      </c>
      <c r="S885" t="b">
        <v>0</v>
      </c>
      <c r="T885" s="242"/>
      <c r="U885" s="103">
        <v>2</v>
      </c>
      <c r="V885" s="234" t="s">
        <v>272</v>
      </c>
      <c r="W885" s="103">
        <v>2</v>
      </c>
      <c r="X885" s="234" t="s">
        <v>272</v>
      </c>
      <c r="Y885" s="242"/>
      <c r="Z885" s="242"/>
      <c r="AA885" s="103"/>
      <c r="AB885" s="234" t="s">
        <v>9263</v>
      </c>
      <c r="AC885" s="243">
        <v>44253.569791666669</v>
      </c>
      <c r="AD885" s="234" t="s">
        <v>12763</v>
      </c>
      <c r="AE885" s="235" t="s">
        <v>12831</v>
      </c>
      <c r="AF885" s="237"/>
      <c r="AG885" s="234" t="s">
        <v>482</v>
      </c>
      <c r="AH885" s="241"/>
      <c r="AI885" t="b">
        <v>1</v>
      </c>
      <c r="AJ885" t="b">
        <v>0</v>
      </c>
      <c r="AK885" s="234"/>
      <c r="AL885" s="103"/>
      <c r="AM885" t="b">
        <v>0</v>
      </c>
      <c r="AN885" s="234"/>
      <c r="AO885" s="103"/>
      <c r="AP885" s="241"/>
      <c r="AQ885" s="241"/>
      <c r="AR885" s="241"/>
      <c r="AS885" s="241"/>
      <c r="AT885" s="234"/>
      <c r="AU885" s="234" t="s">
        <v>7085</v>
      </c>
      <c r="AV885" t="b">
        <v>0</v>
      </c>
      <c r="AW885" t="b">
        <v>0</v>
      </c>
      <c r="AX885" s="241"/>
      <c r="AY885" s="241"/>
      <c r="AZ885" s="234"/>
      <c r="BA885" s="234"/>
      <c r="BB885" s="234"/>
      <c r="BC885" t="b">
        <v>0</v>
      </c>
      <c r="BD885" s="234" t="s">
        <v>7008</v>
      </c>
      <c r="BE885" s="234" t="s">
        <v>7026</v>
      </c>
      <c r="BF885" s="234" t="s">
        <v>7027</v>
      </c>
      <c r="BG885" s="234" t="s">
        <v>7010</v>
      </c>
      <c r="BH885" s="234" t="s">
        <v>55</v>
      </c>
      <c r="BI885" s="243">
        <v>44573.399236111109</v>
      </c>
      <c r="BJ885" s="234" t="s">
        <v>442</v>
      </c>
      <c r="BK885" s="234" t="s">
        <v>451</v>
      </c>
      <c r="BL885" s="234" t="s">
        <v>451</v>
      </c>
      <c r="BM885" s="234" t="s">
        <v>451</v>
      </c>
      <c r="BN885" s="241"/>
      <c r="BO885" t="b">
        <v>0</v>
      </c>
      <c r="BP885" t="b">
        <v>0</v>
      </c>
      <c r="BQ885" t="b">
        <v>0</v>
      </c>
      <c r="BR885" s="241"/>
      <c r="BS885" s="241"/>
      <c r="BT885" s="234" t="s">
        <v>7012</v>
      </c>
      <c r="BU885" t="b">
        <v>0</v>
      </c>
      <c r="BV885" s="103"/>
      <c r="BW885" s="235" t="s">
        <v>12832</v>
      </c>
      <c r="BX885" s="234" t="s">
        <v>12831</v>
      </c>
      <c r="BY885" s="234" t="s">
        <v>56</v>
      </c>
      <c r="BZ885" s="234" t="s">
        <v>7014</v>
      </c>
    </row>
    <row r="886" spans="1:78" ht="135" x14ac:dyDescent="0.25">
      <c r="A886" s="5">
        <v>1311</v>
      </c>
      <c r="B886" s="234" t="s">
        <v>577</v>
      </c>
      <c r="C886" s="234" t="s">
        <v>12833</v>
      </c>
      <c r="D886" s="234"/>
      <c r="E886" s="234" t="s">
        <v>11576</v>
      </c>
      <c r="F886" s="234" t="s">
        <v>2991</v>
      </c>
      <c r="G886" s="234" t="s">
        <v>7864</v>
      </c>
      <c r="H886" s="234" t="s">
        <v>7034</v>
      </c>
      <c r="I886" s="242"/>
      <c r="J886" s="242">
        <v>44245</v>
      </c>
      <c r="K886" s="234" t="s">
        <v>7430</v>
      </c>
      <c r="L886" s="242">
        <v>44687</v>
      </c>
      <c r="M886" s="234" t="s">
        <v>6996</v>
      </c>
      <c r="N886" s="234" t="s">
        <v>12834</v>
      </c>
      <c r="O886" s="234" t="s">
        <v>11578</v>
      </c>
      <c r="P886" s="234" t="s">
        <v>6999</v>
      </c>
      <c r="Q886" s="234"/>
      <c r="R886" s="234" t="s">
        <v>547</v>
      </c>
      <c r="S886" t="b">
        <v>0</v>
      </c>
      <c r="T886" s="242"/>
      <c r="U886" s="103">
        <v>1450</v>
      </c>
      <c r="V886" s="234" t="s">
        <v>272</v>
      </c>
      <c r="W886" s="103">
        <v>8700</v>
      </c>
      <c r="X886" s="234" t="s">
        <v>272</v>
      </c>
      <c r="Y886" s="242"/>
      <c r="Z886" s="242"/>
      <c r="AA886" s="103"/>
      <c r="AB886" s="234"/>
      <c r="AC886" s="243">
        <v>44253.569756944446</v>
      </c>
      <c r="AD886" s="234" t="s">
        <v>12763</v>
      </c>
      <c r="AE886" s="235" t="s">
        <v>12835</v>
      </c>
      <c r="AF886" s="237">
        <v>0</v>
      </c>
      <c r="AG886" s="234" t="s">
        <v>482</v>
      </c>
      <c r="AH886" s="241"/>
      <c r="AI886" t="b">
        <v>1</v>
      </c>
      <c r="AJ886" t="b">
        <v>0</v>
      </c>
      <c r="AK886" s="234"/>
      <c r="AL886" s="103"/>
      <c r="AM886" t="b">
        <v>0</v>
      </c>
      <c r="AN886" s="234"/>
      <c r="AO886" s="103"/>
      <c r="AP886" s="241"/>
      <c r="AQ886" s="241" t="s">
        <v>7073</v>
      </c>
      <c r="AR886" s="241" t="s">
        <v>12836</v>
      </c>
      <c r="AS886" s="241"/>
      <c r="AT886" s="234" t="s">
        <v>7058</v>
      </c>
      <c r="AU886" s="234" t="s">
        <v>8492</v>
      </c>
      <c r="AV886" t="b">
        <v>0</v>
      </c>
      <c r="AW886" t="b">
        <v>0</v>
      </c>
      <c r="AX886" s="241" t="s">
        <v>12837</v>
      </c>
      <c r="AY886" s="241"/>
      <c r="AZ886" s="234"/>
      <c r="BA886" s="234"/>
      <c r="BB886" s="234"/>
      <c r="BC886" t="b">
        <v>1</v>
      </c>
      <c r="BD886" s="234" t="s">
        <v>7008</v>
      </c>
      <c r="BE886" s="234" t="s">
        <v>7045</v>
      </c>
      <c r="BF886" s="234" t="s">
        <v>7027</v>
      </c>
      <c r="BG886" s="234" t="s">
        <v>7028</v>
      </c>
      <c r="BH886" s="234" t="s">
        <v>7011</v>
      </c>
      <c r="BI886" s="243">
        <v>44720.497013888889</v>
      </c>
      <c r="BJ886" s="234" t="s">
        <v>7497</v>
      </c>
      <c r="BK886" s="234" t="s">
        <v>547</v>
      </c>
      <c r="BL886" s="234" t="s">
        <v>547</v>
      </c>
      <c r="BM886" s="234" t="s">
        <v>547</v>
      </c>
      <c r="BN886" s="241" t="s">
        <v>12838</v>
      </c>
      <c r="BO886" t="b">
        <v>0</v>
      </c>
      <c r="BP886" t="b">
        <v>0</v>
      </c>
      <c r="BQ886" t="b">
        <v>1</v>
      </c>
      <c r="BR886" s="241"/>
      <c r="BS886" s="241"/>
      <c r="BT886" s="234" t="s">
        <v>7188</v>
      </c>
      <c r="BU886" t="b">
        <v>0</v>
      </c>
      <c r="BV886" s="103">
        <v>7</v>
      </c>
      <c r="BW886" s="235">
        <v>1354</v>
      </c>
      <c r="BX886" s="234" t="s">
        <v>12839</v>
      </c>
      <c r="BY886" s="234" t="s">
        <v>56</v>
      </c>
      <c r="BZ886" s="234" t="s">
        <v>7014</v>
      </c>
    </row>
    <row r="887" spans="1:78" x14ac:dyDescent="0.25">
      <c r="A887" s="5">
        <v>1310</v>
      </c>
      <c r="B887" s="234" t="s">
        <v>12840</v>
      </c>
      <c r="C887" s="234" t="s">
        <v>12841</v>
      </c>
      <c r="D887" s="234"/>
      <c r="E887" s="234" t="s">
        <v>12842</v>
      </c>
      <c r="F887" s="234" t="s">
        <v>7156</v>
      </c>
      <c r="G887" s="234" t="s">
        <v>7856</v>
      </c>
      <c r="H887" s="234" t="s">
        <v>7018</v>
      </c>
      <c r="I887" s="242"/>
      <c r="J887" s="242">
        <v>44245</v>
      </c>
      <c r="K887" s="234" t="s">
        <v>7430</v>
      </c>
      <c r="L887" s="242">
        <v>44245</v>
      </c>
      <c r="M887" s="234" t="s">
        <v>12452</v>
      </c>
      <c r="N887" s="234" t="s">
        <v>7430</v>
      </c>
      <c r="O887" s="234" t="s">
        <v>12843</v>
      </c>
      <c r="P887" s="234" t="s">
        <v>6999</v>
      </c>
      <c r="Q887" s="234"/>
      <c r="R887" s="234" t="s">
        <v>451</v>
      </c>
      <c r="S887" t="b">
        <v>0</v>
      </c>
      <c r="T887" s="242"/>
      <c r="U887" s="103">
        <v>2</v>
      </c>
      <c r="V887" s="234" t="s">
        <v>272</v>
      </c>
      <c r="W887" s="103">
        <v>2</v>
      </c>
      <c r="X887" s="234" t="s">
        <v>272</v>
      </c>
      <c r="Y887" s="242"/>
      <c r="Z887" s="242"/>
      <c r="AA887" s="103"/>
      <c r="AB887" s="234"/>
      <c r="AC887" s="243">
        <v>44253.569733796299</v>
      </c>
      <c r="AD887" s="234" t="s">
        <v>12763</v>
      </c>
      <c r="AE887" s="235" t="s">
        <v>12844</v>
      </c>
      <c r="AF887" s="237"/>
      <c r="AG887" s="234" t="s">
        <v>482</v>
      </c>
      <c r="AH887" s="241"/>
      <c r="AI887" t="b">
        <v>1</v>
      </c>
      <c r="AJ887" t="b">
        <v>0</v>
      </c>
      <c r="AK887" s="234"/>
      <c r="AL887" s="103"/>
      <c r="AM887" t="b">
        <v>0</v>
      </c>
      <c r="AN887" s="234"/>
      <c r="AO887" s="103"/>
      <c r="AP887" s="241"/>
      <c r="AQ887" s="241"/>
      <c r="AR887" s="241"/>
      <c r="AS887" s="241"/>
      <c r="AT887" s="234"/>
      <c r="AU887" s="234" t="s">
        <v>7085</v>
      </c>
      <c r="AV887" t="b">
        <v>0</v>
      </c>
      <c r="AW887" t="b">
        <v>0</v>
      </c>
      <c r="AX887" s="241"/>
      <c r="AY887" s="241"/>
      <c r="AZ887" s="234"/>
      <c r="BA887" s="234"/>
      <c r="BB887" s="234"/>
      <c r="BC887" t="b">
        <v>1</v>
      </c>
      <c r="BD887" s="234" t="s">
        <v>12455</v>
      </c>
      <c r="BE887" s="234" t="s">
        <v>7026</v>
      </c>
      <c r="BF887" s="234" t="s">
        <v>7027</v>
      </c>
      <c r="BG887" s="234" t="s">
        <v>7010</v>
      </c>
      <c r="BH887" s="234" t="s">
        <v>55</v>
      </c>
      <c r="BI887" s="243">
        <v>44573.40216435185</v>
      </c>
      <c r="BJ887" s="234" t="s">
        <v>442</v>
      </c>
      <c r="BK887" s="234" t="s">
        <v>451</v>
      </c>
      <c r="BL887" s="234" t="s">
        <v>451</v>
      </c>
      <c r="BM887" s="234" t="s">
        <v>451</v>
      </c>
      <c r="BN887" s="241"/>
      <c r="BO887" t="b">
        <v>0</v>
      </c>
      <c r="BP887" t="b">
        <v>0</v>
      </c>
      <c r="BQ887" t="b">
        <v>0</v>
      </c>
      <c r="BR887" s="241"/>
      <c r="BS887" s="241"/>
      <c r="BT887" s="234" t="s">
        <v>7012</v>
      </c>
      <c r="BU887" t="b">
        <v>0</v>
      </c>
      <c r="BV887" s="103"/>
      <c r="BW887" s="235" t="s">
        <v>12845</v>
      </c>
      <c r="BX887" s="234" t="s">
        <v>12844</v>
      </c>
      <c r="BY887" s="234" t="s">
        <v>56</v>
      </c>
      <c r="BZ887" s="234" t="s">
        <v>7014</v>
      </c>
    </row>
    <row r="888" spans="1:78" x14ac:dyDescent="0.25">
      <c r="A888" s="5">
        <v>1309</v>
      </c>
      <c r="B888" s="234" t="s">
        <v>12846</v>
      </c>
      <c r="C888" s="234" t="s">
        <v>12847</v>
      </c>
      <c r="D888" s="234" t="s">
        <v>11888</v>
      </c>
      <c r="E888" s="234" t="s">
        <v>12471</v>
      </c>
      <c r="F888" s="234" t="s">
        <v>7156</v>
      </c>
      <c r="G888" s="234" t="s">
        <v>7856</v>
      </c>
      <c r="H888" s="234" t="s">
        <v>7018</v>
      </c>
      <c r="I888" s="242"/>
      <c r="J888" s="242">
        <v>44245</v>
      </c>
      <c r="K888" s="234" t="s">
        <v>7430</v>
      </c>
      <c r="L888" s="242">
        <v>44245</v>
      </c>
      <c r="M888" s="234" t="s">
        <v>7035</v>
      </c>
      <c r="N888" s="234" t="s">
        <v>11891</v>
      </c>
      <c r="O888" s="234" t="s">
        <v>12473</v>
      </c>
      <c r="P888" s="234" t="s">
        <v>6999</v>
      </c>
      <c r="Q888" s="234"/>
      <c r="R888" s="234" t="s">
        <v>451</v>
      </c>
      <c r="S888" t="b">
        <v>0</v>
      </c>
      <c r="T888" s="242"/>
      <c r="U888" s="103">
        <v>1</v>
      </c>
      <c r="V888" s="234" t="s">
        <v>272</v>
      </c>
      <c r="W888" s="103">
        <v>1</v>
      </c>
      <c r="X888" s="234" t="s">
        <v>272</v>
      </c>
      <c r="Y888" s="242"/>
      <c r="Z888" s="242"/>
      <c r="AA888" s="103"/>
      <c r="AB888" s="234" t="s">
        <v>11893</v>
      </c>
      <c r="AC888" s="243">
        <v>44253.569722222222</v>
      </c>
      <c r="AD888" s="234" t="s">
        <v>12763</v>
      </c>
      <c r="AE888" s="235" t="s">
        <v>12848</v>
      </c>
      <c r="AF888" s="237"/>
      <c r="AG888" s="234" t="s">
        <v>482</v>
      </c>
      <c r="AH888" s="241"/>
      <c r="AI888" t="b">
        <v>1</v>
      </c>
      <c r="AJ888" t="b">
        <v>0</v>
      </c>
      <c r="AK888" s="234"/>
      <c r="AL888" s="103"/>
      <c r="AM888" t="b">
        <v>0</v>
      </c>
      <c r="AN888" s="234"/>
      <c r="AO888" s="103"/>
      <c r="AP888" s="241"/>
      <c r="AQ888" s="241"/>
      <c r="AR888" s="241"/>
      <c r="AS888" s="241"/>
      <c r="AT888" s="234" t="s">
        <v>7609</v>
      </c>
      <c r="AU888" s="234" t="s">
        <v>7085</v>
      </c>
      <c r="AV888" t="b">
        <v>0</v>
      </c>
      <c r="AW888" t="b">
        <v>0</v>
      </c>
      <c r="AX888" s="241"/>
      <c r="AY888" s="241"/>
      <c r="AZ888" s="234"/>
      <c r="BA888" s="234"/>
      <c r="BB888" s="234"/>
      <c r="BC888" t="b">
        <v>0</v>
      </c>
      <c r="BD888" s="234" t="s">
        <v>7044</v>
      </c>
      <c r="BE888" s="234" t="s">
        <v>7026</v>
      </c>
      <c r="BF888" s="234" t="s">
        <v>7027</v>
      </c>
      <c r="BG888" s="234" t="s">
        <v>7010</v>
      </c>
      <c r="BH888" s="234" t="s">
        <v>55</v>
      </c>
      <c r="BI888" s="243">
        <v>44573.40216435185</v>
      </c>
      <c r="BJ888" s="234" t="s">
        <v>442</v>
      </c>
      <c r="BK888" s="234" t="s">
        <v>451</v>
      </c>
      <c r="BL888" s="234" t="s">
        <v>451</v>
      </c>
      <c r="BM888" s="234" t="s">
        <v>451</v>
      </c>
      <c r="BN888" s="241"/>
      <c r="BO888" t="b">
        <v>0</v>
      </c>
      <c r="BP888" t="b">
        <v>0</v>
      </c>
      <c r="BQ888" t="b">
        <v>0</v>
      </c>
      <c r="BR888" s="241"/>
      <c r="BS888" s="241"/>
      <c r="BT888" s="234" t="s">
        <v>7012</v>
      </c>
      <c r="BU888" t="b">
        <v>0</v>
      </c>
      <c r="BV888" s="103"/>
      <c r="BW888" s="235" t="s">
        <v>12849</v>
      </c>
      <c r="BX888" s="234" t="s">
        <v>12848</v>
      </c>
      <c r="BY888" s="234" t="s">
        <v>56</v>
      </c>
      <c r="BZ888" s="234" t="s">
        <v>7014</v>
      </c>
    </row>
    <row r="889" spans="1:78" x14ac:dyDescent="0.25">
      <c r="A889" s="5">
        <v>1308</v>
      </c>
      <c r="B889" s="234" t="s">
        <v>12850</v>
      </c>
      <c r="C889" s="234" t="s">
        <v>12851</v>
      </c>
      <c r="D889" s="234" t="s">
        <v>12852</v>
      </c>
      <c r="E889" s="234" t="s">
        <v>12852</v>
      </c>
      <c r="F889" s="234" t="s">
        <v>7156</v>
      </c>
      <c r="G889" s="234" t="s">
        <v>7856</v>
      </c>
      <c r="H889" s="234" t="s">
        <v>7018</v>
      </c>
      <c r="I889" s="242"/>
      <c r="J889" s="242">
        <v>44245</v>
      </c>
      <c r="K889" s="234" t="s">
        <v>7430</v>
      </c>
      <c r="L889" s="242">
        <v>44245</v>
      </c>
      <c r="M889" s="234" t="s">
        <v>6996</v>
      </c>
      <c r="N889" s="234" t="s">
        <v>11657</v>
      </c>
      <c r="O889" s="234" t="s">
        <v>11658</v>
      </c>
      <c r="P889" s="234" t="s">
        <v>6999</v>
      </c>
      <c r="Q889" s="234"/>
      <c r="R889" s="234" t="s">
        <v>451</v>
      </c>
      <c r="S889" t="b">
        <v>0</v>
      </c>
      <c r="T889" s="242"/>
      <c r="U889" s="103">
        <v>6</v>
      </c>
      <c r="V889" s="234" t="s">
        <v>272</v>
      </c>
      <c r="W889" s="103">
        <v>6</v>
      </c>
      <c r="X889" s="234" t="s">
        <v>272</v>
      </c>
      <c r="Y889" s="242"/>
      <c r="Z889" s="242"/>
      <c r="AA889" s="103"/>
      <c r="AB889" s="234" t="s">
        <v>12853</v>
      </c>
      <c r="AC889" s="243">
        <v>44253.569710648146</v>
      </c>
      <c r="AD889" s="234" t="s">
        <v>12763</v>
      </c>
      <c r="AE889" s="235" t="s">
        <v>12854</v>
      </c>
      <c r="AF889" s="237"/>
      <c r="AG889" s="234" t="s">
        <v>482</v>
      </c>
      <c r="AH889" s="241"/>
      <c r="AI889" t="b">
        <v>1</v>
      </c>
      <c r="AJ889" t="b">
        <v>0</v>
      </c>
      <c r="AK889" s="234"/>
      <c r="AL889" s="103"/>
      <c r="AM889" t="b">
        <v>0</v>
      </c>
      <c r="AN889" s="234"/>
      <c r="AO889" s="103"/>
      <c r="AP889" s="241"/>
      <c r="AQ889" s="241"/>
      <c r="AR889" s="241"/>
      <c r="AS889" s="241"/>
      <c r="AT889" s="234"/>
      <c r="AU889" s="234" t="s">
        <v>7085</v>
      </c>
      <c r="AV889" t="b">
        <v>0</v>
      </c>
      <c r="AW889" t="b">
        <v>0</v>
      </c>
      <c r="AX889" s="241"/>
      <c r="AY889" s="241"/>
      <c r="AZ889" s="234"/>
      <c r="BA889" s="234"/>
      <c r="BB889" s="234"/>
      <c r="BC889" t="b">
        <v>0</v>
      </c>
      <c r="BD889" s="234" t="s">
        <v>7008</v>
      </c>
      <c r="BE889" s="234" t="s">
        <v>7026</v>
      </c>
      <c r="BF889" s="234" t="s">
        <v>7027</v>
      </c>
      <c r="BG889" s="234" t="s">
        <v>7010</v>
      </c>
      <c r="BH889" s="234" t="s">
        <v>55</v>
      </c>
      <c r="BI889" s="243">
        <v>44573.40216435185</v>
      </c>
      <c r="BJ889" s="234" t="s">
        <v>442</v>
      </c>
      <c r="BK889" s="234" t="s">
        <v>451</v>
      </c>
      <c r="BL889" s="234" t="s">
        <v>451</v>
      </c>
      <c r="BM889" s="234" t="s">
        <v>451</v>
      </c>
      <c r="BN889" s="241"/>
      <c r="BO889" t="b">
        <v>0</v>
      </c>
      <c r="BP889" t="b">
        <v>0</v>
      </c>
      <c r="BQ889" t="b">
        <v>0</v>
      </c>
      <c r="BR889" s="241"/>
      <c r="BS889" s="241"/>
      <c r="BT889" s="234" t="s">
        <v>7012</v>
      </c>
      <c r="BU889" t="b">
        <v>0</v>
      </c>
      <c r="BV889" s="103"/>
      <c r="BW889" s="235" t="s">
        <v>12855</v>
      </c>
      <c r="BX889" s="234" t="s">
        <v>12854</v>
      </c>
      <c r="BY889" s="234" t="s">
        <v>56</v>
      </c>
      <c r="BZ889" s="234" t="s">
        <v>7014</v>
      </c>
    </row>
    <row r="890" spans="1:78" x14ac:dyDescent="0.25">
      <c r="A890" s="5">
        <v>1307</v>
      </c>
      <c r="B890" s="234" t="s">
        <v>12856</v>
      </c>
      <c r="C890" s="234" t="s">
        <v>12857</v>
      </c>
      <c r="D890" s="234"/>
      <c r="E890" s="234" t="s">
        <v>12858</v>
      </c>
      <c r="F890" s="234" t="s">
        <v>7156</v>
      </c>
      <c r="G890" s="234" t="s">
        <v>7856</v>
      </c>
      <c r="H890" s="234" t="s">
        <v>7018</v>
      </c>
      <c r="I890" s="242"/>
      <c r="J890" s="242">
        <v>44243</v>
      </c>
      <c r="K890" s="234" t="s">
        <v>7430</v>
      </c>
      <c r="L890" s="242">
        <v>44245</v>
      </c>
      <c r="M890" s="234" t="s">
        <v>11811</v>
      </c>
      <c r="N890" s="234" t="s">
        <v>7430</v>
      </c>
      <c r="O890" s="234" t="s">
        <v>12859</v>
      </c>
      <c r="P890" s="234" t="s">
        <v>6999</v>
      </c>
      <c r="Q890" s="234"/>
      <c r="R890" s="234" t="s">
        <v>451</v>
      </c>
      <c r="S890" t="b">
        <v>0</v>
      </c>
      <c r="T890" s="242"/>
      <c r="U890" s="103">
        <v>15</v>
      </c>
      <c r="V890" s="234" t="s">
        <v>272</v>
      </c>
      <c r="W890" s="103">
        <v>15</v>
      </c>
      <c r="X890" s="234" t="s">
        <v>272</v>
      </c>
      <c r="Y890" s="242"/>
      <c r="Z890" s="242"/>
      <c r="AA890" s="103"/>
      <c r="AB890" s="234"/>
      <c r="AC890" s="243">
        <v>44253.569687499999</v>
      </c>
      <c r="AD890" s="234" t="s">
        <v>12763</v>
      </c>
      <c r="AE890" s="235" t="s">
        <v>12860</v>
      </c>
      <c r="AF890" s="237"/>
      <c r="AG890" s="234" t="s">
        <v>482</v>
      </c>
      <c r="AH890" s="241"/>
      <c r="AI890" t="b">
        <v>1</v>
      </c>
      <c r="AJ890" t="b">
        <v>0</v>
      </c>
      <c r="AK890" s="234"/>
      <c r="AL890" s="103"/>
      <c r="AM890" t="b">
        <v>0</v>
      </c>
      <c r="AN890" s="234"/>
      <c r="AO890" s="103"/>
      <c r="AP890" s="241"/>
      <c r="AQ890" s="241"/>
      <c r="AR890" s="241"/>
      <c r="AS890" s="241"/>
      <c r="AT890" s="234"/>
      <c r="AU890" s="234" t="s">
        <v>7085</v>
      </c>
      <c r="AV890" t="b">
        <v>0</v>
      </c>
      <c r="AW890" t="b">
        <v>0</v>
      </c>
      <c r="AX890" s="241"/>
      <c r="AY890" s="241"/>
      <c r="AZ890" s="234"/>
      <c r="BA890" s="234"/>
      <c r="BB890" s="234"/>
      <c r="BC890" t="b">
        <v>1</v>
      </c>
      <c r="BD890" s="234" t="s">
        <v>11814</v>
      </c>
      <c r="BE890" s="234" t="s">
        <v>7026</v>
      </c>
      <c r="BF890" s="234" t="s">
        <v>6972</v>
      </c>
      <c r="BG890" s="234" t="s">
        <v>7010</v>
      </c>
      <c r="BH890" s="234" t="s">
        <v>55</v>
      </c>
      <c r="BI890" s="243">
        <v>44573.40216435185</v>
      </c>
      <c r="BJ890" s="234" t="s">
        <v>442</v>
      </c>
      <c r="BK890" s="234" t="s">
        <v>451</v>
      </c>
      <c r="BL890" s="234" t="s">
        <v>451</v>
      </c>
      <c r="BM890" s="234" t="s">
        <v>451</v>
      </c>
      <c r="BN890" s="241"/>
      <c r="BO890" t="b">
        <v>0</v>
      </c>
      <c r="BP890" t="b">
        <v>0</v>
      </c>
      <c r="BQ890" t="b">
        <v>0</v>
      </c>
      <c r="BR890" s="241"/>
      <c r="BS890" s="241"/>
      <c r="BT890" s="234" t="s">
        <v>7012</v>
      </c>
      <c r="BU890" t="b">
        <v>0</v>
      </c>
      <c r="BV890" s="103"/>
      <c r="BW890" s="235" t="s">
        <v>12861</v>
      </c>
      <c r="BX890" s="234" t="s">
        <v>12860</v>
      </c>
      <c r="BY890" s="234" t="s">
        <v>56</v>
      </c>
      <c r="BZ890" s="234" t="s">
        <v>7014</v>
      </c>
    </row>
    <row r="891" spans="1:78" x14ac:dyDescent="0.25">
      <c r="A891" s="5">
        <v>1306</v>
      </c>
      <c r="B891" s="234" t="s">
        <v>12862</v>
      </c>
      <c r="C891" s="234" t="s">
        <v>12863</v>
      </c>
      <c r="D891" s="234" t="s">
        <v>7927</v>
      </c>
      <c r="E891" s="234" t="s">
        <v>7927</v>
      </c>
      <c r="F891" s="234" t="s">
        <v>2991</v>
      </c>
      <c r="G891" s="234" t="s">
        <v>7302</v>
      </c>
      <c r="H891" s="234" t="s">
        <v>6994</v>
      </c>
      <c r="I891" s="242"/>
      <c r="J891" s="242">
        <v>44243</v>
      </c>
      <c r="K891" s="234" t="s">
        <v>7430</v>
      </c>
      <c r="L891" s="242">
        <v>44251</v>
      </c>
      <c r="M891" s="234" t="s">
        <v>6996</v>
      </c>
      <c r="N891" s="234" t="s">
        <v>7930</v>
      </c>
      <c r="O891" s="234" t="s">
        <v>7931</v>
      </c>
      <c r="P891" s="234" t="s">
        <v>6999</v>
      </c>
      <c r="Q891" s="234"/>
      <c r="R891" s="234" t="s">
        <v>451</v>
      </c>
      <c r="S891" t="b">
        <v>0</v>
      </c>
      <c r="T891" s="242"/>
      <c r="U891" s="103">
        <v>720</v>
      </c>
      <c r="V891" s="234" t="s">
        <v>272</v>
      </c>
      <c r="W891" s="103">
        <v>720</v>
      </c>
      <c r="X891" s="234" t="s">
        <v>272</v>
      </c>
      <c r="Y891" s="242"/>
      <c r="Z891" s="242"/>
      <c r="AA891" s="103"/>
      <c r="AB891" s="234" t="s">
        <v>7932</v>
      </c>
      <c r="AC891" s="243">
        <v>44253.569664351853</v>
      </c>
      <c r="AD891" s="234" t="s">
        <v>12763</v>
      </c>
      <c r="AE891" s="235" t="s">
        <v>12864</v>
      </c>
      <c r="AF891" s="237"/>
      <c r="AG891" s="234" t="s">
        <v>436</v>
      </c>
      <c r="AH891" s="241"/>
      <c r="AI891" t="b">
        <v>1</v>
      </c>
      <c r="AJ891" t="b">
        <v>0</v>
      </c>
      <c r="AK891" s="234"/>
      <c r="AL891" s="103"/>
      <c r="AM891" t="b">
        <v>0</v>
      </c>
      <c r="AN891" s="234"/>
      <c r="AO891" s="103"/>
      <c r="AP891" s="241"/>
      <c r="AQ891" s="241"/>
      <c r="AR891" s="241"/>
      <c r="AS891" s="241"/>
      <c r="AT891" s="234" t="s">
        <v>7005</v>
      </c>
      <c r="AU891" s="234" t="s">
        <v>7085</v>
      </c>
      <c r="AV891" t="b">
        <v>0</v>
      </c>
      <c r="AW891" t="b">
        <v>0</v>
      </c>
      <c r="AX891" s="241"/>
      <c r="AY891" s="241"/>
      <c r="AZ891" s="234"/>
      <c r="BA891" s="234"/>
      <c r="BB891" s="234"/>
      <c r="BC891" t="b">
        <v>0</v>
      </c>
      <c r="BD891" s="234" t="s">
        <v>7008</v>
      </c>
      <c r="BE891" s="234" t="s">
        <v>7009</v>
      </c>
      <c r="BF891" s="234" t="s">
        <v>7027</v>
      </c>
      <c r="BG891" s="234" t="s">
        <v>7028</v>
      </c>
      <c r="BH891" s="234" t="s">
        <v>55</v>
      </c>
      <c r="BI891" s="243">
        <v>44573.40215277778</v>
      </c>
      <c r="BJ891" s="234" t="s">
        <v>442</v>
      </c>
      <c r="BK891" s="234" t="s">
        <v>451</v>
      </c>
      <c r="BL891" s="234" t="s">
        <v>451</v>
      </c>
      <c r="BM891" s="234" t="s">
        <v>451</v>
      </c>
      <c r="BN891" s="241"/>
      <c r="BO891" t="b">
        <v>0</v>
      </c>
      <c r="BP891" t="b">
        <v>0</v>
      </c>
      <c r="BQ891" t="b">
        <v>0</v>
      </c>
      <c r="BR891" s="241"/>
      <c r="BS891" s="241"/>
      <c r="BT891" s="234" t="s">
        <v>7012</v>
      </c>
      <c r="BU891" t="b">
        <v>0</v>
      </c>
      <c r="BV891" s="103"/>
      <c r="BW891" s="235" t="s">
        <v>12865</v>
      </c>
      <c r="BX891" s="234" t="s">
        <v>12864</v>
      </c>
      <c r="BY891" s="234" t="s">
        <v>56</v>
      </c>
      <c r="BZ891" s="234" t="s">
        <v>7014</v>
      </c>
    </row>
    <row r="892" spans="1:78" x14ac:dyDescent="0.25">
      <c r="A892" s="5">
        <v>1305</v>
      </c>
      <c r="B892" s="234" t="s">
        <v>12866</v>
      </c>
      <c r="C892" s="234" t="s">
        <v>12867</v>
      </c>
      <c r="D892" s="234"/>
      <c r="E892" s="234" t="s">
        <v>12820</v>
      </c>
      <c r="F892" s="234" t="s">
        <v>7156</v>
      </c>
      <c r="G892" s="234" t="s">
        <v>7856</v>
      </c>
      <c r="H892" s="234" t="s">
        <v>7018</v>
      </c>
      <c r="I892" s="242"/>
      <c r="J892" s="242">
        <v>44243</v>
      </c>
      <c r="K892" s="234" t="s">
        <v>7430</v>
      </c>
      <c r="L892" s="242">
        <v>44244</v>
      </c>
      <c r="M892" s="234" t="s">
        <v>7159</v>
      </c>
      <c r="N892" s="234" t="s">
        <v>7430</v>
      </c>
      <c r="O892" s="234" t="s">
        <v>12821</v>
      </c>
      <c r="P892" s="234" t="s">
        <v>6999</v>
      </c>
      <c r="Q892" s="234"/>
      <c r="R892" s="234" t="s">
        <v>451</v>
      </c>
      <c r="S892" t="b">
        <v>0</v>
      </c>
      <c r="T892" s="242"/>
      <c r="U892" s="103">
        <v>2</v>
      </c>
      <c r="V892" s="234" t="s">
        <v>272</v>
      </c>
      <c r="W892" s="103">
        <v>2</v>
      </c>
      <c r="X892" s="234" t="s">
        <v>272</v>
      </c>
      <c r="Y892" s="242"/>
      <c r="Z892" s="242"/>
      <c r="AA892" s="103"/>
      <c r="AB892" s="234"/>
      <c r="AC892" s="243">
        <v>44253.569641203707</v>
      </c>
      <c r="AD892" s="234" t="s">
        <v>12763</v>
      </c>
      <c r="AE892" s="235" t="s">
        <v>12868</v>
      </c>
      <c r="AF892" s="237"/>
      <c r="AG892" s="234" t="s">
        <v>482</v>
      </c>
      <c r="AH892" s="241"/>
      <c r="AI892" t="b">
        <v>1</v>
      </c>
      <c r="AJ892" t="b">
        <v>0</v>
      </c>
      <c r="AK892" s="234"/>
      <c r="AL892" s="103"/>
      <c r="AM892" t="b">
        <v>0</v>
      </c>
      <c r="AN892" s="234"/>
      <c r="AO892" s="103"/>
      <c r="AP892" s="241"/>
      <c r="AQ892" s="241"/>
      <c r="AR892" s="241"/>
      <c r="AS892" s="241"/>
      <c r="AT892" s="234"/>
      <c r="AU892" s="234" t="s">
        <v>7085</v>
      </c>
      <c r="AV892" t="b">
        <v>0</v>
      </c>
      <c r="AW892" t="b">
        <v>0</v>
      </c>
      <c r="AX892" s="241"/>
      <c r="AY892" s="241"/>
      <c r="AZ892" s="234"/>
      <c r="BA892" s="234"/>
      <c r="BB892" s="234"/>
      <c r="BC892" t="b">
        <v>1</v>
      </c>
      <c r="BD892" s="234" t="s">
        <v>7170</v>
      </c>
      <c r="BE892" s="234" t="s">
        <v>7026</v>
      </c>
      <c r="BF892" s="234" t="s">
        <v>6972</v>
      </c>
      <c r="BG892" s="234" t="s">
        <v>7010</v>
      </c>
      <c r="BH892" s="234" t="s">
        <v>55</v>
      </c>
      <c r="BI892" s="243">
        <v>44573.40215277778</v>
      </c>
      <c r="BJ892" s="234" t="s">
        <v>442</v>
      </c>
      <c r="BK892" s="234" t="s">
        <v>451</v>
      </c>
      <c r="BL892" s="234" t="s">
        <v>451</v>
      </c>
      <c r="BM892" s="234" t="s">
        <v>451</v>
      </c>
      <c r="BN892" s="241"/>
      <c r="BO892" t="b">
        <v>0</v>
      </c>
      <c r="BP892" t="b">
        <v>0</v>
      </c>
      <c r="BQ892" t="b">
        <v>0</v>
      </c>
      <c r="BR892" s="241"/>
      <c r="BS892" s="241"/>
      <c r="BT892" s="234" t="s">
        <v>7012</v>
      </c>
      <c r="BU892" t="b">
        <v>0</v>
      </c>
      <c r="BV892" s="103"/>
      <c r="BW892" s="235" t="s">
        <v>12869</v>
      </c>
      <c r="BX892" s="234" t="s">
        <v>12868</v>
      </c>
      <c r="BY892" s="234" t="s">
        <v>56</v>
      </c>
      <c r="BZ892" s="234" t="s">
        <v>7014</v>
      </c>
    </row>
    <row r="893" spans="1:78" x14ac:dyDescent="0.25">
      <c r="A893" s="5">
        <v>1304</v>
      </c>
      <c r="B893" s="234" t="s">
        <v>12870</v>
      </c>
      <c r="C893" s="234" t="s">
        <v>12871</v>
      </c>
      <c r="D893" s="234"/>
      <c r="E893" s="234" t="s">
        <v>12872</v>
      </c>
      <c r="F893" s="234" t="s">
        <v>7156</v>
      </c>
      <c r="G893" s="234" t="s">
        <v>7856</v>
      </c>
      <c r="H893" s="234" t="s">
        <v>7018</v>
      </c>
      <c r="I893" s="242"/>
      <c r="J893" s="242">
        <v>44244</v>
      </c>
      <c r="K893" s="234" t="s">
        <v>7430</v>
      </c>
      <c r="L893" s="242">
        <v>44244</v>
      </c>
      <c r="M893" s="234" t="s">
        <v>6996</v>
      </c>
      <c r="N893" s="234" t="s">
        <v>7430</v>
      </c>
      <c r="O893" s="234" t="s">
        <v>12873</v>
      </c>
      <c r="P893" s="234" t="s">
        <v>6999</v>
      </c>
      <c r="Q893" s="234"/>
      <c r="R893" s="234" t="s">
        <v>451</v>
      </c>
      <c r="S893" t="b">
        <v>0</v>
      </c>
      <c r="T893" s="242"/>
      <c r="U893" s="103">
        <v>1</v>
      </c>
      <c r="V893" s="234" t="s">
        <v>272</v>
      </c>
      <c r="W893" s="103">
        <v>1</v>
      </c>
      <c r="X893" s="234" t="s">
        <v>272</v>
      </c>
      <c r="Y893" s="242"/>
      <c r="Z893" s="242"/>
      <c r="AA893" s="103"/>
      <c r="AB893" s="234"/>
      <c r="AC893" s="243">
        <v>44253.569606481484</v>
      </c>
      <c r="AD893" s="234" t="s">
        <v>12763</v>
      </c>
      <c r="AE893" s="235" t="s">
        <v>12874</v>
      </c>
      <c r="AF893" s="237"/>
      <c r="AG893" s="234" t="s">
        <v>482</v>
      </c>
      <c r="AH893" s="241"/>
      <c r="AI893" t="b">
        <v>1</v>
      </c>
      <c r="AJ893" t="b">
        <v>0</v>
      </c>
      <c r="AK893" s="234"/>
      <c r="AL893" s="103"/>
      <c r="AM893" t="b">
        <v>0</v>
      </c>
      <c r="AN893" s="234"/>
      <c r="AO893" s="103"/>
      <c r="AP893" s="241"/>
      <c r="AQ893" s="241"/>
      <c r="AR893" s="241"/>
      <c r="AS893" s="241"/>
      <c r="AT893" s="234"/>
      <c r="AU893" s="234" t="s">
        <v>7085</v>
      </c>
      <c r="AV893" t="b">
        <v>0</v>
      </c>
      <c r="AW893" t="b">
        <v>0</v>
      </c>
      <c r="AX893" s="241"/>
      <c r="AY893" s="241"/>
      <c r="AZ893" s="234"/>
      <c r="BA893" s="234"/>
      <c r="BB893" s="234"/>
      <c r="BC893" t="b">
        <v>1</v>
      </c>
      <c r="BD893" s="234" t="s">
        <v>7008</v>
      </c>
      <c r="BE893" s="234" t="s">
        <v>7026</v>
      </c>
      <c r="BF893" s="234" t="s">
        <v>7027</v>
      </c>
      <c r="BG893" s="234" t="s">
        <v>7010</v>
      </c>
      <c r="BH893" s="234" t="s">
        <v>55</v>
      </c>
      <c r="BI893" s="243">
        <v>44573.40215277778</v>
      </c>
      <c r="BJ893" s="234" t="s">
        <v>442</v>
      </c>
      <c r="BK893" s="234" t="s">
        <v>451</v>
      </c>
      <c r="BL893" s="234" t="s">
        <v>451</v>
      </c>
      <c r="BM893" s="234" t="s">
        <v>451</v>
      </c>
      <c r="BN893" s="241"/>
      <c r="BO893" t="b">
        <v>0</v>
      </c>
      <c r="BP893" t="b">
        <v>0</v>
      </c>
      <c r="BQ893" t="b">
        <v>0</v>
      </c>
      <c r="BR893" s="241"/>
      <c r="BS893" s="241"/>
      <c r="BT893" s="234" t="s">
        <v>7012</v>
      </c>
      <c r="BU893" t="b">
        <v>0</v>
      </c>
      <c r="BV893" s="103"/>
      <c r="BW893" s="235" t="s">
        <v>12875</v>
      </c>
      <c r="BX893" s="234" t="s">
        <v>12874</v>
      </c>
      <c r="BY893" s="234" t="s">
        <v>56</v>
      </c>
      <c r="BZ893" s="234" t="s">
        <v>7014</v>
      </c>
    </row>
    <row r="894" spans="1:78" x14ac:dyDescent="0.25">
      <c r="A894" s="5">
        <v>1303</v>
      </c>
      <c r="B894" s="234" t="s">
        <v>12876</v>
      </c>
      <c r="C894" s="234" t="s">
        <v>12877</v>
      </c>
      <c r="D894" s="234" t="s">
        <v>7527</v>
      </c>
      <c r="E894" s="234" t="s">
        <v>12656</v>
      </c>
      <c r="F894" s="234" t="s">
        <v>7156</v>
      </c>
      <c r="G894" s="234" t="s">
        <v>7856</v>
      </c>
      <c r="H894" s="234" t="s">
        <v>7018</v>
      </c>
      <c r="I894" s="242"/>
      <c r="J894" s="242">
        <v>44244</v>
      </c>
      <c r="K894" s="234" t="s">
        <v>7430</v>
      </c>
      <c r="L894" s="242">
        <v>44244</v>
      </c>
      <c r="M894" s="234" t="s">
        <v>6996</v>
      </c>
      <c r="N894" s="234" t="s">
        <v>7528</v>
      </c>
      <c r="O894" s="234" t="s">
        <v>7529</v>
      </c>
      <c r="P894" s="234" t="s">
        <v>6999</v>
      </c>
      <c r="Q894" s="234"/>
      <c r="R894" s="234" t="s">
        <v>451</v>
      </c>
      <c r="S894" t="b">
        <v>0</v>
      </c>
      <c r="T894" s="242"/>
      <c r="U894" s="103">
        <v>1</v>
      </c>
      <c r="V894" s="234" t="s">
        <v>272</v>
      </c>
      <c r="W894" s="103">
        <v>1</v>
      </c>
      <c r="X894" s="234" t="s">
        <v>272</v>
      </c>
      <c r="Y894" s="242"/>
      <c r="Z894" s="242"/>
      <c r="AA894" s="103"/>
      <c r="AB894" s="234" t="s">
        <v>7530</v>
      </c>
      <c r="AC894" s="243">
        <v>44253.56958333333</v>
      </c>
      <c r="AD894" s="234" t="s">
        <v>12763</v>
      </c>
      <c r="AE894" s="235" t="s">
        <v>12878</v>
      </c>
      <c r="AF894" s="237"/>
      <c r="AG894" s="234" t="s">
        <v>482</v>
      </c>
      <c r="AH894" s="241"/>
      <c r="AI894" t="b">
        <v>1</v>
      </c>
      <c r="AJ894" t="b">
        <v>0</v>
      </c>
      <c r="AK894" s="234"/>
      <c r="AL894" s="103"/>
      <c r="AM894" t="b">
        <v>0</v>
      </c>
      <c r="AN894" s="234"/>
      <c r="AO894" s="103"/>
      <c r="AP894" s="241"/>
      <c r="AQ894" s="241"/>
      <c r="AR894" s="241"/>
      <c r="AS894" s="241"/>
      <c r="AT894" s="234" t="s">
        <v>7005</v>
      </c>
      <c r="AU894" s="234" t="s">
        <v>7085</v>
      </c>
      <c r="AV894" t="b">
        <v>0</v>
      </c>
      <c r="AW894" t="b">
        <v>0</v>
      </c>
      <c r="AX894" s="241"/>
      <c r="AY894" s="241"/>
      <c r="AZ894" s="234"/>
      <c r="BA894" s="234"/>
      <c r="BB894" s="234"/>
      <c r="BC894" t="b">
        <v>0</v>
      </c>
      <c r="BD894" s="234" t="s">
        <v>7008</v>
      </c>
      <c r="BE894" s="234" t="s">
        <v>7026</v>
      </c>
      <c r="BF894" s="234" t="s">
        <v>7027</v>
      </c>
      <c r="BG894" s="234" t="s">
        <v>7010</v>
      </c>
      <c r="BH894" s="234" t="s">
        <v>55</v>
      </c>
      <c r="BI894" s="243">
        <v>44573.402141203704</v>
      </c>
      <c r="BJ894" s="234" t="s">
        <v>442</v>
      </c>
      <c r="BK894" s="234" t="s">
        <v>451</v>
      </c>
      <c r="BL894" s="234" t="s">
        <v>451</v>
      </c>
      <c r="BM894" s="234" t="s">
        <v>451</v>
      </c>
      <c r="BN894" s="241"/>
      <c r="BO894" t="b">
        <v>0</v>
      </c>
      <c r="BP894" t="b">
        <v>0</v>
      </c>
      <c r="BQ894" t="b">
        <v>0</v>
      </c>
      <c r="BR894" s="241"/>
      <c r="BS894" s="241"/>
      <c r="BT894" s="234" t="s">
        <v>7012</v>
      </c>
      <c r="BU894" t="b">
        <v>0</v>
      </c>
      <c r="BV894" s="103"/>
      <c r="BW894" s="235" t="s">
        <v>12879</v>
      </c>
      <c r="BX894" s="234" t="s">
        <v>12878</v>
      </c>
      <c r="BY894" s="234" t="s">
        <v>56</v>
      </c>
      <c r="BZ894" s="234" t="s">
        <v>7014</v>
      </c>
    </row>
    <row r="895" spans="1:78" x14ac:dyDescent="0.25">
      <c r="A895" s="5">
        <v>1302</v>
      </c>
      <c r="B895" s="234" t="s">
        <v>12880</v>
      </c>
      <c r="C895" s="234" t="s">
        <v>12881</v>
      </c>
      <c r="D895" s="234" t="s">
        <v>7527</v>
      </c>
      <c r="E895" s="234" t="s">
        <v>12656</v>
      </c>
      <c r="F895" s="234" t="s">
        <v>6993</v>
      </c>
      <c r="G895" s="234" t="s">
        <v>10829</v>
      </c>
      <c r="H895" s="234" t="s">
        <v>7856</v>
      </c>
      <c r="I895" s="242"/>
      <c r="J895" s="242">
        <v>44244</v>
      </c>
      <c r="K895" s="234" t="s">
        <v>7430</v>
      </c>
      <c r="L895" s="242">
        <v>44251</v>
      </c>
      <c r="M895" s="234" t="s">
        <v>6996</v>
      </c>
      <c r="N895" s="234" t="s">
        <v>7528</v>
      </c>
      <c r="O895" s="234" t="s">
        <v>7529</v>
      </c>
      <c r="P895" s="234" t="s">
        <v>6999</v>
      </c>
      <c r="Q895" s="234"/>
      <c r="R895" s="234" t="s">
        <v>451</v>
      </c>
      <c r="S895" t="b">
        <v>0</v>
      </c>
      <c r="T895" s="242"/>
      <c r="U895" s="103">
        <v>5</v>
      </c>
      <c r="V895" s="234" t="s">
        <v>272</v>
      </c>
      <c r="W895" s="103">
        <v>10</v>
      </c>
      <c r="X895" s="234" t="s">
        <v>272</v>
      </c>
      <c r="Y895" s="242"/>
      <c r="Z895" s="242"/>
      <c r="AA895" s="103"/>
      <c r="AB895" s="234" t="s">
        <v>7530</v>
      </c>
      <c r="AC895" s="243">
        <v>44253.569560185184</v>
      </c>
      <c r="AD895" s="234" t="s">
        <v>12763</v>
      </c>
      <c r="AE895" s="235" t="s">
        <v>12882</v>
      </c>
      <c r="AF895" s="237"/>
      <c r="AG895" s="234" t="s">
        <v>482</v>
      </c>
      <c r="AH895" s="241"/>
      <c r="AI895" t="b">
        <v>1</v>
      </c>
      <c r="AJ895" t="b">
        <v>0</v>
      </c>
      <c r="AK895" s="234"/>
      <c r="AL895" s="103"/>
      <c r="AM895" t="b">
        <v>0</v>
      </c>
      <c r="AN895" s="234"/>
      <c r="AO895" s="103"/>
      <c r="AP895" s="241"/>
      <c r="AQ895" s="241"/>
      <c r="AR895" s="241"/>
      <c r="AS895" s="241"/>
      <c r="AT895" s="234" t="s">
        <v>7005</v>
      </c>
      <c r="AU895" s="234" t="s">
        <v>7085</v>
      </c>
      <c r="AV895" t="b">
        <v>0</v>
      </c>
      <c r="AW895" t="b">
        <v>0</v>
      </c>
      <c r="AX895" s="241"/>
      <c r="AY895" s="241"/>
      <c r="AZ895" s="234"/>
      <c r="BA895" s="234"/>
      <c r="BB895" s="234"/>
      <c r="BC895" t="b">
        <v>0</v>
      </c>
      <c r="BD895" s="234" t="s">
        <v>7008</v>
      </c>
      <c r="BE895" s="234" t="s">
        <v>7026</v>
      </c>
      <c r="BF895" s="234" t="s">
        <v>7027</v>
      </c>
      <c r="BG895" s="234" t="s">
        <v>7028</v>
      </c>
      <c r="BH895" s="234" t="s">
        <v>55</v>
      </c>
      <c r="BI895" s="243">
        <v>44573.402141203704</v>
      </c>
      <c r="BJ895" s="234" t="s">
        <v>442</v>
      </c>
      <c r="BK895" s="234" t="s">
        <v>451</v>
      </c>
      <c r="BL895" s="234" t="s">
        <v>451</v>
      </c>
      <c r="BM895" s="234" t="s">
        <v>451</v>
      </c>
      <c r="BN895" s="241"/>
      <c r="BO895" t="b">
        <v>0</v>
      </c>
      <c r="BP895" t="b">
        <v>0</v>
      </c>
      <c r="BQ895" t="b">
        <v>0</v>
      </c>
      <c r="BR895" s="241"/>
      <c r="BS895" s="241"/>
      <c r="BT895" s="234" t="s">
        <v>7012</v>
      </c>
      <c r="BU895" t="b">
        <v>0</v>
      </c>
      <c r="BV895" s="103"/>
      <c r="BW895" s="235" t="s">
        <v>12883</v>
      </c>
      <c r="BX895" s="234" t="s">
        <v>12882</v>
      </c>
      <c r="BY895" s="234" t="s">
        <v>56</v>
      </c>
      <c r="BZ895" s="234" t="s">
        <v>7014</v>
      </c>
    </row>
    <row r="896" spans="1:78" x14ac:dyDescent="0.25">
      <c r="A896" s="5">
        <v>1301</v>
      </c>
      <c r="B896" s="234" t="s">
        <v>12884</v>
      </c>
      <c r="C896" s="234" t="s">
        <v>12885</v>
      </c>
      <c r="D896" s="234"/>
      <c r="E896" s="234" t="s">
        <v>11797</v>
      </c>
      <c r="F896" s="234" t="s">
        <v>7156</v>
      </c>
      <c r="G896" s="234" t="s">
        <v>7856</v>
      </c>
      <c r="H896" s="234" t="s">
        <v>7018</v>
      </c>
      <c r="I896" s="242"/>
      <c r="J896" s="242">
        <v>44244</v>
      </c>
      <c r="K896" s="234" t="s">
        <v>7430</v>
      </c>
      <c r="L896" s="242">
        <v>44244</v>
      </c>
      <c r="M896" s="234" t="s">
        <v>7477</v>
      </c>
      <c r="N896" s="234" t="s">
        <v>7430</v>
      </c>
      <c r="O896" s="234" t="s">
        <v>11799</v>
      </c>
      <c r="P896" s="234" t="s">
        <v>6999</v>
      </c>
      <c r="Q896" s="234"/>
      <c r="R896" s="234" t="s">
        <v>451</v>
      </c>
      <c r="S896" t="b">
        <v>0</v>
      </c>
      <c r="T896" s="242"/>
      <c r="U896" s="103">
        <v>2</v>
      </c>
      <c r="V896" s="234" t="s">
        <v>272</v>
      </c>
      <c r="W896" s="103">
        <v>2</v>
      </c>
      <c r="X896" s="234" t="s">
        <v>272</v>
      </c>
      <c r="Y896" s="242"/>
      <c r="Z896" s="242"/>
      <c r="AA896" s="103"/>
      <c r="AB896" s="234"/>
      <c r="AC896" s="243">
        <v>44253.569537037038</v>
      </c>
      <c r="AD896" s="234" t="s">
        <v>12763</v>
      </c>
      <c r="AE896" s="235" t="s">
        <v>12886</v>
      </c>
      <c r="AF896" s="237"/>
      <c r="AG896" s="234" t="s">
        <v>482</v>
      </c>
      <c r="AH896" s="241"/>
      <c r="AI896" t="b">
        <v>1</v>
      </c>
      <c r="AJ896" t="b">
        <v>0</v>
      </c>
      <c r="AK896" s="234"/>
      <c r="AL896" s="103"/>
      <c r="AM896" t="b">
        <v>0</v>
      </c>
      <c r="AN896" s="234"/>
      <c r="AO896" s="103"/>
      <c r="AP896" s="241"/>
      <c r="AQ896" s="241"/>
      <c r="AR896" s="241"/>
      <c r="AS896" s="241"/>
      <c r="AT896" s="234" t="s">
        <v>7005</v>
      </c>
      <c r="AU896" s="234" t="s">
        <v>7085</v>
      </c>
      <c r="AV896" t="b">
        <v>0</v>
      </c>
      <c r="AW896" t="b">
        <v>0</v>
      </c>
      <c r="AX896" s="241"/>
      <c r="AY896" s="241"/>
      <c r="AZ896" s="234"/>
      <c r="BA896" s="234"/>
      <c r="BB896" s="234"/>
      <c r="BC896" t="b">
        <v>1</v>
      </c>
      <c r="BD896" s="234" t="s">
        <v>369</v>
      </c>
      <c r="BE896" s="234" t="s">
        <v>7026</v>
      </c>
      <c r="BF896" s="234" t="s">
        <v>7027</v>
      </c>
      <c r="BG896" s="234" t="s">
        <v>7010</v>
      </c>
      <c r="BH896" s="234" t="s">
        <v>55</v>
      </c>
      <c r="BI896" s="243">
        <v>44573.402141203704</v>
      </c>
      <c r="BJ896" s="234" t="s">
        <v>442</v>
      </c>
      <c r="BK896" s="234" t="s">
        <v>451</v>
      </c>
      <c r="BL896" s="234" t="s">
        <v>451</v>
      </c>
      <c r="BM896" s="234" t="s">
        <v>451</v>
      </c>
      <c r="BN896" s="241"/>
      <c r="BO896" t="b">
        <v>0</v>
      </c>
      <c r="BP896" t="b">
        <v>0</v>
      </c>
      <c r="BQ896" t="b">
        <v>0</v>
      </c>
      <c r="BR896" s="241"/>
      <c r="BS896" s="241"/>
      <c r="BT896" s="234" t="s">
        <v>7012</v>
      </c>
      <c r="BU896" t="b">
        <v>0</v>
      </c>
      <c r="BV896" s="103"/>
      <c r="BW896" s="235" t="s">
        <v>12887</v>
      </c>
      <c r="BX896" s="234" t="s">
        <v>12886</v>
      </c>
      <c r="BY896" s="234" t="s">
        <v>56</v>
      </c>
      <c r="BZ896" s="234" t="s">
        <v>7014</v>
      </c>
    </row>
    <row r="897" spans="1:78" x14ac:dyDescent="0.25">
      <c r="A897" s="5">
        <v>1300</v>
      </c>
      <c r="B897" s="234" t="s">
        <v>12888</v>
      </c>
      <c r="C897" s="234" t="s">
        <v>12889</v>
      </c>
      <c r="D897" s="234" t="s">
        <v>12890</v>
      </c>
      <c r="E897" s="234" t="s">
        <v>10126</v>
      </c>
      <c r="F897" s="234" t="s">
        <v>2991</v>
      </c>
      <c r="G897" s="234" t="s">
        <v>7825</v>
      </c>
      <c r="H897" s="234" t="s">
        <v>7825</v>
      </c>
      <c r="I897" s="242"/>
      <c r="J897" s="242">
        <v>44244</v>
      </c>
      <c r="K897" s="234" t="s">
        <v>7430</v>
      </c>
      <c r="L897" s="242">
        <v>44258</v>
      </c>
      <c r="M897" s="234" t="s">
        <v>6996</v>
      </c>
      <c r="N897" s="234" t="s">
        <v>12891</v>
      </c>
      <c r="O897" s="234" t="s">
        <v>12892</v>
      </c>
      <c r="P897" s="234" t="s">
        <v>6999</v>
      </c>
      <c r="Q897" s="234"/>
      <c r="R897" s="234" t="s">
        <v>451</v>
      </c>
      <c r="S897" t="b">
        <v>0</v>
      </c>
      <c r="T897" s="242"/>
      <c r="U897" s="103">
        <v>150</v>
      </c>
      <c r="V897" s="234" t="s">
        <v>272</v>
      </c>
      <c r="W897" s="103">
        <v>300</v>
      </c>
      <c r="X897" s="234" t="s">
        <v>272</v>
      </c>
      <c r="Y897" s="242"/>
      <c r="Z897" s="242"/>
      <c r="AA897" s="103"/>
      <c r="AB897" s="234" t="s">
        <v>12893</v>
      </c>
      <c r="AC897" s="243">
        <v>44253.569513888891</v>
      </c>
      <c r="AD897" s="234" t="s">
        <v>12763</v>
      </c>
      <c r="AE897" s="235" t="s">
        <v>12894</v>
      </c>
      <c r="AF897" s="237"/>
      <c r="AG897" s="234" t="s">
        <v>482</v>
      </c>
      <c r="AH897" s="241"/>
      <c r="AI897" t="b">
        <v>1</v>
      </c>
      <c r="AJ897" t="b">
        <v>0</v>
      </c>
      <c r="AK897" s="234"/>
      <c r="AL897" s="103"/>
      <c r="AM897" t="b">
        <v>0</v>
      </c>
      <c r="AN897" s="234"/>
      <c r="AO897" s="103"/>
      <c r="AP897" s="241"/>
      <c r="AQ897" s="241"/>
      <c r="AR897" s="241"/>
      <c r="AS897" s="241"/>
      <c r="AT897" s="234" t="s">
        <v>7005</v>
      </c>
      <c r="AU897" s="234" t="s">
        <v>7085</v>
      </c>
      <c r="AV897" t="b">
        <v>0</v>
      </c>
      <c r="AW897" t="b">
        <v>0</v>
      </c>
      <c r="AX897" s="241"/>
      <c r="AY897" s="241"/>
      <c r="AZ897" s="234"/>
      <c r="BA897" s="234"/>
      <c r="BB897" s="234"/>
      <c r="BC897" t="b">
        <v>0</v>
      </c>
      <c r="BD897" s="234" t="s">
        <v>7008</v>
      </c>
      <c r="BE897" s="234" t="s">
        <v>7171</v>
      </c>
      <c r="BF897" s="234" t="s">
        <v>7027</v>
      </c>
      <c r="BG897" s="234" t="s">
        <v>7028</v>
      </c>
      <c r="BH897" s="234" t="s">
        <v>55</v>
      </c>
      <c r="BI897" s="243">
        <v>44573.402141203704</v>
      </c>
      <c r="BJ897" s="234" t="s">
        <v>442</v>
      </c>
      <c r="BK897" s="234" t="s">
        <v>451</v>
      </c>
      <c r="BL897" s="234" t="s">
        <v>451</v>
      </c>
      <c r="BM897" s="234" t="s">
        <v>451</v>
      </c>
      <c r="BN897" s="241"/>
      <c r="BO897" t="b">
        <v>0</v>
      </c>
      <c r="BP897" t="b">
        <v>0</v>
      </c>
      <c r="BQ897" t="b">
        <v>0</v>
      </c>
      <c r="BR897" s="241"/>
      <c r="BS897" s="241"/>
      <c r="BT897" s="234" t="s">
        <v>7237</v>
      </c>
      <c r="BU897" t="b">
        <v>0</v>
      </c>
      <c r="BV897" s="103"/>
      <c r="BW897" s="235" t="s">
        <v>12895</v>
      </c>
      <c r="BX897" s="234" t="s">
        <v>12894</v>
      </c>
      <c r="BY897" s="234" t="s">
        <v>56</v>
      </c>
      <c r="BZ897" s="234" t="s">
        <v>7014</v>
      </c>
    </row>
    <row r="898" spans="1:78" x14ac:dyDescent="0.25">
      <c r="A898" s="5">
        <v>1299</v>
      </c>
      <c r="B898" s="234" t="s">
        <v>12896</v>
      </c>
      <c r="C898" s="234" t="s">
        <v>12897</v>
      </c>
      <c r="D898" s="234" t="s">
        <v>9917</v>
      </c>
      <c r="E898" s="234" t="s">
        <v>11748</v>
      </c>
      <c r="F898" s="234" t="s">
        <v>6993</v>
      </c>
      <c r="G898" s="234" t="s">
        <v>10829</v>
      </c>
      <c r="H898" s="234" t="s">
        <v>7856</v>
      </c>
      <c r="I898" s="242"/>
      <c r="J898" s="242">
        <v>44244</v>
      </c>
      <c r="K898" s="234" t="s">
        <v>7430</v>
      </c>
      <c r="L898" s="242">
        <v>44251</v>
      </c>
      <c r="M898" s="234" t="s">
        <v>6996</v>
      </c>
      <c r="N898" s="234" t="s">
        <v>9919</v>
      </c>
      <c r="O898" s="234" t="s">
        <v>9920</v>
      </c>
      <c r="P898" s="234" t="s">
        <v>6999</v>
      </c>
      <c r="Q898" s="234"/>
      <c r="R898" s="234" t="s">
        <v>451</v>
      </c>
      <c r="S898" t="b">
        <v>0</v>
      </c>
      <c r="T898" s="242"/>
      <c r="U898" s="103">
        <v>26</v>
      </c>
      <c r="V898" s="234" t="s">
        <v>272</v>
      </c>
      <c r="W898" s="103">
        <v>26</v>
      </c>
      <c r="X898" s="234" t="s">
        <v>272</v>
      </c>
      <c r="Y898" s="242"/>
      <c r="Z898" s="242"/>
      <c r="AA898" s="103"/>
      <c r="AB898" s="234" t="s">
        <v>9921</v>
      </c>
      <c r="AC898" s="243">
        <v>44253.569513888891</v>
      </c>
      <c r="AD898" s="234" t="s">
        <v>12763</v>
      </c>
      <c r="AE898" s="235" t="s">
        <v>12898</v>
      </c>
      <c r="AF898" s="237"/>
      <c r="AG898" s="234" t="s">
        <v>482</v>
      </c>
      <c r="AH898" s="241"/>
      <c r="AI898" t="b">
        <v>1</v>
      </c>
      <c r="AJ898" t="b">
        <v>0</v>
      </c>
      <c r="AK898" s="234"/>
      <c r="AL898" s="103"/>
      <c r="AM898" t="b">
        <v>0</v>
      </c>
      <c r="AN898" s="234"/>
      <c r="AO898" s="103"/>
      <c r="AP898" s="241"/>
      <c r="AQ898" s="241"/>
      <c r="AR898" s="241"/>
      <c r="AS898" s="241"/>
      <c r="AT898" s="234" t="s">
        <v>7005</v>
      </c>
      <c r="AU898" s="234" t="s">
        <v>7085</v>
      </c>
      <c r="AV898" t="b">
        <v>0</v>
      </c>
      <c r="AW898" t="b">
        <v>0</v>
      </c>
      <c r="AX898" s="241"/>
      <c r="AY898" s="241"/>
      <c r="AZ898" s="234"/>
      <c r="BA898" s="234"/>
      <c r="BB898" s="234"/>
      <c r="BC898" t="b">
        <v>0</v>
      </c>
      <c r="BD898" s="234" t="s">
        <v>7008</v>
      </c>
      <c r="BE898" s="234" t="s">
        <v>7026</v>
      </c>
      <c r="BF898" s="234" t="s">
        <v>7027</v>
      </c>
      <c r="BG898" s="234" t="s">
        <v>7028</v>
      </c>
      <c r="BH898" s="234" t="s">
        <v>55</v>
      </c>
      <c r="BI898" s="243">
        <v>44573.402129629627</v>
      </c>
      <c r="BJ898" s="234" t="s">
        <v>442</v>
      </c>
      <c r="BK898" s="234" t="s">
        <v>451</v>
      </c>
      <c r="BL898" s="234" t="s">
        <v>451</v>
      </c>
      <c r="BM898" s="234" t="s">
        <v>451</v>
      </c>
      <c r="BN898" s="241"/>
      <c r="BO898" t="b">
        <v>0</v>
      </c>
      <c r="BP898" t="b">
        <v>0</v>
      </c>
      <c r="BQ898" t="b">
        <v>0</v>
      </c>
      <c r="BR898" s="241"/>
      <c r="BS898" s="241"/>
      <c r="BT898" s="234" t="s">
        <v>7012</v>
      </c>
      <c r="BU898" t="b">
        <v>0</v>
      </c>
      <c r="BV898" s="103"/>
      <c r="BW898" s="235" t="s">
        <v>12899</v>
      </c>
      <c r="BX898" s="234" t="s">
        <v>12898</v>
      </c>
      <c r="BY898" s="234" t="s">
        <v>56</v>
      </c>
      <c r="BZ898" s="234" t="s">
        <v>7014</v>
      </c>
    </row>
    <row r="899" spans="1:78" x14ac:dyDescent="0.25">
      <c r="A899" s="5">
        <v>1298</v>
      </c>
      <c r="B899" s="234" t="s">
        <v>12900</v>
      </c>
      <c r="C899" s="234" t="s">
        <v>12901</v>
      </c>
      <c r="D899" s="234" t="s">
        <v>7436</v>
      </c>
      <c r="E899" s="234" t="s">
        <v>12902</v>
      </c>
      <c r="F899" s="234" t="s">
        <v>6993</v>
      </c>
      <c r="G899" s="234" t="s">
        <v>7302</v>
      </c>
      <c r="H899" s="234" t="s">
        <v>6994</v>
      </c>
      <c r="I899" s="242"/>
      <c r="J899" s="242">
        <v>44244</v>
      </c>
      <c r="K899" s="234" t="s">
        <v>7430</v>
      </c>
      <c r="L899" s="242">
        <v>44246</v>
      </c>
      <c r="M899" s="234" t="s">
        <v>6996</v>
      </c>
      <c r="N899" s="234" t="s">
        <v>7437</v>
      </c>
      <c r="O899" s="234" t="s">
        <v>7438</v>
      </c>
      <c r="P899" s="234" t="s">
        <v>6999</v>
      </c>
      <c r="Q899" s="234"/>
      <c r="R899" s="234" t="s">
        <v>451</v>
      </c>
      <c r="S899" t="b">
        <v>0</v>
      </c>
      <c r="T899" s="242"/>
      <c r="U899" s="103">
        <v>11</v>
      </c>
      <c r="V899" s="234" t="s">
        <v>272</v>
      </c>
      <c r="W899" s="103">
        <v>11</v>
      </c>
      <c r="X899" s="234" t="s">
        <v>272</v>
      </c>
      <c r="Y899" s="242"/>
      <c r="Z899" s="242"/>
      <c r="AA899" s="103"/>
      <c r="AB899" s="234" t="s">
        <v>7439</v>
      </c>
      <c r="AC899" s="243">
        <v>44253.569467592592</v>
      </c>
      <c r="AD899" s="234" t="s">
        <v>12763</v>
      </c>
      <c r="AE899" s="235" t="s">
        <v>12903</v>
      </c>
      <c r="AF899" s="237"/>
      <c r="AG899" s="234" t="s">
        <v>482</v>
      </c>
      <c r="AH899" s="241"/>
      <c r="AI899" t="b">
        <v>1</v>
      </c>
      <c r="AJ899" t="b">
        <v>0</v>
      </c>
      <c r="AK899" s="234"/>
      <c r="AL899" s="103"/>
      <c r="AM899" t="b">
        <v>0</v>
      </c>
      <c r="AN899" s="234"/>
      <c r="AO899" s="103"/>
      <c r="AP899" s="241"/>
      <c r="AQ899" s="241"/>
      <c r="AR899" s="241"/>
      <c r="AS899" s="241"/>
      <c r="AT899" s="234" t="s">
        <v>7005</v>
      </c>
      <c r="AU899" s="234" t="s">
        <v>7085</v>
      </c>
      <c r="AV899" t="b">
        <v>0</v>
      </c>
      <c r="AW899" t="b">
        <v>0</v>
      </c>
      <c r="AX899" s="241"/>
      <c r="AY899" s="241"/>
      <c r="AZ899" s="234"/>
      <c r="BA899" s="234"/>
      <c r="BB899" s="234"/>
      <c r="BC899" t="b">
        <v>0</v>
      </c>
      <c r="BD899" s="234" t="s">
        <v>7008</v>
      </c>
      <c r="BE899" s="234" t="s">
        <v>7009</v>
      </c>
      <c r="BF899" s="234" t="s">
        <v>7027</v>
      </c>
      <c r="BG899" s="234" t="s">
        <v>7028</v>
      </c>
      <c r="BH899" s="234" t="s">
        <v>55</v>
      </c>
      <c r="BI899" s="243">
        <v>44573.402129629627</v>
      </c>
      <c r="BJ899" s="234" t="s">
        <v>442</v>
      </c>
      <c r="BK899" s="234" t="s">
        <v>451</v>
      </c>
      <c r="BL899" s="234" t="s">
        <v>451</v>
      </c>
      <c r="BM899" s="234" t="s">
        <v>451</v>
      </c>
      <c r="BN899" s="241"/>
      <c r="BO899" t="b">
        <v>0</v>
      </c>
      <c r="BP899" t="b">
        <v>0</v>
      </c>
      <c r="BQ899" t="b">
        <v>0</v>
      </c>
      <c r="BR899" s="241"/>
      <c r="BS899" s="241"/>
      <c r="BT899" s="234" t="s">
        <v>7012</v>
      </c>
      <c r="BU899" t="b">
        <v>0</v>
      </c>
      <c r="BV899" s="103"/>
      <c r="BW899" s="235" t="s">
        <v>12904</v>
      </c>
      <c r="BX899" s="234" t="s">
        <v>12903</v>
      </c>
      <c r="BY899" s="234" t="s">
        <v>56</v>
      </c>
      <c r="BZ899" s="234" t="s">
        <v>7014</v>
      </c>
    </row>
    <row r="900" spans="1:78" x14ac:dyDescent="0.25">
      <c r="A900" s="5">
        <v>1297</v>
      </c>
      <c r="B900" s="234" t="s">
        <v>12905</v>
      </c>
      <c r="C900" s="234" t="s">
        <v>12906</v>
      </c>
      <c r="D900" s="234"/>
      <c r="E900" s="234" t="s">
        <v>12907</v>
      </c>
      <c r="F900" s="234" t="s">
        <v>7156</v>
      </c>
      <c r="G900" s="234" t="s">
        <v>12908</v>
      </c>
      <c r="H900" s="234" t="s">
        <v>7825</v>
      </c>
      <c r="I900" s="242"/>
      <c r="J900" s="242">
        <v>44242</v>
      </c>
      <c r="K900" s="234" t="s">
        <v>7430</v>
      </c>
      <c r="L900" s="242">
        <v>44250</v>
      </c>
      <c r="M900" s="234" t="s">
        <v>7760</v>
      </c>
      <c r="N900" s="234" t="s">
        <v>7430</v>
      </c>
      <c r="O900" s="234" t="s">
        <v>12909</v>
      </c>
      <c r="P900" s="234" t="s">
        <v>6999</v>
      </c>
      <c r="Q900" s="234"/>
      <c r="R900" s="234" t="s">
        <v>451</v>
      </c>
      <c r="S900" t="b">
        <v>0</v>
      </c>
      <c r="T900" s="242"/>
      <c r="U900" s="103">
        <v>600</v>
      </c>
      <c r="V900" s="234" t="s">
        <v>272</v>
      </c>
      <c r="W900" s="103">
        <v>1500</v>
      </c>
      <c r="X900" s="234" t="s">
        <v>272</v>
      </c>
      <c r="Y900" s="242"/>
      <c r="Z900" s="242"/>
      <c r="AA900" s="103"/>
      <c r="AB900" s="234"/>
      <c r="AC900" s="243">
        <v>44253.569421296299</v>
      </c>
      <c r="AD900" s="234" t="s">
        <v>12763</v>
      </c>
      <c r="AE900" s="235" t="s">
        <v>12910</v>
      </c>
      <c r="AF900" s="237"/>
      <c r="AG900" s="234" t="s">
        <v>482</v>
      </c>
      <c r="AH900" s="241"/>
      <c r="AI900" t="b">
        <v>1</v>
      </c>
      <c r="AJ900" t="b">
        <v>0</v>
      </c>
      <c r="AK900" s="234"/>
      <c r="AL900" s="103"/>
      <c r="AM900" t="b">
        <v>0</v>
      </c>
      <c r="AN900" s="234"/>
      <c r="AO900" s="103"/>
      <c r="AP900" s="241"/>
      <c r="AQ900" s="241"/>
      <c r="AR900" s="241"/>
      <c r="AS900" s="241"/>
      <c r="AT900" s="234"/>
      <c r="AU900" s="234" t="s">
        <v>7085</v>
      </c>
      <c r="AV900" t="b">
        <v>0</v>
      </c>
      <c r="AW900" t="b">
        <v>0</v>
      </c>
      <c r="AX900" s="241"/>
      <c r="AY900" s="241"/>
      <c r="AZ900" s="234"/>
      <c r="BA900" s="234"/>
      <c r="BB900" s="234"/>
      <c r="BC900" t="b">
        <v>1</v>
      </c>
      <c r="BD900" s="234" t="s">
        <v>7767</v>
      </c>
      <c r="BE900" s="234" t="s">
        <v>7171</v>
      </c>
      <c r="BF900" s="234" t="s">
        <v>7027</v>
      </c>
      <c r="BG900" s="234" t="s">
        <v>7028</v>
      </c>
      <c r="BH900" s="234" t="s">
        <v>55</v>
      </c>
      <c r="BI900" s="243">
        <v>44573.402129629627</v>
      </c>
      <c r="BJ900" s="234" t="s">
        <v>442</v>
      </c>
      <c r="BK900" s="234" t="s">
        <v>451</v>
      </c>
      <c r="BL900" s="234" t="s">
        <v>451</v>
      </c>
      <c r="BM900" s="234" t="s">
        <v>451</v>
      </c>
      <c r="BN900" s="241"/>
      <c r="BO900" t="b">
        <v>0</v>
      </c>
      <c r="BP900" t="b">
        <v>0</v>
      </c>
      <c r="BQ900" t="b">
        <v>0</v>
      </c>
      <c r="BR900" s="241"/>
      <c r="BS900" s="241"/>
      <c r="BT900" s="234" t="s">
        <v>7012</v>
      </c>
      <c r="BU900" t="b">
        <v>0</v>
      </c>
      <c r="BV900" s="103"/>
      <c r="BW900" s="235" t="s">
        <v>12911</v>
      </c>
      <c r="BX900" s="234" t="s">
        <v>12910</v>
      </c>
      <c r="BY900" s="234" t="s">
        <v>56</v>
      </c>
      <c r="BZ900" s="234" t="s">
        <v>7014</v>
      </c>
    </row>
    <row r="901" spans="1:78" x14ac:dyDescent="0.25">
      <c r="A901" s="5">
        <v>1296</v>
      </c>
      <c r="B901" s="234" t="s">
        <v>12912</v>
      </c>
      <c r="C901" s="234" t="s">
        <v>12913</v>
      </c>
      <c r="D901" s="234" t="s">
        <v>11493</v>
      </c>
      <c r="E901" s="234" t="s">
        <v>11517</v>
      </c>
      <c r="F901" s="234" t="s">
        <v>7156</v>
      </c>
      <c r="G901" s="234" t="s">
        <v>7856</v>
      </c>
      <c r="H901" s="234" t="s">
        <v>7018</v>
      </c>
      <c r="I901" s="242"/>
      <c r="J901" s="242">
        <v>44242</v>
      </c>
      <c r="K901" s="234" t="s">
        <v>7430</v>
      </c>
      <c r="L901" s="242">
        <v>44243</v>
      </c>
      <c r="M901" s="234" t="s">
        <v>7228</v>
      </c>
      <c r="N901" s="234" t="s">
        <v>11496</v>
      </c>
      <c r="O901" s="234" t="s">
        <v>11497</v>
      </c>
      <c r="P901" s="234" t="s">
        <v>6999</v>
      </c>
      <c r="Q901" s="234"/>
      <c r="R901" s="234" t="s">
        <v>451</v>
      </c>
      <c r="S901" t="b">
        <v>0</v>
      </c>
      <c r="T901" s="242"/>
      <c r="U901" s="103">
        <v>8</v>
      </c>
      <c r="V901" s="234" t="s">
        <v>272</v>
      </c>
      <c r="W901" s="103">
        <v>8</v>
      </c>
      <c r="X901" s="234" t="s">
        <v>272</v>
      </c>
      <c r="Y901" s="242"/>
      <c r="Z901" s="242"/>
      <c r="AA901" s="103"/>
      <c r="AB901" s="234" t="s">
        <v>11498</v>
      </c>
      <c r="AC901" s="243">
        <v>44253.569386574076</v>
      </c>
      <c r="AD901" s="234" t="s">
        <v>12763</v>
      </c>
      <c r="AE901" s="235" t="s">
        <v>12914</v>
      </c>
      <c r="AF901" s="237"/>
      <c r="AG901" s="234" t="s">
        <v>482</v>
      </c>
      <c r="AH901" s="241"/>
      <c r="AI901" t="b">
        <v>1</v>
      </c>
      <c r="AJ901" t="b">
        <v>0</v>
      </c>
      <c r="AK901" s="234"/>
      <c r="AL901" s="103"/>
      <c r="AM901" t="b">
        <v>0</v>
      </c>
      <c r="AN901" s="234"/>
      <c r="AO901" s="103"/>
      <c r="AP901" s="241"/>
      <c r="AQ901" s="241"/>
      <c r="AR901" s="241"/>
      <c r="AS901" s="241"/>
      <c r="AT901" s="234" t="s">
        <v>7005</v>
      </c>
      <c r="AU901" s="234" t="s">
        <v>7085</v>
      </c>
      <c r="AV901" t="b">
        <v>0</v>
      </c>
      <c r="AW901" t="b">
        <v>0</v>
      </c>
      <c r="AX901" s="241"/>
      <c r="AY901" s="241"/>
      <c r="AZ901" s="234"/>
      <c r="BA901" s="234"/>
      <c r="BB901" s="234"/>
      <c r="BC901" t="b">
        <v>0</v>
      </c>
      <c r="BD901" s="234" t="s">
        <v>7234</v>
      </c>
      <c r="BE901" s="234" t="s">
        <v>7026</v>
      </c>
      <c r="BF901" s="234" t="s">
        <v>7027</v>
      </c>
      <c r="BG901" s="234" t="s">
        <v>7010</v>
      </c>
      <c r="BH901" s="234" t="s">
        <v>55</v>
      </c>
      <c r="BI901" s="243">
        <v>44573.402129629627</v>
      </c>
      <c r="BJ901" s="234" t="s">
        <v>442</v>
      </c>
      <c r="BK901" s="234" t="s">
        <v>451</v>
      </c>
      <c r="BL901" s="234" t="s">
        <v>451</v>
      </c>
      <c r="BM901" s="234" t="s">
        <v>451</v>
      </c>
      <c r="BN901" s="241"/>
      <c r="BO901" t="b">
        <v>0</v>
      </c>
      <c r="BP901" t="b">
        <v>0</v>
      </c>
      <c r="BQ901" t="b">
        <v>0</v>
      </c>
      <c r="BR901" s="241"/>
      <c r="BS901" s="241"/>
      <c r="BT901" s="234" t="s">
        <v>7012</v>
      </c>
      <c r="BU901" t="b">
        <v>0</v>
      </c>
      <c r="BV901" s="103"/>
      <c r="BW901" s="235" t="s">
        <v>12915</v>
      </c>
      <c r="BX901" s="234" t="s">
        <v>12914</v>
      </c>
      <c r="BY901" s="234" t="s">
        <v>56</v>
      </c>
      <c r="BZ901" s="234" t="s">
        <v>7014</v>
      </c>
    </row>
    <row r="902" spans="1:78" x14ac:dyDescent="0.25">
      <c r="A902" s="5">
        <v>1295</v>
      </c>
      <c r="B902" s="234" t="s">
        <v>12916</v>
      </c>
      <c r="C902" s="234" t="s">
        <v>12917</v>
      </c>
      <c r="D902" s="234"/>
      <c r="E902" s="234" t="s">
        <v>12918</v>
      </c>
      <c r="F902" s="234" t="s">
        <v>2991</v>
      </c>
      <c r="G902" s="234" t="s">
        <v>12761</v>
      </c>
      <c r="H902" s="234" t="s">
        <v>7034</v>
      </c>
      <c r="I902" s="242"/>
      <c r="J902" s="242">
        <v>44229</v>
      </c>
      <c r="K902" s="234" t="s">
        <v>7430</v>
      </c>
      <c r="L902" s="242">
        <v>44253</v>
      </c>
      <c r="M902" s="234" t="s">
        <v>7228</v>
      </c>
      <c r="N902" s="234" t="s">
        <v>7430</v>
      </c>
      <c r="O902" s="234" t="s">
        <v>12919</v>
      </c>
      <c r="P902" s="234" t="s">
        <v>6999</v>
      </c>
      <c r="Q902" s="234"/>
      <c r="R902" s="234" t="s">
        <v>451</v>
      </c>
      <c r="S902" t="b">
        <v>0</v>
      </c>
      <c r="T902" s="242"/>
      <c r="U902" s="103">
        <v>6600</v>
      </c>
      <c r="V902" s="234" t="s">
        <v>272</v>
      </c>
      <c r="W902" s="103">
        <v>53000</v>
      </c>
      <c r="X902" s="234" t="s">
        <v>272</v>
      </c>
      <c r="Y902" s="242"/>
      <c r="Z902" s="242"/>
      <c r="AA902" s="103"/>
      <c r="AB902" s="234"/>
      <c r="AC902" s="243">
        <v>44253.569363425922</v>
      </c>
      <c r="AD902" s="234" t="s">
        <v>12763</v>
      </c>
      <c r="AE902" s="235" t="s">
        <v>12920</v>
      </c>
      <c r="AF902" s="237"/>
      <c r="AG902" s="234" t="s">
        <v>436</v>
      </c>
      <c r="AH902" s="241"/>
      <c r="AI902" t="b">
        <v>1</v>
      </c>
      <c r="AJ902" t="b">
        <v>0</v>
      </c>
      <c r="AK902" s="234"/>
      <c r="AL902" s="103"/>
      <c r="AM902" t="b">
        <v>0</v>
      </c>
      <c r="AN902" s="234"/>
      <c r="AO902" s="103"/>
      <c r="AP902" s="241"/>
      <c r="AQ902" s="241"/>
      <c r="AR902" s="241"/>
      <c r="AS902" s="241"/>
      <c r="AT902" s="234"/>
      <c r="AU902" s="234" t="s">
        <v>7085</v>
      </c>
      <c r="AV902" t="b">
        <v>0</v>
      </c>
      <c r="AW902" t="b">
        <v>0</v>
      </c>
      <c r="AX902" s="241"/>
      <c r="AY902" s="241"/>
      <c r="AZ902" s="234"/>
      <c r="BA902" s="234"/>
      <c r="BB902" s="234"/>
      <c r="BC902" t="b">
        <v>1</v>
      </c>
      <c r="BD902" s="234" t="s">
        <v>7234</v>
      </c>
      <c r="BE902" s="234" t="s">
        <v>7045</v>
      </c>
      <c r="BF902" s="234" t="s">
        <v>6972</v>
      </c>
      <c r="BG902" s="234" t="s">
        <v>7028</v>
      </c>
      <c r="BH902" s="234" t="s">
        <v>55</v>
      </c>
      <c r="BI902" s="243">
        <v>44573.402118055557</v>
      </c>
      <c r="BJ902" s="234" t="s">
        <v>442</v>
      </c>
      <c r="BK902" s="234" t="s">
        <v>451</v>
      </c>
      <c r="BL902" s="234" t="s">
        <v>451</v>
      </c>
      <c r="BM902" s="234" t="s">
        <v>451</v>
      </c>
      <c r="BN902" s="241"/>
      <c r="BO902" t="b">
        <v>0</v>
      </c>
      <c r="BP902" t="b">
        <v>0</v>
      </c>
      <c r="BQ902" t="b">
        <v>0</v>
      </c>
      <c r="BR902" s="241"/>
      <c r="BS902" s="241"/>
      <c r="BT902" s="234" t="s">
        <v>7237</v>
      </c>
      <c r="BU902" t="b">
        <v>0</v>
      </c>
      <c r="BV902" s="103"/>
      <c r="BW902" s="235" t="s">
        <v>12921</v>
      </c>
      <c r="BX902" s="234" t="s">
        <v>12920</v>
      </c>
      <c r="BY902" s="234" t="s">
        <v>56</v>
      </c>
      <c r="BZ902" s="234" t="s">
        <v>7014</v>
      </c>
    </row>
    <row r="903" spans="1:78" x14ac:dyDescent="0.25">
      <c r="A903" s="5">
        <v>1294</v>
      </c>
      <c r="B903" s="234" t="s">
        <v>12922</v>
      </c>
      <c r="C903" s="234" t="s">
        <v>12923</v>
      </c>
      <c r="D903" s="234" t="s">
        <v>12852</v>
      </c>
      <c r="E903" s="234" t="s">
        <v>12852</v>
      </c>
      <c r="F903" s="234" t="s">
        <v>7156</v>
      </c>
      <c r="G903" s="234" t="s">
        <v>7856</v>
      </c>
      <c r="H903" s="234" t="s">
        <v>7018</v>
      </c>
      <c r="I903" s="242"/>
      <c r="J903" s="242">
        <v>44243</v>
      </c>
      <c r="K903" s="234" t="s">
        <v>7430</v>
      </c>
      <c r="L903" s="242">
        <v>44243</v>
      </c>
      <c r="M903" s="234" t="s">
        <v>6996</v>
      </c>
      <c r="N903" s="234" t="s">
        <v>11657</v>
      </c>
      <c r="O903" s="234" t="s">
        <v>11658</v>
      </c>
      <c r="P903" s="234" t="s">
        <v>6999</v>
      </c>
      <c r="Q903" s="234"/>
      <c r="R903" s="234" t="s">
        <v>451</v>
      </c>
      <c r="S903" t="b">
        <v>0</v>
      </c>
      <c r="T903" s="242"/>
      <c r="U903" s="103">
        <v>1</v>
      </c>
      <c r="V903" s="234" t="s">
        <v>272</v>
      </c>
      <c r="W903" s="103">
        <v>1</v>
      </c>
      <c r="X903" s="234" t="s">
        <v>272</v>
      </c>
      <c r="Y903" s="242"/>
      <c r="Z903" s="242"/>
      <c r="AA903" s="103"/>
      <c r="AB903" s="234" t="s">
        <v>12853</v>
      </c>
      <c r="AC903" s="243">
        <v>44253.569351851853</v>
      </c>
      <c r="AD903" s="234" t="s">
        <v>12763</v>
      </c>
      <c r="AE903" s="235" t="s">
        <v>12924</v>
      </c>
      <c r="AF903" s="237"/>
      <c r="AG903" s="234" t="s">
        <v>482</v>
      </c>
      <c r="AH903" s="241"/>
      <c r="AI903" t="b">
        <v>1</v>
      </c>
      <c r="AJ903" t="b">
        <v>0</v>
      </c>
      <c r="AK903" s="234"/>
      <c r="AL903" s="103"/>
      <c r="AM903" t="b">
        <v>0</v>
      </c>
      <c r="AN903" s="234"/>
      <c r="AO903" s="103"/>
      <c r="AP903" s="241"/>
      <c r="AQ903" s="241"/>
      <c r="AR903" s="241"/>
      <c r="AS903" s="241"/>
      <c r="AT903" s="234"/>
      <c r="AU903" s="234" t="s">
        <v>7085</v>
      </c>
      <c r="AV903" t="b">
        <v>0</v>
      </c>
      <c r="AW903" t="b">
        <v>0</v>
      </c>
      <c r="AX903" s="241"/>
      <c r="AY903" s="241"/>
      <c r="AZ903" s="234"/>
      <c r="BA903" s="234"/>
      <c r="BB903" s="234"/>
      <c r="BC903" t="b">
        <v>0</v>
      </c>
      <c r="BD903" s="234" t="s">
        <v>7008</v>
      </c>
      <c r="BE903" s="234" t="s">
        <v>7026</v>
      </c>
      <c r="BF903" s="234" t="s">
        <v>7027</v>
      </c>
      <c r="BG903" s="234" t="s">
        <v>7010</v>
      </c>
      <c r="BH903" s="234" t="s">
        <v>55</v>
      </c>
      <c r="BI903" s="243">
        <v>44573.402118055557</v>
      </c>
      <c r="BJ903" s="234" t="s">
        <v>442</v>
      </c>
      <c r="BK903" s="234" t="s">
        <v>451</v>
      </c>
      <c r="BL903" s="234" t="s">
        <v>451</v>
      </c>
      <c r="BM903" s="234" t="s">
        <v>451</v>
      </c>
      <c r="BN903" s="241"/>
      <c r="BO903" t="b">
        <v>0</v>
      </c>
      <c r="BP903" t="b">
        <v>0</v>
      </c>
      <c r="BQ903" t="b">
        <v>0</v>
      </c>
      <c r="BR903" s="241"/>
      <c r="BS903" s="241"/>
      <c r="BT903" s="234" t="s">
        <v>7012</v>
      </c>
      <c r="BU903" t="b">
        <v>0</v>
      </c>
      <c r="BV903" s="103"/>
      <c r="BW903" s="235" t="s">
        <v>12925</v>
      </c>
      <c r="BX903" s="234" t="s">
        <v>12924</v>
      </c>
      <c r="BY903" s="234" t="s">
        <v>56</v>
      </c>
      <c r="BZ903" s="234" t="s">
        <v>7014</v>
      </c>
    </row>
    <row r="904" spans="1:78" x14ac:dyDescent="0.25">
      <c r="A904" s="5">
        <v>1293</v>
      </c>
      <c r="B904" s="234" t="s">
        <v>12926</v>
      </c>
      <c r="C904" s="234" t="s">
        <v>12927</v>
      </c>
      <c r="D904" s="234" t="s">
        <v>12852</v>
      </c>
      <c r="E904" s="234" t="s">
        <v>12852</v>
      </c>
      <c r="F904" s="234" t="s">
        <v>7156</v>
      </c>
      <c r="G904" s="234" t="s">
        <v>7856</v>
      </c>
      <c r="H904" s="234" t="s">
        <v>7018</v>
      </c>
      <c r="I904" s="242"/>
      <c r="J904" s="242">
        <v>44243</v>
      </c>
      <c r="K904" s="234" t="s">
        <v>7430</v>
      </c>
      <c r="L904" s="242">
        <v>44243</v>
      </c>
      <c r="M904" s="234" t="s">
        <v>6996</v>
      </c>
      <c r="N904" s="234" t="s">
        <v>11657</v>
      </c>
      <c r="O904" s="234" t="s">
        <v>11658</v>
      </c>
      <c r="P904" s="234" t="s">
        <v>6999</v>
      </c>
      <c r="Q904" s="234"/>
      <c r="R904" s="234" t="s">
        <v>451</v>
      </c>
      <c r="S904" t="b">
        <v>0</v>
      </c>
      <c r="T904" s="242"/>
      <c r="U904" s="103">
        <v>1</v>
      </c>
      <c r="V904" s="234" t="s">
        <v>272</v>
      </c>
      <c r="W904" s="103">
        <v>1</v>
      </c>
      <c r="X904" s="234" t="s">
        <v>272</v>
      </c>
      <c r="Y904" s="242"/>
      <c r="Z904" s="242"/>
      <c r="AA904" s="103"/>
      <c r="AB904" s="234" t="s">
        <v>12853</v>
      </c>
      <c r="AC904" s="243">
        <v>44253.569328703707</v>
      </c>
      <c r="AD904" s="234" t="s">
        <v>12763</v>
      </c>
      <c r="AE904" s="235" t="s">
        <v>12928</v>
      </c>
      <c r="AF904" s="237"/>
      <c r="AG904" s="234" t="s">
        <v>482</v>
      </c>
      <c r="AH904" s="241"/>
      <c r="AI904" t="b">
        <v>1</v>
      </c>
      <c r="AJ904" t="b">
        <v>0</v>
      </c>
      <c r="AK904" s="234"/>
      <c r="AL904" s="103"/>
      <c r="AM904" t="b">
        <v>0</v>
      </c>
      <c r="AN904" s="234"/>
      <c r="AO904" s="103"/>
      <c r="AP904" s="241"/>
      <c r="AQ904" s="241"/>
      <c r="AR904" s="241"/>
      <c r="AS904" s="241"/>
      <c r="AT904" s="234"/>
      <c r="AU904" s="234" t="s">
        <v>7085</v>
      </c>
      <c r="AV904" t="b">
        <v>0</v>
      </c>
      <c r="AW904" t="b">
        <v>0</v>
      </c>
      <c r="AX904" s="241"/>
      <c r="AY904" s="241"/>
      <c r="AZ904" s="234"/>
      <c r="BA904" s="234"/>
      <c r="BB904" s="234"/>
      <c r="BC904" t="b">
        <v>0</v>
      </c>
      <c r="BD904" s="234" t="s">
        <v>7008</v>
      </c>
      <c r="BE904" s="234" t="s">
        <v>7026</v>
      </c>
      <c r="BF904" s="234" t="s">
        <v>7027</v>
      </c>
      <c r="BG904" s="234" t="s">
        <v>7010</v>
      </c>
      <c r="BH904" s="234" t="s">
        <v>55</v>
      </c>
      <c r="BI904" s="243">
        <v>44573.402118055557</v>
      </c>
      <c r="BJ904" s="234" t="s">
        <v>442</v>
      </c>
      <c r="BK904" s="234" t="s">
        <v>451</v>
      </c>
      <c r="BL904" s="234" t="s">
        <v>451</v>
      </c>
      <c r="BM904" s="234" t="s">
        <v>451</v>
      </c>
      <c r="BN904" s="241"/>
      <c r="BO904" t="b">
        <v>0</v>
      </c>
      <c r="BP904" t="b">
        <v>0</v>
      </c>
      <c r="BQ904" t="b">
        <v>0</v>
      </c>
      <c r="BR904" s="241"/>
      <c r="BS904" s="241"/>
      <c r="BT904" s="234" t="s">
        <v>7012</v>
      </c>
      <c r="BU904" t="b">
        <v>0</v>
      </c>
      <c r="BV904" s="103"/>
      <c r="BW904" s="235" t="s">
        <v>12929</v>
      </c>
      <c r="BX904" s="234" t="s">
        <v>12928</v>
      </c>
      <c r="BY904" s="234" t="s">
        <v>56</v>
      </c>
      <c r="BZ904" s="234" t="s">
        <v>7014</v>
      </c>
    </row>
    <row r="905" spans="1:78" x14ac:dyDescent="0.25">
      <c r="A905" s="5">
        <v>1292</v>
      </c>
      <c r="B905" s="234" t="s">
        <v>12930</v>
      </c>
      <c r="C905" s="234" t="s">
        <v>12931</v>
      </c>
      <c r="D905" s="234" t="s">
        <v>11753</v>
      </c>
      <c r="E905" s="234" t="s">
        <v>11754</v>
      </c>
      <c r="F905" s="234" t="s">
        <v>7156</v>
      </c>
      <c r="G905" s="234" t="s">
        <v>7856</v>
      </c>
      <c r="H905" s="234" t="s">
        <v>7018</v>
      </c>
      <c r="I905" s="242"/>
      <c r="J905" s="242">
        <v>44243</v>
      </c>
      <c r="K905" s="234" t="s">
        <v>7430</v>
      </c>
      <c r="L905" s="242">
        <v>44243</v>
      </c>
      <c r="M905" s="234" t="s">
        <v>7159</v>
      </c>
      <c r="N905" s="234" t="s">
        <v>11756</v>
      </c>
      <c r="O905" s="234" t="s">
        <v>11898</v>
      </c>
      <c r="P905" s="234" t="s">
        <v>6999</v>
      </c>
      <c r="Q905" s="234"/>
      <c r="R905" s="234" t="s">
        <v>451</v>
      </c>
      <c r="S905" t="b">
        <v>0</v>
      </c>
      <c r="T905" s="242"/>
      <c r="U905" s="103">
        <v>1</v>
      </c>
      <c r="V905" s="234" t="s">
        <v>272</v>
      </c>
      <c r="W905" s="103">
        <v>1</v>
      </c>
      <c r="X905" s="234" t="s">
        <v>272</v>
      </c>
      <c r="Y905" s="242"/>
      <c r="Z905" s="242"/>
      <c r="AA905" s="103"/>
      <c r="AB905" s="234" t="s">
        <v>11758</v>
      </c>
      <c r="AC905" s="243">
        <v>44253.569293981483</v>
      </c>
      <c r="AD905" s="234" t="s">
        <v>12763</v>
      </c>
      <c r="AE905" s="235" t="s">
        <v>12932</v>
      </c>
      <c r="AF905" s="237"/>
      <c r="AG905" s="234" t="s">
        <v>482</v>
      </c>
      <c r="AH905" s="241"/>
      <c r="AI905" t="b">
        <v>1</v>
      </c>
      <c r="AJ905" t="b">
        <v>0</v>
      </c>
      <c r="AK905" s="234"/>
      <c r="AL905" s="103"/>
      <c r="AM905" t="b">
        <v>0</v>
      </c>
      <c r="AN905" s="234"/>
      <c r="AO905" s="103"/>
      <c r="AP905" s="241"/>
      <c r="AQ905" s="241"/>
      <c r="AR905" s="241"/>
      <c r="AS905" s="241"/>
      <c r="AT905" s="234" t="s">
        <v>7005</v>
      </c>
      <c r="AU905" s="234" t="s">
        <v>7085</v>
      </c>
      <c r="AV905" t="b">
        <v>0</v>
      </c>
      <c r="AW905" t="b">
        <v>0</v>
      </c>
      <c r="AX905" s="241"/>
      <c r="AY905" s="241"/>
      <c r="AZ905" s="234"/>
      <c r="BA905" s="234"/>
      <c r="BB905" s="234"/>
      <c r="BC905" t="b">
        <v>0</v>
      </c>
      <c r="BD905" s="234" t="s">
        <v>7170</v>
      </c>
      <c r="BE905" s="234" t="s">
        <v>7026</v>
      </c>
      <c r="BF905" s="234" t="s">
        <v>7027</v>
      </c>
      <c r="BG905" s="234" t="s">
        <v>7010</v>
      </c>
      <c r="BH905" s="234" t="s">
        <v>55</v>
      </c>
      <c r="BI905" s="243">
        <v>44573.402106481481</v>
      </c>
      <c r="BJ905" s="234" t="s">
        <v>442</v>
      </c>
      <c r="BK905" s="234" t="s">
        <v>451</v>
      </c>
      <c r="BL905" s="234" t="s">
        <v>451</v>
      </c>
      <c r="BM905" s="234" t="s">
        <v>451</v>
      </c>
      <c r="BN905" s="241"/>
      <c r="BO905" t="b">
        <v>0</v>
      </c>
      <c r="BP905" t="b">
        <v>0</v>
      </c>
      <c r="BQ905" t="b">
        <v>0</v>
      </c>
      <c r="BR905" s="241"/>
      <c r="BS905" s="241"/>
      <c r="BT905" s="234" t="s">
        <v>7012</v>
      </c>
      <c r="BU905" t="b">
        <v>0</v>
      </c>
      <c r="BV905" s="103"/>
      <c r="BW905" s="235" t="s">
        <v>12933</v>
      </c>
      <c r="BX905" s="234" t="s">
        <v>12932</v>
      </c>
      <c r="BY905" s="234" t="s">
        <v>56</v>
      </c>
      <c r="BZ905" s="234" t="s">
        <v>7014</v>
      </c>
    </row>
    <row r="906" spans="1:78" x14ac:dyDescent="0.25">
      <c r="A906" s="5">
        <v>1291</v>
      </c>
      <c r="B906" s="234" t="s">
        <v>12934</v>
      </c>
      <c r="C906" s="234" t="s">
        <v>12935</v>
      </c>
      <c r="D906" s="234" t="s">
        <v>11236</v>
      </c>
      <c r="E906" s="234" t="s">
        <v>11236</v>
      </c>
      <c r="F906" s="234" t="s">
        <v>7156</v>
      </c>
      <c r="G906" s="234" t="s">
        <v>7856</v>
      </c>
      <c r="H906" s="234" t="s">
        <v>7018</v>
      </c>
      <c r="I906" s="242"/>
      <c r="J906" s="242">
        <v>44242</v>
      </c>
      <c r="K906" s="234" t="s">
        <v>7430</v>
      </c>
      <c r="L906" s="242">
        <v>44242</v>
      </c>
      <c r="M906" s="234" t="s">
        <v>7386</v>
      </c>
      <c r="N906" s="234" t="s">
        <v>11237</v>
      </c>
      <c r="O906" s="234" t="s">
        <v>7431</v>
      </c>
      <c r="P906" s="234" t="s">
        <v>6999</v>
      </c>
      <c r="Q906" s="234"/>
      <c r="R906" s="234" t="s">
        <v>451</v>
      </c>
      <c r="S906" t="b">
        <v>0</v>
      </c>
      <c r="T906" s="242"/>
      <c r="U906" s="103">
        <v>2</v>
      </c>
      <c r="V906" s="234" t="s">
        <v>272</v>
      </c>
      <c r="W906" s="103">
        <v>2</v>
      </c>
      <c r="X906" s="234" t="s">
        <v>272</v>
      </c>
      <c r="Y906" s="242"/>
      <c r="Z906" s="242"/>
      <c r="AA906" s="103"/>
      <c r="AB906" s="234" t="s">
        <v>11239</v>
      </c>
      <c r="AC906" s="243">
        <v>44253.56927083333</v>
      </c>
      <c r="AD906" s="234" t="s">
        <v>12763</v>
      </c>
      <c r="AE906" s="235" t="s">
        <v>12936</v>
      </c>
      <c r="AF906" s="237"/>
      <c r="AG906" s="234" t="s">
        <v>482</v>
      </c>
      <c r="AH906" s="241"/>
      <c r="AI906" t="b">
        <v>1</v>
      </c>
      <c r="AJ906" t="b">
        <v>0</v>
      </c>
      <c r="AK906" s="234"/>
      <c r="AL906" s="103"/>
      <c r="AM906" t="b">
        <v>0</v>
      </c>
      <c r="AN906" s="234"/>
      <c r="AO906" s="103"/>
      <c r="AP906" s="241"/>
      <c r="AQ906" s="241"/>
      <c r="AR906" s="241"/>
      <c r="AS906" s="241"/>
      <c r="AT906" s="234"/>
      <c r="AU906" s="234" t="s">
        <v>7085</v>
      </c>
      <c r="AV906" t="b">
        <v>0</v>
      </c>
      <c r="AW906" t="b">
        <v>0</v>
      </c>
      <c r="AX906" s="241"/>
      <c r="AY906" s="241"/>
      <c r="AZ906" s="234"/>
      <c r="BA906" s="234"/>
      <c r="BB906" s="234"/>
      <c r="BC906" t="b">
        <v>0</v>
      </c>
      <c r="BD906" s="234" t="s">
        <v>7390</v>
      </c>
      <c r="BE906" s="234" t="s">
        <v>7026</v>
      </c>
      <c r="BF906" s="234" t="s">
        <v>6972</v>
      </c>
      <c r="BG906" s="234" t="s">
        <v>7010</v>
      </c>
      <c r="BH906" s="234" t="s">
        <v>55</v>
      </c>
      <c r="BI906" s="243">
        <v>44573.402106481481</v>
      </c>
      <c r="BJ906" s="234" t="s">
        <v>442</v>
      </c>
      <c r="BK906" s="234" t="s">
        <v>451</v>
      </c>
      <c r="BL906" s="234" t="s">
        <v>451</v>
      </c>
      <c r="BM906" s="234" t="s">
        <v>451</v>
      </c>
      <c r="BN906" s="241"/>
      <c r="BO906" t="b">
        <v>0</v>
      </c>
      <c r="BP906" t="b">
        <v>0</v>
      </c>
      <c r="BQ906" t="b">
        <v>0</v>
      </c>
      <c r="BR906" s="241"/>
      <c r="BS906" s="241"/>
      <c r="BT906" s="234" t="s">
        <v>7012</v>
      </c>
      <c r="BU906" t="b">
        <v>0</v>
      </c>
      <c r="BV906" s="103"/>
      <c r="BW906" s="235" t="s">
        <v>12937</v>
      </c>
      <c r="BX906" s="234" t="s">
        <v>12936</v>
      </c>
      <c r="BY906" s="234" t="s">
        <v>56</v>
      </c>
      <c r="BZ906" s="234" t="s">
        <v>7014</v>
      </c>
    </row>
    <row r="907" spans="1:78" x14ac:dyDescent="0.25">
      <c r="A907" s="5">
        <v>1290</v>
      </c>
      <c r="B907" s="234" t="s">
        <v>12938</v>
      </c>
      <c r="C907" s="234" t="s">
        <v>12939</v>
      </c>
      <c r="D907" s="234" t="s">
        <v>8629</v>
      </c>
      <c r="E907" s="234" t="s">
        <v>12940</v>
      </c>
      <c r="F907" s="234" t="s">
        <v>7156</v>
      </c>
      <c r="G907" s="234" t="s">
        <v>7856</v>
      </c>
      <c r="H907" s="234" t="s">
        <v>7018</v>
      </c>
      <c r="I907" s="242"/>
      <c r="J907" s="242">
        <v>44242</v>
      </c>
      <c r="K907" s="234" t="s">
        <v>7430</v>
      </c>
      <c r="L907" s="242">
        <v>44242</v>
      </c>
      <c r="M907" s="234" t="s">
        <v>8630</v>
      </c>
      <c r="N907" s="234" t="s">
        <v>8631</v>
      </c>
      <c r="O907" s="234" t="s">
        <v>8632</v>
      </c>
      <c r="P907" s="234" t="s">
        <v>6999</v>
      </c>
      <c r="Q907" s="234"/>
      <c r="R907" s="234" t="s">
        <v>451</v>
      </c>
      <c r="S907" t="b">
        <v>0</v>
      </c>
      <c r="T907" s="242"/>
      <c r="U907" s="103">
        <v>1</v>
      </c>
      <c r="V907" s="234" t="s">
        <v>272</v>
      </c>
      <c r="W907" s="103">
        <v>1</v>
      </c>
      <c r="X907" s="234" t="s">
        <v>272</v>
      </c>
      <c r="Y907" s="242"/>
      <c r="Z907" s="242"/>
      <c r="AA907" s="103"/>
      <c r="AB907" s="234" t="s">
        <v>8634</v>
      </c>
      <c r="AC907" s="243">
        <v>44253.56925925926</v>
      </c>
      <c r="AD907" s="234" t="s">
        <v>12763</v>
      </c>
      <c r="AE907" s="235" t="s">
        <v>12941</v>
      </c>
      <c r="AF907" s="237"/>
      <c r="AG907" s="234" t="s">
        <v>482</v>
      </c>
      <c r="AH907" s="241"/>
      <c r="AI907" t="b">
        <v>1</v>
      </c>
      <c r="AJ907" t="b">
        <v>0</v>
      </c>
      <c r="AK907" s="234"/>
      <c r="AL907" s="103"/>
      <c r="AM907" t="b">
        <v>0</v>
      </c>
      <c r="AN907" s="234"/>
      <c r="AO907" s="103"/>
      <c r="AP907" s="241"/>
      <c r="AQ907" s="241"/>
      <c r="AR907" s="241"/>
      <c r="AS907" s="241"/>
      <c r="AT907" s="234" t="s">
        <v>7005</v>
      </c>
      <c r="AU907" s="234" t="s">
        <v>7085</v>
      </c>
      <c r="AV907" t="b">
        <v>0</v>
      </c>
      <c r="AW907" t="b">
        <v>0</v>
      </c>
      <c r="AX907" s="241"/>
      <c r="AY907" s="241"/>
      <c r="AZ907" s="234"/>
      <c r="BA907" s="234"/>
      <c r="BB907" s="234"/>
      <c r="BC907" t="b">
        <v>0</v>
      </c>
      <c r="BD907" s="234" t="s">
        <v>12942</v>
      </c>
      <c r="BE907" s="234" t="s">
        <v>7026</v>
      </c>
      <c r="BF907" s="234" t="s">
        <v>7027</v>
      </c>
      <c r="BG907" s="234" t="s">
        <v>7010</v>
      </c>
      <c r="BH907" s="234" t="s">
        <v>55</v>
      </c>
      <c r="BI907" s="243">
        <v>44573.402106481481</v>
      </c>
      <c r="BJ907" s="234" t="s">
        <v>442</v>
      </c>
      <c r="BK907" s="234" t="s">
        <v>451</v>
      </c>
      <c r="BL907" s="234" t="s">
        <v>451</v>
      </c>
      <c r="BM907" s="234" t="s">
        <v>451</v>
      </c>
      <c r="BN907" s="241"/>
      <c r="BO907" t="b">
        <v>0</v>
      </c>
      <c r="BP907" t="b">
        <v>0</v>
      </c>
      <c r="BQ907" t="b">
        <v>0</v>
      </c>
      <c r="BR907" s="241"/>
      <c r="BS907" s="241"/>
      <c r="BT907" s="234" t="s">
        <v>7012</v>
      </c>
      <c r="BU907" t="b">
        <v>0</v>
      </c>
      <c r="BV907" s="103"/>
      <c r="BW907" s="235" t="s">
        <v>12943</v>
      </c>
      <c r="BX907" s="234" t="s">
        <v>12941</v>
      </c>
      <c r="BY907" s="234" t="s">
        <v>56</v>
      </c>
      <c r="BZ907" s="234" t="s">
        <v>7014</v>
      </c>
    </row>
    <row r="908" spans="1:78" x14ac:dyDescent="0.25">
      <c r="A908" s="5">
        <v>1289</v>
      </c>
      <c r="B908" s="234" t="s">
        <v>12944</v>
      </c>
      <c r="C908" s="234" t="s">
        <v>12945</v>
      </c>
      <c r="D908" s="234" t="s">
        <v>11493</v>
      </c>
      <c r="E908" s="234" t="s">
        <v>11517</v>
      </c>
      <c r="F908" s="234" t="s">
        <v>7156</v>
      </c>
      <c r="G908" s="234" t="s">
        <v>7856</v>
      </c>
      <c r="H908" s="234" t="s">
        <v>7018</v>
      </c>
      <c r="I908" s="242"/>
      <c r="J908" s="242">
        <v>44242</v>
      </c>
      <c r="K908" s="234" t="s">
        <v>7430</v>
      </c>
      <c r="L908" s="242">
        <v>44242</v>
      </c>
      <c r="M908" s="234" t="s">
        <v>7228</v>
      </c>
      <c r="N908" s="234" t="s">
        <v>11496</v>
      </c>
      <c r="O908" s="234" t="s">
        <v>11497</v>
      </c>
      <c r="P908" s="234" t="s">
        <v>6999</v>
      </c>
      <c r="Q908" s="234"/>
      <c r="R908" s="234" t="s">
        <v>451</v>
      </c>
      <c r="S908" t="b">
        <v>0</v>
      </c>
      <c r="T908" s="242"/>
      <c r="U908" s="103">
        <v>7</v>
      </c>
      <c r="V908" s="234" t="s">
        <v>272</v>
      </c>
      <c r="W908" s="103">
        <v>7</v>
      </c>
      <c r="X908" s="234" t="s">
        <v>272</v>
      </c>
      <c r="Y908" s="242"/>
      <c r="Z908" s="242"/>
      <c r="AA908" s="103"/>
      <c r="AB908" s="234" t="s">
        <v>11498</v>
      </c>
      <c r="AC908" s="243">
        <v>44253.569236111114</v>
      </c>
      <c r="AD908" s="234" t="s">
        <v>12763</v>
      </c>
      <c r="AE908" s="235" t="s">
        <v>12946</v>
      </c>
      <c r="AF908" s="237"/>
      <c r="AG908" s="234" t="s">
        <v>482</v>
      </c>
      <c r="AH908" s="241"/>
      <c r="AI908" t="b">
        <v>1</v>
      </c>
      <c r="AJ908" t="b">
        <v>0</v>
      </c>
      <c r="AK908" s="234"/>
      <c r="AL908" s="103"/>
      <c r="AM908" t="b">
        <v>0</v>
      </c>
      <c r="AN908" s="234"/>
      <c r="AO908" s="103"/>
      <c r="AP908" s="241"/>
      <c r="AQ908" s="241"/>
      <c r="AR908" s="241"/>
      <c r="AS908" s="241"/>
      <c r="AT908" s="234" t="s">
        <v>7005</v>
      </c>
      <c r="AU908" s="234" t="s">
        <v>7085</v>
      </c>
      <c r="AV908" t="b">
        <v>0</v>
      </c>
      <c r="AW908" t="b">
        <v>0</v>
      </c>
      <c r="AX908" s="241"/>
      <c r="AY908" s="241"/>
      <c r="AZ908" s="234"/>
      <c r="BA908" s="234"/>
      <c r="BB908" s="234"/>
      <c r="BC908" t="b">
        <v>0</v>
      </c>
      <c r="BD908" s="234" t="s">
        <v>7234</v>
      </c>
      <c r="BE908" s="234" t="s">
        <v>7026</v>
      </c>
      <c r="BF908" s="234" t="s">
        <v>7027</v>
      </c>
      <c r="BG908" s="234" t="s">
        <v>7010</v>
      </c>
      <c r="BH908" s="234" t="s">
        <v>55</v>
      </c>
      <c r="BI908" s="243">
        <v>44573.402106481481</v>
      </c>
      <c r="BJ908" s="234" t="s">
        <v>442</v>
      </c>
      <c r="BK908" s="234" t="s">
        <v>451</v>
      </c>
      <c r="BL908" s="234" t="s">
        <v>451</v>
      </c>
      <c r="BM908" s="234" t="s">
        <v>451</v>
      </c>
      <c r="BN908" s="241"/>
      <c r="BO908" t="b">
        <v>0</v>
      </c>
      <c r="BP908" t="b">
        <v>0</v>
      </c>
      <c r="BQ908" t="b">
        <v>0</v>
      </c>
      <c r="BR908" s="241"/>
      <c r="BS908" s="241"/>
      <c r="BT908" s="234" t="s">
        <v>7012</v>
      </c>
      <c r="BU908" t="b">
        <v>0</v>
      </c>
      <c r="BV908" s="103"/>
      <c r="BW908" s="235" t="s">
        <v>12947</v>
      </c>
      <c r="BX908" s="234" t="s">
        <v>12946</v>
      </c>
      <c r="BY908" s="234" t="s">
        <v>56</v>
      </c>
      <c r="BZ908" s="234" t="s">
        <v>7014</v>
      </c>
    </row>
    <row r="909" spans="1:78" x14ac:dyDescent="0.25">
      <c r="A909" s="5">
        <v>1288</v>
      </c>
      <c r="B909" s="234" t="s">
        <v>12948</v>
      </c>
      <c r="C909" s="234" t="s">
        <v>12949</v>
      </c>
      <c r="D909" s="234" t="s">
        <v>7527</v>
      </c>
      <c r="E909" s="234" t="s">
        <v>12656</v>
      </c>
      <c r="F909" s="234" t="s">
        <v>6993</v>
      </c>
      <c r="G909" s="234" t="s">
        <v>10829</v>
      </c>
      <c r="H909" s="234" t="s">
        <v>7856</v>
      </c>
      <c r="I909" s="242"/>
      <c r="J909" s="242">
        <v>44238</v>
      </c>
      <c r="K909" s="234" t="s">
        <v>7430</v>
      </c>
      <c r="L909" s="242">
        <v>44249</v>
      </c>
      <c r="M909" s="234" t="s">
        <v>6996</v>
      </c>
      <c r="N909" s="234" t="s">
        <v>7528</v>
      </c>
      <c r="O909" s="234" t="s">
        <v>7529</v>
      </c>
      <c r="P909" s="234" t="s">
        <v>6999</v>
      </c>
      <c r="Q909" s="234"/>
      <c r="R909" s="234" t="s">
        <v>451</v>
      </c>
      <c r="S909" t="b">
        <v>0</v>
      </c>
      <c r="T909" s="242"/>
      <c r="U909" s="103">
        <v>30</v>
      </c>
      <c r="V909" s="234" t="s">
        <v>272</v>
      </c>
      <c r="W909" s="103">
        <v>30</v>
      </c>
      <c r="X909" s="234" t="s">
        <v>272</v>
      </c>
      <c r="Y909" s="242"/>
      <c r="Z909" s="242"/>
      <c r="AA909" s="103"/>
      <c r="AB909" s="234" t="s">
        <v>7530</v>
      </c>
      <c r="AC909" s="243">
        <v>44253.569212962961</v>
      </c>
      <c r="AD909" s="234" t="s">
        <v>12763</v>
      </c>
      <c r="AE909" s="235" t="s">
        <v>12950</v>
      </c>
      <c r="AF909" s="237"/>
      <c r="AG909" s="234" t="s">
        <v>482</v>
      </c>
      <c r="AH909" s="241"/>
      <c r="AI909" t="b">
        <v>1</v>
      </c>
      <c r="AJ909" t="b">
        <v>0</v>
      </c>
      <c r="AK909" s="234"/>
      <c r="AL909" s="103"/>
      <c r="AM909" t="b">
        <v>0</v>
      </c>
      <c r="AN909" s="234"/>
      <c r="AO909" s="103"/>
      <c r="AP909" s="241"/>
      <c r="AQ909" s="241"/>
      <c r="AR909" s="241"/>
      <c r="AS909" s="241"/>
      <c r="AT909" s="234" t="s">
        <v>7005</v>
      </c>
      <c r="AU909" s="234" t="s">
        <v>7085</v>
      </c>
      <c r="AV909" t="b">
        <v>0</v>
      </c>
      <c r="AW909" t="b">
        <v>0</v>
      </c>
      <c r="AX909" s="241"/>
      <c r="AY909" s="241"/>
      <c r="AZ909" s="234"/>
      <c r="BA909" s="234"/>
      <c r="BB909" s="234"/>
      <c r="BC909" t="b">
        <v>0</v>
      </c>
      <c r="BD909" s="234" t="s">
        <v>7008</v>
      </c>
      <c r="BE909" s="234" t="s">
        <v>7026</v>
      </c>
      <c r="BF909" s="234" t="s">
        <v>7027</v>
      </c>
      <c r="BG909" s="234" t="s">
        <v>7028</v>
      </c>
      <c r="BH909" s="234" t="s">
        <v>55</v>
      </c>
      <c r="BI909" s="243">
        <v>44573.402094907404</v>
      </c>
      <c r="BJ909" s="234" t="s">
        <v>442</v>
      </c>
      <c r="BK909" s="234" t="s">
        <v>451</v>
      </c>
      <c r="BL909" s="234" t="s">
        <v>451</v>
      </c>
      <c r="BM909" s="234" t="s">
        <v>451</v>
      </c>
      <c r="BN909" s="241"/>
      <c r="BO909" t="b">
        <v>0</v>
      </c>
      <c r="BP909" t="b">
        <v>0</v>
      </c>
      <c r="BQ909" t="b">
        <v>0</v>
      </c>
      <c r="BR909" s="241"/>
      <c r="BS909" s="241"/>
      <c r="BT909" s="234" t="s">
        <v>7012</v>
      </c>
      <c r="BU909" t="b">
        <v>0</v>
      </c>
      <c r="BV909" s="103"/>
      <c r="BW909" s="235" t="s">
        <v>12951</v>
      </c>
      <c r="BX909" s="234" t="s">
        <v>12950</v>
      </c>
      <c r="BY909" s="234" t="s">
        <v>56</v>
      </c>
      <c r="BZ909" s="234" t="s">
        <v>7014</v>
      </c>
    </row>
    <row r="910" spans="1:78" x14ac:dyDescent="0.25">
      <c r="A910" s="5">
        <v>1287</v>
      </c>
      <c r="B910" s="234" t="s">
        <v>12952</v>
      </c>
      <c r="C910" s="234" t="s">
        <v>12953</v>
      </c>
      <c r="D910" s="234" t="s">
        <v>9917</v>
      </c>
      <c r="E910" s="234" t="s">
        <v>11748</v>
      </c>
      <c r="F910" s="234" t="s">
        <v>7156</v>
      </c>
      <c r="G910" s="234" t="s">
        <v>7856</v>
      </c>
      <c r="H910" s="234" t="s">
        <v>7018</v>
      </c>
      <c r="I910" s="242"/>
      <c r="J910" s="242">
        <v>44239</v>
      </c>
      <c r="K910" s="234" t="s">
        <v>7430</v>
      </c>
      <c r="L910" s="242">
        <v>44242</v>
      </c>
      <c r="M910" s="234" t="s">
        <v>6996</v>
      </c>
      <c r="N910" s="234" t="s">
        <v>9919</v>
      </c>
      <c r="O910" s="234" t="s">
        <v>9920</v>
      </c>
      <c r="P910" s="234" t="s">
        <v>6999</v>
      </c>
      <c r="Q910" s="234"/>
      <c r="R910" s="234" t="s">
        <v>451</v>
      </c>
      <c r="S910" t="b">
        <v>0</v>
      </c>
      <c r="T910" s="242"/>
      <c r="U910" s="103">
        <v>10</v>
      </c>
      <c r="V910" s="234" t="s">
        <v>272</v>
      </c>
      <c r="W910" s="103">
        <v>10</v>
      </c>
      <c r="X910" s="234" t="s">
        <v>272</v>
      </c>
      <c r="Y910" s="242"/>
      <c r="Z910" s="242"/>
      <c r="AA910" s="103"/>
      <c r="AB910" s="234" t="s">
        <v>9921</v>
      </c>
      <c r="AC910" s="243">
        <v>44253.569189814814</v>
      </c>
      <c r="AD910" s="234" t="s">
        <v>12763</v>
      </c>
      <c r="AE910" s="235" t="s">
        <v>12954</v>
      </c>
      <c r="AF910" s="237"/>
      <c r="AG910" s="234" t="s">
        <v>482</v>
      </c>
      <c r="AH910" s="241"/>
      <c r="AI910" t="b">
        <v>1</v>
      </c>
      <c r="AJ910" t="b">
        <v>0</v>
      </c>
      <c r="AK910" s="234"/>
      <c r="AL910" s="103"/>
      <c r="AM910" t="b">
        <v>0</v>
      </c>
      <c r="AN910" s="234"/>
      <c r="AO910" s="103"/>
      <c r="AP910" s="241"/>
      <c r="AQ910" s="241"/>
      <c r="AR910" s="241"/>
      <c r="AS910" s="241"/>
      <c r="AT910" s="234" t="s">
        <v>7005</v>
      </c>
      <c r="AU910" s="234" t="s">
        <v>7085</v>
      </c>
      <c r="AV910" t="b">
        <v>0</v>
      </c>
      <c r="AW910" t="b">
        <v>0</v>
      </c>
      <c r="AX910" s="241"/>
      <c r="AY910" s="241"/>
      <c r="AZ910" s="234"/>
      <c r="BA910" s="234"/>
      <c r="BB910" s="234"/>
      <c r="BC910" t="b">
        <v>0</v>
      </c>
      <c r="BD910" s="234" t="s">
        <v>7008</v>
      </c>
      <c r="BE910" s="234" t="s">
        <v>7026</v>
      </c>
      <c r="BF910" s="234" t="s">
        <v>7027</v>
      </c>
      <c r="BG910" s="234" t="s">
        <v>7010</v>
      </c>
      <c r="BH910" s="234" t="s">
        <v>55</v>
      </c>
      <c r="BI910" s="243">
        <v>44573.402094907404</v>
      </c>
      <c r="BJ910" s="234" t="s">
        <v>442</v>
      </c>
      <c r="BK910" s="234" t="s">
        <v>451</v>
      </c>
      <c r="BL910" s="234" t="s">
        <v>451</v>
      </c>
      <c r="BM910" s="234" t="s">
        <v>451</v>
      </c>
      <c r="BN910" s="241"/>
      <c r="BO910" t="b">
        <v>0</v>
      </c>
      <c r="BP910" t="b">
        <v>0</v>
      </c>
      <c r="BQ910" t="b">
        <v>0</v>
      </c>
      <c r="BR910" s="241"/>
      <c r="BS910" s="241"/>
      <c r="BT910" s="234" t="s">
        <v>7012</v>
      </c>
      <c r="BU910" t="b">
        <v>0</v>
      </c>
      <c r="BV910" s="103"/>
      <c r="BW910" s="235" t="s">
        <v>12955</v>
      </c>
      <c r="BX910" s="234" t="s">
        <v>12954</v>
      </c>
      <c r="BY910" s="234" t="s">
        <v>56</v>
      </c>
      <c r="BZ910" s="234" t="s">
        <v>7014</v>
      </c>
    </row>
    <row r="911" spans="1:78" x14ac:dyDescent="0.25">
      <c r="A911" s="5">
        <v>1286</v>
      </c>
      <c r="B911" s="234" t="s">
        <v>12956</v>
      </c>
      <c r="C911" s="234" t="s">
        <v>12957</v>
      </c>
      <c r="D911" s="234" t="s">
        <v>12958</v>
      </c>
      <c r="E911" s="234" t="s">
        <v>12959</v>
      </c>
      <c r="F911" s="234" t="s">
        <v>6993</v>
      </c>
      <c r="G911" s="234" t="s">
        <v>10829</v>
      </c>
      <c r="H911" s="234" t="s">
        <v>7856</v>
      </c>
      <c r="I911" s="242"/>
      <c r="J911" s="242">
        <v>44239</v>
      </c>
      <c r="K911" s="234" t="s">
        <v>7430</v>
      </c>
      <c r="L911" s="242">
        <v>44249</v>
      </c>
      <c r="M911" s="234" t="s">
        <v>6996</v>
      </c>
      <c r="N911" s="234" t="s">
        <v>10144</v>
      </c>
      <c r="O911" s="234" t="s">
        <v>9810</v>
      </c>
      <c r="P911" s="234" t="s">
        <v>6999</v>
      </c>
      <c r="Q911" s="234"/>
      <c r="R911" s="234" t="s">
        <v>451</v>
      </c>
      <c r="S911" t="b">
        <v>0</v>
      </c>
      <c r="T911" s="242"/>
      <c r="U911" s="103">
        <v>1</v>
      </c>
      <c r="V911" s="234" t="s">
        <v>272</v>
      </c>
      <c r="W911" s="103">
        <v>1</v>
      </c>
      <c r="X911" s="234" t="s">
        <v>272</v>
      </c>
      <c r="Y911" s="242"/>
      <c r="Z911" s="242"/>
      <c r="AA911" s="103"/>
      <c r="AB911" s="234" t="s">
        <v>12960</v>
      </c>
      <c r="AC911" s="243">
        <v>44253.569155092591</v>
      </c>
      <c r="AD911" s="234" t="s">
        <v>12763</v>
      </c>
      <c r="AE911" s="235" t="s">
        <v>12961</v>
      </c>
      <c r="AF911" s="237"/>
      <c r="AG911" s="234" t="s">
        <v>482</v>
      </c>
      <c r="AH911" s="241"/>
      <c r="AI911" t="b">
        <v>1</v>
      </c>
      <c r="AJ911" t="b">
        <v>0</v>
      </c>
      <c r="AK911" s="234"/>
      <c r="AL911" s="103"/>
      <c r="AM911" t="b">
        <v>0</v>
      </c>
      <c r="AN911" s="234"/>
      <c r="AO911" s="103"/>
      <c r="AP911" s="241"/>
      <c r="AQ911" s="241"/>
      <c r="AR911" s="241"/>
      <c r="AS911" s="241"/>
      <c r="AT911" s="234" t="s">
        <v>7430</v>
      </c>
      <c r="AU911" s="234" t="s">
        <v>7085</v>
      </c>
      <c r="AV911" t="b">
        <v>0</v>
      </c>
      <c r="AW911" t="b">
        <v>0</v>
      </c>
      <c r="AX911" s="241"/>
      <c r="AY911" s="241"/>
      <c r="AZ911" s="234"/>
      <c r="BA911" s="234"/>
      <c r="BB911" s="234"/>
      <c r="BC911" t="b">
        <v>0</v>
      </c>
      <c r="BD911" s="234" t="s">
        <v>7008</v>
      </c>
      <c r="BE911" s="234" t="s">
        <v>7026</v>
      </c>
      <c r="BF911" s="234" t="s">
        <v>6972</v>
      </c>
      <c r="BG911" s="234" t="s">
        <v>7028</v>
      </c>
      <c r="BH911" s="234" t="s">
        <v>55</v>
      </c>
      <c r="BI911" s="243">
        <v>44573.402083333334</v>
      </c>
      <c r="BJ911" s="234" t="s">
        <v>442</v>
      </c>
      <c r="BK911" s="234" t="s">
        <v>451</v>
      </c>
      <c r="BL911" s="234" t="s">
        <v>451</v>
      </c>
      <c r="BM911" s="234" t="s">
        <v>451</v>
      </c>
      <c r="BN911" s="241"/>
      <c r="BO911" t="b">
        <v>0</v>
      </c>
      <c r="BP911" t="b">
        <v>0</v>
      </c>
      <c r="BQ911" t="b">
        <v>0</v>
      </c>
      <c r="BR911" s="241"/>
      <c r="BS911" s="241"/>
      <c r="BT911" s="234" t="s">
        <v>7012</v>
      </c>
      <c r="BU911" t="b">
        <v>0</v>
      </c>
      <c r="BV911" s="103"/>
      <c r="BW911" s="235" t="s">
        <v>12962</v>
      </c>
      <c r="BX911" s="234" t="s">
        <v>12961</v>
      </c>
      <c r="BY911" s="234" t="s">
        <v>56</v>
      </c>
      <c r="BZ911" s="234" t="s">
        <v>7014</v>
      </c>
    </row>
    <row r="912" spans="1:78" x14ac:dyDescent="0.25">
      <c r="A912" s="5">
        <v>1285</v>
      </c>
      <c r="B912" s="234" t="s">
        <v>12963</v>
      </c>
      <c r="C912" s="234" t="s">
        <v>12964</v>
      </c>
      <c r="D912" s="234" t="s">
        <v>11940</v>
      </c>
      <c r="E912" s="234" t="s">
        <v>11941</v>
      </c>
      <c r="F912" s="234" t="s">
        <v>7156</v>
      </c>
      <c r="G912" s="234" t="s">
        <v>7856</v>
      </c>
      <c r="H912" s="234" t="s">
        <v>7018</v>
      </c>
      <c r="I912" s="242"/>
      <c r="J912" s="242">
        <v>44239</v>
      </c>
      <c r="K912" s="234" t="s">
        <v>7430</v>
      </c>
      <c r="L912" s="242">
        <v>44239</v>
      </c>
      <c r="M912" s="234" t="s">
        <v>6996</v>
      </c>
      <c r="N912" s="234" t="s">
        <v>12826</v>
      </c>
      <c r="O912" s="234" t="s">
        <v>7620</v>
      </c>
      <c r="P912" s="234" t="s">
        <v>6999</v>
      </c>
      <c r="Q912" s="234"/>
      <c r="R912" s="234" t="s">
        <v>451</v>
      </c>
      <c r="S912" t="b">
        <v>0</v>
      </c>
      <c r="T912" s="242"/>
      <c r="U912" s="103">
        <v>1</v>
      </c>
      <c r="V912" s="234" t="s">
        <v>272</v>
      </c>
      <c r="W912" s="103">
        <v>1</v>
      </c>
      <c r="X912" s="234" t="s">
        <v>272</v>
      </c>
      <c r="Y912" s="242"/>
      <c r="Z912" s="242"/>
      <c r="AA912" s="103"/>
      <c r="AB912" s="234"/>
      <c r="AC912" s="243">
        <v>44253.569131944445</v>
      </c>
      <c r="AD912" s="234" t="s">
        <v>12763</v>
      </c>
      <c r="AE912" s="235" t="s">
        <v>12965</v>
      </c>
      <c r="AF912" s="237"/>
      <c r="AG912" s="234" t="s">
        <v>482</v>
      </c>
      <c r="AH912" s="241"/>
      <c r="AI912" t="b">
        <v>1</v>
      </c>
      <c r="AJ912" t="b">
        <v>0</v>
      </c>
      <c r="AK912" s="234"/>
      <c r="AL912" s="103"/>
      <c r="AM912" t="b">
        <v>0</v>
      </c>
      <c r="AN912" s="234"/>
      <c r="AO912" s="103"/>
      <c r="AP912" s="241"/>
      <c r="AQ912" s="241"/>
      <c r="AR912" s="241"/>
      <c r="AS912" s="241"/>
      <c r="AT912" s="234" t="s">
        <v>7005</v>
      </c>
      <c r="AU912" s="234" t="s">
        <v>7085</v>
      </c>
      <c r="AV912" t="b">
        <v>0</v>
      </c>
      <c r="AW912" t="b">
        <v>0</v>
      </c>
      <c r="AX912" s="241"/>
      <c r="AY912" s="241"/>
      <c r="AZ912" s="234"/>
      <c r="BA912" s="234"/>
      <c r="BB912" s="234"/>
      <c r="BC912" t="b">
        <v>0</v>
      </c>
      <c r="BD912" s="234" t="s">
        <v>7008</v>
      </c>
      <c r="BE912" s="234" t="s">
        <v>7026</v>
      </c>
      <c r="BF912" s="234" t="s">
        <v>7027</v>
      </c>
      <c r="BG912" s="234" t="s">
        <v>7010</v>
      </c>
      <c r="BH912" s="234" t="s">
        <v>55</v>
      </c>
      <c r="BI912" s="243">
        <v>44573.402083333334</v>
      </c>
      <c r="BJ912" s="234" t="s">
        <v>442</v>
      </c>
      <c r="BK912" s="234" t="s">
        <v>451</v>
      </c>
      <c r="BL912" s="234" t="s">
        <v>451</v>
      </c>
      <c r="BM912" s="234" t="s">
        <v>451</v>
      </c>
      <c r="BN912" s="241"/>
      <c r="BO912" t="b">
        <v>0</v>
      </c>
      <c r="BP912" t="b">
        <v>0</v>
      </c>
      <c r="BQ912" t="b">
        <v>0</v>
      </c>
      <c r="BR912" s="241"/>
      <c r="BS912" s="241"/>
      <c r="BT912" s="234" t="s">
        <v>7012</v>
      </c>
      <c r="BU912" t="b">
        <v>0</v>
      </c>
      <c r="BV912" s="103"/>
      <c r="BW912" s="235" t="s">
        <v>12966</v>
      </c>
      <c r="BX912" s="234" t="s">
        <v>12965</v>
      </c>
      <c r="BY912" s="234" t="s">
        <v>56</v>
      </c>
      <c r="BZ912" s="234" t="s">
        <v>7014</v>
      </c>
    </row>
    <row r="913" spans="1:78" x14ac:dyDescent="0.25">
      <c r="A913" s="5">
        <v>1284</v>
      </c>
      <c r="B913" s="234" t="s">
        <v>12967</v>
      </c>
      <c r="C913" s="234" t="s">
        <v>12968</v>
      </c>
      <c r="D913" s="234" t="s">
        <v>7537</v>
      </c>
      <c r="E913" s="234" t="s">
        <v>7913</v>
      </c>
      <c r="F913" s="234" t="s">
        <v>7156</v>
      </c>
      <c r="G913" s="234" t="s">
        <v>7279</v>
      </c>
      <c r="H913" s="234" t="s">
        <v>6994</v>
      </c>
      <c r="I913" s="242"/>
      <c r="J913" s="242">
        <v>44235</v>
      </c>
      <c r="K913" s="234" t="s">
        <v>7430</v>
      </c>
      <c r="L913" s="242">
        <v>44244</v>
      </c>
      <c r="M913" s="234" t="s">
        <v>6996</v>
      </c>
      <c r="N913" s="234" t="s">
        <v>7540</v>
      </c>
      <c r="O913" s="234" t="s">
        <v>7541</v>
      </c>
      <c r="P913" s="234" t="s">
        <v>6999</v>
      </c>
      <c r="Q913" s="234"/>
      <c r="R913" s="234" t="s">
        <v>451</v>
      </c>
      <c r="S913" t="b">
        <v>0</v>
      </c>
      <c r="T913" s="242"/>
      <c r="U913" s="103">
        <v>10</v>
      </c>
      <c r="V913" s="234" t="s">
        <v>272</v>
      </c>
      <c r="W913" s="103">
        <v>10</v>
      </c>
      <c r="X913" s="234" t="s">
        <v>272</v>
      </c>
      <c r="Y913" s="242"/>
      <c r="Z913" s="242"/>
      <c r="AA913" s="103"/>
      <c r="AB913" s="234"/>
      <c r="AC913" s="243">
        <v>44253.569108796299</v>
      </c>
      <c r="AD913" s="234" t="s">
        <v>12763</v>
      </c>
      <c r="AE913" s="235" t="s">
        <v>12969</v>
      </c>
      <c r="AF913" s="237"/>
      <c r="AG913" s="234" t="s">
        <v>482</v>
      </c>
      <c r="AH913" s="241"/>
      <c r="AI913" t="b">
        <v>1</v>
      </c>
      <c r="AJ913" t="b">
        <v>0</v>
      </c>
      <c r="AK913" s="234"/>
      <c r="AL913" s="103"/>
      <c r="AM913" t="b">
        <v>0</v>
      </c>
      <c r="AN913" s="234"/>
      <c r="AO913" s="103"/>
      <c r="AP913" s="241"/>
      <c r="AQ913" s="241"/>
      <c r="AR913" s="241"/>
      <c r="AS913" s="241"/>
      <c r="AT913" s="234" t="s">
        <v>7005</v>
      </c>
      <c r="AU913" s="234" t="s">
        <v>7085</v>
      </c>
      <c r="AV913" t="b">
        <v>0</v>
      </c>
      <c r="AW913" t="b">
        <v>0</v>
      </c>
      <c r="AX913" s="241"/>
      <c r="AY913" s="241"/>
      <c r="AZ913" s="234"/>
      <c r="BA913" s="234"/>
      <c r="BB913" s="234"/>
      <c r="BC913" t="b">
        <v>0</v>
      </c>
      <c r="BD913" s="234" t="s">
        <v>7008</v>
      </c>
      <c r="BE913" s="234" t="s">
        <v>7009</v>
      </c>
      <c r="BF913" s="234" t="s">
        <v>7027</v>
      </c>
      <c r="BG913" s="234" t="s">
        <v>7028</v>
      </c>
      <c r="BH913" s="234" t="s">
        <v>55</v>
      </c>
      <c r="BI913" s="243">
        <v>44573.402083333334</v>
      </c>
      <c r="BJ913" s="234" t="s">
        <v>442</v>
      </c>
      <c r="BK913" s="234" t="s">
        <v>451</v>
      </c>
      <c r="BL913" s="234" t="s">
        <v>451</v>
      </c>
      <c r="BM913" s="234" t="s">
        <v>451</v>
      </c>
      <c r="BN913" s="241"/>
      <c r="BO913" t="b">
        <v>0</v>
      </c>
      <c r="BP913" t="b">
        <v>0</v>
      </c>
      <c r="BQ913" t="b">
        <v>0</v>
      </c>
      <c r="BR913" s="241"/>
      <c r="BS913" s="241"/>
      <c r="BT913" s="234" t="s">
        <v>7012</v>
      </c>
      <c r="BU913" t="b">
        <v>0</v>
      </c>
      <c r="BV913" s="103"/>
      <c r="BW913" s="235" t="s">
        <v>12970</v>
      </c>
      <c r="BX913" s="234" t="s">
        <v>12969</v>
      </c>
      <c r="BY913" s="234" t="s">
        <v>56</v>
      </c>
      <c r="BZ913" s="234" t="s">
        <v>7014</v>
      </c>
    </row>
    <row r="914" spans="1:78" x14ac:dyDescent="0.25">
      <c r="A914" s="5">
        <v>1283</v>
      </c>
      <c r="B914" s="234" t="s">
        <v>12971</v>
      </c>
      <c r="C914" s="234" t="s">
        <v>12972</v>
      </c>
      <c r="D914" s="234" t="s">
        <v>8358</v>
      </c>
      <c r="E914" s="234" t="s">
        <v>12973</v>
      </c>
      <c r="F914" s="234" t="s">
        <v>6993</v>
      </c>
      <c r="G914" s="234" t="s">
        <v>7730</v>
      </c>
      <c r="H914" s="234" t="s">
        <v>8359</v>
      </c>
      <c r="I914" s="242"/>
      <c r="J914" s="242">
        <v>44239</v>
      </c>
      <c r="K914" s="234" t="s">
        <v>7430</v>
      </c>
      <c r="L914" s="242">
        <v>44243</v>
      </c>
      <c r="M914" s="234" t="s">
        <v>6996</v>
      </c>
      <c r="N914" s="234" t="s">
        <v>8360</v>
      </c>
      <c r="O914" s="234" t="s">
        <v>8361</v>
      </c>
      <c r="P914" s="234" t="s">
        <v>6999</v>
      </c>
      <c r="Q914" s="234"/>
      <c r="R914" s="234" t="s">
        <v>451</v>
      </c>
      <c r="S914" t="b">
        <v>0</v>
      </c>
      <c r="T914" s="242"/>
      <c r="U914" s="103">
        <v>81</v>
      </c>
      <c r="V914" s="234" t="s">
        <v>272</v>
      </c>
      <c r="W914" s="103">
        <v>333</v>
      </c>
      <c r="X914" s="234" t="s">
        <v>272</v>
      </c>
      <c r="Y914" s="242"/>
      <c r="Z914" s="242"/>
      <c r="AA914" s="103"/>
      <c r="AB914" s="234" t="s">
        <v>8362</v>
      </c>
      <c r="AC914" s="243">
        <v>44253.569097222222</v>
      </c>
      <c r="AD914" s="234" t="s">
        <v>12763</v>
      </c>
      <c r="AE914" s="235" t="s">
        <v>12974</v>
      </c>
      <c r="AF914" s="237"/>
      <c r="AG914" s="234" t="s">
        <v>482</v>
      </c>
      <c r="AH914" s="241"/>
      <c r="AI914" t="b">
        <v>1</v>
      </c>
      <c r="AJ914" t="b">
        <v>0</v>
      </c>
      <c r="AK914" s="234"/>
      <c r="AL914" s="103"/>
      <c r="AM914" t="b">
        <v>0</v>
      </c>
      <c r="AN914" s="234"/>
      <c r="AO914" s="103"/>
      <c r="AP914" s="241"/>
      <c r="AQ914" s="241"/>
      <c r="AR914" s="241"/>
      <c r="AS914" s="241"/>
      <c r="AT914" s="234" t="s">
        <v>7005</v>
      </c>
      <c r="AU914" s="234" t="s">
        <v>7085</v>
      </c>
      <c r="AV914" t="b">
        <v>0</v>
      </c>
      <c r="AW914" t="b">
        <v>0</v>
      </c>
      <c r="AX914" s="241"/>
      <c r="AY914" s="241"/>
      <c r="AZ914" s="234"/>
      <c r="BA914" s="234"/>
      <c r="BB914" s="234"/>
      <c r="BC914" t="b">
        <v>0</v>
      </c>
      <c r="BD914" s="234" t="s">
        <v>7008</v>
      </c>
      <c r="BE914" s="234" t="s">
        <v>7737</v>
      </c>
      <c r="BF914" s="234" t="s">
        <v>7027</v>
      </c>
      <c r="BG914" s="234" t="s">
        <v>7028</v>
      </c>
      <c r="BH914" s="234" t="s">
        <v>55</v>
      </c>
      <c r="BI914" s="243">
        <v>44573.402071759258</v>
      </c>
      <c r="BJ914" s="234" t="s">
        <v>442</v>
      </c>
      <c r="BK914" s="234" t="s">
        <v>451</v>
      </c>
      <c r="BL914" s="234" t="s">
        <v>451</v>
      </c>
      <c r="BM914" s="234" t="s">
        <v>451</v>
      </c>
      <c r="BN914" s="241"/>
      <c r="BO914" t="b">
        <v>0</v>
      </c>
      <c r="BP914" t="b">
        <v>0</v>
      </c>
      <c r="BQ914" t="b">
        <v>0</v>
      </c>
      <c r="BR914" s="241"/>
      <c r="BS914" s="241"/>
      <c r="BT914" s="234" t="s">
        <v>7012</v>
      </c>
      <c r="BU914" t="b">
        <v>0</v>
      </c>
      <c r="BV914" s="103"/>
      <c r="BW914" s="235" t="s">
        <v>12975</v>
      </c>
      <c r="BX914" s="234" t="s">
        <v>12974</v>
      </c>
      <c r="BY914" s="234" t="s">
        <v>56</v>
      </c>
      <c r="BZ914" s="234" t="s">
        <v>7014</v>
      </c>
    </row>
    <row r="915" spans="1:78" x14ac:dyDescent="0.25">
      <c r="A915" s="5">
        <v>1282</v>
      </c>
      <c r="B915" s="234" t="s">
        <v>12976</v>
      </c>
      <c r="C915" s="234" t="s">
        <v>12977</v>
      </c>
      <c r="D915" s="234" t="s">
        <v>12131</v>
      </c>
      <c r="E915" s="234" t="s">
        <v>12131</v>
      </c>
      <c r="F915" s="234" t="s">
        <v>6993</v>
      </c>
      <c r="G915" s="234" t="s">
        <v>7065</v>
      </c>
      <c r="H915" s="234" t="s">
        <v>7856</v>
      </c>
      <c r="I915" s="242"/>
      <c r="J915" s="242">
        <v>44238</v>
      </c>
      <c r="K915" s="234" t="s">
        <v>7430</v>
      </c>
      <c r="L915" s="242">
        <v>44239</v>
      </c>
      <c r="M915" s="234" t="s">
        <v>6996</v>
      </c>
      <c r="N915" s="234" t="s">
        <v>11955</v>
      </c>
      <c r="O915" s="234" t="s">
        <v>11956</v>
      </c>
      <c r="P915" s="234" t="s">
        <v>6999</v>
      </c>
      <c r="Q915" s="234"/>
      <c r="R915" s="234" t="s">
        <v>451</v>
      </c>
      <c r="S915" t="b">
        <v>0</v>
      </c>
      <c r="T915" s="242"/>
      <c r="U915" s="103">
        <v>20</v>
      </c>
      <c r="V915" s="234" t="s">
        <v>272</v>
      </c>
      <c r="W915" s="103">
        <v>20</v>
      </c>
      <c r="X915" s="234" t="s">
        <v>272</v>
      </c>
      <c r="Y915" s="242"/>
      <c r="Z915" s="242"/>
      <c r="AA915" s="103"/>
      <c r="AB915" s="234" t="s">
        <v>12134</v>
      </c>
      <c r="AC915" s="243">
        <v>44253.569050925929</v>
      </c>
      <c r="AD915" s="234" t="s">
        <v>12763</v>
      </c>
      <c r="AE915" s="235" t="s">
        <v>12978</v>
      </c>
      <c r="AF915" s="237"/>
      <c r="AG915" s="234" t="s">
        <v>482</v>
      </c>
      <c r="AH915" s="241"/>
      <c r="AI915" t="b">
        <v>1</v>
      </c>
      <c r="AJ915" t="b">
        <v>0</v>
      </c>
      <c r="AK915" s="234"/>
      <c r="AL915" s="103"/>
      <c r="AM915" t="b">
        <v>0</v>
      </c>
      <c r="AN915" s="234"/>
      <c r="AO915" s="103"/>
      <c r="AP915" s="241"/>
      <c r="AQ915" s="241"/>
      <c r="AR915" s="241"/>
      <c r="AS915" s="241"/>
      <c r="AT915" s="234"/>
      <c r="AU915" s="234" t="s">
        <v>7085</v>
      </c>
      <c r="AV915" t="b">
        <v>0</v>
      </c>
      <c r="AW915" t="b">
        <v>0</v>
      </c>
      <c r="AX915" s="241"/>
      <c r="AY915" s="241"/>
      <c r="AZ915" s="234"/>
      <c r="BA915" s="234"/>
      <c r="BB915" s="234"/>
      <c r="BC915" t="b">
        <v>0</v>
      </c>
      <c r="BD915" s="234" t="s">
        <v>7008</v>
      </c>
      <c r="BE915" s="234" t="s">
        <v>7026</v>
      </c>
      <c r="BF915" s="234" t="s">
        <v>7027</v>
      </c>
      <c r="BG915" s="234" t="s">
        <v>8373</v>
      </c>
      <c r="BH915" s="234" t="s">
        <v>55</v>
      </c>
      <c r="BI915" s="243">
        <v>44573.402071759258</v>
      </c>
      <c r="BJ915" s="234" t="s">
        <v>442</v>
      </c>
      <c r="BK915" s="234" t="s">
        <v>451</v>
      </c>
      <c r="BL915" s="234" t="s">
        <v>451</v>
      </c>
      <c r="BM915" s="234" t="s">
        <v>451</v>
      </c>
      <c r="BN915" s="241"/>
      <c r="BO915" t="b">
        <v>0</v>
      </c>
      <c r="BP915" t="b">
        <v>0</v>
      </c>
      <c r="BQ915" t="b">
        <v>0</v>
      </c>
      <c r="BR915" s="241"/>
      <c r="BS915" s="241"/>
      <c r="BT915" s="234" t="s">
        <v>7012</v>
      </c>
      <c r="BU915" t="b">
        <v>0</v>
      </c>
      <c r="BV915" s="103"/>
      <c r="BW915" s="235" t="s">
        <v>12979</v>
      </c>
      <c r="BX915" s="234" t="s">
        <v>12978</v>
      </c>
      <c r="BY915" s="234" t="s">
        <v>56</v>
      </c>
      <c r="BZ915" s="234" t="s">
        <v>7014</v>
      </c>
    </row>
    <row r="916" spans="1:78" x14ac:dyDescent="0.25">
      <c r="A916" s="5">
        <v>1281</v>
      </c>
      <c r="B916" s="234" t="s">
        <v>12980</v>
      </c>
      <c r="C916" s="234" t="s">
        <v>12981</v>
      </c>
      <c r="D916" s="234" t="s">
        <v>12131</v>
      </c>
      <c r="E916" s="234" t="s">
        <v>12132</v>
      </c>
      <c r="F916" s="234" t="s">
        <v>7156</v>
      </c>
      <c r="G916" s="234" t="s">
        <v>7856</v>
      </c>
      <c r="H916" s="234" t="s">
        <v>7018</v>
      </c>
      <c r="I916" s="242"/>
      <c r="J916" s="242">
        <v>44238</v>
      </c>
      <c r="K916" s="234" t="s">
        <v>7430</v>
      </c>
      <c r="L916" s="242">
        <v>44238</v>
      </c>
      <c r="M916" s="234" t="s">
        <v>6996</v>
      </c>
      <c r="N916" s="234" t="s">
        <v>11955</v>
      </c>
      <c r="O916" s="234" t="s">
        <v>11956</v>
      </c>
      <c r="P916" s="234" t="s">
        <v>6999</v>
      </c>
      <c r="Q916" s="234"/>
      <c r="R916" s="234" t="s">
        <v>451</v>
      </c>
      <c r="S916" t="b">
        <v>0</v>
      </c>
      <c r="T916" s="242"/>
      <c r="U916" s="103">
        <v>5</v>
      </c>
      <c r="V916" s="234" t="s">
        <v>272</v>
      </c>
      <c r="W916" s="103">
        <v>5</v>
      </c>
      <c r="X916" s="234" t="s">
        <v>272</v>
      </c>
      <c r="Y916" s="242"/>
      <c r="Z916" s="242"/>
      <c r="AA916" s="103"/>
      <c r="AB916" s="234" t="s">
        <v>12134</v>
      </c>
      <c r="AC916" s="243">
        <v>44253.569027777776</v>
      </c>
      <c r="AD916" s="234" t="s">
        <v>12763</v>
      </c>
      <c r="AE916" s="235" t="s">
        <v>12982</v>
      </c>
      <c r="AF916" s="237"/>
      <c r="AG916" s="234" t="s">
        <v>482</v>
      </c>
      <c r="AH916" s="241"/>
      <c r="AI916" t="b">
        <v>1</v>
      </c>
      <c r="AJ916" t="b">
        <v>0</v>
      </c>
      <c r="AK916" s="234"/>
      <c r="AL916" s="103"/>
      <c r="AM916" t="b">
        <v>0</v>
      </c>
      <c r="AN916" s="234"/>
      <c r="AO916" s="103"/>
      <c r="AP916" s="241"/>
      <c r="AQ916" s="241"/>
      <c r="AR916" s="241"/>
      <c r="AS916" s="241"/>
      <c r="AT916" s="234" t="s">
        <v>7005</v>
      </c>
      <c r="AU916" s="234" t="s">
        <v>7085</v>
      </c>
      <c r="AV916" t="b">
        <v>0</v>
      </c>
      <c r="AW916" t="b">
        <v>0</v>
      </c>
      <c r="AX916" s="241"/>
      <c r="AY916" s="241"/>
      <c r="AZ916" s="234"/>
      <c r="BA916" s="234"/>
      <c r="BB916" s="234"/>
      <c r="BC916" t="b">
        <v>0</v>
      </c>
      <c r="BD916" s="234" t="s">
        <v>7008</v>
      </c>
      <c r="BE916" s="234" t="s">
        <v>7026</v>
      </c>
      <c r="BF916" s="234" t="s">
        <v>7027</v>
      </c>
      <c r="BG916" s="234" t="s">
        <v>7010</v>
      </c>
      <c r="BH916" s="234" t="s">
        <v>55</v>
      </c>
      <c r="BI916" s="243">
        <v>44573.402071759258</v>
      </c>
      <c r="BJ916" s="234" t="s">
        <v>442</v>
      </c>
      <c r="BK916" s="234" t="s">
        <v>451</v>
      </c>
      <c r="BL916" s="234" t="s">
        <v>451</v>
      </c>
      <c r="BM916" s="234" t="s">
        <v>451</v>
      </c>
      <c r="BN916" s="241"/>
      <c r="BO916" t="b">
        <v>0</v>
      </c>
      <c r="BP916" t="b">
        <v>0</v>
      </c>
      <c r="BQ916" t="b">
        <v>0</v>
      </c>
      <c r="BR916" s="241"/>
      <c r="BS916" s="241"/>
      <c r="BT916" s="234" t="s">
        <v>7012</v>
      </c>
      <c r="BU916" t="b">
        <v>0</v>
      </c>
      <c r="BV916" s="103"/>
      <c r="BW916" s="235" t="s">
        <v>12983</v>
      </c>
      <c r="BX916" s="234" t="s">
        <v>12982</v>
      </c>
      <c r="BY916" s="234" t="s">
        <v>56</v>
      </c>
      <c r="BZ916" s="234" t="s">
        <v>7014</v>
      </c>
    </row>
    <row r="917" spans="1:78" x14ac:dyDescent="0.25">
      <c r="A917" s="5">
        <v>1280</v>
      </c>
      <c r="B917" s="234" t="s">
        <v>12984</v>
      </c>
      <c r="C917" s="234" t="s">
        <v>12985</v>
      </c>
      <c r="D917" s="234"/>
      <c r="E917" s="234" t="s">
        <v>12986</v>
      </c>
      <c r="F917" s="234" t="s">
        <v>2991</v>
      </c>
      <c r="G917" s="234" t="s">
        <v>7864</v>
      </c>
      <c r="H917" s="234" t="s">
        <v>7034</v>
      </c>
      <c r="I917" s="242"/>
      <c r="J917" s="242">
        <v>44217</v>
      </c>
      <c r="K917" s="234" t="s">
        <v>7430</v>
      </c>
      <c r="L917" s="242">
        <v>44251</v>
      </c>
      <c r="M917" s="234" t="s">
        <v>10725</v>
      </c>
      <c r="N917" s="234" t="s">
        <v>7430</v>
      </c>
      <c r="O917" s="234" t="s">
        <v>12987</v>
      </c>
      <c r="P917" s="234" t="s">
        <v>6999</v>
      </c>
      <c r="Q917" s="234"/>
      <c r="R917" s="234" t="s">
        <v>451</v>
      </c>
      <c r="S917" t="b">
        <v>0</v>
      </c>
      <c r="T917" s="242"/>
      <c r="U917" s="103">
        <v>7496</v>
      </c>
      <c r="V917" s="234" t="s">
        <v>272</v>
      </c>
      <c r="W917" s="103">
        <v>56852</v>
      </c>
      <c r="X917" s="234" t="s">
        <v>272</v>
      </c>
      <c r="Y917" s="242"/>
      <c r="Z917" s="242"/>
      <c r="AA917" s="103"/>
      <c r="AB917" s="234"/>
      <c r="AC917" s="243">
        <v>44253.569004629629</v>
      </c>
      <c r="AD917" s="234" t="s">
        <v>12763</v>
      </c>
      <c r="AE917" s="235" t="s">
        <v>12988</v>
      </c>
      <c r="AF917" s="237"/>
      <c r="AG917" s="234" t="s">
        <v>482</v>
      </c>
      <c r="AH917" s="241"/>
      <c r="AI917" t="b">
        <v>1</v>
      </c>
      <c r="AJ917" t="b">
        <v>0</v>
      </c>
      <c r="AK917" s="234"/>
      <c r="AL917" s="103"/>
      <c r="AM917" t="b">
        <v>0</v>
      </c>
      <c r="AN917" s="234"/>
      <c r="AO917" s="103"/>
      <c r="AP917" s="241"/>
      <c r="AQ917" s="241"/>
      <c r="AR917" s="241"/>
      <c r="AS917" s="241"/>
      <c r="AT917" s="234" t="s">
        <v>7005</v>
      </c>
      <c r="AU917" s="234" t="s">
        <v>7085</v>
      </c>
      <c r="AV917" t="b">
        <v>0</v>
      </c>
      <c r="AW917" t="b">
        <v>0</v>
      </c>
      <c r="AX917" s="241"/>
      <c r="AY917" s="241"/>
      <c r="AZ917" s="234"/>
      <c r="BA917" s="234"/>
      <c r="BB917" s="234"/>
      <c r="BC917" t="b">
        <v>1</v>
      </c>
      <c r="BD917" s="234" t="s">
        <v>350</v>
      </c>
      <c r="BE917" s="234" t="s">
        <v>7045</v>
      </c>
      <c r="BF917" s="234" t="s">
        <v>7027</v>
      </c>
      <c r="BG917" s="234" t="s">
        <v>7028</v>
      </c>
      <c r="BH917" s="234" t="s">
        <v>55</v>
      </c>
      <c r="BI917" s="243">
        <v>44573.402060185188</v>
      </c>
      <c r="BJ917" s="234" t="s">
        <v>442</v>
      </c>
      <c r="BK917" s="234" t="s">
        <v>451</v>
      </c>
      <c r="BL917" s="234" t="s">
        <v>451</v>
      </c>
      <c r="BM917" s="234" t="s">
        <v>451</v>
      </c>
      <c r="BN917" s="241"/>
      <c r="BO917" t="b">
        <v>0</v>
      </c>
      <c r="BP917" t="b">
        <v>0</v>
      </c>
      <c r="BQ917" t="b">
        <v>0</v>
      </c>
      <c r="BR917" s="241"/>
      <c r="BS917" s="241"/>
      <c r="BT917" s="234" t="s">
        <v>7047</v>
      </c>
      <c r="BU917" t="b">
        <v>0</v>
      </c>
      <c r="BV917" s="103"/>
      <c r="BW917" s="235" t="s">
        <v>12989</v>
      </c>
      <c r="BX917" s="234" t="s">
        <v>12988</v>
      </c>
      <c r="BY917" s="234" t="s">
        <v>56</v>
      </c>
      <c r="BZ917" s="234" t="s">
        <v>7014</v>
      </c>
    </row>
    <row r="918" spans="1:78" x14ac:dyDescent="0.25">
      <c r="A918" s="5">
        <v>1279</v>
      </c>
      <c r="B918" s="234" t="s">
        <v>12990</v>
      </c>
      <c r="C918" s="234" t="s">
        <v>12991</v>
      </c>
      <c r="D918" s="234" t="s">
        <v>9917</v>
      </c>
      <c r="E918" s="234" t="s">
        <v>11748</v>
      </c>
      <c r="F918" s="234" t="s">
        <v>7156</v>
      </c>
      <c r="G918" s="234" t="s">
        <v>7856</v>
      </c>
      <c r="H918" s="234" t="s">
        <v>7018</v>
      </c>
      <c r="I918" s="242"/>
      <c r="J918" s="242">
        <v>44238</v>
      </c>
      <c r="K918" s="234" t="s">
        <v>7430</v>
      </c>
      <c r="L918" s="242">
        <v>44238</v>
      </c>
      <c r="M918" s="234" t="s">
        <v>6996</v>
      </c>
      <c r="N918" s="234" t="s">
        <v>9919</v>
      </c>
      <c r="O918" s="234" t="s">
        <v>9920</v>
      </c>
      <c r="P918" s="234" t="s">
        <v>6999</v>
      </c>
      <c r="Q918" s="234"/>
      <c r="R918" s="234" t="s">
        <v>451</v>
      </c>
      <c r="S918" t="b">
        <v>0</v>
      </c>
      <c r="T918" s="242"/>
      <c r="U918" s="103">
        <v>3</v>
      </c>
      <c r="V918" s="234" t="s">
        <v>272</v>
      </c>
      <c r="W918" s="103">
        <v>3</v>
      </c>
      <c r="X918" s="234" t="s">
        <v>272</v>
      </c>
      <c r="Y918" s="242"/>
      <c r="Z918" s="242"/>
      <c r="AA918" s="103"/>
      <c r="AB918" s="234" t="s">
        <v>9921</v>
      </c>
      <c r="AC918" s="243">
        <v>44253.568981481483</v>
      </c>
      <c r="AD918" s="234" t="s">
        <v>12763</v>
      </c>
      <c r="AE918" s="235" t="s">
        <v>12992</v>
      </c>
      <c r="AF918" s="237"/>
      <c r="AG918" s="234" t="s">
        <v>482</v>
      </c>
      <c r="AH918" s="241"/>
      <c r="AI918" t="b">
        <v>1</v>
      </c>
      <c r="AJ918" t="b">
        <v>0</v>
      </c>
      <c r="AK918" s="234"/>
      <c r="AL918" s="103"/>
      <c r="AM918" t="b">
        <v>0</v>
      </c>
      <c r="AN918" s="234"/>
      <c r="AO918" s="103"/>
      <c r="AP918" s="241"/>
      <c r="AQ918" s="241"/>
      <c r="AR918" s="241"/>
      <c r="AS918" s="241"/>
      <c r="AT918" s="234" t="s">
        <v>7005</v>
      </c>
      <c r="AU918" s="234" t="s">
        <v>7085</v>
      </c>
      <c r="AV918" t="b">
        <v>0</v>
      </c>
      <c r="AW918" t="b">
        <v>0</v>
      </c>
      <c r="AX918" s="241"/>
      <c r="AY918" s="241"/>
      <c r="AZ918" s="234"/>
      <c r="BA918" s="234"/>
      <c r="BB918" s="234"/>
      <c r="BC918" t="b">
        <v>0</v>
      </c>
      <c r="BD918" s="234" t="s">
        <v>7008</v>
      </c>
      <c r="BE918" s="234" t="s">
        <v>7026</v>
      </c>
      <c r="BF918" s="234" t="s">
        <v>7027</v>
      </c>
      <c r="BG918" s="234" t="s">
        <v>7010</v>
      </c>
      <c r="BH918" s="234" t="s">
        <v>55</v>
      </c>
      <c r="BI918" s="243">
        <v>44573.402060185188</v>
      </c>
      <c r="BJ918" s="234" t="s">
        <v>442</v>
      </c>
      <c r="BK918" s="234" t="s">
        <v>451</v>
      </c>
      <c r="BL918" s="234" t="s">
        <v>451</v>
      </c>
      <c r="BM918" s="234" t="s">
        <v>451</v>
      </c>
      <c r="BN918" s="241"/>
      <c r="BO918" t="b">
        <v>0</v>
      </c>
      <c r="BP918" t="b">
        <v>0</v>
      </c>
      <c r="BQ918" t="b">
        <v>0</v>
      </c>
      <c r="BR918" s="241"/>
      <c r="BS918" s="241"/>
      <c r="BT918" s="234" t="s">
        <v>7012</v>
      </c>
      <c r="BU918" t="b">
        <v>0</v>
      </c>
      <c r="BV918" s="103"/>
      <c r="BW918" s="235" t="s">
        <v>12993</v>
      </c>
      <c r="BX918" s="234" t="s">
        <v>12992</v>
      </c>
      <c r="BY918" s="234" t="s">
        <v>56</v>
      </c>
      <c r="BZ918" s="234" t="s">
        <v>7014</v>
      </c>
    </row>
    <row r="919" spans="1:78" x14ac:dyDescent="0.25">
      <c r="A919" s="5">
        <v>1278</v>
      </c>
      <c r="B919" s="234" t="s">
        <v>12994</v>
      </c>
      <c r="C919" s="234" t="s">
        <v>12995</v>
      </c>
      <c r="D919" s="234" t="s">
        <v>12996</v>
      </c>
      <c r="E919" s="234" t="s">
        <v>12997</v>
      </c>
      <c r="F919" s="234" t="s">
        <v>7156</v>
      </c>
      <c r="G919" s="234" t="s">
        <v>7856</v>
      </c>
      <c r="H919" s="234" t="s">
        <v>7018</v>
      </c>
      <c r="I919" s="242"/>
      <c r="J919" s="242">
        <v>44238</v>
      </c>
      <c r="K919" s="234" t="s">
        <v>7430</v>
      </c>
      <c r="L919" s="242">
        <v>44238</v>
      </c>
      <c r="M919" s="234" t="s">
        <v>7813</v>
      </c>
      <c r="N919" s="234" t="s">
        <v>12998</v>
      </c>
      <c r="O919" s="234" t="s">
        <v>12999</v>
      </c>
      <c r="P919" s="234" t="s">
        <v>6999</v>
      </c>
      <c r="Q919" s="234"/>
      <c r="R919" s="234" t="s">
        <v>451</v>
      </c>
      <c r="S919" t="b">
        <v>0</v>
      </c>
      <c r="T919" s="242"/>
      <c r="U919" s="103">
        <v>1</v>
      </c>
      <c r="V919" s="234" t="s">
        <v>272</v>
      </c>
      <c r="W919" s="103">
        <v>1</v>
      </c>
      <c r="X919" s="234" t="s">
        <v>272</v>
      </c>
      <c r="Y919" s="242"/>
      <c r="Z919" s="242"/>
      <c r="AA919" s="103"/>
      <c r="AB919" s="234" t="s">
        <v>13000</v>
      </c>
      <c r="AC919" s="243">
        <v>44253.568958333337</v>
      </c>
      <c r="AD919" s="234" t="s">
        <v>12763</v>
      </c>
      <c r="AE919" s="235" t="s">
        <v>13001</v>
      </c>
      <c r="AF919" s="237"/>
      <c r="AG919" s="234" t="s">
        <v>482</v>
      </c>
      <c r="AH919" s="241"/>
      <c r="AI919" t="b">
        <v>1</v>
      </c>
      <c r="AJ919" t="b">
        <v>0</v>
      </c>
      <c r="AK919" s="234"/>
      <c r="AL919" s="103"/>
      <c r="AM919" t="b">
        <v>0</v>
      </c>
      <c r="AN919" s="234"/>
      <c r="AO919" s="103"/>
      <c r="AP919" s="241"/>
      <c r="AQ919" s="241"/>
      <c r="AR919" s="241"/>
      <c r="AS919" s="241"/>
      <c r="AT919" s="234" t="s">
        <v>7005</v>
      </c>
      <c r="AU919" s="234" t="s">
        <v>7085</v>
      </c>
      <c r="AV919" t="b">
        <v>0</v>
      </c>
      <c r="AW919" t="b">
        <v>0</v>
      </c>
      <c r="AX919" s="241"/>
      <c r="AY919" s="241"/>
      <c r="AZ919" s="234"/>
      <c r="BA919" s="234"/>
      <c r="BB919" s="234"/>
      <c r="BC919" t="b">
        <v>0</v>
      </c>
      <c r="BD919" s="234" t="s">
        <v>7821</v>
      </c>
      <c r="BE919" s="234" t="s">
        <v>7026</v>
      </c>
      <c r="BF919" s="234" t="s">
        <v>7027</v>
      </c>
      <c r="BG919" s="234" t="s">
        <v>7010</v>
      </c>
      <c r="BH919" s="234" t="s">
        <v>55</v>
      </c>
      <c r="BI919" s="243">
        <v>44573.402060185188</v>
      </c>
      <c r="BJ919" s="234" t="s">
        <v>442</v>
      </c>
      <c r="BK919" s="234" t="s">
        <v>451</v>
      </c>
      <c r="BL919" s="234" t="s">
        <v>451</v>
      </c>
      <c r="BM919" s="234" t="s">
        <v>451</v>
      </c>
      <c r="BN919" s="241"/>
      <c r="BO919" t="b">
        <v>0</v>
      </c>
      <c r="BP919" t="b">
        <v>0</v>
      </c>
      <c r="BQ919" t="b">
        <v>0</v>
      </c>
      <c r="BR919" s="241"/>
      <c r="BS919" s="241"/>
      <c r="BT919" s="234" t="s">
        <v>7012</v>
      </c>
      <c r="BU919" t="b">
        <v>0</v>
      </c>
      <c r="BV919" s="103"/>
      <c r="BW919" s="235" t="s">
        <v>13002</v>
      </c>
      <c r="BX919" s="234" t="s">
        <v>13001</v>
      </c>
      <c r="BY919" s="234" t="s">
        <v>56</v>
      </c>
      <c r="BZ919" s="234" t="s">
        <v>7014</v>
      </c>
    </row>
    <row r="920" spans="1:78" x14ac:dyDescent="0.25">
      <c r="A920" s="5">
        <v>1277</v>
      </c>
      <c r="B920" s="234" t="s">
        <v>13003</v>
      </c>
      <c r="C920" s="234" t="s">
        <v>13004</v>
      </c>
      <c r="D920" s="234" t="s">
        <v>9917</v>
      </c>
      <c r="E920" s="234" t="s">
        <v>11748</v>
      </c>
      <c r="F920" s="234" t="s">
        <v>7156</v>
      </c>
      <c r="G920" s="234" t="s">
        <v>7856</v>
      </c>
      <c r="H920" s="234" t="s">
        <v>7018</v>
      </c>
      <c r="I920" s="242"/>
      <c r="J920" s="242">
        <v>44236</v>
      </c>
      <c r="K920" s="234" t="s">
        <v>7430</v>
      </c>
      <c r="L920" s="242">
        <v>44238</v>
      </c>
      <c r="M920" s="234" t="s">
        <v>6996</v>
      </c>
      <c r="N920" s="234" t="s">
        <v>9919</v>
      </c>
      <c r="O920" s="234" t="s">
        <v>9920</v>
      </c>
      <c r="P920" s="234" t="s">
        <v>6999</v>
      </c>
      <c r="Q920" s="234"/>
      <c r="R920" s="234" t="s">
        <v>451</v>
      </c>
      <c r="S920" t="b">
        <v>0</v>
      </c>
      <c r="T920" s="242"/>
      <c r="U920" s="103">
        <v>1</v>
      </c>
      <c r="V920" s="234" t="s">
        <v>272</v>
      </c>
      <c r="W920" s="103">
        <v>1</v>
      </c>
      <c r="X920" s="234" t="s">
        <v>272</v>
      </c>
      <c r="Y920" s="242"/>
      <c r="Z920" s="242"/>
      <c r="AA920" s="103"/>
      <c r="AB920" s="234" t="s">
        <v>9921</v>
      </c>
      <c r="AC920" s="243">
        <v>44253.568935185183</v>
      </c>
      <c r="AD920" s="234" t="s">
        <v>12763</v>
      </c>
      <c r="AE920" s="235" t="s">
        <v>13005</v>
      </c>
      <c r="AF920" s="237"/>
      <c r="AG920" s="234" t="s">
        <v>482</v>
      </c>
      <c r="AH920" s="241"/>
      <c r="AI920" t="b">
        <v>1</v>
      </c>
      <c r="AJ920" t="b">
        <v>0</v>
      </c>
      <c r="AK920" s="234"/>
      <c r="AL920" s="103"/>
      <c r="AM920" t="b">
        <v>0</v>
      </c>
      <c r="AN920" s="234"/>
      <c r="AO920" s="103"/>
      <c r="AP920" s="241"/>
      <c r="AQ920" s="241"/>
      <c r="AR920" s="241"/>
      <c r="AS920" s="241"/>
      <c r="AT920" s="234" t="s">
        <v>7005</v>
      </c>
      <c r="AU920" s="234" t="s">
        <v>7085</v>
      </c>
      <c r="AV920" t="b">
        <v>0</v>
      </c>
      <c r="AW920" t="b">
        <v>0</v>
      </c>
      <c r="AX920" s="241"/>
      <c r="AY920" s="241"/>
      <c r="AZ920" s="234"/>
      <c r="BA920" s="234"/>
      <c r="BB920" s="234"/>
      <c r="BC920" t="b">
        <v>0</v>
      </c>
      <c r="BD920" s="234" t="s">
        <v>7008</v>
      </c>
      <c r="BE920" s="234" t="s">
        <v>7026</v>
      </c>
      <c r="BF920" s="234" t="s">
        <v>7027</v>
      </c>
      <c r="BG920" s="234" t="s">
        <v>7010</v>
      </c>
      <c r="BH920" s="234" t="s">
        <v>55</v>
      </c>
      <c r="BI920" s="243">
        <v>44573.402048611111</v>
      </c>
      <c r="BJ920" s="234" t="s">
        <v>442</v>
      </c>
      <c r="BK920" s="234" t="s">
        <v>451</v>
      </c>
      <c r="BL920" s="234" t="s">
        <v>451</v>
      </c>
      <c r="BM920" s="234" t="s">
        <v>451</v>
      </c>
      <c r="BN920" s="241"/>
      <c r="BO920" t="b">
        <v>0</v>
      </c>
      <c r="BP920" t="b">
        <v>0</v>
      </c>
      <c r="BQ920" t="b">
        <v>0</v>
      </c>
      <c r="BR920" s="241"/>
      <c r="BS920" s="241"/>
      <c r="BT920" s="234" t="s">
        <v>7012</v>
      </c>
      <c r="BU920" t="b">
        <v>0</v>
      </c>
      <c r="BV920" s="103"/>
      <c r="BW920" s="235" t="s">
        <v>13006</v>
      </c>
      <c r="BX920" s="234" t="s">
        <v>13005</v>
      </c>
      <c r="BY920" s="234" t="s">
        <v>56</v>
      </c>
      <c r="BZ920" s="234" t="s">
        <v>7014</v>
      </c>
    </row>
    <row r="921" spans="1:78" x14ac:dyDescent="0.25">
      <c r="A921" s="5">
        <v>1276</v>
      </c>
      <c r="B921" s="234" t="s">
        <v>13007</v>
      </c>
      <c r="C921" s="234" t="s">
        <v>13008</v>
      </c>
      <c r="D921" s="234"/>
      <c r="E921" s="234" t="s">
        <v>12399</v>
      </c>
      <c r="F921" s="234" t="s">
        <v>7156</v>
      </c>
      <c r="G921" s="234" t="s">
        <v>7856</v>
      </c>
      <c r="H921" s="234" t="s">
        <v>7018</v>
      </c>
      <c r="I921" s="242"/>
      <c r="J921" s="242">
        <v>44237</v>
      </c>
      <c r="K921" s="234" t="s">
        <v>7430</v>
      </c>
      <c r="L921" s="242">
        <v>44237</v>
      </c>
      <c r="M921" s="234" t="s">
        <v>6996</v>
      </c>
      <c r="N921" s="234" t="s">
        <v>7430</v>
      </c>
      <c r="O921" s="234" t="s">
        <v>12401</v>
      </c>
      <c r="P921" s="234" t="s">
        <v>6999</v>
      </c>
      <c r="Q921" s="234"/>
      <c r="R921" s="234" t="s">
        <v>451</v>
      </c>
      <c r="S921" t="b">
        <v>0</v>
      </c>
      <c r="T921" s="242"/>
      <c r="U921" s="103">
        <v>2</v>
      </c>
      <c r="V921" s="234" t="s">
        <v>272</v>
      </c>
      <c r="W921" s="103">
        <v>2</v>
      </c>
      <c r="X921" s="234" t="s">
        <v>272</v>
      </c>
      <c r="Y921" s="242"/>
      <c r="Z921" s="242"/>
      <c r="AA921" s="103"/>
      <c r="AB921" s="234"/>
      <c r="AC921" s="243">
        <v>44253.568912037037</v>
      </c>
      <c r="AD921" s="234" t="s">
        <v>12763</v>
      </c>
      <c r="AE921" s="235" t="s">
        <v>13009</v>
      </c>
      <c r="AF921" s="237"/>
      <c r="AG921" s="234" t="s">
        <v>482</v>
      </c>
      <c r="AH921" s="241"/>
      <c r="AI921" t="b">
        <v>1</v>
      </c>
      <c r="AJ921" t="b">
        <v>0</v>
      </c>
      <c r="AK921" s="234"/>
      <c r="AL921" s="103"/>
      <c r="AM921" t="b">
        <v>0</v>
      </c>
      <c r="AN921" s="234"/>
      <c r="AO921" s="103"/>
      <c r="AP921" s="241"/>
      <c r="AQ921" s="241"/>
      <c r="AR921" s="241"/>
      <c r="AS921" s="241"/>
      <c r="AT921" s="234" t="s">
        <v>7005</v>
      </c>
      <c r="AU921" s="234" t="s">
        <v>7085</v>
      </c>
      <c r="AV921" t="b">
        <v>0</v>
      </c>
      <c r="AW921" t="b">
        <v>0</v>
      </c>
      <c r="AX921" s="241"/>
      <c r="AY921" s="241"/>
      <c r="AZ921" s="234"/>
      <c r="BA921" s="234"/>
      <c r="BB921" s="234"/>
      <c r="BC921" t="b">
        <v>1</v>
      </c>
      <c r="BD921" s="234" t="s">
        <v>7008</v>
      </c>
      <c r="BE921" s="234" t="s">
        <v>7026</v>
      </c>
      <c r="BF921" s="234" t="s">
        <v>7027</v>
      </c>
      <c r="BG921" s="234" t="s">
        <v>7010</v>
      </c>
      <c r="BH921" s="234" t="s">
        <v>55</v>
      </c>
      <c r="BI921" s="243">
        <v>44573.402048611111</v>
      </c>
      <c r="BJ921" s="234" t="s">
        <v>442</v>
      </c>
      <c r="BK921" s="234" t="s">
        <v>451</v>
      </c>
      <c r="BL921" s="234" t="s">
        <v>451</v>
      </c>
      <c r="BM921" s="234" t="s">
        <v>451</v>
      </c>
      <c r="BN921" s="241"/>
      <c r="BO921" t="b">
        <v>0</v>
      </c>
      <c r="BP921" t="b">
        <v>0</v>
      </c>
      <c r="BQ921" t="b">
        <v>0</v>
      </c>
      <c r="BR921" s="241"/>
      <c r="BS921" s="241"/>
      <c r="BT921" s="234" t="s">
        <v>7012</v>
      </c>
      <c r="BU921" t="b">
        <v>0</v>
      </c>
      <c r="BV921" s="103"/>
      <c r="BW921" s="235" t="s">
        <v>13010</v>
      </c>
      <c r="BX921" s="234" t="s">
        <v>13009</v>
      </c>
      <c r="BY921" s="234" t="s">
        <v>56</v>
      </c>
      <c r="BZ921" s="234" t="s">
        <v>7014</v>
      </c>
    </row>
    <row r="922" spans="1:78" x14ac:dyDescent="0.25">
      <c r="A922" s="5">
        <v>1275</v>
      </c>
      <c r="B922" s="234" t="s">
        <v>13011</v>
      </c>
      <c r="C922" s="234" t="s">
        <v>13012</v>
      </c>
      <c r="D922" s="234" t="s">
        <v>12852</v>
      </c>
      <c r="E922" s="234" t="s">
        <v>12852</v>
      </c>
      <c r="F922" s="234" t="s">
        <v>7156</v>
      </c>
      <c r="G922" s="234" t="s">
        <v>7856</v>
      </c>
      <c r="H922" s="234" t="s">
        <v>7018</v>
      </c>
      <c r="I922" s="242"/>
      <c r="J922" s="242">
        <v>44237</v>
      </c>
      <c r="K922" s="234" t="s">
        <v>7430</v>
      </c>
      <c r="L922" s="242">
        <v>44237</v>
      </c>
      <c r="M922" s="234" t="s">
        <v>6996</v>
      </c>
      <c r="N922" s="234" t="s">
        <v>11657</v>
      </c>
      <c r="O922" s="234" t="s">
        <v>11658</v>
      </c>
      <c r="P922" s="234" t="s">
        <v>6999</v>
      </c>
      <c r="Q922" s="234"/>
      <c r="R922" s="234" t="s">
        <v>451</v>
      </c>
      <c r="S922" t="b">
        <v>0</v>
      </c>
      <c r="T922" s="242"/>
      <c r="U922" s="103">
        <v>1</v>
      </c>
      <c r="V922" s="234" t="s">
        <v>272</v>
      </c>
      <c r="W922" s="103">
        <v>1</v>
      </c>
      <c r="X922" s="234" t="s">
        <v>272</v>
      </c>
      <c r="Y922" s="242"/>
      <c r="Z922" s="242"/>
      <c r="AA922" s="103"/>
      <c r="AB922" s="234" t="s">
        <v>12853</v>
      </c>
      <c r="AC922" s="243">
        <v>44253.568888888891</v>
      </c>
      <c r="AD922" s="234" t="s">
        <v>12763</v>
      </c>
      <c r="AE922" s="235" t="s">
        <v>13013</v>
      </c>
      <c r="AF922" s="237"/>
      <c r="AG922" s="234" t="s">
        <v>482</v>
      </c>
      <c r="AH922" s="241"/>
      <c r="AI922" t="b">
        <v>1</v>
      </c>
      <c r="AJ922" t="b">
        <v>0</v>
      </c>
      <c r="AK922" s="234"/>
      <c r="AL922" s="103"/>
      <c r="AM922" t="b">
        <v>0</v>
      </c>
      <c r="AN922" s="234"/>
      <c r="AO922" s="103"/>
      <c r="AP922" s="241"/>
      <c r="AQ922" s="241"/>
      <c r="AR922" s="241"/>
      <c r="AS922" s="241"/>
      <c r="AT922" s="234"/>
      <c r="AU922" s="234" t="s">
        <v>7085</v>
      </c>
      <c r="AV922" t="b">
        <v>0</v>
      </c>
      <c r="AW922" t="b">
        <v>0</v>
      </c>
      <c r="AX922" s="241"/>
      <c r="AY922" s="241"/>
      <c r="AZ922" s="234"/>
      <c r="BA922" s="234"/>
      <c r="BB922" s="234"/>
      <c r="BC922" t="b">
        <v>0</v>
      </c>
      <c r="BD922" s="234" t="s">
        <v>7008</v>
      </c>
      <c r="BE922" s="234" t="s">
        <v>7026</v>
      </c>
      <c r="BF922" s="234" t="s">
        <v>7027</v>
      </c>
      <c r="BG922" s="234" t="s">
        <v>7010</v>
      </c>
      <c r="BH922" s="234" t="s">
        <v>55</v>
      </c>
      <c r="BI922" s="243">
        <v>44573.402048611111</v>
      </c>
      <c r="BJ922" s="234" t="s">
        <v>442</v>
      </c>
      <c r="BK922" s="234" t="s">
        <v>451</v>
      </c>
      <c r="BL922" s="234" t="s">
        <v>451</v>
      </c>
      <c r="BM922" s="234" t="s">
        <v>451</v>
      </c>
      <c r="BN922" s="241"/>
      <c r="BO922" t="b">
        <v>0</v>
      </c>
      <c r="BP922" t="b">
        <v>0</v>
      </c>
      <c r="BQ922" t="b">
        <v>0</v>
      </c>
      <c r="BR922" s="241"/>
      <c r="BS922" s="241"/>
      <c r="BT922" s="234" t="s">
        <v>7012</v>
      </c>
      <c r="BU922" t="b">
        <v>0</v>
      </c>
      <c r="BV922" s="103"/>
      <c r="BW922" s="235" t="s">
        <v>13014</v>
      </c>
      <c r="BX922" s="234" t="s">
        <v>13013</v>
      </c>
      <c r="BY922" s="234" t="s">
        <v>56</v>
      </c>
      <c r="BZ922" s="234" t="s">
        <v>7014</v>
      </c>
    </row>
    <row r="923" spans="1:78" x14ac:dyDescent="0.25">
      <c r="A923" s="5">
        <v>1274</v>
      </c>
      <c r="B923" s="234" t="s">
        <v>13015</v>
      </c>
      <c r="C923" s="234" t="s">
        <v>13016</v>
      </c>
      <c r="D923" s="234"/>
      <c r="E923" s="234" t="s">
        <v>12399</v>
      </c>
      <c r="F923" s="234" t="s">
        <v>7156</v>
      </c>
      <c r="G923" s="234" t="s">
        <v>7856</v>
      </c>
      <c r="H923" s="234" t="s">
        <v>7018</v>
      </c>
      <c r="I923" s="242"/>
      <c r="J923" s="242">
        <v>44237</v>
      </c>
      <c r="K923" s="234" t="s">
        <v>7430</v>
      </c>
      <c r="L923" s="242">
        <v>44237</v>
      </c>
      <c r="M923" s="234" t="s">
        <v>7159</v>
      </c>
      <c r="N923" s="234" t="s">
        <v>7430</v>
      </c>
      <c r="O923" s="234" t="s">
        <v>12401</v>
      </c>
      <c r="P923" s="234" t="s">
        <v>6999</v>
      </c>
      <c r="Q923" s="234"/>
      <c r="R923" s="234" t="s">
        <v>451</v>
      </c>
      <c r="S923" t="b">
        <v>0</v>
      </c>
      <c r="T923" s="242"/>
      <c r="U923" s="103">
        <v>1</v>
      </c>
      <c r="V923" s="234" t="s">
        <v>272</v>
      </c>
      <c r="W923" s="103">
        <v>1</v>
      </c>
      <c r="X923" s="234" t="s">
        <v>272</v>
      </c>
      <c r="Y923" s="242"/>
      <c r="Z923" s="242"/>
      <c r="AA923" s="103"/>
      <c r="AB923" s="234"/>
      <c r="AC923" s="243">
        <v>44253.568877314814</v>
      </c>
      <c r="AD923" s="234" t="s">
        <v>12763</v>
      </c>
      <c r="AE923" s="235" t="s">
        <v>13017</v>
      </c>
      <c r="AF923" s="237"/>
      <c r="AG923" s="234" t="s">
        <v>482</v>
      </c>
      <c r="AH923" s="241"/>
      <c r="AI923" t="b">
        <v>1</v>
      </c>
      <c r="AJ923" t="b">
        <v>0</v>
      </c>
      <c r="AK923" s="234"/>
      <c r="AL923" s="103"/>
      <c r="AM923" t="b">
        <v>0</v>
      </c>
      <c r="AN923" s="234"/>
      <c r="AO923" s="103"/>
      <c r="AP923" s="241"/>
      <c r="AQ923" s="241"/>
      <c r="AR923" s="241"/>
      <c r="AS923" s="241"/>
      <c r="AT923" s="234" t="s">
        <v>7005</v>
      </c>
      <c r="AU923" s="234" t="s">
        <v>7085</v>
      </c>
      <c r="AV923" t="b">
        <v>0</v>
      </c>
      <c r="AW923" t="b">
        <v>0</v>
      </c>
      <c r="AX923" s="241"/>
      <c r="AY923" s="241"/>
      <c r="AZ923" s="234"/>
      <c r="BA923" s="234"/>
      <c r="BB923" s="234"/>
      <c r="BC923" t="b">
        <v>1</v>
      </c>
      <c r="BD923" s="234" t="s">
        <v>7170</v>
      </c>
      <c r="BE923" s="234" t="s">
        <v>7026</v>
      </c>
      <c r="BF923" s="234" t="s">
        <v>7027</v>
      </c>
      <c r="BG923" s="234" t="s">
        <v>7010</v>
      </c>
      <c r="BH923" s="234" t="s">
        <v>55</v>
      </c>
      <c r="BI923" s="243">
        <v>44573.402129629627</v>
      </c>
      <c r="BJ923" s="234" t="s">
        <v>442</v>
      </c>
      <c r="BK923" s="234" t="s">
        <v>451</v>
      </c>
      <c r="BL923" s="234" t="s">
        <v>451</v>
      </c>
      <c r="BM923" s="234" t="s">
        <v>451</v>
      </c>
      <c r="BN923" s="241"/>
      <c r="BO923" t="b">
        <v>0</v>
      </c>
      <c r="BP923" t="b">
        <v>0</v>
      </c>
      <c r="BQ923" t="b">
        <v>0</v>
      </c>
      <c r="BR923" s="241"/>
      <c r="BS923" s="241"/>
      <c r="BT923" s="234" t="s">
        <v>7012</v>
      </c>
      <c r="BU923" t="b">
        <v>0</v>
      </c>
      <c r="BV923" s="103"/>
      <c r="BW923" s="235" t="s">
        <v>13018</v>
      </c>
      <c r="BX923" s="234" t="s">
        <v>13017</v>
      </c>
      <c r="BY923" s="234" t="s">
        <v>56</v>
      </c>
      <c r="BZ923" s="234" t="s">
        <v>7014</v>
      </c>
    </row>
    <row r="924" spans="1:78" x14ac:dyDescent="0.25">
      <c r="A924" s="5">
        <v>1273</v>
      </c>
      <c r="B924" s="234" t="s">
        <v>13019</v>
      </c>
      <c r="C924" s="234" t="s">
        <v>13020</v>
      </c>
      <c r="D924" s="234"/>
      <c r="E924" s="234" t="s">
        <v>13021</v>
      </c>
      <c r="F924" s="234" t="s">
        <v>7156</v>
      </c>
      <c r="G924" s="234" t="s">
        <v>7856</v>
      </c>
      <c r="H924" s="234" t="s">
        <v>7018</v>
      </c>
      <c r="I924" s="242"/>
      <c r="J924" s="242">
        <v>44237</v>
      </c>
      <c r="K924" s="234" t="s">
        <v>7430</v>
      </c>
      <c r="L924" s="242">
        <v>44237</v>
      </c>
      <c r="M924" s="234" t="s">
        <v>6996</v>
      </c>
      <c r="N924" s="234" t="s">
        <v>13022</v>
      </c>
      <c r="O924" s="234" t="s">
        <v>13023</v>
      </c>
      <c r="P924" s="234" t="s">
        <v>6999</v>
      </c>
      <c r="Q924" s="234"/>
      <c r="R924" s="234" t="s">
        <v>451</v>
      </c>
      <c r="S924" t="b">
        <v>0</v>
      </c>
      <c r="T924" s="242"/>
      <c r="U924" s="103">
        <v>1</v>
      </c>
      <c r="V924" s="234" t="s">
        <v>272</v>
      </c>
      <c r="W924" s="103">
        <v>1</v>
      </c>
      <c r="X924" s="234" t="s">
        <v>272</v>
      </c>
      <c r="Y924" s="242"/>
      <c r="Z924" s="242"/>
      <c r="AA924" s="103"/>
      <c r="AB924" s="234"/>
      <c r="AC924" s="243">
        <v>44253.568854166668</v>
      </c>
      <c r="AD924" s="234" t="s">
        <v>12763</v>
      </c>
      <c r="AE924" s="235" t="s">
        <v>13024</v>
      </c>
      <c r="AF924" s="237"/>
      <c r="AG924" s="234" t="s">
        <v>482</v>
      </c>
      <c r="AH924" s="241"/>
      <c r="AI924" t="b">
        <v>1</v>
      </c>
      <c r="AJ924" t="b">
        <v>0</v>
      </c>
      <c r="AK924" s="234"/>
      <c r="AL924" s="103"/>
      <c r="AM924" t="b">
        <v>0</v>
      </c>
      <c r="AN924" s="234"/>
      <c r="AO924" s="103"/>
      <c r="AP924" s="241"/>
      <c r="AQ924" s="241"/>
      <c r="AR924" s="241"/>
      <c r="AS924" s="241"/>
      <c r="AT924" s="234"/>
      <c r="AU924" s="234" t="s">
        <v>7085</v>
      </c>
      <c r="AV924" t="b">
        <v>0</v>
      </c>
      <c r="AW924" t="b">
        <v>0</v>
      </c>
      <c r="AX924" s="241"/>
      <c r="AY924" s="241"/>
      <c r="AZ924" s="234"/>
      <c r="BA924" s="234"/>
      <c r="BB924" s="234"/>
      <c r="BC924" t="b">
        <v>1</v>
      </c>
      <c r="BD924" s="234" t="s">
        <v>7008</v>
      </c>
      <c r="BE924" s="234" t="s">
        <v>7026</v>
      </c>
      <c r="BF924" s="234" t="s">
        <v>7027</v>
      </c>
      <c r="BG924" s="234" t="s">
        <v>7010</v>
      </c>
      <c r="BH924" s="234" t="s">
        <v>55</v>
      </c>
      <c r="BI924" s="243">
        <v>44573.402118055557</v>
      </c>
      <c r="BJ924" s="234" t="s">
        <v>442</v>
      </c>
      <c r="BK924" s="234" t="s">
        <v>451</v>
      </c>
      <c r="BL924" s="234" t="s">
        <v>451</v>
      </c>
      <c r="BM924" s="234" t="s">
        <v>451</v>
      </c>
      <c r="BN924" s="241"/>
      <c r="BO924" t="b">
        <v>0</v>
      </c>
      <c r="BP924" t="b">
        <v>0</v>
      </c>
      <c r="BQ924" t="b">
        <v>0</v>
      </c>
      <c r="BR924" s="241"/>
      <c r="BS924" s="241"/>
      <c r="BT924" s="234" t="s">
        <v>7012</v>
      </c>
      <c r="BU924" t="b">
        <v>0</v>
      </c>
      <c r="BV924" s="103"/>
      <c r="BW924" s="235" t="s">
        <v>13025</v>
      </c>
      <c r="BX924" s="234" t="s">
        <v>13024</v>
      </c>
      <c r="BY924" s="234" t="s">
        <v>56</v>
      </c>
      <c r="BZ924" s="234" t="s">
        <v>7014</v>
      </c>
    </row>
    <row r="925" spans="1:78" x14ac:dyDescent="0.25">
      <c r="A925" s="5">
        <v>1272</v>
      </c>
      <c r="B925" s="234" t="s">
        <v>13026</v>
      </c>
      <c r="C925" s="234" t="s">
        <v>13027</v>
      </c>
      <c r="D925" s="234" t="s">
        <v>12131</v>
      </c>
      <c r="E925" s="234" t="s">
        <v>12132</v>
      </c>
      <c r="F925" s="234" t="s">
        <v>7156</v>
      </c>
      <c r="G925" s="234" t="s">
        <v>7856</v>
      </c>
      <c r="H925" s="234" t="s">
        <v>7018</v>
      </c>
      <c r="I925" s="242"/>
      <c r="J925" s="242">
        <v>44237</v>
      </c>
      <c r="K925" s="234" t="s">
        <v>7430</v>
      </c>
      <c r="L925" s="242">
        <v>44237</v>
      </c>
      <c r="M925" s="234" t="s">
        <v>6996</v>
      </c>
      <c r="N925" s="234" t="s">
        <v>11955</v>
      </c>
      <c r="O925" s="234" t="s">
        <v>11956</v>
      </c>
      <c r="P925" s="234" t="s">
        <v>6999</v>
      </c>
      <c r="Q925" s="234"/>
      <c r="R925" s="234" t="s">
        <v>451</v>
      </c>
      <c r="S925" t="b">
        <v>0</v>
      </c>
      <c r="T925" s="242"/>
      <c r="U925" s="103">
        <v>4</v>
      </c>
      <c r="V925" s="234" t="s">
        <v>272</v>
      </c>
      <c r="W925" s="103">
        <v>4</v>
      </c>
      <c r="X925" s="234" t="s">
        <v>272</v>
      </c>
      <c r="Y925" s="242"/>
      <c r="Z925" s="242"/>
      <c r="AA925" s="103"/>
      <c r="AB925" s="234" t="s">
        <v>12134</v>
      </c>
      <c r="AC925" s="243">
        <v>44253.568831018521</v>
      </c>
      <c r="AD925" s="234" t="s">
        <v>12763</v>
      </c>
      <c r="AE925" s="235" t="s">
        <v>13028</v>
      </c>
      <c r="AF925" s="237"/>
      <c r="AG925" s="234" t="s">
        <v>482</v>
      </c>
      <c r="AH925" s="241"/>
      <c r="AI925" t="b">
        <v>1</v>
      </c>
      <c r="AJ925" t="b">
        <v>0</v>
      </c>
      <c r="AK925" s="234"/>
      <c r="AL925" s="103"/>
      <c r="AM925" t="b">
        <v>0</v>
      </c>
      <c r="AN925" s="234"/>
      <c r="AO925" s="103"/>
      <c r="AP925" s="241"/>
      <c r="AQ925" s="241"/>
      <c r="AR925" s="241"/>
      <c r="AS925" s="241"/>
      <c r="AT925" s="234" t="s">
        <v>7005</v>
      </c>
      <c r="AU925" s="234" t="s">
        <v>7085</v>
      </c>
      <c r="AV925" t="b">
        <v>0</v>
      </c>
      <c r="AW925" t="b">
        <v>0</v>
      </c>
      <c r="AX925" s="241"/>
      <c r="AY925" s="241"/>
      <c r="AZ925" s="234"/>
      <c r="BA925" s="234"/>
      <c r="BB925" s="234"/>
      <c r="BC925" t="b">
        <v>0</v>
      </c>
      <c r="BD925" s="234" t="s">
        <v>7008</v>
      </c>
      <c r="BE925" s="234" t="s">
        <v>7026</v>
      </c>
      <c r="BF925" s="234" t="s">
        <v>7027</v>
      </c>
      <c r="BG925" s="234" t="s">
        <v>7010</v>
      </c>
      <c r="BH925" s="234" t="s">
        <v>55</v>
      </c>
      <c r="BI925" s="243">
        <v>44573.402118055557</v>
      </c>
      <c r="BJ925" s="234" t="s">
        <v>442</v>
      </c>
      <c r="BK925" s="234" t="s">
        <v>451</v>
      </c>
      <c r="BL925" s="234" t="s">
        <v>451</v>
      </c>
      <c r="BM925" s="234" t="s">
        <v>451</v>
      </c>
      <c r="BN925" s="241"/>
      <c r="BO925" t="b">
        <v>0</v>
      </c>
      <c r="BP925" t="b">
        <v>0</v>
      </c>
      <c r="BQ925" t="b">
        <v>0</v>
      </c>
      <c r="BR925" s="241"/>
      <c r="BS925" s="241"/>
      <c r="BT925" s="234" t="s">
        <v>7012</v>
      </c>
      <c r="BU925" t="b">
        <v>0</v>
      </c>
      <c r="BV925" s="103"/>
      <c r="BW925" s="235" t="s">
        <v>13029</v>
      </c>
      <c r="BX925" s="234" t="s">
        <v>13028</v>
      </c>
      <c r="BY925" s="234" t="s">
        <v>56</v>
      </c>
      <c r="BZ925" s="234" t="s">
        <v>7014</v>
      </c>
    </row>
    <row r="926" spans="1:78" x14ac:dyDescent="0.25">
      <c r="A926" s="5">
        <v>1271</v>
      </c>
      <c r="B926" s="234" t="s">
        <v>13030</v>
      </c>
      <c r="C926" s="234" t="s">
        <v>13031</v>
      </c>
      <c r="D926" s="234" t="s">
        <v>12295</v>
      </c>
      <c r="E926" s="234" t="s">
        <v>12295</v>
      </c>
      <c r="F926" s="234" t="s">
        <v>7156</v>
      </c>
      <c r="G926" s="234" t="s">
        <v>7018</v>
      </c>
      <c r="H926" s="234" t="s">
        <v>7856</v>
      </c>
      <c r="I926" s="242"/>
      <c r="J926" s="242">
        <v>44232</v>
      </c>
      <c r="K926" s="234" t="s">
        <v>7430</v>
      </c>
      <c r="L926" s="242">
        <v>44237</v>
      </c>
      <c r="M926" s="234" t="s">
        <v>7832</v>
      </c>
      <c r="N926" s="234" t="s">
        <v>12298</v>
      </c>
      <c r="O926" s="234" t="s">
        <v>12299</v>
      </c>
      <c r="P926" s="234" t="s">
        <v>6999</v>
      </c>
      <c r="Q926" s="234"/>
      <c r="R926" s="234" t="s">
        <v>451</v>
      </c>
      <c r="S926" t="b">
        <v>0</v>
      </c>
      <c r="T926" s="242"/>
      <c r="U926" s="103">
        <v>10</v>
      </c>
      <c r="V926" s="234" t="s">
        <v>272</v>
      </c>
      <c r="W926" s="103">
        <v>10</v>
      </c>
      <c r="X926" s="234" t="s">
        <v>272</v>
      </c>
      <c r="Y926" s="242"/>
      <c r="Z926" s="242"/>
      <c r="AA926" s="103"/>
      <c r="AB926" s="234" t="s">
        <v>12300</v>
      </c>
      <c r="AC926" s="243">
        <v>44253.568807870368</v>
      </c>
      <c r="AD926" s="234" t="s">
        <v>12763</v>
      </c>
      <c r="AE926" s="235" t="s">
        <v>13032</v>
      </c>
      <c r="AF926" s="237"/>
      <c r="AG926" s="234" t="s">
        <v>482</v>
      </c>
      <c r="AH926" s="241"/>
      <c r="AI926" t="b">
        <v>1</v>
      </c>
      <c r="AJ926" t="b">
        <v>0</v>
      </c>
      <c r="AK926" s="234"/>
      <c r="AL926" s="103"/>
      <c r="AM926" t="b">
        <v>0</v>
      </c>
      <c r="AN926" s="234"/>
      <c r="AO926" s="103"/>
      <c r="AP926" s="241"/>
      <c r="AQ926" s="241"/>
      <c r="AR926" s="241"/>
      <c r="AS926" s="241"/>
      <c r="AT926" s="234" t="s">
        <v>7005</v>
      </c>
      <c r="AU926" s="234" t="s">
        <v>7085</v>
      </c>
      <c r="AV926" t="b">
        <v>0</v>
      </c>
      <c r="AW926" t="b">
        <v>0</v>
      </c>
      <c r="AX926" s="241"/>
      <c r="AY926" s="241"/>
      <c r="AZ926" s="234"/>
      <c r="BA926" s="234"/>
      <c r="BB926" s="234"/>
      <c r="BC926" t="b">
        <v>0</v>
      </c>
      <c r="BD926" s="234" t="s">
        <v>7838</v>
      </c>
      <c r="BE926" s="234" t="s">
        <v>7026</v>
      </c>
      <c r="BF926" s="234" t="s">
        <v>7027</v>
      </c>
      <c r="BG926" s="234" t="s">
        <v>7028</v>
      </c>
      <c r="BH926" s="234" t="s">
        <v>55</v>
      </c>
      <c r="BI926" s="243">
        <v>44573.402118055557</v>
      </c>
      <c r="BJ926" s="234" t="s">
        <v>442</v>
      </c>
      <c r="BK926" s="234" t="s">
        <v>451</v>
      </c>
      <c r="BL926" s="234" t="s">
        <v>451</v>
      </c>
      <c r="BM926" s="234" t="s">
        <v>451</v>
      </c>
      <c r="BN926" s="241"/>
      <c r="BO926" t="b">
        <v>0</v>
      </c>
      <c r="BP926" t="b">
        <v>0</v>
      </c>
      <c r="BQ926" t="b">
        <v>0</v>
      </c>
      <c r="BR926" s="241"/>
      <c r="BS926" s="241"/>
      <c r="BT926" s="234" t="s">
        <v>7012</v>
      </c>
      <c r="BU926" t="b">
        <v>0</v>
      </c>
      <c r="BV926" s="103"/>
      <c r="BW926" s="235" t="s">
        <v>13033</v>
      </c>
      <c r="BX926" s="234" t="s">
        <v>13032</v>
      </c>
      <c r="BY926" s="234" t="s">
        <v>56</v>
      </c>
      <c r="BZ926" s="234" t="s">
        <v>7014</v>
      </c>
    </row>
    <row r="927" spans="1:78" x14ac:dyDescent="0.25">
      <c r="A927" s="5">
        <v>1270</v>
      </c>
      <c r="B927" s="234" t="s">
        <v>13034</v>
      </c>
      <c r="C927" s="234" t="s">
        <v>13035</v>
      </c>
      <c r="D927" s="234" t="s">
        <v>7203</v>
      </c>
      <c r="E927" s="234" t="s">
        <v>7849</v>
      </c>
      <c r="F927" s="234" t="s">
        <v>7156</v>
      </c>
      <c r="G927" s="234" t="s">
        <v>7856</v>
      </c>
      <c r="H927" s="234" t="s">
        <v>7018</v>
      </c>
      <c r="I927" s="242"/>
      <c r="J927" s="242">
        <v>44237</v>
      </c>
      <c r="K927" s="234" t="s">
        <v>7430</v>
      </c>
      <c r="L927" s="242">
        <v>44237</v>
      </c>
      <c r="M927" s="234" t="s">
        <v>6996</v>
      </c>
      <c r="N927" s="234" t="s">
        <v>7204</v>
      </c>
      <c r="O927" s="234" t="s">
        <v>7205</v>
      </c>
      <c r="P927" s="234" t="s">
        <v>6999</v>
      </c>
      <c r="Q927" s="234"/>
      <c r="R927" s="234" t="s">
        <v>451</v>
      </c>
      <c r="S927" t="b">
        <v>0</v>
      </c>
      <c r="T927" s="242"/>
      <c r="U927" s="103">
        <v>5</v>
      </c>
      <c r="V927" s="234" t="s">
        <v>272</v>
      </c>
      <c r="W927" s="103">
        <v>5</v>
      </c>
      <c r="X927" s="234" t="s">
        <v>272</v>
      </c>
      <c r="Y927" s="242"/>
      <c r="Z927" s="242"/>
      <c r="AA927" s="103"/>
      <c r="AB927" s="234"/>
      <c r="AC927" s="243">
        <v>44253.568784722222</v>
      </c>
      <c r="AD927" s="234" t="s">
        <v>12763</v>
      </c>
      <c r="AE927" s="235" t="s">
        <v>13036</v>
      </c>
      <c r="AF927" s="237"/>
      <c r="AG927" s="234" t="s">
        <v>482</v>
      </c>
      <c r="AH927" s="241"/>
      <c r="AI927" t="b">
        <v>1</v>
      </c>
      <c r="AJ927" t="b">
        <v>0</v>
      </c>
      <c r="AK927" s="234"/>
      <c r="AL927" s="103"/>
      <c r="AM927" t="b">
        <v>0</v>
      </c>
      <c r="AN927" s="234"/>
      <c r="AO927" s="103"/>
      <c r="AP927" s="241"/>
      <c r="AQ927" s="241"/>
      <c r="AR927" s="241"/>
      <c r="AS927" s="241"/>
      <c r="AT927" s="234" t="s">
        <v>7430</v>
      </c>
      <c r="AU927" s="234" t="s">
        <v>7085</v>
      </c>
      <c r="AV927" t="b">
        <v>0</v>
      </c>
      <c r="AW927" t="b">
        <v>0</v>
      </c>
      <c r="AX927" s="241"/>
      <c r="AY927" s="241"/>
      <c r="AZ927" s="234"/>
      <c r="BA927" s="234"/>
      <c r="BB927" s="234"/>
      <c r="BC927" t="b">
        <v>0</v>
      </c>
      <c r="BD927" s="234" t="s">
        <v>7008</v>
      </c>
      <c r="BE927" s="234" t="s">
        <v>7026</v>
      </c>
      <c r="BF927" s="234" t="s">
        <v>7027</v>
      </c>
      <c r="BG927" s="234" t="s">
        <v>7010</v>
      </c>
      <c r="BH927" s="234" t="s">
        <v>55</v>
      </c>
      <c r="BI927" s="243">
        <v>44573.402106481481</v>
      </c>
      <c r="BJ927" s="234" t="s">
        <v>442</v>
      </c>
      <c r="BK927" s="234" t="s">
        <v>451</v>
      </c>
      <c r="BL927" s="234" t="s">
        <v>451</v>
      </c>
      <c r="BM927" s="234" t="s">
        <v>451</v>
      </c>
      <c r="BN927" s="241"/>
      <c r="BO927" t="b">
        <v>0</v>
      </c>
      <c r="BP927" t="b">
        <v>0</v>
      </c>
      <c r="BQ927" t="b">
        <v>0</v>
      </c>
      <c r="BR927" s="241"/>
      <c r="BS927" s="241"/>
      <c r="BT927" s="234" t="s">
        <v>7012</v>
      </c>
      <c r="BU927" t="b">
        <v>0</v>
      </c>
      <c r="BV927" s="103"/>
      <c r="BW927" s="235" t="s">
        <v>13037</v>
      </c>
      <c r="BX927" s="234" t="s">
        <v>13036</v>
      </c>
      <c r="BY927" s="234" t="s">
        <v>56</v>
      </c>
      <c r="BZ927" s="234" t="s">
        <v>7014</v>
      </c>
    </row>
    <row r="928" spans="1:78" x14ac:dyDescent="0.25">
      <c r="A928" s="5">
        <v>1269</v>
      </c>
      <c r="B928" s="234" t="s">
        <v>13038</v>
      </c>
      <c r="C928" s="234" t="s">
        <v>13039</v>
      </c>
      <c r="D928" s="234" t="s">
        <v>13040</v>
      </c>
      <c r="E928" s="234" t="s">
        <v>13041</v>
      </c>
      <c r="F928" s="234" t="s">
        <v>2991</v>
      </c>
      <c r="G928" s="234" t="s">
        <v>7033</v>
      </c>
      <c r="H928" s="234" t="s">
        <v>7034</v>
      </c>
      <c r="I928" s="242"/>
      <c r="J928" s="242">
        <v>44237</v>
      </c>
      <c r="K928" s="234" t="s">
        <v>7430</v>
      </c>
      <c r="L928" s="242">
        <v>44239</v>
      </c>
      <c r="M928" s="234" t="s">
        <v>6996</v>
      </c>
      <c r="N928" s="234" t="s">
        <v>13042</v>
      </c>
      <c r="O928" s="234" t="s">
        <v>13043</v>
      </c>
      <c r="P928" s="234" t="s">
        <v>6999</v>
      </c>
      <c r="Q928" s="234"/>
      <c r="R928" s="234" t="s">
        <v>451</v>
      </c>
      <c r="S928" t="b">
        <v>0</v>
      </c>
      <c r="T928" s="242"/>
      <c r="U928" s="103">
        <v>3822</v>
      </c>
      <c r="V928" s="234" t="s">
        <v>272</v>
      </c>
      <c r="W928" s="103">
        <v>26755</v>
      </c>
      <c r="X928" s="234" t="s">
        <v>272</v>
      </c>
      <c r="Y928" s="242"/>
      <c r="Z928" s="242"/>
      <c r="AA928" s="103"/>
      <c r="AB928" s="234" t="s">
        <v>13044</v>
      </c>
      <c r="AC928" s="243">
        <v>44253.568761574075</v>
      </c>
      <c r="AD928" s="234" t="s">
        <v>12763</v>
      </c>
      <c r="AE928" s="235" t="s">
        <v>13045</v>
      </c>
      <c r="AF928" s="237"/>
      <c r="AG928" s="234" t="s">
        <v>482</v>
      </c>
      <c r="AH928" s="241"/>
      <c r="AI928" t="b">
        <v>1</v>
      </c>
      <c r="AJ928" t="b">
        <v>0</v>
      </c>
      <c r="AK928" s="234"/>
      <c r="AL928" s="103"/>
      <c r="AM928" t="b">
        <v>0</v>
      </c>
      <c r="AN928" s="234"/>
      <c r="AO928" s="103"/>
      <c r="AP928" s="241"/>
      <c r="AQ928" s="241"/>
      <c r="AR928" s="241"/>
      <c r="AS928" s="241"/>
      <c r="AT928" s="234" t="s">
        <v>7120</v>
      </c>
      <c r="AU928" s="234" t="s">
        <v>7085</v>
      </c>
      <c r="AV928" t="b">
        <v>0</v>
      </c>
      <c r="AW928" t="b">
        <v>0</v>
      </c>
      <c r="AX928" s="241"/>
      <c r="AY928" s="241"/>
      <c r="AZ928" s="234"/>
      <c r="BA928" s="234"/>
      <c r="BB928" s="234"/>
      <c r="BC928" t="b">
        <v>0</v>
      </c>
      <c r="BD928" s="234" t="s">
        <v>7008</v>
      </c>
      <c r="BE928" s="234" t="s">
        <v>7045</v>
      </c>
      <c r="BF928" s="234" t="s">
        <v>7027</v>
      </c>
      <c r="BG928" s="234" t="s">
        <v>7028</v>
      </c>
      <c r="BH928" s="234" t="s">
        <v>55</v>
      </c>
      <c r="BI928" s="243">
        <v>44573.402106481481</v>
      </c>
      <c r="BJ928" s="234" t="s">
        <v>442</v>
      </c>
      <c r="BK928" s="234" t="s">
        <v>451</v>
      </c>
      <c r="BL928" s="234" t="s">
        <v>451</v>
      </c>
      <c r="BM928" s="234" t="s">
        <v>451</v>
      </c>
      <c r="BN928" s="241"/>
      <c r="BO928" t="b">
        <v>0</v>
      </c>
      <c r="BP928" t="b">
        <v>0</v>
      </c>
      <c r="BQ928" t="b">
        <v>0</v>
      </c>
      <c r="BR928" s="241"/>
      <c r="BS928" s="241"/>
      <c r="BT928" s="234" t="s">
        <v>7012</v>
      </c>
      <c r="BU928" t="b">
        <v>0</v>
      </c>
      <c r="BV928" s="103"/>
      <c r="BW928" s="235" t="s">
        <v>13046</v>
      </c>
      <c r="BX928" s="234" t="s">
        <v>13045</v>
      </c>
      <c r="BY928" s="234" t="s">
        <v>56</v>
      </c>
      <c r="BZ928" s="234" t="s">
        <v>7014</v>
      </c>
    </row>
    <row r="929" spans="1:78" x14ac:dyDescent="0.25">
      <c r="A929" s="5">
        <v>1268</v>
      </c>
      <c r="B929" s="234" t="s">
        <v>13047</v>
      </c>
      <c r="C929" s="234" t="s">
        <v>13048</v>
      </c>
      <c r="D929" s="234" t="s">
        <v>9917</v>
      </c>
      <c r="E929" s="234" t="s">
        <v>11748</v>
      </c>
      <c r="F929" s="234" t="s">
        <v>7156</v>
      </c>
      <c r="G929" s="234" t="s">
        <v>7856</v>
      </c>
      <c r="H929" s="234" t="s">
        <v>7018</v>
      </c>
      <c r="I929" s="242"/>
      <c r="J929" s="242">
        <v>44236</v>
      </c>
      <c r="K929" s="234" t="s">
        <v>7430</v>
      </c>
      <c r="L929" s="242">
        <v>44237</v>
      </c>
      <c r="M929" s="234" t="s">
        <v>6996</v>
      </c>
      <c r="N929" s="234" t="s">
        <v>9919</v>
      </c>
      <c r="O929" s="234" t="s">
        <v>9920</v>
      </c>
      <c r="P929" s="234" t="s">
        <v>6999</v>
      </c>
      <c r="Q929" s="234"/>
      <c r="R929" s="234" t="s">
        <v>451</v>
      </c>
      <c r="S929" t="b">
        <v>0</v>
      </c>
      <c r="T929" s="242"/>
      <c r="U929" s="103">
        <v>15</v>
      </c>
      <c r="V929" s="234" t="s">
        <v>272</v>
      </c>
      <c r="W929" s="103">
        <v>15</v>
      </c>
      <c r="X929" s="234" t="s">
        <v>272</v>
      </c>
      <c r="Y929" s="242"/>
      <c r="Z929" s="242"/>
      <c r="AA929" s="103"/>
      <c r="AB929" s="234" t="s">
        <v>9921</v>
      </c>
      <c r="AC929" s="243">
        <v>44253.568738425929</v>
      </c>
      <c r="AD929" s="234" t="s">
        <v>12763</v>
      </c>
      <c r="AE929" s="235" t="s">
        <v>13049</v>
      </c>
      <c r="AF929" s="237"/>
      <c r="AG929" s="234" t="s">
        <v>482</v>
      </c>
      <c r="AH929" s="241"/>
      <c r="AI929" t="b">
        <v>1</v>
      </c>
      <c r="AJ929" t="b">
        <v>0</v>
      </c>
      <c r="AK929" s="234"/>
      <c r="AL929" s="103"/>
      <c r="AM929" t="b">
        <v>0</v>
      </c>
      <c r="AN929" s="234"/>
      <c r="AO929" s="103"/>
      <c r="AP929" s="241"/>
      <c r="AQ929" s="241"/>
      <c r="AR929" s="241"/>
      <c r="AS929" s="241"/>
      <c r="AT929" s="234" t="s">
        <v>7005</v>
      </c>
      <c r="AU929" s="234" t="s">
        <v>7085</v>
      </c>
      <c r="AV929" t="b">
        <v>0</v>
      </c>
      <c r="AW929" t="b">
        <v>0</v>
      </c>
      <c r="AX929" s="241"/>
      <c r="AY929" s="241"/>
      <c r="AZ929" s="234"/>
      <c r="BA929" s="234"/>
      <c r="BB929" s="234"/>
      <c r="BC929" t="b">
        <v>0</v>
      </c>
      <c r="BD929" s="234" t="s">
        <v>7008</v>
      </c>
      <c r="BE929" s="234" t="s">
        <v>7026</v>
      </c>
      <c r="BF929" s="234" t="s">
        <v>7027</v>
      </c>
      <c r="BG929" s="234" t="s">
        <v>7010</v>
      </c>
      <c r="BH929" s="234" t="s">
        <v>55</v>
      </c>
      <c r="BI929" s="243">
        <v>44573.402106481481</v>
      </c>
      <c r="BJ929" s="234" t="s">
        <v>442</v>
      </c>
      <c r="BK929" s="234" t="s">
        <v>451</v>
      </c>
      <c r="BL929" s="234" t="s">
        <v>451</v>
      </c>
      <c r="BM929" s="234" t="s">
        <v>451</v>
      </c>
      <c r="BN929" s="241"/>
      <c r="BO929" t="b">
        <v>0</v>
      </c>
      <c r="BP929" t="b">
        <v>0</v>
      </c>
      <c r="BQ929" t="b">
        <v>0</v>
      </c>
      <c r="BR929" s="241"/>
      <c r="BS929" s="241"/>
      <c r="BT929" s="234" t="s">
        <v>7012</v>
      </c>
      <c r="BU929" t="b">
        <v>0</v>
      </c>
      <c r="BV929" s="103"/>
      <c r="BW929" s="235" t="s">
        <v>13050</v>
      </c>
      <c r="BX929" s="234" t="s">
        <v>13049</v>
      </c>
      <c r="BY929" s="234" t="s">
        <v>56</v>
      </c>
      <c r="BZ929" s="234" t="s">
        <v>7014</v>
      </c>
    </row>
    <row r="930" spans="1:78" x14ac:dyDescent="0.25">
      <c r="A930" s="5">
        <v>1267</v>
      </c>
      <c r="B930" s="234" t="s">
        <v>13051</v>
      </c>
      <c r="C930" s="234" t="s">
        <v>13052</v>
      </c>
      <c r="D930" s="234" t="s">
        <v>12852</v>
      </c>
      <c r="E930" s="234" t="s">
        <v>12852</v>
      </c>
      <c r="F930" s="234" t="s">
        <v>7156</v>
      </c>
      <c r="G930" s="234" t="s">
        <v>7856</v>
      </c>
      <c r="H930" s="234" t="s">
        <v>7018</v>
      </c>
      <c r="I930" s="242"/>
      <c r="J930" s="242">
        <v>44236</v>
      </c>
      <c r="K930" s="234" t="s">
        <v>7430</v>
      </c>
      <c r="L930" s="242">
        <v>44237</v>
      </c>
      <c r="M930" s="234" t="s">
        <v>6996</v>
      </c>
      <c r="N930" s="234" t="s">
        <v>11657</v>
      </c>
      <c r="O930" s="234" t="s">
        <v>11658</v>
      </c>
      <c r="P930" s="234" t="s">
        <v>6999</v>
      </c>
      <c r="Q930" s="234"/>
      <c r="R930" s="234" t="s">
        <v>451</v>
      </c>
      <c r="S930" t="b">
        <v>0</v>
      </c>
      <c r="T930" s="242"/>
      <c r="U930" s="103">
        <v>1</v>
      </c>
      <c r="V930" s="234" t="s">
        <v>272</v>
      </c>
      <c r="W930" s="103">
        <v>1</v>
      </c>
      <c r="X930" s="234" t="s">
        <v>272</v>
      </c>
      <c r="Y930" s="242"/>
      <c r="Z930" s="242"/>
      <c r="AA930" s="103"/>
      <c r="AB930" s="234" t="s">
        <v>12853</v>
      </c>
      <c r="AC930" s="243">
        <v>44253.568715277775</v>
      </c>
      <c r="AD930" s="234" t="s">
        <v>12763</v>
      </c>
      <c r="AE930" s="235" t="s">
        <v>13053</v>
      </c>
      <c r="AF930" s="237"/>
      <c r="AG930" s="234" t="s">
        <v>482</v>
      </c>
      <c r="AH930" s="241"/>
      <c r="AI930" t="b">
        <v>1</v>
      </c>
      <c r="AJ930" t="b">
        <v>0</v>
      </c>
      <c r="AK930" s="234"/>
      <c r="AL930" s="103"/>
      <c r="AM930" t="b">
        <v>0</v>
      </c>
      <c r="AN930" s="234"/>
      <c r="AO930" s="103"/>
      <c r="AP930" s="241"/>
      <c r="AQ930" s="241"/>
      <c r="AR930" s="241"/>
      <c r="AS930" s="241"/>
      <c r="AT930" s="234"/>
      <c r="AU930" s="234" t="s">
        <v>7085</v>
      </c>
      <c r="AV930" t="b">
        <v>0</v>
      </c>
      <c r="AW930" t="b">
        <v>0</v>
      </c>
      <c r="AX930" s="241"/>
      <c r="AY930" s="241"/>
      <c r="AZ930" s="234"/>
      <c r="BA930" s="234"/>
      <c r="BB930" s="234"/>
      <c r="BC930" t="b">
        <v>0</v>
      </c>
      <c r="BD930" s="234" t="s">
        <v>7008</v>
      </c>
      <c r="BE930" s="234" t="s">
        <v>7026</v>
      </c>
      <c r="BF930" s="234" t="s">
        <v>7027</v>
      </c>
      <c r="BG930" s="234" t="s">
        <v>7010</v>
      </c>
      <c r="BH930" s="234" t="s">
        <v>55</v>
      </c>
      <c r="BI930" s="243">
        <v>44573.402106481481</v>
      </c>
      <c r="BJ930" s="234" t="s">
        <v>442</v>
      </c>
      <c r="BK930" s="234" t="s">
        <v>451</v>
      </c>
      <c r="BL930" s="234" t="s">
        <v>451</v>
      </c>
      <c r="BM930" s="234" t="s">
        <v>451</v>
      </c>
      <c r="BN930" s="241"/>
      <c r="BO930" t="b">
        <v>0</v>
      </c>
      <c r="BP930" t="b">
        <v>0</v>
      </c>
      <c r="BQ930" t="b">
        <v>0</v>
      </c>
      <c r="BR930" s="241"/>
      <c r="BS930" s="241"/>
      <c r="BT930" s="234" t="s">
        <v>7012</v>
      </c>
      <c r="BU930" t="b">
        <v>0</v>
      </c>
      <c r="BV930" s="103"/>
      <c r="BW930" s="235" t="s">
        <v>13054</v>
      </c>
      <c r="BX930" s="234" t="s">
        <v>13053</v>
      </c>
      <c r="BY930" s="234" t="s">
        <v>56</v>
      </c>
      <c r="BZ930" s="234" t="s">
        <v>7014</v>
      </c>
    </row>
    <row r="931" spans="1:78" x14ac:dyDescent="0.25">
      <c r="A931" s="5">
        <v>1266</v>
      </c>
      <c r="B931" s="234" t="s">
        <v>13055</v>
      </c>
      <c r="C931" s="234" t="s">
        <v>13056</v>
      </c>
      <c r="D931" s="234" t="s">
        <v>7728</v>
      </c>
      <c r="E931" s="234" t="s">
        <v>11739</v>
      </c>
      <c r="F931" s="234" t="s">
        <v>6993</v>
      </c>
      <c r="G931" s="234" t="s">
        <v>13057</v>
      </c>
      <c r="H931" s="234" t="s">
        <v>7730</v>
      </c>
      <c r="I931" s="242"/>
      <c r="J931" s="242">
        <v>44236</v>
      </c>
      <c r="K931" s="234" t="s">
        <v>7430</v>
      </c>
      <c r="L931" s="242">
        <v>44239</v>
      </c>
      <c r="M931" s="234" t="s">
        <v>6996</v>
      </c>
      <c r="N931" s="234" t="s">
        <v>7731</v>
      </c>
      <c r="O931" s="234" t="s">
        <v>7205</v>
      </c>
      <c r="P931" s="234" t="s">
        <v>6999</v>
      </c>
      <c r="Q931" s="234"/>
      <c r="R931" s="234" t="s">
        <v>451</v>
      </c>
      <c r="S931" t="b">
        <v>0</v>
      </c>
      <c r="T931" s="242"/>
      <c r="U931" s="103">
        <v>2</v>
      </c>
      <c r="V931" s="234" t="s">
        <v>272</v>
      </c>
      <c r="W931" s="103">
        <v>2</v>
      </c>
      <c r="X931" s="234" t="s">
        <v>272</v>
      </c>
      <c r="Y931" s="242"/>
      <c r="Z931" s="242"/>
      <c r="AA931" s="103"/>
      <c r="AB931" s="234" t="s">
        <v>7733</v>
      </c>
      <c r="AC931" s="243">
        <v>44253.568692129629</v>
      </c>
      <c r="AD931" s="234" t="s">
        <v>12763</v>
      </c>
      <c r="AE931" s="235" t="s">
        <v>13058</v>
      </c>
      <c r="AF931" s="237"/>
      <c r="AG931" s="234" t="s">
        <v>482</v>
      </c>
      <c r="AH931" s="241"/>
      <c r="AI931" t="b">
        <v>1</v>
      </c>
      <c r="AJ931" t="b">
        <v>0</v>
      </c>
      <c r="AK931" s="234"/>
      <c r="AL931" s="103"/>
      <c r="AM931" t="b">
        <v>0</v>
      </c>
      <c r="AN931" s="234"/>
      <c r="AO931" s="103"/>
      <c r="AP931" s="241"/>
      <c r="AQ931" s="241"/>
      <c r="AR931" s="241"/>
      <c r="AS931" s="241"/>
      <c r="AT931" s="234" t="s">
        <v>7005</v>
      </c>
      <c r="AU931" s="234" t="s">
        <v>7085</v>
      </c>
      <c r="AV931" t="b">
        <v>0</v>
      </c>
      <c r="AW931" t="b">
        <v>0</v>
      </c>
      <c r="AX931" s="241"/>
      <c r="AY931" s="241"/>
      <c r="AZ931" s="234"/>
      <c r="BA931" s="234"/>
      <c r="BB931" s="234"/>
      <c r="BC931" t="b">
        <v>0</v>
      </c>
      <c r="BD931" s="234" t="s">
        <v>7008</v>
      </c>
      <c r="BE931" s="234" t="s">
        <v>7737</v>
      </c>
      <c r="BF931" s="234" t="s">
        <v>7027</v>
      </c>
      <c r="BG931" s="234" t="s">
        <v>7028</v>
      </c>
      <c r="BH931" s="234" t="s">
        <v>55</v>
      </c>
      <c r="BI931" s="243">
        <v>44573.402094907404</v>
      </c>
      <c r="BJ931" s="234" t="s">
        <v>442</v>
      </c>
      <c r="BK931" s="234" t="s">
        <v>451</v>
      </c>
      <c r="BL931" s="234" t="s">
        <v>451</v>
      </c>
      <c r="BM931" s="234" t="s">
        <v>451</v>
      </c>
      <c r="BN931" s="241"/>
      <c r="BO931" t="b">
        <v>0</v>
      </c>
      <c r="BP931" t="b">
        <v>0</v>
      </c>
      <c r="BQ931" t="b">
        <v>0</v>
      </c>
      <c r="BR931" s="241"/>
      <c r="BS931" s="241"/>
      <c r="BT931" s="234" t="s">
        <v>7012</v>
      </c>
      <c r="BU931" t="b">
        <v>0</v>
      </c>
      <c r="BV931" s="103"/>
      <c r="BW931" s="235" t="s">
        <v>13059</v>
      </c>
      <c r="BX931" s="234" t="s">
        <v>13058</v>
      </c>
      <c r="BY931" s="234" t="s">
        <v>56</v>
      </c>
      <c r="BZ931" s="234" t="s">
        <v>7014</v>
      </c>
    </row>
    <row r="932" spans="1:78" x14ac:dyDescent="0.25">
      <c r="A932" s="5">
        <v>1265</v>
      </c>
      <c r="B932" s="234" t="s">
        <v>13060</v>
      </c>
      <c r="C932" s="234" t="s">
        <v>13061</v>
      </c>
      <c r="D932" s="234"/>
      <c r="E932" s="234" t="s">
        <v>13062</v>
      </c>
      <c r="F932" s="234" t="s">
        <v>7156</v>
      </c>
      <c r="G932" s="234" t="s">
        <v>7856</v>
      </c>
      <c r="H932" s="234" t="s">
        <v>7018</v>
      </c>
      <c r="I932" s="242"/>
      <c r="J932" s="242">
        <v>44236</v>
      </c>
      <c r="K932" s="234" t="s">
        <v>7430</v>
      </c>
      <c r="L932" s="242">
        <v>44237</v>
      </c>
      <c r="M932" s="234" t="s">
        <v>7813</v>
      </c>
      <c r="N932" s="234" t="s">
        <v>7430</v>
      </c>
      <c r="O932" s="234" t="s">
        <v>13063</v>
      </c>
      <c r="P932" s="234" t="s">
        <v>6999</v>
      </c>
      <c r="Q932" s="234"/>
      <c r="R932" s="234" t="s">
        <v>451</v>
      </c>
      <c r="S932" t="b">
        <v>0</v>
      </c>
      <c r="T932" s="242"/>
      <c r="U932" s="103">
        <v>2</v>
      </c>
      <c r="V932" s="234" t="s">
        <v>272</v>
      </c>
      <c r="W932" s="103">
        <v>2</v>
      </c>
      <c r="X932" s="234" t="s">
        <v>272</v>
      </c>
      <c r="Y932" s="242"/>
      <c r="Z932" s="242"/>
      <c r="AA932" s="103"/>
      <c r="AB932" s="234"/>
      <c r="AC932" s="243">
        <v>44253.568645833337</v>
      </c>
      <c r="AD932" s="234" t="s">
        <v>12763</v>
      </c>
      <c r="AE932" s="235" t="s">
        <v>13064</v>
      </c>
      <c r="AF932" s="237"/>
      <c r="AG932" s="234" t="s">
        <v>482</v>
      </c>
      <c r="AH932" s="241"/>
      <c r="AI932" t="b">
        <v>1</v>
      </c>
      <c r="AJ932" t="b">
        <v>0</v>
      </c>
      <c r="AK932" s="234"/>
      <c r="AL932" s="103"/>
      <c r="AM932" t="b">
        <v>0</v>
      </c>
      <c r="AN932" s="234"/>
      <c r="AO932" s="103"/>
      <c r="AP932" s="241"/>
      <c r="AQ932" s="241"/>
      <c r="AR932" s="241"/>
      <c r="AS932" s="241"/>
      <c r="AT932" s="234"/>
      <c r="AU932" s="234" t="s">
        <v>7085</v>
      </c>
      <c r="AV932" t="b">
        <v>0</v>
      </c>
      <c r="AW932" t="b">
        <v>0</v>
      </c>
      <c r="AX932" s="241"/>
      <c r="AY932" s="241"/>
      <c r="AZ932" s="234"/>
      <c r="BA932" s="234"/>
      <c r="BB932" s="234"/>
      <c r="BC932" t="b">
        <v>1</v>
      </c>
      <c r="BD932" s="234" t="s">
        <v>7821</v>
      </c>
      <c r="BE932" s="234" t="s">
        <v>7026</v>
      </c>
      <c r="BF932" s="234" t="s">
        <v>7027</v>
      </c>
      <c r="BG932" s="234" t="s">
        <v>7010</v>
      </c>
      <c r="BH932" s="234" t="s">
        <v>55</v>
      </c>
      <c r="BI932" s="243">
        <v>44573.402094907404</v>
      </c>
      <c r="BJ932" s="234" t="s">
        <v>442</v>
      </c>
      <c r="BK932" s="234" t="s">
        <v>451</v>
      </c>
      <c r="BL932" s="234" t="s">
        <v>451</v>
      </c>
      <c r="BM932" s="234" t="s">
        <v>451</v>
      </c>
      <c r="BN932" s="241"/>
      <c r="BO932" t="b">
        <v>0</v>
      </c>
      <c r="BP932" t="b">
        <v>0</v>
      </c>
      <c r="BQ932" t="b">
        <v>0</v>
      </c>
      <c r="BR932" s="241"/>
      <c r="BS932" s="241"/>
      <c r="BT932" s="234" t="s">
        <v>7012</v>
      </c>
      <c r="BU932" t="b">
        <v>0</v>
      </c>
      <c r="BV932" s="103"/>
      <c r="BW932" s="235" t="s">
        <v>13065</v>
      </c>
      <c r="BX932" s="234" t="s">
        <v>13064</v>
      </c>
      <c r="BY932" s="234" t="s">
        <v>56</v>
      </c>
      <c r="BZ932" s="234" t="s">
        <v>7014</v>
      </c>
    </row>
    <row r="933" spans="1:78" x14ac:dyDescent="0.25">
      <c r="A933" s="5">
        <v>1264</v>
      </c>
      <c r="B933" s="234" t="s">
        <v>13066</v>
      </c>
      <c r="C933" s="234" t="s">
        <v>13067</v>
      </c>
      <c r="D933" s="234" t="s">
        <v>10680</v>
      </c>
      <c r="E933" s="234" t="s">
        <v>13068</v>
      </c>
      <c r="F933" s="234" t="s">
        <v>6993</v>
      </c>
      <c r="G933" s="234" t="s">
        <v>6995</v>
      </c>
      <c r="H933" s="234" t="s">
        <v>6994</v>
      </c>
      <c r="I933" s="242"/>
      <c r="J933" s="242">
        <v>44235</v>
      </c>
      <c r="K933" s="234" t="s">
        <v>7430</v>
      </c>
      <c r="L933" s="242">
        <v>44238</v>
      </c>
      <c r="M933" s="234" t="s">
        <v>6996</v>
      </c>
      <c r="N933" s="234" t="s">
        <v>10681</v>
      </c>
      <c r="O933" s="234" t="s">
        <v>10682</v>
      </c>
      <c r="P933" s="234" t="s">
        <v>6999</v>
      </c>
      <c r="Q933" s="234"/>
      <c r="R933" s="234" t="s">
        <v>451</v>
      </c>
      <c r="S933" t="b">
        <v>0</v>
      </c>
      <c r="T933" s="242"/>
      <c r="U933" s="103">
        <v>6</v>
      </c>
      <c r="V933" s="234" t="s">
        <v>272</v>
      </c>
      <c r="W933" s="103">
        <v>24</v>
      </c>
      <c r="X933" s="234" t="s">
        <v>272</v>
      </c>
      <c r="Y933" s="242"/>
      <c r="Z933" s="242"/>
      <c r="AA933" s="103"/>
      <c r="AB933" s="234" t="s">
        <v>10683</v>
      </c>
      <c r="AC933" s="243">
        <v>44253.568622685183</v>
      </c>
      <c r="AD933" s="234" t="s">
        <v>12763</v>
      </c>
      <c r="AE933" s="235" t="s">
        <v>13069</v>
      </c>
      <c r="AF933" s="237"/>
      <c r="AG933" s="234" t="s">
        <v>482</v>
      </c>
      <c r="AH933" s="241"/>
      <c r="AI933" t="b">
        <v>1</v>
      </c>
      <c r="AJ933" t="b">
        <v>0</v>
      </c>
      <c r="AK933" s="234"/>
      <c r="AL933" s="103"/>
      <c r="AM933" t="b">
        <v>0</v>
      </c>
      <c r="AN933" s="234"/>
      <c r="AO933" s="103"/>
      <c r="AP933" s="241"/>
      <c r="AQ933" s="241"/>
      <c r="AR933" s="241"/>
      <c r="AS933" s="241"/>
      <c r="AT933" s="234" t="s">
        <v>7430</v>
      </c>
      <c r="AU933" s="234" t="s">
        <v>7085</v>
      </c>
      <c r="AV933" t="b">
        <v>0</v>
      </c>
      <c r="AW933" t="b">
        <v>0</v>
      </c>
      <c r="AX933" s="241"/>
      <c r="AY933" s="241"/>
      <c r="AZ933" s="234"/>
      <c r="BA933" s="234"/>
      <c r="BB933" s="234"/>
      <c r="BC933" t="b">
        <v>0</v>
      </c>
      <c r="BD933" s="234" t="s">
        <v>7008</v>
      </c>
      <c r="BE933" s="234" t="s">
        <v>7009</v>
      </c>
      <c r="BF933" s="234" t="s">
        <v>7027</v>
      </c>
      <c r="BG933" s="234" t="s">
        <v>7028</v>
      </c>
      <c r="BH933" s="234" t="s">
        <v>55</v>
      </c>
      <c r="BI933" s="243">
        <v>44573.402094907404</v>
      </c>
      <c r="BJ933" s="234" t="s">
        <v>442</v>
      </c>
      <c r="BK933" s="234" t="s">
        <v>451</v>
      </c>
      <c r="BL933" s="234" t="s">
        <v>451</v>
      </c>
      <c r="BM933" s="234" t="s">
        <v>451</v>
      </c>
      <c r="BN933" s="241"/>
      <c r="BO933" t="b">
        <v>0</v>
      </c>
      <c r="BP933" t="b">
        <v>0</v>
      </c>
      <c r="BQ933" t="b">
        <v>0</v>
      </c>
      <c r="BR933" s="241"/>
      <c r="BS933" s="241"/>
      <c r="BT933" s="234" t="s">
        <v>7012</v>
      </c>
      <c r="BU933" t="b">
        <v>0</v>
      </c>
      <c r="BV933" s="103"/>
      <c r="BW933" s="235" t="s">
        <v>13070</v>
      </c>
      <c r="BX933" s="234" t="s">
        <v>13069</v>
      </c>
      <c r="BY933" s="234" t="s">
        <v>56</v>
      </c>
      <c r="BZ933" s="234" t="s">
        <v>7014</v>
      </c>
    </row>
    <row r="934" spans="1:78" x14ac:dyDescent="0.25">
      <c r="A934" s="5">
        <v>1263</v>
      </c>
      <c r="B934" s="234" t="s">
        <v>13071</v>
      </c>
      <c r="C934" s="234" t="s">
        <v>13072</v>
      </c>
      <c r="D934" s="234"/>
      <c r="E934" s="234" t="s">
        <v>13073</v>
      </c>
      <c r="F934" s="234" t="s">
        <v>2991</v>
      </c>
      <c r="G934" s="234" t="s">
        <v>7864</v>
      </c>
      <c r="H934" s="234" t="s">
        <v>7034</v>
      </c>
      <c r="I934" s="242"/>
      <c r="J934" s="242">
        <v>44229</v>
      </c>
      <c r="K934" s="234" t="s">
        <v>7430</v>
      </c>
      <c r="L934" s="242">
        <v>44244</v>
      </c>
      <c r="M934" s="234" t="s">
        <v>10725</v>
      </c>
      <c r="N934" s="234" t="s">
        <v>7430</v>
      </c>
      <c r="O934" s="234" t="s">
        <v>10814</v>
      </c>
      <c r="P934" s="234" t="s">
        <v>6999</v>
      </c>
      <c r="Q934" s="234"/>
      <c r="R934" s="234" t="s">
        <v>451</v>
      </c>
      <c r="S934" t="b">
        <v>0</v>
      </c>
      <c r="T934" s="242"/>
      <c r="U934" s="103">
        <v>940</v>
      </c>
      <c r="V934" s="234" t="s">
        <v>272</v>
      </c>
      <c r="W934" s="103">
        <v>10338</v>
      </c>
      <c r="X934" s="234" t="s">
        <v>272</v>
      </c>
      <c r="Y934" s="242"/>
      <c r="Z934" s="242"/>
      <c r="AA934" s="103"/>
      <c r="AB934" s="234"/>
      <c r="AC934" s="243">
        <v>44253.568599537037</v>
      </c>
      <c r="AD934" s="234" t="s">
        <v>12763</v>
      </c>
      <c r="AE934" s="235" t="s">
        <v>13074</v>
      </c>
      <c r="AF934" s="237"/>
      <c r="AG934" s="234" t="s">
        <v>482</v>
      </c>
      <c r="AH934" s="241"/>
      <c r="AI934" t="b">
        <v>1</v>
      </c>
      <c r="AJ934" t="b">
        <v>0</v>
      </c>
      <c r="AK934" s="234"/>
      <c r="AL934" s="103"/>
      <c r="AM934" t="b">
        <v>0</v>
      </c>
      <c r="AN934" s="234"/>
      <c r="AO934" s="103"/>
      <c r="AP934" s="241"/>
      <c r="AQ934" s="241"/>
      <c r="AR934" s="241"/>
      <c r="AS934" s="241"/>
      <c r="AT934" s="234" t="s">
        <v>7005</v>
      </c>
      <c r="AU934" s="234" t="s">
        <v>7085</v>
      </c>
      <c r="AV934" t="b">
        <v>0</v>
      </c>
      <c r="AW934" t="b">
        <v>0</v>
      </c>
      <c r="AX934" s="241"/>
      <c r="AY934" s="241"/>
      <c r="AZ934" s="234"/>
      <c r="BA934" s="234"/>
      <c r="BB934" s="234"/>
      <c r="BC934" t="b">
        <v>1</v>
      </c>
      <c r="BD934" s="234" t="s">
        <v>350</v>
      </c>
      <c r="BE934" s="234" t="s">
        <v>7045</v>
      </c>
      <c r="BF934" s="234" t="s">
        <v>7027</v>
      </c>
      <c r="BG934" s="234" t="s">
        <v>7028</v>
      </c>
      <c r="BH934" s="234" t="s">
        <v>55</v>
      </c>
      <c r="BI934" s="243">
        <v>44573.402083333334</v>
      </c>
      <c r="BJ934" s="234" t="s">
        <v>442</v>
      </c>
      <c r="BK934" s="234" t="s">
        <v>451</v>
      </c>
      <c r="BL934" s="234" t="s">
        <v>451</v>
      </c>
      <c r="BM934" s="234" t="s">
        <v>451</v>
      </c>
      <c r="BN934" s="241"/>
      <c r="BO934" t="b">
        <v>0</v>
      </c>
      <c r="BP934" t="b">
        <v>0</v>
      </c>
      <c r="BQ934" t="b">
        <v>0</v>
      </c>
      <c r="BR934" s="241"/>
      <c r="BS934" s="241"/>
      <c r="BT934" s="234" t="s">
        <v>7012</v>
      </c>
      <c r="BU934" t="b">
        <v>0</v>
      </c>
      <c r="BV934" s="103"/>
      <c r="BW934" s="235" t="s">
        <v>13075</v>
      </c>
      <c r="BX934" s="234" t="s">
        <v>13074</v>
      </c>
      <c r="BY934" s="234" t="s">
        <v>56</v>
      </c>
      <c r="BZ934" s="234" t="s">
        <v>7014</v>
      </c>
    </row>
    <row r="935" spans="1:78" x14ac:dyDescent="0.25">
      <c r="A935" s="5">
        <v>1262</v>
      </c>
      <c r="B935" s="234" t="s">
        <v>13076</v>
      </c>
      <c r="C935" s="234" t="s">
        <v>13077</v>
      </c>
      <c r="D935" s="234"/>
      <c r="E935" s="234" t="s">
        <v>10655</v>
      </c>
      <c r="F935" s="234" t="s">
        <v>7156</v>
      </c>
      <c r="G935" s="234" t="s">
        <v>7017</v>
      </c>
      <c r="H935" s="234" t="s">
        <v>8280</v>
      </c>
      <c r="I935" s="242"/>
      <c r="J935" s="242">
        <v>44236</v>
      </c>
      <c r="K935" s="234" t="s">
        <v>7430</v>
      </c>
      <c r="L935" s="242">
        <v>44236</v>
      </c>
      <c r="M935" s="234" t="s">
        <v>6996</v>
      </c>
      <c r="N935" s="234" t="s">
        <v>7430</v>
      </c>
      <c r="O935" s="234" t="s">
        <v>8282</v>
      </c>
      <c r="P935" s="234" t="s">
        <v>6999</v>
      </c>
      <c r="Q935" s="234"/>
      <c r="R935" s="234" t="s">
        <v>451</v>
      </c>
      <c r="S935" t="b">
        <v>0</v>
      </c>
      <c r="T935" s="242"/>
      <c r="U935" s="103">
        <v>5</v>
      </c>
      <c r="V935" s="234" t="s">
        <v>272</v>
      </c>
      <c r="W935" s="103">
        <v>5</v>
      </c>
      <c r="X935" s="234" t="s">
        <v>272</v>
      </c>
      <c r="Y935" s="242"/>
      <c r="Z935" s="242"/>
      <c r="AA935" s="103"/>
      <c r="AB935" s="234"/>
      <c r="AC935" s="243">
        <v>44253.568576388891</v>
      </c>
      <c r="AD935" s="234" t="s">
        <v>12763</v>
      </c>
      <c r="AE935" s="235" t="s">
        <v>13078</v>
      </c>
      <c r="AF935" s="237"/>
      <c r="AG935" s="234" t="s">
        <v>482</v>
      </c>
      <c r="AH935" s="241"/>
      <c r="AI935" t="b">
        <v>1</v>
      </c>
      <c r="AJ935" t="b">
        <v>0</v>
      </c>
      <c r="AK935" s="234"/>
      <c r="AL935" s="103"/>
      <c r="AM935" t="b">
        <v>0</v>
      </c>
      <c r="AN935" s="234"/>
      <c r="AO935" s="103"/>
      <c r="AP935" s="241"/>
      <c r="AQ935" s="241"/>
      <c r="AR935" s="241"/>
      <c r="AS935" s="241"/>
      <c r="AT935" s="234"/>
      <c r="AU935" s="234" t="s">
        <v>7085</v>
      </c>
      <c r="AV935" t="b">
        <v>0</v>
      </c>
      <c r="AW935" t="b">
        <v>0</v>
      </c>
      <c r="AX935" s="241"/>
      <c r="AY935" s="241"/>
      <c r="AZ935" s="234"/>
      <c r="BA935" s="234"/>
      <c r="BB935" s="234"/>
      <c r="BC935" t="b">
        <v>1</v>
      </c>
      <c r="BD935" s="234" t="s">
        <v>7008</v>
      </c>
      <c r="BE935" s="234" t="s">
        <v>7208</v>
      </c>
      <c r="BF935" s="234" t="s">
        <v>7027</v>
      </c>
      <c r="BG935" s="234" t="s">
        <v>7028</v>
      </c>
      <c r="BH935" s="234" t="s">
        <v>55</v>
      </c>
      <c r="BI935" s="243">
        <v>44573.402083333334</v>
      </c>
      <c r="BJ935" s="234" t="s">
        <v>442</v>
      </c>
      <c r="BK935" s="234" t="s">
        <v>451</v>
      </c>
      <c r="BL935" s="234" t="s">
        <v>451</v>
      </c>
      <c r="BM935" s="234" t="s">
        <v>451</v>
      </c>
      <c r="BN935" s="241"/>
      <c r="BO935" t="b">
        <v>0</v>
      </c>
      <c r="BP935" t="b">
        <v>0</v>
      </c>
      <c r="BQ935" t="b">
        <v>0</v>
      </c>
      <c r="BR935" s="241"/>
      <c r="BS935" s="241"/>
      <c r="BT935" s="234" t="s">
        <v>7012</v>
      </c>
      <c r="BU935" t="b">
        <v>0</v>
      </c>
      <c r="BV935" s="103"/>
      <c r="BW935" s="235" t="s">
        <v>13079</v>
      </c>
      <c r="BX935" s="234" t="s">
        <v>13078</v>
      </c>
      <c r="BY935" s="234" t="s">
        <v>56</v>
      </c>
      <c r="BZ935" s="234" t="s">
        <v>7014</v>
      </c>
    </row>
    <row r="936" spans="1:78" x14ac:dyDescent="0.25">
      <c r="A936" s="5">
        <v>1261</v>
      </c>
      <c r="B936" s="234" t="s">
        <v>13080</v>
      </c>
      <c r="C936" s="234" t="s">
        <v>13081</v>
      </c>
      <c r="D936" s="234"/>
      <c r="E936" s="234" t="s">
        <v>13082</v>
      </c>
      <c r="F936" s="234" t="s">
        <v>6993</v>
      </c>
      <c r="G936" s="234" t="s">
        <v>7302</v>
      </c>
      <c r="H936" s="234" t="s">
        <v>6994</v>
      </c>
      <c r="I936" s="242"/>
      <c r="J936" s="242">
        <v>44236</v>
      </c>
      <c r="K936" s="234" t="s">
        <v>7430</v>
      </c>
      <c r="L936" s="242">
        <v>44238</v>
      </c>
      <c r="M936" s="234" t="s">
        <v>6996</v>
      </c>
      <c r="N936" s="234" t="s">
        <v>7430</v>
      </c>
      <c r="O936" s="234" t="s">
        <v>7564</v>
      </c>
      <c r="P936" s="234" t="s">
        <v>6999</v>
      </c>
      <c r="Q936" s="234"/>
      <c r="R936" s="234" t="s">
        <v>451</v>
      </c>
      <c r="S936" t="b">
        <v>0</v>
      </c>
      <c r="T936" s="242"/>
      <c r="U936" s="103">
        <v>1</v>
      </c>
      <c r="V936" s="234" t="s">
        <v>272</v>
      </c>
      <c r="W936" s="103">
        <v>5</v>
      </c>
      <c r="X936" s="234" t="s">
        <v>272</v>
      </c>
      <c r="Y936" s="242"/>
      <c r="Z936" s="242"/>
      <c r="AA936" s="103"/>
      <c r="AB936" s="234"/>
      <c r="AC936" s="243">
        <v>44253.568553240744</v>
      </c>
      <c r="AD936" s="234" t="s">
        <v>12763</v>
      </c>
      <c r="AE936" s="235" t="s">
        <v>13083</v>
      </c>
      <c r="AF936" s="237"/>
      <c r="AG936" s="234" t="s">
        <v>482</v>
      </c>
      <c r="AH936" s="241"/>
      <c r="AI936" t="b">
        <v>1</v>
      </c>
      <c r="AJ936" t="b">
        <v>0</v>
      </c>
      <c r="AK936" s="234"/>
      <c r="AL936" s="103"/>
      <c r="AM936" t="b">
        <v>0</v>
      </c>
      <c r="AN936" s="234"/>
      <c r="AO936" s="103"/>
      <c r="AP936" s="241"/>
      <c r="AQ936" s="241"/>
      <c r="AR936" s="241"/>
      <c r="AS936" s="241"/>
      <c r="AT936" s="234"/>
      <c r="AU936" s="234" t="s">
        <v>7085</v>
      </c>
      <c r="AV936" t="b">
        <v>0</v>
      </c>
      <c r="AW936" t="b">
        <v>0</v>
      </c>
      <c r="AX936" s="241"/>
      <c r="AY936" s="241"/>
      <c r="AZ936" s="234"/>
      <c r="BA936" s="234"/>
      <c r="BB936" s="234"/>
      <c r="BC936" t="b">
        <v>1</v>
      </c>
      <c r="BD936" s="234" t="s">
        <v>7008</v>
      </c>
      <c r="BE936" s="234" t="s">
        <v>7009</v>
      </c>
      <c r="BF936" s="234" t="s">
        <v>6972</v>
      </c>
      <c r="BG936" s="234" t="s">
        <v>7028</v>
      </c>
      <c r="BH936" s="234" t="s">
        <v>55</v>
      </c>
      <c r="BI936" s="243">
        <v>44573.402083333334</v>
      </c>
      <c r="BJ936" s="234" t="s">
        <v>442</v>
      </c>
      <c r="BK936" s="234" t="s">
        <v>451</v>
      </c>
      <c r="BL936" s="234" t="s">
        <v>451</v>
      </c>
      <c r="BM936" s="234" t="s">
        <v>451</v>
      </c>
      <c r="BN936" s="241"/>
      <c r="BO936" t="b">
        <v>0</v>
      </c>
      <c r="BP936" t="b">
        <v>0</v>
      </c>
      <c r="BQ936" t="b">
        <v>0</v>
      </c>
      <c r="BR936" s="241"/>
      <c r="BS936" s="241"/>
      <c r="BT936" s="234" t="s">
        <v>7012</v>
      </c>
      <c r="BU936" t="b">
        <v>0</v>
      </c>
      <c r="BV936" s="103"/>
      <c r="BW936" s="235" t="s">
        <v>13084</v>
      </c>
      <c r="BX936" s="234" t="s">
        <v>13083</v>
      </c>
      <c r="BY936" s="234" t="s">
        <v>56</v>
      </c>
      <c r="BZ936" s="234" t="s">
        <v>7014</v>
      </c>
    </row>
    <row r="937" spans="1:78" x14ac:dyDescent="0.25">
      <c r="A937" s="5">
        <v>1260</v>
      </c>
      <c r="B937" s="234" t="s">
        <v>13085</v>
      </c>
      <c r="C937" s="234" t="s">
        <v>13086</v>
      </c>
      <c r="D937" s="234" t="s">
        <v>10680</v>
      </c>
      <c r="E937" s="234" t="s">
        <v>13068</v>
      </c>
      <c r="F937" s="234" t="s">
        <v>7156</v>
      </c>
      <c r="G937" s="234" t="s">
        <v>6995</v>
      </c>
      <c r="H937" s="234" t="s">
        <v>6994</v>
      </c>
      <c r="I937" s="242"/>
      <c r="J937" s="242">
        <v>44235</v>
      </c>
      <c r="K937" s="234" t="s">
        <v>7430</v>
      </c>
      <c r="L937" s="242">
        <v>44239</v>
      </c>
      <c r="M937" s="234" t="s">
        <v>6996</v>
      </c>
      <c r="N937" s="234" t="s">
        <v>10681</v>
      </c>
      <c r="O937" s="234" t="s">
        <v>10682</v>
      </c>
      <c r="P937" s="234" t="s">
        <v>6999</v>
      </c>
      <c r="Q937" s="234"/>
      <c r="R937" s="234" t="s">
        <v>451</v>
      </c>
      <c r="S937" t="b">
        <v>0</v>
      </c>
      <c r="T937" s="242"/>
      <c r="U937" s="103">
        <v>25</v>
      </c>
      <c r="V937" s="234" t="s">
        <v>272</v>
      </c>
      <c r="W937" s="103">
        <v>100</v>
      </c>
      <c r="X937" s="234" t="s">
        <v>272</v>
      </c>
      <c r="Y937" s="242"/>
      <c r="Z937" s="242"/>
      <c r="AA937" s="103"/>
      <c r="AB937" s="234" t="s">
        <v>10683</v>
      </c>
      <c r="AC937" s="243">
        <v>44253.568530092591</v>
      </c>
      <c r="AD937" s="234" t="s">
        <v>12763</v>
      </c>
      <c r="AE937" s="235" t="s">
        <v>13087</v>
      </c>
      <c r="AF937" s="237"/>
      <c r="AG937" s="234" t="s">
        <v>482</v>
      </c>
      <c r="AH937" s="241"/>
      <c r="AI937" t="b">
        <v>1</v>
      </c>
      <c r="AJ937" t="b">
        <v>0</v>
      </c>
      <c r="AK937" s="234"/>
      <c r="AL937" s="103"/>
      <c r="AM937" t="b">
        <v>0</v>
      </c>
      <c r="AN937" s="234"/>
      <c r="AO937" s="103"/>
      <c r="AP937" s="241"/>
      <c r="AQ937" s="241"/>
      <c r="AR937" s="241"/>
      <c r="AS937" s="241"/>
      <c r="AT937" s="234" t="s">
        <v>7430</v>
      </c>
      <c r="AU937" s="234" t="s">
        <v>7085</v>
      </c>
      <c r="AV937" t="b">
        <v>0</v>
      </c>
      <c r="AW937" t="b">
        <v>0</v>
      </c>
      <c r="AX937" s="241"/>
      <c r="AY937" s="241"/>
      <c r="AZ937" s="234"/>
      <c r="BA937" s="234"/>
      <c r="BB937" s="234"/>
      <c r="BC937" t="b">
        <v>0</v>
      </c>
      <c r="BD937" s="234" t="s">
        <v>7008</v>
      </c>
      <c r="BE937" s="234" t="s">
        <v>7009</v>
      </c>
      <c r="BF937" s="234" t="s">
        <v>7027</v>
      </c>
      <c r="BG937" s="234" t="s">
        <v>7028</v>
      </c>
      <c r="BH937" s="234" t="s">
        <v>55</v>
      </c>
      <c r="BI937" s="243">
        <v>44573.402071759258</v>
      </c>
      <c r="BJ937" s="234" t="s">
        <v>442</v>
      </c>
      <c r="BK937" s="234" t="s">
        <v>451</v>
      </c>
      <c r="BL937" s="234" t="s">
        <v>451</v>
      </c>
      <c r="BM937" s="234" t="s">
        <v>451</v>
      </c>
      <c r="BN937" s="241"/>
      <c r="BO937" t="b">
        <v>0</v>
      </c>
      <c r="BP937" t="b">
        <v>0</v>
      </c>
      <c r="BQ937" t="b">
        <v>0</v>
      </c>
      <c r="BR937" s="241"/>
      <c r="BS937" s="241"/>
      <c r="BT937" s="234" t="s">
        <v>7012</v>
      </c>
      <c r="BU937" t="b">
        <v>0</v>
      </c>
      <c r="BV937" s="103"/>
      <c r="BW937" s="235" t="s">
        <v>13088</v>
      </c>
      <c r="BX937" s="234" t="s">
        <v>13087</v>
      </c>
      <c r="BY937" s="234" t="s">
        <v>56</v>
      </c>
      <c r="BZ937" s="234" t="s">
        <v>7014</v>
      </c>
    </row>
    <row r="938" spans="1:78" x14ac:dyDescent="0.25">
      <c r="A938" s="5">
        <v>1259</v>
      </c>
      <c r="B938" s="234" t="s">
        <v>13089</v>
      </c>
      <c r="C938" s="234" t="s">
        <v>13090</v>
      </c>
      <c r="D938" s="234" t="s">
        <v>12852</v>
      </c>
      <c r="E938" s="234" t="s">
        <v>12852</v>
      </c>
      <c r="F938" s="234" t="s">
        <v>7156</v>
      </c>
      <c r="G938" s="234" t="s">
        <v>7856</v>
      </c>
      <c r="H938" s="234" t="s">
        <v>7018</v>
      </c>
      <c r="I938" s="242"/>
      <c r="J938" s="242">
        <v>44231</v>
      </c>
      <c r="K938" s="234" t="s">
        <v>7430</v>
      </c>
      <c r="L938" s="242">
        <v>44236</v>
      </c>
      <c r="M938" s="234" t="s">
        <v>6996</v>
      </c>
      <c r="N938" s="234" t="s">
        <v>11657</v>
      </c>
      <c r="O938" s="234" t="s">
        <v>11658</v>
      </c>
      <c r="P938" s="234" t="s">
        <v>6999</v>
      </c>
      <c r="Q938" s="234"/>
      <c r="R938" s="234" t="s">
        <v>451</v>
      </c>
      <c r="S938" t="b">
        <v>0</v>
      </c>
      <c r="T938" s="242"/>
      <c r="U938" s="103">
        <v>10</v>
      </c>
      <c r="V938" s="234" t="s">
        <v>272</v>
      </c>
      <c r="W938" s="103">
        <v>10</v>
      </c>
      <c r="X938" s="234" t="s">
        <v>272</v>
      </c>
      <c r="Y938" s="242"/>
      <c r="Z938" s="242"/>
      <c r="AA938" s="103"/>
      <c r="AB938" s="234" t="s">
        <v>12853</v>
      </c>
      <c r="AC938" s="243">
        <v>44253.568506944444</v>
      </c>
      <c r="AD938" s="234" t="s">
        <v>12763</v>
      </c>
      <c r="AE938" s="235" t="s">
        <v>13091</v>
      </c>
      <c r="AF938" s="237"/>
      <c r="AG938" s="234" t="s">
        <v>482</v>
      </c>
      <c r="AH938" s="241"/>
      <c r="AI938" t="b">
        <v>1</v>
      </c>
      <c r="AJ938" t="b">
        <v>0</v>
      </c>
      <c r="AK938" s="234"/>
      <c r="AL938" s="103"/>
      <c r="AM938" t="b">
        <v>0</v>
      </c>
      <c r="AN938" s="234"/>
      <c r="AO938" s="103"/>
      <c r="AP938" s="241"/>
      <c r="AQ938" s="241"/>
      <c r="AR938" s="241"/>
      <c r="AS938" s="241"/>
      <c r="AT938" s="234"/>
      <c r="AU938" s="234" t="s">
        <v>7085</v>
      </c>
      <c r="AV938" t="b">
        <v>0</v>
      </c>
      <c r="AW938" t="b">
        <v>0</v>
      </c>
      <c r="AX938" s="241"/>
      <c r="AY938" s="241"/>
      <c r="AZ938" s="234"/>
      <c r="BA938" s="234"/>
      <c r="BB938" s="234"/>
      <c r="BC938" t="b">
        <v>0</v>
      </c>
      <c r="BD938" s="234" t="s">
        <v>7008</v>
      </c>
      <c r="BE938" s="234" t="s">
        <v>7026</v>
      </c>
      <c r="BF938" s="234" t="s">
        <v>7027</v>
      </c>
      <c r="BG938" s="234" t="s">
        <v>7010</v>
      </c>
      <c r="BH938" s="234" t="s">
        <v>55</v>
      </c>
      <c r="BI938" s="243">
        <v>44573.402071759258</v>
      </c>
      <c r="BJ938" s="234" t="s">
        <v>442</v>
      </c>
      <c r="BK938" s="234" t="s">
        <v>451</v>
      </c>
      <c r="BL938" s="234" t="s">
        <v>451</v>
      </c>
      <c r="BM938" s="234" t="s">
        <v>451</v>
      </c>
      <c r="BN938" s="241"/>
      <c r="BO938" t="b">
        <v>0</v>
      </c>
      <c r="BP938" t="b">
        <v>0</v>
      </c>
      <c r="BQ938" t="b">
        <v>0</v>
      </c>
      <c r="BR938" s="241"/>
      <c r="BS938" s="241"/>
      <c r="BT938" s="234" t="s">
        <v>7012</v>
      </c>
      <c r="BU938" t="b">
        <v>0</v>
      </c>
      <c r="BV938" s="103"/>
      <c r="BW938" s="235" t="s">
        <v>13092</v>
      </c>
      <c r="BX938" s="234" t="s">
        <v>13091</v>
      </c>
      <c r="BY938" s="234" t="s">
        <v>56</v>
      </c>
      <c r="BZ938" s="234" t="s">
        <v>7014</v>
      </c>
    </row>
    <row r="939" spans="1:78" x14ac:dyDescent="0.25">
      <c r="A939" s="5">
        <v>1258</v>
      </c>
      <c r="B939" s="234" t="s">
        <v>13093</v>
      </c>
      <c r="C939" s="234" t="s">
        <v>13094</v>
      </c>
      <c r="D939" s="234" t="s">
        <v>10438</v>
      </c>
      <c r="E939" s="234" t="s">
        <v>10438</v>
      </c>
      <c r="F939" s="234" t="s">
        <v>7156</v>
      </c>
      <c r="G939" s="234" t="s">
        <v>7856</v>
      </c>
      <c r="H939" s="234" t="s">
        <v>7018</v>
      </c>
      <c r="I939" s="242"/>
      <c r="J939" s="242">
        <v>44216</v>
      </c>
      <c r="K939" s="234" t="s">
        <v>7430</v>
      </c>
      <c r="L939" s="242">
        <v>44236</v>
      </c>
      <c r="M939" s="234" t="s">
        <v>6996</v>
      </c>
      <c r="N939" s="234" t="s">
        <v>10439</v>
      </c>
      <c r="O939" s="234" t="s">
        <v>10440</v>
      </c>
      <c r="P939" s="234" t="s">
        <v>6999</v>
      </c>
      <c r="Q939" s="234"/>
      <c r="R939" s="234" t="s">
        <v>451</v>
      </c>
      <c r="S939" t="b">
        <v>0</v>
      </c>
      <c r="T939" s="242"/>
      <c r="U939" s="103">
        <v>9</v>
      </c>
      <c r="V939" s="234" t="s">
        <v>272</v>
      </c>
      <c r="W939" s="103">
        <v>9</v>
      </c>
      <c r="X939" s="234" t="s">
        <v>272</v>
      </c>
      <c r="Y939" s="242"/>
      <c r="Z939" s="242"/>
      <c r="AA939" s="103"/>
      <c r="AB939" s="234" t="s">
        <v>10441</v>
      </c>
      <c r="AC939" s="243">
        <v>44253.568483796298</v>
      </c>
      <c r="AD939" s="234" t="s">
        <v>12763</v>
      </c>
      <c r="AE939" s="235" t="s">
        <v>13095</v>
      </c>
      <c r="AF939" s="237"/>
      <c r="AG939" s="234" t="s">
        <v>482</v>
      </c>
      <c r="AH939" s="241"/>
      <c r="AI939" t="b">
        <v>1</v>
      </c>
      <c r="AJ939" t="b">
        <v>0</v>
      </c>
      <c r="AK939" s="234"/>
      <c r="AL939" s="103"/>
      <c r="AM939" t="b">
        <v>0</v>
      </c>
      <c r="AN939" s="234"/>
      <c r="AO939" s="103"/>
      <c r="AP939" s="241"/>
      <c r="AQ939" s="241"/>
      <c r="AR939" s="241"/>
      <c r="AS939" s="241"/>
      <c r="AT939" s="234"/>
      <c r="AU939" s="234" t="s">
        <v>7085</v>
      </c>
      <c r="AV939" t="b">
        <v>0</v>
      </c>
      <c r="AW939" t="b">
        <v>0</v>
      </c>
      <c r="AX939" s="241"/>
      <c r="AY939" s="241"/>
      <c r="AZ939" s="234"/>
      <c r="BA939" s="234"/>
      <c r="BB939" s="234"/>
      <c r="BC939" t="b">
        <v>0</v>
      </c>
      <c r="BD939" s="234" t="s">
        <v>7008</v>
      </c>
      <c r="BE939" s="234" t="s">
        <v>7026</v>
      </c>
      <c r="BF939" s="234" t="s">
        <v>7027</v>
      </c>
      <c r="BG939" s="234" t="s">
        <v>7010</v>
      </c>
      <c r="BH939" s="234" t="s">
        <v>55</v>
      </c>
      <c r="BI939" s="243">
        <v>44573.402071759258</v>
      </c>
      <c r="BJ939" s="234" t="s">
        <v>442</v>
      </c>
      <c r="BK939" s="234" t="s">
        <v>451</v>
      </c>
      <c r="BL939" s="234" t="s">
        <v>451</v>
      </c>
      <c r="BM939" s="234" t="s">
        <v>451</v>
      </c>
      <c r="BN939" s="241"/>
      <c r="BO939" t="b">
        <v>0</v>
      </c>
      <c r="BP939" t="b">
        <v>0</v>
      </c>
      <c r="BQ939" t="b">
        <v>0</v>
      </c>
      <c r="BR939" s="241"/>
      <c r="BS939" s="241"/>
      <c r="BT939" s="234" t="s">
        <v>7012</v>
      </c>
      <c r="BU939" t="b">
        <v>0</v>
      </c>
      <c r="BV939" s="103"/>
      <c r="BW939" s="235" t="s">
        <v>13096</v>
      </c>
      <c r="BX939" s="234" t="s">
        <v>13095</v>
      </c>
      <c r="BY939" s="234" t="s">
        <v>56</v>
      </c>
      <c r="BZ939" s="234" t="s">
        <v>7014</v>
      </c>
    </row>
    <row r="940" spans="1:78" x14ac:dyDescent="0.25">
      <c r="A940" s="5">
        <v>1257</v>
      </c>
      <c r="B940" s="234" t="s">
        <v>13097</v>
      </c>
      <c r="C940" s="234" t="s">
        <v>13098</v>
      </c>
      <c r="D940" s="234" t="s">
        <v>13099</v>
      </c>
      <c r="E940" s="234" t="s">
        <v>13099</v>
      </c>
      <c r="F940" s="234" t="s">
        <v>6993</v>
      </c>
      <c r="G940" s="234" t="s">
        <v>7017</v>
      </c>
      <c r="H940" s="234" t="s">
        <v>7856</v>
      </c>
      <c r="I940" s="242"/>
      <c r="J940" s="242">
        <v>44229</v>
      </c>
      <c r="K940" s="234" t="s">
        <v>7430</v>
      </c>
      <c r="L940" s="242">
        <v>44239</v>
      </c>
      <c r="M940" s="234" t="s">
        <v>6996</v>
      </c>
      <c r="N940" s="234" t="s">
        <v>13100</v>
      </c>
      <c r="O940" s="234" t="s">
        <v>13101</v>
      </c>
      <c r="P940" s="234" t="s">
        <v>6999</v>
      </c>
      <c r="Q940" s="234"/>
      <c r="R940" s="234" t="s">
        <v>451</v>
      </c>
      <c r="S940" t="b">
        <v>0</v>
      </c>
      <c r="T940" s="242"/>
      <c r="U940" s="103">
        <v>17</v>
      </c>
      <c r="V940" s="234" t="s">
        <v>272</v>
      </c>
      <c r="W940" s="103">
        <v>17</v>
      </c>
      <c r="X940" s="234" t="s">
        <v>272</v>
      </c>
      <c r="Y940" s="242"/>
      <c r="Z940" s="242"/>
      <c r="AA940" s="103"/>
      <c r="AB940" s="234" t="s">
        <v>13102</v>
      </c>
      <c r="AC940" s="243">
        <v>44253.568460648145</v>
      </c>
      <c r="AD940" s="234" t="s">
        <v>12763</v>
      </c>
      <c r="AE940" s="235" t="s">
        <v>13103</v>
      </c>
      <c r="AF940" s="237"/>
      <c r="AG940" s="234" t="s">
        <v>482</v>
      </c>
      <c r="AH940" s="241"/>
      <c r="AI940" t="b">
        <v>1</v>
      </c>
      <c r="AJ940" t="b">
        <v>0</v>
      </c>
      <c r="AK940" s="234"/>
      <c r="AL940" s="103"/>
      <c r="AM940" t="b">
        <v>0</v>
      </c>
      <c r="AN940" s="234"/>
      <c r="AO940" s="103"/>
      <c r="AP940" s="241"/>
      <c r="AQ940" s="241"/>
      <c r="AR940" s="241"/>
      <c r="AS940" s="241"/>
      <c r="AT940" s="234"/>
      <c r="AU940" s="234" t="s">
        <v>7085</v>
      </c>
      <c r="AV940" t="b">
        <v>0</v>
      </c>
      <c r="AW940" t="b">
        <v>0</v>
      </c>
      <c r="AX940" s="241"/>
      <c r="AY940" s="241"/>
      <c r="AZ940" s="234"/>
      <c r="BA940" s="234"/>
      <c r="BB940" s="234"/>
      <c r="BC940" t="b">
        <v>0</v>
      </c>
      <c r="BD940" s="234" t="s">
        <v>7008</v>
      </c>
      <c r="BE940" s="234" t="s">
        <v>7026</v>
      </c>
      <c r="BF940" s="234" t="s">
        <v>7027</v>
      </c>
      <c r="BG940" s="234" t="s">
        <v>7010</v>
      </c>
      <c r="BH940" s="234" t="s">
        <v>55</v>
      </c>
      <c r="BI940" s="243">
        <v>44573.402060185188</v>
      </c>
      <c r="BJ940" s="234" t="s">
        <v>442</v>
      </c>
      <c r="BK940" s="234" t="s">
        <v>451</v>
      </c>
      <c r="BL940" s="234" t="s">
        <v>451</v>
      </c>
      <c r="BM940" s="234" t="s">
        <v>451</v>
      </c>
      <c r="BN940" s="241"/>
      <c r="BO940" t="b">
        <v>0</v>
      </c>
      <c r="BP940" t="b">
        <v>0</v>
      </c>
      <c r="BQ940" t="b">
        <v>0</v>
      </c>
      <c r="BR940" s="241"/>
      <c r="BS940" s="241"/>
      <c r="BT940" s="234" t="s">
        <v>7012</v>
      </c>
      <c r="BU940" t="b">
        <v>0</v>
      </c>
      <c r="BV940" s="103"/>
      <c r="BW940" s="235" t="s">
        <v>13104</v>
      </c>
      <c r="BX940" s="234" t="s">
        <v>13103</v>
      </c>
      <c r="BY940" s="234" t="s">
        <v>56</v>
      </c>
      <c r="BZ940" s="234" t="s">
        <v>7014</v>
      </c>
    </row>
    <row r="941" spans="1:78" x14ac:dyDescent="0.25">
      <c r="A941" s="5">
        <v>1256</v>
      </c>
      <c r="B941" s="234" t="s">
        <v>13105</v>
      </c>
      <c r="C941" s="234" t="s">
        <v>13106</v>
      </c>
      <c r="D941" s="234" t="s">
        <v>7527</v>
      </c>
      <c r="E941" s="234" t="s">
        <v>7527</v>
      </c>
      <c r="F941" s="234" t="s">
        <v>7156</v>
      </c>
      <c r="G941" s="234" t="s">
        <v>7018</v>
      </c>
      <c r="H941" s="234" t="s">
        <v>7856</v>
      </c>
      <c r="I941" s="242"/>
      <c r="J941" s="242">
        <v>44232</v>
      </c>
      <c r="K941" s="234" t="s">
        <v>7430</v>
      </c>
      <c r="L941" s="242">
        <v>44235</v>
      </c>
      <c r="M941" s="234" t="s">
        <v>6996</v>
      </c>
      <c r="N941" s="234" t="s">
        <v>7528</v>
      </c>
      <c r="O941" s="234" t="s">
        <v>7529</v>
      </c>
      <c r="P941" s="234" t="s">
        <v>6999</v>
      </c>
      <c r="Q941" s="234"/>
      <c r="R941" s="234" t="s">
        <v>451</v>
      </c>
      <c r="S941" t="b">
        <v>0</v>
      </c>
      <c r="T941" s="242"/>
      <c r="U941" s="103">
        <v>75</v>
      </c>
      <c r="V941" s="234" t="s">
        <v>272</v>
      </c>
      <c r="W941" s="103">
        <v>75</v>
      </c>
      <c r="X941" s="234" t="s">
        <v>272</v>
      </c>
      <c r="Y941" s="242"/>
      <c r="Z941" s="242"/>
      <c r="AA941" s="103"/>
      <c r="AB941" s="234" t="s">
        <v>7530</v>
      </c>
      <c r="AC941" s="243">
        <v>44253.568425925929</v>
      </c>
      <c r="AD941" s="234" t="s">
        <v>12763</v>
      </c>
      <c r="AE941" s="235" t="s">
        <v>13107</v>
      </c>
      <c r="AF941" s="237"/>
      <c r="AG941" s="234" t="s">
        <v>482</v>
      </c>
      <c r="AH941" s="241"/>
      <c r="AI941" t="b">
        <v>1</v>
      </c>
      <c r="AJ941" t="b">
        <v>0</v>
      </c>
      <c r="AK941" s="234"/>
      <c r="AL941" s="103"/>
      <c r="AM941" t="b">
        <v>0</v>
      </c>
      <c r="AN941" s="234"/>
      <c r="AO941" s="103"/>
      <c r="AP941" s="241"/>
      <c r="AQ941" s="241"/>
      <c r="AR941" s="241"/>
      <c r="AS941" s="241"/>
      <c r="AT941" s="234"/>
      <c r="AU941" s="234" t="s">
        <v>7085</v>
      </c>
      <c r="AV941" t="b">
        <v>0</v>
      </c>
      <c r="AW941" t="b">
        <v>0</v>
      </c>
      <c r="AX941" s="241"/>
      <c r="AY941" s="241"/>
      <c r="AZ941" s="234"/>
      <c r="BA941" s="234"/>
      <c r="BB941" s="234"/>
      <c r="BC941" t="b">
        <v>0</v>
      </c>
      <c r="BD941" s="234" t="s">
        <v>7008</v>
      </c>
      <c r="BE941" s="234" t="s">
        <v>7026</v>
      </c>
      <c r="BF941" s="234" t="s">
        <v>7027</v>
      </c>
      <c r="BG941" s="234" t="s">
        <v>8373</v>
      </c>
      <c r="BH941" s="234" t="s">
        <v>55</v>
      </c>
      <c r="BI941" s="243">
        <v>44573.402060185188</v>
      </c>
      <c r="BJ941" s="234" t="s">
        <v>442</v>
      </c>
      <c r="BK941" s="234" t="s">
        <v>451</v>
      </c>
      <c r="BL941" s="234" t="s">
        <v>451</v>
      </c>
      <c r="BM941" s="234" t="s">
        <v>451</v>
      </c>
      <c r="BN941" s="241"/>
      <c r="BO941" t="b">
        <v>0</v>
      </c>
      <c r="BP941" t="b">
        <v>0</v>
      </c>
      <c r="BQ941" t="b">
        <v>0</v>
      </c>
      <c r="BR941" s="241"/>
      <c r="BS941" s="241"/>
      <c r="BT941" s="234" t="s">
        <v>7012</v>
      </c>
      <c r="BU941" t="b">
        <v>0</v>
      </c>
      <c r="BV941" s="103"/>
      <c r="BW941" s="235" t="s">
        <v>13108</v>
      </c>
      <c r="BX941" s="234" t="s">
        <v>13107</v>
      </c>
      <c r="BY941" s="234" t="s">
        <v>56</v>
      </c>
      <c r="BZ941" s="234" t="s">
        <v>7014</v>
      </c>
    </row>
    <row r="942" spans="1:78" x14ac:dyDescent="0.25">
      <c r="A942" s="5">
        <v>1255</v>
      </c>
      <c r="B942" s="234" t="s">
        <v>13109</v>
      </c>
      <c r="C942" s="234" t="s">
        <v>13110</v>
      </c>
      <c r="D942" s="234" t="s">
        <v>12131</v>
      </c>
      <c r="E942" s="234" t="s">
        <v>12132</v>
      </c>
      <c r="F942" s="234" t="s">
        <v>7156</v>
      </c>
      <c r="G942" s="234" t="s">
        <v>7856</v>
      </c>
      <c r="H942" s="234" t="s">
        <v>7018</v>
      </c>
      <c r="I942" s="242"/>
      <c r="J942" s="242">
        <v>44229</v>
      </c>
      <c r="K942" s="234" t="s">
        <v>7430</v>
      </c>
      <c r="L942" s="242">
        <v>44235</v>
      </c>
      <c r="M942" s="234" t="s">
        <v>6996</v>
      </c>
      <c r="N942" s="234" t="s">
        <v>11955</v>
      </c>
      <c r="O942" s="234" t="s">
        <v>13111</v>
      </c>
      <c r="P942" s="234" t="s">
        <v>6999</v>
      </c>
      <c r="Q942" s="234"/>
      <c r="R942" s="234" t="s">
        <v>451</v>
      </c>
      <c r="S942" t="b">
        <v>0</v>
      </c>
      <c r="T942" s="242"/>
      <c r="U942" s="103">
        <v>6</v>
      </c>
      <c r="V942" s="234" t="s">
        <v>272</v>
      </c>
      <c r="W942" s="103">
        <v>6</v>
      </c>
      <c r="X942" s="234" t="s">
        <v>272</v>
      </c>
      <c r="Y942" s="242"/>
      <c r="Z942" s="242"/>
      <c r="AA942" s="103"/>
      <c r="AB942" s="234" t="s">
        <v>12134</v>
      </c>
      <c r="AC942" s="243">
        <v>44253.568368055552</v>
      </c>
      <c r="AD942" s="234" t="s">
        <v>12763</v>
      </c>
      <c r="AE942" s="235" t="s">
        <v>13112</v>
      </c>
      <c r="AF942" s="237"/>
      <c r="AG942" s="234" t="s">
        <v>482</v>
      </c>
      <c r="AH942" s="241"/>
      <c r="AI942" t="b">
        <v>1</v>
      </c>
      <c r="AJ942" t="b">
        <v>0</v>
      </c>
      <c r="AK942" s="234"/>
      <c r="AL942" s="103"/>
      <c r="AM942" t="b">
        <v>0</v>
      </c>
      <c r="AN942" s="234"/>
      <c r="AO942" s="103"/>
      <c r="AP942" s="241"/>
      <c r="AQ942" s="241"/>
      <c r="AR942" s="241"/>
      <c r="AS942" s="241"/>
      <c r="AT942" s="234" t="s">
        <v>7005</v>
      </c>
      <c r="AU942" s="234" t="s">
        <v>7085</v>
      </c>
      <c r="AV942" t="b">
        <v>0</v>
      </c>
      <c r="AW942" t="b">
        <v>0</v>
      </c>
      <c r="AX942" s="241"/>
      <c r="AY942" s="241"/>
      <c r="AZ942" s="234"/>
      <c r="BA942" s="234"/>
      <c r="BB942" s="234"/>
      <c r="BC942" t="b">
        <v>0</v>
      </c>
      <c r="BD942" s="234" t="s">
        <v>7008</v>
      </c>
      <c r="BE942" s="234" t="s">
        <v>7026</v>
      </c>
      <c r="BF942" s="234" t="s">
        <v>7027</v>
      </c>
      <c r="BG942" s="234" t="s">
        <v>7010</v>
      </c>
      <c r="BH942" s="234" t="s">
        <v>55</v>
      </c>
      <c r="BI942" s="243">
        <v>44573.402060185188</v>
      </c>
      <c r="BJ942" s="234" t="s">
        <v>442</v>
      </c>
      <c r="BK942" s="234" t="s">
        <v>451</v>
      </c>
      <c r="BL942" s="234" t="s">
        <v>451</v>
      </c>
      <c r="BM942" s="234" t="s">
        <v>451</v>
      </c>
      <c r="BN942" s="241"/>
      <c r="BO942" t="b">
        <v>0</v>
      </c>
      <c r="BP942" t="b">
        <v>0</v>
      </c>
      <c r="BQ942" t="b">
        <v>0</v>
      </c>
      <c r="BR942" s="241"/>
      <c r="BS942" s="241"/>
      <c r="BT942" s="234" t="s">
        <v>7012</v>
      </c>
      <c r="BU942" t="b">
        <v>0</v>
      </c>
      <c r="BV942" s="103"/>
      <c r="BW942" s="235" t="s">
        <v>13113</v>
      </c>
      <c r="BX942" s="234" t="s">
        <v>13112</v>
      </c>
      <c r="BY942" s="234" t="s">
        <v>56</v>
      </c>
      <c r="BZ942" s="234" t="s">
        <v>7014</v>
      </c>
    </row>
    <row r="943" spans="1:78" x14ac:dyDescent="0.25">
      <c r="A943" s="5">
        <v>1254</v>
      </c>
      <c r="B943" s="234" t="s">
        <v>13114</v>
      </c>
      <c r="C943" s="234" t="s">
        <v>13115</v>
      </c>
      <c r="D943" s="234" t="s">
        <v>12385</v>
      </c>
      <c r="E943" s="234" t="s">
        <v>13116</v>
      </c>
      <c r="F943" s="234" t="s">
        <v>6993</v>
      </c>
      <c r="G943" s="234" t="s">
        <v>7350</v>
      </c>
      <c r="H943" s="234" t="s">
        <v>7825</v>
      </c>
      <c r="I943" s="242"/>
      <c r="J943" s="242">
        <v>44144</v>
      </c>
      <c r="K943" s="234" t="s">
        <v>7430</v>
      </c>
      <c r="L943" s="242">
        <v>44237</v>
      </c>
      <c r="M943" s="234" t="s">
        <v>7066</v>
      </c>
      <c r="N943" s="234" t="s">
        <v>12387</v>
      </c>
      <c r="O943" s="234" t="s">
        <v>11704</v>
      </c>
      <c r="P943" s="234" t="s">
        <v>6999</v>
      </c>
      <c r="Q943" s="234"/>
      <c r="R943" s="234" t="s">
        <v>451</v>
      </c>
      <c r="S943" t="b">
        <v>0</v>
      </c>
      <c r="T943" s="242"/>
      <c r="U943" s="103">
        <v>5</v>
      </c>
      <c r="V943" s="234" t="s">
        <v>272</v>
      </c>
      <c r="W943" s="103">
        <v>15</v>
      </c>
      <c r="X943" s="234" t="s">
        <v>272</v>
      </c>
      <c r="Y943" s="242"/>
      <c r="Z943" s="242"/>
      <c r="AA943" s="103"/>
      <c r="AB943" s="234" t="s">
        <v>12388</v>
      </c>
      <c r="AC943" s="243">
        <v>44253.568344907406</v>
      </c>
      <c r="AD943" s="234" t="s">
        <v>12763</v>
      </c>
      <c r="AE943" s="235" t="s">
        <v>13117</v>
      </c>
      <c r="AF943" s="237"/>
      <c r="AG943" s="234" t="s">
        <v>482</v>
      </c>
      <c r="AH943" s="241"/>
      <c r="AI943" t="b">
        <v>1</v>
      </c>
      <c r="AJ943" t="b">
        <v>0</v>
      </c>
      <c r="AK943" s="234"/>
      <c r="AL943" s="103"/>
      <c r="AM943" t="b">
        <v>0</v>
      </c>
      <c r="AN943" s="234"/>
      <c r="AO943" s="103"/>
      <c r="AP943" s="241"/>
      <c r="AQ943" s="241"/>
      <c r="AR943" s="241"/>
      <c r="AS943" s="241"/>
      <c r="AT943" s="234" t="s">
        <v>7005</v>
      </c>
      <c r="AU943" s="234" t="s">
        <v>7085</v>
      </c>
      <c r="AV943" t="b">
        <v>0</v>
      </c>
      <c r="AW943" t="b">
        <v>0</v>
      </c>
      <c r="AX943" s="241"/>
      <c r="AY943" s="241"/>
      <c r="AZ943" s="234"/>
      <c r="BA943" s="234"/>
      <c r="BB943" s="234"/>
      <c r="BC943" t="b">
        <v>0</v>
      </c>
      <c r="BD943" s="234" t="s">
        <v>7076</v>
      </c>
      <c r="BE943" s="234" t="s">
        <v>7171</v>
      </c>
      <c r="BF943" s="234" t="s">
        <v>7027</v>
      </c>
      <c r="BG943" s="234" t="s">
        <v>7010</v>
      </c>
      <c r="BH943" s="234" t="s">
        <v>55</v>
      </c>
      <c r="BI943" s="243">
        <v>44573.402060185188</v>
      </c>
      <c r="BJ943" s="234" t="s">
        <v>442</v>
      </c>
      <c r="BK943" s="234" t="s">
        <v>451</v>
      </c>
      <c r="BL943" s="234" t="s">
        <v>451</v>
      </c>
      <c r="BM943" s="234" t="s">
        <v>451</v>
      </c>
      <c r="BN943" s="241"/>
      <c r="BO943" t="b">
        <v>0</v>
      </c>
      <c r="BP943" t="b">
        <v>0</v>
      </c>
      <c r="BQ943" t="b">
        <v>0</v>
      </c>
      <c r="BR943" s="241"/>
      <c r="BS943" s="241"/>
      <c r="BT943" s="234" t="s">
        <v>7012</v>
      </c>
      <c r="BU943" t="b">
        <v>0</v>
      </c>
      <c r="BV943" s="103"/>
      <c r="BW943" s="235" t="s">
        <v>13118</v>
      </c>
      <c r="BX943" s="234" t="s">
        <v>13117</v>
      </c>
      <c r="BY943" s="234" t="s">
        <v>56</v>
      </c>
      <c r="BZ943" s="234" t="s">
        <v>7014</v>
      </c>
    </row>
    <row r="944" spans="1:78" x14ac:dyDescent="0.25">
      <c r="A944" s="5">
        <v>1253</v>
      </c>
      <c r="B944" s="234" t="s">
        <v>13119</v>
      </c>
      <c r="C944" s="234" t="s">
        <v>13120</v>
      </c>
      <c r="D944" s="234" t="s">
        <v>13121</v>
      </c>
      <c r="E944" s="234" t="s">
        <v>13122</v>
      </c>
      <c r="F944" s="234" t="s">
        <v>6993</v>
      </c>
      <c r="G944" s="234" t="s">
        <v>7315</v>
      </c>
      <c r="H944" s="234" t="s">
        <v>6994</v>
      </c>
      <c r="I944" s="242"/>
      <c r="J944" s="242">
        <v>44235</v>
      </c>
      <c r="K944" s="234" t="s">
        <v>7430</v>
      </c>
      <c r="L944" s="242">
        <v>44238</v>
      </c>
      <c r="M944" s="234" t="s">
        <v>6996</v>
      </c>
      <c r="N944" s="234" t="s">
        <v>13123</v>
      </c>
      <c r="O944" s="234" t="s">
        <v>9717</v>
      </c>
      <c r="P944" s="234" t="s">
        <v>6999</v>
      </c>
      <c r="Q944" s="234"/>
      <c r="R944" s="234" t="s">
        <v>451</v>
      </c>
      <c r="S944" t="b">
        <v>0</v>
      </c>
      <c r="T944" s="242"/>
      <c r="U944" s="103">
        <v>1</v>
      </c>
      <c r="V944" s="234" t="s">
        <v>272</v>
      </c>
      <c r="W944" s="103">
        <v>1</v>
      </c>
      <c r="X944" s="234" t="s">
        <v>272</v>
      </c>
      <c r="Y944" s="242"/>
      <c r="Z944" s="242"/>
      <c r="AA944" s="103"/>
      <c r="AB944" s="234" t="s">
        <v>13124</v>
      </c>
      <c r="AC944" s="243">
        <v>44253.568333333336</v>
      </c>
      <c r="AD944" s="234" t="s">
        <v>12763</v>
      </c>
      <c r="AE944" s="235" t="s">
        <v>13125</v>
      </c>
      <c r="AF944" s="237"/>
      <c r="AG944" s="234" t="s">
        <v>482</v>
      </c>
      <c r="AH944" s="241"/>
      <c r="AI944" t="b">
        <v>1</v>
      </c>
      <c r="AJ944" t="b">
        <v>0</v>
      </c>
      <c r="AK944" s="234"/>
      <c r="AL944" s="103"/>
      <c r="AM944" t="b">
        <v>0</v>
      </c>
      <c r="AN944" s="234"/>
      <c r="AO944" s="103"/>
      <c r="AP944" s="241"/>
      <c r="AQ944" s="241"/>
      <c r="AR944" s="241"/>
      <c r="AS944" s="241"/>
      <c r="AT944" s="234" t="s">
        <v>7005</v>
      </c>
      <c r="AU944" s="234" t="s">
        <v>7085</v>
      </c>
      <c r="AV944" t="b">
        <v>0</v>
      </c>
      <c r="AW944" t="b">
        <v>0</v>
      </c>
      <c r="AX944" s="241"/>
      <c r="AY944" s="241"/>
      <c r="AZ944" s="234"/>
      <c r="BA944" s="234"/>
      <c r="BB944" s="234"/>
      <c r="BC944" t="b">
        <v>0</v>
      </c>
      <c r="BD944" s="234" t="s">
        <v>7008</v>
      </c>
      <c r="BE944" s="234" t="s">
        <v>7009</v>
      </c>
      <c r="BF944" s="234" t="s">
        <v>7027</v>
      </c>
      <c r="BG944" s="234" t="s">
        <v>7028</v>
      </c>
      <c r="BH944" s="234" t="s">
        <v>55</v>
      </c>
      <c r="BI944" s="243">
        <v>44573.402048611111</v>
      </c>
      <c r="BJ944" s="234" t="s">
        <v>442</v>
      </c>
      <c r="BK944" s="234" t="s">
        <v>451</v>
      </c>
      <c r="BL944" s="234" t="s">
        <v>451</v>
      </c>
      <c r="BM944" s="234" t="s">
        <v>451</v>
      </c>
      <c r="BN944" s="241"/>
      <c r="BO944" t="b">
        <v>0</v>
      </c>
      <c r="BP944" t="b">
        <v>0</v>
      </c>
      <c r="BQ944" t="b">
        <v>0</v>
      </c>
      <c r="BR944" s="241"/>
      <c r="BS944" s="241"/>
      <c r="BT944" s="234" t="s">
        <v>7012</v>
      </c>
      <c r="BU944" t="b">
        <v>0</v>
      </c>
      <c r="BV944" s="103"/>
      <c r="BW944" s="235" t="s">
        <v>13126</v>
      </c>
      <c r="BX944" s="234" t="s">
        <v>13125</v>
      </c>
      <c r="BY944" s="234" t="s">
        <v>56</v>
      </c>
      <c r="BZ944" s="234" t="s">
        <v>7014</v>
      </c>
    </row>
    <row r="945" spans="1:78" x14ac:dyDescent="0.25">
      <c r="A945" s="5">
        <v>1252</v>
      </c>
      <c r="B945" s="234" t="s">
        <v>13127</v>
      </c>
      <c r="C945" s="234" t="s">
        <v>13128</v>
      </c>
      <c r="D945" s="234" t="s">
        <v>12852</v>
      </c>
      <c r="E945" s="234" t="s">
        <v>12852</v>
      </c>
      <c r="F945" s="234" t="s">
        <v>7156</v>
      </c>
      <c r="G945" s="234" t="s">
        <v>7856</v>
      </c>
      <c r="H945" s="234" t="s">
        <v>7018</v>
      </c>
      <c r="I945" s="242"/>
      <c r="J945" s="242">
        <v>44235</v>
      </c>
      <c r="K945" s="234" t="s">
        <v>7430</v>
      </c>
      <c r="L945" s="242">
        <v>44235</v>
      </c>
      <c r="M945" s="234" t="s">
        <v>6996</v>
      </c>
      <c r="N945" s="234" t="s">
        <v>11657</v>
      </c>
      <c r="O945" s="234" t="s">
        <v>11658</v>
      </c>
      <c r="P945" s="234" t="s">
        <v>6999</v>
      </c>
      <c r="Q945" s="234"/>
      <c r="R945" s="234" t="s">
        <v>451</v>
      </c>
      <c r="S945" t="b">
        <v>0</v>
      </c>
      <c r="T945" s="242"/>
      <c r="U945" s="103">
        <v>1</v>
      </c>
      <c r="V945" s="234" t="s">
        <v>272</v>
      </c>
      <c r="W945" s="103">
        <v>1</v>
      </c>
      <c r="X945" s="234" t="s">
        <v>272</v>
      </c>
      <c r="Y945" s="242"/>
      <c r="Z945" s="242"/>
      <c r="AA945" s="103"/>
      <c r="AB945" s="234" t="s">
        <v>12853</v>
      </c>
      <c r="AC945" s="243">
        <v>44253.568298611113</v>
      </c>
      <c r="AD945" s="234" t="s">
        <v>12763</v>
      </c>
      <c r="AE945" s="235" t="s">
        <v>13129</v>
      </c>
      <c r="AF945" s="237"/>
      <c r="AG945" s="234" t="s">
        <v>482</v>
      </c>
      <c r="AH945" s="241"/>
      <c r="AI945" t="b">
        <v>1</v>
      </c>
      <c r="AJ945" t="b">
        <v>0</v>
      </c>
      <c r="AK945" s="234"/>
      <c r="AL945" s="103"/>
      <c r="AM945" t="b">
        <v>0</v>
      </c>
      <c r="AN945" s="234"/>
      <c r="AO945" s="103"/>
      <c r="AP945" s="241"/>
      <c r="AQ945" s="241"/>
      <c r="AR945" s="241"/>
      <c r="AS945" s="241"/>
      <c r="AT945" s="234"/>
      <c r="AU945" s="234" t="s">
        <v>7085</v>
      </c>
      <c r="AV945" t="b">
        <v>0</v>
      </c>
      <c r="AW945" t="b">
        <v>0</v>
      </c>
      <c r="AX945" s="241"/>
      <c r="AY945" s="241"/>
      <c r="AZ945" s="234"/>
      <c r="BA945" s="234"/>
      <c r="BB945" s="234"/>
      <c r="BC945" t="b">
        <v>0</v>
      </c>
      <c r="BD945" s="234" t="s">
        <v>7008</v>
      </c>
      <c r="BE945" s="234" t="s">
        <v>7026</v>
      </c>
      <c r="BF945" s="234" t="s">
        <v>7027</v>
      </c>
      <c r="BG945" s="234" t="s">
        <v>7010</v>
      </c>
      <c r="BH945" s="234" t="s">
        <v>55</v>
      </c>
      <c r="BI945" s="243">
        <v>44573.402048611111</v>
      </c>
      <c r="BJ945" s="234" t="s">
        <v>442</v>
      </c>
      <c r="BK945" s="234" t="s">
        <v>451</v>
      </c>
      <c r="BL945" s="234" t="s">
        <v>451</v>
      </c>
      <c r="BM945" s="234" t="s">
        <v>451</v>
      </c>
      <c r="BN945" s="241"/>
      <c r="BO945" t="b">
        <v>0</v>
      </c>
      <c r="BP945" t="b">
        <v>0</v>
      </c>
      <c r="BQ945" t="b">
        <v>0</v>
      </c>
      <c r="BR945" s="241"/>
      <c r="BS945" s="241"/>
      <c r="BT945" s="234" t="s">
        <v>7012</v>
      </c>
      <c r="BU945" t="b">
        <v>0</v>
      </c>
      <c r="BV945" s="103"/>
      <c r="BW945" s="235" t="s">
        <v>13130</v>
      </c>
      <c r="BX945" s="234" t="s">
        <v>13129</v>
      </c>
      <c r="BY945" s="234" t="s">
        <v>56</v>
      </c>
      <c r="BZ945" s="234" t="s">
        <v>7014</v>
      </c>
    </row>
    <row r="946" spans="1:78" x14ac:dyDescent="0.25">
      <c r="A946" s="5">
        <v>1251</v>
      </c>
      <c r="B946" s="234" t="s">
        <v>13131</v>
      </c>
      <c r="C946" s="234" t="s">
        <v>13132</v>
      </c>
      <c r="D946" s="234" t="s">
        <v>8127</v>
      </c>
      <c r="E946" s="234" t="s">
        <v>8671</v>
      </c>
      <c r="F946" s="234" t="s">
        <v>2991</v>
      </c>
      <c r="G946" s="234" t="s">
        <v>12761</v>
      </c>
      <c r="H946" s="234" t="s">
        <v>7034</v>
      </c>
      <c r="I946" s="242"/>
      <c r="J946" s="242">
        <v>44235</v>
      </c>
      <c r="K946" s="234" t="s">
        <v>7430</v>
      </c>
      <c r="L946" s="242">
        <v>44239</v>
      </c>
      <c r="M946" s="234" t="s">
        <v>6996</v>
      </c>
      <c r="N946" s="234" t="s">
        <v>8128</v>
      </c>
      <c r="O946" s="234" t="s">
        <v>11866</v>
      </c>
      <c r="P946" s="234" t="s">
        <v>6999</v>
      </c>
      <c r="Q946" s="234"/>
      <c r="R946" s="234" t="s">
        <v>451</v>
      </c>
      <c r="S946" t="b">
        <v>0</v>
      </c>
      <c r="T946" s="242"/>
      <c r="U946" s="103">
        <v>2300</v>
      </c>
      <c r="V946" s="234" t="s">
        <v>272</v>
      </c>
      <c r="W946" s="103">
        <v>16100</v>
      </c>
      <c r="X946" s="234" t="s">
        <v>272</v>
      </c>
      <c r="Y946" s="242"/>
      <c r="Z946" s="242"/>
      <c r="AA946" s="103"/>
      <c r="AB946" s="234" t="s">
        <v>8130</v>
      </c>
      <c r="AC946" s="243">
        <v>44253.56826388889</v>
      </c>
      <c r="AD946" s="234" t="s">
        <v>12763</v>
      </c>
      <c r="AE946" s="235" t="s">
        <v>13133</v>
      </c>
      <c r="AF946" s="237"/>
      <c r="AG946" s="234" t="s">
        <v>482</v>
      </c>
      <c r="AH946" s="241"/>
      <c r="AI946" t="b">
        <v>1</v>
      </c>
      <c r="AJ946" t="b">
        <v>0</v>
      </c>
      <c r="AK946" s="234"/>
      <c r="AL946" s="103"/>
      <c r="AM946" t="b">
        <v>0</v>
      </c>
      <c r="AN946" s="234"/>
      <c r="AO946" s="103"/>
      <c r="AP946" s="241"/>
      <c r="AQ946" s="241"/>
      <c r="AR946" s="241"/>
      <c r="AS946" s="241"/>
      <c r="AT946" s="234" t="s">
        <v>7005</v>
      </c>
      <c r="AU946" s="234" t="s">
        <v>7085</v>
      </c>
      <c r="AV946" t="b">
        <v>0</v>
      </c>
      <c r="AW946" t="b">
        <v>0</v>
      </c>
      <c r="AX946" s="241"/>
      <c r="AY946" s="241"/>
      <c r="AZ946" s="234"/>
      <c r="BA946" s="234"/>
      <c r="BB946" s="234"/>
      <c r="BC946" t="b">
        <v>0</v>
      </c>
      <c r="BD946" s="234" t="s">
        <v>7008</v>
      </c>
      <c r="BE946" s="234" t="s">
        <v>7045</v>
      </c>
      <c r="BF946" s="234" t="s">
        <v>7027</v>
      </c>
      <c r="BG946" s="234" t="s">
        <v>7028</v>
      </c>
      <c r="BH946" s="234" t="s">
        <v>55</v>
      </c>
      <c r="BI946" s="243">
        <v>44573.402048611111</v>
      </c>
      <c r="BJ946" s="234" t="s">
        <v>442</v>
      </c>
      <c r="BK946" s="234" t="s">
        <v>451</v>
      </c>
      <c r="BL946" s="234" t="s">
        <v>451</v>
      </c>
      <c r="BM946" s="234" t="s">
        <v>451</v>
      </c>
      <c r="BN946" s="241"/>
      <c r="BO946" t="b">
        <v>0</v>
      </c>
      <c r="BP946" t="b">
        <v>0</v>
      </c>
      <c r="BQ946" t="b">
        <v>0</v>
      </c>
      <c r="BR946" s="241"/>
      <c r="BS946" s="241"/>
      <c r="BT946" s="234" t="s">
        <v>7012</v>
      </c>
      <c r="BU946" t="b">
        <v>0</v>
      </c>
      <c r="BV946" s="103"/>
      <c r="BW946" s="235" t="s">
        <v>13134</v>
      </c>
      <c r="BX946" s="234" t="s">
        <v>13133</v>
      </c>
      <c r="BY946" s="234" t="s">
        <v>56</v>
      </c>
      <c r="BZ946" s="234" t="s">
        <v>7014</v>
      </c>
    </row>
    <row r="947" spans="1:78" x14ac:dyDescent="0.25">
      <c r="A947" s="5">
        <v>1250</v>
      </c>
      <c r="B947" s="234" t="s">
        <v>13135</v>
      </c>
      <c r="C947" s="234" t="s">
        <v>13136</v>
      </c>
      <c r="D947" s="234" t="s">
        <v>12852</v>
      </c>
      <c r="E947" s="234" t="s">
        <v>12852</v>
      </c>
      <c r="F947" s="234" t="s">
        <v>7156</v>
      </c>
      <c r="G947" s="234" t="s">
        <v>7856</v>
      </c>
      <c r="H947" s="234" t="s">
        <v>7018</v>
      </c>
      <c r="I947" s="242"/>
      <c r="J947" s="242">
        <v>44232</v>
      </c>
      <c r="K947" s="234" t="s">
        <v>7430</v>
      </c>
      <c r="L947" s="242">
        <v>44235</v>
      </c>
      <c r="M947" s="234" t="s">
        <v>6996</v>
      </c>
      <c r="N947" s="234" t="s">
        <v>11657</v>
      </c>
      <c r="O947" s="234" t="s">
        <v>11658</v>
      </c>
      <c r="P947" s="234" t="s">
        <v>6999</v>
      </c>
      <c r="Q947" s="234"/>
      <c r="R947" s="234" t="s">
        <v>451</v>
      </c>
      <c r="S947" t="b">
        <v>0</v>
      </c>
      <c r="T947" s="242"/>
      <c r="U947" s="103">
        <v>15</v>
      </c>
      <c r="V947" s="234" t="s">
        <v>272</v>
      </c>
      <c r="W947" s="103">
        <v>15</v>
      </c>
      <c r="X947" s="234" t="s">
        <v>272</v>
      </c>
      <c r="Y947" s="242"/>
      <c r="Z947" s="242"/>
      <c r="AA947" s="103"/>
      <c r="AB947" s="234" t="s">
        <v>12853</v>
      </c>
      <c r="AC947" s="243">
        <v>44253.568252314813</v>
      </c>
      <c r="AD947" s="234" t="s">
        <v>12763</v>
      </c>
      <c r="AE947" s="235" t="s">
        <v>13137</v>
      </c>
      <c r="AF947" s="237"/>
      <c r="AG947" s="234" t="s">
        <v>482</v>
      </c>
      <c r="AH947" s="241"/>
      <c r="AI947" t="b">
        <v>1</v>
      </c>
      <c r="AJ947" t="b">
        <v>0</v>
      </c>
      <c r="AK947" s="234"/>
      <c r="AL947" s="103"/>
      <c r="AM947" t="b">
        <v>0</v>
      </c>
      <c r="AN947" s="234"/>
      <c r="AO947" s="103"/>
      <c r="AP947" s="241"/>
      <c r="AQ947" s="241"/>
      <c r="AR947" s="241"/>
      <c r="AS947" s="241"/>
      <c r="AT947" s="234"/>
      <c r="AU947" s="234" t="s">
        <v>7085</v>
      </c>
      <c r="AV947" t="b">
        <v>0</v>
      </c>
      <c r="AW947" t="b">
        <v>0</v>
      </c>
      <c r="AX947" s="241"/>
      <c r="AY947" s="241"/>
      <c r="AZ947" s="234"/>
      <c r="BA947" s="234"/>
      <c r="BB947" s="234"/>
      <c r="BC947" t="b">
        <v>0</v>
      </c>
      <c r="BD947" s="234" t="s">
        <v>7008</v>
      </c>
      <c r="BE947" s="234" t="s">
        <v>7026</v>
      </c>
      <c r="BF947" s="234" t="s">
        <v>7027</v>
      </c>
      <c r="BG947" s="234" t="s">
        <v>7010</v>
      </c>
      <c r="BH947" s="234" t="s">
        <v>55</v>
      </c>
      <c r="BI947" s="243">
        <v>44573.402048611111</v>
      </c>
      <c r="BJ947" s="234" t="s">
        <v>442</v>
      </c>
      <c r="BK947" s="234" t="s">
        <v>451</v>
      </c>
      <c r="BL947" s="234" t="s">
        <v>451</v>
      </c>
      <c r="BM947" s="234" t="s">
        <v>451</v>
      </c>
      <c r="BN947" s="241"/>
      <c r="BO947" t="b">
        <v>0</v>
      </c>
      <c r="BP947" t="b">
        <v>0</v>
      </c>
      <c r="BQ947" t="b">
        <v>0</v>
      </c>
      <c r="BR947" s="241"/>
      <c r="BS947" s="241"/>
      <c r="BT947" s="234" t="s">
        <v>7012</v>
      </c>
      <c r="BU947" t="b">
        <v>0</v>
      </c>
      <c r="BV947" s="103"/>
      <c r="BW947" s="235" t="s">
        <v>13138</v>
      </c>
      <c r="BX947" s="234" t="s">
        <v>13137</v>
      </c>
      <c r="BY947" s="234" t="s">
        <v>56</v>
      </c>
      <c r="BZ947" s="234" t="s">
        <v>7014</v>
      </c>
    </row>
    <row r="948" spans="1:78" x14ac:dyDescent="0.25">
      <c r="A948" s="5">
        <v>1249</v>
      </c>
      <c r="B948" s="234" t="s">
        <v>572</v>
      </c>
      <c r="C948" s="234" t="s">
        <v>13139</v>
      </c>
      <c r="D948" s="234" t="s">
        <v>13140</v>
      </c>
      <c r="E948" s="234" t="s">
        <v>13141</v>
      </c>
      <c r="F948" s="234" t="s">
        <v>6993</v>
      </c>
      <c r="G948" s="234" t="s">
        <v>7244</v>
      </c>
      <c r="H948" s="234" t="s">
        <v>6994</v>
      </c>
      <c r="I948" s="242"/>
      <c r="J948" s="242">
        <v>44223</v>
      </c>
      <c r="K948" s="234" t="s">
        <v>7430</v>
      </c>
      <c r="L948" s="242">
        <v>44757</v>
      </c>
      <c r="M948" s="234" t="s">
        <v>9952</v>
      </c>
      <c r="N948" s="234" t="s">
        <v>13142</v>
      </c>
      <c r="O948" s="234" t="s">
        <v>13143</v>
      </c>
      <c r="P948" s="234" t="s">
        <v>6999</v>
      </c>
      <c r="Q948" s="234"/>
      <c r="R948" s="234" t="s">
        <v>451</v>
      </c>
      <c r="S948" t="b">
        <v>0</v>
      </c>
      <c r="T948" s="242"/>
      <c r="U948" s="103">
        <v>2</v>
      </c>
      <c r="V948" s="234" t="s">
        <v>272</v>
      </c>
      <c r="W948" s="103">
        <v>2</v>
      </c>
      <c r="X948" s="234" t="s">
        <v>272</v>
      </c>
      <c r="Y948" s="242"/>
      <c r="Z948" s="242"/>
      <c r="AA948" s="103"/>
      <c r="AB948" s="234" t="s">
        <v>13144</v>
      </c>
      <c r="AC948" s="243">
        <v>44253.568206018521</v>
      </c>
      <c r="AD948" s="234" t="s">
        <v>12763</v>
      </c>
      <c r="AE948" s="235" t="s">
        <v>13145</v>
      </c>
      <c r="AF948" s="237">
        <v>0</v>
      </c>
      <c r="AG948" s="234" t="s">
        <v>482</v>
      </c>
      <c r="AH948" s="241"/>
      <c r="AI948" t="b">
        <v>1</v>
      </c>
      <c r="AJ948" t="b">
        <v>0</v>
      </c>
      <c r="AK948" s="234"/>
      <c r="AL948" s="103"/>
      <c r="AM948" t="b">
        <v>0</v>
      </c>
      <c r="AN948" s="234"/>
      <c r="AO948" s="103"/>
      <c r="AP948" s="241"/>
      <c r="AQ948" s="241" t="s">
        <v>7073</v>
      </c>
      <c r="AR948" s="241"/>
      <c r="AS948" s="241"/>
      <c r="AT948" s="234" t="s">
        <v>7166</v>
      </c>
      <c r="AU948" s="234" t="s">
        <v>7085</v>
      </c>
      <c r="AV948" t="b">
        <v>0</v>
      </c>
      <c r="AW948" t="b">
        <v>0</v>
      </c>
      <c r="AX948" s="241"/>
      <c r="AY948" s="241"/>
      <c r="AZ948" s="234"/>
      <c r="BA948" s="234"/>
      <c r="BB948" s="234"/>
      <c r="BC948" t="b">
        <v>0</v>
      </c>
      <c r="BD948" s="234" t="s">
        <v>9959</v>
      </c>
      <c r="BE948" s="234" t="s">
        <v>7009</v>
      </c>
      <c r="BF948" s="234" t="s">
        <v>7027</v>
      </c>
      <c r="BG948" s="234" t="s">
        <v>7028</v>
      </c>
      <c r="BH948" s="234" t="s">
        <v>7011</v>
      </c>
      <c r="BI948" s="243">
        <v>44755.754652777781</v>
      </c>
      <c r="BJ948" s="234" t="s">
        <v>442</v>
      </c>
      <c r="BK948" s="234" t="s">
        <v>451</v>
      </c>
      <c r="BL948" s="234" t="s">
        <v>451</v>
      </c>
      <c r="BM948" s="234" t="s">
        <v>451</v>
      </c>
      <c r="BN948" s="241"/>
      <c r="BO948" t="b">
        <v>0</v>
      </c>
      <c r="BP948" t="b">
        <v>0</v>
      </c>
      <c r="BQ948" t="b">
        <v>0</v>
      </c>
      <c r="BR948" s="241"/>
      <c r="BS948" s="241"/>
      <c r="BT948" s="234" t="s">
        <v>7012</v>
      </c>
      <c r="BU948" t="b">
        <v>0</v>
      </c>
      <c r="BV948" s="103">
        <v>1</v>
      </c>
      <c r="BW948" s="235">
        <v>1291</v>
      </c>
      <c r="BX948" s="234" t="s">
        <v>13145</v>
      </c>
      <c r="BY948" s="234" t="s">
        <v>56</v>
      </c>
      <c r="BZ948" s="234" t="s">
        <v>7014</v>
      </c>
    </row>
    <row r="949" spans="1:78" x14ac:dyDescent="0.25">
      <c r="A949" s="5">
        <v>1248</v>
      </c>
      <c r="B949" s="234" t="s">
        <v>13146</v>
      </c>
      <c r="C949" s="234" t="s">
        <v>13147</v>
      </c>
      <c r="D949" s="234"/>
      <c r="E949" s="234" t="s">
        <v>11576</v>
      </c>
      <c r="F949" s="234" t="s">
        <v>2991</v>
      </c>
      <c r="G949" s="234" t="s">
        <v>7864</v>
      </c>
      <c r="H949" s="234" t="s">
        <v>7034</v>
      </c>
      <c r="I949" s="242"/>
      <c r="J949" s="242">
        <v>44230</v>
      </c>
      <c r="K949" s="234" t="s">
        <v>7430</v>
      </c>
      <c r="L949" s="242">
        <v>44239</v>
      </c>
      <c r="M949" s="234" t="s">
        <v>6996</v>
      </c>
      <c r="N949" s="234" t="s">
        <v>7430</v>
      </c>
      <c r="O949" s="234" t="s">
        <v>11578</v>
      </c>
      <c r="P949" s="234" t="s">
        <v>6999</v>
      </c>
      <c r="Q949" s="234"/>
      <c r="R949" s="234" t="s">
        <v>451</v>
      </c>
      <c r="S949" t="b">
        <v>0</v>
      </c>
      <c r="T949" s="242"/>
      <c r="U949" s="103">
        <v>1620</v>
      </c>
      <c r="V949" s="234" t="s">
        <v>272</v>
      </c>
      <c r="W949" s="103">
        <v>9720</v>
      </c>
      <c r="X949" s="234" t="s">
        <v>272</v>
      </c>
      <c r="Y949" s="242"/>
      <c r="Z949" s="242"/>
      <c r="AA949" s="103"/>
      <c r="AB949" s="234"/>
      <c r="AC949" s="243">
        <v>44253.568182870367</v>
      </c>
      <c r="AD949" s="234" t="s">
        <v>12763</v>
      </c>
      <c r="AE949" s="235" t="s">
        <v>13148</v>
      </c>
      <c r="AF949" s="237"/>
      <c r="AG949" s="234" t="s">
        <v>482</v>
      </c>
      <c r="AH949" s="241"/>
      <c r="AI949" t="b">
        <v>1</v>
      </c>
      <c r="AJ949" t="b">
        <v>0</v>
      </c>
      <c r="AK949" s="234"/>
      <c r="AL949" s="103"/>
      <c r="AM949" t="b">
        <v>0</v>
      </c>
      <c r="AN949" s="234"/>
      <c r="AO949" s="103"/>
      <c r="AP949" s="241"/>
      <c r="AQ949" s="241"/>
      <c r="AR949" s="241"/>
      <c r="AS949" s="241"/>
      <c r="AT949" s="234" t="s">
        <v>7058</v>
      </c>
      <c r="AU949" s="234" t="s">
        <v>7085</v>
      </c>
      <c r="AV949" t="b">
        <v>0</v>
      </c>
      <c r="AW949" t="b">
        <v>0</v>
      </c>
      <c r="AX949" s="241"/>
      <c r="AY949" s="241"/>
      <c r="AZ949" s="234"/>
      <c r="BA949" s="234"/>
      <c r="BB949" s="234"/>
      <c r="BC949" t="b">
        <v>1</v>
      </c>
      <c r="BD949" s="234" t="s">
        <v>7008</v>
      </c>
      <c r="BE949" s="234" t="s">
        <v>7045</v>
      </c>
      <c r="BF949" s="234" t="s">
        <v>7027</v>
      </c>
      <c r="BG949" s="234" t="s">
        <v>7028</v>
      </c>
      <c r="BH949" s="234" t="s">
        <v>55</v>
      </c>
      <c r="BI949" s="243">
        <v>44573.402037037034</v>
      </c>
      <c r="BJ949" s="234" t="s">
        <v>442</v>
      </c>
      <c r="BK949" s="234" t="s">
        <v>451</v>
      </c>
      <c r="BL949" s="234" t="s">
        <v>451</v>
      </c>
      <c r="BM949" s="234" t="s">
        <v>451</v>
      </c>
      <c r="BN949" s="241"/>
      <c r="BO949" t="b">
        <v>0</v>
      </c>
      <c r="BP949" t="b">
        <v>0</v>
      </c>
      <c r="BQ949" t="b">
        <v>0</v>
      </c>
      <c r="BR949" s="241"/>
      <c r="BS949" s="241"/>
      <c r="BT949" s="234" t="s">
        <v>7047</v>
      </c>
      <c r="BU949" t="b">
        <v>0</v>
      </c>
      <c r="BV949" s="103"/>
      <c r="BW949" s="235" t="s">
        <v>13149</v>
      </c>
      <c r="BX949" s="234" t="s">
        <v>13148</v>
      </c>
      <c r="BY949" s="234" t="s">
        <v>56</v>
      </c>
      <c r="BZ949" s="234" t="s">
        <v>7014</v>
      </c>
    </row>
    <row r="950" spans="1:78" x14ac:dyDescent="0.25">
      <c r="A950" s="5">
        <v>1247</v>
      </c>
      <c r="B950" s="234" t="s">
        <v>13150</v>
      </c>
      <c r="C950" s="234" t="s">
        <v>13151</v>
      </c>
      <c r="D950" s="234" t="s">
        <v>9620</v>
      </c>
      <c r="E950" s="234" t="s">
        <v>13152</v>
      </c>
      <c r="F950" s="234" t="s">
        <v>6993</v>
      </c>
      <c r="G950" s="234" t="s">
        <v>6994</v>
      </c>
      <c r="H950" s="234" t="s">
        <v>6995</v>
      </c>
      <c r="I950" s="242"/>
      <c r="J950" s="242">
        <v>44231</v>
      </c>
      <c r="K950" s="234" t="s">
        <v>7430</v>
      </c>
      <c r="L950" s="242">
        <v>44238</v>
      </c>
      <c r="M950" s="234" t="s">
        <v>6996</v>
      </c>
      <c r="N950" s="234" t="s">
        <v>9621</v>
      </c>
      <c r="O950" s="234" t="s">
        <v>9622</v>
      </c>
      <c r="P950" s="234" t="s">
        <v>6999</v>
      </c>
      <c r="Q950" s="234"/>
      <c r="R950" s="234" t="s">
        <v>451</v>
      </c>
      <c r="S950" t="b">
        <v>0</v>
      </c>
      <c r="T950" s="242"/>
      <c r="U950" s="103">
        <v>10</v>
      </c>
      <c r="V950" s="234" t="s">
        <v>272</v>
      </c>
      <c r="W950" s="103">
        <v>30</v>
      </c>
      <c r="X950" s="234" t="s">
        <v>272</v>
      </c>
      <c r="Y950" s="242"/>
      <c r="Z950" s="242"/>
      <c r="AA950" s="103"/>
      <c r="AB950" s="234" t="s">
        <v>9624</v>
      </c>
      <c r="AC950" s="243">
        <v>44253.568148148152</v>
      </c>
      <c r="AD950" s="234" t="s">
        <v>12763</v>
      </c>
      <c r="AE950" s="235" t="s">
        <v>13153</v>
      </c>
      <c r="AF950" s="237"/>
      <c r="AG950" s="234" t="s">
        <v>482</v>
      </c>
      <c r="AH950" s="241"/>
      <c r="AI950" t="b">
        <v>1</v>
      </c>
      <c r="AJ950" t="b">
        <v>0</v>
      </c>
      <c r="AK950" s="234"/>
      <c r="AL950" s="103"/>
      <c r="AM950" t="b">
        <v>0</v>
      </c>
      <c r="AN950" s="234"/>
      <c r="AO950" s="103"/>
      <c r="AP950" s="241"/>
      <c r="AQ950" s="241"/>
      <c r="AR950" s="241"/>
      <c r="AS950" s="241"/>
      <c r="AT950" s="234" t="s">
        <v>7005</v>
      </c>
      <c r="AU950" s="234" t="s">
        <v>7085</v>
      </c>
      <c r="AV950" t="b">
        <v>0</v>
      </c>
      <c r="AW950" t="b">
        <v>0</v>
      </c>
      <c r="AX950" s="241"/>
      <c r="AY950" s="241"/>
      <c r="AZ950" s="234"/>
      <c r="BA950" s="234"/>
      <c r="BB950" s="234"/>
      <c r="BC950" t="b">
        <v>0</v>
      </c>
      <c r="BD950" s="234" t="s">
        <v>7008</v>
      </c>
      <c r="BE950" s="234" t="s">
        <v>7009</v>
      </c>
      <c r="BF950" s="234" t="s">
        <v>7027</v>
      </c>
      <c r="BG950" s="234" t="s">
        <v>7028</v>
      </c>
      <c r="BH950" s="234" t="s">
        <v>55</v>
      </c>
      <c r="BI950" s="243">
        <v>44573.402037037034</v>
      </c>
      <c r="BJ950" s="234" t="s">
        <v>442</v>
      </c>
      <c r="BK950" s="234" t="s">
        <v>451</v>
      </c>
      <c r="BL950" s="234" t="s">
        <v>451</v>
      </c>
      <c r="BM950" s="234" t="s">
        <v>451</v>
      </c>
      <c r="BN950" s="241"/>
      <c r="BO950" t="b">
        <v>0</v>
      </c>
      <c r="BP950" t="b">
        <v>0</v>
      </c>
      <c r="BQ950" t="b">
        <v>0</v>
      </c>
      <c r="BR950" s="241"/>
      <c r="BS950" s="241"/>
      <c r="BT950" s="234" t="s">
        <v>7012</v>
      </c>
      <c r="BU950" t="b">
        <v>0</v>
      </c>
      <c r="BV950" s="103"/>
      <c r="BW950" s="235" t="s">
        <v>13154</v>
      </c>
      <c r="BX950" s="234" t="s">
        <v>13153</v>
      </c>
      <c r="BY950" s="234" t="s">
        <v>56</v>
      </c>
      <c r="BZ950" s="234" t="s">
        <v>7014</v>
      </c>
    </row>
    <row r="951" spans="1:78" x14ac:dyDescent="0.25">
      <c r="A951" s="5">
        <v>1246</v>
      </c>
      <c r="B951" s="234" t="s">
        <v>13155</v>
      </c>
      <c r="C951" s="234" t="s">
        <v>13156</v>
      </c>
      <c r="D951" s="234" t="s">
        <v>11753</v>
      </c>
      <c r="E951" s="234" t="s">
        <v>11754</v>
      </c>
      <c r="F951" s="234" t="s">
        <v>7156</v>
      </c>
      <c r="G951" s="234" t="s">
        <v>7856</v>
      </c>
      <c r="H951" s="234" t="s">
        <v>7018</v>
      </c>
      <c r="I951" s="242"/>
      <c r="J951" s="242">
        <v>44232</v>
      </c>
      <c r="K951" s="234" t="s">
        <v>7430</v>
      </c>
      <c r="L951" s="242">
        <v>44232</v>
      </c>
      <c r="M951" s="234" t="s">
        <v>7159</v>
      </c>
      <c r="N951" s="234" t="s">
        <v>11756</v>
      </c>
      <c r="O951" s="234" t="s">
        <v>11898</v>
      </c>
      <c r="P951" s="234" t="s">
        <v>6999</v>
      </c>
      <c r="Q951" s="234"/>
      <c r="R951" s="234" t="s">
        <v>451</v>
      </c>
      <c r="S951" t="b">
        <v>0</v>
      </c>
      <c r="T951" s="242"/>
      <c r="U951" s="103">
        <v>1</v>
      </c>
      <c r="V951" s="234" t="s">
        <v>272</v>
      </c>
      <c r="W951" s="103">
        <v>1</v>
      </c>
      <c r="X951" s="234" t="s">
        <v>272</v>
      </c>
      <c r="Y951" s="242"/>
      <c r="Z951" s="242"/>
      <c r="AA951" s="103"/>
      <c r="AB951" s="234" t="s">
        <v>11758</v>
      </c>
      <c r="AC951" s="243">
        <v>44253.568124999998</v>
      </c>
      <c r="AD951" s="234" t="s">
        <v>12763</v>
      </c>
      <c r="AE951" s="235" t="s">
        <v>13157</v>
      </c>
      <c r="AF951" s="237"/>
      <c r="AG951" s="234" t="s">
        <v>482</v>
      </c>
      <c r="AH951" s="241"/>
      <c r="AI951" t="b">
        <v>1</v>
      </c>
      <c r="AJ951" t="b">
        <v>0</v>
      </c>
      <c r="AK951" s="234"/>
      <c r="AL951" s="103"/>
      <c r="AM951" t="b">
        <v>0</v>
      </c>
      <c r="AN951" s="234"/>
      <c r="AO951" s="103"/>
      <c r="AP951" s="241"/>
      <c r="AQ951" s="241"/>
      <c r="AR951" s="241"/>
      <c r="AS951" s="241"/>
      <c r="AT951" s="234" t="s">
        <v>7005</v>
      </c>
      <c r="AU951" s="234" t="s">
        <v>7085</v>
      </c>
      <c r="AV951" t="b">
        <v>0</v>
      </c>
      <c r="AW951" t="b">
        <v>0</v>
      </c>
      <c r="AX951" s="241"/>
      <c r="AY951" s="241"/>
      <c r="AZ951" s="234"/>
      <c r="BA951" s="234"/>
      <c r="BB951" s="234"/>
      <c r="BC951" t="b">
        <v>0</v>
      </c>
      <c r="BD951" s="234" t="s">
        <v>7170</v>
      </c>
      <c r="BE951" s="234" t="s">
        <v>7026</v>
      </c>
      <c r="BF951" s="234" t="s">
        <v>7027</v>
      </c>
      <c r="BG951" s="234" t="s">
        <v>7010</v>
      </c>
      <c r="BH951" s="234" t="s">
        <v>55</v>
      </c>
      <c r="BI951" s="243">
        <v>44573.402025462965</v>
      </c>
      <c r="BJ951" s="234" t="s">
        <v>442</v>
      </c>
      <c r="BK951" s="234" t="s">
        <v>451</v>
      </c>
      <c r="BL951" s="234" t="s">
        <v>451</v>
      </c>
      <c r="BM951" s="234" t="s">
        <v>451</v>
      </c>
      <c r="BN951" s="241"/>
      <c r="BO951" t="b">
        <v>0</v>
      </c>
      <c r="BP951" t="b">
        <v>0</v>
      </c>
      <c r="BQ951" t="b">
        <v>0</v>
      </c>
      <c r="BR951" s="241"/>
      <c r="BS951" s="241"/>
      <c r="BT951" s="234" t="s">
        <v>7012</v>
      </c>
      <c r="BU951" t="b">
        <v>0</v>
      </c>
      <c r="BV951" s="103"/>
      <c r="BW951" s="235" t="s">
        <v>13158</v>
      </c>
      <c r="BX951" s="234" t="s">
        <v>13157</v>
      </c>
      <c r="BY951" s="234" t="s">
        <v>56</v>
      </c>
      <c r="BZ951" s="234" t="s">
        <v>7014</v>
      </c>
    </row>
    <row r="952" spans="1:78" x14ac:dyDescent="0.25">
      <c r="A952" s="5">
        <v>1245</v>
      </c>
      <c r="B952" s="234" t="s">
        <v>13159</v>
      </c>
      <c r="C952" s="234" t="s">
        <v>13160</v>
      </c>
      <c r="D952" s="234" t="s">
        <v>11493</v>
      </c>
      <c r="E952" s="234" t="s">
        <v>11517</v>
      </c>
      <c r="F952" s="234" t="s">
        <v>7156</v>
      </c>
      <c r="G952" s="234" t="s">
        <v>7856</v>
      </c>
      <c r="H952" s="234" t="s">
        <v>7018</v>
      </c>
      <c r="I952" s="242"/>
      <c r="J952" s="242">
        <v>44232</v>
      </c>
      <c r="K952" s="234" t="s">
        <v>7430</v>
      </c>
      <c r="L952" s="242">
        <v>44232</v>
      </c>
      <c r="M952" s="234" t="s">
        <v>7228</v>
      </c>
      <c r="N952" s="234" t="s">
        <v>11496</v>
      </c>
      <c r="O952" s="234" t="s">
        <v>11497</v>
      </c>
      <c r="P952" s="234" t="s">
        <v>6999</v>
      </c>
      <c r="Q952" s="234"/>
      <c r="R952" s="234" t="s">
        <v>451</v>
      </c>
      <c r="S952" t="b">
        <v>0</v>
      </c>
      <c r="T952" s="242"/>
      <c r="U952" s="103">
        <v>5</v>
      </c>
      <c r="V952" s="234" t="s">
        <v>272</v>
      </c>
      <c r="W952" s="103">
        <v>5</v>
      </c>
      <c r="X952" s="234" t="s">
        <v>272</v>
      </c>
      <c r="Y952" s="242"/>
      <c r="Z952" s="242"/>
      <c r="AA952" s="103"/>
      <c r="AB952" s="234" t="s">
        <v>11498</v>
      </c>
      <c r="AC952" s="243">
        <v>44253.568113425928</v>
      </c>
      <c r="AD952" s="234" t="s">
        <v>12763</v>
      </c>
      <c r="AE952" s="235" t="s">
        <v>13161</v>
      </c>
      <c r="AF952" s="237"/>
      <c r="AG952" s="234" t="s">
        <v>482</v>
      </c>
      <c r="AH952" s="241"/>
      <c r="AI952" t="b">
        <v>1</v>
      </c>
      <c r="AJ952" t="b">
        <v>0</v>
      </c>
      <c r="AK952" s="234"/>
      <c r="AL952" s="103"/>
      <c r="AM952" t="b">
        <v>0</v>
      </c>
      <c r="AN952" s="234"/>
      <c r="AO952" s="103"/>
      <c r="AP952" s="241"/>
      <c r="AQ952" s="241"/>
      <c r="AR952" s="241"/>
      <c r="AS952" s="241"/>
      <c r="AT952" s="234" t="s">
        <v>7005</v>
      </c>
      <c r="AU952" s="234" t="s">
        <v>7085</v>
      </c>
      <c r="AV952" t="b">
        <v>0</v>
      </c>
      <c r="AW952" t="b">
        <v>0</v>
      </c>
      <c r="AX952" s="241"/>
      <c r="AY952" s="241"/>
      <c r="AZ952" s="234"/>
      <c r="BA952" s="234"/>
      <c r="BB952" s="234"/>
      <c r="BC952" t="b">
        <v>0</v>
      </c>
      <c r="BD952" s="234" t="s">
        <v>7234</v>
      </c>
      <c r="BE952" s="234" t="s">
        <v>7026</v>
      </c>
      <c r="BF952" s="234" t="s">
        <v>7027</v>
      </c>
      <c r="BG952" s="234" t="s">
        <v>7010</v>
      </c>
      <c r="BH952" s="234" t="s">
        <v>55</v>
      </c>
      <c r="BI952" s="243">
        <v>44573.402025462965</v>
      </c>
      <c r="BJ952" s="234" t="s">
        <v>442</v>
      </c>
      <c r="BK952" s="234" t="s">
        <v>451</v>
      </c>
      <c r="BL952" s="234" t="s">
        <v>451</v>
      </c>
      <c r="BM952" s="234" t="s">
        <v>451</v>
      </c>
      <c r="BN952" s="241"/>
      <c r="BO952" t="b">
        <v>0</v>
      </c>
      <c r="BP952" t="b">
        <v>0</v>
      </c>
      <c r="BQ952" t="b">
        <v>0</v>
      </c>
      <c r="BR952" s="241"/>
      <c r="BS952" s="241"/>
      <c r="BT952" s="234" t="s">
        <v>7012</v>
      </c>
      <c r="BU952" t="b">
        <v>0</v>
      </c>
      <c r="BV952" s="103"/>
      <c r="BW952" s="235" t="s">
        <v>13162</v>
      </c>
      <c r="BX952" s="234" t="s">
        <v>13161</v>
      </c>
      <c r="BY952" s="234" t="s">
        <v>56</v>
      </c>
      <c r="BZ952" s="234" t="s">
        <v>7014</v>
      </c>
    </row>
    <row r="953" spans="1:78" x14ac:dyDescent="0.25">
      <c r="A953" s="5">
        <v>1244</v>
      </c>
      <c r="B953" s="234" t="s">
        <v>13163</v>
      </c>
      <c r="C953" s="234" t="s">
        <v>13164</v>
      </c>
      <c r="D953" s="234"/>
      <c r="E953" s="234" t="s">
        <v>13165</v>
      </c>
      <c r="F953" s="234" t="s">
        <v>6993</v>
      </c>
      <c r="G953" s="234" t="s">
        <v>12908</v>
      </c>
      <c r="H953" s="234" t="s">
        <v>7825</v>
      </c>
      <c r="I953" s="242"/>
      <c r="J953" s="242">
        <v>44222</v>
      </c>
      <c r="K953" s="234" t="s">
        <v>7430</v>
      </c>
      <c r="L953" s="242">
        <v>44236</v>
      </c>
      <c r="M953" s="234" t="s">
        <v>7477</v>
      </c>
      <c r="N953" s="234" t="s">
        <v>7430</v>
      </c>
      <c r="O953" s="234" t="s">
        <v>7712</v>
      </c>
      <c r="P953" s="234" t="s">
        <v>6999</v>
      </c>
      <c r="Q953" s="234"/>
      <c r="R953" s="234" t="s">
        <v>451</v>
      </c>
      <c r="S953" t="b">
        <v>0</v>
      </c>
      <c r="T953" s="242"/>
      <c r="U953" s="103">
        <v>3</v>
      </c>
      <c r="V953" s="234" t="s">
        <v>272</v>
      </c>
      <c r="W953" s="103">
        <v>3</v>
      </c>
      <c r="X953" s="234" t="s">
        <v>272</v>
      </c>
      <c r="Y953" s="242"/>
      <c r="Z953" s="242"/>
      <c r="AA953" s="103"/>
      <c r="AB953" s="234"/>
      <c r="AC953" s="243">
        <v>44253.568090277775</v>
      </c>
      <c r="AD953" s="234" t="s">
        <v>12763</v>
      </c>
      <c r="AE953" s="235" t="s">
        <v>13166</v>
      </c>
      <c r="AF953" s="237"/>
      <c r="AG953" s="234" t="s">
        <v>482</v>
      </c>
      <c r="AH953" s="241"/>
      <c r="AI953" t="b">
        <v>1</v>
      </c>
      <c r="AJ953" t="b">
        <v>0</v>
      </c>
      <c r="AK953" s="234"/>
      <c r="AL953" s="103"/>
      <c r="AM953" t="b">
        <v>0</v>
      </c>
      <c r="AN953" s="234"/>
      <c r="AO953" s="103"/>
      <c r="AP953" s="241"/>
      <c r="AQ953" s="241"/>
      <c r="AR953" s="241"/>
      <c r="AS953" s="241"/>
      <c r="AT953" s="234" t="s">
        <v>7430</v>
      </c>
      <c r="AU953" s="234" t="s">
        <v>7085</v>
      </c>
      <c r="AV953" t="b">
        <v>0</v>
      </c>
      <c r="AW953" t="b">
        <v>0</v>
      </c>
      <c r="AX953" s="241"/>
      <c r="AY953" s="241"/>
      <c r="AZ953" s="234"/>
      <c r="BA953" s="234"/>
      <c r="BB953" s="234"/>
      <c r="BC953" t="b">
        <v>1</v>
      </c>
      <c r="BD953" s="234" t="s">
        <v>369</v>
      </c>
      <c r="BE953" s="234" t="s">
        <v>7171</v>
      </c>
      <c r="BF953" s="234" t="s">
        <v>7027</v>
      </c>
      <c r="BG953" s="234" t="s">
        <v>7028</v>
      </c>
      <c r="BH953" s="234" t="s">
        <v>55</v>
      </c>
      <c r="BI953" s="243">
        <v>44573.402025462965</v>
      </c>
      <c r="BJ953" s="234" t="s">
        <v>442</v>
      </c>
      <c r="BK953" s="234" t="s">
        <v>451</v>
      </c>
      <c r="BL953" s="234" t="s">
        <v>451</v>
      </c>
      <c r="BM953" s="234" t="s">
        <v>451</v>
      </c>
      <c r="BN953" s="241"/>
      <c r="BO953" t="b">
        <v>0</v>
      </c>
      <c r="BP953" t="b">
        <v>0</v>
      </c>
      <c r="BQ953" t="b">
        <v>0</v>
      </c>
      <c r="BR953" s="241"/>
      <c r="BS953" s="241"/>
      <c r="BT953" s="234" t="s">
        <v>7012</v>
      </c>
      <c r="BU953" t="b">
        <v>0</v>
      </c>
      <c r="BV953" s="103"/>
      <c r="BW953" s="235" t="s">
        <v>13167</v>
      </c>
      <c r="BX953" s="234" t="s">
        <v>13166</v>
      </c>
      <c r="BY953" s="234" t="s">
        <v>56</v>
      </c>
      <c r="BZ953" s="234" t="s">
        <v>7014</v>
      </c>
    </row>
    <row r="954" spans="1:78" x14ac:dyDescent="0.25">
      <c r="A954" s="5">
        <v>1243</v>
      </c>
      <c r="B954" s="234" t="s">
        <v>13168</v>
      </c>
      <c r="C954" s="234" t="s">
        <v>13169</v>
      </c>
      <c r="D954" s="234"/>
      <c r="E954" s="234" t="s">
        <v>13062</v>
      </c>
      <c r="F954" s="234" t="s">
        <v>7156</v>
      </c>
      <c r="G954" s="234" t="s">
        <v>7856</v>
      </c>
      <c r="H954" s="234" t="s">
        <v>7018</v>
      </c>
      <c r="I954" s="242"/>
      <c r="J954" s="242">
        <v>44232</v>
      </c>
      <c r="K954" s="234" t="s">
        <v>7430</v>
      </c>
      <c r="L954" s="242">
        <v>44232</v>
      </c>
      <c r="M954" s="234" t="s">
        <v>7813</v>
      </c>
      <c r="N954" s="234" t="s">
        <v>7430</v>
      </c>
      <c r="O954" s="234" t="s">
        <v>13063</v>
      </c>
      <c r="P954" s="234" t="s">
        <v>6999</v>
      </c>
      <c r="Q954" s="234"/>
      <c r="R954" s="234" t="s">
        <v>451</v>
      </c>
      <c r="S954" t="b">
        <v>0</v>
      </c>
      <c r="T954" s="242"/>
      <c r="U954" s="103">
        <v>1</v>
      </c>
      <c r="V954" s="234" t="s">
        <v>272</v>
      </c>
      <c r="W954" s="103">
        <v>1</v>
      </c>
      <c r="X954" s="234" t="s">
        <v>272</v>
      </c>
      <c r="Y954" s="242"/>
      <c r="Z954" s="242"/>
      <c r="AA954" s="103"/>
      <c r="AB954" s="234"/>
      <c r="AC954" s="243">
        <v>44253.568067129629</v>
      </c>
      <c r="AD954" s="234" t="s">
        <v>12763</v>
      </c>
      <c r="AE954" s="235" t="s">
        <v>13170</v>
      </c>
      <c r="AF954" s="237"/>
      <c r="AG954" s="234" t="s">
        <v>482</v>
      </c>
      <c r="AH954" s="241"/>
      <c r="AI954" t="b">
        <v>1</v>
      </c>
      <c r="AJ954" t="b">
        <v>0</v>
      </c>
      <c r="AK954" s="234"/>
      <c r="AL954" s="103"/>
      <c r="AM954" t="b">
        <v>0</v>
      </c>
      <c r="AN954" s="234"/>
      <c r="AO954" s="103"/>
      <c r="AP954" s="241"/>
      <c r="AQ954" s="241"/>
      <c r="AR954" s="241"/>
      <c r="AS954" s="241"/>
      <c r="AT954" s="234"/>
      <c r="AU954" s="234" t="s">
        <v>7085</v>
      </c>
      <c r="AV954" t="b">
        <v>0</v>
      </c>
      <c r="AW954" t="b">
        <v>0</v>
      </c>
      <c r="AX954" s="241"/>
      <c r="AY954" s="241"/>
      <c r="AZ954" s="234"/>
      <c r="BA954" s="234"/>
      <c r="BB954" s="234"/>
      <c r="BC954" t="b">
        <v>1</v>
      </c>
      <c r="BD954" s="234" t="s">
        <v>7821</v>
      </c>
      <c r="BE954" s="234" t="s">
        <v>7026</v>
      </c>
      <c r="BF954" s="234" t="s">
        <v>7027</v>
      </c>
      <c r="BG954" s="234" t="s">
        <v>7010</v>
      </c>
      <c r="BH954" s="234" t="s">
        <v>55</v>
      </c>
      <c r="BI954" s="243">
        <v>44573.402013888888</v>
      </c>
      <c r="BJ954" s="234" t="s">
        <v>442</v>
      </c>
      <c r="BK954" s="234" t="s">
        <v>451</v>
      </c>
      <c r="BL954" s="234" t="s">
        <v>451</v>
      </c>
      <c r="BM954" s="234" t="s">
        <v>451</v>
      </c>
      <c r="BN954" s="241"/>
      <c r="BO954" t="b">
        <v>0</v>
      </c>
      <c r="BP954" t="b">
        <v>0</v>
      </c>
      <c r="BQ954" t="b">
        <v>0</v>
      </c>
      <c r="BR954" s="241"/>
      <c r="BS954" s="241"/>
      <c r="BT954" s="234" t="s">
        <v>7012</v>
      </c>
      <c r="BU954" t="b">
        <v>0</v>
      </c>
      <c r="BV954" s="103"/>
      <c r="BW954" s="235" t="s">
        <v>13171</v>
      </c>
      <c r="BX954" s="234" t="s">
        <v>13170</v>
      </c>
      <c r="BY954" s="234" t="s">
        <v>56</v>
      </c>
      <c r="BZ954" s="234" t="s">
        <v>7014</v>
      </c>
    </row>
    <row r="955" spans="1:78" x14ac:dyDescent="0.25">
      <c r="A955" s="5">
        <v>1242</v>
      </c>
      <c r="B955" s="234" t="s">
        <v>13172</v>
      </c>
      <c r="C955" s="234" t="s">
        <v>13173</v>
      </c>
      <c r="D955" s="234" t="s">
        <v>9165</v>
      </c>
      <c r="E955" s="234" t="s">
        <v>9165</v>
      </c>
      <c r="F955" s="234" t="s">
        <v>6993</v>
      </c>
      <c r="G955" s="234" t="s">
        <v>7730</v>
      </c>
      <c r="H955" s="234" t="s">
        <v>8359</v>
      </c>
      <c r="I955" s="242"/>
      <c r="J955" s="242">
        <v>44232</v>
      </c>
      <c r="K955" s="234" t="s">
        <v>7430</v>
      </c>
      <c r="L955" s="242">
        <v>44239</v>
      </c>
      <c r="M955" s="234" t="s">
        <v>6996</v>
      </c>
      <c r="N955" s="234" t="s">
        <v>9167</v>
      </c>
      <c r="O955" s="234" t="s">
        <v>9168</v>
      </c>
      <c r="P955" s="234" t="s">
        <v>6999</v>
      </c>
      <c r="Q955" s="234"/>
      <c r="R955" s="234" t="s">
        <v>451</v>
      </c>
      <c r="S955" t="b">
        <v>0</v>
      </c>
      <c r="T955" s="242"/>
      <c r="U955" s="103">
        <v>4</v>
      </c>
      <c r="V955" s="234" t="s">
        <v>272</v>
      </c>
      <c r="W955" s="103">
        <v>16</v>
      </c>
      <c r="X955" s="234" t="s">
        <v>272</v>
      </c>
      <c r="Y955" s="242"/>
      <c r="Z955" s="242"/>
      <c r="AA955" s="103"/>
      <c r="AB955" s="234" t="s">
        <v>9169</v>
      </c>
      <c r="AC955" s="243">
        <v>44253.568020833336</v>
      </c>
      <c r="AD955" s="234" t="s">
        <v>12763</v>
      </c>
      <c r="AE955" s="235" t="s">
        <v>13174</v>
      </c>
      <c r="AF955" s="237"/>
      <c r="AG955" s="234" t="s">
        <v>482</v>
      </c>
      <c r="AH955" s="241"/>
      <c r="AI955" t="b">
        <v>1</v>
      </c>
      <c r="AJ955" t="b">
        <v>0</v>
      </c>
      <c r="AK955" s="234"/>
      <c r="AL955" s="103"/>
      <c r="AM955" t="b">
        <v>0</v>
      </c>
      <c r="AN955" s="234"/>
      <c r="AO955" s="103"/>
      <c r="AP955" s="241"/>
      <c r="AQ955" s="241"/>
      <c r="AR955" s="241"/>
      <c r="AS955" s="241"/>
      <c r="AT955" s="234"/>
      <c r="AU955" s="234" t="s">
        <v>7085</v>
      </c>
      <c r="AV955" t="b">
        <v>0</v>
      </c>
      <c r="AW955" t="b">
        <v>0</v>
      </c>
      <c r="AX955" s="241"/>
      <c r="AY955" s="241"/>
      <c r="AZ955" s="234"/>
      <c r="BA955" s="234"/>
      <c r="BB955" s="234"/>
      <c r="BC955" t="b">
        <v>0</v>
      </c>
      <c r="BD955" s="234" t="s">
        <v>7008</v>
      </c>
      <c r="BE955" s="234" t="s">
        <v>7737</v>
      </c>
      <c r="BF955" s="234" t="s">
        <v>7027</v>
      </c>
      <c r="BG955" s="234" t="s">
        <v>7028</v>
      </c>
      <c r="BH955" s="234" t="s">
        <v>55</v>
      </c>
      <c r="BI955" s="243">
        <v>44573.402013888888</v>
      </c>
      <c r="BJ955" s="234" t="s">
        <v>442</v>
      </c>
      <c r="BK955" s="234" t="s">
        <v>451</v>
      </c>
      <c r="BL955" s="234" t="s">
        <v>451</v>
      </c>
      <c r="BM955" s="234" t="s">
        <v>451</v>
      </c>
      <c r="BN955" s="241"/>
      <c r="BO955" t="b">
        <v>0</v>
      </c>
      <c r="BP955" t="b">
        <v>0</v>
      </c>
      <c r="BQ955" t="b">
        <v>0</v>
      </c>
      <c r="BR955" s="241"/>
      <c r="BS955" s="241"/>
      <c r="BT955" s="234" t="s">
        <v>7012</v>
      </c>
      <c r="BU955" t="b">
        <v>0</v>
      </c>
      <c r="BV955" s="103"/>
      <c r="BW955" s="235" t="s">
        <v>13175</v>
      </c>
      <c r="BX955" s="234" t="s">
        <v>13174</v>
      </c>
      <c r="BY955" s="234" t="s">
        <v>56</v>
      </c>
      <c r="BZ955" s="234" t="s">
        <v>7014</v>
      </c>
    </row>
    <row r="956" spans="1:78" x14ac:dyDescent="0.25">
      <c r="A956" s="5">
        <v>1241</v>
      </c>
      <c r="B956" s="234" t="s">
        <v>13176</v>
      </c>
      <c r="C956" s="234" t="s">
        <v>13177</v>
      </c>
      <c r="D956" s="234" t="s">
        <v>13178</v>
      </c>
      <c r="E956" s="234" t="s">
        <v>13179</v>
      </c>
      <c r="F956" s="234" t="s">
        <v>6993</v>
      </c>
      <c r="G956" s="234" t="s">
        <v>13057</v>
      </c>
      <c r="H956" s="234" t="s">
        <v>7730</v>
      </c>
      <c r="I956" s="242"/>
      <c r="J956" s="242">
        <v>44230</v>
      </c>
      <c r="K956" s="234" t="s">
        <v>7430</v>
      </c>
      <c r="L956" s="242">
        <v>44235</v>
      </c>
      <c r="M956" s="234" t="s">
        <v>9952</v>
      </c>
      <c r="N956" s="234" t="s">
        <v>13180</v>
      </c>
      <c r="O956" s="234" t="s">
        <v>13181</v>
      </c>
      <c r="P956" s="234" t="s">
        <v>6999</v>
      </c>
      <c r="Q956" s="234"/>
      <c r="R956" s="234" t="s">
        <v>451</v>
      </c>
      <c r="S956" t="b">
        <v>0</v>
      </c>
      <c r="T956" s="242"/>
      <c r="U956" s="103">
        <v>350</v>
      </c>
      <c r="V956" s="234" t="s">
        <v>272</v>
      </c>
      <c r="W956" s="103">
        <v>350</v>
      </c>
      <c r="X956" s="234" t="s">
        <v>272</v>
      </c>
      <c r="Y956" s="242"/>
      <c r="Z956" s="242"/>
      <c r="AA956" s="103"/>
      <c r="AB956" s="234" t="s">
        <v>13182</v>
      </c>
      <c r="AC956" s="243">
        <v>44253.568009259259</v>
      </c>
      <c r="AD956" s="234" t="s">
        <v>12763</v>
      </c>
      <c r="AE956" s="235" t="s">
        <v>13183</v>
      </c>
      <c r="AF956" s="237"/>
      <c r="AG956" s="234" t="s">
        <v>482</v>
      </c>
      <c r="AH956" s="241"/>
      <c r="AI956" t="b">
        <v>1</v>
      </c>
      <c r="AJ956" t="b">
        <v>0</v>
      </c>
      <c r="AK956" s="234"/>
      <c r="AL956" s="103"/>
      <c r="AM956" t="b">
        <v>0</v>
      </c>
      <c r="AN956" s="234"/>
      <c r="AO956" s="103"/>
      <c r="AP956" s="241"/>
      <c r="AQ956" s="241"/>
      <c r="AR956" s="241"/>
      <c r="AS956" s="241"/>
      <c r="AT956" s="234" t="s">
        <v>7166</v>
      </c>
      <c r="AU956" s="234" t="s">
        <v>7085</v>
      </c>
      <c r="AV956" t="b">
        <v>0</v>
      </c>
      <c r="AW956" t="b">
        <v>0</v>
      </c>
      <c r="AX956" s="241"/>
      <c r="AY956" s="241"/>
      <c r="AZ956" s="234"/>
      <c r="BA956" s="234"/>
      <c r="BB956" s="234"/>
      <c r="BC956" t="b">
        <v>0</v>
      </c>
      <c r="BD956" s="234" t="s">
        <v>9959</v>
      </c>
      <c r="BE956" s="234" t="s">
        <v>7737</v>
      </c>
      <c r="BF956" s="234" t="s">
        <v>7027</v>
      </c>
      <c r="BG956" s="234" t="s">
        <v>7028</v>
      </c>
      <c r="BH956" s="234" t="s">
        <v>55</v>
      </c>
      <c r="BI956" s="243">
        <v>44573.402013888888</v>
      </c>
      <c r="BJ956" s="234" t="s">
        <v>442</v>
      </c>
      <c r="BK956" s="234" t="s">
        <v>451</v>
      </c>
      <c r="BL956" s="234" t="s">
        <v>451</v>
      </c>
      <c r="BM956" s="234" t="s">
        <v>451</v>
      </c>
      <c r="BN956" s="241"/>
      <c r="BO956" t="b">
        <v>0</v>
      </c>
      <c r="BP956" t="b">
        <v>0</v>
      </c>
      <c r="BQ956" t="b">
        <v>0</v>
      </c>
      <c r="BR956" s="241"/>
      <c r="BS956" s="241"/>
      <c r="BT956" s="234" t="s">
        <v>11632</v>
      </c>
      <c r="BU956" t="b">
        <v>0</v>
      </c>
      <c r="BV956" s="103"/>
      <c r="BW956" s="235" t="s">
        <v>13184</v>
      </c>
      <c r="BX956" s="234" t="s">
        <v>13183</v>
      </c>
      <c r="BY956" s="234" t="s">
        <v>56</v>
      </c>
      <c r="BZ956" s="234" t="s">
        <v>7014</v>
      </c>
    </row>
    <row r="957" spans="1:78" x14ac:dyDescent="0.25">
      <c r="A957" s="5">
        <v>1240</v>
      </c>
      <c r="B957" s="234" t="s">
        <v>13185</v>
      </c>
      <c r="C957" s="234" t="s">
        <v>13186</v>
      </c>
      <c r="D957" s="234" t="s">
        <v>11940</v>
      </c>
      <c r="E957" s="234" t="s">
        <v>11941</v>
      </c>
      <c r="F957" s="234" t="s">
        <v>7156</v>
      </c>
      <c r="G957" s="234" t="s">
        <v>7856</v>
      </c>
      <c r="H957" s="234" t="s">
        <v>7018</v>
      </c>
      <c r="I957" s="242"/>
      <c r="J957" s="242">
        <v>44231</v>
      </c>
      <c r="K957" s="234" t="s">
        <v>7430</v>
      </c>
      <c r="L957" s="242">
        <v>44232</v>
      </c>
      <c r="M957" s="234" t="s">
        <v>6996</v>
      </c>
      <c r="N957" s="234" t="s">
        <v>12826</v>
      </c>
      <c r="O957" s="234" t="s">
        <v>7620</v>
      </c>
      <c r="P957" s="234" t="s">
        <v>6999</v>
      </c>
      <c r="Q957" s="234"/>
      <c r="R957" s="234" t="s">
        <v>451</v>
      </c>
      <c r="S957" t="b">
        <v>0</v>
      </c>
      <c r="T957" s="242"/>
      <c r="U957" s="103">
        <v>4</v>
      </c>
      <c r="V957" s="234" t="s">
        <v>272</v>
      </c>
      <c r="W957" s="103">
        <v>4</v>
      </c>
      <c r="X957" s="234" t="s">
        <v>272</v>
      </c>
      <c r="Y957" s="242"/>
      <c r="Z957" s="242"/>
      <c r="AA957" s="103"/>
      <c r="AB957" s="234"/>
      <c r="AC957" s="243">
        <v>44253.567962962959</v>
      </c>
      <c r="AD957" s="234" t="s">
        <v>12763</v>
      </c>
      <c r="AE957" s="235" t="s">
        <v>13187</v>
      </c>
      <c r="AF957" s="237"/>
      <c r="AG957" s="234" t="s">
        <v>482</v>
      </c>
      <c r="AH957" s="241"/>
      <c r="AI957" t="b">
        <v>1</v>
      </c>
      <c r="AJ957" t="b">
        <v>0</v>
      </c>
      <c r="AK957" s="234"/>
      <c r="AL957" s="103"/>
      <c r="AM957" t="b">
        <v>0</v>
      </c>
      <c r="AN957" s="234"/>
      <c r="AO957" s="103"/>
      <c r="AP957" s="241"/>
      <c r="AQ957" s="241"/>
      <c r="AR957" s="241"/>
      <c r="AS957" s="241"/>
      <c r="AT957" s="234" t="s">
        <v>7005</v>
      </c>
      <c r="AU957" s="234" t="s">
        <v>7085</v>
      </c>
      <c r="AV957" t="b">
        <v>0</v>
      </c>
      <c r="AW957" t="b">
        <v>0</v>
      </c>
      <c r="AX957" s="241"/>
      <c r="AY957" s="241"/>
      <c r="AZ957" s="234"/>
      <c r="BA957" s="234"/>
      <c r="BB957" s="234"/>
      <c r="BC957" t="b">
        <v>0</v>
      </c>
      <c r="BD957" s="234" t="s">
        <v>7008</v>
      </c>
      <c r="BE957" s="234" t="s">
        <v>7026</v>
      </c>
      <c r="BF957" s="234" t="s">
        <v>7027</v>
      </c>
      <c r="BG957" s="234" t="s">
        <v>7010</v>
      </c>
      <c r="BH957" s="234" t="s">
        <v>55</v>
      </c>
      <c r="BI957" s="243">
        <v>44573.402013888888</v>
      </c>
      <c r="BJ957" s="234" t="s">
        <v>442</v>
      </c>
      <c r="BK957" s="234" t="s">
        <v>451</v>
      </c>
      <c r="BL957" s="234" t="s">
        <v>451</v>
      </c>
      <c r="BM957" s="234" t="s">
        <v>451</v>
      </c>
      <c r="BN957" s="241"/>
      <c r="BO957" t="b">
        <v>0</v>
      </c>
      <c r="BP957" t="b">
        <v>0</v>
      </c>
      <c r="BQ957" t="b">
        <v>0</v>
      </c>
      <c r="BR957" s="241"/>
      <c r="BS957" s="241"/>
      <c r="BT957" s="234" t="s">
        <v>7012</v>
      </c>
      <c r="BU957" t="b">
        <v>0</v>
      </c>
      <c r="BV957" s="103"/>
      <c r="BW957" s="235" t="s">
        <v>13188</v>
      </c>
      <c r="BX957" s="234" t="s">
        <v>13187</v>
      </c>
      <c r="BY957" s="234" t="s">
        <v>56</v>
      </c>
      <c r="BZ957" s="234" t="s">
        <v>7014</v>
      </c>
    </row>
    <row r="958" spans="1:78" x14ac:dyDescent="0.25">
      <c r="A958" s="5">
        <v>1239</v>
      </c>
      <c r="B958" s="234" t="s">
        <v>13189</v>
      </c>
      <c r="C958" s="234" t="s">
        <v>13190</v>
      </c>
      <c r="D958" s="234" t="s">
        <v>12801</v>
      </c>
      <c r="E958" s="234" t="s">
        <v>12801</v>
      </c>
      <c r="F958" s="234" t="s">
        <v>7156</v>
      </c>
      <c r="G958" s="234" t="s">
        <v>7856</v>
      </c>
      <c r="H958" s="234" t="s">
        <v>7018</v>
      </c>
      <c r="I958" s="242"/>
      <c r="J958" s="242">
        <v>44231</v>
      </c>
      <c r="K958" s="234" t="s">
        <v>7430</v>
      </c>
      <c r="L958" s="242">
        <v>44232</v>
      </c>
      <c r="M958" s="234" t="s">
        <v>6996</v>
      </c>
      <c r="N958" s="234" t="s">
        <v>11513</v>
      </c>
      <c r="O958" s="234" t="s">
        <v>9398</v>
      </c>
      <c r="P958" s="234" t="s">
        <v>6999</v>
      </c>
      <c r="Q958" s="234"/>
      <c r="R958" s="234" t="s">
        <v>451</v>
      </c>
      <c r="S958" t="b">
        <v>0</v>
      </c>
      <c r="T958" s="242"/>
      <c r="U958" s="103">
        <v>10</v>
      </c>
      <c r="V958" s="234" t="s">
        <v>272</v>
      </c>
      <c r="W958" s="103">
        <v>10</v>
      </c>
      <c r="X958" s="234" t="s">
        <v>272</v>
      </c>
      <c r="Y958" s="242"/>
      <c r="Z958" s="242"/>
      <c r="AA958" s="103"/>
      <c r="AB958" s="234" t="s">
        <v>12802</v>
      </c>
      <c r="AC958" s="243">
        <v>44253.567939814813</v>
      </c>
      <c r="AD958" s="234" t="s">
        <v>12763</v>
      </c>
      <c r="AE958" s="235" t="s">
        <v>13191</v>
      </c>
      <c r="AF958" s="237"/>
      <c r="AG958" s="234" t="s">
        <v>482</v>
      </c>
      <c r="AH958" s="241"/>
      <c r="AI958" t="b">
        <v>1</v>
      </c>
      <c r="AJ958" t="b">
        <v>0</v>
      </c>
      <c r="AK958" s="234"/>
      <c r="AL958" s="103"/>
      <c r="AM958" t="b">
        <v>0</v>
      </c>
      <c r="AN958" s="234"/>
      <c r="AO958" s="103"/>
      <c r="AP958" s="241"/>
      <c r="AQ958" s="241"/>
      <c r="AR958" s="241"/>
      <c r="AS958" s="241"/>
      <c r="AT958" s="234"/>
      <c r="AU958" s="234" t="s">
        <v>7085</v>
      </c>
      <c r="AV958" t="b">
        <v>0</v>
      </c>
      <c r="AW958" t="b">
        <v>0</v>
      </c>
      <c r="AX958" s="241"/>
      <c r="AY958" s="241"/>
      <c r="AZ958" s="234"/>
      <c r="BA958" s="234"/>
      <c r="BB958" s="234"/>
      <c r="BC958" t="b">
        <v>0</v>
      </c>
      <c r="BD958" s="234" t="s">
        <v>7008</v>
      </c>
      <c r="BE958" s="234" t="s">
        <v>7026</v>
      </c>
      <c r="BF958" s="234" t="s">
        <v>7027</v>
      </c>
      <c r="BG958" s="234" t="s">
        <v>7010</v>
      </c>
      <c r="BH958" s="234" t="s">
        <v>55</v>
      </c>
      <c r="BI958" s="243">
        <v>44573.402002314811</v>
      </c>
      <c r="BJ958" s="234" t="s">
        <v>442</v>
      </c>
      <c r="BK958" s="234" t="s">
        <v>451</v>
      </c>
      <c r="BL958" s="234" t="s">
        <v>451</v>
      </c>
      <c r="BM958" s="234" t="s">
        <v>451</v>
      </c>
      <c r="BN958" s="241"/>
      <c r="BO958" t="b">
        <v>0</v>
      </c>
      <c r="BP958" t="b">
        <v>0</v>
      </c>
      <c r="BQ958" t="b">
        <v>0</v>
      </c>
      <c r="BR958" s="241"/>
      <c r="BS958" s="241"/>
      <c r="BT958" s="234" t="s">
        <v>7012</v>
      </c>
      <c r="BU958" t="b">
        <v>0</v>
      </c>
      <c r="BV958" s="103"/>
      <c r="BW958" s="235" t="s">
        <v>13192</v>
      </c>
      <c r="BX958" s="234" t="s">
        <v>13191</v>
      </c>
      <c r="BY958" s="234" t="s">
        <v>56</v>
      </c>
      <c r="BZ958" s="234" t="s">
        <v>7014</v>
      </c>
    </row>
    <row r="959" spans="1:78" x14ac:dyDescent="0.25">
      <c r="A959" s="5">
        <v>1238</v>
      </c>
      <c r="B959" s="234" t="s">
        <v>13193</v>
      </c>
      <c r="C959" s="234" t="s">
        <v>13194</v>
      </c>
      <c r="D959" s="234" t="s">
        <v>13195</v>
      </c>
      <c r="E959" s="234" t="s">
        <v>13195</v>
      </c>
      <c r="F959" s="234" t="s">
        <v>7156</v>
      </c>
      <c r="G959" s="234" t="s">
        <v>7856</v>
      </c>
      <c r="H959" s="234" t="s">
        <v>7018</v>
      </c>
      <c r="I959" s="242"/>
      <c r="J959" s="242">
        <v>44232</v>
      </c>
      <c r="K959" s="234" t="s">
        <v>7430</v>
      </c>
      <c r="L959" s="242">
        <v>44232</v>
      </c>
      <c r="M959" s="234" t="s">
        <v>6996</v>
      </c>
      <c r="N959" s="234" t="s">
        <v>11607</v>
      </c>
      <c r="O959" s="234" t="s">
        <v>11608</v>
      </c>
      <c r="P959" s="234" t="s">
        <v>6999</v>
      </c>
      <c r="Q959" s="234"/>
      <c r="R959" s="234" t="s">
        <v>451</v>
      </c>
      <c r="S959" t="b">
        <v>0</v>
      </c>
      <c r="T959" s="242"/>
      <c r="U959" s="103">
        <v>50</v>
      </c>
      <c r="V959" s="234" t="s">
        <v>272</v>
      </c>
      <c r="W959" s="103">
        <v>50</v>
      </c>
      <c r="X959" s="234" t="s">
        <v>272</v>
      </c>
      <c r="Y959" s="242"/>
      <c r="Z959" s="242"/>
      <c r="AA959" s="103"/>
      <c r="AB959" s="234" t="s">
        <v>13196</v>
      </c>
      <c r="AC959" s="243">
        <v>44253.561412037037</v>
      </c>
      <c r="AD959" s="234" t="s">
        <v>12763</v>
      </c>
      <c r="AE959" s="235" t="s">
        <v>13197</v>
      </c>
      <c r="AF959" s="237"/>
      <c r="AG959" s="234" t="s">
        <v>482</v>
      </c>
      <c r="AH959" s="241"/>
      <c r="AI959" t="b">
        <v>1</v>
      </c>
      <c r="AJ959" t="b">
        <v>0</v>
      </c>
      <c r="AK959" s="234"/>
      <c r="AL959" s="103"/>
      <c r="AM959" t="b">
        <v>0</v>
      </c>
      <c r="AN959" s="234"/>
      <c r="AO959" s="103"/>
      <c r="AP959" s="241"/>
      <c r="AQ959" s="241"/>
      <c r="AR959" s="241"/>
      <c r="AS959" s="241"/>
      <c r="AT959" s="234"/>
      <c r="AU959" s="234" t="s">
        <v>7085</v>
      </c>
      <c r="AV959" t="b">
        <v>0</v>
      </c>
      <c r="AW959" t="b">
        <v>0</v>
      </c>
      <c r="AX959" s="241"/>
      <c r="AY959" s="241"/>
      <c r="AZ959" s="234"/>
      <c r="BA959" s="234"/>
      <c r="BB959" s="234"/>
      <c r="BC959" t="b">
        <v>0</v>
      </c>
      <c r="BD959" s="234" t="s">
        <v>7008</v>
      </c>
      <c r="BE959" s="234" t="s">
        <v>7026</v>
      </c>
      <c r="BF959" s="234" t="s">
        <v>7027</v>
      </c>
      <c r="BG959" s="234" t="s">
        <v>7010</v>
      </c>
      <c r="BH959" s="234" t="s">
        <v>55</v>
      </c>
      <c r="BI959" s="243">
        <v>44573.402002314811</v>
      </c>
      <c r="BJ959" s="234" t="s">
        <v>442</v>
      </c>
      <c r="BK959" s="234" t="s">
        <v>451</v>
      </c>
      <c r="BL959" s="234" t="s">
        <v>451</v>
      </c>
      <c r="BM959" s="234" t="s">
        <v>451</v>
      </c>
      <c r="BN959" s="241"/>
      <c r="BO959" t="b">
        <v>0</v>
      </c>
      <c r="BP959" t="b">
        <v>0</v>
      </c>
      <c r="BQ959" t="b">
        <v>0</v>
      </c>
      <c r="BR959" s="241"/>
      <c r="BS959" s="241"/>
      <c r="BT959" s="234" t="s">
        <v>7012</v>
      </c>
      <c r="BU959" t="b">
        <v>0</v>
      </c>
      <c r="BV959" s="103"/>
      <c r="BW959" s="235" t="s">
        <v>13198</v>
      </c>
      <c r="BX959" s="234" t="s">
        <v>13197</v>
      </c>
      <c r="BY959" s="234" t="s">
        <v>56</v>
      </c>
      <c r="BZ959" s="234" t="s">
        <v>7014</v>
      </c>
    </row>
    <row r="960" spans="1:78" x14ac:dyDescent="0.25">
      <c r="A960" s="5">
        <v>1237</v>
      </c>
      <c r="B960" s="234" t="s">
        <v>13199</v>
      </c>
      <c r="C960" s="234" t="s">
        <v>13200</v>
      </c>
      <c r="D960" s="234" t="s">
        <v>13201</v>
      </c>
      <c r="E960" s="234" t="s">
        <v>13201</v>
      </c>
      <c r="F960" s="234" t="s">
        <v>6993</v>
      </c>
      <c r="G960" s="234" t="s">
        <v>6994</v>
      </c>
      <c r="H960" s="234" t="s">
        <v>6995</v>
      </c>
      <c r="I960" s="242"/>
      <c r="J960" s="242">
        <v>44231</v>
      </c>
      <c r="K960" s="234" t="s">
        <v>7430</v>
      </c>
      <c r="L960" s="242">
        <v>44237</v>
      </c>
      <c r="M960" s="234" t="s">
        <v>6996</v>
      </c>
      <c r="N960" s="234" t="s">
        <v>13202</v>
      </c>
      <c r="O960" s="234" t="s">
        <v>13203</v>
      </c>
      <c r="P960" s="234" t="s">
        <v>6999</v>
      </c>
      <c r="Q960" s="234"/>
      <c r="R960" s="234" t="s">
        <v>451</v>
      </c>
      <c r="S960" t="b">
        <v>0</v>
      </c>
      <c r="T960" s="242"/>
      <c r="U960" s="103">
        <v>2</v>
      </c>
      <c r="V960" s="234" t="s">
        <v>272</v>
      </c>
      <c r="W960" s="103">
        <v>8</v>
      </c>
      <c r="X960" s="234" t="s">
        <v>272</v>
      </c>
      <c r="Y960" s="242"/>
      <c r="Z960" s="242"/>
      <c r="AA960" s="103"/>
      <c r="AB960" s="234" t="s">
        <v>13204</v>
      </c>
      <c r="AC960" s="243">
        <v>44253.561400462961</v>
      </c>
      <c r="AD960" s="234" t="s">
        <v>12763</v>
      </c>
      <c r="AE960" s="235" t="s">
        <v>13205</v>
      </c>
      <c r="AF960" s="237"/>
      <c r="AG960" s="234" t="s">
        <v>482</v>
      </c>
      <c r="AH960" s="241"/>
      <c r="AI960" t="b">
        <v>1</v>
      </c>
      <c r="AJ960" t="b">
        <v>0</v>
      </c>
      <c r="AK960" s="234"/>
      <c r="AL960" s="103"/>
      <c r="AM960" t="b">
        <v>0</v>
      </c>
      <c r="AN960" s="234"/>
      <c r="AO960" s="103"/>
      <c r="AP960" s="241"/>
      <c r="AQ960" s="241"/>
      <c r="AR960" s="241"/>
      <c r="AS960" s="241"/>
      <c r="AT960" s="234" t="s">
        <v>7005</v>
      </c>
      <c r="AU960" s="234" t="s">
        <v>7085</v>
      </c>
      <c r="AV960" t="b">
        <v>0</v>
      </c>
      <c r="AW960" t="b">
        <v>0</v>
      </c>
      <c r="AX960" s="241"/>
      <c r="AY960" s="241"/>
      <c r="AZ960" s="234"/>
      <c r="BA960" s="234"/>
      <c r="BB960" s="234"/>
      <c r="BC960" t="b">
        <v>0</v>
      </c>
      <c r="BD960" s="234" t="s">
        <v>7008</v>
      </c>
      <c r="BE960" s="234" t="s">
        <v>7009</v>
      </c>
      <c r="BF960" s="234" t="s">
        <v>7027</v>
      </c>
      <c r="BG960" s="234" t="s">
        <v>7028</v>
      </c>
      <c r="BH960" s="234" t="s">
        <v>55</v>
      </c>
      <c r="BI960" s="243">
        <v>44573.402002314811</v>
      </c>
      <c r="BJ960" s="234" t="s">
        <v>442</v>
      </c>
      <c r="BK960" s="234" t="s">
        <v>451</v>
      </c>
      <c r="BL960" s="234" t="s">
        <v>451</v>
      </c>
      <c r="BM960" s="234" t="s">
        <v>451</v>
      </c>
      <c r="BN960" s="241"/>
      <c r="BO960" t="b">
        <v>0</v>
      </c>
      <c r="BP960" t="b">
        <v>0</v>
      </c>
      <c r="BQ960" t="b">
        <v>0</v>
      </c>
      <c r="BR960" s="241"/>
      <c r="BS960" s="241"/>
      <c r="BT960" s="234" t="s">
        <v>7012</v>
      </c>
      <c r="BU960" t="b">
        <v>0</v>
      </c>
      <c r="BV960" s="103"/>
      <c r="BW960" s="235" t="s">
        <v>13206</v>
      </c>
      <c r="BX960" s="234" t="s">
        <v>13205</v>
      </c>
      <c r="BY960" s="234" t="s">
        <v>56</v>
      </c>
      <c r="BZ960" s="234" t="s">
        <v>7014</v>
      </c>
    </row>
    <row r="961" spans="1:78" x14ac:dyDescent="0.25">
      <c r="A961" s="5">
        <v>1236</v>
      </c>
      <c r="B961" s="234" t="s">
        <v>13207</v>
      </c>
      <c r="C961" s="234" t="s">
        <v>13208</v>
      </c>
      <c r="D961" s="234" t="s">
        <v>13209</v>
      </c>
      <c r="E961" s="234" t="s">
        <v>13209</v>
      </c>
      <c r="F961" s="234" t="s">
        <v>6993</v>
      </c>
      <c r="G961" s="234" t="s">
        <v>10829</v>
      </c>
      <c r="H961" s="234" t="s">
        <v>7856</v>
      </c>
      <c r="I961" s="242"/>
      <c r="J961" s="242">
        <v>44231</v>
      </c>
      <c r="K961" s="234" t="s">
        <v>7430</v>
      </c>
      <c r="L961" s="242">
        <v>44238</v>
      </c>
      <c r="M961" s="234" t="s">
        <v>6996</v>
      </c>
      <c r="N961" s="234" t="s">
        <v>13210</v>
      </c>
      <c r="O961" s="234" t="s">
        <v>13211</v>
      </c>
      <c r="P961" s="234" t="s">
        <v>6999</v>
      </c>
      <c r="Q961" s="234"/>
      <c r="R961" s="234" t="s">
        <v>451</v>
      </c>
      <c r="S961" t="b">
        <v>0</v>
      </c>
      <c r="T961" s="242"/>
      <c r="U961" s="103">
        <v>8</v>
      </c>
      <c r="V961" s="234" t="s">
        <v>272</v>
      </c>
      <c r="W961" s="103">
        <v>8</v>
      </c>
      <c r="X961" s="234" t="s">
        <v>272</v>
      </c>
      <c r="Y961" s="242"/>
      <c r="Z961" s="242"/>
      <c r="AA961" s="103"/>
      <c r="AB961" s="234" t="s">
        <v>13212</v>
      </c>
      <c r="AC961" s="243">
        <v>44253.561377314814</v>
      </c>
      <c r="AD961" s="234" t="s">
        <v>12763</v>
      </c>
      <c r="AE961" s="235" t="s">
        <v>13213</v>
      </c>
      <c r="AF961" s="237"/>
      <c r="AG961" s="234" t="s">
        <v>482</v>
      </c>
      <c r="AH961" s="241"/>
      <c r="AI961" t="b">
        <v>1</v>
      </c>
      <c r="AJ961" t="b">
        <v>0</v>
      </c>
      <c r="AK961" s="234"/>
      <c r="AL961" s="103"/>
      <c r="AM961" t="b">
        <v>0</v>
      </c>
      <c r="AN961" s="234"/>
      <c r="AO961" s="103"/>
      <c r="AP961" s="241"/>
      <c r="AQ961" s="241"/>
      <c r="AR961" s="241"/>
      <c r="AS961" s="241"/>
      <c r="AT961" s="234"/>
      <c r="AU961" s="234" t="s">
        <v>7085</v>
      </c>
      <c r="AV961" t="b">
        <v>0</v>
      </c>
      <c r="AW961" t="b">
        <v>0</v>
      </c>
      <c r="AX961" s="241"/>
      <c r="AY961" s="241"/>
      <c r="AZ961" s="234"/>
      <c r="BA961" s="234"/>
      <c r="BB961" s="234"/>
      <c r="BC961" t="b">
        <v>0</v>
      </c>
      <c r="BD961" s="234" t="s">
        <v>7008</v>
      </c>
      <c r="BE961" s="234" t="s">
        <v>7026</v>
      </c>
      <c r="BF961" s="234" t="s">
        <v>7027</v>
      </c>
      <c r="BG961" s="234" t="s">
        <v>7028</v>
      </c>
      <c r="BH961" s="234" t="s">
        <v>55</v>
      </c>
      <c r="BI961" s="243">
        <v>44573.401990740742</v>
      </c>
      <c r="BJ961" s="234" t="s">
        <v>442</v>
      </c>
      <c r="BK961" s="234" t="s">
        <v>451</v>
      </c>
      <c r="BL961" s="234" t="s">
        <v>451</v>
      </c>
      <c r="BM961" s="234" t="s">
        <v>451</v>
      </c>
      <c r="BN961" s="241"/>
      <c r="BO961" t="b">
        <v>0</v>
      </c>
      <c r="BP961" t="b">
        <v>0</v>
      </c>
      <c r="BQ961" t="b">
        <v>0</v>
      </c>
      <c r="BR961" s="241"/>
      <c r="BS961" s="241"/>
      <c r="BT961" s="234" t="s">
        <v>7012</v>
      </c>
      <c r="BU961" t="b">
        <v>0</v>
      </c>
      <c r="BV961" s="103"/>
      <c r="BW961" s="235" t="s">
        <v>13214</v>
      </c>
      <c r="BX961" s="234" t="s">
        <v>13213</v>
      </c>
      <c r="BY961" s="234" t="s">
        <v>56</v>
      </c>
      <c r="BZ961" s="234" t="s">
        <v>7014</v>
      </c>
    </row>
    <row r="962" spans="1:78" x14ac:dyDescent="0.25">
      <c r="A962" s="5">
        <v>1235</v>
      </c>
      <c r="B962" s="234" t="s">
        <v>13215</v>
      </c>
      <c r="C962" s="234" t="s">
        <v>13216</v>
      </c>
      <c r="D962" s="234" t="s">
        <v>11776</v>
      </c>
      <c r="E962" s="234" t="s">
        <v>11777</v>
      </c>
      <c r="F962" s="234" t="s">
        <v>6993</v>
      </c>
      <c r="G962" s="234" t="s">
        <v>7279</v>
      </c>
      <c r="H962" s="234" t="s">
        <v>6994</v>
      </c>
      <c r="I962" s="242"/>
      <c r="J962" s="242">
        <v>44231</v>
      </c>
      <c r="K962" s="234" t="s">
        <v>7430</v>
      </c>
      <c r="L962" s="242">
        <v>44235</v>
      </c>
      <c r="M962" s="234" t="s">
        <v>6996</v>
      </c>
      <c r="N962" s="234" t="s">
        <v>11779</v>
      </c>
      <c r="O962" s="234" t="s">
        <v>13217</v>
      </c>
      <c r="P962" s="234" t="s">
        <v>6999</v>
      </c>
      <c r="Q962" s="234"/>
      <c r="R962" s="234" t="s">
        <v>451</v>
      </c>
      <c r="S962" t="b">
        <v>0</v>
      </c>
      <c r="T962" s="242"/>
      <c r="U962" s="103">
        <v>1</v>
      </c>
      <c r="V962" s="234" t="s">
        <v>272</v>
      </c>
      <c r="W962" s="103">
        <v>1</v>
      </c>
      <c r="X962" s="234" t="s">
        <v>272</v>
      </c>
      <c r="Y962" s="242"/>
      <c r="Z962" s="242"/>
      <c r="AA962" s="103"/>
      <c r="AB962" s="234" t="s">
        <v>11781</v>
      </c>
      <c r="AC962" s="243">
        <v>44253.561354166668</v>
      </c>
      <c r="AD962" s="234" t="s">
        <v>12763</v>
      </c>
      <c r="AE962" s="235" t="s">
        <v>13218</v>
      </c>
      <c r="AF962" s="237"/>
      <c r="AG962" s="234" t="s">
        <v>482</v>
      </c>
      <c r="AH962" s="241"/>
      <c r="AI962" t="b">
        <v>1</v>
      </c>
      <c r="AJ962" t="b">
        <v>0</v>
      </c>
      <c r="AK962" s="234"/>
      <c r="AL962" s="103"/>
      <c r="AM962" t="b">
        <v>0</v>
      </c>
      <c r="AN962" s="234"/>
      <c r="AO962" s="103"/>
      <c r="AP962" s="241"/>
      <c r="AQ962" s="241"/>
      <c r="AR962" s="241"/>
      <c r="AS962" s="241"/>
      <c r="AT962" s="234" t="s">
        <v>7005</v>
      </c>
      <c r="AU962" s="234" t="s">
        <v>7085</v>
      </c>
      <c r="AV962" t="b">
        <v>0</v>
      </c>
      <c r="AW962" t="b">
        <v>0</v>
      </c>
      <c r="AX962" s="241"/>
      <c r="AY962" s="241"/>
      <c r="AZ962" s="234"/>
      <c r="BA962" s="234"/>
      <c r="BB962" s="234"/>
      <c r="BC962" t="b">
        <v>0</v>
      </c>
      <c r="BD962" s="234" t="s">
        <v>7008</v>
      </c>
      <c r="BE962" s="234" t="s">
        <v>7009</v>
      </c>
      <c r="BF962" s="234" t="s">
        <v>7027</v>
      </c>
      <c r="BG962" s="234" t="s">
        <v>7028</v>
      </c>
      <c r="BH962" s="234" t="s">
        <v>55</v>
      </c>
      <c r="BI962" s="243">
        <v>44573.401990740742</v>
      </c>
      <c r="BJ962" s="234" t="s">
        <v>442</v>
      </c>
      <c r="BK962" s="234" t="s">
        <v>451</v>
      </c>
      <c r="BL962" s="234" t="s">
        <v>451</v>
      </c>
      <c r="BM962" s="234" t="s">
        <v>451</v>
      </c>
      <c r="BN962" s="241"/>
      <c r="BO962" t="b">
        <v>0</v>
      </c>
      <c r="BP962" t="b">
        <v>0</v>
      </c>
      <c r="BQ962" t="b">
        <v>0</v>
      </c>
      <c r="BR962" s="241"/>
      <c r="BS962" s="241"/>
      <c r="BT962" s="234" t="s">
        <v>7012</v>
      </c>
      <c r="BU962" t="b">
        <v>0</v>
      </c>
      <c r="BV962" s="103"/>
      <c r="BW962" s="235" t="s">
        <v>13219</v>
      </c>
      <c r="BX962" s="234" t="s">
        <v>13218</v>
      </c>
      <c r="BY962" s="234" t="s">
        <v>56</v>
      </c>
      <c r="BZ962" s="234" t="s">
        <v>7014</v>
      </c>
    </row>
    <row r="963" spans="1:78" x14ac:dyDescent="0.25">
      <c r="A963" s="5">
        <v>1234</v>
      </c>
      <c r="B963" s="234" t="s">
        <v>13220</v>
      </c>
      <c r="C963" s="234" t="s">
        <v>13221</v>
      </c>
      <c r="D963" s="234"/>
      <c r="E963" s="234" t="s">
        <v>12399</v>
      </c>
      <c r="F963" s="234" t="s">
        <v>7156</v>
      </c>
      <c r="G963" s="234" t="s">
        <v>7856</v>
      </c>
      <c r="H963" s="234" t="s">
        <v>7018</v>
      </c>
      <c r="I963" s="242"/>
      <c r="J963" s="242">
        <v>44231</v>
      </c>
      <c r="K963" s="234" t="s">
        <v>7430</v>
      </c>
      <c r="L963" s="242">
        <v>44231</v>
      </c>
      <c r="M963" s="234" t="s">
        <v>7159</v>
      </c>
      <c r="N963" s="234" t="s">
        <v>7430</v>
      </c>
      <c r="O963" s="234" t="s">
        <v>12401</v>
      </c>
      <c r="P963" s="234" t="s">
        <v>6999</v>
      </c>
      <c r="Q963" s="234"/>
      <c r="R963" s="234" t="s">
        <v>451</v>
      </c>
      <c r="S963" t="b">
        <v>0</v>
      </c>
      <c r="T963" s="242"/>
      <c r="U963" s="103">
        <v>7</v>
      </c>
      <c r="V963" s="234" t="s">
        <v>272</v>
      </c>
      <c r="W963" s="103">
        <v>7</v>
      </c>
      <c r="X963" s="234" t="s">
        <v>272</v>
      </c>
      <c r="Y963" s="242"/>
      <c r="Z963" s="242"/>
      <c r="AA963" s="103"/>
      <c r="AB963" s="234"/>
      <c r="AC963" s="243">
        <v>44253.561307870368</v>
      </c>
      <c r="AD963" s="234" t="s">
        <v>12763</v>
      </c>
      <c r="AE963" s="235" t="s">
        <v>13222</v>
      </c>
      <c r="AF963" s="237"/>
      <c r="AG963" s="234" t="s">
        <v>482</v>
      </c>
      <c r="AH963" s="241"/>
      <c r="AI963" t="b">
        <v>1</v>
      </c>
      <c r="AJ963" t="b">
        <v>0</v>
      </c>
      <c r="AK963" s="234"/>
      <c r="AL963" s="103"/>
      <c r="AM963" t="b">
        <v>0</v>
      </c>
      <c r="AN963" s="234"/>
      <c r="AO963" s="103"/>
      <c r="AP963" s="241"/>
      <c r="AQ963" s="241"/>
      <c r="AR963" s="241"/>
      <c r="AS963" s="241"/>
      <c r="AT963" s="234" t="s">
        <v>7005</v>
      </c>
      <c r="AU963" s="234" t="s">
        <v>7085</v>
      </c>
      <c r="AV963" t="b">
        <v>0</v>
      </c>
      <c r="AW963" t="b">
        <v>0</v>
      </c>
      <c r="AX963" s="241"/>
      <c r="AY963" s="241"/>
      <c r="AZ963" s="234"/>
      <c r="BA963" s="234"/>
      <c r="BB963" s="234"/>
      <c r="BC963" t="b">
        <v>1</v>
      </c>
      <c r="BD963" s="234" t="s">
        <v>7170</v>
      </c>
      <c r="BE963" s="234" t="s">
        <v>7026</v>
      </c>
      <c r="BF963" s="234" t="s">
        <v>7027</v>
      </c>
      <c r="BG963" s="234" t="s">
        <v>7010</v>
      </c>
      <c r="BH963" s="234" t="s">
        <v>55</v>
      </c>
      <c r="BI963" s="243">
        <v>44573.401990740742</v>
      </c>
      <c r="BJ963" s="234" t="s">
        <v>442</v>
      </c>
      <c r="BK963" s="234" t="s">
        <v>451</v>
      </c>
      <c r="BL963" s="234" t="s">
        <v>451</v>
      </c>
      <c r="BM963" s="234" t="s">
        <v>451</v>
      </c>
      <c r="BN963" s="241"/>
      <c r="BO963" t="b">
        <v>0</v>
      </c>
      <c r="BP963" t="b">
        <v>0</v>
      </c>
      <c r="BQ963" t="b">
        <v>0</v>
      </c>
      <c r="BR963" s="241"/>
      <c r="BS963" s="241"/>
      <c r="BT963" s="234" t="s">
        <v>7012</v>
      </c>
      <c r="BU963" t="b">
        <v>0</v>
      </c>
      <c r="BV963" s="103"/>
      <c r="BW963" s="235" t="s">
        <v>13223</v>
      </c>
      <c r="BX963" s="234" t="s">
        <v>13222</v>
      </c>
      <c r="BY963" s="234" t="s">
        <v>56</v>
      </c>
      <c r="BZ963" s="234" t="s">
        <v>7014</v>
      </c>
    </row>
    <row r="964" spans="1:78" x14ac:dyDescent="0.25">
      <c r="A964" s="5">
        <v>1233</v>
      </c>
      <c r="B964" s="234" t="s">
        <v>13224</v>
      </c>
      <c r="C964" s="234" t="s">
        <v>13225</v>
      </c>
      <c r="D964" s="234" t="s">
        <v>12496</v>
      </c>
      <c r="E964" s="234" t="s">
        <v>12497</v>
      </c>
      <c r="F964" s="234" t="s">
        <v>6993</v>
      </c>
      <c r="G964" s="234" t="s">
        <v>7065</v>
      </c>
      <c r="H964" s="234" t="s">
        <v>7856</v>
      </c>
      <c r="I964" s="242"/>
      <c r="J964" s="242">
        <v>44231</v>
      </c>
      <c r="K964" s="234" t="s">
        <v>7430</v>
      </c>
      <c r="L964" s="242">
        <v>44237</v>
      </c>
      <c r="M964" s="234" t="s">
        <v>7179</v>
      </c>
      <c r="N964" s="234" t="s">
        <v>12499</v>
      </c>
      <c r="O964" s="234" t="s">
        <v>13226</v>
      </c>
      <c r="P964" s="234" t="s">
        <v>6999</v>
      </c>
      <c r="Q964" s="234"/>
      <c r="R964" s="234" t="s">
        <v>451</v>
      </c>
      <c r="S964" t="b">
        <v>0</v>
      </c>
      <c r="T964" s="242"/>
      <c r="U964" s="103">
        <v>10</v>
      </c>
      <c r="V964" s="234" t="s">
        <v>272</v>
      </c>
      <c r="W964" s="103">
        <v>10</v>
      </c>
      <c r="X964" s="234" t="s">
        <v>272</v>
      </c>
      <c r="Y964" s="242"/>
      <c r="Z964" s="242"/>
      <c r="AA964" s="103"/>
      <c r="AB964" s="234" t="s">
        <v>12500</v>
      </c>
      <c r="AC964" s="243">
        <v>44253.561284722222</v>
      </c>
      <c r="AD964" s="234" t="s">
        <v>12763</v>
      </c>
      <c r="AE964" s="235" t="s">
        <v>13227</v>
      </c>
      <c r="AF964" s="237"/>
      <c r="AG964" s="234" t="s">
        <v>482</v>
      </c>
      <c r="AH964" s="241"/>
      <c r="AI964" t="b">
        <v>1</v>
      </c>
      <c r="AJ964" t="b">
        <v>0</v>
      </c>
      <c r="AK964" s="234"/>
      <c r="AL964" s="103"/>
      <c r="AM964" t="b">
        <v>0</v>
      </c>
      <c r="AN964" s="234"/>
      <c r="AO964" s="103"/>
      <c r="AP964" s="241"/>
      <c r="AQ964" s="241"/>
      <c r="AR964" s="241"/>
      <c r="AS964" s="241"/>
      <c r="AT964" s="234" t="s">
        <v>7005</v>
      </c>
      <c r="AU964" s="234" t="s">
        <v>7085</v>
      </c>
      <c r="AV964" t="b">
        <v>0</v>
      </c>
      <c r="AW964" t="b">
        <v>0</v>
      </c>
      <c r="AX964" s="241"/>
      <c r="AY964" s="241"/>
      <c r="AZ964" s="234"/>
      <c r="BA964" s="234"/>
      <c r="BB964" s="234"/>
      <c r="BC964" t="b">
        <v>0</v>
      </c>
      <c r="BD964" s="234" t="s">
        <v>7186</v>
      </c>
      <c r="BE964" s="234" t="s">
        <v>7026</v>
      </c>
      <c r="BF964" s="234" t="s">
        <v>7027</v>
      </c>
      <c r="BG964" s="234" t="s">
        <v>7028</v>
      </c>
      <c r="BH964" s="234" t="s">
        <v>55</v>
      </c>
      <c r="BI964" s="243">
        <v>44573.401990740742</v>
      </c>
      <c r="BJ964" s="234" t="s">
        <v>442</v>
      </c>
      <c r="BK964" s="234" t="s">
        <v>451</v>
      </c>
      <c r="BL964" s="234" t="s">
        <v>451</v>
      </c>
      <c r="BM964" s="234" t="s">
        <v>451</v>
      </c>
      <c r="BN964" s="241"/>
      <c r="BO964" t="b">
        <v>0</v>
      </c>
      <c r="BP964" t="b">
        <v>0</v>
      </c>
      <c r="BQ964" t="b">
        <v>0</v>
      </c>
      <c r="BR964" s="241"/>
      <c r="BS964" s="241"/>
      <c r="BT964" s="234" t="s">
        <v>7012</v>
      </c>
      <c r="BU964" t="b">
        <v>0</v>
      </c>
      <c r="BV964" s="103"/>
      <c r="BW964" s="235" t="s">
        <v>13228</v>
      </c>
      <c r="BX964" s="234" t="s">
        <v>13227</v>
      </c>
      <c r="BY964" s="234" t="s">
        <v>56</v>
      </c>
      <c r="BZ964" s="234" t="s">
        <v>7014</v>
      </c>
    </row>
    <row r="965" spans="1:78" x14ac:dyDescent="0.25">
      <c r="A965" s="5">
        <v>1232</v>
      </c>
      <c r="B965" s="234" t="s">
        <v>13229</v>
      </c>
      <c r="C965" s="234" t="s">
        <v>13230</v>
      </c>
      <c r="D965" s="234" t="s">
        <v>12996</v>
      </c>
      <c r="E965" s="234" t="s">
        <v>12997</v>
      </c>
      <c r="F965" s="234" t="s">
        <v>7156</v>
      </c>
      <c r="G965" s="234" t="s">
        <v>7856</v>
      </c>
      <c r="H965" s="234" t="s">
        <v>7018</v>
      </c>
      <c r="I965" s="242"/>
      <c r="J965" s="242">
        <v>44230</v>
      </c>
      <c r="K965" s="234" t="s">
        <v>7430</v>
      </c>
      <c r="L965" s="242">
        <v>44231</v>
      </c>
      <c r="M965" s="234" t="s">
        <v>7813</v>
      </c>
      <c r="N965" s="234" t="s">
        <v>12998</v>
      </c>
      <c r="O965" s="234" t="s">
        <v>12999</v>
      </c>
      <c r="P965" s="234" t="s">
        <v>6999</v>
      </c>
      <c r="Q965" s="234"/>
      <c r="R965" s="234" t="s">
        <v>451</v>
      </c>
      <c r="S965" t="b">
        <v>0</v>
      </c>
      <c r="T965" s="242"/>
      <c r="U965" s="103">
        <v>1</v>
      </c>
      <c r="V965" s="234" t="s">
        <v>272</v>
      </c>
      <c r="W965" s="103">
        <v>1</v>
      </c>
      <c r="X965" s="234" t="s">
        <v>272</v>
      </c>
      <c r="Y965" s="242"/>
      <c r="Z965" s="242"/>
      <c r="AA965" s="103"/>
      <c r="AB965" s="234" t="s">
        <v>13000</v>
      </c>
      <c r="AC965" s="243">
        <v>44253.561273148145</v>
      </c>
      <c r="AD965" s="234" t="s">
        <v>12763</v>
      </c>
      <c r="AE965" s="235" t="s">
        <v>13231</v>
      </c>
      <c r="AF965" s="237"/>
      <c r="AG965" s="234" t="s">
        <v>482</v>
      </c>
      <c r="AH965" s="241"/>
      <c r="AI965" t="b">
        <v>1</v>
      </c>
      <c r="AJ965" t="b">
        <v>0</v>
      </c>
      <c r="AK965" s="234"/>
      <c r="AL965" s="103"/>
      <c r="AM965" t="b">
        <v>0</v>
      </c>
      <c r="AN965" s="234"/>
      <c r="AO965" s="103"/>
      <c r="AP965" s="241"/>
      <c r="AQ965" s="241"/>
      <c r="AR965" s="241"/>
      <c r="AS965" s="241"/>
      <c r="AT965" s="234" t="s">
        <v>7005</v>
      </c>
      <c r="AU965" s="234" t="s">
        <v>7085</v>
      </c>
      <c r="AV965" t="b">
        <v>0</v>
      </c>
      <c r="AW965" t="b">
        <v>0</v>
      </c>
      <c r="AX965" s="241"/>
      <c r="AY965" s="241"/>
      <c r="AZ965" s="234"/>
      <c r="BA965" s="234"/>
      <c r="BB965" s="234"/>
      <c r="BC965" t="b">
        <v>0</v>
      </c>
      <c r="BD965" s="234" t="s">
        <v>7821</v>
      </c>
      <c r="BE965" s="234" t="s">
        <v>7026</v>
      </c>
      <c r="BF965" s="234" t="s">
        <v>7027</v>
      </c>
      <c r="BG965" s="234" t="s">
        <v>7010</v>
      </c>
      <c r="BH965" s="234" t="s">
        <v>55</v>
      </c>
      <c r="BI965" s="243">
        <v>44573.401979166665</v>
      </c>
      <c r="BJ965" s="234" t="s">
        <v>442</v>
      </c>
      <c r="BK965" s="234" t="s">
        <v>451</v>
      </c>
      <c r="BL965" s="234" t="s">
        <v>451</v>
      </c>
      <c r="BM965" s="234" t="s">
        <v>451</v>
      </c>
      <c r="BN965" s="241"/>
      <c r="BO965" t="b">
        <v>0</v>
      </c>
      <c r="BP965" t="b">
        <v>0</v>
      </c>
      <c r="BQ965" t="b">
        <v>0</v>
      </c>
      <c r="BR965" s="241"/>
      <c r="BS965" s="241"/>
      <c r="BT965" s="234" t="s">
        <v>7012</v>
      </c>
      <c r="BU965" t="b">
        <v>0</v>
      </c>
      <c r="BV965" s="103"/>
      <c r="BW965" s="235" t="s">
        <v>13232</v>
      </c>
      <c r="BX965" s="234" t="s">
        <v>13231</v>
      </c>
      <c r="BY965" s="234" t="s">
        <v>56</v>
      </c>
      <c r="BZ965" s="234" t="s">
        <v>7014</v>
      </c>
    </row>
    <row r="966" spans="1:78" x14ac:dyDescent="0.25">
      <c r="A966" s="5">
        <v>1231</v>
      </c>
      <c r="B966" s="234" t="s">
        <v>13233</v>
      </c>
      <c r="C966" s="234" t="s">
        <v>13234</v>
      </c>
      <c r="D966" s="234"/>
      <c r="E966" s="234" t="s">
        <v>11932</v>
      </c>
      <c r="F966" s="234" t="s">
        <v>7156</v>
      </c>
      <c r="G966" s="234" t="s">
        <v>7157</v>
      </c>
      <c r="H966" s="234" t="s">
        <v>7825</v>
      </c>
      <c r="I966" s="242"/>
      <c r="J966" s="242">
        <v>44231</v>
      </c>
      <c r="K966" s="234" t="s">
        <v>7430</v>
      </c>
      <c r="L966" s="242">
        <v>44238</v>
      </c>
      <c r="M966" s="234" t="s">
        <v>7813</v>
      </c>
      <c r="N966" s="234" t="s">
        <v>7430</v>
      </c>
      <c r="O966" s="234" t="s">
        <v>11934</v>
      </c>
      <c r="P966" s="234" t="s">
        <v>6999</v>
      </c>
      <c r="Q966" s="234"/>
      <c r="R966" s="234" t="s">
        <v>451</v>
      </c>
      <c r="S966" t="b">
        <v>0</v>
      </c>
      <c r="T966" s="242"/>
      <c r="U966" s="103">
        <v>480</v>
      </c>
      <c r="V966" s="234" t="s">
        <v>272</v>
      </c>
      <c r="W966" s="103">
        <v>1800</v>
      </c>
      <c r="X966" s="234" t="s">
        <v>272</v>
      </c>
      <c r="Y966" s="242"/>
      <c r="Z966" s="242"/>
      <c r="AA966" s="103"/>
      <c r="AB966" s="234"/>
      <c r="AC966" s="243">
        <v>44253.561238425929</v>
      </c>
      <c r="AD966" s="234" t="s">
        <v>12763</v>
      </c>
      <c r="AE966" s="235" t="s">
        <v>13235</v>
      </c>
      <c r="AF966" s="237"/>
      <c r="AG966" s="234" t="s">
        <v>482</v>
      </c>
      <c r="AH966" s="241"/>
      <c r="AI966" t="b">
        <v>1</v>
      </c>
      <c r="AJ966" t="b">
        <v>0</v>
      </c>
      <c r="AK966" s="234"/>
      <c r="AL966" s="103"/>
      <c r="AM966" t="b">
        <v>0</v>
      </c>
      <c r="AN966" s="234"/>
      <c r="AO966" s="103"/>
      <c r="AP966" s="241"/>
      <c r="AQ966" s="241"/>
      <c r="AR966" s="241"/>
      <c r="AS966" s="241"/>
      <c r="AT966" s="234" t="s">
        <v>7005</v>
      </c>
      <c r="AU966" s="234" t="s">
        <v>7085</v>
      </c>
      <c r="AV966" t="b">
        <v>0</v>
      </c>
      <c r="AW966" t="b">
        <v>0</v>
      </c>
      <c r="AX966" s="241"/>
      <c r="AY966" s="241"/>
      <c r="AZ966" s="234"/>
      <c r="BA966" s="234"/>
      <c r="BB966" s="234"/>
      <c r="BC966" t="b">
        <v>1</v>
      </c>
      <c r="BD966" s="234" t="s">
        <v>7821</v>
      </c>
      <c r="BE966" s="234" t="s">
        <v>7171</v>
      </c>
      <c r="BF966" s="234" t="s">
        <v>7027</v>
      </c>
      <c r="BG966" s="234" t="s">
        <v>7028</v>
      </c>
      <c r="BH966" s="234" t="s">
        <v>55</v>
      </c>
      <c r="BI966" s="243">
        <v>44573.401979166665</v>
      </c>
      <c r="BJ966" s="234" t="s">
        <v>442</v>
      </c>
      <c r="BK966" s="234" t="s">
        <v>451</v>
      </c>
      <c r="BL966" s="234" t="s">
        <v>451</v>
      </c>
      <c r="BM966" s="234" t="s">
        <v>451</v>
      </c>
      <c r="BN966" s="241"/>
      <c r="BO966" t="b">
        <v>0</v>
      </c>
      <c r="BP966" t="b">
        <v>0</v>
      </c>
      <c r="BQ966" t="b">
        <v>0</v>
      </c>
      <c r="BR966" s="241"/>
      <c r="BS966" s="241"/>
      <c r="BT966" s="234" t="s">
        <v>7012</v>
      </c>
      <c r="BU966" t="b">
        <v>0</v>
      </c>
      <c r="BV966" s="103"/>
      <c r="BW966" s="235" t="s">
        <v>13236</v>
      </c>
      <c r="BX966" s="234" t="s">
        <v>13235</v>
      </c>
      <c r="BY966" s="234" t="s">
        <v>56</v>
      </c>
      <c r="BZ966" s="234" t="s">
        <v>7014</v>
      </c>
    </row>
    <row r="967" spans="1:78" x14ac:dyDescent="0.25">
      <c r="A967" s="5">
        <v>1230</v>
      </c>
      <c r="B967" s="234" t="s">
        <v>13237</v>
      </c>
      <c r="C967" s="234" t="s">
        <v>13238</v>
      </c>
      <c r="D967" s="234" t="s">
        <v>12852</v>
      </c>
      <c r="E967" s="234" t="s">
        <v>12852</v>
      </c>
      <c r="F967" s="234" t="s">
        <v>7156</v>
      </c>
      <c r="G967" s="234" t="s">
        <v>7856</v>
      </c>
      <c r="H967" s="234" t="s">
        <v>7018</v>
      </c>
      <c r="I967" s="242"/>
      <c r="J967" s="242">
        <v>44230</v>
      </c>
      <c r="K967" s="234" t="s">
        <v>7430</v>
      </c>
      <c r="L967" s="242">
        <v>44230</v>
      </c>
      <c r="M967" s="234" t="s">
        <v>6996</v>
      </c>
      <c r="N967" s="234" t="s">
        <v>11657</v>
      </c>
      <c r="O967" s="234" t="s">
        <v>11658</v>
      </c>
      <c r="P967" s="234" t="s">
        <v>6999</v>
      </c>
      <c r="Q967" s="234"/>
      <c r="R967" s="234" t="s">
        <v>451</v>
      </c>
      <c r="S967" t="b">
        <v>0</v>
      </c>
      <c r="T967" s="242"/>
      <c r="U967" s="103">
        <v>1</v>
      </c>
      <c r="V967" s="234" t="s">
        <v>272</v>
      </c>
      <c r="W967" s="103">
        <v>1</v>
      </c>
      <c r="X967" s="234" t="s">
        <v>272</v>
      </c>
      <c r="Y967" s="242"/>
      <c r="Z967" s="242"/>
      <c r="AA967" s="103"/>
      <c r="AB967" s="234" t="s">
        <v>12853</v>
      </c>
      <c r="AC967" s="243">
        <v>44253.561192129629</v>
      </c>
      <c r="AD967" s="234" t="s">
        <v>12763</v>
      </c>
      <c r="AE967" s="235" t="s">
        <v>13239</v>
      </c>
      <c r="AF967" s="237"/>
      <c r="AG967" s="234" t="s">
        <v>482</v>
      </c>
      <c r="AH967" s="241"/>
      <c r="AI967" t="b">
        <v>1</v>
      </c>
      <c r="AJ967" t="b">
        <v>0</v>
      </c>
      <c r="AK967" s="234"/>
      <c r="AL967" s="103"/>
      <c r="AM967" t="b">
        <v>0</v>
      </c>
      <c r="AN967" s="234"/>
      <c r="AO967" s="103"/>
      <c r="AP967" s="241"/>
      <c r="AQ967" s="241"/>
      <c r="AR967" s="241"/>
      <c r="AS967" s="241"/>
      <c r="AT967" s="234"/>
      <c r="AU967" s="234" t="s">
        <v>7085</v>
      </c>
      <c r="AV967" t="b">
        <v>0</v>
      </c>
      <c r="AW967" t="b">
        <v>0</v>
      </c>
      <c r="AX967" s="241"/>
      <c r="AY967" s="241"/>
      <c r="AZ967" s="234"/>
      <c r="BA967" s="234"/>
      <c r="BB967" s="234"/>
      <c r="BC967" t="b">
        <v>0</v>
      </c>
      <c r="BD967" s="234" t="s">
        <v>7008</v>
      </c>
      <c r="BE967" s="234" t="s">
        <v>7026</v>
      </c>
      <c r="BF967" s="234" t="s">
        <v>7027</v>
      </c>
      <c r="BG967" s="234" t="s">
        <v>7010</v>
      </c>
      <c r="BH967" s="234" t="s">
        <v>55</v>
      </c>
      <c r="BI967" s="243">
        <v>44573.401979166665</v>
      </c>
      <c r="BJ967" s="234" t="s">
        <v>442</v>
      </c>
      <c r="BK967" s="234" t="s">
        <v>451</v>
      </c>
      <c r="BL967" s="234" t="s">
        <v>451</v>
      </c>
      <c r="BM967" s="234" t="s">
        <v>451</v>
      </c>
      <c r="BN967" s="241"/>
      <c r="BO967" t="b">
        <v>0</v>
      </c>
      <c r="BP967" t="b">
        <v>0</v>
      </c>
      <c r="BQ967" t="b">
        <v>0</v>
      </c>
      <c r="BR967" s="241"/>
      <c r="BS967" s="241"/>
      <c r="BT967" s="234" t="s">
        <v>7012</v>
      </c>
      <c r="BU967" t="b">
        <v>0</v>
      </c>
      <c r="BV967" s="103"/>
      <c r="BW967" s="235" t="s">
        <v>13240</v>
      </c>
      <c r="BX967" s="234" t="s">
        <v>13239</v>
      </c>
      <c r="BY967" s="234" t="s">
        <v>56</v>
      </c>
      <c r="BZ967" s="234" t="s">
        <v>7014</v>
      </c>
    </row>
    <row r="968" spans="1:78" x14ac:dyDescent="0.25">
      <c r="A968" s="5">
        <v>1229</v>
      </c>
      <c r="B968" s="234" t="s">
        <v>13241</v>
      </c>
      <c r="C968" s="234" t="s">
        <v>13242</v>
      </c>
      <c r="D968" s="234"/>
      <c r="E968" s="234" t="s">
        <v>13243</v>
      </c>
      <c r="F968" s="234" t="s">
        <v>6993</v>
      </c>
      <c r="G968" s="234" t="s">
        <v>11209</v>
      </c>
      <c r="H968" s="234" t="s">
        <v>7856</v>
      </c>
      <c r="I968" s="242"/>
      <c r="J968" s="242">
        <v>44228</v>
      </c>
      <c r="K968" s="234" t="s">
        <v>7430</v>
      </c>
      <c r="L968" s="242">
        <v>44232</v>
      </c>
      <c r="M968" s="234" t="s">
        <v>7871</v>
      </c>
      <c r="N968" s="234" t="s">
        <v>7430</v>
      </c>
      <c r="O968" s="234" t="s">
        <v>13244</v>
      </c>
      <c r="P968" s="234" t="s">
        <v>6999</v>
      </c>
      <c r="Q968" s="234"/>
      <c r="R968" s="234" t="s">
        <v>451</v>
      </c>
      <c r="S968" t="b">
        <v>0</v>
      </c>
      <c r="T968" s="242"/>
      <c r="U968" s="103">
        <v>105</v>
      </c>
      <c r="V968" s="234" t="s">
        <v>272</v>
      </c>
      <c r="W968" s="103">
        <v>105</v>
      </c>
      <c r="X968" s="234" t="s">
        <v>272</v>
      </c>
      <c r="Y968" s="242"/>
      <c r="Z968" s="242"/>
      <c r="AA968" s="103"/>
      <c r="AB968" s="234"/>
      <c r="AC968" s="243">
        <v>44253.561168981483</v>
      </c>
      <c r="AD968" s="234" t="s">
        <v>12763</v>
      </c>
      <c r="AE968" s="235" t="s">
        <v>13245</v>
      </c>
      <c r="AF968" s="237"/>
      <c r="AG968" s="234" t="s">
        <v>482</v>
      </c>
      <c r="AH968" s="241"/>
      <c r="AI968" t="b">
        <v>1</v>
      </c>
      <c r="AJ968" t="b">
        <v>0</v>
      </c>
      <c r="AK968" s="234"/>
      <c r="AL968" s="103"/>
      <c r="AM968" t="b">
        <v>0</v>
      </c>
      <c r="AN968" s="234"/>
      <c r="AO968" s="103"/>
      <c r="AP968" s="241"/>
      <c r="AQ968" s="241"/>
      <c r="AR968" s="241"/>
      <c r="AS968" s="241"/>
      <c r="AT968" s="234"/>
      <c r="AU968" s="234" t="s">
        <v>7085</v>
      </c>
      <c r="AV968" t="b">
        <v>0</v>
      </c>
      <c r="AW968" t="b">
        <v>0</v>
      </c>
      <c r="AX968" s="241"/>
      <c r="AY968" s="241"/>
      <c r="AZ968" s="234"/>
      <c r="BA968" s="234"/>
      <c r="BB968" s="234"/>
      <c r="BC968" t="b">
        <v>1</v>
      </c>
      <c r="BD968" s="234" t="s">
        <v>7876</v>
      </c>
      <c r="BE968" s="234" t="s">
        <v>7026</v>
      </c>
      <c r="BF968" s="234" t="s">
        <v>7027</v>
      </c>
      <c r="BG968" s="234" t="s">
        <v>8373</v>
      </c>
      <c r="BH968" s="234" t="s">
        <v>55</v>
      </c>
      <c r="BI968" s="243">
        <v>44573.401979166665</v>
      </c>
      <c r="BJ968" s="234" t="s">
        <v>442</v>
      </c>
      <c r="BK968" s="234" t="s">
        <v>451</v>
      </c>
      <c r="BL968" s="234" t="s">
        <v>451</v>
      </c>
      <c r="BM968" s="234" t="s">
        <v>451</v>
      </c>
      <c r="BN968" s="241"/>
      <c r="BO968" t="b">
        <v>0</v>
      </c>
      <c r="BP968" t="b">
        <v>0</v>
      </c>
      <c r="BQ968" t="b">
        <v>0</v>
      </c>
      <c r="BR968" s="241"/>
      <c r="BS968" s="241"/>
      <c r="BT968" s="234" t="s">
        <v>7012</v>
      </c>
      <c r="BU968" t="b">
        <v>0</v>
      </c>
      <c r="BV968" s="103"/>
      <c r="BW968" s="235" t="s">
        <v>13246</v>
      </c>
      <c r="BX968" s="234" t="s">
        <v>13245</v>
      </c>
      <c r="BY968" s="234" t="s">
        <v>56</v>
      </c>
      <c r="BZ968" s="234" t="s">
        <v>7014</v>
      </c>
    </row>
    <row r="969" spans="1:78" x14ac:dyDescent="0.25">
      <c r="A969" s="5">
        <v>1228</v>
      </c>
      <c r="B969" s="234" t="s">
        <v>13247</v>
      </c>
      <c r="C969" s="234" t="s">
        <v>13248</v>
      </c>
      <c r="D969" s="234"/>
      <c r="E969" s="234" t="s">
        <v>13249</v>
      </c>
      <c r="F969" s="234" t="s">
        <v>7156</v>
      </c>
      <c r="G969" s="234" t="s">
        <v>7856</v>
      </c>
      <c r="H969" s="234" t="s">
        <v>7018</v>
      </c>
      <c r="I969" s="242"/>
      <c r="J969" s="242">
        <v>44224</v>
      </c>
      <c r="K969" s="234" t="s">
        <v>7430</v>
      </c>
      <c r="L969" s="242">
        <v>44230</v>
      </c>
      <c r="M969" s="234" t="s">
        <v>7386</v>
      </c>
      <c r="N969" s="234" t="s">
        <v>13250</v>
      </c>
      <c r="O969" s="234" t="s">
        <v>13251</v>
      </c>
      <c r="P969" s="234" t="s">
        <v>6999</v>
      </c>
      <c r="Q969" s="234"/>
      <c r="R969" s="234" t="s">
        <v>451</v>
      </c>
      <c r="S969" t="b">
        <v>0</v>
      </c>
      <c r="T969" s="242"/>
      <c r="U969" s="103">
        <v>10</v>
      </c>
      <c r="V969" s="234" t="s">
        <v>272</v>
      </c>
      <c r="W969" s="103">
        <v>10</v>
      </c>
      <c r="X969" s="234" t="s">
        <v>272</v>
      </c>
      <c r="Y969" s="242"/>
      <c r="Z969" s="242"/>
      <c r="AA969" s="103"/>
      <c r="AB969" s="234"/>
      <c r="AC969" s="243">
        <v>44253.561157407406</v>
      </c>
      <c r="AD969" s="234" t="s">
        <v>12763</v>
      </c>
      <c r="AE969" s="235" t="s">
        <v>13252</v>
      </c>
      <c r="AF969" s="237"/>
      <c r="AG969" s="234" t="s">
        <v>482</v>
      </c>
      <c r="AH969" s="241"/>
      <c r="AI969" t="b">
        <v>1</v>
      </c>
      <c r="AJ969" t="b">
        <v>0</v>
      </c>
      <c r="AK969" s="234"/>
      <c r="AL969" s="103"/>
      <c r="AM969" t="b">
        <v>0</v>
      </c>
      <c r="AN969" s="234"/>
      <c r="AO969" s="103"/>
      <c r="AP969" s="241"/>
      <c r="AQ969" s="241"/>
      <c r="AR969" s="241"/>
      <c r="AS969" s="241"/>
      <c r="AT969" s="234" t="s">
        <v>7005</v>
      </c>
      <c r="AU969" s="234" t="s">
        <v>7085</v>
      </c>
      <c r="AV969" t="b">
        <v>0</v>
      </c>
      <c r="AW969" t="b">
        <v>0</v>
      </c>
      <c r="AX969" s="241"/>
      <c r="AY969" s="241"/>
      <c r="AZ969" s="234"/>
      <c r="BA969" s="234"/>
      <c r="BB969" s="234"/>
      <c r="BC969" t="b">
        <v>1</v>
      </c>
      <c r="BD969" s="234" t="s">
        <v>7390</v>
      </c>
      <c r="BE969" s="234" t="s">
        <v>7026</v>
      </c>
      <c r="BF969" s="234" t="s">
        <v>7027</v>
      </c>
      <c r="BG969" s="234" t="s">
        <v>7010</v>
      </c>
      <c r="BH969" s="234" t="s">
        <v>55</v>
      </c>
      <c r="BI969" s="243">
        <v>44573.401967592596</v>
      </c>
      <c r="BJ969" s="234" t="s">
        <v>442</v>
      </c>
      <c r="BK969" s="234" t="s">
        <v>451</v>
      </c>
      <c r="BL969" s="234" t="s">
        <v>451</v>
      </c>
      <c r="BM969" s="234" t="s">
        <v>451</v>
      </c>
      <c r="BN969" s="241"/>
      <c r="BO969" t="b">
        <v>0</v>
      </c>
      <c r="BP969" t="b">
        <v>0</v>
      </c>
      <c r="BQ969" t="b">
        <v>0</v>
      </c>
      <c r="BR969" s="241"/>
      <c r="BS969" s="241"/>
      <c r="BT969" s="234" t="s">
        <v>7012</v>
      </c>
      <c r="BU969" t="b">
        <v>0</v>
      </c>
      <c r="BV969" s="103"/>
      <c r="BW969" s="235" t="s">
        <v>13253</v>
      </c>
      <c r="BX969" s="234" t="s">
        <v>13252</v>
      </c>
      <c r="BY969" s="234" t="s">
        <v>56</v>
      </c>
      <c r="BZ969" s="234" t="s">
        <v>7014</v>
      </c>
    </row>
    <row r="970" spans="1:78" x14ac:dyDescent="0.25">
      <c r="A970" s="5">
        <v>1227</v>
      </c>
      <c r="B970" s="234" t="s">
        <v>13254</v>
      </c>
      <c r="C970" s="234" t="s">
        <v>13255</v>
      </c>
      <c r="D970" s="234" t="s">
        <v>11753</v>
      </c>
      <c r="E970" s="234" t="s">
        <v>11754</v>
      </c>
      <c r="F970" s="234" t="s">
        <v>7156</v>
      </c>
      <c r="G970" s="234" t="s">
        <v>7856</v>
      </c>
      <c r="H970" s="234" t="s">
        <v>7018</v>
      </c>
      <c r="I970" s="242"/>
      <c r="J970" s="242">
        <v>44230</v>
      </c>
      <c r="K970" s="234" t="s">
        <v>7430</v>
      </c>
      <c r="L970" s="242">
        <v>44230</v>
      </c>
      <c r="M970" s="234" t="s">
        <v>7159</v>
      </c>
      <c r="N970" s="234" t="s">
        <v>11756</v>
      </c>
      <c r="O970" s="234" t="s">
        <v>11898</v>
      </c>
      <c r="P970" s="234" t="s">
        <v>6999</v>
      </c>
      <c r="Q970" s="234"/>
      <c r="R970" s="234" t="s">
        <v>451</v>
      </c>
      <c r="S970" t="b">
        <v>0</v>
      </c>
      <c r="T970" s="242"/>
      <c r="U970" s="103">
        <v>1</v>
      </c>
      <c r="V970" s="234" t="s">
        <v>272</v>
      </c>
      <c r="W970" s="103">
        <v>1</v>
      </c>
      <c r="X970" s="234" t="s">
        <v>272</v>
      </c>
      <c r="Y970" s="242"/>
      <c r="Z970" s="242"/>
      <c r="AA970" s="103"/>
      <c r="AB970" s="234" t="s">
        <v>11758</v>
      </c>
      <c r="AC970" s="243">
        <v>44253.561122685183</v>
      </c>
      <c r="AD970" s="234" t="s">
        <v>12763</v>
      </c>
      <c r="AE970" s="235" t="s">
        <v>13256</v>
      </c>
      <c r="AF970" s="237"/>
      <c r="AG970" s="234" t="s">
        <v>482</v>
      </c>
      <c r="AH970" s="241"/>
      <c r="AI970" t="b">
        <v>1</v>
      </c>
      <c r="AJ970" t="b">
        <v>0</v>
      </c>
      <c r="AK970" s="234"/>
      <c r="AL970" s="103"/>
      <c r="AM970" t="b">
        <v>0</v>
      </c>
      <c r="AN970" s="234"/>
      <c r="AO970" s="103"/>
      <c r="AP970" s="241"/>
      <c r="AQ970" s="241"/>
      <c r="AR970" s="241"/>
      <c r="AS970" s="241"/>
      <c r="AT970" s="234" t="s">
        <v>7005</v>
      </c>
      <c r="AU970" s="234" t="s">
        <v>7085</v>
      </c>
      <c r="AV970" t="b">
        <v>0</v>
      </c>
      <c r="AW970" t="b">
        <v>0</v>
      </c>
      <c r="AX970" s="241"/>
      <c r="AY970" s="241"/>
      <c r="AZ970" s="234"/>
      <c r="BA970" s="234"/>
      <c r="BB970" s="234"/>
      <c r="BC970" t="b">
        <v>0</v>
      </c>
      <c r="BD970" s="234" t="s">
        <v>7170</v>
      </c>
      <c r="BE970" s="234" t="s">
        <v>7026</v>
      </c>
      <c r="BF970" s="234" t="s">
        <v>7027</v>
      </c>
      <c r="BG970" s="234" t="s">
        <v>7010</v>
      </c>
      <c r="BH970" s="234" t="s">
        <v>55</v>
      </c>
      <c r="BI970" s="243">
        <v>44573.401967592596</v>
      </c>
      <c r="BJ970" s="234" t="s">
        <v>442</v>
      </c>
      <c r="BK970" s="234" t="s">
        <v>451</v>
      </c>
      <c r="BL970" s="234" t="s">
        <v>451</v>
      </c>
      <c r="BM970" s="234" t="s">
        <v>451</v>
      </c>
      <c r="BN970" s="241"/>
      <c r="BO970" t="b">
        <v>0</v>
      </c>
      <c r="BP970" t="b">
        <v>0</v>
      </c>
      <c r="BQ970" t="b">
        <v>0</v>
      </c>
      <c r="BR970" s="241"/>
      <c r="BS970" s="241"/>
      <c r="BT970" s="234" t="s">
        <v>7012</v>
      </c>
      <c r="BU970" t="b">
        <v>0</v>
      </c>
      <c r="BV970" s="103"/>
      <c r="BW970" s="235" t="s">
        <v>13257</v>
      </c>
      <c r="BX970" s="234" t="s">
        <v>13256</v>
      </c>
      <c r="BY970" s="234" t="s">
        <v>56</v>
      </c>
      <c r="BZ970" s="234" t="s">
        <v>7014</v>
      </c>
    </row>
    <row r="971" spans="1:78" x14ac:dyDescent="0.25">
      <c r="A971" s="5">
        <v>1226</v>
      </c>
      <c r="B971" s="234" t="s">
        <v>13258</v>
      </c>
      <c r="C971" s="234" t="s">
        <v>13259</v>
      </c>
      <c r="D971" s="234"/>
      <c r="E971" s="234" t="s">
        <v>13260</v>
      </c>
      <c r="F971" s="234" t="s">
        <v>6993</v>
      </c>
      <c r="G971" s="234" t="s">
        <v>6994</v>
      </c>
      <c r="H971" s="234" t="s">
        <v>6995</v>
      </c>
      <c r="I971" s="242"/>
      <c r="J971" s="242">
        <v>44230</v>
      </c>
      <c r="K971" s="234" t="s">
        <v>7430</v>
      </c>
      <c r="L971" s="242">
        <v>44237</v>
      </c>
      <c r="M971" s="234" t="s">
        <v>7066</v>
      </c>
      <c r="N971" s="234" t="s">
        <v>7430</v>
      </c>
      <c r="O971" s="234" t="s">
        <v>13261</v>
      </c>
      <c r="P971" s="234" t="s">
        <v>6999</v>
      </c>
      <c r="Q971" s="234"/>
      <c r="R971" s="234" t="s">
        <v>451</v>
      </c>
      <c r="S971" t="b">
        <v>0</v>
      </c>
      <c r="T971" s="242"/>
      <c r="U971" s="103">
        <v>3</v>
      </c>
      <c r="V971" s="234" t="s">
        <v>272</v>
      </c>
      <c r="W971" s="103">
        <v>12</v>
      </c>
      <c r="X971" s="234" t="s">
        <v>272</v>
      </c>
      <c r="Y971" s="242"/>
      <c r="Z971" s="242"/>
      <c r="AA971" s="103"/>
      <c r="AB971" s="234"/>
      <c r="AC971" s="243">
        <v>44253.561099537037</v>
      </c>
      <c r="AD971" s="234" t="s">
        <v>12763</v>
      </c>
      <c r="AE971" s="235" t="s">
        <v>13262</v>
      </c>
      <c r="AF971" s="237"/>
      <c r="AG971" s="234" t="s">
        <v>436</v>
      </c>
      <c r="AH971" s="241"/>
      <c r="AI971" t="b">
        <v>1</v>
      </c>
      <c r="AJ971" t="b">
        <v>0</v>
      </c>
      <c r="AK971" s="234"/>
      <c r="AL971" s="103"/>
      <c r="AM971" t="b">
        <v>0</v>
      </c>
      <c r="AN971" s="234"/>
      <c r="AO971" s="103"/>
      <c r="AP971" s="241"/>
      <c r="AQ971" s="241"/>
      <c r="AR971" s="241"/>
      <c r="AS971" s="241"/>
      <c r="AT971" s="234"/>
      <c r="AU971" s="234" t="s">
        <v>7085</v>
      </c>
      <c r="AV971" t="b">
        <v>0</v>
      </c>
      <c r="AW971" t="b">
        <v>0</v>
      </c>
      <c r="AX971" s="241"/>
      <c r="AY971" s="241"/>
      <c r="AZ971" s="234"/>
      <c r="BA971" s="234"/>
      <c r="BB971" s="234"/>
      <c r="BC971" t="b">
        <v>1</v>
      </c>
      <c r="BD971" s="234" t="s">
        <v>7076</v>
      </c>
      <c r="BE971" s="234" t="s">
        <v>7009</v>
      </c>
      <c r="BF971" s="234" t="s">
        <v>6972</v>
      </c>
      <c r="BG971" s="234" t="s">
        <v>7028</v>
      </c>
      <c r="BH971" s="234" t="s">
        <v>55</v>
      </c>
      <c r="BI971" s="243">
        <v>44573.401967592596</v>
      </c>
      <c r="BJ971" s="234" t="s">
        <v>442</v>
      </c>
      <c r="BK971" s="234" t="s">
        <v>451</v>
      </c>
      <c r="BL971" s="234" t="s">
        <v>451</v>
      </c>
      <c r="BM971" s="234" t="s">
        <v>451</v>
      </c>
      <c r="BN971" s="241"/>
      <c r="BO971" t="b">
        <v>0</v>
      </c>
      <c r="BP971" t="b">
        <v>0</v>
      </c>
      <c r="BQ971" t="b">
        <v>0</v>
      </c>
      <c r="BR971" s="241"/>
      <c r="BS971" s="241"/>
      <c r="BT971" s="234" t="s">
        <v>7012</v>
      </c>
      <c r="BU971" t="b">
        <v>0</v>
      </c>
      <c r="BV971" s="103"/>
      <c r="BW971" s="235" t="s">
        <v>13263</v>
      </c>
      <c r="BX971" s="234" t="s">
        <v>13262</v>
      </c>
      <c r="BY971" s="234" t="s">
        <v>56</v>
      </c>
      <c r="BZ971" s="234" t="s">
        <v>7014</v>
      </c>
    </row>
    <row r="972" spans="1:78" x14ac:dyDescent="0.25">
      <c r="A972" s="5">
        <v>1225</v>
      </c>
      <c r="B972" s="234" t="s">
        <v>13264</v>
      </c>
      <c r="C972" s="234" t="s">
        <v>13265</v>
      </c>
      <c r="D972" s="234"/>
      <c r="E972" s="234" t="s">
        <v>13266</v>
      </c>
      <c r="F972" s="234" t="s">
        <v>6993</v>
      </c>
      <c r="G972" s="234" t="s">
        <v>7302</v>
      </c>
      <c r="H972" s="234" t="s">
        <v>6994</v>
      </c>
      <c r="I972" s="242"/>
      <c r="J972" s="242">
        <v>44228</v>
      </c>
      <c r="K972" s="234" t="s">
        <v>7430</v>
      </c>
      <c r="L972" s="242">
        <v>44232</v>
      </c>
      <c r="M972" s="234" t="s">
        <v>6996</v>
      </c>
      <c r="N972" s="234" t="s">
        <v>7430</v>
      </c>
      <c r="O972" s="234" t="s">
        <v>9648</v>
      </c>
      <c r="P972" s="234" t="s">
        <v>6999</v>
      </c>
      <c r="Q972" s="234"/>
      <c r="R972" s="234" t="s">
        <v>451</v>
      </c>
      <c r="S972" t="b">
        <v>0</v>
      </c>
      <c r="T972" s="242"/>
      <c r="U972" s="103">
        <v>5</v>
      </c>
      <c r="V972" s="234" t="s">
        <v>272</v>
      </c>
      <c r="W972" s="103">
        <v>5</v>
      </c>
      <c r="X972" s="234" t="s">
        <v>272</v>
      </c>
      <c r="Y972" s="242"/>
      <c r="Z972" s="242"/>
      <c r="AA972" s="103"/>
      <c r="AB972" s="234"/>
      <c r="AC972" s="243">
        <v>44253.561064814814</v>
      </c>
      <c r="AD972" s="234" t="s">
        <v>12763</v>
      </c>
      <c r="AE972" s="235" t="s">
        <v>13267</v>
      </c>
      <c r="AF972" s="237"/>
      <c r="AG972" s="234" t="s">
        <v>436</v>
      </c>
      <c r="AH972" s="241"/>
      <c r="AI972" t="b">
        <v>1</v>
      </c>
      <c r="AJ972" t="b">
        <v>0</v>
      </c>
      <c r="AK972" s="234"/>
      <c r="AL972" s="103"/>
      <c r="AM972" t="b">
        <v>0</v>
      </c>
      <c r="AN972" s="234"/>
      <c r="AO972" s="103"/>
      <c r="AP972" s="241"/>
      <c r="AQ972" s="241"/>
      <c r="AR972" s="241"/>
      <c r="AS972" s="241"/>
      <c r="AT972" s="234"/>
      <c r="AU972" s="234" t="s">
        <v>7085</v>
      </c>
      <c r="AV972" t="b">
        <v>0</v>
      </c>
      <c r="AW972" t="b">
        <v>0</v>
      </c>
      <c r="AX972" s="241"/>
      <c r="AY972" s="241"/>
      <c r="AZ972" s="234"/>
      <c r="BA972" s="234"/>
      <c r="BB972" s="234"/>
      <c r="BC972" t="b">
        <v>1</v>
      </c>
      <c r="BD972" s="234" t="s">
        <v>7008</v>
      </c>
      <c r="BE972" s="234" t="s">
        <v>7009</v>
      </c>
      <c r="BF972" s="234" t="s">
        <v>6972</v>
      </c>
      <c r="BG972" s="234" t="s">
        <v>7028</v>
      </c>
      <c r="BH972" s="234" t="s">
        <v>55</v>
      </c>
      <c r="BI972" s="243">
        <v>44573.707974537036</v>
      </c>
      <c r="BJ972" s="234" t="s">
        <v>442</v>
      </c>
      <c r="BK972" s="234" t="s">
        <v>451</v>
      </c>
      <c r="BL972" s="234" t="s">
        <v>451</v>
      </c>
      <c r="BM972" s="234" t="s">
        <v>451</v>
      </c>
      <c r="BN972" s="241"/>
      <c r="BO972" t="b">
        <v>0</v>
      </c>
      <c r="BP972" t="b">
        <v>0</v>
      </c>
      <c r="BQ972" t="b">
        <v>0</v>
      </c>
      <c r="BR972" s="241"/>
      <c r="BS972" s="241"/>
      <c r="BT972" s="234" t="s">
        <v>7047</v>
      </c>
      <c r="BU972" t="b">
        <v>0</v>
      </c>
      <c r="BV972" s="103"/>
      <c r="BW972" s="235" t="s">
        <v>13268</v>
      </c>
      <c r="BX972" s="234" t="s">
        <v>13269</v>
      </c>
      <c r="BY972" s="234" t="s">
        <v>56</v>
      </c>
      <c r="BZ972" s="234" t="s">
        <v>7014</v>
      </c>
    </row>
    <row r="973" spans="1:78" x14ac:dyDescent="0.25">
      <c r="A973" s="5">
        <v>1224</v>
      </c>
      <c r="B973" s="234" t="s">
        <v>13270</v>
      </c>
      <c r="C973" s="234" t="s">
        <v>13271</v>
      </c>
      <c r="D973" s="234"/>
      <c r="E973" s="234" t="s">
        <v>13272</v>
      </c>
      <c r="F973" s="234" t="s">
        <v>7156</v>
      </c>
      <c r="G973" s="234" t="s">
        <v>7856</v>
      </c>
      <c r="H973" s="234" t="s">
        <v>7018</v>
      </c>
      <c r="I973" s="242"/>
      <c r="J973" s="242">
        <v>44229</v>
      </c>
      <c r="K973" s="234" t="s">
        <v>7430</v>
      </c>
      <c r="L973" s="242">
        <v>44229</v>
      </c>
      <c r="M973" s="234" t="s">
        <v>7159</v>
      </c>
      <c r="N973" s="234" t="s">
        <v>7430</v>
      </c>
      <c r="O973" s="234" t="s">
        <v>13273</v>
      </c>
      <c r="P973" s="234" t="s">
        <v>6999</v>
      </c>
      <c r="Q973" s="234"/>
      <c r="R973" s="234" t="s">
        <v>451</v>
      </c>
      <c r="S973" t="b">
        <v>0</v>
      </c>
      <c r="T973" s="242"/>
      <c r="U973" s="103">
        <v>5</v>
      </c>
      <c r="V973" s="234" t="s">
        <v>272</v>
      </c>
      <c r="W973" s="103">
        <v>5</v>
      </c>
      <c r="X973" s="234" t="s">
        <v>272</v>
      </c>
      <c r="Y973" s="242"/>
      <c r="Z973" s="242"/>
      <c r="AA973" s="103"/>
      <c r="AB973" s="234"/>
      <c r="AC973" s="243">
        <v>44253.561041666668</v>
      </c>
      <c r="AD973" s="234" t="s">
        <v>12763</v>
      </c>
      <c r="AE973" s="235" t="s">
        <v>13274</v>
      </c>
      <c r="AF973" s="237"/>
      <c r="AG973" s="234" t="s">
        <v>482</v>
      </c>
      <c r="AH973" s="241"/>
      <c r="AI973" t="b">
        <v>1</v>
      </c>
      <c r="AJ973" t="b">
        <v>0</v>
      </c>
      <c r="AK973" s="234"/>
      <c r="AL973" s="103"/>
      <c r="AM973" t="b">
        <v>0</v>
      </c>
      <c r="AN973" s="234"/>
      <c r="AO973" s="103"/>
      <c r="AP973" s="241"/>
      <c r="AQ973" s="241"/>
      <c r="AR973" s="241"/>
      <c r="AS973" s="241"/>
      <c r="AT973" s="234"/>
      <c r="AU973" s="234" t="s">
        <v>7085</v>
      </c>
      <c r="AV973" t="b">
        <v>0</v>
      </c>
      <c r="AW973" t="b">
        <v>0</v>
      </c>
      <c r="AX973" s="241"/>
      <c r="AY973" s="241"/>
      <c r="AZ973" s="234"/>
      <c r="BA973" s="234"/>
      <c r="BB973" s="234"/>
      <c r="BC973" t="b">
        <v>1</v>
      </c>
      <c r="BD973" s="234" t="s">
        <v>7170</v>
      </c>
      <c r="BE973" s="234" t="s">
        <v>7026</v>
      </c>
      <c r="BF973" s="234" t="s">
        <v>6972</v>
      </c>
      <c r="BG973" s="234" t="s">
        <v>7010</v>
      </c>
      <c r="BH973" s="234" t="s">
        <v>55</v>
      </c>
      <c r="BI973" s="243">
        <v>44573.401956018519</v>
      </c>
      <c r="BJ973" s="234" t="s">
        <v>442</v>
      </c>
      <c r="BK973" s="234" t="s">
        <v>451</v>
      </c>
      <c r="BL973" s="234" t="s">
        <v>451</v>
      </c>
      <c r="BM973" s="234" t="s">
        <v>451</v>
      </c>
      <c r="BN973" s="241"/>
      <c r="BO973" t="b">
        <v>0</v>
      </c>
      <c r="BP973" t="b">
        <v>0</v>
      </c>
      <c r="BQ973" t="b">
        <v>0</v>
      </c>
      <c r="BR973" s="241"/>
      <c r="BS973" s="241"/>
      <c r="BT973" s="234" t="s">
        <v>7012</v>
      </c>
      <c r="BU973" t="b">
        <v>0</v>
      </c>
      <c r="BV973" s="103"/>
      <c r="BW973" s="235" t="s">
        <v>13275</v>
      </c>
      <c r="BX973" s="234" t="s">
        <v>13274</v>
      </c>
      <c r="BY973" s="234" t="s">
        <v>56</v>
      </c>
      <c r="BZ973" s="234" t="s">
        <v>7014</v>
      </c>
    </row>
    <row r="974" spans="1:78" x14ac:dyDescent="0.25">
      <c r="A974" s="5">
        <v>1223</v>
      </c>
      <c r="B974" s="234" t="s">
        <v>13276</v>
      </c>
      <c r="C974" s="234" t="s">
        <v>13277</v>
      </c>
      <c r="D974" s="234" t="s">
        <v>8908</v>
      </c>
      <c r="E974" s="234" t="s">
        <v>13278</v>
      </c>
      <c r="F974" s="234" t="s">
        <v>7156</v>
      </c>
      <c r="G974" s="234" t="s">
        <v>7856</v>
      </c>
      <c r="H974" s="234" t="s">
        <v>7018</v>
      </c>
      <c r="I974" s="242"/>
      <c r="J974" s="242">
        <v>44228</v>
      </c>
      <c r="K974" s="234" t="s">
        <v>7430</v>
      </c>
      <c r="L974" s="242">
        <v>44229</v>
      </c>
      <c r="M974" s="234" t="s">
        <v>6996</v>
      </c>
      <c r="N974" s="234" t="s">
        <v>8911</v>
      </c>
      <c r="O974" s="234" t="s">
        <v>8912</v>
      </c>
      <c r="P974" s="234" t="s">
        <v>6999</v>
      </c>
      <c r="Q974" s="234"/>
      <c r="R974" s="234" t="s">
        <v>451</v>
      </c>
      <c r="S974" t="b">
        <v>0</v>
      </c>
      <c r="T974" s="242"/>
      <c r="U974" s="103">
        <v>5</v>
      </c>
      <c r="V974" s="234" t="s">
        <v>272</v>
      </c>
      <c r="W974" s="103">
        <v>5</v>
      </c>
      <c r="X974" s="234" t="s">
        <v>272</v>
      </c>
      <c r="Y974" s="242"/>
      <c r="Z974" s="242"/>
      <c r="AA974" s="103"/>
      <c r="AB974" s="234" t="s">
        <v>8914</v>
      </c>
      <c r="AC974" s="243">
        <v>44253.561030092591</v>
      </c>
      <c r="AD974" s="234" t="s">
        <v>12763</v>
      </c>
      <c r="AE974" s="235" t="s">
        <v>13279</v>
      </c>
      <c r="AF974" s="237"/>
      <c r="AG974" s="234" t="s">
        <v>482</v>
      </c>
      <c r="AH974" s="241"/>
      <c r="AI974" t="b">
        <v>1</v>
      </c>
      <c r="AJ974" t="b">
        <v>0</v>
      </c>
      <c r="AK974" s="234"/>
      <c r="AL974" s="103"/>
      <c r="AM974" t="b">
        <v>0</v>
      </c>
      <c r="AN974" s="234"/>
      <c r="AO974" s="103"/>
      <c r="AP974" s="241"/>
      <c r="AQ974" s="241"/>
      <c r="AR974" s="241"/>
      <c r="AS974" s="241"/>
      <c r="AT974" s="234" t="s">
        <v>7005</v>
      </c>
      <c r="AU974" s="234" t="s">
        <v>7085</v>
      </c>
      <c r="AV974" t="b">
        <v>0</v>
      </c>
      <c r="AW974" t="b">
        <v>0</v>
      </c>
      <c r="AX974" s="241"/>
      <c r="AY974" s="241"/>
      <c r="AZ974" s="234"/>
      <c r="BA974" s="234"/>
      <c r="BB974" s="234"/>
      <c r="BC974" t="b">
        <v>0</v>
      </c>
      <c r="BD974" s="234" t="s">
        <v>7008</v>
      </c>
      <c r="BE974" s="234" t="s">
        <v>7026</v>
      </c>
      <c r="BF974" s="234" t="s">
        <v>7027</v>
      </c>
      <c r="BG974" s="234" t="s">
        <v>7010</v>
      </c>
      <c r="BH974" s="234" t="s">
        <v>55</v>
      </c>
      <c r="BI974" s="243">
        <v>44573.401956018519</v>
      </c>
      <c r="BJ974" s="234" t="s">
        <v>442</v>
      </c>
      <c r="BK974" s="234" t="s">
        <v>451</v>
      </c>
      <c r="BL974" s="234" t="s">
        <v>451</v>
      </c>
      <c r="BM974" s="234" t="s">
        <v>451</v>
      </c>
      <c r="BN974" s="241"/>
      <c r="BO974" t="b">
        <v>0</v>
      </c>
      <c r="BP974" t="b">
        <v>0</v>
      </c>
      <c r="BQ974" t="b">
        <v>0</v>
      </c>
      <c r="BR974" s="241"/>
      <c r="BS974" s="241"/>
      <c r="BT974" s="234" t="s">
        <v>7012</v>
      </c>
      <c r="BU974" t="b">
        <v>0</v>
      </c>
      <c r="BV974" s="103"/>
      <c r="BW974" s="235" t="s">
        <v>13280</v>
      </c>
      <c r="BX974" s="234" t="s">
        <v>13279</v>
      </c>
      <c r="BY974" s="234" t="s">
        <v>56</v>
      </c>
      <c r="BZ974" s="234" t="s">
        <v>7014</v>
      </c>
    </row>
    <row r="975" spans="1:78" x14ac:dyDescent="0.25">
      <c r="A975" s="5">
        <v>1222</v>
      </c>
      <c r="B975" s="234" t="s">
        <v>13281</v>
      </c>
      <c r="C975" s="234" t="s">
        <v>13282</v>
      </c>
      <c r="D975" s="234"/>
      <c r="E975" s="234" t="s">
        <v>12399</v>
      </c>
      <c r="F975" s="234" t="s">
        <v>7156</v>
      </c>
      <c r="G975" s="234" t="s">
        <v>7856</v>
      </c>
      <c r="H975" s="234" t="s">
        <v>7018</v>
      </c>
      <c r="I975" s="242"/>
      <c r="J975" s="242">
        <v>44228</v>
      </c>
      <c r="K975" s="234" t="s">
        <v>7430</v>
      </c>
      <c r="L975" s="242">
        <v>44229</v>
      </c>
      <c r="M975" s="234" t="s">
        <v>7159</v>
      </c>
      <c r="N975" s="234" t="s">
        <v>7430</v>
      </c>
      <c r="O975" s="234" t="s">
        <v>12401</v>
      </c>
      <c r="P975" s="234" t="s">
        <v>6999</v>
      </c>
      <c r="Q975" s="234"/>
      <c r="R975" s="234" t="s">
        <v>451</v>
      </c>
      <c r="S975" t="b">
        <v>0</v>
      </c>
      <c r="T975" s="242"/>
      <c r="U975" s="103">
        <v>20</v>
      </c>
      <c r="V975" s="234" t="s">
        <v>272</v>
      </c>
      <c r="W975" s="103">
        <v>20</v>
      </c>
      <c r="X975" s="234" t="s">
        <v>272</v>
      </c>
      <c r="Y975" s="242"/>
      <c r="Z975" s="242"/>
      <c r="AA975" s="103"/>
      <c r="AB975" s="234"/>
      <c r="AC975" s="243">
        <v>44253.561006944445</v>
      </c>
      <c r="AD975" s="234" t="s">
        <v>12763</v>
      </c>
      <c r="AE975" s="235" t="s">
        <v>13283</v>
      </c>
      <c r="AF975" s="237"/>
      <c r="AG975" s="234" t="s">
        <v>482</v>
      </c>
      <c r="AH975" s="241"/>
      <c r="AI975" t="b">
        <v>1</v>
      </c>
      <c r="AJ975" t="b">
        <v>0</v>
      </c>
      <c r="AK975" s="234"/>
      <c r="AL975" s="103"/>
      <c r="AM975" t="b">
        <v>0</v>
      </c>
      <c r="AN975" s="234"/>
      <c r="AO975" s="103"/>
      <c r="AP975" s="241"/>
      <c r="AQ975" s="241"/>
      <c r="AR975" s="241"/>
      <c r="AS975" s="241"/>
      <c r="AT975" s="234" t="s">
        <v>7005</v>
      </c>
      <c r="AU975" s="234" t="s">
        <v>7085</v>
      </c>
      <c r="AV975" t="b">
        <v>0</v>
      </c>
      <c r="AW975" t="b">
        <v>0</v>
      </c>
      <c r="AX975" s="241"/>
      <c r="AY975" s="241"/>
      <c r="AZ975" s="234"/>
      <c r="BA975" s="234"/>
      <c r="BB975" s="234"/>
      <c r="BC975" t="b">
        <v>1</v>
      </c>
      <c r="BD975" s="234" t="s">
        <v>7170</v>
      </c>
      <c r="BE975" s="234" t="s">
        <v>7026</v>
      </c>
      <c r="BF975" s="234" t="s">
        <v>7027</v>
      </c>
      <c r="BG975" s="234" t="s">
        <v>7010</v>
      </c>
      <c r="BH975" s="234" t="s">
        <v>55</v>
      </c>
      <c r="BI975" s="243">
        <v>44573.401944444442</v>
      </c>
      <c r="BJ975" s="234" t="s">
        <v>442</v>
      </c>
      <c r="BK975" s="234" t="s">
        <v>451</v>
      </c>
      <c r="BL975" s="234" t="s">
        <v>451</v>
      </c>
      <c r="BM975" s="234" t="s">
        <v>451</v>
      </c>
      <c r="BN975" s="241"/>
      <c r="BO975" t="b">
        <v>0</v>
      </c>
      <c r="BP975" t="b">
        <v>0</v>
      </c>
      <c r="BQ975" t="b">
        <v>0</v>
      </c>
      <c r="BR975" s="241"/>
      <c r="BS975" s="241"/>
      <c r="BT975" s="234" t="s">
        <v>7012</v>
      </c>
      <c r="BU975" t="b">
        <v>0</v>
      </c>
      <c r="BV975" s="103"/>
      <c r="BW975" s="235" t="s">
        <v>13284</v>
      </c>
      <c r="BX975" s="234" t="s">
        <v>13283</v>
      </c>
      <c r="BY975" s="234" t="s">
        <v>56</v>
      </c>
      <c r="BZ975" s="234" t="s">
        <v>7014</v>
      </c>
    </row>
    <row r="976" spans="1:78" x14ac:dyDescent="0.25">
      <c r="A976" s="5">
        <v>1221</v>
      </c>
      <c r="B976" s="234" t="s">
        <v>13285</v>
      </c>
      <c r="C976" s="234" t="s">
        <v>13286</v>
      </c>
      <c r="D976" s="234"/>
      <c r="E976" s="234" t="s">
        <v>12399</v>
      </c>
      <c r="F976" s="234" t="s">
        <v>7156</v>
      </c>
      <c r="G976" s="234" t="s">
        <v>7856</v>
      </c>
      <c r="H976" s="234" t="s">
        <v>7018</v>
      </c>
      <c r="I976" s="242"/>
      <c r="J976" s="242">
        <v>44228</v>
      </c>
      <c r="K976" s="234" t="s">
        <v>7430</v>
      </c>
      <c r="L976" s="242">
        <v>44229</v>
      </c>
      <c r="M976" s="234" t="s">
        <v>7159</v>
      </c>
      <c r="N976" s="234" t="s">
        <v>7430</v>
      </c>
      <c r="O976" s="234" t="s">
        <v>12401</v>
      </c>
      <c r="P976" s="234" t="s">
        <v>6999</v>
      </c>
      <c r="Q976" s="234"/>
      <c r="R976" s="234" t="s">
        <v>451</v>
      </c>
      <c r="S976" t="b">
        <v>0</v>
      </c>
      <c r="T976" s="242"/>
      <c r="U976" s="103">
        <v>3</v>
      </c>
      <c r="V976" s="234" t="s">
        <v>272</v>
      </c>
      <c r="W976" s="103">
        <v>3</v>
      </c>
      <c r="X976" s="234" t="s">
        <v>272</v>
      </c>
      <c r="Y976" s="242"/>
      <c r="Z976" s="242"/>
      <c r="AA976" s="103"/>
      <c r="AB976" s="234"/>
      <c r="AC976" s="243">
        <v>44253.560983796298</v>
      </c>
      <c r="AD976" s="234" t="s">
        <v>12763</v>
      </c>
      <c r="AE976" s="235" t="s">
        <v>13287</v>
      </c>
      <c r="AF976" s="237"/>
      <c r="AG976" s="234" t="s">
        <v>482</v>
      </c>
      <c r="AH976" s="241"/>
      <c r="AI976" t="b">
        <v>1</v>
      </c>
      <c r="AJ976" t="b">
        <v>0</v>
      </c>
      <c r="AK976" s="234"/>
      <c r="AL976" s="103"/>
      <c r="AM976" t="b">
        <v>0</v>
      </c>
      <c r="AN976" s="234"/>
      <c r="AO976" s="103"/>
      <c r="AP976" s="241"/>
      <c r="AQ976" s="241"/>
      <c r="AR976" s="241"/>
      <c r="AS976" s="241"/>
      <c r="AT976" s="234" t="s">
        <v>7005</v>
      </c>
      <c r="AU976" s="234" t="s">
        <v>7085</v>
      </c>
      <c r="AV976" t="b">
        <v>0</v>
      </c>
      <c r="AW976" t="b">
        <v>0</v>
      </c>
      <c r="AX976" s="241"/>
      <c r="AY976" s="241"/>
      <c r="AZ976" s="234"/>
      <c r="BA976" s="234"/>
      <c r="BB976" s="234"/>
      <c r="BC976" t="b">
        <v>1</v>
      </c>
      <c r="BD976" s="234" t="s">
        <v>7170</v>
      </c>
      <c r="BE976" s="234" t="s">
        <v>7026</v>
      </c>
      <c r="BF976" s="234" t="s">
        <v>7027</v>
      </c>
      <c r="BG976" s="234" t="s">
        <v>7010</v>
      </c>
      <c r="BH976" s="234" t="s">
        <v>55</v>
      </c>
      <c r="BI976" s="243">
        <v>44573.401944444442</v>
      </c>
      <c r="BJ976" s="234" t="s">
        <v>442</v>
      </c>
      <c r="BK976" s="234" t="s">
        <v>451</v>
      </c>
      <c r="BL976" s="234" t="s">
        <v>451</v>
      </c>
      <c r="BM976" s="234" t="s">
        <v>451</v>
      </c>
      <c r="BN976" s="241"/>
      <c r="BO976" t="b">
        <v>0</v>
      </c>
      <c r="BP976" t="b">
        <v>0</v>
      </c>
      <c r="BQ976" t="b">
        <v>0</v>
      </c>
      <c r="BR976" s="241"/>
      <c r="BS976" s="241"/>
      <c r="BT976" s="234" t="s">
        <v>7012</v>
      </c>
      <c r="BU976" t="b">
        <v>0</v>
      </c>
      <c r="BV976" s="103"/>
      <c r="BW976" s="235" t="s">
        <v>13288</v>
      </c>
      <c r="BX976" s="234" t="s">
        <v>13287</v>
      </c>
      <c r="BY976" s="234" t="s">
        <v>56</v>
      </c>
      <c r="BZ976" s="234" t="s">
        <v>7014</v>
      </c>
    </row>
    <row r="977" spans="1:78" x14ac:dyDescent="0.25">
      <c r="A977" s="5">
        <v>1220</v>
      </c>
      <c r="B977" s="234" t="s">
        <v>13289</v>
      </c>
      <c r="C977" s="234" t="s">
        <v>13290</v>
      </c>
      <c r="D977" s="234" t="s">
        <v>11964</v>
      </c>
      <c r="E977" s="234" t="s">
        <v>9581</v>
      </c>
      <c r="F977" s="234" t="s">
        <v>6993</v>
      </c>
      <c r="G977" s="234" t="s">
        <v>10829</v>
      </c>
      <c r="H977" s="234" t="s">
        <v>7856</v>
      </c>
      <c r="I977" s="242"/>
      <c r="J977" s="242">
        <v>44228</v>
      </c>
      <c r="K977" s="234" t="s">
        <v>7430</v>
      </c>
      <c r="L977" s="242">
        <v>44236</v>
      </c>
      <c r="M977" s="234" t="s">
        <v>6996</v>
      </c>
      <c r="N977" s="234" t="s">
        <v>11967</v>
      </c>
      <c r="O977" s="234" t="s">
        <v>12792</v>
      </c>
      <c r="P977" s="234" t="s">
        <v>6999</v>
      </c>
      <c r="Q977" s="234"/>
      <c r="R977" s="234" t="s">
        <v>451</v>
      </c>
      <c r="S977" t="b">
        <v>0</v>
      </c>
      <c r="T977" s="242"/>
      <c r="U977" s="103">
        <v>4</v>
      </c>
      <c r="V977" s="234" t="s">
        <v>272</v>
      </c>
      <c r="W977" s="103">
        <v>4</v>
      </c>
      <c r="X977" s="234" t="s">
        <v>272</v>
      </c>
      <c r="Y977" s="242"/>
      <c r="Z977" s="242"/>
      <c r="AA977" s="103"/>
      <c r="AB977" s="234" t="s">
        <v>11969</v>
      </c>
      <c r="AC977" s="243">
        <v>44253.560949074075</v>
      </c>
      <c r="AD977" s="234" t="s">
        <v>12763</v>
      </c>
      <c r="AE977" s="235" t="s">
        <v>13291</v>
      </c>
      <c r="AF977" s="237"/>
      <c r="AG977" s="234" t="s">
        <v>482</v>
      </c>
      <c r="AH977" s="241"/>
      <c r="AI977" t="b">
        <v>1</v>
      </c>
      <c r="AJ977" t="b">
        <v>0</v>
      </c>
      <c r="AK977" s="234"/>
      <c r="AL977" s="103"/>
      <c r="AM977" t="b">
        <v>0</v>
      </c>
      <c r="AN977" s="234"/>
      <c r="AO977" s="103"/>
      <c r="AP977" s="241"/>
      <c r="AQ977" s="241"/>
      <c r="AR977" s="241"/>
      <c r="AS977" s="241"/>
      <c r="AT977" s="234" t="s">
        <v>7430</v>
      </c>
      <c r="AU977" s="234" t="s">
        <v>7085</v>
      </c>
      <c r="AV977" t="b">
        <v>0</v>
      </c>
      <c r="AW977" t="b">
        <v>0</v>
      </c>
      <c r="AX977" s="241"/>
      <c r="AY977" s="241"/>
      <c r="AZ977" s="234"/>
      <c r="BA977" s="234"/>
      <c r="BB977" s="234"/>
      <c r="BC977" t="b">
        <v>0</v>
      </c>
      <c r="BD977" s="234" t="s">
        <v>7008</v>
      </c>
      <c r="BE977" s="234" t="s">
        <v>7026</v>
      </c>
      <c r="BF977" s="234" t="s">
        <v>7027</v>
      </c>
      <c r="BG977" s="234" t="s">
        <v>7028</v>
      </c>
      <c r="BH977" s="234" t="s">
        <v>55</v>
      </c>
      <c r="BI977" s="243">
        <v>44573.401944444442</v>
      </c>
      <c r="BJ977" s="234" t="s">
        <v>442</v>
      </c>
      <c r="BK977" s="234" t="s">
        <v>451</v>
      </c>
      <c r="BL977" s="234" t="s">
        <v>451</v>
      </c>
      <c r="BM977" s="234" t="s">
        <v>451</v>
      </c>
      <c r="BN977" s="241"/>
      <c r="BO977" t="b">
        <v>0</v>
      </c>
      <c r="BP977" t="b">
        <v>0</v>
      </c>
      <c r="BQ977" t="b">
        <v>0</v>
      </c>
      <c r="BR977" s="241"/>
      <c r="BS977" s="241"/>
      <c r="BT977" s="234" t="s">
        <v>7012</v>
      </c>
      <c r="BU977" t="b">
        <v>0</v>
      </c>
      <c r="BV977" s="103"/>
      <c r="BW977" s="235" t="s">
        <v>13292</v>
      </c>
      <c r="BX977" s="234" t="s">
        <v>13291</v>
      </c>
      <c r="BY977" s="234" t="s">
        <v>56</v>
      </c>
      <c r="BZ977" s="234" t="s">
        <v>7014</v>
      </c>
    </row>
    <row r="978" spans="1:78" x14ac:dyDescent="0.25">
      <c r="A978" s="5">
        <v>1219</v>
      </c>
      <c r="B978" s="234" t="s">
        <v>13293</v>
      </c>
      <c r="C978" s="234" t="s">
        <v>13294</v>
      </c>
      <c r="D978" s="234"/>
      <c r="E978" s="234" t="s">
        <v>13295</v>
      </c>
      <c r="F978" s="234" t="s">
        <v>7156</v>
      </c>
      <c r="G978" s="234" t="s">
        <v>7856</v>
      </c>
      <c r="H978" s="234" t="s">
        <v>7018</v>
      </c>
      <c r="I978" s="242"/>
      <c r="J978" s="242">
        <v>44229</v>
      </c>
      <c r="K978" s="234" t="s">
        <v>7430</v>
      </c>
      <c r="L978" s="242">
        <v>44229</v>
      </c>
      <c r="M978" s="234" t="s">
        <v>7159</v>
      </c>
      <c r="N978" s="234" t="s">
        <v>7430</v>
      </c>
      <c r="O978" s="234" t="s">
        <v>11593</v>
      </c>
      <c r="P978" s="234" t="s">
        <v>6999</v>
      </c>
      <c r="Q978" s="234"/>
      <c r="R978" s="234" t="s">
        <v>451</v>
      </c>
      <c r="S978" t="b">
        <v>0</v>
      </c>
      <c r="T978" s="242"/>
      <c r="U978" s="103">
        <v>1</v>
      </c>
      <c r="V978" s="234" t="s">
        <v>272</v>
      </c>
      <c r="W978" s="103">
        <v>1</v>
      </c>
      <c r="X978" s="234" t="s">
        <v>272</v>
      </c>
      <c r="Y978" s="242"/>
      <c r="Z978" s="242"/>
      <c r="AA978" s="103"/>
      <c r="AB978" s="234"/>
      <c r="AC978" s="243">
        <v>44253.560914351852</v>
      </c>
      <c r="AD978" s="234" t="s">
        <v>12763</v>
      </c>
      <c r="AE978" s="235" t="s">
        <v>13296</v>
      </c>
      <c r="AF978" s="237"/>
      <c r="AG978" s="234" t="s">
        <v>482</v>
      </c>
      <c r="AH978" s="241"/>
      <c r="AI978" t="b">
        <v>1</v>
      </c>
      <c r="AJ978" t="b">
        <v>0</v>
      </c>
      <c r="AK978" s="234"/>
      <c r="AL978" s="103"/>
      <c r="AM978" t="b">
        <v>0</v>
      </c>
      <c r="AN978" s="234"/>
      <c r="AO978" s="103"/>
      <c r="AP978" s="241"/>
      <c r="AQ978" s="241"/>
      <c r="AR978" s="241"/>
      <c r="AS978" s="241"/>
      <c r="AT978" s="234"/>
      <c r="AU978" s="234" t="s">
        <v>7085</v>
      </c>
      <c r="AV978" t="b">
        <v>0</v>
      </c>
      <c r="AW978" t="b">
        <v>0</v>
      </c>
      <c r="AX978" s="241"/>
      <c r="AY978" s="241"/>
      <c r="AZ978" s="234"/>
      <c r="BA978" s="234"/>
      <c r="BB978" s="234"/>
      <c r="BC978" t="b">
        <v>1</v>
      </c>
      <c r="BD978" s="234" t="s">
        <v>7170</v>
      </c>
      <c r="BE978" s="234" t="s">
        <v>7026</v>
      </c>
      <c r="BF978" s="234" t="s">
        <v>7027</v>
      </c>
      <c r="BG978" s="234" t="s">
        <v>7010</v>
      </c>
      <c r="BH978" s="234" t="s">
        <v>55</v>
      </c>
      <c r="BI978" s="243">
        <v>44573.401932870373</v>
      </c>
      <c r="BJ978" s="234" t="s">
        <v>442</v>
      </c>
      <c r="BK978" s="234" t="s">
        <v>451</v>
      </c>
      <c r="BL978" s="234" t="s">
        <v>451</v>
      </c>
      <c r="BM978" s="234" t="s">
        <v>451</v>
      </c>
      <c r="BN978" s="241"/>
      <c r="BO978" t="b">
        <v>0</v>
      </c>
      <c r="BP978" t="b">
        <v>0</v>
      </c>
      <c r="BQ978" t="b">
        <v>0</v>
      </c>
      <c r="BR978" s="241"/>
      <c r="BS978" s="241"/>
      <c r="BT978" s="234" t="s">
        <v>7012</v>
      </c>
      <c r="BU978" t="b">
        <v>0</v>
      </c>
      <c r="BV978" s="103"/>
      <c r="BW978" s="235" t="s">
        <v>13297</v>
      </c>
      <c r="BX978" s="234" t="s">
        <v>13296</v>
      </c>
      <c r="BY978" s="234" t="s">
        <v>56</v>
      </c>
      <c r="BZ978" s="234" t="s">
        <v>7014</v>
      </c>
    </row>
    <row r="979" spans="1:78" x14ac:dyDescent="0.25">
      <c r="A979" s="5">
        <v>1218</v>
      </c>
      <c r="B979" s="234" t="s">
        <v>13298</v>
      </c>
      <c r="C979" s="234" t="s">
        <v>13299</v>
      </c>
      <c r="D979" s="234" t="s">
        <v>11753</v>
      </c>
      <c r="E979" s="234" t="s">
        <v>11754</v>
      </c>
      <c r="F979" s="234" t="s">
        <v>7156</v>
      </c>
      <c r="G979" s="234" t="s">
        <v>7856</v>
      </c>
      <c r="H979" s="234" t="s">
        <v>7018</v>
      </c>
      <c r="I979" s="242"/>
      <c r="J979" s="242">
        <v>44229</v>
      </c>
      <c r="K979" s="234" t="s">
        <v>7430</v>
      </c>
      <c r="L979" s="242">
        <v>44229</v>
      </c>
      <c r="M979" s="234" t="s">
        <v>7159</v>
      </c>
      <c r="N979" s="234" t="s">
        <v>11756</v>
      </c>
      <c r="O979" s="234" t="s">
        <v>11898</v>
      </c>
      <c r="P979" s="234" t="s">
        <v>6999</v>
      </c>
      <c r="Q979" s="234"/>
      <c r="R979" s="234" t="s">
        <v>451</v>
      </c>
      <c r="S979" t="b">
        <v>0</v>
      </c>
      <c r="T979" s="242"/>
      <c r="U979" s="103">
        <v>3</v>
      </c>
      <c r="V979" s="234" t="s">
        <v>272</v>
      </c>
      <c r="W979" s="103">
        <v>3</v>
      </c>
      <c r="X979" s="234" t="s">
        <v>272</v>
      </c>
      <c r="Y979" s="242"/>
      <c r="Z979" s="242"/>
      <c r="AA979" s="103"/>
      <c r="AB979" s="234" t="s">
        <v>11758</v>
      </c>
      <c r="AC979" s="243">
        <v>44253.560879629629</v>
      </c>
      <c r="AD979" s="234" t="s">
        <v>12763</v>
      </c>
      <c r="AE979" s="235" t="s">
        <v>13300</v>
      </c>
      <c r="AF979" s="237"/>
      <c r="AG979" s="234" t="s">
        <v>482</v>
      </c>
      <c r="AH979" s="241"/>
      <c r="AI979" t="b">
        <v>1</v>
      </c>
      <c r="AJ979" t="b">
        <v>0</v>
      </c>
      <c r="AK979" s="234"/>
      <c r="AL979" s="103"/>
      <c r="AM979" t="b">
        <v>0</v>
      </c>
      <c r="AN979" s="234"/>
      <c r="AO979" s="103"/>
      <c r="AP979" s="241"/>
      <c r="AQ979" s="241"/>
      <c r="AR979" s="241"/>
      <c r="AS979" s="241"/>
      <c r="AT979" s="234" t="s">
        <v>7005</v>
      </c>
      <c r="AU979" s="234" t="s">
        <v>7085</v>
      </c>
      <c r="AV979" t="b">
        <v>0</v>
      </c>
      <c r="AW979" t="b">
        <v>0</v>
      </c>
      <c r="AX979" s="241"/>
      <c r="AY979" s="241"/>
      <c r="AZ979" s="234"/>
      <c r="BA979" s="234"/>
      <c r="BB979" s="234"/>
      <c r="BC979" t="b">
        <v>0</v>
      </c>
      <c r="BD979" s="234" t="s">
        <v>7170</v>
      </c>
      <c r="BE979" s="234" t="s">
        <v>7026</v>
      </c>
      <c r="BF979" s="234" t="s">
        <v>7027</v>
      </c>
      <c r="BG979" s="234" t="s">
        <v>7010</v>
      </c>
      <c r="BH979" s="234" t="s">
        <v>55</v>
      </c>
      <c r="BI979" s="243">
        <v>44573.401932870373</v>
      </c>
      <c r="BJ979" s="234" t="s">
        <v>442</v>
      </c>
      <c r="BK979" s="234" t="s">
        <v>451</v>
      </c>
      <c r="BL979" s="234" t="s">
        <v>451</v>
      </c>
      <c r="BM979" s="234" t="s">
        <v>451</v>
      </c>
      <c r="BN979" s="241"/>
      <c r="BO979" t="b">
        <v>0</v>
      </c>
      <c r="BP979" t="b">
        <v>0</v>
      </c>
      <c r="BQ979" t="b">
        <v>0</v>
      </c>
      <c r="BR979" s="241"/>
      <c r="BS979" s="241"/>
      <c r="BT979" s="234" t="s">
        <v>7012</v>
      </c>
      <c r="BU979" t="b">
        <v>0</v>
      </c>
      <c r="BV979" s="103"/>
      <c r="BW979" s="235" t="s">
        <v>13301</v>
      </c>
      <c r="BX979" s="234" t="s">
        <v>13300</v>
      </c>
      <c r="BY979" s="234" t="s">
        <v>56</v>
      </c>
      <c r="BZ979" s="234" t="s">
        <v>7014</v>
      </c>
    </row>
    <row r="980" spans="1:78" x14ac:dyDescent="0.25">
      <c r="A980" s="5">
        <v>1217</v>
      </c>
      <c r="B980" s="234" t="s">
        <v>13302</v>
      </c>
      <c r="C980" s="234" t="s">
        <v>13303</v>
      </c>
      <c r="D980" s="234" t="s">
        <v>12996</v>
      </c>
      <c r="E980" s="234" t="s">
        <v>12997</v>
      </c>
      <c r="F980" s="234" t="s">
        <v>7156</v>
      </c>
      <c r="G980" s="234" t="s">
        <v>7856</v>
      </c>
      <c r="H980" s="234" t="s">
        <v>7018</v>
      </c>
      <c r="I980" s="242"/>
      <c r="J980" s="242">
        <v>44229</v>
      </c>
      <c r="K980" s="234" t="s">
        <v>7430</v>
      </c>
      <c r="L980" s="242">
        <v>44229</v>
      </c>
      <c r="M980" s="234" t="s">
        <v>7813</v>
      </c>
      <c r="N980" s="234" t="s">
        <v>12998</v>
      </c>
      <c r="O980" s="234" t="s">
        <v>12999</v>
      </c>
      <c r="P980" s="234" t="s">
        <v>6999</v>
      </c>
      <c r="Q980" s="234"/>
      <c r="R980" s="234" t="s">
        <v>451</v>
      </c>
      <c r="S980" t="b">
        <v>0</v>
      </c>
      <c r="T980" s="242"/>
      <c r="U980" s="103">
        <v>2</v>
      </c>
      <c r="V980" s="234" t="s">
        <v>272</v>
      </c>
      <c r="W980" s="103">
        <v>2</v>
      </c>
      <c r="X980" s="234" t="s">
        <v>272</v>
      </c>
      <c r="Y980" s="242"/>
      <c r="Z980" s="242"/>
      <c r="AA980" s="103"/>
      <c r="AB980" s="234" t="s">
        <v>13000</v>
      </c>
      <c r="AC980" s="243">
        <v>44253.560833333337</v>
      </c>
      <c r="AD980" s="234" t="s">
        <v>12763</v>
      </c>
      <c r="AE980" s="235" t="s">
        <v>13304</v>
      </c>
      <c r="AF980" s="237"/>
      <c r="AG980" s="234" t="s">
        <v>482</v>
      </c>
      <c r="AH980" s="241"/>
      <c r="AI980" t="b">
        <v>1</v>
      </c>
      <c r="AJ980" t="b">
        <v>0</v>
      </c>
      <c r="AK980" s="234"/>
      <c r="AL980" s="103"/>
      <c r="AM980" t="b">
        <v>0</v>
      </c>
      <c r="AN980" s="234"/>
      <c r="AO980" s="103"/>
      <c r="AP980" s="241"/>
      <c r="AQ980" s="241"/>
      <c r="AR980" s="241"/>
      <c r="AS980" s="241"/>
      <c r="AT980" s="234" t="s">
        <v>7005</v>
      </c>
      <c r="AU980" s="234" t="s">
        <v>7085</v>
      </c>
      <c r="AV980" t="b">
        <v>0</v>
      </c>
      <c r="AW980" t="b">
        <v>0</v>
      </c>
      <c r="AX980" s="241"/>
      <c r="AY980" s="241"/>
      <c r="AZ980" s="234"/>
      <c r="BA980" s="234"/>
      <c r="BB980" s="234"/>
      <c r="BC980" t="b">
        <v>0</v>
      </c>
      <c r="BD980" s="234" t="s">
        <v>7821</v>
      </c>
      <c r="BE980" s="234" t="s">
        <v>7026</v>
      </c>
      <c r="BF980" s="234" t="s">
        <v>7027</v>
      </c>
      <c r="BG980" s="234" t="s">
        <v>7010</v>
      </c>
      <c r="BH980" s="234" t="s">
        <v>55</v>
      </c>
      <c r="BI980" s="243">
        <v>44573.401932870373</v>
      </c>
      <c r="BJ980" s="234" t="s">
        <v>442</v>
      </c>
      <c r="BK980" s="234" t="s">
        <v>451</v>
      </c>
      <c r="BL980" s="234" t="s">
        <v>451</v>
      </c>
      <c r="BM980" s="234" t="s">
        <v>451</v>
      </c>
      <c r="BN980" s="241"/>
      <c r="BO980" t="b">
        <v>0</v>
      </c>
      <c r="BP980" t="b">
        <v>0</v>
      </c>
      <c r="BQ980" t="b">
        <v>0</v>
      </c>
      <c r="BR980" s="241"/>
      <c r="BS980" s="241"/>
      <c r="BT980" s="234" t="s">
        <v>7012</v>
      </c>
      <c r="BU980" t="b">
        <v>0</v>
      </c>
      <c r="BV980" s="103"/>
      <c r="BW980" s="235" t="s">
        <v>13305</v>
      </c>
      <c r="BX980" s="234" t="s">
        <v>13304</v>
      </c>
      <c r="BY980" s="234" t="s">
        <v>56</v>
      </c>
      <c r="BZ980" s="234" t="s">
        <v>7014</v>
      </c>
    </row>
    <row r="981" spans="1:78" x14ac:dyDescent="0.25">
      <c r="A981" s="5">
        <v>1216</v>
      </c>
      <c r="B981" s="234" t="s">
        <v>13306</v>
      </c>
      <c r="C981" s="234" t="s">
        <v>13307</v>
      </c>
      <c r="D981" s="234"/>
      <c r="E981" s="234" t="s">
        <v>13308</v>
      </c>
      <c r="F981" s="234" t="s">
        <v>7156</v>
      </c>
      <c r="G981" s="234" t="s">
        <v>7856</v>
      </c>
      <c r="H981" s="234" t="s">
        <v>7018</v>
      </c>
      <c r="I981" s="242"/>
      <c r="J981" s="242">
        <v>44218</v>
      </c>
      <c r="K981" s="234" t="s">
        <v>7430</v>
      </c>
      <c r="L981" s="242">
        <v>44229</v>
      </c>
      <c r="M981" s="234" t="s">
        <v>7832</v>
      </c>
      <c r="N981" s="234" t="s">
        <v>7430</v>
      </c>
      <c r="O981" s="234" t="s">
        <v>13309</v>
      </c>
      <c r="P981" s="234" t="s">
        <v>6999</v>
      </c>
      <c r="Q981" s="234"/>
      <c r="R981" s="234" t="s">
        <v>451</v>
      </c>
      <c r="S981" t="b">
        <v>0</v>
      </c>
      <c r="T981" s="242"/>
      <c r="U981" s="103">
        <v>18</v>
      </c>
      <c r="V981" s="234" t="s">
        <v>272</v>
      </c>
      <c r="W981" s="103">
        <v>18</v>
      </c>
      <c r="X981" s="234" t="s">
        <v>272</v>
      </c>
      <c r="Y981" s="242"/>
      <c r="Z981" s="242"/>
      <c r="AA981" s="103"/>
      <c r="AB981" s="234"/>
      <c r="AC981" s="243">
        <v>44253.56082175926</v>
      </c>
      <c r="AD981" s="234" t="s">
        <v>12763</v>
      </c>
      <c r="AE981" s="235" t="s">
        <v>13310</v>
      </c>
      <c r="AF981" s="237"/>
      <c r="AG981" s="234" t="s">
        <v>482</v>
      </c>
      <c r="AH981" s="241"/>
      <c r="AI981" t="b">
        <v>1</v>
      </c>
      <c r="AJ981" t="b">
        <v>0</v>
      </c>
      <c r="AK981" s="234"/>
      <c r="AL981" s="103"/>
      <c r="AM981" t="b">
        <v>0</v>
      </c>
      <c r="AN981" s="234"/>
      <c r="AO981" s="103"/>
      <c r="AP981" s="241"/>
      <c r="AQ981" s="241"/>
      <c r="AR981" s="241"/>
      <c r="AS981" s="241"/>
      <c r="AT981" s="234"/>
      <c r="AU981" s="234" t="s">
        <v>7085</v>
      </c>
      <c r="AV981" t="b">
        <v>0</v>
      </c>
      <c r="AW981" t="b">
        <v>0</v>
      </c>
      <c r="AX981" s="241"/>
      <c r="AY981" s="241"/>
      <c r="AZ981" s="234"/>
      <c r="BA981" s="234"/>
      <c r="BB981" s="234"/>
      <c r="BC981" t="b">
        <v>1</v>
      </c>
      <c r="BD981" s="234" t="s">
        <v>7838</v>
      </c>
      <c r="BE981" s="234" t="s">
        <v>7026</v>
      </c>
      <c r="BF981" s="234" t="s">
        <v>7027</v>
      </c>
      <c r="BG981" s="234" t="s">
        <v>7010</v>
      </c>
      <c r="BH981" s="234" t="s">
        <v>55</v>
      </c>
      <c r="BI981" s="243">
        <v>44573.401921296296</v>
      </c>
      <c r="BJ981" s="234" t="s">
        <v>442</v>
      </c>
      <c r="BK981" s="234" t="s">
        <v>451</v>
      </c>
      <c r="BL981" s="234" t="s">
        <v>451</v>
      </c>
      <c r="BM981" s="234" t="s">
        <v>451</v>
      </c>
      <c r="BN981" s="241"/>
      <c r="BO981" t="b">
        <v>0</v>
      </c>
      <c r="BP981" t="b">
        <v>0</v>
      </c>
      <c r="BQ981" t="b">
        <v>0</v>
      </c>
      <c r="BR981" s="241"/>
      <c r="BS981" s="241"/>
      <c r="BT981" s="234" t="s">
        <v>7012</v>
      </c>
      <c r="BU981" t="b">
        <v>0</v>
      </c>
      <c r="BV981" s="103"/>
      <c r="BW981" s="235" t="s">
        <v>13311</v>
      </c>
      <c r="BX981" s="234" t="s">
        <v>13310</v>
      </c>
      <c r="BY981" s="234" t="s">
        <v>56</v>
      </c>
      <c r="BZ981" s="234" t="s">
        <v>7014</v>
      </c>
    </row>
    <row r="982" spans="1:78" x14ac:dyDescent="0.25">
      <c r="A982" s="5">
        <v>1215</v>
      </c>
      <c r="B982" s="234" t="s">
        <v>13312</v>
      </c>
      <c r="C982" s="234" t="s">
        <v>13313</v>
      </c>
      <c r="D982" s="234"/>
      <c r="E982" s="234" t="s">
        <v>13272</v>
      </c>
      <c r="F982" s="234" t="s">
        <v>7156</v>
      </c>
      <c r="G982" s="234" t="s">
        <v>7856</v>
      </c>
      <c r="H982" s="234" t="s">
        <v>7018</v>
      </c>
      <c r="I982" s="242"/>
      <c r="J982" s="242">
        <v>44228</v>
      </c>
      <c r="K982" s="234" t="s">
        <v>7430</v>
      </c>
      <c r="L982" s="242">
        <v>44229</v>
      </c>
      <c r="M982" s="234" t="s">
        <v>7159</v>
      </c>
      <c r="N982" s="234" t="s">
        <v>7430</v>
      </c>
      <c r="O982" s="234" t="s">
        <v>13273</v>
      </c>
      <c r="P982" s="234" t="s">
        <v>6999</v>
      </c>
      <c r="Q982" s="234"/>
      <c r="R982" s="234" t="s">
        <v>451</v>
      </c>
      <c r="S982" t="b">
        <v>0</v>
      </c>
      <c r="T982" s="242"/>
      <c r="U982" s="103">
        <v>2</v>
      </c>
      <c r="V982" s="234" t="s">
        <v>272</v>
      </c>
      <c r="W982" s="103">
        <v>2</v>
      </c>
      <c r="X982" s="234" t="s">
        <v>272</v>
      </c>
      <c r="Y982" s="242"/>
      <c r="Z982" s="242"/>
      <c r="AA982" s="103"/>
      <c r="AB982" s="234"/>
      <c r="AC982" s="243">
        <v>44253.560798611114</v>
      </c>
      <c r="AD982" s="234" t="s">
        <v>12763</v>
      </c>
      <c r="AE982" s="235" t="s">
        <v>13314</v>
      </c>
      <c r="AF982" s="237"/>
      <c r="AG982" s="234" t="s">
        <v>482</v>
      </c>
      <c r="AH982" s="241"/>
      <c r="AI982" t="b">
        <v>1</v>
      </c>
      <c r="AJ982" t="b">
        <v>0</v>
      </c>
      <c r="AK982" s="234"/>
      <c r="AL982" s="103"/>
      <c r="AM982" t="b">
        <v>0</v>
      </c>
      <c r="AN982" s="234"/>
      <c r="AO982" s="103"/>
      <c r="AP982" s="241"/>
      <c r="AQ982" s="241"/>
      <c r="AR982" s="241"/>
      <c r="AS982" s="241"/>
      <c r="AT982" s="234"/>
      <c r="AU982" s="234" t="s">
        <v>7085</v>
      </c>
      <c r="AV982" t="b">
        <v>0</v>
      </c>
      <c r="AW982" t="b">
        <v>0</v>
      </c>
      <c r="AX982" s="241"/>
      <c r="AY982" s="241"/>
      <c r="AZ982" s="234"/>
      <c r="BA982" s="234"/>
      <c r="BB982" s="234"/>
      <c r="BC982" t="b">
        <v>1</v>
      </c>
      <c r="BD982" s="234" t="s">
        <v>7170</v>
      </c>
      <c r="BE982" s="234" t="s">
        <v>7026</v>
      </c>
      <c r="BF982" s="234" t="s">
        <v>6972</v>
      </c>
      <c r="BG982" s="234" t="s">
        <v>7010</v>
      </c>
      <c r="BH982" s="234" t="s">
        <v>55</v>
      </c>
      <c r="BI982" s="243">
        <v>44573.401921296296</v>
      </c>
      <c r="BJ982" s="234" t="s">
        <v>442</v>
      </c>
      <c r="BK982" s="234" t="s">
        <v>451</v>
      </c>
      <c r="BL982" s="234" t="s">
        <v>451</v>
      </c>
      <c r="BM982" s="234" t="s">
        <v>451</v>
      </c>
      <c r="BN982" s="241"/>
      <c r="BO982" t="b">
        <v>0</v>
      </c>
      <c r="BP982" t="b">
        <v>0</v>
      </c>
      <c r="BQ982" t="b">
        <v>0</v>
      </c>
      <c r="BR982" s="241"/>
      <c r="BS982" s="241"/>
      <c r="BT982" s="234" t="s">
        <v>7012</v>
      </c>
      <c r="BU982" t="b">
        <v>0</v>
      </c>
      <c r="BV982" s="103"/>
      <c r="BW982" s="235" t="s">
        <v>13315</v>
      </c>
      <c r="BX982" s="234" t="s">
        <v>13314</v>
      </c>
      <c r="BY982" s="234" t="s">
        <v>56</v>
      </c>
      <c r="BZ982" s="234" t="s">
        <v>7014</v>
      </c>
    </row>
    <row r="983" spans="1:78" x14ac:dyDescent="0.25">
      <c r="A983" s="5">
        <v>1214</v>
      </c>
      <c r="B983" s="234" t="s">
        <v>13316</v>
      </c>
      <c r="C983" s="234" t="s">
        <v>13317</v>
      </c>
      <c r="D983" s="234" t="s">
        <v>8957</v>
      </c>
      <c r="E983" s="234" t="s">
        <v>10808</v>
      </c>
      <c r="F983" s="234" t="s">
        <v>7156</v>
      </c>
      <c r="G983" s="234" t="s">
        <v>7018</v>
      </c>
      <c r="H983" s="234" t="s">
        <v>7856</v>
      </c>
      <c r="I983" s="242"/>
      <c r="J983" s="242">
        <v>44228</v>
      </c>
      <c r="K983" s="234" t="s">
        <v>7430</v>
      </c>
      <c r="L983" s="242">
        <v>44232</v>
      </c>
      <c r="M983" s="234" t="s">
        <v>7179</v>
      </c>
      <c r="N983" s="234" t="s">
        <v>8958</v>
      </c>
      <c r="O983" s="234" t="s">
        <v>13318</v>
      </c>
      <c r="P983" s="234" t="s">
        <v>6999</v>
      </c>
      <c r="Q983" s="234"/>
      <c r="R983" s="234" t="s">
        <v>451</v>
      </c>
      <c r="S983" t="b">
        <v>0</v>
      </c>
      <c r="T983" s="242"/>
      <c r="U983" s="103">
        <v>3</v>
      </c>
      <c r="V983" s="234" t="s">
        <v>272</v>
      </c>
      <c r="W983" s="103">
        <v>3</v>
      </c>
      <c r="X983" s="234" t="s">
        <v>272</v>
      </c>
      <c r="Y983" s="242"/>
      <c r="Z983" s="242"/>
      <c r="AA983" s="103"/>
      <c r="AB983" s="234" t="s">
        <v>8960</v>
      </c>
      <c r="AC983" s="243">
        <v>44253.56077546296</v>
      </c>
      <c r="AD983" s="234" t="s">
        <v>12763</v>
      </c>
      <c r="AE983" s="235" t="s">
        <v>13319</v>
      </c>
      <c r="AF983" s="237"/>
      <c r="AG983" s="234" t="s">
        <v>482</v>
      </c>
      <c r="AH983" s="241"/>
      <c r="AI983" t="b">
        <v>1</v>
      </c>
      <c r="AJ983" t="b">
        <v>0</v>
      </c>
      <c r="AK983" s="234"/>
      <c r="AL983" s="103"/>
      <c r="AM983" t="b">
        <v>0</v>
      </c>
      <c r="AN983" s="234"/>
      <c r="AO983" s="103"/>
      <c r="AP983" s="241"/>
      <c r="AQ983" s="241"/>
      <c r="AR983" s="241"/>
      <c r="AS983" s="241"/>
      <c r="AT983" s="234" t="s">
        <v>5226</v>
      </c>
      <c r="AU983" s="234" t="s">
        <v>7085</v>
      </c>
      <c r="AV983" t="b">
        <v>0</v>
      </c>
      <c r="AW983" t="b">
        <v>0</v>
      </c>
      <c r="AX983" s="241"/>
      <c r="AY983" s="241"/>
      <c r="AZ983" s="234"/>
      <c r="BA983" s="234"/>
      <c r="BB983" s="234"/>
      <c r="BC983" t="b">
        <v>0</v>
      </c>
      <c r="BD983" s="234" t="s">
        <v>7186</v>
      </c>
      <c r="BE983" s="234" t="s">
        <v>7026</v>
      </c>
      <c r="BF983" s="234" t="s">
        <v>7027</v>
      </c>
      <c r="BG983" s="234" t="s">
        <v>7028</v>
      </c>
      <c r="BH983" s="234" t="s">
        <v>55</v>
      </c>
      <c r="BI983" s="243">
        <v>44573.401921296296</v>
      </c>
      <c r="BJ983" s="234" t="s">
        <v>442</v>
      </c>
      <c r="BK983" s="234" t="s">
        <v>451</v>
      </c>
      <c r="BL983" s="234" t="s">
        <v>451</v>
      </c>
      <c r="BM983" s="234" t="s">
        <v>451</v>
      </c>
      <c r="BN983" s="241"/>
      <c r="BO983" t="b">
        <v>0</v>
      </c>
      <c r="BP983" t="b">
        <v>0</v>
      </c>
      <c r="BQ983" t="b">
        <v>0</v>
      </c>
      <c r="BR983" s="241"/>
      <c r="BS983" s="241"/>
      <c r="BT983" s="234" t="s">
        <v>7012</v>
      </c>
      <c r="BU983" t="b">
        <v>0</v>
      </c>
      <c r="BV983" s="103"/>
      <c r="BW983" s="235" t="s">
        <v>13320</v>
      </c>
      <c r="BX983" s="234" t="s">
        <v>13319</v>
      </c>
      <c r="BY983" s="234" t="s">
        <v>56</v>
      </c>
      <c r="BZ983" s="234" t="s">
        <v>7014</v>
      </c>
    </row>
    <row r="984" spans="1:78" x14ac:dyDescent="0.25">
      <c r="A984" s="5">
        <v>1213</v>
      </c>
      <c r="B984" s="234" t="s">
        <v>13321</v>
      </c>
      <c r="C984" s="234" t="s">
        <v>13322</v>
      </c>
      <c r="D984" s="234" t="s">
        <v>8957</v>
      </c>
      <c r="E984" s="234" t="s">
        <v>10808</v>
      </c>
      <c r="F984" s="234" t="s">
        <v>7156</v>
      </c>
      <c r="G984" s="234" t="s">
        <v>7018</v>
      </c>
      <c r="H984" s="234" t="s">
        <v>7856</v>
      </c>
      <c r="I984" s="242"/>
      <c r="J984" s="242">
        <v>44228</v>
      </c>
      <c r="K984" s="234" t="s">
        <v>7430</v>
      </c>
      <c r="L984" s="242">
        <v>44232</v>
      </c>
      <c r="M984" s="234" t="s">
        <v>7179</v>
      </c>
      <c r="N984" s="234" t="s">
        <v>8958</v>
      </c>
      <c r="O984" s="234" t="s">
        <v>13318</v>
      </c>
      <c r="P984" s="234" t="s">
        <v>6999</v>
      </c>
      <c r="Q984" s="234"/>
      <c r="R984" s="234" t="s">
        <v>451</v>
      </c>
      <c r="S984" t="b">
        <v>0</v>
      </c>
      <c r="T984" s="242"/>
      <c r="U984" s="103">
        <v>2</v>
      </c>
      <c r="V984" s="234" t="s">
        <v>272</v>
      </c>
      <c r="W984" s="103">
        <v>2</v>
      </c>
      <c r="X984" s="234" t="s">
        <v>272</v>
      </c>
      <c r="Y984" s="242"/>
      <c r="Z984" s="242"/>
      <c r="AA984" s="103"/>
      <c r="AB984" s="234" t="s">
        <v>8960</v>
      </c>
      <c r="AC984" s="243">
        <v>44253.560729166667</v>
      </c>
      <c r="AD984" s="234" t="s">
        <v>12763</v>
      </c>
      <c r="AE984" s="235" t="s">
        <v>13323</v>
      </c>
      <c r="AF984" s="237"/>
      <c r="AG984" s="234" t="s">
        <v>482</v>
      </c>
      <c r="AH984" s="241"/>
      <c r="AI984" t="b">
        <v>1</v>
      </c>
      <c r="AJ984" t="b">
        <v>0</v>
      </c>
      <c r="AK984" s="234"/>
      <c r="AL984" s="103"/>
      <c r="AM984" t="b">
        <v>0</v>
      </c>
      <c r="AN984" s="234"/>
      <c r="AO984" s="103"/>
      <c r="AP984" s="241"/>
      <c r="AQ984" s="241"/>
      <c r="AR984" s="241"/>
      <c r="AS984" s="241"/>
      <c r="AT984" s="234" t="s">
        <v>5226</v>
      </c>
      <c r="AU984" s="234" t="s">
        <v>7085</v>
      </c>
      <c r="AV984" t="b">
        <v>0</v>
      </c>
      <c r="AW984" t="b">
        <v>0</v>
      </c>
      <c r="AX984" s="241"/>
      <c r="AY984" s="241"/>
      <c r="AZ984" s="234"/>
      <c r="BA984" s="234"/>
      <c r="BB984" s="234"/>
      <c r="BC984" t="b">
        <v>0</v>
      </c>
      <c r="BD984" s="234" t="s">
        <v>7186</v>
      </c>
      <c r="BE984" s="234" t="s">
        <v>7026</v>
      </c>
      <c r="BF984" s="234" t="s">
        <v>7027</v>
      </c>
      <c r="BG984" s="234" t="s">
        <v>7028</v>
      </c>
      <c r="BH984" s="234" t="s">
        <v>55</v>
      </c>
      <c r="BI984" s="243">
        <v>44573.401921296296</v>
      </c>
      <c r="BJ984" s="234" t="s">
        <v>442</v>
      </c>
      <c r="BK984" s="234" t="s">
        <v>451</v>
      </c>
      <c r="BL984" s="234" t="s">
        <v>451</v>
      </c>
      <c r="BM984" s="234" t="s">
        <v>451</v>
      </c>
      <c r="BN984" s="241"/>
      <c r="BO984" t="b">
        <v>0</v>
      </c>
      <c r="BP984" t="b">
        <v>0</v>
      </c>
      <c r="BQ984" t="b">
        <v>0</v>
      </c>
      <c r="BR984" s="241"/>
      <c r="BS984" s="241"/>
      <c r="BT984" s="234" t="s">
        <v>7012</v>
      </c>
      <c r="BU984" t="b">
        <v>0</v>
      </c>
      <c r="BV984" s="103"/>
      <c r="BW984" s="235" t="s">
        <v>13324</v>
      </c>
      <c r="BX984" s="234" t="s">
        <v>13323</v>
      </c>
      <c r="BY984" s="234" t="s">
        <v>56</v>
      </c>
      <c r="BZ984" s="234" t="s">
        <v>7014</v>
      </c>
    </row>
    <row r="985" spans="1:78" x14ac:dyDescent="0.25">
      <c r="A985" s="5">
        <v>1212</v>
      </c>
      <c r="B985" s="234" t="s">
        <v>13325</v>
      </c>
      <c r="C985" s="234" t="s">
        <v>13326</v>
      </c>
      <c r="D985" s="234" t="s">
        <v>11493</v>
      </c>
      <c r="E985" s="234" t="s">
        <v>11517</v>
      </c>
      <c r="F985" s="234" t="s">
        <v>7156</v>
      </c>
      <c r="G985" s="234" t="s">
        <v>7856</v>
      </c>
      <c r="H985" s="234" t="s">
        <v>7018</v>
      </c>
      <c r="I985" s="242"/>
      <c r="J985" s="242">
        <v>44228</v>
      </c>
      <c r="K985" s="234" t="s">
        <v>7430</v>
      </c>
      <c r="L985" s="242">
        <v>44228</v>
      </c>
      <c r="M985" s="234" t="s">
        <v>7228</v>
      </c>
      <c r="N985" s="234" t="s">
        <v>11496</v>
      </c>
      <c r="O985" s="234" t="s">
        <v>11497</v>
      </c>
      <c r="P985" s="234" t="s">
        <v>6999</v>
      </c>
      <c r="Q985" s="234"/>
      <c r="R985" s="234" t="s">
        <v>451</v>
      </c>
      <c r="S985" t="b">
        <v>0</v>
      </c>
      <c r="T985" s="242"/>
      <c r="U985" s="103">
        <v>4</v>
      </c>
      <c r="V985" s="234" t="s">
        <v>272</v>
      </c>
      <c r="W985" s="103">
        <v>4</v>
      </c>
      <c r="X985" s="234" t="s">
        <v>272</v>
      </c>
      <c r="Y985" s="242"/>
      <c r="Z985" s="242"/>
      <c r="AA985" s="103"/>
      <c r="AB985" s="234" t="s">
        <v>11498</v>
      </c>
      <c r="AC985" s="243">
        <v>44253.560717592591</v>
      </c>
      <c r="AD985" s="234" t="s">
        <v>12763</v>
      </c>
      <c r="AE985" s="235" t="s">
        <v>13327</v>
      </c>
      <c r="AF985" s="237"/>
      <c r="AG985" s="234" t="s">
        <v>482</v>
      </c>
      <c r="AH985" s="241"/>
      <c r="AI985" t="b">
        <v>1</v>
      </c>
      <c r="AJ985" t="b">
        <v>0</v>
      </c>
      <c r="AK985" s="234"/>
      <c r="AL985" s="103"/>
      <c r="AM985" t="b">
        <v>0</v>
      </c>
      <c r="AN985" s="234"/>
      <c r="AO985" s="103"/>
      <c r="AP985" s="241"/>
      <c r="AQ985" s="241"/>
      <c r="AR985" s="241"/>
      <c r="AS985" s="241"/>
      <c r="AT985" s="234" t="s">
        <v>7005</v>
      </c>
      <c r="AU985" s="234" t="s">
        <v>7085</v>
      </c>
      <c r="AV985" t="b">
        <v>0</v>
      </c>
      <c r="AW985" t="b">
        <v>0</v>
      </c>
      <c r="AX985" s="241"/>
      <c r="AY985" s="241"/>
      <c r="AZ985" s="234"/>
      <c r="BA985" s="234"/>
      <c r="BB985" s="234"/>
      <c r="BC985" t="b">
        <v>0</v>
      </c>
      <c r="BD985" s="234" t="s">
        <v>7234</v>
      </c>
      <c r="BE985" s="234" t="s">
        <v>7026</v>
      </c>
      <c r="BF985" s="234" t="s">
        <v>7027</v>
      </c>
      <c r="BG985" s="234" t="s">
        <v>7010</v>
      </c>
      <c r="BH985" s="234" t="s">
        <v>55</v>
      </c>
      <c r="BI985" s="243">
        <v>44573.401909722219</v>
      </c>
      <c r="BJ985" s="234" t="s">
        <v>442</v>
      </c>
      <c r="BK985" s="234" t="s">
        <v>451</v>
      </c>
      <c r="BL985" s="234" t="s">
        <v>451</v>
      </c>
      <c r="BM985" s="234" t="s">
        <v>451</v>
      </c>
      <c r="BN985" s="241"/>
      <c r="BO985" t="b">
        <v>0</v>
      </c>
      <c r="BP985" t="b">
        <v>0</v>
      </c>
      <c r="BQ985" t="b">
        <v>0</v>
      </c>
      <c r="BR985" s="241"/>
      <c r="BS985" s="241"/>
      <c r="BT985" s="234" t="s">
        <v>7012</v>
      </c>
      <c r="BU985" t="b">
        <v>0</v>
      </c>
      <c r="BV985" s="103"/>
      <c r="BW985" s="235" t="s">
        <v>13328</v>
      </c>
      <c r="BX985" s="234" t="s">
        <v>13327</v>
      </c>
      <c r="BY985" s="234" t="s">
        <v>56</v>
      </c>
      <c r="BZ985" s="234" t="s">
        <v>7014</v>
      </c>
    </row>
    <row r="986" spans="1:78" x14ac:dyDescent="0.25">
      <c r="A986" s="5">
        <v>1211</v>
      </c>
      <c r="B986" s="234" t="s">
        <v>13329</v>
      </c>
      <c r="C986" s="234" t="s">
        <v>13330</v>
      </c>
      <c r="D986" s="234" t="s">
        <v>11753</v>
      </c>
      <c r="E986" s="234" t="s">
        <v>11754</v>
      </c>
      <c r="F986" s="234" t="s">
        <v>7156</v>
      </c>
      <c r="G986" s="234" t="s">
        <v>7856</v>
      </c>
      <c r="H986" s="234" t="s">
        <v>7018</v>
      </c>
      <c r="I986" s="242"/>
      <c r="J986" s="242">
        <v>44228</v>
      </c>
      <c r="K986" s="234" t="s">
        <v>7430</v>
      </c>
      <c r="L986" s="242">
        <v>44228</v>
      </c>
      <c r="M986" s="234" t="s">
        <v>7159</v>
      </c>
      <c r="N986" s="234" t="s">
        <v>11756</v>
      </c>
      <c r="O986" s="234" t="s">
        <v>11898</v>
      </c>
      <c r="P986" s="234" t="s">
        <v>6999</v>
      </c>
      <c r="Q986" s="234"/>
      <c r="R986" s="234" t="s">
        <v>451</v>
      </c>
      <c r="S986" t="b">
        <v>0</v>
      </c>
      <c r="T986" s="242"/>
      <c r="U986" s="103">
        <v>1</v>
      </c>
      <c r="V986" s="234" t="s">
        <v>272</v>
      </c>
      <c r="W986" s="103">
        <v>1</v>
      </c>
      <c r="X986" s="234" t="s">
        <v>272</v>
      </c>
      <c r="Y986" s="242"/>
      <c r="Z986" s="242"/>
      <c r="AA986" s="103"/>
      <c r="AB986" s="234" t="s">
        <v>11758</v>
      </c>
      <c r="AC986" s="243">
        <v>44253.560694444444</v>
      </c>
      <c r="AD986" s="234" t="s">
        <v>12763</v>
      </c>
      <c r="AE986" s="235" t="s">
        <v>13331</v>
      </c>
      <c r="AF986" s="237"/>
      <c r="AG986" s="234" t="s">
        <v>482</v>
      </c>
      <c r="AH986" s="241"/>
      <c r="AI986" t="b">
        <v>1</v>
      </c>
      <c r="AJ986" t="b">
        <v>0</v>
      </c>
      <c r="AK986" s="234"/>
      <c r="AL986" s="103"/>
      <c r="AM986" t="b">
        <v>0</v>
      </c>
      <c r="AN986" s="234"/>
      <c r="AO986" s="103"/>
      <c r="AP986" s="241"/>
      <c r="AQ986" s="241"/>
      <c r="AR986" s="241"/>
      <c r="AS986" s="241"/>
      <c r="AT986" s="234" t="s">
        <v>7005</v>
      </c>
      <c r="AU986" s="234" t="s">
        <v>7085</v>
      </c>
      <c r="AV986" t="b">
        <v>0</v>
      </c>
      <c r="AW986" t="b">
        <v>0</v>
      </c>
      <c r="AX986" s="241"/>
      <c r="AY986" s="241"/>
      <c r="AZ986" s="234"/>
      <c r="BA986" s="234"/>
      <c r="BB986" s="234"/>
      <c r="BC986" t="b">
        <v>0</v>
      </c>
      <c r="BD986" s="234" t="s">
        <v>7170</v>
      </c>
      <c r="BE986" s="234" t="s">
        <v>7026</v>
      </c>
      <c r="BF986" s="234" t="s">
        <v>7027</v>
      </c>
      <c r="BG986" s="234" t="s">
        <v>7010</v>
      </c>
      <c r="BH986" s="234" t="s">
        <v>55</v>
      </c>
      <c r="BI986" s="243">
        <v>44573.401909722219</v>
      </c>
      <c r="BJ986" s="234" t="s">
        <v>442</v>
      </c>
      <c r="BK986" s="234" t="s">
        <v>451</v>
      </c>
      <c r="BL986" s="234" t="s">
        <v>451</v>
      </c>
      <c r="BM986" s="234" t="s">
        <v>451</v>
      </c>
      <c r="BN986" s="241"/>
      <c r="BO986" t="b">
        <v>0</v>
      </c>
      <c r="BP986" t="b">
        <v>0</v>
      </c>
      <c r="BQ986" t="b">
        <v>0</v>
      </c>
      <c r="BR986" s="241"/>
      <c r="BS986" s="241"/>
      <c r="BT986" s="234" t="s">
        <v>7012</v>
      </c>
      <c r="BU986" t="b">
        <v>0</v>
      </c>
      <c r="BV986" s="103"/>
      <c r="BW986" s="235" t="s">
        <v>13332</v>
      </c>
      <c r="BX986" s="234" t="s">
        <v>13331</v>
      </c>
      <c r="BY986" s="234" t="s">
        <v>56</v>
      </c>
      <c r="BZ986" s="234" t="s">
        <v>7014</v>
      </c>
    </row>
    <row r="987" spans="1:78" x14ac:dyDescent="0.25">
      <c r="A987" s="5">
        <v>1210</v>
      </c>
      <c r="B987" s="234" t="s">
        <v>13333</v>
      </c>
      <c r="C987" s="234" t="s">
        <v>13334</v>
      </c>
      <c r="D987" s="234" t="s">
        <v>9248</v>
      </c>
      <c r="E987" s="234" t="s">
        <v>9249</v>
      </c>
      <c r="F987" s="234" t="s">
        <v>6993</v>
      </c>
      <c r="G987" s="234" t="s">
        <v>7302</v>
      </c>
      <c r="H987" s="234" t="s">
        <v>6994</v>
      </c>
      <c r="I987" s="242"/>
      <c r="J987" s="242">
        <v>44228</v>
      </c>
      <c r="K987" s="234" t="s">
        <v>7430</v>
      </c>
      <c r="L987" s="242">
        <v>44229</v>
      </c>
      <c r="M987" s="234" t="s">
        <v>7066</v>
      </c>
      <c r="N987" s="234" t="s">
        <v>9250</v>
      </c>
      <c r="O987" s="234" t="s">
        <v>13335</v>
      </c>
      <c r="P987" s="234" t="s">
        <v>6999</v>
      </c>
      <c r="Q987" s="234"/>
      <c r="R987" s="234" t="s">
        <v>451</v>
      </c>
      <c r="S987" t="b">
        <v>0</v>
      </c>
      <c r="T987" s="242"/>
      <c r="U987" s="103">
        <v>40</v>
      </c>
      <c r="V987" s="234" t="s">
        <v>272</v>
      </c>
      <c r="W987" s="103">
        <v>40</v>
      </c>
      <c r="X987" s="234" t="s">
        <v>272</v>
      </c>
      <c r="Y987" s="242"/>
      <c r="Z987" s="242"/>
      <c r="AA987" s="103"/>
      <c r="AB987" s="234" t="s">
        <v>9253</v>
      </c>
      <c r="AC987" s="243">
        <v>44253.560671296298</v>
      </c>
      <c r="AD987" s="234" t="s">
        <v>12763</v>
      </c>
      <c r="AE987" s="235" t="s">
        <v>13336</v>
      </c>
      <c r="AF987" s="237"/>
      <c r="AG987" s="234" t="s">
        <v>482</v>
      </c>
      <c r="AH987" s="241"/>
      <c r="AI987" t="b">
        <v>1</v>
      </c>
      <c r="AJ987" t="b">
        <v>0</v>
      </c>
      <c r="AK987" s="234"/>
      <c r="AL987" s="103"/>
      <c r="AM987" t="b">
        <v>0</v>
      </c>
      <c r="AN987" s="234"/>
      <c r="AO987" s="103"/>
      <c r="AP987" s="241"/>
      <c r="AQ987" s="241"/>
      <c r="AR987" s="241"/>
      <c r="AS987" s="241"/>
      <c r="AT987" s="234" t="s">
        <v>7005</v>
      </c>
      <c r="AU987" s="234" t="s">
        <v>7085</v>
      </c>
      <c r="AV987" t="b">
        <v>0</v>
      </c>
      <c r="AW987" t="b">
        <v>0</v>
      </c>
      <c r="AX987" s="241"/>
      <c r="AY987" s="241"/>
      <c r="AZ987" s="234"/>
      <c r="BA987" s="234"/>
      <c r="BB987" s="234"/>
      <c r="BC987" t="b">
        <v>0</v>
      </c>
      <c r="BD987" s="234" t="s">
        <v>7076</v>
      </c>
      <c r="BE987" s="234" t="s">
        <v>7009</v>
      </c>
      <c r="BF987" s="234" t="s">
        <v>7027</v>
      </c>
      <c r="BG987" s="234" t="s">
        <v>8373</v>
      </c>
      <c r="BH987" s="234" t="s">
        <v>55</v>
      </c>
      <c r="BI987" s="243">
        <v>44573.402754629627</v>
      </c>
      <c r="BJ987" s="234" t="s">
        <v>442</v>
      </c>
      <c r="BK987" s="234" t="s">
        <v>451</v>
      </c>
      <c r="BL987" s="234" t="s">
        <v>451</v>
      </c>
      <c r="BM987" s="234" t="s">
        <v>451</v>
      </c>
      <c r="BN987" s="241"/>
      <c r="BO987" t="b">
        <v>0</v>
      </c>
      <c r="BP987" t="b">
        <v>0</v>
      </c>
      <c r="BQ987" t="b">
        <v>0</v>
      </c>
      <c r="BR987" s="241"/>
      <c r="BS987" s="241"/>
      <c r="BT987" s="234" t="s">
        <v>7012</v>
      </c>
      <c r="BU987" t="b">
        <v>0</v>
      </c>
      <c r="BV987" s="103"/>
      <c r="BW987" s="235" t="s">
        <v>13337</v>
      </c>
      <c r="BX987" s="234" t="s">
        <v>13338</v>
      </c>
      <c r="BY987" s="234" t="s">
        <v>56</v>
      </c>
      <c r="BZ987" s="234" t="s">
        <v>7014</v>
      </c>
    </row>
    <row r="988" spans="1:78" x14ac:dyDescent="0.25">
      <c r="A988" s="5">
        <v>1209</v>
      </c>
      <c r="B988" s="234" t="s">
        <v>13339</v>
      </c>
      <c r="C988" s="234" t="s">
        <v>13340</v>
      </c>
      <c r="D988" s="234"/>
      <c r="E988" s="234" t="s">
        <v>13341</v>
      </c>
      <c r="F988" s="234" t="s">
        <v>7156</v>
      </c>
      <c r="G988" s="234" t="s">
        <v>7017</v>
      </c>
      <c r="H988" s="234" t="s">
        <v>7856</v>
      </c>
      <c r="I988" s="242"/>
      <c r="J988" s="242">
        <v>44221</v>
      </c>
      <c r="K988" s="234" t="s">
        <v>7430</v>
      </c>
      <c r="L988" s="242">
        <v>44235</v>
      </c>
      <c r="M988" s="234" t="s">
        <v>7386</v>
      </c>
      <c r="N988" s="234" t="s">
        <v>7430</v>
      </c>
      <c r="O988" s="234" t="s">
        <v>13342</v>
      </c>
      <c r="P988" s="234" t="s">
        <v>6999</v>
      </c>
      <c r="Q988" s="234"/>
      <c r="R988" s="234" t="s">
        <v>451</v>
      </c>
      <c r="S988" t="b">
        <v>0</v>
      </c>
      <c r="T988" s="242"/>
      <c r="U988" s="103">
        <v>4</v>
      </c>
      <c r="V988" s="234" t="s">
        <v>272</v>
      </c>
      <c r="W988" s="103">
        <v>4</v>
      </c>
      <c r="X988" s="234" t="s">
        <v>272</v>
      </c>
      <c r="Y988" s="242"/>
      <c r="Z988" s="242"/>
      <c r="AA988" s="103"/>
      <c r="AB988" s="234"/>
      <c r="AC988" s="243">
        <v>44253.560648148145</v>
      </c>
      <c r="AD988" s="234" t="s">
        <v>12763</v>
      </c>
      <c r="AE988" s="235" t="s">
        <v>13343</v>
      </c>
      <c r="AF988" s="237"/>
      <c r="AG988" s="234" t="s">
        <v>482</v>
      </c>
      <c r="AH988" s="241"/>
      <c r="AI988" t="b">
        <v>1</v>
      </c>
      <c r="AJ988" t="b">
        <v>0</v>
      </c>
      <c r="AK988" s="234"/>
      <c r="AL988" s="103"/>
      <c r="AM988" t="b">
        <v>0</v>
      </c>
      <c r="AN988" s="234"/>
      <c r="AO988" s="103"/>
      <c r="AP988" s="241"/>
      <c r="AQ988" s="241"/>
      <c r="AR988" s="241"/>
      <c r="AS988" s="241"/>
      <c r="AT988" s="234"/>
      <c r="AU988" s="234" t="s">
        <v>7085</v>
      </c>
      <c r="AV988" t="b">
        <v>0</v>
      </c>
      <c r="AW988" t="b">
        <v>0</v>
      </c>
      <c r="AX988" s="241"/>
      <c r="AY988" s="241"/>
      <c r="AZ988" s="234"/>
      <c r="BA988" s="234"/>
      <c r="BB988" s="234"/>
      <c r="BC988" t="b">
        <v>1</v>
      </c>
      <c r="BD988" s="234" t="s">
        <v>7390</v>
      </c>
      <c r="BE988" s="234" t="s">
        <v>7026</v>
      </c>
      <c r="BF988" s="234" t="s">
        <v>6972</v>
      </c>
      <c r="BG988" s="234" t="s">
        <v>7010</v>
      </c>
      <c r="BH988" s="234" t="s">
        <v>55</v>
      </c>
      <c r="BI988" s="243">
        <v>44573.401898148149</v>
      </c>
      <c r="BJ988" s="234" t="s">
        <v>442</v>
      </c>
      <c r="BK988" s="234" t="s">
        <v>451</v>
      </c>
      <c r="BL988" s="234" t="s">
        <v>451</v>
      </c>
      <c r="BM988" s="234" t="s">
        <v>451</v>
      </c>
      <c r="BN988" s="241"/>
      <c r="BO988" t="b">
        <v>0</v>
      </c>
      <c r="BP988" t="b">
        <v>0</v>
      </c>
      <c r="BQ988" t="b">
        <v>0</v>
      </c>
      <c r="BR988" s="241"/>
      <c r="BS988" s="241"/>
      <c r="BT988" s="234" t="s">
        <v>7012</v>
      </c>
      <c r="BU988" t="b">
        <v>0</v>
      </c>
      <c r="BV988" s="103"/>
      <c r="BW988" s="235" t="s">
        <v>13344</v>
      </c>
      <c r="BX988" s="234" t="s">
        <v>13343</v>
      </c>
      <c r="BY988" s="234" t="s">
        <v>56</v>
      </c>
      <c r="BZ988" s="234" t="s">
        <v>7014</v>
      </c>
    </row>
    <row r="989" spans="1:78" x14ac:dyDescent="0.25">
      <c r="A989" s="5">
        <v>1208</v>
      </c>
      <c r="B989" s="234" t="s">
        <v>13345</v>
      </c>
      <c r="C989" s="234" t="s">
        <v>13346</v>
      </c>
      <c r="D989" s="234"/>
      <c r="E989" s="234" t="s">
        <v>13347</v>
      </c>
      <c r="F989" s="234" t="s">
        <v>7156</v>
      </c>
      <c r="G989" s="234" t="s">
        <v>7856</v>
      </c>
      <c r="H989" s="234" t="s">
        <v>7018</v>
      </c>
      <c r="I989" s="242"/>
      <c r="J989" s="242">
        <v>44225</v>
      </c>
      <c r="K989" s="234" t="s">
        <v>7430</v>
      </c>
      <c r="L989" s="242">
        <v>44228</v>
      </c>
      <c r="M989" s="234" t="s">
        <v>7159</v>
      </c>
      <c r="N989" s="234" t="s">
        <v>7430</v>
      </c>
      <c r="O989" s="234" t="s">
        <v>13348</v>
      </c>
      <c r="P989" s="234" t="s">
        <v>6999</v>
      </c>
      <c r="Q989" s="234"/>
      <c r="R989" s="234" t="s">
        <v>451</v>
      </c>
      <c r="S989" t="b">
        <v>0</v>
      </c>
      <c r="T989" s="242"/>
      <c r="U989" s="103">
        <v>1</v>
      </c>
      <c r="V989" s="234" t="s">
        <v>272</v>
      </c>
      <c r="W989" s="103">
        <v>1</v>
      </c>
      <c r="X989" s="234" t="s">
        <v>272</v>
      </c>
      <c r="Y989" s="242"/>
      <c r="Z989" s="242"/>
      <c r="AA989" s="103"/>
      <c r="AB989" s="234"/>
      <c r="AC989" s="243">
        <v>44253.560601851852</v>
      </c>
      <c r="AD989" s="234" t="s">
        <v>12763</v>
      </c>
      <c r="AE989" s="235" t="s">
        <v>13349</v>
      </c>
      <c r="AF989" s="237"/>
      <c r="AG989" s="234" t="s">
        <v>482</v>
      </c>
      <c r="AH989" s="241"/>
      <c r="AI989" t="b">
        <v>1</v>
      </c>
      <c r="AJ989" t="b">
        <v>0</v>
      </c>
      <c r="AK989" s="234"/>
      <c r="AL989" s="103"/>
      <c r="AM989" t="b">
        <v>0</v>
      </c>
      <c r="AN989" s="234"/>
      <c r="AO989" s="103"/>
      <c r="AP989" s="241"/>
      <c r="AQ989" s="241"/>
      <c r="AR989" s="241"/>
      <c r="AS989" s="241"/>
      <c r="AT989" s="234"/>
      <c r="AU989" s="234" t="s">
        <v>7085</v>
      </c>
      <c r="AV989" t="b">
        <v>0</v>
      </c>
      <c r="AW989" t="b">
        <v>0</v>
      </c>
      <c r="AX989" s="241"/>
      <c r="AY989" s="241"/>
      <c r="AZ989" s="234"/>
      <c r="BA989" s="234"/>
      <c r="BB989" s="234"/>
      <c r="BC989" t="b">
        <v>1</v>
      </c>
      <c r="BD989" s="234" t="s">
        <v>7170</v>
      </c>
      <c r="BE989" s="234" t="s">
        <v>7026</v>
      </c>
      <c r="BF989" s="234" t="s">
        <v>7027</v>
      </c>
      <c r="BG989" s="234" t="s">
        <v>7010</v>
      </c>
      <c r="BH989" s="234" t="s">
        <v>55</v>
      </c>
      <c r="BI989" s="243">
        <v>44573.401898148149</v>
      </c>
      <c r="BJ989" s="234" t="s">
        <v>442</v>
      </c>
      <c r="BK989" s="234" t="s">
        <v>451</v>
      </c>
      <c r="BL989" s="234" t="s">
        <v>451</v>
      </c>
      <c r="BM989" s="234" t="s">
        <v>451</v>
      </c>
      <c r="BN989" s="241"/>
      <c r="BO989" t="b">
        <v>0</v>
      </c>
      <c r="BP989" t="b">
        <v>0</v>
      </c>
      <c r="BQ989" t="b">
        <v>0</v>
      </c>
      <c r="BR989" s="241"/>
      <c r="BS989" s="241"/>
      <c r="BT989" s="234" t="s">
        <v>7012</v>
      </c>
      <c r="BU989" t="b">
        <v>0</v>
      </c>
      <c r="BV989" s="103"/>
      <c r="BW989" s="235" t="s">
        <v>13350</v>
      </c>
      <c r="BX989" s="234" t="s">
        <v>13349</v>
      </c>
      <c r="BY989" s="234" t="s">
        <v>56</v>
      </c>
      <c r="BZ989" s="234" t="s">
        <v>7014</v>
      </c>
    </row>
    <row r="990" spans="1:78" x14ac:dyDescent="0.25">
      <c r="A990" s="5">
        <v>1207</v>
      </c>
      <c r="B990" s="234" t="s">
        <v>13351</v>
      </c>
      <c r="C990" s="234" t="s">
        <v>13352</v>
      </c>
      <c r="D990" s="234" t="s">
        <v>11523</v>
      </c>
      <c r="E990" s="234" t="s">
        <v>13353</v>
      </c>
      <c r="F990" s="234" t="s">
        <v>7156</v>
      </c>
      <c r="G990" s="234" t="s">
        <v>7017</v>
      </c>
      <c r="H990" s="234" t="s">
        <v>7856</v>
      </c>
      <c r="I990" s="242"/>
      <c r="J990" s="242">
        <v>44225</v>
      </c>
      <c r="K990" s="234" t="s">
        <v>7430</v>
      </c>
      <c r="L990" s="242">
        <v>44235</v>
      </c>
      <c r="M990" s="234" t="s">
        <v>9952</v>
      </c>
      <c r="N990" s="234" t="s">
        <v>11526</v>
      </c>
      <c r="O990" s="234" t="s">
        <v>11643</v>
      </c>
      <c r="P990" s="234" t="s">
        <v>6999</v>
      </c>
      <c r="Q990" s="234"/>
      <c r="R990" s="234" t="s">
        <v>451</v>
      </c>
      <c r="S990" t="b">
        <v>0</v>
      </c>
      <c r="T990" s="242"/>
      <c r="U990" s="103">
        <v>10</v>
      </c>
      <c r="V990" s="234" t="s">
        <v>272</v>
      </c>
      <c r="W990" s="103">
        <v>10</v>
      </c>
      <c r="X990" s="234" t="s">
        <v>272</v>
      </c>
      <c r="Y990" s="242"/>
      <c r="Z990" s="242"/>
      <c r="AA990" s="103"/>
      <c r="AB990" s="234" t="s">
        <v>11528</v>
      </c>
      <c r="AC990" s="243">
        <v>44253.560578703706</v>
      </c>
      <c r="AD990" s="234" t="s">
        <v>12763</v>
      </c>
      <c r="AE990" s="235" t="s">
        <v>13354</v>
      </c>
      <c r="AF990" s="237"/>
      <c r="AG990" s="234" t="s">
        <v>482</v>
      </c>
      <c r="AH990" s="241"/>
      <c r="AI990" t="b">
        <v>1</v>
      </c>
      <c r="AJ990" t="b">
        <v>0</v>
      </c>
      <c r="AK990" s="234"/>
      <c r="AL990" s="103"/>
      <c r="AM990" t="b">
        <v>0</v>
      </c>
      <c r="AN990" s="234"/>
      <c r="AO990" s="103"/>
      <c r="AP990" s="241"/>
      <c r="AQ990" s="241"/>
      <c r="AR990" s="241"/>
      <c r="AS990" s="241"/>
      <c r="AT990" s="234" t="s">
        <v>7166</v>
      </c>
      <c r="AU990" s="234" t="s">
        <v>7085</v>
      </c>
      <c r="AV990" t="b">
        <v>0</v>
      </c>
      <c r="AW990" t="b">
        <v>0</v>
      </c>
      <c r="AX990" s="241"/>
      <c r="AY990" s="241"/>
      <c r="AZ990" s="234"/>
      <c r="BA990" s="234"/>
      <c r="BB990" s="234"/>
      <c r="BC990" t="b">
        <v>0</v>
      </c>
      <c r="BD990" s="234" t="s">
        <v>9959</v>
      </c>
      <c r="BE990" s="234" t="s">
        <v>7026</v>
      </c>
      <c r="BF990" s="234" t="s">
        <v>7027</v>
      </c>
      <c r="BG990" s="234" t="s">
        <v>7028</v>
      </c>
      <c r="BH990" s="234" t="s">
        <v>55</v>
      </c>
      <c r="BI990" s="243">
        <v>44573.401886574073</v>
      </c>
      <c r="BJ990" s="234" t="s">
        <v>442</v>
      </c>
      <c r="BK990" s="234" t="s">
        <v>451</v>
      </c>
      <c r="BL990" s="234" t="s">
        <v>451</v>
      </c>
      <c r="BM990" s="234" t="s">
        <v>451</v>
      </c>
      <c r="BN990" s="241"/>
      <c r="BO990" t="b">
        <v>0</v>
      </c>
      <c r="BP990" t="b">
        <v>0</v>
      </c>
      <c r="BQ990" t="b">
        <v>0</v>
      </c>
      <c r="BR990" s="241"/>
      <c r="BS990" s="241"/>
      <c r="BT990" s="234" t="s">
        <v>7012</v>
      </c>
      <c r="BU990" t="b">
        <v>0</v>
      </c>
      <c r="BV990" s="103"/>
      <c r="BW990" s="235" t="s">
        <v>13355</v>
      </c>
      <c r="BX990" s="234" t="s">
        <v>13354</v>
      </c>
      <c r="BY990" s="234" t="s">
        <v>56</v>
      </c>
      <c r="BZ990" s="234" t="s">
        <v>7014</v>
      </c>
    </row>
    <row r="991" spans="1:78" x14ac:dyDescent="0.25">
      <c r="A991" s="5">
        <v>1206</v>
      </c>
      <c r="B991" s="234" t="s">
        <v>13356</v>
      </c>
      <c r="C991" s="234" t="s">
        <v>13357</v>
      </c>
      <c r="D991" s="234" t="s">
        <v>12131</v>
      </c>
      <c r="E991" s="234" t="s">
        <v>12132</v>
      </c>
      <c r="F991" s="234" t="s">
        <v>7156</v>
      </c>
      <c r="G991" s="234" t="s">
        <v>7856</v>
      </c>
      <c r="H991" s="234" t="s">
        <v>7018</v>
      </c>
      <c r="I991" s="242"/>
      <c r="J991" s="242">
        <v>44228</v>
      </c>
      <c r="K991" s="234" t="s">
        <v>7430</v>
      </c>
      <c r="L991" s="242">
        <v>44228</v>
      </c>
      <c r="M991" s="234" t="s">
        <v>6996</v>
      </c>
      <c r="N991" s="234" t="s">
        <v>11955</v>
      </c>
      <c r="O991" s="234" t="s">
        <v>11956</v>
      </c>
      <c r="P991" s="234" t="s">
        <v>6999</v>
      </c>
      <c r="Q991" s="234"/>
      <c r="R991" s="234" t="s">
        <v>451</v>
      </c>
      <c r="S991" t="b">
        <v>0</v>
      </c>
      <c r="T991" s="242"/>
      <c r="U991" s="103">
        <v>1</v>
      </c>
      <c r="V991" s="234" t="s">
        <v>272</v>
      </c>
      <c r="W991" s="103">
        <v>1</v>
      </c>
      <c r="X991" s="234" t="s">
        <v>272</v>
      </c>
      <c r="Y991" s="242"/>
      <c r="Z991" s="242"/>
      <c r="AA991" s="103"/>
      <c r="AB991" s="234" t="s">
        <v>12134</v>
      </c>
      <c r="AC991" s="243">
        <v>44253.560555555552</v>
      </c>
      <c r="AD991" s="234" t="s">
        <v>12763</v>
      </c>
      <c r="AE991" s="235" t="s">
        <v>13358</v>
      </c>
      <c r="AF991" s="237"/>
      <c r="AG991" s="234" t="s">
        <v>482</v>
      </c>
      <c r="AH991" s="241"/>
      <c r="AI991" t="b">
        <v>1</v>
      </c>
      <c r="AJ991" t="b">
        <v>0</v>
      </c>
      <c r="AK991" s="234"/>
      <c r="AL991" s="103"/>
      <c r="AM991" t="b">
        <v>0</v>
      </c>
      <c r="AN991" s="234"/>
      <c r="AO991" s="103"/>
      <c r="AP991" s="241"/>
      <c r="AQ991" s="241"/>
      <c r="AR991" s="241"/>
      <c r="AS991" s="241"/>
      <c r="AT991" s="234" t="s">
        <v>7005</v>
      </c>
      <c r="AU991" s="234" t="s">
        <v>7085</v>
      </c>
      <c r="AV991" t="b">
        <v>0</v>
      </c>
      <c r="AW991" t="b">
        <v>0</v>
      </c>
      <c r="AX991" s="241"/>
      <c r="AY991" s="241"/>
      <c r="AZ991" s="234"/>
      <c r="BA991" s="234"/>
      <c r="BB991" s="234"/>
      <c r="BC991" t="b">
        <v>0</v>
      </c>
      <c r="BD991" s="234" t="s">
        <v>7008</v>
      </c>
      <c r="BE991" s="234" t="s">
        <v>7026</v>
      </c>
      <c r="BF991" s="234" t="s">
        <v>7027</v>
      </c>
      <c r="BG991" s="234" t="s">
        <v>7010</v>
      </c>
      <c r="BH991" s="234" t="s">
        <v>55</v>
      </c>
      <c r="BI991" s="243">
        <v>44573.401886574073</v>
      </c>
      <c r="BJ991" s="234" t="s">
        <v>442</v>
      </c>
      <c r="BK991" s="234" t="s">
        <v>451</v>
      </c>
      <c r="BL991" s="234" t="s">
        <v>451</v>
      </c>
      <c r="BM991" s="234" t="s">
        <v>451</v>
      </c>
      <c r="BN991" s="241"/>
      <c r="BO991" t="b">
        <v>0</v>
      </c>
      <c r="BP991" t="b">
        <v>0</v>
      </c>
      <c r="BQ991" t="b">
        <v>0</v>
      </c>
      <c r="BR991" s="241"/>
      <c r="BS991" s="241"/>
      <c r="BT991" s="234" t="s">
        <v>7012</v>
      </c>
      <c r="BU991" t="b">
        <v>0</v>
      </c>
      <c r="BV991" s="103"/>
      <c r="BW991" s="235" t="s">
        <v>13359</v>
      </c>
      <c r="BX991" s="234" t="s">
        <v>13358</v>
      </c>
      <c r="BY991" s="234" t="s">
        <v>56</v>
      </c>
      <c r="BZ991" s="234" t="s">
        <v>7014</v>
      </c>
    </row>
    <row r="992" spans="1:78" x14ac:dyDescent="0.25">
      <c r="A992" s="5">
        <v>1205</v>
      </c>
      <c r="B992" s="234" t="s">
        <v>13360</v>
      </c>
      <c r="C992" s="234" t="s">
        <v>13361</v>
      </c>
      <c r="D992" s="234" t="s">
        <v>9917</v>
      </c>
      <c r="E992" s="234" t="s">
        <v>11748</v>
      </c>
      <c r="F992" s="234" t="s">
        <v>7156</v>
      </c>
      <c r="G992" s="234" t="s">
        <v>7856</v>
      </c>
      <c r="H992" s="234" t="s">
        <v>7018</v>
      </c>
      <c r="I992" s="242"/>
      <c r="J992" s="242">
        <v>44228</v>
      </c>
      <c r="K992" s="234" t="s">
        <v>7430</v>
      </c>
      <c r="L992" s="242">
        <v>44228</v>
      </c>
      <c r="M992" s="234" t="s">
        <v>6996</v>
      </c>
      <c r="N992" s="234" t="s">
        <v>9919</v>
      </c>
      <c r="O992" s="234" t="s">
        <v>9920</v>
      </c>
      <c r="P992" s="234" t="s">
        <v>6999</v>
      </c>
      <c r="Q992" s="234"/>
      <c r="R992" s="234" t="s">
        <v>451</v>
      </c>
      <c r="S992" t="b">
        <v>0</v>
      </c>
      <c r="T992" s="242"/>
      <c r="U992" s="103">
        <v>5</v>
      </c>
      <c r="V992" s="234" t="s">
        <v>272</v>
      </c>
      <c r="W992" s="103">
        <v>5</v>
      </c>
      <c r="X992" s="234" t="s">
        <v>272</v>
      </c>
      <c r="Y992" s="242"/>
      <c r="Z992" s="242"/>
      <c r="AA992" s="103"/>
      <c r="AB992" s="234" t="s">
        <v>9921</v>
      </c>
      <c r="AC992" s="243">
        <v>44253.560543981483</v>
      </c>
      <c r="AD992" s="234" t="s">
        <v>12763</v>
      </c>
      <c r="AE992" s="235" t="s">
        <v>13362</v>
      </c>
      <c r="AF992" s="237"/>
      <c r="AG992" s="234" t="s">
        <v>482</v>
      </c>
      <c r="AH992" s="241"/>
      <c r="AI992" t="b">
        <v>1</v>
      </c>
      <c r="AJ992" t="b">
        <v>0</v>
      </c>
      <c r="AK992" s="234"/>
      <c r="AL992" s="103"/>
      <c r="AM992" t="b">
        <v>0</v>
      </c>
      <c r="AN992" s="234"/>
      <c r="AO992" s="103"/>
      <c r="AP992" s="241"/>
      <c r="AQ992" s="241"/>
      <c r="AR992" s="241"/>
      <c r="AS992" s="241"/>
      <c r="AT992" s="234" t="s">
        <v>7005</v>
      </c>
      <c r="AU992" s="234" t="s">
        <v>7085</v>
      </c>
      <c r="AV992" t="b">
        <v>0</v>
      </c>
      <c r="AW992" t="b">
        <v>0</v>
      </c>
      <c r="AX992" s="241"/>
      <c r="AY992" s="241"/>
      <c r="AZ992" s="234"/>
      <c r="BA992" s="234"/>
      <c r="BB992" s="234"/>
      <c r="BC992" t="b">
        <v>0</v>
      </c>
      <c r="BD992" s="234" t="s">
        <v>7008</v>
      </c>
      <c r="BE992" s="234" t="s">
        <v>7026</v>
      </c>
      <c r="BF992" s="234" t="s">
        <v>7027</v>
      </c>
      <c r="BG992" s="234" t="s">
        <v>7010</v>
      </c>
      <c r="BH992" s="234" t="s">
        <v>55</v>
      </c>
      <c r="BI992" s="243">
        <v>44573.401886574073</v>
      </c>
      <c r="BJ992" s="234" t="s">
        <v>442</v>
      </c>
      <c r="BK992" s="234" t="s">
        <v>451</v>
      </c>
      <c r="BL992" s="234" t="s">
        <v>451</v>
      </c>
      <c r="BM992" s="234" t="s">
        <v>451</v>
      </c>
      <c r="BN992" s="241"/>
      <c r="BO992" t="b">
        <v>0</v>
      </c>
      <c r="BP992" t="b">
        <v>0</v>
      </c>
      <c r="BQ992" t="b">
        <v>0</v>
      </c>
      <c r="BR992" s="241"/>
      <c r="BS992" s="241"/>
      <c r="BT992" s="234" t="s">
        <v>7012</v>
      </c>
      <c r="BU992" t="b">
        <v>0</v>
      </c>
      <c r="BV992" s="103"/>
      <c r="BW992" s="235" t="s">
        <v>13363</v>
      </c>
      <c r="BX992" s="234" t="s">
        <v>13362</v>
      </c>
      <c r="BY992" s="234" t="s">
        <v>56</v>
      </c>
      <c r="BZ992" s="234" t="s">
        <v>7014</v>
      </c>
    </row>
    <row r="993" spans="1:78" x14ac:dyDescent="0.25">
      <c r="A993" s="5">
        <v>1204</v>
      </c>
      <c r="B993" s="234" t="s">
        <v>13364</v>
      </c>
      <c r="C993" s="234" t="s">
        <v>13365</v>
      </c>
      <c r="D993" s="234" t="s">
        <v>8621</v>
      </c>
      <c r="E993" s="234" t="s">
        <v>8621</v>
      </c>
      <c r="F993" s="234" t="s">
        <v>6993</v>
      </c>
      <c r="G993" s="234" t="s">
        <v>7017</v>
      </c>
      <c r="H993" s="234" t="s">
        <v>7856</v>
      </c>
      <c r="I993" s="242"/>
      <c r="J993" s="242">
        <v>44223</v>
      </c>
      <c r="K993" s="234" t="s">
        <v>7430</v>
      </c>
      <c r="L993" s="242">
        <v>44235</v>
      </c>
      <c r="M993" s="234" t="s">
        <v>7264</v>
      </c>
      <c r="N993" s="234" t="s">
        <v>8623</v>
      </c>
      <c r="O993" s="234" t="s">
        <v>9134</v>
      </c>
      <c r="P993" s="234" t="s">
        <v>6999</v>
      </c>
      <c r="Q993" s="234"/>
      <c r="R993" s="234" t="s">
        <v>451</v>
      </c>
      <c r="S993" t="b">
        <v>0</v>
      </c>
      <c r="T993" s="242"/>
      <c r="U993" s="103">
        <v>10</v>
      </c>
      <c r="V993" s="234" t="s">
        <v>272</v>
      </c>
      <c r="W993" s="103">
        <v>10</v>
      </c>
      <c r="X993" s="234" t="s">
        <v>272</v>
      </c>
      <c r="Y993" s="242"/>
      <c r="Z993" s="242"/>
      <c r="AA993" s="103"/>
      <c r="AB993" s="234" t="s">
        <v>8625</v>
      </c>
      <c r="AC993" s="243">
        <v>44253.56050925926</v>
      </c>
      <c r="AD993" s="234" t="s">
        <v>12763</v>
      </c>
      <c r="AE993" s="235" t="s">
        <v>13366</v>
      </c>
      <c r="AF993" s="237"/>
      <c r="AG993" s="234" t="s">
        <v>482</v>
      </c>
      <c r="AH993" s="241"/>
      <c r="AI993" t="b">
        <v>1</v>
      </c>
      <c r="AJ993" t="b">
        <v>0</v>
      </c>
      <c r="AK993" s="234"/>
      <c r="AL993" s="103"/>
      <c r="AM993" t="b">
        <v>0</v>
      </c>
      <c r="AN993" s="234"/>
      <c r="AO993" s="103"/>
      <c r="AP993" s="241"/>
      <c r="AQ993" s="241"/>
      <c r="AR993" s="241"/>
      <c r="AS993" s="241"/>
      <c r="AT993" s="234" t="s">
        <v>7005</v>
      </c>
      <c r="AU993" s="234" t="s">
        <v>7085</v>
      </c>
      <c r="AV993" t="b">
        <v>0</v>
      </c>
      <c r="AW993" t="b">
        <v>0</v>
      </c>
      <c r="AX993" s="241"/>
      <c r="AY993" s="241"/>
      <c r="AZ993" s="234"/>
      <c r="BA993" s="234"/>
      <c r="BB993" s="234"/>
      <c r="BC993" t="b">
        <v>0</v>
      </c>
      <c r="BD993" s="234" t="s">
        <v>7270</v>
      </c>
      <c r="BE993" s="234" t="s">
        <v>7026</v>
      </c>
      <c r="BF993" s="234" t="s">
        <v>7027</v>
      </c>
      <c r="BG993" s="234" t="s">
        <v>7028</v>
      </c>
      <c r="BH993" s="234" t="s">
        <v>55</v>
      </c>
      <c r="BI993" s="243">
        <v>44573.401875000003</v>
      </c>
      <c r="BJ993" s="234" t="s">
        <v>442</v>
      </c>
      <c r="BK993" s="234" t="s">
        <v>451</v>
      </c>
      <c r="BL993" s="234" t="s">
        <v>451</v>
      </c>
      <c r="BM993" s="234" t="s">
        <v>451</v>
      </c>
      <c r="BN993" s="241"/>
      <c r="BO993" t="b">
        <v>0</v>
      </c>
      <c r="BP993" t="b">
        <v>0</v>
      </c>
      <c r="BQ993" t="b">
        <v>0</v>
      </c>
      <c r="BR993" s="241"/>
      <c r="BS993" s="241"/>
      <c r="BT993" s="234" t="s">
        <v>7012</v>
      </c>
      <c r="BU993" t="b">
        <v>0</v>
      </c>
      <c r="BV993" s="103"/>
      <c r="BW993" s="235" t="s">
        <v>13367</v>
      </c>
      <c r="BX993" s="234" t="s">
        <v>13366</v>
      </c>
      <c r="BY993" s="234" t="s">
        <v>56</v>
      </c>
      <c r="BZ993" s="234" t="s">
        <v>7014</v>
      </c>
    </row>
    <row r="994" spans="1:78" x14ac:dyDescent="0.25">
      <c r="A994" s="5">
        <v>1203</v>
      </c>
      <c r="B994" s="234" t="s">
        <v>13368</v>
      </c>
      <c r="C994" s="234" t="s">
        <v>13369</v>
      </c>
      <c r="D994" s="234" t="s">
        <v>12852</v>
      </c>
      <c r="E994" s="234" t="s">
        <v>12852</v>
      </c>
      <c r="F994" s="234" t="s">
        <v>7156</v>
      </c>
      <c r="G994" s="234" t="s">
        <v>7856</v>
      </c>
      <c r="H994" s="234" t="s">
        <v>7018</v>
      </c>
      <c r="I994" s="242"/>
      <c r="J994" s="242">
        <v>44228</v>
      </c>
      <c r="K994" s="234" t="s">
        <v>7430</v>
      </c>
      <c r="L994" s="242">
        <v>44228</v>
      </c>
      <c r="M994" s="234" t="s">
        <v>6996</v>
      </c>
      <c r="N994" s="234" t="s">
        <v>11657</v>
      </c>
      <c r="O994" s="234" t="s">
        <v>11658</v>
      </c>
      <c r="P994" s="234" t="s">
        <v>6999</v>
      </c>
      <c r="Q994" s="234"/>
      <c r="R994" s="234" t="s">
        <v>451</v>
      </c>
      <c r="S994" t="b">
        <v>0</v>
      </c>
      <c r="T994" s="242"/>
      <c r="U994" s="103">
        <v>1</v>
      </c>
      <c r="V994" s="234" t="s">
        <v>272</v>
      </c>
      <c r="W994" s="103">
        <v>1</v>
      </c>
      <c r="X994" s="234" t="s">
        <v>272</v>
      </c>
      <c r="Y994" s="242"/>
      <c r="Z994" s="242"/>
      <c r="AA994" s="103"/>
      <c r="AB994" s="234" t="s">
        <v>12853</v>
      </c>
      <c r="AC994" s="243">
        <v>44253.56045138889</v>
      </c>
      <c r="AD994" s="234" t="s">
        <v>12763</v>
      </c>
      <c r="AE994" s="235" t="s">
        <v>13370</v>
      </c>
      <c r="AF994" s="237"/>
      <c r="AG994" s="234" t="s">
        <v>482</v>
      </c>
      <c r="AH994" s="241"/>
      <c r="AI994" t="b">
        <v>1</v>
      </c>
      <c r="AJ994" t="b">
        <v>0</v>
      </c>
      <c r="AK994" s="234"/>
      <c r="AL994" s="103"/>
      <c r="AM994" t="b">
        <v>0</v>
      </c>
      <c r="AN994" s="234"/>
      <c r="AO994" s="103"/>
      <c r="AP994" s="241"/>
      <c r="AQ994" s="241"/>
      <c r="AR994" s="241"/>
      <c r="AS994" s="241"/>
      <c r="AT994" s="234"/>
      <c r="AU994" s="234" t="s">
        <v>7085</v>
      </c>
      <c r="AV994" t="b">
        <v>0</v>
      </c>
      <c r="AW994" t="b">
        <v>0</v>
      </c>
      <c r="AX994" s="241"/>
      <c r="AY994" s="241"/>
      <c r="AZ994" s="234"/>
      <c r="BA994" s="234"/>
      <c r="BB994" s="234"/>
      <c r="BC994" t="b">
        <v>0</v>
      </c>
      <c r="BD994" s="234" t="s">
        <v>7008</v>
      </c>
      <c r="BE994" s="234" t="s">
        <v>7026</v>
      </c>
      <c r="BF994" s="234" t="s">
        <v>7027</v>
      </c>
      <c r="BG994" s="234" t="s">
        <v>7010</v>
      </c>
      <c r="BH994" s="234" t="s">
        <v>55</v>
      </c>
      <c r="BI994" s="243">
        <v>44573.401875000003</v>
      </c>
      <c r="BJ994" s="234" t="s">
        <v>442</v>
      </c>
      <c r="BK994" s="234" t="s">
        <v>451</v>
      </c>
      <c r="BL994" s="234" t="s">
        <v>451</v>
      </c>
      <c r="BM994" s="234" t="s">
        <v>451</v>
      </c>
      <c r="BN994" s="241"/>
      <c r="BO994" t="b">
        <v>0</v>
      </c>
      <c r="BP994" t="b">
        <v>0</v>
      </c>
      <c r="BQ994" t="b">
        <v>0</v>
      </c>
      <c r="BR994" s="241"/>
      <c r="BS994" s="241"/>
      <c r="BT994" s="234" t="s">
        <v>7012</v>
      </c>
      <c r="BU994" t="b">
        <v>0</v>
      </c>
      <c r="BV994" s="103"/>
      <c r="BW994" s="235" t="s">
        <v>13371</v>
      </c>
      <c r="BX994" s="234" t="s">
        <v>13370</v>
      </c>
      <c r="BY994" s="234" t="s">
        <v>56</v>
      </c>
      <c r="BZ994" s="234" t="s">
        <v>7014</v>
      </c>
    </row>
    <row r="995" spans="1:78" x14ac:dyDescent="0.25">
      <c r="A995" s="5">
        <v>1202</v>
      </c>
      <c r="B995" s="234" t="s">
        <v>13372</v>
      </c>
      <c r="C995" s="234" t="s">
        <v>13373</v>
      </c>
      <c r="D995" s="234"/>
      <c r="E995" s="234" t="s">
        <v>11932</v>
      </c>
      <c r="F995" s="234" t="s">
        <v>7156</v>
      </c>
      <c r="G995" s="234" t="s">
        <v>7157</v>
      </c>
      <c r="H995" s="234" t="s">
        <v>7825</v>
      </c>
      <c r="I995" s="242"/>
      <c r="J995" s="242">
        <v>44228</v>
      </c>
      <c r="K995" s="234" t="s">
        <v>7430</v>
      </c>
      <c r="L995" s="242">
        <v>44232</v>
      </c>
      <c r="M995" s="234" t="s">
        <v>7813</v>
      </c>
      <c r="N995" s="234" t="s">
        <v>7430</v>
      </c>
      <c r="O995" s="234" t="s">
        <v>11934</v>
      </c>
      <c r="P995" s="234" t="s">
        <v>6999</v>
      </c>
      <c r="Q995" s="234"/>
      <c r="R995" s="234" t="s">
        <v>451</v>
      </c>
      <c r="S995" t="b">
        <v>0</v>
      </c>
      <c r="T995" s="242"/>
      <c r="U995" s="103">
        <v>224</v>
      </c>
      <c r="V995" s="234" t="s">
        <v>272</v>
      </c>
      <c r="W995" s="103">
        <v>896</v>
      </c>
      <c r="X995" s="234" t="s">
        <v>272</v>
      </c>
      <c r="Y995" s="242"/>
      <c r="Z995" s="242"/>
      <c r="AA995" s="103"/>
      <c r="AB995" s="234"/>
      <c r="AC995" s="243">
        <v>44253.560428240744</v>
      </c>
      <c r="AD995" s="234" t="s">
        <v>12763</v>
      </c>
      <c r="AE995" s="235" t="s">
        <v>13374</v>
      </c>
      <c r="AF995" s="237"/>
      <c r="AG995" s="234" t="s">
        <v>482</v>
      </c>
      <c r="AH995" s="241"/>
      <c r="AI995" t="b">
        <v>1</v>
      </c>
      <c r="AJ995" t="b">
        <v>0</v>
      </c>
      <c r="AK995" s="234"/>
      <c r="AL995" s="103"/>
      <c r="AM995" t="b">
        <v>0</v>
      </c>
      <c r="AN995" s="234"/>
      <c r="AO995" s="103"/>
      <c r="AP995" s="241"/>
      <c r="AQ995" s="241"/>
      <c r="AR995" s="241"/>
      <c r="AS995" s="241"/>
      <c r="AT995" s="234" t="s">
        <v>7005</v>
      </c>
      <c r="AU995" s="234" t="s">
        <v>7085</v>
      </c>
      <c r="AV995" t="b">
        <v>0</v>
      </c>
      <c r="AW995" t="b">
        <v>0</v>
      </c>
      <c r="AX995" s="241"/>
      <c r="AY995" s="241"/>
      <c r="AZ995" s="234"/>
      <c r="BA995" s="234"/>
      <c r="BB995" s="234"/>
      <c r="BC995" t="b">
        <v>1</v>
      </c>
      <c r="BD995" s="234" t="s">
        <v>7821</v>
      </c>
      <c r="BE995" s="234" t="s">
        <v>7171</v>
      </c>
      <c r="BF995" s="234" t="s">
        <v>7027</v>
      </c>
      <c r="BG995" s="234" t="s">
        <v>7028</v>
      </c>
      <c r="BH995" s="234" t="s">
        <v>55</v>
      </c>
      <c r="BI995" s="243">
        <v>44573.401875000003</v>
      </c>
      <c r="BJ995" s="234" t="s">
        <v>442</v>
      </c>
      <c r="BK995" s="234" t="s">
        <v>451</v>
      </c>
      <c r="BL995" s="234" t="s">
        <v>451</v>
      </c>
      <c r="BM995" s="234" t="s">
        <v>451</v>
      </c>
      <c r="BN995" s="241"/>
      <c r="BO995" t="b">
        <v>0</v>
      </c>
      <c r="BP995" t="b">
        <v>0</v>
      </c>
      <c r="BQ995" t="b">
        <v>0</v>
      </c>
      <c r="BR995" s="241"/>
      <c r="BS995" s="241"/>
      <c r="BT995" s="234" t="s">
        <v>7012</v>
      </c>
      <c r="BU995" t="b">
        <v>0</v>
      </c>
      <c r="BV995" s="103"/>
      <c r="BW995" s="235" t="s">
        <v>13375</v>
      </c>
      <c r="BX995" s="234" t="s">
        <v>13374</v>
      </c>
      <c r="BY995" s="234" t="s">
        <v>56</v>
      </c>
      <c r="BZ995" s="234" t="s">
        <v>7014</v>
      </c>
    </row>
    <row r="996" spans="1:78" x14ac:dyDescent="0.25">
      <c r="A996" s="5">
        <v>1201</v>
      </c>
      <c r="B996" s="234" t="s">
        <v>13376</v>
      </c>
      <c r="C996" s="234" t="s">
        <v>13377</v>
      </c>
      <c r="D996" s="234" t="s">
        <v>7728</v>
      </c>
      <c r="E996" s="234" t="s">
        <v>11739</v>
      </c>
      <c r="F996" s="234" t="s">
        <v>7156</v>
      </c>
      <c r="G996" s="234" t="s">
        <v>7017</v>
      </c>
      <c r="H996" s="234" t="s">
        <v>7856</v>
      </c>
      <c r="I996" s="242"/>
      <c r="J996" s="242">
        <v>44225</v>
      </c>
      <c r="K996" s="234" t="s">
        <v>7430</v>
      </c>
      <c r="L996" s="242">
        <v>44232</v>
      </c>
      <c r="M996" s="234" t="s">
        <v>6996</v>
      </c>
      <c r="N996" s="234" t="s">
        <v>7731</v>
      </c>
      <c r="O996" s="234" t="s">
        <v>7205</v>
      </c>
      <c r="P996" s="234" t="s">
        <v>6999</v>
      </c>
      <c r="Q996" s="234"/>
      <c r="R996" s="234" t="s">
        <v>451</v>
      </c>
      <c r="S996" t="b">
        <v>0</v>
      </c>
      <c r="T996" s="242"/>
      <c r="U996" s="103">
        <v>18</v>
      </c>
      <c r="V996" s="234" t="s">
        <v>272</v>
      </c>
      <c r="W996" s="103">
        <v>18</v>
      </c>
      <c r="X996" s="234" t="s">
        <v>272</v>
      </c>
      <c r="Y996" s="242"/>
      <c r="Z996" s="242"/>
      <c r="AA996" s="103"/>
      <c r="AB996" s="234" t="s">
        <v>7733</v>
      </c>
      <c r="AC996" s="243">
        <v>44253.560416666667</v>
      </c>
      <c r="AD996" s="234" t="s">
        <v>12763</v>
      </c>
      <c r="AE996" s="235" t="s">
        <v>13378</v>
      </c>
      <c r="AF996" s="237"/>
      <c r="AG996" s="234" t="s">
        <v>482</v>
      </c>
      <c r="AH996" s="241"/>
      <c r="AI996" t="b">
        <v>1</v>
      </c>
      <c r="AJ996" t="b">
        <v>0</v>
      </c>
      <c r="AK996" s="234"/>
      <c r="AL996" s="103"/>
      <c r="AM996" t="b">
        <v>0</v>
      </c>
      <c r="AN996" s="234"/>
      <c r="AO996" s="103"/>
      <c r="AP996" s="241"/>
      <c r="AQ996" s="241"/>
      <c r="AR996" s="241"/>
      <c r="AS996" s="241"/>
      <c r="AT996" s="234" t="s">
        <v>7005</v>
      </c>
      <c r="AU996" s="234" t="s">
        <v>7085</v>
      </c>
      <c r="AV996" t="b">
        <v>0</v>
      </c>
      <c r="AW996" t="b">
        <v>0</v>
      </c>
      <c r="AX996" s="241"/>
      <c r="AY996" s="241"/>
      <c r="AZ996" s="234"/>
      <c r="BA996" s="234"/>
      <c r="BB996" s="234"/>
      <c r="BC996" t="b">
        <v>0</v>
      </c>
      <c r="BD996" s="234" t="s">
        <v>7008</v>
      </c>
      <c r="BE996" s="234" t="s">
        <v>7026</v>
      </c>
      <c r="BF996" s="234" t="s">
        <v>7027</v>
      </c>
      <c r="BG996" s="234" t="s">
        <v>7028</v>
      </c>
      <c r="BH996" s="234" t="s">
        <v>55</v>
      </c>
      <c r="BI996" s="243">
        <v>44573.401863425926</v>
      </c>
      <c r="BJ996" s="234" t="s">
        <v>442</v>
      </c>
      <c r="BK996" s="234" t="s">
        <v>451</v>
      </c>
      <c r="BL996" s="234" t="s">
        <v>451</v>
      </c>
      <c r="BM996" s="234" t="s">
        <v>451</v>
      </c>
      <c r="BN996" s="241"/>
      <c r="BO996" t="b">
        <v>0</v>
      </c>
      <c r="BP996" t="b">
        <v>0</v>
      </c>
      <c r="BQ996" t="b">
        <v>0</v>
      </c>
      <c r="BR996" s="241"/>
      <c r="BS996" s="241"/>
      <c r="BT996" s="234" t="s">
        <v>7012</v>
      </c>
      <c r="BU996" t="b">
        <v>0</v>
      </c>
      <c r="BV996" s="103"/>
      <c r="BW996" s="235" t="s">
        <v>13379</v>
      </c>
      <c r="BX996" s="234" t="s">
        <v>13378</v>
      </c>
      <c r="BY996" s="234" t="s">
        <v>56</v>
      </c>
      <c r="BZ996" s="234" t="s">
        <v>7014</v>
      </c>
    </row>
    <row r="997" spans="1:78" x14ac:dyDescent="0.25">
      <c r="A997" s="5">
        <v>1200</v>
      </c>
      <c r="B997" s="234" t="s">
        <v>13380</v>
      </c>
      <c r="C997" s="234" t="s">
        <v>13381</v>
      </c>
      <c r="D997" s="234" t="s">
        <v>9316</v>
      </c>
      <c r="E997" s="234" t="s">
        <v>9316</v>
      </c>
      <c r="F997" s="234" t="s">
        <v>7156</v>
      </c>
      <c r="G997" s="234" t="s">
        <v>7017</v>
      </c>
      <c r="H997" s="234" t="s">
        <v>7856</v>
      </c>
      <c r="I997" s="242"/>
      <c r="J997" s="242">
        <v>44224</v>
      </c>
      <c r="K997" s="234" t="s">
        <v>7430</v>
      </c>
      <c r="L997" s="242">
        <v>44232</v>
      </c>
      <c r="M997" s="234" t="s">
        <v>6996</v>
      </c>
      <c r="N997" s="234" t="s">
        <v>9317</v>
      </c>
      <c r="O997" s="234" t="s">
        <v>9318</v>
      </c>
      <c r="P997" s="234" t="s">
        <v>6999</v>
      </c>
      <c r="Q997" s="234"/>
      <c r="R997" s="234" t="s">
        <v>451</v>
      </c>
      <c r="S997" t="b">
        <v>0</v>
      </c>
      <c r="T997" s="242"/>
      <c r="U997" s="103">
        <v>6</v>
      </c>
      <c r="V997" s="234" t="s">
        <v>272</v>
      </c>
      <c r="W997" s="103">
        <v>6</v>
      </c>
      <c r="X997" s="234" t="s">
        <v>272</v>
      </c>
      <c r="Y997" s="242"/>
      <c r="Z997" s="242"/>
      <c r="AA997" s="103"/>
      <c r="AB997" s="234" t="s">
        <v>9320</v>
      </c>
      <c r="AC997" s="243">
        <v>44253.560393518521</v>
      </c>
      <c r="AD997" s="234" t="s">
        <v>12763</v>
      </c>
      <c r="AE997" s="235" t="s">
        <v>13382</v>
      </c>
      <c r="AF997" s="237"/>
      <c r="AG997" s="234" t="s">
        <v>482</v>
      </c>
      <c r="AH997" s="241"/>
      <c r="AI997" t="b">
        <v>1</v>
      </c>
      <c r="AJ997" t="b">
        <v>0</v>
      </c>
      <c r="AK997" s="234"/>
      <c r="AL997" s="103"/>
      <c r="AM997" t="b">
        <v>0</v>
      </c>
      <c r="AN997" s="234"/>
      <c r="AO997" s="103"/>
      <c r="AP997" s="241"/>
      <c r="AQ997" s="241"/>
      <c r="AR997" s="241"/>
      <c r="AS997" s="241"/>
      <c r="AT997" s="234" t="s">
        <v>7005</v>
      </c>
      <c r="AU997" s="234" t="s">
        <v>7085</v>
      </c>
      <c r="AV997" t="b">
        <v>0</v>
      </c>
      <c r="AW997" t="b">
        <v>0</v>
      </c>
      <c r="AX997" s="241"/>
      <c r="AY997" s="241"/>
      <c r="AZ997" s="234"/>
      <c r="BA997" s="234"/>
      <c r="BB997" s="234"/>
      <c r="BC997" t="b">
        <v>0</v>
      </c>
      <c r="BD997" s="234" t="s">
        <v>7008</v>
      </c>
      <c r="BE997" s="234" t="s">
        <v>7026</v>
      </c>
      <c r="BF997" s="234" t="s">
        <v>7027</v>
      </c>
      <c r="BG997" s="234" t="s">
        <v>7028</v>
      </c>
      <c r="BH997" s="234" t="s">
        <v>55</v>
      </c>
      <c r="BI997" s="243">
        <v>44573.401863425926</v>
      </c>
      <c r="BJ997" s="234" t="s">
        <v>442</v>
      </c>
      <c r="BK997" s="234" t="s">
        <v>451</v>
      </c>
      <c r="BL997" s="234" t="s">
        <v>451</v>
      </c>
      <c r="BM997" s="234" t="s">
        <v>451</v>
      </c>
      <c r="BN997" s="241"/>
      <c r="BO997" t="b">
        <v>0</v>
      </c>
      <c r="BP997" t="b">
        <v>0</v>
      </c>
      <c r="BQ997" t="b">
        <v>0</v>
      </c>
      <c r="BR997" s="241"/>
      <c r="BS997" s="241"/>
      <c r="BT997" s="234" t="s">
        <v>7012</v>
      </c>
      <c r="BU997" t="b">
        <v>0</v>
      </c>
      <c r="BV997" s="103"/>
      <c r="BW997" s="235" t="s">
        <v>13383</v>
      </c>
      <c r="BX997" s="234" t="s">
        <v>13382</v>
      </c>
      <c r="BY997" s="234" t="s">
        <v>56</v>
      </c>
      <c r="BZ997" s="234" t="s">
        <v>7014</v>
      </c>
    </row>
    <row r="998" spans="1:78" x14ac:dyDescent="0.25">
      <c r="A998" s="5">
        <v>1199</v>
      </c>
      <c r="B998" s="234" t="s">
        <v>13384</v>
      </c>
      <c r="C998" s="234" t="s">
        <v>13385</v>
      </c>
      <c r="D998" s="234" t="s">
        <v>11523</v>
      </c>
      <c r="E998" s="234" t="s">
        <v>11524</v>
      </c>
      <c r="F998" s="234" t="s">
        <v>6993</v>
      </c>
      <c r="G998" s="234" t="s">
        <v>7065</v>
      </c>
      <c r="H998" s="234" t="s">
        <v>7856</v>
      </c>
      <c r="I998" s="242"/>
      <c r="J998" s="242">
        <v>44225</v>
      </c>
      <c r="K998" s="234" t="s">
        <v>7430</v>
      </c>
      <c r="L998" s="242">
        <v>44228</v>
      </c>
      <c r="M998" s="234" t="s">
        <v>9952</v>
      </c>
      <c r="N998" s="234" t="s">
        <v>11526</v>
      </c>
      <c r="O998" s="234" t="s">
        <v>11643</v>
      </c>
      <c r="P998" s="234" t="s">
        <v>6999</v>
      </c>
      <c r="Q998" s="234"/>
      <c r="R998" s="234" t="s">
        <v>451</v>
      </c>
      <c r="S998" t="b">
        <v>0</v>
      </c>
      <c r="T998" s="242"/>
      <c r="U998" s="103">
        <v>4</v>
      </c>
      <c r="V998" s="234" t="s">
        <v>272</v>
      </c>
      <c r="W998" s="103">
        <v>4</v>
      </c>
      <c r="X998" s="234" t="s">
        <v>272</v>
      </c>
      <c r="Y998" s="242"/>
      <c r="Z998" s="242"/>
      <c r="AA998" s="103"/>
      <c r="AB998" s="234" t="s">
        <v>11528</v>
      </c>
      <c r="AC998" s="243">
        <v>44253.560370370367</v>
      </c>
      <c r="AD998" s="234" t="s">
        <v>12763</v>
      </c>
      <c r="AE998" s="235" t="s">
        <v>13386</v>
      </c>
      <c r="AF998" s="237"/>
      <c r="AG998" s="234" t="s">
        <v>482</v>
      </c>
      <c r="AH998" s="241"/>
      <c r="AI998" t="b">
        <v>1</v>
      </c>
      <c r="AJ998" t="b">
        <v>0</v>
      </c>
      <c r="AK998" s="234"/>
      <c r="AL998" s="103"/>
      <c r="AM998" t="b">
        <v>0</v>
      </c>
      <c r="AN998" s="234"/>
      <c r="AO998" s="103"/>
      <c r="AP998" s="241"/>
      <c r="AQ998" s="241"/>
      <c r="AR998" s="241"/>
      <c r="AS998" s="241"/>
      <c r="AT998" s="234" t="s">
        <v>7166</v>
      </c>
      <c r="AU998" s="234" t="s">
        <v>7085</v>
      </c>
      <c r="AV998" t="b">
        <v>0</v>
      </c>
      <c r="AW998" t="b">
        <v>0</v>
      </c>
      <c r="AX998" s="241"/>
      <c r="AY998" s="241"/>
      <c r="AZ998" s="234"/>
      <c r="BA998" s="234"/>
      <c r="BB998" s="234"/>
      <c r="BC998" t="b">
        <v>0</v>
      </c>
      <c r="BD998" s="234" t="s">
        <v>9959</v>
      </c>
      <c r="BE998" s="234" t="s">
        <v>7026</v>
      </c>
      <c r="BF998" s="234" t="s">
        <v>7027</v>
      </c>
      <c r="BG998" s="234" t="s">
        <v>8373</v>
      </c>
      <c r="BH998" s="234" t="s">
        <v>55</v>
      </c>
      <c r="BI998" s="243">
        <v>44573.401863425926</v>
      </c>
      <c r="BJ998" s="234" t="s">
        <v>442</v>
      </c>
      <c r="BK998" s="234" t="s">
        <v>451</v>
      </c>
      <c r="BL998" s="234" t="s">
        <v>451</v>
      </c>
      <c r="BM998" s="234" t="s">
        <v>451</v>
      </c>
      <c r="BN998" s="241"/>
      <c r="BO998" t="b">
        <v>0</v>
      </c>
      <c r="BP998" t="b">
        <v>0</v>
      </c>
      <c r="BQ998" t="b">
        <v>0</v>
      </c>
      <c r="BR998" s="241"/>
      <c r="BS998" s="241"/>
      <c r="BT998" s="234" t="s">
        <v>7012</v>
      </c>
      <c r="BU998" t="b">
        <v>0</v>
      </c>
      <c r="BV998" s="103"/>
      <c r="BW998" s="235" t="s">
        <v>13387</v>
      </c>
      <c r="BX998" s="234" t="s">
        <v>13386</v>
      </c>
      <c r="BY998" s="234" t="s">
        <v>56</v>
      </c>
      <c r="BZ998" s="234" t="s">
        <v>7014</v>
      </c>
    </row>
    <row r="999" spans="1:78" x14ac:dyDescent="0.25">
      <c r="A999" s="5">
        <v>1198</v>
      </c>
      <c r="B999" s="234" t="s">
        <v>13388</v>
      </c>
      <c r="C999" s="234" t="s">
        <v>13389</v>
      </c>
      <c r="D999" s="234" t="s">
        <v>7339</v>
      </c>
      <c r="E999" s="234" t="s">
        <v>8966</v>
      </c>
      <c r="F999" s="234" t="s">
        <v>7156</v>
      </c>
      <c r="G999" s="234" t="s">
        <v>7279</v>
      </c>
      <c r="H999" s="234" t="s">
        <v>6994</v>
      </c>
      <c r="I999" s="242"/>
      <c r="J999" s="242">
        <v>44224</v>
      </c>
      <c r="K999" s="234" t="s">
        <v>7430</v>
      </c>
      <c r="L999" s="242">
        <v>44230</v>
      </c>
      <c r="M999" s="234" t="s">
        <v>6996</v>
      </c>
      <c r="N999" s="234" t="s">
        <v>7340</v>
      </c>
      <c r="O999" s="234" t="s">
        <v>13390</v>
      </c>
      <c r="P999" s="234" t="s">
        <v>6999</v>
      </c>
      <c r="Q999" s="234"/>
      <c r="R999" s="234" t="s">
        <v>451</v>
      </c>
      <c r="S999" t="b">
        <v>0</v>
      </c>
      <c r="T999" s="242"/>
      <c r="U999" s="103">
        <v>20</v>
      </c>
      <c r="V999" s="234" t="s">
        <v>272</v>
      </c>
      <c r="W999" s="103">
        <v>20</v>
      </c>
      <c r="X999" s="234" t="s">
        <v>272</v>
      </c>
      <c r="Y999" s="242"/>
      <c r="Z999" s="242"/>
      <c r="AA999" s="103"/>
      <c r="AB999" s="234" t="s">
        <v>7343</v>
      </c>
      <c r="AC999" s="243">
        <v>44253.560335648152</v>
      </c>
      <c r="AD999" s="234" t="s">
        <v>12763</v>
      </c>
      <c r="AE999" s="235" t="s">
        <v>13391</v>
      </c>
      <c r="AF999" s="237"/>
      <c r="AG999" s="234" t="s">
        <v>482</v>
      </c>
      <c r="AH999" s="241"/>
      <c r="AI999" t="b">
        <v>1</v>
      </c>
      <c r="AJ999" t="b">
        <v>0</v>
      </c>
      <c r="AK999" s="234"/>
      <c r="AL999" s="103"/>
      <c r="AM999" t="b">
        <v>0</v>
      </c>
      <c r="AN999" s="234"/>
      <c r="AO999" s="103"/>
      <c r="AP999" s="241"/>
      <c r="AQ999" s="241"/>
      <c r="AR999" s="241"/>
      <c r="AS999" s="241"/>
      <c r="AT999" s="234" t="s">
        <v>7005</v>
      </c>
      <c r="AU999" s="234" t="s">
        <v>7085</v>
      </c>
      <c r="AV999" t="b">
        <v>0</v>
      </c>
      <c r="AW999" t="b">
        <v>0</v>
      </c>
      <c r="AX999" s="241"/>
      <c r="AY999" s="241"/>
      <c r="AZ999" s="234"/>
      <c r="BA999" s="234"/>
      <c r="BB999" s="234"/>
      <c r="BC999" t="b">
        <v>0</v>
      </c>
      <c r="BD999" s="234" t="s">
        <v>7008</v>
      </c>
      <c r="BE999" s="234" t="s">
        <v>7009</v>
      </c>
      <c r="BF999" s="234" t="s">
        <v>7027</v>
      </c>
      <c r="BG999" s="234" t="s">
        <v>7028</v>
      </c>
      <c r="BH999" s="234" t="s">
        <v>55</v>
      </c>
      <c r="BI999" s="243">
        <v>44573.40185185185</v>
      </c>
      <c r="BJ999" s="234" t="s">
        <v>442</v>
      </c>
      <c r="BK999" s="234" t="s">
        <v>451</v>
      </c>
      <c r="BL999" s="234" t="s">
        <v>451</v>
      </c>
      <c r="BM999" s="234" t="s">
        <v>451</v>
      </c>
      <c r="BN999" s="241"/>
      <c r="BO999" t="b">
        <v>0</v>
      </c>
      <c r="BP999" t="b">
        <v>0</v>
      </c>
      <c r="BQ999" t="b">
        <v>0</v>
      </c>
      <c r="BR999" s="241"/>
      <c r="BS999" s="241"/>
      <c r="BT999" s="234" t="s">
        <v>7012</v>
      </c>
      <c r="BU999" t="b">
        <v>0</v>
      </c>
      <c r="BV999" s="103"/>
      <c r="BW999" s="235" t="s">
        <v>13392</v>
      </c>
      <c r="BX999" s="234" t="s">
        <v>13391</v>
      </c>
      <c r="BY999" s="234" t="s">
        <v>56</v>
      </c>
      <c r="BZ999" s="234" t="s">
        <v>7014</v>
      </c>
    </row>
    <row r="1000" spans="1:78" x14ac:dyDescent="0.25">
      <c r="A1000" s="5">
        <v>1197</v>
      </c>
      <c r="B1000" s="234" t="s">
        <v>13393</v>
      </c>
      <c r="C1000" s="234" t="s">
        <v>13394</v>
      </c>
      <c r="D1000" s="234" t="s">
        <v>13395</v>
      </c>
      <c r="E1000" s="234" t="s">
        <v>13396</v>
      </c>
      <c r="F1000" s="234" t="s">
        <v>6993</v>
      </c>
      <c r="G1000" s="234" t="s">
        <v>7244</v>
      </c>
      <c r="H1000" s="234" t="s">
        <v>6994</v>
      </c>
      <c r="I1000" s="242"/>
      <c r="J1000" s="242">
        <v>44218</v>
      </c>
      <c r="K1000" s="234" t="s">
        <v>7430</v>
      </c>
      <c r="L1000" s="242">
        <v>44232</v>
      </c>
      <c r="M1000" s="234" t="s">
        <v>6996</v>
      </c>
      <c r="N1000" s="234" t="s">
        <v>13397</v>
      </c>
      <c r="O1000" s="234" t="s">
        <v>13398</v>
      </c>
      <c r="P1000" s="234" t="s">
        <v>6999</v>
      </c>
      <c r="Q1000" s="234"/>
      <c r="R1000" s="234" t="s">
        <v>451</v>
      </c>
      <c r="S1000" t="b">
        <v>0</v>
      </c>
      <c r="T1000" s="242"/>
      <c r="U1000" s="103">
        <v>1</v>
      </c>
      <c r="V1000" s="234" t="s">
        <v>272</v>
      </c>
      <c r="W1000" s="103">
        <v>1</v>
      </c>
      <c r="X1000" s="234" t="s">
        <v>272</v>
      </c>
      <c r="Y1000" s="242"/>
      <c r="Z1000" s="242"/>
      <c r="AA1000" s="103"/>
      <c r="AB1000" s="234" t="s">
        <v>13399</v>
      </c>
      <c r="AC1000" s="243">
        <v>44253.560300925928</v>
      </c>
      <c r="AD1000" s="234" t="s">
        <v>12763</v>
      </c>
      <c r="AE1000" s="235" t="s">
        <v>13400</v>
      </c>
      <c r="AF1000" s="237"/>
      <c r="AG1000" s="234" t="s">
        <v>482</v>
      </c>
      <c r="AH1000" s="241"/>
      <c r="AI1000" t="b">
        <v>1</v>
      </c>
      <c r="AJ1000" t="b">
        <v>0</v>
      </c>
      <c r="AK1000" s="234"/>
      <c r="AL1000" s="103"/>
      <c r="AM1000" t="b">
        <v>0</v>
      </c>
      <c r="AN1000" s="234"/>
      <c r="AO1000" s="103"/>
      <c r="AP1000" s="241"/>
      <c r="AQ1000" s="241"/>
      <c r="AR1000" s="241"/>
      <c r="AS1000" s="241"/>
      <c r="AT1000" s="234" t="s">
        <v>7005</v>
      </c>
      <c r="AU1000" s="234" t="s">
        <v>7085</v>
      </c>
      <c r="AV1000" t="b">
        <v>0</v>
      </c>
      <c r="AW1000" t="b">
        <v>0</v>
      </c>
      <c r="AX1000" s="241"/>
      <c r="AY1000" s="241"/>
      <c r="AZ1000" s="234"/>
      <c r="BA1000" s="234"/>
      <c r="BB1000" s="234"/>
      <c r="BC1000" t="b">
        <v>0</v>
      </c>
      <c r="BD1000" s="234" t="s">
        <v>7008</v>
      </c>
      <c r="BE1000" s="234" t="s">
        <v>7009</v>
      </c>
      <c r="BF1000" s="234" t="s">
        <v>7027</v>
      </c>
      <c r="BG1000" s="234" t="s">
        <v>7028</v>
      </c>
      <c r="BH1000" s="234" t="s">
        <v>55</v>
      </c>
      <c r="BI1000" s="243">
        <v>44573.40185185185</v>
      </c>
      <c r="BJ1000" s="234" t="s">
        <v>442</v>
      </c>
      <c r="BK1000" s="234" t="s">
        <v>451</v>
      </c>
      <c r="BL1000" s="234" t="s">
        <v>451</v>
      </c>
      <c r="BM1000" s="234" t="s">
        <v>451</v>
      </c>
      <c r="BN1000" s="241"/>
      <c r="BO1000" t="b">
        <v>0</v>
      </c>
      <c r="BP1000" t="b">
        <v>0</v>
      </c>
      <c r="BQ1000" t="b">
        <v>0</v>
      </c>
      <c r="BR1000" s="241"/>
      <c r="BS1000" s="241"/>
      <c r="BT1000" s="234" t="s">
        <v>7012</v>
      </c>
      <c r="BU1000" t="b">
        <v>0</v>
      </c>
      <c r="BV1000" s="103"/>
      <c r="BW1000" s="235" t="s">
        <v>13401</v>
      </c>
      <c r="BX1000" s="234" t="s">
        <v>13400</v>
      </c>
      <c r="BY1000" s="234" t="s">
        <v>56</v>
      </c>
      <c r="BZ1000" s="234" t="s">
        <v>7014</v>
      </c>
    </row>
    <row r="1001" spans="1:78" x14ac:dyDescent="0.25">
      <c r="A1001" s="5">
        <v>1196</v>
      </c>
      <c r="B1001" s="234" t="s">
        <v>13402</v>
      </c>
      <c r="C1001" s="234" t="s">
        <v>13403</v>
      </c>
      <c r="D1001" s="234" t="s">
        <v>9774</v>
      </c>
      <c r="E1001" s="234" t="s">
        <v>10624</v>
      </c>
      <c r="F1001" s="234" t="s">
        <v>7156</v>
      </c>
      <c r="G1001" s="234" t="s">
        <v>7279</v>
      </c>
      <c r="H1001" s="234" t="s">
        <v>6994</v>
      </c>
      <c r="I1001" s="242"/>
      <c r="J1001" s="242">
        <v>44224</v>
      </c>
      <c r="K1001" s="234" t="s">
        <v>7430</v>
      </c>
      <c r="L1001" s="242">
        <v>44229</v>
      </c>
      <c r="M1001" s="234" t="s">
        <v>6996</v>
      </c>
      <c r="N1001" s="234" t="s">
        <v>9777</v>
      </c>
      <c r="O1001" s="234" t="s">
        <v>13404</v>
      </c>
      <c r="P1001" s="234" t="s">
        <v>6999</v>
      </c>
      <c r="Q1001" s="234"/>
      <c r="R1001" s="234" t="s">
        <v>451</v>
      </c>
      <c r="S1001" t="b">
        <v>0</v>
      </c>
      <c r="T1001" s="242"/>
      <c r="U1001" s="103">
        <v>50</v>
      </c>
      <c r="V1001" s="234" t="s">
        <v>272</v>
      </c>
      <c r="W1001" s="103">
        <v>50</v>
      </c>
      <c r="X1001" s="234" t="s">
        <v>272</v>
      </c>
      <c r="Y1001" s="242"/>
      <c r="Z1001" s="242"/>
      <c r="AA1001" s="103"/>
      <c r="AB1001" s="234" t="s">
        <v>9779</v>
      </c>
      <c r="AC1001" s="243">
        <v>44253.560277777775</v>
      </c>
      <c r="AD1001" s="234" t="s">
        <v>12763</v>
      </c>
      <c r="AE1001" s="235" t="s">
        <v>13405</v>
      </c>
      <c r="AF1001" s="237"/>
      <c r="AG1001" s="234" t="s">
        <v>482</v>
      </c>
      <c r="AH1001" s="241"/>
      <c r="AI1001" t="b">
        <v>1</v>
      </c>
      <c r="AJ1001" t="b">
        <v>0</v>
      </c>
      <c r="AK1001" s="234"/>
      <c r="AL1001" s="103"/>
      <c r="AM1001" t="b">
        <v>0</v>
      </c>
      <c r="AN1001" s="234"/>
      <c r="AO1001" s="103"/>
      <c r="AP1001" s="241"/>
      <c r="AQ1001" s="241"/>
      <c r="AR1001" s="241"/>
      <c r="AS1001" s="241"/>
      <c r="AT1001" s="234" t="s">
        <v>7005</v>
      </c>
      <c r="AU1001" s="234" t="s">
        <v>7085</v>
      </c>
      <c r="AV1001" t="b">
        <v>0</v>
      </c>
      <c r="AW1001" t="b">
        <v>0</v>
      </c>
      <c r="AX1001" s="241"/>
      <c r="AY1001" s="241"/>
      <c r="AZ1001" s="234"/>
      <c r="BA1001" s="234"/>
      <c r="BB1001" s="234"/>
      <c r="BC1001" t="b">
        <v>0</v>
      </c>
      <c r="BD1001" s="234" t="s">
        <v>7008</v>
      </c>
      <c r="BE1001" s="234" t="s">
        <v>7009</v>
      </c>
      <c r="BF1001" s="234" t="s">
        <v>7027</v>
      </c>
      <c r="BG1001" s="234" t="s">
        <v>7028</v>
      </c>
      <c r="BH1001" s="234" t="s">
        <v>55</v>
      </c>
      <c r="BI1001" s="243">
        <v>44573.40185185185</v>
      </c>
      <c r="BJ1001" s="234" t="s">
        <v>442</v>
      </c>
      <c r="BK1001" s="234" t="s">
        <v>451</v>
      </c>
      <c r="BL1001" s="234" t="s">
        <v>451</v>
      </c>
      <c r="BM1001" s="234" t="s">
        <v>451</v>
      </c>
      <c r="BN1001" s="241"/>
      <c r="BO1001" t="b">
        <v>0</v>
      </c>
      <c r="BP1001" t="b">
        <v>0</v>
      </c>
      <c r="BQ1001" t="b">
        <v>0</v>
      </c>
      <c r="BR1001" s="241"/>
      <c r="BS1001" s="241"/>
      <c r="BT1001" s="234" t="s">
        <v>7012</v>
      </c>
      <c r="BU1001" t="b">
        <v>0</v>
      </c>
      <c r="BV1001" s="103"/>
      <c r="BW1001" s="235" t="s">
        <v>13406</v>
      </c>
      <c r="BX1001" s="234" t="s">
        <v>13405</v>
      </c>
      <c r="BY1001" s="234" t="s">
        <v>56</v>
      </c>
      <c r="BZ1001" s="234" t="s">
        <v>7014</v>
      </c>
    </row>
    <row r="1002" spans="1:78" x14ac:dyDescent="0.25">
      <c r="A1002" s="5">
        <v>1195</v>
      </c>
      <c r="B1002" s="234" t="s">
        <v>13407</v>
      </c>
      <c r="C1002" s="234" t="s">
        <v>13408</v>
      </c>
      <c r="D1002" s="234"/>
      <c r="E1002" s="234" t="s">
        <v>13409</v>
      </c>
      <c r="F1002" s="234" t="s">
        <v>7156</v>
      </c>
      <c r="G1002" s="234" t="s">
        <v>7856</v>
      </c>
      <c r="H1002" s="234" t="s">
        <v>7018</v>
      </c>
      <c r="I1002" s="242"/>
      <c r="J1002" s="242">
        <v>44224</v>
      </c>
      <c r="K1002" s="234" t="s">
        <v>7430</v>
      </c>
      <c r="L1002" s="242">
        <v>44225</v>
      </c>
      <c r="M1002" s="234" t="s">
        <v>6996</v>
      </c>
      <c r="N1002" s="234" t="s">
        <v>7430</v>
      </c>
      <c r="O1002" s="234" t="s">
        <v>13410</v>
      </c>
      <c r="P1002" s="234" t="s">
        <v>6999</v>
      </c>
      <c r="Q1002" s="234"/>
      <c r="R1002" s="234" t="s">
        <v>451</v>
      </c>
      <c r="S1002" t="b">
        <v>0</v>
      </c>
      <c r="T1002" s="242"/>
      <c r="U1002" s="103">
        <v>1</v>
      </c>
      <c r="V1002" s="234" t="s">
        <v>272</v>
      </c>
      <c r="W1002" s="103">
        <v>1</v>
      </c>
      <c r="X1002" s="234" t="s">
        <v>272</v>
      </c>
      <c r="Y1002" s="242"/>
      <c r="Z1002" s="242"/>
      <c r="AA1002" s="103"/>
      <c r="AB1002" s="234"/>
      <c r="AC1002" s="243">
        <v>44253.560254629629</v>
      </c>
      <c r="AD1002" s="234" t="s">
        <v>12763</v>
      </c>
      <c r="AE1002" s="235" t="s">
        <v>13411</v>
      </c>
      <c r="AF1002" s="237"/>
      <c r="AG1002" s="234" t="s">
        <v>482</v>
      </c>
      <c r="AH1002" s="241"/>
      <c r="AI1002" t="b">
        <v>1</v>
      </c>
      <c r="AJ1002" t="b">
        <v>0</v>
      </c>
      <c r="AK1002" s="234"/>
      <c r="AL1002" s="103"/>
      <c r="AM1002" t="b">
        <v>0</v>
      </c>
      <c r="AN1002" s="234"/>
      <c r="AO1002" s="103"/>
      <c r="AP1002" s="241"/>
      <c r="AQ1002" s="241"/>
      <c r="AR1002" s="241"/>
      <c r="AS1002" s="241"/>
      <c r="AT1002" s="234"/>
      <c r="AU1002" s="234" t="s">
        <v>7085</v>
      </c>
      <c r="AV1002" t="b">
        <v>0</v>
      </c>
      <c r="AW1002" t="b">
        <v>0</v>
      </c>
      <c r="AX1002" s="241"/>
      <c r="AY1002" s="241"/>
      <c r="AZ1002" s="234"/>
      <c r="BA1002" s="234"/>
      <c r="BB1002" s="234"/>
      <c r="BC1002" t="b">
        <v>1</v>
      </c>
      <c r="BD1002" s="234" t="s">
        <v>7008</v>
      </c>
      <c r="BE1002" s="234" t="s">
        <v>7026</v>
      </c>
      <c r="BF1002" s="234" t="s">
        <v>6972</v>
      </c>
      <c r="BG1002" s="234" t="s">
        <v>7010</v>
      </c>
      <c r="BH1002" s="234" t="s">
        <v>55</v>
      </c>
      <c r="BI1002" s="243">
        <v>44573.40185185185</v>
      </c>
      <c r="BJ1002" s="234" t="s">
        <v>442</v>
      </c>
      <c r="BK1002" s="234" t="s">
        <v>451</v>
      </c>
      <c r="BL1002" s="234" t="s">
        <v>451</v>
      </c>
      <c r="BM1002" s="234" t="s">
        <v>451</v>
      </c>
      <c r="BN1002" s="241"/>
      <c r="BO1002" t="b">
        <v>0</v>
      </c>
      <c r="BP1002" t="b">
        <v>0</v>
      </c>
      <c r="BQ1002" t="b">
        <v>0</v>
      </c>
      <c r="BR1002" s="241"/>
      <c r="BS1002" s="241"/>
      <c r="BT1002" s="234" t="s">
        <v>7012</v>
      </c>
      <c r="BU1002" t="b">
        <v>0</v>
      </c>
      <c r="BV1002" s="103"/>
      <c r="BW1002" s="235" t="s">
        <v>13412</v>
      </c>
      <c r="BX1002" s="234" t="s">
        <v>13411</v>
      </c>
      <c r="BY1002" s="234" t="s">
        <v>56</v>
      </c>
      <c r="BZ1002" s="234" t="s">
        <v>7014</v>
      </c>
    </row>
    <row r="1003" spans="1:78" x14ac:dyDescent="0.25">
      <c r="A1003" s="5">
        <v>1194</v>
      </c>
      <c r="B1003" s="234" t="s">
        <v>13413</v>
      </c>
      <c r="C1003" s="234" t="s">
        <v>13414</v>
      </c>
      <c r="D1003" s="234"/>
      <c r="E1003" s="234" t="s">
        <v>13415</v>
      </c>
      <c r="F1003" s="234" t="s">
        <v>7156</v>
      </c>
      <c r="G1003" s="234" t="s">
        <v>7856</v>
      </c>
      <c r="H1003" s="234" t="s">
        <v>7018</v>
      </c>
      <c r="I1003" s="242"/>
      <c r="J1003" s="242">
        <v>44223</v>
      </c>
      <c r="K1003" s="234" t="s">
        <v>7430</v>
      </c>
      <c r="L1003" s="242">
        <v>44224</v>
      </c>
      <c r="M1003" s="234" t="s">
        <v>12558</v>
      </c>
      <c r="N1003" s="234" t="s">
        <v>7430</v>
      </c>
      <c r="O1003" s="234" t="s">
        <v>13416</v>
      </c>
      <c r="P1003" s="234" t="s">
        <v>6999</v>
      </c>
      <c r="Q1003" s="234"/>
      <c r="R1003" s="234" t="s">
        <v>451</v>
      </c>
      <c r="S1003" t="b">
        <v>0</v>
      </c>
      <c r="T1003" s="242"/>
      <c r="U1003" s="103">
        <v>62</v>
      </c>
      <c r="V1003" s="234" t="s">
        <v>272</v>
      </c>
      <c r="W1003" s="103">
        <v>62</v>
      </c>
      <c r="X1003" s="234" t="s">
        <v>272</v>
      </c>
      <c r="Y1003" s="242"/>
      <c r="Z1003" s="242"/>
      <c r="AA1003" s="103"/>
      <c r="AB1003" s="234"/>
      <c r="AC1003" s="243">
        <v>44253.560231481482</v>
      </c>
      <c r="AD1003" s="234" t="s">
        <v>12763</v>
      </c>
      <c r="AE1003" s="235" t="s">
        <v>13417</v>
      </c>
      <c r="AF1003" s="237"/>
      <c r="AG1003" s="234" t="s">
        <v>482</v>
      </c>
      <c r="AH1003" s="241"/>
      <c r="AI1003" t="b">
        <v>1</v>
      </c>
      <c r="AJ1003" t="b">
        <v>0</v>
      </c>
      <c r="AK1003" s="234"/>
      <c r="AL1003" s="103"/>
      <c r="AM1003" t="b">
        <v>0</v>
      </c>
      <c r="AN1003" s="234"/>
      <c r="AO1003" s="103"/>
      <c r="AP1003" s="241"/>
      <c r="AQ1003" s="241"/>
      <c r="AR1003" s="241"/>
      <c r="AS1003" s="241"/>
      <c r="AT1003" s="234"/>
      <c r="AU1003" s="234" t="s">
        <v>7085</v>
      </c>
      <c r="AV1003" t="b">
        <v>0</v>
      </c>
      <c r="AW1003" t="b">
        <v>0</v>
      </c>
      <c r="AX1003" s="241"/>
      <c r="AY1003" s="241"/>
      <c r="AZ1003" s="234"/>
      <c r="BA1003" s="234"/>
      <c r="BB1003" s="234"/>
      <c r="BC1003" t="b">
        <v>1</v>
      </c>
      <c r="BD1003" s="234" t="s">
        <v>12561</v>
      </c>
      <c r="BE1003" s="234" t="s">
        <v>7026</v>
      </c>
      <c r="BF1003" s="234" t="s">
        <v>7027</v>
      </c>
      <c r="BG1003" s="234" t="s">
        <v>7010</v>
      </c>
      <c r="BH1003" s="234" t="s">
        <v>55</v>
      </c>
      <c r="BI1003" s="243">
        <v>44573.40184027778</v>
      </c>
      <c r="BJ1003" s="234" t="s">
        <v>442</v>
      </c>
      <c r="BK1003" s="234" t="s">
        <v>451</v>
      </c>
      <c r="BL1003" s="234" t="s">
        <v>451</v>
      </c>
      <c r="BM1003" s="234" t="s">
        <v>451</v>
      </c>
      <c r="BN1003" s="241"/>
      <c r="BO1003" t="b">
        <v>0</v>
      </c>
      <c r="BP1003" t="b">
        <v>0</v>
      </c>
      <c r="BQ1003" t="b">
        <v>0</v>
      </c>
      <c r="BR1003" s="241"/>
      <c r="BS1003" s="241"/>
      <c r="BT1003" s="234" t="s">
        <v>7012</v>
      </c>
      <c r="BU1003" t="b">
        <v>0</v>
      </c>
      <c r="BV1003" s="103"/>
      <c r="BW1003" s="235" t="s">
        <v>13418</v>
      </c>
      <c r="BX1003" s="234" t="s">
        <v>13417</v>
      </c>
      <c r="BY1003" s="234" t="s">
        <v>56</v>
      </c>
      <c r="BZ1003" s="234" t="s">
        <v>7014</v>
      </c>
    </row>
    <row r="1004" spans="1:78" x14ac:dyDescent="0.25">
      <c r="A1004" s="5">
        <v>1193</v>
      </c>
      <c r="B1004" s="234" t="s">
        <v>13419</v>
      </c>
      <c r="C1004" s="234" t="s">
        <v>13420</v>
      </c>
      <c r="D1004" s="234" t="s">
        <v>12385</v>
      </c>
      <c r="E1004" s="234" t="s">
        <v>13116</v>
      </c>
      <c r="F1004" s="234" t="s">
        <v>7156</v>
      </c>
      <c r="G1004" s="234" t="s">
        <v>7825</v>
      </c>
      <c r="H1004" s="234" t="s">
        <v>7825</v>
      </c>
      <c r="I1004" s="242"/>
      <c r="J1004" s="242">
        <v>44223</v>
      </c>
      <c r="K1004" s="234" t="s">
        <v>7430</v>
      </c>
      <c r="L1004" s="242">
        <v>44237</v>
      </c>
      <c r="M1004" s="234" t="s">
        <v>7066</v>
      </c>
      <c r="N1004" s="234" t="s">
        <v>12387</v>
      </c>
      <c r="O1004" s="234" t="s">
        <v>11704</v>
      </c>
      <c r="P1004" s="234" t="s">
        <v>6999</v>
      </c>
      <c r="Q1004" s="234"/>
      <c r="R1004" s="234" t="s">
        <v>451</v>
      </c>
      <c r="S1004" t="b">
        <v>0</v>
      </c>
      <c r="T1004" s="242"/>
      <c r="U1004" s="103">
        <v>50</v>
      </c>
      <c r="V1004" s="234" t="s">
        <v>272</v>
      </c>
      <c r="W1004" s="103">
        <v>50</v>
      </c>
      <c r="X1004" s="234" t="s">
        <v>272</v>
      </c>
      <c r="Y1004" s="242"/>
      <c r="Z1004" s="242"/>
      <c r="AA1004" s="103"/>
      <c r="AB1004" s="234" t="s">
        <v>12388</v>
      </c>
      <c r="AC1004" s="243">
        <v>44253.560219907406</v>
      </c>
      <c r="AD1004" s="234" t="s">
        <v>12763</v>
      </c>
      <c r="AE1004" s="235" t="s">
        <v>13421</v>
      </c>
      <c r="AF1004" s="237"/>
      <c r="AG1004" s="234" t="s">
        <v>482</v>
      </c>
      <c r="AH1004" s="241"/>
      <c r="AI1004" t="b">
        <v>1</v>
      </c>
      <c r="AJ1004" t="b">
        <v>0</v>
      </c>
      <c r="AK1004" s="234"/>
      <c r="AL1004" s="103"/>
      <c r="AM1004" t="b">
        <v>0</v>
      </c>
      <c r="AN1004" s="234"/>
      <c r="AO1004" s="103"/>
      <c r="AP1004" s="241"/>
      <c r="AQ1004" s="241"/>
      <c r="AR1004" s="241"/>
      <c r="AS1004" s="241"/>
      <c r="AT1004" s="234" t="s">
        <v>7005</v>
      </c>
      <c r="AU1004" s="234" t="s">
        <v>7085</v>
      </c>
      <c r="AV1004" t="b">
        <v>0</v>
      </c>
      <c r="AW1004" t="b">
        <v>0</v>
      </c>
      <c r="AX1004" s="241"/>
      <c r="AY1004" s="241"/>
      <c r="AZ1004" s="234"/>
      <c r="BA1004" s="234"/>
      <c r="BB1004" s="234"/>
      <c r="BC1004" t="b">
        <v>0</v>
      </c>
      <c r="BD1004" s="234" t="s">
        <v>7076</v>
      </c>
      <c r="BE1004" s="234" t="s">
        <v>7171</v>
      </c>
      <c r="BF1004" s="234" t="s">
        <v>7027</v>
      </c>
      <c r="BG1004" s="234" t="s">
        <v>7028</v>
      </c>
      <c r="BH1004" s="234" t="s">
        <v>55</v>
      </c>
      <c r="BI1004" s="243">
        <v>44573.40184027778</v>
      </c>
      <c r="BJ1004" s="234" t="s">
        <v>442</v>
      </c>
      <c r="BK1004" s="234" t="s">
        <v>451</v>
      </c>
      <c r="BL1004" s="234" t="s">
        <v>451</v>
      </c>
      <c r="BM1004" s="234" t="s">
        <v>451</v>
      </c>
      <c r="BN1004" s="241"/>
      <c r="BO1004" t="b">
        <v>0</v>
      </c>
      <c r="BP1004" t="b">
        <v>0</v>
      </c>
      <c r="BQ1004" t="b">
        <v>0</v>
      </c>
      <c r="BR1004" s="241"/>
      <c r="BS1004" s="241"/>
      <c r="BT1004" s="234" t="s">
        <v>7012</v>
      </c>
      <c r="BU1004" t="b">
        <v>0</v>
      </c>
      <c r="BV1004" s="103"/>
      <c r="BW1004" s="235" t="s">
        <v>13422</v>
      </c>
      <c r="BX1004" s="234" t="s">
        <v>13421</v>
      </c>
      <c r="BY1004" s="234" t="s">
        <v>56</v>
      </c>
      <c r="BZ1004" s="234" t="s">
        <v>7014</v>
      </c>
    </row>
    <row r="1005" spans="1:78" x14ac:dyDescent="0.25">
      <c r="A1005" s="5">
        <v>1192</v>
      </c>
      <c r="B1005" s="234" t="s">
        <v>13423</v>
      </c>
      <c r="C1005" s="234" t="s">
        <v>13424</v>
      </c>
      <c r="D1005" s="234"/>
      <c r="E1005" s="234" t="s">
        <v>13425</v>
      </c>
      <c r="F1005" s="234" t="s">
        <v>7156</v>
      </c>
      <c r="G1005" s="234" t="s">
        <v>7856</v>
      </c>
      <c r="H1005" s="234" t="s">
        <v>7018</v>
      </c>
      <c r="I1005" s="242"/>
      <c r="J1005" s="242">
        <v>44223</v>
      </c>
      <c r="K1005" s="234" t="s">
        <v>7430</v>
      </c>
      <c r="L1005" s="242">
        <v>44224</v>
      </c>
      <c r="M1005" s="234" t="s">
        <v>10614</v>
      </c>
      <c r="N1005" s="234" t="s">
        <v>7430</v>
      </c>
      <c r="O1005" s="234" t="s">
        <v>10614</v>
      </c>
      <c r="P1005" s="234" t="s">
        <v>6999</v>
      </c>
      <c r="Q1005" s="234"/>
      <c r="R1005" s="234" t="s">
        <v>451</v>
      </c>
      <c r="S1005" t="b">
        <v>0</v>
      </c>
      <c r="T1005" s="242"/>
      <c r="U1005" s="103">
        <v>25</v>
      </c>
      <c r="V1005" s="234" t="s">
        <v>272</v>
      </c>
      <c r="W1005" s="103">
        <v>25</v>
      </c>
      <c r="X1005" s="234" t="s">
        <v>272</v>
      </c>
      <c r="Y1005" s="242"/>
      <c r="Z1005" s="242"/>
      <c r="AA1005" s="103"/>
      <c r="AB1005" s="234"/>
      <c r="AC1005" s="243">
        <v>44253.560196759259</v>
      </c>
      <c r="AD1005" s="234" t="s">
        <v>12763</v>
      </c>
      <c r="AE1005" s="235" t="s">
        <v>13426</v>
      </c>
      <c r="AF1005" s="237"/>
      <c r="AG1005" s="234" t="s">
        <v>482</v>
      </c>
      <c r="AH1005" s="241"/>
      <c r="AI1005" t="b">
        <v>1</v>
      </c>
      <c r="AJ1005" t="b">
        <v>0</v>
      </c>
      <c r="AK1005" s="234"/>
      <c r="AL1005" s="103"/>
      <c r="AM1005" t="b">
        <v>0</v>
      </c>
      <c r="AN1005" s="234"/>
      <c r="AO1005" s="103"/>
      <c r="AP1005" s="241"/>
      <c r="AQ1005" s="241"/>
      <c r="AR1005" s="241"/>
      <c r="AS1005" s="241"/>
      <c r="AT1005" s="234"/>
      <c r="AU1005" s="234" t="s">
        <v>7085</v>
      </c>
      <c r="AV1005" t="b">
        <v>0</v>
      </c>
      <c r="AW1005" t="b">
        <v>0</v>
      </c>
      <c r="AX1005" s="241"/>
      <c r="AY1005" s="241"/>
      <c r="AZ1005" s="234"/>
      <c r="BA1005" s="234"/>
      <c r="BB1005" s="234"/>
      <c r="BC1005" t="b">
        <v>1</v>
      </c>
      <c r="BD1005" s="234" t="s">
        <v>10619</v>
      </c>
      <c r="BE1005" s="234" t="s">
        <v>7026</v>
      </c>
      <c r="BF1005" s="234" t="s">
        <v>7027</v>
      </c>
      <c r="BG1005" s="234" t="s">
        <v>7010</v>
      </c>
      <c r="BH1005" s="234" t="s">
        <v>55</v>
      </c>
      <c r="BI1005" s="243">
        <v>44573.40184027778</v>
      </c>
      <c r="BJ1005" s="234" t="s">
        <v>442</v>
      </c>
      <c r="BK1005" s="234" t="s">
        <v>451</v>
      </c>
      <c r="BL1005" s="234" t="s">
        <v>451</v>
      </c>
      <c r="BM1005" s="234" t="s">
        <v>451</v>
      </c>
      <c r="BN1005" s="241"/>
      <c r="BO1005" t="b">
        <v>0</v>
      </c>
      <c r="BP1005" t="b">
        <v>0</v>
      </c>
      <c r="BQ1005" t="b">
        <v>0</v>
      </c>
      <c r="BR1005" s="241"/>
      <c r="BS1005" s="241"/>
      <c r="BT1005" s="234" t="s">
        <v>7012</v>
      </c>
      <c r="BU1005" t="b">
        <v>0</v>
      </c>
      <c r="BV1005" s="103"/>
      <c r="BW1005" s="235" t="s">
        <v>13427</v>
      </c>
      <c r="BX1005" s="234" t="s">
        <v>13426</v>
      </c>
      <c r="BY1005" s="234" t="s">
        <v>56</v>
      </c>
      <c r="BZ1005" s="234" t="s">
        <v>7014</v>
      </c>
    </row>
    <row r="1006" spans="1:78" x14ac:dyDescent="0.25">
      <c r="A1006" s="5">
        <v>1191</v>
      </c>
      <c r="B1006" s="234" t="s">
        <v>13428</v>
      </c>
      <c r="C1006" s="234" t="s">
        <v>13429</v>
      </c>
      <c r="D1006" s="234" t="s">
        <v>7527</v>
      </c>
      <c r="E1006" s="234" t="s">
        <v>13430</v>
      </c>
      <c r="F1006" s="234" t="s">
        <v>6993</v>
      </c>
      <c r="G1006" s="234" t="s">
        <v>10829</v>
      </c>
      <c r="H1006" s="234" t="s">
        <v>7856</v>
      </c>
      <c r="I1006" s="242"/>
      <c r="J1006" s="242">
        <v>44222</v>
      </c>
      <c r="K1006" s="234" t="s">
        <v>7430</v>
      </c>
      <c r="L1006" s="242">
        <v>44232</v>
      </c>
      <c r="M1006" s="234" t="s">
        <v>6996</v>
      </c>
      <c r="N1006" s="234" t="s">
        <v>7528</v>
      </c>
      <c r="O1006" s="234" t="s">
        <v>7529</v>
      </c>
      <c r="P1006" s="234" t="s">
        <v>6999</v>
      </c>
      <c r="Q1006" s="234"/>
      <c r="R1006" s="234" t="s">
        <v>451</v>
      </c>
      <c r="S1006" t="b">
        <v>0</v>
      </c>
      <c r="T1006" s="242"/>
      <c r="U1006" s="103">
        <v>58</v>
      </c>
      <c r="V1006" s="234" t="s">
        <v>272</v>
      </c>
      <c r="W1006" s="103">
        <v>58</v>
      </c>
      <c r="X1006" s="234" t="s">
        <v>272</v>
      </c>
      <c r="Y1006" s="242"/>
      <c r="Z1006" s="242"/>
      <c r="AA1006" s="103"/>
      <c r="AB1006" s="234" t="s">
        <v>7530</v>
      </c>
      <c r="AC1006" s="243">
        <v>44253.560162037036</v>
      </c>
      <c r="AD1006" s="234" t="s">
        <v>12763</v>
      </c>
      <c r="AE1006" s="235" t="s">
        <v>13431</v>
      </c>
      <c r="AF1006" s="237"/>
      <c r="AG1006" s="234" t="s">
        <v>482</v>
      </c>
      <c r="AH1006" s="241"/>
      <c r="AI1006" t="b">
        <v>1</v>
      </c>
      <c r="AJ1006" t="b">
        <v>0</v>
      </c>
      <c r="AK1006" s="234"/>
      <c r="AL1006" s="103"/>
      <c r="AM1006" t="b">
        <v>0</v>
      </c>
      <c r="AN1006" s="234"/>
      <c r="AO1006" s="103"/>
      <c r="AP1006" s="241"/>
      <c r="AQ1006" s="241"/>
      <c r="AR1006" s="241"/>
      <c r="AS1006" s="241"/>
      <c r="AT1006" s="234" t="s">
        <v>7005</v>
      </c>
      <c r="AU1006" s="234" t="s">
        <v>7085</v>
      </c>
      <c r="AV1006" t="b">
        <v>0</v>
      </c>
      <c r="AW1006" t="b">
        <v>0</v>
      </c>
      <c r="AX1006" s="241"/>
      <c r="AY1006" s="241"/>
      <c r="AZ1006" s="234"/>
      <c r="BA1006" s="234"/>
      <c r="BB1006" s="234"/>
      <c r="BC1006" t="b">
        <v>0</v>
      </c>
      <c r="BD1006" s="234" t="s">
        <v>7008</v>
      </c>
      <c r="BE1006" s="234" t="s">
        <v>7026</v>
      </c>
      <c r="BF1006" s="234" t="s">
        <v>7027</v>
      </c>
      <c r="BG1006" s="234" t="s">
        <v>7028</v>
      </c>
      <c r="BH1006" s="234" t="s">
        <v>55</v>
      </c>
      <c r="BI1006" s="243">
        <v>44573.401828703703</v>
      </c>
      <c r="BJ1006" s="234" t="s">
        <v>442</v>
      </c>
      <c r="BK1006" s="234" t="s">
        <v>451</v>
      </c>
      <c r="BL1006" s="234" t="s">
        <v>451</v>
      </c>
      <c r="BM1006" s="234" t="s">
        <v>451</v>
      </c>
      <c r="BN1006" s="241"/>
      <c r="BO1006" t="b">
        <v>0</v>
      </c>
      <c r="BP1006" t="b">
        <v>0</v>
      </c>
      <c r="BQ1006" t="b">
        <v>0</v>
      </c>
      <c r="BR1006" s="241"/>
      <c r="BS1006" s="241"/>
      <c r="BT1006" s="234" t="s">
        <v>7012</v>
      </c>
      <c r="BU1006" t="b">
        <v>0</v>
      </c>
      <c r="BV1006" s="103"/>
      <c r="BW1006" s="235" t="s">
        <v>13432</v>
      </c>
      <c r="BX1006" s="234" t="s">
        <v>13431</v>
      </c>
      <c r="BY1006" s="234" t="s">
        <v>56</v>
      </c>
      <c r="BZ1006" s="234" t="s">
        <v>7014</v>
      </c>
    </row>
    <row r="1007" spans="1:78" x14ac:dyDescent="0.25">
      <c r="A1007" s="5">
        <v>1190</v>
      </c>
      <c r="B1007" s="234" t="s">
        <v>13433</v>
      </c>
      <c r="C1007" s="234" t="s">
        <v>13434</v>
      </c>
      <c r="D1007" s="234" t="s">
        <v>8908</v>
      </c>
      <c r="E1007" s="234" t="s">
        <v>8909</v>
      </c>
      <c r="F1007" s="234" t="s">
        <v>7156</v>
      </c>
      <c r="G1007" s="234" t="s">
        <v>7856</v>
      </c>
      <c r="H1007" s="234" t="s">
        <v>7018</v>
      </c>
      <c r="I1007" s="242"/>
      <c r="J1007" s="242">
        <v>44224</v>
      </c>
      <c r="K1007" s="234" t="s">
        <v>7430</v>
      </c>
      <c r="L1007" s="242">
        <v>44224</v>
      </c>
      <c r="M1007" s="234" t="s">
        <v>6996</v>
      </c>
      <c r="N1007" s="234" t="s">
        <v>8911</v>
      </c>
      <c r="O1007" s="234" t="s">
        <v>8912</v>
      </c>
      <c r="P1007" s="234" t="s">
        <v>6999</v>
      </c>
      <c r="Q1007" s="234"/>
      <c r="R1007" s="234" t="s">
        <v>451</v>
      </c>
      <c r="S1007" t="b">
        <v>0</v>
      </c>
      <c r="T1007" s="242"/>
      <c r="U1007" s="103">
        <v>1</v>
      </c>
      <c r="V1007" s="234" t="s">
        <v>272</v>
      </c>
      <c r="W1007" s="103">
        <v>1</v>
      </c>
      <c r="X1007" s="234" t="s">
        <v>272</v>
      </c>
      <c r="Y1007" s="242"/>
      <c r="Z1007" s="242"/>
      <c r="AA1007" s="103"/>
      <c r="AB1007" s="234" t="s">
        <v>8914</v>
      </c>
      <c r="AC1007" s="243">
        <v>44253.56013888889</v>
      </c>
      <c r="AD1007" s="234" t="s">
        <v>12763</v>
      </c>
      <c r="AE1007" s="235" t="s">
        <v>13435</v>
      </c>
      <c r="AF1007" s="237"/>
      <c r="AG1007" s="234" t="s">
        <v>482</v>
      </c>
      <c r="AH1007" s="241"/>
      <c r="AI1007" t="b">
        <v>1</v>
      </c>
      <c r="AJ1007" t="b">
        <v>0</v>
      </c>
      <c r="AK1007" s="234"/>
      <c r="AL1007" s="103"/>
      <c r="AM1007" t="b">
        <v>0</v>
      </c>
      <c r="AN1007" s="234"/>
      <c r="AO1007" s="103"/>
      <c r="AP1007" s="241"/>
      <c r="AQ1007" s="241"/>
      <c r="AR1007" s="241"/>
      <c r="AS1007" s="241"/>
      <c r="AT1007" s="234" t="s">
        <v>7005</v>
      </c>
      <c r="AU1007" s="234" t="s">
        <v>7085</v>
      </c>
      <c r="AV1007" t="b">
        <v>0</v>
      </c>
      <c r="AW1007" t="b">
        <v>0</v>
      </c>
      <c r="AX1007" s="241"/>
      <c r="AY1007" s="241"/>
      <c r="AZ1007" s="234"/>
      <c r="BA1007" s="234"/>
      <c r="BB1007" s="234"/>
      <c r="BC1007" t="b">
        <v>0</v>
      </c>
      <c r="BD1007" s="234" t="s">
        <v>7008</v>
      </c>
      <c r="BE1007" s="234" t="s">
        <v>7026</v>
      </c>
      <c r="BF1007" s="234" t="s">
        <v>7027</v>
      </c>
      <c r="BG1007" s="234" t="s">
        <v>7010</v>
      </c>
      <c r="BH1007" s="234" t="s">
        <v>55</v>
      </c>
      <c r="BI1007" s="243">
        <v>44573.401828703703</v>
      </c>
      <c r="BJ1007" s="234" t="s">
        <v>442</v>
      </c>
      <c r="BK1007" s="234" t="s">
        <v>451</v>
      </c>
      <c r="BL1007" s="234" t="s">
        <v>451</v>
      </c>
      <c r="BM1007" s="234" t="s">
        <v>451</v>
      </c>
      <c r="BN1007" s="241"/>
      <c r="BO1007" t="b">
        <v>0</v>
      </c>
      <c r="BP1007" t="b">
        <v>0</v>
      </c>
      <c r="BQ1007" t="b">
        <v>0</v>
      </c>
      <c r="BR1007" s="241"/>
      <c r="BS1007" s="241"/>
      <c r="BT1007" s="234" t="s">
        <v>7012</v>
      </c>
      <c r="BU1007" t="b">
        <v>0</v>
      </c>
      <c r="BV1007" s="103"/>
      <c r="BW1007" s="235" t="s">
        <v>13436</v>
      </c>
      <c r="BX1007" s="234" t="s">
        <v>13435</v>
      </c>
      <c r="BY1007" s="234" t="s">
        <v>56</v>
      </c>
      <c r="BZ1007" s="234" t="s">
        <v>7014</v>
      </c>
    </row>
    <row r="1008" spans="1:78" x14ac:dyDescent="0.25">
      <c r="A1008" s="5">
        <v>1189</v>
      </c>
      <c r="B1008" s="234" t="s">
        <v>13437</v>
      </c>
      <c r="C1008" s="234" t="s">
        <v>13438</v>
      </c>
      <c r="D1008" s="234"/>
      <c r="E1008" s="234" t="s">
        <v>13439</v>
      </c>
      <c r="F1008" s="234" t="s">
        <v>7156</v>
      </c>
      <c r="G1008" s="234" t="s">
        <v>7856</v>
      </c>
      <c r="H1008" s="234" t="s">
        <v>7018</v>
      </c>
      <c r="I1008" s="242"/>
      <c r="J1008" s="242">
        <v>44187</v>
      </c>
      <c r="K1008" s="234" t="s">
        <v>7430</v>
      </c>
      <c r="L1008" s="242">
        <v>44224</v>
      </c>
      <c r="M1008" s="234" t="s">
        <v>12558</v>
      </c>
      <c r="N1008" s="234" t="s">
        <v>7430</v>
      </c>
      <c r="O1008" s="234" t="s">
        <v>13440</v>
      </c>
      <c r="P1008" s="234" t="s">
        <v>6999</v>
      </c>
      <c r="Q1008" s="234"/>
      <c r="R1008" s="234" t="s">
        <v>451</v>
      </c>
      <c r="S1008" t="b">
        <v>0</v>
      </c>
      <c r="T1008" s="242"/>
      <c r="U1008" s="103">
        <v>250</v>
      </c>
      <c r="V1008" s="234" t="s">
        <v>272</v>
      </c>
      <c r="W1008" s="103">
        <v>350</v>
      </c>
      <c r="X1008" s="234" t="s">
        <v>272</v>
      </c>
      <c r="Y1008" s="242"/>
      <c r="Z1008" s="242"/>
      <c r="AA1008" s="103"/>
      <c r="AB1008" s="234"/>
      <c r="AC1008" s="243">
        <v>44253.560104166667</v>
      </c>
      <c r="AD1008" s="234" t="s">
        <v>12763</v>
      </c>
      <c r="AE1008" s="235" t="s">
        <v>13441</v>
      </c>
      <c r="AF1008" s="237"/>
      <c r="AG1008" s="234" t="s">
        <v>482</v>
      </c>
      <c r="AH1008" s="241"/>
      <c r="AI1008" t="b">
        <v>1</v>
      </c>
      <c r="AJ1008" t="b">
        <v>0</v>
      </c>
      <c r="AK1008" s="234"/>
      <c r="AL1008" s="103"/>
      <c r="AM1008" t="b">
        <v>0</v>
      </c>
      <c r="AN1008" s="234"/>
      <c r="AO1008" s="103"/>
      <c r="AP1008" s="241"/>
      <c r="AQ1008" s="241"/>
      <c r="AR1008" s="241"/>
      <c r="AS1008" s="241"/>
      <c r="AT1008" s="234"/>
      <c r="AU1008" s="234" t="s">
        <v>7085</v>
      </c>
      <c r="AV1008" t="b">
        <v>0</v>
      </c>
      <c r="AW1008" t="b">
        <v>0</v>
      </c>
      <c r="AX1008" s="241"/>
      <c r="AY1008" s="241"/>
      <c r="AZ1008" s="234"/>
      <c r="BA1008" s="234"/>
      <c r="BB1008" s="234"/>
      <c r="BC1008" t="b">
        <v>1</v>
      </c>
      <c r="BD1008" s="234" t="s">
        <v>12561</v>
      </c>
      <c r="BE1008" s="234" t="s">
        <v>7026</v>
      </c>
      <c r="BF1008" s="234" t="s">
        <v>7027</v>
      </c>
      <c r="BG1008" s="234" t="s">
        <v>7010</v>
      </c>
      <c r="BH1008" s="234" t="s">
        <v>55</v>
      </c>
      <c r="BI1008" s="243">
        <v>44573.401828703703</v>
      </c>
      <c r="BJ1008" s="234" t="s">
        <v>442</v>
      </c>
      <c r="BK1008" s="234" t="s">
        <v>451</v>
      </c>
      <c r="BL1008" s="234" t="s">
        <v>451</v>
      </c>
      <c r="BM1008" s="234" t="s">
        <v>451</v>
      </c>
      <c r="BN1008" s="241"/>
      <c r="BO1008" t="b">
        <v>0</v>
      </c>
      <c r="BP1008" t="b">
        <v>0</v>
      </c>
      <c r="BQ1008" t="b">
        <v>0</v>
      </c>
      <c r="BR1008" s="241"/>
      <c r="BS1008" s="241"/>
      <c r="BT1008" s="234" t="s">
        <v>7012</v>
      </c>
      <c r="BU1008" t="b">
        <v>0</v>
      </c>
      <c r="BV1008" s="103"/>
      <c r="BW1008" s="235" t="s">
        <v>13442</v>
      </c>
      <c r="BX1008" s="234" t="s">
        <v>13441</v>
      </c>
      <c r="BY1008" s="234" t="s">
        <v>56</v>
      </c>
      <c r="BZ1008" s="234" t="s">
        <v>7014</v>
      </c>
    </row>
    <row r="1009" spans="1:78" x14ac:dyDescent="0.25">
      <c r="A1009" s="5">
        <v>1188</v>
      </c>
      <c r="B1009" s="234" t="s">
        <v>13443</v>
      </c>
      <c r="C1009" s="234" t="s">
        <v>13444</v>
      </c>
      <c r="D1009" s="234"/>
      <c r="E1009" s="234" t="s">
        <v>13445</v>
      </c>
      <c r="F1009" s="234" t="s">
        <v>7156</v>
      </c>
      <c r="G1009" s="234" t="s">
        <v>7856</v>
      </c>
      <c r="H1009" s="234" t="s">
        <v>7018</v>
      </c>
      <c r="I1009" s="242"/>
      <c r="J1009" s="242">
        <v>44218</v>
      </c>
      <c r="K1009" s="234" t="s">
        <v>7430</v>
      </c>
      <c r="L1009" s="242">
        <v>44224</v>
      </c>
      <c r="M1009" s="234" t="s">
        <v>12558</v>
      </c>
      <c r="N1009" s="234" t="s">
        <v>7430</v>
      </c>
      <c r="O1009" s="234" t="s">
        <v>13446</v>
      </c>
      <c r="P1009" s="234" t="s">
        <v>6999</v>
      </c>
      <c r="Q1009" s="234"/>
      <c r="R1009" s="234" t="s">
        <v>451</v>
      </c>
      <c r="S1009" t="b">
        <v>0</v>
      </c>
      <c r="T1009" s="242"/>
      <c r="U1009" s="103">
        <v>350</v>
      </c>
      <c r="V1009" s="234" t="s">
        <v>272</v>
      </c>
      <c r="W1009" s="103">
        <v>350</v>
      </c>
      <c r="X1009" s="234" t="s">
        <v>272</v>
      </c>
      <c r="Y1009" s="242"/>
      <c r="Z1009" s="242"/>
      <c r="AA1009" s="103"/>
      <c r="AB1009" s="234"/>
      <c r="AC1009" s="243">
        <v>44253.560081018521</v>
      </c>
      <c r="AD1009" s="234" t="s">
        <v>12763</v>
      </c>
      <c r="AE1009" s="235" t="s">
        <v>13447</v>
      </c>
      <c r="AF1009" s="237"/>
      <c r="AG1009" s="234" t="s">
        <v>482</v>
      </c>
      <c r="AH1009" s="241"/>
      <c r="AI1009" t="b">
        <v>1</v>
      </c>
      <c r="AJ1009" t="b">
        <v>0</v>
      </c>
      <c r="AK1009" s="234"/>
      <c r="AL1009" s="103"/>
      <c r="AM1009" t="b">
        <v>0</v>
      </c>
      <c r="AN1009" s="234"/>
      <c r="AO1009" s="103"/>
      <c r="AP1009" s="241"/>
      <c r="AQ1009" s="241"/>
      <c r="AR1009" s="241"/>
      <c r="AS1009" s="241"/>
      <c r="AT1009" s="234"/>
      <c r="AU1009" s="234" t="s">
        <v>7085</v>
      </c>
      <c r="AV1009" t="b">
        <v>0</v>
      </c>
      <c r="AW1009" t="b">
        <v>0</v>
      </c>
      <c r="AX1009" s="241"/>
      <c r="AY1009" s="241"/>
      <c r="AZ1009" s="234"/>
      <c r="BA1009" s="234"/>
      <c r="BB1009" s="234"/>
      <c r="BC1009" t="b">
        <v>1</v>
      </c>
      <c r="BD1009" s="234" t="s">
        <v>12561</v>
      </c>
      <c r="BE1009" s="234" t="s">
        <v>7026</v>
      </c>
      <c r="BF1009" s="234" t="s">
        <v>6972</v>
      </c>
      <c r="BG1009" s="234" t="s">
        <v>7010</v>
      </c>
      <c r="BH1009" s="234" t="s">
        <v>55</v>
      </c>
      <c r="BI1009" s="243">
        <v>44573.401828703703</v>
      </c>
      <c r="BJ1009" s="234" t="s">
        <v>442</v>
      </c>
      <c r="BK1009" s="234" t="s">
        <v>451</v>
      </c>
      <c r="BL1009" s="234" t="s">
        <v>451</v>
      </c>
      <c r="BM1009" s="234" t="s">
        <v>451</v>
      </c>
      <c r="BN1009" s="241"/>
      <c r="BO1009" t="b">
        <v>0</v>
      </c>
      <c r="BP1009" t="b">
        <v>0</v>
      </c>
      <c r="BQ1009" t="b">
        <v>0</v>
      </c>
      <c r="BR1009" s="241"/>
      <c r="BS1009" s="241"/>
      <c r="BT1009" s="234" t="s">
        <v>7012</v>
      </c>
      <c r="BU1009" t="b">
        <v>0</v>
      </c>
      <c r="BV1009" s="103"/>
      <c r="BW1009" s="235" t="s">
        <v>13448</v>
      </c>
      <c r="BX1009" s="234" t="s">
        <v>13447</v>
      </c>
      <c r="BY1009" s="234" t="s">
        <v>56</v>
      </c>
      <c r="BZ1009" s="234" t="s">
        <v>7014</v>
      </c>
    </row>
    <row r="1010" spans="1:78" x14ac:dyDescent="0.25">
      <c r="A1010" s="5">
        <v>1187</v>
      </c>
      <c r="B1010" s="234" t="s">
        <v>13449</v>
      </c>
      <c r="C1010" s="234" t="s">
        <v>13450</v>
      </c>
      <c r="D1010" s="234"/>
      <c r="E1010" s="234" t="s">
        <v>13451</v>
      </c>
      <c r="F1010" s="234" t="s">
        <v>2991</v>
      </c>
      <c r="G1010" s="234" t="s">
        <v>7864</v>
      </c>
      <c r="H1010" s="234" t="s">
        <v>7034</v>
      </c>
      <c r="I1010" s="242"/>
      <c r="J1010" s="242">
        <v>44223</v>
      </c>
      <c r="K1010" s="234" t="s">
        <v>7430</v>
      </c>
      <c r="L1010" s="242">
        <v>44232</v>
      </c>
      <c r="M1010" s="234" t="s">
        <v>10725</v>
      </c>
      <c r="N1010" s="234" t="s">
        <v>7430</v>
      </c>
      <c r="O1010" s="234" t="s">
        <v>11098</v>
      </c>
      <c r="P1010" s="234" t="s">
        <v>6999</v>
      </c>
      <c r="Q1010" s="234"/>
      <c r="R1010" s="234" t="s">
        <v>451</v>
      </c>
      <c r="S1010" t="b">
        <v>0</v>
      </c>
      <c r="T1010" s="242"/>
      <c r="U1010" s="103">
        <v>236</v>
      </c>
      <c r="V1010" s="234" t="s">
        <v>272</v>
      </c>
      <c r="W1010" s="103">
        <v>2339</v>
      </c>
      <c r="X1010" s="234" t="s">
        <v>272</v>
      </c>
      <c r="Y1010" s="242"/>
      <c r="Z1010" s="242"/>
      <c r="AA1010" s="103"/>
      <c r="AB1010" s="234"/>
      <c r="AC1010" s="243">
        <v>44253.560069444444</v>
      </c>
      <c r="AD1010" s="234" t="s">
        <v>12763</v>
      </c>
      <c r="AE1010" s="235" t="s">
        <v>13452</v>
      </c>
      <c r="AF1010" s="237"/>
      <c r="AG1010" s="234" t="s">
        <v>482</v>
      </c>
      <c r="AH1010" s="241"/>
      <c r="AI1010" t="b">
        <v>1</v>
      </c>
      <c r="AJ1010" t="b">
        <v>0</v>
      </c>
      <c r="AK1010" s="234"/>
      <c r="AL1010" s="103"/>
      <c r="AM1010" t="b">
        <v>0</v>
      </c>
      <c r="AN1010" s="234"/>
      <c r="AO1010" s="103"/>
      <c r="AP1010" s="241"/>
      <c r="AQ1010" s="241"/>
      <c r="AR1010" s="241"/>
      <c r="AS1010" s="241"/>
      <c r="AT1010" s="234" t="s">
        <v>7058</v>
      </c>
      <c r="AU1010" s="234" t="s">
        <v>7085</v>
      </c>
      <c r="AV1010" t="b">
        <v>0</v>
      </c>
      <c r="AW1010" t="b">
        <v>0</v>
      </c>
      <c r="AX1010" s="241"/>
      <c r="AY1010" s="241"/>
      <c r="AZ1010" s="234"/>
      <c r="BA1010" s="234"/>
      <c r="BB1010" s="234"/>
      <c r="BC1010" t="b">
        <v>1</v>
      </c>
      <c r="BD1010" s="234" t="s">
        <v>350</v>
      </c>
      <c r="BE1010" s="234" t="s">
        <v>7045</v>
      </c>
      <c r="BF1010" s="234" t="s">
        <v>7027</v>
      </c>
      <c r="BG1010" s="234" t="s">
        <v>7028</v>
      </c>
      <c r="BH1010" s="234" t="s">
        <v>55</v>
      </c>
      <c r="BI1010" s="243">
        <v>44573.401817129627</v>
      </c>
      <c r="BJ1010" s="234" t="s">
        <v>442</v>
      </c>
      <c r="BK1010" s="234" t="s">
        <v>451</v>
      </c>
      <c r="BL1010" s="234" t="s">
        <v>451</v>
      </c>
      <c r="BM1010" s="234" t="s">
        <v>451</v>
      </c>
      <c r="BN1010" s="241"/>
      <c r="BO1010" t="b">
        <v>0</v>
      </c>
      <c r="BP1010" t="b">
        <v>0</v>
      </c>
      <c r="BQ1010" t="b">
        <v>0</v>
      </c>
      <c r="BR1010" s="241"/>
      <c r="BS1010" s="241"/>
      <c r="BT1010" s="234" t="s">
        <v>7047</v>
      </c>
      <c r="BU1010" t="b">
        <v>0</v>
      </c>
      <c r="BV1010" s="103"/>
      <c r="BW1010" s="235" t="s">
        <v>13453</v>
      </c>
      <c r="BX1010" s="234" t="s">
        <v>13452</v>
      </c>
      <c r="BY1010" s="234" t="s">
        <v>56</v>
      </c>
      <c r="BZ1010" s="234" t="s">
        <v>7014</v>
      </c>
    </row>
    <row r="1011" spans="1:78" x14ac:dyDescent="0.25">
      <c r="A1011" s="5">
        <v>1186</v>
      </c>
      <c r="B1011" s="234" t="s">
        <v>13454</v>
      </c>
      <c r="C1011" s="234" t="s">
        <v>13455</v>
      </c>
      <c r="D1011" s="234" t="s">
        <v>12996</v>
      </c>
      <c r="E1011" s="234" t="s">
        <v>12997</v>
      </c>
      <c r="F1011" s="234" t="s">
        <v>7156</v>
      </c>
      <c r="G1011" s="234" t="s">
        <v>7856</v>
      </c>
      <c r="H1011" s="234" t="s">
        <v>7018</v>
      </c>
      <c r="I1011" s="242"/>
      <c r="J1011" s="242">
        <v>44223</v>
      </c>
      <c r="K1011" s="234" t="s">
        <v>7430</v>
      </c>
      <c r="L1011" s="242">
        <v>44223</v>
      </c>
      <c r="M1011" s="234" t="s">
        <v>7813</v>
      </c>
      <c r="N1011" s="234" t="s">
        <v>12998</v>
      </c>
      <c r="O1011" s="234" t="s">
        <v>12999</v>
      </c>
      <c r="P1011" s="234" t="s">
        <v>6999</v>
      </c>
      <c r="Q1011" s="234"/>
      <c r="R1011" s="234" t="s">
        <v>451</v>
      </c>
      <c r="S1011" t="b">
        <v>0</v>
      </c>
      <c r="T1011" s="242"/>
      <c r="U1011" s="103">
        <v>1</v>
      </c>
      <c r="V1011" s="234" t="s">
        <v>272</v>
      </c>
      <c r="W1011" s="103">
        <v>1</v>
      </c>
      <c r="X1011" s="234" t="s">
        <v>272</v>
      </c>
      <c r="Y1011" s="242"/>
      <c r="Z1011" s="242"/>
      <c r="AA1011" s="103"/>
      <c r="AB1011" s="234" t="s">
        <v>13000</v>
      </c>
      <c r="AC1011" s="243">
        <v>44253.560046296298</v>
      </c>
      <c r="AD1011" s="234" t="s">
        <v>12763</v>
      </c>
      <c r="AE1011" s="235" t="s">
        <v>13456</v>
      </c>
      <c r="AF1011" s="237"/>
      <c r="AG1011" s="234" t="s">
        <v>482</v>
      </c>
      <c r="AH1011" s="241"/>
      <c r="AI1011" t="b">
        <v>1</v>
      </c>
      <c r="AJ1011" t="b">
        <v>0</v>
      </c>
      <c r="AK1011" s="234"/>
      <c r="AL1011" s="103"/>
      <c r="AM1011" t="b">
        <v>0</v>
      </c>
      <c r="AN1011" s="234"/>
      <c r="AO1011" s="103"/>
      <c r="AP1011" s="241"/>
      <c r="AQ1011" s="241"/>
      <c r="AR1011" s="241"/>
      <c r="AS1011" s="241"/>
      <c r="AT1011" s="234" t="s">
        <v>7005</v>
      </c>
      <c r="AU1011" s="234" t="s">
        <v>7085</v>
      </c>
      <c r="AV1011" t="b">
        <v>0</v>
      </c>
      <c r="AW1011" t="b">
        <v>0</v>
      </c>
      <c r="AX1011" s="241"/>
      <c r="AY1011" s="241"/>
      <c r="AZ1011" s="234"/>
      <c r="BA1011" s="234"/>
      <c r="BB1011" s="234"/>
      <c r="BC1011" t="b">
        <v>0</v>
      </c>
      <c r="BD1011" s="234" t="s">
        <v>7821</v>
      </c>
      <c r="BE1011" s="234" t="s">
        <v>7026</v>
      </c>
      <c r="BF1011" s="234" t="s">
        <v>7027</v>
      </c>
      <c r="BG1011" s="234" t="s">
        <v>7010</v>
      </c>
      <c r="BH1011" s="234" t="s">
        <v>55</v>
      </c>
      <c r="BI1011" s="243">
        <v>44573.401817129627</v>
      </c>
      <c r="BJ1011" s="234" t="s">
        <v>442</v>
      </c>
      <c r="BK1011" s="234" t="s">
        <v>451</v>
      </c>
      <c r="BL1011" s="234" t="s">
        <v>451</v>
      </c>
      <c r="BM1011" s="234" t="s">
        <v>451</v>
      </c>
      <c r="BN1011" s="241"/>
      <c r="BO1011" t="b">
        <v>0</v>
      </c>
      <c r="BP1011" t="b">
        <v>0</v>
      </c>
      <c r="BQ1011" t="b">
        <v>0</v>
      </c>
      <c r="BR1011" s="241"/>
      <c r="BS1011" s="241"/>
      <c r="BT1011" s="234" t="s">
        <v>7012</v>
      </c>
      <c r="BU1011" t="b">
        <v>0</v>
      </c>
      <c r="BV1011" s="103"/>
      <c r="BW1011" s="235" t="s">
        <v>13457</v>
      </c>
      <c r="BX1011" s="234" t="s">
        <v>13456</v>
      </c>
      <c r="BY1011" s="234" t="s">
        <v>56</v>
      </c>
      <c r="BZ1011" s="234" t="s">
        <v>7014</v>
      </c>
    </row>
    <row r="1012" spans="1:78" x14ac:dyDescent="0.25">
      <c r="A1012" s="5">
        <v>1185</v>
      </c>
      <c r="B1012" s="234" t="s">
        <v>13458</v>
      </c>
      <c r="C1012" s="234" t="s">
        <v>13459</v>
      </c>
      <c r="D1012" s="234"/>
      <c r="E1012" s="234" t="s">
        <v>13460</v>
      </c>
      <c r="F1012" s="234" t="s">
        <v>2991</v>
      </c>
      <c r="G1012" s="234" t="s">
        <v>11683</v>
      </c>
      <c r="H1012" s="234" t="s">
        <v>7856</v>
      </c>
      <c r="I1012" s="242"/>
      <c r="J1012" s="242">
        <v>44217</v>
      </c>
      <c r="K1012" s="234" t="s">
        <v>7430</v>
      </c>
      <c r="L1012" s="242">
        <v>44230</v>
      </c>
      <c r="M1012" s="234" t="s">
        <v>8448</v>
      </c>
      <c r="N1012" s="234" t="s">
        <v>7430</v>
      </c>
      <c r="O1012" s="234" t="s">
        <v>13461</v>
      </c>
      <c r="P1012" s="234" t="s">
        <v>6999</v>
      </c>
      <c r="Q1012" s="234"/>
      <c r="R1012" s="234" t="s">
        <v>451</v>
      </c>
      <c r="S1012" t="b">
        <v>0</v>
      </c>
      <c r="T1012" s="242"/>
      <c r="U1012" s="103">
        <v>1</v>
      </c>
      <c r="V1012" s="234" t="s">
        <v>272</v>
      </c>
      <c r="W1012" s="103">
        <v>17</v>
      </c>
      <c r="X1012" s="234" t="s">
        <v>272</v>
      </c>
      <c r="Y1012" s="242"/>
      <c r="Z1012" s="242"/>
      <c r="AA1012" s="103"/>
      <c r="AB1012" s="234"/>
      <c r="AC1012" s="243">
        <v>44253.560023148151</v>
      </c>
      <c r="AD1012" s="234" t="s">
        <v>12763</v>
      </c>
      <c r="AE1012" s="235" t="s">
        <v>13462</v>
      </c>
      <c r="AF1012" s="237"/>
      <c r="AG1012" s="234" t="s">
        <v>482</v>
      </c>
      <c r="AH1012" s="241"/>
      <c r="AI1012" t="b">
        <v>1</v>
      </c>
      <c r="AJ1012" t="b">
        <v>0</v>
      </c>
      <c r="AK1012" s="234"/>
      <c r="AL1012" s="103"/>
      <c r="AM1012" t="b">
        <v>0</v>
      </c>
      <c r="AN1012" s="234"/>
      <c r="AO1012" s="103"/>
      <c r="AP1012" s="241"/>
      <c r="AQ1012" s="241"/>
      <c r="AR1012" s="241"/>
      <c r="AS1012" s="241"/>
      <c r="AT1012" s="234"/>
      <c r="AU1012" s="234" t="s">
        <v>7085</v>
      </c>
      <c r="AV1012" t="b">
        <v>0</v>
      </c>
      <c r="AW1012" t="b">
        <v>0</v>
      </c>
      <c r="AX1012" s="241"/>
      <c r="AY1012" s="241"/>
      <c r="AZ1012" s="234"/>
      <c r="BA1012" s="234"/>
      <c r="BB1012" s="234"/>
      <c r="BC1012" t="b">
        <v>1</v>
      </c>
      <c r="BD1012" s="234" t="s">
        <v>8454</v>
      </c>
      <c r="BE1012" s="234" t="s">
        <v>7026</v>
      </c>
      <c r="BF1012" s="234" t="s">
        <v>7027</v>
      </c>
      <c r="BG1012" s="234" t="s">
        <v>7028</v>
      </c>
      <c r="BH1012" s="234" t="s">
        <v>55</v>
      </c>
      <c r="BI1012" s="243">
        <v>44573.401817129627</v>
      </c>
      <c r="BJ1012" s="234" t="s">
        <v>442</v>
      </c>
      <c r="BK1012" s="234" t="s">
        <v>451</v>
      </c>
      <c r="BL1012" s="234" t="s">
        <v>451</v>
      </c>
      <c r="BM1012" s="234" t="s">
        <v>451</v>
      </c>
      <c r="BN1012" s="241"/>
      <c r="BO1012" t="b">
        <v>0</v>
      </c>
      <c r="BP1012" t="b">
        <v>0</v>
      </c>
      <c r="BQ1012" t="b">
        <v>0</v>
      </c>
      <c r="BR1012" s="241"/>
      <c r="BS1012" s="241"/>
      <c r="BT1012" s="234" t="s">
        <v>7012</v>
      </c>
      <c r="BU1012" t="b">
        <v>0</v>
      </c>
      <c r="BV1012" s="103"/>
      <c r="BW1012" s="235" t="s">
        <v>13463</v>
      </c>
      <c r="BX1012" s="234" t="s">
        <v>13462</v>
      </c>
      <c r="BY1012" s="234" t="s">
        <v>56</v>
      </c>
      <c r="BZ1012" s="234" t="s">
        <v>7014</v>
      </c>
    </row>
    <row r="1013" spans="1:78" x14ac:dyDescent="0.25">
      <c r="A1013" s="5">
        <v>1184</v>
      </c>
      <c r="B1013" s="234" t="s">
        <v>13464</v>
      </c>
      <c r="C1013" s="234" t="s">
        <v>13465</v>
      </c>
      <c r="D1013" s="234" t="s">
        <v>9165</v>
      </c>
      <c r="E1013" s="234" t="s">
        <v>13466</v>
      </c>
      <c r="F1013" s="234" t="s">
        <v>7156</v>
      </c>
      <c r="G1013" s="234" t="s">
        <v>7017</v>
      </c>
      <c r="H1013" s="234" t="s">
        <v>7856</v>
      </c>
      <c r="I1013" s="242"/>
      <c r="J1013" s="242">
        <v>44222</v>
      </c>
      <c r="K1013" s="234" t="s">
        <v>7430</v>
      </c>
      <c r="L1013" s="242">
        <v>44230</v>
      </c>
      <c r="M1013" s="234" t="s">
        <v>6996</v>
      </c>
      <c r="N1013" s="234" t="s">
        <v>9167</v>
      </c>
      <c r="O1013" s="234" t="s">
        <v>9168</v>
      </c>
      <c r="P1013" s="234" t="s">
        <v>6999</v>
      </c>
      <c r="Q1013" s="234"/>
      <c r="R1013" s="234" t="s">
        <v>451</v>
      </c>
      <c r="S1013" t="b">
        <v>0</v>
      </c>
      <c r="T1013" s="242"/>
      <c r="U1013" s="103">
        <v>12</v>
      </c>
      <c r="V1013" s="234" t="s">
        <v>272</v>
      </c>
      <c r="W1013" s="103">
        <v>12</v>
      </c>
      <c r="X1013" s="234" t="s">
        <v>272</v>
      </c>
      <c r="Y1013" s="242"/>
      <c r="Z1013" s="242"/>
      <c r="AA1013" s="103"/>
      <c r="AB1013" s="234" t="s">
        <v>9169</v>
      </c>
      <c r="AC1013" s="243">
        <v>44253.56</v>
      </c>
      <c r="AD1013" s="234" t="s">
        <v>12763</v>
      </c>
      <c r="AE1013" s="235" t="s">
        <v>13467</v>
      </c>
      <c r="AF1013" s="237"/>
      <c r="AG1013" s="234" t="s">
        <v>482</v>
      </c>
      <c r="AH1013" s="241"/>
      <c r="AI1013" t="b">
        <v>1</v>
      </c>
      <c r="AJ1013" t="b">
        <v>0</v>
      </c>
      <c r="AK1013" s="234"/>
      <c r="AL1013" s="103"/>
      <c r="AM1013" t="b">
        <v>0</v>
      </c>
      <c r="AN1013" s="234"/>
      <c r="AO1013" s="103"/>
      <c r="AP1013" s="241"/>
      <c r="AQ1013" s="241"/>
      <c r="AR1013" s="241"/>
      <c r="AS1013" s="241"/>
      <c r="AT1013" s="234" t="s">
        <v>7005</v>
      </c>
      <c r="AU1013" s="234" t="s">
        <v>7085</v>
      </c>
      <c r="AV1013" t="b">
        <v>0</v>
      </c>
      <c r="AW1013" t="b">
        <v>0</v>
      </c>
      <c r="AX1013" s="241"/>
      <c r="AY1013" s="241"/>
      <c r="AZ1013" s="234"/>
      <c r="BA1013" s="234"/>
      <c r="BB1013" s="234"/>
      <c r="BC1013" t="b">
        <v>0</v>
      </c>
      <c r="BD1013" s="234" t="s">
        <v>7008</v>
      </c>
      <c r="BE1013" s="234" t="s">
        <v>7026</v>
      </c>
      <c r="BF1013" s="234" t="s">
        <v>7027</v>
      </c>
      <c r="BG1013" s="234" t="s">
        <v>7028</v>
      </c>
      <c r="BH1013" s="234" t="s">
        <v>55</v>
      </c>
      <c r="BI1013" s="243">
        <v>44573.401817129627</v>
      </c>
      <c r="BJ1013" s="234" t="s">
        <v>442</v>
      </c>
      <c r="BK1013" s="234" t="s">
        <v>451</v>
      </c>
      <c r="BL1013" s="234" t="s">
        <v>451</v>
      </c>
      <c r="BM1013" s="234" t="s">
        <v>451</v>
      </c>
      <c r="BN1013" s="241"/>
      <c r="BO1013" t="b">
        <v>0</v>
      </c>
      <c r="BP1013" t="b">
        <v>0</v>
      </c>
      <c r="BQ1013" t="b">
        <v>0</v>
      </c>
      <c r="BR1013" s="241"/>
      <c r="BS1013" s="241"/>
      <c r="BT1013" s="234" t="s">
        <v>7012</v>
      </c>
      <c r="BU1013" t="b">
        <v>0</v>
      </c>
      <c r="BV1013" s="103"/>
      <c r="BW1013" s="235" t="s">
        <v>13468</v>
      </c>
      <c r="BX1013" s="234" t="s">
        <v>13467</v>
      </c>
      <c r="BY1013" s="234" t="s">
        <v>56</v>
      </c>
      <c r="BZ1013" s="234" t="s">
        <v>7014</v>
      </c>
    </row>
    <row r="1014" spans="1:78" x14ac:dyDescent="0.25">
      <c r="A1014" s="5">
        <v>1183</v>
      </c>
      <c r="B1014" s="234" t="s">
        <v>13469</v>
      </c>
      <c r="C1014" s="234" t="s">
        <v>13470</v>
      </c>
      <c r="D1014" s="234" t="s">
        <v>7527</v>
      </c>
      <c r="E1014" s="234" t="s">
        <v>13430</v>
      </c>
      <c r="F1014" s="234" t="s">
        <v>6993</v>
      </c>
      <c r="G1014" s="234" t="s">
        <v>10829</v>
      </c>
      <c r="H1014" s="234" t="s">
        <v>7856</v>
      </c>
      <c r="I1014" s="242"/>
      <c r="J1014" s="242">
        <v>44222</v>
      </c>
      <c r="K1014" s="234" t="s">
        <v>7430</v>
      </c>
      <c r="L1014" s="242">
        <v>44230</v>
      </c>
      <c r="M1014" s="234" t="s">
        <v>6996</v>
      </c>
      <c r="N1014" s="234" t="s">
        <v>7528</v>
      </c>
      <c r="O1014" s="234" t="s">
        <v>7529</v>
      </c>
      <c r="P1014" s="234" t="s">
        <v>6999</v>
      </c>
      <c r="Q1014" s="234"/>
      <c r="R1014" s="234" t="s">
        <v>451</v>
      </c>
      <c r="S1014" t="b">
        <v>0</v>
      </c>
      <c r="T1014" s="242"/>
      <c r="U1014" s="103">
        <v>3</v>
      </c>
      <c r="V1014" s="234" t="s">
        <v>272</v>
      </c>
      <c r="W1014" s="103">
        <v>5</v>
      </c>
      <c r="X1014" s="234" t="s">
        <v>272</v>
      </c>
      <c r="Y1014" s="242"/>
      <c r="Z1014" s="242"/>
      <c r="AA1014" s="103"/>
      <c r="AB1014" s="234" t="s">
        <v>7530</v>
      </c>
      <c r="AC1014" s="243">
        <v>44253.559953703705</v>
      </c>
      <c r="AD1014" s="234" t="s">
        <v>12763</v>
      </c>
      <c r="AE1014" s="235" t="s">
        <v>13471</v>
      </c>
      <c r="AF1014" s="237"/>
      <c r="AG1014" s="234" t="s">
        <v>482</v>
      </c>
      <c r="AH1014" s="241"/>
      <c r="AI1014" t="b">
        <v>1</v>
      </c>
      <c r="AJ1014" t="b">
        <v>0</v>
      </c>
      <c r="AK1014" s="234"/>
      <c r="AL1014" s="103"/>
      <c r="AM1014" t="b">
        <v>0</v>
      </c>
      <c r="AN1014" s="234"/>
      <c r="AO1014" s="103"/>
      <c r="AP1014" s="241"/>
      <c r="AQ1014" s="241"/>
      <c r="AR1014" s="241"/>
      <c r="AS1014" s="241"/>
      <c r="AT1014" s="234" t="s">
        <v>7005</v>
      </c>
      <c r="AU1014" s="234" t="s">
        <v>7085</v>
      </c>
      <c r="AV1014" t="b">
        <v>0</v>
      </c>
      <c r="AW1014" t="b">
        <v>0</v>
      </c>
      <c r="AX1014" s="241"/>
      <c r="AY1014" s="241"/>
      <c r="AZ1014" s="234"/>
      <c r="BA1014" s="234"/>
      <c r="BB1014" s="234"/>
      <c r="BC1014" t="b">
        <v>0</v>
      </c>
      <c r="BD1014" s="234" t="s">
        <v>7008</v>
      </c>
      <c r="BE1014" s="234" t="s">
        <v>7026</v>
      </c>
      <c r="BF1014" s="234" t="s">
        <v>7027</v>
      </c>
      <c r="BG1014" s="234" t="s">
        <v>7028</v>
      </c>
      <c r="BH1014" s="234" t="s">
        <v>55</v>
      </c>
      <c r="BI1014" s="243">
        <v>44573.401805555557</v>
      </c>
      <c r="BJ1014" s="234" t="s">
        <v>442</v>
      </c>
      <c r="BK1014" s="234" t="s">
        <v>451</v>
      </c>
      <c r="BL1014" s="234" t="s">
        <v>451</v>
      </c>
      <c r="BM1014" s="234" t="s">
        <v>451</v>
      </c>
      <c r="BN1014" s="241"/>
      <c r="BO1014" t="b">
        <v>0</v>
      </c>
      <c r="BP1014" t="b">
        <v>0</v>
      </c>
      <c r="BQ1014" t="b">
        <v>0</v>
      </c>
      <c r="BR1014" s="241"/>
      <c r="BS1014" s="241"/>
      <c r="BT1014" s="234" t="s">
        <v>7012</v>
      </c>
      <c r="BU1014" t="b">
        <v>0</v>
      </c>
      <c r="BV1014" s="103"/>
      <c r="BW1014" s="235" t="s">
        <v>13472</v>
      </c>
      <c r="BX1014" s="234" t="s">
        <v>13471</v>
      </c>
      <c r="BY1014" s="234" t="s">
        <v>56</v>
      </c>
      <c r="BZ1014" s="234" t="s">
        <v>7014</v>
      </c>
    </row>
    <row r="1015" spans="1:78" x14ac:dyDescent="0.25">
      <c r="A1015" s="5">
        <v>1182</v>
      </c>
      <c r="B1015" s="234" t="s">
        <v>13473</v>
      </c>
      <c r="C1015" s="234" t="s">
        <v>13474</v>
      </c>
      <c r="D1015" s="234" t="s">
        <v>7581</v>
      </c>
      <c r="E1015" s="234" t="s">
        <v>7192</v>
      </c>
      <c r="F1015" s="234" t="s">
        <v>6993</v>
      </c>
      <c r="G1015" s="234" t="s">
        <v>10404</v>
      </c>
      <c r="H1015" s="234" t="s">
        <v>6994</v>
      </c>
      <c r="I1015" s="242"/>
      <c r="J1015" s="242">
        <v>44222</v>
      </c>
      <c r="K1015" s="234" t="s">
        <v>7430</v>
      </c>
      <c r="L1015" s="242">
        <v>44225</v>
      </c>
      <c r="M1015" s="234" t="s">
        <v>6996</v>
      </c>
      <c r="N1015" s="234" t="s">
        <v>7582</v>
      </c>
      <c r="O1015" s="234" t="s">
        <v>7583</v>
      </c>
      <c r="P1015" s="234" t="s">
        <v>6999</v>
      </c>
      <c r="Q1015" s="234"/>
      <c r="R1015" s="234" t="s">
        <v>451</v>
      </c>
      <c r="S1015" t="b">
        <v>0</v>
      </c>
      <c r="T1015" s="242"/>
      <c r="U1015" s="103">
        <v>2</v>
      </c>
      <c r="V1015" s="234" t="s">
        <v>272</v>
      </c>
      <c r="W1015" s="103">
        <v>2</v>
      </c>
      <c r="X1015" s="234" t="s">
        <v>272</v>
      </c>
      <c r="Y1015" s="242"/>
      <c r="Z1015" s="242"/>
      <c r="AA1015" s="103"/>
      <c r="AB1015" s="234" t="s">
        <v>7584</v>
      </c>
      <c r="AC1015" s="243">
        <v>44253.559918981482</v>
      </c>
      <c r="AD1015" s="234" t="s">
        <v>12763</v>
      </c>
      <c r="AE1015" s="235" t="s">
        <v>13475</v>
      </c>
      <c r="AF1015" s="237"/>
      <c r="AG1015" s="234" t="s">
        <v>482</v>
      </c>
      <c r="AH1015" s="241"/>
      <c r="AI1015" t="b">
        <v>1</v>
      </c>
      <c r="AJ1015" t="b">
        <v>0</v>
      </c>
      <c r="AK1015" s="234"/>
      <c r="AL1015" s="103"/>
      <c r="AM1015" t="b">
        <v>0</v>
      </c>
      <c r="AN1015" s="234"/>
      <c r="AO1015" s="103"/>
      <c r="AP1015" s="241"/>
      <c r="AQ1015" s="241"/>
      <c r="AR1015" s="241"/>
      <c r="AS1015" s="241"/>
      <c r="AT1015" s="234" t="s">
        <v>5226</v>
      </c>
      <c r="AU1015" s="234" t="s">
        <v>7085</v>
      </c>
      <c r="AV1015" t="b">
        <v>0</v>
      </c>
      <c r="AW1015" t="b">
        <v>0</v>
      </c>
      <c r="AX1015" s="241"/>
      <c r="AY1015" s="241"/>
      <c r="AZ1015" s="234"/>
      <c r="BA1015" s="234"/>
      <c r="BB1015" s="234"/>
      <c r="BC1015" t="b">
        <v>0</v>
      </c>
      <c r="BD1015" s="234" t="s">
        <v>7008</v>
      </c>
      <c r="BE1015" s="234" t="s">
        <v>7009</v>
      </c>
      <c r="BF1015" s="234" t="s">
        <v>7027</v>
      </c>
      <c r="BG1015" s="234" t="s">
        <v>7010</v>
      </c>
      <c r="BH1015" s="234" t="s">
        <v>55</v>
      </c>
      <c r="BI1015" s="243">
        <v>44573.401805555557</v>
      </c>
      <c r="BJ1015" s="234" t="s">
        <v>442</v>
      </c>
      <c r="BK1015" s="234" t="s">
        <v>451</v>
      </c>
      <c r="BL1015" s="234" t="s">
        <v>451</v>
      </c>
      <c r="BM1015" s="234" t="s">
        <v>451</v>
      </c>
      <c r="BN1015" s="241"/>
      <c r="BO1015" t="b">
        <v>0</v>
      </c>
      <c r="BP1015" t="b">
        <v>0</v>
      </c>
      <c r="BQ1015" t="b">
        <v>0</v>
      </c>
      <c r="BR1015" s="241"/>
      <c r="BS1015" s="241"/>
      <c r="BT1015" s="234" t="s">
        <v>7012</v>
      </c>
      <c r="BU1015" t="b">
        <v>0</v>
      </c>
      <c r="BV1015" s="103"/>
      <c r="BW1015" s="235" t="s">
        <v>13476</v>
      </c>
      <c r="BX1015" s="234" t="s">
        <v>13475</v>
      </c>
      <c r="BY1015" s="234" t="s">
        <v>56</v>
      </c>
      <c r="BZ1015" s="234" t="s">
        <v>7014</v>
      </c>
    </row>
    <row r="1016" spans="1:78" x14ac:dyDescent="0.25">
      <c r="A1016" s="5">
        <v>1181</v>
      </c>
      <c r="B1016" s="234" t="s">
        <v>13477</v>
      </c>
      <c r="C1016" s="234" t="s">
        <v>13478</v>
      </c>
      <c r="D1016" s="234"/>
      <c r="E1016" s="234" t="s">
        <v>13479</v>
      </c>
      <c r="F1016" s="234" t="s">
        <v>7156</v>
      </c>
      <c r="G1016" s="234" t="s">
        <v>7856</v>
      </c>
      <c r="H1016" s="234" t="s">
        <v>7018</v>
      </c>
      <c r="I1016" s="242"/>
      <c r="J1016" s="242">
        <v>44223</v>
      </c>
      <c r="K1016" s="234" t="s">
        <v>7430</v>
      </c>
      <c r="L1016" s="242">
        <v>44223</v>
      </c>
      <c r="M1016" s="234" t="s">
        <v>7813</v>
      </c>
      <c r="N1016" s="234" t="s">
        <v>7430</v>
      </c>
      <c r="O1016" s="234" t="s">
        <v>13480</v>
      </c>
      <c r="P1016" s="234" t="s">
        <v>6999</v>
      </c>
      <c r="Q1016" s="234"/>
      <c r="R1016" s="234" t="s">
        <v>451</v>
      </c>
      <c r="S1016" t="b">
        <v>0</v>
      </c>
      <c r="T1016" s="242"/>
      <c r="U1016" s="103">
        <v>1</v>
      </c>
      <c r="V1016" s="234" t="s">
        <v>272</v>
      </c>
      <c r="W1016" s="103">
        <v>1</v>
      </c>
      <c r="X1016" s="234" t="s">
        <v>272</v>
      </c>
      <c r="Y1016" s="242"/>
      <c r="Z1016" s="242"/>
      <c r="AA1016" s="103"/>
      <c r="AB1016" s="234"/>
      <c r="AC1016" s="243">
        <v>44253.559895833336</v>
      </c>
      <c r="AD1016" s="234" t="s">
        <v>12763</v>
      </c>
      <c r="AE1016" s="235" t="s">
        <v>13481</v>
      </c>
      <c r="AF1016" s="237"/>
      <c r="AG1016" s="234" t="s">
        <v>482</v>
      </c>
      <c r="AH1016" s="241"/>
      <c r="AI1016" t="b">
        <v>1</v>
      </c>
      <c r="AJ1016" t="b">
        <v>0</v>
      </c>
      <c r="AK1016" s="234"/>
      <c r="AL1016" s="103"/>
      <c r="AM1016" t="b">
        <v>0</v>
      </c>
      <c r="AN1016" s="234"/>
      <c r="AO1016" s="103"/>
      <c r="AP1016" s="241"/>
      <c r="AQ1016" s="241"/>
      <c r="AR1016" s="241"/>
      <c r="AS1016" s="241"/>
      <c r="AT1016" s="234"/>
      <c r="AU1016" s="234" t="s">
        <v>7085</v>
      </c>
      <c r="AV1016" t="b">
        <v>0</v>
      </c>
      <c r="AW1016" t="b">
        <v>0</v>
      </c>
      <c r="AX1016" s="241"/>
      <c r="AY1016" s="241"/>
      <c r="AZ1016" s="234"/>
      <c r="BA1016" s="234"/>
      <c r="BB1016" s="234"/>
      <c r="BC1016" t="b">
        <v>1</v>
      </c>
      <c r="BD1016" s="234" t="s">
        <v>7821</v>
      </c>
      <c r="BE1016" s="234" t="s">
        <v>7026</v>
      </c>
      <c r="BF1016" s="234" t="s">
        <v>7027</v>
      </c>
      <c r="BG1016" s="234" t="s">
        <v>7010</v>
      </c>
      <c r="BH1016" s="234" t="s">
        <v>55</v>
      </c>
      <c r="BI1016" s="243">
        <v>44573.401805555557</v>
      </c>
      <c r="BJ1016" s="234" t="s">
        <v>442</v>
      </c>
      <c r="BK1016" s="234" t="s">
        <v>451</v>
      </c>
      <c r="BL1016" s="234" t="s">
        <v>451</v>
      </c>
      <c r="BM1016" s="234" t="s">
        <v>451</v>
      </c>
      <c r="BN1016" s="241"/>
      <c r="BO1016" t="b">
        <v>0</v>
      </c>
      <c r="BP1016" t="b">
        <v>0</v>
      </c>
      <c r="BQ1016" t="b">
        <v>0</v>
      </c>
      <c r="BR1016" s="241"/>
      <c r="BS1016" s="241"/>
      <c r="BT1016" s="234" t="s">
        <v>7012</v>
      </c>
      <c r="BU1016" t="b">
        <v>0</v>
      </c>
      <c r="BV1016" s="103"/>
      <c r="BW1016" s="235" t="s">
        <v>13482</v>
      </c>
      <c r="BX1016" s="234" t="s">
        <v>13481</v>
      </c>
      <c r="BY1016" s="234" t="s">
        <v>56</v>
      </c>
      <c r="BZ1016" s="234" t="s">
        <v>7014</v>
      </c>
    </row>
    <row r="1017" spans="1:78" x14ac:dyDescent="0.25">
      <c r="A1017" s="5">
        <v>1180</v>
      </c>
      <c r="B1017" s="234" t="s">
        <v>13483</v>
      </c>
      <c r="C1017" s="234" t="s">
        <v>13484</v>
      </c>
      <c r="D1017" s="234" t="s">
        <v>8621</v>
      </c>
      <c r="E1017" s="234" t="s">
        <v>8621</v>
      </c>
      <c r="F1017" s="234" t="s">
        <v>7156</v>
      </c>
      <c r="G1017" s="234" t="s">
        <v>7017</v>
      </c>
      <c r="H1017" s="234" t="s">
        <v>7856</v>
      </c>
      <c r="I1017" s="242"/>
      <c r="J1017" s="242">
        <v>44219</v>
      </c>
      <c r="K1017" s="234" t="s">
        <v>7430</v>
      </c>
      <c r="L1017" s="242">
        <v>44230</v>
      </c>
      <c r="M1017" s="234" t="s">
        <v>7264</v>
      </c>
      <c r="N1017" s="234" t="s">
        <v>8623</v>
      </c>
      <c r="O1017" s="234" t="s">
        <v>9134</v>
      </c>
      <c r="P1017" s="234" t="s">
        <v>6999</v>
      </c>
      <c r="Q1017" s="234"/>
      <c r="R1017" s="234" t="s">
        <v>451</v>
      </c>
      <c r="S1017" t="b">
        <v>0</v>
      </c>
      <c r="T1017" s="242"/>
      <c r="U1017" s="103">
        <v>20</v>
      </c>
      <c r="V1017" s="234" t="s">
        <v>272</v>
      </c>
      <c r="W1017" s="103">
        <v>20</v>
      </c>
      <c r="X1017" s="234" t="s">
        <v>272</v>
      </c>
      <c r="Y1017" s="242"/>
      <c r="Z1017" s="242"/>
      <c r="AA1017" s="103"/>
      <c r="AB1017" s="234" t="s">
        <v>8625</v>
      </c>
      <c r="AC1017" s="243">
        <v>44253.559872685182</v>
      </c>
      <c r="AD1017" s="234" t="s">
        <v>12763</v>
      </c>
      <c r="AE1017" s="235" t="s">
        <v>13485</v>
      </c>
      <c r="AF1017" s="237"/>
      <c r="AG1017" s="234" t="s">
        <v>482</v>
      </c>
      <c r="AH1017" s="241"/>
      <c r="AI1017" t="b">
        <v>1</v>
      </c>
      <c r="AJ1017" t="b">
        <v>0</v>
      </c>
      <c r="AK1017" s="234"/>
      <c r="AL1017" s="103"/>
      <c r="AM1017" t="b">
        <v>0</v>
      </c>
      <c r="AN1017" s="234"/>
      <c r="AO1017" s="103"/>
      <c r="AP1017" s="241"/>
      <c r="AQ1017" s="241"/>
      <c r="AR1017" s="241"/>
      <c r="AS1017" s="241"/>
      <c r="AT1017" s="234" t="s">
        <v>7005</v>
      </c>
      <c r="AU1017" s="234" t="s">
        <v>7085</v>
      </c>
      <c r="AV1017" t="b">
        <v>0</v>
      </c>
      <c r="AW1017" t="b">
        <v>0</v>
      </c>
      <c r="AX1017" s="241"/>
      <c r="AY1017" s="241"/>
      <c r="AZ1017" s="234"/>
      <c r="BA1017" s="234"/>
      <c r="BB1017" s="234"/>
      <c r="BC1017" t="b">
        <v>0</v>
      </c>
      <c r="BD1017" s="234" t="s">
        <v>7270</v>
      </c>
      <c r="BE1017" s="234" t="s">
        <v>7026</v>
      </c>
      <c r="BF1017" s="234" t="s">
        <v>7027</v>
      </c>
      <c r="BG1017" s="234" t="s">
        <v>7028</v>
      </c>
      <c r="BH1017" s="234" t="s">
        <v>55</v>
      </c>
      <c r="BI1017" s="243">
        <v>44573.40179398148</v>
      </c>
      <c r="BJ1017" s="234" t="s">
        <v>442</v>
      </c>
      <c r="BK1017" s="234" t="s">
        <v>451</v>
      </c>
      <c r="BL1017" s="234" t="s">
        <v>451</v>
      </c>
      <c r="BM1017" s="234" t="s">
        <v>451</v>
      </c>
      <c r="BN1017" s="241"/>
      <c r="BO1017" t="b">
        <v>0</v>
      </c>
      <c r="BP1017" t="b">
        <v>0</v>
      </c>
      <c r="BQ1017" t="b">
        <v>0</v>
      </c>
      <c r="BR1017" s="241"/>
      <c r="BS1017" s="241"/>
      <c r="BT1017" s="234" t="s">
        <v>7012</v>
      </c>
      <c r="BU1017" t="b">
        <v>0</v>
      </c>
      <c r="BV1017" s="103"/>
      <c r="BW1017" s="235" t="s">
        <v>13486</v>
      </c>
      <c r="BX1017" s="234" t="s">
        <v>13485</v>
      </c>
      <c r="BY1017" s="234" t="s">
        <v>56</v>
      </c>
      <c r="BZ1017" s="234" t="s">
        <v>7014</v>
      </c>
    </row>
    <row r="1018" spans="1:78" x14ac:dyDescent="0.25">
      <c r="A1018" s="5">
        <v>1179</v>
      </c>
      <c r="B1018" s="234" t="s">
        <v>13487</v>
      </c>
      <c r="C1018" s="234" t="s">
        <v>13488</v>
      </c>
      <c r="D1018" s="234" t="s">
        <v>11753</v>
      </c>
      <c r="E1018" s="234" t="s">
        <v>11754</v>
      </c>
      <c r="F1018" s="234" t="s">
        <v>7156</v>
      </c>
      <c r="G1018" s="234" t="s">
        <v>7856</v>
      </c>
      <c r="H1018" s="234" t="s">
        <v>7018</v>
      </c>
      <c r="I1018" s="242"/>
      <c r="J1018" s="242">
        <v>44222</v>
      </c>
      <c r="K1018" s="234" t="s">
        <v>7430</v>
      </c>
      <c r="L1018" s="242">
        <v>44223</v>
      </c>
      <c r="M1018" s="234" t="s">
        <v>7159</v>
      </c>
      <c r="N1018" s="234" t="s">
        <v>11756</v>
      </c>
      <c r="O1018" s="234" t="s">
        <v>11898</v>
      </c>
      <c r="P1018" s="234" t="s">
        <v>6999</v>
      </c>
      <c r="Q1018" s="234"/>
      <c r="R1018" s="234" t="s">
        <v>451</v>
      </c>
      <c r="S1018" t="b">
        <v>0</v>
      </c>
      <c r="T1018" s="242"/>
      <c r="U1018" s="103">
        <v>1</v>
      </c>
      <c r="V1018" s="234" t="s">
        <v>272</v>
      </c>
      <c r="W1018" s="103">
        <v>1</v>
      </c>
      <c r="X1018" s="234" t="s">
        <v>272</v>
      </c>
      <c r="Y1018" s="242"/>
      <c r="Z1018" s="242"/>
      <c r="AA1018" s="103"/>
      <c r="AB1018" s="234" t="s">
        <v>11758</v>
      </c>
      <c r="AC1018" s="243">
        <v>44253.559849537036</v>
      </c>
      <c r="AD1018" s="234" t="s">
        <v>12763</v>
      </c>
      <c r="AE1018" s="235" t="s">
        <v>13489</v>
      </c>
      <c r="AF1018" s="237"/>
      <c r="AG1018" s="234" t="s">
        <v>482</v>
      </c>
      <c r="AH1018" s="241"/>
      <c r="AI1018" t="b">
        <v>1</v>
      </c>
      <c r="AJ1018" t="b">
        <v>0</v>
      </c>
      <c r="AK1018" s="234"/>
      <c r="AL1018" s="103"/>
      <c r="AM1018" t="b">
        <v>0</v>
      </c>
      <c r="AN1018" s="234"/>
      <c r="AO1018" s="103"/>
      <c r="AP1018" s="241"/>
      <c r="AQ1018" s="241"/>
      <c r="AR1018" s="241"/>
      <c r="AS1018" s="241"/>
      <c r="AT1018" s="234" t="s">
        <v>7005</v>
      </c>
      <c r="AU1018" s="234" t="s">
        <v>7085</v>
      </c>
      <c r="AV1018" t="b">
        <v>0</v>
      </c>
      <c r="AW1018" t="b">
        <v>0</v>
      </c>
      <c r="AX1018" s="241"/>
      <c r="AY1018" s="241"/>
      <c r="AZ1018" s="234"/>
      <c r="BA1018" s="234"/>
      <c r="BB1018" s="234"/>
      <c r="BC1018" t="b">
        <v>0</v>
      </c>
      <c r="BD1018" s="234" t="s">
        <v>7170</v>
      </c>
      <c r="BE1018" s="234" t="s">
        <v>7026</v>
      </c>
      <c r="BF1018" s="234" t="s">
        <v>7027</v>
      </c>
      <c r="BG1018" s="234" t="s">
        <v>7010</v>
      </c>
      <c r="BH1018" s="234" t="s">
        <v>55</v>
      </c>
      <c r="BI1018" s="243">
        <v>44573.40179398148</v>
      </c>
      <c r="BJ1018" s="234" t="s">
        <v>442</v>
      </c>
      <c r="BK1018" s="234" t="s">
        <v>451</v>
      </c>
      <c r="BL1018" s="234" t="s">
        <v>451</v>
      </c>
      <c r="BM1018" s="234" t="s">
        <v>451</v>
      </c>
      <c r="BN1018" s="241"/>
      <c r="BO1018" t="b">
        <v>0</v>
      </c>
      <c r="BP1018" t="b">
        <v>0</v>
      </c>
      <c r="BQ1018" t="b">
        <v>0</v>
      </c>
      <c r="BR1018" s="241"/>
      <c r="BS1018" s="241"/>
      <c r="BT1018" s="234" t="s">
        <v>7012</v>
      </c>
      <c r="BU1018" t="b">
        <v>0</v>
      </c>
      <c r="BV1018" s="103"/>
      <c r="BW1018" s="235" t="s">
        <v>13490</v>
      </c>
      <c r="BX1018" s="234" t="s">
        <v>13489</v>
      </c>
      <c r="BY1018" s="234" t="s">
        <v>56</v>
      </c>
      <c r="BZ1018" s="234" t="s">
        <v>7014</v>
      </c>
    </row>
    <row r="1019" spans="1:78" x14ac:dyDescent="0.25">
      <c r="A1019" s="5">
        <v>1178</v>
      </c>
      <c r="B1019" s="234" t="s">
        <v>13491</v>
      </c>
      <c r="C1019" s="234" t="s">
        <v>13492</v>
      </c>
      <c r="D1019" s="234"/>
      <c r="E1019" s="234" t="s">
        <v>13493</v>
      </c>
      <c r="F1019" s="234" t="s">
        <v>7156</v>
      </c>
      <c r="G1019" s="234" t="s">
        <v>7856</v>
      </c>
      <c r="H1019" s="234" t="s">
        <v>7018</v>
      </c>
      <c r="I1019" s="242"/>
      <c r="J1019" s="242">
        <v>44223</v>
      </c>
      <c r="K1019" s="234" t="s">
        <v>7430</v>
      </c>
      <c r="L1019" s="242">
        <v>44223</v>
      </c>
      <c r="M1019" s="234" t="s">
        <v>8885</v>
      </c>
      <c r="N1019" s="234" t="s">
        <v>7430</v>
      </c>
      <c r="O1019" s="234" t="s">
        <v>11699</v>
      </c>
      <c r="P1019" s="234" t="s">
        <v>6999</v>
      </c>
      <c r="Q1019" s="234"/>
      <c r="R1019" s="234" t="s">
        <v>451</v>
      </c>
      <c r="S1019" t="b">
        <v>0</v>
      </c>
      <c r="T1019" s="242"/>
      <c r="U1019" s="103">
        <v>2</v>
      </c>
      <c r="V1019" s="234" t="s">
        <v>272</v>
      </c>
      <c r="W1019" s="103">
        <v>2</v>
      </c>
      <c r="X1019" s="234" t="s">
        <v>272</v>
      </c>
      <c r="Y1019" s="242"/>
      <c r="Z1019" s="242"/>
      <c r="AA1019" s="103"/>
      <c r="AB1019" s="234"/>
      <c r="AC1019" s="243">
        <v>44253.55982638889</v>
      </c>
      <c r="AD1019" s="234" t="s">
        <v>12763</v>
      </c>
      <c r="AE1019" s="235" t="s">
        <v>13494</v>
      </c>
      <c r="AF1019" s="237"/>
      <c r="AG1019" s="234" t="s">
        <v>482</v>
      </c>
      <c r="AH1019" s="241"/>
      <c r="AI1019" t="b">
        <v>1</v>
      </c>
      <c r="AJ1019" t="b">
        <v>0</v>
      </c>
      <c r="AK1019" s="234"/>
      <c r="AL1019" s="103"/>
      <c r="AM1019" t="b">
        <v>0</v>
      </c>
      <c r="AN1019" s="234"/>
      <c r="AO1019" s="103"/>
      <c r="AP1019" s="241"/>
      <c r="AQ1019" s="241"/>
      <c r="AR1019" s="241"/>
      <c r="AS1019" s="241"/>
      <c r="AT1019" s="234"/>
      <c r="AU1019" s="234" t="s">
        <v>7085</v>
      </c>
      <c r="AV1019" t="b">
        <v>0</v>
      </c>
      <c r="AW1019" t="b">
        <v>0</v>
      </c>
      <c r="AX1019" s="241"/>
      <c r="AY1019" s="241"/>
      <c r="AZ1019" s="234"/>
      <c r="BA1019" s="234"/>
      <c r="BB1019" s="234"/>
      <c r="BC1019" t="b">
        <v>1</v>
      </c>
      <c r="BD1019" s="234" t="s">
        <v>8890</v>
      </c>
      <c r="BE1019" s="234" t="s">
        <v>7026</v>
      </c>
      <c r="BF1019" s="234" t="s">
        <v>7027</v>
      </c>
      <c r="BG1019" s="234" t="s">
        <v>7010</v>
      </c>
      <c r="BH1019" s="234" t="s">
        <v>55</v>
      </c>
      <c r="BI1019" s="243">
        <v>44573.40179398148</v>
      </c>
      <c r="BJ1019" s="234" t="s">
        <v>442</v>
      </c>
      <c r="BK1019" s="234" t="s">
        <v>451</v>
      </c>
      <c r="BL1019" s="234" t="s">
        <v>451</v>
      </c>
      <c r="BM1019" s="234" t="s">
        <v>451</v>
      </c>
      <c r="BN1019" s="241"/>
      <c r="BO1019" t="b">
        <v>0</v>
      </c>
      <c r="BP1019" t="b">
        <v>0</v>
      </c>
      <c r="BQ1019" t="b">
        <v>0</v>
      </c>
      <c r="BR1019" s="241"/>
      <c r="BS1019" s="241"/>
      <c r="BT1019" s="234" t="s">
        <v>7012</v>
      </c>
      <c r="BU1019" t="b">
        <v>0</v>
      </c>
      <c r="BV1019" s="103"/>
      <c r="BW1019" s="235" t="s">
        <v>13495</v>
      </c>
      <c r="BX1019" s="234" t="s">
        <v>13494</v>
      </c>
      <c r="BY1019" s="234" t="s">
        <v>56</v>
      </c>
      <c r="BZ1019" s="234" t="s">
        <v>7014</v>
      </c>
    </row>
    <row r="1020" spans="1:78" x14ac:dyDescent="0.25">
      <c r="A1020" s="5">
        <v>1177</v>
      </c>
      <c r="B1020" s="234" t="s">
        <v>13496</v>
      </c>
      <c r="C1020" s="234" t="s">
        <v>13497</v>
      </c>
      <c r="D1020" s="234"/>
      <c r="E1020" s="234" t="s">
        <v>11932</v>
      </c>
      <c r="F1020" s="234" t="s">
        <v>7156</v>
      </c>
      <c r="G1020" s="234" t="s">
        <v>7157</v>
      </c>
      <c r="H1020" s="234" t="s">
        <v>7825</v>
      </c>
      <c r="I1020" s="242"/>
      <c r="J1020" s="242">
        <v>44223</v>
      </c>
      <c r="K1020" s="234" t="s">
        <v>7430</v>
      </c>
      <c r="L1020" s="242">
        <v>44237</v>
      </c>
      <c r="M1020" s="234" t="s">
        <v>7813</v>
      </c>
      <c r="N1020" s="234" t="s">
        <v>7430</v>
      </c>
      <c r="O1020" s="234" t="s">
        <v>11934</v>
      </c>
      <c r="P1020" s="234" t="s">
        <v>6999</v>
      </c>
      <c r="Q1020" s="234"/>
      <c r="R1020" s="234" t="s">
        <v>451</v>
      </c>
      <c r="S1020" t="b">
        <v>0</v>
      </c>
      <c r="T1020" s="242"/>
      <c r="U1020" s="103">
        <v>60</v>
      </c>
      <c r="V1020" s="234" t="s">
        <v>272</v>
      </c>
      <c r="W1020" s="103">
        <v>180</v>
      </c>
      <c r="X1020" s="234" t="s">
        <v>272</v>
      </c>
      <c r="Y1020" s="242"/>
      <c r="Z1020" s="242"/>
      <c r="AA1020" s="103"/>
      <c r="AB1020" s="234"/>
      <c r="AC1020" s="243">
        <v>44253.55978009259</v>
      </c>
      <c r="AD1020" s="234" t="s">
        <v>12763</v>
      </c>
      <c r="AE1020" s="235" t="s">
        <v>13498</v>
      </c>
      <c r="AF1020" s="237"/>
      <c r="AG1020" s="234" t="s">
        <v>482</v>
      </c>
      <c r="AH1020" s="241"/>
      <c r="AI1020" t="b">
        <v>1</v>
      </c>
      <c r="AJ1020" t="b">
        <v>0</v>
      </c>
      <c r="AK1020" s="234"/>
      <c r="AL1020" s="103"/>
      <c r="AM1020" t="b">
        <v>0</v>
      </c>
      <c r="AN1020" s="234"/>
      <c r="AO1020" s="103"/>
      <c r="AP1020" s="241"/>
      <c r="AQ1020" s="241"/>
      <c r="AR1020" s="241"/>
      <c r="AS1020" s="241"/>
      <c r="AT1020" s="234" t="s">
        <v>7005</v>
      </c>
      <c r="AU1020" s="234" t="s">
        <v>7085</v>
      </c>
      <c r="AV1020" t="b">
        <v>0</v>
      </c>
      <c r="AW1020" t="b">
        <v>0</v>
      </c>
      <c r="AX1020" s="241"/>
      <c r="AY1020" s="241"/>
      <c r="AZ1020" s="234"/>
      <c r="BA1020" s="234"/>
      <c r="BB1020" s="234"/>
      <c r="BC1020" t="b">
        <v>1</v>
      </c>
      <c r="BD1020" s="234" t="s">
        <v>7821</v>
      </c>
      <c r="BE1020" s="234" t="s">
        <v>7171</v>
      </c>
      <c r="BF1020" s="234" t="s">
        <v>7027</v>
      </c>
      <c r="BG1020" s="234" t="s">
        <v>7028</v>
      </c>
      <c r="BH1020" s="234" t="s">
        <v>55</v>
      </c>
      <c r="BI1020" s="243">
        <v>44573.401782407411</v>
      </c>
      <c r="BJ1020" s="234" t="s">
        <v>442</v>
      </c>
      <c r="BK1020" s="234" t="s">
        <v>451</v>
      </c>
      <c r="BL1020" s="234" t="s">
        <v>451</v>
      </c>
      <c r="BM1020" s="234" t="s">
        <v>451</v>
      </c>
      <c r="BN1020" s="241"/>
      <c r="BO1020" t="b">
        <v>0</v>
      </c>
      <c r="BP1020" t="b">
        <v>0</v>
      </c>
      <c r="BQ1020" t="b">
        <v>0</v>
      </c>
      <c r="BR1020" s="241"/>
      <c r="BS1020" s="241"/>
      <c r="BT1020" s="234" t="s">
        <v>7047</v>
      </c>
      <c r="BU1020" t="b">
        <v>0</v>
      </c>
      <c r="BV1020" s="103"/>
      <c r="BW1020" s="235" t="s">
        <v>13499</v>
      </c>
      <c r="BX1020" s="234" t="s">
        <v>13498</v>
      </c>
      <c r="BY1020" s="234" t="s">
        <v>56</v>
      </c>
      <c r="BZ1020" s="234" t="s">
        <v>7014</v>
      </c>
    </row>
    <row r="1021" spans="1:78" x14ac:dyDescent="0.25">
      <c r="A1021" s="5">
        <v>1176</v>
      </c>
      <c r="B1021" s="234" t="s">
        <v>13500</v>
      </c>
      <c r="C1021" s="234" t="s">
        <v>13501</v>
      </c>
      <c r="D1021" s="234" t="s">
        <v>8075</v>
      </c>
      <c r="E1021" s="234" t="s">
        <v>8468</v>
      </c>
      <c r="F1021" s="234" t="s">
        <v>2991</v>
      </c>
      <c r="G1021" s="234" t="s">
        <v>7864</v>
      </c>
      <c r="H1021" s="234" t="s">
        <v>7034</v>
      </c>
      <c r="I1021" s="242"/>
      <c r="J1021" s="242">
        <v>44218</v>
      </c>
      <c r="K1021" s="234" t="s">
        <v>7430</v>
      </c>
      <c r="L1021" s="242">
        <v>44225</v>
      </c>
      <c r="M1021" s="234" t="s">
        <v>6996</v>
      </c>
      <c r="N1021" s="234" t="s">
        <v>8077</v>
      </c>
      <c r="O1021" s="234" t="s">
        <v>13502</v>
      </c>
      <c r="P1021" s="234" t="s">
        <v>6999</v>
      </c>
      <c r="Q1021" s="234"/>
      <c r="R1021" s="234" t="s">
        <v>451</v>
      </c>
      <c r="S1021" t="b">
        <v>0</v>
      </c>
      <c r="T1021" s="242"/>
      <c r="U1021" s="103">
        <v>1875</v>
      </c>
      <c r="V1021" s="234" t="s">
        <v>272</v>
      </c>
      <c r="W1021" s="103">
        <v>22504</v>
      </c>
      <c r="X1021" s="234" t="s">
        <v>272</v>
      </c>
      <c r="Y1021" s="242"/>
      <c r="Z1021" s="242"/>
      <c r="AA1021" s="103"/>
      <c r="AB1021" s="234" t="s">
        <v>8079</v>
      </c>
      <c r="AC1021" s="243">
        <v>44253.559745370374</v>
      </c>
      <c r="AD1021" s="234" t="s">
        <v>12763</v>
      </c>
      <c r="AE1021" s="235" t="s">
        <v>13503</v>
      </c>
      <c r="AF1021" s="237"/>
      <c r="AG1021" s="234" t="s">
        <v>482</v>
      </c>
      <c r="AH1021" s="241"/>
      <c r="AI1021" t="b">
        <v>1</v>
      </c>
      <c r="AJ1021" t="b">
        <v>0</v>
      </c>
      <c r="AK1021" s="234"/>
      <c r="AL1021" s="103"/>
      <c r="AM1021" t="b">
        <v>0</v>
      </c>
      <c r="AN1021" s="234"/>
      <c r="AO1021" s="103"/>
      <c r="AP1021" s="241"/>
      <c r="AQ1021" s="241"/>
      <c r="AR1021" s="241"/>
      <c r="AS1021" s="241"/>
      <c r="AT1021" s="234" t="s">
        <v>7120</v>
      </c>
      <c r="AU1021" s="234" t="s">
        <v>7085</v>
      </c>
      <c r="AV1021" t="b">
        <v>0</v>
      </c>
      <c r="AW1021" t="b">
        <v>0</v>
      </c>
      <c r="AX1021" s="241"/>
      <c r="AY1021" s="241"/>
      <c r="AZ1021" s="234"/>
      <c r="BA1021" s="234"/>
      <c r="BB1021" s="234"/>
      <c r="BC1021" t="b">
        <v>0</v>
      </c>
      <c r="BD1021" s="234" t="s">
        <v>7008</v>
      </c>
      <c r="BE1021" s="234" t="s">
        <v>7045</v>
      </c>
      <c r="BF1021" s="234" t="s">
        <v>6972</v>
      </c>
      <c r="BG1021" s="234" t="s">
        <v>7028</v>
      </c>
      <c r="BH1021" s="234" t="s">
        <v>55</v>
      </c>
      <c r="BI1021" s="243">
        <v>44573.401782407411</v>
      </c>
      <c r="BJ1021" s="234" t="s">
        <v>442</v>
      </c>
      <c r="BK1021" s="234" t="s">
        <v>451</v>
      </c>
      <c r="BL1021" s="234" t="s">
        <v>451</v>
      </c>
      <c r="BM1021" s="234" t="s">
        <v>451</v>
      </c>
      <c r="BN1021" s="241"/>
      <c r="BO1021" t="b">
        <v>0</v>
      </c>
      <c r="BP1021" t="b">
        <v>0</v>
      </c>
      <c r="BQ1021" t="b">
        <v>0</v>
      </c>
      <c r="BR1021" s="241"/>
      <c r="BS1021" s="241"/>
      <c r="BT1021" s="234" t="s">
        <v>7047</v>
      </c>
      <c r="BU1021" t="b">
        <v>0</v>
      </c>
      <c r="BV1021" s="103"/>
      <c r="BW1021" s="235" t="s">
        <v>13504</v>
      </c>
      <c r="BX1021" s="234" t="s">
        <v>13503</v>
      </c>
      <c r="BY1021" s="234" t="s">
        <v>56</v>
      </c>
      <c r="BZ1021" s="234" t="s">
        <v>7014</v>
      </c>
    </row>
    <row r="1022" spans="1:78" x14ac:dyDescent="0.25">
      <c r="A1022" s="5">
        <v>1175</v>
      </c>
      <c r="B1022" s="234" t="s">
        <v>13505</v>
      </c>
      <c r="C1022" s="234" t="s">
        <v>13506</v>
      </c>
      <c r="D1022" s="234"/>
      <c r="E1022" s="234" t="s">
        <v>13507</v>
      </c>
      <c r="F1022" s="234" t="s">
        <v>7156</v>
      </c>
      <c r="G1022" s="234" t="s">
        <v>7856</v>
      </c>
      <c r="H1022" s="234" t="s">
        <v>7018</v>
      </c>
      <c r="I1022" s="242"/>
      <c r="J1022" s="242">
        <v>44222</v>
      </c>
      <c r="K1022" s="234" t="s">
        <v>7430</v>
      </c>
      <c r="L1022" s="242">
        <v>44223</v>
      </c>
      <c r="M1022" s="234" t="s">
        <v>8885</v>
      </c>
      <c r="N1022" s="234" t="s">
        <v>7430</v>
      </c>
      <c r="O1022" s="234" t="s">
        <v>13508</v>
      </c>
      <c r="P1022" s="234" t="s">
        <v>6999</v>
      </c>
      <c r="Q1022" s="234"/>
      <c r="R1022" s="234" t="s">
        <v>451</v>
      </c>
      <c r="S1022" t="b">
        <v>0</v>
      </c>
      <c r="T1022" s="242"/>
      <c r="U1022" s="103">
        <v>1</v>
      </c>
      <c r="V1022" s="234" t="s">
        <v>272</v>
      </c>
      <c r="W1022" s="103">
        <v>1</v>
      </c>
      <c r="X1022" s="234" t="s">
        <v>272</v>
      </c>
      <c r="Y1022" s="242"/>
      <c r="Z1022" s="242"/>
      <c r="AA1022" s="103"/>
      <c r="AB1022" s="234"/>
      <c r="AC1022" s="243">
        <v>44253.559710648151</v>
      </c>
      <c r="AD1022" s="234" t="s">
        <v>12763</v>
      </c>
      <c r="AE1022" s="235" t="s">
        <v>13509</v>
      </c>
      <c r="AF1022" s="237"/>
      <c r="AG1022" s="234" t="s">
        <v>482</v>
      </c>
      <c r="AH1022" s="241"/>
      <c r="AI1022" t="b">
        <v>1</v>
      </c>
      <c r="AJ1022" t="b">
        <v>0</v>
      </c>
      <c r="AK1022" s="234"/>
      <c r="AL1022" s="103"/>
      <c r="AM1022" t="b">
        <v>0</v>
      </c>
      <c r="AN1022" s="234"/>
      <c r="AO1022" s="103"/>
      <c r="AP1022" s="241"/>
      <c r="AQ1022" s="241"/>
      <c r="AR1022" s="241"/>
      <c r="AS1022" s="241"/>
      <c r="AT1022" s="234"/>
      <c r="AU1022" s="234" t="s">
        <v>7085</v>
      </c>
      <c r="AV1022" t="b">
        <v>0</v>
      </c>
      <c r="AW1022" t="b">
        <v>0</v>
      </c>
      <c r="AX1022" s="241"/>
      <c r="AY1022" s="241"/>
      <c r="AZ1022" s="234"/>
      <c r="BA1022" s="234"/>
      <c r="BB1022" s="234"/>
      <c r="BC1022" t="b">
        <v>1</v>
      </c>
      <c r="BD1022" s="234" t="s">
        <v>8890</v>
      </c>
      <c r="BE1022" s="234" t="s">
        <v>7026</v>
      </c>
      <c r="BF1022" s="234" t="s">
        <v>7027</v>
      </c>
      <c r="BG1022" s="234" t="s">
        <v>7010</v>
      </c>
      <c r="BH1022" s="234" t="s">
        <v>55</v>
      </c>
      <c r="BI1022" s="243">
        <v>44573.401782407411</v>
      </c>
      <c r="BJ1022" s="234" t="s">
        <v>442</v>
      </c>
      <c r="BK1022" s="234" t="s">
        <v>451</v>
      </c>
      <c r="BL1022" s="234" t="s">
        <v>451</v>
      </c>
      <c r="BM1022" s="234" t="s">
        <v>451</v>
      </c>
      <c r="BN1022" s="241"/>
      <c r="BO1022" t="b">
        <v>0</v>
      </c>
      <c r="BP1022" t="b">
        <v>0</v>
      </c>
      <c r="BQ1022" t="b">
        <v>0</v>
      </c>
      <c r="BR1022" s="241"/>
      <c r="BS1022" s="241"/>
      <c r="BT1022" s="234" t="s">
        <v>7012</v>
      </c>
      <c r="BU1022" t="b">
        <v>0</v>
      </c>
      <c r="BV1022" s="103"/>
      <c r="BW1022" s="235" t="s">
        <v>13510</v>
      </c>
      <c r="BX1022" s="234" t="s">
        <v>13509</v>
      </c>
      <c r="BY1022" s="234" t="s">
        <v>56</v>
      </c>
      <c r="BZ1022" s="234" t="s">
        <v>7014</v>
      </c>
    </row>
    <row r="1023" spans="1:78" x14ac:dyDescent="0.25">
      <c r="A1023" s="5">
        <v>1174</v>
      </c>
      <c r="B1023" s="234" t="s">
        <v>13511</v>
      </c>
      <c r="C1023" s="234" t="s">
        <v>13512</v>
      </c>
      <c r="D1023" s="234"/>
      <c r="E1023" s="234" t="s">
        <v>13513</v>
      </c>
      <c r="F1023" s="234" t="s">
        <v>7156</v>
      </c>
      <c r="G1023" s="234" t="s">
        <v>7856</v>
      </c>
      <c r="H1023" s="234" t="s">
        <v>7018</v>
      </c>
      <c r="I1023" s="242"/>
      <c r="J1023" s="242">
        <v>44223</v>
      </c>
      <c r="K1023" s="234" t="s">
        <v>7430</v>
      </c>
      <c r="L1023" s="242">
        <v>44223</v>
      </c>
      <c r="M1023" s="234" t="s">
        <v>8885</v>
      </c>
      <c r="N1023" s="234" t="s">
        <v>7430</v>
      </c>
      <c r="O1023" s="234" t="s">
        <v>13514</v>
      </c>
      <c r="P1023" s="234" t="s">
        <v>6999</v>
      </c>
      <c r="Q1023" s="234"/>
      <c r="R1023" s="234" t="s">
        <v>451</v>
      </c>
      <c r="S1023" t="b">
        <v>0</v>
      </c>
      <c r="T1023" s="242"/>
      <c r="U1023" s="103">
        <v>6</v>
      </c>
      <c r="V1023" s="234" t="s">
        <v>272</v>
      </c>
      <c r="W1023" s="103">
        <v>6</v>
      </c>
      <c r="X1023" s="234" t="s">
        <v>272</v>
      </c>
      <c r="Y1023" s="242"/>
      <c r="Z1023" s="242"/>
      <c r="AA1023" s="103"/>
      <c r="AB1023" s="234"/>
      <c r="AC1023" s="243">
        <v>44253.559675925928</v>
      </c>
      <c r="AD1023" s="234" t="s">
        <v>12763</v>
      </c>
      <c r="AE1023" s="235" t="s">
        <v>13515</v>
      </c>
      <c r="AF1023" s="237"/>
      <c r="AG1023" s="234" t="s">
        <v>482</v>
      </c>
      <c r="AH1023" s="241"/>
      <c r="AI1023" t="b">
        <v>1</v>
      </c>
      <c r="AJ1023" t="b">
        <v>0</v>
      </c>
      <c r="AK1023" s="234"/>
      <c r="AL1023" s="103"/>
      <c r="AM1023" t="b">
        <v>0</v>
      </c>
      <c r="AN1023" s="234"/>
      <c r="AO1023" s="103"/>
      <c r="AP1023" s="241"/>
      <c r="AQ1023" s="241"/>
      <c r="AR1023" s="241"/>
      <c r="AS1023" s="241"/>
      <c r="AT1023" s="234"/>
      <c r="AU1023" s="234" t="s">
        <v>7085</v>
      </c>
      <c r="AV1023" t="b">
        <v>0</v>
      </c>
      <c r="AW1023" t="b">
        <v>0</v>
      </c>
      <c r="AX1023" s="241"/>
      <c r="AY1023" s="241"/>
      <c r="AZ1023" s="234"/>
      <c r="BA1023" s="234"/>
      <c r="BB1023" s="234"/>
      <c r="BC1023" t="b">
        <v>1</v>
      </c>
      <c r="BD1023" s="234" t="s">
        <v>8890</v>
      </c>
      <c r="BE1023" s="234" t="s">
        <v>7026</v>
      </c>
      <c r="BF1023" s="234" t="s">
        <v>7027</v>
      </c>
      <c r="BG1023" s="234" t="s">
        <v>7010</v>
      </c>
      <c r="BH1023" s="234" t="s">
        <v>55</v>
      </c>
      <c r="BI1023" s="243">
        <v>44573.401956018519</v>
      </c>
      <c r="BJ1023" s="234" t="s">
        <v>442</v>
      </c>
      <c r="BK1023" s="234" t="s">
        <v>451</v>
      </c>
      <c r="BL1023" s="234" t="s">
        <v>451</v>
      </c>
      <c r="BM1023" s="234" t="s">
        <v>451</v>
      </c>
      <c r="BN1023" s="241"/>
      <c r="BO1023" t="b">
        <v>0</v>
      </c>
      <c r="BP1023" t="b">
        <v>0</v>
      </c>
      <c r="BQ1023" t="b">
        <v>0</v>
      </c>
      <c r="BR1023" s="241"/>
      <c r="BS1023" s="241"/>
      <c r="BT1023" s="234" t="s">
        <v>7012</v>
      </c>
      <c r="BU1023" t="b">
        <v>0</v>
      </c>
      <c r="BV1023" s="103"/>
      <c r="BW1023" s="235" t="s">
        <v>13516</v>
      </c>
      <c r="BX1023" s="234" t="s">
        <v>13515</v>
      </c>
      <c r="BY1023" s="234" t="s">
        <v>56</v>
      </c>
      <c r="BZ1023" s="234" t="s">
        <v>7014</v>
      </c>
    </row>
    <row r="1024" spans="1:78" x14ac:dyDescent="0.25">
      <c r="A1024" s="5">
        <v>1173</v>
      </c>
      <c r="B1024" s="234" t="s">
        <v>13517</v>
      </c>
      <c r="C1024" s="234" t="s">
        <v>13518</v>
      </c>
      <c r="D1024" s="234" t="s">
        <v>11940</v>
      </c>
      <c r="E1024" s="234" t="s">
        <v>11941</v>
      </c>
      <c r="F1024" s="234" t="s">
        <v>7156</v>
      </c>
      <c r="G1024" s="234" t="s">
        <v>7856</v>
      </c>
      <c r="H1024" s="234" t="s">
        <v>7018</v>
      </c>
      <c r="I1024" s="242"/>
      <c r="J1024" s="242">
        <v>44222</v>
      </c>
      <c r="K1024" s="234" t="s">
        <v>7430</v>
      </c>
      <c r="L1024" s="242">
        <v>44222</v>
      </c>
      <c r="M1024" s="234" t="s">
        <v>6996</v>
      </c>
      <c r="N1024" s="234" t="s">
        <v>12826</v>
      </c>
      <c r="O1024" s="234" t="s">
        <v>7620</v>
      </c>
      <c r="P1024" s="234" t="s">
        <v>6999</v>
      </c>
      <c r="Q1024" s="234"/>
      <c r="R1024" s="234" t="s">
        <v>451</v>
      </c>
      <c r="S1024" t="b">
        <v>0</v>
      </c>
      <c r="T1024" s="242"/>
      <c r="U1024" s="103">
        <v>1</v>
      </c>
      <c r="V1024" s="234" t="s">
        <v>272</v>
      </c>
      <c r="W1024" s="103">
        <v>1</v>
      </c>
      <c r="X1024" s="234" t="s">
        <v>272</v>
      </c>
      <c r="Y1024" s="242"/>
      <c r="Z1024" s="242"/>
      <c r="AA1024" s="103"/>
      <c r="AB1024" s="234"/>
      <c r="AC1024" s="243">
        <v>44253.559629629628</v>
      </c>
      <c r="AD1024" s="234" t="s">
        <v>12763</v>
      </c>
      <c r="AE1024" s="235" t="s">
        <v>13519</v>
      </c>
      <c r="AF1024" s="237"/>
      <c r="AG1024" s="234" t="s">
        <v>482</v>
      </c>
      <c r="AH1024" s="241"/>
      <c r="AI1024" t="b">
        <v>1</v>
      </c>
      <c r="AJ1024" t="b">
        <v>0</v>
      </c>
      <c r="AK1024" s="234"/>
      <c r="AL1024" s="103"/>
      <c r="AM1024" t="b">
        <v>0</v>
      </c>
      <c r="AN1024" s="234"/>
      <c r="AO1024" s="103"/>
      <c r="AP1024" s="241"/>
      <c r="AQ1024" s="241"/>
      <c r="AR1024" s="241"/>
      <c r="AS1024" s="241"/>
      <c r="AT1024" s="234" t="s">
        <v>7005</v>
      </c>
      <c r="AU1024" s="234" t="s">
        <v>7085</v>
      </c>
      <c r="AV1024" t="b">
        <v>0</v>
      </c>
      <c r="AW1024" t="b">
        <v>0</v>
      </c>
      <c r="AX1024" s="241"/>
      <c r="AY1024" s="241"/>
      <c r="AZ1024" s="234"/>
      <c r="BA1024" s="234"/>
      <c r="BB1024" s="234"/>
      <c r="BC1024" t="b">
        <v>0</v>
      </c>
      <c r="BD1024" s="234" t="s">
        <v>7008</v>
      </c>
      <c r="BE1024" s="234" t="s">
        <v>7026</v>
      </c>
      <c r="BF1024" s="234" t="s">
        <v>7027</v>
      </c>
      <c r="BG1024" s="234" t="s">
        <v>7010</v>
      </c>
      <c r="BH1024" s="234" t="s">
        <v>55</v>
      </c>
      <c r="BI1024" s="243">
        <v>44573.401956018519</v>
      </c>
      <c r="BJ1024" s="234" t="s">
        <v>442</v>
      </c>
      <c r="BK1024" s="234" t="s">
        <v>451</v>
      </c>
      <c r="BL1024" s="234" t="s">
        <v>451</v>
      </c>
      <c r="BM1024" s="234" t="s">
        <v>451</v>
      </c>
      <c r="BN1024" s="241"/>
      <c r="BO1024" t="b">
        <v>0</v>
      </c>
      <c r="BP1024" t="b">
        <v>0</v>
      </c>
      <c r="BQ1024" t="b">
        <v>0</v>
      </c>
      <c r="BR1024" s="241"/>
      <c r="BS1024" s="241"/>
      <c r="BT1024" s="234" t="s">
        <v>7012</v>
      </c>
      <c r="BU1024" t="b">
        <v>0</v>
      </c>
      <c r="BV1024" s="103"/>
      <c r="BW1024" s="235" t="s">
        <v>13520</v>
      </c>
      <c r="BX1024" s="234" t="s">
        <v>13519</v>
      </c>
      <c r="BY1024" s="234" t="s">
        <v>56</v>
      </c>
      <c r="BZ1024" s="234" t="s">
        <v>7014</v>
      </c>
    </row>
    <row r="1025" spans="1:78" x14ac:dyDescent="0.25">
      <c r="A1025" s="5">
        <v>1172</v>
      </c>
      <c r="B1025" s="234" t="s">
        <v>13521</v>
      </c>
      <c r="C1025" s="234" t="s">
        <v>13522</v>
      </c>
      <c r="D1025" s="234" t="s">
        <v>13523</v>
      </c>
      <c r="E1025" s="234" t="s">
        <v>13524</v>
      </c>
      <c r="F1025" s="234" t="s">
        <v>2991</v>
      </c>
      <c r="G1025" s="234" t="s">
        <v>7244</v>
      </c>
      <c r="H1025" s="234" t="s">
        <v>6994</v>
      </c>
      <c r="I1025" s="242"/>
      <c r="J1025" s="242">
        <v>44221</v>
      </c>
      <c r="K1025" s="234" t="s">
        <v>7430</v>
      </c>
      <c r="L1025" s="242">
        <v>44222</v>
      </c>
      <c r="M1025" s="234" t="s">
        <v>6996</v>
      </c>
      <c r="N1025" s="234" t="s">
        <v>13525</v>
      </c>
      <c r="O1025" s="234" t="s">
        <v>7620</v>
      </c>
      <c r="P1025" s="234" t="s">
        <v>6999</v>
      </c>
      <c r="Q1025" s="234"/>
      <c r="R1025" s="234" t="s">
        <v>451</v>
      </c>
      <c r="S1025" t="b">
        <v>0</v>
      </c>
      <c r="T1025" s="242"/>
      <c r="U1025" s="103">
        <v>51</v>
      </c>
      <c r="V1025" s="234" t="s">
        <v>272</v>
      </c>
      <c r="W1025" s="103">
        <v>51</v>
      </c>
      <c r="X1025" s="234" t="s">
        <v>272</v>
      </c>
      <c r="Y1025" s="242"/>
      <c r="Z1025" s="242"/>
      <c r="AA1025" s="103"/>
      <c r="AB1025" s="234" t="s">
        <v>13526</v>
      </c>
      <c r="AC1025" s="243">
        <v>44253.559594907405</v>
      </c>
      <c r="AD1025" s="234" t="s">
        <v>12763</v>
      </c>
      <c r="AE1025" s="235" t="s">
        <v>13527</v>
      </c>
      <c r="AF1025" s="237"/>
      <c r="AG1025" s="234" t="s">
        <v>482</v>
      </c>
      <c r="AH1025" s="241"/>
      <c r="AI1025" t="b">
        <v>1</v>
      </c>
      <c r="AJ1025" t="b">
        <v>0</v>
      </c>
      <c r="AK1025" s="234"/>
      <c r="AL1025" s="103"/>
      <c r="AM1025" t="b">
        <v>0</v>
      </c>
      <c r="AN1025" s="234"/>
      <c r="AO1025" s="103"/>
      <c r="AP1025" s="241"/>
      <c r="AQ1025" s="241"/>
      <c r="AR1025" s="241"/>
      <c r="AS1025" s="241"/>
      <c r="AT1025" s="234" t="s">
        <v>7005</v>
      </c>
      <c r="AU1025" s="234" t="s">
        <v>7085</v>
      </c>
      <c r="AV1025" t="b">
        <v>0</v>
      </c>
      <c r="AW1025" t="b">
        <v>0</v>
      </c>
      <c r="AX1025" s="241"/>
      <c r="AY1025" s="241"/>
      <c r="AZ1025" s="234"/>
      <c r="BA1025" s="234"/>
      <c r="BB1025" s="234"/>
      <c r="BC1025" t="b">
        <v>0</v>
      </c>
      <c r="BD1025" s="234" t="s">
        <v>7008</v>
      </c>
      <c r="BE1025" s="234" t="s">
        <v>7009</v>
      </c>
      <c r="BF1025" s="234" t="s">
        <v>7027</v>
      </c>
      <c r="BG1025" s="234" t="s">
        <v>8373</v>
      </c>
      <c r="BH1025" s="234" t="s">
        <v>55</v>
      </c>
      <c r="BI1025" s="243">
        <v>44573.402766203704</v>
      </c>
      <c r="BJ1025" s="234" t="s">
        <v>442</v>
      </c>
      <c r="BK1025" s="234" t="s">
        <v>451</v>
      </c>
      <c r="BL1025" s="234" t="s">
        <v>451</v>
      </c>
      <c r="BM1025" s="234" t="s">
        <v>451</v>
      </c>
      <c r="BN1025" s="241"/>
      <c r="BO1025" t="b">
        <v>0</v>
      </c>
      <c r="BP1025" t="b">
        <v>0</v>
      </c>
      <c r="BQ1025" t="b">
        <v>0</v>
      </c>
      <c r="BR1025" s="241"/>
      <c r="BS1025" s="241"/>
      <c r="BT1025" s="234" t="s">
        <v>7012</v>
      </c>
      <c r="BU1025" t="b">
        <v>0</v>
      </c>
      <c r="BV1025" s="103"/>
      <c r="BW1025" s="235" t="s">
        <v>13528</v>
      </c>
      <c r="BX1025" s="234" t="s">
        <v>13529</v>
      </c>
      <c r="BY1025" s="234" t="s">
        <v>56</v>
      </c>
      <c r="BZ1025" s="234" t="s">
        <v>7014</v>
      </c>
    </row>
    <row r="1026" spans="1:78" x14ac:dyDescent="0.25">
      <c r="A1026" s="5">
        <v>1171</v>
      </c>
      <c r="B1026" s="234" t="s">
        <v>13530</v>
      </c>
      <c r="C1026" s="234" t="s">
        <v>13531</v>
      </c>
      <c r="D1026" s="234" t="s">
        <v>12852</v>
      </c>
      <c r="E1026" s="234" t="s">
        <v>12852</v>
      </c>
      <c r="F1026" s="234" t="s">
        <v>7156</v>
      </c>
      <c r="G1026" s="234" t="s">
        <v>7856</v>
      </c>
      <c r="H1026" s="234" t="s">
        <v>7018</v>
      </c>
      <c r="I1026" s="242"/>
      <c r="J1026" s="242">
        <v>44222</v>
      </c>
      <c r="K1026" s="234" t="s">
        <v>7430</v>
      </c>
      <c r="L1026" s="242">
        <v>44222</v>
      </c>
      <c r="M1026" s="234" t="s">
        <v>6996</v>
      </c>
      <c r="N1026" s="234" t="s">
        <v>11657</v>
      </c>
      <c r="O1026" s="234" t="s">
        <v>11658</v>
      </c>
      <c r="P1026" s="234" t="s">
        <v>6999</v>
      </c>
      <c r="Q1026" s="234"/>
      <c r="R1026" s="234" t="s">
        <v>451</v>
      </c>
      <c r="S1026" t="b">
        <v>0</v>
      </c>
      <c r="T1026" s="242"/>
      <c r="U1026" s="103">
        <v>4</v>
      </c>
      <c r="V1026" s="234" t="s">
        <v>272</v>
      </c>
      <c r="W1026" s="103">
        <v>4</v>
      </c>
      <c r="X1026" s="234" t="s">
        <v>272</v>
      </c>
      <c r="Y1026" s="242"/>
      <c r="Z1026" s="242"/>
      <c r="AA1026" s="103"/>
      <c r="AB1026" s="234" t="s">
        <v>12853</v>
      </c>
      <c r="AC1026" s="243">
        <v>44253.559571759259</v>
      </c>
      <c r="AD1026" s="234" t="s">
        <v>12763</v>
      </c>
      <c r="AE1026" s="235" t="s">
        <v>13532</v>
      </c>
      <c r="AF1026" s="237"/>
      <c r="AG1026" s="234" t="s">
        <v>482</v>
      </c>
      <c r="AH1026" s="241"/>
      <c r="AI1026" t="b">
        <v>1</v>
      </c>
      <c r="AJ1026" t="b">
        <v>0</v>
      </c>
      <c r="AK1026" s="234"/>
      <c r="AL1026" s="103"/>
      <c r="AM1026" t="b">
        <v>0</v>
      </c>
      <c r="AN1026" s="234"/>
      <c r="AO1026" s="103"/>
      <c r="AP1026" s="241"/>
      <c r="AQ1026" s="241"/>
      <c r="AR1026" s="241"/>
      <c r="AS1026" s="241"/>
      <c r="AT1026" s="234"/>
      <c r="AU1026" s="234" t="s">
        <v>7085</v>
      </c>
      <c r="AV1026" t="b">
        <v>0</v>
      </c>
      <c r="AW1026" t="b">
        <v>0</v>
      </c>
      <c r="AX1026" s="241"/>
      <c r="AY1026" s="241"/>
      <c r="AZ1026" s="234"/>
      <c r="BA1026" s="234"/>
      <c r="BB1026" s="234"/>
      <c r="BC1026" t="b">
        <v>0</v>
      </c>
      <c r="BD1026" s="234" t="s">
        <v>7008</v>
      </c>
      <c r="BE1026" s="234" t="s">
        <v>7026</v>
      </c>
      <c r="BF1026" s="234" t="s">
        <v>7027</v>
      </c>
      <c r="BG1026" s="234" t="s">
        <v>7010</v>
      </c>
      <c r="BH1026" s="234" t="s">
        <v>55</v>
      </c>
      <c r="BI1026" s="243">
        <v>44573.401944444442</v>
      </c>
      <c r="BJ1026" s="234" t="s">
        <v>442</v>
      </c>
      <c r="BK1026" s="234" t="s">
        <v>451</v>
      </c>
      <c r="BL1026" s="234" t="s">
        <v>451</v>
      </c>
      <c r="BM1026" s="234" t="s">
        <v>451</v>
      </c>
      <c r="BN1026" s="241"/>
      <c r="BO1026" t="b">
        <v>0</v>
      </c>
      <c r="BP1026" t="b">
        <v>0</v>
      </c>
      <c r="BQ1026" t="b">
        <v>0</v>
      </c>
      <c r="BR1026" s="241"/>
      <c r="BS1026" s="241"/>
      <c r="BT1026" s="234" t="s">
        <v>7012</v>
      </c>
      <c r="BU1026" t="b">
        <v>0</v>
      </c>
      <c r="BV1026" s="103"/>
      <c r="BW1026" s="235" t="s">
        <v>13533</v>
      </c>
      <c r="BX1026" s="234" t="s">
        <v>13532</v>
      </c>
      <c r="BY1026" s="234" t="s">
        <v>56</v>
      </c>
      <c r="BZ1026" s="234" t="s">
        <v>7014</v>
      </c>
    </row>
    <row r="1027" spans="1:78" x14ac:dyDescent="0.25">
      <c r="A1027" s="5">
        <v>1170</v>
      </c>
      <c r="B1027" s="234" t="s">
        <v>13534</v>
      </c>
      <c r="C1027" s="234" t="s">
        <v>13535</v>
      </c>
      <c r="D1027" s="234" t="s">
        <v>9808</v>
      </c>
      <c r="E1027" s="234" t="s">
        <v>11998</v>
      </c>
      <c r="F1027" s="234" t="s">
        <v>7156</v>
      </c>
      <c r="G1027" s="234" t="s">
        <v>7856</v>
      </c>
      <c r="H1027" s="234" t="s">
        <v>7018</v>
      </c>
      <c r="I1027" s="242"/>
      <c r="J1027" s="242">
        <v>44222</v>
      </c>
      <c r="K1027" s="234" t="s">
        <v>7430</v>
      </c>
      <c r="L1027" s="242">
        <v>44222</v>
      </c>
      <c r="M1027" s="234" t="s">
        <v>6996</v>
      </c>
      <c r="N1027" s="234" t="s">
        <v>9809</v>
      </c>
      <c r="O1027" s="234" t="s">
        <v>9398</v>
      </c>
      <c r="P1027" s="234" t="s">
        <v>6999</v>
      </c>
      <c r="Q1027" s="234"/>
      <c r="R1027" s="234" t="s">
        <v>451</v>
      </c>
      <c r="S1027" t="b">
        <v>0</v>
      </c>
      <c r="T1027" s="242"/>
      <c r="U1027" s="103">
        <v>7</v>
      </c>
      <c r="V1027" s="234" t="s">
        <v>272</v>
      </c>
      <c r="W1027" s="103">
        <v>7</v>
      </c>
      <c r="X1027" s="234" t="s">
        <v>272</v>
      </c>
      <c r="Y1027" s="242"/>
      <c r="Z1027" s="242"/>
      <c r="AA1027" s="103"/>
      <c r="AB1027" s="234" t="s">
        <v>9811</v>
      </c>
      <c r="AC1027" s="243">
        <v>44253.559548611112</v>
      </c>
      <c r="AD1027" s="234" t="s">
        <v>12763</v>
      </c>
      <c r="AE1027" s="235" t="s">
        <v>13536</v>
      </c>
      <c r="AF1027" s="237"/>
      <c r="AG1027" s="234" t="s">
        <v>482</v>
      </c>
      <c r="AH1027" s="241"/>
      <c r="AI1027" t="b">
        <v>1</v>
      </c>
      <c r="AJ1027" t="b">
        <v>0</v>
      </c>
      <c r="AK1027" s="234"/>
      <c r="AL1027" s="103"/>
      <c r="AM1027" t="b">
        <v>0</v>
      </c>
      <c r="AN1027" s="234"/>
      <c r="AO1027" s="103"/>
      <c r="AP1027" s="241"/>
      <c r="AQ1027" s="241"/>
      <c r="AR1027" s="241"/>
      <c r="AS1027" s="241"/>
      <c r="AT1027" s="234" t="s">
        <v>7430</v>
      </c>
      <c r="AU1027" s="234" t="s">
        <v>7085</v>
      </c>
      <c r="AV1027" t="b">
        <v>0</v>
      </c>
      <c r="AW1027" t="b">
        <v>0</v>
      </c>
      <c r="AX1027" s="241"/>
      <c r="AY1027" s="241"/>
      <c r="AZ1027" s="234"/>
      <c r="BA1027" s="234"/>
      <c r="BB1027" s="234"/>
      <c r="BC1027" t="b">
        <v>0</v>
      </c>
      <c r="BD1027" s="234" t="s">
        <v>7008</v>
      </c>
      <c r="BE1027" s="234" t="s">
        <v>7026</v>
      </c>
      <c r="BF1027" s="234" t="s">
        <v>7027</v>
      </c>
      <c r="BG1027" s="234" t="s">
        <v>7010</v>
      </c>
      <c r="BH1027" s="234" t="s">
        <v>55</v>
      </c>
      <c r="BI1027" s="243">
        <v>44573.401944444442</v>
      </c>
      <c r="BJ1027" s="234" t="s">
        <v>442</v>
      </c>
      <c r="BK1027" s="234" t="s">
        <v>451</v>
      </c>
      <c r="BL1027" s="234" t="s">
        <v>451</v>
      </c>
      <c r="BM1027" s="234" t="s">
        <v>451</v>
      </c>
      <c r="BN1027" s="241"/>
      <c r="BO1027" t="b">
        <v>0</v>
      </c>
      <c r="BP1027" t="b">
        <v>0</v>
      </c>
      <c r="BQ1027" t="b">
        <v>0</v>
      </c>
      <c r="BR1027" s="241"/>
      <c r="BS1027" s="241"/>
      <c r="BT1027" s="234" t="s">
        <v>7012</v>
      </c>
      <c r="BU1027" t="b">
        <v>0</v>
      </c>
      <c r="BV1027" s="103"/>
      <c r="BW1027" s="235" t="s">
        <v>13537</v>
      </c>
      <c r="BX1027" s="234" t="s">
        <v>13536</v>
      </c>
      <c r="BY1027" s="234" t="s">
        <v>56</v>
      </c>
      <c r="BZ1027" s="234" t="s">
        <v>7014</v>
      </c>
    </row>
    <row r="1028" spans="1:78" x14ac:dyDescent="0.25">
      <c r="A1028" s="5">
        <v>1169</v>
      </c>
      <c r="B1028" s="234" t="s">
        <v>13538</v>
      </c>
      <c r="C1028" s="234" t="s">
        <v>13539</v>
      </c>
      <c r="D1028" s="234"/>
      <c r="E1028" s="234" t="s">
        <v>13540</v>
      </c>
      <c r="F1028" s="234" t="s">
        <v>7156</v>
      </c>
      <c r="G1028" s="234" t="s">
        <v>7018</v>
      </c>
      <c r="H1028" s="234" t="s">
        <v>7856</v>
      </c>
      <c r="I1028" s="242"/>
      <c r="J1028" s="242">
        <v>44218</v>
      </c>
      <c r="K1028" s="234" t="s">
        <v>7430</v>
      </c>
      <c r="L1028" s="242">
        <v>44223</v>
      </c>
      <c r="M1028" s="234" t="s">
        <v>12558</v>
      </c>
      <c r="N1028" s="234" t="s">
        <v>7430</v>
      </c>
      <c r="O1028" s="234" t="s">
        <v>13541</v>
      </c>
      <c r="P1028" s="234" t="s">
        <v>6999</v>
      </c>
      <c r="Q1028" s="234"/>
      <c r="R1028" s="234" t="s">
        <v>451</v>
      </c>
      <c r="S1028" t="b">
        <v>0</v>
      </c>
      <c r="T1028" s="242"/>
      <c r="U1028" s="103">
        <v>260</v>
      </c>
      <c r="V1028" s="234" t="s">
        <v>272</v>
      </c>
      <c r="W1028" s="103">
        <v>770</v>
      </c>
      <c r="X1028" s="234" t="s">
        <v>272</v>
      </c>
      <c r="Y1028" s="242"/>
      <c r="Z1028" s="242"/>
      <c r="AA1028" s="103"/>
      <c r="AB1028" s="234"/>
      <c r="AC1028" s="243">
        <v>44253.559502314813</v>
      </c>
      <c r="AD1028" s="234" t="s">
        <v>12763</v>
      </c>
      <c r="AE1028" s="235" t="s">
        <v>13542</v>
      </c>
      <c r="AF1028" s="237"/>
      <c r="AG1028" s="234" t="s">
        <v>482</v>
      </c>
      <c r="AH1028" s="241"/>
      <c r="AI1028" t="b">
        <v>1</v>
      </c>
      <c r="AJ1028" t="b">
        <v>0</v>
      </c>
      <c r="AK1028" s="234"/>
      <c r="AL1028" s="103"/>
      <c r="AM1028" t="b">
        <v>0</v>
      </c>
      <c r="AN1028" s="234"/>
      <c r="AO1028" s="103"/>
      <c r="AP1028" s="241"/>
      <c r="AQ1028" s="241"/>
      <c r="AR1028" s="241"/>
      <c r="AS1028" s="241"/>
      <c r="AT1028" s="234"/>
      <c r="AU1028" s="234" t="s">
        <v>7085</v>
      </c>
      <c r="AV1028" t="b">
        <v>0</v>
      </c>
      <c r="AW1028" t="b">
        <v>0</v>
      </c>
      <c r="AX1028" s="241"/>
      <c r="AY1028" s="241"/>
      <c r="AZ1028" s="234"/>
      <c r="BA1028" s="234"/>
      <c r="BB1028" s="234"/>
      <c r="BC1028" t="b">
        <v>1</v>
      </c>
      <c r="BD1028" s="234" t="s">
        <v>12561</v>
      </c>
      <c r="BE1028" s="234" t="s">
        <v>7026</v>
      </c>
      <c r="BF1028" s="234" t="s">
        <v>6972</v>
      </c>
      <c r="BG1028" s="234" t="s">
        <v>8373</v>
      </c>
      <c r="BH1028" s="234" t="s">
        <v>55</v>
      </c>
      <c r="BI1028" s="243">
        <v>44573.401932870373</v>
      </c>
      <c r="BJ1028" s="234" t="s">
        <v>442</v>
      </c>
      <c r="BK1028" s="234" t="s">
        <v>451</v>
      </c>
      <c r="BL1028" s="234" t="s">
        <v>451</v>
      </c>
      <c r="BM1028" s="234" t="s">
        <v>451</v>
      </c>
      <c r="BN1028" s="241"/>
      <c r="BO1028" t="b">
        <v>0</v>
      </c>
      <c r="BP1028" t="b">
        <v>0</v>
      </c>
      <c r="BQ1028" t="b">
        <v>0</v>
      </c>
      <c r="BR1028" s="241"/>
      <c r="BS1028" s="241"/>
      <c r="BT1028" s="234" t="s">
        <v>7012</v>
      </c>
      <c r="BU1028" t="b">
        <v>0</v>
      </c>
      <c r="BV1028" s="103"/>
      <c r="BW1028" s="235" t="s">
        <v>13543</v>
      </c>
      <c r="BX1028" s="234" t="s">
        <v>13542</v>
      </c>
      <c r="BY1028" s="234" t="s">
        <v>56</v>
      </c>
      <c r="BZ1028" s="234" t="s">
        <v>7014</v>
      </c>
    </row>
    <row r="1029" spans="1:78" x14ac:dyDescent="0.25">
      <c r="A1029" s="5">
        <v>1168</v>
      </c>
      <c r="B1029" s="234" t="s">
        <v>12387</v>
      </c>
      <c r="C1029" s="234" t="s">
        <v>13544</v>
      </c>
      <c r="D1029" s="234" t="s">
        <v>9808</v>
      </c>
      <c r="E1029" s="234" t="s">
        <v>11998</v>
      </c>
      <c r="F1029" s="234" t="s">
        <v>7156</v>
      </c>
      <c r="G1029" s="234" t="s">
        <v>7856</v>
      </c>
      <c r="H1029" s="234" t="s">
        <v>7018</v>
      </c>
      <c r="I1029" s="242"/>
      <c r="J1029" s="242">
        <v>44222</v>
      </c>
      <c r="K1029" s="234" t="s">
        <v>7430</v>
      </c>
      <c r="L1029" s="242">
        <v>44222</v>
      </c>
      <c r="M1029" s="234" t="s">
        <v>6996</v>
      </c>
      <c r="N1029" s="234" t="s">
        <v>9809</v>
      </c>
      <c r="O1029" s="234" t="s">
        <v>9398</v>
      </c>
      <c r="P1029" s="234" t="s">
        <v>6999</v>
      </c>
      <c r="Q1029" s="234"/>
      <c r="R1029" s="234" t="s">
        <v>451</v>
      </c>
      <c r="S1029" t="b">
        <v>0</v>
      </c>
      <c r="T1029" s="242"/>
      <c r="U1029" s="103">
        <v>3</v>
      </c>
      <c r="V1029" s="234" t="s">
        <v>272</v>
      </c>
      <c r="W1029" s="103">
        <v>3</v>
      </c>
      <c r="X1029" s="234" t="s">
        <v>272</v>
      </c>
      <c r="Y1029" s="242"/>
      <c r="Z1029" s="242"/>
      <c r="AA1029" s="103"/>
      <c r="AB1029" s="234" t="s">
        <v>9811</v>
      </c>
      <c r="AC1029" s="243">
        <v>44253.559479166666</v>
      </c>
      <c r="AD1029" s="234" t="s">
        <v>12763</v>
      </c>
      <c r="AE1029" s="235" t="s">
        <v>13545</v>
      </c>
      <c r="AF1029" s="237"/>
      <c r="AG1029" s="234" t="s">
        <v>482</v>
      </c>
      <c r="AH1029" s="241"/>
      <c r="AI1029" t="b">
        <v>1</v>
      </c>
      <c r="AJ1029" t="b">
        <v>0</v>
      </c>
      <c r="AK1029" s="234"/>
      <c r="AL1029" s="103"/>
      <c r="AM1029" t="b">
        <v>0</v>
      </c>
      <c r="AN1029" s="234"/>
      <c r="AO1029" s="103"/>
      <c r="AP1029" s="241"/>
      <c r="AQ1029" s="241"/>
      <c r="AR1029" s="241"/>
      <c r="AS1029" s="241"/>
      <c r="AT1029" s="234" t="s">
        <v>7430</v>
      </c>
      <c r="AU1029" s="234" t="s">
        <v>7085</v>
      </c>
      <c r="AV1029" t="b">
        <v>0</v>
      </c>
      <c r="AW1029" t="b">
        <v>0</v>
      </c>
      <c r="AX1029" s="241"/>
      <c r="AY1029" s="241"/>
      <c r="AZ1029" s="234"/>
      <c r="BA1029" s="234"/>
      <c r="BB1029" s="234"/>
      <c r="BC1029" t="b">
        <v>0</v>
      </c>
      <c r="BD1029" s="234" t="s">
        <v>7008</v>
      </c>
      <c r="BE1029" s="234" t="s">
        <v>7026</v>
      </c>
      <c r="BF1029" s="234" t="s">
        <v>7027</v>
      </c>
      <c r="BG1029" s="234" t="s">
        <v>7010</v>
      </c>
      <c r="BH1029" s="234" t="s">
        <v>55</v>
      </c>
      <c r="BI1029" s="243">
        <v>44573.401932870373</v>
      </c>
      <c r="BJ1029" s="234" t="s">
        <v>442</v>
      </c>
      <c r="BK1029" s="234" t="s">
        <v>451</v>
      </c>
      <c r="BL1029" s="234" t="s">
        <v>451</v>
      </c>
      <c r="BM1029" s="234" t="s">
        <v>451</v>
      </c>
      <c r="BN1029" s="241"/>
      <c r="BO1029" t="b">
        <v>0</v>
      </c>
      <c r="BP1029" t="b">
        <v>0</v>
      </c>
      <c r="BQ1029" t="b">
        <v>0</v>
      </c>
      <c r="BR1029" s="241"/>
      <c r="BS1029" s="241"/>
      <c r="BT1029" s="234" t="s">
        <v>7012</v>
      </c>
      <c r="BU1029" t="b">
        <v>0</v>
      </c>
      <c r="BV1029" s="103"/>
      <c r="BW1029" s="235" t="s">
        <v>13546</v>
      </c>
      <c r="BX1029" s="234" t="s">
        <v>13545</v>
      </c>
      <c r="BY1029" s="234" t="s">
        <v>56</v>
      </c>
      <c r="BZ1029" s="234" t="s">
        <v>7014</v>
      </c>
    </row>
    <row r="1030" spans="1:78" x14ac:dyDescent="0.25">
      <c r="A1030" s="5">
        <v>1167</v>
      </c>
      <c r="B1030" s="234" t="s">
        <v>13547</v>
      </c>
      <c r="C1030" s="234" t="s">
        <v>13548</v>
      </c>
      <c r="D1030" s="234" t="s">
        <v>11985</v>
      </c>
      <c r="E1030" s="234" t="s">
        <v>13549</v>
      </c>
      <c r="F1030" s="234" t="s">
        <v>7156</v>
      </c>
      <c r="G1030" s="234" t="s">
        <v>7856</v>
      </c>
      <c r="H1030" s="234" t="s">
        <v>7018</v>
      </c>
      <c r="I1030" s="242"/>
      <c r="J1030" s="242">
        <v>44222</v>
      </c>
      <c r="K1030" s="234" t="s">
        <v>7430</v>
      </c>
      <c r="L1030" s="242">
        <v>44222</v>
      </c>
      <c r="M1030" s="234" t="s">
        <v>6996</v>
      </c>
      <c r="N1030" s="234" t="s">
        <v>11988</v>
      </c>
      <c r="O1030" s="234" t="s">
        <v>11989</v>
      </c>
      <c r="P1030" s="234" t="s">
        <v>6999</v>
      </c>
      <c r="Q1030" s="234"/>
      <c r="R1030" s="234" t="s">
        <v>451</v>
      </c>
      <c r="S1030" t="b">
        <v>0</v>
      </c>
      <c r="T1030" s="242"/>
      <c r="U1030" s="103">
        <v>1</v>
      </c>
      <c r="V1030" s="234" t="s">
        <v>272</v>
      </c>
      <c r="W1030" s="103">
        <v>1</v>
      </c>
      <c r="X1030" s="234" t="s">
        <v>272</v>
      </c>
      <c r="Y1030" s="242"/>
      <c r="Z1030" s="242"/>
      <c r="AA1030" s="103"/>
      <c r="AB1030" s="234" t="s">
        <v>11990</v>
      </c>
      <c r="AC1030" s="243">
        <v>44253.55945601852</v>
      </c>
      <c r="AD1030" s="234" t="s">
        <v>12763</v>
      </c>
      <c r="AE1030" s="235" t="s">
        <v>13550</v>
      </c>
      <c r="AF1030" s="237"/>
      <c r="AG1030" s="234" t="s">
        <v>482</v>
      </c>
      <c r="AH1030" s="241"/>
      <c r="AI1030" t="b">
        <v>1</v>
      </c>
      <c r="AJ1030" t="b">
        <v>0</v>
      </c>
      <c r="AK1030" s="234"/>
      <c r="AL1030" s="103"/>
      <c r="AM1030" t="b">
        <v>0</v>
      </c>
      <c r="AN1030" s="234"/>
      <c r="AO1030" s="103"/>
      <c r="AP1030" s="241"/>
      <c r="AQ1030" s="241"/>
      <c r="AR1030" s="241"/>
      <c r="AS1030" s="241"/>
      <c r="AT1030" s="234" t="s">
        <v>7005</v>
      </c>
      <c r="AU1030" s="234" t="s">
        <v>7085</v>
      </c>
      <c r="AV1030" t="b">
        <v>0</v>
      </c>
      <c r="AW1030" t="b">
        <v>0</v>
      </c>
      <c r="AX1030" s="241"/>
      <c r="AY1030" s="241"/>
      <c r="AZ1030" s="234"/>
      <c r="BA1030" s="234"/>
      <c r="BB1030" s="234"/>
      <c r="BC1030" t="b">
        <v>0</v>
      </c>
      <c r="BD1030" s="234" t="s">
        <v>7008</v>
      </c>
      <c r="BE1030" s="234" t="s">
        <v>7026</v>
      </c>
      <c r="BF1030" s="234" t="s">
        <v>6972</v>
      </c>
      <c r="BG1030" s="234" t="s">
        <v>7010</v>
      </c>
      <c r="BH1030" s="234" t="s">
        <v>55</v>
      </c>
      <c r="BI1030" s="243">
        <v>44573.401932870373</v>
      </c>
      <c r="BJ1030" s="234" t="s">
        <v>442</v>
      </c>
      <c r="BK1030" s="234" t="s">
        <v>451</v>
      </c>
      <c r="BL1030" s="234" t="s">
        <v>451</v>
      </c>
      <c r="BM1030" s="234" t="s">
        <v>451</v>
      </c>
      <c r="BN1030" s="241"/>
      <c r="BO1030" t="b">
        <v>0</v>
      </c>
      <c r="BP1030" t="b">
        <v>0</v>
      </c>
      <c r="BQ1030" t="b">
        <v>0</v>
      </c>
      <c r="BR1030" s="241"/>
      <c r="BS1030" s="241"/>
      <c r="BT1030" s="234" t="s">
        <v>7012</v>
      </c>
      <c r="BU1030" t="b">
        <v>0</v>
      </c>
      <c r="BV1030" s="103"/>
      <c r="BW1030" s="235" t="s">
        <v>13551</v>
      </c>
      <c r="BX1030" s="234" t="s">
        <v>13550</v>
      </c>
      <c r="BY1030" s="234" t="s">
        <v>56</v>
      </c>
      <c r="BZ1030" s="234" t="s">
        <v>7014</v>
      </c>
    </row>
    <row r="1031" spans="1:78" x14ac:dyDescent="0.25">
      <c r="A1031" s="5">
        <v>1166</v>
      </c>
      <c r="B1031" s="234" t="s">
        <v>13552</v>
      </c>
      <c r="C1031" s="234" t="s">
        <v>13553</v>
      </c>
      <c r="D1031" s="234" t="s">
        <v>12996</v>
      </c>
      <c r="E1031" s="234" t="s">
        <v>12997</v>
      </c>
      <c r="F1031" s="234" t="s">
        <v>7156</v>
      </c>
      <c r="G1031" s="234" t="s">
        <v>7856</v>
      </c>
      <c r="H1031" s="234" t="s">
        <v>7018</v>
      </c>
      <c r="I1031" s="242"/>
      <c r="J1031" s="242">
        <v>44222</v>
      </c>
      <c r="K1031" s="234" t="s">
        <v>7430</v>
      </c>
      <c r="L1031" s="242">
        <v>44222</v>
      </c>
      <c r="M1031" s="234" t="s">
        <v>7813</v>
      </c>
      <c r="N1031" s="234" t="s">
        <v>12998</v>
      </c>
      <c r="O1031" s="234" t="s">
        <v>12999</v>
      </c>
      <c r="P1031" s="234" t="s">
        <v>6999</v>
      </c>
      <c r="Q1031" s="234"/>
      <c r="R1031" s="234" t="s">
        <v>451</v>
      </c>
      <c r="S1031" t="b">
        <v>0</v>
      </c>
      <c r="T1031" s="242"/>
      <c r="U1031" s="103">
        <v>1</v>
      </c>
      <c r="V1031" s="234" t="s">
        <v>272</v>
      </c>
      <c r="W1031" s="103">
        <v>1</v>
      </c>
      <c r="X1031" s="234" t="s">
        <v>272</v>
      </c>
      <c r="Y1031" s="242"/>
      <c r="Z1031" s="242"/>
      <c r="AA1031" s="103"/>
      <c r="AB1031" s="234" t="s">
        <v>13000</v>
      </c>
      <c r="AC1031" s="243">
        <v>44253.559444444443</v>
      </c>
      <c r="AD1031" s="234" t="s">
        <v>12763</v>
      </c>
      <c r="AE1031" s="235" t="s">
        <v>13554</v>
      </c>
      <c r="AF1031" s="237"/>
      <c r="AG1031" s="234" t="s">
        <v>482</v>
      </c>
      <c r="AH1031" s="241"/>
      <c r="AI1031" t="b">
        <v>1</v>
      </c>
      <c r="AJ1031" t="b">
        <v>0</v>
      </c>
      <c r="AK1031" s="234"/>
      <c r="AL1031" s="103"/>
      <c r="AM1031" t="b">
        <v>0</v>
      </c>
      <c r="AN1031" s="234"/>
      <c r="AO1031" s="103"/>
      <c r="AP1031" s="241"/>
      <c r="AQ1031" s="241"/>
      <c r="AR1031" s="241"/>
      <c r="AS1031" s="241"/>
      <c r="AT1031" s="234" t="s">
        <v>7005</v>
      </c>
      <c r="AU1031" s="234" t="s">
        <v>7085</v>
      </c>
      <c r="AV1031" t="b">
        <v>0</v>
      </c>
      <c r="AW1031" t="b">
        <v>0</v>
      </c>
      <c r="AX1031" s="241"/>
      <c r="AY1031" s="241"/>
      <c r="AZ1031" s="234"/>
      <c r="BA1031" s="234"/>
      <c r="BB1031" s="234"/>
      <c r="BC1031" t="b">
        <v>0</v>
      </c>
      <c r="BD1031" s="234" t="s">
        <v>7821</v>
      </c>
      <c r="BE1031" s="234" t="s">
        <v>7026</v>
      </c>
      <c r="BF1031" s="234" t="s">
        <v>7027</v>
      </c>
      <c r="BG1031" s="234" t="s">
        <v>7010</v>
      </c>
      <c r="BH1031" s="234" t="s">
        <v>55</v>
      </c>
      <c r="BI1031" s="243">
        <v>44573.401921296296</v>
      </c>
      <c r="BJ1031" s="234" t="s">
        <v>442</v>
      </c>
      <c r="BK1031" s="234" t="s">
        <v>451</v>
      </c>
      <c r="BL1031" s="234" t="s">
        <v>451</v>
      </c>
      <c r="BM1031" s="234" t="s">
        <v>451</v>
      </c>
      <c r="BN1031" s="241"/>
      <c r="BO1031" t="b">
        <v>0</v>
      </c>
      <c r="BP1031" t="b">
        <v>0</v>
      </c>
      <c r="BQ1031" t="b">
        <v>0</v>
      </c>
      <c r="BR1031" s="241"/>
      <c r="BS1031" s="241"/>
      <c r="BT1031" s="234" t="s">
        <v>7012</v>
      </c>
      <c r="BU1031" t="b">
        <v>0</v>
      </c>
      <c r="BV1031" s="103"/>
      <c r="BW1031" s="235" t="s">
        <v>13555</v>
      </c>
      <c r="BX1031" s="234" t="s">
        <v>13554</v>
      </c>
      <c r="BY1031" s="234" t="s">
        <v>56</v>
      </c>
      <c r="BZ1031" s="234" t="s">
        <v>7014</v>
      </c>
    </row>
    <row r="1032" spans="1:78" x14ac:dyDescent="0.25">
      <c r="A1032" s="5">
        <v>1165</v>
      </c>
      <c r="B1032" s="234" t="s">
        <v>13556</v>
      </c>
      <c r="C1032" s="234" t="s">
        <v>13557</v>
      </c>
      <c r="D1032" s="234" t="s">
        <v>12543</v>
      </c>
      <c r="E1032" s="234" t="s">
        <v>12544</v>
      </c>
      <c r="F1032" s="234" t="s">
        <v>7156</v>
      </c>
      <c r="G1032" s="234" t="s">
        <v>7856</v>
      </c>
      <c r="H1032" s="234" t="s">
        <v>7018</v>
      </c>
      <c r="I1032" s="242"/>
      <c r="J1032" s="242">
        <v>44222</v>
      </c>
      <c r="K1032" s="234" t="s">
        <v>7430</v>
      </c>
      <c r="L1032" s="242">
        <v>44222</v>
      </c>
      <c r="M1032" s="234" t="s">
        <v>6996</v>
      </c>
      <c r="N1032" s="234" t="s">
        <v>12545</v>
      </c>
      <c r="O1032" s="234" t="s">
        <v>13558</v>
      </c>
      <c r="P1032" s="234" t="s">
        <v>6999</v>
      </c>
      <c r="Q1032" s="234"/>
      <c r="R1032" s="234" t="s">
        <v>451</v>
      </c>
      <c r="S1032" t="b">
        <v>0</v>
      </c>
      <c r="T1032" s="242"/>
      <c r="U1032" s="103">
        <v>5</v>
      </c>
      <c r="V1032" s="234" t="s">
        <v>272</v>
      </c>
      <c r="W1032" s="103">
        <v>5</v>
      </c>
      <c r="X1032" s="234" t="s">
        <v>272</v>
      </c>
      <c r="Y1032" s="242"/>
      <c r="Z1032" s="242"/>
      <c r="AA1032" s="103"/>
      <c r="AB1032" s="234" t="s">
        <v>12546</v>
      </c>
      <c r="AC1032" s="243">
        <v>44253.559421296297</v>
      </c>
      <c r="AD1032" s="234" t="s">
        <v>12763</v>
      </c>
      <c r="AE1032" s="235" t="s">
        <v>13559</v>
      </c>
      <c r="AF1032" s="237"/>
      <c r="AG1032" s="234" t="s">
        <v>482</v>
      </c>
      <c r="AH1032" s="241"/>
      <c r="AI1032" t="b">
        <v>1</v>
      </c>
      <c r="AJ1032" t="b">
        <v>0</v>
      </c>
      <c r="AK1032" s="234"/>
      <c r="AL1032" s="103"/>
      <c r="AM1032" t="b">
        <v>0</v>
      </c>
      <c r="AN1032" s="234"/>
      <c r="AO1032" s="103"/>
      <c r="AP1032" s="241"/>
      <c r="AQ1032" s="241"/>
      <c r="AR1032" s="241"/>
      <c r="AS1032" s="241"/>
      <c r="AT1032" s="234" t="s">
        <v>7005</v>
      </c>
      <c r="AU1032" s="234" t="s">
        <v>7085</v>
      </c>
      <c r="AV1032" t="b">
        <v>0</v>
      </c>
      <c r="AW1032" t="b">
        <v>0</v>
      </c>
      <c r="AX1032" s="241"/>
      <c r="AY1032" s="241"/>
      <c r="AZ1032" s="234"/>
      <c r="BA1032" s="234"/>
      <c r="BB1032" s="234"/>
      <c r="BC1032" t="b">
        <v>0</v>
      </c>
      <c r="BD1032" s="234" t="s">
        <v>7008</v>
      </c>
      <c r="BE1032" s="234" t="s">
        <v>7026</v>
      </c>
      <c r="BF1032" s="234" t="s">
        <v>7027</v>
      </c>
      <c r="BG1032" s="234" t="s">
        <v>7010</v>
      </c>
      <c r="BH1032" s="234" t="s">
        <v>55</v>
      </c>
      <c r="BI1032" s="243">
        <v>44573.401921296296</v>
      </c>
      <c r="BJ1032" s="234" t="s">
        <v>442</v>
      </c>
      <c r="BK1032" s="234" t="s">
        <v>451</v>
      </c>
      <c r="BL1032" s="234" t="s">
        <v>451</v>
      </c>
      <c r="BM1032" s="234" t="s">
        <v>451</v>
      </c>
      <c r="BN1032" s="241"/>
      <c r="BO1032" t="b">
        <v>0</v>
      </c>
      <c r="BP1032" t="b">
        <v>0</v>
      </c>
      <c r="BQ1032" t="b">
        <v>0</v>
      </c>
      <c r="BR1032" s="241"/>
      <c r="BS1032" s="241"/>
      <c r="BT1032" s="234" t="s">
        <v>7012</v>
      </c>
      <c r="BU1032" t="b">
        <v>0</v>
      </c>
      <c r="BV1032" s="103"/>
      <c r="BW1032" s="235" t="s">
        <v>13560</v>
      </c>
      <c r="BX1032" s="234" t="s">
        <v>13559</v>
      </c>
      <c r="BY1032" s="234" t="s">
        <v>56</v>
      </c>
      <c r="BZ1032" s="234" t="s">
        <v>7014</v>
      </c>
    </row>
    <row r="1033" spans="1:78" x14ac:dyDescent="0.25">
      <c r="A1033" s="5">
        <v>1164</v>
      </c>
      <c r="B1033" s="234" t="s">
        <v>13561</v>
      </c>
      <c r="C1033" s="234" t="s">
        <v>13562</v>
      </c>
      <c r="D1033" s="234" t="s">
        <v>11503</v>
      </c>
      <c r="E1033" s="234" t="s">
        <v>11504</v>
      </c>
      <c r="F1033" s="234" t="s">
        <v>7156</v>
      </c>
      <c r="G1033" s="234" t="s">
        <v>7856</v>
      </c>
      <c r="H1033" s="234" t="s">
        <v>7018</v>
      </c>
      <c r="I1033" s="242"/>
      <c r="J1033" s="242">
        <v>44221</v>
      </c>
      <c r="K1033" s="234" t="s">
        <v>7430</v>
      </c>
      <c r="L1033" s="242">
        <v>44221</v>
      </c>
      <c r="M1033" s="234" t="s">
        <v>6996</v>
      </c>
      <c r="N1033" s="234" t="s">
        <v>9562</v>
      </c>
      <c r="O1033" s="234" t="s">
        <v>7583</v>
      </c>
      <c r="P1033" s="234" t="s">
        <v>6999</v>
      </c>
      <c r="Q1033" s="234"/>
      <c r="R1033" s="234" t="s">
        <v>451</v>
      </c>
      <c r="S1033" t="b">
        <v>0</v>
      </c>
      <c r="T1033" s="242"/>
      <c r="U1033" s="103">
        <v>12</v>
      </c>
      <c r="V1033" s="234" t="s">
        <v>272</v>
      </c>
      <c r="W1033" s="103">
        <v>12</v>
      </c>
      <c r="X1033" s="234" t="s">
        <v>272</v>
      </c>
      <c r="Y1033" s="242"/>
      <c r="Z1033" s="242"/>
      <c r="AA1033" s="103"/>
      <c r="AB1033" s="234" t="s">
        <v>11506</v>
      </c>
      <c r="AC1033" s="243">
        <v>44253.559374999997</v>
      </c>
      <c r="AD1033" s="234" t="s">
        <v>12763</v>
      </c>
      <c r="AE1033" s="235" t="s">
        <v>13563</v>
      </c>
      <c r="AF1033" s="237"/>
      <c r="AG1033" s="234" t="s">
        <v>482</v>
      </c>
      <c r="AH1033" s="241"/>
      <c r="AI1033" t="b">
        <v>1</v>
      </c>
      <c r="AJ1033" t="b">
        <v>0</v>
      </c>
      <c r="AK1033" s="234"/>
      <c r="AL1033" s="103"/>
      <c r="AM1033" t="b">
        <v>0</v>
      </c>
      <c r="AN1033" s="234"/>
      <c r="AO1033" s="103"/>
      <c r="AP1033" s="241"/>
      <c r="AQ1033" s="241"/>
      <c r="AR1033" s="241"/>
      <c r="AS1033" s="241"/>
      <c r="AT1033" s="234" t="s">
        <v>7005</v>
      </c>
      <c r="AU1033" s="234" t="s">
        <v>7085</v>
      </c>
      <c r="AV1033" t="b">
        <v>0</v>
      </c>
      <c r="AW1033" t="b">
        <v>0</v>
      </c>
      <c r="AX1033" s="241"/>
      <c r="AY1033" s="241"/>
      <c r="AZ1033" s="234"/>
      <c r="BA1033" s="234"/>
      <c r="BB1033" s="234"/>
      <c r="BC1033" t="b">
        <v>0</v>
      </c>
      <c r="BD1033" s="234" t="s">
        <v>7008</v>
      </c>
      <c r="BE1033" s="234" t="s">
        <v>7026</v>
      </c>
      <c r="BF1033" s="234" t="s">
        <v>10002</v>
      </c>
      <c r="BG1033" s="234" t="s">
        <v>7010</v>
      </c>
      <c r="BH1033" s="234" t="s">
        <v>55</v>
      </c>
      <c r="BI1033" s="243">
        <v>44573.401909722219</v>
      </c>
      <c r="BJ1033" s="234" t="s">
        <v>442</v>
      </c>
      <c r="BK1033" s="234" t="s">
        <v>451</v>
      </c>
      <c r="BL1033" s="234" t="s">
        <v>451</v>
      </c>
      <c r="BM1033" s="234" t="s">
        <v>451</v>
      </c>
      <c r="BN1033" s="241"/>
      <c r="BO1033" t="b">
        <v>0</v>
      </c>
      <c r="BP1033" t="b">
        <v>0</v>
      </c>
      <c r="BQ1033" t="b">
        <v>0</v>
      </c>
      <c r="BR1033" s="241"/>
      <c r="BS1033" s="241"/>
      <c r="BT1033" s="234" t="s">
        <v>7012</v>
      </c>
      <c r="BU1033" t="b">
        <v>0</v>
      </c>
      <c r="BV1033" s="103"/>
      <c r="BW1033" s="235" t="s">
        <v>13564</v>
      </c>
      <c r="BX1033" s="234" t="s">
        <v>13563</v>
      </c>
      <c r="BY1033" s="234" t="s">
        <v>56</v>
      </c>
      <c r="BZ1033" s="234" t="s">
        <v>7014</v>
      </c>
    </row>
    <row r="1034" spans="1:78" x14ac:dyDescent="0.25">
      <c r="A1034" s="5">
        <v>1163</v>
      </c>
      <c r="B1034" s="234" t="s">
        <v>13565</v>
      </c>
      <c r="C1034" s="234" t="s">
        <v>13566</v>
      </c>
      <c r="D1034" s="234" t="s">
        <v>9267</v>
      </c>
      <c r="E1034" s="234" t="s">
        <v>9268</v>
      </c>
      <c r="F1034" s="234" t="s">
        <v>6993</v>
      </c>
      <c r="G1034" s="234" t="s">
        <v>10829</v>
      </c>
      <c r="H1034" s="234" t="s">
        <v>7856</v>
      </c>
      <c r="I1034" s="242"/>
      <c r="J1034" s="242">
        <v>44221</v>
      </c>
      <c r="K1034" s="234" t="s">
        <v>7430</v>
      </c>
      <c r="L1034" s="242">
        <v>44229</v>
      </c>
      <c r="M1034" s="234" t="s">
        <v>6996</v>
      </c>
      <c r="N1034" s="234" t="s">
        <v>9269</v>
      </c>
      <c r="O1034" s="234" t="s">
        <v>9270</v>
      </c>
      <c r="P1034" s="234" t="s">
        <v>6999</v>
      </c>
      <c r="Q1034" s="234"/>
      <c r="R1034" s="234" t="s">
        <v>451</v>
      </c>
      <c r="S1034" t="b">
        <v>0</v>
      </c>
      <c r="T1034" s="242"/>
      <c r="U1034" s="103">
        <v>2</v>
      </c>
      <c r="V1034" s="234" t="s">
        <v>272</v>
      </c>
      <c r="W1034" s="103">
        <v>4</v>
      </c>
      <c r="X1034" s="234" t="s">
        <v>272</v>
      </c>
      <c r="Y1034" s="242"/>
      <c r="Z1034" s="242"/>
      <c r="AA1034" s="103"/>
      <c r="AB1034" s="234" t="s">
        <v>9272</v>
      </c>
      <c r="AC1034" s="243">
        <v>44253.559363425928</v>
      </c>
      <c r="AD1034" s="234" t="s">
        <v>12763</v>
      </c>
      <c r="AE1034" s="235" t="s">
        <v>13567</v>
      </c>
      <c r="AF1034" s="237"/>
      <c r="AG1034" s="234" t="s">
        <v>482</v>
      </c>
      <c r="AH1034" s="241"/>
      <c r="AI1034" t="b">
        <v>1</v>
      </c>
      <c r="AJ1034" t="b">
        <v>0</v>
      </c>
      <c r="AK1034" s="234"/>
      <c r="AL1034" s="103"/>
      <c r="AM1034" t="b">
        <v>0</v>
      </c>
      <c r="AN1034" s="234"/>
      <c r="AO1034" s="103"/>
      <c r="AP1034" s="241"/>
      <c r="AQ1034" s="241"/>
      <c r="AR1034" s="241"/>
      <c r="AS1034" s="241"/>
      <c r="AT1034" s="234" t="s">
        <v>7005</v>
      </c>
      <c r="AU1034" s="234" t="s">
        <v>7085</v>
      </c>
      <c r="AV1034" t="b">
        <v>0</v>
      </c>
      <c r="AW1034" t="b">
        <v>0</v>
      </c>
      <c r="AX1034" s="241"/>
      <c r="AY1034" s="241"/>
      <c r="AZ1034" s="234"/>
      <c r="BA1034" s="234"/>
      <c r="BB1034" s="234"/>
      <c r="BC1034" t="b">
        <v>0</v>
      </c>
      <c r="BD1034" s="234" t="s">
        <v>7008</v>
      </c>
      <c r="BE1034" s="234" t="s">
        <v>7026</v>
      </c>
      <c r="BF1034" s="234" t="s">
        <v>7027</v>
      </c>
      <c r="BG1034" s="234" t="s">
        <v>7028</v>
      </c>
      <c r="BH1034" s="234" t="s">
        <v>55</v>
      </c>
      <c r="BI1034" s="243">
        <v>44573.401909722219</v>
      </c>
      <c r="BJ1034" s="234" t="s">
        <v>442</v>
      </c>
      <c r="BK1034" s="234" t="s">
        <v>451</v>
      </c>
      <c r="BL1034" s="234" t="s">
        <v>451</v>
      </c>
      <c r="BM1034" s="234" t="s">
        <v>451</v>
      </c>
      <c r="BN1034" s="241"/>
      <c r="BO1034" t="b">
        <v>0</v>
      </c>
      <c r="BP1034" t="b">
        <v>0</v>
      </c>
      <c r="BQ1034" t="b">
        <v>0</v>
      </c>
      <c r="BR1034" s="241"/>
      <c r="BS1034" s="241"/>
      <c r="BT1034" s="234" t="s">
        <v>7012</v>
      </c>
      <c r="BU1034" t="b">
        <v>0</v>
      </c>
      <c r="BV1034" s="103"/>
      <c r="BW1034" s="235" t="s">
        <v>13568</v>
      </c>
      <c r="BX1034" s="234" t="s">
        <v>13567</v>
      </c>
      <c r="BY1034" s="234" t="s">
        <v>56</v>
      </c>
      <c r="BZ1034" s="234" t="s">
        <v>7014</v>
      </c>
    </row>
    <row r="1035" spans="1:78" x14ac:dyDescent="0.25">
      <c r="A1035" s="5">
        <v>1162</v>
      </c>
      <c r="B1035" s="234" t="s">
        <v>13569</v>
      </c>
      <c r="C1035" s="234" t="s">
        <v>13570</v>
      </c>
      <c r="D1035" s="234"/>
      <c r="E1035" s="234" t="s">
        <v>13571</v>
      </c>
      <c r="F1035" s="234" t="s">
        <v>7156</v>
      </c>
      <c r="G1035" s="234" t="s">
        <v>7856</v>
      </c>
      <c r="H1035" s="234" t="s">
        <v>7018</v>
      </c>
      <c r="I1035" s="242"/>
      <c r="J1035" s="242">
        <v>44221</v>
      </c>
      <c r="K1035" s="234" t="s">
        <v>7430</v>
      </c>
      <c r="L1035" s="242">
        <v>44221</v>
      </c>
      <c r="M1035" s="234" t="s">
        <v>7159</v>
      </c>
      <c r="N1035" s="234" t="s">
        <v>7430</v>
      </c>
      <c r="O1035" s="234" t="s">
        <v>13572</v>
      </c>
      <c r="P1035" s="234" t="s">
        <v>6999</v>
      </c>
      <c r="Q1035" s="234"/>
      <c r="R1035" s="234" t="s">
        <v>451</v>
      </c>
      <c r="S1035" t="b">
        <v>0</v>
      </c>
      <c r="T1035" s="242"/>
      <c r="U1035" s="103">
        <v>1</v>
      </c>
      <c r="V1035" s="234" t="s">
        <v>272</v>
      </c>
      <c r="W1035" s="103">
        <v>1</v>
      </c>
      <c r="X1035" s="234" t="s">
        <v>272</v>
      </c>
      <c r="Y1035" s="242"/>
      <c r="Z1035" s="242"/>
      <c r="AA1035" s="103"/>
      <c r="AB1035" s="234"/>
      <c r="AC1035" s="243">
        <v>44253.559317129628</v>
      </c>
      <c r="AD1035" s="234" t="s">
        <v>12763</v>
      </c>
      <c r="AE1035" s="235" t="s">
        <v>13573</v>
      </c>
      <c r="AF1035" s="237"/>
      <c r="AG1035" s="234" t="s">
        <v>482</v>
      </c>
      <c r="AH1035" s="241"/>
      <c r="AI1035" t="b">
        <v>1</v>
      </c>
      <c r="AJ1035" t="b">
        <v>0</v>
      </c>
      <c r="AK1035" s="234"/>
      <c r="AL1035" s="103"/>
      <c r="AM1035" t="b">
        <v>0</v>
      </c>
      <c r="AN1035" s="234"/>
      <c r="AO1035" s="103"/>
      <c r="AP1035" s="241"/>
      <c r="AQ1035" s="241"/>
      <c r="AR1035" s="241"/>
      <c r="AS1035" s="241"/>
      <c r="AT1035" s="234"/>
      <c r="AU1035" s="234" t="s">
        <v>7085</v>
      </c>
      <c r="AV1035" t="b">
        <v>0</v>
      </c>
      <c r="AW1035" t="b">
        <v>0</v>
      </c>
      <c r="AX1035" s="241"/>
      <c r="AY1035" s="241"/>
      <c r="AZ1035" s="234"/>
      <c r="BA1035" s="234"/>
      <c r="BB1035" s="234"/>
      <c r="BC1035" t="b">
        <v>1</v>
      </c>
      <c r="BD1035" s="234" t="s">
        <v>7170</v>
      </c>
      <c r="BE1035" s="234" t="s">
        <v>7026</v>
      </c>
      <c r="BF1035" s="234" t="s">
        <v>7027</v>
      </c>
      <c r="BG1035" s="234" t="s">
        <v>7010</v>
      </c>
      <c r="BH1035" s="234" t="s">
        <v>55</v>
      </c>
      <c r="BI1035" s="243">
        <v>44573.401909722219</v>
      </c>
      <c r="BJ1035" s="234" t="s">
        <v>442</v>
      </c>
      <c r="BK1035" s="234" t="s">
        <v>451</v>
      </c>
      <c r="BL1035" s="234" t="s">
        <v>451</v>
      </c>
      <c r="BM1035" s="234" t="s">
        <v>451</v>
      </c>
      <c r="BN1035" s="241"/>
      <c r="BO1035" t="b">
        <v>0</v>
      </c>
      <c r="BP1035" t="b">
        <v>0</v>
      </c>
      <c r="BQ1035" t="b">
        <v>0</v>
      </c>
      <c r="BR1035" s="241"/>
      <c r="BS1035" s="241"/>
      <c r="BT1035" s="234" t="s">
        <v>7012</v>
      </c>
      <c r="BU1035" t="b">
        <v>0</v>
      </c>
      <c r="BV1035" s="103"/>
      <c r="BW1035" s="235" t="s">
        <v>13574</v>
      </c>
      <c r="BX1035" s="234" t="s">
        <v>13573</v>
      </c>
      <c r="BY1035" s="234" t="s">
        <v>56</v>
      </c>
      <c r="BZ1035" s="234" t="s">
        <v>7014</v>
      </c>
    </row>
    <row r="1036" spans="1:78" x14ac:dyDescent="0.25">
      <c r="A1036" s="5">
        <v>1161</v>
      </c>
      <c r="B1036" s="234" t="s">
        <v>13575</v>
      </c>
      <c r="C1036" s="234" t="s">
        <v>13576</v>
      </c>
      <c r="D1036" s="234" t="s">
        <v>9094</v>
      </c>
      <c r="E1036" s="234" t="s">
        <v>9094</v>
      </c>
      <c r="F1036" s="234" t="s">
        <v>6993</v>
      </c>
      <c r="G1036" s="234" t="s">
        <v>6994</v>
      </c>
      <c r="H1036" s="234" t="s">
        <v>6995</v>
      </c>
      <c r="I1036" s="242"/>
      <c r="J1036" s="242">
        <v>44221</v>
      </c>
      <c r="K1036" s="234" t="s">
        <v>7430</v>
      </c>
      <c r="L1036" s="242">
        <v>44223</v>
      </c>
      <c r="M1036" s="234" t="s">
        <v>6996</v>
      </c>
      <c r="N1036" s="234" t="s">
        <v>9096</v>
      </c>
      <c r="O1036" s="234" t="s">
        <v>13577</v>
      </c>
      <c r="P1036" s="234" t="s">
        <v>6999</v>
      </c>
      <c r="Q1036" s="234"/>
      <c r="R1036" s="234" t="s">
        <v>451</v>
      </c>
      <c r="S1036" t="b">
        <v>0</v>
      </c>
      <c r="T1036" s="242"/>
      <c r="U1036" s="103">
        <v>5</v>
      </c>
      <c r="V1036" s="234" t="s">
        <v>272</v>
      </c>
      <c r="W1036" s="103">
        <v>20</v>
      </c>
      <c r="X1036" s="234" t="s">
        <v>272</v>
      </c>
      <c r="Y1036" s="242"/>
      <c r="Z1036" s="242"/>
      <c r="AA1036" s="103"/>
      <c r="AB1036" s="234" t="s">
        <v>9098</v>
      </c>
      <c r="AC1036" s="243">
        <v>44253.559293981481</v>
      </c>
      <c r="AD1036" s="234" t="s">
        <v>12763</v>
      </c>
      <c r="AE1036" s="235" t="s">
        <v>13578</v>
      </c>
      <c r="AF1036" s="237"/>
      <c r="AG1036" s="234" t="s">
        <v>482</v>
      </c>
      <c r="AH1036" s="241"/>
      <c r="AI1036" t="b">
        <v>1</v>
      </c>
      <c r="AJ1036" t="b">
        <v>0</v>
      </c>
      <c r="AK1036" s="234"/>
      <c r="AL1036" s="103"/>
      <c r="AM1036" t="b">
        <v>0</v>
      </c>
      <c r="AN1036" s="234"/>
      <c r="AO1036" s="103"/>
      <c r="AP1036" s="241"/>
      <c r="AQ1036" s="241"/>
      <c r="AR1036" s="241"/>
      <c r="AS1036" s="241"/>
      <c r="AT1036" s="234"/>
      <c r="AU1036" s="234" t="s">
        <v>7085</v>
      </c>
      <c r="AV1036" t="b">
        <v>0</v>
      </c>
      <c r="AW1036" t="b">
        <v>0</v>
      </c>
      <c r="AX1036" s="241"/>
      <c r="AY1036" s="241"/>
      <c r="AZ1036" s="234"/>
      <c r="BA1036" s="234"/>
      <c r="BB1036" s="234"/>
      <c r="BC1036" t="b">
        <v>0</v>
      </c>
      <c r="BD1036" s="234" t="s">
        <v>7008</v>
      </c>
      <c r="BE1036" s="234" t="s">
        <v>7009</v>
      </c>
      <c r="BF1036" s="234" t="s">
        <v>7027</v>
      </c>
      <c r="BG1036" s="234" t="s">
        <v>7028</v>
      </c>
      <c r="BH1036" s="234" t="s">
        <v>55</v>
      </c>
      <c r="BI1036" s="243">
        <v>44573.401898148149</v>
      </c>
      <c r="BJ1036" s="234" t="s">
        <v>442</v>
      </c>
      <c r="BK1036" s="234" t="s">
        <v>451</v>
      </c>
      <c r="BL1036" s="234" t="s">
        <v>451</v>
      </c>
      <c r="BM1036" s="234" t="s">
        <v>451</v>
      </c>
      <c r="BN1036" s="241"/>
      <c r="BO1036" t="b">
        <v>0</v>
      </c>
      <c r="BP1036" t="b">
        <v>0</v>
      </c>
      <c r="BQ1036" t="b">
        <v>0</v>
      </c>
      <c r="BR1036" s="241"/>
      <c r="BS1036" s="241"/>
      <c r="BT1036" s="234" t="s">
        <v>7012</v>
      </c>
      <c r="BU1036" t="b">
        <v>0</v>
      </c>
      <c r="BV1036" s="103"/>
      <c r="BW1036" s="235" t="s">
        <v>13579</v>
      </c>
      <c r="BX1036" s="234" t="s">
        <v>13578</v>
      </c>
      <c r="BY1036" s="234" t="s">
        <v>56</v>
      </c>
      <c r="BZ1036" s="234" t="s">
        <v>7014</v>
      </c>
    </row>
    <row r="1037" spans="1:78" x14ac:dyDescent="0.25">
      <c r="A1037" s="5">
        <v>1160</v>
      </c>
      <c r="B1037" s="234" t="s">
        <v>13580</v>
      </c>
      <c r="C1037" s="234" t="s">
        <v>13581</v>
      </c>
      <c r="D1037" s="234" t="s">
        <v>9774</v>
      </c>
      <c r="E1037" s="234" t="s">
        <v>10624</v>
      </c>
      <c r="F1037" s="234" t="s">
        <v>7156</v>
      </c>
      <c r="G1037" s="234" t="s">
        <v>7279</v>
      </c>
      <c r="H1037" s="234" t="s">
        <v>6994</v>
      </c>
      <c r="I1037" s="242"/>
      <c r="J1037" s="242">
        <v>44217</v>
      </c>
      <c r="K1037" s="234" t="s">
        <v>7430</v>
      </c>
      <c r="L1037" s="242">
        <v>44223</v>
      </c>
      <c r="M1037" s="234" t="s">
        <v>6996</v>
      </c>
      <c r="N1037" s="234" t="s">
        <v>9777</v>
      </c>
      <c r="O1037" s="234" t="s">
        <v>13404</v>
      </c>
      <c r="P1037" s="234" t="s">
        <v>6999</v>
      </c>
      <c r="Q1037" s="234"/>
      <c r="R1037" s="234" t="s">
        <v>451</v>
      </c>
      <c r="S1037" t="b">
        <v>0</v>
      </c>
      <c r="T1037" s="242"/>
      <c r="U1037" s="103">
        <v>150</v>
      </c>
      <c r="V1037" s="234" t="s">
        <v>272</v>
      </c>
      <c r="W1037" s="103">
        <v>150</v>
      </c>
      <c r="X1037" s="234" t="s">
        <v>272</v>
      </c>
      <c r="Y1037" s="242"/>
      <c r="Z1037" s="242"/>
      <c r="AA1037" s="103"/>
      <c r="AB1037" s="234" t="s">
        <v>9779</v>
      </c>
      <c r="AC1037" s="243">
        <v>44253.559282407405</v>
      </c>
      <c r="AD1037" s="234" t="s">
        <v>12763</v>
      </c>
      <c r="AE1037" s="235" t="s">
        <v>13582</v>
      </c>
      <c r="AF1037" s="237"/>
      <c r="AG1037" s="234" t="s">
        <v>482</v>
      </c>
      <c r="AH1037" s="241"/>
      <c r="AI1037" t="b">
        <v>1</v>
      </c>
      <c r="AJ1037" t="b">
        <v>0</v>
      </c>
      <c r="AK1037" s="234"/>
      <c r="AL1037" s="103"/>
      <c r="AM1037" t="b">
        <v>0</v>
      </c>
      <c r="AN1037" s="234"/>
      <c r="AO1037" s="103"/>
      <c r="AP1037" s="241"/>
      <c r="AQ1037" s="241"/>
      <c r="AR1037" s="241"/>
      <c r="AS1037" s="241"/>
      <c r="AT1037" s="234" t="s">
        <v>7005</v>
      </c>
      <c r="AU1037" s="234" t="s">
        <v>7085</v>
      </c>
      <c r="AV1037" t="b">
        <v>0</v>
      </c>
      <c r="AW1037" t="b">
        <v>0</v>
      </c>
      <c r="AX1037" s="241"/>
      <c r="AY1037" s="241"/>
      <c r="AZ1037" s="234"/>
      <c r="BA1037" s="234"/>
      <c r="BB1037" s="234"/>
      <c r="BC1037" t="b">
        <v>0</v>
      </c>
      <c r="BD1037" s="234" t="s">
        <v>7008</v>
      </c>
      <c r="BE1037" s="234" t="s">
        <v>7009</v>
      </c>
      <c r="BF1037" s="234" t="s">
        <v>7027</v>
      </c>
      <c r="BG1037" s="234" t="s">
        <v>7028</v>
      </c>
      <c r="BH1037" s="234" t="s">
        <v>55</v>
      </c>
      <c r="BI1037" s="243">
        <v>44573.401898148149</v>
      </c>
      <c r="BJ1037" s="234" t="s">
        <v>442</v>
      </c>
      <c r="BK1037" s="234" t="s">
        <v>451</v>
      </c>
      <c r="BL1037" s="234" t="s">
        <v>451</v>
      </c>
      <c r="BM1037" s="234" t="s">
        <v>451</v>
      </c>
      <c r="BN1037" s="241"/>
      <c r="BO1037" t="b">
        <v>0</v>
      </c>
      <c r="BP1037" t="b">
        <v>0</v>
      </c>
      <c r="BQ1037" t="b">
        <v>0</v>
      </c>
      <c r="BR1037" s="241"/>
      <c r="BS1037" s="241"/>
      <c r="BT1037" s="234" t="s">
        <v>7012</v>
      </c>
      <c r="BU1037" t="b">
        <v>0</v>
      </c>
      <c r="BV1037" s="103"/>
      <c r="BW1037" s="235" t="s">
        <v>13583</v>
      </c>
      <c r="BX1037" s="234" t="s">
        <v>13582</v>
      </c>
      <c r="BY1037" s="234" t="s">
        <v>56</v>
      </c>
      <c r="BZ1037" s="234" t="s">
        <v>7014</v>
      </c>
    </row>
    <row r="1038" spans="1:78" x14ac:dyDescent="0.25">
      <c r="A1038" s="5">
        <v>1159</v>
      </c>
      <c r="B1038" s="234" t="s">
        <v>13584</v>
      </c>
      <c r="C1038" s="234" t="s">
        <v>13585</v>
      </c>
      <c r="D1038" s="234" t="s">
        <v>7124</v>
      </c>
      <c r="E1038" s="234" t="s">
        <v>7124</v>
      </c>
      <c r="F1038" s="234" t="s">
        <v>2991</v>
      </c>
      <c r="G1038" s="234" t="s">
        <v>7279</v>
      </c>
      <c r="H1038" s="234" t="s">
        <v>6994</v>
      </c>
      <c r="I1038" s="242"/>
      <c r="J1038" s="242">
        <v>44217</v>
      </c>
      <c r="K1038" s="234" t="s">
        <v>7430</v>
      </c>
      <c r="L1038" s="242">
        <v>44225</v>
      </c>
      <c r="M1038" s="234" t="s">
        <v>6996</v>
      </c>
      <c r="N1038" s="234" t="s">
        <v>7126</v>
      </c>
      <c r="O1038" s="234" t="s">
        <v>11949</v>
      </c>
      <c r="P1038" s="234" t="s">
        <v>6999</v>
      </c>
      <c r="Q1038" s="234"/>
      <c r="R1038" s="234" t="s">
        <v>451</v>
      </c>
      <c r="S1038" t="b">
        <v>0</v>
      </c>
      <c r="T1038" s="242"/>
      <c r="U1038" s="103">
        <v>1</v>
      </c>
      <c r="V1038" s="234" t="s">
        <v>272</v>
      </c>
      <c r="W1038" s="103">
        <v>1</v>
      </c>
      <c r="X1038" s="234" t="s">
        <v>272</v>
      </c>
      <c r="Y1038" s="242"/>
      <c r="Z1038" s="242"/>
      <c r="AA1038" s="103"/>
      <c r="AB1038" s="234" t="s">
        <v>7128</v>
      </c>
      <c r="AC1038" s="243">
        <v>44253.559247685182</v>
      </c>
      <c r="AD1038" s="234" t="s">
        <v>12763</v>
      </c>
      <c r="AE1038" s="235" t="s">
        <v>13586</v>
      </c>
      <c r="AF1038" s="237"/>
      <c r="AG1038" s="234" t="s">
        <v>482</v>
      </c>
      <c r="AH1038" s="241"/>
      <c r="AI1038" t="b">
        <v>1</v>
      </c>
      <c r="AJ1038" t="b">
        <v>0</v>
      </c>
      <c r="AK1038" s="234"/>
      <c r="AL1038" s="103"/>
      <c r="AM1038" t="b">
        <v>0</v>
      </c>
      <c r="AN1038" s="234"/>
      <c r="AO1038" s="103"/>
      <c r="AP1038" s="241"/>
      <c r="AQ1038" s="241"/>
      <c r="AR1038" s="241"/>
      <c r="AS1038" s="241"/>
      <c r="AT1038" s="234" t="s">
        <v>7005</v>
      </c>
      <c r="AU1038" s="234" t="s">
        <v>7085</v>
      </c>
      <c r="AV1038" t="b">
        <v>0</v>
      </c>
      <c r="AW1038" t="b">
        <v>0</v>
      </c>
      <c r="AX1038" s="241"/>
      <c r="AY1038" s="241"/>
      <c r="AZ1038" s="234"/>
      <c r="BA1038" s="234"/>
      <c r="BB1038" s="234"/>
      <c r="BC1038" t="b">
        <v>0</v>
      </c>
      <c r="BD1038" s="234" t="s">
        <v>7008</v>
      </c>
      <c r="BE1038" s="234" t="s">
        <v>7009</v>
      </c>
      <c r="BF1038" s="234" t="s">
        <v>7027</v>
      </c>
      <c r="BG1038" s="234" t="s">
        <v>7028</v>
      </c>
      <c r="BH1038" s="234" t="s">
        <v>55</v>
      </c>
      <c r="BI1038" s="243">
        <v>44573.401898148149</v>
      </c>
      <c r="BJ1038" s="234" t="s">
        <v>442</v>
      </c>
      <c r="BK1038" s="234" t="s">
        <v>451</v>
      </c>
      <c r="BL1038" s="234" t="s">
        <v>451</v>
      </c>
      <c r="BM1038" s="234" t="s">
        <v>451</v>
      </c>
      <c r="BN1038" s="241"/>
      <c r="BO1038" t="b">
        <v>0</v>
      </c>
      <c r="BP1038" t="b">
        <v>0</v>
      </c>
      <c r="BQ1038" t="b">
        <v>0</v>
      </c>
      <c r="BR1038" s="241"/>
      <c r="BS1038" s="241"/>
      <c r="BT1038" s="234" t="s">
        <v>7012</v>
      </c>
      <c r="BU1038" t="b">
        <v>0</v>
      </c>
      <c r="BV1038" s="103"/>
      <c r="BW1038" s="235" t="s">
        <v>13587</v>
      </c>
      <c r="BX1038" s="234" t="s">
        <v>13586</v>
      </c>
      <c r="BY1038" s="234" t="s">
        <v>56</v>
      </c>
      <c r="BZ1038" s="234" t="s">
        <v>7014</v>
      </c>
    </row>
    <row r="1039" spans="1:78" x14ac:dyDescent="0.25">
      <c r="A1039" s="5">
        <v>1158</v>
      </c>
      <c r="B1039" s="234" t="s">
        <v>13588</v>
      </c>
      <c r="C1039" s="234" t="s">
        <v>13589</v>
      </c>
      <c r="D1039" s="234" t="s">
        <v>13590</v>
      </c>
      <c r="E1039" s="234" t="s">
        <v>13591</v>
      </c>
      <c r="F1039" s="234" t="s">
        <v>7156</v>
      </c>
      <c r="G1039" s="234" t="s">
        <v>7856</v>
      </c>
      <c r="H1039" s="234" t="s">
        <v>7018</v>
      </c>
      <c r="I1039" s="242"/>
      <c r="J1039" s="242">
        <v>44218</v>
      </c>
      <c r="K1039" s="234" t="s">
        <v>7430</v>
      </c>
      <c r="L1039" s="242">
        <v>44218</v>
      </c>
      <c r="M1039" s="234" t="s">
        <v>6996</v>
      </c>
      <c r="N1039" s="234" t="s">
        <v>13592</v>
      </c>
      <c r="O1039" s="234" t="s">
        <v>13593</v>
      </c>
      <c r="P1039" s="234" t="s">
        <v>6999</v>
      </c>
      <c r="Q1039" s="234"/>
      <c r="R1039" s="234" t="s">
        <v>451</v>
      </c>
      <c r="S1039" t="b">
        <v>0</v>
      </c>
      <c r="T1039" s="242"/>
      <c r="U1039" s="103">
        <v>1</v>
      </c>
      <c r="V1039" s="234" t="s">
        <v>272</v>
      </c>
      <c r="W1039" s="103">
        <v>1</v>
      </c>
      <c r="X1039" s="234" t="s">
        <v>272</v>
      </c>
      <c r="Y1039" s="242"/>
      <c r="Z1039" s="242"/>
      <c r="AA1039" s="103"/>
      <c r="AB1039" s="234"/>
      <c r="AC1039" s="243">
        <v>44253.559212962966</v>
      </c>
      <c r="AD1039" s="234" t="s">
        <v>12763</v>
      </c>
      <c r="AE1039" s="235" t="s">
        <v>13594</v>
      </c>
      <c r="AF1039" s="237"/>
      <c r="AG1039" s="234" t="s">
        <v>482</v>
      </c>
      <c r="AH1039" s="241"/>
      <c r="AI1039" t="b">
        <v>1</v>
      </c>
      <c r="AJ1039" t="b">
        <v>0</v>
      </c>
      <c r="AK1039" s="234"/>
      <c r="AL1039" s="103"/>
      <c r="AM1039" t="b">
        <v>0</v>
      </c>
      <c r="AN1039" s="234"/>
      <c r="AO1039" s="103"/>
      <c r="AP1039" s="241"/>
      <c r="AQ1039" s="241"/>
      <c r="AR1039" s="241"/>
      <c r="AS1039" s="241"/>
      <c r="AT1039" s="234" t="s">
        <v>7005</v>
      </c>
      <c r="AU1039" s="234" t="s">
        <v>7085</v>
      </c>
      <c r="AV1039" t="b">
        <v>0</v>
      </c>
      <c r="AW1039" t="b">
        <v>0</v>
      </c>
      <c r="AX1039" s="241"/>
      <c r="AY1039" s="241"/>
      <c r="AZ1039" s="234"/>
      <c r="BA1039" s="234"/>
      <c r="BB1039" s="234"/>
      <c r="BC1039" t="b">
        <v>0</v>
      </c>
      <c r="BD1039" s="234" t="s">
        <v>7170</v>
      </c>
      <c r="BE1039" s="234" t="s">
        <v>7026</v>
      </c>
      <c r="BF1039" s="234" t="s">
        <v>7027</v>
      </c>
      <c r="BG1039" s="234" t="s">
        <v>7010</v>
      </c>
      <c r="BH1039" s="234" t="s">
        <v>55</v>
      </c>
      <c r="BI1039" s="243">
        <v>44573.401898148149</v>
      </c>
      <c r="BJ1039" s="234" t="s">
        <v>442</v>
      </c>
      <c r="BK1039" s="234" t="s">
        <v>451</v>
      </c>
      <c r="BL1039" s="234" t="s">
        <v>451</v>
      </c>
      <c r="BM1039" s="234" t="s">
        <v>451</v>
      </c>
      <c r="BN1039" s="241"/>
      <c r="BO1039" t="b">
        <v>0</v>
      </c>
      <c r="BP1039" t="b">
        <v>0</v>
      </c>
      <c r="BQ1039" t="b">
        <v>0</v>
      </c>
      <c r="BR1039" s="241"/>
      <c r="BS1039" s="241"/>
      <c r="BT1039" s="234" t="s">
        <v>7012</v>
      </c>
      <c r="BU1039" t="b">
        <v>0</v>
      </c>
      <c r="BV1039" s="103"/>
      <c r="BW1039" s="235" t="s">
        <v>13595</v>
      </c>
      <c r="BX1039" s="234" t="s">
        <v>13594</v>
      </c>
      <c r="BY1039" s="234" t="s">
        <v>56</v>
      </c>
      <c r="BZ1039" s="234" t="s">
        <v>7014</v>
      </c>
    </row>
    <row r="1040" spans="1:78" x14ac:dyDescent="0.25">
      <c r="A1040" s="5">
        <v>1157</v>
      </c>
      <c r="B1040" s="234" t="s">
        <v>13596</v>
      </c>
      <c r="C1040" s="234" t="s">
        <v>13597</v>
      </c>
      <c r="D1040" s="234"/>
      <c r="E1040" s="234" t="s">
        <v>13598</v>
      </c>
      <c r="F1040" s="234" t="s">
        <v>2991</v>
      </c>
      <c r="G1040" s="234" t="s">
        <v>7864</v>
      </c>
      <c r="H1040" s="234" t="s">
        <v>7034</v>
      </c>
      <c r="I1040" s="242"/>
      <c r="J1040" s="242">
        <v>44215</v>
      </c>
      <c r="K1040" s="234" t="s">
        <v>7430</v>
      </c>
      <c r="L1040" s="242">
        <v>44225</v>
      </c>
      <c r="M1040" s="234" t="s">
        <v>7813</v>
      </c>
      <c r="N1040" s="234" t="s">
        <v>7430</v>
      </c>
      <c r="O1040" s="234" t="s">
        <v>13599</v>
      </c>
      <c r="P1040" s="234" t="s">
        <v>6999</v>
      </c>
      <c r="Q1040" s="234"/>
      <c r="R1040" s="234" t="s">
        <v>451</v>
      </c>
      <c r="S1040" t="b">
        <v>0</v>
      </c>
      <c r="T1040" s="242"/>
      <c r="U1040" s="103">
        <v>36</v>
      </c>
      <c r="V1040" s="234" t="s">
        <v>272</v>
      </c>
      <c r="W1040" s="103">
        <v>321</v>
      </c>
      <c r="X1040" s="234" t="s">
        <v>272</v>
      </c>
      <c r="Y1040" s="242"/>
      <c r="Z1040" s="242"/>
      <c r="AA1040" s="103"/>
      <c r="AB1040" s="234"/>
      <c r="AC1040" s="243">
        <v>44253.559201388889</v>
      </c>
      <c r="AD1040" s="234" t="s">
        <v>12763</v>
      </c>
      <c r="AE1040" s="235" t="s">
        <v>13600</v>
      </c>
      <c r="AF1040" s="237"/>
      <c r="AG1040" s="234" t="s">
        <v>482</v>
      </c>
      <c r="AH1040" s="241"/>
      <c r="AI1040" t="b">
        <v>1</v>
      </c>
      <c r="AJ1040" t="b">
        <v>0</v>
      </c>
      <c r="AK1040" s="234"/>
      <c r="AL1040" s="103"/>
      <c r="AM1040" t="b">
        <v>0</v>
      </c>
      <c r="AN1040" s="234"/>
      <c r="AO1040" s="103"/>
      <c r="AP1040" s="241"/>
      <c r="AQ1040" s="241"/>
      <c r="AR1040" s="241"/>
      <c r="AS1040" s="241"/>
      <c r="AT1040" s="234" t="s">
        <v>7058</v>
      </c>
      <c r="AU1040" s="234" t="s">
        <v>7085</v>
      </c>
      <c r="AV1040" t="b">
        <v>0</v>
      </c>
      <c r="AW1040" t="b">
        <v>0</v>
      </c>
      <c r="AX1040" s="241"/>
      <c r="AY1040" s="241"/>
      <c r="AZ1040" s="234"/>
      <c r="BA1040" s="234"/>
      <c r="BB1040" s="234"/>
      <c r="BC1040" t="b">
        <v>1</v>
      </c>
      <c r="BD1040" s="234" t="s">
        <v>7821</v>
      </c>
      <c r="BE1040" s="234" t="s">
        <v>7045</v>
      </c>
      <c r="BF1040" s="234" t="s">
        <v>7027</v>
      </c>
      <c r="BG1040" s="234" t="s">
        <v>7028</v>
      </c>
      <c r="BH1040" s="234" t="s">
        <v>55</v>
      </c>
      <c r="BI1040" s="243">
        <v>44573.401886574073</v>
      </c>
      <c r="BJ1040" s="234" t="s">
        <v>442</v>
      </c>
      <c r="BK1040" s="234" t="s">
        <v>451</v>
      </c>
      <c r="BL1040" s="234" t="s">
        <v>451</v>
      </c>
      <c r="BM1040" s="234" t="s">
        <v>451</v>
      </c>
      <c r="BN1040" s="241"/>
      <c r="BO1040" t="b">
        <v>0</v>
      </c>
      <c r="BP1040" t="b">
        <v>0</v>
      </c>
      <c r="BQ1040" t="b">
        <v>0</v>
      </c>
      <c r="BR1040" s="241"/>
      <c r="BS1040" s="241"/>
      <c r="BT1040" s="234" t="s">
        <v>7012</v>
      </c>
      <c r="BU1040" t="b">
        <v>0</v>
      </c>
      <c r="BV1040" s="103"/>
      <c r="BW1040" s="235" t="s">
        <v>13601</v>
      </c>
      <c r="BX1040" s="234" t="s">
        <v>13600</v>
      </c>
      <c r="BY1040" s="234" t="s">
        <v>56</v>
      </c>
      <c r="BZ1040" s="234" t="s">
        <v>7014</v>
      </c>
    </row>
    <row r="1041" spans="1:78" x14ac:dyDescent="0.25">
      <c r="A1041" s="5">
        <v>1156</v>
      </c>
      <c r="B1041" s="234" t="s">
        <v>13602</v>
      </c>
      <c r="C1041" s="234" t="s">
        <v>13603</v>
      </c>
      <c r="D1041" s="234"/>
      <c r="E1041" s="234" t="s">
        <v>9683</v>
      </c>
      <c r="F1041" s="234" t="s">
        <v>7156</v>
      </c>
      <c r="G1041" s="234" t="s">
        <v>6995</v>
      </c>
      <c r="H1041" s="234" t="s">
        <v>6994</v>
      </c>
      <c r="I1041" s="242"/>
      <c r="J1041" s="242">
        <v>44217</v>
      </c>
      <c r="K1041" s="234" t="s">
        <v>7430</v>
      </c>
      <c r="L1041" s="242">
        <v>44221</v>
      </c>
      <c r="M1041" s="234" t="s">
        <v>7159</v>
      </c>
      <c r="N1041" s="234" t="s">
        <v>7430</v>
      </c>
      <c r="O1041" s="234" t="s">
        <v>9380</v>
      </c>
      <c r="P1041" s="234" t="s">
        <v>6999</v>
      </c>
      <c r="Q1041" s="234"/>
      <c r="R1041" s="234" t="s">
        <v>451</v>
      </c>
      <c r="S1041" t="b">
        <v>0</v>
      </c>
      <c r="T1041" s="242"/>
      <c r="U1041" s="103">
        <v>63</v>
      </c>
      <c r="V1041" s="234" t="s">
        <v>272</v>
      </c>
      <c r="W1041" s="103">
        <v>63</v>
      </c>
      <c r="X1041" s="234" t="s">
        <v>272</v>
      </c>
      <c r="Y1041" s="242"/>
      <c r="Z1041" s="242"/>
      <c r="AA1041" s="103"/>
      <c r="AB1041" s="234"/>
      <c r="AC1041" s="243">
        <v>44253.559178240743</v>
      </c>
      <c r="AD1041" s="234" t="s">
        <v>12763</v>
      </c>
      <c r="AE1041" s="235" t="s">
        <v>13604</v>
      </c>
      <c r="AF1041" s="237"/>
      <c r="AG1041" s="234" t="s">
        <v>482</v>
      </c>
      <c r="AH1041" s="241"/>
      <c r="AI1041" t="b">
        <v>1</v>
      </c>
      <c r="AJ1041" t="b">
        <v>0</v>
      </c>
      <c r="AK1041" s="234"/>
      <c r="AL1041" s="103"/>
      <c r="AM1041" t="b">
        <v>0</v>
      </c>
      <c r="AN1041" s="234"/>
      <c r="AO1041" s="103"/>
      <c r="AP1041" s="241"/>
      <c r="AQ1041" s="241"/>
      <c r="AR1041" s="241"/>
      <c r="AS1041" s="241"/>
      <c r="AT1041" s="234"/>
      <c r="AU1041" s="234" t="s">
        <v>7085</v>
      </c>
      <c r="AV1041" t="b">
        <v>0</v>
      </c>
      <c r="AW1041" t="b">
        <v>0</v>
      </c>
      <c r="AX1041" s="241"/>
      <c r="AY1041" s="241"/>
      <c r="AZ1041" s="234"/>
      <c r="BA1041" s="234"/>
      <c r="BB1041" s="234"/>
      <c r="BC1041" t="b">
        <v>1</v>
      </c>
      <c r="BD1041" s="234" t="s">
        <v>7170</v>
      </c>
      <c r="BE1041" s="234" t="s">
        <v>7009</v>
      </c>
      <c r="BF1041" s="234" t="s">
        <v>6972</v>
      </c>
      <c r="BG1041" s="234" t="s">
        <v>7028</v>
      </c>
      <c r="BH1041" s="234" t="s">
        <v>55</v>
      </c>
      <c r="BI1041" s="243">
        <v>44573.401886574073</v>
      </c>
      <c r="BJ1041" s="234" t="s">
        <v>442</v>
      </c>
      <c r="BK1041" s="234" t="s">
        <v>451</v>
      </c>
      <c r="BL1041" s="234" t="s">
        <v>451</v>
      </c>
      <c r="BM1041" s="234" t="s">
        <v>451</v>
      </c>
      <c r="BN1041" s="241"/>
      <c r="BO1041" t="b">
        <v>0</v>
      </c>
      <c r="BP1041" t="b">
        <v>0</v>
      </c>
      <c r="BQ1041" t="b">
        <v>0</v>
      </c>
      <c r="BR1041" s="241"/>
      <c r="BS1041" s="241"/>
      <c r="BT1041" s="234" t="s">
        <v>7012</v>
      </c>
      <c r="BU1041" t="b">
        <v>0</v>
      </c>
      <c r="BV1041" s="103"/>
      <c r="BW1041" s="235" t="s">
        <v>13605</v>
      </c>
      <c r="BX1041" s="234" t="s">
        <v>13604</v>
      </c>
      <c r="BY1041" s="234" t="s">
        <v>56</v>
      </c>
      <c r="BZ1041" s="234" t="s">
        <v>7014</v>
      </c>
    </row>
    <row r="1042" spans="1:78" x14ac:dyDescent="0.25">
      <c r="A1042" s="5">
        <v>1155</v>
      </c>
      <c r="B1042" s="234" t="s">
        <v>13606</v>
      </c>
      <c r="C1042" s="234" t="s">
        <v>13607</v>
      </c>
      <c r="D1042" s="234"/>
      <c r="E1042" s="234" t="s">
        <v>13608</v>
      </c>
      <c r="F1042" s="234" t="s">
        <v>2991</v>
      </c>
      <c r="G1042" s="234" t="s">
        <v>7864</v>
      </c>
      <c r="H1042" s="234" t="s">
        <v>7034</v>
      </c>
      <c r="I1042" s="242"/>
      <c r="J1042" s="242">
        <v>44215</v>
      </c>
      <c r="K1042" s="234" t="s">
        <v>7430</v>
      </c>
      <c r="L1042" s="242">
        <v>44225</v>
      </c>
      <c r="M1042" s="234" t="s">
        <v>6996</v>
      </c>
      <c r="N1042" s="234" t="s">
        <v>7430</v>
      </c>
      <c r="O1042" s="234" t="s">
        <v>9902</v>
      </c>
      <c r="P1042" s="234" t="s">
        <v>6999</v>
      </c>
      <c r="Q1042" s="234"/>
      <c r="R1042" s="234" t="s">
        <v>451</v>
      </c>
      <c r="S1042" t="b">
        <v>0</v>
      </c>
      <c r="T1042" s="242"/>
      <c r="U1042" s="103">
        <v>1160</v>
      </c>
      <c r="V1042" s="234" t="s">
        <v>272</v>
      </c>
      <c r="W1042" s="103">
        <v>5800</v>
      </c>
      <c r="X1042" s="234" t="s">
        <v>272</v>
      </c>
      <c r="Y1042" s="242"/>
      <c r="Z1042" s="242"/>
      <c r="AA1042" s="103"/>
      <c r="AB1042" s="234"/>
      <c r="AC1042" s="243">
        <v>44253.559155092589</v>
      </c>
      <c r="AD1042" s="234" t="s">
        <v>12763</v>
      </c>
      <c r="AE1042" s="235" t="s">
        <v>13609</v>
      </c>
      <c r="AF1042" s="237"/>
      <c r="AG1042" s="234" t="s">
        <v>482</v>
      </c>
      <c r="AH1042" s="241"/>
      <c r="AI1042" t="b">
        <v>1</v>
      </c>
      <c r="AJ1042" t="b">
        <v>0</v>
      </c>
      <c r="AK1042" s="234"/>
      <c r="AL1042" s="103"/>
      <c r="AM1042" t="b">
        <v>0</v>
      </c>
      <c r="AN1042" s="234"/>
      <c r="AO1042" s="103"/>
      <c r="AP1042" s="241"/>
      <c r="AQ1042" s="241"/>
      <c r="AR1042" s="241"/>
      <c r="AS1042" s="241"/>
      <c r="AT1042" s="234" t="s">
        <v>7005</v>
      </c>
      <c r="AU1042" s="234" t="s">
        <v>7085</v>
      </c>
      <c r="AV1042" t="b">
        <v>0</v>
      </c>
      <c r="AW1042" t="b">
        <v>0</v>
      </c>
      <c r="AX1042" s="241"/>
      <c r="AY1042" s="241"/>
      <c r="AZ1042" s="234"/>
      <c r="BA1042" s="234"/>
      <c r="BB1042" s="234"/>
      <c r="BC1042" t="b">
        <v>1</v>
      </c>
      <c r="BD1042" s="234" t="s">
        <v>7008</v>
      </c>
      <c r="BE1042" s="234" t="s">
        <v>7045</v>
      </c>
      <c r="BF1042" s="234" t="s">
        <v>6972</v>
      </c>
      <c r="BG1042" s="234" t="s">
        <v>7028</v>
      </c>
      <c r="BH1042" s="234" t="s">
        <v>55</v>
      </c>
      <c r="BI1042" s="243">
        <v>44573.401875000003</v>
      </c>
      <c r="BJ1042" s="234" t="s">
        <v>442</v>
      </c>
      <c r="BK1042" s="234" t="s">
        <v>451</v>
      </c>
      <c r="BL1042" s="234" t="s">
        <v>451</v>
      </c>
      <c r="BM1042" s="234" t="s">
        <v>451</v>
      </c>
      <c r="BN1042" s="241"/>
      <c r="BO1042" t="b">
        <v>0</v>
      </c>
      <c r="BP1042" t="b">
        <v>0</v>
      </c>
      <c r="BQ1042" t="b">
        <v>0</v>
      </c>
      <c r="BR1042" s="241"/>
      <c r="BS1042" s="241"/>
      <c r="BT1042" s="234" t="s">
        <v>7047</v>
      </c>
      <c r="BU1042" t="b">
        <v>0</v>
      </c>
      <c r="BV1042" s="103"/>
      <c r="BW1042" s="235" t="s">
        <v>13610</v>
      </c>
      <c r="BX1042" s="234" t="s">
        <v>13609</v>
      </c>
      <c r="BY1042" s="234" t="s">
        <v>56</v>
      </c>
      <c r="BZ1042" s="234" t="s">
        <v>7014</v>
      </c>
    </row>
    <row r="1043" spans="1:78" x14ac:dyDescent="0.25">
      <c r="A1043" s="5">
        <v>1154</v>
      </c>
      <c r="B1043" s="234" t="s">
        <v>13611</v>
      </c>
      <c r="C1043" s="234" t="s">
        <v>13612</v>
      </c>
      <c r="D1043" s="234" t="s">
        <v>13613</v>
      </c>
      <c r="E1043" s="234" t="s">
        <v>13614</v>
      </c>
      <c r="F1043" s="234" t="s">
        <v>6993</v>
      </c>
      <c r="G1043" s="234" t="s">
        <v>11683</v>
      </c>
      <c r="H1043" s="234" t="s">
        <v>7856</v>
      </c>
      <c r="I1043" s="242"/>
      <c r="J1043" s="242">
        <v>44215</v>
      </c>
      <c r="K1043" s="234" t="s">
        <v>7430</v>
      </c>
      <c r="L1043" s="242">
        <v>44217</v>
      </c>
      <c r="M1043" s="234" t="s">
        <v>7228</v>
      </c>
      <c r="N1043" s="234" t="s">
        <v>13615</v>
      </c>
      <c r="O1043" s="234" t="s">
        <v>13616</v>
      </c>
      <c r="P1043" s="234" t="s">
        <v>6999</v>
      </c>
      <c r="Q1043" s="234"/>
      <c r="R1043" s="234" t="s">
        <v>451</v>
      </c>
      <c r="S1043" t="b">
        <v>0</v>
      </c>
      <c r="T1043" s="242"/>
      <c r="U1043" s="103">
        <v>3</v>
      </c>
      <c r="V1043" s="234" t="s">
        <v>272</v>
      </c>
      <c r="W1043" s="103">
        <v>3</v>
      </c>
      <c r="X1043" s="234" t="s">
        <v>272</v>
      </c>
      <c r="Y1043" s="242"/>
      <c r="Z1043" s="242"/>
      <c r="AA1043" s="103"/>
      <c r="AB1043" s="234" t="s">
        <v>13617</v>
      </c>
      <c r="AC1043" s="243">
        <v>44253.559131944443</v>
      </c>
      <c r="AD1043" s="234" t="s">
        <v>12763</v>
      </c>
      <c r="AE1043" s="235" t="s">
        <v>13618</v>
      </c>
      <c r="AF1043" s="237"/>
      <c r="AG1043" s="234" t="s">
        <v>482</v>
      </c>
      <c r="AH1043" s="241"/>
      <c r="AI1043" t="b">
        <v>1</v>
      </c>
      <c r="AJ1043" t="b">
        <v>0</v>
      </c>
      <c r="AK1043" s="234"/>
      <c r="AL1043" s="103"/>
      <c r="AM1043" t="b">
        <v>0</v>
      </c>
      <c r="AN1043" s="234"/>
      <c r="AO1043" s="103"/>
      <c r="AP1043" s="241"/>
      <c r="AQ1043" s="241"/>
      <c r="AR1043" s="241"/>
      <c r="AS1043" s="241"/>
      <c r="AT1043" s="234" t="s">
        <v>7005</v>
      </c>
      <c r="AU1043" s="234" t="s">
        <v>7085</v>
      </c>
      <c r="AV1043" t="b">
        <v>0</v>
      </c>
      <c r="AW1043" t="b">
        <v>0</v>
      </c>
      <c r="AX1043" s="241"/>
      <c r="AY1043" s="241"/>
      <c r="AZ1043" s="234"/>
      <c r="BA1043" s="234"/>
      <c r="BB1043" s="234"/>
      <c r="BC1043" t="b">
        <v>0</v>
      </c>
      <c r="BD1043" s="234" t="s">
        <v>7234</v>
      </c>
      <c r="BE1043" s="234" t="s">
        <v>7026</v>
      </c>
      <c r="BF1043" s="234" t="s">
        <v>7027</v>
      </c>
      <c r="BG1043" s="234" t="s">
        <v>8373</v>
      </c>
      <c r="BH1043" s="234" t="s">
        <v>55</v>
      </c>
      <c r="BI1043" s="243">
        <v>44573.401875000003</v>
      </c>
      <c r="BJ1043" s="234" t="s">
        <v>442</v>
      </c>
      <c r="BK1043" s="234" t="s">
        <v>451</v>
      </c>
      <c r="BL1043" s="234" t="s">
        <v>451</v>
      </c>
      <c r="BM1043" s="234" t="s">
        <v>451</v>
      </c>
      <c r="BN1043" s="241"/>
      <c r="BO1043" t="b">
        <v>0</v>
      </c>
      <c r="BP1043" t="b">
        <v>0</v>
      </c>
      <c r="BQ1043" t="b">
        <v>0</v>
      </c>
      <c r="BR1043" s="241"/>
      <c r="BS1043" s="241"/>
      <c r="BT1043" s="234" t="s">
        <v>7012</v>
      </c>
      <c r="BU1043" t="b">
        <v>0</v>
      </c>
      <c r="BV1043" s="103"/>
      <c r="BW1043" s="235" t="s">
        <v>13619</v>
      </c>
      <c r="BX1043" s="234" t="s">
        <v>13618</v>
      </c>
      <c r="BY1043" s="234" t="s">
        <v>56</v>
      </c>
      <c r="BZ1043" s="234" t="s">
        <v>7014</v>
      </c>
    </row>
    <row r="1044" spans="1:78" x14ac:dyDescent="0.25">
      <c r="A1044" s="5">
        <v>1153</v>
      </c>
      <c r="B1044" s="234" t="s">
        <v>13620</v>
      </c>
      <c r="C1044" s="234" t="s">
        <v>13621</v>
      </c>
      <c r="D1044" s="234" t="s">
        <v>13622</v>
      </c>
      <c r="E1044" s="234" t="s">
        <v>13623</v>
      </c>
      <c r="F1044" s="234" t="s">
        <v>6993</v>
      </c>
      <c r="G1044" s="234" t="s">
        <v>11683</v>
      </c>
      <c r="H1044" s="234" t="s">
        <v>6994</v>
      </c>
      <c r="I1044" s="242"/>
      <c r="J1044" s="242">
        <v>44217</v>
      </c>
      <c r="K1044" s="234" t="s">
        <v>7430</v>
      </c>
      <c r="L1044" s="242">
        <v>44218</v>
      </c>
      <c r="M1044" s="234" t="s">
        <v>7228</v>
      </c>
      <c r="N1044" s="234" t="s">
        <v>13624</v>
      </c>
      <c r="O1044" s="234" t="s">
        <v>13625</v>
      </c>
      <c r="P1044" s="234" t="s">
        <v>6999</v>
      </c>
      <c r="Q1044" s="234"/>
      <c r="R1044" s="234" t="s">
        <v>451</v>
      </c>
      <c r="S1044" t="b">
        <v>0</v>
      </c>
      <c r="T1044" s="242"/>
      <c r="U1044" s="103">
        <v>4</v>
      </c>
      <c r="V1044" s="234" t="s">
        <v>272</v>
      </c>
      <c r="W1044" s="103">
        <v>4</v>
      </c>
      <c r="X1044" s="234" t="s">
        <v>272</v>
      </c>
      <c r="Y1044" s="242"/>
      <c r="Z1044" s="242"/>
      <c r="AA1044" s="103"/>
      <c r="AB1044" s="234" t="s">
        <v>13626</v>
      </c>
      <c r="AC1044" s="243">
        <v>44253.55908564815</v>
      </c>
      <c r="AD1044" s="234" t="s">
        <v>12763</v>
      </c>
      <c r="AE1044" s="235" t="s">
        <v>13627</v>
      </c>
      <c r="AF1044" s="237"/>
      <c r="AG1044" s="234" t="s">
        <v>482</v>
      </c>
      <c r="AH1044" s="241"/>
      <c r="AI1044" t="b">
        <v>1</v>
      </c>
      <c r="AJ1044" t="b">
        <v>0</v>
      </c>
      <c r="AK1044" s="234"/>
      <c r="AL1044" s="103"/>
      <c r="AM1044" t="b">
        <v>0</v>
      </c>
      <c r="AN1044" s="234"/>
      <c r="AO1044" s="103"/>
      <c r="AP1044" s="241"/>
      <c r="AQ1044" s="241"/>
      <c r="AR1044" s="241"/>
      <c r="AS1044" s="241"/>
      <c r="AT1044" s="234" t="s">
        <v>7166</v>
      </c>
      <c r="AU1044" s="234" t="s">
        <v>7085</v>
      </c>
      <c r="AV1044" t="b">
        <v>0</v>
      </c>
      <c r="AW1044" t="b">
        <v>0</v>
      </c>
      <c r="AX1044" s="241"/>
      <c r="AY1044" s="241"/>
      <c r="AZ1044" s="234"/>
      <c r="BA1044" s="234"/>
      <c r="BB1044" s="234"/>
      <c r="BC1044" t="b">
        <v>0</v>
      </c>
      <c r="BD1044" s="234" t="s">
        <v>7234</v>
      </c>
      <c r="BE1044" s="234" t="s">
        <v>7009</v>
      </c>
      <c r="BF1044" s="234" t="s">
        <v>7027</v>
      </c>
      <c r="BG1044" s="234" t="s">
        <v>8373</v>
      </c>
      <c r="BH1044" s="234" t="s">
        <v>55</v>
      </c>
      <c r="BI1044" s="243">
        <v>44573.401875000003</v>
      </c>
      <c r="BJ1044" s="234" t="s">
        <v>442</v>
      </c>
      <c r="BK1044" s="234" t="s">
        <v>451</v>
      </c>
      <c r="BL1044" s="234" t="s">
        <v>451</v>
      </c>
      <c r="BM1044" s="234" t="s">
        <v>451</v>
      </c>
      <c r="BN1044" s="241"/>
      <c r="BO1044" t="b">
        <v>0</v>
      </c>
      <c r="BP1044" t="b">
        <v>0</v>
      </c>
      <c r="BQ1044" t="b">
        <v>0</v>
      </c>
      <c r="BR1044" s="241"/>
      <c r="BS1044" s="241"/>
      <c r="BT1044" s="234" t="s">
        <v>7012</v>
      </c>
      <c r="BU1044" t="b">
        <v>0</v>
      </c>
      <c r="BV1044" s="103"/>
      <c r="BW1044" s="235" t="s">
        <v>13628</v>
      </c>
      <c r="BX1044" s="234" t="s">
        <v>13627</v>
      </c>
      <c r="BY1044" s="234" t="s">
        <v>56</v>
      </c>
      <c r="BZ1044" s="234" t="s">
        <v>7014</v>
      </c>
    </row>
    <row r="1045" spans="1:78" x14ac:dyDescent="0.25">
      <c r="A1045" s="5">
        <v>1152</v>
      </c>
      <c r="B1045" s="234" t="s">
        <v>13629</v>
      </c>
      <c r="C1045" s="234" t="s">
        <v>13630</v>
      </c>
      <c r="D1045" s="234"/>
      <c r="E1045" s="234" t="s">
        <v>13493</v>
      </c>
      <c r="F1045" s="234" t="s">
        <v>7156</v>
      </c>
      <c r="G1045" s="234" t="s">
        <v>7856</v>
      </c>
      <c r="H1045" s="234" t="s">
        <v>7018</v>
      </c>
      <c r="I1045" s="242"/>
      <c r="J1045" s="242">
        <v>44217</v>
      </c>
      <c r="K1045" s="234" t="s">
        <v>7430</v>
      </c>
      <c r="L1045" s="242">
        <v>44217</v>
      </c>
      <c r="M1045" s="234" t="s">
        <v>8885</v>
      </c>
      <c r="N1045" s="234" t="s">
        <v>7430</v>
      </c>
      <c r="O1045" s="234" t="s">
        <v>11699</v>
      </c>
      <c r="P1045" s="234" t="s">
        <v>6999</v>
      </c>
      <c r="Q1045" s="234"/>
      <c r="R1045" s="234" t="s">
        <v>451</v>
      </c>
      <c r="S1045" t="b">
        <v>0</v>
      </c>
      <c r="T1045" s="242"/>
      <c r="U1045" s="103">
        <v>3</v>
      </c>
      <c r="V1045" s="234" t="s">
        <v>272</v>
      </c>
      <c r="W1045" s="103">
        <v>3</v>
      </c>
      <c r="X1045" s="234" t="s">
        <v>272</v>
      </c>
      <c r="Y1045" s="242"/>
      <c r="Z1045" s="242"/>
      <c r="AA1045" s="103"/>
      <c r="AB1045" s="234"/>
      <c r="AC1045" s="243">
        <v>44253.559062499997</v>
      </c>
      <c r="AD1045" s="234" t="s">
        <v>12763</v>
      </c>
      <c r="AE1045" s="235" t="s">
        <v>13631</v>
      </c>
      <c r="AF1045" s="237"/>
      <c r="AG1045" s="234" t="s">
        <v>482</v>
      </c>
      <c r="AH1045" s="241"/>
      <c r="AI1045" t="b">
        <v>1</v>
      </c>
      <c r="AJ1045" t="b">
        <v>0</v>
      </c>
      <c r="AK1045" s="234"/>
      <c r="AL1045" s="103"/>
      <c r="AM1045" t="b">
        <v>0</v>
      </c>
      <c r="AN1045" s="234"/>
      <c r="AO1045" s="103"/>
      <c r="AP1045" s="241"/>
      <c r="AQ1045" s="241"/>
      <c r="AR1045" s="241"/>
      <c r="AS1045" s="241"/>
      <c r="AT1045" s="234"/>
      <c r="AU1045" s="234" t="s">
        <v>7085</v>
      </c>
      <c r="AV1045" t="b">
        <v>0</v>
      </c>
      <c r="AW1045" t="b">
        <v>0</v>
      </c>
      <c r="AX1045" s="241"/>
      <c r="AY1045" s="241"/>
      <c r="AZ1045" s="234"/>
      <c r="BA1045" s="234"/>
      <c r="BB1045" s="234"/>
      <c r="BC1045" t="b">
        <v>1</v>
      </c>
      <c r="BD1045" s="234" t="s">
        <v>8890</v>
      </c>
      <c r="BE1045" s="234" t="s">
        <v>7026</v>
      </c>
      <c r="BF1045" s="234" t="s">
        <v>7027</v>
      </c>
      <c r="BG1045" s="234" t="s">
        <v>7010</v>
      </c>
      <c r="BH1045" s="234" t="s">
        <v>55</v>
      </c>
      <c r="BI1045" s="243">
        <v>44573.401875000003</v>
      </c>
      <c r="BJ1045" s="234" t="s">
        <v>442</v>
      </c>
      <c r="BK1045" s="234" t="s">
        <v>451</v>
      </c>
      <c r="BL1045" s="234" t="s">
        <v>451</v>
      </c>
      <c r="BM1045" s="234" t="s">
        <v>451</v>
      </c>
      <c r="BN1045" s="241"/>
      <c r="BO1045" t="b">
        <v>0</v>
      </c>
      <c r="BP1045" t="b">
        <v>0</v>
      </c>
      <c r="BQ1045" t="b">
        <v>0</v>
      </c>
      <c r="BR1045" s="241"/>
      <c r="BS1045" s="241"/>
      <c r="BT1045" s="234" t="s">
        <v>7012</v>
      </c>
      <c r="BU1045" t="b">
        <v>0</v>
      </c>
      <c r="BV1045" s="103"/>
      <c r="BW1045" s="235" t="s">
        <v>13632</v>
      </c>
      <c r="BX1045" s="234" t="s">
        <v>13631</v>
      </c>
      <c r="BY1045" s="234" t="s">
        <v>56</v>
      </c>
      <c r="BZ1045" s="234" t="s">
        <v>7014</v>
      </c>
    </row>
    <row r="1046" spans="1:78" x14ac:dyDescent="0.25">
      <c r="A1046" s="5">
        <v>1151</v>
      </c>
      <c r="B1046" s="234" t="s">
        <v>13633</v>
      </c>
      <c r="C1046" s="234" t="s">
        <v>13634</v>
      </c>
      <c r="D1046" s="234" t="s">
        <v>7848</v>
      </c>
      <c r="E1046" s="234" t="s">
        <v>7848</v>
      </c>
      <c r="F1046" s="234" t="s">
        <v>7156</v>
      </c>
      <c r="G1046" s="234" t="s">
        <v>7018</v>
      </c>
      <c r="H1046" s="234" t="s">
        <v>7856</v>
      </c>
      <c r="I1046" s="242"/>
      <c r="J1046" s="242">
        <v>44216</v>
      </c>
      <c r="K1046" s="234" t="s">
        <v>7430</v>
      </c>
      <c r="L1046" s="242">
        <v>44216</v>
      </c>
      <c r="M1046" s="234" t="s">
        <v>6996</v>
      </c>
      <c r="N1046" s="234" t="s">
        <v>7204</v>
      </c>
      <c r="O1046" s="234" t="s">
        <v>7205</v>
      </c>
      <c r="P1046" s="234" t="s">
        <v>6999</v>
      </c>
      <c r="Q1046" s="234"/>
      <c r="R1046" s="234" t="s">
        <v>451</v>
      </c>
      <c r="S1046" t="b">
        <v>0</v>
      </c>
      <c r="T1046" s="242"/>
      <c r="U1046" s="103">
        <v>110</v>
      </c>
      <c r="V1046" s="234" t="s">
        <v>272</v>
      </c>
      <c r="W1046" s="103">
        <v>110</v>
      </c>
      <c r="X1046" s="234" t="s">
        <v>272</v>
      </c>
      <c r="Y1046" s="242"/>
      <c r="Z1046" s="242"/>
      <c r="AA1046" s="103"/>
      <c r="AB1046" s="234" t="s">
        <v>11805</v>
      </c>
      <c r="AC1046" s="243">
        <v>44253.559039351851</v>
      </c>
      <c r="AD1046" s="234" t="s">
        <v>12763</v>
      </c>
      <c r="AE1046" s="235" t="s">
        <v>13635</v>
      </c>
      <c r="AF1046" s="237"/>
      <c r="AG1046" s="234" t="s">
        <v>482</v>
      </c>
      <c r="AH1046" s="241"/>
      <c r="AI1046" t="b">
        <v>1</v>
      </c>
      <c r="AJ1046" t="b">
        <v>0</v>
      </c>
      <c r="AK1046" s="234"/>
      <c r="AL1046" s="103"/>
      <c r="AM1046" t="b">
        <v>0</v>
      </c>
      <c r="AN1046" s="234"/>
      <c r="AO1046" s="103"/>
      <c r="AP1046" s="241"/>
      <c r="AQ1046" s="241"/>
      <c r="AR1046" s="241"/>
      <c r="AS1046" s="241"/>
      <c r="AT1046" s="234"/>
      <c r="AU1046" s="234" t="s">
        <v>7085</v>
      </c>
      <c r="AV1046" t="b">
        <v>0</v>
      </c>
      <c r="AW1046" t="b">
        <v>0</v>
      </c>
      <c r="AX1046" s="241"/>
      <c r="AY1046" s="241"/>
      <c r="AZ1046" s="234"/>
      <c r="BA1046" s="234"/>
      <c r="BB1046" s="234"/>
      <c r="BC1046" t="b">
        <v>0</v>
      </c>
      <c r="BD1046" s="234" t="s">
        <v>7008</v>
      </c>
      <c r="BE1046" s="234" t="s">
        <v>7026</v>
      </c>
      <c r="BF1046" s="234" t="s">
        <v>7027</v>
      </c>
      <c r="BG1046" s="234" t="s">
        <v>8373</v>
      </c>
      <c r="BH1046" s="234" t="s">
        <v>55</v>
      </c>
      <c r="BI1046" s="243">
        <v>44573.401863425926</v>
      </c>
      <c r="BJ1046" s="234" t="s">
        <v>442</v>
      </c>
      <c r="BK1046" s="234" t="s">
        <v>451</v>
      </c>
      <c r="BL1046" s="234" t="s">
        <v>451</v>
      </c>
      <c r="BM1046" s="234" t="s">
        <v>451</v>
      </c>
      <c r="BN1046" s="241"/>
      <c r="BO1046" t="b">
        <v>0</v>
      </c>
      <c r="BP1046" t="b">
        <v>0</v>
      </c>
      <c r="BQ1046" t="b">
        <v>0</v>
      </c>
      <c r="BR1046" s="241"/>
      <c r="BS1046" s="241"/>
      <c r="BT1046" s="234" t="s">
        <v>7012</v>
      </c>
      <c r="BU1046" t="b">
        <v>0</v>
      </c>
      <c r="BV1046" s="103"/>
      <c r="BW1046" s="235" t="s">
        <v>13636</v>
      </c>
      <c r="BX1046" s="234" t="s">
        <v>13635</v>
      </c>
      <c r="BY1046" s="234" t="s">
        <v>56</v>
      </c>
      <c r="BZ1046" s="234" t="s">
        <v>7014</v>
      </c>
    </row>
    <row r="1047" spans="1:78" x14ac:dyDescent="0.25">
      <c r="A1047" s="5">
        <v>1150</v>
      </c>
      <c r="B1047" s="234" t="s">
        <v>13637</v>
      </c>
      <c r="C1047" s="234" t="s">
        <v>13638</v>
      </c>
      <c r="D1047" s="234" t="s">
        <v>7728</v>
      </c>
      <c r="E1047" s="234" t="s">
        <v>11739</v>
      </c>
      <c r="F1047" s="234" t="s">
        <v>7156</v>
      </c>
      <c r="G1047" s="234" t="s">
        <v>13057</v>
      </c>
      <c r="H1047" s="234" t="s">
        <v>6994</v>
      </c>
      <c r="I1047" s="242"/>
      <c r="J1047" s="242">
        <v>44215</v>
      </c>
      <c r="K1047" s="234" t="s">
        <v>7430</v>
      </c>
      <c r="L1047" s="242">
        <v>44218</v>
      </c>
      <c r="M1047" s="234" t="s">
        <v>6996</v>
      </c>
      <c r="N1047" s="234" t="s">
        <v>7731</v>
      </c>
      <c r="O1047" s="234" t="s">
        <v>7205</v>
      </c>
      <c r="P1047" s="234" t="s">
        <v>6999</v>
      </c>
      <c r="Q1047" s="234"/>
      <c r="R1047" s="234" t="s">
        <v>451</v>
      </c>
      <c r="S1047" t="b">
        <v>0</v>
      </c>
      <c r="T1047" s="242"/>
      <c r="U1047" s="103">
        <v>74</v>
      </c>
      <c r="V1047" s="234" t="s">
        <v>272</v>
      </c>
      <c r="W1047" s="103">
        <v>74</v>
      </c>
      <c r="X1047" s="234" t="s">
        <v>272</v>
      </c>
      <c r="Y1047" s="242"/>
      <c r="Z1047" s="242"/>
      <c r="AA1047" s="103"/>
      <c r="AB1047" s="234" t="s">
        <v>7733</v>
      </c>
      <c r="AC1047" s="243">
        <v>44253.559027777781</v>
      </c>
      <c r="AD1047" s="234" t="s">
        <v>12763</v>
      </c>
      <c r="AE1047" s="235" t="s">
        <v>13639</v>
      </c>
      <c r="AF1047" s="237"/>
      <c r="AG1047" s="234" t="s">
        <v>482</v>
      </c>
      <c r="AH1047" s="241"/>
      <c r="AI1047" t="b">
        <v>1</v>
      </c>
      <c r="AJ1047" t="b">
        <v>0</v>
      </c>
      <c r="AK1047" s="234"/>
      <c r="AL1047" s="103"/>
      <c r="AM1047" t="b">
        <v>0</v>
      </c>
      <c r="AN1047" s="234"/>
      <c r="AO1047" s="103"/>
      <c r="AP1047" s="241"/>
      <c r="AQ1047" s="241"/>
      <c r="AR1047" s="241"/>
      <c r="AS1047" s="241"/>
      <c r="AT1047" s="234" t="s">
        <v>7005</v>
      </c>
      <c r="AU1047" s="234" t="s">
        <v>7085</v>
      </c>
      <c r="AV1047" t="b">
        <v>0</v>
      </c>
      <c r="AW1047" t="b">
        <v>0</v>
      </c>
      <c r="AX1047" s="241"/>
      <c r="AY1047" s="241"/>
      <c r="AZ1047" s="234"/>
      <c r="BA1047" s="234"/>
      <c r="BB1047" s="234"/>
      <c r="BC1047" t="b">
        <v>0</v>
      </c>
      <c r="BD1047" s="234" t="s">
        <v>7008</v>
      </c>
      <c r="BE1047" s="234" t="s">
        <v>7009</v>
      </c>
      <c r="BF1047" s="234" t="s">
        <v>7027</v>
      </c>
      <c r="BG1047" s="234" t="s">
        <v>7028</v>
      </c>
      <c r="BH1047" s="234" t="s">
        <v>55</v>
      </c>
      <c r="BI1047" s="243">
        <v>44573.401863425926</v>
      </c>
      <c r="BJ1047" s="234" t="s">
        <v>442</v>
      </c>
      <c r="BK1047" s="234" t="s">
        <v>451</v>
      </c>
      <c r="BL1047" s="234" t="s">
        <v>451</v>
      </c>
      <c r="BM1047" s="234" t="s">
        <v>451</v>
      </c>
      <c r="BN1047" s="241"/>
      <c r="BO1047" t="b">
        <v>0</v>
      </c>
      <c r="BP1047" t="b">
        <v>0</v>
      </c>
      <c r="BQ1047" t="b">
        <v>0</v>
      </c>
      <c r="BR1047" s="241"/>
      <c r="BS1047" s="241"/>
      <c r="BT1047" s="234" t="s">
        <v>7012</v>
      </c>
      <c r="BU1047" t="b">
        <v>0</v>
      </c>
      <c r="BV1047" s="103"/>
      <c r="BW1047" s="235" t="s">
        <v>13640</v>
      </c>
      <c r="BX1047" s="234" t="s">
        <v>13639</v>
      </c>
      <c r="BY1047" s="234" t="s">
        <v>56</v>
      </c>
      <c r="BZ1047" s="234" t="s">
        <v>7014</v>
      </c>
    </row>
    <row r="1048" spans="1:78" x14ac:dyDescent="0.25">
      <c r="A1048" s="5">
        <v>1149</v>
      </c>
      <c r="B1048" s="234" t="s">
        <v>13641</v>
      </c>
      <c r="C1048" s="234" t="s">
        <v>13642</v>
      </c>
      <c r="D1048" s="234" t="s">
        <v>10485</v>
      </c>
      <c r="E1048" s="234" t="s">
        <v>10486</v>
      </c>
      <c r="F1048" s="234" t="s">
        <v>2991</v>
      </c>
      <c r="G1048" s="234" t="s">
        <v>7864</v>
      </c>
      <c r="H1048" s="234" t="s">
        <v>7034</v>
      </c>
      <c r="I1048" s="242"/>
      <c r="J1048" s="242">
        <v>44207</v>
      </c>
      <c r="K1048" s="234" t="s">
        <v>7430</v>
      </c>
      <c r="L1048" s="242">
        <v>44225</v>
      </c>
      <c r="M1048" s="234" t="s">
        <v>6996</v>
      </c>
      <c r="N1048" s="234" t="s">
        <v>10487</v>
      </c>
      <c r="O1048" s="234" t="s">
        <v>11151</v>
      </c>
      <c r="P1048" s="234" t="s">
        <v>6999</v>
      </c>
      <c r="Q1048" s="234"/>
      <c r="R1048" s="234" t="s">
        <v>451</v>
      </c>
      <c r="S1048" t="b">
        <v>0</v>
      </c>
      <c r="T1048" s="242"/>
      <c r="U1048" s="103">
        <v>113</v>
      </c>
      <c r="V1048" s="234" t="s">
        <v>272</v>
      </c>
      <c r="W1048" s="103">
        <v>795</v>
      </c>
      <c r="X1048" s="234" t="s">
        <v>272</v>
      </c>
      <c r="Y1048" s="242"/>
      <c r="Z1048" s="242"/>
      <c r="AA1048" s="103"/>
      <c r="AB1048" s="234" t="s">
        <v>10489</v>
      </c>
      <c r="AC1048" s="243">
        <v>44253.559004629627</v>
      </c>
      <c r="AD1048" s="234" t="s">
        <v>12763</v>
      </c>
      <c r="AE1048" s="235" t="s">
        <v>13643</v>
      </c>
      <c r="AF1048" s="237"/>
      <c r="AG1048" s="234" t="s">
        <v>482</v>
      </c>
      <c r="AH1048" s="241"/>
      <c r="AI1048" t="b">
        <v>1</v>
      </c>
      <c r="AJ1048" t="b">
        <v>0</v>
      </c>
      <c r="AK1048" s="234"/>
      <c r="AL1048" s="103"/>
      <c r="AM1048" t="b">
        <v>0</v>
      </c>
      <c r="AN1048" s="234"/>
      <c r="AO1048" s="103"/>
      <c r="AP1048" s="241"/>
      <c r="AQ1048" s="241"/>
      <c r="AR1048" s="241"/>
      <c r="AS1048" s="241"/>
      <c r="AT1048" s="234" t="s">
        <v>7005</v>
      </c>
      <c r="AU1048" s="234" t="s">
        <v>7085</v>
      </c>
      <c r="AV1048" t="b">
        <v>0</v>
      </c>
      <c r="AW1048" t="b">
        <v>0</v>
      </c>
      <c r="AX1048" s="241"/>
      <c r="AY1048" s="241"/>
      <c r="AZ1048" s="234"/>
      <c r="BA1048" s="234"/>
      <c r="BB1048" s="234"/>
      <c r="BC1048" t="b">
        <v>0</v>
      </c>
      <c r="BD1048" s="234" t="s">
        <v>7008</v>
      </c>
      <c r="BE1048" s="234" t="s">
        <v>7045</v>
      </c>
      <c r="BF1048" s="234" t="s">
        <v>7027</v>
      </c>
      <c r="BG1048" s="234" t="s">
        <v>7028</v>
      </c>
      <c r="BH1048" s="234" t="s">
        <v>55</v>
      </c>
      <c r="BI1048" s="243">
        <v>44573.401863425926</v>
      </c>
      <c r="BJ1048" s="234" t="s">
        <v>442</v>
      </c>
      <c r="BK1048" s="234" t="s">
        <v>451</v>
      </c>
      <c r="BL1048" s="234" t="s">
        <v>451</v>
      </c>
      <c r="BM1048" s="234" t="s">
        <v>451</v>
      </c>
      <c r="BN1048" s="241"/>
      <c r="BO1048" t="b">
        <v>0</v>
      </c>
      <c r="BP1048" t="b">
        <v>0</v>
      </c>
      <c r="BQ1048" t="b">
        <v>0</v>
      </c>
      <c r="BR1048" s="241"/>
      <c r="BS1048" s="241"/>
      <c r="BT1048" s="234" t="s">
        <v>7188</v>
      </c>
      <c r="BU1048" t="b">
        <v>0</v>
      </c>
      <c r="BV1048" s="103"/>
      <c r="BW1048" s="235" t="s">
        <v>13644</v>
      </c>
      <c r="BX1048" s="234" t="s">
        <v>13643</v>
      </c>
      <c r="BY1048" s="234" t="s">
        <v>56</v>
      </c>
      <c r="BZ1048" s="234" t="s">
        <v>7014</v>
      </c>
    </row>
    <row r="1049" spans="1:78" x14ac:dyDescent="0.25">
      <c r="A1049" s="5">
        <v>1148</v>
      </c>
      <c r="B1049" s="234" t="s">
        <v>13645</v>
      </c>
      <c r="C1049" s="234" t="s">
        <v>13646</v>
      </c>
      <c r="D1049" s="234" t="s">
        <v>13647</v>
      </c>
      <c r="E1049" s="234" t="s">
        <v>13648</v>
      </c>
      <c r="F1049" s="234" t="s">
        <v>6993</v>
      </c>
      <c r="G1049" s="234" t="s">
        <v>7302</v>
      </c>
      <c r="H1049" s="234" t="s">
        <v>6994</v>
      </c>
      <c r="I1049" s="242"/>
      <c r="J1049" s="242">
        <v>44215</v>
      </c>
      <c r="K1049" s="234" t="s">
        <v>7430</v>
      </c>
      <c r="L1049" s="242">
        <v>44217</v>
      </c>
      <c r="M1049" s="234" t="s">
        <v>6996</v>
      </c>
      <c r="N1049" s="234" t="s">
        <v>13649</v>
      </c>
      <c r="O1049" s="234" t="s">
        <v>13650</v>
      </c>
      <c r="P1049" s="234" t="s">
        <v>6999</v>
      </c>
      <c r="Q1049" s="234"/>
      <c r="R1049" s="234" t="s">
        <v>451</v>
      </c>
      <c r="S1049" t="b">
        <v>0</v>
      </c>
      <c r="T1049" s="242"/>
      <c r="U1049" s="103">
        <v>2</v>
      </c>
      <c r="V1049" s="234" t="s">
        <v>272</v>
      </c>
      <c r="W1049" s="103">
        <v>2</v>
      </c>
      <c r="X1049" s="234" t="s">
        <v>272</v>
      </c>
      <c r="Y1049" s="242"/>
      <c r="Z1049" s="242"/>
      <c r="AA1049" s="103"/>
      <c r="AB1049" s="234" t="s">
        <v>13651</v>
      </c>
      <c r="AC1049" s="243">
        <v>44253.558981481481</v>
      </c>
      <c r="AD1049" s="234" t="s">
        <v>12763</v>
      </c>
      <c r="AE1049" s="235" t="s">
        <v>13652</v>
      </c>
      <c r="AF1049" s="237"/>
      <c r="AG1049" s="234" t="s">
        <v>482</v>
      </c>
      <c r="AH1049" s="241"/>
      <c r="AI1049" t="b">
        <v>1</v>
      </c>
      <c r="AJ1049" t="b">
        <v>0</v>
      </c>
      <c r="AK1049" s="234"/>
      <c r="AL1049" s="103"/>
      <c r="AM1049" t="b">
        <v>0</v>
      </c>
      <c r="AN1049" s="234"/>
      <c r="AO1049" s="103"/>
      <c r="AP1049" s="241"/>
      <c r="AQ1049" s="241"/>
      <c r="AR1049" s="241"/>
      <c r="AS1049" s="241"/>
      <c r="AT1049" s="234" t="s">
        <v>7005</v>
      </c>
      <c r="AU1049" s="234" t="s">
        <v>7085</v>
      </c>
      <c r="AV1049" t="b">
        <v>0</v>
      </c>
      <c r="AW1049" t="b">
        <v>0</v>
      </c>
      <c r="AX1049" s="241"/>
      <c r="AY1049" s="241"/>
      <c r="AZ1049" s="234"/>
      <c r="BA1049" s="234"/>
      <c r="BB1049" s="234"/>
      <c r="BC1049" t="b">
        <v>0</v>
      </c>
      <c r="BD1049" s="234" t="s">
        <v>7008</v>
      </c>
      <c r="BE1049" s="234" t="s">
        <v>7009</v>
      </c>
      <c r="BF1049" s="234" t="s">
        <v>7027</v>
      </c>
      <c r="BG1049" s="234" t="s">
        <v>7010</v>
      </c>
      <c r="BH1049" s="234" t="s">
        <v>55</v>
      </c>
      <c r="BI1049" s="243">
        <v>44573.402719907404</v>
      </c>
      <c r="BJ1049" s="234" t="s">
        <v>442</v>
      </c>
      <c r="BK1049" s="234" t="s">
        <v>451</v>
      </c>
      <c r="BL1049" s="234" t="s">
        <v>451</v>
      </c>
      <c r="BM1049" s="234" t="s">
        <v>451</v>
      </c>
      <c r="BN1049" s="241"/>
      <c r="BO1049" t="b">
        <v>0</v>
      </c>
      <c r="BP1049" t="b">
        <v>0</v>
      </c>
      <c r="BQ1049" t="b">
        <v>0</v>
      </c>
      <c r="BR1049" s="241"/>
      <c r="BS1049" s="241"/>
      <c r="BT1049" s="234" t="s">
        <v>7237</v>
      </c>
      <c r="BU1049" t="b">
        <v>0</v>
      </c>
      <c r="BV1049" s="103"/>
      <c r="BW1049" s="235" t="s">
        <v>13653</v>
      </c>
      <c r="BX1049" s="234" t="s">
        <v>13654</v>
      </c>
      <c r="BY1049" s="234" t="s">
        <v>56</v>
      </c>
      <c r="BZ1049" s="234" t="s">
        <v>7014</v>
      </c>
    </row>
    <row r="1050" spans="1:78" x14ac:dyDescent="0.25">
      <c r="A1050" s="5">
        <v>1147</v>
      </c>
      <c r="B1050" s="234" t="s">
        <v>13655</v>
      </c>
      <c r="C1050" s="234" t="s">
        <v>13656</v>
      </c>
      <c r="D1050" s="234"/>
      <c r="E1050" s="234" t="s">
        <v>13657</v>
      </c>
      <c r="F1050" s="234" t="s">
        <v>7156</v>
      </c>
      <c r="G1050" s="234" t="s">
        <v>7856</v>
      </c>
      <c r="H1050" s="234" t="s">
        <v>7018</v>
      </c>
      <c r="I1050" s="242"/>
      <c r="J1050" s="242">
        <v>44216</v>
      </c>
      <c r="K1050" s="234" t="s">
        <v>7430</v>
      </c>
      <c r="L1050" s="242">
        <v>44216</v>
      </c>
      <c r="M1050" s="234" t="s">
        <v>6996</v>
      </c>
      <c r="N1050" s="234" t="s">
        <v>11730</v>
      </c>
      <c r="O1050" s="234" t="s">
        <v>11731</v>
      </c>
      <c r="P1050" s="234" t="s">
        <v>6999</v>
      </c>
      <c r="Q1050" s="234"/>
      <c r="R1050" s="234" t="s">
        <v>451</v>
      </c>
      <c r="S1050" t="b">
        <v>0</v>
      </c>
      <c r="T1050" s="242"/>
      <c r="U1050" s="103">
        <v>1</v>
      </c>
      <c r="V1050" s="234" t="s">
        <v>272</v>
      </c>
      <c r="W1050" s="103">
        <v>1</v>
      </c>
      <c r="X1050" s="234" t="s">
        <v>272</v>
      </c>
      <c r="Y1050" s="242"/>
      <c r="Z1050" s="242"/>
      <c r="AA1050" s="103"/>
      <c r="AB1050" s="234"/>
      <c r="AC1050" s="243">
        <v>44253.558946759258</v>
      </c>
      <c r="AD1050" s="234" t="s">
        <v>12763</v>
      </c>
      <c r="AE1050" s="235" t="s">
        <v>13658</v>
      </c>
      <c r="AF1050" s="237"/>
      <c r="AG1050" s="234" t="s">
        <v>482</v>
      </c>
      <c r="AH1050" s="241"/>
      <c r="AI1050" t="b">
        <v>1</v>
      </c>
      <c r="AJ1050" t="b">
        <v>0</v>
      </c>
      <c r="AK1050" s="234"/>
      <c r="AL1050" s="103"/>
      <c r="AM1050" t="b">
        <v>0</v>
      </c>
      <c r="AN1050" s="234"/>
      <c r="AO1050" s="103"/>
      <c r="AP1050" s="241"/>
      <c r="AQ1050" s="241"/>
      <c r="AR1050" s="241"/>
      <c r="AS1050" s="241"/>
      <c r="AT1050" s="234"/>
      <c r="AU1050" s="234" t="s">
        <v>7085</v>
      </c>
      <c r="AV1050" t="b">
        <v>0</v>
      </c>
      <c r="AW1050" t="b">
        <v>0</v>
      </c>
      <c r="AX1050" s="241"/>
      <c r="AY1050" s="241"/>
      <c r="AZ1050" s="234"/>
      <c r="BA1050" s="234"/>
      <c r="BB1050" s="234"/>
      <c r="BC1050" t="b">
        <v>1</v>
      </c>
      <c r="BD1050" s="234" t="s">
        <v>7008</v>
      </c>
      <c r="BE1050" s="234" t="s">
        <v>7026</v>
      </c>
      <c r="BF1050" s="234" t="s">
        <v>7027</v>
      </c>
      <c r="BG1050" s="234" t="s">
        <v>7010</v>
      </c>
      <c r="BH1050" s="234" t="s">
        <v>55</v>
      </c>
      <c r="BI1050" s="243">
        <v>44573.40185185185</v>
      </c>
      <c r="BJ1050" s="234" t="s">
        <v>442</v>
      </c>
      <c r="BK1050" s="234" t="s">
        <v>451</v>
      </c>
      <c r="BL1050" s="234" t="s">
        <v>451</v>
      </c>
      <c r="BM1050" s="234" t="s">
        <v>451</v>
      </c>
      <c r="BN1050" s="241"/>
      <c r="BO1050" t="b">
        <v>0</v>
      </c>
      <c r="BP1050" t="b">
        <v>0</v>
      </c>
      <c r="BQ1050" t="b">
        <v>0</v>
      </c>
      <c r="BR1050" s="241"/>
      <c r="BS1050" s="241"/>
      <c r="BT1050" s="234" t="s">
        <v>7012</v>
      </c>
      <c r="BU1050" t="b">
        <v>0</v>
      </c>
      <c r="BV1050" s="103"/>
      <c r="BW1050" s="235" t="s">
        <v>13659</v>
      </c>
      <c r="BX1050" s="234" t="s">
        <v>13658</v>
      </c>
      <c r="BY1050" s="234" t="s">
        <v>56</v>
      </c>
      <c r="BZ1050" s="234" t="s">
        <v>7014</v>
      </c>
    </row>
    <row r="1051" spans="1:78" x14ac:dyDescent="0.25">
      <c r="A1051" s="5">
        <v>1146</v>
      </c>
      <c r="B1051" s="234" t="s">
        <v>13660</v>
      </c>
      <c r="C1051" s="234" t="s">
        <v>13661</v>
      </c>
      <c r="D1051" s="234"/>
      <c r="E1051" s="234" t="s">
        <v>13295</v>
      </c>
      <c r="F1051" s="234" t="s">
        <v>7156</v>
      </c>
      <c r="G1051" s="234" t="s">
        <v>7856</v>
      </c>
      <c r="H1051" s="234" t="s">
        <v>7018</v>
      </c>
      <c r="I1051" s="242"/>
      <c r="J1051" s="242">
        <v>44216</v>
      </c>
      <c r="K1051" s="234" t="s">
        <v>7430</v>
      </c>
      <c r="L1051" s="242">
        <v>44216</v>
      </c>
      <c r="M1051" s="234" t="s">
        <v>7159</v>
      </c>
      <c r="N1051" s="234" t="s">
        <v>7430</v>
      </c>
      <c r="O1051" s="234" t="s">
        <v>11593</v>
      </c>
      <c r="P1051" s="234" t="s">
        <v>6999</v>
      </c>
      <c r="Q1051" s="234"/>
      <c r="R1051" s="234" t="s">
        <v>451</v>
      </c>
      <c r="S1051" t="b">
        <v>0</v>
      </c>
      <c r="T1051" s="242"/>
      <c r="U1051" s="103">
        <v>1</v>
      </c>
      <c r="V1051" s="234" t="s">
        <v>272</v>
      </c>
      <c r="W1051" s="103">
        <v>1</v>
      </c>
      <c r="X1051" s="234" t="s">
        <v>272</v>
      </c>
      <c r="Y1051" s="242"/>
      <c r="Z1051" s="242"/>
      <c r="AA1051" s="103"/>
      <c r="AB1051" s="234"/>
      <c r="AC1051" s="243">
        <v>44253.558923611112</v>
      </c>
      <c r="AD1051" s="234" t="s">
        <v>12763</v>
      </c>
      <c r="AE1051" s="235" t="s">
        <v>13662</v>
      </c>
      <c r="AF1051" s="237"/>
      <c r="AG1051" s="234" t="s">
        <v>482</v>
      </c>
      <c r="AH1051" s="241"/>
      <c r="AI1051" t="b">
        <v>1</v>
      </c>
      <c r="AJ1051" t="b">
        <v>0</v>
      </c>
      <c r="AK1051" s="234"/>
      <c r="AL1051" s="103"/>
      <c r="AM1051" t="b">
        <v>0</v>
      </c>
      <c r="AN1051" s="234"/>
      <c r="AO1051" s="103"/>
      <c r="AP1051" s="241"/>
      <c r="AQ1051" s="241"/>
      <c r="AR1051" s="241"/>
      <c r="AS1051" s="241"/>
      <c r="AT1051" s="234"/>
      <c r="AU1051" s="234" t="s">
        <v>7085</v>
      </c>
      <c r="AV1051" t="b">
        <v>0</v>
      </c>
      <c r="AW1051" t="b">
        <v>0</v>
      </c>
      <c r="AX1051" s="241"/>
      <c r="AY1051" s="241"/>
      <c r="AZ1051" s="234"/>
      <c r="BA1051" s="234"/>
      <c r="BB1051" s="234"/>
      <c r="BC1051" t="b">
        <v>1</v>
      </c>
      <c r="BD1051" s="234" t="s">
        <v>7170</v>
      </c>
      <c r="BE1051" s="234" t="s">
        <v>7026</v>
      </c>
      <c r="BF1051" s="234" t="s">
        <v>7027</v>
      </c>
      <c r="BG1051" s="234" t="s">
        <v>7010</v>
      </c>
      <c r="BH1051" s="234" t="s">
        <v>55</v>
      </c>
      <c r="BI1051" s="243">
        <v>44573.40185185185</v>
      </c>
      <c r="BJ1051" s="234" t="s">
        <v>442</v>
      </c>
      <c r="BK1051" s="234" t="s">
        <v>451</v>
      </c>
      <c r="BL1051" s="234" t="s">
        <v>451</v>
      </c>
      <c r="BM1051" s="234" t="s">
        <v>451</v>
      </c>
      <c r="BN1051" s="241"/>
      <c r="BO1051" t="b">
        <v>0</v>
      </c>
      <c r="BP1051" t="b">
        <v>0</v>
      </c>
      <c r="BQ1051" t="b">
        <v>0</v>
      </c>
      <c r="BR1051" s="241"/>
      <c r="BS1051" s="241"/>
      <c r="BT1051" s="234" t="s">
        <v>7012</v>
      </c>
      <c r="BU1051" t="b">
        <v>0</v>
      </c>
      <c r="BV1051" s="103"/>
      <c r="BW1051" s="235" t="s">
        <v>13663</v>
      </c>
      <c r="BX1051" s="234" t="s">
        <v>13662</v>
      </c>
      <c r="BY1051" s="234" t="s">
        <v>56</v>
      </c>
      <c r="BZ1051" s="234" t="s">
        <v>7014</v>
      </c>
    </row>
    <row r="1052" spans="1:78" x14ac:dyDescent="0.25">
      <c r="A1052" s="5">
        <v>1145</v>
      </c>
      <c r="B1052" s="234" t="s">
        <v>13664</v>
      </c>
      <c r="C1052" s="234" t="s">
        <v>13665</v>
      </c>
      <c r="D1052" s="234"/>
      <c r="E1052" s="234" t="s">
        <v>13666</v>
      </c>
      <c r="F1052" s="234" t="s">
        <v>2991</v>
      </c>
      <c r="G1052" s="234" t="s">
        <v>7033</v>
      </c>
      <c r="H1052" s="234" t="s">
        <v>7034</v>
      </c>
      <c r="I1052" s="242"/>
      <c r="J1052" s="242">
        <v>44216</v>
      </c>
      <c r="K1052" s="234" t="s">
        <v>7430</v>
      </c>
      <c r="L1052" s="242">
        <v>44225</v>
      </c>
      <c r="M1052" s="234" t="s">
        <v>6996</v>
      </c>
      <c r="N1052" s="234" t="s">
        <v>7430</v>
      </c>
      <c r="O1052" s="234" t="s">
        <v>11335</v>
      </c>
      <c r="P1052" s="234" t="s">
        <v>6999</v>
      </c>
      <c r="Q1052" s="234"/>
      <c r="R1052" s="234" t="s">
        <v>451</v>
      </c>
      <c r="S1052" t="b">
        <v>0</v>
      </c>
      <c r="T1052" s="242"/>
      <c r="U1052" s="103">
        <v>1875</v>
      </c>
      <c r="V1052" s="234" t="s">
        <v>272</v>
      </c>
      <c r="W1052" s="103">
        <v>9378</v>
      </c>
      <c r="X1052" s="234" t="s">
        <v>272</v>
      </c>
      <c r="Y1052" s="242"/>
      <c r="Z1052" s="242"/>
      <c r="AA1052" s="103"/>
      <c r="AB1052" s="234"/>
      <c r="AC1052" s="243">
        <v>44253.558900462966</v>
      </c>
      <c r="AD1052" s="234" t="s">
        <v>12763</v>
      </c>
      <c r="AE1052" s="235" t="s">
        <v>13667</v>
      </c>
      <c r="AF1052" s="237"/>
      <c r="AG1052" s="234" t="s">
        <v>482</v>
      </c>
      <c r="AH1052" s="241"/>
      <c r="AI1052" t="b">
        <v>1</v>
      </c>
      <c r="AJ1052" t="b">
        <v>0</v>
      </c>
      <c r="AK1052" s="234"/>
      <c r="AL1052" s="103"/>
      <c r="AM1052" t="b">
        <v>0</v>
      </c>
      <c r="AN1052" s="234"/>
      <c r="AO1052" s="103"/>
      <c r="AP1052" s="241"/>
      <c r="AQ1052" s="241"/>
      <c r="AR1052" s="241"/>
      <c r="AS1052" s="241"/>
      <c r="AT1052" s="234"/>
      <c r="AU1052" s="234" t="s">
        <v>7085</v>
      </c>
      <c r="AV1052" t="b">
        <v>0</v>
      </c>
      <c r="AW1052" t="b">
        <v>0</v>
      </c>
      <c r="AX1052" s="241"/>
      <c r="AY1052" s="241"/>
      <c r="AZ1052" s="234"/>
      <c r="BA1052" s="234"/>
      <c r="BB1052" s="234"/>
      <c r="BC1052" t="b">
        <v>1</v>
      </c>
      <c r="BD1052" s="234" t="s">
        <v>7008</v>
      </c>
      <c r="BE1052" s="234" t="s">
        <v>7045</v>
      </c>
      <c r="BF1052" s="234" t="s">
        <v>7027</v>
      </c>
      <c r="BG1052" s="234" t="s">
        <v>7028</v>
      </c>
      <c r="BH1052" s="234" t="s">
        <v>55</v>
      </c>
      <c r="BI1052" s="243">
        <v>44573.40184027778</v>
      </c>
      <c r="BJ1052" s="234" t="s">
        <v>442</v>
      </c>
      <c r="BK1052" s="234" t="s">
        <v>451</v>
      </c>
      <c r="BL1052" s="234" t="s">
        <v>451</v>
      </c>
      <c r="BM1052" s="234" t="s">
        <v>451</v>
      </c>
      <c r="BN1052" s="241"/>
      <c r="BO1052" t="b">
        <v>0</v>
      </c>
      <c r="BP1052" t="b">
        <v>0</v>
      </c>
      <c r="BQ1052" t="b">
        <v>0</v>
      </c>
      <c r="BR1052" s="241"/>
      <c r="BS1052" s="241"/>
      <c r="BT1052" s="234" t="s">
        <v>7047</v>
      </c>
      <c r="BU1052" t="b">
        <v>0</v>
      </c>
      <c r="BV1052" s="103"/>
      <c r="BW1052" s="235" t="s">
        <v>13668</v>
      </c>
      <c r="BX1052" s="234" t="s">
        <v>13667</v>
      </c>
      <c r="BY1052" s="234" t="s">
        <v>56</v>
      </c>
      <c r="BZ1052" s="234" t="s">
        <v>7014</v>
      </c>
    </row>
    <row r="1053" spans="1:78" x14ac:dyDescent="0.25">
      <c r="A1053" s="5">
        <v>1144</v>
      </c>
      <c r="B1053" s="234" t="s">
        <v>13669</v>
      </c>
      <c r="C1053" s="234" t="s">
        <v>13670</v>
      </c>
      <c r="D1053" s="234"/>
      <c r="E1053" s="234" t="s">
        <v>13671</v>
      </c>
      <c r="F1053" s="234" t="s">
        <v>7156</v>
      </c>
      <c r="G1053" s="234" t="s">
        <v>7856</v>
      </c>
      <c r="H1053" s="234" t="s">
        <v>7018</v>
      </c>
      <c r="I1053" s="242"/>
      <c r="J1053" s="242">
        <v>44216</v>
      </c>
      <c r="K1053" s="234" t="s">
        <v>7430</v>
      </c>
      <c r="L1053" s="242">
        <v>44216</v>
      </c>
      <c r="M1053" s="234" t="s">
        <v>6996</v>
      </c>
      <c r="N1053" s="234" t="s">
        <v>7430</v>
      </c>
      <c r="O1053" s="234" t="s">
        <v>13672</v>
      </c>
      <c r="P1053" s="234" t="s">
        <v>6999</v>
      </c>
      <c r="Q1053" s="234"/>
      <c r="R1053" s="234" t="s">
        <v>451</v>
      </c>
      <c r="S1053" t="b">
        <v>0</v>
      </c>
      <c r="T1053" s="242"/>
      <c r="U1053" s="103">
        <v>5</v>
      </c>
      <c r="V1053" s="234" t="s">
        <v>272</v>
      </c>
      <c r="W1053" s="103">
        <v>5</v>
      </c>
      <c r="X1053" s="234" t="s">
        <v>272</v>
      </c>
      <c r="Y1053" s="242"/>
      <c r="Z1053" s="242"/>
      <c r="AA1053" s="103"/>
      <c r="AB1053" s="234"/>
      <c r="AC1053" s="243">
        <v>44253.558877314812</v>
      </c>
      <c r="AD1053" s="234" t="s">
        <v>12763</v>
      </c>
      <c r="AE1053" s="235" t="s">
        <v>13673</v>
      </c>
      <c r="AF1053" s="237"/>
      <c r="AG1053" s="234" t="s">
        <v>482</v>
      </c>
      <c r="AH1053" s="241"/>
      <c r="AI1053" t="b">
        <v>1</v>
      </c>
      <c r="AJ1053" t="b">
        <v>0</v>
      </c>
      <c r="AK1053" s="234"/>
      <c r="AL1053" s="103"/>
      <c r="AM1053" t="b">
        <v>0</v>
      </c>
      <c r="AN1053" s="234"/>
      <c r="AO1053" s="103"/>
      <c r="AP1053" s="241"/>
      <c r="AQ1053" s="241"/>
      <c r="AR1053" s="241"/>
      <c r="AS1053" s="241"/>
      <c r="AT1053" s="234"/>
      <c r="AU1053" s="234" t="s">
        <v>7085</v>
      </c>
      <c r="AV1053" t="b">
        <v>0</v>
      </c>
      <c r="AW1053" t="b">
        <v>0</v>
      </c>
      <c r="AX1053" s="241"/>
      <c r="AY1053" s="241"/>
      <c r="AZ1053" s="234"/>
      <c r="BA1053" s="234"/>
      <c r="BB1053" s="234"/>
      <c r="BC1053" t="b">
        <v>1</v>
      </c>
      <c r="BD1053" s="234" t="s">
        <v>7008</v>
      </c>
      <c r="BE1053" s="234" t="s">
        <v>7026</v>
      </c>
      <c r="BF1053" s="234" t="s">
        <v>6972</v>
      </c>
      <c r="BG1053" s="234" t="s">
        <v>7010</v>
      </c>
      <c r="BH1053" s="234" t="s">
        <v>55</v>
      </c>
      <c r="BI1053" s="243">
        <v>44573.40184027778</v>
      </c>
      <c r="BJ1053" s="234" t="s">
        <v>442</v>
      </c>
      <c r="BK1053" s="234" t="s">
        <v>451</v>
      </c>
      <c r="BL1053" s="234" t="s">
        <v>451</v>
      </c>
      <c r="BM1053" s="234" t="s">
        <v>451</v>
      </c>
      <c r="BN1053" s="241"/>
      <c r="BO1053" t="b">
        <v>0</v>
      </c>
      <c r="BP1053" t="b">
        <v>0</v>
      </c>
      <c r="BQ1053" t="b">
        <v>0</v>
      </c>
      <c r="BR1053" s="241"/>
      <c r="BS1053" s="241"/>
      <c r="BT1053" s="234" t="s">
        <v>7012</v>
      </c>
      <c r="BU1053" t="b">
        <v>0</v>
      </c>
      <c r="BV1053" s="103"/>
      <c r="BW1053" s="235" t="s">
        <v>13674</v>
      </c>
      <c r="BX1053" s="234" t="s">
        <v>13673</v>
      </c>
      <c r="BY1053" s="234" t="s">
        <v>56</v>
      </c>
      <c r="BZ1053" s="234" t="s">
        <v>7014</v>
      </c>
    </row>
    <row r="1054" spans="1:78" x14ac:dyDescent="0.25">
      <c r="A1054" s="5">
        <v>1143</v>
      </c>
      <c r="B1054" s="234" t="s">
        <v>13675</v>
      </c>
      <c r="C1054" s="234" t="s">
        <v>13676</v>
      </c>
      <c r="D1054" s="234"/>
      <c r="E1054" s="234" t="s">
        <v>12399</v>
      </c>
      <c r="F1054" s="234" t="s">
        <v>7156</v>
      </c>
      <c r="G1054" s="234" t="s">
        <v>7856</v>
      </c>
      <c r="H1054" s="234" t="s">
        <v>7018</v>
      </c>
      <c r="I1054" s="242"/>
      <c r="J1054" s="242">
        <v>44216</v>
      </c>
      <c r="K1054" s="234" t="s">
        <v>7430</v>
      </c>
      <c r="L1054" s="242">
        <v>44216</v>
      </c>
      <c r="M1054" s="234" t="s">
        <v>7159</v>
      </c>
      <c r="N1054" s="234" t="s">
        <v>7430</v>
      </c>
      <c r="O1054" s="234" t="s">
        <v>12401</v>
      </c>
      <c r="P1054" s="234" t="s">
        <v>6999</v>
      </c>
      <c r="Q1054" s="234"/>
      <c r="R1054" s="234" t="s">
        <v>451</v>
      </c>
      <c r="S1054" t="b">
        <v>0</v>
      </c>
      <c r="T1054" s="242"/>
      <c r="U1054" s="103">
        <v>2</v>
      </c>
      <c r="V1054" s="234" t="s">
        <v>272</v>
      </c>
      <c r="W1054" s="103">
        <v>2</v>
      </c>
      <c r="X1054" s="234" t="s">
        <v>272</v>
      </c>
      <c r="Y1054" s="242"/>
      <c r="Z1054" s="242"/>
      <c r="AA1054" s="103"/>
      <c r="AB1054" s="234"/>
      <c r="AC1054" s="243">
        <v>44253.558842592596</v>
      </c>
      <c r="AD1054" s="234" t="s">
        <v>12763</v>
      </c>
      <c r="AE1054" s="235" t="s">
        <v>13677</v>
      </c>
      <c r="AF1054" s="237"/>
      <c r="AG1054" s="234" t="s">
        <v>482</v>
      </c>
      <c r="AH1054" s="241"/>
      <c r="AI1054" t="b">
        <v>1</v>
      </c>
      <c r="AJ1054" t="b">
        <v>0</v>
      </c>
      <c r="AK1054" s="234"/>
      <c r="AL1054" s="103"/>
      <c r="AM1054" t="b">
        <v>0</v>
      </c>
      <c r="AN1054" s="234"/>
      <c r="AO1054" s="103"/>
      <c r="AP1054" s="241"/>
      <c r="AQ1054" s="241"/>
      <c r="AR1054" s="241"/>
      <c r="AS1054" s="241"/>
      <c r="AT1054" s="234" t="s">
        <v>7005</v>
      </c>
      <c r="AU1054" s="234" t="s">
        <v>7085</v>
      </c>
      <c r="AV1054" t="b">
        <v>0</v>
      </c>
      <c r="AW1054" t="b">
        <v>0</v>
      </c>
      <c r="AX1054" s="241"/>
      <c r="AY1054" s="241"/>
      <c r="AZ1054" s="234"/>
      <c r="BA1054" s="234"/>
      <c r="BB1054" s="234"/>
      <c r="BC1054" t="b">
        <v>1</v>
      </c>
      <c r="BD1054" s="234" t="s">
        <v>7170</v>
      </c>
      <c r="BE1054" s="234" t="s">
        <v>7026</v>
      </c>
      <c r="BF1054" s="234" t="s">
        <v>7027</v>
      </c>
      <c r="BG1054" s="234" t="s">
        <v>7010</v>
      </c>
      <c r="BH1054" s="234" t="s">
        <v>55</v>
      </c>
      <c r="BI1054" s="243">
        <v>44573.40184027778</v>
      </c>
      <c r="BJ1054" s="234" t="s">
        <v>442</v>
      </c>
      <c r="BK1054" s="234" t="s">
        <v>451</v>
      </c>
      <c r="BL1054" s="234" t="s">
        <v>451</v>
      </c>
      <c r="BM1054" s="234" t="s">
        <v>451</v>
      </c>
      <c r="BN1054" s="241"/>
      <c r="BO1054" t="b">
        <v>0</v>
      </c>
      <c r="BP1054" t="b">
        <v>0</v>
      </c>
      <c r="BQ1054" t="b">
        <v>0</v>
      </c>
      <c r="BR1054" s="241"/>
      <c r="BS1054" s="241"/>
      <c r="BT1054" s="234" t="s">
        <v>7012</v>
      </c>
      <c r="BU1054" t="b">
        <v>0</v>
      </c>
      <c r="BV1054" s="103"/>
      <c r="BW1054" s="235" t="s">
        <v>13678</v>
      </c>
      <c r="BX1054" s="234" t="s">
        <v>13677</v>
      </c>
      <c r="BY1054" s="234" t="s">
        <v>56</v>
      </c>
      <c r="BZ1054" s="234" t="s">
        <v>7014</v>
      </c>
    </row>
    <row r="1055" spans="1:78" x14ac:dyDescent="0.25">
      <c r="A1055" s="5">
        <v>1142</v>
      </c>
      <c r="B1055" s="234" t="s">
        <v>13679</v>
      </c>
      <c r="C1055" s="234" t="s">
        <v>13680</v>
      </c>
      <c r="D1055" s="234" t="s">
        <v>11523</v>
      </c>
      <c r="E1055" s="234" t="s">
        <v>11523</v>
      </c>
      <c r="F1055" s="234" t="s">
        <v>7156</v>
      </c>
      <c r="G1055" s="234" t="s">
        <v>7017</v>
      </c>
      <c r="H1055" s="234" t="s">
        <v>7856</v>
      </c>
      <c r="I1055" s="242"/>
      <c r="J1055" s="242">
        <v>44214</v>
      </c>
      <c r="K1055" s="234" t="s">
        <v>7430</v>
      </c>
      <c r="L1055" s="242">
        <v>44221</v>
      </c>
      <c r="M1055" s="234" t="s">
        <v>9952</v>
      </c>
      <c r="N1055" s="234" t="s">
        <v>11526</v>
      </c>
      <c r="O1055" s="234" t="s">
        <v>11643</v>
      </c>
      <c r="P1055" s="234" t="s">
        <v>6999</v>
      </c>
      <c r="Q1055" s="234"/>
      <c r="R1055" s="234" t="s">
        <v>451</v>
      </c>
      <c r="S1055" t="b">
        <v>0</v>
      </c>
      <c r="T1055" s="242"/>
      <c r="U1055" s="103">
        <v>5</v>
      </c>
      <c r="V1055" s="234" t="s">
        <v>272</v>
      </c>
      <c r="W1055" s="103">
        <v>5</v>
      </c>
      <c r="X1055" s="234" t="s">
        <v>272</v>
      </c>
      <c r="Y1055" s="242"/>
      <c r="Z1055" s="242"/>
      <c r="AA1055" s="103"/>
      <c r="AB1055" s="234" t="s">
        <v>11528</v>
      </c>
      <c r="AC1055" s="243">
        <v>44253.552789351852</v>
      </c>
      <c r="AD1055" s="234" t="s">
        <v>12763</v>
      </c>
      <c r="AE1055" s="235" t="s">
        <v>13681</v>
      </c>
      <c r="AF1055" s="237"/>
      <c r="AG1055" s="234" t="s">
        <v>482</v>
      </c>
      <c r="AH1055" s="241"/>
      <c r="AI1055" t="b">
        <v>1</v>
      </c>
      <c r="AJ1055" t="b">
        <v>0</v>
      </c>
      <c r="AK1055" s="234"/>
      <c r="AL1055" s="103"/>
      <c r="AM1055" t="b">
        <v>0</v>
      </c>
      <c r="AN1055" s="234"/>
      <c r="AO1055" s="103"/>
      <c r="AP1055" s="241"/>
      <c r="AQ1055" s="241"/>
      <c r="AR1055" s="241"/>
      <c r="AS1055" s="241"/>
      <c r="AT1055" s="234" t="s">
        <v>7166</v>
      </c>
      <c r="AU1055" s="234" t="s">
        <v>7085</v>
      </c>
      <c r="AV1055" t="b">
        <v>0</v>
      </c>
      <c r="AW1055" t="b">
        <v>0</v>
      </c>
      <c r="AX1055" s="241"/>
      <c r="AY1055" s="241"/>
      <c r="AZ1055" s="234"/>
      <c r="BA1055" s="234"/>
      <c r="BB1055" s="234"/>
      <c r="BC1055" t="b">
        <v>0</v>
      </c>
      <c r="BD1055" s="234" t="s">
        <v>9959</v>
      </c>
      <c r="BE1055" s="234" t="s">
        <v>7026</v>
      </c>
      <c r="BF1055" s="234" t="s">
        <v>7027</v>
      </c>
      <c r="BG1055" s="234" t="s">
        <v>7028</v>
      </c>
      <c r="BH1055" s="234" t="s">
        <v>55</v>
      </c>
      <c r="BI1055" s="243">
        <v>44573.401828703703</v>
      </c>
      <c r="BJ1055" s="234" t="s">
        <v>442</v>
      </c>
      <c r="BK1055" s="234" t="s">
        <v>451</v>
      </c>
      <c r="BL1055" s="234" t="s">
        <v>451</v>
      </c>
      <c r="BM1055" s="234" t="s">
        <v>451</v>
      </c>
      <c r="BN1055" s="241"/>
      <c r="BO1055" t="b">
        <v>0</v>
      </c>
      <c r="BP1055" t="b">
        <v>0</v>
      </c>
      <c r="BQ1055" t="b">
        <v>0</v>
      </c>
      <c r="BR1055" s="241"/>
      <c r="BS1055" s="241"/>
      <c r="BT1055" s="234" t="s">
        <v>7012</v>
      </c>
      <c r="BU1055" t="b">
        <v>0</v>
      </c>
      <c r="BV1055" s="103"/>
      <c r="BW1055" s="235" t="s">
        <v>13682</v>
      </c>
      <c r="BX1055" s="234" t="s">
        <v>13681</v>
      </c>
      <c r="BY1055" s="234" t="s">
        <v>56</v>
      </c>
      <c r="BZ1055" s="234" t="s">
        <v>7014</v>
      </c>
    </row>
    <row r="1056" spans="1:78" x14ac:dyDescent="0.25">
      <c r="A1056" s="5">
        <v>1141</v>
      </c>
      <c r="B1056" s="234" t="s">
        <v>13683</v>
      </c>
      <c r="C1056" s="234" t="s">
        <v>13684</v>
      </c>
      <c r="D1056" s="234" t="s">
        <v>8127</v>
      </c>
      <c r="E1056" s="234" t="s">
        <v>8671</v>
      </c>
      <c r="F1056" s="234" t="s">
        <v>2991</v>
      </c>
      <c r="G1056" s="234" t="s">
        <v>12761</v>
      </c>
      <c r="H1056" s="234" t="s">
        <v>7034</v>
      </c>
      <c r="I1056" s="242"/>
      <c r="J1056" s="242">
        <v>44215</v>
      </c>
      <c r="K1056" s="234" t="s">
        <v>7430</v>
      </c>
      <c r="L1056" s="242">
        <v>44218</v>
      </c>
      <c r="M1056" s="234" t="s">
        <v>6996</v>
      </c>
      <c r="N1056" s="234" t="s">
        <v>8128</v>
      </c>
      <c r="O1056" s="234" t="s">
        <v>11866</v>
      </c>
      <c r="P1056" s="234" t="s">
        <v>6999</v>
      </c>
      <c r="Q1056" s="234"/>
      <c r="R1056" s="234" t="s">
        <v>451</v>
      </c>
      <c r="S1056" t="b">
        <v>0</v>
      </c>
      <c r="T1056" s="242"/>
      <c r="U1056" s="103">
        <v>110</v>
      </c>
      <c r="V1056" s="234" t="s">
        <v>272</v>
      </c>
      <c r="W1056" s="103">
        <v>660</v>
      </c>
      <c r="X1056" s="234" t="s">
        <v>272</v>
      </c>
      <c r="Y1056" s="242"/>
      <c r="Z1056" s="242"/>
      <c r="AA1056" s="103"/>
      <c r="AB1056" s="234" t="s">
        <v>8130</v>
      </c>
      <c r="AC1056" s="243">
        <v>44253.552766203706</v>
      </c>
      <c r="AD1056" s="234" t="s">
        <v>12763</v>
      </c>
      <c r="AE1056" s="235" t="s">
        <v>13685</v>
      </c>
      <c r="AF1056" s="237"/>
      <c r="AG1056" s="234" t="s">
        <v>482</v>
      </c>
      <c r="AH1056" s="241"/>
      <c r="AI1056" t="b">
        <v>1</v>
      </c>
      <c r="AJ1056" t="b">
        <v>0</v>
      </c>
      <c r="AK1056" s="234"/>
      <c r="AL1056" s="103"/>
      <c r="AM1056" t="b">
        <v>0</v>
      </c>
      <c r="AN1056" s="234"/>
      <c r="AO1056" s="103"/>
      <c r="AP1056" s="241"/>
      <c r="AQ1056" s="241"/>
      <c r="AR1056" s="241"/>
      <c r="AS1056" s="241"/>
      <c r="AT1056" s="234" t="s">
        <v>7005</v>
      </c>
      <c r="AU1056" s="234" t="s">
        <v>7085</v>
      </c>
      <c r="AV1056" t="b">
        <v>0</v>
      </c>
      <c r="AW1056" t="b">
        <v>0</v>
      </c>
      <c r="AX1056" s="241"/>
      <c r="AY1056" s="241"/>
      <c r="AZ1056" s="234"/>
      <c r="BA1056" s="234"/>
      <c r="BB1056" s="234"/>
      <c r="BC1056" t="b">
        <v>0</v>
      </c>
      <c r="BD1056" s="234" t="s">
        <v>7008</v>
      </c>
      <c r="BE1056" s="234" t="s">
        <v>7045</v>
      </c>
      <c r="BF1056" s="234" t="s">
        <v>7027</v>
      </c>
      <c r="BG1056" s="234" t="s">
        <v>8373</v>
      </c>
      <c r="BH1056" s="234" t="s">
        <v>55</v>
      </c>
      <c r="BI1056" s="243">
        <v>44573.401828703703</v>
      </c>
      <c r="BJ1056" s="234" t="s">
        <v>442</v>
      </c>
      <c r="BK1056" s="234" t="s">
        <v>451</v>
      </c>
      <c r="BL1056" s="234" t="s">
        <v>451</v>
      </c>
      <c r="BM1056" s="234" t="s">
        <v>451</v>
      </c>
      <c r="BN1056" s="241"/>
      <c r="BO1056" t="b">
        <v>0</v>
      </c>
      <c r="BP1056" t="b">
        <v>0</v>
      </c>
      <c r="BQ1056" t="b">
        <v>0</v>
      </c>
      <c r="BR1056" s="241"/>
      <c r="BS1056" s="241"/>
      <c r="BT1056" s="234" t="s">
        <v>7012</v>
      </c>
      <c r="BU1056" t="b">
        <v>0</v>
      </c>
      <c r="BV1056" s="103"/>
      <c r="BW1056" s="235" t="s">
        <v>13686</v>
      </c>
      <c r="BX1056" s="234" t="s">
        <v>13685</v>
      </c>
      <c r="BY1056" s="234" t="s">
        <v>56</v>
      </c>
      <c r="BZ1056" s="234" t="s">
        <v>7014</v>
      </c>
    </row>
    <row r="1057" spans="1:78" x14ac:dyDescent="0.25">
      <c r="A1057" s="5">
        <v>1140</v>
      </c>
      <c r="B1057" s="234" t="s">
        <v>13687</v>
      </c>
      <c r="C1057" s="234" t="s">
        <v>13688</v>
      </c>
      <c r="D1057" s="234"/>
      <c r="E1057" s="234" t="s">
        <v>13689</v>
      </c>
      <c r="F1057" s="234" t="s">
        <v>2991</v>
      </c>
      <c r="G1057" s="234" t="s">
        <v>12761</v>
      </c>
      <c r="H1057" s="234" t="s">
        <v>7034</v>
      </c>
      <c r="I1057" s="242"/>
      <c r="J1057" s="242">
        <v>44214</v>
      </c>
      <c r="K1057" s="234" t="s">
        <v>7430</v>
      </c>
      <c r="L1057" s="242">
        <v>44218</v>
      </c>
      <c r="M1057" s="234" t="s">
        <v>6996</v>
      </c>
      <c r="N1057" s="234" t="s">
        <v>7430</v>
      </c>
      <c r="O1057" s="234" t="s">
        <v>10501</v>
      </c>
      <c r="P1057" s="234" t="s">
        <v>6999</v>
      </c>
      <c r="Q1057" s="234"/>
      <c r="R1057" s="234" t="s">
        <v>451</v>
      </c>
      <c r="S1057" t="b">
        <v>0</v>
      </c>
      <c r="T1057" s="242"/>
      <c r="U1057" s="103">
        <v>1</v>
      </c>
      <c r="V1057" s="234" t="s">
        <v>272</v>
      </c>
      <c r="W1057" s="103">
        <v>1</v>
      </c>
      <c r="X1057" s="234" t="s">
        <v>272</v>
      </c>
      <c r="Y1057" s="242"/>
      <c r="Z1057" s="242"/>
      <c r="AA1057" s="103"/>
      <c r="AB1057" s="234"/>
      <c r="AC1057" s="243">
        <v>44253.552743055552</v>
      </c>
      <c r="AD1057" s="234" t="s">
        <v>12763</v>
      </c>
      <c r="AE1057" s="235" t="s">
        <v>13690</v>
      </c>
      <c r="AF1057" s="237"/>
      <c r="AG1057" s="234" t="s">
        <v>436</v>
      </c>
      <c r="AH1057" s="241"/>
      <c r="AI1057" t="b">
        <v>1</v>
      </c>
      <c r="AJ1057" t="b">
        <v>0</v>
      </c>
      <c r="AK1057" s="234"/>
      <c r="AL1057" s="103"/>
      <c r="AM1057" t="b">
        <v>0</v>
      </c>
      <c r="AN1057" s="234"/>
      <c r="AO1057" s="103"/>
      <c r="AP1057" s="241"/>
      <c r="AQ1057" s="241"/>
      <c r="AR1057" s="241"/>
      <c r="AS1057" s="241"/>
      <c r="AT1057" s="234"/>
      <c r="AU1057" s="234" t="s">
        <v>7085</v>
      </c>
      <c r="AV1057" t="b">
        <v>0</v>
      </c>
      <c r="AW1057" t="b">
        <v>0</v>
      </c>
      <c r="AX1057" s="241"/>
      <c r="AY1057" s="241"/>
      <c r="AZ1057" s="234"/>
      <c r="BA1057" s="234"/>
      <c r="BB1057" s="234"/>
      <c r="BC1057" t="b">
        <v>1</v>
      </c>
      <c r="BD1057" s="234" t="s">
        <v>7008</v>
      </c>
      <c r="BE1057" s="234" t="s">
        <v>7045</v>
      </c>
      <c r="BF1057" s="234" t="s">
        <v>7027</v>
      </c>
      <c r="BG1057" s="234" t="s">
        <v>7028</v>
      </c>
      <c r="BH1057" s="234" t="s">
        <v>55</v>
      </c>
      <c r="BI1057" s="243">
        <v>44573.401828703703</v>
      </c>
      <c r="BJ1057" s="234" t="s">
        <v>442</v>
      </c>
      <c r="BK1057" s="234" t="s">
        <v>451</v>
      </c>
      <c r="BL1057" s="234" t="s">
        <v>451</v>
      </c>
      <c r="BM1057" s="234" t="s">
        <v>451</v>
      </c>
      <c r="BN1057" s="241"/>
      <c r="BO1057" t="b">
        <v>0</v>
      </c>
      <c r="BP1057" t="b">
        <v>0</v>
      </c>
      <c r="BQ1057" t="b">
        <v>0</v>
      </c>
      <c r="BR1057" s="241"/>
      <c r="BS1057" s="241"/>
      <c r="BT1057" s="234" t="s">
        <v>7012</v>
      </c>
      <c r="BU1057" t="b">
        <v>0</v>
      </c>
      <c r="BV1057" s="103"/>
      <c r="BW1057" s="235" t="s">
        <v>13691</v>
      </c>
      <c r="BX1057" s="234" t="s">
        <v>13690</v>
      </c>
      <c r="BY1057" s="234" t="s">
        <v>56</v>
      </c>
      <c r="BZ1057" s="234" t="s">
        <v>7014</v>
      </c>
    </row>
    <row r="1058" spans="1:78" x14ac:dyDescent="0.25">
      <c r="A1058" s="5">
        <v>1139</v>
      </c>
      <c r="B1058" s="234" t="s">
        <v>13692</v>
      </c>
      <c r="C1058" s="234" t="s">
        <v>13693</v>
      </c>
      <c r="D1058" s="234" t="s">
        <v>7527</v>
      </c>
      <c r="E1058" s="234" t="s">
        <v>13430</v>
      </c>
      <c r="F1058" s="234" t="s">
        <v>7156</v>
      </c>
      <c r="G1058" s="234" t="s">
        <v>10829</v>
      </c>
      <c r="H1058" s="234" t="s">
        <v>7856</v>
      </c>
      <c r="I1058" s="242"/>
      <c r="J1058" s="242">
        <v>44215</v>
      </c>
      <c r="K1058" s="234" t="s">
        <v>7430</v>
      </c>
      <c r="L1058" s="242">
        <v>44223</v>
      </c>
      <c r="M1058" s="234" t="s">
        <v>6996</v>
      </c>
      <c r="N1058" s="234" t="s">
        <v>7528</v>
      </c>
      <c r="O1058" s="234" t="s">
        <v>7529</v>
      </c>
      <c r="P1058" s="234" t="s">
        <v>6999</v>
      </c>
      <c r="Q1058" s="234"/>
      <c r="R1058" s="234" t="s">
        <v>451</v>
      </c>
      <c r="S1058" t="b">
        <v>0</v>
      </c>
      <c r="T1058" s="242"/>
      <c r="U1058" s="103">
        <v>100</v>
      </c>
      <c r="V1058" s="234" t="s">
        <v>272</v>
      </c>
      <c r="W1058" s="103">
        <v>100</v>
      </c>
      <c r="X1058" s="234" t="s">
        <v>272</v>
      </c>
      <c r="Y1058" s="242"/>
      <c r="Z1058" s="242"/>
      <c r="AA1058" s="103"/>
      <c r="AB1058" s="234" t="s">
        <v>7530</v>
      </c>
      <c r="AC1058" s="243">
        <v>44253.552719907406</v>
      </c>
      <c r="AD1058" s="234" t="s">
        <v>12763</v>
      </c>
      <c r="AE1058" s="235" t="s">
        <v>13694</v>
      </c>
      <c r="AF1058" s="237"/>
      <c r="AG1058" s="234" t="s">
        <v>482</v>
      </c>
      <c r="AH1058" s="241"/>
      <c r="AI1058" t="b">
        <v>1</v>
      </c>
      <c r="AJ1058" t="b">
        <v>0</v>
      </c>
      <c r="AK1058" s="234"/>
      <c r="AL1058" s="103"/>
      <c r="AM1058" t="b">
        <v>0</v>
      </c>
      <c r="AN1058" s="234"/>
      <c r="AO1058" s="103"/>
      <c r="AP1058" s="241"/>
      <c r="AQ1058" s="241"/>
      <c r="AR1058" s="241"/>
      <c r="AS1058" s="241"/>
      <c r="AT1058" s="234" t="s">
        <v>7005</v>
      </c>
      <c r="AU1058" s="234" t="s">
        <v>7085</v>
      </c>
      <c r="AV1058" t="b">
        <v>0</v>
      </c>
      <c r="AW1058" t="b">
        <v>0</v>
      </c>
      <c r="AX1058" s="241"/>
      <c r="AY1058" s="241"/>
      <c r="AZ1058" s="234"/>
      <c r="BA1058" s="234"/>
      <c r="BB1058" s="234"/>
      <c r="BC1058" t="b">
        <v>0</v>
      </c>
      <c r="BD1058" s="234" t="s">
        <v>7008</v>
      </c>
      <c r="BE1058" s="234" t="s">
        <v>7026</v>
      </c>
      <c r="BF1058" s="234" t="s">
        <v>7027</v>
      </c>
      <c r="BG1058" s="234" t="s">
        <v>7028</v>
      </c>
      <c r="BH1058" s="234" t="s">
        <v>55</v>
      </c>
      <c r="BI1058" s="243">
        <v>44573.401828703703</v>
      </c>
      <c r="BJ1058" s="234" t="s">
        <v>442</v>
      </c>
      <c r="BK1058" s="234" t="s">
        <v>451</v>
      </c>
      <c r="BL1058" s="234" t="s">
        <v>451</v>
      </c>
      <c r="BM1058" s="234" t="s">
        <v>451</v>
      </c>
      <c r="BN1058" s="241"/>
      <c r="BO1058" t="b">
        <v>0</v>
      </c>
      <c r="BP1058" t="b">
        <v>0</v>
      </c>
      <c r="BQ1058" t="b">
        <v>0</v>
      </c>
      <c r="BR1058" s="241"/>
      <c r="BS1058" s="241"/>
      <c r="BT1058" s="234" t="s">
        <v>7012</v>
      </c>
      <c r="BU1058" t="b">
        <v>0</v>
      </c>
      <c r="BV1058" s="103"/>
      <c r="BW1058" s="235" t="s">
        <v>13695</v>
      </c>
      <c r="BX1058" s="234" t="s">
        <v>13694</v>
      </c>
      <c r="BY1058" s="234" t="s">
        <v>56</v>
      </c>
      <c r="BZ1058" s="234" t="s">
        <v>7014</v>
      </c>
    </row>
    <row r="1059" spans="1:78" x14ac:dyDescent="0.25">
      <c r="A1059" s="5">
        <v>1138</v>
      </c>
      <c r="B1059" s="234" t="s">
        <v>13696</v>
      </c>
      <c r="C1059" s="234" t="s">
        <v>13697</v>
      </c>
      <c r="D1059" s="234"/>
      <c r="E1059" s="234" t="s">
        <v>13698</v>
      </c>
      <c r="F1059" s="234" t="s">
        <v>6993</v>
      </c>
      <c r="G1059" s="234" t="s">
        <v>7315</v>
      </c>
      <c r="H1059" s="234" t="s">
        <v>6994</v>
      </c>
      <c r="I1059" s="242"/>
      <c r="J1059" s="242">
        <v>44215</v>
      </c>
      <c r="K1059" s="234" t="s">
        <v>7430</v>
      </c>
      <c r="L1059" s="242">
        <v>44216</v>
      </c>
      <c r="M1059" s="234" t="s">
        <v>6996</v>
      </c>
      <c r="N1059" s="234" t="s">
        <v>7430</v>
      </c>
      <c r="O1059" s="234" t="s">
        <v>13699</v>
      </c>
      <c r="P1059" s="234" t="s">
        <v>6999</v>
      </c>
      <c r="Q1059" s="234"/>
      <c r="R1059" s="234" t="s">
        <v>451</v>
      </c>
      <c r="S1059" t="b">
        <v>0</v>
      </c>
      <c r="T1059" s="242"/>
      <c r="U1059" s="103">
        <v>4</v>
      </c>
      <c r="V1059" s="234" t="s">
        <v>272</v>
      </c>
      <c r="W1059" s="103">
        <v>4</v>
      </c>
      <c r="X1059" s="234" t="s">
        <v>272</v>
      </c>
      <c r="Y1059" s="242"/>
      <c r="Z1059" s="242"/>
      <c r="AA1059" s="103"/>
      <c r="AB1059" s="234"/>
      <c r="AC1059" s="243">
        <v>44253.55269675926</v>
      </c>
      <c r="AD1059" s="234" t="s">
        <v>12763</v>
      </c>
      <c r="AE1059" s="235" t="s">
        <v>13700</v>
      </c>
      <c r="AF1059" s="237"/>
      <c r="AG1059" s="234" t="s">
        <v>482</v>
      </c>
      <c r="AH1059" s="241"/>
      <c r="AI1059" t="b">
        <v>1</v>
      </c>
      <c r="AJ1059" t="b">
        <v>0</v>
      </c>
      <c r="AK1059" s="234"/>
      <c r="AL1059" s="103"/>
      <c r="AM1059" t="b">
        <v>0</v>
      </c>
      <c r="AN1059" s="234"/>
      <c r="AO1059" s="103"/>
      <c r="AP1059" s="241"/>
      <c r="AQ1059" s="241"/>
      <c r="AR1059" s="241"/>
      <c r="AS1059" s="241"/>
      <c r="AT1059" s="234"/>
      <c r="AU1059" s="234" t="s">
        <v>7085</v>
      </c>
      <c r="AV1059" t="b">
        <v>0</v>
      </c>
      <c r="AW1059" t="b">
        <v>0</v>
      </c>
      <c r="AX1059" s="241"/>
      <c r="AY1059" s="241"/>
      <c r="AZ1059" s="234"/>
      <c r="BA1059" s="234"/>
      <c r="BB1059" s="234"/>
      <c r="BC1059" t="b">
        <v>1</v>
      </c>
      <c r="BD1059" s="234" t="s">
        <v>7008</v>
      </c>
      <c r="BE1059" s="234" t="s">
        <v>7009</v>
      </c>
      <c r="BF1059" s="234" t="s">
        <v>7027</v>
      </c>
      <c r="BG1059" s="234" t="s">
        <v>8373</v>
      </c>
      <c r="BH1059" s="234" t="s">
        <v>55</v>
      </c>
      <c r="BI1059" s="243">
        <v>44573.401817129627</v>
      </c>
      <c r="BJ1059" s="234" t="s">
        <v>442</v>
      </c>
      <c r="BK1059" s="234" t="s">
        <v>451</v>
      </c>
      <c r="BL1059" s="234" t="s">
        <v>451</v>
      </c>
      <c r="BM1059" s="234" t="s">
        <v>451</v>
      </c>
      <c r="BN1059" s="241"/>
      <c r="BO1059" t="b">
        <v>0</v>
      </c>
      <c r="BP1059" t="b">
        <v>0</v>
      </c>
      <c r="BQ1059" t="b">
        <v>0</v>
      </c>
      <c r="BR1059" s="241"/>
      <c r="BS1059" s="241"/>
      <c r="BT1059" s="234" t="s">
        <v>7012</v>
      </c>
      <c r="BU1059" t="b">
        <v>0</v>
      </c>
      <c r="BV1059" s="103"/>
      <c r="BW1059" s="235" t="s">
        <v>13701</v>
      </c>
      <c r="BX1059" s="234" t="s">
        <v>13700</v>
      </c>
      <c r="BY1059" s="234" t="s">
        <v>56</v>
      </c>
      <c r="BZ1059" s="234" t="s">
        <v>7014</v>
      </c>
    </row>
    <row r="1060" spans="1:78" x14ac:dyDescent="0.25">
      <c r="A1060" s="5">
        <v>1137</v>
      </c>
      <c r="B1060" s="234" t="s">
        <v>13702</v>
      </c>
      <c r="C1060" s="234" t="s">
        <v>13703</v>
      </c>
      <c r="D1060" s="234" t="s">
        <v>7537</v>
      </c>
      <c r="E1060" s="234" t="s">
        <v>7537</v>
      </c>
      <c r="F1060" s="234" t="s">
        <v>7156</v>
      </c>
      <c r="G1060" s="234" t="s">
        <v>7279</v>
      </c>
      <c r="H1060" s="234" t="s">
        <v>6994</v>
      </c>
      <c r="I1060" s="242"/>
      <c r="J1060" s="242">
        <v>44215</v>
      </c>
      <c r="K1060" s="234" t="s">
        <v>7430</v>
      </c>
      <c r="L1060" s="242">
        <v>44216</v>
      </c>
      <c r="M1060" s="234" t="s">
        <v>6996</v>
      </c>
      <c r="N1060" s="234" t="s">
        <v>7540</v>
      </c>
      <c r="O1060" s="234" t="s">
        <v>13704</v>
      </c>
      <c r="P1060" s="234" t="s">
        <v>6999</v>
      </c>
      <c r="Q1060" s="234"/>
      <c r="R1060" s="234" t="s">
        <v>451</v>
      </c>
      <c r="S1060" t="b">
        <v>0</v>
      </c>
      <c r="T1060" s="242"/>
      <c r="U1060" s="103">
        <v>246</v>
      </c>
      <c r="V1060" s="234" t="s">
        <v>272</v>
      </c>
      <c r="W1060" s="103">
        <v>246</v>
      </c>
      <c r="X1060" s="234" t="s">
        <v>272</v>
      </c>
      <c r="Y1060" s="242"/>
      <c r="Z1060" s="242"/>
      <c r="AA1060" s="103"/>
      <c r="AB1060" s="234" t="s">
        <v>7543</v>
      </c>
      <c r="AC1060" s="243">
        <v>44253.552673611113</v>
      </c>
      <c r="AD1060" s="234" t="s">
        <v>12763</v>
      </c>
      <c r="AE1060" s="235" t="s">
        <v>13705</v>
      </c>
      <c r="AF1060" s="237"/>
      <c r="AG1060" s="234" t="s">
        <v>482</v>
      </c>
      <c r="AH1060" s="241"/>
      <c r="AI1060" t="b">
        <v>1</v>
      </c>
      <c r="AJ1060" t="b">
        <v>0</v>
      </c>
      <c r="AK1060" s="234"/>
      <c r="AL1060" s="103"/>
      <c r="AM1060" t="b">
        <v>0</v>
      </c>
      <c r="AN1060" s="234"/>
      <c r="AO1060" s="103"/>
      <c r="AP1060" s="241"/>
      <c r="AQ1060" s="241"/>
      <c r="AR1060" s="241"/>
      <c r="AS1060" s="241"/>
      <c r="AT1060" s="234" t="s">
        <v>7005</v>
      </c>
      <c r="AU1060" s="234" t="s">
        <v>7085</v>
      </c>
      <c r="AV1060" t="b">
        <v>0</v>
      </c>
      <c r="AW1060" t="b">
        <v>0</v>
      </c>
      <c r="AX1060" s="241"/>
      <c r="AY1060" s="241"/>
      <c r="AZ1060" s="234"/>
      <c r="BA1060" s="234"/>
      <c r="BB1060" s="234"/>
      <c r="BC1060" t="b">
        <v>0</v>
      </c>
      <c r="BD1060" s="234" t="s">
        <v>7008</v>
      </c>
      <c r="BE1060" s="234" t="s">
        <v>7009</v>
      </c>
      <c r="BF1060" s="234" t="s">
        <v>7027</v>
      </c>
      <c r="BG1060" s="234" t="s">
        <v>8373</v>
      </c>
      <c r="BH1060" s="234" t="s">
        <v>55</v>
      </c>
      <c r="BI1060" s="243">
        <v>44573.401817129627</v>
      </c>
      <c r="BJ1060" s="234" t="s">
        <v>442</v>
      </c>
      <c r="BK1060" s="234" t="s">
        <v>451</v>
      </c>
      <c r="BL1060" s="234" t="s">
        <v>451</v>
      </c>
      <c r="BM1060" s="234" t="s">
        <v>451</v>
      </c>
      <c r="BN1060" s="241"/>
      <c r="BO1060" t="b">
        <v>0</v>
      </c>
      <c r="BP1060" t="b">
        <v>0</v>
      </c>
      <c r="BQ1060" t="b">
        <v>0</v>
      </c>
      <c r="BR1060" s="241"/>
      <c r="BS1060" s="241"/>
      <c r="BT1060" s="234" t="s">
        <v>7012</v>
      </c>
      <c r="BU1060" t="b">
        <v>0</v>
      </c>
      <c r="BV1060" s="103"/>
      <c r="BW1060" s="235" t="s">
        <v>13706</v>
      </c>
      <c r="BX1060" s="234" t="s">
        <v>13705</v>
      </c>
      <c r="BY1060" s="234" t="s">
        <v>56</v>
      </c>
      <c r="BZ1060" s="234" t="s">
        <v>7014</v>
      </c>
    </row>
    <row r="1061" spans="1:78" x14ac:dyDescent="0.25">
      <c r="A1061" s="5">
        <v>1136</v>
      </c>
      <c r="B1061" s="234" t="s">
        <v>13707</v>
      </c>
      <c r="C1061" s="234" t="s">
        <v>13708</v>
      </c>
      <c r="D1061" s="234" t="s">
        <v>11503</v>
      </c>
      <c r="E1061" s="234" t="s">
        <v>11504</v>
      </c>
      <c r="F1061" s="234" t="s">
        <v>7156</v>
      </c>
      <c r="G1061" s="234" t="s">
        <v>7856</v>
      </c>
      <c r="H1061" s="234" t="s">
        <v>7018</v>
      </c>
      <c r="I1061" s="242"/>
      <c r="J1061" s="242">
        <v>44215</v>
      </c>
      <c r="K1061" s="234" t="s">
        <v>7430</v>
      </c>
      <c r="L1061" s="242">
        <v>44215</v>
      </c>
      <c r="M1061" s="234" t="s">
        <v>6996</v>
      </c>
      <c r="N1061" s="234" t="s">
        <v>9562</v>
      </c>
      <c r="O1061" s="234" t="s">
        <v>13709</v>
      </c>
      <c r="P1061" s="234" t="s">
        <v>6999</v>
      </c>
      <c r="Q1061" s="234"/>
      <c r="R1061" s="234" t="s">
        <v>451</v>
      </c>
      <c r="S1061" t="b">
        <v>0</v>
      </c>
      <c r="T1061" s="242"/>
      <c r="U1061" s="103">
        <v>5</v>
      </c>
      <c r="V1061" s="234" t="s">
        <v>272</v>
      </c>
      <c r="W1061" s="103">
        <v>5</v>
      </c>
      <c r="X1061" s="234" t="s">
        <v>272</v>
      </c>
      <c r="Y1061" s="242"/>
      <c r="Z1061" s="242"/>
      <c r="AA1061" s="103"/>
      <c r="AB1061" s="234" t="s">
        <v>11506</v>
      </c>
      <c r="AC1061" s="243">
        <v>44253.55265046296</v>
      </c>
      <c r="AD1061" s="234" t="s">
        <v>12763</v>
      </c>
      <c r="AE1061" s="235" t="s">
        <v>13710</v>
      </c>
      <c r="AF1061" s="237"/>
      <c r="AG1061" s="234" t="s">
        <v>482</v>
      </c>
      <c r="AH1061" s="241"/>
      <c r="AI1061" t="b">
        <v>1</v>
      </c>
      <c r="AJ1061" t="b">
        <v>0</v>
      </c>
      <c r="AK1061" s="234"/>
      <c r="AL1061" s="103"/>
      <c r="AM1061" t="b">
        <v>0</v>
      </c>
      <c r="AN1061" s="234"/>
      <c r="AO1061" s="103"/>
      <c r="AP1061" s="241"/>
      <c r="AQ1061" s="241"/>
      <c r="AR1061" s="241"/>
      <c r="AS1061" s="241"/>
      <c r="AT1061" s="234" t="s">
        <v>7005</v>
      </c>
      <c r="AU1061" s="234" t="s">
        <v>7085</v>
      </c>
      <c r="AV1061" t="b">
        <v>0</v>
      </c>
      <c r="AW1061" t="b">
        <v>0</v>
      </c>
      <c r="AX1061" s="241"/>
      <c r="AY1061" s="241"/>
      <c r="AZ1061" s="234"/>
      <c r="BA1061" s="234"/>
      <c r="BB1061" s="234"/>
      <c r="BC1061" t="b">
        <v>0</v>
      </c>
      <c r="BD1061" s="234" t="s">
        <v>7008</v>
      </c>
      <c r="BE1061" s="234" t="s">
        <v>7026</v>
      </c>
      <c r="BF1061" s="234" t="s">
        <v>7027</v>
      </c>
      <c r="BG1061" s="234" t="s">
        <v>7010</v>
      </c>
      <c r="BH1061" s="234" t="s">
        <v>55</v>
      </c>
      <c r="BI1061" s="243">
        <v>44573.401817129627</v>
      </c>
      <c r="BJ1061" s="234" t="s">
        <v>442</v>
      </c>
      <c r="BK1061" s="234" t="s">
        <v>451</v>
      </c>
      <c r="BL1061" s="234" t="s">
        <v>451</v>
      </c>
      <c r="BM1061" s="234" t="s">
        <v>451</v>
      </c>
      <c r="BN1061" s="241"/>
      <c r="BO1061" t="b">
        <v>0</v>
      </c>
      <c r="BP1061" t="b">
        <v>0</v>
      </c>
      <c r="BQ1061" t="b">
        <v>0</v>
      </c>
      <c r="BR1061" s="241"/>
      <c r="BS1061" s="241"/>
      <c r="BT1061" s="234" t="s">
        <v>7012</v>
      </c>
      <c r="BU1061" t="b">
        <v>0</v>
      </c>
      <c r="BV1061" s="103"/>
      <c r="BW1061" s="235" t="s">
        <v>13711</v>
      </c>
      <c r="BX1061" s="234" t="s">
        <v>13710</v>
      </c>
      <c r="BY1061" s="234" t="s">
        <v>56</v>
      </c>
      <c r="BZ1061" s="234" t="s">
        <v>7014</v>
      </c>
    </row>
    <row r="1062" spans="1:78" x14ac:dyDescent="0.25">
      <c r="A1062" s="5">
        <v>1135</v>
      </c>
      <c r="B1062" s="234" t="s">
        <v>13712</v>
      </c>
      <c r="C1062" s="234" t="s">
        <v>13713</v>
      </c>
      <c r="D1062" s="234"/>
      <c r="E1062" s="234" t="s">
        <v>13714</v>
      </c>
      <c r="F1062" s="234" t="s">
        <v>6993</v>
      </c>
      <c r="G1062" s="234" t="s">
        <v>11683</v>
      </c>
      <c r="H1062" s="234" t="s">
        <v>7856</v>
      </c>
      <c r="I1062" s="242"/>
      <c r="J1062" s="242">
        <v>44214</v>
      </c>
      <c r="K1062" s="234" t="s">
        <v>7430</v>
      </c>
      <c r="L1062" s="242">
        <v>44215</v>
      </c>
      <c r="M1062" s="234" t="s">
        <v>7228</v>
      </c>
      <c r="N1062" s="234" t="s">
        <v>7430</v>
      </c>
      <c r="O1062" s="234" t="s">
        <v>13715</v>
      </c>
      <c r="P1062" s="234" t="s">
        <v>6999</v>
      </c>
      <c r="Q1062" s="234"/>
      <c r="R1062" s="234" t="s">
        <v>451</v>
      </c>
      <c r="S1062" t="b">
        <v>0</v>
      </c>
      <c r="T1062" s="242"/>
      <c r="U1062" s="103">
        <v>1</v>
      </c>
      <c r="V1062" s="234" t="s">
        <v>272</v>
      </c>
      <c r="W1062" s="103">
        <v>1</v>
      </c>
      <c r="X1062" s="234" t="s">
        <v>272</v>
      </c>
      <c r="Y1062" s="242"/>
      <c r="Z1062" s="242"/>
      <c r="AA1062" s="103"/>
      <c r="AB1062" s="234"/>
      <c r="AC1062" s="243">
        <v>44253.552627314813</v>
      </c>
      <c r="AD1062" s="234" t="s">
        <v>12763</v>
      </c>
      <c r="AE1062" s="235" t="s">
        <v>13716</v>
      </c>
      <c r="AF1062" s="237"/>
      <c r="AG1062" s="234" t="s">
        <v>482</v>
      </c>
      <c r="AH1062" s="241"/>
      <c r="AI1062" t="b">
        <v>1</v>
      </c>
      <c r="AJ1062" t="b">
        <v>0</v>
      </c>
      <c r="AK1062" s="234"/>
      <c r="AL1062" s="103"/>
      <c r="AM1062" t="b">
        <v>0</v>
      </c>
      <c r="AN1062" s="234"/>
      <c r="AO1062" s="103"/>
      <c r="AP1062" s="241"/>
      <c r="AQ1062" s="241"/>
      <c r="AR1062" s="241"/>
      <c r="AS1062" s="241"/>
      <c r="AT1062" s="234"/>
      <c r="AU1062" s="234" t="s">
        <v>7085</v>
      </c>
      <c r="AV1062" t="b">
        <v>0</v>
      </c>
      <c r="AW1062" t="b">
        <v>0</v>
      </c>
      <c r="AX1062" s="241"/>
      <c r="AY1062" s="241"/>
      <c r="AZ1062" s="234"/>
      <c r="BA1062" s="234"/>
      <c r="BB1062" s="234"/>
      <c r="BC1062" t="b">
        <v>1</v>
      </c>
      <c r="BD1062" s="234" t="s">
        <v>7234</v>
      </c>
      <c r="BE1062" s="234" t="s">
        <v>7026</v>
      </c>
      <c r="BF1062" s="234" t="s">
        <v>7027</v>
      </c>
      <c r="BG1062" s="234" t="s">
        <v>8373</v>
      </c>
      <c r="BH1062" s="234" t="s">
        <v>55</v>
      </c>
      <c r="BI1062" s="243">
        <v>44573.401817129627</v>
      </c>
      <c r="BJ1062" s="234" t="s">
        <v>442</v>
      </c>
      <c r="BK1062" s="234" t="s">
        <v>451</v>
      </c>
      <c r="BL1062" s="234" t="s">
        <v>451</v>
      </c>
      <c r="BM1062" s="234" t="s">
        <v>451</v>
      </c>
      <c r="BN1062" s="241"/>
      <c r="BO1062" t="b">
        <v>0</v>
      </c>
      <c r="BP1062" t="b">
        <v>0</v>
      </c>
      <c r="BQ1062" t="b">
        <v>0</v>
      </c>
      <c r="BR1062" s="241"/>
      <c r="BS1062" s="241"/>
      <c r="BT1062" s="234" t="s">
        <v>7012</v>
      </c>
      <c r="BU1062" t="b">
        <v>0</v>
      </c>
      <c r="BV1062" s="103"/>
      <c r="BW1062" s="235" t="s">
        <v>13717</v>
      </c>
      <c r="BX1062" s="234" t="s">
        <v>13716</v>
      </c>
      <c r="BY1062" s="234" t="s">
        <v>56</v>
      </c>
      <c r="BZ1062" s="234" t="s">
        <v>7014</v>
      </c>
    </row>
    <row r="1063" spans="1:78" x14ac:dyDescent="0.25">
      <c r="A1063" s="5">
        <v>1134</v>
      </c>
      <c r="B1063" s="234" t="s">
        <v>13718</v>
      </c>
      <c r="C1063" s="234" t="s">
        <v>13719</v>
      </c>
      <c r="D1063" s="234" t="s">
        <v>9917</v>
      </c>
      <c r="E1063" s="234" t="s">
        <v>11748</v>
      </c>
      <c r="F1063" s="234" t="s">
        <v>7156</v>
      </c>
      <c r="G1063" s="234" t="s">
        <v>7856</v>
      </c>
      <c r="H1063" s="234" t="s">
        <v>7018</v>
      </c>
      <c r="I1063" s="242"/>
      <c r="J1063" s="242">
        <v>44215</v>
      </c>
      <c r="K1063" s="234" t="s">
        <v>7430</v>
      </c>
      <c r="L1063" s="242">
        <v>44215</v>
      </c>
      <c r="M1063" s="234" t="s">
        <v>6996</v>
      </c>
      <c r="N1063" s="234" t="s">
        <v>9919</v>
      </c>
      <c r="O1063" s="234" t="s">
        <v>9920</v>
      </c>
      <c r="P1063" s="234" t="s">
        <v>6999</v>
      </c>
      <c r="Q1063" s="234"/>
      <c r="R1063" s="234" t="s">
        <v>451</v>
      </c>
      <c r="S1063" t="b">
        <v>0</v>
      </c>
      <c r="T1063" s="242"/>
      <c r="U1063" s="103">
        <v>3</v>
      </c>
      <c r="V1063" s="234" t="s">
        <v>272</v>
      </c>
      <c r="W1063" s="103">
        <v>3</v>
      </c>
      <c r="X1063" s="234" t="s">
        <v>272</v>
      </c>
      <c r="Y1063" s="242"/>
      <c r="Z1063" s="242"/>
      <c r="AA1063" s="103"/>
      <c r="AB1063" s="234" t="s">
        <v>9921</v>
      </c>
      <c r="AC1063" s="243">
        <v>44253.552604166667</v>
      </c>
      <c r="AD1063" s="234" t="s">
        <v>12763</v>
      </c>
      <c r="AE1063" s="235" t="s">
        <v>13720</v>
      </c>
      <c r="AF1063" s="237"/>
      <c r="AG1063" s="234" t="s">
        <v>482</v>
      </c>
      <c r="AH1063" s="241"/>
      <c r="AI1063" t="b">
        <v>1</v>
      </c>
      <c r="AJ1063" t="b">
        <v>0</v>
      </c>
      <c r="AK1063" s="234"/>
      <c r="AL1063" s="103"/>
      <c r="AM1063" t="b">
        <v>0</v>
      </c>
      <c r="AN1063" s="234"/>
      <c r="AO1063" s="103"/>
      <c r="AP1063" s="241"/>
      <c r="AQ1063" s="241"/>
      <c r="AR1063" s="241"/>
      <c r="AS1063" s="241"/>
      <c r="AT1063" s="234" t="s">
        <v>7005</v>
      </c>
      <c r="AU1063" s="234" t="s">
        <v>7085</v>
      </c>
      <c r="AV1063" t="b">
        <v>0</v>
      </c>
      <c r="AW1063" t="b">
        <v>0</v>
      </c>
      <c r="AX1063" s="241"/>
      <c r="AY1063" s="241"/>
      <c r="AZ1063" s="234"/>
      <c r="BA1063" s="234"/>
      <c r="BB1063" s="234"/>
      <c r="BC1063" t="b">
        <v>0</v>
      </c>
      <c r="BD1063" s="234" t="s">
        <v>7008</v>
      </c>
      <c r="BE1063" s="234" t="s">
        <v>7026</v>
      </c>
      <c r="BF1063" s="234" t="s">
        <v>7027</v>
      </c>
      <c r="BG1063" s="234" t="s">
        <v>7010</v>
      </c>
      <c r="BH1063" s="234" t="s">
        <v>55</v>
      </c>
      <c r="BI1063" s="243">
        <v>44573.401805555557</v>
      </c>
      <c r="BJ1063" s="234" t="s">
        <v>442</v>
      </c>
      <c r="BK1063" s="234" t="s">
        <v>451</v>
      </c>
      <c r="BL1063" s="234" t="s">
        <v>451</v>
      </c>
      <c r="BM1063" s="234" t="s">
        <v>451</v>
      </c>
      <c r="BN1063" s="241"/>
      <c r="BO1063" t="b">
        <v>0</v>
      </c>
      <c r="BP1063" t="b">
        <v>0</v>
      </c>
      <c r="BQ1063" t="b">
        <v>0</v>
      </c>
      <c r="BR1063" s="241"/>
      <c r="BS1063" s="241"/>
      <c r="BT1063" s="234" t="s">
        <v>7012</v>
      </c>
      <c r="BU1063" t="b">
        <v>0</v>
      </c>
      <c r="BV1063" s="103"/>
      <c r="BW1063" s="235" t="s">
        <v>13721</v>
      </c>
      <c r="BX1063" s="234" t="s">
        <v>13720</v>
      </c>
      <c r="BY1063" s="234" t="s">
        <v>56</v>
      </c>
      <c r="BZ1063" s="234" t="s">
        <v>7014</v>
      </c>
    </row>
    <row r="1064" spans="1:78" x14ac:dyDescent="0.25">
      <c r="A1064" s="5">
        <v>1133</v>
      </c>
      <c r="B1064" s="234" t="s">
        <v>13722</v>
      </c>
      <c r="C1064" s="234" t="s">
        <v>13723</v>
      </c>
      <c r="D1064" s="234"/>
      <c r="E1064" s="234" t="s">
        <v>13724</v>
      </c>
      <c r="F1064" s="234" t="s">
        <v>7156</v>
      </c>
      <c r="G1064" s="234" t="s">
        <v>7279</v>
      </c>
      <c r="H1064" s="234" t="s">
        <v>6994</v>
      </c>
      <c r="I1064" s="242"/>
      <c r="J1064" s="242">
        <v>44215</v>
      </c>
      <c r="K1064" s="234" t="s">
        <v>7430</v>
      </c>
      <c r="L1064" s="242">
        <v>44218</v>
      </c>
      <c r="M1064" s="234" t="s">
        <v>6996</v>
      </c>
      <c r="N1064" s="234" t="s">
        <v>7430</v>
      </c>
      <c r="O1064" s="234" t="s">
        <v>13725</v>
      </c>
      <c r="P1064" s="234" t="s">
        <v>6999</v>
      </c>
      <c r="Q1064" s="234"/>
      <c r="R1064" s="234" t="s">
        <v>451</v>
      </c>
      <c r="S1064" t="b">
        <v>0</v>
      </c>
      <c r="T1064" s="242"/>
      <c r="U1064" s="103">
        <v>5</v>
      </c>
      <c r="V1064" s="234" t="s">
        <v>272</v>
      </c>
      <c r="W1064" s="103">
        <v>5</v>
      </c>
      <c r="X1064" s="234" t="s">
        <v>272</v>
      </c>
      <c r="Y1064" s="242"/>
      <c r="Z1064" s="242"/>
      <c r="AA1064" s="103"/>
      <c r="AB1064" s="234"/>
      <c r="AC1064" s="243">
        <v>44253.552581018521</v>
      </c>
      <c r="AD1064" s="234" t="s">
        <v>12763</v>
      </c>
      <c r="AE1064" s="235" t="s">
        <v>13726</v>
      </c>
      <c r="AF1064" s="237"/>
      <c r="AG1064" s="234" t="s">
        <v>482</v>
      </c>
      <c r="AH1064" s="241"/>
      <c r="AI1064" t="b">
        <v>1</v>
      </c>
      <c r="AJ1064" t="b">
        <v>0</v>
      </c>
      <c r="AK1064" s="234"/>
      <c r="AL1064" s="103"/>
      <c r="AM1064" t="b">
        <v>0</v>
      </c>
      <c r="AN1064" s="234"/>
      <c r="AO1064" s="103"/>
      <c r="AP1064" s="241"/>
      <c r="AQ1064" s="241"/>
      <c r="AR1064" s="241"/>
      <c r="AS1064" s="241"/>
      <c r="AT1064" s="234"/>
      <c r="AU1064" s="234" t="s">
        <v>7085</v>
      </c>
      <c r="AV1064" t="b">
        <v>0</v>
      </c>
      <c r="AW1064" t="b">
        <v>0</v>
      </c>
      <c r="AX1064" s="241"/>
      <c r="AY1064" s="241"/>
      <c r="AZ1064" s="234"/>
      <c r="BA1064" s="234"/>
      <c r="BB1064" s="234"/>
      <c r="BC1064" t="b">
        <v>1</v>
      </c>
      <c r="BD1064" s="234" t="s">
        <v>7008</v>
      </c>
      <c r="BE1064" s="234" t="s">
        <v>7009</v>
      </c>
      <c r="BF1064" s="234" t="s">
        <v>7027</v>
      </c>
      <c r="BG1064" s="234" t="s">
        <v>7028</v>
      </c>
      <c r="BH1064" s="234" t="s">
        <v>55</v>
      </c>
      <c r="BI1064" s="243">
        <v>44573.401805555557</v>
      </c>
      <c r="BJ1064" s="234" t="s">
        <v>442</v>
      </c>
      <c r="BK1064" s="234" t="s">
        <v>451</v>
      </c>
      <c r="BL1064" s="234" t="s">
        <v>451</v>
      </c>
      <c r="BM1064" s="234" t="s">
        <v>451</v>
      </c>
      <c r="BN1064" s="241"/>
      <c r="BO1064" t="b">
        <v>0</v>
      </c>
      <c r="BP1064" t="b">
        <v>0</v>
      </c>
      <c r="BQ1064" t="b">
        <v>0</v>
      </c>
      <c r="BR1064" s="241"/>
      <c r="BS1064" s="241"/>
      <c r="BT1064" s="234" t="s">
        <v>7012</v>
      </c>
      <c r="BU1064" t="b">
        <v>0</v>
      </c>
      <c r="BV1064" s="103"/>
      <c r="BW1064" s="235" t="s">
        <v>13727</v>
      </c>
      <c r="BX1064" s="234" t="s">
        <v>13726</v>
      </c>
      <c r="BY1064" s="234" t="s">
        <v>56</v>
      </c>
      <c r="BZ1064" s="234" t="s">
        <v>7014</v>
      </c>
    </row>
    <row r="1065" spans="1:78" x14ac:dyDescent="0.25">
      <c r="A1065" s="5">
        <v>1132</v>
      </c>
      <c r="B1065" s="234" t="s">
        <v>13728</v>
      </c>
      <c r="C1065" s="234" t="s">
        <v>13729</v>
      </c>
      <c r="D1065" s="234"/>
      <c r="E1065" s="234" t="s">
        <v>13730</v>
      </c>
      <c r="F1065" s="234" t="s">
        <v>2991</v>
      </c>
      <c r="G1065" s="234" t="s">
        <v>6995</v>
      </c>
      <c r="H1065" s="234" t="s">
        <v>6994</v>
      </c>
      <c r="I1065" s="242"/>
      <c r="J1065" s="242">
        <v>44208</v>
      </c>
      <c r="K1065" s="234" t="s">
        <v>7430</v>
      </c>
      <c r="L1065" s="242">
        <v>44217</v>
      </c>
      <c r="M1065" s="234" t="s">
        <v>6996</v>
      </c>
      <c r="N1065" s="234" t="s">
        <v>13731</v>
      </c>
      <c r="O1065" s="234" t="s">
        <v>13732</v>
      </c>
      <c r="P1065" s="234" t="s">
        <v>6999</v>
      </c>
      <c r="Q1065" s="234"/>
      <c r="R1065" s="234" t="s">
        <v>451</v>
      </c>
      <c r="S1065" t="b">
        <v>0</v>
      </c>
      <c r="T1065" s="242"/>
      <c r="U1065" s="103">
        <v>40</v>
      </c>
      <c r="V1065" s="234" t="s">
        <v>272</v>
      </c>
      <c r="W1065" s="103">
        <v>200</v>
      </c>
      <c r="X1065" s="234" t="s">
        <v>272</v>
      </c>
      <c r="Y1065" s="242"/>
      <c r="Z1065" s="242"/>
      <c r="AA1065" s="103"/>
      <c r="AB1065" s="234"/>
      <c r="AC1065" s="243">
        <v>44253.552557870367</v>
      </c>
      <c r="AD1065" s="234" t="s">
        <v>12763</v>
      </c>
      <c r="AE1065" s="235" t="s">
        <v>13733</v>
      </c>
      <c r="AF1065" s="237"/>
      <c r="AG1065" s="234" t="s">
        <v>482</v>
      </c>
      <c r="AH1065" s="241"/>
      <c r="AI1065" t="b">
        <v>1</v>
      </c>
      <c r="AJ1065" t="b">
        <v>0</v>
      </c>
      <c r="AK1065" s="234"/>
      <c r="AL1065" s="103"/>
      <c r="AM1065" t="b">
        <v>0</v>
      </c>
      <c r="AN1065" s="234"/>
      <c r="AO1065" s="103"/>
      <c r="AP1065" s="241"/>
      <c r="AQ1065" s="241"/>
      <c r="AR1065" s="241"/>
      <c r="AS1065" s="241"/>
      <c r="AT1065" s="234"/>
      <c r="AU1065" s="234" t="s">
        <v>7085</v>
      </c>
      <c r="AV1065" t="b">
        <v>0</v>
      </c>
      <c r="AW1065" t="b">
        <v>0</v>
      </c>
      <c r="AX1065" s="241"/>
      <c r="AY1065" s="241"/>
      <c r="AZ1065" s="234"/>
      <c r="BA1065" s="234"/>
      <c r="BB1065" s="234"/>
      <c r="BC1065" t="b">
        <v>1</v>
      </c>
      <c r="BD1065" s="234" t="s">
        <v>7008</v>
      </c>
      <c r="BE1065" s="234" t="s">
        <v>7009</v>
      </c>
      <c r="BF1065" s="234" t="s">
        <v>6972</v>
      </c>
      <c r="BG1065" s="234" t="s">
        <v>7028</v>
      </c>
      <c r="BH1065" s="234" t="s">
        <v>55</v>
      </c>
      <c r="BI1065" s="243">
        <v>44573.401805555557</v>
      </c>
      <c r="BJ1065" s="234" t="s">
        <v>442</v>
      </c>
      <c r="BK1065" s="234" t="s">
        <v>451</v>
      </c>
      <c r="BL1065" s="234" t="s">
        <v>451</v>
      </c>
      <c r="BM1065" s="234" t="s">
        <v>451</v>
      </c>
      <c r="BN1065" s="241"/>
      <c r="BO1065" t="b">
        <v>0</v>
      </c>
      <c r="BP1065" t="b">
        <v>0</v>
      </c>
      <c r="BQ1065" t="b">
        <v>0</v>
      </c>
      <c r="BR1065" s="241"/>
      <c r="BS1065" s="241"/>
      <c r="BT1065" s="234" t="s">
        <v>7047</v>
      </c>
      <c r="BU1065" t="b">
        <v>0</v>
      </c>
      <c r="BV1065" s="103"/>
      <c r="BW1065" s="235" t="s">
        <v>13734</v>
      </c>
      <c r="BX1065" s="234" t="s">
        <v>13733</v>
      </c>
      <c r="BY1065" s="234" t="s">
        <v>56</v>
      </c>
      <c r="BZ1065" s="234" t="s">
        <v>7014</v>
      </c>
    </row>
    <row r="1066" spans="1:78" x14ac:dyDescent="0.25">
      <c r="A1066" s="5">
        <v>1131</v>
      </c>
      <c r="B1066" s="234" t="s">
        <v>13735</v>
      </c>
      <c r="C1066" s="234" t="s">
        <v>13736</v>
      </c>
      <c r="D1066" s="234" t="s">
        <v>9808</v>
      </c>
      <c r="E1066" s="234" t="s">
        <v>11998</v>
      </c>
      <c r="F1066" s="234" t="s">
        <v>7156</v>
      </c>
      <c r="G1066" s="234" t="s">
        <v>7856</v>
      </c>
      <c r="H1066" s="234" t="s">
        <v>7018</v>
      </c>
      <c r="I1066" s="242"/>
      <c r="J1066" s="242">
        <v>44214</v>
      </c>
      <c r="K1066" s="234" t="s">
        <v>7430</v>
      </c>
      <c r="L1066" s="242">
        <v>44215</v>
      </c>
      <c r="M1066" s="234" t="s">
        <v>6996</v>
      </c>
      <c r="N1066" s="234" t="s">
        <v>9809</v>
      </c>
      <c r="O1066" s="234" t="s">
        <v>9398</v>
      </c>
      <c r="P1066" s="234" t="s">
        <v>6999</v>
      </c>
      <c r="Q1066" s="234"/>
      <c r="R1066" s="234" t="s">
        <v>451</v>
      </c>
      <c r="S1066" t="b">
        <v>0</v>
      </c>
      <c r="T1066" s="242"/>
      <c r="U1066" s="103">
        <v>10</v>
      </c>
      <c r="V1066" s="234" t="s">
        <v>272</v>
      </c>
      <c r="W1066" s="103">
        <v>10</v>
      </c>
      <c r="X1066" s="234" t="s">
        <v>272</v>
      </c>
      <c r="Y1066" s="242"/>
      <c r="Z1066" s="242"/>
      <c r="AA1066" s="103"/>
      <c r="AB1066" s="234" t="s">
        <v>9811</v>
      </c>
      <c r="AC1066" s="243">
        <v>44253.552534722221</v>
      </c>
      <c r="AD1066" s="234" t="s">
        <v>12763</v>
      </c>
      <c r="AE1066" s="235" t="s">
        <v>13737</v>
      </c>
      <c r="AF1066" s="237"/>
      <c r="AG1066" s="234" t="s">
        <v>482</v>
      </c>
      <c r="AH1066" s="241"/>
      <c r="AI1066" t="b">
        <v>1</v>
      </c>
      <c r="AJ1066" t="b">
        <v>0</v>
      </c>
      <c r="AK1066" s="234"/>
      <c r="AL1066" s="103"/>
      <c r="AM1066" t="b">
        <v>0</v>
      </c>
      <c r="AN1066" s="234"/>
      <c r="AO1066" s="103"/>
      <c r="AP1066" s="241"/>
      <c r="AQ1066" s="241"/>
      <c r="AR1066" s="241"/>
      <c r="AS1066" s="241"/>
      <c r="AT1066" s="234" t="s">
        <v>7430</v>
      </c>
      <c r="AU1066" s="234" t="s">
        <v>7085</v>
      </c>
      <c r="AV1066" t="b">
        <v>0</v>
      </c>
      <c r="AW1066" t="b">
        <v>0</v>
      </c>
      <c r="AX1066" s="241"/>
      <c r="AY1066" s="241"/>
      <c r="AZ1066" s="234"/>
      <c r="BA1066" s="234"/>
      <c r="BB1066" s="234"/>
      <c r="BC1066" t="b">
        <v>0</v>
      </c>
      <c r="BD1066" s="234" t="s">
        <v>7008</v>
      </c>
      <c r="BE1066" s="234" t="s">
        <v>7026</v>
      </c>
      <c r="BF1066" s="234" t="s">
        <v>7027</v>
      </c>
      <c r="BG1066" s="234" t="s">
        <v>7010</v>
      </c>
      <c r="BH1066" s="234" t="s">
        <v>55</v>
      </c>
      <c r="BI1066" s="243">
        <v>44573.40179398148</v>
      </c>
      <c r="BJ1066" s="234" t="s">
        <v>442</v>
      </c>
      <c r="BK1066" s="234" t="s">
        <v>451</v>
      </c>
      <c r="BL1066" s="234" t="s">
        <v>451</v>
      </c>
      <c r="BM1066" s="234" t="s">
        <v>451</v>
      </c>
      <c r="BN1066" s="241"/>
      <c r="BO1066" t="b">
        <v>0</v>
      </c>
      <c r="BP1066" t="b">
        <v>0</v>
      </c>
      <c r="BQ1066" t="b">
        <v>0</v>
      </c>
      <c r="BR1066" s="241"/>
      <c r="BS1066" s="241"/>
      <c r="BT1066" s="234" t="s">
        <v>7012</v>
      </c>
      <c r="BU1066" t="b">
        <v>0</v>
      </c>
      <c r="BV1066" s="103"/>
      <c r="BW1066" s="235" t="s">
        <v>13738</v>
      </c>
      <c r="BX1066" s="234" t="s">
        <v>13737</v>
      </c>
      <c r="BY1066" s="234" t="s">
        <v>56</v>
      </c>
      <c r="BZ1066" s="234" t="s">
        <v>7014</v>
      </c>
    </row>
    <row r="1067" spans="1:78" x14ac:dyDescent="0.25">
      <c r="A1067" s="5">
        <v>1130</v>
      </c>
      <c r="B1067" s="234" t="s">
        <v>13739</v>
      </c>
      <c r="C1067" s="234" t="s">
        <v>13740</v>
      </c>
      <c r="D1067" s="234" t="s">
        <v>11493</v>
      </c>
      <c r="E1067" s="234" t="s">
        <v>11517</v>
      </c>
      <c r="F1067" s="234" t="s">
        <v>7156</v>
      </c>
      <c r="G1067" s="234" t="s">
        <v>7856</v>
      </c>
      <c r="H1067" s="234" t="s">
        <v>7018</v>
      </c>
      <c r="I1067" s="242"/>
      <c r="J1067" s="242">
        <v>44215</v>
      </c>
      <c r="K1067" s="234" t="s">
        <v>7430</v>
      </c>
      <c r="L1067" s="242">
        <v>44215</v>
      </c>
      <c r="M1067" s="234" t="s">
        <v>7228</v>
      </c>
      <c r="N1067" s="234" t="s">
        <v>11496</v>
      </c>
      <c r="O1067" s="234" t="s">
        <v>11497</v>
      </c>
      <c r="P1067" s="234" t="s">
        <v>6999</v>
      </c>
      <c r="Q1067" s="234"/>
      <c r="R1067" s="234" t="s">
        <v>451</v>
      </c>
      <c r="S1067" t="b">
        <v>0</v>
      </c>
      <c r="T1067" s="242"/>
      <c r="U1067" s="103">
        <v>3</v>
      </c>
      <c r="V1067" s="234" t="s">
        <v>272</v>
      </c>
      <c r="W1067" s="103">
        <v>3</v>
      </c>
      <c r="X1067" s="234" t="s">
        <v>272</v>
      </c>
      <c r="Y1067" s="242"/>
      <c r="Z1067" s="242"/>
      <c r="AA1067" s="103"/>
      <c r="AB1067" s="234" t="s">
        <v>11498</v>
      </c>
      <c r="AC1067" s="243">
        <v>44253.552511574075</v>
      </c>
      <c r="AD1067" s="234" t="s">
        <v>12763</v>
      </c>
      <c r="AE1067" s="235" t="s">
        <v>13741</v>
      </c>
      <c r="AF1067" s="237"/>
      <c r="AG1067" s="234" t="s">
        <v>482</v>
      </c>
      <c r="AH1067" s="241"/>
      <c r="AI1067" t="b">
        <v>1</v>
      </c>
      <c r="AJ1067" t="b">
        <v>0</v>
      </c>
      <c r="AK1067" s="234"/>
      <c r="AL1067" s="103"/>
      <c r="AM1067" t="b">
        <v>0</v>
      </c>
      <c r="AN1067" s="234"/>
      <c r="AO1067" s="103"/>
      <c r="AP1067" s="241"/>
      <c r="AQ1067" s="241"/>
      <c r="AR1067" s="241"/>
      <c r="AS1067" s="241"/>
      <c r="AT1067" s="234" t="s">
        <v>7005</v>
      </c>
      <c r="AU1067" s="234" t="s">
        <v>7085</v>
      </c>
      <c r="AV1067" t="b">
        <v>0</v>
      </c>
      <c r="AW1067" t="b">
        <v>0</v>
      </c>
      <c r="AX1067" s="241"/>
      <c r="AY1067" s="241"/>
      <c r="AZ1067" s="234"/>
      <c r="BA1067" s="234"/>
      <c r="BB1067" s="234"/>
      <c r="BC1067" t="b">
        <v>0</v>
      </c>
      <c r="BD1067" s="234" t="s">
        <v>7234</v>
      </c>
      <c r="BE1067" s="234" t="s">
        <v>7026</v>
      </c>
      <c r="BF1067" s="234" t="s">
        <v>7027</v>
      </c>
      <c r="BG1067" s="234" t="s">
        <v>7010</v>
      </c>
      <c r="BH1067" s="234" t="s">
        <v>55</v>
      </c>
      <c r="BI1067" s="243">
        <v>44573.40179398148</v>
      </c>
      <c r="BJ1067" s="234" t="s">
        <v>442</v>
      </c>
      <c r="BK1067" s="234" t="s">
        <v>451</v>
      </c>
      <c r="BL1067" s="234" t="s">
        <v>451</v>
      </c>
      <c r="BM1067" s="234" t="s">
        <v>451</v>
      </c>
      <c r="BN1067" s="241"/>
      <c r="BO1067" t="b">
        <v>0</v>
      </c>
      <c r="BP1067" t="b">
        <v>0</v>
      </c>
      <c r="BQ1067" t="b">
        <v>0</v>
      </c>
      <c r="BR1067" s="241"/>
      <c r="BS1067" s="241"/>
      <c r="BT1067" s="234" t="s">
        <v>7012</v>
      </c>
      <c r="BU1067" t="b">
        <v>0</v>
      </c>
      <c r="BV1067" s="103"/>
      <c r="BW1067" s="235" t="s">
        <v>13742</v>
      </c>
      <c r="BX1067" s="234" t="s">
        <v>13741</v>
      </c>
      <c r="BY1067" s="234" t="s">
        <v>56</v>
      </c>
      <c r="BZ1067" s="234" t="s">
        <v>7014</v>
      </c>
    </row>
    <row r="1068" spans="1:78" x14ac:dyDescent="0.25">
      <c r="A1068" s="5">
        <v>1129</v>
      </c>
      <c r="B1068" s="234" t="s">
        <v>13743</v>
      </c>
      <c r="C1068" s="234" t="s">
        <v>13744</v>
      </c>
      <c r="D1068" s="234"/>
      <c r="E1068" s="234" t="s">
        <v>13745</v>
      </c>
      <c r="F1068" s="234" t="s">
        <v>6993</v>
      </c>
      <c r="G1068" s="234" t="s">
        <v>11209</v>
      </c>
      <c r="H1068" s="234" t="s">
        <v>7856</v>
      </c>
      <c r="I1068" s="242"/>
      <c r="J1068" s="242">
        <v>44215</v>
      </c>
      <c r="K1068" s="234" t="s">
        <v>7430</v>
      </c>
      <c r="L1068" s="242">
        <v>44215</v>
      </c>
      <c r="M1068" s="234" t="s">
        <v>6996</v>
      </c>
      <c r="N1068" s="234" t="s">
        <v>12071</v>
      </c>
      <c r="O1068" s="234" t="s">
        <v>8535</v>
      </c>
      <c r="P1068" s="234" t="s">
        <v>6999</v>
      </c>
      <c r="Q1068" s="234"/>
      <c r="R1068" s="234" t="s">
        <v>451</v>
      </c>
      <c r="S1068" t="b">
        <v>0</v>
      </c>
      <c r="T1068" s="242"/>
      <c r="U1068" s="103">
        <v>419</v>
      </c>
      <c r="V1068" s="234" t="s">
        <v>272</v>
      </c>
      <c r="W1068" s="103">
        <v>419</v>
      </c>
      <c r="X1068" s="234" t="s">
        <v>272</v>
      </c>
      <c r="Y1068" s="242"/>
      <c r="Z1068" s="242"/>
      <c r="AA1068" s="103"/>
      <c r="AB1068" s="234"/>
      <c r="AC1068" s="243">
        <v>44253.552488425928</v>
      </c>
      <c r="AD1068" s="234" t="s">
        <v>12763</v>
      </c>
      <c r="AE1068" s="235" t="s">
        <v>13746</v>
      </c>
      <c r="AF1068" s="237"/>
      <c r="AG1068" s="234" t="s">
        <v>482</v>
      </c>
      <c r="AH1068" s="241"/>
      <c r="AI1068" t="b">
        <v>1</v>
      </c>
      <c r="AJ1068" t="b">
        <v>0</v>
      </c>
      <c r="AK1068" s="234"/>
      <c r="AL1068" s="103"/>
      <c r="AM1068" t="b">
        <v>0</v>
      </c>
      <c r="AN1068" s="234"/>
      <c r="AO1068" s="103"/>
      <c r="AP1068" s="241"/>
      <c r="AQ1068" s="241"/>
      <c r="AR1068" s="241"/>
      <c r="AS1068" s="241"/>
      <c r="AT1068" s="234"/>
      <c r="AU1068" s="234" t="s">
        <v>7085</v>
      </c>
      <c r="AV1068" t="b">
        <v>0</v>
      </c>
      <c r="AW1068" t="b">
        <v>0</v>
      </c>
      <c r="AX1068" s="241"/>
      <c r="AY1068" s="241"/>
      <c r="AZ1068" s="234"/>
      <c r="BA1068" s="234"/>
      <c r="BB1068" s="234"/>
      <c r="BC1068" t="b">
        <v>1</v>
      </c>
      <c r="BD1068" s="234" t="s">
        <v>7008</v>
      </c>
      <c r="BE1068" s="234" t="s">
        <v>7026</v>
      </c>
      <c r="BF1068" s="234" t="s">
        <v>7027</v>
      </c>
      <c r="BG1068" s="234" t="s">
        <v>8373</v>
      </c>
      <c r="BH1068" s="234" t="s">
        <v>55</v>
      </c>
      <c r="BI1068" s="243">
        <v>44573.40179398148</v>
      </c>
      <c r="BJ1068" s="234" t="s">
        <v>442</v>
      </c>
      <c r="BK1068" s="234" t="s">
        <v>451</v>
      </c>
      <c r="BL1068" s="234" t="s">
        <v>451</v>
      </c>
      <c r="BM1068" s="234" t="s">
        <v>451</v>
      </c>
      <c r="BN1068" s="241"/>
      <c r="BO1068" t="b">
        <v>0</v>
      </c>
      <c r="BP1068" t="b">
        <v>0</v>
      </c>
      <c r="BQ1068" t="b">
        <v>0</v>
      </c>
      <c r="BR1068" s="241"/>
      <c r="BS1068" s="241"/>
      <c r="BT1068" s="234" t="s">
        <v>7012</v>
      </c>
      <c r="BU1068" t="b">
        <v>0</v>
      </c>
      <c r="BV1068" s="103"/>
      <c r="BW1068" s="235" t="s">
        <v>13747</v>
      </c>
      <c r="BX1068" s="234" t="s">
        <v>13746</v>
      </c>
      <c r="BY1068" s="234" t="s">
        <v>56</v>
      </c>
      <c r="BZ1068" s="234" t="s">
        <v>7014</v>
      </c>
    </row>
    <row r="1069" spans="1:78" x14ac:dyDescent="0.25">
      <c r="A1069" s="5">
        <v>1128</v>
      </c>
      <c r="B1069" s="234" t="s">
        <v>13748</v>
      </c>
      <c r="C1069" s="234" t="s">
        <v>13749</v>
      </c>
      <c r="D1069" s="234"/>
      <c r="E1069" s="234" t="s">
        <v>13750</v>
      </c>
      <c r="F1069" s="234" t="s">
        <v>6993</v>
      </c>
      <c r="G1069" s="234" t="s">
        <v>10404</v>
      </c>
      <c r="H1069" s="234" t="s">
        <v>6994</v>
      </c>
      <c r="I1069" s="242"/>
      <c r="J1069" s="242">
        <v>44211</v>
      </c>
      <c r="K1069" s="234" t="s">
        <v>7430</v>
      </c>
      <c r="L1069" s="242">
        <v>44217</v>
      </c>
      <c r="M1069" s="234" t="s">
        <v>6996</v>
      </c>
      <c r="N1069" s="234" t="s">
        <v>7430</v>
      </c>
      <c r="O1069" s="234" t="s">
        <v>10260</v>
      </c>
      <c r="P1069" s="234" t="s">
        <v>6999</v>
      </c>
      <c r="Q1069" s="234"/>
      <c r="R1069" s="234" t="s">
        <v>451</v>
      </c>
      <c r="S1069" t="b">
        <v>0</v>
      </c>
      <c r="T1069" s="242"/>
      <c r="U1069" s="103">
        <v>1</v>
      </c>
      <c r="V1069" s="234" t="s">
        <v>272</v>
      </c>
      <c r="W1069" s="103">
        <v>1</v>
      </c>
      <c r="X1069" s="234" t="s">
        <v>272</v>
      </c>
      <c r="Y1069" s="242"/>
      <c r="Z1069" s="242"/>
      <c r="AA1069" s="103"/>
      <c r="AB1069" s="234"/>
      <c r="AC1069" s="243">
        <v>44253.552465277775</v>
      </c>
      <c r="AD1069" s="234" t="s">
        <v>12763</v>
      </c>
      <c r="AE1069" s="235" t="s">
        <v>13751</v>
      </c>
      <c r="AF1069" s="237"/>
      <c r="AG1069" s="234" t="s">
        <v>482</v>
      </c>
      <c r="AH1069" s="241"/>
      <c r="AI1069" t="b">
        <v>1</v>
      </c>
      <c r="AJ1069" t="b">
        <v>0</v>
      </c>
      <c r="AK1069" s="234"/>
      <c r="AL1069" s="103"/>
      <c r="AM1069" t="b">
        <v>0</v>
      </c>
      <c r="AN1069" s="234"/>
      <c r="AO1069" s="103"/>
      <c r="AP1069" s="241"/>
      <c r="AQ1069" s="241"/>
      <c r="AR1069" s="241"/>
      <c r="AS1069" s="241"/>
      <c r="AT1069" s="234"/>
      <c r="AU1069" s="234" t="s">
        <v>7085</v>
      </c>
      <c r="AV1069" t="b">
        <v>0</v>
      </c>
      <c r="AW1069" t="b">
        <v>0</v>
      </c>
      <c r="AX1069" s="241"/>
      <c r="AY1069" s="241"/>
      <c r="AZ1069" s="234"/>
      <c r="BA1069" s="234"/>
      <c r="BB1069" s="234"/>
      <c r="BC1069" t="b">
        <v>1</v>
      </c>
      <c r="BD1069" s="234" t="s">
        <v>7008</v>
      </c>
      <c r="BE1069" s="234" t="s">
        <v>7009</v>
      </c>
      <c r="BF1069" s="234" t="s">
        <v>6972</v>
      </c>
      <c r="BG1069" s="234" t="s">
        <v>7028</v>
      </c>
      <c r="BH1069" s="234" t="s">
        <v>55</v>
      </c>
      <c r="BI1069" s="243">
        <v>44573.401782407411</v>
      </c>
      <c r="BJ1069" s="234" t="s">
        <v>442</v>
      </c>
      <c r="BK1069" s="234" t="s">
        <v>451</v>
      </c>
      <c r="BL1069" s="234" t="s">
        <v>451</v>
      </c>
      <c r="BM1069" s="234" t="s">
        <v>451</v>
      </c>
      <c r="BN1069" s="241"/>
      <c r="BO1069" t="b">
        <v>0</v>
      </c>
      <c r="BP1069" t="b">
        <v>0</v>
      </c>
      <c r="BQ1069" t="b">
        <v>0</v>
      </c>
      <c r="BR1069" s="241"/>
      <c r="BS1069" s="241"/>
      <c r="BT1069" s="234" t="s">
        <v>7012</v>
      </c>
      <c r="BU1069" t="b">
        <v>0</v>
      </c>
      <c r="BV1069" s="103"/>
      <c r="BW1069" s="235" t="s">
        <v>13752</v>
      </c>
      <c r="BX1069" s="234" t="s">
        <v>13751</v>
      </c>
      <c r="BY1069" s="234" t="s">
        <v>56</v>
      </c>
      <c r="BZ1069" s="234" t="s">
        <v>7014</v>
      </c>
    </row>
    <row r="1070" spans="1:78" x14ac:dyDescent="0.25">
      <c r="A1070" s="5">
        <v>1127</v>
      </c>
      <c r="B1070" s="234" t="s">
        <v>13753</v>
      </c>
      <c r="C1070" s="234" t="s">
        <v>13754</v>
      </c>
      <c r="D1070" s="234" t="s">
        <v>8994</v>
      </c>
      <c r="E1070" s="234" t="s">
        <v>8995</v>
      </c>
      <c r="F1070" s="234" t="s">
        <v>7156</v>
      </c>
      <c r="G1070" s="234" t="s">
        <v>7018</v>
      </c>
      <c r="H1070" s="234" t="s">
        <v>7856</v>
      </c>
      <c r="I1070" s="242"/>
      <c r="J1070" s="242">
        <v>44211</v>
      </c>
      <c r="K1070" s="234" t="s">
        <v>7430</v>
      </c>
      <c r="L1070" s="242">
        <v>44214</v>
      </c>
      <c r="M1070" s="234" t="s">
        <v>7159</v>
      </c>
      <c r="N1070" s="234" t="s">
        <v>8997</v>
      </c>
      <c r="O1070" s="234" t="s">
        <v>12492</v>
      </c>
      <c r="P1070" s="234" t="s">
        <v>6999</v>
      </c>
      <c r="Q1070" s="234"/>
      <c r="R1070" s="234" t="s">
        <v>451</v>
      </c>
      <c r="S1070" t="b">
        <v>0</v>
      </c>
      <c r="T1070" s="242"/>
      <c r="U1070" s="103">
        <v>90</v>
      </c>
      <c r="V1070" s="234" t="s">
        <v>272</v>
      </c>
      <c r="W1070" s="103">
        <v>90</v>
      </c>
      <c r="X1070" s="234" t="s">
        <v>272</v>
      </c>
      <c r="Y1070" s="242"/>
      <c r="Z1070" s="242"/>
      <c r="AA1070" s="103"/>
      <c r="AB1070" s="234" t="s">
        <v>9000</v>
      </c>
      <c r="AC1070" s="243">
        <v>44253.552442129629</v>
      </c>
      <c r="AD1070" s="234" t="s">
        <v>12763</v>
      </c>
      <c r="AE1070" s="235" t="s">
        <v>13755</v>
      </c>
      <c r="AF1070" s="237"/>
      <c r="AG1070" s="234" t="s">
        <v>482</v>
      </c>
      <c r="AH1070" s="241"/>
      <c r="AI1070" t="b">
        <v>1</v>
      </c>
      <c r="AJ1070" t="b">
        <v>0</v>
      </c>
      <c r="AK1070" s="234"/>
      <c r="AL1070" s="103"/>
      <c r="AM1070" t="b">
        <v>0</v>
      </c>
      <c r="AN1070" s="234"/>
      <c r="AO1070" s="103"/>
      <c r="AP1070" s="241"/>
      <c r="AQ1070" s="241"/>
      <c r="AR1070" s="241"/>
      <c r="AS1070" s="241"/>
      <c r="AT1070" s="234" t="s">
        <v>7005</v>
      </c>
      <c r="AU1070" s="234" t="s">
        <v>7085</v>
      </c>
      <c r="AV1070" t="b">
        <v>0</v>
      </c>
      <c r="AW1070" t="b">
        <v>0</v>
      </c>
      <c r="AX1070" s="241"/>
      <c r="AY1070" s="241"/>
      <c r="AZ1070" s="234"/>
      <c r="BA1070" s="234"/>
      <c r="BB1070" s="234"/>
      <c r="BC1070" t="b">
        <v>0</v>
      </c>
      <c r="BD1070" s="234" t="s">
        <v>7170</v>
      </c>
      <c r="BE1070" s="234" t="s">
        <v>7026</v>
      </c>
      <c r="BF1070" s="234" t="s">
        <v>7027</v>
      </c>
      <c r="BG1070" s="234" t="s">
        <v>8373</v>
      </c>
      <c r="BH1070" s="234" t="s">
        <v>55</v>
      </c>
      <c r="BI1070" s="243">
        <v>44573.401782407411</v>
      </c>
      <c r="BJ1070" s="234" t="s">
        <v>442</v>
      </c>
      <c r="BK1070" s="234" t="s">
        <v>451</v>
      </c>
      <c r="BL1070" s="234" t="s">
        <v>451</v>
      </c>
      <c r="BM1070" s="234" t="s">
        <v>451</v>
      </c>
      <c r="BN1070" s="241"/>
      <c r="BO1070" t="b">
        <v>0</v>
      </c>
      <c r="BP1070" t="b">
        <v>0</v>
      </c>
      <c r="BQ1070" t="b">
        <v>0</v>
      </c>
      <c r="BR1070" s="241"/>
      <c r="BS1070" s="241"/>
      <c r="BT1070" s="234" t="s">
        <v>7012</v>
      </c>
      <c r="BU1070" t="b">
        <v>0</v>
      </c>
      <c r="BV1070" s="103"/>
      <c r="BW1070" s="235" t="s">
        <v>13756</v>
      </c>
      <c r="BX1070" s="234" t="s">
        <v>13755</v>
      </c>
      <c r="BY1070" s="234" t="s">
        <v>56</v>
      </c>
      <c r="BZ1070" s="234" t="s">
        <v>7014</v>
      </c>
    </row>
    <row r="1071" spans="1:78" x14ac:dyDescent="0.25">
      <c r="A1071" s="5">
        <v>1126</v>
      </c>
      <c r="B1071" s="234" t="s">
        <v>13757</v>
      </c>
      <c r="C1071" s="234" t="s">
        <v>13758</v>
      </c>
      <c r="D1071" s="234" t="s">
        <v>7362</v>
      </c>
      <c r="E1071" s="234" t="s">
        <v>12138</v>
      </c>
      <c r="F1071" s="234" t="s">
        <v>6993</v>
      </c>
      <c r="G1071" s="234" t="s">
        <v>7315</v>
      </c>
      <c r="H1071" s="234" t="s">
        <v>6994</v>
      </c>
      <c r="I1071" s="242"/>
      <c r="J1071" s="242">
        <v>44211</v>
      </c>
      <c r="K1071" s="234" t="s">
        <v>7430</v>
      </c>
      <c r="L1071" s="242">
        <v>44217</v>
      </c>
      <c r="M1071" s="234" t="s">
        <v>6996</v>
      </c>
      <c r="N1071" s="234" t="s">
        <v>7364</v>
      </c>
      <c r="O1071" s="234" t="s">
        <v>12140</v>
      </c>
      <c r="P1071" s="234" t="s">
        <v>6999</v>
      </c>
      <c r="Q1071" s="234"/>
      <c r="R1071" s="234" t="s">
        <v>451</v>
      </c>
      <c r="S1071" t="b">
        <v>0</v>
      </c>
      <c r="T1071" s="242"/>
      <c r="U1071" s="103">
        <v>1</v>
      </c>
      <c r="V1071" s="234" t="s">
        <v>272</v>
      </c>
      <c r="W1071" s="103">
        <v>1</v>
      </c>
      <c r="X1071" s="234" t="s">
        <v>272</v>
      </c>
      <c r="Y1071" s="242"/>
      <c r="Z1071" s="242"/>
      <c r="AA1071" s="103"/>
      <c r="AB1071" s="234" t="s">
        <v>7367</v>
      </c>
      <c r="AC1071" s="243">
        <v>44253.552418981482</v>
      </c>
      <c r="AD1071" s="234" t="s">
        <v>12763</v>
      </c>
      <c r="AE1071" s="235" t="s">
        <v>13759</v>
      </c>
      <c r="AF1071" s="237"/>
      <c r="AG1071" s="234" t="s">
        <v>482</v>
      </c>
      <c r="AH1071" s="241"/>
      <c r="AI1071" t="b">
        <v>1</v>
      </c>
      <c r="AJ1071" t="b">
        <v>0</v>
      </c>
      <c r="AK1071" s="234"/>
      <c r="AL1071" s="103"/>
      <c r="AM1071" t="b">
        <v>0</v>
      </c>
      <c r="AN1071" s="234"/>
      <c r="AO1071" s="103"/>
      <c r="AP1071" s="241"/>
      <c r="AQ1071" s="241"/>
      <c r="AR1071" s="241"/>
      <c r="AS1071" s="241"/>
      <c r="AT1071" s="234" t="s">
        <v>7005</v>
      </c>
      <c r="AU1071" s="234" t="s">
        <v>7085</v>
      </c>
      <c r="AV1071" t="b">
        <v>0</v>
      </c>
      <c r="AW1071" t="b">
        <v>0</v>
      </c>
      <c r="AX1071" s="241"/>
      <c r="AY1071" s="241"/>
      <c r="AZ1071" s="234"/>
      <c r="BA1071" s="234"/>
      <c r="BB1071" s="234"/>
      <c r="BC1071" t="b">
        <v>0</v>
      </c>
      <c r="BD1071" s="234" t="s">
        <v>7008</v>
      </c>
      <c r="BE1071" s="234" t="s">
        <v>7009</v>
      </c>
      <c r="BF1071" s="234" t="s">
        <v>7027</v>
      </c>
      <c r="BG1071" s="234" t="s">
        <v>7028</v>
      </c>
      <c r="BH1071" s="234" t="s">
        <v>55</v>
      </c>
      <c r="BI1071" s="243">
        <v>44573.401782407411</v>
      </c>
      <c r="BJ1071" s="234" t="s">
        <v>442</v>
      </c>
      <c r="BK1071" s="234" t="s">
        <v>451</v>
      </c>
      <c r="BL1071" s="234" t="s">
        <v>451</v>
      </c>
      <c r="BM1071" s="234" t="s">
        <v>451</v>
      </c>
      <c r="BN1071" s="241"/>
      <c r="BO1071" t="b">
        <v>0</v>
      </c>
      <c r="BP1071" t="b">
        <v>0</v>
      </c>
      <c r="BQ1071" t="b">
        <v>0</v>
      </c>
      <c r="BR1071" s="241"/>
      <c r="BS1071" s="241"/>
      <c r="BT1071" s="234" t="s">
        <v>7012</v>
      </c>
      <c r="BU1071" t="b">
        <v>0</v>
      </c>
      <c r="BV1071" s="103"/>
      <c r="BW1071" s="235" t="s">
        <v>13760</v>
      </c>
      <c r="BX1071" s="234" t="s">
        <v>13759</v>
      </c>
      <c r="BY1071" s="234" t="s">
        <v>56</v>
      </c>
      <c r="BZ1071" s="234" t="s">
        <v>7014</v>
      </c>
    </row>
    <row r="1072" spans="1:78" x14ac:dyDescent="0.25">
      <c r="A1072" s="5">
        <v>1125</v>
      </c>
      <c r="B1072" s="234" t="s">
        <v>13761</v>
      </c>
      <c r="C1072" s="234" t="s">
        <v>13762</v>
      </c>
      <c r="D1072" s="234"/>
      <c r="E1072" s="234" t="s">
        <v>13763</v>
      </c>
      <c r="F1072" s="234" t="s">
        <v>6993</v>
      </c>
      <c r="G1072" s="234" t="s">
        <v>7856</v>
      </c>
      <c r="H1072" s="234" t="s">
        <v>7018</v>
      </c>
      <c r="I1072" s="242"/>
      <c r="J1072" s="242">
        <v>44210</v>
      </c>
      <c r="K1072" s="234" t="s">
        <v>7430</v>
      </c>
      <c r="L1072" s="242">
        <v>44214</v>
      </c>
      <c r="M1072" s="234" t="s">
        <v>10614</v>
      </c>
      <c r="N1072" s="234" t="s">
        <v>7430</v>
      </c>
      <c r="O1072" s="234" t="s">
        <v>10614</v>
      </c>
      <c r="P1072" s="234" t="s">
        <v>6999</v>
      </c>
      <c r="Q1072" s="234"/>
      <c r="R1072" s="234" t="s">
        <v>451</v>
      </c>
      <c r="S1072" t="b">
        <v>0</v>
      </c>
      <c r="T1072" s="242"/>
      <c r="U1072" s="103">
        <v>3</v>
      </c>
      <c r="V1072" s="234" t="s">
        <v>272</v>
      </c>
      <c r="W1072" s="103">
        <v>3</v>
      </c>
      <c r="X1072" s="234" t="s">
        <v>272</v>
      </c>
      <c r="Y1072" s="242"/>
      <c r="Z1072" s="242"/>
      <c r="AA1072" s="103"/>
      <c r="AB1072" s="234"/>
      <c r="AC1072" s="243">
        <v>44253.552395833336</v>
      </c>
      <c r="AD1072" s="234" t="s">
        <v>12763</v>
      </c>
      <c r="AE1072" s="235" t="s">
        <v>13764</v>
      </c>
      <c r="AF1072" s="237"/>
      <c r="AG1072" s="234" t="s">
        <v>482</v>
      </c>
      <c r="AH1072" s="241"/>
      <c r="AI1072" t="b">
        <v>1</v>
      </c>
      <c r="AJ1072" t="b">
        <v>0</v>
      </c>
      <c r="AK1072" s="234"/>
      <c r="AL1072" s="103"/>
      <c r="AM1072" t="b">
        <v>0</v>
      </c>
      <c r="AN1072" s="234"/>
      <c r="AO1072" s="103"/>
      <c r="AP1072" s="241"/>
      <c r="AQ1072" s="241"/>
      <c r="AR1072" s="241"/>
      <c r="AS1072" s="241"/>
      <c r="AT1072" s="234"/>
      <c r="AU1072" s="234" t="s">
        <v>7085</v>
      </c>
      <c r="AV1072" t="b">
        <v>0</v>
      </c>
      <c r="AW1072" t="b">
        <v>0</v>
      </c>
      <c r="AX1072" s="241"/>
      <c r="AY1072" s="241"/>
      <c r="AZ1072" s="234"/>
      <c r="BA1072" s="234"/>
      <c r="BB1072" s="234"/>
      <c r="BC1072" t="b">
        <v>1</v>
      </c>
      <c r="BD1072" s="234" t="s">
        <v>10619</v>
      </c>
      <c r="BE1072" s="234" t="s">
        <v>7026</v>
      </c>
      <c r="BF1072" s="234" t="s">
        <v>6972</v>
      </c>
      <c r="BG1072" s="234" t="s">
        <v>7010</v>
      </c>
      <c r="BH1072" s="234" t="s">
        <v>55</v>
      </c>
      <c r="BI1072" s="243">
        <v>44573.401782407411</v>
      </c>
      <c r="BJ1072" s="234" t="s">
        <v>442</v>
      </c>
      <c r="BK1072" s="234" t="s">
        <v>451</v>
      </c>
      <c r="BL1072" s="234" t="s">
        <v>451</v>
      </c>
      <c r="BM1072" s="234" t="s">
        <v>451</v>
      </c>
      <c r="BN1072" s="241"/>
      <c r="BO1072" t="b">
        <v>0</v>
      </c>
      <c r="BP1072" t="b">
        <v>0</v>
      </c>
      <c r="BQ1072" t="b">
        <v>0</v>
      </c>
      <c r="BR1072" s="241"/>
      <c r="BS1072" s="241"/>
      <c r="BT1072" s="234" t="s">
        <v>7012</v>
      </c>
      <c r="BU1072" t="b">
        <v>0</v>
      </c>
      <c r="BV1072" s="103"/>
      <c r="BW1072" s="235" t="s">
        <v>13765</v>
      </c>
      <c r="BX1072" s="234" t="s">
        <v>13764</v>
      </c>
      <c r="BY1072" s="234" t="s">
        <v>56</v>
      </c>
      <c r="BZ1072" s="234" t="s">
        <v>7014</v>
      </c>
    </row>
    <row r="1073" spans="1:78" x14ac:dyDescent="0.25">
      <c r="A1073" s="5">
        <v>1124</v>
      </c>
      <c r="B1073" s="234" t="s">
        <v>13766</v>
      </c>
      <c r="C1073" s="234" t="s">
        <v>13767</v>
      </c>
      <c r="D1073" s="234"/>
      <c r="E1073" s="234" t="s">
        <v>13768</v>
      </c>
      <c r="F1073" s="234" t="s">
        <v>7156</v>
      </c>
      <c r="G1073" s="234" t="s">
        <v>7856</v>
      </c>
      <c r="H1073" s="234" t="s">
        <v>7018</v>
      </c>
      <c r="I1073" s="242"/>
      <c r="J1073" s="242">
        <v>44187</v>
      </c>
      <c r="K1073" s="234" t="s">
        <v>7430</v>
      </c>
      <c r="L1073" s="242">
        <v>44214</v>
      </c>
      <c r="M1073" s="234" t="s">
        <v>7228</v>
      </c>
      <c r="N1073" s="234" t="s">
        <v>7430</v>
      </c>
      <c r="O1073" s="234" t="s">
        <v>13769</v>
      </c>
      <c r="P1073" s="234" t="s">
        <v>6999</v>
      </c>
      <c r="Q1073" s="234"/>
      <c r="R1073" s="234" t="s">
        <v>451</v>
      </c>
      <c r="S1073" t="b">
        <v>0</v>
      </c>
      <c r="T1073" s="242"/>
      <c r="U1073" s="103">
        <v>365</v>
      </c>
      <c r="V1073" s="234" t="s">
        <v>272</v>
      </c>
      <c r="W1073" s="103">
        <v>365</v>
      </c>
      <c r="X1073" s="234" t="s">
        <v>272</v>
      </c>
      <c r="Y1073" s="242"/>
      <c r="Z1073" s="242"/>
      <c r="AA1073" s="103"/>
      <c r="AB1073" s="234"/>
      <c r="AC1073" s="243">
        <v>44253.552372685182</v>
      </c>
      <c r="AD1073" s="234" t="s">
        <v>12763</v>
      </c>
      <c r="AE1073" s="235" t="s">
        <v>13770</v>
      </c>
      <c r="AF1073" s="237"/>
      <c r="AG1073" s="234" t="s">
        <v>482</v>
      </c>
      <c r="AH1073" s="241"/>
      <c r="AI1073" t="b">
        <v>1</v>
      </c>
      <c r="AJ1073" t="b">
        <v>0</v>
      </c>
      <c r="AK1073" s="234"/>
      <c r="AL1073" s="103"/>
      <c r="AM1073" t="b">
        <v>0</v>
      </c>
      <c r="AN1073" s="234"/>
      <c r="AO1073" s="103"/>
      <c r="AP1073" s="241"/>
      <c r="AQ1073" s="241"/>
      <c r="AR1073" s="241"/>
      <c r="AS1073" s="241"/>
      <c r="AT1073" s="234"/>
      <c r="AU1073" s="234" t="s">
        <v>7085</v>
      </c>
      <c r="AV1073" t="b">
        <v>0</v>
      </c>
      <c r="AW1073" t="b">
        <v>0</v>
      </c>
      <c r="AX1073" s="241"/>
      <c r="AY1073" s="241"/>
      <c r="AZ1073" s="234"/>
      <c r="BA1073" s="234"/>
      <c r="BB1073" s="234"/>
      <c r="BC1073" t="b">
        <v>1</v>
      </c>
      <c r="BD1073" s="234" t="s">
        <v>7234</v>
      </c>
      <c r="BE1073" s="234" t="s">
        <v>7026</v>
      </c>
      <c r="BF1073" s="234" t="s">
        <v>6972</v>
      </c>
      <c r="BG1073" s="234" t="s">
        <v>7010</v>
      </c>
      <c r="BH1073" s="234" t="s">
        <v>55</v>
      </c>
      <c r="BI1073" s="243">
        <v>44573.401956018519</v>
      </c>
      <c r="BJ1073" s="234" t="s">
        <v>442</v>
      </c>
      <c r="BK1073" s="234" t="s">
        <v>451</v>
      </c>
      <c r="BL1073" s="234" t="s">
        <v>451</v>
      </c>
      <c r="BM1073" s="234" t="s">
        <v>451</v>
      </c>
      <c r="BN1073" s="241"/>
      <c r="BO1073" t="b">
        <v>0</v>
      </c>
      <c r="BP1073" t="b">
        <v>0</v>
      </c>
      <c r="BQ1073" t="b">
        <v>0</v>
      </c>
      <c r="BR1073" s="241"/>
      <c r="BS1073" s="241"/>
      <c r="BT1073" s="234" t="s">
        <v>7012</v>
      </c>
      <c r="BU1073" t="b">
        <v>0</v>
      </c>
      <c r="BV1073" s="103"/>
      <c r="BW1073" s="235" t="s">
        <v>13771</v>
      </c>
      <c r="BX1073" s="234" t="s">
        <v>13770</v>
      </c>
      <c r="BY1073" s="234" t="s">
        <v>56</v>
      </c>
      <c r="BZ1073" s="234" t="s">
        <v>7014</v>
      </c>
    </row>
    <row r="1074" spans="1:78" x14ac:dyDescent="0.25">
      <c r="A1074" s="5">
        <v>1123</v>
      </c>
      <c r="B1074" s="234" t="s">
        <v>13772</v>
      </c>
      <c r="C1074" s="234" t="s">
        <v>13773</v>
      </c>
      <c r="D1074" s="234" t="s">
        <v>11493</v>
      </c>
      <c r="E1074" s="234" t="s">
        <v>11517</v>
      </c>
      <c r="F1074" s="234" t="s">
        <v>7156</v>
      </c>
      <c r="G1074" s="234" t="s">
        <v>7856</v>
      </c>
      <c r="H1074" s="234" t="s">
        <v>7018</v>
      </c>
      <c r="I1074" s="242"/>
      <c r="J1074" s="242">
        <v>44214</v>
      </c>
      <c r="K1074" s="234" t="s">
        <v>7430</v>
      </c>
      <c r="L1074" s="242">
        <v>44214</v>
      </c>
      <c r="M1074" s="234" t="s">
        <v>7228</v>
      </c>
      <c r="N1074" s="234" t="s">
        <v>11496</v>
      </c>
      <c r="O1074" s="234" t="s">
        <v>11497</v>
      </c>
      <c r="P1074" s="234" t="s">
        <v>6999</v>
      </c>
      <c r="Q1074" s="234"/>
      <c r="R1074" s="234" t="s">
        <v>451</v>
      </c>
      <c r="S1074" t="b">
        <v>0</v>
      </c>
      <c r="T1074" s="242"/>
      <c r="U1074" s="103">
        <v>2</v>
      </c>
      <c r="V1074" s="234" t="s">
        <v>272</v>
      </c>
      <c r="W1074" s="103">
        <v>2</v>
      </c>
      <c r="X1074" s="234" t="s">
        <v>272</v>
      </c>
      <c r="Y1074" s="242"/>
      <c r="Z1074" s="242"/>
      <c r="AA1074" s="103"/>
      <c r="AB1074" s="234" t="s">
        <v>11498</v>
      </c>
      <c r="AC1074" s="243">
        <v>44253.552349537036</v>
      </c>
      <c r="AD1074" s="234" t="s">
        <v>12763</v>
      </c>
      <c r="AE1074" s="235" t="s">
        <v>13774</v>
      </c>
      <c r="AF1074" s="237"/>
      <c r="AG1074" s="234" t="s">
        <v>482</v>
      </c>
      <c r="AH1074" s="241"/>
      <c r="AI1074" t="b">
        <v>1</v>
      </c>
      <c r="AJ1074" t="b">
        <v>0</v>
      </c>
      <c r="AK1074" s="234"/>
      <c r="AL1074" s="103"/>
      <c r="AM1074" t="b">
        <v>0</v>
      </c>
      <c r="AN1074" s="234"/>
      <c r="AO1074" s="103"/>
      <c r="AP1074" s="241"/>
      <c r="AQ1074" s="241"/>
      <c r="AR1074" s="241"/>
      <c r="AS1074" s="241"/>
      <c r="AT1074" s="234" t="s">
        <v>7005</v>
      </c>
      <c r="AU1074" s="234" t="s">
        <v>7085</v>
      </c>
      <c r="AV1074" t="b">
        <v>0</v>
      </c>
      <c r="AW1074" t="b">
        <v>0</v>
      </c>
      <c r="AX1074" s="241"/>
      <c r="AY1074" s="241"/>
      <c r="AZ1074" s="234"/>
      <c r="BA1074" s="234"/>
      <c r="BB1074" s="234"/>
      <c r="BC1074" t="b">
        <v>0</v>
      </c>
      <c r="BD1074" s="234" t="s">
        <v>7234</v>
      </c>
      <c r="BE1074" s="234" t="s">
        <v>7026</v>
      </c>
      <c r="BF1074" s="234" t="s">
        <v>7027</v>
      </c>
      <c r="BG1074" s="234" t="s">
        <v>7010</v>
      </c>
      <c r="BH1074" s="234" t="s">
        <v>55</v>
      </c>
      <c r="BI1074" s="243">
        <v>44573.401956018519</v>
      </c>
      <c r="BJ1074" s="234" t="s">
        <v>442</v>
      </c>
      <c r="BK1074" s="234" t="s">
        <v>451</v>
      </c>
      <c r="BL1074" s="234" t="s">
        <v>451</v>
      </c>
      <c r="BM1074" s="234" t="s">
        <v>451</v>
      </c>
      <c r="BN1074" s="241"/>
      <c r="BO1074" t="b">
        <v>0</v>
      </c>
      <c r="BP1074" t="b">
        <v>0</v>
      </c>
      <c r="BQ1074" t="b">
        <v>0</v>
      </c>
      <c r="BR1074" s="241"/>
      <c r="BS1074" s="241"/>
      <c r="BT1074" s="234" t="s">
        <v>7012</v>
      </c>
      <c r="BU1074" t="b">
        <v>0</v>
      </c>
      <c r="BV1074" s="103"/>
      <c r="BW1074" s="235" t="s">
        <v>13775</v>
      </c>
      <c r="BX1074" s="234" t="s">
        <v>13774</v>
      </c>
      <c r="BY1074" s="234" t="s">
        <v>56</v>
      </c>
      <c r="BZ1074" s="234" t="s">
        <v>7014</v>
      </c>
    </row>
    <row r="1075" spans="1:78" x14ac:dyDescent="0.25">
      <c r="A1075" s="5">
        <v>1122</v>
      </c>
      <c r="B1075" s="234" t="s">
        <v>13776</v>
      </c>
      <c r="C1075" s="234" t="s">
        <v>13777</v>
      </c>
      <c r="D1075" s="234"/>
      <c r="E1075" s="234" t="s">
        <v>13778</v>
      </c>
      <c r="F1075" s="234" t="s">
        <v>7156</v>
      </c>
      <c r="G1075" s="234" t="s">
        <v>7856</v>
      </c>
      <c r="H1075" s="234" t="s">
        <v>7018</v>
      </c>
      <c r="I1075" s="242"/>
      <c r="J1075" s="242">
        <v>44211</v>
      </c>
      <c r="K1075" s="234" t="s">
        <v>7430</v>
      </c>
      <c r="L1075" s="242">
        <v>44214</v>
      </c>
      <c r="M1075" s="234" t="s">
        <v>13779</v>
      </c>
      <c r="N1075" s="234" t="s">
        <v>7430</v>
      </c>
      <c r="O1075" s="234" t="s">
        <v>13780</v>
      </c>
      <c r="P1075" s="234" t="s">
        <v>6999</v>
      </c>
      <c r="Q1075" s="234"/>
      <c r="R1075" s="234" t="s">
        <v>451</v>
      </c>
      <c r="S1075" t="b">
        <v>0</v>
      </c>
      <c r="T1075" s="242"/>
      <c r="U1075" s="103">
        <v>2</v>
      </c>
      <c r="V1075" s="234" t="s">
        <v>272</v>
      </c>
      <c r="W1075" s="103">
        <v>2</v>
      </c>
      <c r="X1075" s="234" t="s">
        <v>272</v>
      </c>
      <c r="Y1075" s="242"/>
      <c r="Z1075" s="242"/>
      <c r="AA1075" s="103"/>
      <c r="AB1075" s="234"/>
      <c r="AC1075" s="243">
        <v>44253.552303240744</v>
      </c>
      <c r="AD1075" s="234" t="s">
        <v>12763</v>
      </c>
      <c r="AE1075" s="235" t="s">
        <v>13781</v>
      </c>
      <c r="AF1075" s="237"/>
      <c r="AG1075" s="234" t="s">
        <v>482</v>
      </c>
      <c r="AH1075" s="241"/>
      <c r="AI1075" t="b">
        <v>1</v>
      </c>
      <c r="AJ1075" t="b">
        <v>0</v>
      </c>
      <c r="AK1075" s="234"/>
      <c r="AL1075" s="103"/>
      <c r="AM1075" t="b">
        <v>0</v>
      </c>
      <c r="AN1075" s="234"/>
      <c r="AO1075" s="103"/>
      <c r="AP1075" s="241"/>
      <c r="AQ1075" s="241"/>
      <c r="AR1075" s="241"/>
      <c r="AS1075" s="241"/>
      <c r="AT1075" s="234"/>
      <c r="AU1075" s="234" t="s">
        <v>7085</v>
      </c>
      <c r="AV1075" t="b">
        <v>0</v>
      </c>
      <c r="AW1075" t="b">
        <v>0</v>
      </c>
      <c r="AX1075" s="241"/>
      <c r="AY1075" s="241"/>
      <c r="AZ1075" s="234"/>
      <c r="BA1075" s="234"/>
      <c r="BB1075" s="234"/>
      <c r="BC1075" t="b">
        <v>1</v>
      </c>
      <c r="BD1075" s="234" t="s">
        <v>11926</v>
      </c>
      <c r="BE1075" s="234" t="s">
        <v>7026</v>
      </c>
      <c r="BF1075" s="234" t="s">
        <v>7027</v>
      </c>
      <c r="BG1075" s="234" t="s">
        <v>7010</v>
      </c>
      <c r="BH1075" s="234" t="s">
        <v>55</v>
      </c>
      <c r="BI1075" s="243">
        <v>44573.401944444442</v>
      </c>
      <c r="BJ1075" s="234" t="s">
        <v>442</v>
      </c>
      <c r="BK1075" s="234" t="s">
        <v>451</v>
      </c>
      <c r="BL1075" s="234" t="s">
        <v>451</v>
      </c>
      <c r="BM1075" s="234" t="s">
        <v>451</v>
      </c>
      <c r="BN1075" s="241"/>
      <c r="BO1075" t="b">
        <v>0</v>
      </c>
      <c r="BP1075" t="b">
        <v>0</v>
      </c>
      <c r="BQ1075" t="b">
        <v>0</v>
      </c>
      <c r="BR1075" s="241"/>
      <c r="BS1075" s="241"/>
      <c r="BT1075" s="234" t="s">
        <v>7012</v>
      </c>
      <c r="BU1075" t="b">
        <v>0</v>
      </c>
      <c r="BV1075" s="103"/>
      <c r="BW1075" s="235" t="s">
        <v>13782</v>
      </c>
      <c r="BX1075" s="234" t="s">
        <v>13781</v>
      </c>
      <c r="BY1075" s="234" t="s">
        <v>56</v>
      </c>
      <c r="BZ1075" s="234" t="s">
        <v>7014</v>
      </c>
    </row>
    <row r="1076" spans="1:78" x14ac:dyDescent="0.25">
      <c r="A1076" s="5">
        <v>1121</v>
      </c>
      <c r="B1076" s="234" t="s">
        <v>13783</v>
      </c>
      <c r="C1076" s="234" t="s">
        <v>13784</v>
      </c>
      <c r="D1076" s="234" t="s">
        <v>13785</v>
      </c>
      <c r="E1076" s="234" t="s">
        <v>13786</v>
      </c>
      <c r="F1076" s="234" t="s">
        <v>7156</v>
      </c>
      <c r="G1076" s="234" t="s">
        <v>7856</v>
      </c>
      <c r="H1076" s="234" t="s">
        <v>7018</v>
      </c>
      <c r="I1076" s="242"/>
      <c r="J1076" s="242">
        <v>44214</v>
      </c>
      <c r="K1076" s="234" t="s">
        <v>7430</v>
      </c>
      <c r="L1076" s="242">
        <v>44214</v>
      </c>
      <c r="M1076" s="234" t="s">
        <v>6996</v>
      </c>
      <c r="N1076" s="234" t="s">
        <v>11307</v>
      </c>
      <c r="O1076" s="234" t="s">
        <v>11308</v>
      </c>
      <c r="P1076" s="234" t="s">
        <v>6999</v>
      </c>
      <c r="Q1076" s="234"/>
      <c r="R1076" s="234" t="s">
        <v>451</v>
      </c>
      <c r="S1076" t="b">
        <v>0</v>
      </c>
      <c r="T1076" s="242"/>
      <c r="U1076" s="103">
        <v>2</v>
      </c>
      <c r="V1076" s="234" t="s">
        <v>272</v>
      </c>
      <c r="W1076" s="103">
        <v>2</v>
      </c>
      <c r="X1076" s="234" t="s">
        <v>272</v>
      </c>
      <c r="Y1076" s="242"/>
      <c r="Z1076" s="242"/>
      <c r="AA1076" s="103"/>
      <c r="AB1076" s="234" t="s">
        <v>13787</v>
      </c>
      <c r="AC1076" s="243">
        <v>44253.55228009259</v>
      </c>
      <c r="AD1076" s="234" t="s">
        <v>12763</v>
      </c>
      <c r="AE1076" s="235" t="s">
        <v>13788</v>
      </c>
      <c r="AF1076" s="237"/>
      <c r="AG1076" s="234" t="s">
        <v>482</v>
      </c>
      <c r="AH1076" s="241"/>
      <c r="AI1076" t="b">
        <v>1</v>
      </c>
      <c r="AJ1076" t="b">
        <v>0</v>
      </c>
      <c r="AK1076" s="234"/>
      <c r="AL1076" s="103"/>
      <c r="AM1076" t="b">
        <v>0</v>
      </c>
      <c r="AN1076" s="234"/>
      <c r="AO1076" s="103"/>
      <c r="AP1076" s="241"/>
      <c r="AQ1076" s="241"/>
      <c r="AR1076" s="241"/>
      <c r="AS1076" s="241"/>
      <c r="AT1076" s="234" t="s">
        <v>7005</v>
      </c>
      <c r="AU1076" s="234" t="s">
        <v>7085</v>
      </c>
      <c r="AV1076" t="b">
        <v>0</v>
      </c>
      <c r="AW1076" t="b">
        <v>0</v>
      </c>
      <c r="AX1076" s="241"/>
      <c r="AY1076" s="241"/>
      <c r="AZ1076" s="234"/>
      <c r="BA1076" s="234"/>
      <c r="BB1076" s="234"/>
      <c r="BC1076" t="b">
        <v>0</v>
      </c>
      <c r="BD1076" s="234" t="s">
        <v>7008</v>
      </c>
      <c r="BE1076" s="234" t="s">
        <v>7026</v>
      </c>
      <c r="BF1076" s="234" t="s">
        <v>7027</v>
      </c>
      <c r="BG1076" s="234" t="s">
        <v>7010</v>
      </c>
      <c r="BH1076" s="234" t="s">
        <v>55</v>
      </c>
      <c r="BI1076" s="243">
        <v>44573.401944444442</v>
      </c>
      <c r="BJ1076" s="234" t="s">
        <v>442</v>
      </c>
      <c r="BK1076" s="234" t="s">
        <v>451</v>
      </c>
      <c r="BL1076" s="234" t="s">
        <v>451</v>
      </c>
      <c r="BM1076" s="234" t="s">
        <v>451</v>
      </c>
      <c r="BN1076" s="241"/>
      <c r="BO1076" t="b">
        <v>0</v>
      </c>
      <c r="BP1076" t="b">
        <v>0</v>
      </c>
      <c r="BQ1076" t="b">
        <v>0</v>
      </c>
      <c r="BR1076" s="241"/>
      <c r="BS1076" s="241"/>
      <c r="BT1076" s="234" t="s">
        <v>7012</v>
      </c>
      <c r="BU1076" t="b">
        <v>0</v>
      </c>
      <c r="BV1076" s="103"/>
      <c r="BW1076" s="235" t="s">
        <v>13789</v>
      </c>
      <c r="BX1076" s="234" t="s">
        <v>13788</v>
      </c>
      <c r="BY1076" s="234" t="s">
        <v>56</v>
      </c>
      <c r="BZ1076" s="234" t="s">
        <v>7014</v>
      </c>
    </row>
    <row r="1077" spans="1:78" x14ac:dyDescent="0.25">
      <c r="A1077" s="5">
        <v>1120</v>
      </c>
      <c r="B1077" s="234" t="s">
        <v>13790</v>
      </c>
      <c r="C1077" s="234" t="s">
        <v>13791</v>
      </c>
      <c r="D1077" s="234"/>
      <c r="E1077" s="234" t="s">
        <v>13792</v>
      </c>
      <c r="F1077" s="234" t="s">
        <v>7156</v>
      </c>
      <c r="G1077" s="234" t="s">
        <v>7018</v>
      </c>
      <c r="H1077" s="234" t="s">
        <v>7856</v>
      </c>
      <c r="I1077" s="242"/>
      <c r="J1077" s="242">
        <v>44211</v>
      </c>
      <c r="K1077" s="234" t="s">
        <v>7430</v>
      </c>
      <c r="L1077" s="242">
        <v>44214</v>
      </c>
      <c r="M1077" s="234" t="s">
        <v>6996</v>
      </c>
      <c r="N1077" s="234" t="s">
        <v>7430</v>
      </c>
      <c r="O1077" s="234" t="s">
        <v>11804</v>
      </c>
      <c r="P1077" s="234" t="s">
        <v>6999</v>
      </c>
      <c r="Q1077" s="234"/>
      <c r="R1077" s="234" t="s">
        <v>451</v>
      </c>
      <c r="S1077" t="b">
        <v>0</v>
      </c>
      <c r="T1077" s="242"/>
      <c r="U1077" s="103">
        <v>55</v>
      </c>
      <c r="V1077" s="234" t="s">
        <v>272</v>
      </c>
      <c r="W1077" s="103">
        <v>55</v>
      </c>
      <c r="X1077" s="234" t="s">
        <v>272</v>
      </c>
      <c r="Y1077" s="242"/>
      <c r="Z1077" s="242"/>
      <c r="AA1077" s="103"/>
      <c r="AB1077" s="234"/>
      <c r="AC1077" s="243">
        <v>44253.552256944444</v>
      </c>
      <c r="AD1077" s="234" t="s">
        <v>12763</v>
      </c>
      <c r="AE1077" s="235" t="s">
        <v>13793</v>
      </c>
      <c r="AF1077" s="237"/>
      <c r="AG1077" s="234" t="s">
        <v>482</v>
      </c>
      <c r="AH1077" s="241"/>
      <c r="AI1077" t="b">
        <v>1</v>
      </c>
      <c r="AJ1077" t="b">
        <v>0</v>
      </c>
      <c r="AK1077" s="234"/>
      <c r="AL1077" s="103"/>
      <c r="AM1077" t="b">
        <v>0</v>
      </c>
      <c r="AN1077" s="234"/>
      <c r="AO1077" s="103"/>
      <c r="AP1077" s="241"/>
      <c r="AQ1077" s="241"/>
      <c r="AR1077" s="241"/>
      <c r="AS1077" s="241"/>
      <c r="AT1077" s="234"/>
      <c r="AU1077" s="234" t="s">
        <v>7085</v>
      </c>
      <c r="AV1077" t="b">
        <v>0</v>
      </c>
      <c r="AW1077" t="b">
        <v>0</v>
      </c>
      <c r="AX1077" s="241"/>
      <c r="AY1077" s="241"/>
      <c r="AZ1077" s="234"/>
      <c r="BA1077" s="234"/>
      <c r="BB1077" s="234"/>
      <c r="BC1077" t="b">
        <v>1</v>
      </c>
      <c r="BD1077" s="234" t="s">
        <v>7008</v>
      </c>
      <c r="BE1077" s="234" t="s">
        <v>7026</v>
      </c>
      <c r="BF1077" s="234" t="s">
        <v>7027</v>
      </c>
      <c r="BG1077" s="234" t="s">
        <v>8373</v>
      </c>
      <c r="BH1077" s="234" t="s">
        <v>55</v>
      </c>
      <c r="BI1077" s="243">
        <v>44573.401944444442</v>
      </c>
      <c r="BJ1077" s="234" t="s">
        <v>442</v>
      </c>
      <c r="BK1077" s="234" t="s">
        <v>451</v>
      </c>
      <c r="BL1077" s="234" t="s">
        <v>451</v>
      </c>
      <c r="BM1077" s="234" t="s">
        <v>451</v>
      </c>
      <c r="BN1077" s="241"/>
      <c r="BO1077" t="b">
        <v>0</v>
      </c>
      <c r="BP1077" t="b">
        <v>0</v>
      </c>
      <c r="BQ1077" t="b">
        <v>0</v>
      </c>
      <c r="BR1077" s="241"/>
      <c r="BS1077" s="241"/>
      <c r="BT1077" s="234" t="s">
        <v>7012</v>
      </c>
      <c r="BU1077" t="b">
        <v>0</v>
      </c>
      <c r="BV1077" s="103"/>
      <c r="BW1077" s="235" t="s">
        <v>13794</v>
      </c>
      <c r="BX1077" s="234" t="s">
        <v>13793</v>
      </c>
      <c r="BY1077" s="234" t="s">
        <v>56</v>
      </c>
      <c r="BZ1077" s="234" t="s">
        <v>7014</v>
      </c>
    </row>
    <row r="1078" spans="1:78" x14ac:dyDescent="0.25">
      <c r="A1078" s="5">
        <v>1119</v>
      </c>
      <c r="B1078" s="234" t="s">
        <v>13795</v>
      </c>
      <c r="C1078" s="234" t="s">
        <v>13796</v>
      </c>
      <c r="D1078" s="234"/>
      <c r="E1078" s="234" t="s">
        <v>13797</v>
      </c>
      <c r="F1078" s="234" t="s">
        <v>7156</v>
      </c>
      <c r="G1078" s="234" t="s">
        <v>7856</v>
      </c>
      <c r="H1078" s="234" t="s">
        <v>7018</v>
      </c>
      <c r="I1078" s="242"/>
      <c r="J1078" s="242">
        <v>44214</v>
      </c>
      <c r="K1078" s="234" t="s">
        <v>7430</v>
      </c>
      <c r="L1078" s="242">
        <v>44214</v>
      </c>
      <c r="M1078" s="234" t="s">
        <v>7193</v>
      </c>
      <c r="N1078" s="234" t="s">
        <v>7430</v>
      </c>
      <c r="O1078" s="234" t="s">
        <v>13798</v>
      </c>
      <c r="P1078" s="234" t="s">
        <v>6999</v>
      </c>
      <c r="Q1078" s="234"/>
      <c r="R1078" s="234" t="s">
        <v>451</v>
      </c>
      <c r="S1078" t="b">
        <v>0</v>
      </c>
      <c r="T1078" s="242"/>
      <c r="U1078" s="103">
        <v>1</v>
      </c>
      <c r="V1078" s="234" t="s">
        <v>272</v>
      </c>
      <c r="W1078" s="103">
        <v>1</v>
      </c>
      <c r="X1078" s="234" t="s">
        <v>272</v>
      </c>
      <c r="Y1078" s="242"/>
      <c r="Z1078" s="242"/>
      <c r="AA1078" s="103"/>
      <c r="AB1078" s="234"/>
      <c r="AC1078" s="243">
        <v>44253.552233796298</v>
      </c>
      <c r="AD1078" s="234" t="s">
        <v>12763</v>
      </c>
      <c r="AE1078" s="235" t="s">
        <v>13799</v>
      </c>
      <c r="AF1078" s="237"/>
      <c r="AG1078" s="234" t="s">
        <v>482</v>
      </c>
      <c r="AH1078" s="241"/>
      <c r="AI1078" t="b">
        <v>1</v>
      </c>
      <c r="AJ1078" t="b">
        <v>0</v>
      </c>
      <c r="AK1078" s="234"/>
      <c r="AL1078" s="103"/>
      <c r="AM1078" t="b">
        <v>0</v>
      </c>
      <c r="AN1078" s="234"/>
      <c r="AO1078" s="103"/>
      <c r="AP1078" s="241"/>
      <c r="AQ1078" s="241"/>
      <c r="AR1078" s="241"/>
      <c r="AS1078" s="241"/>
      <c r="AT1078" s="234"/>
      <c r="AU1078" s="234" t="s">
        <v>7085</v>
      </c>
      <c r="AV1078" t="b">
        <v>0</v>
      </c>
      <c r="AW1078" t="b">
        <v>0</v>
      </c>
      <c r="AX1078" s="241"/>
      <c r="AY1078" s="241"/>
      <c r="AZ1078" s="234"/>
      <c r="BA1078" s="234"/>
      <c r="BB1078" s="234"/>
      <c r="BC1078" t="b">
        <v>1</v>
      </c>
      <c r="BD1078" s="234" t="s">
        <v>7198</v>
      </c>
      <c r="BE1078" s="234" t="s">
        <v>7026</v>
      </c>
      <c r="BF1078" s="234" t="s">
        <v>7027</v>
      </c>
      <c r="BG1078" s="234" t="s">
        <v>7010</v>
      </c>
      <c r="BH1078" s="234" t="s">
        <v>55</v>
      </c>
      <c r="BI1078" s="243">
        <v>44573.401932870373</v>
      </c>
      <c r="BJ1078" s="234" t="s">
        <v>442</v>
      </c>
      <c r="BK1078" s="234" t="s">
        <v>451</v>
      </c>
      <c r="BL1078" s="234" t="s">
        <v>451</v>
      </c>
      <c r="BM1078" s="234" t="s">
        <v>451</v>
      </c>
      <c r="BN1078" s="241"/>
      <c r="BO1078" t="b">
        <v>0</v>
      </c>
      <c r="BP1078" t="b">
        <v>0</v>
      </c>
      <c r="BQ1078" t="b">
        <v>0</v>
      </c>
      <c r="BR1078" s="241"/>
      <c r="BS1078" s="241"/>
      <c r="BT1078" s="234" t="s">
        <v>7012</v>
      </c>
      <c r="BU1078" t="b">
        <v>0</v>
      </c>
      <c r="BV1078" s="103"/>
      <c r="BW1078" s="235" t="s">
        <v>13800</v>
      </c>
      <c r="BX1078" s="234" t="s">
        <v>13799</v>
      </c>
      <c r="BY1078" s="234" t="s">
        <v>56</v>
      </c>
      <c r="BZ1078" s="234" t="s">
        <v>7014</v>
      </c>
    </row>
    <row r="1079" spans="1:78" x14ac:dyDescent="0.25">
      <c r="A1079" s="5">
        <v>1118</v>
      </c>
      <c r="B1079" s="234" t="s">
        <v>13801</v>
      </c>
      <c r="C1079" s="234" t="s">
        <v>13802</v>
      </c>
      <c r="D1079" s="234"/>
      <c r="E1079" s="234" t="s">
        <v>13803</v>
      </c>
      <c r="F1079" s="234" t="s">
        <v>7156</v>
      </c>
      <c r="G1079" s="234" t="s">
        <v>7856</v>
      </c>
      <c r="H1079" s="234" t="s">
        <v>7018</v>
      </c>
      <c r="I1079" s="242"/>
      <c r="J1079" s="242">
        <v>44213</v>
      </c>
      <c r="K1079" s="234" t="s">
        <v>7430</v>
      </c>
      <c r="L1079" s="242">
        <v>44214</v>
      </c>
      <c r="M1079" s="234" t="s">
        <v>7159</v>
      </c>
      <c r="N1079" s="234" t="s">
        <v>7430</v>
      </c>
      <c r="O1079" s="234" t="s">
        <v>13804</v>
      </c>
      <c r="P1079" s="234" t="s">
        <v>6999</v>
      </c>
      <c r="Q1079" s="234"/>
      <c r="R1079" s="234" t="s">
        <v>451</v>
      </c>
      <c r="S1079" t="b">
        <v>0</v>
      </c>
      <c r="T1079" s="242"/>
      <c r="U1079" s="103">
        <v>2</v>
      </c>
      <c r="V1079" s="234" t="s">
        <v>272</v>
      </c>
      <c r="W1079" s="103">
        <v>2</v>
      </c>
      <c r="X1079" s="234" t="s">
        <v>272</v>
      </c>
      <c r="Y1079" s="242"/>
      <c r="Z1079" s="242"/>
      <c r="AA1079" s="103"/>
      <c r="AB1079" s="234"/>
      <c r="AC1079" s="243">
        <v>44253.552187499998</v>
      </c>
      <c r="AD1079" s="234" t="s">
        <v>12763</v>
      </c>
      <c r="AE1079" s="235" t="s">
        <v>13805</v>
      </c>
      <c r="AF1079" s="237"/>
      <c r="AG1079" s="234" t="s">
        <v>482</v>
      </c>
      <c r="AH1079" s="241"/>
      <c r="AI1079" t="b">
        <v>1</v>
      </c>
      <c r="AJ1079" t="b">
        <v>0</v>
      </c>
      <c r="AK1079" s="234"/>
      <c r="AL1079" s="103"/>
      <c r="AM1079" t="b">
        <v>0</v>
      </c>
      <c r="AN1079" s="234"/>
      <c r="AO1079" s="103"/>
      <c r="AP1079" s="241"/>
      <c r="AQ1079" s="241"/>
      <c r="AR1079" s="241"/>
      <c r="AS1079" s="241"/>
      <c r="AT1079" s="234"/>
      <c r="AU1079" s="234" t="s">
        <v>7085</v>
      </c>
      <c r="AV1079" t="b">
        <v>0</v>
      </c>
      <c r="AW1079" t="b">
        <v>0</v>
      </c>
      <c r="AX1079" s="241"/>
      <c r="AY1079" s="241"/>
      <c r="AZ1079" s="234"/>
      <c r="BA1079" s="234"/>
      <c r="BB1079" s="234"/>
      <c r="BC1079" t="b">
        <v>1</v>
      </c>
      <c r="BD1079" s="234" t="s">
        <v>7170</v>
      </c>
      <c r="BE1079" s="234" t="s">
        <v>7026</v>
      </c>
      <c r="BF1079" s="234" t="s">
        <v>6972</v>
      </c>
      <c r="BG1079" s="234" t="s">
        <v>7010</v>
      </c>
      <c r="BH1079" s="234" t="s">
        <v>55</v>
      </c>
      <c r="BI1079" s="243">
        <v>44573.401932870373</v>
      </c>
      <c r="BJ1079" s="234" t="s">
        <v>442</v>
      </c>
      <c r="BK1079" s="234" t="s">
        <v>451</v>
      </c>
      <c r="BL1079" s="234" t="s">
        <v>451</v>
      </c>
      <c r="BM1079" s="234" t="s">
        <v>451</v>
      </c>
      <c r="BN1079" s="241"/>
      <c r="BO1079" t="b">
        <v>0</v>
      </c>
      <c r="BP1079" t="b">
        <v>0</v>
      </c>
      <c r="BQ1079" t="b">
        <v>0</v>
      </c>
      <c r="BR1079" s="241"/>
      <c r="BS1079" s="241"/>
      <c r="BT1079" s="234" t="s">
        <v>7012</v>
      </c>
      <c r="BU1079" t="b">
        <v>0</v>
      </c>
      <c r="BV1079" s="103"/>
      <c r="BW1079" s="235" t="s">
        <v>13806</v>
      </c>
      <c r="BX1079" s="234" t="s">
        <v>13805</v>
      </c>
      <c r="BY1079" s="234" t="s">
        <v>56</v>
      </c>
      <c r="BZ1079" s="234" t="s">
        <v>7014</v>
      </c>
    </row>
    <row r="1080" spans="1:78" x14ac:dyDescent="0.25">
      <c r="A1080" s="5">
        <v>1117</v>
      </c>
      <c r="B1080" s="234" t="s">
        <v>13807</v>
      </c>
      <c r="C1080" s="234" t="s">
        <v>13808</v>
      </c>
      <c r="D1080" s="234"/>
      <c r="E1080" s="234" t="s">
        <v>13809</v>
      </c>
      <c r="F1080" s="234" t="s">
        <v>7156</v>
      </c>
      <c r="G1080" s="234" t="s">
        <v>7856</v>
      </c>
      <c r="H1080" s="234" t="s">
        <v>7018</v>
      </c>
      <c r="I1080" s="242"/>
      <c r="J1080" s="242">
        <v>44211</v>
      </c>
      <c r="K1080" s="234" t="s">
        <v>7430</v>
      </c>
      <c r="L1080" s="242">
        <v>44214</v>
      </c>
      <c r="M1080" s="234" t="s">
        <v>7477</v>
      </c>
      <c r="N1080" s="234" t="s">
        <v>7430</v>
      </c>
      <c r="O1080" s="234" t="s">
        <v>12638</v>
      </c>
      <c r="P1080" s="234" t="s">
        <v>6999</v>
      </c>
      <c r="Q1080" s="234"/>
      <c r="R1080" s="234" t="s">
        <v>451</v>
      </c>
      <c r="S1080" t="b">
        <v>0</v>
      </c>
      <c r="T1080" s="242"/>
      <c r="U1080" s="103">
        <v>1</v>
      </c>
      <c r="V1080" s="234" t="s">
        <v>272</v>
      </c>
      <c r="W1080" s="103">
        <v>1</v>
      </c>
      <c r="X1080" s="234" t="s">
        <v>272</v>
      </c>
      <c r="Y1080" s="242"/>
      <c r="Z1080" s="242"/>
      <c r="AA1080" s="103"/>
      <c r="AB1080" s="234"/>
      <c r="AC1080" s="243">
        <v>44253.552164351851</v>
      </c>
      <c r="AD1080" s="234" t="s">
        <v>12763</v>
      </c>
      <c r="AE1080" s="235" t="s">
        <v>13810</v>
      </c>
      <c r="AF1080" s="237"/>
      <c r="AG1080" s="234" t="s">
        <v>482</v>
      </c>
      <c r="AH1080" s="241"/>
      <c r="AI1080" t="b">
        <v>1</v>
      </c>
      <c r="AJ1080" t="b">
        <v>0</v>
      </c>
      <c r="AK1080" s="234"/>
      <c r="AL1080" s="103"/>
      <c r="AM1080" t="b">
        <v>0</v>
      </c>
      <c r="AN1080" s="234"/>
      <c r="AO1080" s="103"/>
      <c r="AP1080" s="241"/>
      <c r="AQ1080" s="241"/>
      <c r="AR1080" s="241"/>
      <c r="AS1080" s="241"/>
      <c r="AT1080" s="234"/>
      <c r="AU1080" s="234" t="s">
        <v>7085</v>
      </c>
      <c r="AV1080" t="b">
        <v>0</v>
      </c>
      <c r="AW1080" t="b">
        <v>0</v>
      </c>
      <c r="AX1080" s="241"/>
      <c r="AY1080" s="241"/>
      <c r="AZ1080" s="234"/>
      <c r="BA1080" s="234"/>
      <c r="BB1080" s="234"/>
      <c r="BC1080" t="b">
        <v>1</v>
      </c>
      <c r="BD1080" s="234" t="s">
        <v>369</v>
      </c>
      <c r="BE1080" s="234" t="s">
        <v>7026</v>
      </c>
      <c r="BF1080" s="234" t="s">
        <v>7027</v>
      </c>
      <c r="BG1080" s="234" t="s">
        <v>7010</v>
      </c>
      <c r="BH1080" s="234" t="s">
        <v>55</v>
      </c>
      <c r="BI1080" s="243">
        <v>44573.425451388888</v>
      </c>
      <c r="BJ1080" s="234" t="s">
        <v>442</v>
      </c>
      <c r="BK1080" s="234" t="s">
        <v>451</v>
      </c>
      <c r="BL1080" s="234" t="s">
        <v>451</v>
      </c>
      <c r="BM1080" s="234" t="s">
        <v>451</v>
      </c>
      <c r="BN1080" s="241"/>
      <c r="BO1080" t="b">
        <v>0</v>
      </c>
      <c r="BP1080" t="b">
        <v>0</v>
      </c>
      <c r="BQ1080" t="b">
        <v>0</v>
      </c>
      <c r="BR1080" s="241"/>
      <c r="BS1080" s="241"/>
      <c r="BT1080" s="234" t="s">
        <v>7012</v>
      </c>
      <c r="BU1080" t="b">
        <v>0</v>
      </c>
      <c r="BV1080" s="103"/>
      <c r="BW1080" s="235" t="s">
        <v>13811</v>
      </c>
      <c r="BX1080" s="234" t="s">
        <v>13812</v>
      </c>
      <c r="BY1080" s="234" t="s">
        <v>56</v>
      </c>
      <c r="BZ1080" s="234" t="s">
        <v>7014</v>
      </c>
    </row>
    <row r="1081" spans="1:78" x14ac:dyDescent="0.25">
      <c r="A1081" s="5">
        <v>1116</v>
      </c>
      <c r="B1081" s="234" t="s">
        <v>13813</v>
      </c>
      <c r="C1081" s="234" t="s">
        <v>13814</v>
      </c>
      <c r="D1081" s="234"/>
      <c r="E1081" s="234" t="s">
        <v>13815</v>
      </c>
      <c r="F1081" s="234" t="s">
        <v>6993</v>
      </c>
      <c r="G1081" s="234" t="s">
        <v>10404</v>
      </c>
      <c r="H1081" s="234" t="s">
        <v>6994</v>
      </c>
      <c r="I1081" s="242"/>
      <c r="J1081" s="242">
        <v>44210</v>
      </c>
      <c r="K1081" s="234" t="s">
        <v>7430</v>
      </c>
      <c r="L1081" s="242">
        <v>44214</v>
      </c>
      <c r="M1081" s="234" t="s">
        <v>7066</v>
      </c>
      <c r="N1081" s="234" t="s">
        <v>7430</v>
      </c>
      <c r="O1081" s="234" t="s">
        <v>13816</v>
      </c>
      <c r="P1081" s="234" t="s">
        <v>6999</v>
      </c>
      <c r="Q1081" s="234"/>
      <c r="R1081" s="234" t="s">
        <v>451</v>
      </c>
      <c r="S1081" t="b">
        <v>0</v>
      </c>
      <c r="T1081" s="242"/>
      <c r="U1081" s="103">
        <v>1</v>
      </c>
      <c r="V1081" s="234" t="s">
        <v>272</v>
      </c>
      <c r="W1081" s="103">
        <v>1</v>
      </c>
      <c r="X1081" s="234" t="s">
        <v>272</v>
      </c>
      <c r="Y1081" s="242"/>
      <c r="Z1081" s="242"/>
      <c r="AA1081" s="103"/>
      <c r="AB1081" s="234"/>
      <c r="AC1081" s="243">
        <v>44253.552141203705</v>
      </c>
      <c r="AD1081" s="234" t="s">
        <v>12763</v>
      </c>
      <c r="AE1081" s="235" t="s">
        <v>13817</v>
      </c>
      <c r="AF1081" s="237"/>
      <c r="AG1081" s="234" t="s">
        <v>482</v>
      </c>
      <c r="AH1081" s="241"/>
      <c r="AI1081" t="b">
        <v>1</v>
      </c>
      <c r="AJ1081" t="b">
        <v>0</v>
      </c>
      <c r="AK1081" s="234"/>
      <c r="AL1081" s="103"/>
      <c r="AM1081" t="b">
        <v>0</v>
      </c>
      <c r="AN1081" s="234"/>
      <c r="AO1081" s="103"/>
      <c r="AP1081" s="241"/>
      <c r="AQ1081" s="241"/>
      <c r="AR1081" s="241"/>
      <c r="AS1081" s="241"/>
      <c r="AT1081" s="234"/>
      <c r="AU1081" s="234" t="s">
        <v>7085</v>
      </c>
      <c r="AV1081" t="b">
        <v>0</v>
      </c>
      <c r="AW1081" t="b">
        <v>0</v>
      </c>
      <c r="AX1081" s="241"/>
      <c r="AY1081" s="241"/>
      <c r="AZ1081" s="234"/>
      <c r="BA1081" s="234"/>
      <c r="BB1081" s="234"/>
      <c r="BC1081" t="b">
        <v>1</v>
      </c>
      <c r="BD1081" s="234" t="s">
        <v>7076</v>
      </c>
      <c r="BE1081" s="234" t="s">
        <v>7009</v>
      </c>
      <c r="BF1081" s="234" t="s">
        <v>6972</v>
      </c>
      <c r="BG1081" s="234" t="s">
        <v>8373</v>
      </c>
      <c r="BH1081" s="234" t="s">
        <v>55</v>
      </c>
      <c r="BI1081" s="243">
        <v>44573.402766203704</v>
      </c>
      <c r="BJ1081" s="234" t="s">
        <v>442</v>
      </c>
      <c r="BK1081" s="234" t="s">
        <v>451</v>
      </c>
      <c r="BL1081" s="234" t="s">
        <v>451</v>
      </c>
      <c r="BM1081" s="234" t="s">
        <v>451</v>
      </c>
      <c r="BN1081" s="241"/>
      <c r="BO1081" t="b">
        <v>0</v>
      </c>
      <c r="BP1081" t="b">
        <v>0</v>
      </c>
      <c r="BQ1081" t="b">
        <v>0</v>
      </c>
      <c r="BR1081" s="241"/>
      <c r="BS1081" s="241"/>
      <c r="BT1081" s="234" t="s">
        <v>7012</v>
      </c>
      <c r="BU1081" t="b">
        <v>0</v>
      </c>
      <c r="BV1081" s="103"/>
      <c r="BW1081" s="235" t="s">
        <v>13818</v>
      </c>
      <c r="BX1081" s="234" t="s">
        <v>13819</v>
      </c>
      <c r="BY1081" s="234" t="s">
        <v>56</v>
      </c>
      <c r="BZ1081" s="234" t="s">
        <v>7014</v>
      </c>
    </row>
    <row r="1082" spans="1:78" x14ac:dyDescent="0.25">
      <c r="A1082" s="5">
        <v>1115</v>
      </c>
      <c r="B1082" s="234" t="s">
        <v>13820</v>
      </c>
      <c r="C1082" s="234" t="s">
        <v>13821</v>
      </c>
      <c r="D1082" s="234" t="s">
        <v>13822</v>
      </c>
      <c r="E1082" s="234" t="s">
        <v>13822</v>
      </c>
      <c r="F1082" s="234" t="s">
        <v>6993</v>
      </c>
      <c r="G1082" s="234" t="s">
        <v>10404</v>
      </c>
      <c r="H1082" s="234" t="s">
        <v>6994</v>
      </c>
      <c r="I1082" s="242"/>
      <c r="J1082" s="242">
        <v>44210</v>
      </c>
      <c r="K1082" s="234" t="s">
        <v>7430</v>
      </c>
      <c r="L1082" s="242">
        <v>44214</v>
      </c>
      <c r="M1082" s="234" t="s">
        <v>6996</v>
      </c>
      <c r="N1082" s="234" t="s">
        <v>13823</v>
      </c>
      <c r="O1082" s="234" t="s">
        <v>13732</v>
      </c>
      <c r="P1082" s="234" t="s">
        <v>6999</v>
      </c>
      <c r="Q1082" s="234"/>
      <c r="R1082" s="234" t="s">
        <v>451</v>
      </c>
      <c r="S1082" t="b">
        <v>0</v>
      </c>
      <c r="T1082" s="242"/>
      <c r="U1082" s="103">
        <v>5</v>
      </c>
      <c r="V1082" s="234" t="s">
        <v>272</v>
      </c>
      <c r="W1082" s="103">
        <v>5</v>
      </c>
      <c r="X1082" s="234" t="s">
        <v>272</v>
      </c>
      <c r="Y1082" s="242"/>
      <c r="Z1082" s="242"/>
      <c r="AA1082" s="103"/>
      <c r="AB1082" s="234" t="s">
        <v>13824</v>
      </c>
      <c r="AC1082" s="243">
        <v>44253.552118055559</v>
      </c>
      <c r="AD1082" s="234" t="s">
        <v>12763</v>
      </c>
      <c r="AE1082" s="235" t="s">
        <v>13825</v>
      </c>
      <c r="AF1082" s="237"/>
      <c r="AG1082" s="234" t="s">
        <v>482</v>
      </c>
      <c r="AH1082" s="241"/>
      <c r="AI1082" t="b">
        <v>1</v>
      </c>
      <c r="AJ1082" t="b">
        <v>0</v>
      </c>
      <c r="AK1082" s="234"/>
      <c r="AL1082" s="103"/>
      <c r="AM1082" t="b">
        <v>0</v>
      </c>
      <c r="AN1082" s="234"/>
      <c r="AO1082" s="103"/>
      <c r="AP1082" s="241"/>
      <c r="AQ1082" s="241"/>
      <c r="AR1082" s="241"/>
      <c r="AS1082" s="241"/>
      <c r="AT1082" s="234" t="s">
        <v>7005</v>
      </c>
      <c r="AU1082" s="234" t="s">
        <v>7085</v>
      </c>
      <c r="AV1082" t="b">
        <v>0</v>
      </c>
      <c r="AW1082" t="b">
        <v>0</v>
      </c>
      <c r="AX1082" s="241"/>
      <c r="AY1082" s="241"/>
      <c r="AZ1082" s="234"/>
      <c r="BA1082" s="234"/>
      <c r="BB1082" s="234"/>
      <c r="BC1082" t="b">
        <v>0</v>
      </c>
      <c r="BD1082" s="234" t="s">
        <v>7008</v>
      </c>
      <c r="BE1082" s="234" t="s">
        <v>7009</v>
      </c>
      <c r="BF1082" s="234" t="s">
        <v>7027</v>
      </c>
      <c r="BG1082" s="234" t="s">
        <v>8373</v>
      </c>
      <c r="BH1082" s="234" t="s">
        <v>55</v>
      </c>
      <c r="BI1082" s="243">
        <v>44573.402754629627</v>
      </c>
      <c r="BJ1082" s="234" t="s">
        <v>442</v>
      </c>
      <c r="BK1082" s="234" t="s">
        <v>451</v>
      </c>
      <c r="BL1082" s="234" t="s">
        <v>451</v>
      </c>
      <c r="BM1082" s="234" t="s">
        <v>451</v>
      </c>
      <c r="BN1082" s="241"/>
      <c r="BO1082" t="b">
        <v>0</v>
      </c>
      <c r="BP1082" t="b">
        <v>0</v>
      </c>
      <c r="BQ1082" t="b">
        <v>0</v>
      </c>
      <c r="BR1082" s="241"/>
      <c r="BS1082" s="241"/>
      <c r="BT1082" s="234" t="s">
        <v>7012</v>
      </c>
      <c r="BU1082" t="b">
        <v>0</v>
      </c>
      <c r="BV1082" s="103"/>
      <c r="BW1082" s="235" t="s">
        <v>13826</v>
      </c>
      <c r="BX1082" s="234" t="s">
        <v>13827</v>
      </c>
      <c r="BY1082" s="234" t="s">
        <v>56</v>
      </c>
      <c r="BZ1082" s="234" t="s">
        <v>7014</v>
      </c>
    </row>
    <row r="1083" spans="1:78" x14ac:dyDescent="0.25">
      <c r="A1083" s="5">
        <v>1114</v>
      </c>
      <c r="B1083" s="234" t="s">
        <v>13828</v>
      </c>
      <c r="C1083" s="234" t="s">
        <v>13829</v>
      </c>
      <c r="D1083" s="234"/>
      <c r="E1083" s="234" t="s">
        <v>13698</v>
      </c>
      <c r="F1083" s="234" t="s">
        <v>6993</v>
      </c>
      <c r="G1083" s="234" t="s">
        <v>7315</v>
      </c>
      <c r="H1083" s="234" t="s">
        <v>6994</v>
      </c>
      <c r="I1083" s="242"/>
      <c r="J1083" s="242">
        <v>44211</v>
      </c>
      <c r="K1083" s="234" t="s">
        <v>7430</v>
      </c>
      <c r="L1083" s="242">
        <v>44214</v>
      </c>
      <c r="M1083" s="234" t="s">
        <v>6996</v>
      </c>
      <c r="N1083" s="234" t="s">
        <v>7430</v>
      </c>
      <c r="O1083" s="234" t="s">
        <v>13699</v>
      </c>
      <c r="P1083" s="234" t="s">
        <v>6999</v>
      </c>
      <c r="Q1083" s="234"/>
      <c r="R1083" s="234" t="s">
        <v>451</v>
      </c>
      <c r="S1083" t="b">
        <v>0</v>
      </c>
      <c r="T1083" s="242"/>
      <c r="U1083" s="103">
        <v>3</v>
      </c>
      <c r="V1083" s="234" t="s">
        <v>272</v>
      </c>
      <c r="W1083" s="103">
        <v>3</v>
      </c>
      <c r="X1083" s="234" t="s">
        <v>272</v>
      </c>
      <c r="Y1083" s="242"/>
      <c r="Z1083" s="242"/>
      <c r="AA1083" s="103"/>
      <c r="AB1083" s="234"/>
      <c r="AC1083" s="243">
        <v>44253.552094907405</v>
      </c>
      <c r="AD1083" s="234" t="s">
        <v>12763</v>
      </c>
      <c r="AE1083" s="235" t="s">
        <v>13830</v>
      </c>
      <c r="AF1083" s="237"/>
      <c r="AG1083" s="234" t="s">
        <v>482</v>
      </c>
      <c r="AH1083" s="241"/>
      <c r="AI1083" t="b">
        <v>1</v>
      </c>
      <c r="AJ1083" t="b">
        <v>0</v>
      </c>
      <c r="AK1083" s="234"/>
      <c r="AL1083" s="103"/>
      <c r="AM1083" t="b">
        <v>0</v>
      </c>
      <c r="AN1083" s="234"/>
      <c r="AO1083" s="103"/>
      <c r="AP1083" s="241"/>
      <c r="AQ1083" s="241"/>
      <c r="AR1083" s="241"/>
      <c r="AS1083" s="241"/>
      <c r="AT1083" s="234"/>
      <c r="AU1083" s="234" t="s">
        <v>7085</v>
      </c>
      <c r="AV1083" t="b">
        <v>0</v>
      </c>
      <c r="AW1083" t="b">
        <v>0</v>
      </c>
      <c r="AX1083" s="241"/>
      <c r="AY1083" s="241"/>
      <c r="AZ1083" s="234"/>
      <c r="BA1083" s="234"/>
      <c r="BB1083" s="234"/>
      <c r="BC1083" t="b">
        <v>1</v>
      </c>
      <c r="BD1083" s="234" t="s">
        <v>7008</v>
      </c>
      <c r="BE1083" s="234" t="s">
        <v>7009</v>
      </c>
      <c r="BF1083" s="234" t="s">
        <v>7027</v>
      </c>
      <c r="BG1083" s="234" t="s">
        <v>8373</v>
      </c>
      <c r="BH1083" s="234" t="s">
        <v>55</v>
      </c>
      <c r="BI1083" s="243">
        <v>44573.401921296296</v>
      </c>
      <c r="BJ1083" s="234" t="s">
        <v>442</v>
      </c>
      <c r="BK1083" s="234" t="s">
        <v>451</v>
      </c>
      <c r="BL1083" s="234" t="s">
        <v>451</v>
      </c>
      <c r="BM1083" s="234" t="s">
        <v>451</v>
      </c>
      <c r="BN1083" s="241"/>
      <c r="BO1083" t="b">
        <v>0</v>
      </c>
      <c r="BP1083" t="b">
        <v>0</v>
      </c>
      <c r="BQ1083" t="b">
        <v>0</v>
      </c>
      <c r="BR1083" s="241"/>
      <c r="BS1083" s="241"/>
      <c r="BT1083" s="234" t="s">
        <v>7012</v>
      </c>
      <c r="BU1083" t="b">
        <v>0</v>
      </c>
      <c r="BV1083" s="103"/>
      <c r="BW1083" s="235" t="s">
        <v>13831</v>
      </c>
      <c r="BX1083" s="234" t="s">
        <v>13830</v>
      </c>
      <c r="BY1083" s="234" t="s">
        <v>56</v>
      </c>
      <c r="BZ1083" s="234" t="s">
        <v>7014</v>
      </c>
    </row>
    <row r="1084" spans="1:78" x14ac:dyDescent="0.25">
      <c r="A1084" s="5">
        <v>1113</v>
      </c>
      <c r="B1084" s="234" t="s">
        <v>13832</v>
      </c>
      <c r="C1084" s="234" t="s">
        <v>13833</v>
      </c>
      <c r="D1084" s="234" t="s">
        <v>7581</v>
      </c>
      <c r="E1084" s="234" t="s">
        <v>7192</v>
      </c>
      <c r="F1084" s="234" t="s">
        <v>6993</v>
      </c>
      <c r="G1084" s="234" t="s">
        <v>10404</v>
      </c>
      <c r="H1084" s="234" t="s">
        <v>6994</v>
      </c>
      <c r="I1084" s="242"/>
      <c r="J1084" s="242">
        <v>44208</v>
      </c>
      <c r="K1084" s="234" t="s">
        <v>7430</v>
      </c>
      <c r="L1084" s="242">
        <v>44211</v>
      </c>
      <c r="M1084" s="234" t="s">
        <v>6996</v>
      </c>
      <c r="N1084" s="234" t="s">
        <v>7582</v>
      </c>
      <c r="O1084" s="234" t="s">
        <v>13834</v>
      </c>
      <c r="P1084" s="234" t="s">
        <v>6999</v>
      </c>
      <c r="Q1084" s="234"/>
      <c r="R1084" s="234" t="s">
        <v>451</v>
      </c>
      <c r="S1084" t="b">
        <v>0</v>
      </c>
      <c r="T1084" s="242"/>
      <c r="U1084" s="103">
        <v>1</v>
      </c>
      <c r="V1084" s="234" t="s">
        <v>272</v>
      </c>
      <c r="W1084" s="103">
        <v>1</v>
      </c>
      <c r="X1084" s="234" t="s">
        <v>272</v>
      </c>
      <c r="Y1084" s="242"/>
      <c r="Z1084" s="242"/>
      <c r="AA1084" s="103"/>
      <c r="AB1084" s="234" t="s">
        <v>7584</v>
      </c>
      <c r="AC1084" s="243">
        <v>44253.552071759259</v>
      </c>
      <c r="AD1084" s="234" t="s">
        <v>12763</v>
      </c>
      <c r="AE1084" s="235" t="s">
        <v>13835</v>
      </c>
      <c r="AF1084" s="237"/>
      <c r="AG1084" s="234" t="s">
        <v>482</v>
      </c>
      <c r="AH1084" s="241"/>
      <c r="AI1084" t="b">
        <v>1</v>
      </c>
      <c r="AJ1084" t="b">
        <v>0</v>
      </c>
      <c r="AK1084" s="234"/>
      <c r="AL1084" s="103"/>
      <c r="AM1084" t="b">
        <v>0</v>
      </c>
      <c r="AN1084" s="234"/>
      <c r="AO1084" s="103"/>
      <c r="AP1084" s="241"/>
      <c r="AQ1084" s="241"/>
      <c r="AR1084" s="241"/>
      <c r="AS1084" s="241"/>
      <c r="AT1084" s="234" t="s">
        <v>5226</v>
      </c>
      <c r="AU1084" s="234" t="s">
        <v>7085</v>
      </c>
      <c r="AV1084" t="b">
        <v>0</v>
      </c>
      <c r="AW1084" t="b">
        <v>0</v>
      </c>
      <c r="AX1084" s="241"/>
      <c r="AY1084" s="241"/>
      <c r="AZ1084" s="234"/>
      <c r="BA1084" s="234"/>
      <c r="BB1084" s="234"/>
      <c r="BC1084" t="b">
        <v>0</v>
      </c>
      <c r="BD1084" s="234" t="s">
        <v>7008</v>
      </c>
      <c r="BE1084" s="234" t="s">
        <v>7009</v>
      </c>
      <c r="BF1084" s="234" t="s">
        <v>6972</v>
      </c>
      <c r="BG1084" s="234" t="s">
        <v>7028</v>
      </c>
      <c r="BH1084" s="234" t="s">
        <v>55</v>
      </c>
      <c r="BI1084" s="243">
        <v>44573.401909722219</v>
      </c>
      <c r="BJ1084" s="234" t="s">
        <v>442</v>
      </c>
      <c r="BK1084" s="234" t="s">
        <v>451</v>
      </c>
      <c r="BL1084" s="234" t="s">
        <v>451</v>
      </c>
      <c r="BM1084" s="234" t="s">
        <v>451</v>
      </c>
      <c r="BN1084" s="241"/>
      <c r="BO1084" t="b">
        <v>0</v>
      </c>
      <c r="BP1084" t="b">
        <v>0</v>
      </c>
      <c r="BQ1084" t="b">
        <v>0</v>
      </c>
      <c r="BR1084" s="241"/>
      <c r="BS1084" s="241"/>
      <c r="BT1084" s="234" t="s">
        <v>7012</v>
      </c>
      <c r="BU1084" t="b">
        <v>0</v>
      </c>
      <c r="BV1084" s="103"/>
      <c r="BW1084" s="235" t="s">
        <v>13836</v>
      </c>
      <c r="BX1084" s="234" t="s">
        <v>13835</v>
      </c>
      <c r="BY1084" s="234" t="s">
        <v>56</v>
      </c>
      <c r="BZ1084" s="234" t="s">
        <v>7014</v>
      </c>
    </row>
    <row r="1085" spans="1:78" x14ac:dyDescent="0.25">
      <c r="A1085" s="5">
        <v>1112</v>
      </c>
      <c r="B1085" s="234" t="s">
        <v>13837</v>
      </c>
      <c r="C1085" s="234" t="s">
        <v>13838</v>
      </c>
      <c r="D1085" s="234" t="s">
        <v>9808</v>
      </c>
      <c r="E1085" s="234" t="s">
        <v>11998</v>
      </c>
      <c r="F1085" s="234" t="s">
        <v>7156</v>
      </c>
      <c r="G1085" s="234" t="s">
        <v>7856</v>
      </c>
      <c r="H1085" s="234" t="s">
        <v>7018</v>
      </c>
      <c r="I1085" s="242"/>
      <c r="J1085" s="242">
        <v>44183</v>
      </c>
      <c r="K1085" s="234" t="s">
        <v>7430</v>
      </c>
      <c r="L1085" s="242">
        <v>44211</v>
      </c>
      <c r="M1085" s="234" t="s">
        <v>6996</v>
      </c>
      <c r="N1085" s="234" t="s">
        <v>9809</v>
      </c>
      <c r="O1085" s="234" t="s">
        <v>9398</v>
      </c>
      <c r="P1085" s="234" t="s">
        <v>6999</v>
      </c>
      <c r="Q1085" s="234"/>
      <c r="R1085" s="234" t="s">
        <v>451</v>
      </c>
      <c r="S1085" t="b">
        <v>0</v>
      </c>
      <c r="T1085" s="242"/>
      <c r="U1085" s="103">
        <v>100</v>
      </c>
      <c r="V1085" s="234" t="s">
        <v>272</v>
      </c>
      <c r="W1085" s="103">
        <v>100</v>
      </c>
      <c r="X1085" s="234" t="s">
        <v>272</v>
      </c>
      <c r="Y1085" s="242"/>
      <c r="Z1085" s="242"/>
      <c r="AA1085" s="103"/>
      <c r="AB1085" s="234" t="s">
        <v>9811</v>
      </c>
      <c r="AC1085" s="243">
        <v>44253.552048611113</v>
      </c>
      <c r="AD1085" s="234" t="s">
        <v>12763</v>
      </c>
      <c r="AE1085" s="235" t="s">
        <v>13839</v>
      </c>
      <c r="AF1085" s="237"/>
      <c r="AG1085" s="234" t="s">
        <v>482</v>
      </c>
      <c r="AH1085" s="241"/>
      <c r="AI1085" t="b">
        <v>1</v>
      </c>
      <c r="AJ1085" t="b">
        <v>0</v>
      </c>
      <c r="AK1085" s="234"/>
      <c r="AL1085" s="103"/>
      <c r="AM1085" t="b">
        <v>0</v>
      </c>
      <c r="AN1085" s="234"/>
      <c r="AO1085" s="103"/>
      <c r="AP1085" s="241"/>
      <c r="AQ1085" s="241"/>
      <c r="AR1085" s="241"/>
      <c r="AS1085" s="241"/>
      <c r="AT1085" s="234" t="s">
        <v>7430</v>
      </c>
      <c r="AU1085" s="234" t="s">
        <v>7085</v>
      </c>
      <c r="AV1085" t="b">
        <v>0</v>
      </c>
      <c r="AW1085" t="b">
        <v>0</v>
      </c>
      <c r="AX1085" s="241"/>
      <c r="AY1085" s="241"/>
      <c r="AZ1085" s="234"/>
      <c r="BA1085" s="234"/>
      <c r="BB1085" s="234"/>
      <c r="BC1085" t="b">
        <v>0</v>
      </c>
      <c r="BD1085" s="234" t="s">
        <v>7008</v>
      </c>
      <c r="BE1085" s="234" t="s">
        <v>7026</v>
      </c>
      <c r="BF1085" s="234" t="s">
        <v>7027</v>
      </c>
      <c r="BG1085" s="234" t="s">
        <v>7010</v>
      </c>
      <c r="BH1085" s="234" t="s">
        <v>55</v>
      </c>
      <c r="BI1085" s="243">
        <v>44573.401909722219</v>
      </c>
      <c r="BJ1085" s="234" t="s">
        <v>442</v>
      </c>
      <c r="BK1085" s="234" t="s">
        <v>451</v>
      </c>
      <c r="BL1085" s="234" t="s">
        <v>451</v>
      </c>
      <c r="BM1085" s="234" t="s">
        <v>451</v>
      </c>
      <c r="BN1085" s="241"/>
      <c r="BO1085" t="b">
        <v>0</v>
      </c>
      <c r="BP1085" t="b">
        <v>0</v>
      </c>
      <c r="BQ1085" t="b">
        <v>0</v>
      </c>
      <c r="BR1085" s="241"/>
      <c r="BS1085" s="241"/>
      <c r="BT1085" s="234" t="s">
        <v>7012</v>
      </c>
      <c r="BU1085" t="b">
        <v>0</v>
      </c>
      <c r="BV1085" s="103"/>
      <c r="BW1085" s="235" t="s">
        <v>13840</v>
      </c>
      <c r="BX1085" s="234" t="s">
        <v>13839</v>
      </c>
      <c r="BY1085" s="234" t="s">
        <v>56</v>
      </c>
      <c r="BZ1085" s="234" t="s">
        <v>7014</v>
      </c>
    </row>
    <row r="1086" spans="1:78" x14ac:dyDescent="0.25">
      <c r="A1086" s="5">
        <v>1111</v>
      </c>
      <c r="B1086" s="234" t="s">
        <v>13841</v>
      </c>
      <c r="C1086" s="234" t="s">
        <v>13842</v>
      </c>
      <c r="D1086" s="234" t="s">
        <v>11753</v>
      </c>
      <c r="E1086" s="234" t="s">
        <v>11754</v>
      </c>
      <c r="F1086" s="234" t="s">
        <v>7156</v>
      </c>
      <c r="G1086" s="234" t="s">
        <v>7856</v>
      </c>
      <c r="H1086" s="234" t="s">
        <v>7018</v>
      </c>
      <c r="I1086" s="242"/>
      <c r="J1086" s="242">
        <v>44211</v>
      </c>
      <c r="K1086" s="234" t="s">
        <v>7430</v>
      </c>
      <c r="L1086" s="242">
        <v>44211</v>
      </c>
      <c r="M1086" s="234" t="s">
        <v>7159</v>
      </c>
      <c r="N1086" s="234" t="s">
        <v>11756</v>
      </c>
      <c r="O1086" s="234" t="s">
        <v>11898</v>
      </c>
      <c r="P1086" s="234" t="s">
        <v>6999</v>
      </c>
      <c r="Q1086" s="234"/>
      <c r="R1086" s="234" t="s">
        <v>451</v>
      </c>
      <c r="S1086" t="b">
        <v>0</v>
      </c>
      <c r="T1086" s="242"/>
      <c r="U1086" s="103">
        <v>3</v>
      </c>
      <c r="V1086" s="234" t="s">
        <v>272</v>
      </c>
      <c r="W1086" s="103">
        <v>3</v>
      </c>
      <c r="X1086" s="234" t="s">
        <v>272</v>
      </c>
      <c r="Y1086" s="242"/>
      <c r="Z1086" s="242"/>
      <c r="AA1086" s="103"/>
      <c r="AB1086" s="234" t="s">
        <v>11758</v>
      </c>
      <c r="AC1086" s="243">
        <v>44253.552025462966</v>
      </c>
      <c r="AD1086" s="234" t="s">
        <v>12763</v>
      </c>
      <c r="AE1086" s="235" t="s">
        <v>13843</v>
      </c>
      <c r="AF1086" s="237"/>
      <c r="AG1086" s="234" t="s">
        <v>482</v>
      </c>
      <c r="AH1086" s="241"/>
      <c r="AI1086" t="b">
        <v>1</v>
      </c>
      <c r="AJ1086" t="b">
        <v>0</v>
      </c>
      <c r="AK1086" s="234"/>
      <c r="AL1086" s="103"/>
      <c r="AM1086" t="b">
        <v>0</v>
      </c>
      <c r="AN1086" s="234"/>
      <c r="AO1086" s="103"/>
      <c r="AP1086" s="241"/>
      <c r="AQ1086" s="241"/>
      <c r="AR1086" s="241"/>
      <c r="AS1086" s="241"/>
      <c r="AT1086" s="234" t="s">
        <v>7005</v>
      </c>
      <c r="AU1086" s="234" t="s">
        <v>7085</v>
      </c>
      <c r="AV1086" t="b">
        <v>0</v>
      </c>
      <c r="AW1086" t="b">
        <v>0</v>
      </c>
      <c r="AX1086" s="241"/>
      <c r="AY1086" s="241"/>
      <c r="AZ1086" s="234"/>
      <c r="BA1086" s="234"/>
      <c r="BB1086" s="234"/>
      <c r="BC1086" t="b">
        <v>0</v>
      </c>
      <c r="BD1086" s="234" t="s">
        <v>7170</v>
      </c>
      <c r="BE1086" s="234" t="s">
        <v>7026</v>
      </c>
      <c r="BF1086" s="234" t="s">
        <v>7027</v>
      </c>
      <c r="BG1086" s="234" t="s">
        <v>7010</v>
      </c>
      <c r="BH1086" s="234" t="s">
        <v>55</v>
      </c>
      <c r="BI1086" s="243">
        <v>44573.401909722219</v>
      </c>
      <c r="BJ1086" s="234" t="s">
        <v>442</v>
      </c>
      <c r="BK1086" s="234" t="s">
        <v>451</v>
      </c>
      <c r="BL1086" s="234" t="s">
        <v>451</v>
      </c>
      <c r="BM1086" s="234" t="s">
        <v>451</v>
      </c>
      <c r="BN1086" s="241"/>
      <c r="BO1086" t="b">
        <v>0</v>
      </c>
      <c r="BP1086" t="b">
        <v>0</v>
      </c>
      <c r="BQ1086" t="b">
        <v>0</v>
      </c>
      <c r="BR1086" s="241"/>
      <c r="BS1086" s="241"/>
      <c r="BT1086" s="234" t="s">
        <v>7012</v>
      </c>
      <c r="BU1086" t="b">
        <v>0</v>
      </c>
      <c r="BV1086" s="103"/>
      <c r="BW1086" s="235" t="s">
        <v>13844</v>
      </c>
      <c r="BX1086" s="234" t="s">
        <v>13843</v>
      </c>
      <c r="BY1086" s="234" t="s">
        <v>56</v>
      </c>
      <c r="BZ1086" s="234" t="s">
        <v>7014</v>
      </c>
    </row>
    <row r="1087" spans="1:78" x14ac:dyDescent="0.25">
      <c r="A1087" s="5">
        <v>1110</v>
      </c>
      <c r="B1087" s="234" t="s">
        <v>13845</v>
      </c>
      <c r="C1087" s="234" t="s">
        <v>13846</v>
      </c>
      <c r="D1087" s="234" t="s">
        <v>13847</v>
      </c>
      <c r="E1087" s="234" t="s">
        <v>13847</v>
      </c>
      <c r="F1087" s="234" t="s">
        <v>6993</v>
      </c>
      <c r="G1087" s="234" t="s">
        <v>7302</v>
      </c>
      <c r="H1087" s="234" t="s">
        <v>6994</v>
      </c>
      <c r="I1087" s="242"/>
      <c r="J1087" s="242">
        <v>44209</v>
      </c>
      <c r="K1087" s="234" t="s">
        <v>7430</v>
      </c>
      <c r="L1087" s="242">
        <v>44211</v>
      </c>
      <c r="M1087" s="234" t="s">
        <v>6996</v>
      </c>
      <c r="N1087" s="234" t="s">
        <v>13848</v>
      </c>
      <c r="O1087" s="234" t="s">
        <v>12140</v>
      </c>
      <c r="P1087" s="234" t="s">
        <v>6999</v>
      </c>
      <c r="Q1087" s="234"/>
      <c r="R1087" s="234" t="s">
        <v>451</v>
      </c>
      <c r="S1087" t="b">
        <v>0</v>
      </c>
      <c r="T1087" s="242"/>
      <c r="U1087" s="103">
        <v>1</v>
      </c>
      <c r="V1087" s="234" t="s">
        <v>272</v>
      </c>
      <c r="W1087" s="103">
        <v>1</v>
      </c>
      <c r="X1087" s="234" t="s">
        <v>272</v>
      </c>
      <c r="Y1087" s="242"/>
      <c r="Z1087" s="242"/>
      <c r="AA1087" s="103"/>
      <c r="AB1087" s="234" t="s">
        <v>13849</v>
      </c>
      <c r="AC1087" s="243">
        <v>44253.551990740743</v>
      </c>
      <c r="AD1087" s="234" t="s">
        <v>12763</v>
      </c>
      <c r="AE1087" s="235" t="s">
        <v>13850</v>
      </c>
      <c r="AF1087" s="237"/>
      <c r="AG1087" s="234" t="s">
        <v>482</v>
      </c>
      <c r="AH1087" s="241"/>
      <c r="AI1087" t="b">
        <v>1</v>
      </c>
      <c r="AJ1087" t="b">
        <v>0</v>
      </c>
      <c r="AK1087" s="234"/>
      <c r="AL1087" s="103"/>
      <c r="AM1087" t="b">
        <v>0</v>
      </c>
      <c r="AN1087" s="234"/>
      <c r="AO1087" s="103"/>
      <c r="AP1087" s="241"/>
      <c r="AQ1087" s="241"/>
      <c r="AR1087" s="241"/>
      <c r="AS1087" s="241"/>
      <c r="AT1087" s="234"/>
      <c r="AU1087" s="234" t="s">
        <v>7085</v>
      </c>
      <c r="AV1087" t="b">
        <v>0</v>
      </c>
      <c r="AW1087" t="b">
        <v>0</v>
      </c>
      <c r="AX1087" s="241"/>
      <c r="AY1087" s="241"/>
      <c r="AZ1087" s="234"/>
      <c r="BA1087" s="234"/>
      <c r="BB1087" s="234"/>
      <c r="BC1087" t="b">
        <v>0</v>
      </c>
      <c r="BD1087" s="234" t="s">
        <v>7008</v>
      </c>
      <c r="BE1087" s="234" t="s">
        <v>7009</v>
      </c>
      <c r="BF1087" s="234" t="s">
        <v>7027</v>
      </c>
      <c r="BG1087" s="234" t="s">
        <v>8373</v>
      </c>
      <c r="BH1087" s="234" t="s">
        <v>55</v>
      </c>
      <c r="BI1087" s="243">
        <v>44573.402754629627</v>
      </c>
      <c r="BJ1087" s="234" t="s">
        <v>442</v>
      </c>
      <c r="BK1087" s="234" t="s">
        <v>451</v>
      </c>
      <c r="BL1087" s="234" t="s">
        <v>451</v>
      </c>
      <c r="BM1087" s="234" t="s">
        <v>451</v>
      </c>
      <c r="BN1087" s="241"/>
      <c r="BO1087" t="b">
        <v>0</v>
      </c>
      <c r="BP1087" t="b">
        <v>0</v>
      </c>
      <c r="BQ1087" t="b">
        <v>0</v>
      </c>
      <c r="BR1087" s="241"/>
      <c r="BS1087" s="241"/>
      <c r="BT1087" s="234" t="s">
        <v>7012</v>
      </c>
      <c r="BU1087" t="b">
        <v>0</v>
      </c>
      <c r="BV1087" s="103"/>
      <c r="BW1087" s="235" t="s">
        <v>13851</v>
      </c>
      <c r="BX1087" s="234" t="s">
        <v>13852</v>
      </c>
      <c r="BY1087" s="234" t="s">
        <v>56</v>
      </c>
      <c r="BZ1087" s="234" t="s">
        <v>7014</v>
      </c>
    </row>
    <row r="1088" spans="1:78" x14ac:dyDescent="0.25">
      <c r="A1088" s="5">
        <v>1109</v>
      </c>
      <c r="B1088" s="234" t="s">
        <v>13853</v>
      </c>
      <c r="C1088" s="234" t="s">
        <v>13854</v>
      </c>
      <c r="D1088" s="234" t="s">
        <v>13847</v>
      </c>
      <c r="E1088" s="234" t="s">
        <v>13847</v>
      </c>
      <c r="F1088" s="234" t="s">
        <v>6993</v>
      </c>
      <c r="G1088" s="234" t="s">
        <v>7302</v>
      </c>
      <c r="H1088" s="234" t="s">
        <v>6994</v>
      </c>
      <c r="I1088" s="242"/>
      <c r="J1088" s="242">
        <v>44209</v>
      </c>
      <c r="K1088" s="234" t="s">
        <v>7430</v>
      </c>
      <c r="L1088" s="242">
        <v>44211</v>
      </c>
      <c r="M1088" s="234" t="s">
        <v>6996</v>
      </c>
      <c r="N1088" s="234" t="s">
        <v>13848</v>
      </c>
      <c r="O1088" s="234" t="s">
        <v>12140</v>
      </c>
      <c r="P1088" s="234" t="s">
        <v>6999</v>
      </c>
      <c r="Q1088" s="234"/>
      <c r="R1088" s="234" t="s">
        <v>451</v>
      </c>
      <c r="S1088" t="b">
        <v>0</v>
      </c>
      <c r="T1088" s="242"/>
      <c r="U1088" s="103">
        <v>1</v>
      </c>
      <c r="V1088" s="234" t="s">
        <v>272</v>
      </c>
      <c r="W1088" s="103">
        <v>1</v>
      </c>
      <c r="X1088" s="234" t="s">
        <v>272</v>
      </c>
      <c r="Y1088" s="242"/>
      <c r="Z1088" s="242"/>
      <c r="AA1088" s="103"/>
      <c r="AB1088" s="234" t="s">
        <v>13849</v>
      </c>
      <c r="AC1088" s="243">
        <v>44253.551979166667</v>
      </c>
      <c r="AD1088" s="234" t="s">
        <v>12763</v>
      </c>
      <c r="AE1088" s="235" t="s">
        <v>13855</v>
      </c>
      <c r="AF1088" s="237"/>
      <c r="AG1088" s="234" t="s">
        <v>482</v>
      </c>
      <c r="AH1088" s="241"/>
      <c r="AI1088" t="b">
        <v>1</v>
      </c>
      <c r="AJ1088" t="b">
        <v>0</v>
      </c>
      <c r="AK1088" s="234"/>
      <c r="AL1088" s="103"/>
      <c r="AM1088" t="b">
        <v>0</v>
      </c>
      <c r="AN1088" s="234"/>
      <c r="AO1088" s="103"/>
      <c r="AP1088" s="241"/>
      <c r="AQ1088" s="241"/>
      <c r="AR1088" s="241"/>
      <c r="AS1088" s="241"/>
      <c r="AT1088" s="234"/>
      <c r="AU1088" s="234" t="s">
        <v>7085</v>
      </c>
      <c r="AV1088" t="b">
        <v>0</v>
      </c>
      <c r="AW1088" t="b">
        <v>0</v>
      </c>
      <c r="AX1088" s="241"/>
      <c r="AY1088" s="241"/>
      <c r="AZ1088" s="234"/>
      <c r="BA1088" s="234"/>
      <c r="BB1088" s="234"/>
      <c r="BC1088" t="b">
        <v>0</v>
      </c>
      <c r="BD1088" s="234" t="s">
        <v>7008</v>
      </c>
      <c r="BE1088" s="234" t="s">
        <v>7009</v>
      </c>
      <c r="BF1088" s="234" t="s">
        <v>7027</v>
      </c>
      <c r="BG1088" s="234" t="s">
        <v>8373</v>
      </c>
      <c r="BH1088" s="234" t="s">
        <v>55</v>
      </c>
      <c r="BI1088" s="243">
        <v>44573.402754629627</v>
      </c>
      <c r="BJ1088" s="234" t="s">
        <v>442</v>
      </c>
      <c r="BK1088" s="234" t="s">
        <v>451</v>
      </c>
      <c r="BL1088" s="234" t="s">
        <v>451</v>
      </c>
      <c r="BM1088" s="234" t="s">
        <v>451</v>
      </c>
      <c r="BN1088" s="241"/>
      <c r="BO1088" t="b">
        <v>0</v>
      </c>
      <c r="BP1088" t="b">
        <v>0</v>
      </c>
      <c r="BQ1088" t="b">
        <v>0</v>
      </c>
      <c r="BR1088" s="241"/>
      <c r="BS1088" s="241"/>
      <c r="BT1088" s="234" t="s">
        <v>7012</v>
      </c>
      <c r="BU1088" t="b">
        <v>0</v>
      </c>
      <c r="BV1088" s="103"/>
      <c r="BW1088" s="235" t="s">
        <v>13856</v>
      </c>
      <c r="BX1088" s="234" t="s">
        <v>13857</v>
      </c>
      <c r="BY1088" s="234" t="s">
        <v>56</v>
      </c>
      <c r="BZ1088" s="234" t="s">
        <v>7014</v>
      </c>
    </row>
    <row r="1089" spans="1:78" x14ac:dyDescent="0.25">
      <c r="A1089" s="5">
        <v>1108</v>
      </c>
      <c r="B1089" s="234" t="s">
        <v>13858</v>
      </c>
      <c r="C1089" s="234" t="s">
        <v>13859</v>
      </c>
      <c r="D1089" s="234" t="s">
        <v>11753</v>
      </c>
      <c r="E1089" s="234" t="s">
        <v>11754</v>
      </c>
      <c r="F1089" s="234" t="s">
        <v>7156</v>
      </c>
      <c r="G1089" s="234" t="s">
        <v>7856</v>
      </c>
      <c r="H1089" s="234" t="s">
        <v>7018</v>
      </c>
      <c r="I1089" s="242"/>
      <c r="J1089" s="242">
        <v>44211</v>
      </c>
      <c r="K1089" s="234" t="s">
        <v>7430</v>
      </c>
      <c r="L1089" s="242">
        <v>44211</v>
      </c>
      <c r="M1089" s="234" t="s">
        <v>7159</v>
      </c>
      <c r="N1089" s="234" t="s">
        <v>11756</v>
      </c>
      <c r="O1089" s="234" t="s">
        <v>11898</v>
      </c>
      <c r="P1089" s="234" t="s">
        <v>6999</v>
      </c>
      <c r="Q1089" s="234"/>
      <c r="R1089" s="234" t="s">
        <v>451</v>
      </c>
      <c r="S1089" t="b">
        <v>0</v>
      </c>
      <c r="T1089" s="242"/>
      <c r="U1089" s="103">
        <v>5</v>
      </c>
      <c r="V1089" s="234" t="s">
        <v>272</v>
      </c>
      <c r="W1089" s="103">
        <v>5</v>
      </c>
      <c r="X1089" s="234" t="s">
        <v>272</v>
      </c>
      <c r="Y1089" s="242"/>
      <c r="Z1089" s="242"/>
      <c r="AA1089" s="103"/>
      <c r="AB1089" s="234" t="s">
        <v>11758</v>
      </c>
      <c r="AC1089" s="243">
        <v>44253.551944444444</v>
      </c>
      <c r="AD1089" s="234" t="s">
        <v>12763</v>
      </c>
      <c r="AE1089" s="235" t="s">
        <v>13860</v>
      </c>
      <c r="AF1089" s="237"/>
      <c r="AG1089" s="234" t="s">
        <v>482</v>
      </c>
      <c r="AH1089" s="241"/>
      <c r="AI1089" t="b">
        <v>1</v>
      </c>
      <c r="AJ1089" t="b">
        <v>0</v>
      </c>
      <c r="AK1089" s="234"/>
      <c r="AL1089" s="103"/>
      <c r="AM1089" t="b">
        <v>0</v>
      </c>
      <c r="AN1089" s="234"/>
      <c r="AO1089" s="103"/>
      <c r="AP1089" s="241"/>
      <c r="AQ1089" s="241"/>
      <c r="AR1089" s="241"/>
      <c r="AS1089" s="241"/>
      <c r="AT1089" s="234" t="s">
        <v>7005</v>
      </c>
      <c r="AU1089" s="234" t="s">
        <v>7085</v>
      </c>
      <c r="AV1089" t="b">
        <v>0</v>
      </c>
      <c r="AW1089" t="b">
        <v>0</v>
      </c>
      <c r="AX1089" s="241"/>
      <c r="AY1089" s="241"/>
      <c r="AZ1089" s="234"/>
      <c r="BA1089" s="234"/>
      <c r="BB1089" s="234"/>
      <c r="BC1089" t="b">
        <v>0</v>
      </c>
      <c r="BD1089" s="234" t="s">
        <v>7170</v>
      </c>
      <c r="BE1089" s="234" t="s">
        <v>7026</v>
      </c>
      <c r="BF1089" s="234" t="s">
        <v>7027</v>
      </c>
      <c r="BG1089" s="234" t="s">
        <v>7010</v>
      </c>
      <c r="BH1089" s="234" t="s">
        <v>55</v>
      </c>
      <c r="BI1089" s="243">
        <v>44573.401898148149</v>
      </c>
      <c r="BJ1089" s="234" t="s">
        <v>442</v>
      </c>
      <c r="BK1089" s="234" t="s">
        <v>451</v>
      </c>
      <c r="BL1089" s="234" t="s">
        <v>451</v>
      </c>
      <c r="BM1089" s="234" t="s">
        <v>451</v>
      </c>
      <c r="BN1089" s="241"/>
      <c r="BO1089" t="b">
        <v>0</v>
      </c>
      <c r="BP1089" t="b">
        <v>0</v>
      </c>
      <c r="BQ1089" t="b">
        <v>0</v>
      </c>
      <c r="BR1089" s="241"/>
      <c r="BS1089" s="241"/>
      <c r="BT1089" s="234" t="s">
        <v>7012</v>
      </c>
      <c r="BU1089" t="b">
        <v>0</v>
      </c>
      <c r="BV1089" s="103"/>
      <c r="BW1089" s="235" t="s">
        <v>13861</v>
      </c>
      <c r="BX1089" s="234" t="s">
        <v>13860</v>
      </c>
      <c r="BY1089" s="234" t="s">
        <v>56</v>
      </c>
      <c r="BZ1089" s="234" t="s">
        <v>7014</v>
      </c>
    </row>
    <row r="1090" spans="1:78" x14ac:dyDescent="0.25">
      <c r="A1090" s="5">
        <v>1107</v>
      </c>
      <c r="B1090" s="234" t="s">
        <v>13862</v>
      </c>
      <c r="C1090" s="234" t="s">
        <v>13863</v>
      </c>
      <c r="D1090" s="234"/>
      <c r="E1090" s="234" t="s">
        <v>13864</v>
      </c>
      <c r="F1090" s="234" t="s">
        <v>6993</v>
      </c>
      <c r="G1090" s="234" t="s">
        <v>7244</v>
      </c>
      <c r="H1090" s="234" t="s">
        <v>6994</v>
      </c>
      <c r="I1090" s="242"/>
      <c r="J1090" s="242">
        <v>44210</v>
      </c>
      <c r="K1090" s="234" t="s">
        <v>7430</v>
      </c>
      <c r="L1090" s="242">
        <v>44211</v>
      </c>
      <c r="M1090" s="234" t="s">
        <v>6996</v>
      </c>
      <c r="N1090" s="234" t="s">
        <v>13865</v>
      </c>
      <c r="O1090" s="234" t="s">
        <v>13866</v>
      </c>
      <c r="P1090" s="234" t="s">
        <v>6999</v>
      </c>
      <c r="Q1090" s="234"/>
      <c r="R1090" s="234" t="s">
        <v>451</v>
      </c>
      <c r="S1090" t="b">
        <v>0</v>
      </c>
      <c r="T1090" s="242"/>
      <c r="U1090" s="103">
        <v>5</v>
      </c>
      <c r="V1090" s="234" t="s">
        <v>272</v>
      </c>
      <c r="W1090" s="103">
        <v>5</v>
      </c>
      <c r="X1090" s="234" t="s">
        <v>272</v>
      </c>
      <c r="Y1090" s="242"/>
      <c r="Z1090" s="242"/>
      <c r="AA1090" s="103"/>
      <c r="AB1090" s="234"/>
      <c r="AC1090" s="243">
        <v>44253.551932870374</v>
      </c>
      <c r="AD1090" s="234" t="s">
        <v>12763</v>
      </c>
      <c r="AE1090" s="235" t="s">
        <v>13867</v>
      </c>
      <c r="AF1090" s="237"/>
      <c r="AG1090" s="234" t="s">
        <v>482</v>
      </c>
      <c r="AH1090" s="241"/>
      <c r="AI1090" t="b">
        <v>1</v>
      </c>
      <c r="AJ1090" t="b">
        <v>0</v>
      </c>
      <c r="AK1090" s="234"/>
      <c r="AL1090" s="103"/>
      <c r="AM1090" t="b">
        <v>0</v>
      </c>
      <c r="AN1090" s="234"/>
      <c r="AO1090" s="103"/>
      <c r="AP1090" s="241"/>
      <c r="AQ1090" s="241"/>
      <c r="AR1090" s="241"/>
      <c r="AS1090" s="241"/>
      <c r="AT1090" s="234"/>
      <c r="AU1090" s="234" t="s">
        <v>7085</v>
      </c>
      <c r="AV1090" t="b">
        <v>0</v>
      </c>
      <c r="AW1090" t="b">
        <v>0</v>
      </c>
      <c r="AX1090" s="241"/>
      <c r="AY1090" s="241"/>
      <c r="AZ1090" s="234"/>
      <c r="BA1090" s="234"/>
      <c r="BB1090" s="234"/>
      <c r="BC1090" t="b">
        <v>1</v>
      </c>
      <c r="BD1090" s="234" t="s">
        <v>7008</v>
      </c>
      <c r="BE1090" s="234" t="s">
        <v>7009</v>
      </c>
      <c r="BF1090" s="234" t="s">
        <v>7027</v>
      </c>
      <c r="BG1090" s="234" t="s">
        <v>8373</v>
      </c>
      <c r="BH1090" s="234" t="s">
        <v>55</v>
      </c>
      <c r="BI1090" s="243">
        <v>44573.402754629627</v>
      </c>
      <c r="BJ1090" s="234" t="s">
        <v>442</v>
      </c>
      <c r="BK1090" s="234" t="s">
        <v>451</v>
      </c>
      <c r="BL1090" s="234" t="s">
        <v>451</v>
      </c>
      <c r="BM1090" s="234" t="s">
        <v>451</v>
      </c>
      <c r="BN1090" s="241"/>
      <c r="BO1090" t="b">
        <v>0</v>
      </c>
      <c r="BP1090" t="b">
        <v>0</v>
      </c>
      <c r="BQ1090" t="b">
        <v>0</v>
      </c>
      <c r="BR1090" s="241"/>
      <c r="BS1090" s="241"/>
      <c r="BT1090" s="234" t="s">
        <v>7012</v>
      </c>
      <c r="BU1090" t="b">
        <v>0</v>
      </c>
      <c r="BV1090" s="103"/>
      <c r="BW1090" s="235" t="s">
        <v>13868</v>
      </c>
      <c r="BX1090" s="234" t="s">
        <v>13869</v>
      </c>
      <c r="BY1090" s="234" t="s">
        <v>56</v>
      </c>
      <c r="BZ1090" s="234" t="s">
        <v>7014</v>
      </c>
    </row>
    <row r="1091" spans="1:78" x14ac:dyDescent="0.25">
      <c r="A1091" s="5">
        <v>1106</v>
      </c>
      <c r="B1091" s="234" t="s">
        <v>13870</v>
      </c>
      <c r="C1091" s="234" t="s">
        <v>13871</v>
      </c>
      <c r="D1091" s="234"/>
      <c r="E1091" s="234" t="s">
        <v>13864</v>
      </c>
      <c r="F1091" s="234" t="s">
        <v>6993</v>
      </c>
      <c r="G1091" s="234" t="s">
        <v>7244</v>
      </c>
      <c r="H1091" s="234" t="s">
        <v>6994</v>
      </c>
      <c r="I1091" s="242"/>
      <c r="J1091" s="242">
        <v>44211</v>
      </c>
      <c r="K1091" s="234" t="s">
        <v>7430</v>
      </c>
      <c r="L1091" s="242">
        <v>44211</v>
      </c>
      <c r="M1091" s="234" t="s">
        <v>6996</v>
      </c>
      <c r="N1091" s="234" t="s">
        <v>13865</v>
      </c>
      <c r="O1091" s="234" t="s">
        <v>13866</v>
      </c>
      <c r="P1091" s="234" t="s">
        <v>6999</v>
      </c>
      <c r="Q1091" s="234"/>
      <c r="R1091" s="234" t="s">
        <v>451</v>
      </c>
      <c r="S1091" t="b">
        <v>0</v>
      </c>
      <c r="T1091" s="242"/>
      <c r="U1091" s="103">
        <v>8</v>
      </c>
      <c r="V1091" s="234" t="s">
        <v>272</v>
      </c>
      <c r="W1091" s="103">
        <v>8</v>
      </c>
      <c r="X1091" s="234" t="s">
        <v>272</v>
      </c>
      <c r="Y1091" s="242"/>
      <c r="Z1091" s="242"/>
      <c r="AA1091" s="103"/>
      <c r="AB1091" s="234"/>
      <c r="AC1091" s="243">
        <v>44253.551898148151</v>
      </c>
      <c r="AD1091" s="234" t="s">
        <v>12763</v>
      </c>
      <c r="AE1091" s="235" t="s">
        <v>13872</v>
      </c>
      <c r="AF1091" s="237"/>
      <c r="AG1091" s="234" t="s">
        <v>482</v>
      </c>
      <c r="AH1091" s="241"/>
      <c r="AI1091" t="b">
        <v>1</v>
      </c>
      <c r="AJ1091" t="b">
        <v>0</v>
      </c>
      <c r="AK1091" s="234"/>
      <c r="AL1091" s="103"/>
      <c r="AM1091" t="b">
        <v>0</v>
      </c>
      <c r="AN1091" s="234"/>
      <c r="AO1091" s="103"/>
      <c r="AP1091" s="241"/>
      <c r="AQ1091" s="241"/>
      <c r="AR1091" s="241"/>
      <c r="AS1091" s="241"/>
      <c r="AT1091" s="234"/>
      <c r="AU1091" s="234" t="s">
        <v>7085</v>
      </c>
      <c r="AV1091" t="b">
        <v>0</v>
      </c>
      <c r="AW1091" t="b">
        <v>0</v>
      </c>
      <c r="AX1091" s="241"/>
      <c r="AY1091" s="241"/>
      <c r="AZ1091" s="234"/>
      <c r="BA1091" s="234"/>
      <c r="BB1091" s="234"/>
      <c r="BC1091" t="b">
        <v>1</v>
      </c>
      <c r="BD1091" s="234" t="s">
        <v>7008</v>
      </c>
      <c r="BE1091" s="234" t="s">
        <v>7009</v>
      </c>
      <c r="BF1091" s="234" t="s">
        <v>7027</v>
      </c>
      <c r="BG1091" s="234" t="s">
        <v>8373</v>
      </c>
      <c r="BH1091" s="234" t="s">
        <v>55</v>
      </c>
      <c r="BI1091" s="243">
        <v>44573.402754629627</v>
      </c>
      <c r="BJ1091" s="234" t="s">
        <v>442</v>
      </c>
      <c r="BK1091" s="234" t="s">
        <v>451</v>
      </c>
      <c r="BL1091" s="234" t="s">
        <v>451</v>
      </c>
      <c r="BM1091" s="234" t="s">
        <v>451</v>
      </c>
      <c r="BN1091" s="241"/>
      <c r="BO1091" t="b">
        <v>0</v>
      </c>
      <c r="BP1091" t="b">
        <v>0</v>
      </c>
      <c r="BQ1091" t="b">
        <v>0</v>
      </c>
      <c r="BR1091" s="241"/>
      <c r="BS1091" s="241"/>
      <c r="BT1091" s="234" t="s">
        <v>7012</v>
      </c>
      <c r="BU1091" t="b">
        <v>0</v>
      </c>
      <c r="BV1091" s="103"/>
      <c r="BW1091" s="235" t="s">
        <v>13873</v>
      </c>
      <c r="BX1091" s="234" t="s">
        <v>13874</v>
      </c>
      <c r="BY1091" s="234" t="s">
        <v>56</v>
      </c>
      <c r="BZ1091" s="234" t="s">
        <v>7014</v>
      </c>
    </row>
    <row r="1092" spans="1:78" x14ac:dyDescent="0.25">
      <c r="A1092" s="5">
        <v>1105</v>
      </c>
      <c r="B1092" s="234" t="s">
        <v>13875</v>
      </c>
      <c r="C1092" s="234" t="s">
        <v>13876</v>
      </c>
      <c r="D1092" s="234" t="s">
        <v>11071</v>
      </c>
      <c r="E1092" s="234" t="s">
        <v>11675</v>
      </c>
      <c r="F1092" s="234" t="s">
        <v>6993</v>
      </c>
      <c r="G1092" s="234" t="s">
        <v>7244</v>
      </c>
      <c r="H1092" s="234" t="s">
        <v>6994</v>
      </c>
      <c r="I1092" s="242"/>
      <c r="J1092" s="242">
        <v>44210</v>
      </c>
      <c r="K1092" s="234" t="s">
        <v>7430</v>
      </c>
      <c r="L1092" s="242">
        <v>44224</v>
      </c>
      <c r="M1092" s="234" t="s">
        <v>6996</v>
      </c>
      <c r="N1092" s="234" t="s">
        <v>11072</v>
      </c>
      <c r="O1092" s="234" t="s">
        <v>9585</v>
      </c>
      <c r="P1092" s="234" t="s">
        <v>6999</v>
      </c>
      <c r="Q1092" s="234"/>
      <c r="R1092" s="234" t="s">
        <v>451</v>
      </c>
      <c r="S1092" t="b">
        <v>0</v>
      </c>
      <c r="T1092" s="242"/>
      <c r="U1092" s="103">
        <v>75</v>
      </c>
      <c r="V1092" s="234" t="s">
        <v>272</v>
      </c>
      <c r="W1092" s="103">
        <v>75</v>
      </c>
      <c r="X1092" s="234" t="s">
        <v>272</v>
      </c>
      <c r="Y1092" s="242"/>
      <c r="Z1092" s="242"/>
      <c r="AA1092" s="103"/>
      <c r="AB1092" s="234" t="s">
        <v>11073</v>
      </c>
      <c r="AC1092" s="243">
        <v>44253.551886574074</v>
      </c>
      <c r="AD1092" s="234" t="s">
        <v>12763</v>
      </c>
      <c r="AE1092" s="235" t="s">
        <v>13877</v>
      </c>
      <c r="AF1092" s="237"/>
      <c r="AG1092" s="234" t="s">
        <v>482</v>
      </c>
      <c r="AH1092" s="241"/>
      <c r="AI1092" t="b">
        <v>1</v>
      </c>
      <c r="AJ1092" t="b">
        <v>0</v>
      </c>
      <c r="AK1092" s="234"/>
      <c r="AL1092" s="103"/>
      <c r="AM1092" t="b">
        <v>0</v>
      </c>
      <c r="AN1092" s="234"/>
      <c r="AO1092" s="103"/>
      <c r="AP1092" s="241"/>
      <c r="AQ1092" s="241"/>
      <c r="AR1092" s="241"/>
      <c r="AS1092" s="241"/>
      <c r="AT1092" s="234" t="s">
        <v>7005</v>
      </c>
      <c r="AU1092" s="234" t="s">
        <v>7085</v>
      </c>
      <c r="AV1092" t="b">
        <v>0</v>
      </c>
      <c r="AW1092" t="b">
        <v>0</v>
      </c>
      <c r="AX1092" s="241"/>
      <c r="AY1092" s="241"/>
      <c r="AZ1092" s="234"/>
      <c r="BA1092" s="234"/>
      <c r="BB1092" s="234"/>
      <c r="BC1092" t="b">
        <v>0</v>
      </c>
      <c r="BD1092" s="234" t="s">
        <v>7008</v>
      </c>
      <c r="BE1092" s="234" t="s">
        <v>7009</v>
      </c>
      <c r="BF1092" s="234" t="s">
        <v>7027</v>
      </c>
      <c r="BG1092" s="234" t="s">
        <v>8373</v>
      </c>
      <c r="BH1092" s="234" t="s">
        <v>55</v>
      </c>
      <c r="BI1092" s="243">
        <v>44573.402754629627</v>
      </c>
      <c r="BJ1092" s="234" t="s">
        <v>442</v>
      </c>
      <c r="BK1092" s="234" t="s">
        <v>451</v>
      </c>
      <c r="BL1092" s="234" t="s">
        <v>451</v>
      </c>
      <c r="BM1092" s="234" t="s">
        <v>451</v>
      </c>
      <c r="BN1092" s="241"/>
      <c r="BO1092" t="b">
        <v>0</v>
      </c>
      <c r="BP1092" t="b">
        <v>0</v>
      </c>
      <c r="BQ1092" t="b">
        <v>0</v>
      </c>
      <c r="BR1092" s="241"/>
      <c r="BS1092" s="241"/>
      <c r="BT1092" s="234" t="s">
        <v>7012</v>
      </c>
      <c r="BU1092" t="b">
        <v>0</v>
      </c>
      <c r="BV1092" s="103"/>
      <c r="BW1092" s="235" t="s">
        <v>13878</v>
      </c>
      <c r="BX1092" s="234" t="s">
        <v>13879</v>
      </c>
      <c r="BY1092" s="234" t="s">
        <v>56</v>
      </c>
      <c r="BZ1092" s="234" t="s">
        <v>7014</v>
      </c>
    </row>
    <row r="1093" spans="1:78" x14ac:dyDescent="0.25">
      <c r="A1093" s="5">
        <v>1104</v>
      </c>
      <c r="B1093" s="234" t="s">
        <v>13880</v>
      </c>
      <c r="C1093" s="234" t="s">
        <v>13881</v>
      </c>
      <c r="D1093" s="234" t="s">
        <v>11071</v>
      </c>
      <c r="E1093" s="234" t="s">
        <v>11675</v>
      </c>
      <c r="F1093" s="234" t="s">
        <v>6993</v>
      </c>
      <c r="G1093" s="234" t="s">
        <v>7244</v>
      </c>
      <c r="H1093" s="234" t="s">
        <v>6994</v>
      </c>
      <c r="I1093" s="242"/>
      <c r="J1093" s="242">
        <v>44210</v>
      </c>
      <c r="K1093" s="234" t="s">
        <v>7430</v>
      </c>
      <c r="L1093" s="242">
        <v>44223</v>
      </c>
      <c r="M1093" s="234" t="s">
        <v>6996</v>
      </c>
      <c r="N1093" s="234" t="s">
        <v>11072</v>
      </c>
      <c r="O1093" s="234" t="s">
        <v>9585</v>
      </c>
      <c r="P1093" s="234" t="s">
        <v>6999</v>
      </c>
      <c r="Q1093" s="234"/>
      <c r="R1093" s="234" t="s">
        <v>451</v>
      </c>
      <c r="S1093" t="b">
        <v>0</v>
      </c>
      <c r="T1093" s="242"/>
      <c r="U1093" s="103">
        <v>4</v>
      </c>
      <c r="V1093" s="234" t="s">
        <v>272</v>
      </c>
      <c r="W1093" s="103">
        <v>4</v>
      </c>
      <c r="X1093" s="234" t="s">
        <v>272</v>
      </c>
      <c r="Y1093" s="242"/>
      <c r="Z1093" s="242"/>
      <c r="AA1093" s="103"/>
      <c r="AB1093" s="234" t="s">
        <v>11073</v>
      </c>
      <c r="AC1093" s="243">
        <v>44253.551863425928</v>
      </c>
      <c r="AD1093" s="234" t="s">
        <v>12763</v>
      </c>
      <c r="AE1093" s="235" t="s">
        <v>13882</v>
      </c>
      <c r="AF1093" s="237"/>
      <c r="AG1093" s="234" t="s">
        <v>482</v>
      </c>
      <c r="AH1093" s="241"/>
      <c r="AI1093" t="b">
        <v>1</v>
      </c>
      <c r="AJ1093" t="b">
        <v>0</v>
      </c>
      <c r="AK1093" s="234"/>
      <c r="AL1093" s="103"/>
      <c r="AM1093" t="b">
        <v>0</v>
      </c>
      <c r="AN1093" s="234"/>
      <c r="AO1093" s="103"/>
      <c r="AP1093" s="241"/>
      <c r="AQ1093" s="241"/>
      <c r="AR1093" s="241"/>
      <c r="AS1093" s="241"/>
      <c r="AT1093" s="234" t="s">
        <v>7005</v>
      </c>
      <c r="AU1093" s="234" t="s">
        <v>7085</v>
      </c>
      <c r="AV1093" t="b">
        <v>0</v>
      </c>
      <c r="AW1093" t="b">
        <v>0</v>
      </c>
      <c r="AX1093" s="241"/>
      <c r="AY1093" s="241"/>
      <c r="AZ1093" s="234"/>
      <c r="BA1093" s="234"/>
      <c r="BB1093" s="234"/>
      <c r="BC1093" t="b">
        <v>0</v>
      </c>
      <c r="BD1093" s="234" t="s">
        <v>7008</v>
      </c>
      <c r="BE1093" s="234" t="s">
        <v>7009</v>
      </c>
      <c r="BF1093" s="234" t="s">
        <v>7027</v>
      </c>
      <c r="BG1093" s="234" t="s">
        <v>8373</v>
      </c>
      <c r="BH1093" s="234" t="s">
        <v>55</v>
      </c>
      <c r="BI1093" s="243">
        <v>44573.402731481481</v>
      </c>
      <c r="BJ1093" s="234" t="s">
        <v>442</v>
      </c>
      <c r="BK1093" s="234" t="s">
        <v>451</v>
      </c>
      <c r="BL1093" s="234" t="s">
        <v>451</v>
      </c>
      <c r="BM1093" s="234" t="s">
        <v>451</v>
      </c>
      <c r="BN1093" s="241"/>
      <c r="BO1093" t="b">
        <v>0</v>
      </c>
      <c r="BP1093" t="b">
        <v>0</v>
      </c>
      <c r="BQ1093" t="b">
        <v>0</v>
      </c>
      <c r="BR1093" s="241"/>
      <c r="BS1093" s="241"/>
      <c r="BT1093" s="234" t="s">
        <v>7012</v>
      </c>
      <c r="BU1093" t="b">
        <v>0</v>
      </c>
      <c r="BV1093" s="103"/>
      <c r="BW1093" s="235" t="s">
        <v>13883</v>
      </c>
      <c r="BX1093" s="234" t="s">
        <v>13884</v>
      </c>
      <c r="BY1093" s="234" t="s">
        <v>56</v>
      </c>
      <c r="BZ1093" s="234" t="s">
        <v>7014</v>
      </c>
    </row>
    <row r="1094" spans="1:78" x14ac:dyDescent="0.25">
      <c r="A1094" s="5">
        <v>1103</v>
      </c>
      <c r="B1094" s="234" t="s">
        <v>13885</v>
      </c>
      <c r="C1094" s="234" t="s">
        <v>13886</v>
      </c>
      <c r="D1094" s="234" t="s">
        <v>9248</v>
      </c>
      <c r="E1094" s="234" t="s">
        <v>9249</v>
      </c>
      <c r="F1094" s="234" t="s">
        <v>7156</v>
      </c>
      <c r="G1094" s="234" t="s">
        <v>7302</v>
      </c>
      <c r="H1094" s="234" t="s">
        <v>6994</v>
      </c>
      <c r="I1094" s="242"/>
      <c r="J1094" s="242">
        <v>44210</v>
      </c>
      <c r="K1094" s="234" t="s">
        <v>7430</v>
      </c>
      <c r="L1094" s="242">
        <v>44210</v>
      </c>
      <c r="M1094" s="234" t="s">
        <v>7066</v>
      </c>
      <c r="N1094" s="234" t="s">
        <v>9250</v>
      </c>
      <c r="O1094" s="234" t="s">
        <v>9251</v>
      </c>
      <c r="P1094" s="234" t="s">
        <v>6999</v>
      </c>
      <c r="Q1094" s="234"/>
      <c r="R1094" s="234" t="s">
        <v>451</v>
      </c>
      <c r="S1094" t="b">
        <v>0</v>
      </c>
      <c r="T1094" s="242"/>
      <c r="U1094" s="103">
        <v>30</v>
      </c>
      <c r="V1094" s="234" t="s">
        <v>272</v>
      </c>
      <c r="W1094" s="103">
        <v>30</v>
      </c>
      <c r="X1094" s="234" t="s">
        <v>272</v>
      </c>
      <c r="Y1094" s="242"/>
      <c r="Z1094" s="242"/>
      <c r="AA1094" s="103"/>
      <c r="AB1094" s="234" t="s">
        <v>9253</v>
      </c>
      <c r="AC1094" s="243">
        <v>44253.551828703705</v>
      </c>
      <c r="AD1094" s="234" t="s">
        <v>12763</v>
      </c>
      <c r="AE1094" s="235" t="s">
        <v>13887</v>
      </c>
      <c r="AF1094" s="237"/>
      <c r="AG1094" s="234" t="s">
        <v>482</v>
      </c>
      <c r="AH1094" s="241"/>
      <c r="AI1094" t="b">
        <v>1</v>
      </c>
      <c r="AJ1094" t="b">
        <v>0</v>
      </c>
      <c r="AK1094" s="234"/>
      <c r="AL1094" s="103"/>
      <c r="AM1094" t="b">
        <v>0</v>
      </c>
      <c r="AN1094" s="234"/>
      <c r="AO1094" s="103"/>
      <c r="AP1094" s="241"/>
      <c r="AQ1094" s="241"/>
      <c r="AR1094" s="241"/>
      <c r="AS1094" s="241"/>
      <c r="AT1094" s="234" t="s">
        <v>7005</v>
      </c>
      <c r="AU1094" s="234" t="s">
        <v>7085</v>
      </c>
      <c r="AV1094" t="b">
        <v>0</v>
      </c>
      <c r="AW1094" t="b">
        <v>0</v>
      </c>
      <c r="AX1094" s="241"/>
      <c r="AY1094" s="241"/>
      <c r="AZ1094" s="234"/>
      <c r="BA1094" s="234"/>
      <c r="BB1094" s="234"/>
      <c r="BC1094" t="b">
        <v>0</v>
      </c>
      <c r="BD1094" s="234" t="s">
        <v>7076</v>
      </c>
      <c r="BE1094" s="234" t="s">
        <v>7009</v>
      </c>
      <c r="BF1094" s="234" t="s">
        <v>7027</v>
      </c>
      <c r="BG1094" s="234" t="s">
        <v>8373</v>
      </c>
      <c r="BH1094" s="234" t="s">
        <v>55</v>
      </c>
      <c r="BI1094" s="243">
        <v>44573.402766203704</v>
      </c>
      <c r="BJ1094" s="234" t="s">
        <v>442</v>
      </c>
      <c r="BK1094" s="234" t="s">
        <v>451</v>
      </c>
      <c r="BL1094" s="234" t="s">
        <v>451</v>
      </c>
      <c r="BM1094" s="234" t="s">
        <v>451</v>
      </c>
      <c r="BN1094" s="241"/>
      <c r="BO1094" t="b">
        <v>0</v>
      </c>
      <c r="BP1094" t="b">
        <v>0</v>
      </c>
      <c r="BQ1094" t="b">
        <v>0</v>
      </c>
      <c r="BR1094" s="241"/>
      <c r="BS1094" s="241"/>
      <c r="BT1094" s="234" t="s">
        <v>7012</v>
      </c>
      <c r="BU1094" t="b">
        <v>0</v>
      </c>
      <c r="BV1094" s="103"/>
      <c r="BW1094" s="235" t="s">
        <v>13888</v>
      </c>
      <c r="BX1094" s="234" t="s">
        <v>13889</v>
      </c>
      <c r="BY1094" s="234" t="s">
        <v>56</v>
      </c>
      <c r="BZ1094" s="234" t="s">
        <v>7014</v>
      </c>
    </row>
    <row r="1095" spans="1:78" x14ac:dyDescent="0.25">
      <c r="A1095" s="5">
        <v>1102</v>
      </c>
      <c r="B1095" s="234" t="s">
        <v>13890</v>
      </c>
      <c r="C1095" s="234" t="s">
        <v>13891</v>
      </c>
      <c r="D1095" s="234" t="s">
        <v>12131</v>
      </c>
      <c r="E1095" s="234" t="s">
        <v>12132</v>
      </c>
      <c r="F1095" s="234" t="s">
        <v>7156</v>
      </c>
      <c r="G1095" s="234" t="s">
        <v>7856</v>
      </c>
      <c r="H1095" s="234" t="s">
        <v>7018</v>
      </c>
      <c r="I1095" s="242"/>
      <c r="J1095" s="242">
        <v>44210</v>
      </c>
      <c r="K1095" s="234" t="s">
        <v>7430</v>
      </c>
      <c r="L1095" s="242">
        <v>44210</v>
      </c>
      <c r="M1095" s="234" t="s">
        <v>6996</v>
      </c>
      <c r="N1095" s="234" t="s">
        <v>11955</v>
      </c>
      <c r="O1095" s="234" t="s">
        <v>11956</v>
      </c>
      <c r="P1095" s="234" t="s">
        <v>6999</v>
      </c>
      <c r="Q1095" s="234"/>
      <c r="R1095" s="234" t="s">
        <v>451</v>
      </c>
      <c r="S1095" t="b">
        <v>0</v>
      </c>
      <c r="T1095" s="242"/>
      <c r="U1095" s="103">
        <v>2</v>
      </c>
      <c r="V1095" s="234" t="s">
        <v>272</v>
      </c>
      <c r="W1095" s="103">
        <v>2</v>
      </c>
      <c r="X1095" s="234" t="s">
        <v>272</v>
      </c>
      <c r="Y1095" s="242"/>
      <c r="Z1095" s="242"/>
      <c r="AA1095" s="103"/>
      <c r="AB1095" s="234" t="s">
        <v>12134</v>
      </c>
      <c r="AC1095" s="243">
        <v>44253.551793981482</v>
      </c>
      <c r="AD1095" s="234" t="s">
        <v>12763</v>
      </c>
      <c r="AE1095" s="235" t="s">
        <v>13892</v>
      </c>
      <c r="AF1095" s="237"/>
      <c r="AG1095" s="234" t="s">
        <v>482</v>
      </c>
      <c r="AH1095" s="241"/>
      <c r="AI1095" t="b">
        <v>1</v>
      </c>
      <c r="AJ1095" t="b">
        <v>0</v>
      </c>
      <c r="AK1095" s="234"/>
      <c r="AL1095" s="103"/>
      <c r="AM1095" t="b">
        <v>0</v>
      </c>
      <c r="AN1095" s="234"/>
      <c r="AO1095" s="103"/>
      <c r="AP1095" s="241"/>
      <c r="AQ1095" s="241"/>
      <c r="AR1095" s="241"/>
      <c r="AS1095" s="241"/>
      <c r="AT1095" s="234" t="s">
        <v>7005</v>
      </c>
      <c r="AU1095" s="234" t="s">
        <v>7085</v>
      </c>
      <c r="AV1095" t="b">
        <v>0</v>
      </c>
      <c r="AW1095" t="b">
        <v>0</v>
      </c>
      <c r="AX1095" s="241"/>
      <c r="AY1095" s="241"/>
      <c r="AZ1095" s="234"/>
      <c r="BA1095" s="234"/>
      <c r="BB1095" s="234"/>
      <c r="BC1095" t="b">
        <v>0</v>
      </c>
      <c r="BD1095" s="234" t="s">
        <v>7008</v>
      </c>
      <c r="BE1095" s="234" t="s">
        <v>7026</v>
      </c>
      <c r="BF1095" s="234" t="s">
        <v>7027</v>
      </c>
      <c r="BG1095" s="234" t="s">
        <v>7010</v>
      </c>
      <c r="BH1095" s="234" t="s">
        <v>55</v>
      </c>
      <c r="BI1095" s="243">
        <v>44573.401875000003</v>
      </c>
      <c r="BJ1095" s="234" t="s">
        <v>442</v>
      </c>
      <c r="BK1095" s="234" t="s">
        <v>451</v>
      </c>
      <c r="BL1095" s="234" t="s">
        <v>451</v>
      </c>
      <c r="BM1095" s="234" t="s">
        <v>451</v>
      </c>
      <c r="BN1095" s="241"/>
      <c r="BO1095" t="b">
        <v>0</v>
      </c>
      <c r="BP1095" t="b">
        <v>0</v>
      </c>
      <c r="BQ1095" t="b">
        <v>0</v>
      </c>
      <c r="BR1095" s="241"/>
      <c r="BS1095" s="241"/>
      <c r="BT1095" s="234" t="s">
        <v>7012</v>
      </c>
      <c r="BU1095" t="b">
        <v>0</v>
      </c>
      <c r="BV1095" s="103"/>
      <c r="BW1095" s="235" t="s">
        <v>13893</v>
      </c>
      <c r="BX1095" s="234" t="s">
        <v>13892</v>
      </c>
      <c r="BY1095" s="234" t="s">
        <v>56</v>
      </c>
      <c r="BZ1095" s="234" t="s">
        <v>7014</v>
      </c>
    </row>
    <row r="1096" spans="1:78" x14ac:dyDescent="0.25">
      <c r="A1096" s="5">
        <v>1101</v>
      </c>
      <c r="B1096" s="234" t="s">
        <v>13894</v>
      </c>
      <c r="C1096" s="234" t="s">
        <v>13895</v>
      </c>
      <c r="D1096" s="234"/>
      <c r="E1096" s="234" t="s">
        <v>13809</v>
      </c>
      <c r="F1096" s="234" t="s">
        <v>7156</v>
      </c>
      <c r="G1096" s="234" t="s">
        <v>7856</v>
      </c>
      <c r="H1096" s="234" t="s">
        <v>7018</v>
      </c>
      <c r="I1096" s="242"/>
      <c r="J1096" s="242">
        <v>44210</v>
      </c>
      <c r="K1096" s="234" t="s">
        <v>7430</v>
      </c>
      <c r="L1096" s="242">
        <v>44210</v>
      </c>
      <c r="M1096" s="234" t="s">
        <v>7477</v>
      </c>
      <c r="N1096" s="234" t="s">
        <v>7430</v>
      </c>
      <c r="O1096" s="234" t="s">
        <v>12638</v>
      </c>
      <c r="P1096" s="234" t="s">
        <v>6999</v>
      </c>
      <c r="Q1096" s="234"/>
      <c r="R1096" s="234" t="s">
        <v>451</v>
      </c>
      <c r="S1096" t="b">
        <v>0</v>
      </c>
      <c r="T1096" s="242"/>
      <c r="U1096" s="103">
        <v>1</v>
      </c>
      <c r="V1096" s="234" t="s">
        <v>272</v>
      </c>
      <c r="W1096" s="103">
        <v>1</v>
      </c>
      <c r="X1096" s="234" t="s">
        <v>272</v>
      </c>
      <c r="Y1096" s="242"/>
      <c r="Z1096" s="242"/>
      <c r="AA1096" s="103"/>
      <c r="AB1096" s="234"/>
      <c r="AC1096" s="243">
        <v>44253.551770833335</v>
      </c>
      <c r="AD1096" s="234" t="s">
        <v>12763</v>
      </c>
      <c r="AE1096" s="235" t="s">
        <v>13896</v>
      </c>
      <c r="AF1096" s="237"/>
      <c r="AG1096" s="234" t="s">
        <v>482</v>
      </c>
      <c r="AH1096" s="241"/>
      <c r="AI1096" t="b">
        <v>1</v>
      </c>
      <c r="AJ1096" t="b">
        <v>0</v>
      </c>
      <c r="AK1096" s="234"/>
      <c r="AL1096" s="103"/>
      <c r="AM1096" t="b">
        <v>0</v>
      </c>
      <c r="AN1096" s="234"/>
      <c r="AO1096" s="103"/>
      <c r="AP1096" s="241"/>
      <c r="AQ1096" s="241"/>
      <c r="AR1096" s="241"/>
      <c r="AS1096" s="241"/>
      <c r="AT1096" s="234"/>
      <c r="AU1096" s="234" t="s">
        <v>7085</v>
      </c>
      <c r="AV1096" t="b">
        <v>0</v>
      </c>
      <c r="AW1096" t="b">
        <v>0</v>
      </c>
      <c r="AX1096" s="241"/>
      <c r="AY1096" s="241"/>
      <c r="AZ1096" s="234"/>
      <c r="BA1096" s="234"/>
      <c r="BB1096" s="234"/>
      <c r="BC1096" t="b">
        <v>1</v>
      </c>
      <c r="BD1096" s="234" t="s">
        <v>369</v>
      </c>
      <c r="BE1096" s="234" t="s">
        <v>7026</v>
      </c>
      <c r="BF1096" s="234" t="s">
        <v>7027</v>
      </c>
      <c r="BG1096" s="234" t="s">
        <v>7010</v>
      </c>
      <c r="BH1096" s="234" t="s">
        <v>55</v>
      </c>
      <c r="BI1096" s="243">
        <v>44573.401863425926</v>
      </c>
      <c r="BJ1096" s="234" t="s">
        <v>442</v>
      </c>
      <c r="BK1096" s="234" t="s">
        <v>451</v>
      </c>
      <c r="BL1096" s="234" t="s">
        <v>451</v>
      </c>
      <c r="BM1096" s="234" t="s">
        <v>451</v>
      </c>
      <c r="BN1096" s="241"/>
      <c r="BO1096" t="b">
        <v>0</v>
      </c>
      <c r="BP1096" t="b">
        <v>0</v>
      </c>
      <c r="BQ1096" t="b">
        <v>0</v>
      </c>
      <c r="BR1096" s="241"/>
      <c r="BS1096" s="241"/>
      <c r="BT1096" s="234" t="s">
        <v>7012</v>
      </c>
      <c r="BU1096" t="b">
        <v>0</v>
      </c>
      <c r="BV1096" s="103"/>
      <c r="BW1096" s="235" t="s">
        <v>13897</v>
      </c>
      <c r="BX1096" s="234" t="s">
        <v>13896</v>
      </c>
      <c r="BY1096" s="234" t="s">
        <v>56</v>
      </c>
      <c r="BZ1096" s="234" t="s">
        <v>7014</v>
      </c>
    </row>
    <row r="1097" spans="1:78" x14ac:dyDescent="0.25">
      <c r="A1097" s="5">
        <v>1100</v>
      </c>
      <c r="B1097" s="234" t="s">
        <v>13898</v>
      </c>
      <c r="C1097" s="234" t="s">
        <v>13899</v>
      </c>
      <c r="D1097" s="234" t="s">
        <v>11493</v>
      </c>
      <c r="E1097" s="234" t="s">
        <v>11517</v>
      </c>
      <c r="F1097" s="234" t="s">
        <v>7156</v>
      </c>
      <c r="G1097" s="234" t="s">
        <v>7856</v>
      </c>
      <c r="H1097" s="234" t="s">
        <v>7018</v>
      </c>
      <c r="I1097" s="242"/>
      <c r="J1097" s="242">
        <v>44210</v>
      </c>
      <c r="K1097" s="234" t="s">
        <v>7430</v>
      </c>
      <c r="L1097" s="242">
        <v>44210</v>
      </c>
      <c r="M1097" s="234" t="s">
        <v>7228</v>
      </c>
      <c r="N1097" s="234" t="s">
        <v>11496</v>
      </c>
      <c r="O1097" s="234" t="s">
        <v>11497</v>
      </c>
      <c r="P1097" s="234" t="s">
        <v>6999</v>
      </c>
      <c r="Q1097" s="234"/>
      <c r="R1097" s="234" t="s">
        <v>451</v>
      </c>
      <c r="S1097" t="b">
        <v>0</v>
      </c>
      <c r="T1097" s="242"/>
      <c r="U1097" s="103">
        <v>2</v>
      </c>
      <c r="V1097" s="234" t="s">
        <v>272</v>
      </c>
      <c r="W1097" s="103">
        <v>2</v>
      </c>
      <c r="X1097" s="234" t="s">
        <v>272</v>
      </c>
      <c r="Y1097" s="242"/>
      <c r="Z1097" s="242"/>
      <c r="AA1097" s="103"/>
      <c r="AB1097" s="234" t="s">
        <v>11498</v>
      </c>
      <c r="AC1097" s="243">
        <v>44253.551759259259</v>
      </c>
      <c r="AD1097" s="234" t="s">
        <v>12763</v>
      </c>
      <c r="AE1097" s="235" t="s">
        <v>13900</v>
      </c>
      <c r="AF1097" s="237"/>
      <c r="AG1097" s="234" t="s">
        <v>482</v>
      </c>
      <c r="AH1097" s="241"/>
      <c r="AI1097" t="b">
        <v>1</v>
      </c>
      <c r="AJ1097" t="b">
        <v>0</v>
      </c>
      <c r="AK1097" s="234"/>
      <c r="AL1097" s="103"/>
      <c r="AM1097" t="b">
        <v>0</v>
      </c>
      <c r="AN1097" s="234"/>
      <c r="AO1097" s="103"/>
      <c r="AP1097" s="241"/>
      <c r="AQ1097" s="241"/>
      <c r="AR1097" s="241"/>
      <c r="AS1097" s="241"/>
      <c r="AT1097" s="234" t="s">
        <v>7005</v>
      </c>
      <c r="AU1097" s="234" t="s">
        <v>7085</v>
      </c>
      <c r="AV1097" t="b">
        <v>0</v>
      </c>
      <c r="AW1097" t="b">
        <v>0</v>
      </c>
      <c r="AX1097" s="241"/>
      <c r="AY1097" s="241"/>
      <c r="AZ1097" s="234"/>
      <c r="BA1097" s="234"/>
      <c r="BB1097" s="234"/>
      <c r="BC1097" t="b">
        <v>0</v>
      </c>
      <c r="BD1097" s="234" t="s">
        <v>7234</v>
      </c>
      <c r="BE1097" s="234" t="s">
        <v>7026</v>
      </c>
      <c r="BF1097" s="234" t="s">
        <v>7027</v>
      </c>
      <c r="BG1097" s="234" t="s">
        <v>7010</v>
      </c>
      <c r="BH1097" s="234" t="s">
        <v>55</v>
      </c>
      <c r="BI1097" s="243">
        <v>44573.401863425926</v>
      </c>
      <c r="BJ1097" s="234" t="s">
        <v>442</v>
      </c>
      <c r="BK1097" s="234" t="s">
        <v>451</v>
      </c>
      <c r="BL1097" s="234" t="s">
        <v>451</v>
      </c>
      <c r="BM1097" s="234" t="s">
        <v>451</v>
      </c>
      <c r="BN1097" s="241"/>
      <c r="BO1097" t="b">
        <v>0</v>
      </c>
      <c r="BP1097" t="b">
        <v>0</v>
      </c>
      <c r="BQ1097" t="b">
        <v>0</v>
      </c>
      <c r="BR1097" s="241"/>
      <c r="BS1097" s="241"/>
      <c r="BT1097" s="234" t="s">
        <v>7012</v>
      </c>
      <c r="BU1097" t="b">
        <v>0</v>
      </c>
      <c r="BV1097" s="103"/>
      <c r="BW1097" s="235" t="s">
        <v>13901</v>
      </c>
      <c r="BX1097" s="234" t="s">
        <v>13900</v>
      </c>
      <c r="BY1097" s="234" t="s">
        <v>56</v>
      </c>
      <c r="BZ1097" s="234" t="s">
        <v>7014</v>
      </c>
    </row>
    <row r="1098" spans="1:78" x14ac:dyDescent="0.25">
      <c r="A1098" s="5">
        <v>1099</v>
      </c>
      <c r="B1098" s="234" t="s">
        <v>13902</v>
      </c>
      <c r="C1098" s="234" t="s">
        <v>13903</v>
      </c>
      <c r="D1098" s="234" t="s">
        <v>11071</v>
      </c>
      <c r="E1098" s="234" t="s">
        <v>11675</v>
      </c>
      <c r="F1098" s="234" t="s">
        <v>6993</v>
      </c>
      <c r="G1098" s="234" t="s">
        <v>7244</v>
      </c>
      <c r="H1098" s="234" t="s">
        <v>6994</v>
      </c>
      <c r="I1098" s="242"/>
      <c r="J1098" s="242">
        <v>44210</v>
      </c>
      <c r="K1098" s="234" t="s">
        <v>7430</v>
      </c>
      <c r="L1098" s="242">
        <v>44222</v>
      </c>
      <c r="M1098" s="234" t="s">
        <v>6996</v>
      </c>
      <c r="N1098" s="234" t="s">
        <v>11072</v>
      </c>
      <c r="O1098" s="234" t="s">
        <v>9585</v>
      </c>
      <c r="P1098" s="234" t="s">
        <v>6999</v>
      </c>
      <c r="Q1098" s="234"/>
      <c r="R1098" s="234" t="s">
        <v>451</v>
      </c>
      <c r="S1098" t="b">
        <v>0</v>
      </c>
      <c r="T1098" s="242"/>
      <c r="U1098" s="103">
        <v>41</v>
      </c>
      <c r="V1098" s="234" t="s">
        <v>272</v>
      </c>
      <c r="W1098" s="103">
        <v>41</v>
      </c>
      <c r="X1098" s="234" t="s">
        <v>272</v>
      </c>
      <c r="Y1098" s="242"/>
      <c r="Z1098" s="242"/>
      <c r="AA1098" s="103"/>
      <c r="AB1098" s="234" t="s">
        <v>11073</v>
      </c>
      <c r="AC1098" s="243">
        <v>44253.551736111112</v>
      </c>
      <c r="AD1098" s="234" t="s">
        <v>12763</v>
      </c>
      <c r="AE1098" s="235" t="s">
        <v>13904</v>
      </c>
      <c r="AF1098" s="237"/>
      <c r="AG1098" s="234" t="s">
        <v>482</v>
      </c>
      <c r="AH1098" s="241"/>
      <c r="AI1098" t="b">
        <v>1</v>
      </c>
      <c r="AJ1098" t="b">
        <v>0</v>
      </c>
      <c r="AK1098" s="234"/>
      <c r="AL1098" s="103"/>
      <c r="AM1098" t="b">
        <v>0</v>
      </c>
      <c r="AN1098" s="234"/>
      <c r="AO1098" s="103"/>
      <c r="AP1098" s="241"/>
      <c r="AQ1098" s="241"/>
      <c r="AR1098" s="241"/>
      <c r="AS1098" s="241"/>
      <c r="AT1098" s="234" t="s">
        <v>7005</v>
      </c>
      <c r="AU1098" s="234" t="s">
        <v>7085</v>
      </c>
      <c r="AV1098" t="b">
        <v>0</v>
      </c>
      <c r="AW1098" t="b">
        <v>0</v>
      </c>
      <c r="AX1098" s="241"/>
      <c r="AY1098" s="241"/>
      <c r="AZ1098" s="234"/>
      <c r="BA1098" s="234"/>
      <c r="BB1098" s="234"/>
      <c r="BC1098" t="b">
        <v>0</v>
      </c>
      <c r="BD1098" s="234" t="s">
        <v>7008</v>
      </c>
      <c r="BE1098" s="234" t="s">
        <v>7009</v>
      </c>
      <c r="BF1098" s="234" t="s">
        <v>7027</v>
      </c>
      <c r="BG1098" s="234" t="s">
        <v>8373</v>
      </c>
      <c r="BH1098" s="234" t="s">
        <v>55</v>
      </c>
      <c r="BI1098" s="243">
        <v>44573.402743055558</v>
      </c>
      <c r="BJ1098" s="234" t="s">
        <v>442</v>
      </c>
      <c r="BK1098" s="234" t="s">
        <v>451</v>
      </c>
      <c r="BL1098" s="234" t="s">
        <v>451</v>
      </c>
      <c r="BM1098" s="234" t="s">
        <v>451</v>
      </c>
      <c r="BN1098" s="241"/>
      <c r="BO1098" t="b">
        <v>0</v>
      </c>
      <c r="BP1098" t="b">
        <v>0</v>
      </c>
      <c r="BQ1098" t="b">
        <v>0</v>
      </c>
      <c r="BR1098" s="241"/>
      <c r="BS1098" s="241"/>
      <c r="BT1098" s="234" t="s">
        <v>7012</v>
      </c>
      <c r="BU1098" t="b">
        <v>0</v>
      </c>
      <c r="BV1098" s="103"/>
      <c r="BW1098" s="235" t="s">
        <v>13905</v>
      </c>
      <c r="BX1098" s="234" t="s">
        <v>13906</v>
      </c>
      <c r="BY1098" s="234" t="s">
        <v>56</v>
      </c>
      <c r="BZ1098" s="234" t="s">
        <v>7014</v>
      </c>
    </row>
    <row r="1099" spans="1:78" x14ac:dyDescent="0.25">
      <c r="A1099" s="5">
        <v>1098</v>
      </c>
      <c r="B1099" s="234" t="s">
        <v>13907</v>
      </c>
      <c r="C1099" s="234" t="s">
        <v>13908</v>
      </c>
      <c r="D1099" s="234" t="s">
        <v>7573</v>
      </c>
      <c r="E1099" s="234" t="s">
        <v>7573</v>
      </c>
      <c r="F1099" s="234" t="s">
        <v>6993</v>
      </c>
      <c r="G1099" s="234" t="s">
        <v>7315</v>
      </c>
      <c r="H1099" s="234" t="s">
        <v>6994</v>
      </c>
      <c r="I1099" s="242"/>
      <c r="J1099" s="242">
        <v>44210</v>
      </c>
      <c r="K1099" s="234" t="s">
        <v>7430</v>
      </c>
      <c r="L1099" s="242">
        <v>44215</v>
      </c>
      <c r="M1099" s="234" t="s">
        <v>6996</v>
      </c>
      <c r="N1099" s="234" t="s">
        <v>13909</v>
      </c>
      <c r="O1099" s="234" t="s">
        <v>7575</v>
      </c>
      <c r="P1099" s="234" t="s">
        <v>6999</v>
      </c>
      <c r="Q1099" s="234"/>
      <c r="R1099" s="234" t="s">
        <v>451</v>
      </c>
      <c r="S1099" t="b">
        <v>0</v>
      </c>
      <c r="T1099" s="242"/>
      <c r="U1099" s="103">
        <v>1</v>
      </c>
      <c r="V1099" s="234" t="s">
        <v>272</v>
      </c>
      <c r="W1099" s="103">
        <v>1</v>
      </c>
      <c r="X1099" s="234" t="s">
        <v>272</v>
      </c>
      <c r="Y1099" s="242"/>
      <c r="Z1099" s="242"/>
      <c r="AA1099" s="103"/>
      <c r="AB1099" s="234" t="s">
        <v>7577</v>
      </c>
      <c r="AC1099" s="243">
        <v>44253.551712962966</v>
      </c>
      <c r="AD1099" s="234" t="s">
        <v>12763</v>
      </c>
      <c r="AE1099" s="235" t="s">
        <v>13910</v>
      </c>
      <c r="AF1099" s="237"/>
      <c r="AG1099" s="234" t="s">
        <v>482</v>
      </c>
      <c r="AH1099" s="241"/>
      <c r="AI1099" t="b">
        <v>1</v>
      </c>
      <c r="AJ1099" t="b">
        <v>0</v>
      </c>
      <c r="AK1099" s="234"/>
      <c r="AL1099" s="103"/>
      <c r="AM1099" t="b">
        <v>0</v>
      </c>
      <c r="AN1099" s="234"/>
      <c r="AO1099" s="103"/>
      <c r="AP1099" s="241"/>
      <c r="AQ1099" s="241"/>
      <c r="AR1099" s="241"/>
      <c r="AS1099" s="241"/>
      <c r="AT1099" s="234"/>
      <c r="AU1099" s="234" t="s">
        <v>7085</v>
      </c>
      <c r="AV1099" t="b">
        <v>0</v>
      </c>
      <c r="AW1099" t="b">
        <v>0</v>
      </c>
      <c r="AX1099" s="241"/>
      <c r="AY1099" s="241"/>
      <c r="AZ1099" s="234"/>
      <c r="BA1099" s="234"/>
      <c r="BB1099" s="234"/>
      <c r="BC1099" t="b">
        <v>0</v>
      </c>
      <c r="BD1099" s="234" t="s">
        <v>7008</v>
      </c>
      <c r="BE1099" s="234" t="s">
        <v>7009</v>
      </c>
      <c r="BF1099" s="234" t="s">
        <v>7027</v>
      </c>
      <c r="BG1099" s="234" t="s">
        <v>7028</v>
      </c>
      <c r="BH1099" s="234" t="s">
        <v>55</v>
      </c>
      <c r="BI1099" s="243">
        <v>44573.40185185185</v>
      </c>
      <c r="BJ1099" s="234" t="s">
        <v>442</v>
      </c>
      <c r="BK1099" s="234" t="s">
        <v>451</v>
      </c>
      <c r="BL1099" s="234" t="s">
        <v>451</v>
      </c>
      <c r="BM1099" s="234" t="s">
        <v>451</v>
      </c>
      <c r="BN1099" s="241"/>
      <c r="BO1099" t="b">
        <v>0</v>
      </c>
      <c r="BP1099" t="b">
        <v>0</v>
      </c>
      <c r="BQ1099" t="b">
        <v>0</v>
      </c>
      <c r="BR1099" s="241"/>
      <c r="BS1099" s="241"/>
      <c r="BT1099" s="234" t="s">
        <v>7012</v>
      </c>
      <c r="BU1099" t="b">
        <v>0</v>
      </c>
      <c r="BV1099" s="103"/>
      <c r="BW1099" s="235" t="s">
        <v>13911</v>
      </c>
      <c r="BX1099" s="234" t="s">
        <v>13910</v>
      </c>
      <c r="BY1099" s="234" t="s">
        <v>56</v>
      </c>
      <c r="BZ1099" s="234" t="s">
        <v>7014</v>
      </c>
    </row>
    <row r="1100" spans="1:78" x14ac:dyDescent="0.25">
      <c r="A1100" s="5">
        <v>1097</v>
      </c>
      <c r="B1100" s="234" t="s">
        <v>13912</v>
      </c>
      <c r="C1100" s="234" t="s">
        <v>13913</v>
      </c>
      <c r="D1100" s="234" t="s">
        <v>9917</v>
      </c>
      <c r="E1100" s="234" t="s">
        <v>11748</v>
      </c>
      <c r="F1100" s="234" t="s">
        <v>7156</v>
      </c>
      <c r="G1100" s="234" t="s">
        <v>7856</v>
      </c>
      <c r="H1100" s="234" t="s">
        <v>7018</v>
      </c>
      <c r="I1100" s="242"/>
      <c r="J1100" s="242">
        <v>44210</v>
      </c>
      <c r="K1100" s="234" t="s">
        <v>7430</v>
      </c>
      <c r="L1100" s="242">
        <v>44210</v>
      </c>
      <c r="M1100" s="234" t="s">
        <v>6996</v>
      </c>
      <c r="N1100" s="234" t="s">
        <v>9919</v>
      </c>
      <c r="O1100" s="234" t="s">
        <v>9920</v>
      </c>
      <c r="P1100" s="234" t="s">
        <v>6999</v>
      </c>
      <c r="Q1100" s="234"/>
      <c r="R1100" s="234" t="s">
        <v>451</v>
      </c>
      <c r="S1100" t="b">
        <v>0</v>
      </c>
      <c r="T1100" s="242"/>
      <c r="U1100" s="103">
        <v>2</v>
      </c>
      <c r="V1100" s="234" t="s">
        <v>272</v>
      </c>
      <c r="W1100" s="103">
        <v>2</v>
      </c>
      <c r="X1100" s="234" t="s">
        <v>272</v>
      </c>
      <c r="Y1100" s="242"/>
      <c r="Z1100" s="242"/>
      <c r="AA1100" s="103"/>
      <c r="AB1100" s="234" t="s">
        <v>9921</v>
      </c>
      <c r="AC1100" s="243">
        <v>44253.551678240743</v>
      </c>
      <c r="AD1100" s="234" t="s">
        <v>12763</v>
      </c>
      <c r="AE1100" s="235" t="s">
        <v>13914</v>
      </c>
      <c r="AF1100" s="237"/>
      <c r="AG1100" s="234" t="s">
        <v>482</v>
      </c>
      <c r="AH1100" s="241"/>
      <c r="AI1100" t="b">
        <v>1</v>
      </c>
      <c r="AJ1100" t="b">
        <v>0</v>
      </c>
      <c r="AK1100" s="234"/>
      <c r="AL1100" s="103"/>
      <c r="AM1100" t="b">
        <v>0</v>
      </c>
      <c r="AN1100" s="234"/>
      <c r="AO1100" s="103"/>
      <c r="AP1100" s="241"/>
      <c r="AQ1100" s="241"/>
      <c r="AR1100" s="241"/>
      <c r="AS1100" s="241"/>
      <c r="AT1100" s="234" t="s">
        <v>7005</v>
      </c>
      <c r="AU1100" s="234" t="s">
        <v>7085</v>
      </c>
      <c r="AV1100" t="b">
        <v>0</v>
      </c>
      <c r="AW1100" t="b">
        <v>0</v>
      </c>
      <c r="AX1100" s="241"/>
      <c r="AY1100" s="241"/>
      <c r="AZ1100" s="234"/>
      <c r="BA1100" s="234"/>
      <c r="BB1100" s="234"/>
      <c r="BC1100" t="b">
        <v>0</v>
      </c>
      <c r="BD1100" s="234" t="s">
        <v>7008</v>
      </c>
      <c r="BE1100" s="234" t="s">
        <v>7026</v>
      </c>
      <c r="BF1100" s="234" t="s">
        <v>7027</v>
      </c>
      <c r="BG1100" s="234" t="s">
        <v>7010</v>
      </c>
      <c r="BH1100" s="234" t="s">
        <v>55</v>
      </c>
      <c r="BI1100" s="243">
        <v>44573.40185185185</v>
      </c>
      <c r="BJ1100" s="234" t="s">
        <v>442</v>
      </c>
      <c r="BK1100" s="234" t="s">
        <v>451</v>
      </c>
      <c r="BL1100" s="234" t="s">
        <v>451</v>
      </c>
      <c r="BM1100" s="234" t="s">
        <v>451</v>
      </c>
      <c r="BN1100" s="241"/>
      <c r="BO1100" t="b">
        <v>0</v>
      </c>
      <c r="BP1100" t="b">
        <v>0</v>
      </c>
      <c r="BQ1100" t="b">
        <v>0</v>
      </c>
      <c r="BR1100" s="241"/>
      <c r="BS1100" s="241"/>
      <c r="BT1100" s="234" t="s">
        <v>7012</v>
      </c>
      <c r="BU1100" t="b">
        <v>0</v>
      </c>
      <c r="BV1100" s="103"/>
      <c r="BW1100" s="235" t="s">
        <v>13915</v>
      </c>
      <c r="BX1100" s="234" t="s">
        <v>13914</v>
      </c>
      <c r="BY1100" s="234" t="s">
        <v>56</v>
      </c>
      <c r="BZ1100" s="234" t="s">
        <v>7014</v>
      </c>
    </row>
    <row r="1101" spans="1:78" x14ac:dyDescent="0.25">
      <c r="A1101" s="5">
        <v>1096</v>
      </c>
      <c r="B1101" s="234" t="s">
        <v>13916</v>
      </c>
      <c r="C1101" s="234" t="s">
        <v>13917</v>
      </c>
      <c r="D1101" s="234" t="s">
        <v>8599</v>
      </c>
      <c r="E1101" s="234" t="s">
        <v>8599</v>
      </c>
      <c r="F1101" s="234" t="s">
        <v>6993</v>
      </c>
      <c r="G1101" s="234" t="s">
        <v>7315</v>
      </c>
      <c r="H1101" s="234" t="s">
        <v>6994</v>
      </c>
      <c r="I1101" s="242"/>
      <c r="J1101" s="242">
        <v>44210</v>
      </c>
      <c r="K1101" s="234" t="s">
        <v>7430</v>
      </c>
      <c r="L1101" s="242">
        <v>44210</v>
      </c>
      <c r="M1101" s="234" t="s">
        <v>6996</v>
      </c>
      <c r="N1101" s="234" t="s">
        <v>8600</v>
      </c>
      <c r="O1101" s="234" t="s">
        <v>8601</v>
      </c>
      <c r="P1101" s="234" t="s">
        <v>6999</v>
      </c>
      <c r="Q1101" s="234"/>
      <c r="R1101" s="234" t="s">
        <v>451</v>
      </c>
      <c r="S1101" t="b">
        <v>0</v>
      </c>
      <c r="T1101" s="242"/>
      <c r="U1101" s="103">
        <v>8</v>
      </c>
      <c r="V1101" s="234" t="s">
        <v>272</v>
      </c>
      <c r="W1101" s="103">
        <v>8</v>
      </c>
      <c r="X1101" s="234" t="s">
        <v>272</v>
      </c>
      <c r="Y1101" s="242"/>
      <c r="Z1101" s="242"/>
      <c r="AA1101" s="103"/>
      <c r="AB1101" s="234" t="s">
        <v>8603</v>
      </c>
      <c r="AC1101" s="243">
        <v>44253.55164351852</v>
      </c>
      <c r="AD1101" s="234" t="s">
        <v>12763</v>
      </c>
      <c r="AE1101" s="235" t="s">
        <v>13918</v>
      </c>
      <c r="AF1101" s="237"/>
      <c r="AG1101" s="234" t="s">
        <v>482</v>
      </c>
      <c r="AH1101" s="241"/>
      <c r="AI1101" t="b">
        <v>1</v>
      </c>
      <c r="AJ1101" t="b">
        <v>0</v>
      </c>
      <c r="AK1101" s="234"/>
      <c r="AL1101" s="103"/>
      <c r="AM1101" t="b">
        <v>0</v>
      </c>
      <c r="AN1101" s="234"/>
      <c r="AO1101" s="103"/>
      <c r="AP1101" s="241"/>
      <c r="AQ1101" s="241"/>
      <c r="AR1101" s="241"/>
      <c r="AS1101" s="241"/>
      <c r="AT1101" s="234"/>
      <c r="AU1101" s="234" t="s">
        <v>7085</v>
      </c>
      <c r="AV1101" t="b">
        <v>0</v>
      </c>
      <c r="AW1101" t="b">
        <v>0</v>
      </c>
      <c r="AX1101" s="241"/>
      <c r="AY1101" s="241"/>
      <c r="AZ1101" s="234"/>
      <c r="BA1101" s="234"/>
      <c r="BB1101" s="234"/>
      <c r="BC1101" t="b">
        <v>0</v>
      </c>
      <c r="BD1101" s="234" t="s">
        <v>7008</v>
      </c>
      <c r="BE1101" s="234" t="s">
        <v>7009</v>
      </c>
      <c r="BF1101" s="234" t="s">
        <v>7027</v>
      </c>
      <c r="BG1101" s="234" t="s">
        <v>8373</v>
      </c>
      <c r="BH1101" s="234" t="s">
        <v>55</v>
      </c>
      <c r="BI1101" s="243">
        <v>44573.40185185185</v>
      </c>
      <c r="BJ1101" s="234" t="s">
        <v>442</v>
      </c>
      <c r="BK1101" s="234" t="s">
        <v>451</v>
      </c>
      <c r="BL1101" s="234" t="s">
        <v>451</v>
      </c>
      <c r="BM1101" s="234" t="s">
        <v>451</v>
      </c>
      <c r="BN1101" s="241"/>
      <c r="BO1101" t="b">
        <v>0</v>
      </c>
      <c r="BP1101" t="b">
        <v>0</v>
      </c>
      <c r="BQ1101" t="b">
        <v>0</v>
      </c>
      <c r="BR1101" s="241"/>
      <c r="BS1101" s="241"/>
      <c r="BT1101" s="234" t="s">
        <v>7012</v>
      </c>
      <c r="BU1101" t="b">
        <v>0</v>
      </c>
      <c r="BV1101" s="103"/>
      <c r="BW1101" s="235" t="s">
        <v>13919</v>
      </c>
      <c r="BX1101" s="234" t="s">
        <v>13918</v>
      </c>
      <c r="BY1101" s="234" t="s">
        <v>56</v>
      </c>
      <c r="BZ1101" s="234" t="s">
        <v>7014</v>
      </c>
    </row>
    <row r="1102" spans="1:78" x14ac:dyDescent="0.25">
      <c r="A1102" s="5">
        <v>1095</v>
      </c>
      <c r="B1102" s="234" t="s">
        <v>13920</v>
      </c>
      <c r="C1102" s="234" t="s">
        <v>13921</v>
      </c>
      <c r="D1102" s="234" t="s">
        <v>7581</v>
      </c>
      <c r="E1102" s="234" t="s">
        <v>7192</v>
      </c>
      <c r="F1102" s="234" t="s">
        <v>6993</v>
      </c>
      <c r="G1102" s="234" t="s">
        <v>10404</v>
      </c>
      <c r="H1102" s="234" t="s">
        <v>6994</v>
      </c>
      <c r="I1102" s="242"/>
      <c r="J1102" s="242">
        <v>44207</v>
      </c>
      <c r="K1102" s="234" t="s">
        <v>7430</v>
      </c>
      <c r="L1102" s="242">
        <v>44210</v>
      </c>
      <c r="M1102" s="234" t="s">
        <v>6996</v>
      </c>
      <c r="N1102" s="234" t="s">
        <v>7582</v>
      </c>
      <c r="O1102" s="234" t="s">
        <v>7583</v>
      </c>
      <c r="P1102" s="234" t="s">
        <v>6999</v>
      </c>
      <c r="Q1102" s="234"/>
      <c r="R1102" s="234" t="s">
        <v>451</v>
      </c>
      <c r="S1102" t="b">
        <v>0</v>
      </c>
      <c r="T1102" s="242"/>
      <c r="U1102" s="103">
        <v>2</v>
      </c>
      <c r="V1102" s="234" t="s">
        <v>272</v>
      </c>
      <c r="W1102" s="103">
        <v>2</v>
      </c>
      <c r="X1102" s="234" t="s">
        <v>272</v>
      </c>
      <c r="Y1102" s="242"/>
      <c r="Z1102" s="242"/>
      <c r="AA1102" s="103"/>
      <c r="AB1102" s="234" t="s">
        <v>7584</v>
      </c>
      <c r="AC1102" s="243">
        <v>44253.551620370374</v>
      </c>
      <c r="AD1102" s="234" t="s">
        <v>12763</v>
      </c>
      <c r="AE1102" s="235" t="s">
        <v>13922</v>
      </c>
      <c r="AF1102" s="237"/>
      <c r="AG1102" s="234" t="s">
        <v>482</v>
      </c>
      <c r="AH1102" s="241"/>
      <c r="AI1102" t="b">
        <v>1</v>
      </c>
      <c r="AJ1102" t="b">
        <v>0</v>
      </c>
      <c r="AK1102" s="234"/>
      <c r="AL1102" s="103"/>
      <c r="AM1102" t="b">
        <v>0</v>
      </c>
      <c r="AN1102" s="234"/>
      <c r="AO1102" s="103"/>
      <c r="AP1102" s="241"/>
      <c r="AQ1102" s="241"/>
      <c r="AR1102" s="241"/>
      <c r="AS1102" s="241"/>
      <c r="AT1102" s="234" t="s">
        <v>5226</v>
      </c>
      <c r="AU1102" s="234" t="s">
        <v>7085</v>
      </c>
      <c r="AV1102" t="b">
        <v>0</v>
      </c>
      <c r="AW1102" t="b">
        <v>0</v>
      </c>
      <c r="AX1102" s="241"/>
      <c r="AY1102" s="241"/>
      <c r="AZ1102" s="234"/>
      <c r="BA1102" s="234"/>
      <c r="BB1102" s="234"/>
      <c r="BC1102" t="b">
        <v>0</v>
      </c>
      <c r="BD1102" s="234" t="s">
        <v>7008</v>
      </c>
      <c r="BE1102" s="234" t="s">
        <v>7009</v>
      </c>
      <c r="BF1102" s="234" t="s">
        <v>7027</v>
      </c>
      <c r="BG1102" s="234" t="s">
        <v>7010</v>
      </c>
      <c r="BH1102" s="234" t="s">
        <v>55</v>
      </c>
      <c r="BI1102" s="243">
        <v>44573.40185185185</v>
      </c>
      <c r="BJ1102" s="234" t="s">
        <v>442</v>
      </c>
      <c r="BK1102" s="234" t="s">
        <v>451</v>
      </c>
      <c r="BL1102" s="234" t="s">
        <v>451</v>
      </c>
      <c r="BM1102" s="234" t="s">
        <v>451</v>
      </c>
      <c r="BN1102" s="241"/>
      <c r="BO1102" t="b">
        <v>0</v>
      </c>
      <c r="BP1102" t="b">
        <v>0</v>
      </c>
      <c r="BQ1102" t="b">
        <v>0</v>
      </c>
      <c r="BR1102" s="241"/>
      <c r="BS1102" s="241"/>
      <c r="BT1102" s="234" t="s">
        <v>7012</v>
      </c>
      <c r="BU1102" t="b">
        <v>0</v>
      </c>
      <c r="BV1102" s="103"/>
      <c r="BW1102" s="235" t="s">
        <v>13923</v>
      </c>
      <c r="BX1102" s="234" t="s">
        <v>13922</v>
      </c>
      <c r="BY1102" s="234" t="s">
        <v>56</v>
      </c>
      <c r="BZ1102" s="234" t="s">
        <v>7014</v>
      </c>
    </row>
    <row r="1103" spans="1:78" x14ac:dyDescent="0.25">
      <c r="A1103" s="5">
        <v>1094</v>
      </c>
      <c r="B1103" s="234" t="s">
        <v>13924</v>
      </c>
      <c r="C1103" s="234" t="s">
        <v>13925</v>
      </c>
      <c r="D1103" s="234"/>
      <c r="E1103" s="234" t="s">
        <v>13698</v>
      </c>
      <c r="F1103" s="234" t="s">
        <v>6993</v>
      </c>
      <c r="G1103" s="234" t="s">
        <v>7315</v>
      </c>
      <c r="H1103" s="234" t="s">
        <v>6994</v>
      </c>
      <c r="I1103" s="242"/>
      <c r="J1103" s="242">
        <v>44209</v>
      </c>
      <c r="K1103" s="234" t="s">
        <v>7430</v>
      </c>
      <c r="L1103" s="242">
        <v>44210</v>
      </c>
      <c r="M1103" s="234" t="s">
        <v>6996</v>
      </c>
      <c r="N1103" s="234" t="s">
        <v>7430</v>
      </c>
      <c r="O1103" s="234" t="s">
        <v>13699</v>
      </c>
      <c r="P1103" s="234" t="s">
        <v>6999</v>
      </c>
      <c r="Q1103" s="234"/>
      <c r="R1103" s="234" t="s">
        <v>451</v>
      </c>
      <c r="S1103" t="b">
        <v>0</v>
      </c>
      <c r="T1103" s="242"/>
      <c r="U1103" s="103">
        <v>4</v>
      </c>
      <c r="V1103" s="234" t="s">
        <v>272</v>
      </c>
      <c r="W1103" s="103">
        <v>4</v>
      </c>
      <c r="X1103" s="234" t="s">
        <v>272</v>
      </c>
      <c r="Y1103" s="242"/>
      <c r="Z1103" s="242"/>
      <c r="AA1103" s="103"/>
      <c r="AB1103" s="234"/>
      <c r="AC1103" s="243">
        <v>44253.55159722222</v>
      </c>
      <c r="AD1103" s="234" t="s">
        <v>12763</v>
      </c>
      <c r="AE1103" s="235" t="s">
        <v>13926</v>
      </c>
      <c r="AF1103" s="237"/>
      <c r="AG1103" s="234" t="s">
        <v>482</v>
      </c>
      <c r="AH1103" s="241"/>
      <c r="AI1103" t="b">
        <v>1</v>
      </c>
      <c r="AJ1103" t="b">
        <v>0</v>
      </c>
      <c r="AK1103" s="234"/>
      <c r="AL1103" s="103"/>
      <c r="AM1103" t="b">
        <v>0</v>
      </c>
      <c r="AN1103" s="234"/>
      <c r="AO1103" s="103"/>
      <c r="AP1103" s="241"/>
      <c r="AQ1103" s="241"/>
      <c r="AR1103" s="241"/>
      <c r="AS1103" s="241"/>
      <c r="AT1103" s="234"/>
      <c r="AU1103" s="234" t="s">
        <v>7085</v>
      </c>
      <c r="AV1103" t="b">
        <v>0</v>
      </c>
      <c r="AW1103" t="b">
        <v>0</v>
      </c>
      <c r="AX1103" s="241"/>
      <c r="AY1103" s="241"/>
      <c r="AZ1103" s="234"/>
      <c r="BA1103" s="234"/>
      <c r="BB1103" s="234"/>
      <c r="BC1103" t="b">
        <v>1</v>
      </c>
      <c r="BD1103" s="234" t="s">
        <v>7008</v>
      </c>
      <c r="BE1103" s="234" t="s">
        <v>7009</v>
      </c>
      <c r="BF1103" s="234" t="s">
        <v>7027</v>
      </c>
      <c r="BG1103" s="234" t="s">
        <v>8373</v>
      </c>
      <c r="BH1103" s="234" t="s">
        <v>55</v>
      </c>
      <c r="BI1103" s="243">
        <v>44573.40184027778</v>
      </c>
      <c r="BJ1103" s="234" t="s">
        <v>442</v>
      </c>
      <c r="BK1103" s="234" t="s">
        <v>451</v>
      </c>
      <c r="BL1103" s="234" t="s">
        <v>451</v>
      </c>
      <c r="BM1103" s="234" t="s">
        <v>451</v>
      </c>
      <c r="BN1103" s="241"/>
      <c r="BO1103" t="b">
        <v>0</v>
      </c>
      <c r="BP1103" t="b">
        <v>0</v>
      </c>
      <c r="BQ1103" t="b">
        <v>0</v>
      </c>
      <c r="BR1103" s="241"/>
      <c r="BS1103" s="241"/>
      <c r="BT1103" s="234" t="s">
        <v>7012</v>
      </c>
      <c r="BU1103" t="b">
        <v>0</v>
      </c>
      <c r="BV1103" s="103"/>
      <c r="BW1103" s="235" t="s">
        <v>13927</v>
      </c>
      <c r="BX1103" s="234" t="s">
        <v>13926</v>
      </c>
      <c r="BY1103" s="234" t="s">
        <v>56</v>
      </c>
      <c r="BZ1103" s="234" t="s">
        <v>7014</v>
      </c>
    </row>
    <row r="1104" spans="1:78" x14ac:dyDescent="0.25">
      <c r="A1104" s="5">
        <v>1093</v>
      </c>
      <c r="B1104" s="234" t="s">
        <v>13928</v>
      </c>
      <c r="C1104" s="234" t="s">
        <v>13929</v>
      </c>
      <c r="D1104" s="234" t="s">
        <v>12996</v>
      </c>
      <c r="E1104" s="234" t="s">
        <v>12997</v>
      </c>
      <c r="F1104" s="234" t="s">
        <v>7156</v>
      </c>
      <c r="G1104" s="234" t="s">
        <v>7856</v>
      </c>
      <c r="H1104" s="234" t="s">
        <v>7018</v>
      </c>
      <c r="I1104" s="242"/>
      <c r="J1104" s="242">
        <v>44209</v>
      </c>
      <c r="K1104" s="234" t="s">
        <v>7430</v>
      </c>
      <c r="L1104" s="242">
        <v>44209</v>
      </c>
      <c r="M1104" s="234" t="s">
        <v>7813</v>
      </c>
      <c r="N1104" s="234" t="s">
        <v>12998</v>
      </c>
      <c r="O1104" s="234" t="s">
        <v>12999</v>
      </c>
      <c r="P1104" s="234" t="s">
        <v>6999</v>
      </c>
      <c r="Q1104" s="234"/>
      <c r="R1104" s="234" t="s">
        <v>451</v>
      </c>
      <c r="S1104" t="b">
        <v>0</v>
      </c>
      <c r="T1104" s="242"/>
      <c r="U1104" s="103">
        <v>2</v>
      </c>
      <c r="V1104" s="234" t="s">
        <v>272</v>
      </c>
      <c r="W1104" s="103">
        <v>2</v>
      </c>
      <c r="X1104" s="234" t="s">
        <v>272</v>
      </c>
      <c r="Y1104" s="242"/>
      <c r="Z1104" s="242"/>
      <c r="AA1104" s="103"/>
      <c r="AB1104" s="234" t="s">
        <v>13000</v>
      </c>
      <c r="AC1104" s="243">
        <v>44253.551574074074</v>
      </c>
      <c r="AD1104" s="234" t="s">
        <v>12763</v>
      </c>
      <c r="AE1104" s="235" t="s">
        <v>13930</v>
      </c>
      <c r="AF1104" s="237"/>
      <c r="AG1104" s="234" t="s">
        <v>482</v>
      </c>
      <c r="AH1104" s="241"/>
      <c r="AI1104" t="b">
        <v>1</v>
      </c>
      <c r="AJ1104" t="b">
        <v>0</v>
      </c>
      <c r="AK1104" s="234"/>
      <c r="AL1104" s="103"/>
      <c r="AM1104" t="b">
        <v>0</v>
      </c>
      <c r="AN1104" s="234"/>
      <c r="AO1104" s="103"/>
      <c r="AP1104" s="241"/>
      <c r="AQ1104" s="241"/>
      <c r="AR1104" s="241"/>
      <c r="AS1104" s="241"/>
      <c r="AT1104" s="234" t="s">
        <v>7005</v>
      </c>
      <c r="AU1104" s="234" t="s">
        <v>7085</v>
      </c>
      <c r="AV1104" t="b">
        <v>0</v>
      </c>
      <c r="AW1104" t="b">
        <v>0</v>
      </c>
      <c r="AX1104" s="241"/>
      <c r="AY1104" s="241"/>
      <c r="AZ1104" s="234"/>
      <c r="BA1104" s="234"/>
      <c r="BB1104" s="234"/>
      <c r="BC1104" t="b">
        <v>0</v>
      </c>
      <c r="BD1104" s="234" t="s">
        <v>7821</v>
      </c>
      <c r="BE1104" s="234" t="s">
        <v>7026</v>
      </c>
      <c r="BF1104" s="234" t="s">
        <v>7027</v>
      </c>
      <c r="BG1104" s="234" t="s">
        <v>7010</v>
      </c>
      <c r="BH1104" s="234" t="s">
        <v>55</v>
      </c>
      <c r="BI1104" s="243">
        <v>44573.40184027778</v>
      </c>
      <c r="BJ1104" s="234" t="s">
        <v>442</v>
      </c>
      <c r="BK1104" s="234" t="s">
        <v>451</v>
      </c>
      <c r="BL1104" s="234" t="s">
        <v>451</v>
      </c>
      <c r="BM1104" s="234" t="s">
        <v>451</v>
      </c>
      <c r="BN1104" s="241"/>
      <c r="BO1104" t="b">
        <v>0</v>
      </c>
      <c r="BP1104" t="b">
        <v>0</v>
      </c>
      <c r="BQ1104" t="b">
        <v>0</v>
      </c>
      <c r="BR1104" s="241"/>
      <c r="BS1104" s="241"/>
      <c r="BT1104" s="234" t="s">
        <v>7012</v>
      </c>
      <c r="BU1104" t="b">
        <v>0</v>
      </c>
      <c r="BV1104" s="103"/>
      <c r="BW1104" s="235" t="s">
        <v>13931</v>
      </c>
      <c r="BX1104" s="234" t="s">
        <v>13930</v>
      </c>
      <c r="BY1104" s="234" t="s">
        <v>56</v>
      </c>
      <c r="BZ1104" s="234" t="s">
        <v>7014</v>
      </c>
    </row>
    <row r="1105" spans="1:78" x14ac:dyDescent="0.25">
      <c r="A1105" s="5">
        <v>1092</v>
      </c>
      <c r="B1105" s="234" t="s">
        <v>13932</v>
      </c>
      <c r="C1105" s="234" t="s">
        <v>13933</v>
      </c>
      <c r="D1105" s="234" t="s">
        <v>12996</v>
      </c>
      <c r="E1105" s="234" t="s">
        <v>12997</v>
      </c>
      <c r="F1105" s="234" t="s">
        <v>7156</v>
      </c>
      <c r="G1105" s="234" t="s">
        <v>7856</v>
      </c>
      <c r="H1105" s="234" t="s">
        <v>7018</v>
      </c>
      <c r="I1105" s="242"/>
      <c r="J1105" s="242">
        <v>44209</v>
      </c>
      <c r="K1105" s="234" t="s">
        <v>7430</v>
      </c>
      <c r="L1105" s="242">
        <v>44209</v>
      </c>
      <c r="M1105" s="234" t="s">
        <v>7813</v>
      </c>
      <c r="N1105" s="234" t="s">
        <v>12998</v>
      </c>
      <c r="O1105" s="234" t="s">
        <v>12999</v>
      </c>
      <c r="P1105" s="234" t="s">
        <v>6999</v>
      </c>
      <c r="Q1105" s="234"/>
      <c r="R1105" s="234" t="s">
        <v>451</v>
      </c>
      <c r="S1105" t="b">
        <v>0</v>
      </c>
      <c r="T1105" s="242"/>
      <c r="U1105" s="103">
        <v>3</v>
      </c>
      <c r="V1105" s="234" t="s">
        <v>272</v>
      </c>
      <c r="W1105" s="103">
        <v>3</v>
      </c>
      <c r="X1105" s="234" t="s">
        <v>272</v>
      </c>
      <c r="Y1105" s="242"/>
      <c r="Z1105" s="242"/>
      <c r="AA1105" s="103"/>
      <c r="AB1105" s="234" t="s">
        <v>13000</v>
      </c>
      <c r="AC1105" s="243">
        <v>44253.551562499997</v>
      </c>
      <c r="AD1105" s="234" t="s">
        <v>12763</v>
      </c>
      <c r="AE1105" s="235" t="s">
        <v>13934</v>
      </c>
      <c r="AF1105" s="237"/>
      <c r="AG1105" s="234" t="s">
        <v>482</v>
      </c>
      <c r="AH1105" s="241"/>
      <c r="AI1105" t="b">
        <v>1</v>
      </c>
      <c r="AJ1105" t="b">
        <v>0</v>
      </c>
      <c r="AK1105" s="234"/>
      <c r="AL1105" s="103"/>
      <c r="AM1105" t="b">
        <v>0</v>
      </c>
      <c r="AN1105" s="234"/>
      <c r="AO1105" s="103"/>
      <c r="AP1105" s="241"/>
      <c r="AQ1105" s="241"/>
      <c r="AR1105" s="241"/>
      <c r="AS1105" s="241"/>
      <c r="AT1105" s="234" t="s">
        <v>7005</v>
      </c>
      <c r="AU1105" s="234" t="s">
        <v>7085</v>
      </c>
      <c r="AV1105" t="b">
        <v>0</v>
      </c>
      <c r="AW1105" t="b">
        <v>0</v>
      </c>
      <c r="AX1105" s="241"/>
      <c r="AY1105" s="241"/>
      <c r="AZ1105" s="234"/>
      <c r="BA1105" s="234"/>
      <c r="BB1105" s="234"/>
      <c r="BC1105" t="b">
        <v>0</v>
      </c>
      <c r="BD1105" s="234" t="s">
        <v>7821</v>
      </c>
      <c r="BE1105" s="234" t="s">
        <v>7026</v>
      </c>
      <c r="BF1105" s="234" t="s">
        <v>7027</v>
      </c>
      <c r="BG1105" s="234" t="s">
        <v>7010</v>
      </c>
      <c r="BH1105" s="234" t="s">
        <v>55</v>
      </c>
      <c r="BI1105" s="243">
        <v>44573.40184027778</v>
      </c>
      <c r="BJ1105" s="234" t="s">
        <v>442</v>
      </c>
      <c r="BK1105" s="234" t="s">
        <v>451</v>
      </c>
      <c r="BL1105" s="234" t="s">
        <v>451</v>
      </c>
      <c r="BM1105" s="234" t="s">
        <v>451</v>
      </c>
      <c r="BN1105" s="241"/>
      <c r="BO1105" t="b">
        <v>0</v>
      </c>
      <c r="BP1105" t="b">
        <v>0</v>
      </c>
      <c r="BQ1105" t="b">
        <v>0</v>
      </c>
      <c r="BR1105" s="241"/>
      <c r="BS1105" s="241"/>
      <c r="BT1105" s="234" t="s">
        <v>7012</v>
      </c>
      <c r="BU1105" t="b">
        <v>0</v>
      </c>
      <c r="BV1105" s="103"/>
      <c r="BW1105" s="235" t="s">
        <v>13935</v>
      </c>
      <c r="BX1105" s="234" t="s">
        <v>13934</v>
      </c>
      <c r="BY1105" s="234" t="s">
        <v>56</v>
      </c>
      <c r="BZ1105" s="234" t="s">
        <v>7014</v>
      </c>
    </row>
    <row r="1106" spans="1:78" x14ac:dyDescent="0.25">
      <c r="A1106" s="5">
        <v>1091</v>
      </c>
      <c r="B1106" s="234" t="s">
        <v>13936</v>
      </c>
      <c r="C1106" s="234" t="s">
        <v>13937</v>
      </c>
      <c r="D1106" s="234" t="s">
        <v>8957</v>
      </c>
      <c r="E1106" s="234" t="s">
        <v>8957</v>
      </c>
      <c r="F1106" s="234" t="s">
        <v>2991</v>
      </c>
      <c r="G1106" s="234" t="s">
        <v>7017</v>
      </c>
      <c r="H1106" s="234" t="s">
        <v>7856</v>
      </c>
      <c r="I1106" s="242"/>
      <c r="J1106" s="242">
        <v>44209</v>
      </c>
      <c r="K1106" s="234" t="s">
        <v>7430</v>
      </c>
      <c r="L1106" s="242">
        <v>44216</v>
      </c>
      <c r="M1106" s="234" t="s">
        <v>7179</v>
      </c>
      <c r="N1106" s="234" t="s">
        <v>8958</v>
      </c>
      <c r="O1106" s="234" t="s">
        <v>13318</v>
      </c>
      <c r="P1106" s="234" t="s">
        <v>6999</v>
      </c>
      <c r="Q1106" s="234"/>
      <c r="R1106" s="234" t="s">
        <v>451</v>
      </c>
      <c r="S1106" t="b">
        <v>0</v>
      </c>
      <c r="T1106" s="242"/>
      <c r="U1106" s="103">
        <v>10</v>
      </c>
      <c r="V1106" s="234" t="s">
        <v>272</v>
      </c>
      <c r="W1106" s="103">
        <v>300</v>
      </c>
      <c r="X1106" s="234" t="s">
        <v>272</v>
      </c>
      <c r="Y1106" s="242"/>
      <c r="Z1106" s="242"/>
      <c r="AA1106" s="103"/>
      <c r="AB1106" s="234" t="s">
        <v>8960</v>
      </c>
      <c r="AC1106" s="243">
        <v>44253.551527777781</v>
      </c>
      <c r="AD1106" s="234" t="s">
        <v>12763</v>
      </c>
      <c r="AE1106" s="235" t="s">
        <v>13938</v>
      </c>
      <c r="AF1106" s="237"/>
      <c r="AG1106" s="234" t="s">
        <v>482</v>
      </c>
      <c r="AH1106" s="241"/>
      <c r="AI1106" t="b">
        <v>1</v>
      </c>
      <c r="AJ1106" t="b">
        <v>0</v>
      </c>
      <c r="AK1106" s="234"/>
      <c r="AL1106" s="103"/>
      <c r="AM1106" t="b">
        <v>0</v>
      </c>
      <c r="AN1106" s="234"/>
      <c r="AO1106" s="103"/>
      <c r="AP1106" s="241"/>
      <c r="AQ1106" s="241"/>
      <c r="AR1106" s="241"/>
      <c r="AS1106" s="241"/>
      <c r="AT1106" s="234"/>
      <c r="AU1106" s="234" t="s">
        <v>7085</v>
      </c>
      <c r="AV1106" t="b">
        <v>0</v>
      </c>
      <c r="AW1106" t="b">
        <v>0</v>
      </c>
      <c r="AX1106" s="241"/>
      <c r="AY1106" s="241"/>
      <c r="AZ1106" s="234"/>
      <c r="BA1106" s="234"/>
      <c r="BB1106" s="234"/>
      <c r="BC1106" t="b">
        <v>0</v>
      </c>
      <c r="BD1106" s="234" t="s">
        <v>7186</v>
      </c>
      <c r="BE1106" s="234" t="s">
        <v>7026</v>
      </c>
      <c r="BF1106" s="234" t="s">
        <v>7027</v>
      </c>
      <c r="BG1106" s="234" t="s">
        <v>7028</v>
      </c>
      <c r="BH1106" s="234" t="s">
        <v>55</v>
      </c>
      <c r="BI1106" s="243">
        <v>44573.401828703703</v>
      </c>
      <c r="BJ1106" s="234" t="s">
        <v>442</v>
      </c>
      <c r="BK1106" s="234" t="s">
        <v>451</v>
      </c>
      <c r="BL1106" s="234" t="s">
        <v>451</v>
      </c>
      <c r="BM1106" s="234" t="s">
        <v>451</v>
      </c>
      <c r="BN1106" s="241"/>
      <c r="BO1106" t="b">
        <v>0</v>
      </c>
      <c r="BP1106" t="b">
        <v>0</v>
      </c>
      <c r="BQ1106" t="b">
        <v>0</v>
      </c>
      <c r="BR1106" s="241"/>
      <c r="BS1106" s="241"/>
      <c r="BT1106" s="234" t="s">
        <v>7012</v>
      </c>
      <c r="BU1106" t="b">
        <v>0</v>
      </c>
      <c r="BV1106" s="103"/>
      <c r="BW1106" s="235" t="s">
        <v>13939</v>
      </c>
      <c r="BX1106" s="234" t="s">
        <v>13938</v>
      </c>
      <c r="BY1106" s="234" t="s">
        <v>56</v>
      </c>
      <c r="BZ1106" s="234" t="s">
        <v>7014</v>
      </c>
    </row>
    <row r="1107" spans="1:78" x14ac:dyDescent="0.25">
      <c r="A1107" s="5">
        <v>1090</v>
      </c>
      <c r="B1107" s="234" t="s">
        <v>13940</v>
      </c>
      <c r="C1107" s="234" t="s">
        <v>13941</v>
      </c>
      <c r="D1107" s="234" t="s">
        <v>9917</v>
      </c>
      <c r="E1107" s="234" t="s">
        <v>11748</v>
      </c>
      <c r="F1107" s="234" t="s">
        <v>7156</v>
      </c>
      <c r="G1107" s="234" t="s">
        <v>7856</v>
      </c>
      <c r="H1107" s="234" t="s">
        <v>7018</v>
      </c>
      <c r="I1107" s="242"/>
      <c r="J1107" s="242">
        <v>44209</v>
      </c>
      <c r="K1107" s="234" t="s">
        <v>7430</v>
      </c>
      <c r="L1107" s="242">
        <v>44209</v>
      </c>
      <c r="M1107" s="234" t="s">
        <v>6996</v>
      </c>
      <c r="N1107" s="234" t="s">
        <v>9919</v>
      </c>
      <c r="O1107" s="234" t="s">
        <v>9920</v>
      </c>
      <c r="P1107" s="234" t="s">
        <v>6999</v>
      </c>
      <c r="Q1107" s="234"/>
      <c r="R1107" s="234" t="s">
        <v>451</v>
      </c>
      <c r="S1107" t="b">
        <v>0</v>
      </c>
      <c r="T1107" s="242"/>
      <c r="U1107" s="103">
        <v>1</v>
      </c>
      <c r="V1107" s="234" t="s">
        <v>272</v>
      </c>
      <c r="W1107" s="103">
        <v>1</v>
      </c>
      <c r="X1107" s="234" t="s">
        <v>272</v>
      </c>
      <c r="Y1107" s="242"/>
      <c r="Z1107" s="242"/>
      <c r="AA1107" s="103"/>
      <c r="AB1107" s="234" t="s">
        <v>9921</v>
      </c>
      <c r="AC1107" s="243">
        <v>44253.551493055558</v>
      </c>
      <c r="AD1107" s="234" t="s">
        <v>12763</v>
      </c>
      <c r="AE1107" s="235" t="s">
        <v>13942</v>
      </c>
      <c r="AF1107" s="237"/>
      <c r="AG1107" s="234" t="s">
        <v>482</v>
      </c>
      <c r="AH1107" s="241"/>
      <c r="AI1107" t="b">
        <v>1</v>
      </c>
      <c r="AJ1107" t="b">
        <v>0</v>
      </c>
      <c r="AK1107" s="234"/>
      <c r="AL1107" s="103"/>
      <c r="AM1107" t="b">
        <v>0</v>
      </c>
      <c r="AN1107" s="234"/>
      <c r="AO1107" s="103"/>
      <c r="AP1107" s="241"/>
      <c r="AQ1107" s="241"/>
      <c r="AR1107" s="241"/>
      <c r="AS1107" s="241"/>
      <c r="AT1107" s="234" t="s">
        <v>7005</v>
      </c>
      <c r="AU1107" s="234" t="s">
        <v>7085</v>
      </c>
      <c r="AV1107" t="b">
        <v>0</v>
      </c>
      <c r="AW1107" t="b">
        <v>0</v>
      </c>
      <c r="AX1107" s="241"/>
      <c r="AY1107" s="241"/>
      <c r="AZ1107" s="234"/>
      <c r="BA1107" s="234"/>
      <c r="BB1107" s="234"/>
      <c r="BC1107" t="b">
        <v>0</v>
      </c>
      <c r="BD1107" s="234" t="s">
        <v>7008</v>
      </c>
      <c r="BE1107" s="234" t="s">
        <v>7026</v>
      </c>
      <c r="BF1107" s="234" t="s">
        <v>7027</v>
      </c>
      <c r="BG1107" s="234" t="s">
        <v>7010</v>
      </c>
      <c r="BH1107" s="234" t="s">
        <v>55</v>
      </c>
      <c r="BI1107" s="243">
        <v>44573.401828703703</v>
      </c>
      <c r="BJ1107" s="234" t="s">
        <v>442</v>
      </c>
      <c r="BK1107" s="234" t="s">
        <v>451</v>
      </c>
      <c r="BL1107" s="234" t="s">
        <v>451</v>
      </c>
      <c r="BM1107" s="234" t="s">
        <v>451</v>
      </c>
      <c r="BN1107" s="241"/>
      <c r="BO1107" t="b">
        <v>0</v>
      </c>
      <c r="BP1107" t="b">
        <v>0</v>
      </c>
      <c r="BQ1107" t="b">
        <v>0</v>
      </c>
      <c r="BR1107" s="241"/>
      <c r="BS1107" s="241"/>
      <c r="BT1107" s="234" t="s">
        <v>7012</v>
      </c>
      <c r="BU1107" t="b">
        <v>0</v>
      </c>
      <c r="BV1107" s="103"/>
      <c r="BW1107" s="235" t="s">
        <v>13943</v>
      </c>
      <c r="BX1107" s="234" t="s">
        <v>13942</v>
      </c>
      <c r="BY1107" s="234" t="s">
        <v>56</v>
      </c>
      <c r="BZ1107" s="234" t="s">
        <v>7014</v>
      </c>
    </row>
    <row r="1108" spans="1:78" x14ac:dyDescent="0.25">
      <c r="A1108" s="5">
        <v>1089</v>
      </c>
      <c r="B1108" s="234" t="s">
        <v>13944</v>
      </c>
      <c r="C1108" s="234" t="s">
        <v>13945</v>
      </c>
      <c r="D1108" s="234" t="s">
        <v>12801</v>
      </c>
      <c r="E1108" s="234" t="s">
        <v>12801</v>
      </c>
      <c r="F1108" s="234" t="s">
        <v>7156</v>
      </c>
      <c r="G1108" s="234" t="s">
        <v>7856</v>
      </c>
      <c r="H1108" s="234" t="s">
        <v>7018</v>
      </c>
      <c r="I1108" s="242"/>
      <c r="J1108" s="242">
        <v>44209</v>
      </c>
      <c r="K1108" s="234" t="s">
        <v>7430</v>
      </c>
      <c r="L1108" s="242">
        <v>44209</v>
      </c>
      <c r="M1108" s="234" t="s">
        <v>6996</v>
      </c>
      <c r="N1108" s="234" t="s">
        <v>11513</v>
      </c>
      <c r="O1108" s="234" t="s">
        <v>9398</v>
      </c>
      <c r="P1108" s="234" t="s">
        <v>6999</v>
      </c>
      <c r="Q1108" s="234"/>
      <c r="R1108" s="234" t="s">
        <v>451</v>
      </c>
      <c r="S1108" t="b">
        <v>0</v>
      </c>
      <c r="T1108" s="242"/>
      <c r="U1108" s="103">
        <v>1</v>
      </c>
      <c r="V1108" s="234" t="s">
        <v>272</v>
      </c>
      <c r="W1108" s="103">
        <v>1</v>
      </c>
      <c r="X1108" s="234" t="s">
        <v>272</v>
      </c>
      <c r="Y1108" s="242"/>
      <c r="Z1108" s="242"/>
      <c r="AA1108" s="103"/>
      <c r="AB1108" s="234" t="s">
        <v>12802</v>
      </c>
      <c r="AC1108" s="243">
        <v>44253.551481481481</v>
      </c>
      <c r="AD1108" s="234" t="s">
        <v>12763</v>
      </c>
      <c r="AE1108" s="235" t="s">
        <v>13946</v>
      </c>
      <c r="AF1108" s="237"/>
      <c r="AG1108" s="234" t="s">
        <v>482</v>
      </c>
      <c r="AH1108" s="241"/>
      <c r="AI1108" t="b">
        <v>1</v>
      </c>
      <c r="AJ1108" t="b">
        <v>0</v>
      </c>
      <c r="AK1108" s="234"/>
      <c r="AL1108" s="103"/>
      <c r="AM1108" t="b">
        <v>0</v>
      </c>
      <c r="AN1108" s="234"/>
      <c r="AO1108" s="103"/>
      <c r="AP1108" s="241"/>
      <c r="AQ1108" s="241"/>
      <c r="AR1108" s="241"/>
      <c r="AS1108" s="241"/>
      <c r="AT1108" s="234"/>
      <c r="AU1108" s="234" t="s">
        <v>7085</v>
      </c>
      <c r="AV1108" t="b">
        <v>0</v>
      </c>
      <c r="AW1108" t="b">
        <v>0</v>
      </c>
      <c r="AX1108" s="241"/>
      <c r="AY1108" s="241"/>
      <c r="AZ1108" s="234"/>
      <c r="BA1108" s="234"/>
      <c r="BB1108" s="234"/>
      <c r="BC1108" t="b">
        <v>0</v>
      </c>
      <c r="BD1108" s="234" t="s">
        <v>7008</v>
      </c>
      <c r="BE1108" s="234" t="s">
        <v>7026</v>
      </c>
      <c r="BF1108" s="234" t="s">
        <v>7027</v>
      </c>
      <c r="BG1108" s="234" t="s">
        <v>7010</v>
      </c>
      <c r="BH1108" s="234" t="s">
        <v>55</v>
      </c>
      <c r="BI1108" s="243">
        <v>44573.401828703703</v>
      </c>
      <c r="BJ1108" s="234" t="s">
        <v>442</v>
      </c>
      <c r="BK1108" s="234" t="s">
        <v>451</v>
      </c>
      <c r="BL1108" s="234" t="s">
        <v>451</v>
      </c>
      <c r="BM1108" s="234" t="s">
        <v>451</v>
      </c>
      <c r="BN1108" s="241"/>
      <c r="BO1108" t="b">
        <v>0</v>
      </c>
      <c r="BP1108" t="b">
        <v>0</v>
      </c>
      <c r="BQ1108" t="b">
        <v>0</v>
      </c>
      <c r="BR1108" s="241"/>
      <c r="BS1108" s="241"/>
      <c r="BT1108" s="234" t="s">
        <v>7012</v>
      </c>
      <c r="BU1108" t="b">
        <v>0</v>
      </c>
      <c r="BV1108" s="103"/>
      <c r="BW1108" s="235" t="s">
        <v>13947</v>
      </c>
      <c r="BX1108" s="234" t="s">
        <v>13946</v>
      </c>
      <c r="BY1108" s="234" t="s">
        <v>56</v>
      </c>
      <c r="BZ1108" s="234" t="s">
        <v>7014</v>
      </c>
    </row>
    <row r="1109" spans="1:78" x14ac:dyDescent="0.25">
      <c r="A1109" s="5">
        <v>1088</v>
      </c>
      <c r="B1109" s="234" t="s">
        <v>13948</v>
      </c>
      <c r="C1109" s="234" t="s">
        <v>13949</v>
      </c>
      <c r="D1109" s="234"/>
      <c r="E1109" s="234" t="s">
        <v>13950</v>
      </c>
      <c r="F1109" s="234" t="s">
        <v>7156</v>
      </c>
      <c r="G1109" s="234" t="s">
        <v>7856</v>
      </c>
      <c r="H1109" s="234" t="s">
        <v>7018</v>
      </c>
      <c r="I1109" s="242"/>
      <c r="J1109" s="242">
        <v>44209</v>
      </c>
      <c r="K1109" s="234" t="s">
        <v>7430</v>
      </c>
      <c r="L1109" s="242">
        <v>44209</v>
      </c>
      <c r="M1109" s="234" t="s">
        <v>7159</v>
      </c>
      <c r="N1109" s="234" t="s">
        <v>7430</v>
      </c>
      <c r="O1109" s="234" t="s">
        <v>13593</v>
      </c>
      <c r="P1109" s="234" t="s">
        <v>6999</v>
      </c>
      <c r="Q1109" s="234"/>
      <c r="R1109" s="234" t="s">
        <v>451</v>
      </c>
      <c r="S1109" t="b">
        <v>0</v>
      </c>
      <c r="T1109" s="242"/>
      <c r="U1109" s="103">
        <v>1</v>
      </c>
      <c r="V1109" s="234" t="s">
        <v>272</v>
      </c>
      <c r="W1109" s="103">
        <v>1</v>
      </c>
      <c r="X1109" s="234" t="s">
        <v>272</v>
      </c>
      <c r="Y1109" s="242"/>
      <c r="Z1109" s="242"/>
      <c r="AA1109" s="103"/>
      <c r="AB1109" s="234"/>
      <c r="AC1109" s="243">
        <v>44253.551458333335</v>
      </c>
      <c r="AD1109" s="234" t="s">
        <v>12763</v>
      </c>
      <c r="AE1109" s="235" t="s">
        <v>13951</v>
      </c>
      <c r="AF1109" s="237"/>
      <c r="AG1109" s="234" t="s">
        <v>482</v>
      </c>
      <c r="AH1109" s="241"/>
      <c r="AI1109" t="b">
        <v>1</v>
      </c>
      <c r="AJ1109" t="b">
        <v>0</v>
      </c>
      <c r="AK1109" s="234"/>
      <c r="AL1109" s="103"/>
      <c r="AM1109" t="b">
        <v>0</v>
      </c>
      <c r="AN1109" s="234"/>
      <c r="AO1109" s="103"/>
      <c r="AP1109" s="241"/>
      <c r="AQ1109" s="241"/>
      <c r="AR1109" s="241"/>
      <c r="AS1109" s="241"/>
      <c r="AT1109" s="234" t="s">
        <v>7005</v>
      </c>
      <c r="AU1109" s="234" t="s">
        <v>7085</v>
      </c>
      <c r="AV1109" t="b">
        <v>0</v>
      </c>
      <c r="AW1109" t="b">
        <v>0</v>
      </c>
      <c r="AX1109" s="241"/>
      <c r="AY1109" s="241"/>
      <c r="AZ1109" s="234"/>
      <c r="BA1109" s="234"/>
      <c r="BB1109" s="234"/>
      <c r="BC1109" t="b">
        <v>1</v>
      </c>
      <c r="BD1109" s="234" t="s">
        <v>7170</v>
      </c>
      <c r="BE1109" s="234" t="s">
        <v>7026</v>
      </c>
      <c r="BF1109" s="234" t="s">
        <v>7027</v>
      </c>
      <c r="BG1109" s="234" t="s">
        <v>7010</v>
      </c>
      <c r="BH1109" s="234" t="s">
        <v>55</v>
      </c>
      <c r="BI1109" s="243">
        <v>44573.401828703703</v>
      </c>
      <c r="BJ1109" s="234" t="s">
        <v>442</v>
      </c>
      <c r="BK1109" s="234" t="s">
        <v>451</v>
      </c>
      <c r="BL1109" s="234" t="s">
        <v>451</v>
      </c>
      <c r="BM1109" s="234" t="s">
        <v>451</v>
      </c>
      <c r="BN1109" s="241"/>
      <c r="BO1109" t="b">
        <v>0</v>
      </c>
      <c r="BP1109" t="b">
        <v>0</v>
      </c>
      <c r="BQ1109" t="b">
        <v>0</v>
      </c>
      <c r="BR1109" s="241"/>
      <c r="BS1109" s="241"/>
      <c r="BT1109" s="234" t="s">
        <v>7012</v>
      </c>
      <c r="BU1109" t="b">
        <v>0</v>
      </c>
      <c r="BV1109" s="103"/>
      <c r="BW1109" s="235" t="s">
        <v>13952</v>
      </c>
      <c r="BX1109" s="234" t="s">
        <v>13951</v>
      </c>
      <c r="BY1109" s="234" t="s">
        <v>56</v>
      </c>
      <c r="BZ1109" s="234" t="s">
        <v>7014</v>
      </c>
    </row>
    <row r="1110" spans="1:78" x14ac:dyDescent="0.25">
      <c r="A1110" s="5">
        <v>1087</v>
      </c>
      <c r="B1110" s="234" t="s">
        <v>13953</v>
      </c>
      <c r="C1110" s="234" t="s">
        <v>13954</v>
      </c>
      <c r="D1110" s="234"/>
      <c r="E1110" s="234" t="s">
        <v>12842</v>
      </c>
      <c r="F1110" s="234" t="s">
        <v>7156</v>
      </c>
      <c r="G1110" s="234" t="s">
        <v>7856</v>
      </c>
      <c r="H1110" s="234" t="s">
        <v>7018</v>
      </c>
      <c r="I1110" s="242"/>
      <c r="J1110" s="242">
        <v>44208</v>
      </c>
      <c r="K1110" s="234" t="s">
        <v>7430</v>
      </c>
      <c r="L1110" s="242">
        <v>44209</v>
      </c>
      <c r="M1110" s="234" t="s">
        <v>12452</v>
      </c>
      <c r="N1110" s="234" t="s">
        <v>7430</v>
      </c>
      <c r="O1110" s="234" t="s">
        <v>12453</v>
      </c>
      <c r="P1110" s="234" t="s">
        <v>6999</v>
      </c>
      <c r="Q1110" s="234"/>
      <c r="R1110" s="234" t="s">
        <v>451</v>
      </c>
      <c r="S1110" t="b">
        <v>0</v>
      </c>
      <c r="T1110" s="242"/>
      <c r="U1110" s="103">
        <v>1</v>
      </c>
      <c r="V1110" s="234" t="s">
        <v>272</v>
      </c>
      <c r="W1110" s="103">
        <v>1</v>
      </c>
      <c r="X1110" s="234" t="s">
        <v>272</v>
      </c>
      <c r="Y1110" s="242"/>
      <c r="Z1110" s="242"/>
      <c r="AA1110" s="103"/>
      <c r="AB1110" s="234"/>
      <c r="AC1110" s="243">
        <v>44253.551435185182</v>
      </c>
      <c r="AD1110" s="234" t="s">
        <v>12763</v>
      </c>
      <c r="AE1110" s="235" t="s">
        <v>13955</v>
      </c>
      <c r="AF1110" s="237"/>
      <c r="AG1110" s="234" t="s">
        <v>482</v>
      </c>
      <c r="AH1110" s="241"/>
      <c r="AI1110" t="b">
        <v>1</v>
      </c>
      <c r="AJ1110" t="b">
        <v>0</v>
      </c>
      <c r="AK1110" s="234"/>
      <c r="AL1110" s="103"/>
      <c r="AM1110" t="b">
        <v>0</v>
      </c>
      <c r="AN1110" s="234"/>
      <c r="AO1110" s="103"/>
      <c r="AP1110" s="241"/>
      <c r="AQ1110" s="241"/>
      <c r="AR1110" s="241"/>
      <c r="AS1110" s="241"/>
      <c r="AT1110" s="234"/>
      <c r="AU1110" s="234" t="s">
        <v>7085</v>
      </c>
      <c r="AV1110" t="b">
        <v>0</v>
      </c>
      <c r="AW1110" t="b">
        <v>0</v>
      </c>
      <c r="AX1110" s="241"/>
      <c r="AY1110" s="241"/>
      <c r="AZ1110" s="234"/>
      <c r="BA1110" s="234"/>
      <c r="BB1110" s="234"/>
      <c r="BC1110" t="b">
        <v>1</v>
      </c>
      <c r="BD1110" s="234" t="s">
        <v>12455</v>
      </c>
      <c r="BE1110" s="234" t="s">
        <v>7026</v>
      </c>
      <c r="BF1110" s="234" t="s">
        <v>7027</v>
      </c>
      <c r="BG1110" s="234" t="s">
        <v>7010</v>
      </c>
      <c r="BH1110" s="234" t="s">
        <v>55</v>
      </c>
      <c r="BI1110" s="243">
        <v>44573.401817129627</v>
      </c>
      <c r="BJ1110" s="234" t="s">
        <v>442</v>
      </c>
      <c r="BK1110" s="234" t="s">
        <v>451</v>
      </c>
      <c r="BL1110" s="234" t="s">
        <v>451</v>
      </c>
      <c r="BM1110" s="234" t="s">
        <v>451</v>
      </c>
      <c r="BN1110" s="241"/>
      <c r="BO1110" t="b">
        <v>0</v>
      </c>
      <c r="BP1110" t="b">
        <v>0</v>
      </c>
      <c r="BQ1110" t="b">
        <v>0</v>
      </c>
      <c r="BR1110" s="241"/>
      <c r="BS1110" s="241"/>
      <c r="BT1110" s="234" t="s">
        <v>7012</v>
      </c>
      <c r="BU1110" t="b">
        <v>0</v>
      </c>
      <c r="BV1110" s="103"/>
      <c r="BW1110" s="235" t="s">
        <v>13956</v>
      </c>
      <c r="BX1110" s="234" t="s">
        <v>13955</v>
      </c>
      <c r="BY1110" s="234" t="s">
        <v>56</v>
      </c>
      <c r="BZ1110" s="234" t="s">
        <v>7014</v>
      </c>
    </row>
    <row r="1111" spans="1:78" x14ac:dyDescent="0.25">
      <c r="A1111" s="5">
        <v>1086</v>
      </c>
      <c r="B1111" s="234" t="s">
        <v>13957</v>
      </c>
      <c r="C1111" s="234" t="s">
        <v>13958</v>
      </c>
      <c r="D1111" s="234" t="s">
        <v>8908</v>
      </c>
      <c r="E1111" s="234" t="s">
        <v>12731</v>
      </c>
      <c r="F1111" s="234" t="s">
        <v>7156</v>
      </c>
      <c r="G1111" s="234" t="s">
        <v>7856</v>
      </c>
      <c r="H1111" s="234" t="s">
        <v>7018</v>
      </c>
      <c r="I1111" s="242"/>
      <c r="J1111" s="242">
        <v>44209</v>
      </c>
      <c r="K1111" s="234" t="s">
        <v>7430</v>
      </c>
      <c r="L1111" s="242">
        <v>44209</v>
      </c>
      <c r="M1111" s="234" t="s">
        <v>6996</v>
      </c>
      <c r="N1111" s="234" t="s">
        <v>8911</v>
      </c>
      <c r="O1111" s="234" t="s">
        <v>11608</v>
      </c>
      <c r="P1111" s="234" t="s">
        <v>6999</v>
      </c>
      <c r="Q1111" s="234"/>
      <c r="R1111" s="234" t="s">
        <v>451</v>
      </c>
      <c r="S1111" t="b">
        <v>0</v>
      </c>
      <c r="T1111" s="242"/>
      <c r="U1111" s="103">
        <v>2</v>
      </c>
      <c r="V1111" s="234" t="s">
        <v>272</v>
      </c>
      <c r="W1111" s="103">
        <v>2</v>
      </c>
      <c r="X1111" s="234" t="s">
        <v>272</v>
      </c>
      <c r="Y1111" s="242"/>
      <c r="Z1111" s="242"/>
      <c r="AA1111" s="103"/>
      <c r="AB1111" s="234" t="s">
        <v>8914</v>
      </c>
      <c r="AC1111" s="243">
        <v>44253.551412037035</v>
      </c>
      <c r="AD1111" s="234" t="s">
        <v>12763</v>
      </c>
      <c r="AE1111" s="235" t="s">
        <v>13959</v>
      </c>
      <c r="AF1111" s="237"/>
      <c r="AG1111" s="234" t="s">
        <v>482</v>
      </c>
      <c r="AH1111" s="241"/>
      <c r="AI1111" t="b">
        <v>1</v>
      </c>
      <c r="AJ1111" t="b">
        <v>0</v>
      </c>
      <c r="AK1111" s="234"/>
      <c r="AL1111" s="103"/>
      <c r="AM1111" t="b">
        <v>0</v>
      </c>
      <c r="AN1111" s="234"/>
      <c r="AO1111" s="103"/>
      <c r="AP1111" s="241"/>
      <c r="AQ1111" s="241"/>
      <c r="AR1111" s="241"/>
      <c r="AS1111" s="241"/>
      <c r="AT1111" s="234" t="s">
        <v>7005</v>
      </c>
      <c r="AU1111" s="234" t="s">
        <v>7085</v>
      </c>
      <c r="AV1111" t="b">
        <v>0</v>
      </c>
      <c r="AW1111" t="b">
        <v>0</v>
      </c>
      <c r="AX1111" s="241"/>
      <c r="AY1111" s="241"/>
      <c r="AZ1111" s="234"/>
      <c r="BA1111" s="234"/>
      <c r="BB1111" s="234"/>
      <c r="BC1111" t="b">
        <v>0</v>
      </c>
      <c r="BD1111" s="234" t="s">
        <v>7008</v>
      </c>
      <c r="BE1111" s="234" t="s">
        <v>7026</v>
      </c>
      <c r="BF1111" s="234" t="s">
        <v>7027</v>
      </c>
      <c r="BG1111" s="234" t="s">
        <v>7010</v>
      </c>
      <c r="BH1111" s="234" t="s">
        <v>55</v>
      </c>
      <c r="BI1111" s="243">
        <v>44573.401817129627</v>
      </c>
      <c r="BJ1111" s="234" t="s">
        <v>442</v>
      </c>
      <c r="BK1111" s="234" t="s">
        <v>451</v>
      </c>
      <c r="BL1111" s="234" t="s">
        <v>451</v>
      </c>
      <c r="BM1111" s="234" t="s">
        <v>451</v>
      </c>
      <c r="BN1111" s="241"/>
      <c r="BO1111" t="b">
        <v>0</v>
      </c>
      <c r="BP1111" t="b">
        <v>0</v>
      </c>
      <c r="BQ1111" t="b">
        <v>0</v>
      </c>
      <c r="BR1111" s="241"/>
      <c r="BS1111" s="241"/>
      <c r="BT1111" s="234" t="s">
        <v>7012</v>
      </c>
      <c r="BU1111" t="b">
        <v>0</v>
      </c>
      <c r="BV1111" s="103"/>
      <c r="BW1111" s="235" t="s">
        <v>13960</v>
      </c>
      <c r="BX1111" s="234" t="s">
        <v>13959</v>
      </c>
      <c r="BY1111" s="234" t="s">
        <v>56</v>
      </c>
      <c r="BZ1111" s="234" t="s">
        <v>7014</v>
      </c>
    </row>
    <row r="1112" spans="1:78" x14ac:dyDescent="0.25">
      <c r="A1112" s="5">
        <v>1085</v>
      </c>
      <c r="B1112" s="234" t="s">
        <v>13961</v>
      </c>
      <c r="C1112" s="234" t="s">
        <v>13962</v>
      </c>
      <c r="D1112" s="234" t="s">
        <v>8994</v>
      </c>
      <c r="E1112" s="234" t="s">
        <v>8995</v>
      </c>
      <c r="F1112" s="234" t="s">
        <v>7156</v>
      </c>
      <c r="G1112" s="234" t="s">
        <v>7018</v>
      </c>
      <c r="H1112" s="234" t="s">
        <v>7856</v>
      </c>
      <c r="I1112" s="242"/>
      <c r="J1112" s="242">
        <v>44186</v>
      </c>
      <c r="K1112" s="234" t="s">
        <v>7430</v>
      </c>
      <c r="L1112" s="242">
        <v>44211</v>
      </c>
      <c r="M1112" s="234" t="s">
        <v>7159</v>
      </c>
      <c r="N1112" s="234" t="s">
        <v>8997</v>
      </c>
      <c r="O1112" s="234" t="s">
        <v>12492</v>
      </c>
      <c r="P1112" s="234" t="s">
        <v>6999</v>
      </c>
      <c r="Q1112" s="234"/>
      <c r="R1112" s="234" t="s">
        <v>451</v>
      </c>
      <c r="S1112" t="b">
        <v>0</v>
      </c>
      <c r="T1112" s="242"/>
      <c r="U1112" s="103">
        <v>100</v>
      </c>
      <c r="V1112" s="234" t="s">
        <v>272</v>
      </c>
      <c r="W1112" s="103">
        <v>100</v>
      </c>
      <c r="X1112" s="234" t="s">
        <v>272</v>
      </c>
      <c r="Y1112" s="242"/>
      <c r="Z1112" s="242"/>
      <c r="AA1112" s="103"/>
      <c r="AB1112" s="234" t="s">
        <v>9000</v>
      </c>
      <c r="AC1112" s="243">
        <v>44253.551388888889</v>
      </c>
      <c r="AD1112" s="234" t="s">
        <v>12763</v>
      </c>
      <c r="AE1112" s="235" t="s">
        <v>13963</v>
      </c>
      <c r="AF1112" s="237"/>
      <c r="AG1112" s="234" t="s">
        <v>436</v>
      </c>
      <c r="AH1112" s="241"/>
      <c r="AI1112" t="b">
        <v>1</v>
      </c>
      <c r="AJ1112" t="b">
        <v>0</v>
      </c>
      <c r="AK1112" s="234"/>
      <c r="AL1112" s="103"/>
      <c r="AM1112" t="b">
        <v>0</v>
      </c>
      <c r="AN1112" s="234"/>
      <c r="AO1112" s="103"/>
      <c r="AP1112" s="241"/>
      <c r="AQ1112" s="241"/>
      <c r="AR1112" s="241"/>
      <c r="AS1112" s="241"/>
      <c r="AT1112" s="234" t="s">
        <v>7005</v>
      </c>
      <c r="AU1112" s="234" t="s">
        <v>7085</v>
      </c>
      <c r="AV1112" t="b">
        <v>0</v>
      </c>
      <c r="AW1112" t="b">
        <v>0</v>
      </c>
      <c r="AX1112" s="241"/>
      <c r="AY1112" s="241"/>
      <c r="AZ1112" s="234"/>
      <c r="BA1112" s="234"/>
      <c r="BB1112" s="234"/>
      <c r="BC1112" t="b">
        <v>0</v>
      </c>
      <c r="BD1112" s="234" t="s">
        <v>7170</v>
      </c>
      <c r="BE1112" s="234" t="s">
        <v>7026</v>
      </c>
      <c r="BF1112" s="234" t="s">
        <v>7027</v>
      </c>
      <c r="BG1112" s="234" t="s">
        <v>7028</v>
      </c>
      <c r="BH1112" s="234" t="s">
        <v>55</v>
      </c>
      <c r="BI1112" s="243">
        <v>44573.401817129627</v>
      </c>
      <c r="BJ1112" s="234" t="s">
        <v>442</v>
      </c>
      <c r="BK1112" s="234" t="s">
        <v>451</v>
      </c>
      <c r="BL1112" s="234" t="s">
        <v>451</v>
      </c>
      <c r="BM1112" s="234" t="s">
        <v>451</v>
      </c>
      <c r="BN1112" s="241"/>
      <c r="BO1112" t="b">
        <v>0</v>
      </c>
      <c r="BP1112" t="b">
        <v>0</v>
      </c>
      <c r="BQ1112" t="b">
        <v>0</v>
      </c>
      <c r="BR1112" s="241"/>
      <c r="BS1112" s="241"/>
      <c r="BT1112" s="234" t="s">
        <v>11632</v>
      </c>
      <c r="BU1112" t="b">
        <v>0</v>
      </c>
      <c r="BV1112" s="103"/>
      <c r="BW1112" s="235" t="s">
        <v>13964</v>
      </c>
      <c r="BX1112" s="234" t="s">
        <v>13963</v>
      </c>
      <c r="BY1112" s="234" t="s">
        <v>56</v>
      </c>
      <c r="BZ1112" s="234" t="s">
        <v>7014</v>
      </c>
    </row>
    <row r="1113" spans="1:78" x14ac:dyDescent="0.25">
      <c r="A1113" s="5">
        <v>1084</v>
      </c>
      <c r="B1113" s="234" t="s">
        <v>13965</v>
      </c>
      <c r="C1113" s="234" t="s">
        <v>13966</v>
      </c>
      <c r="D1113" s="234"/>
      <c r="E1113" s="234" t="s">
        <v>13763</v>
      </c>
      <c r="F1113" s="234" t="s">
        <v>7156</v>
      </c>
      <c r="G1113" s="234" t="s">
        <v>7856</v>
      </c>
      <c r="H1113" s="234" t="s">
        <v>7018</v>
      </c>
      <c r="I1113" s="242"/>
      <c r="J1113" s="242">
        <v>44208</v>
      </c>
      <c r="K1113" s="234" t="s">
        <v>7430</v>
      </c>
      <c r="L1113" s="242">
        <v>44208</v>
      </c>
      <c r="M1113" s="234" t="s">
        <v>10614</v>
      </c>
      <c r="N1113" s="234" t="s">
        <v>7430</v>
      </c>
      <c r="O1113" s="234" t="s">
        <v>13967</v>
      </c>
      <c r="P1113" s="234" t="s">
        <v>6999</v>
      </c>
      <c r="Q1113" s="234"/>
      <c r="R1113" s="234" t="s">
        <v>451</v>
      </c>
      <c r="S1113" t="b">
        <v>0</v>
      </c>
      <c r="T1113" s="242"/>
      <c r="U1113" s="103">
        <v>5</v>
      </c>
      <c r="V1113" s="234" t="s">
        <v>272</v>
      </c>
      <c r="W1113" s="103">
        <v>5</v>
      </c>
      <c r="X1113" s="234" t="s">
        <v>272</v>
      </c>
      <c r="Y1113" s="242"/>
      <c r="Z1113" s="242"/>
      <c r="AA1113" s="103"/>
      <c r="AB1113" s="234"/>
      <c r="AC1113" s="243">
        <v>44253.551342592589</v>
      </c>
      <c r="AD1113" s="234" t="s">
        <v>12763</v>
      </c>
      <c r="AE1113" s="235" t="s">
        <v>13968</v>
      </c>
      <c r="AF1113" s="237"/>
      <c r="AG1113" s="234" t="s">
        <v>482</v>
      </c>
      <c r="AH1113" s="241"/>
      <c r="AI1113" t="b">
        <v>1</v>
      </c>
      <c r="AJ1113" t="b">
        <v>0</v>
      </c>
      <c r="AK1113" s="234"/>
      <c r="AL1113" s="103"/>
      <c r="AM1113" t="b">
        <v>0</v>
      </c>
      <c r="AN1113" s="234"/>
      <c r="AO1113" s="103"/>
      <c r="AP1113" s="241"/>
      <c r="AQ1113" s="241"/>
      <c r="AR1113" s="241"/>
      <c r="AS1113" s="241"/>
      <c r="AT1113" s="234"/>
      <c r="AU1113" s="234" t="s">
        <v>7085</v>
      </c>
      <c r="AV1113" t="b">
        <v>0</v>
      </c>
      <c r="AW1113" t="b">
        <v>0</v>
      </c>
      <c r="AX1113" s="241"/>
      <c r="AY1113" s="241"/>
      <c r="AZ1113" s="234"/>
      <c r="BA1113" s="234"/>
      <c r="BB1113" s="234"/>
      <c r="BC1113" t="b">
        <v>1</v>
      </c>
      <c r="BD1113" s="234" t="s">
        <v>10619</v>
      </c>
      <c r="BE1113" s="234" t="s">
        <v>7026</v>
      </c>
      <c r="BF1113" s="234" t="s">
        <v>6972</v>
      </c>
      <c r="BG1113" s="234" t="s">
        <v>7010</v>
      </c>
      <c r="BH1113" s="234" t="s">
        <v>55</v>
      </c>
      <c r="BI1113" s="243">
        <v>44573.401805555557</v>
      </c>
      <c r="BJ1113" s="234" t="s">
        <v>442</v>
      </c>
      <c r="BK1113" s="234" t="s">
        <v>451</v>
      </c>
      <c r="BL1113" s="234" t="s">
        <v>451</v>
      </c>
      <c r="BM1113" s="234" t="s">
        <v>451</v>
      </c>
      <c r="BN1113" s="241"/>
      <c r="BO1113" t="b">
        <v>0</v>
      </c>
      <c r="BP1113" t="b">
        <v>0</v>
      </c>
      <c r="BQ1113" t="b">
        <v>0</v>
      </c>
      <c r="BR1113" s="241"/>
      <c r="BS1113" s="241"/>
      <c r="BT1113" s="234" t="s">
        <v>7012</v>
      </c>
      <c r="BU1113" t="b">
        <v>0</v>
      </c>
      <c r="BV1113" s="103"/>
      <c r="BW1113" s="235" t="s">
        <v>13969</v>
      </c>
      <c r="BX1113" s="234" t="s">
        <v>13968</v>
      </c>
      <c r="BY1113" s="234" t="s">
        <v>56</v>
      </c>
      <c r="BZ1113" s="234" t="s">
        <v>7014</v>
      </c>
    </row>
    <row r="1114" spans="1:78" x14ac:dyDescent="0.25">
      <c r="A1114" s="5">
        <v>1083</v>
      </c>
      <c r="B1114" s="234" t="s">
        <v>13970</v>
      </c>
      <c r="C1114" s="234" t="s">
        <v>13971</v>
      </c>
      <c r="D1114" s="234"/>
      <c r="E1114" s="234" t="s">
        <v>13972</v>
      </c>
      <c r="F1114" s="234" t="s">
        <v>7156</v>
      </c>
      <c r="G1114" s="234" t="s">
        <v>7856</v>
      </c>
      <c r="H1114" s="234" t="s">
        <v>7018</v>
      </c>
      <c r="I1114" s="242"/>
      <c r="J1114" s="242">
        <v>44208</v>
      </c>
      <c r="K1114" s="234" t="s">
        <v>7430</v>
      </c>
      <c r="L1114" s="242">
        <v>44208</v>
      </c>
      <c r="M1114" s="234" t="s">
        <v>8885</v>
      </c>
      <c r="N1114" s="234" t="s">
        <v>7430</v>
      </c>
      <c r="O1114" s="234" t="s">
        <v>13973</v>
      </c>
      <c r="P1114" s="234" t="s">
        <v>6999</v>
      </c>
      <c r="Q1114" s="234"/>
      <c r="R1114" s="234" t="s">
        <v>451</v>
      </c>
      <c r="S1114" t="b">
        <v>0</v>
      </c>
      <c r="T1114" s="242"/>
      <c r="U1114" s="103">
        <v>1</v>
      </c>
      <c r="V1114" s="234" t="s">
        <v>272</v>
      </c>
      <c r="W1114" s="103">
        <v>1</v>
      </c>
      <c r="X1114" s="234" t="s">
        <v>272</v>
      </c>
      <c r="Y1114" s="242"/>
      <c r="Z1114" s="242"/>
      <c r="AA1114" s="103"/>
      <c r="AB1114" s="234"/>
      <c r="AC1114" s="243">
        <v>44253.55133101852</v>
      </c>
      <c r="AD1114" s="234" t="s">
        <v>12763</v>
      </c>
      <c r="AE1114" s="235" t="s">
        <v>13974</v>
      </c>
      <c r="AF1114" s="237"/>
      <c r="AG1114" s="234" t="s">
        <v>482</v>
      </c>
      <c r="AH1114" s="241"/>
      <c r="AI1114" t="b">
        <v>1</v>
      </c>
      <c r="AJ1114" t="b">
        <v>0</v>
      </c>
      <c r="AK1114" s="234"/>
      <c r="AL1114" s="103"/>
      <c r="AM1114" t="b">
        <v>0</v>
      </c>
      <c r="AN1114" s="234"/>
      <c r="AO1114" s="103"/>
      <c r="AP1114" s="241"/>
      <c r="AQ1114" s="241"/>
      <c r="AR1114" s="241"/>
      <c r="AS1114" s="241"/>
      <c r="AT1114" s="234"/>
      <c r="AU1114" s="234" t="s">
        <v>7085</v>
      </c>
      <c r="AV1114" t="b">
        <v>0</v>
      </c>
      <c r="AW1114" t="b">
        <v>0</v>
      </c>
      <c r="AX1114" s="241"/>
      <c r="AY1114" s="241"/>
      <c r="AZ1114" s="234"/>
      <c r="BA1114" s="234"/>
      <c r="BB1114" s="234"/>
      <c r="BC1114" t="b">
        <v>1</v>
      </c>
      <c r="BD1114" s="234" t="s">
        <v>8890</v>
      </c>
      <c r="BE1114" s="234" t="s">
        <v>7026</v>
      </c>
      <c r="BF1114" s="234" t="s">
        <v>7027</v>
      </c>
      <c r="BG1114" s="234" t="s">
        <v>7010</v>
      </c>
      <c r="BH1114" s="234" t="s">
        <v>55</v>
      </c>
      <c r="BI1114" s="243">
        <v>44573.401805555557</v>
      </c>
      <c r="BJ1114" s="234" t="s">
        <v>442</v>
      </c>
      <c r="BK1114" s="234" t="s">
        <v>451</v>
      </c>
      <c r="BL1114" s="234" t="s">
        <v>451</v>
      </c>
      <c r="BM1114" s="234" t="s">
        <v>451</v>
      </c>
      <c r="BN1114" s="241"/>
      <c r="BO1114" t="b">
        <v>0</v>
      </c>
      <c r="BP1114" t="b">
        <v>0</v>
      </c>
      <c r="BQ1114" t="b">
        <v>0</v>
      </c>
      <c r="BR1114" s="241"/>
      <c r="BS1114" s="241"/>
      <c r="BT1114" s="234" t="s">
        <v>7012</v>
      </c>
      <c r="BU1114" t="b">
        <v>0</v>
      </c>
      <c r="BV1114" s="103"/>
      <c r="BW1114" s="235" t="s">
        <v>13975</v>
      </c>
      <c r="BX1114" s="234" t="s">
        <v>13974</v>
      </c>
      <c r="BY1114" s="234" t="s">
        <v>56</v>
      </c>
      <c r="BZ1114" s="234" t="s">
        <v>7014</v>
      </c>
    </row>
    <row r="1115" spans="1:78" x14ac:dyDescent="0.25">
      <c r="A1115" s="5">
        <v>1082</v>
      </c>
      <c r="B1115" s="234" t="s">
        <v>13976</v>
      </c>
      <c r="C1115" s="234" t="s">
        <v>13977</v>
      </c>
      <c r="D1115" s="234" t="s">
        <v>11888</v>
      </c>
      <c r="E1115" s="234" t="s">
        <v>11889</v>
      </c>
      <c r="F1115" s="234" t="s">
        <v>6993</v>
      </c>
      <c r="G1115" s="234" t="s">
        <v>7017</v>
      </c>
      <c r="H1115" s="234" t="s">
        <v>7856</v>
      </c>
      <c r="I1115" s="242"/>
      <c r="J1115" s="242">
        <v>44208</v>
      </c>
      <c r="K1115" s="234" t="s">
        <v>7430</v>
      </c>
      <c r="L1115" s="242">
        <v>44215</v>
      </c>
      <c r="M1115" s="234" t="s">
        <v>7035</v>
      </c>
      <c r="N1115" s="234" t="s">
        <v>11891</v>
      </c>
      <c r="O1115" s="234" t="s">
        <v>12473</v>
      </c>
      <c r="P1115" s="234" t="s">
        <v>6999</v>
      </c>
      <c r="Q1115" s="234"/>
      <c r="R1115" s="234" t="s">
        <v>451</v>
      </c>
      <c r="S1115" t="b">
        <v>0</v>
      </c>
      <c r="T1115" s="242"/>
      <c r="U1115" s="103">
        <v>30</v>
      </c>
      <c r="V1115" s="234" t="s">
        <v>272</v>
      </c>
      <c r="W1115" s="103">
        <v>30</v>
      </c>
      <c r="X1115" s="234" t="s">
        <v>272</v>
      </c>
      <c r="Y1115" s="242"/>
      <c r="Z1115" s="242"/>
      <c r="AA1115" s="103"/>
      <c r="AB1115" s="234" t="s">
        <v>11893</v>
      </c>
      <c r="AC1115" s="243">
        <v>44253.551307870373</v>
      </c>
      <c r="AD1115" s="234" t="s">
        <v>12763</v>
      </c>
      <c r="AE1115" s="235" t="s">
        <v>13978</v>
      </c>
      <c r="AF1115" s="237"/>
      <c r="AG1115" s="234" t="s">
        <v>482</v>
      </c>
      <c r="AH1115" s="241"/>
      <c r="AI1115" t="b">
        <v>1</v>
      </c>
      <c r="AJ1115" t="b">
        <v>0</v>
      </c>
      <c r="AK1115" s="234"/>
      <c r="AL1115" s="103"/>
      <c r="AM1115" t="b">
        <v>0</v>
      </c>
      <c r="AN1115" s="234"/>
      <c r="AO1115" s="103"/>
      <c r="AP1115" s="241"/>
      <c r="AQ1115" s="241"/>
      <c r="AR1115" s="241"/>
      <c r="AS1115" s="241"/>
      <c r="AT1115" s="234" t="s">
        <v>7609</v>
      </c>
      <c r="AU1115" s="234" t="s">
        <v>7085</v>
      </c>
      <c r="AV1115" t="b">
        <v>0</v>
      </c>
      <c r="AW1115" t="b">
        <v>0</v>
      </c>
      <c r="AX1115" s="241"/>
      <c r="AY1115" s="241"/>
      <c r="AZ1115" s="234"/>
      <c r="BA1115" s="234"/>
      <c r="BB1115" s="234"/>
      <c r="BC1115" t="b">
        <v>0</v>
      </c>
      <c r="BD1115" s="234" t="s">
        <v>7044</v>
      </c>
      <c r="BE1115" s="234" t="s">
        <v>7026</v>
      </c>
      <c r="BF1115" s="234" t="s">
        <v>7027</v>
      </c>
      <c r="BG1115" s="234" t="s">
        <v>7028</v>
      </c>
      <c r="BH1115" s="234" t="s">
        <v>55</v>
      </c>
      <c r="BI1115" s="243">
        <v>44573.401805555557</v>
      </c>
      <c r="BJ1115" s="234" t="s">
        <v>442</v>
      </c>
      <c r="BK1115" s="234" t="s">
        <v>451</v>
      </c>
      <c r="BL1115" s="234" t="s">
        <v>451</v>
      </c>
      <c r="BM1115" s="234" t="s">
        <v>451</v>
      </c>
      <c r="BN1115" s="241"/>
      <c r="BO1115" t="b">
        <v>0</v>
      </c>
      <c r="BP1115" t="b">
        <v>0</v>
      </c>
      <c r="BQ1115" t="b">
        <v>0</v>
      </c>
      <c r="BR1115" s="241"/>
      <c r="BS1115" s="241"/>
      <c r="BT1115" s="234" t="s">
        <v>7012</v>
      </c>
      <c r="BU1115" t="b">
        <v>0</v>
      </c>
      <c r="BV1115" s="103"/>
      <c r="BW1115" s="235" t="s">
        <v>13979</v>
      </c>
      <c r="BX1115" s="234" t="s">
        <v>13978</v>
      </c>
      <c r="BY1115" s="234" t="s">
        <v>56</v>
      </c>
      <c r="BZ1115" s="234" t="s">
        <v>7014</v>
      </c>
    </row>
    <row r="1116" spans="1:78" x14ac:dyDescent="0.25">
      <c r="A1116" s="5">
        <v>1081</v>
      </c>
      <c r="B1116" s="234" t="s">
        <v>13980</v>
      </c>
      <c r="C1116" s="234" t="s">
        <v>13981</v>
      </c>
      <c r="D1116" s="234"/>
      <c r="E1116" s="234" t="s">
        <v>13982</v>
      </c>
      <c r="F1116" s="234" t="s">
        <v>6993</v>
      </c>
      <c r="G1116" s="234" t="s">
        <v>6994</v>
      </c>
      <c r="H1116" s="234" t="s">
        <v>6995</v>
      </c>
      <c r="I1116" s="242"/>
      <c r="J1116" s="242">
        <v>44208</v>
      </c>
      <c r="K1116" s="234" t="s">
        <v>7430</v>
      </c>
      <c r="L1116" s="242">
        <v>44216</v>
      </c>
      <c r="M1116" s="234" t="s">
        <v>6996</v>
      </c>
      <c r="N1116" s="234" t="s">
        <v>7430</v>
      </c>
      <c r="O1116" s="234" t="s">
        <v>13983</v>
      </c>
      <c r="P1116" s="234" t="s">
        <v>6999</v>
      </c>
      <c r="Q1116" s="234"/>
      <c r="R1116" s="234" t="s">
        <v>451</v>
      </c>
      <c r="S1116" t="b">
        <v>0</v>
      </c>
      <c r="T1116" s="242"/>
      <c r="U1116" s="103">
        <v>6</v>
      </c>
      <c r="V1116" s="234" t="s">
        <v>272</v>
      </c>
      <c r="W1116" s="103">
        <v>18</v>
      </c>
      <c r="X1116" s="234" t="s">
        <v>272</v>
      </c>
      <c r="Y1116" s="242"/>
      <c r="Z1116" s="242"/>
      <c r="AA1116" s="103"/>
      <c r="AB1116" s="234"/>
      <c r="AC1116" s="243">
        <v>44253.55128472222</v>
      </c>
      <c r="AD1116" s="234" t="s">
        <v>12763</v>
      </c>
      <c r="AE1116" s="235" t="s">
        <v>13984</v>
      </c>
      <c r="AF1116" s="237"/>
      <c r="AG1116" s="234" t="s">
        <v>482</v>
      </c>
      <c r="AH1116" s="241"/>
      <c r="AI1116" t="b">
        <v>1</v>
      </c>
      <c r="AJ1116" t="b">
        <v>0</v>
      </c>
      <c r="AK1116" s="234"/>
      <c r="AL1116" s="103"/>
      <c r="AM1116" t="b">
        <v>0</v>
      </c>
      <c r="AN1116" s="234"/>
      <c r="AO1116" s="103"/>
      <c r="AP1116" s="241"/>
      <c r="AQ1116" s="241"/>
      <c r="AR1116" s="241"/>
      <c r="AS1116" s="241"/>
      <c r="AT1116" s="234"/>
      <c r="AU1116" s="234" t="s">
        <v>7085</v>
      </c>
      <c r="AV1116" t="b">
        <v>0</v>
      </c>
      <c r="AW1116" t="b">
        <v>0</v>
      </c>
      <c r="AX1116" s="241"/>
      <c r="AY1116" s="241"/>
      <c r="AZ1116" s="234"/>
      <c r="BA1116" s="234"/>
      <c r="BB1116" s="234"/>
      <c r="BC1116" t="b">
        <v>1</v>
      </c>
      <c r="BD1116" s="234" t="s">
        <v>7008</v>
      </c>
      <c r="BE1116" s="234" t="s">
        <v>7009</v>
      </c>
      <c r="BF1116" s="234" t="s">
        <v>6972</v>
      </c>
      <c r="BG1116" s="234" t="s">
        <v>7028</v>
      </c>
      <c r="BH1116" s="234" t="s">
        <v>55</v>
      </c>
      <c r="BI1116" s="243">
        <v>44573.401805555557</v>
      </c>
      <c r="BJ1116" s="234" t="s">
        <v>442</v>
      </c>
      <c r="BK1116" s="234" t="s">
        <v>451</v>
      </c>
      <c r="BL1116" s="234" t="s">
        <v>451</v>
      </c>
      <c r="BM1116" s="234" t="s">
        <v>451</v>
      </c>
      <c r="BN1116" s="241"/>
      <c r="BO1116" t="b">
        <v>0</v>
      </c>
      <c r="BP1116" t="b">
        <v>0</v>
      </c>
      <c r="BQ1116" t="b">
        <v>0</v>
      </c>
      <c r="BR1116" s="241"/>
      <c r="BS1116" s="241"/>
      <c r="BT1116" s="234" t="s">
        <v>7012</v>
      </c>
      <c r="BU1116" t="b">
        <v>0</v>
      </c>
      <c r="BV1116" s="103"/>
      <c r="BW1116" s="235" t="s">
        <v>13985</v>
      </c>
      <c r="BX1116" s="234" t="s">
        <v>13984</v>
      </c>
      <c r="BY1116" s="234" t="s">
        <v>56</v>
      </c>
      <c r="BZ1116" s="234" t="s">
        <v>7014</v>
      </c>
    </row>
    <row r="1117" spans="1:78" x14ac:dyDescent="0.25">
      <c r="A1117" s="5">
        <v>1080</v>
      </c>
      <c r="B1117" s="234" t="s">
        <v>13986</v>
      </c>
      <c r="C1117" s="234" t="s">
        <v>13987</v>
      </c>
      <c r="D1117" s="234" t="s">
        <v>13988</v>
      </c>
      <c r="E1117" s="234" t="s">
        <v>13989</v>
      </c>
      <c r="F1117" s="234" t="s">
        <v>7156</v>
      </c>
      <c r="G1117" s="234" t="s">
        <v>7018</v>
      </c>
      <c r="H1117" s="234" t="s">
        <v>7856</v>
      </c>
      <c r="I1117" s="242"/>
      <c r="J1117" s="242">
        <v>44179</v>
      </c>
      <c r="K1117" s="234" t="s">
        <v>7430</v>
      </c>
      <c r="L1117" s="242">
        <v>44182</v>
      </c>
      <c r="M1117" s="234" t="s">
        <v>7159</v>
      </c>
      <c r="N1117" s="234" t="s">
        <v>13990</v>
      </c>
      <c r="O1117" s="234" t="s">
        <v>13991</v>
      </c>
      <c r="P1117" s="234" t="s">
        <v>6999</v>
      </c>
      <c r="Q1117" s="234"/>
      <c r="R1117" s="234" t="s">
        <v>451</v>
      </c>
      <c r="S1117" t="b">
        <v>0</v>
      </c>
      <c r="T1117" s="242"/>
      <c r="U1117" s="103">
        <v>100</v>
      </c>
      <c r="V1117" s="234" t="s">
        <v>272</v>
      </c>
      <c r="W1117" s="103">
        <v>100</v>
      </c>
      <c r="X1117" s="234" t="s">
        <v>272</v>
      </c>
      <c r="Y1117" s="242"/>
      <c r="Z1117" s="242"/>
      <c r="AA1117" s="103"/>
      <c r="AB1117" s="234" t="s">
        <v>13992</v>
      </c>
      <c r="AC1117" s="243">
        <v>44253.551261574074</v>
      </c>
      <c r="AD1117" s="234" t="s">
        <v>12763</v>
      </c>
      <c r="AE1117" s="235" t="s">
        <v>13993</v>
      </c>
      <c r="AF1117" s="237"/>
      <c r="AG1117" s="234" t="s">
        <v>482</v>
      </c>
      <c r="AH1117" s="241"/>
      <c r="AI1117" t="b">
        <v>1</v>
      </c>
      <c r="AJ1117" t="b">
        <v>0</v>
      </c>
      <c r="AK1117" s="234"/>
      <c r="AL1117" s="103"/>
      <c r="AM1117" t="b">
        <v>0</v>
      </c>
      <c r="AN1117" s="234"/>
      <c r="AO1117" s="103"/>
      <c r="AP1117" s="241"/>
      <c r="AQ1117" s="241"/>
      <c r="AR1117" s="241"/>
      <c r="AS1117" s="241"/>
      <c r="AT1117" s="234" t="s">
        <v>7005</v>
      </c>
      <c r="AU1117" s="234" t="s">
        <v>7085</v>
      </c>
      <c r="AV1117" t="b">
        <v>0</v>
      </c>
      <c r="AW1117" t="b">
        <v>0</v>
      </c>
      <c r="AX1117" s="241"/>
      <c r="AY1117" s="241"/>
      <c r="AZ1117" s="234"/>
      <c r="BA1117" s="234"/>
      <c r="BB1117" s="234"/>
      <c r="BC1117" t="b">
        <v>0</v>
      </c>
      <c r="BD1117" s="234" t="s">
        <v>7170</v>
      </c>
      <c r="BE1117" s="234" t="s">
        <v>7026</v>
      </c>
      <c r="BF1117" s="234" t="s">
        <v>7027</v>
      </c>
      <c r="BG1117" s="234" t="s">
        <v>8373</v>
      </c>
      <c r="BH1117" s="234" t="s">
        <v>55</v>
      </c>
      <c r="BI1117" s="243">
        <v>44573.40179398148</v>
      </c>
      <c r="BJ1117" s="234" t="s">
        <v>442</v>
      </c>
      <c r="BK1117" s="234" t="s">
        <v>451</v>
      </c>
      <c r="BL1117" s="234" t="s">
        <v>451</v>
      </c>
      <c r="BM1117" s="234" t="s">
        <v>451</v>
      </c>
      <c r="BN1117" s="241"/>
      <c r="BO1117" t="b">
        <v>0</v>
      </c>
      <c r="BP1117" t="b">
        <v>0</v>
      </c>
      <c r="BQ1117" t="b">
        <v>0</v>
      </c>
      <c r="BR1117" s="241"/>
      <c r="BS1117" s="241"/>
      <c r="BT1117" s="234" t="s">
        <v>7012</v>
      </c>
      <c r="BU1117" t="b">
        <v>0</v>
      </c>
      <c r="BV1117" s="103"/>
      <c r="BW1117" s="235" t="s">
        <v>13994</v>
      </c>
      <c r="BX1117" s="234" t="s">
        <v>13993</v>
      </c>
      <c r="BY1117" s="234" t="s">
        <v>56</v>
      </c>
      <c r="BZ1117" s="234" t="s">
        <v>7014</v>
      </c>
    </row>
    <row r="1118" spans="1:78" x14ac:dyDescent="0.25">
      <c r="A1118" s="5">
        <v>1079</v>
      </c>
      <c r="B1118" s="234" t="s">
        <v>13995</v>
      </c>
      <c r="C1118" s="234" t="s">
        <v>13996</v>
      </c>
      <c r="D1118" s="234" t="s">
        <v>8994</v>
      </c>
      <c r="E1118" s="234" t="s">
        <v>8995</v>
      </c>
      <c r="F1118" s="234" t="s">
        <v>7156</v>
      </c>
      <c r="G1118" s="234" t="s">
        <v>7018</v>
      </c>
      <c r="H1118" s="234" t="s">
        <v>7856</v>
      </c>
      <c r="I1118" s="242"/>
      <c r="J1118" s="242">
        <v>44186</v>
      </c>
      <c r="K1118" s="234" t="s">
        <v>7430</v>
      </c>
      <c r="L1118" s="242">
        <v>44189</v>
      </c>
      <c r="M1118" s="234" t="s">
        <v>7159</v>
      </c>
      <c r="N1118" s="234" t="s">
        <v>8997</v>
      </c>
      <c r="O1118" s="234" t="s">
        <v>12492</v>
      </c>
      <c r="P1118" s="234" t="s">
        <v>6999</v>
      </c>
      <c r="Q1118" s="234"/>
      <c r="R1118" s="234" t="s">
        <v>451</v>
      </c>
      <c r="S1118" t="b">
        <v>0</v>
      </c>
      <c r="T1118" s="242"/>
      <c r="U1118" s="103">
        <v>330</v>
      </c>
      <c r="V1118" s="234" t="s">
        <v>272</v>
      </c>
      <c r="W1118" s="103">
        <v>330</v>
      </c>
      <c r="X1118" s="234" t="s">
        <v>272</v>
      </c>
      <c r="Y1118" s="242"/>
      <c r="Z1118" s="242"/>
      <c r="AA1118" s="103"/>
      <c r="AB1118" s="234" t="s">
        <v>9000</v>
      </c>
      <c r="AC1118" s="243">
        <v>44253.551238425927</v>
      </c>
      <c r="AD1118" s="234" t="s">
        <v>12763</v>
      </c>
      <c r="AE1118" s="235" t="s">
        <v>13997</v>
      </c>
      <c r="AF1118" s="237"/>
      <c r="AG1118" s="234" t="s">
        <v>482</v>
      </c>
      <c r="AH1118" s="241"/>
      <c r="AI1118" t="b">
        <v>1</v>
      </c>
      <c r="AJ1118" t="b">
        <v>0</v>
      </c>
      <c r="AK1118" s="234"/>
      <c r="AL1118" s="103"/>
      <c r="AM1118" t="b">
        <v>0</v>
      </c>
      <c r="AN1118" s="234"/>
      <c r="AO1118" s="103"/>
      <c r="AP1118" s="241"/>
      <c r="AQ1118" s="241"/>
      <c r="AR1118" s="241"/>
      <c r="AS1118" s="241"/>
      <c r="AT1118" s="234" t="s">
        <v>7005</v>
      </c>
      <c r="AU1118" s="234" t="s">
        <v>7085</v>
      </c>
      <c r="AV1118" t="b">
        <v>0</v>
      </c>
      <c r="AW1118" t="b">
        <v>0</v>
      </c>
      <c r="AX1118" s="241"/>
      <c r="AY1118" s="241"/>
      <c r="AZ1118" s="234"/>
      <c r="BA1118" s="234"/>
      <c r="BB1118" s="234"/>
      <c r="BC1118" t="b">
        <v>0</v>
      </c>
      <c r="BD1118" s="234" t="s">
        <v>7170</v>
      </c>
      <c r="BE1118" s="234" t="s">
        <v>7026</v>
      </c>
      <c r="BF1118" s="234" t="s">
        <v>7027</v>
      </c>
      <c r="BG1118" s="234" t="s">
        <v>8373</v>
      </c>
      <c r="BH1118" s="234" t="s">
        <v>55</v>
      </c>
      <c r="BI1118" s="243">
        <v>44573.40179398148</v>
      </c>
      <c r="BJ1118" s="234" t="s">
        <v>442</v>
      </c>
      <c r="BK1118" s="234" t="s">
        <v>451</v>
      </c>
      <c r="BL1118" s="234" t="s">
        <v>451</v>
      </c>
      <c r="BM1118" s="234" t="s">
        <v>451</v>
      </c>
      <c r="BN1118" s="241"/>
      <c r="BO1118" t="b">
        <v>0</v>
      </c>
      <c r="BP1118" t="b">
        <v>0</v>
      </c>
      <c r="BQ1118" t="b">
        <v>0</v>
      </c>
      <c r="BR1118" s="241"/>
      <c r="BS1118" s="241"/>
      <c r="BT1118" s="234" t="s">
        <v>7012</v>
      </c>
      <c r="BU1118" t="b">
        <v>0</v>
      </c>
      <c r="BV1118" s="103"/>
      <c r="BW1118" s="235" t="s">
        <v>13998</v>
      </c>
      <c r="BX1118" s="234" t="s">
        <v>13997</v>
      </c>
      <c r="BY1118" s="234" t="s">
        <v>56</v>
      </c>
      <c r="BZ1118" s="234" t="s">
        <v>7014</v>
      </c>
    </row>
    <row r="1119" spans="1:78" x14ac:dyDescent="0.25">
      <c r="A1119" s="5">
        <v>1078</v>
      </c>
      <c r="B1119" s="234" t="s">
        <v>13999</v>
      </c>
      <c r="C1119" s="234" t="s">
        <v>14000</v>
      </c>
      <c r="D1119" s="234" t="s">
        <v>9165</v>
      </c>
      <c r="E1119" s="234" t="s">
        <v>13466</v>
      </c>
      <c r="F1119" s="234" t="s">
        <v>7156</v>
      </c>
      <c r="G1119" s="234" t="s">
        <v>7017</v>
      </c>
      <c r="H1119" s="234" t="s">
        <v>7856</v>
      </c>
      <c r="I1119" s="242"/>
      <c r="J1119" s="242">
        <v>44204</v>
      </c>
      <c r="K1119" s="234" t="s">
        <v>7430</v>
      </c>
      <c r="L1119" s="242">
        <v>44214</v>
      </c>
      <c r="M1119" s="234" t="s">
        <v>6996</v>
      </c>
      <c r="N1119" s="234" t="s">
        <v>9167</v>
      </c>
      <c r="O1119" s="234" t="s">
        <v>9168</v>
      </c>
      <c r="P1119" s="234" t="s">
        <v>6999</v>
      </c>
      <c r="Q1119" s="234"/>
      <c r="R1119" s="234" t="s">
        <v>451</v>
      </c>
      <c r="S1119" t="b">
        <v>0</v>
      </c>
      <c r="T1119" s="242"/>
      <c r="U1119" s="103">
        <v>16</v>
      </c>
      <c r="V1119" s="234" t="s">
        <v>272</v>
      </c>
      <c r="W1119" s="103">
        <v>16</v>
      </c>
      <c r="X1119" s="234" t="s">
        <v>272</v>
      </c>
      <c r="Y1119" s="242"/>
      <c r="Z1119" s="242"/>
      <c r="AA1119" s="103"/>
      <c r="AB1119" s="234" t="s">
        <v>9169</v>
      </c>
      <c r="AC1119" s="243">
        <v>44253.551215277781</v>
      </c>
      <c r="AD1119" s="234" t="s">
        <v>12763</v>
      </c>
      <c r="AE1119" s="235" t="s">
        <v>14001</v>
      </c>
      <c r="AF1119" s="237"/>
      <c r="AG1119" s="234" t="s">
        <v>482</v>
      </c>
      <c r="AH1119" s="241"/>
      <c r="AI1119" t="b">
        <v>1</v>
      </c>
      <c r="AJ1119" t="b">
        <v>0</v>
      </c>
      <c r="AK1119" s="234"/>
      <c r="AL1119" s="103"/>
      <c r="AM1119" t="b">
        <v>0</v>
      </c>
      <c r="AN1119" s="234"/>
      <c r="AO1119" s="103"/>
      <c r="AP1119" s="241"/>
      <c r="AQ1119" s="241"/>
      <c r="AR1119" s="241"/>
      <c r="AS1119" s="241"/>
      <c r="AT1119" s="234" t="s">
        <v>7005</v>
      </c>
      <c r="AU1119" s="234" t="s">
        <v>7085</v>
      </c>
      <c r="AV1119" t="b">
        <v>0</v>
      </c>
      <c r="AW1119" t="b">
        <v>0</v>
      </c>
      <c r="AX1119" s="241"/>
      <c r="AY1119" s="241"/>
      <c r="AZ1119" s="234"/>
      <c r="BA1119" s="234"/>
      <c r="BB1119" s="234"/>
      <c r="BC1119" t="b">
        <v>0</v>
      </c>
      <c r="BD1119" s="234" t="s">
        <v>7008</v>
      </c>
      <c r="BE1119" s="234" t="s">
        <v>7026</v>
      </c>
      <c r="BF1119" s="234" t="s">
        <v>7027</v>
      </c>
      <c r="BG1119" s="234" t="s">
        <v>7028</v>
      </c>
      <c r="BH1119" s="234" t="s">
        <v>55</v>
      </c>
      <c r="BI1119" s="243">
        <v>44573.40179398148</v>
      </c>
      <c r="BJ1119" s="234" t="s">
        <v>442</v>
      </c>
      <c r="BK1119" s="234" t="s">
        <v>451</v>
      </c>
      <c r="BL1119" s="234" t="s">
        <v>451</v>
      </c>
      <c r="BM1119" s="234" t="s">
        <v>451</v>
      </c>
      <c r="BN1119" s="241"/>
      <c r="BO1119" t="b">
        <v>0</v>
      </c>
      <c r="BP1119" t="b">
        <v>0</v>
      </c>
      <c r="BQ1119" t="b">
        <v>0</v>
      </c>
      <c r="BR1119" s="241"/>
      <c r="BS1119" s="241"/>
      <c r="BT1119" s="234" t="s">
        <v>7012</v>
      </c>
      <c r="BU1119" t="b">
        <v>0</v>
      </c>
      <c r="BV1119" s="103"/>
      <c r="BW1119" s="235" t="s">
        <v>14002</v>
      </c>
      <c r="BX1119" s="234" t="s">
        <v>14001</v>
      </c>
      <c r="BY1119" s="234" t="s">
        <v>56</v>
      </c>
      <c r="BZ1119" s="234" t="s">
        <v>7014</v>
      </c>
    </row>
    <row r="1120" spans="1:78" x14ac:dyDescent="0.25">
      <c r="A1120" s="5">
        <v>1077</v>
      </c>
      <c r="B1120" s="234" t="s">
        <v>14003</v>
      </c>
      <c r="C1120" s="234" t="s">
        <v>14004</v>
      </c>
      <c r="D1120" s="234" t="s">
        <v>11493</v>
      </c>
      <c r="E1120" s="234" t="s">
        <v>11517</v>
      </c>
      <c r="F1120" s="234" t="s">
        <v>7156</v>
      </c>
      <c r="G1120" s="234" t="s">
        <v>7856</v>
      </c>
      <c r="H1120" s="234" t="s">
        <v>7018</v>
      </c>
      <c r="I1120" s="242"/>
      <c r="J1120" s="242">
        <v>44204</v>
      </c>
      <c r="K1120" s="234" t="s">
        <v>7430</v>
      </c>
      <c r="L1120" s="242">
        <v>44207</v>
      </c>
      <c r="M1120" s="234" t="s">
        <v>7228</v>
      </c>
      <c r="N1120" s="234" t="s">
        <v>11496</v>
      </c>
      <c r="O1120" s="234" t="s">
        <v>11497</v>
      </c>
      <c r="P1120" s="234" t="s">
        <v>6999</v>
      </c>
      <c r="Q1120" s="234"/>
      <c r="R1120" s="234" t="s">
        <v>451</v>
      </c>
      <c r="S1120" t="b">
        <v>0</v>
      </c>
      <c r="T1120" s="242"/>
      <c r="U1120" s="103">
        <v>3</v>
      </c>
      <c r="V1120" s="234" t="s">
        <v>272</v>
      </c>
      <c r="W1120" s="103">
        <v>3</v>
      </c>
      <c r="X1120" s="234" t="s">
        <v>272</v>
      </c>
      <c r="Y1120" s="242"/>
      <c r="Z1120" s="242"/>
      <c r="AA1120" s="103"/>
      <c r="AB1120" s="234" t="s">
        <v>11498</v>
      </c>
      <c r="AC1120" s="243">
        <v>44253.551192129627</v>
      </c>
      <c r="AD1120" s="234" t="s">
        <v>12763</v>
      </c>
      <c r="AE1120" s="235" t="s">
        <v>14005</v>
      </c>
      <c r="AF1120" s="237"/>
      <c r="AG1120" s="234" t="s">
        <v>482</v>
      </c>
      <c r="AH1120" s="241"/>
      <c r="AI1120" t="b">
        <v>1</v>
      </c>
      <c r="AJ1120" t="b">
        <v>0</v>
      </c>
      <c r="AK1120" s="234"/>
      <c r="AL1120" s="103"/>
      <c r="AM1120" t="b">
        <v>0</v>
      </c>
      <c r="AN1120" s="234"/>
      <c r="AO1120" s="103"/>
      <c r="AP1120" s="241"/>
      <c r="AQ1120" s="241"/>
      <c r="AR1120" s="241"/>
      <c r="AS1120" s="241"/>
      <c r="AT1120" s="234" t="s">
        <v>7005</v>
      </c>
      <c r="AU1120" s="234" t="s">
        <v>7085</v>
      </c>
      <c r="AV1120" t="b">
        <v>0</v>
      </c>
      <c r="AW1120" t="b">
        <v>0</v>
      </c>
      <c r="AX1120" s="241"/>
      <c r="AY1120" s="241"/>
      <c r="AZ1120" s="234"/>
      <c r="BA1120" s="234"/>
      <c r="BB1120" s="234"/>
      <c r="BC1120" t="b">
        <v>0</v>
      </c>
      <c r="BD1120" s="234" t="s">
        <v>7234</v>
      </c>
      <c r="BE1120" s="234" t="s">
        <v>7026</v>
      </c>
      <c r="BF1120" s="234" t="s">
        <v>7027</v>
      </c>
      <c r="BG1120" s="234" t="s">
        <v>7010</v>
      </c>
      <c r="BH1120" s="234" t="s">
        <v>55</v>
      </c>
      <c r="BI1120" s="243">
        <v>44573.401782407411</v>
      </c>
      <c r="BJ1120" s="234" t="s">
        <v>442</v>
      </c>
      <c r="BK1120" s="234" t="s">
        <v>451</v>
      </c>
      <c r="BL1120" s="234" t="s">
        <v>451</v>
      </c>
      <c r="BM1120" s="234" t="s">
        <v>451</v>
      </c>
      <c r="BN1120" s="241"/>
      <c r="BO1120" t="b">
        <v>0</v>
      </c>
      <c r="BP1120" t="b">
        <v>0</v>
      </c>
      <c r="BQ1120" t="b">
        <v>0</v>
      </c>
      <c r="BR1120" s="241"/>
      <c r="BS1120" s="241"/>
      <c r="BT1120" s="234" t="s">
        <v>7012</v>
      </c>
      <c r="BU1120" t="b">
        <v>0</v>
      </c>
      <c r="BV1120" s="103"/>
      <c r="BW1120" s="235" t="s">
        <v>14006</v>
      </c>
      <c r="BX1120" s="234" t="s">
        <v>14005</v>
      </c>
      <c r="BY1120" s="234" t="s">
        <v>56</v>
      </c>
      <c r="BZ1120" s="234" t="s">
        <v>7014</v>
      </c>
    </row>
    <row r="1121" spans="1:78" x14ac:dyDescent="0.25">
      <c r="A1121" s="5">
        <v>1076</v>
      </c>
      <c r="B1121" s="234" t="s">
        <v>14007</v>
      </c>
      <c r="C1121" s="234" t="s">
        <v>14008</v>
      </c>
      <c r="D1121" s="234" t="s">
        <v>12996</v>
      </c>
      <c r="E1121" s="234" t="s">
        <v>12997</v>
      </c>
      <c r="F1121" s="234" t="s">
        <v>7156</v>
      </c>
      <c r="G1121" s="234" t="s">
        <v>7856</v>
      </c>
      <c r="H1121" s="234" t="s">
        <v>7018</v>
      </c>
      <c r="I1121" s="242"/>
      <c r="J1121" s="242">
        <v>44207</v>
      </c>
      <c r="K1121" s="234" t="s">
        <v>7430</v>
      </c>
      <c r="L1121" s="242">
        <v>44207</v>
      </c>
      <c r="M1121" s="234" t="s">
        <v>7813</v>
      </c>
      <c r="N1121" s="234" t="s">
        <v>12998</v>
      </c>
      <c r="O1121" s="234" t="s">
        <v>12999</v>
      </c>
      <c r="P1121" s="234" t="s">
        <v>6999</v>
      </c>
      <c r="Q1121" s="234"/>
      <c r="R1121" s="234" t="s">
        <v>451</v>
      </c>
      <c r="S1121" t="b">
        <v>0</v>
      </c>
      <c r="T1121" s="242"/>
      <c r="U1121" s="103">
        <v>1</v>
      </c>
      <c r="V1121" s="234" t="s">
        <v>272</v>
      </c>
      <c r="W1121" s="103">
        <v>1</v>
      </c>
      <c r="X1121" s="234" t="s">
        <v>272</v>
      </c>
      <c r="Y1121" s="242"/>
      <c r="Z1121" s="242"/>
      <c r="AA1121" s="103"/>
      <c r="AB1121" s="234" t="s">
        <v>13000</v>
      </c>
      <c r="AC1121" s="243">
        <v>44253.551145833335</v>
      </c>
      <c r="AD1121" s="234" t="s">
        <v>12763</v>
      </c>
      <c r="AE1121" s="235" t="s">
        <v>14009</v>
      </c>
      <c r="AF1121" s="237"/>
      <c r="AG1121" s="234" t="s">
        <v>482</v>
      </c>
      <c r="AH1121" s="241"/>
      <c r="AI1121" t="b">
        <v>1</v>
      </c>
      <c r="AJ1121" t="b">
        <v>0</v>
      </c>
      <c r="AK1121" s="234"/>
      <c r="AL1121" s="103"/>
      <c r="AM1121" t="b">
        <v>0</v>
      </c>
      <c r="AN1121" s="234"/>
      <c r="AO1121" s="103"/>
      <c r="AP1121" s="241"/>
      <c r="AQ1121" s="241"/>
      <c r="AR1121" s="241"/>
      <c r="AS1121" s="241"/>
      <c r="AT1121" s="234" t="s">
        <v>7005</v>
      </c>
      <c r="AU1121" s="234" t="s">
        <v>7085</v>
      </c>
      <c r="AV1121" t="b">
        <v>0</v>
      </c>
      <c r="AW1121" t="b">
        <v>0</v>
      </c>
      <c r="AX1121" s="241"/>
      <c r="AY1121" s="241"/>
      <c r="AZ1121" s="234"/>
      <c r="BA1121" s="234"/>
      <c r="BB1121" s="234"/>
      <c r="BC1121" t="b">
        <v>0</v>
      </c>
      <c r="BD1121" s="234" t="s">
        <v>7821</v>
      </c>
      <c r="BE1121" s="234" t="s">
        <v>7026</v>
      </c>
      <c r="BF1121" s="234" t="s">
        <v>7027</v>
      </c>
      <c r="BG1121" s="234" t="s">
        <v>7010</v>
      </c>
      <c r="BH1121" s="234" t="s">
        <v>55</v>
      </c>
      <c r="BI1121" s="243">
        <v>44573.401782407411</v>
      </c>
      <c r="BJ1121" s="234" t="s">
        <v>442</v>
      </c>
      <c r="BK1121" s="234" t="s">
        <v>451</v>
      </c>
      <c r="BL1121" s="234" t="s">
        <v>451</v>
      </c>
      <c r="BM1121" s="234" t="s">
        <v>451</v>
      </c>
      <c r="BN1121" s="241"/>
      <c r="BO1121" t="b">
        <v>0</v>
      </c>
      <c r="BP1121" t="b">
        <v>0</v>
      </c>
      <c r="BQ1121" t="b">
        <v>0</v>
      </c>
      <c r="BR1121" s="241"/>
      <c r="BS1121" s="241"/>
      <c r="BT1121" s="234" t="s">
        <v>7012</v>
      </c>
      <c r="BU1121" t="b">
        <v>0</v>
      </c>
      <c r="BV1121" s="103"/>
      <c r="BW1121" s="235" t="s">
        <v>14010</v>
      </c>
      <c r="BX1121" s="234" t="s">
        <v>14009</v>
      </c>
      <c r="BY1121" s="234" t="s">
        <v>56</v>
      </c>
      <c r="BZ1121" s="234" t="s">
        <v>7014</v>
      </c>
    </row>
    <row r="1122" spans="1:78" x14ac:dyDescent="0.25">
      <c r="A1122" s="5">
        <v>1075</v>
      </c>
      <c r="B1122" s="234" t="s">
        <v>14011</v>
      </c>
      <c r="C1122" s="234" t="s">
        <v>14012</v>
      </c>
      <c r="D1122" s="234"/>
      <c r="E1122" s="234" t="s">
        <v>14013</v>
      </c>
      <c r="F1122" s="234" t="s">
        <v>2991</v>
      </c>
      <c r="G1122" s="234" t="s">
        <v>7263</v>
      </c>
      <c r="H1122" s="234" t="s">
        <v>6994</v>
      </c>
      <c r="I1122" s="242"/>
      <c r="J1122" s="242">
        <v>44207</v>
      </c>
      <c r="K1122" s="234" t="s">
        <v>7430</v>
      </c>
      <c r="L1122" s="242">
        <v>44211</v>
      </c>
      <c r="M1122" s="234" t="s">
        <v>7477</v>
      </c>
      <c r="N1122" s="234" t="s">
        <v>14014</v>
      </c>
      <c r="O1122" s="234" t="s">
        <v>14015</v>
      </c>
      <c r="P1122" s="234" t="s">
        <v>6999</v>
      </c>
      <c r="Q1122" s="234"/>
      <c r="R1122" s="234" t="s">
        <v>451</v>
      </c>
      <c r="S1122" t="b">
        <v>0</v>
      </c>
      <c r="T1122" s="242"/>
      <c r="U1122" s="103">
        <v>750</v>
      </c>
      <c r="V1122" s="234" t="s">
        <v>272</v>
      </c>
      <c r="W1122" s="103">
        <v>2250</v>
      </c>
      <c r="X1122" s="234" t="s">
        <v>272</v>
      </c>
      <c r="Y1122" s="242"/>
      <c r="Z1122" s="242"/>
      <c r="AA1122" s="103"/>
      <c r="AB1122" s="234"/>
      <c r="AC1122" s="243">
        <v>44253.551122685189</v>
      </c>
      <c r="AD1122" s="234" t="s">
        <v>12763</v>
      </c>
      <c r="AE1122" s="235" t="s">
        <v>14016</v>
      </c>
      <c r="AF1122" s="237"/>
      <c r="AG1122" s="234" t="s">
        <v>482</v>
      </c>
      <c r="AH1122" s="241"/>
      <c r="AI1122" t="b">
        <v>1</v>
      </c>
      <c r="AJ1122" t="b">
        <v>0</v>
      </c>
      <c r="AK1122" s="234"/>
      <c r="AL1122" s="103"/>
      <c r="AM1122" t="b">
        <v>0</v>
      </c>
      <c r="AN1122" s="234"/>
      <c r="AO1122" s="103"/>
      <c r="AP1122" s="241"/>
      <c r="AQ1122" s="241"/>
      <c r="AR1122" s="241"/>
      <c r="AS1122" s="241"/>
      <c r="AT1122" s="234"/>
      <c r="AU1122" s="234" t="s">
        <v>7085</v>
      </c>
      <c r="AV1122" t="b">
        <v>0</v>
      </c>
      <c r="AW1122" t="b">
        <v>0</v>
      </c>
      <c r="AX1122" s="241"/>
      <c r="AY1122" s="241"/>
      <c r="AZ1122" s="234"/>
      <c r="BA1122" s="234"/>
      <c r="BB1122" s="234"/>
      <c r="BC1122" t="b">
        <v>1</v>
      </c>
      <c r="BD1122" s="234" t="s">
        <v>369</v>
      </c>
      <c r="BE1122" s="234" t="s">
        <v>7009</v>
      </c>
      <c r="BF1122" s="234" t="s">
        <v>6972</v>
      </c>
      <c r="BG1122" s="234" t="s">
        <v>7028</v>
      </c>
      <c r="BH1122" s="234" t="s">
        <v>55</v>
      </c>
      <c r="BI1122" s="243">
        <v>44573.401782407411</v>
      </c>
      <c r="BJ1122" s="234" t="s">
        <v>442</v>
      </c>
      <c r="BK1122" s="234" t="s">
        <v>451</v>
      </c>
      <c r="BL1122" s="234" t="s">
        <v>451</v>
      </c>
      <c r="BM1122" s="234" t="s">
        <v>451</v>
      </c>
      <c r="BN1122" s="241"/>
      <c r="BO1122" t="b">
        <v>0</v>
      </c>
      <c r="BP1122" t="b">
        <v>0</v>
      </c>
      <c r="BQ1122" t="b">
        <v>0</v>
      </c>
      <c r="BR1122" s="241"/>
      <c r="BS1122" s="241"/>
      <c r="BT1122" s="234" t="s">
        <v>7012</v>
      </c>
      <c r="BU1122" t="b">
        <v>0</v>
      </c>
      <c r="BV1122" s="103"/>
      <c r="BW1122" s="235" t="s">
        <v>14017</v>
      </c>
      <c r="BX1122" s="234" t="s">
        <v>14016</v>
      </c>
      <c r="BY1122" s="234" t="s">
        <v>56</v>
      </c>
      <c r="BZ1122" s="234" t="s">
        <v>7014</v>
      </c>
    </row>
    <row r="1123" spans="1:78" x14ac:dyDescent="0.25">
      <c r="A1123" s="5">
        <v>1074</v>
      </c>
      <c r="B1123" s="234" t="s">
        <v>14018</v>
      </c>
      <c r="C1123" s="234" t="s">
        <v>14019</v>
      </c>
      <c r="D1123" s="234"/>
      <c r="E1123" s="234" t="s">
        <v>14020</v>
      </c>
      <c r="F1123" s="234" t="s">
        <v>6993</v>
      </c>
      <c r="G1123" s="234" t="s">
        <v>7279</v>
      </c>
      <c r="H1123" s="234" t="s">
        <v>6994</v>
      </c>
      <c r="I1123" s="242"/>
      <c r="J1123" s="242">
        <v>44203</v>
      </c>
      <c r="K1123" s="234" t="s">
        <v>7430</v>
      </c>
      <c r="L1123" s="242">
        <v>44207</v>
      </c>
      <c r="M1123" s="234" t="s">
        <v>6996</v>
      </c>
      <c r="N1123" s="234" t="s">
        <v>7430</v>
      </c>
      <c r="O1123" s="234" t="s">
        <v>14021</v>
      </c>
      <c r="P1123" s="234" t="s">
        <v>6999</v>
      </c>
      <c r="Q1123" s="234"/>
      <c r="R1123" s="234" t="s">
        <v>451</v>
      </c>
      <c r="S1123" t="b">
        <v>0</v>
      </c>
      <c r="T1123" s="242"/>
      <c r="U1123" s="103">
        <v>1</v>
      </c>
      <c r="V1123" s="234" t="s">
        <v>272</v>
      </c>
      <c r="W1123" s="103">
        <v>1</v>
      </c>
      <c r="X1123" s="234" t="s">
        <v>272</v>
      </c>
      <c r="Y1123" s="242"/>
      <c r="Z1123" s="242"/>
      <c r="AA1123" s="103"/>
      <c r="AB1123" s="234"/>
      <c r="AC1123" s="243">
        <v>44253.551099537035</v>
      </c>
      <c r="AD1123" s="234" t="s">
        <v>12763</v>
      </c>
      <c r="AE1123" s="235" t="s">
        <v>14022</v>
      </c>
      <c r="AF1123" s="237"/>
      <c r="AG1123" s="234" t="s">
        <v>482</v>
      </c>
      <c r="AH1123" s="241"/>
      <c r="AI1123" t="b">
        <v>1</v>
      </c>
      <c r="AJ1123" t="b">
        <v>0</v>
      </c>
      <c r="AK1123" s="234"/>
      <c r="AL1123" s="103"/>
      <c r="AM1123" t="b">
        <v>0</v>
      </c>
      <c r="AN1123" s="234"/>
      <c r="AO1123" s="103"/>
      <c r="AP1123" s="241"/>
      <c r="AQ1123" s="241"/>
      <c r="AR1123" s="241"/>
      <c r="AS1123" s="241"/>
      <c r="AT1123" s="234"/>
      <c r="AU1123" s="234" t="s">
        <v>7085</v>
      </c>
      <c r="AV1123" t="b">
        <v>0</v>
      </c>
      <c r="AW1123" t="b">
        <v>0</v>
      </c>
      <c r="AX1123" s="241"/>
      <c r="AY1123" s="241"/>
      <c r="AZ1123" s="234"/>
      <c r="BA1123" s="234"/>
      <c r="BB1123" s="234"/>
      <c r="BC1123" t="b">
        <v>1</v>
      </c>
      <c r="BD1123" s="234" t="s">
        <v>7008</v>
      </c>
      <c r="BE1123" s="234" t="s">
        <v>7009</v>
      </c>
      <c r="BF1123" s="234" t="s">
        <v>10002</v>
      </c>
      <c r="BG1123" s="234" t="s">
        <v>8373</v>
      </c>
      <c r="BH1123" s="234" t="s">
        <v>55</v>
      </c>
      <c r="BI1123" s="243">
        <v>44573.401956018519</v>
      </c>
      <c r="BJ1123" s="234" t="s">
        <v>442</v>
      </c>
      <c r="BK1123" s="234" t="s">
        <v>451</v>
      </c>
      <c r="BL1123" s="234" t="s">
        <v>451</v>
      </c>
      <c r="BM1123" s="234" t="s">
        <v>451</v>
      </c>
      <c r="BN1123" s="241"/>
      <c r="BO1123" t="b">
        <v>0</v>
      </c>
      <c r="BP1123" t="b">
        <v>0</v>
      </c>
      <c r="BQ1123" t="b">
        <v>0</v>
      </c>
      <c r="BR1123" s="241"/>
      <c r="BS1123" s="241"/>
      <c r="BT1123" s="234" t="s">
        <v>7012</v>
      </c>
      <c r="BU1123" t="b">
        <v>0</v>
      </c>
      <c r="BV1123" s="103"/>
      <c r="BW1123" s="235" t="s">
        <v>14023</v>
      </c>
      <c r="BX1123" s="234" t="s">
        <v>14022</v>
      </c>
      <c r="BY1123" s="234" t="s">
        <v>56</v>
      </c>
      <c r="BZ1123" s="234" t="s">
        <v>7014</v>
      </c>
    </row>
    <row r="1124" spans="1:78" x14ac:dyDescent="0.25">
      <c r="A1124" s="5">
        <v>1073</v>
      </c>
      <c r="B1124" s="234" t="s">
        <v>14024</v>
      </c>
      <c r="C1124" s="234" t="s">
        <v>14025</v>
      </c>
      <c r="D1124" s="234" t="s">
        <v>12852</v>
      </c>
      <c r="E1124" s="234" t="s">
        <v>14026</v>
      </c>
      <c r="F1124" s="234" t="s">
        <v>7156</v>
      </c>
      <c r="G1124" s="234" t="s">
        <v>7856</v>
      </c>
      <c r="H1124" s="234" t="s">
        <v>7018</v>
      </c>
      <c r="I1124" s="242"/>
      <c r="J1124" s="242">
        <v>44204</v>
      </c>
      <c r="K1124" s="234" t="s">
        <v>7430</v>
      </c>
      <c r="L1124" s="242">
        <v>44204</v>
      </c>
      <c r="M1124" s="234" t="s">
        <v>6996</v>
      </c>
      <c r="N1124" s="234" t="s">
        <v>11657</v>
      </c>
      <c r="O1124" s="234" t="s">
        <v>11658</v>
      </c>
      <c r="P1124" s="234" t="s">
        <v>6999</v>
      </c>
      <c r="Q1124" s="234"/>
      <c r="R1124" s="234" t="s">
        <v>451</v>
      </c>
      <c r="S1124" t="b">
        <v>0</v>
      </c>
      <c r="T1124" s="242"/>
      <c r="U1124" s="103">
        <v>1</v>
      </c>
      <c r="V1124" s="234" t="s">
        <v>272</v>
      </c>
      <c r="W1124" s="103">
        <v>1</v>
      </c>
      <c r="X1124" s="234" t="s">
        <v>272</v>
      </c>
      <c r="Y1124" s="242"/>
      <c r="Z1124" s="242"/>
      <c r="AA1124" s="103"/>
      <c r="AB1124" s="234" t="s">
        <v>12853</v>
      </c>
      <c r="AC1124" s="243">
        <v>44253.551087962966</v>
      </c>
      <c r="AD1124" s="234" t="s">
        <v>12763</v>
      </c>
      <c r="AE1124" s="235" t="s">
        <v>14027</v>
      </c>
      <c r="AF1124" s="237"/>
      <c r="AG1124" s="234" t="s">
        <v>482</v>
      </c>
      <c r="AH1124" s="241"/>
      <c r="AI1124" t="b">
        <v>1</v>
      </c>
      <c r="AJ1124" t="b">
        <v>0</v>
      </c>
      <c r="AK1124" s="234"/>
      <c r="AL1124" s="103"/>
      <c r="AM1124" t="b">
        <v>0</v>
      </c>
      <c r="AN1124" s="234"/>
      <c r="AO1124" s="103"/>
      <c r="AP1124" s="241"/>
      <c r="AQ1124" s="241"/>
      <c r="AR1124" s="241"/>
      <c r="AS1124" s="241"/>
      <c r="AT1124" s="234" t="s">
        <v>7005</v>
      </c>
      <c r="AU1124" s="234" t="s">
        <v>7085</v>
      </c>
      <c r="AV1124" t="b">
        <v>0</v>
      </c>
      <c r="AW1124" t="b">
        <v>0</v>
      </c>
      <c r="AX1124" s="241"/>
      <c r="AY1124" s="241"/>
      <c r="AZ1124" s="234"/>
      <c r="BA1124" s="234"/>
      <c r="BB1124" s="234"/>
      <c r="BC1124" t="b">
        <v>0</v>
      </c>
      <c r="BD1124" s="234" t="s">
        <v>7008</v>
      </c>
      <c r="BE1124" s="234" t="s">
        <v>7026</v>
      </c>
      <c r="BF1124" s="234" t="s">
        <v>7027</v>
      </c>
      <c r="BG1124" s="234" t="s">
        <v>7010</v>
      </c>
      <c r="BH1124" s="234" t="s">
        <v>55</v>
      </c>
      <c r="BI1124" s="243">
        <v>44573.401956018519</v>
      </c>
      <c r="BJ1124" s="234" t="s">
        <v>442</v>
      </c>
      <c r="BK1124" s="234" t="s">
        <v>451</v>
      </c>
      <c r="BL1124" s="234" t="s">
        <v>451</v>
      </c>
      <c r="BM1124" s="234" t="s">
        <v>451</v>
      </c>
      <c r="BN1124" s="241"/>
      <c r="BO1124" t="b">
        <v>0</v>
      </c>
      <c r="BP1124" t="b">
        <v>0</v>
      </c>
      <c r="BQ1124" t="b">
        <v>0</v>
      </c>
      <c r="BR1124" s="241"/>
      <c r="BS1124" s="241"/>
      <c r="BT1124" s="234" t="s">
        <v>7012</v>
      </c>
      <c r="BU1124" t="b">
        <v>0</v>
      </c>
      <c r="BV1124" s="103"/>
      <c r="BW1124" s="235" t="s">
        <v>14028</v>
      </c>
      <c r="BX1124" s="234" t="s">
        <v>14027</v>
      </c>
      <c r="BY1124" s="234" t="s">
        <v>56</v>
      </c>
      <c r="BZ1124" s="234" t="s">
        <v>7014</v>
      </c>
    </row>
    <row r="1125" spans="1:78" x14ac:dyDescent="0.25">
      <c r="A1125" s="5">
        <v>1072</v>
      </c>
      <c r="B1125" s="234" t="s">
        <v>14029</v>
      </c>
      <c r="C1125" s="234" t="s">
        <v>14030</v>
      </c>
      <c r="D1125" s="234" t="s">
        <v>14031</v>
      </c>
      <c r="E1125" s="234" t="s">
        <v>14031</v>
      </c>
      <c r="F1125" s="234" t="s">
        <v>6993</v>
      </c>
      <c r="G1125" s="234" t="s">
        <v>7315</v>
      </c>
      <c r="H1125" s="234" t="s">
        <v>6994</v>
      </c>
      <c r="I1125" s="242"/>
      <c r="J1125" s="242">
        <v>44203</v>
      </c>
      <c r="K1125" s="234" t="s">
        <v>7430</v>
      </c>
      <c r="L1125" s="242">
        <v>44207</v>
      </c>
      <c r="M1125" s="234" t="s">
        <v>6996</v>
      </c>
      <c r="N1125" s="234" t="s">
        <v>12390</v>
      </c>
      <c r="O1125" s="234" t="s">
        <v>10387</v>
      </c>
      <c r="P1125" s="234" t="s">
        <v>6999</v>
      </c>
      <c r="Q1125" s="234"/>
      <c r="R1125" s="234" t="s">
        <v>451</v>
      </c>
      <c r="S1125" t="b">
        <v>0</v>
      </c>
      <c r="T1125" s="242"/>
      <c r="U1125" s="103">
        <v>1</v>
      </c>
      <c r="V1125" s="234" t="s">
        <v>272</v>
      </c>
      <c r="W1125" s="103">
        <v>1</v>
      </c>
      <c r="X1125" s="234" t="s">
        <v>272</v>
      </c>
      <c r="Y1125" s="242"/>
      <c r="Z1125" s="242"/>
      <c r="AA1125" s="103"/>
      <c r="AB1125" s="234" t="s">
        <v>14032</v>
      </c>
      <c r="AC1125" s="243">
        <v>44253.551041666666</v>
      </c>
      <c r="AD1125" s="234" t="s">
        <v>12763</v>
      </c>
      <c r="AE1125" s="235" t="s">
        <v>14033</v>
      </c>
      <c r="AF1125" s="237"/>
      <c r="AG1125" s="234" t="s">
        <v>482</v>
      </c>
      <c r="AH1125" s="241"/>
      <c r="AI1125" t="b">
        <v>1</v>
      </c>
      <c r="AJ1125" t="b">
        <v>0</v>
      </c>
      <c r="AK1125" s="234"/>
      <c r="AL1125" s="103"/>
      <c r="AM1125" t="b">
        <v>0</v>
      </c>
      <c r="AN1125" s="234"/>
      <c r="AO1125" s="103"/>
      <c r="AP1125" s="241"/>
      <c r="AQ1125" s="241"/>
      <c r="AR1125" s="241"/>
      <c r="AS1125" s="241"/>
      <c r="AT1125" s="234"/>
      <c r="AU1125" s="234" t="s">
        <v>7085</v>
      </c>
      <c r="AV1125" t="b">
        <v>0</v>
      </c>
      <c r="AW1125" t="b">
        <v>0</v>
      </c>
      <c r="AX1125" s="241"/>
      <c r="AY1125" s="241"/>
      <c r="AZ1125" s="234"/>
      <c r="BA1125" s="234"/>
      <c r="BB1125" s="234"/>
      <c r="BC1125" t="b">
        <v>0</v>
      </c>
      <c r="BD1125" s="234" t="s">
        <v>7008</v>
      </c>
      <c r="BE1125" s="234" t="s">
        <v>7009</v>
      </c>
      <c r="BF1125" s="234" t="s">
        <v>7027</v>
      </c>
      <c r="BG1125" s="234" t="s">
        <v>8373</v>
      </c>
      <c r="BH1125" s="234" t="s">
        <v>55</v>
      </c>
      <c r="BI1125" s="243">
        <v>44573.401944444442</v>
      </c>
      <c r="BJ1125" s="234" t="s">
        <v>442</v>
      </c>
      <c r="BK1125" s="234" t="s">
        <v>451</v>
      </c>
      <c r="BL1125" s="234" t="s">
        <v>451</v>
      </c>
      <c r="BM1125" s="234" t="s">
        <v>451</v>
      </c>
      <c r="BN1125" s="241"/>
      <c r="BO1125" t="b">
        <v>0</v>
      </c>
      <c r="BP1125" t="b">
        <v>0</v>
      </c>
      <c r="BQ1125" t="b">
        <v>0</v>
      </c>
      <c r="BR1125" s="241"/>
      <c r="BS1125" s="241"/>
      <c r="BT1125" s="234" t="s">
        <v>7012</v>
      </c>
      <c r="BU1125" t="b">
        <v>0</v>
      </c>
      <c r="BV1125" s="103"/>
      <c r="BW1125" s="235" t="s">
        <v>14034</v>
      </c>
      <c r="BX1125" s="234" t="s">
        <v>14033</v>
      </c>
      <c r="BY1125" s="234" t="s">
        <v>56</v>
      </c>
      <c r="BZ1125" s="234" t="s">
        <v>7014</v>
      </c>
    </row>
    <row r="1126" spans="1:78" x14ac:dyDescent="0.25">
      <c r="A1126" s="5">
        <v>1071</v>
      </c>
      <c r="B1126" s="234" t="s">
        <v>14035</v>
      </c>
      <c r="C1126" s="234" t="s">
        <v>14036</v>
      </c>
      <c r="D1126" s="234" t="s">
        <v>14037</v>
      </c>
      <c r="E1126" s="234" t="s">
        <v>14038</v>
      </c>
      <c r="F1126" s="234" t="s">
        <v>6993</v>
      </c>
      <c r="G1126" s="234" t="s">
        <v>10404</v>
      </c>
      <c r="H1126" s="234" t="s">
        <v>6994</v>
      </c>
      <c r="I1126" s="242"/>
      <c r="J1126" s="242">
        <v>44203</v>
      </c>
      <c r="K1126" s="234" t="s">
        <v>7430</v>
      </c>
      <c r="L1126" s="242">
        <v>44204</v>
      </c>
      <c r="M1126" s="234" t="s">
        <v>6996</v>
      </c>
      <c r="N1126" s="234" t="s">
        <v>14039</v>
      </c>
      <c r="O1126" s="234" t="s">
        <v>14040</v>
      </c>
      <c r="P1126" s="234" t="s">
        <v>6999</v>
      </c>
      <c r="Q1126" s="234"/>
      <c r="R1126" s="234" t="s">
        <v>451</v>
      </c>
      <c r="S1126" t="b">
        <v>0</v>
      </c>
      <c r="T1126" s="242"/>
      <c r="U1126" s="103">
        <v>1</v>
      </c>
      <c r="V1126" s="234" t="s">
        <v>272</v>
      </c>
      <c r="W1126" s="103">
        <v>1</v>
      </c>
      <c r="X1126" s="234" t="s">
        <v>272</v>
      </c>
      <c r="Y1126" s="242"/>
      <c r="Z1126" s="242"/>
      <c r="AA1126" s="103"/>
      <c r="AB1126" s="234"/>
      <c r="AC1126" s="243">
        <v>44253.551030092596</v>
      </c>
      <c r="AD1126" s="234" t="s">
        <v>12763</v>
      </c>
      <c r="AE1126" s="235" t="s">
        <v>14041</v>
      </c>
      <c r="AF1126" s="237"/>
      <c r="AG1126" s="234" t="s">
        <v>482</v>
      </c>
      <c r="AH1126" s="241"/>
      <c r="AI1126" t="b">
        <v>1</v>
      </c>
      <c r="AJ1126" t="b">
        <v>0</v>
      </c>
      <c r="AK1126" s="234"/>
      <c r="AL1126" s="103"/>
      <c r="AM1126" t="b">
        <v>0</v>
      </c>
      <c r="AN1126" s="234"/>
      <c r="AO1126" s="103"/>
      <c r="AP1126" s="241"/>
      <c r="AQ1126" s="241"/>
      <c r="AR1126" s="241"/>
      <c r="AS1126" s="241"/>
      <c r="AT1126" s="234" t="s">
        <v>7005</v>
      </c>
      <c r="AU1126" s="234" t="s">
        <v>7085</v>
      </c>
      <c r="AV1126" t="b">
        <v>0</v>
      </c>
      <c r="AW1126" t="b">
        <v>0</v>
      </c>
      <c r="AX1126" s="241"/>
      <c r="AY1126" s="241"/>
      <c r="AZ1126" s="234"/>
      <c r="BA1126" s="234"/>
      <c r="BB1126" s="234"/>
      <c r="BC1126" t="b">
        <v>0</v>
      </c>
      <c r="BD1126" s="234" t="s">
        <v>7008</v>
      </c>
      <c r="BE1126" s="234" t="s">
        <v>7009</v>
      </c>
      <c r="BF1126" s="234" t="s">
        <v>7027</v>
      </c>
      <c r="BG1126" s="234" t="s">
        <v>8373</v>
      </c>
      <c r="BH1126" s="234" t="s">
        <v>55</v>
      </c>
      <c r="BI1126" s="243">
        <v>44573.402754629627</v>
      </c>
      <c r="BJ1126" s="234" t="s">
        <v>442</v>
      </c>
      <c r="BK1126" s="234" t="s">
        <v>451</v>
      </c>
      <c r="BL1126" s="234" t="s">
        <v>451</v>
      </c>
      <c r="BM1126" s="234" t="s">
        <v>451</v>
      </c>
      <c r="BN1126" s="241"/>
      <c r="BO1126" t="b">
        <v>0</v>
      </c>
      <c r="BP1126" t="b">
        <v>0</v>
      </c>
      <c r="BQ1126" t="b">
        <v>0</v>
      </c>
      <c r="BR1126" s="241"/>
      <c r="BS1126" s="241"/>
      <c r="BT1126" s="234" t="s">
        <v>7012</v>
      </c>
      <c r="BU1126" t="b">
        <v>0</v>
      </c>
      <c r="BV1126" s="103"/>
      <c r="BW1126" s="235" t="s">
        <v>14042</v>
      </c>
      <c r="BX1126" s="234" t="s">
        <v>14043</v>
      </c>
      <c r="BY1126" s="234" t="s">
        <v>56</v>
      </c>
      <c r="BZ1126" s="234" t="s">
        <v>7014</v>
      </c>
    </row>
    <row r="1127" spans="1:78" x14ac:dyDescent="0.25">
      <c r="A1127" s="5">
        <v>1070</v>
      </c>
      <c r="B1127" s="234" t="s">
        <v>14044</v>
      </c>
      <c r="C1127" s="234" t="s">
        <v>14045</v>
      </c>
      <c r="D1127" s="234"/>
      <c r="E1127" s="234" t="s">
        <v>14046</v>
      </c>
      <c r="F1127" s="234" t="s">
        <v>7156</v>
      </c>
      <c r="G1127" s="234" t="s">
        <v>7856</v>
      </c>
      <c r="H1127" s="234" t="s">
        <v>7018</v>
      </c>
      <c r="I1127" s="242"/>
      <c r="J1127" s="242">
        <v>44203</v>
      </c>
      <c r="K1127" s="234" t="s">
        <v>7430</v>
      </c>
      <c r="L1127" s="242">
        <v>44203</v>
      </c>
      <c r="M1127" s="234" t="s">
        <v>7159</v>
      </c>
      <c r="N1127" s="234" t="s">
        <v>7430</v>
      </c>
      <c r="O1127" s="234" t="s">
        <v>11763</v>
      </c>
      <c r="P1127" s="234" t="s">
        <v>6999</v>
      </c>
      <c r="Q1127" s="234"/>
      <c r="R1127" s="234" t="s">
        <v>451</v>
      </c>
      <c r="S1127" t="b">
        <v>0</v>
      </c>
      <c r="T1127" s="242"/>
      <c r="U1127" s="103">
        <v>5</v>
      </c>
      <c r="V1127" s="234" t="s">
        <v>272</v>
      </c>
      <c r="W1127" s="103">
        <v>5</v>
      </c>
      <c r="X1127" s="234" t="s">
        <v>272</v>
      </c>
      <c r="Y1127" s="242"/>
      <c r="Z1127" s="242"/>
      <c r="AA1127" s="103"/>
      <c r="AB1127" s="234"/>
      <c r="AC1127" s="243">
        <v>44253.551006944443</v>
      </c>
      <c r="AD1127" s="234" t="s">
        <v>12763</v>
      </c>
      <c r="AE1127" s="235" t="s">
        <v>14047</v>
      </c>
      <c r="AF1127" s="237"/>
      <c r="AG1127" s="234" t="s">
        <v>482</v>
      </c>
      <c r="AH1127" s="241"/>
      <c r="AI1127" t="b">
        <v>1</v>
      </c>
      <c r="AJ1127" t="b">
        <v>0</v>
      </c>
      <c r="AK1127" s="234"/>
      <c r="AL1127" s="103"/>
      <c r="AM1127" t="b">
        <v>0</v>
      </c>
      <c r="AN1127" s="234"/>
      <c r="AO1127" s="103"/>
      <c r="AP1127" s="241"/>
      <c r="AQ1127" s="241"/>
      <c r="AR1127" s="241"/>
      <c r="AS1127" s="241"/>
      <c r="AT1127" s="234"/>
      <c r="AU1127" s="234" t="s">
        <v>7085</v>
      </c>
      <c r="AV1127" t="b">
        <v>0</v>
      </c>
      <c r="AW1127" t="b">
        <v>0</v>
      </c>
      <c r="AX1127" s="241"/>
      <c r="AY1127" s="241"/>
      <c r="AZ1127" s="234"/>
      <c r="BA1127" s="234"/>
      <c r="BB1127" s="234"/>
      <c r="BC1127" t="b">
        <v>1</v>
      </c>
      <c r="BD1127" s="234" t="s">
        <v>7170</v>
      </c>
      <c r="BE1127" s="234" t="s">
        <v>7026</v>
      </c>
      <c r="BF1127" s="234" t="s">
        <v>7027</v>
      </c>
      <c r="BG1127" s="234" t="s">
        <v>7010</v>
      </c>
      <c r="BH1127" s="234" t="s">
        <v>55</v>
      </c>
      <c r="BI1127" s="243">
        <v>44573.401944444442</v>
      </c>
      <c r="BJ1127" s="234" t="s">
        <v>442</v>
      </c>
      <c r="BK1127" s="234" t="s">
        <v>451</v>
      </c>
      <c r="BL1127" s="234" t="s">
        <v>451</v>
      </c>
      <c r="BM1127" s="234" t="s">
        <v>451</v>
      </c>
      <c r="BN1127" s="241"/>
      <c r="BO1127" t="b">
        <v>0</v>
      </c>
      <c r="BP1127" t="b">
        <v>0</v>
      </c>
      <c r="BQ1127" t="b">
        <v>0</v>
      </c>
      <c r="BR1127" s="241"/>
      <c r="BS1127" s="241"/>
      <c r="BT1127" s="234" t="s">
        <v>7012</v>
      </c>
      <c r="BU1127" t="b">
        <v>0</v>
      </c>
      <c r="BV1127" s="103"/>
      <c r="BW1127" s="235" t="s">
        <v>14048</v>
      </c>
      <c r="BX1127" s="234" t="s">
        <v>14047</v>
      </c>
      <c r="BY1127" s="234" t="s">
        <v>56</v>
      </c>
      <c r="BZ1127" s="234" t="s">
        <v>7014</v>
      </c>
    </row>
    <row r="1128" spans="1:78" x14ac:dyDescent="0.25">
      <c r="A1128" s="5">
        <v>1069</v>
      </c>
      <c r="B1128" s="234" t="s">
        <v>14049</v>
      </c>
      <c r="C1128" s="234" t="s">
        <v>14050</v>
      </c>
      <c r="D1128" s="234" t="s">
        <v>14051</v>
      </c>
      <c r="E1128" s="234" t="s">
        <v>14052</v>
      </c>
      <c r="F1128" s="234" t="s">
        <v>6993</v>
      </c>
      <c r="G1128" s="234" t="s">
        <v>7315</v>
      </c>
      <c r="H1128" s="234" t="s">
        <v>6994</v>
      </c>
      <c r="I1128" s="242"/>
      <c r="J1128" s="242">
        <v>44202</v>
      </c>
      <c r="K1128" s="234" t="s">
        <v>7430</v>
      </c>
      <c r="L1128" s="242">
        <v>44203</v>
      </c>
      <c r="M1128" s="234" t="s">
        <v>6996</v>
      </c>
      <c r="N1128" s="234" t="s">
        <v>14053</v>
      </c>
      <c r="O1128" s="234" t="s">
        <v>14054</v>
      </c>
      <c r="P1128" s="234" t="s">
        <v>6999</v>
      </c>
      <c r="Q1128" s="234"/>
      <c r="R1128" s="234" t="s">
        <v>451</v>
      </c>
      <c r="S1128" t="b">
        <v>0</v>
      </c>
      <c r="T1128" s="242"/>
      <c r="U1128" s="103">
        <v>2</v>
      </c>
      <c r="V1128" s="234" t="s">
        <v>272</v>
      </c>
      <c r="W1128" s="103">
        <v>2</v>
      </c>
      <c r="X1128" s="234" t="s">
        <v>272</v>
      </c>
      <c r="Y1128" s="242"/>
      <c r="Z1128" s="242"/>
      <c r="AA1128" s="103"/>
      <c r="AB1128" s="234" t="s">
        <v>14055</v>
      </c>
      <c r="AC1128" s="243">
        <v>44253.55096064815</v>
      </c>
      <c r="AD1128" s="234" t="s">
        <v>12763</v>
      </c>
      <c r="AE1128" s="235" t="s">
        <v>14056</v>
      </c>
      <c r="AF1128" s="237"/>
      <c r="AG1128" s="234" t="s">
        <v>482</v>
      </c>
      <c r="AH1128" s="241"/>
      <c r="AI1128" t="b">
        <v>1</v>
      </c>
      <c r="AJ1128" t="b">
        <v>0</v>
      </c>
      <c r="AK1128" s="234"/>
      <c r="AL1128" s="103"/>
      <c r="AM1128" t="b">
        <v>0</v>
      </c>
      <c r="AN1128" s="234"/>
      <c r="AO1128" s="103"/>
      <c r="AP1128" s="241"/>
      <c r="AQ1128" s="241"/>
      <c r="AR1128" s="241"/>
      <c r="AS1128" s="241"/>
      <c r="AT1128" s="234" t="s">
        <v>7005</v>
      </c>
      <c r="AU1128" s="234" t="s">
        <v>7085</v>
      </c>
      <c r="AV1128" t="b">
        <v>0</v>
      </c>
      <c r="AW1128" t="b">
        <v>0</v>
      </c>
      <c r="AX1128" s="241"/>
      <c r="AY1128" s="241"/>
      <c r="AZ1128" s="234"/>
      <c r="BA1128" s="234"/>
      <c r="BB1128" s="234"/>
      <c r="BC1128" t="b">
        <v>0</v>
      </c>
      <c r="BD1128" s="234" t="s">
        <v>7008</v>
      </c>
      <c r="BE1128" s="234" t="s">
        <v>7009</v>
      </c>
      <c r="BF1128" s="234" t="s">
        <v>7027</v>
      </c>
      <c r="BG1128" s="234" t="s">
        <v>8373</v>
      </c>
      <c r="BH1128" s="234" t="s">
        <v>55</v>
      </c>
      <c r="BI1128" s="243">
        <v>44573.401932870373</v>
      </c>
      <c r="BJ1128" s="234" t="s">
        <v>442</v>
      </c>
      <c r="BK1128" s="234" t="s">
        <v>451</v>
      </c>
      <c r="BL1128" s="234" t="s">
        <v>451</v>
      </c>
      <c r="BM1128" s="234" t="s">
        <v>451</v>
      </c>
      <c r="BN1128" s="241"/>
      <c r="BO1128" t="b">
        <v>0</v>
      </c>
      <c r="BP1128" t="b">
        <v>0</v>
      </c>
      <c r="BQ1128" t="b">
        <v>0</v>
      </c>
      <c r="BR1128" s="241"/>
      <c r="BS1128" s="241"/>
      <c r="BT1128" s="234" t="s">
        <v>7012</v>
      </c>
      <c r="BU1128" t="b">
        <v>0</v>
      </c>
      <c r="BV1128" s="103"/>
      <c r="BW1128" s="235" t="s">
        <v>14057</v>
      </c>
      <c r="BX1128" s="234" t="s">
        <v>14056</v>
      </c>
      <c r="BY1128" s="234" t="s">
        <v>56</v>
      </c>
      <c r="BZ1128" s="234" t="s">
        <v>7014</v>
      </c>
    </row>
    <row r="1129" spans="1:78" x14ac:dyDescent="0.25">
      <c r="A1129" s="5">
        <v>1068</v>
      </c>
      <c r="B1129" s="234" t="s">
        <v>14058</v>
      </c>
      <c r="C1129" s="234" t="s">
        <v>14059</v>
      </c>
      <c r="D1129" s="234" t="s">
        <v>14060</v>
      </c>
      <c r="E1129" s="234" t="s">
        <v>14060</v>
      </c>
      <c r="F1129" s="234" t="s">
        <v>6993</v>
      </c>
      <c r="G1129" s="234" t="s">
        <v>7065</v>
      </c>
      <c r="H1129" s="234" t="s">
        <v>7856</v>
      </c>
      <c r="I1129" s="242"/>
      <c r="J1129" s="242">
        <v>44200</v>
      </c>
      <c r="K1129" s="234" t="s">
        <v>7430</v>
      </c>
      <c r="L1129" s="242">
        <v>44207</v>
      </c>
      <c r="M1129" s="234" t="s">
        <v>7179</v>
      </c>
      <c r="N1129" s="234" t="s">
        <v>14061</v>
      </c>
      <c r="O1129" s="234" t="s">
        <v>14062</v>
      </c>
      <c r="P1129" s="234" t="s">
        <v>6999</v>
      </c>
      <c r="Q1129" s="234"/>
      <c r="R1129" s="234" t="s">
        <v>451</v>
      </c>
      <c r="S1129" t="b">
        <v>0</v>
      </c>
      <c r="T1129" s="242"/>
      <c r="U1129" s="103">
        <v>6</v>
      </c>
      <c r="V1129" s="234" t="s">
        <v>272</v>
      </c>
      <c r="W1129" s="103">
        <v>6</v>
      </c>
      <c r="X1129" s="234" t="s">
        <v>272</v>
      </c>
      <c r="Y1129" s="242"/>
      <c r="Z1129" s="242"/>
      <c r="AA1129" s="103"/>
      <c r="AB1129" s="234" t="s">
        <v>14063</v>
      </c>
      <c r="AC1129" s="243">
        <v>44253.550937499997</v>
      </c>
      <c r="AD1129" s="234" t="s">
        <v>12763</v>
      </c>
      <c r="AE1129" s="235" t="s">
        <v>14064</v>
      </c>
      <c r="AF1129" s="237"/>
      <c r="AG1129" s="234" t="s">
        <v>482</v>
      </c>
      <c r="AH1129" s="241"/>
      <c r="AI1129" t="b">
        <v>1</v>
      </c>
      <c r="AJ1129" t="b">
        <v>0</v>
      </c>
      <c r="AK1129" s="234"/>
      <c r="AL1129" s="103"/>
      <c r="AM1129" t="b">
        <v>0</v>
      </c>
      <c r="AN1129" s="234"/>
      <c r="AO1129" s="103"/>
      <c r="AP1129" s="241"/>
      <c r="AQ1129" s="241"/>
      <c r="AR1129" s="241"/>
      <c r="AS1129" s="241"/>
      <c r="AT1129" s="234"/>
      <c r="AU1129" s="234" t="s">
        <v>7085</v>
      </c>
      <c r="AV1129" t="b">
        <v>0</v>
      </c>
      <c r="AW1129" t="b">
        <v>0</v>
      </c>
      <c r="AX1129" s="241"/>
      <c r="AY1129" s="241"/>
      <c r="AZ1129" s="234"/>
      <c r="BA1129" s="234"/>
      <c r="BB1129" s="234"/>
      <c r="BC1129" t="b">
        <v>0</v>
      </c>
      <c r="BD1129" s="234" t="s">
        <v>7186</v>
      </c>
      <c r="BE1129" s="234" t="s">
        <v>7026</v>
      </c>
      <c r="BF1129" s="234" t="s">
        <v>7027</v>
      </c>
      <c r="BG1129" s="234" t="s">
        <v>7028</v>
      </c>
      <c r="BH1129" s="234" t="s">
        <v>55</v>
      </c>
      <c r="BI1129" s="243">
        <v>44573.401932870373</v>
      </c>
      <c r="BJ1129" s="234" t="s">
        <v>442</v>
      </c>
      <c r="BK1129" s="234" t="s">
        <v>451</v>
      </c>
      <c r="BL1129" s="234" t="s">
        <v>451</v>
      </c>
      <c r="BM1129" s="234" t="s">
        <v>451</v>
      </c>
      <c r="BN1129" s="241"/>
      <c r="BO1129" t="b">
        <v>0</v>
      </c>
      <c r="BP1129" t="b">
        <v>0</v>
      </c>
      <c r="BQ1129" t="b">
        <v>0</v>
      </c>
      <c r="BR1129" s="241"/>
      <c r="BS1129" s="241"/>
      <c r="BT1129" s="234" t="s">
        <v>7012</v>
      </c>
      <c r="BU1129" t="b">
        <v>0</v>
      </c>
      <c r="BV1129" s="103"/>
      <c r="BW1129" s="235" t="s">
        <v>14065</v>
      </c>
      <c r="BX1129" s="234" t="s">
        <v>14064</v>
      </c>
      <c r="BY1129" s="234" t="s">
        <v>56</v>
      </c>
      <c r="BZ1129" s="234" t="s">
        <v>7014</v>
      </c>
    </row>
    <row r="1130" spans="1:78" x14ac:dyDescent="0.25">
      <c r="A1130" s="5">
        <v>1067</v>
      </c>
      <c r="B1130" s="234" t="s">
        <v>14066</v>
      </c>
      <c r="C1130" s="234" t="s">
        <v>14067</v>
      </c>
      <c r="D1130" s="234"/>
      <c r="E1130" s="234" t="s">
        <v>14068</v>
      </c>
      <c r="F1130" s="234" t="s">
        <v>6993</v>
      </c>
      <c r="G1130" s="234" t="s">
        <v>6994</v>
      </c>
      <c r="H1130" s="234" t="s">
        <v>6995</v>
      </c>
      <c r="I1130" s="242"/>
      <c r="J1130" s="242">
        <v>44203</v>
      </c>
      <c r="K1130" s="234" t="s">
        <v>7430</v>
      </c>
      <c r="L1130" s="242">
        <v>44211</v>
      </c>
      <c r="M1130" s="234" t="s">
        <v>9952</v>
      </c>
      <c r="N1130" s="234" t="s">
        <v>7430</v>
      </c>
      <c r="O1130" s="234" t="s">
        <v>14069</v>
      </c>
      <c r="P1130" s="234" t="s">
        <v>6999</v>
      </c>
      <c r="Q1130" s="234"/>
      <c r="R1130" s="234" t="s">
        <v>451</v>
      </c>
      <c r="S1130" t="b">
        <v>0</v>
      </c>
      <c r="T1130" s="242"/>
      <c r="U1130" s="103">
        <v>60</v>
      </c>
      <c r="V1130" s="234" t="s">
        <v>272</v>
      </c>
      <c r="W1130" s="103">
        <v>240</v>
      </c>
      <c r="X1130" s="234" t="s">
        <v>272</v>
      </c>
      <c r="Y1130" s="242"/>
      <c r="Z1130" s="242"/>
      <c r="AA1130" s="103"/>
      <c r="AB1130" s="234"/>
      <c r="AC1130" s="243">
        <v>44253.550925925927</v>
      </c>
      <c r="AD1130" s="234" t="s">
        <v>12763</v>
      </c>
      <c r="AE1130" s="235" t="s">
        <v>14070</v>
      </c>
      <c r="AF1130" s="237"/>
      <c r="AG1130" s="234" t="s">
        <v>436</v>
      </c>
      <c r="AH1130" s="241"/>
      <c r="AI1130" t="b">
        <v>1</v>
      </c>
      <c r="AJ1130" t="b">
        <v>0</v>
      </c>
      <c r="AK1130" s="234"/>
      <c r="AL1130" s="103"/>
      <c r="AM1130" t="b">
        <v>0</v>
      </c>
      <c r="AN1130" s="234"/>
      <c r="AO1130" s="103"/>
      <c r="AP1130" s="241"/>
      <c r="AQ1130" s="241"/>
      <c r="AR1130" s="241"/>
      <c r="AS1130" s="241"/>
      <c r="AT1130" s="234"/>
      <c r="AU1130" s="234" t="s">
        <v>7085</v>
      </c>
      <c r="AV1130" t="b">
        <v>0</v>
      </c>
      <c r="AW1130" t="b">
        <v>0</v>
      </c>
      <c r="AX1130" s="241"/>
      <c r="AY1130" s="241"/>
      <c r="AZ1130" s="234"/>
      <c r="BA1130" s="234"/>
      <c r="BB1130" s="234"/>
      <c r="BC1130" t="b">
        <v>1</v>
      </c>
      <c r="BD1130" s="234" t="s">
        <v>9959</v>
      </c>
      <c r="BE1130" s="234" t="s">
        <v>7009</v>
      </c>
      <c r="BF1130" s="234" t="s">
        <v>6972</v>
      </c>
      <c r="BG1130" s="234" t="s">
        <v>7028</v>
      </c>
      <c r="BH1130" s="234" t="s">
        <v>55</v>
      </c>
      <c r="BI1130" s="243">
        <v>44573.401932870373</v>
      </c>
      <c r="BJ1130" s="234" t="s">
        <v>442</v>
      </c>
      <c r="BK1130" s="234" t="s">
        <v>451</v>
      </c>
      <c r="BL1130" s="234" t="s">
        <v>451</v>
      </c>
      <c r="BM1130" s="234" t="s">
        <v>451</v>
      </c>
      <c r="BN1130" s="241"/>
      <c r="BO1130" t="b">
        <v>0</v>
      </c>
      <c r="BP1130" t="b">
        <v>0</v>
      </c>
      <c r="BQ1130" t="b">
        <v>0</v>
      </c>
      <c r="BR1130" s="241"/>
      <c r="BS1130" s="241"/>
      <c r="BT1130" s="234" t="s">
        <v>7012</v>
      </c>
      <c r="BU1130" t="b">
        <v>0</v>
      </c>
      <c r="BV1130" s="103"/>
      <c r="BW1130" s="235" t="s">
        <v>14071</v>
      </c>
      <c r="BX1130" s="234" t="s">
        <v>14070</v>
      </c>
      <c r="BY1130" s="234" t="s">
        <v>56</v>
      </c>
      <c r="BZ1130" s="234" t="s">
        <v>7014</v>
      </c>
    </row>
    <row r="1131" spans="1:78" x14ac:dyDescent="0.25">
      <c r="A1131" s="5">
        <v>1066</v>
      </c>
      <c r="B1131" s="234" t="s">
        <v>14072</v>
      </c>
      <c r="C1131" s="234" t="s">
        <v>14073</v>
      </c>
      <c r="D1131" s="234"/>
      <c r="E1131" s="234" t="s">
        <v>13415</v>
      </c>
      <c r="F1131" s="234" t="s">
        <v>7156</v>
      </c>
      <c r="G1131" s="234" t="s">
        <v>7856</v>
      </c>
      <c r="H1131" s="234" t="s">
        <v>7018</v>
      </c>
      <c r="I1131" s="242"/>
      <c r="J1131" s="242">
        <v>44196</v>
      </c>
      <c r="K1131" s="234" t="s">
        <v>7430</v>
      </c>
      <c r="L1131" s="242">
        <v>44204</v>
      </c>
      <c r="M1131" s="234" t="s">
        <v>12558</v>
      </c>
      <c r="N1131" s="234" t="s">
        <v>7430</v>
      </c>
      <c r="O1131" s="234" t="s">
        <v>13416</v>
      </c>
      <c r="P1131" s="234" t="s">
        <v>6999</v>
      </c>
      <c r="Q1131" s="234"/>
      <c r="R1131" s="234" t="s">
        <v>451</v>
      </c>
      <c r="S1131" t="b">
        <v>0</v>
      </c>
      <c r="T1131" s="242"/>
      <c r="U1131" s="103">
        <v>5</v>
      </c>
      <c r="V1131" s="234" t="s">
        <v>272</v>
      </c>
      <c r="W1131" s="103">
        <v>5</v>
      </c>
      <c r="X1131" s="234" t="s">
        <v>272</v>
      </c>
      <c r="Y1131" s="242"/>
      <c r="Z1131" s="242"/>
      <c r="AA1131" s="103"/>
      <c r="AB1131" s="234"/>
      <c r="AC1131" s="243">
        <v>44253.550879629627</v>
      </c>
      <c r="AD1131" s="234" t="s">
        <v>12763</v>
      </c>
      <c r="AE1131" s="235" t="s">
        <v>14074</v>
      </c>
      <c r="AF1131" s="237"/>
      <c r="AG1131" s="234" t="s">
        <v>482</v>
      </c>
      <c r="AH1131" s="241"/>
      <c r="AI1131" t="b">
        <v>1</v>
      </c>
      <c r="AJ1131" t="b">
        <v>0</v>
      </c>
      <c r="AK1131" s="234"/>
      <c r="AL1131" s="103"/>
      <c r="AM1131" t="b">
        <v>0</v>
      </c>
      <c r="AN1131" s="234"/>
      <c r="AO1131" s="103"/>
      <c r="AP1131" s="241"/>
      <c r="AQ1131" s="241"/>
      <c r="AR1131" s="241"/>
      <c r="AS1131" s="241"/>
      <c r="AT1131" s="234"/>
      <c r="AU1131" s="234" t="s">
        <v>7085</v>
      </c>
      <c r="AV1131" t="b">
        <v>0</v>
      </c>
      <c r="AW1131" t="b">
        <v>0</v>
      </c>
      <c r="AX1131" s="241"/>
      <c r="AY1131" s="241"/>
      <c r="AZ1131" s="234"/>
      <c r="BA1131" s="234"/>
      <c r="BB1131" s="234"/>
      <c r="BC1131" t="b">
        <v>1</v>
      </c>
      <c r="BD1131" s="234" t="s">
        <v>12561</v>
      </c>
      <c r="BE1131" s="234" t="s">
        <v>7026</v>
      </c>
      <c r="BF1131" s="234" t="s">
        <v>7027</v>
      </c>
      <c r="BG1131" s="234" t="s">
        <v>7010</v>
      </c>
      <c r="BH1131" s="234" t="s">
        <v>55</v>
      </c>
      <c r="BI1131" s="243">
        <v>44573.401921296296</v>
      </c>
      <c r="BJ1131" s="234" t="s">
        <v>442</v>
      </c>
      <c r="BK1131" s="234" t="s">
        <v>451</v>
      </c>
      <c r="BL1131" s="234" t="s">
        <v>451</v>
      </c>
      <c r="BM1131" s="234" t="s">
        <v>451</v>
      </c>
      <c r="BN1131" s="241"/>
      <c r="BO1131" t="b">
        <v>0</v>
      </c>
      <c r="BP1131" t="b">
        <v>0</v>
      </c>
      <c r="BQ1131" t="b">
        <v>0</v>
      </c>
      <c r="BR1131" s="241"/>
      <c r="BS1131" s="241"/>
      <c r="BT1131" s="234" t="s">
        <v>7012</v>
      </c>
      <c r="BU1131" t="b">
        <v>0</v>
      </c>
      <c r="BV1131" s="103"/>
      <c r="BW1131" s="235" t="s">
        <v>14075</v>
      </c>
      <c r="BX1131" s="234" t="s">
        <v>14074</v>
      </c>
      <c r="BY1131" s="234" t="s">
        <v>56</v>
      </c>
      <c r="BZ1131" s="234" t="s">
        <v>7014</v>
      </c>
    </row>
    <row r="1132" spans="1:78" x14ac:dyDescent="0.25">
      <c r="A1132" s="5">
        <v>1065</v>
      </c>
      <c r="B1132" s="234" t="s">
        <v>14076</v>
      </c>
      <c r="C1132" s="234" t="s">
        <v>14077</v>
      </c>
      <c r="D1132" s="234"/>
      <c r="E1132" s="234" t="s">
        <v>13439</v>
      </c>
      <c r="F1132" s="234" t="s">
        <v>7156</v>
      </c>
      <c r="G1132" s="234" t="s">
        <v>7856</v>
      </c>
      <c r="H1132" s="234" t="s">
        <v>7018</v>
      </c>
      <c r="I1132" s="242"/>
      <c r="J1132" s="242">
        <v>44189</v>
      </c>
      <c r="K1132" s="234" t="s">
        <v>7430</v>
      </c>
      <c r="L1132" s="242">
        <v>44204</v>
      </c>
      <c r="M1132" s="234" t="s">
        <v>12558</v>
      </c>
      <c r="N1132" s="234" t="s">
        <v>7430</v>
      </c>
      <c r="O1132" s="234" t="s">
        <v>13440</v>
      </c>
      <c r="P1132" s="234" t="s">
        <v>6999</v>
      </c>
      <c r="Q1132" s="234"/>
      <c r="R1132" s="234" t="s">
        <v>451</v>
      </c>
      <c r="S1132" t="b">
        <v>0</v>
      </c>
      <c r="T1132" s="242"/>
      <c r="U1132" s="103">
        <v>5</v>
      </c>
      <c r="V1132" s="234" t="s">
        <v>272</v>
      </c>
      <c r="W1132" s="103">
        <v>5</v>
      </c>
      <c r="X1132" s="234" t="s">
        <v>272</v>
      </c>
      <c r="Y1132" s="242"/>
      <c r="Z1132" s="242"/>
      <c r="AA1132" s="103"/>
      <c r="AB1132" s="234"/>
      <c r="AC1132" s="243">
        <v>44253.550844907404</v>
      </c>
      <c r="AD1132" s="234" t="s">
        <v>12763</v>
      </c>
      <c r="AE1132" s="235" t="s">
        <v>14078</v>
      </c>
      <c r="AF1132" s="237"/>
      <c r="AG1132" s="234" t="s">
        <v>482</v>
      </c>
      <c r="AH1132" s="241"/>
      <c r="AI1132" t="b">
        <v>1</v>
      </c>
      <c r="AJ1132" t="b">
        <v>0</v>
      </c>
      <c r="AK1132" s="234"/>
      <c r="AL1132" s="103"/>
      <c r="AM1132" t="b">
        <v>0</v>
      </c>
      <c r="AN1132" s="234"/>
      <c r="AO1132" s="103"/>
      <c r="AP1132" s="241"/>
      <c r="AQ1132" s="241"/>
      <c r="AR1132" s="241"/>
      <c r="AS1132" s="241"/>
      <c r="AT1132" s="234"/>
      <c r="AU1132" s="234" t="s">
        <v>7085</v>
      </c>
      <c r="AV1132" t="b">
        <v>0</v>
      </c>
      <c r="AW1132" t="b">
        <v>0</v>
      </c>
      <c r="AX1132" s="241"/>
      <c r="AY1132" s="241"/>
      <c r="AZ1132" s="234"/>
      <c r="BA1132" s="234"/>
      <c r="BB1132" s="234"/>
      <c r="BC1132" t="b">
        <v>1</v>
      </c>
      <c r="BD1132" s="234" t="s">
        <v>12561</v>
      </c>
      <c r="BE1132" s="234" t="s">
        <v>7026</v>
      </c>
      <c r="BF1132" s="234" t="s">
        <v>7027</v>
      </c>
      <c r="BG1132" s="234" t="s">
        <v>7010</v>
      </c>
      <c r="BH1132" s="234" t="s">
        <v>55</v>
      </c>
      <c r="BI1132" s="243">
        <v>44573.401921296296</v>
      </c>
      <c r="BJ1132" s="234" t="s">
        <v>442</v>
      </c>
      <c r="BK1132" s="234" t="s">
        <v>451</v>
      </c>
      <c r="BL1132" s="234" t="s">
        <v>451</v>
      </c>
      <c r="BM1132" s="234" t="s">
        <v>451</v>
      </c>
      <c r="BN1132" s="241"/>
      <c r="BO1132" t="b">
        <v>0</v>
      </c>
      <c r="BP1132" t="b">
        <v>0</v>
      </c>
      <c r="BQ1132" t="b">
        <v>0</v>
      </c>
      <c r="BR1132" s="241"/>
      <c r="BS1132" s="241"/>
      <c r="BT1132" s="234" t="s">
        <v>7012</v>
      </c>
      <c r="BU1132" t="b">
        <v>0</v>
      </c>
      <c r="BV1132" s="103"/>
      <c r="BW1132" s="235" t="s">
        <v>14079</v>
      </c>
      <c r="BX1132" s="234" t="s">
        <v>14078</v>
      </c>
      <c r="BY1132" s="234" t="s">
        <v>56</v>
      </c>
      <c r="BZ1132" s="234" t="s">
        <v>7014</v>
      </c>
    </row>
    <row r="1133" spans="1:78" x14ac:dyDescent="0.25">
      <c r="A1133" s="5">
        <v>1064</v>
      </c>
      <c r="B1133" s="234" t="s">
        <v>14080</v>
      </c>
      <c r="C1133" s="234" t="s">
        <v>14081</v>
      </c>
      <c r="D1133" s="234"/>
      <c r="E1133" s="234" t="s">
        <v>13698</v>
      </c>
      <c r="F1133" s="234" t="s">
        <v>6993</v>
      </c>
      <c r="G1133" s="234" t="s">
        <v>7315</v>
      </c>
      <c r="H1133" s="234" t="s">
        <v>6994</v>
      </c>
      <c r="I1133" s="242"/>
      <c r="J1133" s="242">
        <v>44203</v>
      </c>
      <c r="K1133" s="234" t="s">
        <v>7430</v>
      </c>
      <c r="L1133" s="242">
        <v>44203</v>
      </c>
      <c r="M1133" s="234" t="s">
        <v>6996</v>
      </c>
      <c r="N1133" s="234" t="s">
        <v>7430</v>
      </c>
      <c r="O1133" s="234" t="s">
        <v>13699</v>
      </c>
      <c r="P1133" s="234" t="s">
        <v>6999</v>
      </c>
      <c r="Q1133" s="234"/>
      <c r="R1133" s="234" t="s">
        <v>451</v>
      </c>
      <c r="S1133" t="b">
        <v>0</v>
      </c>
      <c r="T1133" s="242"/>
      <c r="U1133" s="103">
        <v>20</v>
      </c>
      <c r="V1133" s="234" t="s">
        <v>272</v>
      </c>
      <c r="W1133" s="103">
        <v>20</v>
      </c>
      <c r="X1133" s="234" t="s">
        <v>272</v>
      </c>
      <c r="Y1133" s="242"/>
      <c r="Z1133" s="242"/>
      <c r="AA1133" s="103"/>
      <c r="AB1133" s="234"/>
      <c r="AC1133" s="243">
        <v>44253.550833333335</v>
      </c>
      <c r="AD1133" s="234" t="s">
        <v>12763</v>
      </c>
      <c r="AE1133" s="235" t="s">
        <v>14082</v>
      </c>
      <c r="AF1133" s="237"/>
      <c r="AG1133" s="234" t="s">
        <v>482</v>
      </c>
      <c r="AH1133" s="241"/>
      <c r="AI1133" t="b">
        <v>1</v>
      </c>
      <c r="AJ1133" t="b">
        <v>0</v>
      </c>
      <c r="AK1133" s="234"/>
      <c r="AL1133" s="103"/>
      <c r="AM1133" t="b">
        <v>0</v>
      </c>
      <c r="AN1133" s="234"/>
      <c r="AO1133" s="103"/>
      <c r="AP1133" s="241"/>
      <c r="AQ1133" s="241"/>
      <c r="AR1133" s="241"/>
      <c r="AS1133" s="241"/>
      <c r="AT1133" s="234"/>
      <c r="AU1133" s="234" t="s">
        <v>7085</v>
      </c>
      <c r="AV1133" t="b">
        <v>0</v>
      </c>
      <c r="AW1133" t="b">
        <v>0</v>
      </c>
      <c r="AX1133" s="241"/>
      <c r="AY1133" s="241"/>
      <c r="AZ1133" s="234"/>
      <c r="BA1133" s="234"/>
      <c r="BB1133" s="234"/>
      <c r="BC1133" t="b">
        <v>1</v>
      </c>
      <c r="BD1133" s="234" t="s">
        <v>7008</v>
      </c>
      <c r="BE1133" s="234" t="s">
        <v>7009</v>
      </c>
      <c r="BF1133" s="234" t="s">
        <v>7027</v>
      </c>
      <c r="BG1133" s="234" t="s">
        <v>8373</v>
      </c>
      <c r="BH1133" s="234" t="s">
        <v>55</v>
      </c>
      <c r="BI1133" s="243">
        <v>44573.401921296296</v>
      </c>
      <c r="BJ1133" s="234" t="s">
        <v>442</v>
      </c>
      <c r="BK1133" s="234" t="s">
        <v>451</v>
      </c>
      <c r="BL1133" s="234" t="s">
        <v>451</v>
      </c>
      <c r="BM1133" s="234" t="s">
        <v>451</v>
      </c>
      <c r="BN1133" s="241"/>
      <c r="BO1133" t="b">
        <v>0</v>
      </c>
      <c r="BP1133" t="b">
        <v>0</v>
      </c>
      <c r="BQ1133" t="b">
        <v>0</v>
      </c>
      <c r="BR1133" s="241"/>
      <c r="BS1133" s="241"/>
      <c r="BT1133" s="234" t="s">
        <v>7012</v>
      </c>
      <c r="BU1133" t="b">
        <v>0</v>
      </c>
      <c r="BV1133" s="103"/>
      <c r="BW1133" s="235" t="s">
        <v>14083</v>
      </c>
      <c r="BX1133" s="234" t="s">
        <v>14082</v>
      </c>
      <c r="BY1133" s="234" t="s">
        <v>56</v>
      </c>
      <c r="BZ1133" s="234" t="s">
        <v>7014</v>
      </c>
    </row>
    <row r="1134" spans="1:78" x14ac:dyDescent="0.25">
      <c r="A1134" s="5">
        <v>1063</v>
      </c>
      <c r="B1134" s="234" t="s">
        <v>14084</v>
      </c>
      <c r="C1134" s="234" t="s">
        <v>14085</v>
      </c>
      <c r="D1134" s="234" t="s">
        <v>9248</v>
      </c>
      <c r="E1134" s="234" t="s">
        <v>9249</v>
      </c>
      <c r="F1134" s="234" t="s">
        <v>6993</v>
      </c>
      <c r="G1134" s="234" t="s">
        <v>7302</v>
      </c>
      <c r="H1134" s="234" t="s">
        <v>6994</v>
      </c>
      <c r="I1134" s="242"/>
      <c r="J1134" s="242">
        <v>44187</v>
      </c>
      <c r="K1134" s="234" t="s">
        <v>7430</v>
      </c>
      <c r="L1134" s="242">
        <v>44204</v>
      </c>
      <c r="M1134" s="234" t="s">
        <v>7066</v>
      </c>
      <c r="N1134" s="234" t="s">
        <v>9250</v>
      </c>
      <c r="O1134" s="234" t="s">
        <v>13335</v>
      </c>
      <c r="P1134" s="234" t="s">
        <v>6999</v>
      </c>
      <c r="Q1134" s="234"/>
      <c r="R1134" s="234" t="s">
        <v>451</v>
      </c>
      <c r="S1134" t="b">
        <v>0</v>
      </c>
      <c r="T1134" s="242"/>
      <c r="U1134" s="103">
        <v>5</v>
      </c>
      <c r="V1134" s="234" t="s">
        <v>272</v>
      </c>
      <c r="W1134" s="103">
        <v>5</v>
      </c>
      <c r="X1134" s="234" t="s">
        <v>272</v>
      </c>
      <c r="Y1134" s="242"/>
      <c r="Z1134" s="242"/>
      <c r="AA1134" s="103"/>
      <c r="AB1134" s="234" t="s">
        <v>9253</v>
      </c>
      <c r="AC1134" s="243">
        <v>44253.550798611112</v>
      </c>
      <c r="AD1134" s="234" t="s">
        <v>12763</v>
      </c>
      <c r="AE1134" s="235" t="s">
        <v>14086</v>
      </c>
      <c r="AF1134" s="237"/>
      <c r="AG1134" s="234" t="s">
        <v>482</v>
      </c>
      <c r="AH1134" s="241"/>
      <c r="AI1134" t="b">
        <v>1</v>
      </c>
      <c r="AJ1134" t="b">
        <v>0</v>
      </c>
      <c r="AK1134" s="234"/>
      <c r="AL1134" s="103"/>
      <c r="AM1134" t="b">
        <v>0</v>
      </c>
      <c r="AN1134" s="234"/>
      <c r="AO1134" s="103"/>
      <c r="AP1134" s="241"/>
      <c r="AQ1134" s="241"/>
      <c r="AR1134" s="241"/>
      <c r="AS1134" s="241"/>
      <c r="AT1134" s="234" t="s">
        <v>7005</v>
      </c>
      <c r="AU1134" s="234" t="s">
        <v>7085</v>
      </c>
      <c r="AV1134" t="b">
        <v>0</v>
      </c>
      <c r="AW1134" t="b">
        <v>0</v>
      </c>
      <c r="AX1134" s="241"/>
      <c r="AY1134" s="241"/>
      <c r="AZ1134" s="234"/>
      <c r="BA1134" s="234"/>
      <c r="BB1134" s="234"/>
      <c r="BC1134" t="b">
        <v>0</v>
      </c>
      <c r="BD1134" s="234" t="s">
        <v>7076</v>
      </c>
      <c r="BE1134" s="234" t="s">
        <v>7009</v>
      </c>
      <c r="BF1134" s="234" t="s">
        <v>7027</v>
      </c>
      <c r="BG1134" s="234" t="s">
        <v>8373</v>
      </c>
      <c r="BH1134" s="234" t="s">
        <v>55</v>
      </c>
      <c r="BI1134" s="243">
        <v>44573.402777777781</v>
      </c>
      <c r="BJ1134" s="234" t="s">
        <v>442</v>
      </c>
      <c r="BK1134" s="234" t="s">
        <v>451</v>
      </c>
      <c r="BL1134" s="234" t="s">
        <v>451</v>
      </c>
      <c r="BM1134" s="234" t="s">
        <v>451</v>
      </c>
      <c r="BN1134" s="241"/>
      <c r="BO1134" t="b">
        <v>0</v>
      </c>
      <c r="BP1134" t="b">
        <v>0</v>
      </c>
      <c r="BQ1134" t="b">
        <v>0</v>
      </c>
      <c r="BR1134" s="241"/>
      <c r="BS1134" s="241"/>
      <c r="BT1134" s="234" t="s">
        <v>7012</v>
      </c>
      <c r="BU1134" t="b">
        <v>0</v>
      </c>
      <c r="BV1134" s="103"/>
      <c r="BW1134" s="235" t="s">
        <v>14087</v>
      </c>
      <c r="BX1134" s="234" t="s">
        <v>14088</v>
      </c>
      <c r="BY1134" s="234" t="s">
        <v>56</v>
      </c>
      <c r="BZ1134" s="234" t="s">
        <v>7014</v>
      </c>
    </row>
    <row r="1135" spans="1:78" x14ac:dyDescent="0.25">
      <c r="A1135" s="5">
        <v>1062</v>
      </c>
      <c r="B1135" s="234" t="s">
        <v>14089</v>
      </c>
      <c r="C1135" s="234" t="s">
        <v>14090</v>
      </c>
      <c r="D1135" s="234" t="s">
        <v>12852</v>
      </c>
      <c r="E1135" s="234" t="s">
        <v>14026</v>
      </c>
      <c r="F1135" s="234" t="s">
        <v>7156</v>
      </c>
      <c r="G1135" s="234" t="s">
        <v>7856</v>
      </c>
      <c r="H1135" s="234" t="s">
        <v>7018</v>
      </c>
      <c r="I1135" s="242"/>
      <c r="J1135" s="242">
        <v>44202</v>
      </c>
      <c r="K1135" s="234" t="s">
        <v>7430</v>
      </c>
      <c r="L1135" s="242">
        <v>44202</v>
      </c>
      <c r="M1135" s="234" t="s">
        <v>6996</v>
      </c>
      <c r="N1135" s="234" t="s">
        <v>11657</v>
      </c>
      <c r="O1135" s="234" t="s">
        <v>11658</v>
      </c>
      <c r="P1135" s="234" t="s">
        <v>6999</v>
      </c>
      <c r="Q1135" s="234"/>
      <c r="R1135" s="234" t="s">
        <v>451</v>
      </c>
      <c r="S1135" t="b">
        <v>0</v>
      </c>
      <c r="T1135" s="242"/>
      <c r="U1135" s="103">
        <v>2</v>
      </c>
      <c r="V1135" s="234" t="s">
        <v>272</v>
      </c>
      <c r="W1135" s="103">
        <v>2</v>
      </c>
      <c r="X1135" s="234" t="s">
        <v>272</v>
      </c>
      <c r="Y1135" s="242"/>
      <c r="Z1135" s="242"/>
      <c r="AA1135" s="103"/>
      <c r="AB1135" s="234" t="s">
        <v>12853</v>
      </c>
      <c r="AC1135" s="243">
        <v>44253.550752314812</v>
      </c>
      <c r="AD1135" s="234" t="s">
        <v>12763</v>
      </c>
      <c r="AE1135" s="235" t="s">
        <v>14091</v>
      </c>
      <c r="AF1135" s="237"/>
      <c r="AG1135" s="234" t="s">
        <v>482</v>
      </c>
      <c r="AH1135" s="241"/>
      <c r="AI1135" t="b">
        <v>1</v>
      </c>
      <c r="AJ1135" t="b">
        <v>0</v>
      </c>
      <c r="AK1135" s="234"/>
      <c r="AL1135" s="103"/>
      <c r="AM1135" t="b">
        <v>0</v>
      </c>
      <c r="AN1135" s="234"/>
      <c r="AO1135" s="103"/>
      <c r="AP1135" s="241"/>
      <c r="AQ1135" s="241"/>
      <c r="AR1135" s="241"/>
      <c r="AS1135" s="241"/>
      <c r="AT1135" s="234" t="s">
        <v>7005</v>
      </c>
      <c r="AU1135" s="234" t="s">
        <v>7085</v>
      </c>
      <c r="AV1135" t="b">
        <v>0</v>
      </c>
      <c r="AW1135" t="b">
        <v>0</v>
      </c>
      <c r="AX1135" s="241"/>
      <c r="AY1135" s="241"/>
      <c r="AZ1135" s="234"/>
      <c r="BA1135" s="234"/>
      <c r="BB1135" s="234"/>
      <c r="BC1135" t="b">
        <v>0</v>
      </c>
      <c r="BD1135" s="234" t="s">
        <v>7008</v>
      </c>
      <c r="BE1135" s="234" t="s">
        <v>7026</v>
      </c>
      <c r="BF1135" s="234" t="s">
        <v>7027</v>
      </c>
      <c r="BG1135" s="234" t="s">
        <v>7010</v>
      </c>
      <c r="BH1135" s="234" t="s">
        <v>55</v>
      </c>
      <c r="BI1135" s="243">
        <v>44573.401909722219</v>
      </c>
      <c r="BJ1135" s="234" t="s">
        <v>442</v>
      </c>
      <c r="BK1135" s="234" t="s">
        <v>451</v>
      </c>
      <c r="BL1135" s="234" t="s">
        <v>451</v>
      </c>
      <c r="BM1135" s="234" t="s">
        <v>451</v>
      </c>
      <c r="BN1135" s="241"/>
      <c r="BO1135" t="b">
        <v>0</v>
      </c>
      <c r="BP1135" t="b">
        <v>0</v>
      </c>
      <c r="BQ1135" t="b">
        <v>0</v>
      </c>
      <c r="BR1135" s="241"/>
      <c r="BS1135" s="241"/>
      <c r="BT1135" s="234" t="s">
        <v>7012</v>
      </c>
      <c r="BU1135" t="b">
        <v>0</v>
      </c>
      <c r="BV1135" s="103"/>
      <c r="BW1135" s="235" t="s">
        <v>14092</v>
      </c>
      <c r="BX1135" s="234" t="s">
        <v>14091</v>
      </c>
      <c r="BY1135" s="234" t="s">
        <v>56</v>
      </c>
      <c r="BZ1135" s="234" t="s">
        <v>7014</v>
      </c>
    </row>
    <row r="1136" spans="1:78" x14ac:dyDescent="0.25">
      <c r="A1136" s="5">
        <v>1061</v>
      </c>
      <c r="B1136" s="234" t="s">
        <v>14093</v>
      </c>
      <c r="C1136" s="234" t="s">
        <v>14094</v>
      </c>
      <c r="D1136" s="234"/>
      <c r="E1136" s="234" t="s">
        <v>11217</v>
      </c>
      <c r="F1136" s="234" t="s">
        <v>2991</v>
      </c>
      <c r="G1136" s="234" t="s">
        <v>8316</v>
      </c>
      <c r="H1136" s="234" t="s">
        <v>7034</v>
      </c>
      <c r="I1136" s="242"/>
      <c r="J1136" s="242">
        <v>44172</v>
      </c>
      <c r="K1136" s="234" t="s">
        <v>7430</v>
      </c>
      <c r="L1136" s="242">
        <v>44179</v>
      </c>
      <c r="M1136" s="234" t="s">
        <v>7228</v>
      </c>
      <c r="N1136" s="234" t="s">
        <v>7430</v>
      </c>
      <c r="O1136" s="234" t="s">
        <v>11219</v>
      </c>
      <c r="P1136" s="234" t="s">
        <v>6999</v>
      </c>
      <c r="Q1136" s="234"/>
      <c r="R1136" s="234" t="s">
        <v>451</v>
      </c>
      <c r="S1136" t="b">
        <v>0</v>
      </c>
      <c r="T1136" s="242"/>
      <c r="U1136" s="103">
        <v>42</v>
      </c>
      <c r="V1136" s="234" t="s">
        <v>272</v>
      </c>
      <c r="W1136" s="103">
        <v>360</v>
      </c>
      <c r="X1136" s="234" t="s">
        <v>272</v>
      </c>
      <c r="Y1136" s="242"/>
      <c r="Z1136" s="242"/>
      <c r="AA1136" s="103"/>
      <c r="AB1136" s="234"/>
      <c r="AC1136" s="243">
        <v>44253.550717592596</v>
      </c>
      <c r="AD1136" s="234" t="s">
        <v>12763</v>
      </c>
      <c r="AE1136" s="235" t="s">
        <v>14095</v>
      </c>
      <c r="AF1136" s="237"/>
      <c r="AG1136" s="234" t="s">
        <v>436</v>
      </c>
      <c r="AH1136" s="241"/>
      <c r="AI1136" t="b">
        <v>1</v>
      </c>
      <c r="AJ1136" t="b">
        <v>0</v>
      </c>
      <c r="AK1136" s="234"/>
      <c r="AL1136" s="103"/>
      <c r="AM1136" t="b">
        <v>0</v>
      </c>
      <c r="AN1136" s="234"/>
      <c r="AO1136" s="103"/>
      <c r="AP1136" s="241"/>
      <c r="AQ1136" s="241"/>
      <c r="AR1136" s="241"/>
      <c r="AS1136" s="241"/>
      <c r="AT1136" s="234" t="s">
        <v>7005</v>
      </c>
      <c r="AU1136" s="234" t="s">
        <v>7085</v>
      </c>
      <c r="AV1136" t="b">
        <v>0</v>
      </c>
      <c r="AW1136" t="b">
        <v>0</v>
      </c>
      <c r="AX1136" s="241"/>
      <c r="AY1136" s="241"/>
      <c r="AZ1136" s="234"/>
      <c r="BA1136" s="234"/>
      <c r="BB1136" s="234"/>
      <c r="BC1136" t="b">
        <v>1</v>
      </c>
      <c r="BD1136" s="234" t="s">
        <v>7234</v>
      </c>
      <c r="BE1136" s="234" t="s">
        <v>7045</v>
      </c>
      <c r="BF1136" s="234" t="s">
        <v>6972</v>
      </c>
      <c r="BG1136" s="234" t="s">
        <v>7028</v>
      </c>
      <c r="BH1136" s="234" t="s">
        <v>55</v>
      </c>
      <c r="BI1136" s="243">
        <v>44573.401909722219</v>
      </c>
      <c r="BJ1136" s="234" t="s">
        <v>442</v>
      </c>
      <c r="BK1136" s="234" t="s">
        <v>451</v>
      </c>
      <c r="BL1136" s="234" t="s">
        <v>451</v>
      </c>
      <c r="BM1136" s="234" t="s">
        <v>451</v>
      </c>
      <c r="BN1136" s="241"/>
      <c r="BO1136" t="b">
        <v>0</v>
      </c>
      <c r="BP1136" t="b">
        <v>0</v>
      </c>
      <c r="BQ1136" t="b">
        <v>0</v>
      </c>
      <c r="BR1136" s="241"/>
      <c r="BS1136" s="241"/>
      <c r="BT1136" s="234" t="s">
        <v>7237</v>
      </c>
      <c r="BU1136" t="b">
        <v>0</v>
      </c>
      <c r="BV1136" s="103"/>
      <c r="BW1136" s="235" t="s">
        <v>14096</v>
      </c>
      <c r="BX1136" s="234" t="s">
        <v>14095</v>
      </c>
      <c r="BY1136" s="234" t="s">
        <v>56</v>
      </c>
      <c r="BZ1136" s="234" t="s">
        <v>7014</v>
      </c>
    </row>
    <row r="1137" spans="1:78" x14ac:dyDescent="0.25">
      <c r="A1137" s="5">
        <v>1060</v>
      </c>
      <c r="B1137" s="234" t="s">
        <v>14097</v>
      </c>
      <c r="C1137" s="234" t="s">
        <v>14098</v>
      </c>
      <c r="D1137" s="234"/>
      <c r="E1137" s="234" t="s">
        <v>13415</v>
      </c>
      <c r="F1137" s="234" t="s">
        <v>7156</v>
      </c>
      <c r="G1137" s="234" t="s">
        <v>7856</v>
      </c>
      <c r="H1137" s="234" t="s">
        <v>7018</v>
      </c>
      <c r="I1137" s="242"/>
      <c r="J1137" s="242">
        <v>44201</v>
      </c>
      <c r="K1137" s="234" t="s">
        <v>7430</v>
      </c>
      <c r="L1137" s="242">
        <v>44201</v>
      </c>
      <c r="M1137" s="234" t="s">
        <v>12558</v>
      </c>
      <c r="N1137" s="234" t="s">
        <v>7430</v>
      </c>
      <c r="O1137" s="234" t="s">
        <v>13416</v>
      </c>
      <c r="P1137" s="234" t="s">
        <v>6999</v>
      </c>
      <c r="Q1137" s="234"/>
      <c r="R1137" s="234" t="s">
        <v>451</v>
      </c>
      <c r="S1137" t="b">
        <v>0</v>
      </c>
      <c r="T1137" s="242"/>
      <c r="U1137" s="103">
        <v>3</v>
      </c>
      <c r="V1137" s="234" t="s">
        <v>272</v>
      </c>
      <c r="W1137" s="103">
        <v>3</v>
      </c>
      <c r="X1137" s="234" t="s">
        <v>272</v>
      </c>
      <c r="Y1137" s="242"/>
      <c r="Z1137" s="242"/>
      <c r="AA1137" s="103"/>
      <c r="AB1137" s="234"/>
      <c r="AC1137" s="243">
        <v>44253.550706018519</v>
      </c>
      <c r="AD1137" s="234" t="s">
        <v>12763</v>
      </c>
      <c r="AE1137" s="235" t="s">
        <v>14099</v>
      </c>
      <c r="AF1137" s="237"/>
      <c r="AG1137" s="234" t="s">
        <v>482</v>
      </c>
      <c r="AH1137" s="241"/>
      <c r="AI1137" t="b">
        <v>1</v>
      </c>
      <c r="AJ1137" t="b">
        <v>0</v>
      </c>
      <c r="AK1137" s="234"/>
      <c r="AL1137" s="103"/>
      <c r="AM1137" t="b">
        <v>0</v>
      </c>
      <c r="AN1137" s="234"/>
      <c r="AO1137" s="103"/>
      <c r="AP1137" s="241"/>
      <c r="AQ1137" s="241"/>
      <c r="AR1137" s="241"/>
      <c r="AS1137" s="241"/>
      <c r="AT1137" s="234"/>
      <c r="AU1137" s="234" t="s">
        <v>7085</v>
      </c>
      <c r="AV1137" t="b">
        <v>0</v>
      </c>
      <c r="AW1137" t="b">
        <v>0</v>
      </c>
      <c r="AX1137" s="241"/>
      <c r="AY1137" s="241"/>
      <c r="AZ1137" s="234"/>
      <c r="BA1137" s="234"/>
      <c r="BB1137" s="234"/>
      <c r="BC1137" t="b">
        <v>1</v>
      </c>
      <c r="BD1137" s="234" t="s">
        <v>12561</v>
      </c>
      <c r="BE1137" s="234" t="s">
        <v>7026</v>
      </c>
      <c r="BF1137" s="234" t="s">
        <v>7027</v>
      </c>
      <c r="BG1137" s="234" t="s">
        <v>7010</v>
      </c>
      <c r="BH1137" s="234" t="s">
        <v>55</v>
      </c>
      <c r="BI1137" s="243">
        <v>44573.401898148149</v>
      </c>
      <c r="BJ1137" s="234" t="s">
        <v>442</v>
      </c>
      <c r="BK1137" s="234" t="s">
        <v>451</v>
      </c>
      <c r="BL1137" s="234" t="s">
        <v>451</v>
      </c>
      <c r="BM1137" s="234" t="s">
        <v>451</v>
      </c>
      <c r="BN1137" s="241"/>
      <c r="BO1137" t="b">
        <v>0</v>
      </c>
      <c r="BP1137" t="b">
        <v>0</v>
      </c>
      <c r="BQ1137" t="b">
        <v>0</v>
      </c>
      <c r="BR1137" s="241"/>
      <c r="BS1137" s="241"/>
      <c r="BT1137" s="234" t="s">
        <v>7012</v>
      </c>
      <c r="BU1137" t="b">
        <v>0</v>
      </c>
      <c r="BV1137" s="103"/>
      <c r="BW1137" s="235" t="s">
        <v>14100</v>
      </c>
      <c r="BX1137" s="234" t="s">
        <v>14099</v>
      </c>
      <c r="BY1137" s="234" t="s">
        <v>56</v>
      </c>
      <c r="BZ1137" s="234" t="s">
        <v>7014</v>
      </c>
    </row>
    <row r="1138" spans="1:78" x14ac:dyDescent="0.25">
      <c r="A1138" s="5">
        <v>1059</v>
      </c>
      <c r="B1138" s="234" t="s">
        <v>14101</v>
      </c>
      <c r="C1138" s="234" t="s">
        <v>14102</v>
      </c>
      <c r="D1138" s="234"/>
      <c r="E1138" s="234" t="s">
        <v>14103</v>
      </c>
      <c r="F1138" s="234" t="s">
        <v>6993</v>
      </c>
      <c r="G1138" s="234" t="s">
        <v>10404</v>
      </c>
      <c r="H1138" s="234" t="s">
        <v>6994</v>
      </c>
      <c r="I1138" s="242"/>
      <c r="J1138" s="242">
        <v>44183</v>
      </c>
      <c r="K1138" s="234" t="s">
        <v>7430</v>
      </c>
      <c r="L1138" s="242">
        <v>44203</v>
      </c>
      <c r="M1138" s="234" t="s">
        <v>6996</v>
      </c>
      <c r="N1138" s="234" t="s">
        <v>14104</v>
      </c>
      <c r="O1138" s="234" t="s">
        <v>14105</v>
      </c>
      <c r="P1138" s="234" t="s">
        <v>6999</v>
      </c>
      <c r="Q1138" s="234"/>
      <c r="R1138" s="234" t="s">
        <v>451</v>
      </c>
      <c r="S1138" t="b">
        <v>0</v>
      </c>
      <c r="T1138" s="242"/>
      <c r="U1138" s="103">
        <v>6</v>
      </c>
      <c r="V1138" s="234" t="s">
        <v>272</v>
      </c>
      <c r="W1138" s="103">
        <v>6</v>
      </c>
      <c r="X1138" s="234" t="s">
        <v>272</v>
      </c>
      <c r="Y1138" s="242"/>
      <c r="Z1138" s="242"/>
      <c r="AA1138" s="103"/>
      <c r="AB1138" s="234"/>
      <c r="AC1138" s="243">
        <v>44253.550659722219</v>
      </c>
      <c r="AD1138" s="234" t="s">
        <v>12763</v>
      </c>
      <c r="AE1138" s="235" t="s">
        <v>14106</v>
      </c>
      <c r="AF1138" s="237"/>
      <c r="AG1138" s="234" t="s">
        <v>436</v>
      </c>
      <c r="AH1138" s="241"/>
      <c r="AI1138" t="b">
        <v>1</v>
      </c>
      <c r="AJ1138" t="b">
        <v>0</v>
      </c>
      <c r="AK1138" s="234"/>
      <c r="AL1138" s="103"/>
      <c r="AM1138" t="b">
        <v>0</v>
      </c>
      <c r="AN1138" s="234"/>
      <c r="AO1138" s="103"/>
      <c r="AP1138" s="241"/>
      <c r="AQ1138" s="241"/>
      <c r="AR1138" s="241"/>
      <c r="AS1138" s="241"/>
      <c r="AT1138" s="234"/>
      <c r="AU1138" s="234" t="s">
        <v>7085</v>
      </c>
      <c r="AV1138" t="b">
        <v>0</v>
      </c>
      <c r="AW1138" t="b">
        <v>0</v>
      </c>
      <c r="AX1138" s="241"/>
      <c r="AY1138" s="241"/>
      <c r="AZ1138" s="234"/>
      <c r="BA1138" s="234"/>
      <c r="BB1138" s="234"/>
      <c r="BC1138" t="b">
        <v>1</v>
      </c>
      <c r="BD1138" s="234" t="s">
        <v>7008</v>
      </c>
      <c r="BE1138" s="234" t="s">
        <v>7009</v>
      </c>
      <c r="BF1138" s="234" t="s">
        <v>6972</v>
      </c>
      <c r="BG1138" s="234" t="s">
        <v>7028</v>
      </c>
      <c r="BH1138" s="234" t="s">
        <v>55</v>
      </c>
      <c r="BI1138" s="243">
        <v>44573.401898148149</v>
      </c>
      <c r="BJ1138" s="234" t="s">
        <v>442</v>
      </c>
      <c r="BK1138" s="234" t="s">
        <v>451</v>
      </c>
      <c r="BL1138" s="234" t="s">
        <v>451</v>
      </c>
      <c r="BM1138" s="234" t="s">
        <v>451</v>
      </c>
      <c r="BN1138" s="241"/>
      <c r="BO1138" t="b">
        <v>0</v>
      </c>
      <c r="BP1138" t="b">
        <v>0</v>
      </c>
      <c r="BQ1138" t="b">
        <v>0</v>
      </c>
      <c r="BR1138" s="241"/>
      <c r="BS1138" s="241"/>
      <c r="BT1138" s="234" t="s">
        <v>7012</v>
      </c>
      <c r="BU1138" t="b">
        <v>0</v>
      </c>
      <c r="BV1138" s="103"/>
      <c r="BW1138" s="235" t="s">
        <v>14107</v>
      </c>
      <c r="BX1138" s="234" t="s">
        <v>14106</v>
      </c>
      <c r="BY1138" s="234" t="s">
        <v>56</v>
      </c>
      <c r="BZ1138" s="234" t="s">
        <v>7014</v>
      </c>
    </row>
    <row r="1139" spans="1:78" x14ac:dyDescent="0.25">
      <c r="A1139" s="5">
        <v>1058</v>
      </c>
      <c r="B1139" s="234" t="s">
        <v>14108</v>
      </c>
      <c r="C1139" s="234" t="s">
        <v>14109</v>
      </c>
      <c r="D1139" s="234"/>
      <c r="E1139" s="234" t="s">
        <v>14110</v>
      </c>
      <c r="F1139" s="234" t="s">
        <v>6993</v>
      </c>
      <c r="G1139" s="234" t="s">
        <v>10829</v>
      </c>
      <c r="H1139" s="234" t="s">
        <v>7856</v>
      </c>
      <c r="I1139" s="242"/>
      <c r="J1139" s="242">
        <v>44201</v>
      </c>
      <c r="K1139" s="234" t="s">
        <v>7430</v>
      </c>
      <c r="L1139" s="242">
        <v>44208</v>
      </c>
      <c r="M1139" s="234" t="s">
        <v>6996</v>
      </c>
      <c r="N1139" s="234" t="s">
        <v>7430</v>
      </c>
      <c r="O1139" s="234" t="s">
        <v>7020</v>
      </c>
      <c r="P1139" s="234" t="s">
        <v>6999</v>
      </c>
      <c r="Q1139" s="234"/>
      <c r="R1139" s="234" t="s">
        <v>451</v>
      </c>
      <c r="S1139" t="b">
        <v>0</v>
      </c>
      <c r="T1139" s="242"/>
      <c r="U1139" s="103">
        <v>1</v>
      </c>
      <c r="V1139" s="234" t="s">
        <v>272</v>
      </c>
      <c r="W1139" s="103">
        <v>3</v>
      </c>
      <c r="X1139" s="234" t="s">
        <v>272</v>
      </c>
      <c r="Y1139" s="242"/>
      <c r="Z1139" s="242"/>
      <c r="AA1139" s="103"/>
      <c r="AB1139" s="234"/>
      <c r="AC1139" s="243">
        <v>44253.550636574073</v>
      </c>
      <c r="AD1139" s="234" t="s">
        <v>12763</v>
      </c>
      <c r="AE1139" s="235" t="s">
        <v>14111</v>
      </c>
      <c r="AF1139" s="237"/>
      <c r="AG1139" s="234" t="s">
        <v>482</v>
      </c>
      <c r="AH1139" s="241"/>
      <c r="AI1139" t="b">
        <v>1</v>
      </c>
      <c r="AJ1139" t="b">
        <v>0</v>
      </c>
      <c r="AK1139" s="234"/>
      <c r="AL1139" s="103"/>
      <c r="AM1139" t="b">
        <v>0</v>
      </c>
      <c r="AN1139" s="234"/>
      <c r="AO1139" s="103"/>
      <c r="AP1139" s="241"/>
      <c r="AQ1139" s="241"/>
      <c r="AR1139" s="241"/>
      <c r="AS1139" s="241"/>
      <c r="AT1139" s="234"/>
      <c r="AU1139" s="234" t="s">
        <v>7085</v>
      </c>
      <c r="AV1139" t="b">
        <v>0</v>
      </c>
      <c r="AW1139" t="b">
        <v>0</v>
      </c>
      <c r="AX1139" s="241"/>
      <c r="AY1139" s="241"/>
      <c r="AZ1139" s="234"/>
      <c r="BA1139" s="234"/>
      <c r="BB1139" s="234"/>
      <c r="BC1139" t="b">
        <v>1</v>
      </c>
      <c r="BD1139" s="234" t="s">
        <v>7008</v>
      </c>
      <c r="BE1139" s="234" t="s">
        <v>7026</v>
      </c>
      <c r="BF1139" s="234" t="s">
        <v>7027</v>
      </c>
      <c r="BG1139" s="234" t="s">
        <v>7028</v>
      </c>
      <c r="BH1139" s="234" t="s">
        <v>55</v>
      </c>
      <c r="BI1139" s="243">
        <v>44573.401898148149</v>
      </c>
      <c r="BJ1139" s="234" t="s">
        <v>442</v>
      </c>
      <c r="BK1139" s="234" t="s">
        <v>451</v>
      </c>
      <c r="BL1139" s="234" t="s">
        <v>451</v>
      </c>
      <c r="BM1139" s="234" t="s">
        <v>451</v>
      </c>
      <c r="BN1139" s="241"/>
      <c r="BO1139" t="b">
        <v>0</v>
      </c>
      <c r="BP1139" t="b">
        <v>0</v>
      </c>
      <c r="BQ1139" t="b">
        <v>0</v>
      </c>
      <c r="BR1139" s="241"/>
      <c r="BS1139" s="241"/>
      <c r="BT1139" s="234" t="s">
        <v>7012</v>
      </c>
      <c r="BU1139" t="b">
        <v>0</v>
      </c>
      <c r="BV1139" s="103"/>
      <c r="BW1139" s="235" t="s">
        <v>14112</v>
      </c>
      <c r="BX1139" s="234" t="s">
        <v>14111</v>
      </c>
      <c r="BY1139" s="234" t="s">
        <v>56</v>
      </c>
      <c r="BZ1139" s="234" t="s">
        <v>7014</v>
      </c>
    </row>
    <row r="1140" spans="1:78" x14ac:dyDescent="0.25">
      <c r="A1140" s="5">
        <v>1057</v>
      </c>
      <c r="B1140" s="234" t="s">
        <v>14113</v>
      </c>
      <c r="C1140" s="234" t="s">
        <v>14114</v>
      </c>
      <c r="D1140" s="234"/>
      <c r="E1140" s="234" t="s">
        <v>13295</v>
      </c>
      <c r="F1140" s="234" t="s">
        <v>7156</v>
      </c>
      <c r="G1140" s="234" t="s">
        <v>7856</v>
      </c>
      <c r="H1140" s="234" t="s">
        <v>7018</v>
      </c>
      <c r="I1140" s="242"/>
      <c r="J1140" s="242">
        <v>44186</v>
      </c>
      <c r="K1140" s="234" t="s">
        <v>7430</v>
      </c>
      <c r="L1140" s="242">
        <v>44201</v>
      </c>
      <c r="M1140" s="234" t="s">
        <v>7159</v>
      </c>
      <c r="N1140" s="234" t="s">
        <v>7430</v>
      </c>
      <c r="O1140" s="234" t="s">
        <v>11593</v>
      </c>
      <c r="P1140" s="234" t="s">
        <v>6999</v>
      </c>
      <c r="Q1140" s="234"/>
      <c r="R1140" s="234" t="s">
        <v>451</v>
      </c>
      <c r="S1140" t="b">
        <v>0</v>
      </c>
      <c r="T1140" s="242"/>
      <c r="U1140" s="103">
        <v>1</v>
      </c>
      <c r="V1140" s="234" t="s">
        <v>272</v>
      </c>
      <c r="W1140" s="103">
        <v>1</v>
      </c>
      <c r="X1140" s="234" t="s">
        <v>272</v>
      </c>
      <c r="Y1140" s="242"/>
      <c r="Z1140" s="242"/>
      <c r="AA1140" s="103"/>
      <c r="AB1140" s="234"/>
      <c r="AC1140" s="243">
        <v>44253.550625000003</v>
      </c>
      <c r="AD1140" s="234" t="s">
        <v>12763</v>
      </c>
      <c r="AE1140" s="235" t="s">
        <v>14115</v>
      </c>
      <c r="AF1140" s="237"/>
      <c r="AG1140" s="234" t="s">
        <v>482</v>
      </c>
      <c r="AH1140" s="241"/>
      <c r="AI1140" t="b">
        <v>1</v>
      </c>
      <c r="AJ1140" t="b">
        <v>0</v>
      </c>
      <c r="AK1140" s="234"/>
      <c r="AL1140" s="103"/>
      <c r="AM1140" t="b">
        <v>0</v>
      </c>
      <c r="AN1140" s="234"/>
      <c r="AO1140" s="103"/>
      <c r="AP1140" s="241"/>
      <c r="AQ1140" s="241"/>
      <c r="AR1140" s="241"/>
      <c r="AS1140" s="241"/>
      <c r="AT1140" s="234"/>
      <c r="AU1140" s="234" t="s">
        <v>7085</v>
      </c>
      <c r="AV1140" t="b">
        <v>0</v>
      </c>
      <c r="AW1140" t="b">
        <v>0</v>
      </c>
      <c r="AX1140" s="241"/>
      <c r="AY1140" s="241"/>
      <c r="AZ1140" s="234"/>
      <c r="BA1140" s="234"/>
      <c r="BB1140" s="234"/>
      <c r="BC1140" t="b">
        <v>1</v>
      </c>
      <c r="BD1140" s="234" t="s">
        <v>7170</v>
      </c>
      <c r="BE1140" s="234" t="s">
        <v>7026</v>
      </c>
      <c r="BF1140" s="234" t="s">
        <v>7027</v>
      </c>
      <c r="BG1140" s="234" t="s">
        <v>7010</v>
      </c>
      <c r="BH1140" s="234" t="s">
        <v>55</v>
      </c>
      <c r="BI1140" s="243">
        <v>44573.401898148149</v>
      </c>
      <c r="BJ1140" s="234" t="s">
        <v>442</v>
      </c>
      <c r="BK1140" s="234" t="s">
        <v>451</v>
      </c>
      <c r="BL1140" s="234" t="s">
        <v>451</v>
      </c>
      <c r="BM1140" s="234" t="s">
        <v>451</v>
      </c>
      <c r="BN1140" s="241"/>
      <c r="BO1140" t="b">
        <v>0</v>
      </c>
      <c r="BP1140" t="b">
        <v>0</v>
      </c>
      <c r="BQ1140" t="b">
        <v>0</v>
      </c>
      <c r="BR1140" s="241"/>
      <c r="BS1140" s="241"/>
      <c r="BT1140" s="234" t="s">
        <v>7012</v>
      </c>
      <c r="BU1140" t="b">
        <v>0</v>
      </c>
      <c r="BV1140" s="103"/>
      <c r="BW1140" s="235" t="s">
        <v>14116</v>
      </c>
      <c r="BX1140" s="234" t="s">
        <v>14115</v>
      </c>
      <c r="BY1140" s="234" t="s">
        <v>56</v>
      </c>
      <c r="BZ1140" s="234" t="s">
        <v>7014</v>
      </c>
    </row>
    <row r="1141" spans="1:78" x14ac:dyDescent="0.25">
      <c r="A1141" s="5">
        <v>1056</v>
      </c>
      <c r="B1141" s="234" t="s">
        <v>14117</v>
      </c>
      <c r="C1141" s="234" t="s">
        <v>14118</v>
      </c>
      <c r="D1141" s="234" t="s">
        <v>10768</v>
      </c>
      <c r="E1141" s="234" t="s">
        <v>14119</v>
      </c>
      <c r="F1141" s="234" t="s">
        <v>6993</v>
      </c>
      <c r="G1141" s="234" t="s">
        <v>7315</v>
      </c>
      <c r="H1141" s="234" t="s">
        <v>6994</v>
      </c>
      <c r="I1141" s="242"/>
      <c r="J1141" s="242">
        <v>44200</v>
      </c>
      <c r="K1141" s="234" t="s">
        <v>7430</v>
      </c>
      <c r="L1141" s="242">
        <v>44208</v>
      </c>
      <c r="M1141" s="234" t="s">
        <v>6996</v>
      </c>
      <c r="N1141" s="234" t="s">
        <v>10769</v>
      </c>
      <c r="O1141" s="234" t="s">
        <v>10770</v>
      </c>
      <c r="P1141" s="234" t="s">
        <v>6999</v>
      </c>
      <c r="Q1141" s="234"/>
      <c r="R1141" s="234" t="s">
        <v>451</v>
      </c>
      <c r="S1141" t="b">
        <v>0</v>
      </c>
      <c r="T1141" s="242"/>
      <c r="U1141" s="103">
        <v>1</v>
      </c>
      <c r="V1141" s="234" t="s">
        <v>272</v>
      </c>
      <c r="W1141" s="103">
        <v>1</v>
      </c>
      <c r="X1141" s="234" t="s">
        <v>272</v>
      </c>
      <c r="Y1141" s="242"/>
      <c r="Z1141" s="242"/>
      <c r="AA1141" s="103"/>
      <c r="AB1141" s="234" t="s">
        <v>10772</v>
      </c>
      <c r="AC1141" s="243">
        <v>44253.55059027778</v>
      </c>
      <c r="AD1141" s="234" t="s">
        <v>12763</v>
      </c>
      <c r="AE1141" s="235" t="s">
        <v>14120</v>
      </c>
      <c r="AF1141" s="237"/>
      <c r="AG1141" s="234" t="s">
        <v>482</v>
      </c>
      <c r="AH1141" s="241"/>
      <c r="AI1141" t="b">
        <v>1</v>
      </c>
      <c r="AJ1141" t="b">
        <v>0</v>
      </c>
      <c r="AK1141" s="234"/>
      <c r="AL1141" s="103"/>
      <c r="AM1141" t="b">
        <v>0</v>
      </c>
      <c r="AN1141" s="234"/>
      <c r="AO1141" s="103"/>
      <c r="AP1141" s="241"/>
      <c r="AQ1141" s="241"/>
      <c r="AR1141" s="241"/>
      <c r="AS1141" s="241"/>
      <c r="AT1141" s="234" t="s">
        <v>7005</v>
      </c>
      <c r="AU1141" s="234" t="s">
        <v>7085</v>
      </c>
      <c r="AV1141" t="b">
        <v>0</v>
      </c>
      <c r="AW1141" t="b">
        <v>0</v>
      </c>
      <c r="AX1141" s="241"/>
      <c r="AY1141" s="241"/>
      <c r="AZ1141" s="234"/>
      <c r="BA1141" s="234"/>
      <c r="BB1141" s="234"/>
      <c r="BC1141" t="b">
        <v>0</v>
      </c>
      <c r="BD1141" s="234" t="s">
        <v>7008</v>
      </c>
      <c r="BE1141" s="234" t="s">
        <v>7009</v>
      </c>
      <c r="BF1141" s="234" t="s">
        <v>7027</v>
      </c>
      <c r="BG1141" s="234" t="s">
        <v>7010</v>
      </c>
      <c r="BH1141" s="234" t="s">
        <v>55</v>
      </c>
      <c r="BI1141" s="243">
        <v>44573.401886574073</v>
      </c>
      <c r="BJ1141" s="234" t="s">
        <v>442</v>
      </c>
      <c r="BK1141" s="234" t="s">
        <v>451</v>
      </c>
      <c r="BL1141" s="234" t="s">
        <v>451</v>
      </c>
      <c r="BM1141" s="234" t="s">
        <v>451</v>
      </c>
      <c r="BN1141" s="241"/>
      <c r="BO1141" t="b">
        <v>0</v>
      </c>
      <c r="BP1141" t="b">
        <v>0</v>
      </c>
      <c r="BQ1141" t="b">
        <v>0</v>
      </c>
      <c r="BR1141" s="241"/>
      <c r="BS1141" s="241"/>
      <c r="BT1141" s="234" t="s">
        <v>7012</v>
      </c>
      <c r="BU1141" t="b">
        <v>0</v>
      </c>
      <c r="BV1141" s="103"/>
      <c r="BW1141" s="235" t="s">
        <v>14121</v>
      </c>
      <c r="BX1141" s="234" t="s">
        <v>14120</v>
      </c>
      <c r="BY1141" s="234" t="s">
        <v>56</v>
      </c>
      <c r="BZ1141" s="234" t="s">
        <v>7014</v>
      </c>
    </row>
    <row r="1142" spans="1:78" x14ac:dyDescent="0.25">
      <c r="A1142" s="5">
        <v>1055</v>
      </c>
      <c r="B1142" s="234" t="s">
        <v>14122</v>
      </c>
      <c r="C1142" s="234" t="s">
        <v>14123</v>
      </c>
      <c r="D1142" s="234"/>
      <c r="E1142" s="234" t="s">
        <v>14124</v>
      </c>
      <c r="F1142" s="234" t="s">
        <v>7156</v>
      </c>
      <c r="G1142" s="234" t="s">
        <v>7856</v>
      </c>
      <c r="H1142" s="234" t="s">
        <v>7018</v>
      </c>
      <c r="I1142" s="242"/>
      <c r="J1142" s="242">
        <v>44200</v>
      </c>
      <c r="K1142" s="234" t="s">
        <v>7430</v>
      </c>
      <c r="L1142" s="242">
        <v>44200</v>
      </c>
      <c r="M1142" s="234" t="s">
        <v>7813</v>
      </c>
      <c r="N1142" s="234" t="s">
        <v>7430</v>
      </c>
      <c r="O1142" s="234" t="s">
        <v>14125</v>
      </c>
      <c r="P1142" s="234" t="s">
        <v>6999</v>
      </c>
      <c r="Q1142" s="234"/>
      <c r="R1142" s="234" t="s">
        <v>451</v>
      </c>
      <c r="S1142" t="b">
        <v>0</v>
      </c>
      <c r="T1142" s="242"/>
      <c r="U1142" s="103">
        <v>1</v>
      </c>
      <c r="V1142" s="234" t="s">
        <v>272</v>
      </c>
      <c r="W1142" s="103">
        <v>1</v>
      </c>
      <c r="X1142" s="234" t="s">
        <v>272</v>
      </c>
      <c r="Y1142" s="242"/>
      <c r="Z1142" s="242"/>
      <c r="AA1142" s="103"/>
      <c r="AB1142" s="234"/>
      <c r="AC1142" s="243">
        <v>44253.550555555557</v>
      </c>
      <c r="AD1142" s="234" t="s">
        <v>12763</v>
      </c>
      <c r="AE1142" s="235" t="s">
        <v>14126</v>
      </c>
      <c r="AF1142" s="237"/>
      <c r="AG1142" s="234" t="s">
        <v>482</v>
      </c>
      <c r="AH1142" s="241"/>
      <c r="AI1142" t="b">
        <v>1</v>
      </c>
      <c r="AJ1142" t="b">
        <v>0</v>
      </c>
      <c r="AK1142" s="234"/>
      <c r="AL1142" s="103"/>
      <c r="AM1142" t="b">
        <v>0</v>
      </c>
      <c r="AN1142" s="234"/>
      <c r="AO1142" s="103"/>
      <c r="AP1142" s="241"/>
      <c r="AQ1142" s="241"/>
      <c r="AR1142" s="241"/>
      <c r="AS1142" s="241"/>
      <c r="AT1142" s="234" t="s">
        <v>7058</v>
      </c>
      <c r="AU1142" s="234" t="s">
        <v>7085</v>
      </c>
      <c r="AV1142" t="b">
        <v>0</v>
      </c>
      <c r="AW1142" t="b">
        <v>0</v>
      </c>
      <c r="AX1142" s="241"/>
      <c r="AY1142" s="241"/>
      <c r="AZ1142" s="234"/>
      <c r="BA1142" s="234"/>
      <c r="BB1142" s="234"/>
      <c r="BC1142" t="b">
        <v>1</v>
      </c>
      <c r="BD1142" s="234" t="s">
        <v>7821</v>
      </c>
      <c r="BE1142" s="234" t="s">
        <v>7026</v>
      </c>
      <c r="BF1142" s="234" t="s">
        <v>7027</v>
      </c>
      <c r="BG1142" s="234" t="s">
        <v>7010</v>
      </c>
      <c r="BH1142" s="234" t="s">
        <v>55</v>
      </c>
      <c r="BI1142" s="243">
        <v>44573.401886574073</v>
      </c>
      <c r="BJ1142" s="234" t="s">
        <v>442</v>
      </c>
      <c r="BK1142" s="234" t="s">
        <v>451</v>
      </c>
      <c r="BL1142" s="234" t="s">
        <v>451</v>
      </c>
      <c r="BM1142" s="234" t="s">
        <v>451</v>
      </c>
      <c r="BN1142" s="241"/>
      <c r="BO1142" t="b">
        <v>0</v>
      </c>
      <c r="BP1142" t="b">
        <v>0</v>
      </c>
      <c r="BQ1142" t="b">
        <v>0</v>
      </c>
      <c r="BR1142" s="241"/>
      <c r="BS1142" s="241"/>
      <c r="BT1142" s="234" t="s">
        <v>7012</v>
      </c>
      <c r="BU1142" t="b">
        <v>0</v>
      </c>
      <c r="BV1142" s="103"/>
      <c r="BW1142" s="235" t="s">
        <v>14127</v>
      </c>
      <c r="BX1142" s="234" t="s">
        <v>14126</v>
      </c>
      <c r="BY1142" s="234" t="s">
        <v>56</v>
      </c>
      <c r="BZ1142" s="234" t="s">
        <v>7014</v>
      </c>
    </row>
    <row r="1143" spans="1:78" x14ac:dyDescent="0.25">
      <c r="A1143" s="5">
        <v>1054</v>
      </c>
      <c r="B1143" s="234" t="s">
        <v>14128</v>
      </c>
      <c r="C1143" s="234" t="s">
        <v>14129</v>
      </c>
      <c r="D1143" s="234"/>
      <c r="E1143" s="234" t="s">
        <v>13698</v>
      </c>
      <c r="F1143" s="234" t="s">
        <v>6993</v>
      </c>
      <c r="G1143" s="234" t="s">
        <v>7315</v>
      </c>
      <c r="H1143" s="234" t="s">
        <v>6994</v>
      </c>
      <c r="I1143" s="242"/>
      <c r="J1143" s="242">
        <v>44200</v>
      </c>
      <c r="K1143" s="234" t="s">
        <v>7430</v>
      </c>
      <c r="L1143" s="242">
        <v>44201</v>
      </c>
      <c r="M1143" s="234" t="s">
        <v>6996</v>
      </c>
      <c r="N1143" s="234" t="s">
        <v>7430</v>
      </c>
      <c r="O1143" s="234" t="s">
        <v>13699</v>
      </c>
      <c r="P1143" s="234" t="s">
        <v>6999</v>
      </c>
      <c r="Q1143" s="234"/>
      <c r="R1143" s="234" t="s">
        <v>451</v>
      </c>
      <c r="S1143" t="b">
        <v>0</v>
      </c>
      <c r="T1143" s="242"/>
      <c r="U1143" s="103">
        <v>1</v>
      </c>
      <c r="V1143" s="234" t="s">
        <v>272</v>
      </c>
      <c r="W1143" s="103">
        <v>1</v>
      </c>
      <c r="X1143" s="234" t="s">
        <v>272</v>
      </c>
      <c r="Y1143" s="242"/>
      <c r="Z1143" s="242"/>
      <c r="AA1143" s="103"/>
      <c r="AB1143" s="234"/>
      <c r="AC1143" s="243">
        <v>44253.550532407404</v>
      </c>
      <c r="AD1143" s="234" t="s">
        <v>12763</v>
      </c>
      <c r="AE1143" s="235" t="s">
        <v>14130</v>
      </c>
      <c r="AF1143" s="237"/>
      <c r="AG1143" s="234" t="s">
        <v>482</v>
      </c>
      <c r="AH1143" s="241"/>
      <c r="AI1143" t="b">
        <v>1</v>
      </c>
      <c r="AJ1143" t="b">
        <v>0</v>
      </c>
      <c r="AK1143" s="234"/>
      <c r="AL1143" s="103"/>
      <c r="AM1143" t="b">
        <v>0</v>
      </c>
      <c r="AN1143" s="234"/>
      <c r="AO1143" s="103"/>
      <c r="AP1143" s="241"/>
      <c r="AQ1143" s="241"/>
      <c r="AR1143" s="241"/>
      <c r="AS1143" s="241"/>
      <c r="AT1143" s="234"/>
      <c r="AU1143" s="234" t="s">
        <v>7085</v>
      </c>
      <c r="AV1143" t="b">
        <v>0</v>
      </c>
      <c r="AW1143" t="b">
        <v>0</v>
      </c>
      <c r="AX1143" s="241"/>
      <c r="AY1143" s="241"/>
      <c r="AZ1143" s="234"/>
      <c r="BA1143" s="234"/>
      <c r="BB1143" s="234"/>
      <c r="BC1143" t="b">
        <v>1</v>
      </c>
      <c r="BD1143" s="234" t="s">
        <v>7008</v>
      </c>
      <c r="BE1143" s="234" t="s">
        <v>7009</v>
      </c>
      <c r="BF1143" s="234" t="s">
        <v>7027</v>
      </c>
      <c r="BG1143" s="234" t="s">
        <v>7028</v>
      </c>
      <c r="BH1143" s="234" t="s">
        <v>55</v>
      </c>
      <c r="BI1143" s="243">
        <v>44573.401875000003</v>
      </c>
      <c r="BJ1143" s="234" t="s">
        <v>442</v>
      </c>
      <c r="BK1143" s="234" t="s">
        <v>451</v>
      </c>
      <c r="BL1143" s="234" t="s">
        <v>451</v>
      </c>
      <c r="BM1143" s="234" t="s">
        <v>451</v>
      </c>
      <c r="BN1143" s="241"/>
      <c r="BO1143" t="b">
        <v>0</v>
      </c>
      <c r="BP1143" t="b">
        <v>0</v>
      </c>
      <c r="BQ1143" t="b">
        <v>0</v>
      </c>
      <c r="BR1143" s="241"/>
      <c r="BS1143" s="241"/>
      <c r="BT1143" s="234" t="s">
        <v>7012</v>
      </c>
      <c r="BU1143" t="b">
        <v>0</v>
      </c>
      <c r="BV1143" s="103"/>
      <c r="BW1143" s="235" t="s">
        <v>14131</v>
      </c>
      <c r="BX1143" s="234" t="s">
        <v>14130</v>
      </c>
      <c r="BY1143" s="234" t="s">
        <v>56</v>
      </c>
      <c r="BZ1143" s="234" t="s">
        <v>7014</v>
      </c>
    </row>
    <row r="1144" spans="1:78" x14ac:dyDescent="0.25">
      <c r="A1144" s="5">
        <v>1053</v>
      </c>
      <c r="B1144" s="234" t="s">
        <v>14132</v>
      </c>
      <c r="C1144" s="234" t="s">
        <v>14133</v>
      </c>
      <c r="D1144" s="234"/>
      <c r="E1144" s="234" t="s">
        <v>14134</v>
      </c>
      <c r="F1144" s="234" t="s">
        <v>7156</v>
      </c>
      <c r="G1144" s="234" t="s">
        <v>7856</v>
      </c>
      <c r="H1144" s="234" t="s">
        <v>7018</v>
      </c>
      <c r="I1144" s="242"/>
      <c r="J1144" s="242">
        <v>44189</v>
      </c>
      <c r="K1144" s="234" t="s">
        <v>7430</v>
      </c>
      <c r="L1144" s="242">
        <v>44189</v>
      </c>
      <c r="M1144" s="234" t="s">
        <v>8885</v>
      </c>
      <c r="N1144" s="234" t="s">
        <v>7430</v>
      </c>
      <c r="O1144" s="234" t="s">
        <v>14135</v>
      </c>
      <c r="P1144" s="234" t="s">
        <v>6999</v>
      </c>
      <c r="Q1144" s="234"/>
      <c r="R1144" s="234" t="s">
        <v>451</v>
      </c>
      <c r="S1144" t="b">
        <v>0</v>
      </c>
      <c r="T1144" s="242"/>
      <c r="U1144" s="103">
        <v>1</v>
      </c>
      <c r="V1144" s="234" t="s">
        <v>272</v>
      </c>
      <c r="W1144" s="103">
        <v>1</v>
      </c>
      <c r="X1144" s="234" t="s">
        <v>272</v>
      </c>
      <c r="Y1144" s="242"/>
      <c r="Z1144" s="242"/>
      <c r="AA1144" s="103"/>
      <c r="AB1144" s="234"/>
      <c r="AC1144" s="243">
        <v>44253.550509259258</v>
      </c>
      <c r="AD1144" s="234" t="s">
        <v>12763</v>
      </c>
      <c r="AE1144" s="235" t="s">
        <v>14136</v>
      </c>
      <c r="AF1144" s="237"/>
      <c r="AG1144" s="234" t="s">
        <v>482</v>
      </c>
      <c r="AH1144" s="241"/>
      <c r="AI1144" t="b">
        <v>1</v>
      </c>
      <c r="AJ1144" t="b">
        <v>0</v>
      </c>
      <c r="AK1144" s="234"/>
      <c r="AL1144" s="103"/>
      <c r="AM1144" t="b">
        <v>0</v>
      </c>
      <c r="AN1144" s="234"/>
      <c r="AO1144" s="103"/>
      <c r="AP1144" s="241"/>
      <c r="AQ1144" s="241"/>
      <c r="AR1144" s="241"/>
      <c r="AS1144" s="241"/>
      <c r="AT1144" s="234" t="s">
        <v>7005</v>
      </c>
      <c r="AU1144" s="234" t="s">
        <v>7085</v>
      </c>
      <c r="AV1144" t="b">
        <v>0</v>
      </c>
      <c r="AW1144" t="b">
        <v>0</v>
      </c>
      <c r="AX1144" s="241"/>
      <c r="AY1144" s="241"/>
      <c r="AZ1144" s="234"/>
      <c r="BA1144" s="234"/>
      <c r="BB1144" s="234"/>
      <c r="BC1144" t="b">
        <v>1</v>
      </c>
      <c r="BD1144" s="234" t="s">
        <v>8890</v>
      </c>
      <c r="BE1144" s="234" t="s">
        <v>7026</v>
      </c>
      <c r="BF1144" s="234" t="s">
        <v>7027</v>
      </c>
      <c r="BG1144" s="234" t="s">
        <v>7010</v>
      </c>
      <c r="BH1144" s="234" t="s">
        <v>55</v>
      </c>
      <c r="BI1144" s="243">
        <v>44573.401875000003</v>
      </c>
      <c r="BJ1144" s="234" t="s">
        <v>442</v>
      </c>
      <c r="BK1144" s="234" t="s">
        <v>451</v>
      </c>
      <c r="BL1144" s="234" t="s">
        <v>451</v>
      </c>
      <c r="BM1144" s="234" t="s">
        <v>451</v>
      </c>
      <c r="BN1144" s="241"/>
      <c r="BO1144" t="b">
        <v>0</v>
      </c>
      <c r="BP1144" t="b">
        <v>0</v>
      </c>
      <c r="BQ1144" t="b">
        <v>0</v>
      </c>
      <c r="BR1144" s="241"/>
      <c r="BS1144" s="241"/>
      <c r="BT1144" s="234" t="s">
        <v>7012</v>
      </c>
      <c r="BU1144" t="b">
        <v>0</v>
      </c>
      <c r="BV1144" s="103"/>
      <c r="BW1144" s="235" t="s">
        <v>14137</v>
      </c>
      <c r="BX1144" s="234" t="s">
        <v>14136</v>
      </c>
      <c r="BY1144" s="234" t="s">
        <v>56</v>
      </c>
      <c r="BZ1144" s="234" t="s">
        <v>7014</v>
      </c>
    </row>
    <row r="1145" spans="1:78" x14ac:dyDescent="0.25">
      <c r="A1145" s="5">
        <v>1052</v>
      </c>
      <c r="B1145" s="234" t="s">
        <v>14138</v>
      </c>
      <c r="C1145" s="234" t="s">
        <v>14139</v>
      </c>
      <c r="D1145" s="234"/>
      <c r="E1145" s="234" t="s">
        <v>14046</v>
      </c>
      <c r="F1145" s="234" t="s">
        <v>7156</v>
      </c>
      <c r="G1145" s="234" t="s">
        <v>7856</v>
      </c>
      <c r="H1145" s="234" t="s">
        <v>7018</v>
      </c>
      <c r="I1145" s="242"/>
      <c r="J1145" s="242">
        <v>44187</v>
      </c>
      <c r="K1145" s="234" t="s">
        <v>7430</v>
      </c>
      <c r="L1145" s="242">
        <v>44187</v>
      </c>
      <c r="M1145" s="234" t="s">
        <v>7159</v>
      </c>
      <c r="N1145" s="234" t="s">
        <v>7430</v>
      </c>
      <c r="O1145" s="234" t="s">
        <v>11763</v>
      </c>
      <c r="P1145" s="234" t="s">
        <v>6999</v>
      </c>
      <c r="Q1145" s="234"/>
      <c r="R1145" s="234" t="s">
        <v>451</v>
      </c>
      <c r="S1145" t="b">
        <v>0</v>
      </c>
      <c r="T1145" s="242"/>
      <c r="U1145" s="103">
        <v>2</v>
      </c>
      <c r="V1145" s="234" t="s">
        <v>272</v>
      </c>
      <c r="W1145" s="103">
        <v>2</v>
      </c>
      <c r="X1145" s="234" t="s">
        <v>272</v>
      </c>
      <c r="Y1145" s="242"/>
      <c r="Z1145" s="242"/>
      <c r="AA1145" s="103"/>
      <c r="AB1145" s="234"/>
      <c r="AC1145" s="243">
        <v>44253.550497685188</v>
      </c>
      <c r="AD1145" s="234" t="s">
        <v>12763</v>
      </c>
      <c r="AE1145" s="235" t="s">
        <v>14140</v>
      </c>
      <c r="AF1145" s="237"/>
      <c r="AG1145" s="234" t="s">
        <v>482</v>
      </c>
      <c r="AH1145" s="241"/>
      <c r="AI1145" t="b">
        <v>1</v>
      </c>
      <c r="AJ1145" t="b">
        <v>0</v>
      </c>
      <c r="AK1145" s="234"/>
      <c r="AL1145" s="103"/>
      <c r="AM1145" t="b">
        <v>0</v>
      </c>
      <c r="AN1145" s="234"/>
      <c r="AO1145" s="103"/>
      <c r="AP1145" s="241"/>
      <c r="AQ1145" s="241"/>
      <c r="AR1145" s="241"/>
      <c r="AS1145" s="241"/>
      <c r="AT1145" s="234"/>
      <c r="AU1145" s="234" t="s">
        <v>7085</v>
      </c>
      <c r="AV1145" t="b">
        <v>0</v>
      </c>
      <c r="AW1145" t="b">
        <v>0</v>
      </c>
      <c r="AX1145" s="241"/>
      <c r="AY1145" s="241"/>
      <c r="AZ1145" s="234"/>
      <c r="BA1145" s="234"/>
      <c r="BB1145" s="234"/>
      <c r="BC1145" t="b">
        <v>1</v>
      </c>
      <c r="BD1145" s="234" t="s">
        <v>7170</v>
      </c>
      <c r="BE1145" s="234" t="s">
        <v>7026</v>
      </c>
      <c r="BF1145" s="234" t="s">
        <v>7027</v>
      </c>
      <c r="BG1145" s="234" t="s">
        <v>7010</v>
      </c>
      <c r="BH1145" s="234" t="s">
        <v>55</v>
      </c>
      <c r="BI1145" s="243">
        <v>44573.401875000003</v>
      </c>
      <c r="BJ1145" s="234" t="s">
        <v>442</v>
      </c>
      <c r="BK1145" s="234" t="s">
        <v>451</v>
      </c>
      <c r="BL1145" s="234" t="s">
        <v>451</v>
      </c>
      <c r="BM1145" s="234" t="s">
        <v>451</v>
      </c>
      <c r="BN1145" s="241"/>
      <c r="BO1145" t="b">
        <v>0</v>
      </c>
      <c r="BP1145" t="b">
        <v>0</v>
      </c>
      <c r="BQ1145" t="b">
        <v>0</v>
      </c>
      <c r="BR1145" s="241"/>
      <c r="BS1145" s="241"/>
      <c r="BT1145" s="234" t="s">
        <v>7012</v>
      </c>
      <c r="BU1145" t="b">
        <v>0</v>
      </c>
      <c r="BV1145" s="103"/>
      <c r="BW1145" s="235" t="s">
        <v>14141</v>
      </c>
      <c r="BX1145" s="234" t="s">
        <v>14140</v>
      </c>
      <c r="BY1145" s="234" t="s">
        <v>56</v>
      </c>
      <c r="BZ1145" s="234" t="s">
        <v>7014</v>
      </c>
    </row>
    <row r="1146" spans="1:78" x14ac:dyDescent="0.25">
      <c r="A1146" s="5">
        <v>1051</v>
      </c>
      <c r="B1146" s="234" t="s">
        <v>14142</v>
      </c>
      <c r="C1146" s="234" t="s">
        <v>14143</v>
      </c>
      <c r="D1146" s="234" t="s">
        <v>9808</v>
      </c>
      <c r="E1146" s="234" t="s">
        <v>11998</v>
      </c>
      <c r="F1146" s="234" t="s">
        <v>7156</v>
      </c>
      <c r="G1146" s="234" t="s">
        <v>7856</v>
      </c>
      <c r="H1146" s="234" t="s">
        <v>7018</v>
      </c>
      <c r="I1146" s="242"/>
      <c r="J1146" s="242">
        <v>44187</v>
      </c>
      <c r="K1146" s="234" t="s">
        <v>7430</v>
      </c>
      <c r="L1146" s="242">
        <v>44188</v>
      </c>
      <c r="M1146" s="234" t="s">
        <v>6996</v>
      </c>
      <c r="N1146" s="234" t="s">
        <v>9809</v>
      </c>
      <c r="O1146" s="234" t="s">
        <v>9398</v>
      </c>
      <c r="P1146" s="234" t="s">
        <v>6999</v>
      </c>
      <c r="Q1146" s="234"/>
      <c r="R1146" s="234" t="s">
        <v>451</v>
      </c>
      <c r="S1146" t="b">
        <v>0</v>
      </c>
      <c r="T1146" s="242"/>
      <c r="U1146" s="103">
        <v>5</v>
      </c>
      <c r="V1146" s="234" t="s">
        <v>272</v>
      </c>
      <c r="W1146" s="103">
        <v>5</v>
      </c>
      <c r="X1146" s="234" t="s">
        <v>272</v>
      </c>
      <c r="Y1146" s="242"/>
      <c r="Z1146" s="242"/>
      <c r="AA1146" s="103"/>
      <c r="AB1146" s="234" t="s">
        <v>9811</v>
      </c>
      <c r="AC1146" s="243">
        <v>44253.550451388888</v>
      </c>
      <c r="AD1146" s="234" t="s">
        <v>12763</v>
      </c>
      <c r="AE1146" s="235" t="s">
        <v>14144</v>
      </c>
      <c r="AF1146" s="237"/>
      <c r="AG1146" s="234" t="s">
        <v>482</v>
      </c>
      <c r="AH1146" s="241"/>
      <c r="AI1146" t="b">
        <v>1</v>
      </c>
      <c r="AJ1146" t="b">
        <v>0</v>
      </c>
      <c r="AK1146" s="234"/>
      <c r="AL1146" s="103"/>
      <c r="AM1146" t="b">
        <v>0</v>
      </c>
      <c r="AN1146" s="234"/>
      <c r="AO1146" s="103"/>
      <c r="AP1146" s="241"/>
      <c r="AQ1146" s="241"/>
      <c r="AR1146" s="241"/>
      <c r="AS1146" s="241"/>
      <c r="AT1146" s="234" t="s">
        <v>7430</v>
      </c>
      <c r="AU1146" s="234" t="s">
        <v>7085</v>
      </c>
      <c r="AV1146" t="b">
        <v>0</v>
      </c>
      <c r="AW1146" t="b">
        <v>0</v>
      </c>
      <c r="AX1146" s="241"/>
      <c r="AY1146" s="241"/>
      <c r="AZ1146" s="234"/>
      <c r="BA1146" s="234"/>
      <c r="BB1146" s="234"/>
      <c r="BC1146" t="b">
        <v>0</v>
      </c>
      <c r="BD1146" s="234" t="s">
        <v>7008</v>
      </c>
      <c r="BE1146" s="234" t="s">
        <v>7026</v>
      </c>
      <c r="BF1146" s="234" t="s">
        <v>7027</v>
      </c>
      <c r="BG1146" s="234" t="s">
        <v>7010</v>
      </c>
      <c r="BH1146" s="234" t="s">
        <v>55</v>
      </c>
      <c r="BI1146" s="243">
        <v>44573.401863425926</v>
      </c>
      <c r="BJ1146" s="234" t="s">
        <v>442</v>
      </c>
      <c r="BK1146" s="234" t="s">
        <v>451</v>
      </c>
      <c r="BL1146" s="234" t="s">
        <v>451</v>
      </c>
      <c r="BM1146" s="234" t="s">
        <v>451</v>
      </c>
      <c r="BN1146" s="241"/>
      <c r="BO1146" t="b">
        <v>0</v>
      </c>
      <c r="BP1146" t="b">
        <v>0</v>
      </c>
      <c r="BQ1146" t="b">
        <v>0</v>
      </c>
      <c r="BR1146" s="241"/>
      <c r="BS1146" s="241"/>
      <c r="BT1146" s="234" t="s">
        <v>7012</v>
      </c>
      <c r="BU1146" t="b">
        <v>0</v>
      </c>
      <c r="BV1146" s="103"/>
      <c r="BW1146" s="235" t="s">
        <v>14145</v>
      </c>
      <c r="BX1146" s="234" t="s">
        <v>14144</v>
      </c>
      <c r="BY1146" s="234" t="s">
        <v>56</v>
      </c>
      <c r="BZ1146" s="234" t="s">
        <v>7014</v>
      </c>
    </row>
    <row r="1147" spans="1:78" x14ac:dyDescent="0.25">
      <c r="A1147" s="5">
        <v>1050</v>
      </c>
      <c r="B1147" s="234" t="s">
        <v>14146</v>
      </c>
      <c r="C1147" s="234" t="s">
        <v>14147</v>
      </c>
      <c r="D1147" s="234" t="s">
        <v>11493</v>
      </c>
      <c r="E1147" s="234" t="s">
        <v>11517</v>
      </c>
      <c r="F1147" s="234" t="s">
        <v>7156</v>
      </c>
      <c r="G1147" s="234" t="s">
        <v>7856</v>
      </c>
      <c r="H1147" s="234" t="s">
        <v>7018</v>
      </c>
      <c r="I1147" s="242"/>
      <c r="J1147" s="242">
        <v>44186</v>
      </c>
      <c r="K1147" s="234" t="s">
        <v>7430</v>
      </c>
      <c r="L1147" s="242">
        <v>44186</v>
      </c>
      <c r="M1147" s="234" t="s">
        <v>7228</v>
      </c>
      <c r="N1147" s="234" t="s">
        <v>11496</v>
      </c>
      <c r="O1147" s="234" t="s">
        <v>14148</v>
      </c>
      <c r="P1147" s="234" t="s">
        <v>6999</v>
      </c>
      <c r="Q1147" s="234"/>
      <c r="R1147" s="234" t="s">
        <v>451</v>
      </c>
      <c r="S1147" t="b">
        <v>0</v>
      </c>
      <c r="T1147" s="242"/>
      <c r="U1147" s="103">
        <v>5</v>
      </c>
      <c r="V1147" s="234" t="s">
        <v>272</v>
      </c>
      <c r="W1147" s="103">
        <v>5</v>
      </c>
      <c r="X1147" s="234" t="s">
        <v>272</v>
      </c>
      <c r="Y1147" s="242"/>
      <c r="Z1147" s="242"/>
      <c r="AA1147" s="103"/>
      <c r="AB1147" s="234" t="s">
        <v>11498</v>
      </c>
      <c r="AC1147" s="243">
        <v>44253.550428240742</v>
      </c>
      <c r="AD1147" s="234" t="s">
        <v>12763</v>
      </c>
      <c r="AE1147" s="235" t="s">
        <v>14149</v>
      </c>
      <c r="AF1147" s="237"/>
      <c r="AG1147" s="234" t="s">
        <v>482</v>
      </c>
      <c r="AH1147" s="241"/>
      <c r="AI1147" t="b">
        <v>1</v>
      </c>
      <c r="AJ1147" t="b">
        <v>0</v>
      </c>
      <c r="AK1147" s="234"/>
      <c r="AL1147" s="103"/>
      <c r="AM1147" t="b">
        <v>0</v>
      </c>
      <c r="AN1147" s="234"/>
      <c r="AO1147" s="103"/>
      <c r="AP1147" s="241"/>
      <c r="AQ1147" s="241"/>
      <c r="AR1147" s="241"/>
      <c r="AS1147" s="241"/>
      <c r="AT1147" s="234" t="s">
        <v>7005</v>
      </c>
      <c r="AU1147" s="234" t="s">
        <v>7085</v>
      </c>
      <c r="AV1147" t="b">
        <v>0</v>
      </c>
      <c r="AW1147" t="b">
        <v>0</v>
      </c>
      <c r="AX1147" s="241"/>
      <c r="AY1147" s="241"/>
      <c r="AZ1147" s="234"/>
      <c r="BA1147" s="234"/>
      <c r="BB1147" s="234"/>
      <c r="BC1147" t="b">
        <v>0</v>
      </c>
      <c r="BD1147" s="234" t="s">
        <v>7234</v>
      </c>
      <c r="BE1147" s="234" t="s">
        <v>7026</v>
      </c>
      <c r="BF1147" s="234" t="s">
        <v>7027</v>
      </c>
      <c r="BG1147" s="234" t="s">
        <v>7010</v>
      </c>
      <c r="BH1147" s="234" t="s">
        <v>55</v>
      </c>
      <c r="BI1147" s="243">
        <v>44573.401863425926</v>
      </c>
      <c r="BJ1147" s="234" t="s">
        <v>442</v>
      </c>
      <c r="BK1147" s="234" t="s">
        <v>451</v>
      </c>
      <c r="BL1147" s="234" t="s">
        <v>451</v>
      </c>
      <c r="BM1147" s="234" t="s">
        <v>451</v>
      </c>
      <c r="BN1147" s="241"/>
      <c r="BO1147" t="b">
        <v>0</v>
      </c>
      <c r="BP1147" t="b">
        <v>0</v>
      </c>
      <c r="BQ1147" t="b">
        <v>0</v>
      </c>
      <c r="BR1147" s="241"/>
      <c r="BS1147" s="241"/>
      <c r="BT1147" s="234" t="s">
        <v>7012</v>
      </c>
      <c r="BU1147" t="b">
        <v>0</v>
      </c>
      <c r="BV1147" s="103"/>
      <c r="BW1147" s="235" t="s">
        <v>14150</v>
      </c>
      <c r="BX1147" s="234" t="s">
        <v>14149</v>
      </c>
      <c r="BY1147" s="234" t="s">
        <v>56</v>
      </c>
      <c r="BZ1147" s="234" t="s">
        <v>7014</v>
      </c>
    </row>
    <row r="1148" spans="1:78" x14ac:dyDescent="0.25">
      <c r="A1148" s="5">
        <v>1049</v>
      </c>
      <c r="B1148" s="234" t="s">
        <v>14151</v>
      </c>
      <c r="C1148" s="234" t="s">
        <v>14152</v>
      </c>
      <c r="D1148" s="234"/>
      <c r="E1148" s="234" t="s">
        <v>11576</v>
      </c>
      <c r="F1148" s="234" t="s">
        <v>2991</v>
      </c>
      <c r="G1148" s="234" t="s">
        <v>7034</v>
      </c>
      <c r="H1148" s="234" t="s">
        <v>7034</v>
      </c>
      <c r="I1148" s="242"/>
      <c r="J1148" s="242">
        <v>44182</v>
      </c>
      <c r="K1148" s="234" t="s">
        <v>7430</v>
      </c>
      <c r="L1148" s="242">
        <v>44211</v>
      </c>
      <c r="M1148" s="234" t="s">
        <v>6996</v>
      </c>
      <c r="N1148" s="234" t="s">
        <v>7430</v>
      </c>
      <c r="O1148" s="234" t="s">
        <v>11578</v>
      </c>
      <c r="P1148" s="234" t="s">
        <v>6999</v>
      </c>
      <c r="Q1148" s="234"/>
      <c r="R1148" s="234" t="s">
        <v>451</v>
      </c>
      <c r="S1148" t="b">
        <v>0</v>
      </c>
      <c r="T1148" s="242"/>
      <c r="U1148" s="103">
        <v>4000</v>
      </c>
      <c r="V1148" s="234" t="s">
        <v>272</v>
      </c>
      <c r="W1148" s="103">
        <v>33000</v>
      </c>
      <c r="X1148" s="234" t="s">
        <v>272</v>
      </c>
      <c r="Y1148" s="242"/>
      <c r="Z1148" s="242"/>
      <c r="AA1148" s="103"/>
      <c r="AB1148" s="234"/>
      <c r="AC1148" s="243">
        <v>44253.550393518519</v>
      </c>
      <c r="AD1148" s="234" t="s">
        <v>12763</v>
      </c>
      <c r="AE1148" s="235" t="s">
        <v>14153</v>
      </c>
      <c r="AF1148" s="237"/>
      <c r="AG1148" s="234" t="s">
        <v>482</v>
      </c>
      <c r="AH1148" s="241"/>
      <c r="AI1148" t="b">
        <v>1</v>
      </c>
      <c r="AJ1148" t="b">
        <v>0</v>
      </c>
      <c r="AK1148" s="234"/>
      <c r="AL1148" s="103"/>
      <c r="AM1148" t="b">
        <v>0</v>
      </c>
      <c r="AN1148" s="234"/>
      <c r="AO1148" s="103"/>
      <c r="AP1148" s="241"/>
      <c r="AQ1148" s="241"/>
      <c r="AR1148" s="241"/>
      <c r="AS1148" s="241"/>
      <c r="AT1148" s="234" t="s">
        <v>7058</v>
      </c>
      <c r="AU1148" s="234" t="s">
        <v>7085</v>
      </c>
      <c r="AV1148" t="b">
        <v>0</v>
      </c>
      <c r="AW1148" t="b">
        <v>0</v>
      </c>
      <c r="AX1148" s="241"/>
      <c r="AY1148" s="241"/>
      <c r="AZ1148" s="234"/>
      <c r="BA1148" s="234"/>
      <c r="BB1148" s="234"/>
      <c r="BC1148" t="b">
        <v>1</v>
      </c>
      <c r="BD1148" s="234" t="s">
        <v>7008</v>
      </c>
      <c r="BE1148" s="234" t="s">
        <v>7045</v>
      </c>
      <c r="BF1148" s="234" t="s">
        <v>7027</v>
      </c>
      <c r="BG1148" s="234" t="s">
        <v>7028</v>
      </c>
      <c r="BH1148" s="234" t="s">
        <v>55</v>
      </c>
      <c r="BI1148" s="243">
        <v>44573.401863425926</v>
      </c>
      <c r="BJ1148" s="234" t="s">
        <v>442</v>
      </c>
      <c r="BK1148" s="234" t="s">
        <v>451</v>
      </c>
      <c r="BL1148" s="234" t="s">
        <v>451</v>
      </c>
      <c r="BM1148" s="234" t="s">
        <v>451</v>
      </c>
      <c r="BN1148" s="241"/>
      <c r="BO1148" t="b">
        <v>0</v>
      </c>
      <c r="BP1148" t="b">
        <v>0</v>
      </c>
      <c r="BQ1148" t="b">
        <v>0</v>
      </c>
      <c r="BR1148" s="241"/>
      <c r="BS1148" s="241"/>
      <c r="BT1148" s="234" t="s">
        <v>7047</v>
      </c>
      <c r="BU1148" t="b">
        <v>0</v>
      </c>
      <c r="BV1148" s="103"/>
      <c r="BW1148" s="235" t="s">
        <v>14154</v>
      </c>
      <c r="BX1148" s="234" t="s">
        <v>14153</v>
      </c>
      <c r="BY1148" s="234" t="s">
        <v>56</v>
      </c>
      <c r="BZ1148" s="234" t="s">
        <v>7014</v>
      </c>
    </row>
    <row r="1149" spans="1:78" x14ac:dyDescent="0.25">
      <c r="A1149" s="5">
        <v>1048</v>
      </c>
      <c r="B1149" s="234" t="s">
        <v>14155</v>
      </c>
      <c r="C1149" s="234" t="s">
        <v>14156</v>
      </c>
      <c r="D1149" s="234"/>
      <c r="E1149" s="234" t="s">
        <v>14157</v>
      </c>
      <c r="F1149" s="234" t="s">
        <v>7156</v>
      </c>
      <c r="G1149" s="234" t="s">
        <v>6995</v>
      </c>
      <c r="H1149" s="234" t="s">
        <v>6994</v>
      </c>
      <c r="I1149" s="242"/>
      <c r="J1149" s="242">
        <v>44182</v>
      </c>
      <c r="K1149" s="234" t="s">
        <v>7430</v>
      </c>
      <c r="L1149" s="242">
        <v>44203</v>
      </c>
      <c r="M1149" s="234" t="s">
        <v>6996</v>
      </c>
      <c r="N1149" s="234" t="s">
        <v>7430</v>
      </c>
      <c r="O1149" s="234" t="s">
        <v>14158</v>
      </c>
      <c r="P1149" s="234" t="s">
        <v>6999</v>
      </c>
      <c r="Q1149" s="234"/>
      <c r="R1149" s="234" t="s">
        <v>451</v>
      </c>
      <c r="S1149" t="b">
        <v>0</v>
      </c>
      <c r="T1149" s="242"/>
      <c r="U1149" s="103">
        <v>265</v>
      </c>
      <c r="V1149" s="234" t="s">
        <v>272</v>
      </c>
      <c r="W1149" s="103">
        <v>1300</v>
      </c>
      <c r="X1149" s="234" t="s">
        <v>272</v>
      </c>
      <c r="Y1149" s="242"/>
      <c r="Z1149" s="242"/>
      <c r="AA1149" s="103"/>
      <c r="AB1149" s="234"/>
      <c r="AC1149" s="243">
        <v>44253.550381944442</v>
      </c>
      <c r="AD1149" s="234" t="s">
        <v>12763</v>
      </c>
      <c r="AE1149" s="235" t="s">
        <v>14159</v>
      </c>
      <c r="AF1149" s="237"/>
      <c r="AG1149" s="234" t="s">
        <v>482</v>
      </c>
      <c r="AH1149" s="241"/>
      <c r="AI1149" t="b">
        <v>1</v>
      </c>
      <c r="AJ1149" t="b">
        <v>0</v>
      </c>
      <c r="AK1149" s="234"/>
      <c r="AL1149" s="103"/>
      <c r="AM1149" t="b">
        <v>0</v>
      </c>
      <c r="AN1149" s="234"/>
      <c r="AO1149" s="103"/>
      <c r="AP1149" s="241"/>
      <c r="AQ1149" s="241"/>
      <c r="AR1149" s="241"/>
      <c r="AS1149" s="241"/>
      <c r="AT1149" s="234"/>
      <c r="AU1149" s="234" t="s">
        <v>7085</v>
      </c>
      <c r="AV1149" t="b">
        <v>0</v>
      </c>
      <c r="AW1149" t="b">
        <v>0</v>
      </c>
      <c r="AX1149" s="241"/>
      <c r="AY1149" s="241"/>
      <c r="AZ1149" s="234"/>
      <c r="BA1149" s="234"/>
      <c r="BB1149" s="234"/>
      <c r="BC1149" t="b">
        <v>1</v>
      </c>
      <c r="BD1149" s="234" t="s">
        <v>7008</v>
      </c>
      <c r="BE1149" s="234" t="s">
        <v>7009</v>
      </c>
      <c r="BF1149" s="234" t="s">
        <v>6972</v>
      </c>
      <c r="BG1149" s="234" t="s">
        <v>7028</v>
      </c>
      <c r="BH1149" s="234" t="s">
        <v>55</v>
      </c>
      <c r="BI1149" s="243">
        <v>44573.40185185185</v>
      </c>
      <c r="BJ1149" s="234" t="s">
        <v>442</v>
      </c>
      <c r="BK1149" s="234" t="s">
        <v>451</v>
      </c>
      <c r="BL1149" s="234" t="s">
        <v>451</v>
      </c>
      <c r="BM1149" s="234" t="s">
        <v>451</v>
      </c>
      <c r="BN1149" s="241"/>
      <c r="BO1149" t="b">
        <v>0</v>
      </c>
      <c r="BP1149" t="b">
        <v>0</v>
      </c>
      <c r="BQ1149" t="b">
        <v>0</v>
      </c>
      <c r="BR1149" s="241"/>
      <c r="BS1149" s="241"/>
      <c r="BT1149" s="234" t="s">
        <v>7012</v>
      </c>
      <c r="BU1149" t="b">
        <v>0</v>
      </c>
      <c r="BV1149" s="103"/>
      <c r="BW1149" s="235" t="s">
        <v>14160</v>
      </c>
      <c r="BX1149" s="234" t="s">
        <v>14159</v>
      </c>
      <c r="BY1149" s="234" t="s">
        <v>56</v>
      </c>
      <c r="BZ1149" s="234" t="s">
        <v>7014</v>
      </c>
    </row>
    <row r="1150" spans="1:78" x14ac:dyDescent="0.25">
      <c r="A1150" s="5">
        <v>1047</v>
      </c>
      <c r="B1150" s="234" t="s">
        <v>14161</v>
      </c>
      <c r="C1150" s="234" t="s">
        <v>14162</v>
      </c>
      <c r="D1150" s="234"/>
      <c r="E1150" s="234" t="s">
        <v>14163</v>
      </c>
      <c r="F1150" s="234" t="s">
        <v>2991</v>
      </c>
      <c r="G1150" s="234" t="s">
        <v>12761</v>
      </c>
      <c r="H1150" s="234" t="s">
        <v>7034</v>
      </c>
      <c r="I1150" s="242"/>
      <c r="J1150" s="242">
        <v>44182</v>
      </c>
      <c r="K1150" s="234" t="s">
        <v>7430</v>
      </c>
      <c r="L1150" s="242">
        <v>44204</v>
      </c>
      <c r="M1150" s="234" t="s">
        <v>6996</v>
      </c>
      <c r="N1150" s="234" t="s">
        <v>7430</v>
      </c>
      <c r="O1150" s="234" t="s">
        <v>14164</v>
      </c>
      <c r="P1150" s="234" t="s">
        <v>6999</v>
      </c>
      <c r="Q1150" s="234"/>
      <c r="R1150" s="234" t="s">
        <v>451</v>
      </c>
      <c r="S1150" t="b">
        <v>0</v>
      </c>
      <c r="T1150" s="242"/>
      <c r="U1150" s="103">
        <v>16</v>
      </c>
      <c r="V1150" s="234" t="s">
        <v>272</v>
      </c>
      <c r="W1150" s="103">
        <v>110</v>
      </c>
      <c r="X1150" s="234" t="s">
        <v>272</v>
      </c>
      <c r="Y1150" s="242"/>
      <c r="Z1150" s="242"/>
      <c r="AA1150" s="103"/>
      <c r="AB1150" s="234"/>
      <c r="AC1150" s="243">
        <v>44253.550335648149</v>
      </c>
      <c r="AD1150" s="234" t="s">
        <v>12763</v>
      </c>
      <c r="AE1150" s="235" t="s">
        <v>14165</v>
      </c>
      <c r="AF1150" s="237"/>
      <c r="AG1150" s="234" t="s">
        <v>482</v>
      </c>
      <c r="AH1150" s="241"/>
      <c r="AI1150" t="b">
        <v>1</v>
      </c>
      <c r="AJ1150" t="b">
        <v>0</v>
      </c>
      <c r="AK1150" s="234"/>
      <c r="AL1150" s="103"/>
      <c r="AM1150" t="b">
        <v>0</v>
      </c>
      <c r="AN1150" s="234"/>
      <c r="AO1150" s="103"/>
      <c r="AP1150" s="241"/>
      <c r="AQ1150" s="241"/>
      <c r="AR1150" s="241"/>
      <c r="AS1150" s="241"/>
      <c r="AT1150" s="234"/>
      <c r="AU1150" s="234" t="s">
        <v>7085</v>
      </c>
      <c r="AV1150" t="b">
        <v>0</v>
      </c>
      <c r="AW1150" t="b">
        <v>0</v>
      </c>
      <c r="AX1150" s="241"/>
      <c r="AY1150" s="241"/>
      <c r="AZ1150" s="234"/>
      <c r="BA1150" s="234"/>
      <c r="BB1150" s="234"/>
      <c r="BC1150" t="b">
        <v>1</v>
      </c>
      <c r="BD1150" s="234" t="s">
        <v>7008</v>
      </c>
      <c r="BE1150" s="234" t="s">
        <v>7045</v>
      </c>
      <c r="BF1150" s="234" t="s">
        <v>6972</v>
      </c>
      <c r="BG1150" s="234" t="s">
        <v>7028</v>
      </c>
      <c r="BH1150" s="234" t="s">
        <v>55</v>
      </c>
      <c r="BI1150" s="243">
        <v>44573.40185185185</v>
      </c>
      <c r="BJ1150" s="234" t="s">
        <v>442</v>
      </c>
      <c r="BK1150" s="234" t="s">
        <v>451</v>
      </c>
      <c r="BL1150" s="234" t="s">
        <v>451</v>
      </c>
      <c r="BM1150" s="234" t="s">
        <v>451</v>
      </c>
      <c r="BN1150" s="241"/>
      <c r="BO1150" t="b">
        <v>0</v>
      </c>
      <c r="BP1150" t="b">
        <v>0</v>
      </c>
      <c r="BQ1150" t="b">
        <v>0</v>
      </c>
      <c r="BR1150" s="241"/>
      <c r="BS1150" s="241"/>
      <c r="BT1150" s="234" t="s">
        <v>7012</v>
      </c>
      <c r="BU1150" t="b">
        <v>0</v>
      </c>
      <c r="BV1150" s="103"/>
      <c r="BW1150" s="235" t="s">
        <v>14166</v>
      </c>
      <c r="BX1150" s="234" t="s">
        <v>14165</v>
      </c>
      <c r="BY1150" s="234" t="s">
        <v>56</v>
      </c>
      <c r="BZ1150" s="234" t="s">
        <v>7014</v>
      </c>
    </row>
    <row r="1151" spans="1:78" x14ac:dyDescent="0.25">
      <c r="A1151" s="5">
        <v>1046</v>
      </c>
      <c r="B1151" s="234" t="s">
        <v>14167</v>
      </c>
      <c r="C1151" s="234" t="s">
        <v>14168</v>
      </c>
      <c r="D1151" s="234"/>
      <c r="E1151" s="234" t="s">
        <v>14169</v>
      </c>
      <c r="F1151" s="234" t="s">
        <v>6993</v>
      </c>
      <c r="G1151" s="234" t="s">
        <v>12908</v>
      </c>
      <c r="H1151" s="234" t="s">
        <v>7825</v>
      </c>
      <c r="I1151" s="242"/>
      <c r="J1151" s="242">
        <v>44182</v>
      </c>
      <c r="K1151" s="234" t="s">
        <v>7430</v>
      </c>
      <c r="L1151" s="242">
        <v>44204</v>
      </c>
      <c r="M1151" s="234" t="s">
        <v>7179</v>
      </c>
      <c r="N1151" s="234" t="s">
        <v>7430</v>
      </c>
      <c r="O1151" s="234" t="s">
        <v>7181</v>
      </c>
      <c r="P1151" s="234" t="s">
        <v>6999</v>
      </c>
      <c r="Q1151" s="234"/>
      <c r="R1151" s="234" t="s">
        <v>451</v>
      </c>
      <c r="S1151" t="b">
        <v>0</v>
      </c>
      <c r="T1151" s="242"/>
      <c r="U1151" s="103">
        <v>20</v>
      </c>
      <c r="V1151" s="234" t="s">
        <v>272</v>
      </c>
      <c r="W1151" s="103">
        <v>20</v>
      </c>
      <c r="X1151" s="234" t="s">
        <v>272</v>
      </c>
      <c r="Y1151" s="242"/>
      <c r="Z1151" s="242"/>
      <c r="AA1151" s="103"/>
      <c r="AB1151" s="234"/>
      <c r="AC1151" s="243">
        <v>44253.550300925926</v>
      </c>
      <c r="AD1151" s="234" t="s">
        <v>12763</v>
      </c>
      <c r="AE1151" s="235" t="s">
        <v>14170</v>
      </c>
      <c r="AF1151" s="237"/>
      <c r="AG1151" s="234" t="s">
        <v>482</v>
      </c>
      <c r="AH1151" s="241"/>
      <c r="AI1151" t="b">
        <v>1</v>
      </c>
      <c r="AJ1151" t="b">
        <v>0</v>
      </c>
      <c r="AK1151" s="234"/>
      <c r="AL1151" s="103"/>
      <c r="AM1151" t="b">
        <v>0</v>
      </c>
      <c r="AN1151" s="234"/>
      <c r="AO1151" s="103"/>
      <c r="AP1151" s="241"/>
      <c r="AQ1151" s="241"/>
      <c r="AR1151" s="241"/>
      <c r="AS1151" s="241"/>
      <c r="AT1151" s="234"/>
      <c r="AU1151" s="234" t="s">
        <v>7085</v>
      </c>
      <c r="AV1151" t="b">
        <v>0</v>
      </c>
      <c r="AW1151" t="b">
        <v>0</v>
      </c>
      <c r="AX1151" s="241"/>
      <c r="AY1151" s="241"/>
      <c r="AZ1151" s="234"/>
      <c r="BA1151" s="234"/>
      <c r="BB1151" s="234"/>
      <c r="BC1151" t="b">
        <v>1</v>
      </c>
      <c r="BD1151" s="234" t="s">
        <v>7186</v>
      </c>
      <c r="BE1151" s="234" t="s">
        <v>7171</v>
      </c>
      <c r="BF1151" s="234" t="s">
        <v>6972</v>
      </c>
      <c r="BG1151" s="234" t="s">
        <v>7028</v>
      </c>
      <c r="BH1151" s="234" t="s">
        <v>55</v>
      </c>
      <c r="BI1151" s="243">
        <v>44573.40185185185</v>
      </c>
      <c r="BJ1151" s="234" t="s">
        <v>442</v>
      </c>
      <c r="BK1151" s="234" t="s">
        <v>451</v>
      </c>
      <c r="BL1151" s="234" t="s">
        <v>451</v>
      </c>
      <c r="BM1151" s="234" t="s">
        <v>451</v>
      </c>
      <c r="BN1151" s="241"/>
      <c r="BO1151" t="b">
        <v>0</v>
      </c>
      <c r="BP1151" t="b">
        <v>0</v>
      </c>
      <c r="BQ1151" t="b">
        <v>0</v>
      </c>
      <c r="BR1151" s="241"/>
      <c r="BS1151" s="241"/>
      <c r="BT1151" s="234" t="s">
        <v>7012</v>
      </c>
      <c r="BU1151" t="b">
        <v>0</v>
      </c>
      <c r="BV1151" s="103"/>
      <c r="BW1151" s="235" t="s">
        <v>14171</v>
      </c>
      <c r="BX1151" s="234" t="s">
        <v>14170</v>
      </c>
      <c r="BY1151" s="234" t="s">
        <v>56</v>
      </c>
      <c r="BZ1151" s="234" t="s">
        <v>7014</v>
      </c>
    </row>
    <row r="1152" spans="1:78" x14ac:dyDescent="0.25">
      <c r="A1152" s="5">
        <v>1045</v>
      </c>
      <c r="B1152" s="234" t="s">
        <v>14172</v>
      </c>
      <c r="C1152" s="234" t="s">
        <v>14173</v>
      </c>
      <c r="D1152" s="234"/>
      <c r="E1152" s="234" t="s">
        <v>13864</v>
      </c>
      <c r="F1152" s="234" t="s">
        <v>6993</v>
      </c>
      <c r="G1152" s="234" t="s">
        <v>7244</v>
      </c>
      <c r="H1152" s="234" t="s">
        <v>6994</v>
      </c>
      <c r="I1152" s="242"/>
      <c r="J1152" s="242">
        <v>44176</v>
      </c>
      <c r="K1152" s="234" t="s">
        <v>7430</v>
      </c>
      <c r="L1152" s="242">
        <v>44182</v>
      </c>
      <c r="M1152" s="234" t="s">
        <v>6996</v>
      </c>
      <c r="N1152" s="234" t="s">
        <v>13865</v>
      </c>
      <c r="O1152" s="234" t="s">
        <v>13866</v>
      </c>
      <c r="P1152" s="234" t="s">
        <v>6999</v>
      </c>
      <c r="Q1152" s="234"/>
      <c r="R1152" s="234" t="s">
        <v>451</v>
      </c>
      <c r="S1152" t="b">
        <v>0</v>
      </c>
      <c r="T1152" s="242"/>
      <c r="U1152" s="103">
        <v>25</v>
      </c>
      <c r="V1152" s="234" t="s">
        <v>272</v>
      </c>
      <c r="W1152" s="103">
        <v>25</v>
      </c>
      <c r="X1152" s="234" t="s">
        <v>272</v>
      </c>
      <c r="Y1152" s="242"/>
      <c r="Z1152" s="242"/>
      <c r="AA1152" s="103"/>
      <c r="AB1152" s="234"/>
      <c r="AC1152" s="243">
        <v>44253.55028935185</v>
      </c>
      <c r="AD1152" s="234" t="s">
        <v>12763</v>
      </c>
      <c r="AE1152" s="235" t="s">
        <v>14174</v>
      </c>
      <c r="AF1152" s="237"/>
      <c r="AG1152" s="234" t="s">
        <v>482</v>
      </c>
      <c r="AH1152" s="241"/>
      <c r="AI1152" t="b">
        <v>1</v>
      </c>
      <c r="AJ1152" t="b">
        <v>0</v>
      </c>
      <c r="AK1152" s="234"/>
      <c r="AL1152" s="103"/>
      <c r="AM1152" t="b">
        <v>0</v>
      </c>
      <c r="AN1152" s="234"/>
      <c r="AO1152" s="103"/>
      <c r="AP1152" s="241"/>
      <c r="AQ1152" s="241"/>
      <c r="AR1152" s="241"/>
      <c r="AS1152" s="241"/>
      <c r="AT1152" s="234"/>
      <c r="AU1152" s="234" t="s">
        <v>7085</v>
      </c>
      <c r="AV1152" t="b">
        <v>0</v>
      </c>
      <c r="AW1152" t="b">
        <v>0</v>
      </c>
      <c r="AX1152" s="241"/>
      <c r="AY1152" s="241"/>
      <c r="AZ1152" s="234"/>
      <c r="BA1152" s="234"/>
      <c r="BB1152" s="234"/>
      <c r="BC1152" t="b">
        <v>1</v>
      </c>
      <c r="BD1152" s="234" t="s">
        <v>7008</v>
      </c>
      <c r="BE1152" s="234" t="s">
        <v>7009</v>
      </c>
      <c r="BF1152" s="234" t="s">
        <v>7027</v>
      </c>
      <c r="BG1152" s="234" t="s">
        <v>8373</v>
      </c>
      <c r="BH1152" s="234" t="s">
        <v>55</v>
      </c>
      <c r="BI1152" s="243">
        <v>44573.402743055558</v>
      </c>
      <c r="BJ1152" s="234" t="s">
        <v>442</v>
      </c>
      <c r="BK1152" s="234" t="s">
        <v>451</v>
      </c>
      <c r="BL1152" s="234" t="s">
        <v>451</v>
      </c>
      <c r="BM1152" s="234" t="s">
        <v>451</v>
      </c>
      <c r="BN1152" s="241"/>
      <c r="BO1152" t="b">
        <v>0</v>
      </c>
      <c r="BP1152" t="b">
        <v>0</v>
      </c>
      <c r="BQ1152" t="b">
        <v>0</v>
      </c>
      <c r="BR1152" s="241"/>
      <c r="BS1152" s="241"/>
      <c r="BT1152" s="234" t="s">
        <v>7012</v>
      </c>
      <c r="BU1152" t="b">
        <v>0</v>
      </c>
      <c r="BV1152" s="103"/>
      <c r="BW1152" s="235" t="s">
        <v>14175</v>
      </c>
      <c r="BX1152" s="234" t="s">
        <v>14176</v>
      </c>
      <c r="BY1152" s="234" t="s">
        <v>56</v>
      </c>
      <c r="BZ1152" s="234" t="s">
        <v>7014</v>
      </c>
    </row>
    <row r="1153" spans="1:78" x14ac:dyDescent="0.25">
      <c r="A1153" s="5">
        <v>1044</v>
      </c>
      <c r="B1153" s="234" t="s">
        <v>14177</v>
      </c>
      <c r="C1153" s="234" t="s">
        <v>14178</v>
      </c>
      <c r="D1153" s="234" t="s">
        <v>9228</v>
      </c>
      <c r="E1153" s="234" t="s">
        <v>14179</v>
      </c>
      <c r="F1153" s="234" t="s">
        <v>2991</v>
      </c>
      <c r="G1153" s="234" t="s">
        <v>7244</v>
      </c>
      <c r="H1153" s="234" t="s">
        <v>6994</v>
      </c>
      <c r="I1153" s="242"/>
      <c r="J1153" s="242">
        <v>44174</v>
      </c>
      <c r="K1153" s="234" t="s">
        <v>7430</v>
      </c>
      <c r="L1153" s="242">
        <v>44182</v>
      </c>
      <c r="M1153" s="234" t="s">
        <v>7871</v>
      </c>
      <c r="N1153" s="234" t="s">
        <v>9229</v>
      </c>
      <c r="O1153" s="234" t="s">
        <v>14180</v>
      </c>
      <c r="P1153" s="234" t="s">
        <v>6999</v>
      </c>
      <c r="Q1153" s="234"/>
      <c r="R1153" s="234" t="s">
        <v>451</v>
      </c>
      <c r="S1153" t="b">
        <v>0</v>
      </c>
      <c r="T1153" s="242"/>
      <c r="U1153" s="103">
        <v>50</v>
      </c>
      <c r="V1153" s="234" t="s">
        <v>272</v>
      </c>
      <c r="W1153" s="103">
        <v>50</v>
      </c>
      <c r="X1153" s="234" t="s">
        <v>272</v>
      </c>
      <c r="Y1153" s="242"/>
      <c r="Z1153" s="242"/>
      <c r="AA1153" s="103"/>
      <c r="AB1153" s="234" t="s">
        <v>9231</v>
      </c>
      <c r="AC1153" s="243">
        <v>44253.550243055557</v>
      </c>
      <c r="AD1153" s="234" t="s">
        <v>12763</v>
      </c>
      <c r="AE1153" s="235" t="s">
        <v>14181</v>
      </c>
      <c r="AF1153" s="237">
        <v>0</v>
      </c>
      <c r="AG1153" s="234" t="s">
        <v>482</v>
      </c>
      <c r="AH1153" s="241"/>
      <c r="AI1153" t="b">
        <v>1</v>
      </c>
      <c r="AJ1153" t="b">
        <v>0</v>
      </c>
      <c r="AK1153" s="234"/>
      <c r="AL1153" s="103"/>
      <c r="AM1153" t="b">
        <v>0</v>
      </c>
      <c r="AN1153" s="234"/>
      <c r="AO1153" s="103"/>
      <c r="AP1153" s="241"/>
      <c r="AQ1153" s="241"/>
      <c r="AR1153" s="241"/>
      <c r="AS1153" s="241"/>
      <c r="AT1153" s="234" t="s">
        <v>7005</v>
      </c>
      <c r="AU1153" s="234" t="s">
        <v>7085</v>
      </c>
      <c r="AV1153" t="b">
        <v>0</v>
      </c>
      <c r="AW1153" t="b">
        <v>0</v>
      </c>
      <c r="AX1153" s="241"/>
      <c r="AY1153" s="241"/>
      <c r="AZ1153" s="234"/>
      <c r="BA1153" s="234"/>
      <c r="BB1153" s="234"/>
      <c r="BC1153" t="b">
        <v>0</v>
      </c>
      <c r="BD1153" s="234" t="s">
        <v>7876</v>
      </c>
      <c r="BE1153" s="234" t="s">
        <v>7009</v>
      </c>
      <c r="BF1153" s="234" t="s">
        <v>7027</v>
      </c>
      <c r="BG1153" s="234" t="s">
        <v>8373</v>
      </c>
      <c r="BH1153" s="234" t="s">
        <v>55</v>
      </c>
      <c r="BI1153" s="243">
        <v>44573.40184027778</v>
      </c>
      <c r="BJ1153" s="234" t="s">
        <v>442</v>
      </c>
      <c r="BK1153" s="234" t="s">
        <v>451</v>
      </c>
      <c r="BL1153" s="234" t="s">
        <v>451</v>
      </c>
      <c r="BM1153" s="234" t="s">
        <v>451</v>
      </c>
      <c r="BN1153" s="241"/>
      <c r="BO1153" t="b">
        <v>0</v>
      </c>
      <c r="BP1153" t="b">
        <v>0</v>
      </c>
      <c r="BQ1153" t="b">
        <v>0</v>
      </c>
      <c r="BR1153" s="241"/>
      <c r="BS1153" s="241"/>
      <c r="BT1153" s="234" t="s">
        <v>7012</v>
      </c>
      <c r="BU1153" t="b">
        <v>0</v>
      </c>
      <c r="BV1153" s="103"/>
      <c r="BW1153" s="235" t="s">
        <v>14182</v>
      </c>
      <c r="BX1153" s="234" t="s">
        <v>14181</v>
      </c>
      <c r="BY1153" s="234" t="s">
        <v>56</v>
      </c>
      <c r="BZ1153" s="234" t="s">
        <v>7014</v>
      </c>
    </row>
    <row r="1154" spans="1:78" x14ac:dyDescent="0.25">
      <c r="A1154" s="5">
        <v>1043</v>
      </c>
      <c r="B1154" s="234" t="s">
        <v>14183</v>
      </c>
      <c r="C1154" s="234" t="s">
        <v>14184</v>
      </c>
      <c r="D1154" s="234" t="s">
        <v>14185</v>
      </c>
      <c r="E1154" s="234" t="s">
        <v>14186</v>
      </c>
      <c r="F1154" s="234" t="s">
        <v>2991</v>
      </c>
      <c r="G1154" s="234" t="s">
        <v>7244</v>
      </c>
      <c r="H1154" s="234" t="s">
        <v>6994</v>
      </c>
      <c r="I1154" s="242"/>
      <c r="J1154" s="242">
        <v>44181</v>
      </c>
      <c r="K1154" s="234" t="s">
        <v>7430</v>
      </c>
      <c r="L1154" s="242">
        <v>44182</v>
      </c>
      <c r="M1154" s="234" t="s">
        <v>14187</v>
      </c>
      <c r="N1154" s="234" t="s">
        <v>14188</v>
      </c>
      <c r="O1154" s="234" t="s">
        <v>14189</v>
      </c>
      <c r="P1154" s="234" t="s">
        <v>6999</v>
      </c>
      <c r="Q1154" s="234"/>
      <c r="R1154" s="234" t="s">
        <v>451</v>
      </c>
      <c r="S1154" t="b">
        <v>0</v>
      </c>
      <c r="T1154" s="242"/>
      <c r="U1154" s="103">
        <v>25</v>
      </c>
      <c r="V1154" s="234" t="s">
        <v>272</v>
      </c>
      <c r="W1154" s="103">
        <v>25</v>
      </c>
      <c r="X1154" s="234" t="s">
        <v>272</v>
      </c>
      <c r="Y1154" s="242"/>
      <c r="Z1154" s="242"/>
      <c r="AA1154" s="103"/>
      <c r="AB1154" s="234" t="s">
        <v>14190</v>
      </c>
      <c r="AC1154" s="243">
        <v>44253.550208333334</v>
      </c>
      <c r="AD1154" s="234" t="s">
        <v>12763</v>
      </c>
      <c r="AE1154" s="235" t="s">
        <v>14191</v>
      </c>
      <c r="AF1154" s="237"/>
      <c r="AG1154" s="234" t="s">
        <v>482</v>
      </c>
      <c r="AH1154" s="241"/>
      <c r="AI1154" t="b">
        <v>1</v>
      </c>
      <c r="AJ1154" t="b">
        <v>0</v>
      </c>
      <c r="AK1154" s="234"/>
      <c r="AL1154" s="103"/>
      <c r="AM1154" t="b">
        <v>0</v>
      </c>
      <c r="AN1154" s="234"/>
      <c r="AO1154" s="103"/>
      <c r="AP1154" s="241"/>
      <c r="AQ1154" s="241"/>
      <c r="AR1154" s="241"/>
      <c r="AS1154" s="241"/>
      <c r="AT1154" s="234" t="s">
        <v>7005</v>
      </c>
      <c r="AU1154" s="234" t="s">
        <v>7085</v>
      </c>
      <c r="AV1154" t="b">
        <v>0</v>
      </c>
      <c r="AW1154" t="b">
        <v>0</v>
      </c>
      <c r="AX1154" s="241"/>
      <c r="AY1154" s="241"/>
      <c r="AZ1154" s="234"/>
      <c r="BA1154" s="234"/>
      <c r="BB1154" s="234"/>
      <c r="BC1154" t="b">
        <v>0</v>
      </c>
      <c r="BD1154" s="234" t="s">
        <v>14192</v>
      </c>
      <c r="BE1154" s="234" t="s">
        <v>7009</v>
      </c>
      <c r="BF1154" s="234" t="s">
        <v>7027</v>
      </c>
      <c r="BG1154" s="234" t="s">
        <v>8373</v>
      </c>
      <c r="BH1154" s="234" t="s">
        <v>55</v>
      </c>
      <c r="BI1154" s="243">
        <v>44573.402743055558</v>
      </c>
      <c r="BJ1154" s="234" t="s">
        <v>442</v>
      </c>
      <c r="BK1154" s="234" t="s">
        <v>451</v>
      </c>
      <c r="BL1154" s="234" t="s">
        <v>451</v>
      </c>
      <c r="BM1154" s="234" t="s">
        <v>451</v>
      </c>
      <c r="BN1154" s="241"/>
      <c r="BO1154" t="b">
        <v>0</v>
      </c>
      <c r="BP1154" t="b">
        <v>0</v>
      </c>
      <c r="BQ1154" t="b">
        <v>0</v>
      </c>
      <c r="BR1154" s="241"/>
      <c r="BS1154" s="241"/>
      <c r="BT1154" s="234" t="s">
        <v>7012</v>
      </c>
      <c r="BU1154" t="b">
        <v>0</v>
      </c>
      <c r="BV1154" s="103"/>
      <c r="BW1154" s="235" t="s">
        <v>14193</v>
      </c>
      <c r="BX1154" s="234" t="s">
        <v>14194</v>
      </c>
      <c r="BY1154" s="234" t="s">
        <v>56</v>
      </c>
      <c r="BZ1154" s="234" t="s">
        <v>7014</v>
      </c>
    </row>
    <row r="1155" spans="1:78" x14ac:dyDescent="0.25">
      <c r="A1155" s="5">
        <v>1042</v>
      </c>
      <c r="B1155" s="234" t="s">
        <v>14195</v>
      </c>
      <c r="C1155" s="234" t="s">
        <v>14196</v>
      </c>
      <c r="D1155" s="234" t="s">
        <v>9808</v>
      </c>
      <c r="E1155" s="234" t="s">
        <v>11998</v>
      </c>
      <c r="F1155" s="234" t="s">
        <v>7156</v>
      </c>
      <c r="G1155" s="234" t="s">
        <v>7856</v>
      </c>
      <c r="H1155" s="234" t="s">
        <v>7018</v>
      </c>
      <c r="I1155" s="242"/>
      <c r="J1155" s="242">
        <v>44181</v>
      </c>
      <c r="K1155" s="234" t="s">
        <v>7430</v>
      </c>
      <c r="L1155" s="242">
        <v>44181</v>
      </c>
      <c r="M1155" s="234" t="s">
        <v>6996</v>
      </c>
      <c r="N1155" s="234" t="s">
        <v>9809</v>
      </c>
      <c r="O1155" s="234" t="s">
        <v>9398</v>
      </c>
      <c r="P1155" s="234" t="s">
        <v>6999</v>
      </c>
      <c r="Q1155" s="234"/>
      <c r="R1155" s="234" t="s">
        <v>451</v>
      </c>
      <c r="S1155" t="b">
        <v>0</v>
      </c>
      <c r="T1155" s="242"/>
      <c r="U1155" s="103">
        <v>1</v>
      </c>
      <c r="V1155" s="234" t="s">
        <v>272</v>
      </c>
      <c r="W1155" s="103">
        <v>1</v>
      </c>
      <c r="X1155" s="234" t="s">
        <v>272</v>
      </c>
      <c r="Y1155" s="242"/>
      <c r="Z1155" s="242"/>
      <c r="AA1155" s="103"/>
      <c r="AB1155" s="234" t="s">
        <v>9811</v>
      </c>
      <c r="AC1155" s="243">
        <v>44253.481006944443</v>
      </c>
      <c r="AD1155" s="234" t="s">
        <v>12763</v>
      </c>
      <c r="AE1155" s="235" t="s">
        <v>14197</v>
      </c>
      <c r="AF1155" s="237"/>
      <c r="AG1155" s="234" t="s">
        <v>482</v>
      </c>
      <c r="AH1155" s="241"/>
      <c r="AI1155" t="b">
        <v>1</v>
      </c>
      <c r="AJ1155" t="b">
        <v>0</v>
      </c>
      <c r="AK1155" s="234"/>
      <c r="AL1155" s="103"/>
      <c r="AM1155" t="b">
        <v>0</v>
      </c>
      <c r="AN1155" s="234"/>
      <c r="AO1155" s="103"/>
      <c r="AP1155" s="241"/>
      <c r="AQ1155" s="241"/>
      <c r="AR1155" s="241"/>
      <c r="AS1155" s="241"/>
      <c r="AT1155" s="234" t="s">
        <v>7430</v>
      </c>
      <c r="AU1155" s="234" t="s">
        <v>7085</v>
      </c>
      <c r="AV1155" t="b">
        <v>0</v>
      </c>
      <c r="AW1155" t="b">
        <v>0</v>
      </c>
      <c r="AX1155" s="241"/>
      <c r="AY1155" s="241"/>
      <c r="AZ1155" s="234"/>
      <c r="BA1155" s="234"/>
      <c r="BB1155" s="234"/>
      <c r="BC1155" t="b">
        <v>0</v>
      </c>
      <c r="BD1155" s="234" t="s">
        <v>7008</v>
      </c>
      <c r="BE1155" s="234" t="s">
        <v>7026</v>
      </c>
      <c r="BF1155" s="234" t="s">
        <v>7027</v>
      </c>
      <c r="BG1155" s="234" t="s">
        <v>7010</v>
      </c>
      <c r="BH1155" s="234" t="s">
        <v>55</v>
      </c>
      <c r="BI1155" s="243">
        <v>44573.40184027778</v>
      </c>
      <c r="BJ1155" s="234" t="s">
        <v>442</v>
      </c>
      <c r="BK1155" s="234" t="s">
        <v>451</v>
      </c>
      <c r="BL1155" s="234" t="s">
        <v>451</v>
      </c>
      <c r="BM1155" s="234" t="s">
        <v>451</v>
      </c>
      <c r="BN1155" s="241"/>
      <c r="BO1155" t="b">
        <v>0</v>
      </c>
      <c r="BP1155" t="b">
        <v>0</v>
      </c>
      <c r="BQ1155" t="b">
        <v>0</v>
      </c>
      <c r="BR1155" s="241"/>
      <c r="BS1155" s="241"/>
      <c r="BT1155" s="234" t="s">
        <v>7012</v>
      </c>
      <c r="BU1155" t="b">
        <v>0</v>
      </c>
      <c r="BV1155" s="103"/>
      <c r="BW1155" s="235" t="s">
        <v>14198</v>
      </c>
      <c r="BX1155" s="234" t="s">
        <v>14197</v>
      </c>
      <c r="BY1155" s="234" t="s">
        <v>56</v>
      </c>
      <c r="BZ1155" s="234" t="s">
        <v>7014</v>
      </c>
    </row>
    <row r="1156" spans="1:78" x14ac:dyDescent="0.25">
      <c r="A1156" s="5">
        <v>1041</v>
      </c>
      <c r="B1156" s="234" t="s">
        <v>14199</v>
      </c>
      <c r="C1156" s="234" t="s">
        <v>14200</v>
      </c>
      <c r="D1156" s="234" t="s">
        <v>9917</v>
      </c>
      <c r="E1156" s="234" t="s">
        <v>11748</v>
      </c>
      <c r="F1156" s="234" t="s">
        <v>7156</v>
      </c>
      <c r="G1156" s="234" t="s">
        <v>7856</v>
      </c>
      <c r="H1156" s="234" t="s">
        <v>7018</v>
      </c>
      <c r="I1156" s="242"/>
      <c r="J1156" s="242">
        <v>44181</v>
      </c>
      <c r="K1156" s="234" t="s">
        <v>7430</v>
      </c>
      <c r="L1156" s="242">
        <v>44181</v>
      </c>
      <c r="M1156" s="234" t="s">
        <v>6996</v>
      </c>
      <c r="N1156" s="234" t="s">
        <v>9919</v>
      </c>
      <c r="O1156" s="234" t="s">
        <v>9920</v>
      </c>
      <c r="P1156" s="234" t="s">
        <v>6999</v>
      </c>
      <c r="Q1156" s="234"/>
      <c r="R1156" s="234" t="s">
        <v>451</v>
      </c>
      <c r="S1156" t="b">
        <v>0</v>
      </c>
      <c r="T1156" s="242"/>
      <c r="U1156" s="103">
        <v>11</v>
      </c>
      <c r="V1156" s="234" t="s">
        <v>272</v>
      </c>
      <c r="W1156" s="103">
        <v>1</v>
      </c>
      <c r="X1156" s="234" t="s">
        <v>272</v>
      </c>
      <c r="Y1156" s="242"/>
      <c r="Z1156" s="242"/>
      <c r="AA1156" s="103"/>
      <c r="AB1156" s="234" t="s">
        <v>9921</v>
      </c>
      <c r="AC1156" s="243">
        <v>44253.48097222222</v>
      </c>
      <c r="AD1156" s="234" t="s">
        <v>12763</v>
      </c>
      <c r="AE1156" s="235" t="s">
        <v>14201</v>
      </c>
      <c r="AF1156" s="237"/>
      <c r="AG1156" s="234" t="s">
        <v>482</v>
      </c>
      <c r="AH1156" s="241"/>
      <c r="AI1156" t="b">
        <v>1</v>
      </c>
      <c r="AJ1156" t="b">
        <v>0</v>
      </c>
      <c r="AK1156" s="234"/>
      <c r="AL1156" s="103"/>
      <c r="AM1156" t="b">
        <v>0</v>
      </c>
      <c r="AN1156" s="234"/>
      <c r="AO1156" s="103"/>
      <c r="AP1156" s="241"/>
      <c r="AQ1156" s="241"/>
      <c r="AR1156" s="241"/>
      <c r="AS1156" s="241"/>
      <c r="AT1156" s="234" t="s">
        <v>7005</v>
      </c>
      <c r="AU1156" s="234" t="s">
        <v>7085</v>
      </c>
      <c r="AV1156" t="b">
        <v>0</v>
      </c>
      <c r="AW1156" t="b">
        <v>0</v>
      </c>
      <c r="AX1156" s="241"/>
      <c r="AY1156" s="241"/>
      <c r="AZ1156" s="234"/>
      <c r="BA1156" s="234"/>
      <c r="BB1156" s="234"/>
      <c r="BC1156" t="b">
        <v>0</v>
      </c>
      <c r="BD1156" s="234" t="s">
        <v>7008</v>
      </c>
      <c r="BE1156" s="234" t="s">
        <v>7026</v>
      </c>
      <c r="BF1156" s="234" t="s">
        <v>7027</v>
      </c>
      <c r="BG1156" s="234" t="s">
        <v>7010</v>
      </c>
      <c r="BH1156" s="234" t="s">
        <v>55</v>
      </c>
      <c r="BI1156" s="243">
        <v>44573.401828703703</v>
      </c>
      <c r="BJ1156" s="234" t="s">
        <v>442</v>
      </c>
      <c r="BK1156" s="234" t="s">
        <v>451</v>
      </c>
      <c r="BL1156" s="234" t="s">
        <v>451</v>
      </c>
      <c r="BM1156" s="234" t="s">
        <v>451</v>
      </c>
      <c r="BN1156" s="241"/>
      <c r="BO1156" t="b">
        <v>0</v>
      </c>
      <c r="BP1156" t="b">
        <v>0</v>
      </c>
      <c r="BQ1156" t="b">
        <v>0</v>
      </c>
      <c r="BR1156" s="241"/>
      <c r="BS1156" s="241"/>
      <c r="BT1156" s="234" t="s">
        <v>7012</v>
      </c>
      <c r="BU1156" t="b">
        <v>0</v>
      </c>
      <c r="BV1156" s="103"/>
      <c r="BW1156" s="235" t="s">
        <v>14202</v>
      </c>
      <c r="BX1156" s="234" t="s">
        <v>14201</v>
      </c>
      <c r="BY1156" s="234" t="s">
        <v>56</v>
      </c>
      <c r="BZ1156" s="234" t="s">
        <v>7014</v>
      </c>
    </row>
    <row r="1157" spans="1:78" x14ac:dyDescent="0.25">
      <c r="A1157" s="5">
        <v>1040</v>
      </c>
      <c r="B1157" s="234" t="s">
        <v>14203</v>
      </c>
      <c r="C1157" s="234" t="s">
        <v>14204</v>
      </c>
      <c r="D1157" s="234" t="s">
        <v>14205</v>
      </c>
      <c r="E1157" s="234" t="s">
        <v>14206</v>
      </c>
      <c r="F1157" s="234" t="s">
        <v>6993</v>
      </c>
      <c r="G1157" s="234" t="s">
        <v>7302</v>
      </c>
      <c r="H1157" s="234" t="s">
        <v>6994</v>
      </c>
      <c r="I1157" s="242"/>
      <c r="J1157" s="242">
        <v>44180</v>
      </c>
      <c r="K1157" s="234" t="s">
        <v>7430</v>
      </c>
      <c r="L1157" s="242">
        <v>44182</v>
      </c>
      <c r="M1157" s="234" t="s">
        <v>6996</v>
      </c>
      <c r="N1157" s="234" t="s">
        <v>14207</v>
      </c>
      <c r="O1157" s="234" t="s">
        <v>14208</v>
      </c>
      <c r="P1157" s="234" t="s">
        <v>6999</v>
      </c>
      <c r="Q1157" s="234"/>
      <c r="R1157" s="234" t="s">
        <v>451</v>
      </c>
      <c r="S1157" t="b">
        <v>0</v>
      </c>
      <c r="T1157" s="242"/>
      <c r="U1157" s="103">
        <v>1</v>
      </c>
      <c r="V1157" s="234" t="s">
        <v>272</v>
      </c>
      <c r="W1157" s="103">
        <v>1</v>
      </c>
      <c r="X1157" s="234" t="s">
        <v>272</v>
      </c>
      <c r="Y1157" s="242"/>
      <c r="Z1157" s="242"/>
      <c r="AA1157" s="103"/>
      <c r="AB1157" s="234" t="s">
        <v>14209</v>
      </c>
      <c r="AC1157" s="243">
        <v>44253.48096064815</v>
      </c>
      <c r="AD1157" s="234" t="s">
        <v>12763</v>
      </c>
      <c r="AE1157" s="235" t="s">
        <v>14210</v>
      </c>
      <c r="AF1157" s="237"/>
      <c r="AG1157" s="234" t="s">
        <v>482</v>
      </c>
      <c r="AH1157" s="241"/>
      <c r="AI1157" t="b">
        <v>1</v>
      </c>
      <c r="AJ1157" t="b">
        <v>0</v>
      </c>
      <c r="AK1157" s="234"/>
      <c r="AL1157" s="103"/>
      <c r="AM1157" t="b">
        <v>0</v>
      </c>
      <c r="AN1157" s="234"/>
      <c r="AO1157" s="103"/>
      <c r="AP1157" s="241"/>
      <c r="AQ1157" s="241"/>
      <c r="AR1157" s="241"/>
      <c r="AS1157" s="241"/>
      <c r="AT1157" s="234" t="s">
        <v>7005</v>
      </c>
      <c r="AU1157" s="234" t="s">
        <v>7085</v>
      </c>
      <c r="AV1157" t="b">
        <v>0</v>
      </c>
      <c r="AW1157" t="b">
        <v>0</v>
      </c>
      <c r="AX1157" s="241"/>
      <c r="AY1157" s="241"/>
      <c r="AZ1157" s="234"/>
      <c r="BA1157" s="234"/>
      <c r="BB1157" s="234"/>
      <c r="BC1157" t="b">
        <v>0</v>
      </c>
      <c r="BD1157" s="234" t="s">
        <v>7008</v>
      </c>
      <c r="BE1157" s="234" t="s">
        <v>7009</v>
      </c>
      <c r="BF1157" s="234" t="s">
        <v>7027</v>
      </c>
      <c r="BG1157" s="234" t="s">
        <v>8373</v>
      </c>
      <c r="BH1157" s="234" t="s">
        <v>55</v>
      </c>
      <c r="BI1157" s="243">
        <v>44573.402743055558</v>
      </c>
      <c r="BJ1157" s="234" t="s">
        <v>442</v>
      </c>
      <c r="BK1157" s="234" t="s">
        <v>451</v>
      </c>
      <c r="BL1157" s="234" t="s">
        <v>451</v>
      </c>
      <c r="BM1157" s="234" t="s">
        <v>451</v>
      </c>
      <c r="BN1157" s="241"/>
      <c r="BO1157" t="b">
        <v>0</v>
      </c>
      <c r="BP1157" t="b">
        <v>0</v>
      </c>
      <c r="BQ1157" t="b">
        <v>0</v>
      </c>
      <c r="BR1157" s="241"/>
      <c r="BS1157" s="241"/>
      <c r="BT1157" s="234" t="s">
        <v>7012</v>
      </c>
      <c r="BU1157" t="b">
        <v>0</v>
      </c>
      <c r="BV1157" s="103"/>
      <c r="BW1157" s="235" t="s">
        <v>14211</v>
      </c>
      <c r="BX1157" s="234" t="s">
        <v>14212</v>
      </c>
      <c r="BY1157" s="234" t="s">
        <v>56</v>
      </c>
      <c r="BZ1157" s="234" t="s">
        <v>7014</v>
      </c>
    </row>
    <row r="1158" spans="1:78" x14ac:dyDescent="0.25">
      <c r="A1158" s="5">
        <v>1039</v>
      </c>
      <c r="B1158" s="234" t="s">
        <v>14213</v>
      </c>
      <c r="C1158" s="234" t="s">
        <v>14214</v>
      </c>
      <c r="D1158" s="234" t="s">
        <v>8957</v>
      </c>
      <c r="E1158" s="234" t="s">
        <v>14215</v>
      </c>
      <c r="F1158" s="234" t="s">
        <v>2991</v>
      </c>
      <c r="G1158" s="234" t="s">
        <v>7017</v>
      </c>
      <c r="H1158" s="234" t="s">
        <v>7856</v>
      </c>
      <c r="I1158" s="242"/>
      <c r="J1158" s="242">
        <v>44181</v>
      </c>
      <c r="K1158" s="234" t="s">
        <v>7430</v>
      </c>
      <c r="L1158" s="242">
        <v>44181</v>
      </c>
      <c r="M1158" s="234" t="s">
        <v>7179</v>
      </c>
      <c r="N1158" s="234" t="s">
        <v>8958</v>
      </c>
      <c r="O1158" s="234" t="s">
        <v>14216</v>
      </c>
      <c r="P1158" s="234" t="s">
        <v>6999</v>
      </c>
      <c r="Q1158" s="234"/>
      <c r="R1158" s="234" t="s">
        <v>451</v>
      </c>
      <c r="S1158" t="b">
        <v>0</v>
      </c>
      <c r="T1158" s="242"/>
      <c r="U1158" s="103">
        <v>5</v>
      </c>
      <c r="V1158" s="234" t="s">
        <v>272</v>
      </c>
      <c r="W1158" s="103">
        <v>5</v>
      </c>
      <c r="X1158" s="234" t="s">
        <v>272</v>
      </c>
      <c r="Y1158" s="242"/>
      <c r="Z1158" s="242"/>
      <c r="AA1158" s="103"/>
      <c r="AB1158" s="234" t="s">
        <v>8960</v>
      </c>
      <c r="AC1158" s="243">
        <v>44253.480949074074</v>
      </c>
      <c r="AD1158" s="234" t="s">
        <v>12763</v>
      </c>
      <c r="AE1158" s="235" t="s">
        <v>14217</v>
      </c>
      <c r="AF1158" s="237"/>
      <c r="AG1158" s="234" t="s">
        <v>482</v>
      </c>
      <c r="AH1158" s="241"/>
      <c r="AI1158" t="b">
        <v>1</v>
      </c>
      <c r="AJ1158" t="b">
        <v>0</v>
      </c>
      <c r="AK1158" s="234"/>
      <c r="AL1158" s="103"/>
      <c r="AM1158" t="b">
        <v>0</v>
      </c>
      <c r="AN1158" s="234"/>
      <c r="AO1158" s="103"/>
      <c r="AP1158" s="241"/>
      <c r="AQ1158" s="241"/>
      <c r="AR1158" s="241"/>
      <c r="AS1158" s="241"/>
      <c r="AT1158" s="234" t="s">
        <v>5226</v>
      </c>
      <c r="AU1158" s="234" t="s">
        <v>7085</v>
      </c>
      <c r="AV1158" t="b">
        <v>0</v>
      </c>
      <c r="AW1158" t="b">
        <v>0</v>
      </c>
      <c r="AX1158" s="241"/>
      <c r="AY1158" s="241"/>
      <c r="AZ1158" s="234"/>
      <c r="BA1158" s="234"/>
      <c r="BB1158" s="234"/>
      <c r="BC1158" t="b">
        <v>0</v>
      </c>
      <c r="BD1158" s="234" t="s">
        <v>7186</v>
      </c>
      <c r="BE1158" s="234" t="s">
        <v>7026</v>
      </c>
      <c r="BF1158" s="234" t="s">
        <v>7027</v>
      </c>
      <c r="BG1158" s="234" t="s">
        <v>7028</v>
      </c>
      <c r="BH1158" s="234" t="s">
        <v>55</v>
      </c>
      <c r="BI1158" s="243">
        <v>44573.401828703703</v>
      </c>
      <c r="BJ1158" s="234" t="s">
        <v>442</v>
      </c>
      <c r="BK1158" s="234" t="s">
        <v>451</v>
      </c>
      <c r="BL1158" s="234" t="s">
        <v>451</v>
      </c>
      <c r="BM1158" s="234" t="s">
        <v>451</v>
      </c>
      <c r="BN1158" s="241"/>
      <c r="BO1158" t="b">
        <v>0</v>
      </c>
      <c r="BP1158" t="b">
        <v>0</v>
      </c>
      <c r="BQ1158" t="b">
        <v>0</v>
      </c>
      <c r="BR1158" s="241"/>
      <c r="BS1158" s="241"/>
      <c r="BT1158" s="234" t="s">
        <v>7012</v>
      </c>
      <c r="BU1158" t="b">
        <v>0</v>
      </c>
      <c r="BV1158" s="103"/>
      <c r="BW1158" s="235" t="s">
        <v>14218</v>
      </c>
      <c r="BX1158" s="234" t="s">
        <v>14217</v>
      </c>
      <c r="BY1158" s="234" t="s">
        <v>56</v>
      </c>
      <c r="BZ1158" s="234" t="s">
        <v>7014</v>
      </c>
    </row>
    <row r="1159" spans="1:78" x14ac:dyDescent="0.25">
      <c r="A1159" s="5">
        <v>1038</v>
      </c>
      <c r="B1159" s="234" t="s">
        <v>14219</v>
      </c>
      <c r="C1159" s="234" t="s">
        <v>14220</v>
      </c>
      <c r="D1159" s="234"/>
      <c r="E1159" s="234" t="s">
        <v>13308</v>
      </c>
      <c r="F1159" s="234" t="s">
        <v>6993</v>
      </c>
      <c r="G1159" s="234" t="s">
        <v>11209</v>
      </c>
      <c r="H1159" s="234" t="s">
        <v>7856</v>
      </c>
      <c r="I1159" s="242"/>
      <c r="J1159" s="242">
        <v>44158</v>
      </c>
      <c r="K1159" s="234" t="s">
        <v>7430</v>
      </c>
      <c r="L1159" s="242">
        <v>44181</v>
      </c>
      <c r="M1159" s="234" t="s">
        <v>7832</v>
      </c>
      <c r="N1159" s="234" t="s">
        <v>7430</v>
      </c>
      <c r="O1159" s="234" t="s">
        <v>13309</v>
      </c>
      <c r="P1159" s="234" t="s">
        <v>6999</v>
      </c>
      <c r="Q1159" s="234"/>
      <c r="R1159" s="234" t="s">
        <v>451</v>
      </c>
      <c r="S1159" t="b">
        <v>0</v>
      </c>
      <c r="T1159" s="242"/>
      <c r="U1159" s="103">
        <v>20</v>
      </c>
      <c r="V1159" s="234" t="s">
        <v>272</v>
      </c>
      <c r="W1159" s="103">
        <v>20</v>
      </c>
      <c r="X1159" s="234" t="s">
        <v>272</v>
      </c>
      <c r="Y1159" s="242"/>
      <c r="Z1159" s="242"/>
      <c r="AA1159" s="103"/>
      <c r="AB1159" s="234"/>
      <c r="AC1159" s="243">
        <v>44253.480914351851</v>
      </c>
      <c r="AD1159" s="234" t="s">
        <v>12763</v>
      </c>
      <c r="AE1159" s="235" t="s">
        <v>14221</v>
      </c>
      <c r="AF1159" s="237"/>
      <c r="AG1159" s="234" t="s">
        <v>482</v>
      </c>
      <c r="AH1159" s="241"/>
      <c r="AI1159" t="b">
        <v>1</v>
      </c>
      <c r="AJ1159" t="b">
        <v>0</v>
      </c>
      <c r="AK1159" s="234"/>
      <c r="AL1159" s="103"/>
      <c r="AM1159" t="b">
        <v>0</v>
      </c>
      <c r="AN1159" s="234"/>
      <c r="AO1159" s="103"/>
      <c r="AP1159" s="241"/>
      <c r="AQ1159" s="241"/>
      <c r="AR1159" s="241"/>
      <c r="AS1159" s="241"/>
      <c r="AT1159" s="234"/>
      <c r="AU1159" s="234" t="s">
        <v>7085</v>
      </c>
      <c r="AV1159" t="b">
        <v>0</v>
      </c>
      <c r="AW1159" t="b">
        <v>0</v>
      </c>
      <c r="AX1159" s="241"/>
      <c r="AY1159" s="241"/>
      <c r="AZ1159" s="234"/>
      <c r="BA1159" s="234"/>
      <c r="BB1159" s="234"/>
      <c r="BC1159" t="b">
        <v>1</v>
      </c>
      <c r="BD1159" s="234" t="s">
        <v>7838</v>
      </c>
      <c r="BE1159" s="234" t="s">
        <v>7026</v>
      </c>
      <c r="BF1159" s="234" t="s">
        <v>7027</v>
      </c>
      <c r="BG1159" s="234" t="s">
        <v>8373</v>
      </c>
      <c r="BH1159" s="234" t="s">
        <v>55</v>
      </c>
      <c r="BI1159" s="243">
        <v>44573.401828703703</v>
      </c>
      <c r="BJ1159" s="234" t="s">
        <v>442</v>
      </c>
      <c r="BK1159" s="234" t="s">
        <v>451</v>
      </c>
      <c r="BL1159" s="234" t="s">
        <v>451</v>
      </c>
      <c r="BM1159" s="234" t="s">
        <v>451</v>
      </c>
      <c r="BN1159" s="241"/>
      <c r="BO1159" t="b">
        <v>0</v>
      </c>
      <c r="BP1159" t="b">
        <v>0</v>
      </c>
      <c r="BQ1159" t="b">
        <v>0</v>
      </c>
      <c r="BR1159" s="241"/>
      <c r="BS1159" s="241"/>
      <c r="BT1159" s="234" t="s">
        <v>7012</v>
      </c>
      <c r="BU1159" t="b">
        <v>0</v>
      </c>
      <c r="BV1159" s="103"/>
      <c r="BW1159" s="235" t="s">
        <v>14222</v>
      </c>
      <c r="BX1159" s="234" t="s">
        <v>14221</v>
      </c>
      <c r="BY1159" s="234" t="s">
        <v>56</v>
      </c>
      <c r="BZ1159" s="234" t="s">
        <v>7014</v>
      </c>
    </row>
    <row r="1160" spans="1:78" x14ac:dyDescent="0.25">
      <c r="A1160" s="5">
        <v>1037</v>
      </c>
      <c r="B1160" s="234" t="s">
        <v>14223</v>
      </c>
      <c r="C1160" s="234" t="s">
        <v>14224</v>
      </c>
      <c r="D1160" s="234" t="s">
        <v>11666</v>
      </c>
      <c r="E1160" s="234" t="s">
        <v>14225</v>
      </c>
      <c r="F1160" s="234" t="s">
        <v>7156</v>
      </c>
      <c r="G1160" s="234" t="s">
        <v>7856</v>
      </c>
      <c r="H1160" s="234" t="s">
        <v>7018</v>
      </c>
      <c r="I1160" s="242"/>
      <c r="J1160" s="242">
        <v>44180</v>
      </c>
      <c r="K1160" s="234" t="s">
        <v>7430</v>
      </c>
      <c r="L1160" s="242">
        <v>44180</v>
      </c>
      <c r="M1160" s="234" t="s">
        <v>7066</v>
      </c>
      <c r="N1160" s="234" t="s">
        <v>11669</v>
      </c>
      <c r="O1160" s="234" t="s">
        <v>11704</v>
      </c>
      <c r="P1160" s="234" t="s">
        <v>6999</v>
      </c>
      <c r="Q1160" s="234"/>
      <c r="R1160" s="234" t="s">
        <v>451</v>
      </c>
      <c r="S1160" t="b">
        <v>0</v>
      </c>
      <c r="T1160" s="242"/>
      <c r="U1160" s="103">
        <v>1</v>
      </c>
      <c r="V1160" s="234" t="s">
        <v>272</v>
      </c>
      <c r="W1160" s="103">
        <v>1</v>
      </c>
      <c r="X1160" s="234" t="s">
        <v>272</v>
      </c>
      <c r="Y1160" s="242"/>
      <c r="Z1160" s="242"/>
      <c r="AA1160" s="103"/>
      <c r="AB1160" s="234" t="s">
        <v>11671</v>
      </c>
      <c r="AC1160" s="243">
        <v>44253.480891203704</v>
      </c>
      <c r="AD1160" s="234" t="s">
        <v>12763</v>
      </c>
      <c r="AE1160" s="235" t="s">
        <v>14226</v>
      </c>
      <c r="AF1160" s="237"/>
      <c r="AG1160" s="234" t="s">
        <v>482</v>
      </c>
      <c r="AH1160" s="241"/>
      <c r="AI1160" t="b">
        <v>1</v>
      </c>
      <c r="AJ1160" t="b">
        <v>0</v>
      </c>
      <c r="AK1160" s="234"/>
      <c r="AL1160" s="103"/>
      <c r="AM1160" t="b">
        <v>0</v>
      </c>
      <c r="AN1160" s="234"/>
      <c r="AO1160" s="103"/>
      <c r="AP1160" s="241"/>
      <c r="AQ1160" s="241"/>
      <c r="AR1160" s="241"/>
      <c r="AS1160" s="241"/>
      <c r="AT1160" s="234" t="s">
        <v>7005</v>
      </c>
      <c r="AU1160" s="234" t="s">
        <v>7085</v>
      </c>
      <c r="AV1160" t="b">
        <v>0</v>
      </c>
      <c r="AW1160" t="b">
        <v>0</v>
      </c>
      <c r="AX1160" s="241"/>
      <c r="AY1160" s="241"/>
      <c r="AZ1160" s="234"/>
      <c r="BA1160" s="234"/>
      <c r="BB1160" s="234"/>
      <c r="BC1160" t="b">
        <v>0</v>
      </c>
      <c r="BD1160" s="234" t="s">
        <v>7076</v>
      </c>
      <c r="BE1160" s="234" t="s">
        <v>7026</v>
      </c>
      <c r="BF1160" s="234" t="s">
        <v>7027</v>
      </c>
      <c r="BG1160" s="234" t="s">
        <v>7010</v>
      </c>
      <c r="BH1160" s="234" t="s">
        <v>55</v>
      </c>
      <c r="BI1160" s="243">
        <v>44573.401817129627</v>
      </c>
      <c r="BJ1160" s="234" t="s">
        <v>442</v>
      </c>
      <c r="BK1160" s="234" t="s">
        <v>451</v>
      </c>
      <c r="BL1160" s="234" t="s">
        <v>451</v>
      </c>
      <c r="BM1160" s="234" t="s">
        <v>451</v>
      </c>
      <c r="BN1160" s="241"/>
      <c r="BO1160" t="b">
        <v>0</v>
      </c>
      <c r="BP1160" t="b">
        <v>0</v>
      </c>
      <c r="BQ1160" t="b">
        <v>0</v>
      </c>
      <c r="BR1160" s="241"/>
      <c r="BS1160" s="241"/>
      <c r="BT1160" s="234" t="s">
        <v>7012</v>
      </c>
      <c r="BU1160" t="b">
        <v>0</v>
      </c>
      <c r="BV1160" s="103"/>
      <c r="BW1160" s="235" t="s">
        <v>14227</v>
      </c>
      <c r="BX1160" s="234" t="s">
        <v>14226</v>
      </c>
      <c r="BY1160" s="234" t="s">
        <v>56</v>
      </c>
      <c r="BZ1160" s="234" t="s">
        <v>7014</v>
      </c>
    </row>
    <row r="1161" spans="1:78" x14ac:dyDescent="0.25">
      <c r="A1161" s="5">
        <v>1036</v>
      </c>
      <c r="B1161" s="234" t="s">
        <v>14228</v>
      </c>
      <c r="C1161" s="234" t="s">
        <v>14229</v>
      </c>
      <c r="D1161" s="234"/>
      <c r="E1161" s="234" t="s">
        <v>14230</v>
      </c>
      <c r="F1161" s="234" t="s">
        <v>2991</v>
      </c>
      <c r="G1161" s="234" t="s">
        <v>12761</v>
      </c>
      <c r="H1161" s="234" t="s">
        <v>7034</v>
      </c>
      <c r="I1161" s="242"/>
      <c r="J1161" s="242">
        <v>44179</v>
      </c>
      <c r="K1161" s="234" t="s">
        <v>7430</v>
      </c>
      <c r="L1161" s="242">
        <v>44204</v>
      </c>
      <c r="M1161" s="234" t="s">
        <v>6996</v>
      </c>
      <c r="N1161" s="234" t="s">
        <v>7430</v>
      </c>
      <c r="O1161" s="234" t="s">
        <v>11548</v>
      </c>
      <c r="P1161" s="234" t="s">
        <v>6999</v>
      </c>
      <c r="Q1161" s="234"/>
      <c r="R1161" s="234" t="s">
        <v>451</v>
      </c>
      <c r="S1161" t="b">
        <v>0</v>
      </c>
      <c r="T1161" s="242"/>
      <c r="U1161" s="103">
        <v>12</v>
      </c>
      <c r="V1161" s="234" t="s">
        <v>272</v>
      </c>
      <c r="W1161" s="103">
        <v>100</v>
      </c>
      <c r="X1161" s="234" t="s">
        <v>272</v>
      </c>
      <c r="Y1161" s="242"/>
      <c r="Z1161" s="242"/>
      <c r="AA1161" s="103"/>
      <c r="AB1161" s="234"/>
      <c r="AC1161" s="243">
        <v>44253.480879629627</v>
      </c>
      <c r="AD1161" s="234" t="s">
        <v>12763</v>
      </c>
      <c r="AE1161" s="235" t="s">
        <v>14231</v>
      </c>
      <c r="AF1161" s="237"/>
      <c r="AG1161" s="234" t="s">
        <v>482</v>
      </c>
      <c r="AH1161" s="241"/>
      <c r="AI1161" t="b">
        <v>1</v>
      </c>
      <c r="AJ1161" t="b">
        <v>0</v>
      </c>
      <c r="AK1161" s="234"/>
      <c r="AL1161" s="103"/>
      <c r="AM1161" t="b">
        <v>0</v>
      </c>
      <c r="AN1161" s="234"/>
      <c r="AO1161" s="103"/>
      <c r="AP1161" s="241"/>
      <c r="AQ1161" s="241"/>
      <c r="AR1161" s="241"/>
      <c r="AS1161" s="241"/>
      <c r="AT1161" s="234"/>
      <c r="AU1161" s="234" t="s">
        <v>7085</v>
      </c>
      <c r="AV1161" t="b">
        <v>0</v>
      </c>
      <c r="AW1161" t="b">
        <v>0</v>
      </c>
      <c r="AX1161" s="241"/>
      <c r="AY1161" s="241"/>
      <c r="AZ1161" s="234"/>
      <c r="BA1161" s="234"/>
      <c r="BB1161" s="234"/>
      <c r="BC1161" t="b">
        <v>1</v>
      </c>
      <c r="BD1161" s="234" t="s">
        <v>7008</v>
      </c>
      <c r="BE1161" s="234" t="s">
        <v>7045</v>
      </c>
      <c r="BF1161" s="234" t="s">
        <v>6972</v>
      </c>
      <c r="BG1161" s="234" t="s">
        <v>7028</v>
      </c>
      <c r="BH1161" s="234" t="s">
        <v>55</v>
      </c>
      <c r="BI1161" s="243">
        <v>44573.401817129627</v>
      </c>
      <c r="BJ1161" s="234" t="s">
        <v>442</v>
      </c>
      <c r="BK1161" s="234" t="s">
        <v>451</v>
      </c>
      <c r="BL1161" s="234" t="s">
        <v>451</v>
      </c>
      <c r="BM1161" s="234" t="s">
        <v>451</v>
      </c>
      <c r="BN1161" s="241"/>
      <c r="BO1161" t="b">
        <v>0</v>
      </c>
      <c r="BP1161" t="b">
        <v>0</v>
      </c>
      <c r="BQ1161" t="b">
        <v>0</v>
      </c>
      <c r="BR1161" s="241"/>
      <c r="BS1161" s="241"/>
      <c r="BT1161" s="234" t="s">
        <v>7188</v>
      </c>
      <c r="BU1161" t="b">
        <v>0</v>
      </c>
      <c r="BV1161" s="103"/>
      <c r="BW1161" s="235" t="s">
        <v>14232</v>
      </c>
      <c r="BX1161" s="234" t="s">
        <v>14231</v>
      </c>
      <c r="BY1161" s="234" t="s">
        <v>56</v>
      </c>
      <c r="BZ1161" s="234" t="s">
        <v>7014</v>
      </c>
    </row>
    <row r="1162" spans="1:78" x14ac:dyDescent="0.25">
      <c r="A1162" s="5">
        <v>1035</v>
      </c>
      <c r="B1162" s="234" t="s">
        <v>14233</v>
      </c>
      <c r="C1162" s="234" t="s">
        <v>14234</v>
      </c>
      <c r="D1162" s="234" t="s">
        <v>7362</v>
      </c>
      <c r="E1162" s="234" t="s">
        <v>7362</v>
      </c>
      <c r="F1162" s="234" t="s">
        <v>6993</v>
      </c>
      <c r="G1162" s="234" t="s">
        <v>7315</v>
      </c>
      <c r="H1162" s="234" t="s">
        <v>6994</v>
      </c>
      <c r="I1162" s="242"/>
      <c r="J1162" s="242">
        <v>44179</v>
      </c>
      <c r="K1162" s="234" t="s">
        <v>7430</v>
      </c>
      <c r="L1162" s="242">
        <v>44182</v>
      </c>
      <c r="M1162" s="234" t="s">
        <v>6996</v>
      </c>
      <c r="N1162" s="234" t="s">
        <v>7364</v>
      </c>
      <c r="O1162" s="234" t="s">
        <v>12140</v>
      </c>
      <c r="P1162" s="234" t="s">
        <v>6999</v>
      </c>
      <c r="Q1162" s="234"/>
      <c r="R1162" s="234" t="s">
        <v>451</v>
      </c>
      <c r="S1162" t="b">
        <v>0</v>
      </c>
      <c r="T1162" s="242"/>
      <c r="U1162" s="103">
        <v>1</v>
      </c>
      <c r="V1162" s="234" t="s">
        <v>272</v>
      </c>
      <c r="W1162" s="103">
        <v>1</v>
      </c>
      <c r="X1162" s="234" t="s">
        <v>272</v>
      </c>
      <c r="Y1162" s="242"/>
      <c r="Z1162" s="242"/>
      <c r="AA1162" s="103"/>
      <c r="AB1162" s="234" t="s">
        <v>7367</v>
      </c>
      <c r="AC1162" s="243">
        <v>44253.480856481481</v>
      </c>
      <c r="AD1162" s="234" t="s">
        <v>12763</v>
      </c>
      <c r="AE1162" s="235" t="s">
        <v>14235</v>
      </c>
      <c r="AF1162" s="237"/>
      <c r="AG1162" s="234" t="s">
        <v>482</v>
      </c>
      <c r="AH1162" s="241"/>
      <c r="AI1162" t="b">
        <v>1</v>
      </c>
      <c r="AJ1162" t="b">
        <v>0</v>
      </c>
      <c r="AK1162" s="234"/>
      <c r="AL1162" s="103"/>
      <c r="AM1162" t="b">
        <v>0</v>
      </c>
      <c r="AN1162" s="234"/>
      <c r="AO1162" s="103"/>
      <c r="AP1162" s="241"/>
      <c r="AQ1162" s="241"/>
      <c r="AR1162" s="241"/>
      <c r="AS1162" s="241"/>
      <c r="AT1162" s="234" t="s">
        <v>7005</v>
      </c>
      <c r="AU1162" s="234" t="s">
        <v>7085</v>
      </c>
      <c r="AV1162" t="b">
        <v>0</v>
      </c>
      <c r="AW1162" t="b">
        <v>0</v>
      </c>
      <c r="AX1162" s="241"/>
      <c r="AY1162" s="241"/>
      <c r="AZ1162" s="234"/>
      <c r="BA1162" s="234"/>
      <c r="BB1162" s="234"/>
      <c r="BC1162" t="b">
        <v>0</v>
      </c>
      <c r="BD1162" s="234" t="s">
        <v>7008</v>
      </c>
      <c r="BE1162" s="234" t="s">
        <v>7009</v>
      </c>
      <c r="BF1162" s="234" t="s">
        <v>7027</v>
      </c>
      <c r="BG1162" s="234" t="s">
        <v>7028</v>
      </c>
      <c r="BH1162" s="234" t="s">
        <v>55</v>
      </c>
      <c r="BI1162" s="243">
        <v>44573.401817129627</v>
      </c>
      <c r="BJ1162" s="234" t="s">
        <v>442</v>
      </c>
      <c r="BK1162" s="234" t="s">
        <v>451</v>
      </c>
      <c r="BL1162" s="234" t="s">
        <v>451</v>
      </c>
      <c r="BM1162" s="234" t="s">
        <v>451</v>
      </c>
      <c r="BN1162" s="241"/>
      <c r="BO1162" t="b">
        <v>0</v>
      </c>
      <c r="BP1162" t="b">
        <v>0</v>
      </c>
      <c r="BQ1162" t="b">
        <v>0</v>
      </c>
      <c r="BR1162" s="241"/>
      <c r="BS1162" s="241"/>
      <c r="BT1162" s="234" t="s">
        <v>7012</v>
      </c>
      <c r="BU1162" t="b">
        <v>0</v>
      </c>
      <c r="BV1162" s="103"/>
      <c r="BW1162" s="235" t="s">
        <v>14236</v>
      </c>
      <c r="BX1162" s="234" t="s">
        <v>14235</v>
      </c>
      <c r="BY1162" s="234" t="s">
        <v>56</v>
      </c>
      <c r="BZ1162" s="234" t="s">
        <v>7014</v>
      </c>
    </row>
    <row r="1163" spans="1:78" x14ac:dyDescent="0.25">
      <c r="A1163" s="5">
        <v>1034</v>
      </c>
      <c r="B1163" s="234" t="s">
        <v>14237</v>
      </c>
      <c r="C1163" s="234" t="s">
        <v>14238</v>
      </c>
      <c r="D1163" s="234"/>
      <c r="E1163" s="234" t="s">
        <v>14239</v>
      </c>
      <c r="F1163" s="234" t="s">
        <v>7156</v>
      </c>
      <c r="G1163" s="234" t="s">
        <v>7856</v>
      </c>
      <c r="H1163" s="234" t="s">
        <v>7018</v>
      </c>
      <c r="I1163" s="242"/>
      <c r="J1163" s="242">
        <v>44179</v>
      </c>
      <c r="K1163" s="234" t="s">
        <v>7430</v>
      </c>
      <c r="L1163" s="242">
        <v>44179</v>
      </c>
      <c r="M1163" s="234" t="s">
        <v>12558</v>
      </c>
      <c r="N1163" s="234" t="s">
        <v>7430</v>
      </c>
      <c r="O1163" s="234" t="s">
        <v>13446</v>
      </c>
      <c r="P1163" s="234" t="s">
        <v>6999</v>
      </c>
      <c r="Q1163" s="234"/>
      <c r="R1163" s="234" t="s">
        <v>451</v>
      </c>
      <c r="S1163" t="b">
        <v>0</v>
      </c>
      <c r="T1163" s="242"/>
      <c r="U1163" s="103">
        <v>4</v>
      </c>
      <c r="V1163" s="234" t="s">
        <v>272</v>
      </c>
      <c r="W1163" s="103">
        <v>4</v>
      </c>
      <c r="X1163" s="234" t="s">
        <v>272</v>
      </c>
      <c r="Y1163" s="242"/>
      <c r="Z1163" s="242"/>
      <c r="AA1163" s="103"/>
      <c r="AB1163" s="234"/>
      <c r="AC1163" s="243">
        <v>44253.480833333335</v>
      </c>
      <c r="AD1163" s="234" t="s">
        <v>12763</v>
      </c>
      <c r="AE1163" s="235" t="s">
        <v>14240</v>
      </c>
      <c r="AF1163" s="237"/>
      <c r="AG1163" s="234" t="s">
        <v>482</v>
      </c>
      <c r="AH1163" s="241"/>
      <c r="AI1163" t="b">
        <v>1</v>
      </c>
      <c r="AJ1163" t="b">
        <v>0</v>
      </c>
      <c r="AK1163" s="234"/>
      <c r="AL1163" s="103"/>
      <c r="AM1163" t="b">
        <v>0</v>
      </c>
      <c r="AN1163" s="234"/>
      <c r="AO1163" s="103"/>
      <c r="AP1163" s="241"/>
      <c r="AQ1163" s="241"/>
      <c r="AR1163" s="241"/>
      <c r="AS1163" s="241"/>
      <c r="AT1163" s="234"/>
      <c r="AU1163" s="234" t="s">
        <v>7085</v>
      </c>
      <c r="AV1163" t="b">
        <v>0</v>
      </c>
      <c r="AW1163" t="b">
        <v>0</v>
      </c>
      <c r="AX1163" s="241"/>
      <c r="AY1163" s="241"/>
      <c r="AZ1163" s="234"/>
      <c r="BA1163" s="234"/>
      <c r="BB1163" s="234"/>
      <c r="BC1163" t="b">
        <v>1</v>
      </c>
      <c r="BD1163" s="234" t="s">
        <v>12561</v>
      </c>
      <c r="BE1163" s="234" t="s">
        <v>7026</v>
      </c>
      <c r="BF1163" s="234" t="s">
        <v>7027</v>
      </c>
      <c r="BG1163" s="234" t="s">
        <v>7010</v>
      </c>
      <c r="BH1163" s="234" t="s">
        <v>55</v>
      </c>
      <c r="BI1163" s="243">
        <v>44573.401805555557</v>
      </c>
      <c r="BJ1163" s="234" t="s">
        <v>442</v>
      </c>
      <c r="BK1163" s="234" t="s">
        <v>451</v>
      </c>
      <c r="BL1163" s="234" t="s">
        <v>451</v>
      </c>
      <c r="BM1163" s="234" t="s">
        <v>451</v>
      </c>
      <c r="BN1163" s="241"/>
      <c r="BO1163" t="b">
        <v>0</v>
      </c>
      <c r="BP1163" t="b">
        <v>0</v>
      </c>
      <c r="BQ1163" t="b">
        <v>0</v>
      </c>
      <c r="BR1163" s="241"/>
      <c r="BS1163" s="241"/>
      <c r="BT1163" s="234" t="s">
        <v>7012</v>
      </c>
      <c r="BU1163" t="b">
        <v>0</v>
      </c>
      <c r="BV1163" s="103"/>
      <c r="BW1163" s="235" t="s">
        <v>14241</v>
      </c>
      <c r="BX1163" s="234" t="s">
        <v>14240</v>
      </c>
      <c r="BY1163" s="234" t="s">
        <v>56</v>
      </c>
      <c r="BZ1163" s="234" t="s">
        <v>7014</v>
      </c>
    </row>
    <row r="1164" spans="1:78" x14ac:dyDescent="0.25">
      <c r="A1164" s="5">
        <v>1033</v>
      </c>
      <c r="B1164" s="234" t="s">
        <v>14242</v>
      </c>
      <c r="C1164" s="234" t="s">
        <v>14243</v>
      </c>
      <c r="D1164" s="234" t="s">
        <v>8376</v>
      </c>
      <c r="E1164" s="234" t="s">
        <v>14244</v>
      </c>
      <c r="F1164" s="234" t="s">
        <v>6993</v>
      </c>
      <c r="G1164" s="234" t="s">
        <v>7315</v>
      </c>
      <c r="H1164" s="234" t="s">
        <v>6994</v>
      </c>
      <c r="I1164" s="242"/>
      <c r="J1164" s="242">
        <v>44179</v>
      </c>
      <c r="K1164" s="234" t="s">
        <v>7430</v>
      </c>
      <c r="L1164" s="242">
        <v>44180</v>
      </c>
      <c r="M1164" s="234" t="s">
        <v>6996</v>
      </c>
      <c r="N1164" s="234" t="s">
        <v>14245</v>
      </c>
      <c r="O1164" s="234" t="s">
        <v>8378</v>
      </c>
      <c r="P1164" s="234" t="s">
        <v>6999</v>
      </c>
      <c r="Q1164" s="234"/>
      <c r="R1164" s="234" t="s">
        <v>451</v>
      </c>
      <c r="S1164" t="b">
        <v>0</v>
      </c>
      <c r="T1164" s="242"/>
      <c r="U1164" s="103">
        <v>25</v>
      </c>
      <c r="V1164" s="234" t="s">
        <v>272</v>
      </c>
      <c r="W1164" s="103">
        <v>25</v>
      </c>
      <c r="X1164" s="234" t="s">
        <v>272</v>
      </c>
      <c r="Y1164" s="242"/>
      <c r="Z1164" s="242"/>
      <c r="AA1164" s="103"/>
      <c r="AB1164" s="234" t="s">
        <v>8380</v>
      </c>
      <c r="AC1164" s="243">
        <v>44253.480810185189</v>
      </c>
      <c r="AD1164" s="234" t="s">
        <v>12763</v>
      </c>
      <c r="AE1164" s="235" t="s">
        <v>14246</v>
      </c>
      <c r="AF1164" s="237"/>
      <c r="AG1164" s="234" t="s">
        <v>482</v>
      </c>
      <c r="AH1164" s="241"/>
      <c r="AI1164" t="b">
        <v>1</v>
      </c>
      <c r="AJ1164" t="b">
        <v>0</v>
      </c>
      <c r="AK1164" s="234"/>
      <c r="AL1164" s="103"/>
      <c r="AM1164" t="b">
        <v>0</v>
      </c>
      <c r="AN1164" s="234"/>
      <c r="AO1164" s="103"/>
      <c r="AP1164" s="241"/>
      <c r="AQ1164" s="241"/>
      <c r="AR1164" s="241"/>
      <c r="AS1164" s="241"/>
      <c r="AT1164" s="234" t="s">
        <v>7005</v>
      </c>
      <c r="AU1164" s="234" t="s">
        <v>7085</v>
      </c>
      <c r="AV1164" t="b">
        <v>0</v>
      </c>
      <c r="AW1164" t="b">
        <v>0</v>
      </c>
      <c r="AX1164" s="241"/>
      <c r="AY1164" s="241"/>
      <c r="AZ1164" s="234"/>
      <c r="BA1164" s="234"/>
      <c r="BB1164" s="234"/>
      <c r="BC1164" t="b">
        <v>0</v>
      </c>
      <c r="BD1164" s="234" t="s">
        <v>7008</v>
      </c>
      <c r="BE1164" s="234" t="s">
        <v>7009</v>
      </c>
      <c r="BF1164" s="234" t="s">
        <v>7027</v>
      </c>
      <c r="BG1164" s="234" t="s">
        <v>8373</v>
      </c>
      <c r="BH1164" s="234" t="s">
        <v>55</v>
      </c>
      <c r="BI1164" s="243">
        <v>44573.402719907404</v>
      </c>
      <c r="BJ1164" s="234" t="s">
        <v>442</v>
      </c>
      <c r="BK1164" s="234" t="s">
        <v>451</v>
      </c>
      <c r="BL1164" s="234" t="s">
        <v>451</v>
      </c>
      <c r="BM1164" s="234" t="s">
        <v>451</v>
      </c>
      <c r="BN1164" s="241"/>
      <c r="BO1164" t="b">
        <v>0</v>
      </c>
      <c r="BP1164" t="b">
        <v>0</v>
      </c>
      <c r="BQ1164" t="b">
        <v>0</v>
      </c>
      <c r="BR1164" s="241"/>
      <c r="BS1164" s="241"/>
      <c r="BT1164" s="234" t="s">
        <v>7012</v>
      </c>
      <c r="BU1164" t="b">
        <v>0</v>
      </c>
      <c r="BV1164" s="103"/>
      <c r="BW1164" s="235" t="s">
        <v>14247</v>
      </c>
      <c r="BX1164" s="234" t="s">
        <v>14248</v>
      </c>
      <c r="BY1164" s="234" t="s">
        <v>56</v>
      </c>
      <c r="BZ1164" s="234" t="s">
        <v>7014</v>
      </c>
    </row>
    <row r="1165" spans="1:78" x14ac:dyDescent="0.25">
      <c r="A1165" s="5">
        <v>1031</v>
      </c>
      <c r="B1165" s="234" t="s">
        <v>14249</v>
      </c>
      <c r="C1165" s="234" t="s">
        <v>14250</v>
      </c>
      <c r="D1165" s="234" t="s">
        <v>8908</v>
      </c>
      <c r="E1165" s="234" t="s">
        <v>8909</v>
      </c>
      <c r="F1165" s="234" t="s">
        <v>7156</v>
      </c>
      <c r="G1165" s="234" t="s">
        <v>7856</v>
      </c>
      <c r="H1165" s="234" t="s">
        <v>7018</v>
      </c>
      <c r="I1165" s="242"/>
      <c r="J1165" s="242">
        <v>44179</v>
      </c>
      <c r="K1165" s="234" t="s">
        <v>7430</v>
      </c>
      <c r="L1165" s="242">
        <v>44179</v>
      </c>
      <c r="M1165" s="234" t="s">
        <v>6996</v>
      </c>
      <c r="N1165" s="234" t="s">
        <v>8911</v>
      </c>
      <c r="O1165" s="234" t="s">
        <v>8912</v>
      </c>
      <c r="P1165" s="234" t="s">
        <v>6999</v>
      </c>
      <c r="Q1165" s="234"/>
      <c r="R1165" s="234" t="s">
        <v>451</v>
      </c>
      <c r="S1165" t="b">
        <v>0</v>
      </c>
      <c r="T1165" s="242"/>
      <c r="U1165" s="103">
        <v>1</v>
      </c>
      <c r="V1165" s="234" t="s">
        <v>272</v>
      </c>
      <c r="W1165" s="103">
        <v>1</v>
      </c>
      <c r="X1165" s="234" t="s">
        <v>272</v>
      </c>
      <c r="Y1165" s="242"/>
      <c r="Z1165" s="242"/>
      <c r="AA1165" s="103"/>
      <c r="AB1165" s="234" t="s">
        <v>8914</v>
      </c>
      <c r="AC1165" s="243">
        <v>44253.480752314812</v>
      </c>
      <c r="AD1165" s="234" t="s">
        <v>12763</v>
      </c>
      <c r="AE1165" s="235" t="s">
        <v>14251</v>
      </c>
      <c r="AF1165" s="237"/>
      <c r="AG1165" s="234" t="s">
        <v>482</v>
      </c>
      <c r="AH1165" s="241"/>
      <c r="AI1165" t="b">
        <v>1</v>
      </c>
      <c r="AJ1165" t="b">
        <v>0</v>
      </c>
      <c r="AK1165" s="234"/>
      <c r="AL1165" s="103"/>
      <c r="AM1165" t="b">
        <v>0</v>
      </c>
      <c r="AN1165" s="234"/>
      <c r="AO1165" s="103"/>
      <c r="AP1165" s="241"/>
      <c r="AQ1165" s="241"/>
      <c r="AR1165" s="241"/>
      <c r="AS1165" s="241"/>
      <c r="AT1165" s="234" t="s">
        <v>7005</v>
      </c>
      <c r="AU1165" s="234" t="s">
        <v>7085</v>
      </c>
      <c r="AV1165" t="b">
        <v>0</v>
      </c>
      <c r="AW1165" t="b">
        <v>0</v>
      </c>
      <c r="AX1165" s="241"/>
      <c r="AY1165" s="241"/>
      <c r="AZ1165" s="234"/>
      <c r="BA1165" s="234"/>
      <c r="BB1165" s="234"/>
      <c r="BC1165" t="b">
        <v>0</v>
      </c>
      <c r="BD1165" s="234" t="s">
        <v>7008</v>
      </c>
      <c r="BE1165" s="234" t="s">
        <v>7026</v>
      </c>
      <c r="BF1165" s="234" t="s">
        <v>7027</v>
      </c>
      <c r="BG1165" s="234" t="s">
        <v>7010</v>
      </c>
      <c r="BH1165" s="234" t="s">
        <v>55</v>
      </c>
      <c r="BI1165" s="243">
        <v>44573.401805555557</v>
      </c>
      <c r="BJ1165" s="234" t="s">
        <v>442</v>
      </c>
      <c r="BK1165" s="234" t="s">
        <v>451</v>
      </c>
      <c r="BL1165" s="234" t="s">
        <v>451</v>
      </c>
      <c r="BM1165" s="234" t="s">
        <v>451</v>
      </c>
      <c r="BN1165" s="241"/>
      <c r="BO1165" t="b">
        <v>0</v>
      </c>
      <c r="BP1165" t="b">
        <v>0</v>
      </c>
      <c r="BQ1165" t="b">
        <v>0</v>
      </c>
      <c r="BR1165" s="241"/>
      <c r="BS1165" s="241"/>
      <c r="BT1165" s="234" t="s">
        <v>7012</v>
      </c>
      <c r="BU1165" t="b">
        <v>0</v>
      </c>
      <c r="BV1165" s="103"/>
      <c r="BW1165" s="235" t="s">
        <v>14252</v>
      </c>
      <c r="BX1165" s="234" t="s">
        <v>14251</v>
      </c>
      <c r="BY1165" s="234" t="s">
        <v>56</v>
      </c>
      <c r="BZ1165" s="234" t="s">
        <v>7014</v>
      </c>
    </row>
    <row r="1166" spans="1:78" x14ac:dyDescent="0.25">
      <c r="A1166" s="5">
        <v>1030</v>
      </c>
      <c r="B1166" s="234" t="s">
        <v>14253</v>
      </c>
      <c r="C1166" s="234" t="s">
        <v>14254</v>
      </c>
      <c r="D1166" s="234" t="s">
        <v>9917</v>
      </c>
      <c r="E1166" s="234" t="s">
        <v>11748</v>
      </c>
      <c r="F1166" s="234" t="s">
        <v>7156</v>
      </c>
      <c r="G1166" s="234" t="s">
        <v>7856</v>
      </c>
      <c r="H1166" s="234" t="s">
        <v>7018</v>
      </c>
      <c r="I1166" s="242"/>
      <c r="J1166" s="242">
        <v>44179</v>
      </c>
      <c r="K1166" s="234" t="s">
        <v>7430</v>
      </c>
      <c r="L1166" s="242">
        <v>44179</v>
      </c>
      <c r="M1166" s="234" t="s">
        <v>6996</v>
      </c>
      <c r="N1166" s="234" t="s">
        <v>9919</v>
      </c>
      <c r="O1166" s="234" t="s">
        <v>9920</v>
      </c>
      <c r="P1166" s="234" t="s">
        <v>6999</v>
      </c>
      <c r="Q1166" s="234"/>
      <c r="R1166" s="234" t="s">
        <v>451</v>
      </c>
      <c r="S1166" t="b">
        <v>0</v>
      </c>
      <c r="T1166" s="242"/>
      <c r="U1166" s="103">
        <v>2</v>
      </c>
      <c r="V1166" s="234" t="s">
        <v>272</v>
      </c>
      <c r="W1166" s="103">
        <v>2</v>
      </c>
      <c r="X1166" s="234" t="s">
        <v>272</v>
      </c>
      <c r="Y1166" s="242"/>
      <c r="Z1166" s="242"/>
      <c r="AA1166" s="103"/>
      <c r="AB1166" s="234" t="s">
        <v>9921</v>
      </c>
      <c r="AC1166" s="243">
        <v>44253.480706018519</v>
      </c>
      <c r="AD1166" s="234" t="s">
        <v>12763</v>
      </c>
      <c r="AE1166" s="235" t="s">
        <v>14255</v>
      </c>
      <c r="AF1166" s="237"/>
      <c r="AG1166" s="234" t="s">
        <v>482</v>
      </c>
      <c r="AH1166" s="241"/>
      <c r="AI1166" t="b">
        <v>1</v>
      </c>
      <c r="AJ1166" t="b">
        <v>0</v>
      </c>
      <c r="AK1166" s="234"/>
      <c r="AL1166" s="103"/>
      <c r="AM1166" t="b">
        <v>0</v>
      </c>
      <c r="AN1166" s="234"/>
      <c r="AO1166" s="103"/>
      <c r="AP1166" s="241"/>
      <c r="AQ1166" s="241"/>
      <c r="AR1166" s="241"/>
      <c r="AS1166" s="241"/>
      <c r="AT1166" s="234" t="s">
        <v>7005</v>
      </c>
      <c r="AU1166" s="234" t="s">
        <v>7085</v>
      </c>
      <c r="AV1166" t="b">
        <v>0</v>
      </c>
      <c r="AW1166" t="b">
        <v>0</v>
      </c>
      <c r="AX1166" s="241"/>
      <c r="AY1166" s="241"/>
      <c r="AZ1166" s="234"/>
      <c r="BA1166" s="234"/>
      <c r="BB1166" s="234"/>
      <c r="BC1166" t="b">
        <v>0</v>
      </c>
      <c r="BD1166" s="234" t="s">
        <v>7008</v>
      </c>
      <c r="BE1166" s="234" t="s">
        <v>7026</v>
      </c>
      <c r="BF1166" s="234" t="s">
        <v>7027</v>
      </c>
      <c r="BG1166" s="234" t="s">
        <v>7010</v>
      </c>
      <c r="BH1166" s="234" t="s">
        <v>55</v>
      </c>
      <c r="BI1166" s="243">
        <v>44573.40179398148</v>
      </c>
      <c r="BJ1166" s="234" t="s">
        <v>442</v>
      </c>
      <c r="BK1166" s="234" t="s">
        <v>451</v>
      </c>
      <c r="BL1166" s="234" t="s">
        <v>451</v>
      </c>
      <c r="BM1166" s="234" t="s">
        <v>451</v>
      </c>
      <c r="BN1166" s="241"/>
      <c r="BO1166" t="b">
        <v>0</v>
      </c>
      <c r="BP1166" t="b">
        <v>0</v>
      </c>
      <c r="BQ1166" t="b">
        <v>0</v>
      </c>
      <c r="BR1166" s="241"/>
      <c r="BS1166" s="241"/>
      <c r="BT1166" s="234" t="s">
        <v>7012</v>
      </c>
      <c r="BU1166" t="b">
        <v>0</v>
      </c>
      <c r="BV1166" s="103"/>
      <c r="BW1166" s="235" t="s">
        <v>14256</v>
      </c>
      <c r="BX1166" s="234" t="s">
        <v>14255</v>
      </c>
      <c r="BY1166" s="234" t="s">
        <v>56</v>
      </c>
      <c r="BZ1166" s="234" t="s">
        <v>7014</v>
      </c>
    </row>
    <row r="1167" spans="1:78" x14ac:dyDescent="0.25">
      <c r="A1167" s="5">
        <v>1029</v>
      </c>
      <c r="B1167" s="234" t="s">
        <v>14257</v>
      </c>
      <c r="C1167" s="234" t="s">
        <v>14258</v>
      </c>
      <c r="D1167" s="234"/>
      <c r="E1167" s="234" t="s">
        <v>13972</v>
      </c>
      <c r="F1167" s="234" t="s">
        <v>7156</v>
      </c>
      <c r="G1167" s="234" t="s">
        <v>7856</v>
      </c>
      <c r="H1167" s="234" t="s">
        <v>7018</v>
      </c>
      <c r="I1167" s="242"/>
      <c r="J1167" s="242">
        <v>44179</v>
      </c>
      <c r="K1167" s="234" t="s">
        <v>7430</v>
      </c>
      <c r="L1167" s="242">
        <v>44179</v>
      </c>
      <c r="M1167" s="234" t="s">
        <v>8885</v>
      </c>
      <c r="N1167" s="234" t="s">
        <v>7430</v>
      </c>
      <c r="O1167" s="234" t="s">
        <v>13973</v>
      </c>
      <c r="P1167" s="234" t="s">
        <v>6999</v>
      </c>
      <c r="Q1167" s="234"/>
      <c r="R1167" s="234" t="s">
        <v>451</v>
      </c>
      <c r="S1167" t="b">
        <v>0</v>
      </c>
      <c r="T1167" s="242"/>
      <c r="U1167" s="103">
        <v>1</v>
      </c>
      <c r="V1167" s="234" t="s">
        <v>272</v>
      </c>
      <c r="W1167" s="103">
        <v>1</v>
      </c>
      <c r="X1167" s="234" t="s">
        <v>272</v>
      </c>
      <c r="Y1167" s="242"/>
      <c r="Z1167" s="242"/>
      <c r="AA1167" s="103"/>
      <c r="AB1167" s="234"/>
      <c r="AC1167" s="243">
        <v>44253.480706018519</v>
      </c>
      <c r="AD1167" s="234" t="s">
        <v>12763</v>
      </c>
      <c r="AE1167" s="235" t="s">
        <v>14259</v>
      </c>
      <c r="AF1167" s="237"/>
      <c r="AG1167" s="234" t="s">
        <v>482</v>
      </c>
      <c r="AH1167" s="241"/>
      <c r="AI1167" t="b">
        <v>1</v>
      </c>
      <c r="AJ1167" t="b">
        <v>0</v>
      </c>
      <c r="AK1167" s="234"/>
      <c r="AL1167" s="103"/>
      <c r="AM1167" t="b">
        <v>0</v>
      </c>
      <c r="AN1167" s="234"/>
      <c r="AO1167" s="103"/>
      <c r="AP1167" s="241"/>
      <c r="AQ1167" s="241"/>
      <c r="AR1167" s="241"/>
      <c r="AS1167" s="241"/>
      <c r="AT1167" s="234"/>
      <c r="AU1167" s="234" t="s">
        <v>7085</v>
      </c>
      <c r="AV1167" t="b">
        <v>0</v>
      </c>
      <c r="AW1167" t="b">
        <v>0</v>
      </c>
      <c r="AX1167" s="241"/>
      <c r="AY1167" s="241"/>
      <c r="AZ1167" s="234"/>
      <c r="BA1167" s="234"/>
      <c r="BB1167" s="234"/>
      <c r="BC1167" t="b">
        <v>1</v>
      </c>
      <c r="BD1167" s="234" t="s">
        <v>8890</v>
      </c>
      <c r="BE1167" s="234" t="s">
        <v>7026</v>
      </c>
      <c r="BF1167" s="234" t="s">
        <v>7027</v>
      </c>
      <c r="BG1167" s="234" t="s">
        <v>7010</v>
      </c>
      <c r="BH1167" s="234" t="s">
        <v>55</v>
      </c>
      <c r="BI1167" s="243">
        <v>44573.40179398148</v>
      </c>
      <c r="BJ1167" s="234" t="s">
        <v>442</v>
      </c>
      <c r="BK1167" s="234" t="s">
        <v>451</v>
      </c>
      <c r="BL1167" s="234" t="s">
        <v>451</v>
      </c>
      <c r="BM1167" s="234" t="s">
        <v>451</v>
      </c>
      <c r="BN1167" s="241"/>
      <c r="BO1167" t="b">
        <v>0</v>
      </c>
      <c r="BP1167" t="b">
        <v>0</v>
      </c>
      <c r="BQ1167" t="b">
        <v>0</v>
      </c>
      <c r="BR1167" s="241"/>
      <c r="BS1167" s="241"/>
      <c r="BT1167" s="234" t="s">
        <v>7012</v>
      </c>
      <c r="BU1167" t="b">
        <v>0</v>
      </c>
      <c r="BV1167" s="103"/>
      <c r="BW1167" s="235" t="s">
        <v>14260</v>
      </c>
      <c r="BX1167" s="234" t="s">
        <v>14259</v>
      </c>
      <c r="BY1167" s="234" t="s">
        <v>56</v>
      </c>
      <c r="BZ1167" s="234" t="s">
        <v>7014</v>
      </c>
    </row>
    <row r="1168" spans="1:78" x14ac:dyDescent="0.25">
      <c r="A1168" s="5">
        <v>1028</v>
      </c>
      <c r="B1168" s="234" t="s">
        <v>14261</v>
      </c>
      <c r="C1168" s="234" t="s">
        <v>14262</v>
      </c>
      <c r="D1168" s="234" t="s">
        <v>12996</v>
      </c>
      <c r="E1168" s="234" t="s">
        <v>12997</v>
      </c>
      <c r="F1168" s="234" t="s">
        <v>7156</v>
      </c>
      <c r="G1168" s="234" t="s">
        <v>7856</v>
      </c>
      <c r="H1168" s="234" t="s">
        <v>7018</v>
      </c>
      <c r="I1168" s="242"/>
      <c r="J1168" s="242">
        <v>44179</v>
      </c>
      <c r="K1168" s="234" t="s">
        <v>7430</v>
      </c>
      <c r="L1168" s="242">
        <v>44179</v>
      </c>
      <c r="M1168" s="234" t="s">
        <v>7813</v>
      </c>
      <c r="N1168" s="234" t="s">
        <v>12998</v>
      </c>
      <c r="O1168" s="234" t="s">
        <v>12999</v>
      </c>
      <c r="P1168" s="234" t="s">
        <v>6999</v>
      </c>
      <c r="Q1168" s="234"/>
      <c r="R1168" s="234" t="s">
        <v>451</v>
      </c>
      <c r="S1168" t="b">
        <v>0</v>
      </c>
      <c r="T1168" s="242"/>
      <c r="U1168" s="103">
        <v>2</v>
      </c>
      <c r="V1168" s="234" t="s">
        <v>272</v>
      </c>
      <c r="W1168" s="103">
        <v>2</v>
      </c>
      <c r="X1168" s="234" t="s">
        <v>272</v>
      </c>
      <c r="Y1168" s="242"/>
      <c r="Z1168" s="242"/>
      <c r="AA1168" s="103"/>
      <c r="AB1168" s="234" t="s">
        <v>13000</v>
      </c>
      <c r="AC1168" s="243">
        <v>44253.480671296296</v>
      </c>
      <c r="AD1168" s="234" t="s">
        <v>12763</v>
      </c>
      <c r="AE1168" s="235" t="s">
        <v>14263</v>
      </c>
      <c r="AF1168" s="237"/>
      <c r="AG1168" s="234" t="s">
        <v>482</v>
      </c>
      <c r="AH1168" s="241"/>
      <c r="AI1168" t="b">
        <v>1</v>
      </c>
      <c r="AJ1168" t="b">
        <v>0</v>
      </c>
      <c r="AK1168" s="234"/>
      <c r="AL1168" s="103"/>
      <c r="AM1168" t="b">
        <v>0</v>
      </c>
      <c r="AN1168" s="234"/>
      <c r="AO1168" s="103"/>
      <c r="AP1168" s="241"/>
      <c r="AQ1168" s="241"/>
      <c r="AR1168" s="241"/>
      <c r="AS1168" s="241"/>
      <c r="AT1168" s="234" t="s">
        <v>7005</v>
      </c>
      <c r="AU1168" s="234" t="s">
        <v>7085</v>
      </c>
      <c r="AV1168" t="b">
        <v>0</v>
      </c>
      <c r="AW1168" t="b">
        <v>0</v>
      </c>
      <c r="AX1168" s="241"/>
      <c r="AY1168" s="241"/>
      <c r="AZ1168" s="234"/>
      <c r="BA1168" s="234"/>
      <c r="BB1168" s="234"/>
      <c r="BC1168" t="b">
        <v>0</v>
      </c>
      <c r="BD1168" s="234" t="s">
        <v>7821</v>
      </c>
      <c r="BE1168" s="234" t="s">
        <v>7026</v>
      </c>
      <c r="BF1168" s="234" t="s">
        <v>7027</v>
      </c>
      <c r="BG1168" s="234" t="s">
        <v>7010</v>
      </c>
      <c r="BH1168" s="234" t="s">
        <v>55</v>
      </c>
      <c r="BI1168" s="243">
        <v>44573.40179398148</v>
      </c>
      <c r="BJ1168" s="234" t="s">
        <v>442</v>
      </c>
      <c r="BK1168" s="234" t="s">
        <v>451</v>
      </c>
      <c r="BL1168" s="234" t="s">
        <v>451</v>
      </c>
      <c r="BM1168" s="234" t="s">
        <v>451</v>
      </c>
      <c r="BN1168" s="241"/>
      <c r="BO1168" t="b">
        <v>0</v>
      </c>
      <c r="BP1168" t="b">
        <v>0</v>
      </c>
      <c r="BQ1168" t="b">
        <v>0</v>
      </c>
      <c r="BR1168" s="241"/>
      <c r="BS1168" s="241"/>
      <c r="BT1168" s="234" t="s">
        <v>7012</v>
      </c>
      <c r="BU1168" t="b">
        <v>0</v>
      </c>
      <c r="BV1168" s="103"/>
      <c r="BW1168" s="235" t="s">
        <v>14264</v>
      </c>
      <c r="BX1168" s="234" t="s">
        <v>14263</v>
      </c>
      <c r="BY1168" s="234" t="s">
        <v>56</v>
      </c>
      <c r="BZ1168" s="234" t="s">
        <v>7014</v>
      </c>
    </row>
    <row r="1169" spans="1:78" x14ac:dyDescent="0.25">
      <c r="A1169" s="5">
        <v>1027</v>
      </c>
      <c r="B1169" s="234" t="s">
        <v>14265</v>
      </c>
      <c r="C1169" s="234" t="s">
        <v>14266</v>
      </c>
      <c r="D1169" s="234"/>
      <c r="E1169" s="234" t="s">
        <v>14267</v>
      </c>
      <c r="F1169" s="234" t="s">
        <v>7156</v>
      </c>
      <c r="G1169" s="234" t="s">
        <v>7018</v>
      </c>
      <c r="H1169" s="234" t="s">
        <v>7856</v>
      </c>
      <c r="I1169" s="242"/>
      <c r="J1169" s="242">
        <v>44172</v>
      </c>
      <c r="K1169" s="234" t="s">
        <v>7430</v>
      </c>
      <c r="L1169" s="242">
        <v>44183</v>
      </c>
      <c r="M1169" s="234" t="s">
        <v>14268</v>
      </c>
      <c r="N1169" s="234" t="s">
        <v>7430</v>
      </c>
      <c r="O1169" s="234" t="s">
        <v>14269</v>
      </c>
      <c r="P1169" s="234" t="s">
        <v>6999</v>
      </c>
      <c r="Q1169" s="234"/>
      <c r="R1169" s="234" t="s">
        <v>451</v>
      </c>
      <c r="S1169" t="b">
        <v>0</v>
      </c>
      <c r="T1169" s="242"/>
      <c r="U1169" s="103">
        <v>130</v>
      </c>
      <c r="V1169" s="234" t="s">
        <v>272</v>
      </c>
      <c r="W1169" s="103">
        <v>130</v>
      </c>
      <c r="X1169" s="234" t="s">
        <v>272</v>
      </c>
      <c r="Y1169" s="242"/>
      <c r="Z1169" s="242"/>
      <c r="AA1169" s="103"/>
      <c r="AB1169" s="234"/>
      <c r="AC1169" s="243">
        <v>44253.48064814815</v>
      </c>
      <c r="AD1169" s="234" t="s">
        <v>12763</v>
      </c>
      <c r="AE1169" s="235" t="s">
        <v>14270</v>
      </c>
      <c r="AF1169" s="237"/>
      <c r="AG1169" s="234" t="s">
        <v>482</v>
      </c>
      <c r="AH1169" s="241"/>
      <c r="AI1169" t="b">
        <v>1</v>
      </c>
      <c r="AJ1169" t="b">
        <v>0</v>
      </c>
      <c r="AK1169" s="234"/>
      <c r="AL1169" s="103"/>
      <c r="AM1169" t="b">
        <v>0</v>
      </c>
      <c r="AN1169" s="234"/>
      <c r="AO1169" s="103"/>
      <c r="AP1169" s="241"/>
      <c r="AQ1169" s="241"/>
      <c r="AR1169" s="241"/>
      <c r="AS1169" s="241"/>
      <c r="AT1169" s="234"/>
      <c r="AU1169" s="234" t="s">
        <v>7085</v>
      </c>
      <c r="AV1169" t="b">
        <v>0</v>
      </c>
      <c r="AW1169" t="b">
        <v>0</v>
      </c>
      <c r="AX1169" s="241"/>
      <c r="AY1169" s="241"/>
      <c r="AZ1169" s="234"/>
      <c r="BA1169" s="234"/>
      <c r="BB1169" s="234"/>
      <c r="BC1169" t="b">
        <v>1</v>
      </c>
      <c r="BD1169" s="234" t="s">
        <v>14271</v>
      </c>
      <c r="BE1169" s="234" t="s">
        <v>7026</v>
      </c>
      <c r="BF1169" s="234" t="s">
        <v>6972</v>
      </c>
      <c r="BG1169" s="234" t="s">
        <v>7028</v>
      </c>
      <c r="BH1169" s="234" t="s">
        <v>55</v>
      </c>
      <c r="BI1169" s="243">
        <v>44573.401782407411</v>
      </c>
      <c r="BJ1169" s="234" t="s">
        <v>442</v>
      </c>
      <c r="BK1169" s="234" t="s">
        <v>451</v>
      </c>
      <c r="BL1169" s="234" t="s">
        <v>451</v>
      </c>
      <c r="BM1169" s="234" t="s">
        <v>451</v>
      </c>
      <c r="BN1169" s="241"/>
      <c r="BO1169" t="b">
        <v>0</v>
      </c>
      <c r="BP1169" t="b">
        <v>0</v>
      </c>
      <c r="BQ1169" t="b">
        <v>0</v>
      </c>
      <c r="BR1169" s="241"/>
      <c r="BS1169" s="241"/>
      <c r="BT1169" s="234" t="s">
        <v>7012</v>
      </c>
      <c r="BU1169" t="b">
        <v>0</v>
      </c>
      <c r="BV1169" s="103"/>
      <c r="BW1169" s="235" t="s">
        <v>14272</v>
      </c>
      <c r="BX1169" s="234" t="s">
        <v>14270</v>
      </c>
      <c r="BY1169" s="234" t="s">
        <v>56</v>
      </c>
      <c r="BZ1169" s="234" t="s">
        <v>7014</v>
      </c>
    </row>
    <row r="1170" spans="1:78" x14ac:dyDescent="0.25">
      <c r="A1170" s="5">
        <v>1026</v>
      </c>
      <c r="B1170" s="234" t="s">
        <v>14273</v>
      </c>
      <c r="C1170" s="234" t="s">
        <v>14274</v>
      </c>
      <c r="D1170" s="234" t="s">
        <v>7728</v>
      </c>
      <c r="E1170" s="234" t="s">
        <v>11739</v>
      </c>
      <c r="F1170" s="234" t="s">
        <v>7156</v>
      </c>
      <c r="G1170" s="234" t="s">
        <v>7730</v>
      </c>
      <c r="H1170" s="234" t="s">
        <v>8359</v>
      </c>
      <c r="I1170" s="242"/>
      <c r="J1170" s="242">
        <v>44176</v>
      </c>
      <c r="K1170" s="234" t="s">
        <v>7430</v>
      </c>
      <c r="L1170" s="242">
        <v>44183</v>
      </c>
      <c r="M1170" s="234" t="s">
        <v>6996</v>
      </c>
      <c r="N1170" s="234" t="s">
        <v>7731</v>
      </c>
      <c r="O1170" s="234" t="s">
        <v>7205</v>
      </c>
      <c r="P1170" s="234" t="s">
        <v>6999</v>
      </c>
      <c r="Q1170" s="234"/>
      <c r="R1170" s="234" t="s">
        <v>451</v>
      </c>
      <c r="S1170" t="b">
        <v>0</v>
      </c>
      <c r="T1170" s="242"/>
      <c r="U1170" s="103">
        <v>20</v>
      </c>
      <c r="V1170" s="234" t="s">
        <v>272</v>
      </c>
      <c r="W1170" s="103">
        <v>5</v>
      </c>
      <c r="X1170" s="234" t="s">
        <v>272</v>
      </c>
      <c r="Y1170" s="242"/>
      <c r="Z1170" s="242"/>
      <c r="AA1170" s="103"/>
      <c r="AB1170" s="234" t="s">
        <v>7733</v>
      </c>
      <c r="AC1170" s="243">
        <v>44253.48064814815</v>
      </c>
      <c r="AD1170" s="234" t="s">
        <v>12763</v>
      </c>
      <c r="AE1170" s="235" t="s">
        <v>14275</v>
      </c>
      <c r="AF1170" s="237"/>
      <c r="AG1170" s="234" t="s">
        <v>482</v>
      </c>
      <c r="AH1170" s="241"/>
      <c r="AI1170" t="b">
        <v>1</v>
      </c>
      <c r="AJ1170" t="b">
        <v>0</v>
      </c>
      <c r="AK1170" s="234"/>
      <c r="AL1170" s="103"/>
      <c r="AM1170" t="b">
        <v>0</v>
      </c>
      <c r="AN1170" s="234"/>
      <c r="AO1170" s="103"/>
      <c r="AP1170" s="241"/>
      <c r="AQ1170" s="241"/>
      <c r="AR1170" s="241"/>
      <c r="AS1170" s="241"/>
      <c r="AT1170" s="234" t="s">
        <v>7005</v>
      </c>
      <c r="AU1170" s="234" t="s">
        <v>7085</v>
      </c>
      <c r="AV1170" t="b">
        <v>0</v>
      </c>
      <c r="AW1170" t="b">
        <v>0</v>
      </c>
      <c r="AX1170" s="241"/>
      <c r="AY1170" s="241"/>
      <c r="AZ1170" s="234"/>
      <c r="BA1170" s="234"/>
      <c r="BB1170" s="234"/>
      <c r="BC1170" t="b">
        <v>0</v>
      </c>
      <c r="BD1170" s="234" t="s">
        <v>7008</v>
      </c>
      <c r="BE1170" s="234" t="s">
        <v>7737</v>
      </c>
      <c r="BF1170" s="234" t="s">
        <v>7027</v>
      </c>
      <c r="BG1170" s="234" t="s">
        <v>7028</v>
      </c>
      <c r="BH1170" s="234" t="s">
        <v>55</v>
      </c>
      <c r="BI1170" s="243">
        <v>44573.401782407411</v>
      </c>
      <c r="BJ1170" s="234" t="s">
        <v>442</v>
      </c>
      <c r="BK1170" s="234" t="s">
        <v>451</v>
      </c>
      <c r="BL1170" s="234" t="s">
        <v>451</v>
      </c>
      <c r="BM1170" s="234" t="s">
        <v>451</v>
      </c>
      <c r="BN1170" s="241"/>
      <c r="BO1170" t="b">
        <v>0</v>
      </c>
      <c r="BP1170" t="b">
        <v>0</v>
      </c>
      <c r="BQ1170" t="b">
        <v>0</v>
      </c>
      <c r="BR1170" s="241"/>
      <c r="BS1170" s="241"/>
      <c r="BT1170" s="234" t="s">
        <v>7012</v>
      </c>
      <c r="BU1170" t="b">
        <v>0</v>
      </c>
      <c r="BV1170" s="103"/>
      <c r="BW1170" s="235" t="s">
        <v>14276</v>
      </c>
      <c r="BX1170" s="234" t="s">
        <v>14275</v>
      </c>
      <c r="BY1170" s="234" t="s">
        <v>56</v>
      </c>
      <c r="BZ1170" s="234" t="s">
        <v>7014</v>
      </c>
    </row>
    <row r="1171" spans="1:78" x14ac:dyDescent="0.25">
      <c r="A1171" s="5">
        <v>1025</v>
      </c>
      <c r="B1171" s="234" t="s">
        <v>14277</v>
      </c>
      <c r="C1171" s="234" t="s">
        <v>14278</v>
      </c>
      <c r="D1171" s="234"/>
      <c r="E1171" s="234" t="s">
        <v>14279</v>
      </c>
      <c r="F1171" s="234" t="s">
        <v>7156</v>
      </c>
      <c r="G1171" s="234" t="s">
        <v>7856</v>
      </c>
      <c r="H1171" s="234" t="s">
        <v>7018</v>
      </c>
      <c r="I1171" s="242"/>
      <c r="J1171" s="242">
        <v>44173</v>
      </c>
      <c r="K1171" s="234" t="s">
        <v>7430</v>
      </c>
      <c r="L1171" s="242">
        <v>44176</v>
      </c>
      <c r="M1171" s="234" t="s">
        <v>8448</v>
      </c>
      <c r="N1171" s="234" t="s">
        <v>7430</v>
      </c>
      <c r="O1171" s="234" t="s">
        <v>12467</v>
      </c>
      <c r="P1171" s="234" t="s">
        <v>6999</v>
      </c>
      <c r="Q1171" s="234"/>
      <c r="R1171" s="234" t="s">
        <v>451</v>
      </c>
      <c r="S1171" t="b">
        <v>0</v>
      </c>
      <c r="T1171" s="242"/>
      <c r="U1171" s="103">
        <v>20</v>
      </c>
      <c r="V1171" s="234" t="s">
        <v>272</v>
      </c>
      <c r="W1171" s="103">
        <v>20</v>
      </c>
      <c r="X1171" s="234" t="s">
        <v>272</v>
      </c>
      <c r="Y1171" s="242"/>
      <c r="Z1171" s="242"/>
      <c r="AA1171" s="103"/>
      <c r="AB1171" s="234"/>
      <c r="AC1171" s="243">
        <v>44253.48060185185</v>
      </c>
      <c r="AD1171" s="234" t="s">
        <v>12763</v>
      </c>
      <c r="AE1171" s="235" t="s">
        <v>14280</v>
      </c>
      <c r="AF1171" s="237"/>
      <c r="AG1171" s="234" t="s">
        <v>482</v>
      </c>
      <c r="AH1171" s="241"/>
      <c r="AI1171" t="b">
        <v>1</v>
      </c>
      <c r="AJ1171" t="b">
        <v>0</v>
      </c>
      <c r="AK1171" s="234"/>
      <c r="AL1171" s="103"/>
      <c r="AM1171" t="b">
        <v>0</v>
      </c>
      <c r="AN1171" s="234"/>
      <c r="AO1171" s="103"/>
      <c r="AP1171" s="241"/>
      <c r="AQ1171" s="241"/>
      <c r="AR1171" s="241"/>
      <c r="AS1171" s="241"/>
      <c r="AT1171" s="234"/>
      <c r="AU1171" s="234" t="s">
        <v>7085</v>
      </c>
      <c r="AV1171" t="b">
        <v>0</v>
      </c>
      <c r="AW1171" t="b">
        <v>0</v>
      </c>
      <c r="AX1171" s="241"/>
      <c r="AY1171" s="241"/>
      <c r="AZ1171" s="234"/>
      <c r="BA1171" s="234"/>
      <c r="BB1171" s="234"/>
      <c r="BC1171" t="b">
        <v>1</v>
      </c>
      <c r="BD1171" s="234" t="s">
        <v>8454</v>
      </c>
      <c r="BE1171" s="234" t="s">
        <v>7026</v>
      </c>
      <c r="BF1171" s="234" t="s">
        <v>6972</v>
      </c>
      <c r="BG1171" s="234" t="s">
        <v>7010</v>
      </c>
      <c r="BH1171" s="234" t="s">
        <v>55</v>
      </c>
      <c r="BI1171" s="243">
        <v>44573.401782407411</v>
      </c>
      <c r="BJ1171" s="234" t="s">
        <v>442</v>
      </c>
      <c r="BK1171" s="234" t="s">
        <v>451</v>
      </c>
      <c r="BL1171" s="234" t="s">
        <v>451</v>
      </c>
      <c r="BM1171" s="234" t="s">
        <v>451</v>
      </c>
      <c r="BN1171" s="241"/>
      <c r="BO1171" t="b">
        <v>0</v>
      </c>
      <c r="BP1171" t="b">
        <v>0</v>
      </c>
      <c r="BQ1171" t="b">
        <v>0</v>
      </c>
      <c r="BR1171" s="241"/>
      <c r="BS1171" s="241"/>
      <c r="BT1171" s="234" t="s">
        <v>7012</v>
      </c>
      <c r="BU1171" t="b">
        <v>0</v>
      </c>
      <c r="BV1171" s="103"/>
      <c r="BW1171" s="235" t="s">
        <v>14281</v>
      </c>
      <c r="BX1171" s="234" t="s">
        <v>14280</v>
      </c>
      <c r="BY1171" s="234" t="s">
        <v>56</v>
      </c>
      <c r="BZ1171" s="234" t="s">
        <v>7014</v>
      </c>
    </row>
    <row r="1172" spans="1:78" x14ac:dyDescent="0.25">
      <c r="A1172" s="5">
        <v>1024</v>
      </c>
      <c r="B1172" s="234" t="s">
        <v>14282</v>
      </c>
      <c r="C1172" s="234" t="s">
        <v>14283</v>
      </c>
      <c r="D1172" s="234"/>
      <c r="E1172" s="234" t="s">
        <v>14284</v>
      </c>
      <c r="F1172" s="234" t="s">
        <v>6993</v>
      </c>
      <c r="G1172" s="234" t="s">
        <v>6994</v>
      </c>
      <c r="H1172" s="234" t="s">
        <v>6995</v>
      </c>
      <c r="I1172" s="242"/>
      <c r="J1172" s="242">
        <v>44176</v>
      </c>
      <c r="K1172" s="234" t="s">
        <v>7430</v>
      </c>
      <c r="L1172" s="242">
        <v>44209</v>
      </c>
      <c r="M1172" s="234" t="s">
        <v>6996</v>
      </c>
      <c r="N1172" s="234" t="s">
        <v>8750</v>
      </c>
      <c r="O1172" s="234" t="s">
        <v>8751</v>
      </c>
      <c r="P1172" s="234" t="s">
        <v>6999</v>
      </c>
      <c r="Q1172" s="234"/>
      <c r="R1172" s="234" t="s">
        <v>451</v>
      </c>
      <c r="S1172" t="b">
        <v>0</v>
      </c>
      <c r="T1172" s="242"/>
      <c r="U1172" s="103">
        <v>2</v>
      </c>
      <c r="V1172" s="234" t="s">
        <v>272</v>
      </c>
      <c r="W1172" s="103">
        <v>2</v>
      </c>
      <c r="X1172" s="234" t="s">
        <v>272</v>
      </c>
      <c r="Y1172" s="242"/>
      <c r="Z1172" s="242"/>
      <c r="AA1172" s="103"/>
      <c r="AB1172" s="234"/>
      <c r="AC1172" s="243">
        <v>44253.480578703704</v>
      </c>
      <c r="AD1172" s="234" t="s">
        <v>12763</v>
      </c>
      <c r="AE1172" s="235" t="s">
        <v>14285</v>
      </c>
      <c r="AF1172" s="237"/>
      <c r="AG1172" s="234" t="s">
        <v>482</v>
      </c>
      <c r="AH1172" s="241"/>
      <c r="AI1172" t="b">
        <v>1</v>
      </c>
      <c r="AJ1172" t="b">
        <v>0</v>
      </c>
      <c r="AK1172" s="234"/>
      <c r="AL1172" s="103"/>
      <c r="AM1172" t="b">
        <v>0</v>
      </c>
      <c r="AN1172" s="234"/>
      <c r="AO1172" s="103"/>
      <c r="AP1172" s="241"/>
      <c r="AQ1172" s="241"/>
      <c r="AR1172" s="241"/>
      <c r="AS1172" s="241"/>
      <c r="AT1172" s="234"/>
      <c r="AU1172" s="234" t="s">
        <v>7085</v>
      </c>
      <c r="AV1172" t="b">
        <v>0</v>
      </c>
      <c r="AW1172" t="b">
        <v>0</v>
      </c>
      <c r="AX1172" s="241"/>
      <c r="AY1172" s="241"/>
      <c r="AZ1172" s="234"/>
      <c r="BA1172" s="234"/>
      <c r="BB1172" s="234"/>
      <c r="BC1172" t="b">
        <v>1</v>
      </c>
      <c r="BD1172" s="234" t="s">
        <v>7008</v>
      </c>
      <c r="BE1172" s="234" t="s">
        <v>7009</v>
      </c>
      <c r="BF1172" s="234" t="s">
        <v>6972</v>
      </c>
      <c r="BG1172" s="234" t="s">
        <v>7028</v>
      </c>
      <c r="BH1172" s="234" t="s">
        <v>55</v>
      </c>
      <c r="BI1172" s="243">
        <v>44573.401967592596</v>
      </c>
      <c r="BJ1172" s="234" t="s">
        <v>442</v>
      </c>
      <c r="BK1172" s="234" t="s">
        <v>451</v>
      </c>
      <c r="BL1172" s="234" t="s">
        <v>451</v>
      </c>
      <c r="BM1172" s="234" t="s">
        <v>451</v>
      </c>
      <c r="BN1172" s="241"/>
      <c r="BO1172" t="b">
        <v>0</v>
      </c>
      <c r="BP1172" t="b">
        <v>0</v>
      </c>
      <c r="BQ1172" t="b">
        <v>0</v>
      </c>
      <c r="BR1172" s="241"/>
      <c r="BS1172" s="241"/>
      <c r="BT1172" s="234" t="s">
        <v>7012</v>
      </c>
      <c r="BU1172" t="b">
        <v>0</v>
      </c>
      <c r="BV1172" s="103"/>
      <c r="BW1172" s="235" t="s">
        <v>14286</v>
      </c>
      <c r="BX1172" s="234" t="s">
        <v>14285</v>
      </c>
      <c r="BY1172" s="234" t="s">
        <v>56</v>
      </c>
      <c r="BZ1172" s="234" t="s">
        <v>7014</v>
      </c>
    </row>
    <row r="1173" spans="1:78" x14ac:dyDescent="0.25">
      <c r="A1173" s="5">
        <v>1023</v>
      </c>
      <c r="B1173" s="234" t="s">
        <v>14287</v>
      </c>
      <c r="C1173" s="234" t="s">
        <v>14288</v>
      </c>
      <c r="D1173" s="234" t="s">
        <v>14289</v>
      </c>
      <c r="E1173" s="234" t="s">
        <v>14289</v>
      </c>
      <c r="F1173" s="234" t="s">
        <v>6993</v>
      </c>
      <c r="G1173" s="234" t="s">
        <v>10829</v>
      </c>
      <c r="H1173" s="234" t="s">
        <v>7856</v>
      </c>
      <c r="I1173" s="242"/>
      <c r="J1173" s="242">
        <v>44176</v>
      </c>
      <c r="K1173" s="234" t="s">
        <v>7430</v>
      </c>
      <c r="L1173" s="242">
        <v>44183</v>
      </c>
      <c r="M1173" s="234" t="s">
        <v>6996</v>
      </c>
      <c r="N1173" s="234" t="s">
        <v>14290</v>
      </c>
      <c r="O1173" s="234" t="s">
        <v>7511</v>
      </c>
      <c r="P1173" s="234" t="s">
        <v>6999</v>
      </c>
      <c r="Q1173" s="234"/>
      <c r="R1173" s="234" t="s">
        <v>451</v>
      </c>
      <c r="S1173" t="b">
        <v>0</v>
      </c>
      <c r="T1173" s="242"/>
      <c r="U1173" s="103">
        <v>130</v>
      </c>
      <c r="V1173" s="234" t="s">
        <v>272</v>
      </c>
      <c r="W1173" s="103">
        <v>130</v>
      </c>
      <c r="X1173" s="234" t="s">
        <v>272</v>
      </c>
      <c r="Y1173" s="242"/>
      <c r="Z1173" s="242"/>
      <c r="AA1173" s="103"/>
      <c r="AB1173" s="234" t="s">
        <v>14291</v>
      </c>
      <c r="AC1173" s="243">
        <v>44253.480578703704</v>
      </c>
      <c r="AD1173" s="234" t="s">
        <v>12763</v>
      </c>
      <c r="AE1173" s="235" t="s">
        <v>14292</v>
      </c>
      <c r="AF1173" s="237"/>
      <c r="AG1173" s="234" t="s">
        <v>482</v>
      </c>
      <c r="AH1173" s="241"/>
      <c r="AI1173" t="b">
        <v>1</v>
      </c>
      <c r="AJ1173" t="b">
        <v>0</v>
      </c>
      <c r="AK1173" s="234"/>
      <c r="AL1173" s="103"/>
      <c r="AM1173" t="b">
        <v>0</v>
      </c>
      <c r="AN1173" s="234"/>
      <c r="AO1173" s="103"/>
      <c r="AP1173" s="241"/>
      <c r="AQ1173" s="241"/>
      <c r="AR1173" s="241"/>
      <c r="AS1173" s="241"/>
      <c r="AT1173" s="234" t="s">
        <v>7005</v>
      </c>
      <c r="AU1173" s="234" t="s">
        <v>7085</v>
      </c>
      <c r="AV1173" t="b">
        <v>0</v>
      </c>
      <c r="AW1173" t="b">
        <v>0</v>
      </c>
      <c r="AX1173" s="241"/>
      <c r="AY1173" s="241"/>
      <c r="AZ1173" s="234"/>
      <c r="BA1173" s="234"/>
      <c r="BB1173" s="234"/>
      <c r="BC1173" t="b">
        <v>0</v>
      </c>
      <c r="BD1173" s="234" t="s">
        <v>7008</v>
      </c>
      <c r="BE1173" s="234" t="s">
        <v>7026</v>
      </c>
      <c r="BF1173" s="234" t="s">
        <v>7027</v>
      </c>
      <c r="BG1173" s="234" t="s">
        <v>7028</v>
      </c>
      <c r="BH1173" s="234" t="s">
        <v>55</v>
      </c>
      <c r="BI1173" s="243">
        <v>44573.401967592596</v>
      </c>
      <c r="BJ1173" s="234" t="s">
        <v>442</v>
      </c>
      <c r="BK1173" s="234" t="s">
        <v>451</v>
      </c>
      <c r="BL1173" s="234" t="s">
        <v>451</v>
      </c>
      <c r="BM1173" s="234" t="s">
        <v>451</v>
      </c>
      <c r="BN1173" s="241"/>
      <c r="BO1173" t="b">
        <v>0</v>
      </c>
      <c r="BP1173" t="b">
        <v>0</v>
      </c>
      <c r="BQ1173" t="b">
        <v>0</v>
      </c>
      <c r="BR1173" s="241"/>
      <c r="BS1173" s="241"/>
      <c r="BT1173" s="234" t="s">
        <v>7012</v>
      </c>
      <c r="BU1173" t="b">
        <v>0</v>
      </c>
      <c r="BV1173" s="103"/>
      <c r="BW1173" s="235" t="s">
        <v>14293</v>
      </c>
      <c r="BX1173" s="234" t="s">
        <v>14292</v>
      </c>
      <c r="BY1173" s="234" t="s">
        <v>56</v>
      </c>
      <c r="BZ1173" s="234" t="s">
        <v>7014</v>
      </c>
    </row>
    <row r="1174" spans="1:78" x14ac:dyDescent="0.25">
      <c r="A1174" s="5">
        <v>1022</v>
      </c>
      <c r="B1174" s="234" t="s">
        <v>14294</v>
      </c>
      <c r="C1174" s="234" t="s">
        <v>14295</v>
      </c>
      <c r="D1174" s="234"/>
      <c r="E1174" s="234" t="s">
        <v>14296</v>
      </c>
      <c r="F1174" s="234" t="s">
        <v>7156</v>
      </c>
      <c r="G1174" s="234" t="s">
        <v>7856</v>
      </c>
      <c r="H1174" s="234" t="s">
        <v>7018</v>
      </c>
      <c r="I1174" s="242"/>
      <c r="J1174" s="242">
        <v>44176</v>
      </c>
      <c r="K1174" s="234" t="s">
        <v>7430</v>
      </c>
      <c r="L1174" s="242">
        <v>44181</v>
      </c>
      <c r="M1174" s="234" t="s">
        <v>7477</v>
      </c>
      <c r="N1174" s="234" t="s">
        <v>7430</v>
      </c>
      <c r="O1174" s="234" t="s">
        <v>14297</v>
      </c>
      <c r="P1174" s="234" t="s">
        <v>6999</v>
      </c>
      <c r="Q1174" s="234"/>
      <c r="R1174" s="234" t="s">
        <v>451</v>
      </c>
      <c r="S1174" t="b">
        <v>0</v>
      </c>
      <c r="T1174" s="242"/>
      <c r="U1174" s="103">
        <v>8</v>
      </c>
      <c r="V1174" s="234" t="s">
        <v>272</v>
      </c>
      <c r="W1174" s="103">
        <v>8</v>
      </c>
      <c r="X1174" s="234" t="s">
        <v>272</v>
      </c>
      <c r="Y1174" s="242"/>
      <c r="Z1174" s="242"/>
      <c r="AA1174" s="103"/>
      <c r="AB1174" s="234"/>
      <c r="AC1174" s="243">
        <v>44253.480555555558</v>
      </c>
      <c r="AD1174" s="234" t="s">
        <v>12763</v>
      </c>
      <c r="AE1174" s="235" t="s">
        <v>14298</v>
      </c>
      <c r="AF1174" s="237"/>
      <c r="AG1174" s="234" t="s">
        <v>482</v>
      </c>
      <c r="AH1174" s="241"/>
      <c r="AI1174" t="b">
        <v>1</v>
      </c>
      <c r="AJ1174" t="b">
        <v>0</v>
      </c>
      <c r="AK1174" s="234"/>
      <c r="AL1174" s="103"/>
      <c r="AM1174" t="b">
        <v>0</v>
      </c>
      <c r="AN1174" s="234"/>
      <c r="AO1174" s="103"/>
      <c r="AP1174" s="241"/>
      <c r="AQ1174" s="241"/>
      <c r="AR1174" s="241"/>
      <c r="AS1174" s="241"/>
      <c r="AT1174" s="234"/>
      <c r="AU1174" s="234" t="s">
        <v>7085</v>
      </c>
      <c r="AV1174" t="b">
        <v>0</v>
      </c>
      <c r="AW1174" t="b">
        <v>0</v>
      </c>
      <c r="AX1174" s="241"/>
      <c r="AY1174" s="241"/>
      <c r="AZ1174" s="234"/>
      <c r="BA1174" s="234"/>
      <c r="BB1174" s="234"/>
      <c r="BC1174" t="b">
        <v>1</v>
      </c>
      <c r="BD1174" s="234" t="s">
        <v>369</v>
      </c>
      <c r="BE1174" s="234" t="s">
        <v>7026</v>
      </c>
      <c r="BF1174" s="234" t="s">
        <v>6972</v>
      </c>
      <c r="BG1174" s="234" t="s">
        <v>7010</v>
      </c>
      <c r="BH1174" s="234" t="s">
        <v>55</v>
      </c>
      <c r="BI1174" s="243">
        <v>44573.401956018519</v>
      </c>
      <c r="BJ1174" s="234" t="s">
        <v>442</v>
      </c>
      <c r="BK1174" s="234" t="s">
        <v>451</v>
      </c>
      <c r="BL1174" s="234" t="s">
        <v>451</v>
      </c>
      <c r="BM1174" s="234" t="s">
        <v>451</v>
      </c>
      <c r="BN1174" s="241"/>
      <c r="BO1174" t="b">
        <v>0</v>
      </c>
      <c r="BP1174" t="b">
        <v>0</v>
      </c>
      <c r="BQ1174" t="b">
        <v>0</v>
      </c>
      <c r="BR1174" s="241"/>
      <c r="BS1174" s="241"/>
      <c r="BT1174" s="234" t="s">
        <v>7012</v>
      </c>
      <c r="BU1174" t="b">
        <v>0</v>
      </c>
      <c r="BV1174" s="103"/>
      <c r="BW1174" s="235" t="s">
        <v>14299</v>
      </c>
      <c r="BX1174" s="234" t="s">
        <v>14298</v>
      </c>
      <c r="BY1174" s="234" t="s">
        <v>56</v>
      </c>
      <c r="BZ1174" s="234" t="s">
        <v>7014</v>
      </c>
    </row>
    <row r="1175" spans="1:78" x14ac:dyDescent="0.25">
      <c r="A1175" s="5">
        <v>1021</v>
      </c>
      <c r="B1175" s="234" t="s">
        <v>14300</v>
      </c>
      <c r="C1175" s="234" t="s">
        <v>14301</v>
      </c>
      <c r="D1175" s="234" t="s">
        <v>7527</v>
      </c>
      <c r="E1175" s="234" t="s">
        <v>13430</v>
      </c>
      <c r="F1175" s="234" t="s">
        <v>6993</v>
      </c>
      <c r="G1175" s="234" t="s">
        <v>10829</v>
      </c>
      <c r="H1175" s="234" t="s">
        <v>7856</v>
      </c>
      <c r="I1175" s="242"/>
      <c r="J1175" s="242">
        <v>44175</v>
      </c>
      <c r="K1175" s="234" t="s">
        <v>7430</v>
      </c>
      <c r="L1175" s="242">
        <v>44183</v>
      </c>
      <c r="M1175" s="234" t="s">
        <v>6996</v>
      </c>
      <c r="N1175" s="234" t="s">
        <v>7528</v>
      </c>
      <c r="O1175" s="234" t="s">
        <v>7529</v>
      </c>
      <c r="P1175" s="234" t="s">
        <v>6999</v>
      </c>
      <c r="Q1175" s="234"/>
      <c r="R1175" s="234" t="s">
        <v>451</v>
      </c>
      <c r="S1175" t="b">
        <v>0</v>
      </c>
      <c r="T1175" s="242"/>
      <c r="U1175" s="103">
        <v>3</v>
      </c>
      <c r="V1175" s="234" t="s">
        <v>272</v>
      </c>
      <c r="W1175" s="103">
        <v>3</v>
      </c>
      <c r="X1175" s="234" t="s">
        <v>272</v>
      </c>
      <c r="Y1175" s="242"/>
      <c r="Z1175" s="242"/>
      <c r="AA1175" s="103"/>
      <c r="AB1175" s="234" t="s">
        <v>7530</v>
      </c>
      <c r="AC1175" s="243">
        <v>44253.480520833335</v>
      </c>
      <c r="AD1175" s="234" t="s">
        <v>12763</v>
      </c>
      <c r="AE1175" s="235" t="s">
        <v>14302</v>
      </c>
      <c r="AF1175" s="237"/>
      <c r="AG1175" s="234" t="s">
        <v>482</v>
      </c>
      <c r="AH1175" s="241"/>
      <c r="AI1175" t="b">
        <v>1</v>
      </c>
      <c r="AJ1175" t="b">
        <v>0</v>
      </c>
      <c r="AK1175" s="234"/>
      <c r="AL1175" s="103"/>
      <c r="AM1175" t="b">
        <v>0</v>
      </c>
      <c r="AN1175" s="234"/>
      <c r="AO1175" s="103"/>
      <c r="AP1175" s="241"/>
      <c r="AQ1175" s="241"/>
      <c r="AR1175" s="241"/>
      <c r="AS1175" s="241"/>
      <c r="AT1175" s="234" t="s">
        <v>7005</v>
      </c>
      <c r="AU1175" s="234" t="s">
        <v>7085</v>
      </c>
      <c r="AV1175" t="b">
        <v>0</v>
      </c>
      <c r="AW1175" t="b">
        <v>0</v>
      </c>
      <c r="AX1175" s="241"/>
      <c r="AY1175" s="241"/>
      <c r="AZ1175" s="234"/>
      <c r="BA1175" s="234"/>
      <c r="BB1175" s="234"/>
      <c r="BC1175" t="b">
        <v>0</v>
      </c>
      <c r="BD1175" s="234" t="s">
        <v>7008</v>
      </c>
      <c r="BE1175" s="234" t="s">
        <v>7026</v>
      </c>
      <c r="BF1175" s="234" t="s">
        <v>7027</v>
      </c>
      <c r="BG1175" s="234" t="s">
        <v>7028</v>
      </c>
      <c r="BH1175" s="234" t="s">
        <v>55</v>
      </c>
      <c r="BI1175" s="243">
        <v>44573.401956018519</v>
      </c>
      <c r="BJ1175" s="234" t="s">
        <v>442</v>
      </c>
      <c r="BK1175" s="234" t="s">
        <v>451</v>
      </c>
      <c r="BL1175" s="234" t="s">
        <v>451</v>
      </c>
      <c r="BM1175" s="234" t="s">
        <v>451</v>
      </c>
      <c r="BN1175" s="241"/>
      <c r="BO1175" t="b">
        <v>0</v>
      </c>
      <c r="BP1175" t="b">
        <v>0</v>
      </c>
      <c r="BQ1175" t="b">
        <v>0</v>
      </c>
      <c r="BR1175" s="241"/>
      <c r="BS1175" s="241"/>
      <c r="BT1175" s="234" t="s">
        <v>7012</v>
      </c>
      <c r="BU1175" t="b">
        <v>0</v>
      </c>
      <c r="BV1175" s="103"/>
      <c r="BW1175" s="235" t="s">
        <v>14303</v>
      </c>
      <c r="BX1175" s="234" t="s">
        <v>14302</v>
      </c>
      <c r="BY1175" s="234" t="s">
        <v>56</v>
      </c>
      <c r="BZ1175" s="234" t="s">
        <v>7014</v>
      </c>
    </row>
    <row r="1176" spans="1:78" x14ac:dyDescent="0.25">
      <c r="A1176" s="5">
        <v>1020</v>
      </c>
      <c r="B1176" s="234" t="s">
        <v>14304</v>
      </c>
      <c r="C1176" s="234" t="s">
        <v>14305</v>
      </c>
      <c r="D1176" s="234"/>
      <c r="E1176" s="234" t="s">
        <v>11486</v>
      </c>
      <c r="F1176" s="234" t="s">
        <v>2991</v>
      </c>
      <c r="G1176" s="234" t="s">
        <v>7034</v>
      </c>
      <c r="H1176" s="234" t="s">
        <v>7034</v>
      </c>
      <c r="I1176" s="242"/>
      <c r="J1176" s="242">
        <v>44165</v>
      </c>
      <c r="K1176" s="234" t="s">
        <v>7430</v>
      </c>
      <c r="L1176" s="242">
        <v>44176</v>
      </c>
      <c r="M1176" s="234" t="s">
        <v>6996</v>
      </c>
      <c r="N1176" s="234" t="s">
        <v>14306</v>
      </c>
      <c r="O1176" s="234" t="s">
        <v>11488</v>
      </c>
      <c r="P1176" s="234" t="s">
        <v>6999</v>
      </c>
      <c r="Q1176" s="234"/>
      <c r="R1176" s="234" t="s">
        <v>451</v>
      </c>
      <c r="S1176" t="b">
        <v>0</v>
      </c>
      <c r="T1176" s="242"/>
      <c r="U1176" s="103">
        <v>1</v>
      </c>
      <c r="V1176" s="234" t="s">
        <v>272</v>
      </c>
      <c r="W1176" s="103">
        <v>10</v>
      </c>
      <c r="X1176" s="234" t="s">
        <v>272</v>
      </c>
      <c r="Y1176" s="242"/>
      <c r="Z1176" s="242"/>
      <c r="AA1176" s="103"/>
      <c r="AB1176" s="234"/>
      <c r="AC1176" s="243">
        <v>44253.480486111112</v>
      </c>
      <c r="AD1176" s="234" t="s">
        <v>12763</v>
      </c>
      <c r="AE1176" s="235" t="s">
        <v>14307</v>
      </c>
      <c r="AF1176" s="237"/>
      <c r="AG1176" s="234" t="s">
        <v>482</v>
      </c>
      <c r="AH1176" s="241"/>
      <c r="AI1176" t="b">
        <v>1</v>
      </c>
      <c r="AJ1176" t="b">
        <v>0</v>
      </c>
      <c r="AK1176" s="234"/>
      <c r="AL1176" s="103"/>
      <c r="AM1176" t="b">
        <v>0</v>
      </c>
      <c r="AN1176" s="234"/>
      <c r="AO1176" s="103"/>
      <c r="AP1176" s="241"/>
      <c r="AQ1176" s="241"/>
      <c r="AR1176" s="241"/>
      <c r="AS1176" s="241"/>
      <c r="AT1176" s="234"/>
      <c r="AU1176" s="234" t="s">
        <v>7085</v>
      </c>
      <c r="AV1176" t="b">
        <v>0</v>
      </c>
      <c r="AW1176" t="b">
        <v>0</v>
      </c>
      <c r="AX1176" s="241"/>
      <c r="AY1176" s="241"/>
      <c r="AZ1176" s="234"/>
      <c r="BA1176" s="234"/>
      <c r="BB1176" s="234"/>
      <c r="BC1176" t="b">
        <v>1</v>
      </c>
      <c r="BD1176" s="234" t="s">
        <v>7008</v>
      </c>
      <c r="BE1176" s="234" t="s">
        <v>7045</v>
      </c>
      <c r="BF1176" s="234" t="s">
        <v>7027</v>
      </c>
      <c r="BG1176" s="234" t="s">
        <v>7010</v>
      </c>
      <c r="BH1176" s="234" t="s">
        <v>55</v>
      </c>
      <c r="BI1176" s="243">
        <v>44573.401956018519</v>
      </c>
      <c r="BJ1176" s="234" t="s">
        <v>442</v>
      </c>
      <c r="BK1176" s="234" t="s">
        <v>451</v>
      </c>
      <c r="BL1176" s="234" t="s">
        <v>451</v>
      </c>
      <c r="BM1176" s="234" t="s">
        <v>451</v>
      </c>
      <c r="BN1176" s="241"/>
      <c r="BO1176" t="b">
        <v>0</v>
      </c>
      <c r="BP1176" t="b">
        <v>0</v>
      </c>
      <c r="BQ1176" t="b">
        <v>0</v>
      </c>
      <c r="BR1176" s="241"/>
      <c r="BS1176" s="241"/>
      <c r="BT1176" s="234" t="s">
        <v>7047</v>
      </c>
      <c r="BU1176" t="b">
        <v>0</v>
      </c>
      <c r="BV1176" s="103"/>
      <c r="BW1176" s="235" t="s">
        <v>14308</v>
      </c>
      <c r="BX1176" s="234" t="s">
        <v>14307</v>
      </c>
      <c r="BY1176" s="234" t="s">
        <v>56</v>
      </c>
      <c r="BZ1176" s="234" t="s">
        <v>7014</v>
      </c>
    </row>
    <row r="1177" spans="1:78" x14ac:dyDescent="0.25">
      <c r="A1177" s="5">
        <v>1019</v>
      </c>
      <c r="B1177" s="234" t="s">
        <v>14309</v>
      </c>
      <c r="C1177" s="234" t="s">
        <v>14310</v>
      </c>
      <c r="D1177" s="234" t="s">
        <v>9165</v>
      </c>
      <c r="E1177" s="234" t="s">
        <v>13466</v>
      </c>
      <c r="F1177" s="234" t="s">
        <v>7156</v>
      </c>
      <c r="G1177" s="234" t="s">
        <v>7017</v>
      </c>
      <c r="H1177" s="234" t="s">
        <v>7856</v>
      </c>
      <c r="I1177" s="242"/>
      <c r="J1177" s="242">
        <v>44175</v>
      </c>
      <c r="K1177" s="234" t="s">
        <v>7430</v>
      </c>
      <c r="L1177" s="242">
        <v>44182</v>
      </c>
      <c r="M1177" s="234" t="s">
        <v>6996</v>
      </c>
      <c r="N1177" s="234" t="s">
        <v>9167</v>
      </c>
      <c r="O1177" s="234" t="s">
        <v>9168</v>
      </c>
      <c r="P1177" s="234" t="s">
        <v>6999</v>
      </c>
      <c r="Q1177" s="234"/>
      <c r="R1177" s="234" t="s">
        <v>451</v>
      </c>
      <c r="S1177" t="b">
        <v>0</v>
      </c>
      <c r="T1177" s="242"/>
      <c r="U1177" s="103">
        <v>60</v>
      </c>
      <c r="V1177" s="234" t="s">
        <v>272</v>
      </c>
      <c r="W1177" s="103">
        <v>60</v>
      </c>
      <c r="X1177" s="234" t="s">
        <v>272</v>
      </c>
      <c r="Y1177" s="242"/>
      <c r="Z1177" s="242"/>
      <c r="AA1177" s="103"/>
      <c r="AB1177" s="234" t="s">
        <v>9169</v>
      </c>
      <c r="AC1177" s="243">
        <v>44253.480474537035</v>
      </c>
      <c r="AD1177" s="234" t="s">
        <v>12763</v>
      </c>
      <c r="AE1177" s="235" t="s">
        <v>14311</v>
      </c>
      <c r="AF1177" s="237"/>
      <c r="AG1177" s="234" t="s">
        <v>482</v>
      </c>
      <c r="AH1177" s="241"/>
      <c r="AI1177" t="b">
        <v>1</v>
      </c>
      <c r="AJ1177" t="b">
        <v>0</v>
      </c>
      <c r="AK1177" s="234"/>
      <c r="AL1177" s="103"/>
      <c r="AM1177" t="b">
        <v>0</v>
      </c>
      <c r="AN1177" s="234"/>
      <c r="AO1177" s="103"/>
      <c r="AP1177" s="241"/>
      <c r="AQ1177" s="241"/>
      <c r="AR1177" s="241"/>
      <c r="AS1177" s="241"/>
      <c r="AT1177" s="234" t="s">
        <v>7005</v>
      </c>
      <c r="AU1177" s="234" t="s">
        <v>7085</v>
      </c>
      <c r="AV1177" t="b">
        <v>0</v>
      </c>
      <c r="AW1177" t="b">
        <v>0</v>
      </c>
      <c r="AX1177" s="241"/>
      <c r="AY1177" s="241"/>
      <c r="AZ1177" s="234"/>
      <c r="BA1177" s="234"/>
      <c r="BB1177" s="234"/>
      <c r="BC1177" t="b">
        <v>0</v>
      </c>
      <c r="BD1177" s="234" t="s">
        <v>7008</v>
      </c>
      <c r="BE1177" s="234" t="s">
        <v>7026</v>
      </c>
      <c r="BF1177" s="234" t="s">
        <v>7027</v>
      </c>
      <c r="BG1177" s="234" t="s">
        <v>7028</v>
      </c>
      <c r="BH1177" s="234" t="s">
        <v>55</v>
      </c>
      <c r="BI1177" s="243">
        <v>44573.401944444442</v>
      </c>
      <c r="BJ1177" s="234" t="s">
        <v>442</v>
      </c>
      <c r="BK1177" s="234" t="s">
        <v>451</v>
      </c>
      <c r="BL1177" s="234" t="s">
        <v>451</v>
      </c>
      <c r="BM1177" s="234" t="s">
        <v>451</v>
      </c>
      <c r="BN1177" s="241"/>
      <c r="BO1177" t="b">
        <v>0</v>
      </c>
      <c r="BP1177" t="b">
        <v>0</v>
      </c>
      <c r="BQ1177" t="b">
        <v>0</v>
      </c>
      <c r="BR1177" s="241"/>
      <c r="BS1177" s="241"/>
      <c r="BT1177" s="234" t="s">
        <v>7012</v>
      </c>
      <c r="BU1177" t="b">
        <v>0</v>
      </c>
      <c r="BV1177" s="103"/>
      <c r="BW1177" s="235" t="s">
        <v>14312</v>
      </c>
      <c r="BX1177" s="234" t="s">
        <v>14311</v>
      </c>
      <c r="BY1177" s="234" t="s">
        <v>56</v>
      </c>
      <c r="BZ1177" s="234" t="s">
        <v>7014</v>
      </c>
    </row>
    <row r="1178" spans="1:78" x14ac:dyDescent="0.25">
      <c r="A1178" s="5">
        <v>1018</v>
      </c>
      <c r="B1178" s="234" t="s">
        <v>14313</v>
      </c>
      <c r="C1178" s="234" t="s">
        <v>14314</v>
      </c>
      <c r="D1178" s="234" t="s">
        <v>14315</v>
      </c>
      <c r="E1178" s="234" t="s">
        <v>14316</v>
      </c>
      <c r="F1178" s="234" t="s">
        <v>7156</v>
      </c>
      <c r="G1178" s="234" t="s">
        <v>7244</v>
      </c>
      <c r="H1178" s="234" t="s">
        <v>6994</v>
      </c>
      <c r="I1178" s="242"/>
      <c r="J1178" s="242">
        <v>44167</v>
      </c>
      <c r="K1178" s="234" t="s">
        <v>7430</v>
      </c>
      <c r="L1178" s="242">
        <v>44175</v>
      </c>
      <c r="M1178" s="234" t="s">
        <v>6996</v>
      </c>
      <c r="N1178" s="234" t="s">
        <v>14317</v>
      </c>
      <c r="O1178" s="234" t="s">
        <v>9585</v>
      </c>
      <c r="P1178" s="234" t="s">
        <v>6999</v>
      </c>
      <c r="Q1178" s="234"/>
      <c r="R1178" s="234" t="s">
        <v>451</v>
      </c>
      <c r="S1178" t="b">
        <v>0</v>
      </c>
      <c r="T1178" s="242"/>
      <c r="U1178" s="103">
        <v>90</v>
      </c>
      <c r="V1178" s="234" t="s">
        <v>272</v>
      </c>
      <c r="W1178" s="103">
        <v>90</v>
      </c>
      <c r="X1178" s="234" t="s">
        <v>272</v>
      </c>
      <c r="Y1178" s="242"/>
      <c r="Z1178" s="242"/>
      <c r="AA1178" s="103"/>
      <c r="AB1178" s="234" t="s">
        <v>14318</v>
      </c>
      <c r="AC1178" s="243">
        <v>44253.480428240742</v>
      </c>
      <c r="AD1178" s="234" t="s">
        <v>12763</v>
      </c>
      <c r="AE1178" s="235" t="s">
        <v>14319</v>
      </c>
      <c r="AF1178" s="237"/>
      <c r="AG1178" s="234" t="s">
        <v>482</v>
      </c>
      <c r="AH1178" s="241"/>
      <c r="AI1178" t="b">
        <v>1</v>
      </c>
      <c r="AJ1178" t="b">
        <v>0</v>
      </c>
      <c r="AK1178" s="234"/>
      <c r="AL1178" s="103"/>
      <c r="AM1178" t="b">
        <v>0</v>
      </c>
      <c r="AN1178" s="234"/>
      <c r="AO1178" s="103"/>
      <c r="AP1178" s="241"/>
      <c r="AQ1178" s="241"/>
      <c r="AR1178" s="241"/>
      <c r="AS1178" s="241"/>
      <c r="AT1178" s="234" t="s">
        <v>7005</v>
      </c>
      <c r="AU1178" s="234" t="s">
        <v>7085</v>
      </c>
      <c r="AV1178" t="b">
        <v>0</v>
      </c>
      <c r="AW1178" t="b">
        <v>0</v>
      </c>
      <c r="AX1178" s="241"/>
      <c r="AY1178" s="241"/>
      <c r="AZ1178" s="234"/>
      <c r="BA1178" s="234"/>
      <c r="BB1178" s="234"/>
      <c r="BC1178" t="b">
        <v>0</v>
      </c>
      <c r="BD1178" s="234" t="s">
        <v>7008</v>
      </c>
      <c r="BE1178" s="234" t="s">
        <v>7009</v>
      </c>
      <c r="BF1178" s="234" t="s">
        <v>7027</v>
      </c>
      <c r="BG1178" s="234" t="s">
        <v>8373</v>
      </c>
      <c r="BH1178" s="234" t="s">
        <v>55</v>
      </c>
      <c r="BI1178" s="243">
        <v>44573.402777777781</v>
      </c>
      <c r="BJ1178" s="234" t="s">
        <v>442</v>
      </c>
      <c r="BK1178" s="234" t="s">
        <v>451</v>
      </c>
      <c r="BL1178" s="234" t="s">
        <v>451</v>
      </c>
      <c r="BM1178" s="234" t="s">
        <v>451</v>
      </c>
      <c r="BN1178" s="241"/>
      <c r="BO1178" t="b">
        <v>0</v>
      </c>
      <c r="BP1178" t="b">
        <v>0</v>
      </c>
      <c r="BQ1178" t="b">
        <v>0</v>
      </c>
      <c r="BR1178" s="241"/>
      <c r="BS1178" s="241"/>
      <c r="BT1178" s="234" t="s">
        <v>7012</v>
      </c>
      <c r="BU1178" t="b">
        <v>0</v>
      </c>
      <c r="BV1178" s="103"/>
      <c r="BW1178" s="235" t="s">
        <v>14320</v>
      </c>
      <c r="BX1178" s="234" t="s">
        <v>14321</v>
      </c>
      <c r="BY1178" s="234" t="s">
        <v>56</v>
      </c>
      <c r="BZ1178" s="234" t="s">
        <v>7014</v>
      </c>
    </row>
    <row r="1179" spans="1:78" x14ac:dyDescent="0.25">
      <c r="A1179" s="5">
        <v>1017</v>
      </c>
      <c r="B1179" s="234" t="s">
        <v>14322</v>
      </c>
      <c r="C1179" s="234" t="s">
        <v>14323</v>
      </c>
      <c r="D1179" s="234" t="s">
        <v>7124</v>
      </c>
      <c r="E1179" s="234" t="s">
        <v>7124</v>
      </c>
      <c r="F1179" s="234" t="s">
        <v>7156</v>
      </c>
      <c r="G1179" s="234" t="s">
        <v>7279</v>
      </c>
      <c r="H1179" s="234" t="s">
        <v>6994</v>
      </c>
      <c r="I1179" s="242"/>
      <c r="J1179" s="242">
        <v>44174</v>
      </c>
      <c r="K1179" s="234" t="s">
        <v>7430</v>
      </c>
      <c r="L1179" s="242">
        <v>44182</v>
      </c>
      <c r="M1179" s="234" t="s">
        <v>6996</v>
      </c>
      <c r="N1179" s="234" t="s">
        <v>7126</v>
      </c>
      <c r="O1179" s="234" t="s">
        <v>11949</v>
      </c>
      <c r="P1179" s="234" t="s">
        <v>6999</v>
      </c>
      <c r="Q1179" s="234"/>
      <c r="R1179" s="234" t="s">
        <v>451</v>
      </c>
      <c r="S1179" t="b">
        <v>0</v>
      </c>
      <c r="T1179" s="242"/>
      <c r="U1179" s="103">
        <v>1</v>
      </c>
      <c r="V1179" s="234" t="s">
        <v>272</v>
      </c>
      <c r="W1179" s="103">
        <v>1</v>
      </c>
      <c r="X1179" s="234" t="s">
        <v>272</v>
      </c>
      <c r="Y1179" s="242"/>
      <c r="Z1179" s="242"/>
      <c r="AA1179" s="103"/>
      <c r="AB1179" s="234" t="s">
        <v>7128</v>
      </c>
      <c r="AC1179" s="243">
        <v>44253.480416666665</v>
      </c>
      <c r="AD1179" s="234" t="s">
        <v>12763</v>
      </c>
      <c r="AE1179" s="235" t="s">
        <v>14324</v>
      </c>
      <c r="AF1179" s="237"/>
      <c r="AG1179" s="234" t="s">
        <v>482</v>
      </c>
      <c r="AH1179" s="241"/>
      <c r="AI1179" t="b">
        <v>1</v>
      </c>
      <c r="AJ1179" t="b">
        <v>0</v>
      </c>
      <c r="AK1179" s="234"/>
      <c r="AL1179" s="103"/>
      <c r="AM1179" t="b">
        <v>0</v>
      </c>
      <c r="AN1179" s="234"/>
      <c r="AO1179" s="103"/>
      <c r="AP1179" s="241"/>
      <c r="AQ1179" s="241"/>
      <c r="AR1179" s="241"/>
      <c r="AS1179" s="241"/>
      <c r="AT1179" s="234" t="s">
        <v>7005</v>
      </c>
      <c r="AU1179" s="234" t="s">
        <v>7085</v>
      </c>
      <c r="AV1179" t="b">
        <v>0</v>
      </c>
      <c r="AW1179" t="b">
        <v>0</v>
      </c>
      <c r="AX1179" s="241"/>
      <c r="AY1179" s="241"/>
      <c r="AZ1179" s="234"/>
      <c r="BA1179" s="234"/>
      <c r="BB1179" s="234"/>
      <c r="BC1179" t="b">
        <v>0</v>
      </c>
      <c r="BD1179" s="234" t="s">
        <v>7008</v>
      </c>
      <c r="BE1179" s="234" t="s">
        <v>7009</v>
      </c>
      <c r="BF1179" s="234" t="s">
        <v>7027</v>
      </c>
      <c r="BG1179" s="234" t="s">
        <v>7028</v>
      </c>
      <c r="BH1179" s="234" t="s">
        <v>55</v>
      </c>
      <c r="BI1179" s="243">
        <v>44573.401944444442</v>
      </c>
      <c r="BJ1179" s="234" t="s">
        <v>442</v>
      </c>
      <c r="BK1179" s="234" t="s">
        <v>451</v>
      </c>
      <c r="BL1179" s="234" t="s">
        <v>451</v>
      </c>
      <c r="BM1179" s="234" t="s">
        <v>451</v>
      </c>
      <c r="BN1179" s="241"/>
      <c r="BO1179" t="b">
        <v>0</v>
      </c>
      <c r="BP1179" t="b">
        <v>0</v>
      </c>
      <c r="BQ1179" t="b">
        <v>0</v>
      </c>
      <c r="BR1179" s="241"/>
      <c r="BS1179" s="241"/>
      <c r="BT1179" s="234" t="s">
        <v>7012</v>
      </c>
      <c r="BU1179" t="b">
        <v>0</v>
      </c>
      <c r="BV1179" s="103"/>
      <c r="BW1179" s="235" t="s">
        <v>14325</v>
      </c>
      <c r="BX1179" s="234" t="s">
        <v>14324</v>
      </c>
      <c r="BY1179" s="234" t="s">
        <v>56</v>
      </c>
      <c r="BZ1179" s="234" t="s">
        <v>7014</v>
      </c>
    </row>
    <row r="1180" spans="1:78" x14ac:dyDescent="0.25">
      <c r="A1180" s="5">
        <v>1016</v>
      </c>
      <c r="B1180" s="234" t="s">
        <v>14326</v>
      </c>
      <c r="C1180" s="234" t="s">
        <v>14327</v>
      </c>
      <c r="D1180" s="234" t="s">
        <v>9917</v>
      </c>
      <c r="E1180" s="234" t="s">
        <v>11748</v>
      </c>
      <c r="F1180" s="234" t="s">
        <v>7156</v>
      </c>
      <c r="G1180" s="234" t="s">
        <v>7856</v>
      </c>
      <c r="H1180" s="234" t="s">
        <v>7018</v>
      </c>
      <c r="I1180" s="242"/>
      <c r="J1180" s="242">
        <v>44175</v>
      </c>
      <c r="K1180" s="234" t="s">
        <v>7430</v>
      </c>
      <c r="L1180" s="242">
        <v>44175</v>
      </c>
      <c r="M1180" s="234" t="s">
        <v>6996</v>
      </c>
      <c r="N1180" s="234" t="s">
        <v>9919</v>
      </c>
      <c r="O1180" s="234" t="s">
        <v>9920</v>
      </c>
      <c r="P1180" s="234" t="s">
        <v>6999</v>
      </c>
      <c r="Q1180" s="234"/>
      <c r="R1180" s="234" t="s">
        <v>451</v>
      </c>
      <c r="S1180" t="b">
        <v>0</v>
      </c>
      <c r="T1180" s="242"/>
      <c r="U1180" s="103">
        <v>1</v>
      </c>
      <c r="V1180" s="234" t="s">
        <v>272</v>
      </c>
      <c r="W1180" s="103">
        <v>1</v>
      </c>
      <c r="X1180" s="234" t="s">
        <v>272</v>
      </c>
      <c r="Y1180" s="242"/>
      <c r="Z1180" s="242"/>
      <c r="AA1180" s="103"/>
      <c r="AB1180" s="234" t="s">
        <v>9921</v>
      </c>
      <c r="AC1180" s="243">
        <v>44253.480393518519</v>
      </c>
      <c r="AD1180" s="234" t="s">
        <v>12763</v>
      </c>
      <c r="AE1180" s="235" t="s">
        <v>14328</v>
      </c>
      <c r="AF1180" s="237"/>
      <c r="AG1180" s="234" t="s">
        <v>482</v>
      </c>
      <c r="AH1180" s="241"/>
      <c r="AI1180" t="b">
        <v>1</v>
      </c>
      <c r="AJ1180" t="b">
        <v>0</v>
      </c>
      <c r="AK1180" s="234"/>
      <c r="AL1180" s="103"/>
      <c r="AM1180" t="b">
        <v>0</v>
      </c>
      <c r="AN1180" s="234"/>
      <c r="AO1180" s="103"/>
      <c r="AP1180" s="241"/>
      <c r="AQ1180" s="241"/>
      <c r="AR1180" s="241"/>
      <c r="AS1180" s="241"/>
      <c r="AT1180" s="234" t="s">
        <v>7005</v>
      </c>
      <c r="AU1180" s="234" t="s">
        <v>7085</v>
      </c>
      <c r="AV1180" t="b">
        <v>0</v>
      </c>
      <c r="AW1180" t="b">
        <v>0</v>
      </c>
      <c r="AX1180" s="241"/>
      <c r="AY1180" s="241"/>
      <c r="AZ1180" s="234"/>
      <c r="BA1180" s="234"/>
      <c r="BB1180" s="234"/>
      <c r="BC1180" t="b">
        <v>0</v>
      </c>
      <c r="BD1180" s="234" t="s">
        <v>7008</v>
      </c>
      <c r="BE1180" s="234" t="s">
        <v>7026</v>
      </c>
      <c r="BF1180" s="234" t="s">
        <v>7027</v>
      </c>
      <c r="BG1180" s="234" t="s">
        <v>7010</v>
      </c>
      <c r="BH1180" s="234" t="s">
        <v>55</v>
      </c>
      <c r="BI1180" s="243">
        <v>44573.401932870373</v>
      </c>
      <c r="BJ1180" s="234" t="s">
        <v>442</v>
      </c>
      <c r="BK1180" s="234" t="s">
        <v>451</v>
      </c>
      <c r="BL1180" s="234" t="s">
        <v>451</v>
      </c>
      <c r="BM1180" s="234" t="s">
        <v>451</v>
      </c>
      <c r="BN1180" s="241"/>
      <c r="BO1180" t="b">
        <v>0</v>
      </c>
      <c r="BP1180" t="b">
        <v>0</v>
      </c>
      <c r="BQ1180" t="b">
        <v>0</v>
      </c>
      <c r="BR1180" s="241"/>
      <c r="BS1180" s="241"/>
      <c r="BT1180" s="234" t="s">
        <v>7012</v>
      </c>
      <c r="BU1180" t="b">
        <v>0</v>
      </c>
      <c r="BV1180" s="103"/>
      <c r="BW1180" s="235" t="s">
        <v>14329</v>
      </c>
      <c r="BX1180" s="234" t="s">
        <v>14328</v>
      </c>
      <c r="BY1180" s="234" t="s">
        <v>56</v>
      </c>
      <c r="BZ1180" s="234" t="s">
        <v>7014</v>
      </c>
    </row>
    <row r="1181" spans="1:78" x14ac:dyDescent="0.25">
      <c r="A1181" s="5">
        <v>1015</v>
      </c>
      <c r="B1181" s="234" t="s">
        <v>14330</v>
      </c>
      <c r="C1181" s="234" t="s">
        <v>14331</v>
      </c>
      <c r="D1181" s="234" t="s">
        <v>8621</v>
      </c>
      <c r="E1181" s="234" t="s">
        <v>8621</v>
      </c>
      <c r="F1181" s="234" t="s">
        <v>7156</v>
      </c>
      <c r="G1181" s="234" t="s">
        <v>7017</v>
      </c>
      <c r="H1181" s="234" t="s">
        <v>7856</v>
      </c>
      <c r="I1181" s="242"/>
      <c r="J1181" s="242">
        <v>44174</v>
      </c>
      <c r="K1181" s="234" t="s">
        <v>7430</v>
      </c>
      <c r="L1181" s="242">
        <v>44181</v>
      </c>
      <c r="M1181" s="234" t="s">
        <v>7264</v>
      </c>
      <c r="N1181" s="234" t="s">
        <v>8623</v>
      </c>
      <c r="O1181" s="234" t="s">
        <v>8624</v>
      </c>
      <c r="P1181" s="234" t="s">
        <v>6999</v>
      </c>
      <c r="Q1181" s="234"/>
      <c r="R1181" s="234" t="s">
        <v>451</v>
      </c>
      <c r="S1181" t="b">
        <v>0</v>
      </c>
      <c r="T1181" s="242"/>
      <c r="U1181" s="103">
        <v>68</v>
      </c>
      <c r="V1181" s="234" t="s">
        <v>272</v>
      </c>
      <c r="W1181" s="103">
        <v>68</v>
      </c>
      <c r="X1181" s="234" t="s">
        <v>272</v>
      </c>
      <c r="Y1181" s="242"/>
      <c r="Z1181" s="242"/>
      <c r="AA1181" s="103"/>
      <c r="AB1181" s="234" t="s">
        <v>8625</v>
      </c>
      <c r="AC1181" s="243">
        <v>44253.480370370373</v>
      </c>
      <c r="AD1181" s="234" t="s">
        <v>12763</v>
      </c>
      <c r="AE1181" s="235" t="s">
        <v>14332</v>
      </c>
      <c r="AF1181" s="237"/>
      <c r="AG1181" s="234" t="s">
        <v>482</v>
      </c>
      <c r="AH1181" s="241"/>
      <c r="AI1181" t="b">
        <v>1</v>
      </c>
      <c r="AJ1181" t="b">
        <v>0</v>
      </c>
      <c r="AK1181" s="234"/>
      <c r="AL1181" s="103"/>
      <c r="AM1181" t="b">
        <v>0</v>
      </c>
      <c r="AN1181" s="234"/>
      <c r="AO1181" s="103"/>
      <c r="AP1181" s="241"/>
      <c r="AQ1181" s="241"/>
      <c r="AR1181" s="241"/>
      <c r="AS1181" s="241"/>
      <c r="AT1181" s="234" t="s">
        <v>7005</v>
      </c>
      <c r="AU1181" s="234" t="s">
        <v>7085</v>
      </c>
      <c r="AV1181" t="b">
        <v>0</v>
      </c>
      <c r="AW1181" t="b">
        <v>0</v>
      </c>
      <c r="AX1181" s="241"/>
      <c r="AY1181" s="241"/>
      <c r="AZ1181" s="234"/>
      <c r="BA1181" s="234"/>
      <c r="BB1181" s="234"/>
      <c r="BC1181" t="b">
        <v>0</v>
      </c>
      <c r="BD1181" s="234" t="s">
        <v>7270</v>
      </c>
      <c r="BE1181" s="234" t="s">
        <v>7026</v>
      </c>
      <c r="BF1181" s="234" t="s">
        <v>7027</v>
      </c>
      <c r="BG1181" s="234" t="s">
        <v>7028</v>
      </c>
      <c r="BH1181" s="234" t="s">
        <v>55</v>
      </c>
      <c r="BI1181" s="243">
        <v>44573.401932870373</v>
      </c>
      <c r="BJ1181" s="234" t="s">
        <v>442</v>
      </c>
      <c r="BK1181" s="234" t="s">
        <v>451</v>
      </c>
      <c r="BL1181" s="234" t="s">
        <v>451</v>
      </c>
      <c r="BM1181" s="234" t="s">
        <v>451</v>
      </c>
      <c r="BN1181" s="241"/>
      <c r="BO1181" t="b">
        <v>0</v>
      </c>
      <c r="BP1181" t="b">
        <v>0</v>
      </c>
      <c r="BQ1181" t="b">
        <v>0</v>
      </c>
      <c r="BR1181" s="241"/>
      <c r="BS1181" s="241"/>
      <c r="BT1181" s="234" t="s">
        <v>7012</v>
      </c>
      <c r="BU1181" t="b">
        <v>0</v>
      </c>
      <c r="BV1181" s="103"/>
      <c r="BW1181" s="235" t="s">
        <v>14333</v>
      </c>
      <c r="BX1181" s="234" t="s">
        <v>14332</v>
      </c>
      <c r="BY1181" s="234" t="s">
        <v>56</v>
      </c>
      <c r="BZ1181" s="234" t="s">
        <v>7014</v>
      </c>
    </row>
    <row r="1182" spans="1:78" x14ac:dyDescent="0.25">
      <c r="A1182" s="5">
        <v>1014</v>
      </c>
      <c r="B1182" s="234" t="s">
        <v>14334</v>
      </c>
      <c r="C1182" s="234" t="s">
        <v>14335</v>
      </c>
      <c r="D1182" s="234"/>
      <c r="E1182" s="234" t="s">
        <v>14336</v>
      </c>
      <c r="F1182" s="234" t="s">
        <v>6993</v>
      </c>
      <c r="G1182" s="234" t="s">
        <v>10829</v>
      </c>
      <c r="H1182" s="234" t="s">
        <v>7856</v>
      </c>
      <c r="I1182" s="242"/>
      <c r="J1182" s="242">
        <v>44174</v>
      </c>
      <c r="K1182" s="234" t="s">
        <v>7430</v>
      </c>
      <c r="L1182" s="242">
        <v>44182</v>
      </c>
      <c r="M1182" s="234" t="s">
        <v>6996</v>
      </c>
      <c r="N1182" s="234" t="s">
        <v>14337</v>
      </c>
      <c r="O1182" s="234" t="s">
        <v>7620</v>
      </c>
      <c r="P1182" s="234" t="s">
        <v>6999</v>
      </c>
      <c r="Q1182" s="234"/>
      <c r="R1182" s="234" t="s">
        <v>451</v>
      </c>
      <c r="S1182" t="b">
        <v>0</v>
      </c>
      <c r="T1182" s="242"/>
      <c r="U1182" s="103">
        <v>12</v>
      </c>
      <c r="V1182" s="234" t="s">
        <v>272</v>
      </c>
      <c r="W1182" s="103">
        <v>12</v>
      </c>
      <c r="X1182" s="234" t="s">
        <v>272</v>
      </c>
      <c r="Y1182" s="242"/>
      <c r="Z1182" s="242"/>
      <c r="AA1182" s="103"/>
      <c r="AB1182" s="234"/>
      <c r="AC1182" s="243">
        <v>44253.480347222219</v>
      </c>
      <c r="AD1182" s="234" t="s">
        <v>12763</v>
      </c>
      <c r="AE1182" s="235" t="s">
        <v>14338</v>
      </c>
      <c r="AF1182" s="237"/>
      <c r="AG1182" s="234" t="s">
        <v>482</v>
      </c>
      <c r="AH1182" s="241"/>
      <c r="AI1182" t="b">
        <v>1</v>
      </c>
      <c r="AJ1182" t="b">
        <v>0</v>
      </c>
      <c r="AK1182" s="234"/>
      <c r="AL1182" s="103"/>
      <c r="AM1182" t="b">
        <v>0</v>
      </c>
      <c r="AN1182" s="234"/>
      <c r="AO1182" s="103"/>
      <c r="AP1182" s="241"/>
      <c r="AQ1182" s="241"/>
      <c r="AR1182" s="241"/>
      <c r="AS1182" s="241"/>
      <c r="AT1182" s="234"/>
      <c r="AU1182" s="234" t="s">
        <v>7085</v>
      </c>
      <c r="AV1182" t="b">
        <v>0</v>
      </c>
      <c r="AW1182" t="b">
        <v>0</v>
      </c>
      <c r="AX1182" s="241"/>
      <c r="AY1182" s="241"/>
      <c r="AZ1182" s="234"/>
      <c r="BA1182" s="234"/>
      <c r="BB1182" s="234"/>
      <c r="BC1182" t="b">
        <v>1</v>
      </c>
      <c r="BD1182" s="234" t="s">
        <v>7008</v>
      </c>
      <c r="BE1182" s="234" t="s">
        <v>7026</v>
      </c>
      <c r="BF1182" s="234" t="s">
        <v>7027</v>
      </c>
      <c r="BG1182" s="234" t="s">
        <v>7028</v>
      </c>
      <c r="BH1182" s="234" t="s">
        <v>55</v>
      </c>
      <c r="BI1182" s="243">
        <v>44573.401932870373</v>
      </c>
      <c r="BJ1182" s="234" t="s">
        <v>442</v>
      </c>
      <c r="BK1182" s="234" t="s">
        <v>451</v>
      </c>
      <c r="BL1182" s="234" t="s">
        <v>451</v>
      </c>
      <c r="BM1182" s="234" t="s">
        <v>451</v>
      </c>
      <c r="BN1182" s="241"/>
      <c r="BO1182" t="b">
        <v>0</v>
      </c>
      <c r="BP1182" t="b">
        <v>0</v>
      </c>
      <c r="BQ1182" t="b">
        <v>0</v>
      </c>
      <c r="BR1182" s="241"/>
      <c r="BS1182" s="241"/>
      <c r="BT1182" s="234" t="s">
        <v>7012</v>
      </c>
      <c r="BU1182" t="b">
        <v>0</v>
      </c>
      <c r="BV1182" s="103"/>
      <c r="BW1182" s="235" t="s">
        <v>14339</v>
      </c>
      <c r="BX1182" s="234" t="s">
        <v>14338</v>
      </c>
      <c r="BY1182" s="234" t="s">
        <v>56</v>
      </c>
      <c r="BZ1182" s="234" t="s">
        <v>7014</v>
      </c>
    </row>
    <row r="1183" spans="1:78" x14ac:dyDescent="0.25">
      <c r="A1183" s="5">
        <v>1013</v>
      </c>
      <c r="B1183" s="234" t="s">
        <v>14340</v>
      </c>
      <c r="C1183" s="234" t="s">
        <v>14341</v>
      </c>
      <c r="D1183" s="234"/>
      <c r="E1183" s="234" t="s">
        <v>14342</v>
      </c>
      <c r="F1183" s="234" t="s">
        <v>7156</v>
      </c>
      <c r="G1183" s="234" t="s">
        <v>7018</v>
      </c>
      <c r="H1183" s="234" t="s">
        <v>7856</v>
      </c>
      <c r="I1183" s="242"/>
      <c r="J1183" s="242">
        <v>44158</v>
      </c>
      <c r="K1183" s="234" t="s">
        <v>7430</v>
      </c>
      <c r="L1183" s="242">
        <v>44176</v>
      </c>
      <c r="M1183" s="234" t="s">
        <v>7179</v>
      </c>
      <c r="N1183" s="234" t="s">
        <v>7430</v>
      </c>
      <c r="O1183" s="234" t="s">
        <v>14343</v>
      </c>
      <c r="P1183" s="234" t="s">
        <v>6999</v>
      </c>
      <c r="Q1183" s="234"/>
      <c r="R1183" s="234" t="s">
        <v>451</v>
      </c>
      <c r="S1183" t="b">
        <v>0</v>
      </c>
      <c r="T1183" s="242"/>
      <c r="U1183" s="103">
        <v>380</v>
      </c>
      <c r="V1183" s="234" t="s">
        <v>272</v>
      </c>
      <c r="W1183" s="103">
        <v>380</v>
      </c>
      <c r="X1183" s="234" t="s">
        <v>272</v>
      </c>
      <c r="Y1183" s="242"/>
      <c r="Z1183" s="242"/>
      <c r="AA1183" s="103"/>
      <c r="AB1183" s="234"/>
      <c r="AC1183" s="243">
        <v>44253.480324074073</v>
      </c>
      <c r="AD1183" s="234" t="s">
        <v>12763</v>
      </c>
      <c r="AE1183" s="235" t="s">
        <v>14344</v>
      </c>
      <c r="AF1183" s="237"/>
      <c r="AG1183" s="234" t="s">
        <v>482</v>
      </c>
      <c r="AH1183" s="241"/>
      <c r="AI1183" t="b">
        <v>1</v>
      </c>
      <c r="AJ1183" t="b">
        <v>0</v>
      </c>
      <c r="AK1183" s="234"/>
      <c r="AL1183" s="103"/>
      <c r="AM1183" t="b">
        <v>0</v>
      </c>
      <c r="AN1183" s="234"/>
      <c r="AO1183" s="103"/>
      <c r="AP1183" s="241"/>
      <c r="AQ1183" s="241"/>
      <c r="AR1183" s="241"/>
      <c r="AS1183" s="241"/>
      <c r="AT1183" s="234"/>
      <c r="AU1183" s="234" t="s">
        <v>7085</v>
      </c>
      <c r="AV1183" t="b">
        <v>0</v>
      </c>
      <c r="AW1183" t="b">
        <v>0</v>
      </c>
      <c r="AX1183" s="241"/>
      <c r="AY1183" s="241"/>
      <c r="AZ1183" s="234"/>
      <c r="BA1183" s="234"/>
      <c r="BB1183" s="234"/>
      <c r="BC1183" t="b">
        <v>1</v>
      </c>
      <c r="BD1183" s="234" t="s">
        <v>7186</v>
      </c>
      <c r="BE1183" s="234" t="s">
        <v>7026</v>
      </c>
      <c r="BF1183" s="234" t="s">
        <v>7027</v>
      </c>
      <c r="BG1183" s="234" t="s">
        <v>8373</v>
      </c>
      <c r="BH1183" s="234" t="s">
        <v>55</v>
      </c>
      <c r="BI1183" s="243">
        <v>44573.401921296296</v>
      </c>
      <c r="BJ1183" s="234" t="s">
        <v>442</v>
      </c>
      <c r="BK1183" s="234" t="s">
        <v>451</v>
      </c>
      <c r="BL1183" s="234" t="s">
        <v>451</v>
      </c>
      <c r="BM1183" s="234" t="s">
        <v>451</v>
      </c>
      <c r="BN1183" s="241"/>
      <c r="BO1183" t="b">
        <v>0</v>
      </c>
      <c r="BP1183" t="b">
        <v>0</v>
      </c>
      <c r="BQ1183" t="b">
        <v>0</v>
      </c>
      <c r="BR1183" s="241"/>
      <c r="BS1183" s="241"/>
      <c r="BT1183" s="234" t="s">
        <v>7012</v>
      </c>
      <c r="BU1183" t="b">
        <v>0</v>
      </c>
      <c r="BV1183" s="103"/>
      <c r="BW1183" s="235" t="s">
        <v>14345</v>
      </c>
      <c r="BX1183" s="234" t="s">
        <v>14344</v>
      </c>
      <c r="BY1183" s="234" t="s">
        <v>56</v>
      </c>
      <c r="BZ1183" s="234" t="s">
        <v>7014</v>
      </c>
    </row>
    <row r="1184" spans="1:78" x14ac:dyDescent="0.25">
      <c r="A1184" s="5">
        <v>1012</v>
      </c>
      <c r="B1184" s="234" t="s">
        <v>14346</v>
      </c>
      <c r="C1184" s="234" t="s">
        <v>14347</v>
      </c>
      <c r="D1184" s="234"/>
      <c r="E1184" s="234" t="s">
        <v>14348</v>
      </c>
      <c r="F1184" s="234" t="s">
        <v>7156</v>
      </c>
      <c r="G1184" s="234" t="s">
        <v>11209</v>
      </c>
      <c r="H1184" s="234" t="s">
        <v>7856</v>
      </c>
      <c r="I1184" s="242"/>
      <c r="J1184" s="242">
        <v>44165</v>
      </c>
      <c r="K1184" s="234" t="s">
        <v>7430</v>
      </c>
      <c r="L1184" s="242">
        <v>44174</v>
      </c>
      <c r="M1184" s="234" t="s">
        <v>7179</v>
      </c>
      <c r="N1184" s="234" t="s">
        <v>14349</v>
      </c>
      <c r="O1184" s="234" t="s">
        <v>14350</v>
      </c>
      <c r="P1184" s="234" t="s">
        <v>6999</v>
      </c>
      <c r="Q1184" s="234"/>
      <c r="R1184" s="234" t="s">
        <v>451</v>
      </c>
      <c r="S1184" t="b">
        <v>0</v>
      </c>
      <c r="T1184" s="242"/>
      <c r="U1184" s="103">
        <v>192</v>
      </c>
      <c r="V1184" s="234" t="s">
        <v>272</v>
      </c>
      <c r="W1184" s="103">
        <v>192</v>
      </c>
      <c r="X1184" s="234" t="s">
        <v>272</v>
      </c>
      <c r="Y1184" s="242"/>
      <c r="Z1184" s="242"/>
      <c r="AA1184" s="103"/>
      <c r="AB1184" s="234"/>
      <c r="AC1184" s="243">
        <v>44253.48028935185</v>
      </c>
      <c r="AD1184" s="234" t="s">
        <v>12763</v>
      </c>
      <c r="AE1184" s="235" t="s">
        <v>14351</v>
      </c>
      <c r="AF1184" s="237"/>
      <c r="AG1184" s="234" t="s">
        <v>482</v>
      </c>
      <c r="AH1184" s="241"/>
      <c r="AI1184" t="b">
        <v>1</v>
      </c>
      <c r="AJ1184" t="b">
        <v>0</v>
      </c>
      <c r="AK1184" s="234"/>
      <c r="AL1184" s="103"/>
      <c r="AM1184" t="b">
        <v>0</v>
      </c>
      <c r="AN1184" s="234"/>
      <c r="AO1184" s="103"/>
      <c r="AP1184" s="241"/>
      <c r="AQ1184" s="241"/>
      <c r="AR1184" s="241"/>
      <c r="AS1184" s="241"/>
      <c r="AT1184" s="234"/>
      <c r="AU1184" s="234" t="s">
        <v>7085</v>
      </c>
      <c r="AV1184" t="b">
        <v>0</v>
      </c>
      <c r="AW1184" t="b">
        <v>0</v>
      </c>
      <c r="AX1184" s="241"/>
      <c r="AY1184" s="241"/>
      <c r="AZ1184" s="234"/>
      <c r="BA1184" s="234"/>
      <c r="BB1184" s="234"/>
      <c r="BC1184" t="b">
        <v>1</v>
      </c>
      <c r="BD1184" s="234" t="s">
        <v>7186</v>
      </c>
      <c r="BE1184" s="234" t="s">
        <v>7026</v>
      </c>
      <c r="BF1184" s="234" t="s">
        <v>7027</v>
      </c>
      <c r="BG1184" s="234" t="s">
        <v>7028</v>
      </c>
      <c r="BH1184" s="234" t="s">
        <v>55</v>
      </c>
      <c r="BI1184" s="243">
        <v>44573.401921296296</v>
      </c>
      <c r="BJ1184" s="234" t="s">
        <v>442</v>
      </c>
      <c r="BK1184" s="234" t="s">
        <v>451</v>
      </c>
      <c r="BL1184" s="234" t="s">
        <v>451</v>
      </c>
      <c r="BM1184" s="234" t="s">
        <v>451</v>
      </c>
      <c r="BN1184" s="241"/>
      <c r="BO1184" t="b">
        <v>0</v>
      </c>
      <c r="BP1184" t="b">
        <v>0</v>
      </c>
      <c r="BQ1184" t="b">
        <v>0</v>
      </c>
      <c r="BR1184" s="241"/>
      <c r="BS1184" s="241"/>
      <c r="BT1184" s="234" t="s">
        <v>7012</v>
      </c>
      <c r="BU1184" t="b">
        <v>0</v>
      </c>
      <c r="BV1184" s="103"/>
      <c r="BW1184" s="235" t="s">
        <v>14352</v>
      </c>
      <c r="BX1184" s="234" t="s">
        <v>14351</v>
      </c>
      <c r="BY1184" s="234" t="s">
        <v>56</v>
      </c>
      <c r="BZ1184" s="234" t="s">
        <v>7014</v>
      </c>
    </row>
    <row r="1185" spans="1:78" x14ac:dyDescent="0.25">
      <c r="A1185" s="5">
        <v>1011</v>
      </c>
      <c r="B1185" s="234" t="s">
        <v>14353</v>
      </c>
      <c r="C1185" s="234" t="s">
        <v>14354</v>
      </c>
      <c r="D1185" s="234" t="s">
        <v>9359</v>
      </c>
      <c r="E1185" s="234" t="s">
        <v>14355</v>
      </c>
      <c r="F1185" s="234" t="s">
        <v>6993</v>
      </c>
      <c r="G1185" s="234" t="s">
        <v>7302</v>
      </c>
      <c r="H1185" s="234" t="s">
        <v>6994</v>
      </c>
      <c r="I1185" s="242"/>
      <c r="J1185" s="242">
        <v>44174</v>
      </c>
      <c r="K1185" s="234" t="s">
        <v>7430</v>
      </c>
      <c r="L1185" s="242">
        <v>44176</v>
      </c>
      <c r="M1185" s="234" t="s">
        <v>7066</v>
      </c>
      <c r="N1185" s="234" t="s">
        <v>9362</v>
      </c>
      <c r="O1185" s="234" t="s">
        <v>9363</v>
      </c>
      <c r="P1185" s="234" t="s">
        <v>6999</v>
      </c>
      <c r="Q1185" s="234"/>
      <c r="R1185" s="234" t="s">
        <v>451</v>
      </c>
      <c r="S1185" t="b">
        <v>0</v>
      </c>
      <c r="T1185" s="242"/>
      <c r="U1185" s="103">
        <v>1</v>
      </c>
      <c r="V1185" s="234" t="s">
        <v>272</v>
      </c>
      <c r="W1185" s="103">
        <v>1</v>
      </c>
      <c r="X1185" s="234" t="s">
        <v>272</v>
      </c>
      <c r="Y1185" s="242"/>
      <c r="Z1185" s="242"/>
      <c r="AA1185" s="103"/>
      <c r="AB1185" s="234" t="s">
        <v>9365</v>
      </c>
      <c r="AC1185" s="243">
        <v>44253.480254629627</v>
      </c>
      <c r="AD1185" s="234" t="s">
        <v>12763</v>
      </c>
      <c r="AE1185" s="235" t="s">
        <v>14356</v>
      </c>
      <c r="AF1185" s="237"/>
      <c r="AG1185" s="234" t="s">
        <v>436</v>
      </c>
      <c r="AH1185" s="241"/>
      <c r="AI1185" t="b">
        <v>1</v>
      </c>
      <c r="AJ1185" t="b">
        <v>0</v>
      </c>
      <c r="AK1185" s="234"/>
      <c r="AL1185" s="103"/>
      <c r="AM1185" t="b">
        <v>0</v>
      </c>
      <c r="AN1185" s="234"/>
      <c r="AO1185" s="103"/>
      <c r="AP1185" s="241"/>
      <c r="AQ1185" s="241"/>
      <c r="AR1185" s="241"/>
      <c r="AS1185" s="241"/>
      <c r="AT1185" s="234" t="s">
        <v>7005</v>
      </c>
      <c r="AU1185" s="234" t="s">
        <v>7085</v>
      </c>
      <c r="AV1185" t="b">
        <v>0</v>
      </c>
      <c r="AW1185" t="b">
        <v>0</v>
      </c>
      <c r="AX1185" s="241"/>
      <c r="AY1185" s="241"/>
      <c r="AZ1185" s="234"/>
      <c r="BA1185" s="234"/>
      <c r="BB1185" s="234"/>
      <c r="BC1185" t="b">
        <v>0</v>
      </c>
      <c r="BD1185" s="234" t="s">
        <v>7076</v>
      </c>
      <c r="BE1185" s="234" t="s">
        <v>7009</v>
      </c>
      <c r="BF1185" s="234" t="s">
        <v>7027</v>
      </c>
      <c r="BG1185" s="234" t="s">
        <v>7028</v>
      </c>
      <c r="BH1185" s="234" t="s">
        <v>55</v>
      </c>
      <c r="BI1185" s="243">
        <v>44573.401921296296</v>
      </c>
      <c r="BJ1185" s="234" t="s">
        <v>442</v>
      </c>
      <c r="BK1185" s="234" t="s">
        <v>451</v>
      </c>
      <c r="BL1185" s="234" t="s">
        <v>451</v>
      </c>
      <c r="BM1185" s="234" t="s">
        <v>451</v>
      </c>
      <c r="BN1185" s="241"/>
      <c r="BO1185" t="b">
        <v>0</v>
      </c>
      <c r="BP1185" t="b">
        <v>0</v>
      </c>
      <c r="BQ1185" t="b">
        <v>0</v>
      </c>
      <c r="BR1185" s="241"/>
      <c r="BS1185" s="241"/>
      <c r="BT1185" s="234" t="s">
        <v>7012</v>
      </c>
      <c r="BU1185" t="b">
        <v>0</v>
      </c>
      <c r="BV1185" s="103"/>
      <c r="BW1185" s="235" t="s">
        <v>14357</v>
      </c>
      <c r="BX1185" s="234" t="s">
        <v>14356</v>
      </c>
      <c r="BY1185" s="234" t="s">
        <v>56</v>
      </c>
      <c r="BZ1185" s="234" t="s">
        <v>7014</v>
      </c>
    </row>
    <row r="1186" spans="1:78" x14ac:dyDescent="0.25">
      <c r="A1186" s="5">
        <v>1010</v>
      </c>
      <c r="B1186" s="234" t="s">
        <v>14358</v>
      </c>
      <c r="C1186" s="234" t="s">
        <v>14359</v>
      </c>
      <c r="D1186" s="234" t="s">
        <v>14360</v>
      </c>
      <c r="E1186" s="234" t="s">
        <v>14361</v>
      </c>
      <c r="F1186" s="234" t="s">
        <v>6993</v>
      </c>
      <c r="G1186" s="234" t="s">
        <v>7137</v>
      </c>
      <c r="H1186" s="234" t="s">
        <v>7034</v>
      </c>
      <c r="I1186" s="242"/>
      <c r="J1186" s="242">
        <v>44172</v>
      </c>
      <c r="K1186" s="234" t="s">
        <v>7430</v>
      </c>
      <c r="L1186" s="242">
        <v>44181</v>
      </c>
      <c r="M1186" s="234" t="s">
        <v>6996</v>
      </c>
      <c r="N1186" s="234" t="s">
        <v>14362</v>
      </c>
      <c r="O1186" s="234" t="s">
        <v>14363</v>
      </c>
      <c r="P1186" s="234" t="s">
        <v>6999</v>
      </c>
      <c r="Q1186" s="234"/>
      <c r="R1186" s="234" t="s">
        <v>451</v>
      </c>
      <c r="S1186" t="b">
        <v>0</v>
      </c>
      <c r="T1186" s="242"/>
      <c r="U1186" s="103">
        <v>260</v>
      </c>
      <c r="V1186" s="234" t="s">
        <v>272</v>
      </c>
      <c r="W1186" s="103">
        <v>1300</v>
      </c>
      <c r="X1186" s="234" t="s">
        <v>272</v>
      </c>
      <c r="Y1186" s="242"/>
      <c r="Z1186" s="242"/>
      <c r="AA1186" s="103"/>
      <c r="AB1186" s="234" t="s">
        <v>14364</v>
      </c>
      <c r="AC1186" s="243">
        <v>44253.480219907404</v>
      </c>
      <c r="AD1186" s="234" t="s">
        <v>12763</v>
      </c>
      <c r="AE1186" s="235" t="s">
        <v>14365</v>
      </c>
      <c r="AF1186" s="237"/>
      <c r="AG1186" s="234" t="s">
        <v>482</v>
      </c>
      <c r="AH1186" s="241"/>
      <c r="AI1186" t="b">
        <v>1</v>
      </c>
      <c r="AJ1186" t="b">
        <v>0</v>
      </c>
      <c r="AK1186" s="234"/>
      <c r="AL1186" s="103"/>
      <c r="AM1186" t="b">
        <v>0</v>
      </c>
      <c r="AN1186" s="234"/>
      <c r="AO1186" s="103"/>
      <c r="AP1186" s="241"/>
      <c r="AQ1186" s="241"/>
      <c r="AR1186" s="241"/>
      <c r="AS1186" s="241"/>
      <c r="AT1186" s="234" t="s">
        <v>7005</v>
      </c>
      <c r="AU1186" s="234" t="s">
        <v>7085</v>
      </c>
      <c r="AV1186" t="b">
        <v>0</v>
      </c>
      <c r="AW1186" t="b">
        <v>0</v>
      </c>
      <c r="AX1186" s="241"/>
      <c r="AY1186" s="241"/>
      <c r="AZ1186" s="234"/>
      <c r="BA1186" s="234"/>
      <c r="BB1186" s="234"/>
      <c r="BC1186" t="b">
        <v>0</v>
      </c>
      <c r="BD1186" s="234" t="s">
        <v>7008</v>
      </c>
      <c r="BE1186" s="234" t="s">
        <v>7045</v>
      </c>
      <c r="BF1186" s="234" t="s">
        <v>7027</v>
      </c>
      <c r="BG1186" s="234" t="s">
        <v>7028</v>
      </c>
      <c r="BH1186" s="234" t="s">
        <v>55</v>
      </c>
      <c r="BI1186" s="243">
        <v>44573.401909722219</v>
      </c>
      <c r="BJ1186" s="234" t="s">
        <v>442</v>
      </c>
      <c r="BK1186" s="234" t="s">
        <v>451</v>
      </c>
      <c r="BL1186" s="234" t="s">
        <v>451</v>
      </c>
      <c r="BM1186" s="234" t="s">
        <v>451</v>
      </c>
      <c r="BN1186" s="241"/>
      <c r="BO1186" t="b">
        <v>0</v>
      </c>
      <c r="BP1186" t="b">
        <v>0</v>
      </c>
      <c r="BQ1186" t="b">
        <v>0</v>
      </c>
      <c r="BR1186" s="241"/>
      <c r="BS1186" s="241"/>
      <c r="BT1186" s="234" t="s">
        <v>7047</v>
      </c>
      <c r="BU1186" t="b">
        <v>0</v>
      </c>
      <c r="BV1186" s="103"/>
      <c r="BW1186" s="235" t="s">
        <v>14366</v>
      </c>
      <c r="BX1186" s="234" t="s">
        <v>14365</v>
      </c>
      <c r="BY1186" s="234" t="s">
        <v>56</v>
      </c>
      <c r="BZ1186" s="234" t="s">
        <v>7014</v>
      </c>
    </row>
    <row r="1187" spans="1:78" x14ac:dyDescent="0.25">
      <c r="A1187" s="5">
        <v>1009</v>
      </c>
      <c r="B1187" s="234" t="s">
        <v>14367</v>
      </c>
      <c r="C1187" s="234" t="s">
        <v>14368</v>
      </c>
      <c r="D1187" s="234"/>
      <c r="E1187" s="234" t="s">
        <v>13295</v>
      </c>
      <c r="F1187" s="234" t="s">
        <v>7156</v>
      </c>
      <c r="G1187" s="234" t="s">
        <v>7856</v>
      </c>
      <c r="H1187" s="234" t="s">
        <v>7018</v>
      </c>
      <c r="I1187" s="242"/>
      <c r="J1187" s="242">
        <v>44172</v>
      </c>
      <c r="K1187" s="234" t="s">
        <v>7430</v>
      </c>
      <c r="L1187" s="242">
        <v>44174</v>
      </c>
      <c r="M1187" s="234" t="s">
        <v>7159</v>
      </c>
      <c r="N1187" s="234" t="s">
        <v>7430</v>
      </c>
      <c r="O1187" s="234" t="s">
        <v>11593</v>
      </c>
      <c r="P1187" s="234" t="s">
        <v>6999</v>
      </c>
      <c r="Q1187" s="234"/>
      <c r="R1187" s="234" t="s">
        <v>451</v>
      </c>
      <c r="S1187" t="b">
        <v>0</v>
      </c>
      <c r="T1187" s="242"/>
      <c r="U1187" s="103">
        <v>1</v>
      </c>
      <c r="V1187" s="234" t="s">
        <v>272</v>
      </c>
      <c r="W1187" s="103">
        <v>1</v>
      </c>
      <c r="X1187" s="234" t="s">
        <v>272</v>
      </c>
      <c r="Y1187" s="242"/>
      <c r="Z1187" s="242"/>
      <c r="AA1187" s="103"/>
      <c r="AB1187" s="234"/>
      <c r="AC1187" s="243">
        <v>44253.480196759258</v>
      </c>
      <c r="AD1187" s="234" t="s">
        <v>12763</v>
      </c>
      <c r="AE1187" s="235" t="s">
        <v>14369</v>
      </c>
      <c r="AF1187" s="237"/>
      <c r="AG1187" s="234" t="s">
        <v>482</v>
      </c>
      <c r="AH1187" s="241"/>
      <c r="AI1187" t="b">
        <v>1</v>
      </c>
      <c r="AJ1187" t="b">
        <v>0</v>
      </c>
      <c r="AK1187" s="234"/>
      <c r="AL1187" s="103"/>
      <c r="AM1187" t="b">
        <v>0</v>
      </c>
      <c r="AN1187" s="234"/>
      <c r="AO1187" s="103"/>
      <c r="AP1187" s="241"/>
      <c r="AQ1187" s="241"/>
      <c r="AR1187" s="241"/>
      <c r="AS1187" s="241"/>
      <c r="AT1187" s="234"/>
      <c r="AU1187" s="234" t="s">
        <v>7085</v>
      </c>
      <c r="AV1187" t="b">
        <v>0</v>
      </c>
      <c r="AW1187" t="b">
        <v>0</v>
      </c>
      <c r="AX1187" s="241"/>
      <c r="AY1187" s="241"/>
      <c r="AZ1187" s="234"/>
      <c r="BA1187" s="234"/>
      <c r="BB1187" s="234"/>
      <c r="BC1187" t="b">
        <v>1</v>
      </c>
      <c r="BD1187" s="234" t="s">
        <v>7170</v>
      </c>
      <c r="BE1187" s="234" t="s">
        <v>7026</v>
      </c>
      <c r="BF1187" s="234" t="s">
        <v>7027</v>
      </c>
      <c r="BG1187" s="234" t="s">
        <v>7010</v>
      </c>
      <c r="BH1187" s="234" t="s">
        <v>55</v>
      </c>
      <c r="BI1187" s="243">
        <v>44573.401909722219</v>
      </c>
      <c r="BJ1187" s="234" t="s">
        <v>442</v>
      </c>
      <c r="BK1187" s="234" t="s">
        <v>451</v>
      </c>
      <c r="BL1187" s="234" t="s">
        <v>451</v>
      </c>
      <c r="BM1187" s="234" t="s">
        <v>451</v>
      </c>
      <c r="BN1187" s="241"/>
      <c r="BO1187" t="b">
        <v>0</v>
      </c>
      <c r="BP1187" t="b">
        <v>0</v>
      </c>
      <c r="BQ1187" t="b">
        <v>0</v>
      </c>
      <c r="BR1187" s="241"/>
      <c r="BS1187" s="241"/>
      <c r="BT1187" s="234" t="s">
        <v>7012</v>
      </c>
      <c r="BU1187" t="b">
        <v>0</v>
      </c>
      <c r="BV1187" s="103"/>
      <c r="BW1187" s="235" t="s">
        <v>14370</v>
      </c>
      <c r="BX1187" s="234" t="s">
        <v>14369</v>
      </c>
      <c r="BY1187" s="234" t="s">
        <v>56</v>
      </c>
      <c r="BZ1187" s="234" t="s">
        <v>7014</v>
      </c>
    </row>
    <row r="1188" spans="1:78" x14ac:dyDescent="0.25">
      <c r="A1188" s="5">
        <v>1008</v>
      </c>
      <c r="B1188" s="234" t="s">
        <v>14371</v>
      </c>
      <c r="C1188" s="234" t="s">
        <v>14372</v>
      </c>
      <c r="D1188" s="234" t="s">
        <v>14373</v>
      </c>
      <c r="E1188" s="234" t="s">
        <v>14374</v>
      </c>
      <c r="F1188" s="234" t="s">
        <v>6993</v>
      </c>
      <c r="G1188" s="234" t="s">
        <v>7302</v>
      </c>
      <c r="H1188" s="234" t="s">
        <v>6994</v>
      </c>
      <c r="I1188" s="242"/>
      <c r="J1188" s="242">
        <v>44173</v>
      </c>
      <c r="K1188" s="234" t="s">
        <v>7430</v>
      </c>
      <c r="L1188" s="242">
        <v>44176</v>
      </c>
      <c r="M1188" s="234" t="s">
        <v>6996</v>
      </c>
      <c r="N1188" s="234" t="s">
        <v>14375</v>
      </c>
      <c r="O1188" s="234" t="s">
        <v>14376</v>
      </c>
      <c r="P1188" s="234" t="s">
        <v>6999</v>
      </c>
      <c r="Q1188" s="234"/>
      <c r="R1188" s="234" t="s">
        <v>451</v>
      </c>
      <c r="S1188" t="b">
        <v>0</v>
      </c>
      <c r="T1188" s="242"/>
      <c r="U1188" s="103">
        <v>3</v>
      </c>
      <c r="V1188" s="234" t="s">
        <v>272</v>
      </c>
      <c r="W1188" s="103">
        <v>3</v>
      </c>
      <c r="X1188" s="234" t="s">
        <v>272</v>
      </c>
      <c r="Y1188" s="242"/>
      <c r="Z1188" s="242"/>
      <c r="AA1188" s="103"/>
      <c r="AB1188" s="234" t="s">
        <v>14377</v>
      </c>
      <c r="AC1188" s="243">
        <v>44253.480173611111</v>
      </c>
      <c r="AD1188" s="234" t="s">
        <v>12763</v>
      </c>
      <c r="AE1188" s="235" t="s">
        <v>14378</v>
      </c>
      <c r="AF1188" s="237"/>
      <c r="AG1188" s="234" t="s">
        <v>482</v>
      </c>
      <c r="AH1188" s="241"/>
      <c r="AI1188" t="b">
        <v>1</v>
      </c>
      <c r="AJ1188" t="b">
        <v>0</v>
      </c>
      <c r="AK1188" s="234"/>
      <c r="AL1188" s="103"/>
      <c r="AM1188" t="b">
        <v>0</v>
      </c>
      <c r="AN1188" s="234"/>
      <c r="AO1188" s="103"/>
      <c r="AP1188" s="241"/>
      <c r="AQ1188" s="241"/>
      <c r="AR1188" s="241"/>
      <c r="AS1188" s="241"/>
      <c r="AT1188" s="234" t="s">
        <v>7005</v>
      </c>
      <c r="AU1188" s="234" t="s">
        <v>7085</v>
      </c>
      <c r="AV1188" t="b">
        <v>0</v>
      </c>
      <c r="AW1188" t="b">
        <v>0</v>
      </c>
      <c r="AX1188" s="241"/>
      <c r="AY1188" s="241"/>
      <c r="AZ1188" s="234"/>
      <c r="BA1188" s="234"/>
      <c r="BB1188" s="234"/>
      <c r="BC1188" t="b">
        <v>0</v>
      </c>
      <c r="BD1188" s="234" t="s">
        <v>7008</v>
      </c>
      <c r="BE1188" s="234" t="s">
        <v>7009</v>
      </c>
      <c r="BF1188" s="234" t="s">
        <v>7027</v>
      </c>
      <c r="BG1188" s="234" t="s">
        <v>7010</v>
      </c>
      <c r="BH1188" s="234" t="s">
        <v>55</v>
      </c>
      <c r="BI1188" s="243">
        <v>44573.402766203704</v>
      </c>
      <c r="BJ1188" s="234" t="s">
        <v>442</v>
      </c>
      <c r="BK1188" s="234" t="s">
        <v>451</v>
      </c>
      <c r="BL1188" s="234" t="s">
        <v>451</v>
      </c>
      <c r="BM1188" s="234" t="s">
        <v>451</v>
      </c>
      <c r="BN1188" s="241"/>
      <c r="BO1188" t="b">
        <v>0</v>
      </c>
      <c r="BP1188" t="b">
        <v>0</v>
      </c>
      <c r="BQ1188" t="b">
        <v>0</v>
      </c>
      <c r="BR1188" s="241"/>
      <c r="BS1188" s="241"/>
      <c r="BT1188" s="234" t="s">
        <v>7237</v>
      </c>
      <c r="BU1188" t="b">
        <v>0</v>
      </c>
      <c r="BV1188" s="103"/>
      <c r="BW1188" s="235" t="s">
        <v>14379</v>
      </c>
      <c r="BX1188" s="234" t="s">
        <v>14380</v>
      </c>
      <c r="BY1188" s="234" t="s">
        <v>56</v>
      </c>
      <c r="BZ1188" s="234" t="s">
        <v>7014</v>
      </c>
    </row>
    <row r="1189" spans="1:78" x14ac:dyDescent="0.25">
      <c r="A1189" s="5">
        <v>1007</v>
      </c>
      <c r="B1189" s="234" t="s">
        <v>14381</v>
      </c>
      <c r="C1189" s="234" t="s">
        <v>14382</v>
      </c>
      <c r="D1189" s="234"/>
      <c r="E1189" s="234" t="s">
        <v>14383</v>
      </c>
      <c r="F1189" s="234" t="s">
        <v>6993</v>
      </c>
      <c r="G1189" s="234" t="s">
        <v>10829</v>
      </c>
      <c r="H1189" s="234" t="s">
        <v>7856</v>
      </c>
      <c r="I1189" s="242"/>
      <c r="J1189" s="242">
        <v>44173</v>
      </c>
      <c r="K1189" s="234" t="s">
        <v>7430</v>
      </c>
      <c r="L1189" s="242">
        <v>44180</v>
      </c>
      <c r="M1189" s="234" t="s">
        <v>6996</v>
      </c>
      <c r="N1189" s="234" t="s">
        <v>14384</v>
      </c>
      <c r="O1189" s="234" t="s">
        <v>7511</v>
      </c>
      <c r="P1189" s="234" t="s">
        <v>6999</v>
      </c>
      <c r="Q1189" s="234"/>
      <c r="R1189" s="234" t="s">
        <v>451</v>
      </c>
      <c r="S1189" t="b">
        <v>0</v>
      </c>
      <c r="T1189" s="242"/>
      <c r="U1189" s="103">
        <v>20</v>
      </c>
      <c r="V1189" s="234" t="s">
        <v>272</v>
      </c>
      <c r="W1189" s="103">
        <v>20</v>
      </c>
      <c r="X1189" s="234" t="s">
        <v>272</v>
      </c>
      <c r="Y1189" s="242"/>
      <c r="Z1189" s="242"/>
      <c r="AA1189" s="103"/>
      <c r="AB1189" s="234"/>
      <c r="AC1189" s="243">
        <v>44253.480138888888</v>
      </c>
      <c r="AD1189" s="234" t="s">
        <v>12763</v>
      </c>
      <c r="AE1189" s="235" t="s">
        <v>14385</v>
      </c>
      <c r="AF1189" s="237"/>
      <c r="AG1189" s="234" t="s">
        <v>482</v>
      </c>
      <c r="AH1189" s="241"/>
      <c r="AI1189" t="b">
        <v>1</v>
      </c>
      <c r="AJ1189" t="b">
        <v>0</v>
      </c>
      <c r="AK1189" s="234"/>
      <c r="AL1189" s="103"/>
      <c r="AM1189" t="b">
        <v>0</v>
      </c>
      <c r="AN1189" s="234"/>
      <c r="AO1189" s="103"/>
      <c r="AP1189" s="241"/>
      <c r="AQ1189" s="241"/>
      <c r="AR1189" s="241"/>
      <c r="AS1189" s="241"/>
      <c r="AT1189" s="234"/>
      <c r="AU1189" s="234" t="s">
        <v>7085</v>
      </c>
      <c r="AV1189" t="b">
        <v>0</v>
      </c>
      <c r="AW1189" t="b">
        <v>0</v>
      </c>
      <c r="AX1189" s="241"/>
      <c r="AY1189" s="241"/>
      <c r="AZ1189" s="234"/>
      <c r="BA1189" s="234"/>
      <c r="BB1189" s="234"/>
      <c r="BC1189" t="b">
        <v>1</v>
      </c>
      <c r="BD1189" s="234" t="s">
        <v>7008</v>
      </c>
      <c r="BE1189" s="234" t="s">
        <v>7026</v>
      </c>
      <c r="BF1189" s="234" t="s">
        <v>7027</v>
      </c>
      <c r="BG1189" s="234" t="s">
        <v>7028</v>
      </c>
      <c r="BH1189" s="234" t="s">
        <v>55</v>
      </c>
      <c r="BI1189" s="243">
        <v>44573.401898148149</v>
      </c>
      <c r="BJ1189" s="234" t="s">
        <v>442</v>
      </c>
      <c r="BK1189" s="234" t="s">
        <v>451</v>
      </c>
      <c r="BL1189" s="234" t="s">
        <v>451</v>
      </c>
      <c r="BM1189" s="234" t="s">
        <v>451</v>
      </c>
      <c r="BN1189" s="241"/>
      <c r="BO1189" t="b">
        <v>0</v>
      </c>
      <c r="BP1189" t="b">
        <v>0</v>
      </c>
      <c r="BQ1189" t="b">
        <v>0</v>
      </c>
      <c r="BR1189" s="241"/>
      <c r="BS1189" s="241"/>
      <c r="BT1189" s="234" t="s">
        <v>7012</v>
      </c>
      <c r="BU1189" t="b">
        <v>0</v>
      </c>
      <c r="BV1189" s="103"/>
      <c r="BW1189" s="235" t="s">
        <v>14386</v>
      </c>
      <c r="BX1189" s="234" t="s">
        <v>14385</v>
      </c>
      <c r="BY1189" s="234" t="s">
        <v>56</v>
      </c>
      <c r="BZ1189" s="234" t="s">
        <v>7014</v>
      </c>
    </row>
    <row r="1190" spans="1:78" x14ac:dyDescent="0.25">
      <c r="A1190" s="5">
        <v>1006</v>
      </c>
      <c r="B1190" s="234" t="s">
        <v>14387</v>
      </c>
      <c r="C1190" s="234" t="s">
        <v>14388</v>
      </c>
      <c r="D1190" s="234" t="s">
        <v>12852</v>
      </c>
      <c r="E1190" s="234" t="s">
        <v>12852</v>
      </c>
      <c r="F1190" s="234" t="s">
        <v>7156</v>
      </c>
      <c r="G1190" s="234" t="s">
        <v>7856</v>
      </c>
      <c r="H1190" s="234" t="s">
        <v>7018</v>
      </c>
      <c r="I1190" s="242"/>
      <c r="J1190" s="242">
        <v>44173</v>
      </c>
      <c r="K1190" s="234" t="s">
        <v>7430</v>
      </c>
      <c r="L1190" s="242">
        <v>44173</v>
      </c>
      <c r="M1190" s="234" t="s">
        <v>6996</v>
      </c>
      <c r="N1190" s="234" t="s">
        <v>11657</v>
      </c>
      <c r="O1190" s="234" t="s">
        <v>11658</v>
      </c>
      <c r="P1190" s="234" t="s">
        <v>6999</v>
      </c>
      <c r="Q1190" s="234"/>
      <c r="R1190" s="234" t="s">
        <v>451</v>
      </c>
      <c r="S1190" t="b">
        <v>0</v>
      </c>
      <c r="T1190" s="242"/>
      <c r="U1190" s="103">
        <v>4</v>
      </c>
      <c r="V1190" s="234" t="s">
        <v>272</v>
      </c>
      <c r="W1190" s="103">
        <v>4</v>
      </c>
      <c r="X1190" s="234" t="s">
        <v>272</v>
      </c>
      <c r="Y1190" s="242"/>
      <c r="Z1190" s="242"/>
      <c r="AA1190" s="103"/>
      <c r="AB1190" s="234" t="s">
        <v>12853</v>
      </c>
      <c r="AC1190" s="243">
        <v>44253.480104166665</v>
      </c>
      <c r="AD1190" s="234" t="s">
        <v>12763</v>
      </c>
      <c r="AE1190" s="235" t="s">
        <v>14389</v>
      </c>
      <c r="AF1190" s="237"/>
      <c r="AG1190" s="234" t="s">
        <v>482</v>
      </c>
      <c r="AH1190" s="241"/>
      <c r="AI1190" t="b">
        <v>1</v>
      </c>
      <c r="AJ1190" t="b">
        <v>0</v>
      </c>
      <c r="AK1190" s="234"/>
      <c r="AL1190" s="103"/>
      <c r="AM1190" t="b">
        <v>0</v>
      </c>
      <c r="AN1190" s="234"/>
      <c r="AO1190" s="103"/>
      <c r="AP1190" s="241"/>
      <c r="AQ1190" s="241"/>
      <c r="AR1190" s="241"/>
      <c r="AS1190" s="241"/>
      <c r="AT1190" s="234"/>
      <c r="AU1190" s="234" t="s">
        <v>7085</v>
      </c>
      <c r="AV1190" t="b">
        <v>0</v>
      </c>
      <c r="AW1190" t="b">
        <v>0</v>
      </c>
      <c r="AX1190" s="241"/>
      <c r="AY1190" s="241"/>
      <c r="AZ1190" s="234"/>
      <c r="BA1190" s="234"/>
      <c r="BB1190" s="234"/>
      <c r="BC1190" t="b">
        <v>0</v>
      </c>
      <c r="BD1190" s="234" t="s">
        <v>7008</v>
      </c>
      <c r="BE1190" s="234" t="s">
        <v>7026</v>
      </c>
      <c r="BF1190" s="234" t="s">
        <v>7027</v>
      </c>
      <c r="BG1190" s="234" t="s">
        <v>7010</v>
      </c>
      <c r="BH1190" s="234" t="s">
        <v>55</v>
      </c>
      <c r="BI1190" s="243">
        <v>44573.401898148149</v>
      </c>
      <c r="BJ1190" s="234" t="s">
        <v>442</v>
      </c>
      <c r="BK1190" s="234" t="s">
        <v>451</v>
      </c>
      <c r="BL1190" s="234" t="s">
        <v>451</v>
      </c>
      <c r="BM1190" s="234" t="s">
        <v>451</v>
      </c>
      <c r="BN1190" s="241"/>
      <c r="BO1190" t="b">
        <v>0</v>
      </c>
      <c r="BP1190" t="b">
        <v>0</v>
      </c>
      <c r="BQ1190" t="b">
        <v>0</v>
      </c>
      <c r="BR1190" s="241"/>
      <c r="BS1190" s="241"/>
      <c r="BT1190" s="234" t="s">
        <v>7012</v>
      </c>
      <c r="BU1190" t="b">
        <v>0</v>
      </c>
      <c r="BV1190" s="103"/>
      <c r="BW1190" s="235" t="s">
        <v>14390</v>
      </c>
      <c r="BX1190" s="234" t="s">
        <v>14389</v>
      </c>
      <c r="BY1190" s="234" t="s">
        <v>56</v>
      </c>
      <c r="BZ1190" s="234" t="s">
        <v>7014</v>
      </c>
    </row>
    <row r="1191" spans="1:78" x14ac:dyDescent="0.25">
      <c r="A1191" s="5">
        <v>1005</v>
      </c>
      <c r="B1191" s="234" t="s">
        <v>14391</v>
      </c>
      <c r="C1191" s="234" t="s">
        <v>14392</v>
      </c>
      <c r="D1191" s="234" t="s">
        <v>12852</v>
      </c>
      <c r="E1191" s="234" t="s">
        <v>12852</v>
      </c>
      <c r="F1191" s="234" t="s">
        <v>7156</v>
      </c>
      <c r="G1191" s="234" t="s">
        <v>7856</v>
      </c>
      <c r="H1191" s="234" t="s">
        <v>7018</v>
      </c>
      <c r="I1191" s="242"/>
      <c r="J1191" s="242">
        <v>44169</v>
      </c>
      <c r="K1191" s="234" t="s">
        <v>7430</v>
      </c>
      <c r="L1191" s="242">
        <v>44173</v>
      </c>
      <c r="M1191" s="234" t="s">
        <v>6996</v>
      </c>
      <c r="N1191" s="234" t="s">
        <v>11657</v>
      </c>
      <c r="O1191" s="234" t="s">
        <v>11658</v>
      </c>
      <c r="P1191" s="234" t="s">
        <v>6999</v>
      </c>
      <c r="Q1191" s="234"/>
      <c r="R1191" s="234" t="s">
        <v>451</v>
      </c>
      <c r="S1191" t="b">
        <v>0</v>
      </c>
      <c r="T1191" s="242"/>
      <c r="U1191" s="103">
        <v>1</v>
      </c>
      <c r="V1191" s="234" t="s">
        <v>272</v>
      </c>
      <c r="W1191" s="103">
        <v>1</v>
      </c>
      <c r="X1191" s="234" t="s">
        <v>272</v>
      </c>
      <c r="Y1191" s="242"/>
      <c r="Z1191" s="242"/>
      <c r="AA1191" s="103"/>
      <c r="AB1191" s="234" t="s">
        <v>12853</v>
      </c>
      <c r="AC1191" s="243">
        <v>44253.480092592596</v>
      </c>
      <c r="AD1191" s="234" t="s">
        <v>12763</v>
      </c>
      <c r="AE1191" s="235" t="s">
        <v>14393</v>
      </c>
      <c r="AF1191" s="237"/>
      <c r="AG1191" s="234" t="s">
        <v>482</v>
      </c>
      <c r="AH1191" s="241"/>
      <c r="AI1191" t="b">
        <v>1</v>
      </c>
      <c r="AJ1191" t="b">
        <v>0</v>
      </c>
      <c r="AK1191" s="234"/>
      <c r="AL1191" s="103"/>
      <c r="AM1191" t="b">
        <v>0</v>
      </c>
      <c r="AN1191" s="234"/>
      <c r="AO1191" s="103"/>
      <c r="AP1191" s="241"/>
      <c r="AQ1191" s="241"/>
      <c r="AR1191" s="241"/>
      <c r="AS1191" s="241"/>
      <c r="AT1191" s="234"/>
      <c r="AU1191" s="234" t="s">
        <v>7085</v>
      </c>
      <c r="AV1191" t="b">
        <v>0</v>
      </c>
      <c r="AW1191" t="b">
        <v>0</v>
      </c>
      <c r="AX1191" s="241"/>
      <c r="AY1191" s="241"/>
      <c r="AZ1191" s="234"/>
      <c r="BA1191" s="234"/>
      <c r="BB1191" s="234"/>
      <c r="BC1191" t="b">
        <v>0</v>
      </c>
      <c r="BD1191" s="234" t="s">
        <v>7008</v>
      </c>
      <c r="BE1191" s="234" t="s">
        <v>7026</v>
      </c>
      <c r="BF1191" s="234" t="s">
        <v>7027</v>
      </c>
      <c r="BG1191" s="234" t="s">
        <v>7010</v>
      </c>
      <c r="BH1191" s="234" t="s">
        <v>55</v>
      </c>
      <c r="BI1191" s="243">
        <v>44573.401898148149</v>
      </c>
      <c r="BJ1191" s="234" t="s">
        <v>442</v>
      </c>
      <c r="BK1191" s="234" t="s">
        <v>451</v>
      </c>
      <c r="BL1191" s="234" t="s">
        <v>451</v>
      </c>
      <c r="BM1191" s="234" t="s">
        <v>451</v>
      </c>
      <c r="BN1191" s="241"/>
      <c r="BO1191" t="b">
        <v>0</v>
      </c>
      <c r="BP1191" t="b">
        <v>0</v>
      </c>
      <c r="BQ1191" t="b">
        <v>0</v>
      </c>
      <c r="BR1191" s="241"/>
      <c r="BS1191" s="241"/>
      <c r="BT1191" s="234" t="s">
        <v>7012</v>
      </c>
      <c r="BU1191" t="b">
        <v>0</v>
      </c>
      <c r="BV1191" s="103"/>
      <c r="BW1191" s="235" t="s">
        <v>14394</v>
      </c>
      <c r="BX1191" s="234" t="s">
        <v>14393</v>
      </c>
      <c r="BY1191" s="234" t="s">
        <v>56</v>
      </c>
      <c r="BZ1191" s="234" t="s">
        <v>7014</v>
      </c>
    </row>
    <row r="1192" spans="1:78" x14ac:dyDescent="0.25">
      <c r="A1192" s="5">
        <v>1004</v>
      </c>
      <c r="B1192" s="234" t="s">
        <v>14395</v>
      </c>
      <c r="C1192" s="234" t="s">
        <v>14396</v>
      </c>
      <c r="D1192" s="234" t="s">
        <v>13622</v>
      </c>
      <c r="E1192" s="234" t="s">
        <v>13623</v>
      </c>
      <c r="F1192" s="234" t="s">
        <v>6993</v>
      </c>
      <c r="G1192" s="234" t="s">
        <v>11683</v>
      </c>
      <c r="H1192" s="234" t="s">
        <v>6994</v>
      </c>
      <c r="I1192" s="242"/>
      <c r="J1192" s="242">
        <v>44172</v>
      </c>
      <c r="K1192" s="234" t="s">
        <v>7430</v>
      </c>
      <c r="L1192" s="242">
        <v>44172</v>
      </c>
      <c r="M1192" s="234" t="s">
        <v>7228</v>
      </c>
      <c r="N1192" s="234" t="s">
        <v>13624</v>
      </c>
      <c r="O1192" s="234" t="s">
        <v>13625</v>
      </c>
      <c r="P1192" s="234" t="s">
        <v>6999</v>
      </c>
      <c r="Q1192" s="234"/>
      <c r="R1192" s="234" t="s">
        <v>451</v>
      </c>
      <c r="S1192" t="b">
        <v>0</v>
      </c>
      <c r="T1192" s="242"/>
      <c r="U1192" s="103">
        <v>2</v>
      </c>
      <c r="V1192" s="234" t="s">
        <v>272</v>
      </c>
      <c r="W1192" s="103">
        <v>2</v>
      </c>
      <c r="X1192" s="234" t="s">
        <v>272</v>
      </c>
      <c r="Y1192" s="242"/>
      <c r="Z1192" s="242"/>
      <c r="AA1192" s="103"/>
      <c r="AB1192" s="234" t="s">
        <v>13626</v>
      </c>
      <c r="AC1192" s="243">
        <v>44253.480069444442</v>
      </c>
      <c r="AD1192" s="234" t="s">
        <v>12763</v>
      </c>
      <c r="AE1192" s="235" t="s">
        <v>14397</v>
      </c>
      <c r="AF1192" s="237"/>
      <c r="AG1192" s="234" t="s">
        <v>482</v>
      </c>
      <c r="AH1192" s="241"/>
      <c r="AI1192" t="b">
        <v>1</v>
      </c>
      <c r="AJ1192" t="b">
        <v>0</v>
      </c>
      <c r="AK1192" s="234"/>
      <c r="AL1192" s="103"/>
      <c r="AM1192" t="b">
        <v>0</v>
      </c>
      <c r="AN1192" s="234"/>
      <c r="AO1192" s="103"/>
      <c r="AP1192" s="241"/>
      <c r="AQ1192" s="241"/>
      <c r="AR1192" s="241"/>
      <c r="AS1192" s="241"/>
      <c r="AT1192" s="234" t="s">
        <v>7166</v>
      </c>
      <c r="AU1192" s="234" t="s">
        <v>7085</v>
      </c>
      <c r="AV1192" t="b">
        <v>0</v>
      </c>
      <c r="AW1192" t="b">
        <v>0</v>
      </c>
      <c r="AX1192" s="241"/>
      <c r="AY1192" s="241"/>
      <c r="AZ1192" s="234"/>
      <c r="BA1192" s="234"/>
      <c r="BB1192" s="234"/>
      <c r="BC1192" t="b">
        <v>0</v>
      </c>
      <c r="BD1192" s="234" t="s">
        <v>7234</v>
      </c>
      <c r="BE1192" s="234" t="s">
        <v>7009</v>
      </c>
      <c r="BF1192" s="234" t="s">
        <v>7027</v>
      </c>
      <c r="BG1192" s="234" t="s">
        <v>8373</v>
      </c>
      <c r="BH1192" s="234" t="s">
        <v>55</v>
      </c>
      <c r="BI1192" s="243">
        <v>44573.401886574073</v>
      </c>
      <c r="BJ1192" s="234" t="s">
        <v>442</v>
      </c>
      <c r="BK1192" s="234" t="s">
        <v>451</v>
      </c>
      <c r="BL1192" s="234" t="s">
        <v>451</v>
      </c>
      <c r="BM1192" s="234" t="s">
        <v>451</v>
      </c>
      <c r="BN1192" s="241"/>
      <c r="BO1192" t="b">
        <v>0</v>
      </c>
      <c r="BP1192" t="b">
        <v>0</v>
      </c>
      <c r="BQ1192" t="b">
        <v>0</v>
      </c>
      <c r="BR1192" s="241"/>
      <c r="BS1192" s="241"/>
      <c r="BT1192" s="234" t="s">
        <v>7012</v>
      </c>
      <c r="BU1192" t="b">
        <v>0</v>
      </c>
      <c r="BV1192" s="103"/>
      <c r="BW1192" s="235" t="s">
        <v>14398</v>
      </c>
      <c r="BX1192" s="234" t="s">
        <v>14397</v>
      </c>
      <c r="BY1192" s="234" t="s">
        <v>56</v>
      </c>
      <c r="BZ1192" s="234" t="s">
        <v>7014</v>
      </c>
    </row>
    <row r="1193" spans="1:78" x14ac:dyDescent="0.25">
      <c r="A1193" s="5">
        <v>1003</v>
      </c>
      <c r="B1193" s="234" t="s">
        <v>14399</v>
      </c>
      <c r="C1193" s="234" t="s">
        <v>14400</v>
      </c>
      <c r="D1193" s="234" t="s">
        <v>14401</v>
      </c>
      <c r="E1193" s="234" t="s">
        <v>14401</v>
      </c>
      <c r="F1193" s="234" t="s">
        <v>2991</v>
      </c>
      <c r="G1193" s="234" t="s">
        <v>7157</v>
      </c>
      <c r="H1193" s="234" t="s">
        <v>7825</v>
      </c>
      <c r="I1193" s="242"/>
      <c r="J1193" s="242">
        <v>44172</v>
      </c>
      <c r="K1193" s="234" t="s">
        <v>7430</v>
      </c>
      <c r="L1193" s="242">
        <v>44176</v>
      </c>
      <c r="M1193" s="234" t="s">
        <v>7760</v>
      </c>
      <c r="N1193" s="234" t="s">
        <v>14402</v>
      </c>
      <c r="O1193" s="234" t="s">
        <v>14403</v>
      </c>
      <c r="P1193" s="234" t="s">
        <v>6999</v>
      </c>
      <c r="Q1193" s="234"/>
      <c r="R1193" s="234" t="s">
        <v>451</v>
      </c>
      <c r="S1193" t="b">
        <v>0</v>
      </c>
      <c r="T1193" s="242"/>
      <c r="U1193" s="103">
        <v>900</v>
      </c>
      <c r="V1193" s="234" t="s">
        <v>272</v>
      </c>
      <c r="W1193" s="103">
        <v>6640</v>
      </c>
      <c r="X1193" s="234" t="s">
        <v>272</v>
      </c>
      <c r="Y1193" s="242"/>
      <c r="Z1193" s="242"/>
      <c r="AA1193" s="103"/>
      <c r="AB1193" s="234" t="s">
        <v>14404</v>
      </c>
      <c r="AC1193" s="243">
        <v>44253.480046296296</v>
      </c>
      <c r="AD1193" s="234" t="s">
        <v>12763</v>
      </c>
      <c r="AE1193" s="235" t="s">
        <v>14405</v>
      </c>
      <c r="AF1193" s="237"/>
      <c r="AG1193" s="234" t="s">
        <v>482</v>
      </c>
      <c r="AH1193" s="241"/>
      <c r="AI1193" t="b">
        <v>1</v>
      </c>
      <c r="AJ1193" t="b">
        <v>0</v>
      </c>
      <c r="AK1193" s="234"/>
      <c r="AL1193" s="103"/>
      <c r="AM1193" t="b">
        <v>0</v>
      </c>
      <c r="AN1193" s="234"/>
      <c r="AO1193" s="103"/>
      <c r="AP1193" s="241"/>
      <c r="AQ1193" s="241"/>
      <c r="AR1193" s="241"/>
      <c r="AS1193" s="241"/>
      <c r="AT1193" s="234" t="s">
        <v>7005</v>
      </c>
      <c r="AU1193" s="234" t="s">
        <v>7085</v>
      </c>
      <c r="AV1193" t="b">
        <v>0</v>
      </c>
      <c r="AW1193" t="b">
        <v>0</v>
      </c>
      <c r="AX1193" s="241"/>
      <c r="AY1193" s="241"/>
      <c r="AZ1193" s="234"/>
      <c r="BA1193" s="234"/>
      <c r="BB1193" s="234"/>
      <c r="BC1193" t="b">
        <v>0</v>
      </c>
      <c r="BD1193" s="234" t="s">
        <v>7767</v>
      </c>
      <c r="BE1193" s="234" t="s">
        <v>7171</v>
      </c>
      <c r="BF1193" s="234" t="s">
        <v>6972</v>
      </c>
      <c r="BG1193" s="234" t="s">
        <v>7028</v>
      </c>
      <c r="BH1193" s="234" t="s">
        <v>55</v>
      </c>
      <c r="BI1193" s="243">
        <v>44573.401886574073</v>
      </c>
      <c r="BJ1193" s="234" t="s">
        <v>442</v>
      </c>
      <c r="BK1193" s="234" t="s">
        <v>451</v>
      </c>
      <c r="BL1193" s="234" t="s">
        <v>451</v>
      </c>
      <c r="BM1193" s="234" t="s">
        <v>451</v>
      </c>
      <c r="BN1193" s="241"/>
      <c r="BO1193" t="b">
        <v>0</v>
      </c>
      <c r="BP1193" t="b">
        <v>0</v>
      </c>
      <c r="BQ1193" t="b">
        <v>0</v>
      </c>
      <c r="BR1193" s="241"/>
      <c r="BS1193" s="241"/>
      <c r="BT1193" s="234" t="s">
        <v>7047</v>
      </c>
      <c r="BU1193" t="b">
        <v>0</v>
      </c>
      <c r="BV1193" s="103"/>
      <c r="BW1193" s="235" t="s">
        <v>14406</v>
      </c>
      <c r="BX1193" s="234" t="s">
        <v>14405</v>
      </c>
      <c r="BY1193" s="234" t="s">
        <v>56</v>
      </c>
      <c r="BZ1193" s="234" t="s">
        <v>7014</v>
      </c>
    </row>
    <row r="1194" spans="1:78" x14ac:dyDescent="0.25">
      <c r="A1194" s="5">
        <v>1002</v>
      </c>
      <c r="B1194" s="234" t="s">
        <v>14407</v>
      </c>
      <c r="C1194" s="234" t="s">
        <v>14408</v>
      </c>
      <c r="D1194" s="234"/>
      <c r="E1194" s="234" t="s">
        <v>14409</v>
      </c>
      <c r="F1194" s="234" t="s">
        <v>7156</v>
      </c>
      <c r="G1194" s="234" t="s">
        <v>7263</v>
      </c>
      <c r="H1194" s="234" t="s">
        <v>6994</v>
      </c>
      <c r="I1194" s="242"/>
      <c r="J1194" s="242">
        <v>44169</v>
      </c>
      <c r="K1194" s="234" t="s">
        <v>7430</v>
      </c>
      <c r="L1194" s="242">
        <v>44207</v>
      </c>
      <c r="M1194" s="234" t="s">
        <v>7264</v>
      </c>
      <c r="N1194" s="234" t="s">
        <v>7430</v>
      </c>
      <c r="O1194" s="234" t="s">
        <v>14410</v>
      </c>
      <c r="P1194" s="234" t="s">
        <v>6999</v>
      </c>
      <c r="Q1194" s="234"/>
      <c r="R1194" s="234" t="s">
        <v>451</v>
      </c>
      <c r="S1194" t="b">
        <v>0</v>
      </c>
      <c r="T1194" s="242"/>
      <c r="U1194" s="103">
        <v>800</v>
      </c>
      <c r="V1194" s="234" t="s">
        <v>272</v>
      </c>
      <c r="W1194" s="103">
        <v>2000</v>
      </c>
      <c r="X1194" s="234" t="s">
        <v>272</v>
      </c>
      <c r="Y1194" s="242"/>
      <c r="Z1194" s="242"/>
      <c r="AA1194" s="103"/>
      <c r="AB1194" s="234"/>
      <c r="AC1194" s="243">
        <v>44253.480023148149</v>
      </c>
      <c r="AD1194" s="234" t="s">
        <v>12763</v>
      </c>
      <c r="AE1194" s="235" t="s">
        <v>14411</v>
      </c>
      <c r="AF1194" s="237"/>
      <c r="AG1194" s="234" t="s">
        <v>436</v>
      </c>
      <c r="AH1194" s="241"/>
      <c r="AI1194" t="b">
        <v>1</v>
      </c>
      <c r="AJ1194" t="b">
        <v>0</v>
      </c>
      <c r="AK1194" s="234"/>
      <c r="AL1194" s="103"/>
      <c r="AM1194" t="b">
        <v>0</v>
      </c>
      <c r="AN1194" s="234"/>
      <c r="AO1194" s="103"/>
      <c r="AP1194" s="241"/>
      <c r="AQ1194" s="241"/>
      <c r="AR1194" s="241"/>
      <c r="AS1194" s="241"/>
      <c r="AT1194" s="234"/>
      <c r="AU1194" s="234" t="s">
        <v>7085</v>
      </c>
      <c r="AV1194" t="b">
        <v>0</v>
      </c>
      <c r="AW1194" t="b">
        <v>0</v>
      </c>
      <c r="AX1194" s="241"/>
      <c r="AY1194" s="241"/>
      <c r="AZ1194" s="234"/>
      <c r="BA1194" s="234"/>
      <c r="BB1194" s="234"/>
      <c r="BC1194" t="b">
        <v>1</v>
      </c>
      <c r="BD1194" s="234" t="s">
        <v>7270</v>
      </c>
      <c r="BE1194" s="234" t="s">
        <v>7009</v>
      </c>
      <c r="BF1194" s="234" t="s">
        <v>6972</v>
      </c>
      <c r="BG1194" s="234" t="s">
        <v>7028</v>
      </c>
      <c r="BH1194" s="234" t="s">
        <v>55</v>
      </c>
      <c r="BI1194" s="243">
        <v>44573.401886574073</v>
      </c>
      <c r="BJ1194" s="234" t="s">
        <v>442</v>
      </c>
      <c r="BK1194" s="234" t="s">
        <v>451</v>
      </c>
      <c r="BL1194" s="234" t="s">
        <v>451</v>
      </c>
      <c r="BM1194" s="234" t="s">
        <v>451</v>
      </c>
      <c r="BN1194" s="241"/>
      <c r="BO1194" t="b">
        <v>0</v>
      </c>
      <c r="BP1194" t="b">
        <v>0</v>
      </c>
      <c r="BQ1194" t="b">
        <v>0</v>
      </c>
      <c r="BR1194" s="241"/>
      <c r="BS1194" s="241"/>
      <c r="BT1194" s="234" t="s">
        <v>7047</v>
      </c>
      <c r="BU1194" t="b">
        <v>0</v>
      </c>
      <c r="BV1194" s="103"/>
      <c r="BW1194" s="235" t="s">
        <v>14412</v>
      </c>
      <c r="BX1194" s="234" t="s">
        <v>14411</v>
      </c>
      <c r="BY1194" s="234" t="s">
        <v>56</v>
      </c>
      <c r="BZ1194" s="234" t="s">
        <v>7014</v>
      </c>
    </row>
    <row r="1195" spans="1:78" x14ac:dyDescent="0.25">
      <c r="A1195" s="5">
        <v>1001</v>
      </c>
      <c r="B1195" s="234" t="s">
        <v>14413</v>
      </c>
      <c r="C1195" s="234" t="s">
        <v>14414</v>
      </c>
      <c r="D1195" s="234" t="s">
        <v>9808</v>
      </c>
      <c r="E1195" s="234" t="s">
        <v>11998</v>
      </c>
      <c r="F1195" s="234" t="s">
        <v>7156</v>
      </c>
      <c r="G1195" s="234" t="s">
        <v>7856</v>
      </c>
      <c r="H1195" s="234" t="s">
        <v>7018</v>
      </c>
      <c r="I1195" s="242"/>
      <c r="J1195" s="242">
        <v>44168</v>
      </c>
      <c r="K1195" s="234" t="s">
        <v>7430</v>
      </c>
      <c r="L1195" s="242">
        <v>44172</v>
      </c>
      <c r="M1195" s="234" t="s">
        <v>6996</v>
      </c>
      <c r="N1195" s="234" t="s">
        <v>9809</v>
      </c>
      <c r="O1195" s="234" t="s">
        <v>9398</v>
      </c>
      <c r="P1195" s="234" t="s">
        <v>6999</v>
      </c>
      <c r="Q1195" s="234"/>
      <c r="R1195" s="234" t="s">
        <v>451</v>
      </c>
      <c r="S1195" t="b">
        <v>0</v>
      </c>
      <c r="T1195" s="242"/>
      <c r="U1195" s="103">
        <v>10</v>
      </c>
      <c r="V1195" s="234" t="s">
        <v>272</v>
      </c>
      <c r="W1195" s="103">
        <v>10</v>
      </c>
      <c r="X1195" s="234" t="s">
        <v>272</v>
      </c>
      <c r="Y1195" s="242"/>
      <c r="Z1195" s="242"/>
      <c r="AA1195" s="103"/>
      <c r="AB1195" s="234" t="s">
        <v>9811</v>
      </c>
      <c r="AC1195" s="243">
        <v>44253.48</v>
      </c>
      <c r="AD1195" s="234" t="s">
        <v>12763</v>
      </c>
      <c r="AE1195" s="235" t="s">
        <v>14415</v>
      </c>
      <c r="AF1195" s="237"/>
      <c r="AG1195" s="234" t="s">
        <v>482</v>
      </c>
      <c r="AH1195" s="241"/>
      <c r="AI1195" t="b">
        <v>1</v>
      </c>
      <c r="AJ1195" t="b">
        <v>0</v>
      </c>
      <c r="AK1195" s="234"/>
      <c r="AL1195" s="103"/>
      <c r="AM1195" t="b">
        <v>0</v>
      </c>
      <c r="AN1195" s="234"/>
      <c r="AO1195" s="103"/>
      <c r="AP1195" s="241"/>
      <c r="AQ1195" s="241"/>
      <c r="AR1195" s="241"/>
      <c r="AS1195" s="241"/>
      <c r="AT1195" s="234" t="s">
        <v>7430</v>
      </c>
      <c r="AU1195" s="234" t="s">
        <v>7085</v>
      </c>
      <c r="AV1195" t="b">
        <v>0</v>
      </c>
      <c r="AW1195" t="b">
        <v>0</v>
      </c>
      <c r="AX1195" s="241"/>
      <c r="AY1195" s="241"/>
      <c r="AZ1195" s="234"/>
      <c r="BA1195" s="234"/>
      <c r="BB1195" s="234"/>
      <c r="BC1195" t="b">
        <v>0</v>
      </c>
      <c r="BD1195" s="234" t="s">
        <v>7008</v>
      </c>
      <c r="BE1195" s="234" t="s">
        <v>7026</v>
      </c>
      <c r="BF1195" s="234" t="s">
        <v>7027</v>
      </c>
      <c r="BG1195" s="234" t="s">
        <v>7010</v>
      </c>
      <c r="BH1195" s="234" t="s">
        <v>55</v>
      </c>
      <c r="BI1195" s="243">
        <v>44573.401875000003</v>
      </c>
      <c r="BJ1195" s="234" t="s">
        <v>442</v>
      </c>
      <c r="BK1195" s="234" t="s">
        <v>451</v>
      </c>
      <c r="BL1195" s="234" t="s">
        <v>451</v>
      </c>
      <c r="BM1195" s="234" t="s">
        <v>451</v>
      </c>
      <c r="BN1195" s="241"/>
      <c r="BO1195" t="b">
        <v>0</v>
      </c>
      <c r="BP1195" t="b">
        <v>0</v>
      </c>
      <c r="BQ1195" t="b">
        <v>0</v>
      </c>
      <c r="BR1195" s="241"/>
      <c r="BS1195" s="241"/>
      <c r="BT1195" s="234" t="s">
        <v>7012</v>
      </c>
      <c r="BU1195" t="b">
        <v>0</v>
      </c>
      <c r="BV1195" s="103"/>
      <c r="BW1195" s="235" t="s">
        <v>14416</v>
      </c>
      <c r="BX1195" s="234" t="s">
        <v>14415</v>
      </c>
      <c r="BY1195" s="234" t="s">
        <v>56</v>
      </c>
      <c r="BZ1195" s="234" t="s">
        <v>7014</v>
      </c>
    </row>
    <row r="1196" spans="1:78" x14ac:dyDescent="0.25">
      <c r="A1196" s="5">
        <v>1000</v>
      </c>
      <c r="B1196" s="234" t="s">
        <v>14417</v>
      </c>
      <c r="C1196" s="234" t="s">
        <v>14418</v>
      </c>
      <c r="D1196" s="234" t="s">
        <v>9917</v>
      </c>
      <c r="E1196" s="234" t="s">
        <v>9917</v>
      </c>
      <c r="F1196" s="234" t="s">
        <v>7156</v>
      </c>
      <c r="G1196" s="234" t="s">
        <v>7856</v>
      </c>
      <c r="H1196" s="234" t="s">
        <v>7018</v>
      </c>
      <c r="I1196" s="242"/>
      <c r="J1196" s="242">
        <v>44169</v>
      </c>
      <c r="K1196" s="234" t="s">
        <v>7430</v>
      </c>
      <c r="L1196" s="242">
        <v>44172</v>
      </c>
      <c r="M1196" s="234" t="s">
        <v>6996</v>
      </c>
      <c r="N1196" s="234" t="s">
        <v>9919</v>
      </c>
      <c r="O1196" s="234" t="s">
        <v>9920</v>
      </c>
      <c r="P1196" s="234" t="s">
        <v>6999</v>
      </c>
      <c r="Q1196" s="234"/>
      <c r="R1196" s="234" t="s">
        <v>451</v>
      </c>
      <c r="S1196" t="b">
        <v>0</v>
      </c>
      <c r="T1196" s="242"/>
      <c r="U1196" s="103">
        <v>5</v>
      </c>
      <c r="V1196" s="234" t="s">
        <v>272</v>
      </c>
      <c r="W1196" s="103">
        <v>5</v>
      </c>
      <c r="X1196" s="234" t="s">
        <v>272</v>
      </c>
      <c r="Y1196" s="242"/>
      <c r="Z1196" s="242"/>
      <c r="AA1196" s="103"/>
      <c r="AB1196" s="234" t="s">
        <v>9921</v>
      </c>
      <c r="AC1196" s="243">
        <v>44253.47996527778</v>
      </c>
      <c r="AD1196" s="234" t="s">
        <v>12763</v>
      </c>
      <c r="AE1196" s="235" t="s">
        <v>14419</v>
      </c>
      <c r="AF1196" s="237"/>
      <c r="AG1196" s="234" t="s">
        <v>482</v>
      </c>
      <c r="AH1196" s="241"/>
      <c r="AI1196" t="b">
        <v>1</v>
      </c>
      <c r="AJ1196" t="b">
        <v>0</v>
      </c>
      <c r="AK1196" s="234"/>
      <c r="AL1196" s="103"/>
      <c r="AM1196" t="b">
        <v>0</v>
      </c>
      <c r="AN1196" s="234"/>
      <c r="AO1196" s="103"/>
      <c r="AP1196" s="241"/>
      <c r="AQ1196" s="241"/>
      <c r="AR1196" s="241"/>
      <c r="AS1196" s="241"/>
      <c r="AT1196" s="234"/>
      <c r="AU1196" s="234" t="s">
        <v>7085</v>
      </c>
      <c r="AV1196" t="b">
        <v>0</v>
      </c>
      <c r="AW1196" t="b">
        <v>0</v>
      </c>
      <c r="AX1196" s="241"/>
      <c r="AY1196" s="241"/>
      <c r="AZ1196" s="234"/>
      <c r="BA1196" s="234"/>
      <c r="BB1196" s="234"/>
      <c r="BC1196" t="b">
        <v>0</v>
      </c>
      <c r="BD1196" s="234" t="s">
        <v>7008</v>
      </c>
      <c r="BE1196" s="234" t="s">
        <v>7026</v>
      </c>
      <c r="BF1196" s="234" t="s">
        <v>7027</v>
      </c>
      <c r="BG1196" s="234" t="s">
        <v>7010</v>
      </c>
      <c r="BH1196" s="234" t="s">
        <v>55</v>
      </c>
      <c r="BI1196" s="243">
        <v>44573.401875000003</v>
      </c>
      <c r="BJ1196" s="234" t="s">
        <v>442</v>
      </c>
      <c r="BK1196" s="234" t="s">
        <v>451</v>
      </c>
      <c r="BL1196" s="234" t="s">
        <v>451</v>
      </c>
      <c r="BM1196" s="234" t="s">
        <v>451</v>
      </c>
      <c r="BN1196" s="241"/>
      <c r="BO1196" t="b">
        <v>0</v>
      </c>
      <c r="BP1196" t="b">
        <v>0</v>
      </c>
      <c r="BQ1196" t="b">
        <v>0</v>
      </c>
      <c r="BR1196" s="241"/>
      <c r="BS1196" s="241"/>
      <c r="BT1196" s="234" t="s">
        <v>7012</v>
      </c>
      <c r="BU1196" t="b">
        <v>0</v>
      </c>
      <c r="BV1196" s="103"/>
      <c r="BW1196" s="235" t="s">
        <v>14420</v>
      </c>
      <c r="BX1196" s="234" t="s">
        <v>14419</v>
      </c>
      <c r="BY1196" s="234" t="s">
        <v>56</v>
      </c>
      <c r="BZ1196" s="234" t="s">
        <v>7014</v>
      </c>
    </row>
    <row r="1197" spans="1:78" x14ac:dyDescent="0.25">
      <c r="A1197" s="5">
        <v>999</v>
      </c>
      <c r="B1197" s="234" t="s">
        <v>14421</v>
      </c>
      <c r="C1197" s="234" t="s">
        <v>14422</v>
      </c>
      <c r="D1197" s="234" t="s">
        <v>9808</v>
      </c>
      <c r="E1197" s="234" t="s">
        <v>11998</v>
      </c>
      <c r="F1197" s="234" t="s">
        <v>7156</v>
      </c>
      <c r="G1197" s="234" t="s">
        <v>7856</v>
      </c>
      <c r="H1197" s="234" t="s">
        <v>7018</v>
      </c>
      <c r="I1197" s="242"/>
      <c r="J1197" s="242">
        <v>44171</v>
      </c>
      <c r="K1197" s="234" t="s">
        <v>7430</v>
      </c>
      <c r="L1197" s="242">
        <v>44172</v>
      </c>
      <c r="M1197" s="234" t="s">
        <v>6996</v>
      </c>
      <c r="N1197" s="234" t="s">
        <v>9809</v>
      </c>
      <c r="O1197" s="234" t="s">
        <v>9398</v>
      </c>
      <c r="P1197" s="234" t="s">
        <v>6999</v>
      </c>
      <c r="Q1197" s="234"/>
      <c r="R1197" s="234" t="s">
        <v>451</v>
      </c>
      <c r="S1197" t="b">
        <v>0</v>
      </c>
      <c r="T1197" s="242"/>
      <c r="U1197" s="103">
        <v>2</v>
      </c>
      <c r="V1197" s="234" t="s">
        <v>272</v>
      </c>
      <c r="W1197" s="103">
        <v>2</v>
      </c>
      <c r="X1197" s="234" t="s">
        <v>272</v>
      </c>
      <c r="Y1197" s="242"/>
      <c r="Z1197" s="242"/>
      <c r="AA1197" s="103"/>
      <c r="AB1197" s="234" t="s">
        <v>9811</v>
      </c>
      <c r="AC1197" s="243">
        <v>44253.479930555557</v>
      </c>
      <c r="AD1197" s="234" t="s">
        <v>12763</v>
      </c>
      <c r="AE1197" s="235" t="s">
        <v>14423</v>
      </c>
      <c r="AF1197" s="237"/>
      <c r="AG1197" s="234" t="s">
        <v>482</v>
      </c>
      <c r="AH1197" s="241"/>
      <c r="AI1197" t="b">
        <v>1</v>
      </c>
      <c r="AJ1197" t="b">
        <v>0</v>
      </c>
      <c r="AK1197" s="234"/>
      <c r="AL1197" s="103"/>
      <c r="AM1197" t="b">
        <v>0</v>
      </c>
      <c r="AN1197" s="234"/>
      <c r="AO1197" s="103"/>
      <c r="AP1197" s="241"/>
      <c r="AQ1197" s="241"/>
      <c r="AR1197" s="241"/>
      <c r="AS1197" s="241"/>
      <c r="AT1197" s="234" t="s">
        <v>7430</v>
      </c>
      <c r="AU1197" s="234" t="s">
        <v>7085</v>
      </c>
      <c r="AV1197" t="b">
        <v>0</v>
      </c>
      <c r="AW1197" t="b">
        <v>0</v>
      </c>
      <c r="AX1197" s="241"/>
      <c r="AY1197" s="241"/>
      <c r="AZ1197" s="234"/>
      <c r="BA1197" s="234"/>
      <c r="BB1197" s="234"/>
      <c r="BC1197" t="b">
        <v>0</v>
      </c>
      <c r="BD1197" s="234" t="s">
        <v>7008</v>
      </c>
      <c r="BE1197" s="234" t="s">
        <v>7026</v>
      </c>
      <c r="BF1197" s="234" t="s">
        <v>7027</v>
      </c>
      <c r="BG1197" s="234" t="s">
        <v>7010</v>
      </c>
      <c r="BH1197" s="234" t="s">
        <v>55</v>
      </c>
      <c r="BI1197" s="243">
        <v>44573.401863425926</v>
      </c>
      <c r="BJ1197" s="234" t="s">
        <v>442</v>
      </c>
      <c r="BK1197" s="234" t="s">
        <v>451</v>
      </c>
      <c r="BL1197" s="234" t="s">
        <v>451</v>
      </c>
      <c r="BM1197" s="234" t="s">
        <v>451</v>
      </c>
      <c r="BN1197" s="241"/>
      <c r="BO1197" t="b">
        <v>0</v>
      </c>
      <c r="BP1197" t="b">
        <v>0</v>
      </c>
      <c r="BQ1197" t="b">
        <v>0</v>
      </c>
      <c r="BR1197" s="241"/>
      <c r="BS1197" s="241"/>
      <c r="BT1197" s="234" t="s">
        <v>7012</v>
      </c>
      <c r="BU1197" t="b">
        <v>0</v>
      </c>
      <c r="BV1197" s="103"/>
      <c r="BW1197" s="235" t="s">
        <v>14424</v>
      </c>
      <c r="BX1197" s="234" t="s">
        <v>14423</v>
      </c>
      <c r="BY1197" s="234" t="s">
        <v>56</v>
      </c>
      <c r="BZ1197" s="234" t="s">
        <v>7014</v>
      </c>
    </row>
    <row r="1198" spans="1:78" x14ac:dyDescent="0.25">
      <c r="A1198" s="5">
        <v>998</v>
      </c>
      <c r="B1198" s="234" t="s">
        <v>14425</v>
      </c>
      <c r="C1198" s="234" t="s">
        <v>14426</v>
      </c>
      <c r="D1198" s="234"/>
      <c r="E1198" s="234" t="s">
        <v>14427</v>
      </c>
      <c r="F1198" s="234" t="s">
        <v>6993</v>
      </c>
      <c r="G1198" s="234" t="s">
        <v>7315</v>
      </c>
      <c r="H1198" s="234" t="s">
        <v>6994</v>
      </c>
      <c r="I1198" s="242"/>
      <c r="J1198" s="242">
        <v>44172</v>
      </c>
      <c r="K1198" s="234" t="s">
        <v>7430</v>
      </c>
      <c r="L1198" s="242">
        <v>44172</v>
      </c>
      <c r="M1198" s="234" t="s">
        <v>6996</v>
      </c>
      <c r="N1198" s="234" t="s">
        <v>7430</v>
      </c>
      <c r="O1198" s="234" t="s">
        <v>8722</v>
      </c>
      <c r="P1198" s="234" t="s">
        <v>6999</v>
      </c>
      <c r="Q1198" s="234"/>
      <c r="R1198" s="234" t="s">
        <v>451</v>
      </c>
      <c r="S1198" t="b">
        <v>0</v>
      </c>
      <c r="T1198" s="242"/>
      <c r="U1198" s="103">
        <v>1</v>
      </c>
      <c r="V1198" s="234" t="s">
        <v>272</v>
      </c>
      <c r="W1198" s="103">
        <v>1</v>
      </c>
      <c r="X1198" s="234" t="s">
        <v>272</v>
      </c>
      <c r="Y1198" s="242"/>
      <c r="Z1198" s="242"/>
      <c r="AA1198" s="103"/>
      <c r="AB1198" s="234"/>
      <c r="AC1198" s="243">
        <v>44253.479884259257</v>
      </c>
      <c r="AD1198" s="234" t="s">
        <v>12763</v>
      </c>
      <c r="AE1198" s="235" t="s">
        <v>14428</v>
      </c>
      <c r="AF1198" s="237"/>
      <c r="AG1198" s="234" t="s">
        <v>482</v>
      </c>
      <c r="AH1198" s="241"/>
      <c r="AI1198" t="b">
        <v>1</v>
      </c>
      <c r="AJ1198" t="b">
        <v>0</v>
      </c>
      <c r="AK1198" s="234"/>
      <c r="AL1198" s="103"/>
      <c r="AM1198" t="b">
        <v>0</v>
      </c>
      <c r="AN1198" s="234"/>
      <c r="AO1198" s="103"/>
      <c r="AP1198" s="241"/>
      <c r="AQ1198" s="241"/>
      <c r="AR1198" s="241"/>
      <c r="AS1198" s="241"/>
      <c r="AT1198" s="234"/>
      <c r="AU1198" s="234" t="s">
        <v>7085</v>
      </c>
      <c r="AV1198" t="b">
        <v>0</v>
      </c>
      <c r="AW1198" t="b">
        <v>0</v>
      </c>
      <c r="AX1198" s="241"/>
      <c r="AY1198" s="241"/>
      <c r="AZ1198" s="234"/>
      <c r="BA1198" s="234"/>
      <c r="BB1198" s="234"/>
      <c r="BC1198" t="b">
        <v>1</v>
      </c>
      <c r="BD1198" s="234" t="s">
        <v>7008</v>
      </c>
      <c r="BE1198" s="234" t="s">
        <v>7009</v>
      </c>
      <c r="BF1198" s="234" t="s">
        <v>6972</v>
      </c>
      <c r="BG1198" s="234" t="s">
        <v>8373</v>
      </c>
      <c r="BH1198" s="234" t="s">
        <v>55</v>
      </c>
      <c r="BI1198" s="243">
        <v>44573.401863425926</v>
      </c>
      <c r="BJ1198" s="234" t="s">
        <v>442</v>
      </c>
      <c r="BK1198" s="234" t="s">
        <v>451</v>
      </c>
      <c r="BL1198" s="234" t="s">
        <v>451</v>
      </c>
      <c r="BM1198" s="234" t="s">
        <v>451</v>
      </c>
      <c r="BN1198" s="241"/>
      <c r="BO1198" t="b">
        <v>0</v>
      </c>
      <c r="BP1198" t="b">
        <v>0</v>
      </c>
      <c r="BQ1198" t="b">
        <v>0</v>
      </c>
      <c r="BR1198" s="241"/>
      <c r="BS1198" s="241"/>
      <c r="BT1198" s="234" t="s">
        <v>7012</v>
      </c>
      <c r="BU1198" t="b">
        <v>0</v>
      </c>
      <c r="BV1198" s="103"/>
      <c r="BW1198" s="235" t="s">
        <v>14429</v>
      </c>
      <c r="BX1198" s="234" t="s">
        <v>14428</v>
      </c>
      <c r="BY1198" s="234" t="s">
        <v>56</v>
      </c>
      <c r="BZ1198" s="234" t="s">
        <v>7014</v>
      </c>
    </row>
    <row r="1199" spans="1:78" x14ac:dyDescent="0.25">
      <c r="A1199" s="5">
        <v>997</v>
      </c>
      <c r="B1199" s="234" t="s">
        <v>14430</v>
      </c>
      <c r="C1199" s="234" t="s">
        <v>14431</v>
      </c>
      <c r="D1199" s="234" t="s">
        <v>11523</v>
      </c>
      <c r="E1199" s="234" t="s">
        <v>11524</v>
      </c>
      <c r="F1199" s="234" t="s">
        <v>7156</v>
      </c>
      <c r="G1199" s="234" t="s">
        <v>7856</v>
      </c>
      <c r="H1199" s="234" t="s">
        <v>7018</v>
      </c>
      <c r="I1199" s="242"/>
      <c r="J1199" s="242">
        <v>44168</v>
      </c>
      <c r="K1199" s="234" t="s">
        <v>7430</v>
      </c>
      <c r="L1199" s="242">
        <v>44169</v>
      </c>
      <c r="M1199" s="234" t="s">
        <v>9952</v>
      </c>
      <c r="N1199" s="234" t="s">
        <v>11526</v>
      </c>
      <c r="O1199" s="234" t="s">
        <v>11643</v>
      </c>
      <c r="P1199" s="234" t="s">
        <v>6999</v>
      </c>
      <c r="Q1199" s="234"/>
      <c r="R1199" s="234" t="s">
        <v>451</v>
      </c>
      <c r="S1199" t="b">
        <v>0</v>
      </c>
      <c r="T1199" s="242"/>
      <c r="U1199" s="103">
        <v>5</v>
      </c>
      <c r="V1199" s="234" t="s">
        <v>272</v>
      </c>
      <c r="W1199" s="103">
        <v>5</v>
      </c>
      <c r="X1199" s="234" t="s">
        <v>272</v>
      </c>
      <c r="Y1199" s="242"/>
      <c r="Z1199" s="242"/>
      <c r="AA1199" s="103"/>
      <c r="AB1199" s="234" t="s">
        <v>11528</v>
      </c>
      <c r="AC1199" s="243">
        <v>44253.479872685188</v>
      </c>
      <c r="AD1199" s="234" t="s">
        <v>12763</v>
      </c>
      <c r="AE1199" s="235" t="s">
        <v>14432</v>
      </c>
      <c r="AF1199" s="237"/>
      <c r="AG1199" s="234" t="s">
        <v>482</v>
      </c>
      <c r="AH1199" s="241"/>
      <c r="AI1199" t="b">
        <v>1</v>
      </c>
      <c r="AJ1199" t="b">
        <v>0</v>
      </c>
      <c r="AK1199" s="234"/>
      <c r="AL1199" s="103"/>
      <c r="AM1199" t="b">
        <v>0</v>
      </c>
      <c r="AN1199" s="234"/>
      <c r="AO1199" s="103"/>
      <c r="AP1199" s="241"/>
      <c r="AQ1199" s="241"/>
      <c r="AR1199" s="241"/>
      <c r="AS1199" s="241"/>
      <c r="AT1199" s="234" t="s">
        <v>7166</v>
      </c>
      <c r="AU1199" s="234" t="s">
        <v>7085</v>
      </c>
      <c r="AV1199" t="b">
        <v>0</v>
      </c>
      <c r="AW1199" t="b">
        <v>0</v>
      </c>
      <c r="AX1199" s="241"/>
      <c r="AY1199" s="241"/>
      <c r="AZ1199" s="234"/>
      <c r="BA1199" s="234"/>
      <c r="BB1199" s="234"/>
      <c r="BC1199" t="b">
        <v>0</v>
      </c>
      <c r="BD1199" s="234" t="s">
        <v>9959</v>
      </c>
      <c r="BE1199" s="234" t="s">
        <v>7026</v>
      </c>
      <c r="BF1199" s="234" t="s">
        <v>7027</v>
      </c>
      <c r="BG1199" s="234" t="s">
        <v>7010</v>
      </c>
      <c r="BH1199" s="234" t="s">
        <v>55</v>
      </c>
      <c r="BI1199" s="243">
        <v>44573.40185185185</v>
      </c>
      <c r="BJ1199" s="234" t="s">
        <v>442</v>
      </c>
      <c r="BK1199" s="234" t="s">
        <v>451</v>
      </c>
      <c r="BL1199" s="234" t="s">
        <v>451</v>
      </c>
      <c r="BM1199" s="234" t="s">
        <v>451</v>
      </c>
      <c r="BN1199" s="241"/>
      <c r="BO1199" t="b">
        <v>0</v>
      </c>
      <c r="BP1199" t="b">
        <v>0</v>
      </c>
      <c r="BQ1199" t="b">
        <v>0</v>
      </c>
      <c r="BR1199" s="241"/>
      <c r="BS1199" s="241"/>
      <c r="BT1199" s="234" t="s">
        <v>7012</v>
      </c>
      <c r="BU1199" t="b">
        <v>0</v>
      </c>
      <c r="BV1199" s="103"/>
      <c r="BW1199" s="235" t="s">
        <v>14433</v>
      </c>
      <c r="BX1199" s="234" t="s">
        <v>14432</v>
      </c>
      <c r="BY1199" s="234" t="s">
        <v>56</v>
      </c>
      <c r="BZ1199" s="234" t="s">
        <v>7014</v>
      </c>
    </row>
    <row r="1200" spans="1:78" x14ac:dyDescent="0.25">
      <c r="A1200" s="5">
        <v>996</v>
      </c>
      <c r="B1200" s="234" t="s">
        <v>14434</v>
      </c>
      <c r="C1200" s="234" t="s">
        <v>14435</v>
      </c>
      <c r="D1200" s="234" t="s">
        <v>12801</v>
      </c>
      <c r="E1200" s="234" t="s">
        <v>12801</v>
      </c>
      <c r="F1200" s="234" t="s">
        <v>7156</v>
      </c>
      <c r="G1200" s="234" t="s">
        <v>7856</v>
      </c>
      <c r="H1200" s="234" t="s">
        <v>7018</v>
      </c>
      <c r="I1200" s="242"/>
      <c r="J1200" s="242">
        <v>44169</v>
      </c>
      <c r="K1200" s="234" t="s">
        <v>7430</v>
      </c>
      <c r="L1200" s="242">
        <v>44169</v>
      </c>
      <c r="M1200" s="234" t="s">
        <v>6996</v>
      </c>
      <c r="N1200" s="234" t="s">
        <v>11513</v>
      </c>
      <c r="O1200" s="234" t="s">
        <v>9398</v>
      </c>
      <c r="P1200" s="234" t="s">
        <v>6999</v>
      </c>
      <c r="Q1200" s="234"/>
      <c r="R1200" s="234" t="s">
        <v>451</v>
      </c>
      <c r="S1200" t="b">
        <v>0</v>
      </c>
      <c r="T1200" s="242"/>
      <c r="U1200" s="103">
        <v>1</v>
      </c>
      <c r="V1200" s="234" t="s">
        <v>272</v>
      </c>
      <c r="W1200" s="103">
        <v>1</v>
      </c>
      <c r="X1200" s="234" t="s">
        <v>272</v>
      </c>
      <c r="Y1200" s="242"/>
      <c r="Z1200" s="242"/>
      <c r="AA1200" s="103"/>
      <c r="AB1200" s="234" t="s">
        <v>12802</v>
      </c>
      <c r="AC1200" s="243">
        <v>44253.479849537034</v>
      </c>
      <c r="AD1200" s="234" t="s">
        <v>12763</v>
      </c>
      <c r="AE1200" s="235" t="s">
        <v>14436</v>
      </c>
      <c r="AF1200" s="237"/>
      <c r="AG1200" s="234" t="s">
        <v>482</v>
      </c>
      <c r="AH1200" s="241"/>
      <c r="AI1200" t="b">
        <v>1</v>
      </c>
      <c r="AJ1200" t="b">
        <v>0</v>
      </c>
      <c r="AK1200" s="234"/>
      <c r="AL1200" s="103"/>
      <c r="AM1200" t="b">
        <v>0</v>
      </c>
      <c r="AN1200" s="234"/>
      <c r="AO1200" s="103"/>
      <c r="AP1200" s="241"/>
      <c r="AQ1200" s="241"/>
      <c r="AR1200" s="241"/>
      <c r="AS1200" s="241"/>
      <c r="AT1200" s="234"/>
      <c r="AU1200" s="234" t="s">
        <v>7085</v>
      </c>
      <c r="AV1200" t="b">
        <v>0</v>
      </c>
      <c r="AW1200" t="b">
        <v>0</v>
      </c>
      <c r="AX1200" s="241"/>
      <c r="AY1200" s="241"/>
      <c r="AZ1200" s="234"/>
      <c r="BA1200" s="234"/>
      <c r="BB1200" s="234"/>
      <c r="BC1200" t="b">
        <v>0</v>
      </c>
      <c r="BD1200" s="234" t="s">
        <v>7008</v>
      </c>
      <c r="BE1200" s="234" t="s">
        <v>7026</v>
      </c>
      <c r="BF1200" s="234" t="s">
        <v>7027</v>
      </c>
      <c r="BG1200" s="234" t="s">
        <v>7010</v>
      </c>
      <c r="BH1200" s="234" t="s">
        <v>55</v>
      </c>
      <c r="BI1200" s="243">
        <v>44573.40185185185</v>
      </c>
      <c r="BJ1200" s="234" t="s">
        <v>442</v>
      </c>
      <c r="BK1200" s="234" t="s">
        <v>451</v>
      </c>
      <c r="BL1200" s="234" t="s">
        <v>451</v>
      </c>
      <c r="BM1200" s="234" t="s">
        <v>451</v>
      </c>
      <c r="BN1200" s="241"/>
      <c r="BO1200" t="b">
        <v>0</v>
      </c>
      <c r="BP1200" t="b">
        <v>0</v>
      </c>
      <c r="BQ1200" t="b">
        <v>0</v>
      </c>
      <c r="BR1200" s="241"/>
      <c r="BS1200" s="241"/>
      <c r="BT1200" s="234" t="s">
        <v>7012</v>
      </c>
      <c r="BU1200" t="b">
        <v>0</v>
      </c>
      <c r="BV1200" s="103"/>
      <c r="BW1200" s="235" t="s">
        <v>14437</v>
      </c>
      <c r="BX1200" s="234" t="s">
        <v>14436</v>
      </c>
      <c r="BY1200" s="234" t="s">
        <v>56</v>
      </c>
      <c r="BZ1200" s="234" t="s">
        <v>7014</v>
      </c>
    </row>
    <row r="1201" spans="1:78" x14ac:dyDescent="0.25">
      <c r="A1201" s="5">
        <v>995</v>
      </c>
      <c r="B1201" s="234" t="s">
        <v>14438</v>
      </c>
      <c r="C1201" s="234" t="s">
        <v>14439</v>
      </c>
      <c r="D1201" s="234" t="s">
        <v>11753</v>
      </c>
      <c r="E1201" s="234" t="s">
        <v>11754</v>
      </c>
      <c r="F1201" s="234" t="s">
        <v>7156</v>
      </c>
      <c r="G1201" s="234" t="s">
        <v>7856</v>
      </c>
      <c r="H1201" s="234" t="s">
        <v>7018</v>
      </c>
      <c r="I1201" s="242"/>
      <c r="J1201" s="242">
        <v>44169</v>
      </c>
      <c r="K1201" s="234" t="s">
        <v>7430</v>
      </c>
      <c r="L1201" s="242">
        <v>44169</v>
      </c>
      <c r="M1201" s="234" t="s">
        <v>7159</v>
      </c>
      <c r="N1201" s="234" t="s">
        <v>11756</v>
      </c>
      <c r="O1201" s="234" t="s">
        <v>11898</v>
      </c>
      <c r="P1201" s="234" t="s">
        <v>6999</v>
      </c>
      <c r="Q1201" s="234"/>
      <c r="R1201" s="234" t="s">
        <v>451</v>
      </c>
      <c r="S1201" t="b">
        <v>0</v>
      </c>
      <c r="T1201" s="242"/>
      <c r="U1201" s="103">
        <v>5</v>
      </c>
      <c r="V1201" s="234" t="s">
        <v>272</v>
      </c>
      <c r="W1201" s="103">
        <v>5</v>
      </c>
      <c r="X1201" s="234" t="s">
        <v>272</v>
      </c>
      <c r="Y1201" s="242"/>
      <c r="Z1201" s="242"/>
      <c r="AA1201" s="103"/>
      <c r="AB1201" s="234" t="s">
        <v>11758</v>
      </c>
      <c r="AC1201" s="243">
        <v>44253.479837962965</v>
      </c>
      <c r="AD1201" s="234" t="s">
        <v>12763</v>
      </c>
      <c r="AE1201" s="235" t="s">
        <v>14440</v>
      </c>
      <c r="AF1201" s="237"/>
      <c r="AG1201" s="234" t="s">
        <v>482</v>
      </c>
      <c r="AH1201" s="241"/>
      <c r="AI1201" t="b">
        <v>1</v>
      </c>
      <c r="AJ1201" t="b">
        <v>0</v>
      </c>
      <c r="AK1201" s="234"/>
      <c r="AL1201" s="103"/>
      <c r="AM1201" t="b">
        <v>0</v>
      </c>
      <c r="AN1201" s="234"/>
      <c r="AO1201" s="103"/>
      <c r="AP1201" s="241"/>
      <c r="AQ1201" s="241"/>
      <c r="AR1201" s="241"/>
      <c r="AS1201" s="241"/>
      <c r="AT1201" s="234" t="s">
        <v>7005</v>
      </c>
      <c r="AU1201" s="234" t="s">
        <v>7085</v>
      </c>
      <c r="AV1201" t="b">
        <v>0</v>
      </c>
      <c r="AW1201" t="b">
        <v>0</v>
      </c>
      <c r="AX1201" s="241"/>
      <c r="AY1201" s="241"/>
      <c r="AZ1201" s="234"/>
      <c r="BA1201" s="234"/>
      <c r="BB1201" s="234"/>
      <c r="BC1201" t="b">
        <v>0</v>
      </c>
      <c r="BD1201" s="234" t="s">
        <v>7170</v>
      </c>
      <c r="BE1201" s="234" t="s">
        <v>7026</v>
      </c>
      <c r="BF1201" s="234" t="s">
        <v>7027</v>
      </c>
      <c r="BG1201" s="234" t="s">
        <v>7010</v>
      </c>
      <c r="BH1201" s="234" t="s">
        <v>55</v>
      </c>
      <c r="BI1201" s="243">
        <v>44573.40185185185</v>
      </c>
      <c r="BJ1201" s="234" t="s">
        <v>442</v>
      </c>
      <c r="BK1201" s="234" t="s">
        <v>451</v>
      </c>
      <c r="BL1201" s="234" t="s">
        <v>451</v>
      </c>
      <c r="BM1201" s="234" t="s">
        <v>451</v>
      </c>
      <c r="BN1201" s="241"/>
      <c r="BO1201" t="b">
        <v>0</v>
      </c>
      <c r="BP1201" t="b">
        <v>0</v>
      </c>
      <c r="BQ1201" t="b">
        <v>0</v>
      </c>
      <c r="BR1201" s="241"/>
      <c r="BS1201" s="241"/>
      <c r="BT1201" s="234" t="s">
        <v>7012</v>
      </c>
      <c r="BU1201" t="b">
        <v>0</v>
      </c>
      <c r="BV1201" s="103"/>
      <c r="BW1201" s="235" t="s">
        <v>14441</v>
      </c>
      <c r="BX1201" s="234" t="s">
        <v>14440</v>
      </c>
      <c r="BY1201" s="234" t="s">
        <v>56</v>
      </c>
      <c r="BZ1201" s="234" t="s">
        <v>7014</v>
      </c>
    </row>
    <row r="1202" spans="1:78" x14ac:dyDescent="0.25">
      <c r="A1202" s="5">
        <v>994</v>
      </c>
      <c r="B1202" s="234" t="s">
        <v>14442</v>
      </c>
      <c r="C1202" s="234" t="s">
        <v>14443</v>
      </c>
      <c r="D1202" s="234"/>
      <c r="E1202" s="234" t="s">
        <v>14444</v>
      </c>
      <c r="F1202" s="234" t="s">
        <v>2991</v>
      </c>
      <c r="G1202" s="234" t="s">
        <v>12761</v>
      </c>
      <c r="H1202" s="234" t="s">
        <v>7034</v>
      </c>
      <c r="I1202" s="242"/>
      <c r="J1202" s="242">
        <v>44167</v>
      </c>
      <c r="K1202" s="234" t="s">
        <v>7430</v>
      </c>
      <c r="L1202" s="242">
        <v>44174</v>
      </c>
      <c r="M1202" s="234" t="s">
        <v>7066</v>
      </c>
      <c r="N1202" s="234" t="s">
        <v>7430</v>
      </c>
      <c r="O1202" s="234" t="s">
        <v>14445</v>
      </c>
      <c r="P1202" s="234" t="s">
        <v>6999</v>
      </c>
      <c r="Q1202" s="234"/>
      <c r="R1202" s="234" t="s">
        <v>451</v>
      </c>
      <c r="S1202" t="b">
        <v>0</v>
      </c>
      <c r="T1202" s="242"/>
      <c r="U1202" s="103">
        <v>1</v>
      </c>
      <c r="V1202" s="234" t="s">
        <v>272</v>
      </c>
      <c r="W1202" s="103">
        <v>1</v>
      </c>
      <c r="X1202" s="234" t="s">
        <v>272</v>
      </c>
      <c r="Y1202" s="242"/>
      <c r="Z1202" s="242"/>
      <c r="AA1202" s="103"/>
      <c r="AB1202" s="234"/>
      <c r="AC1202" s="243">
        <v>44253.479814814818</v>
      </c>
      <c r="AD1202" s="234" t="s">
        <v>12763</v>
      </c>
      <c r="AE1202" s="235" t="s">
        <v>14446</v>
      </c>
      <c r="AF1202" s="237"/>
      <c r="AG1202" s="234" t="s">
        <v>436</v>
      </c>
      <c r="AH1202" s="241"/>
      <c r="AI1202" t="b">
        <v>1</v>
      </c>
      <c r="AJ1202" t="b">
        <v>0</v>
      </c>
      <c r="AK1202" s="234"/>
      <c r="AL1202" s="103"/>
      <c r="AM1202" t="b">
        <v>0</v>
      </c>
      <c r="AN1202" s="234"/>
      <c r="AO1202" s="103"/>
      <c r="AP1202" s="241"/>
      <c r="AQ1202" s="241"/>
      <c r="AR1202" s="241"/>
      <c r="AS1202" s="241"/>
      <c r="AT1202" s="234" t="s">
        <v>7005</v>
      </c>
      <c r="AU1202" s="234" t="s">
        <v>7085</v>
      </c>
      <c r="AV1202" t="b">
        <v>0</v>
      </c>
      <c r="AW1202" t="b">
        <v>0</v>
      </c>
      <c r="AX1202" s="241"/>
      <c r="AY1202" s="241"/>
      <c r="AZ1202" s="234"/>
      <c r="BA1202" s="234"/>
      <c r="BB1202" s="234"/>
      <c r="BC1202" t="b">
        <v>1</v>
      </c>
      <c r="BD1202" s="234" t="s">
        <v>7076</v>
      </c>
      <c r="BE1202" s="234" t="s">
        <v>7045</v>
      </c>
      <c r="BF1202" s="234" t="s">
        <v>7027</v>
      </c>
      <c r="BG1202" s="234" t="s">
        <v>7028</v>
      </c>
      <c r="BH1202" s="234" t="s">
        <v>55</v>
      </c>
      <c r="BI1202" s="243">
        <v>44573.40184027778</v>
      </c>
      <c r="BJ1202" s="234" t="s">
        <v>442</v>
      </c>
      <c r="BK1202" s="234" t="s">
        <v>451</v>
      </c>
      <c r="BL1202" s="234" t="s">
        <v>451</v>
      </c>
      <c r="BM1202" s="234" t="s">
        <v>451</v>
      </c>
      <c r="BN1202" s="241"/>
      <c r="BO1202" t="b">
        <v>0</v>
      </c>
      <c r="BP1202" t="b">
        <v>0</v>
      </c>
      <c r="BQ1202" t="b">
        <v>0</v>
      </c>
      <c r="BR1202" s="241"/>
      <c r="BS1202" s="241"/>
      <c r="BT1202" s="234" t="s">
        <v>7012</v>
      </c>
      <c r="BU1202" t="b">
        <v>0</v>
      </c>
      <c r="BV1202" s="103"/>
      <c r="BW1202" s="235" t="s">
        <v>14447</v>
      </c>
      <c r="BX1202" s="234" t="s">
        <v>14446</v>
      </c>
      <c r="BY1202" s="234" t="s">
        <v>56</v>
      </c>
      <c r="BZ1202" s="234" t="s">
        <v>7014</v>
      </c>
    </row>
    <row r="1203" spans="1:78" x14ac:dyDescent="0.25">
      <c r="A1203" s="5">
        <v>993</v>
      </c>
      <c r="B1203" s="234" t="s">
        <v>14448</v>
      </c>
      <c r="C1203" s="234" t="s">
        <v>14449</v>
      </c>
      <c r="D1203" s="234"/>
      <c r="E1203" s="234" t="s">
        <v>10858</v>
      </c>
      <c r="F1203" s="234" t="s">
        <v>2991</v>
      </c>
      <c r="G1203" s="234" t="s">
        <v>12761</v>
      </c>
      <c r="H1203" s="234" t="s">
        <v>7034</v>
      </c>
      <c r="I1203" s="242"/>
      <c r="J1203" s="242">
        <v>44167</v>
      </c>
      <c r="K1203" s="234" t="s">
        <v>7430</v>
      </c>
      <c r="L1203" s="242">
        <v>44172</v>
      </c>
      <c r="M1203" s="234" t="s">
        <v>6996</v>
      </c>
      <c r="N1203" s="234" t="s">
        <v>7951</v>
      </c>
      <c r="O1203" s="234" t="s">
        <v>7952</v>
      </c>
      <c r="P1203" s="234" t="s">
        <v>6999</v>
      </c>
      <c r="Q1203" s="234"/>
      <c r="R1203" s="234" t="s">
        <v>451</v>
      </c>
      <c r="S1203" t="b">
        <v>0</v>
      </c>
      <c r="T1203" s="242"/>
      <c r="U1203" s="103">
        <v>150</v>
      </c>
      <c r="V1203" s="234" t="s">
        <v>272</v>
      </c>
      <c r="W1203" s="103">
        <v>600</v>
      </c>
      <c r="X1203" s="234" t="s">
        <v>272</v>
      </c>
      <c r="Y1203" s="242"/>
      <c r="Z1203" s="242"/>
      <c r="AA1203" s="103"/>
      <c r="AB1203" s="234"/>
      <c r="AC1203" s="243">
        <v>44253.479768518519</v>
      </c>
      <c r="AD1203" s="234" t="s">
        <v>12763</v>
      </c>
      <c r="AE1203" s="235" t="s">
        <v>14450</v>
      </c>
      <c r="AF1203" s="237"/>
      <c r="AG1203" s="234" t="s">
        <v>482</v>
      </c>
      <c r="AH1203" s="241"/>
      <c r="AI1203" t="b">
        <v>1</v>
      </c>
      <c r="AJ1203" t="b">
        <v>0</v>
      </c>
      <c r="AK1203" s="234"/>
      <c r="AL1203" s="103"/>
      <c r="AM1203" t="b">
        <v>0</v>
      </c>
      <c r="AN1203" s="234"/>
      <c r="AO1203" s="103"/>
      <c r="AP1203" s="241"/>
      <c r="AQ1203" s="241"/>
      <c r="AR1203" s="241"/>
      <c r="AS1203" s="241"/>
      <c r="AT1203" s="234"/>
      <c r="AU1203" s="234" t="s">
        <v>7085</v>
      </c>
      <c r="AV1203" t="b">
        <v>0</v>
      </c>
      <c r="AW1203" t="b">
        <v>0</v>
      </c>
      <c r="AX1203" s="241"/>
      <c r="AY1203" s="241"/>
      <c r="AZ1203" s="234"/>
      <c r="BA1203" s="234"/>
      <c r="BB1203" s="234"/>
      <c r="BC1203" t="b">
        <v>1</v>
      </c>
      <c r="BD1203" s="234" t="s">
        <v>7008</v>
      </c>
      <c r="BE1203" s="234" t="s">
        <v>7045</v>
      </c>
      <c r="BF1203" s="234" t="s">
        <v>6972</v>
      </c>
      <c r="BG1203" s="234" t="s">
        <v>7028</v>
      </c>
      <c r="BH1203" s="234" t="s">
        <v>55</v>
      </c>
      <c r="BI1203" s="243">
        <v>44573.40184027778</v>
      </c>
      <c r="BJ1203" s="234" t="s">
        <v>442</v>
      </c>
      <c r="BK1203" s="234" t="s">
        <v>451</v>
      </c>
      <c r="BL1203" s="234" t="s">
        <v>451</v>
      </c>
      <c r="BM1203" s="234" t="s">
        <v>451</v>
      </c>
      <c r="BN1203" s="241"/>
      <c r="BO1203" t="b">
        <v>0</v>
      </c>
      <c r="BP1203" t="b">
        <v>0</v>
      </c>
      <c r="BQ1203" t="b">
        <v>0</v>
      </c>
      <c r="BR1203" s="241"/>
      <c r="BS1203" s="241"/>
      <c r="BT1203" s="234" t="s">
        <v>7012</v>
      </c>
      <c r="BU1203" t="b">
        <v>0</v>
      </c>
      <c r="BV1203" s="103"/>
      <c r="BW1203" s="235" t="s">
        <v>14451</v>
      </c>
      <c r="BX1203" s="234" t="s">
        <v>14450</v>
      </c>
      <c r="BY1203" s="234" t="s">
        <v>56</v>
      </c>
      <c r="BZ1203" s="234" t="s">
        <v>7014</v>
      </c>
    </row>
    <row r="1204" spans="1:78" x14ac:dyDescent="0.25">
      <c r="A1204" s="5">
        <v>992</v>
      </c>
      <c r="B1204" s="234" t="s">
        <v>14452</v>
      </c>
      <c r="C1204" s="234" t="s">
        <v>14453</v>
      </c>
      <c r="D1204" s="234" t="s">
        <v>11236</v>
      </c>
      <c r="E1204" s="234" t="s">
        <v>12581</v>
      </c>
      <c r="F1204" s="234" t="s">
        <v>6993</v>
      </c>
      <c r="G1204" s="234" t="s">
        <v>7065</v>
      </c>
      <c r="H1204" s="234" t="s">
        <v>7856</v>
      </c>
      <c r="I1204" s="242"/>
      <c r="J1204" s="242">
        <v>44169</v>
      </c>
      <c r="K1204" s="234" t="s">
        <v>7430</v>
      </c>
      <c r="L1204" s="242">
        <v>44173</v>
      </c>
      <c r="M1204" s="234" t="s">
        <v>7386</v>
      </c>
      <c r="N1204" s="234" t="s">
        <v>11237</v>
      </c>
      <c r="O1204" s="234" t="s">
        <v>14454</v>
      </c>
      <c r="P1204" s="234" t="s">
        <v>6999</v>
      </c>
      <c r="Q1204" s="234"/>
      <c r="R1204" s="234" t="s">
        <v>451</v>
      </c>
      <c r="S1204" t="b">
        <v>0</v>
      </c>
      <c r="T1204" s="242"/>
      <c r="U1204" s="103">
        <v>280</v>
      </c>
      <c r="V1204" s="234" t="s">
        <v>272</v>
      </c>
      <c r="W1204" s="103">
        <v>280</v>
      </c>
      <c r="X1204" s="234" t="s">
        <v>272</v>
      </c>
      <c r="Y1204" s="242"/>
      <c r="Z1204" s="242"/>
      <c r="AA1204" s="103"/>
      <c r="AB1204" s="234" t="s">
        <v>11239</v>
      </c>
      <c r="AC1204" s="243">
        <v>44253.479722222219</v>
      </c>
      <c r="AD1204" s="234" t="s">
        <v>12763</v>
      </c>
      <c r="AE1204" s="235" t="s">
        <v>14455</v>
      </c>
      <c r="AF1204" s="237"/>
      <c r="AG1204" s="234" t="s">
        <v>482</v>
      </c>
      <c r="AH1204" s="241"/>
      <c r="AI1204" t="b">
        <v>1</v>
      </c>
      <c r="AJ1204" t="b">
        <v>0</v>
      </c>
      <c r="AK1204" s="234"/>
      <c r="AL1204" s="103"/>
      <c r="AM1204" t="b">
        <v>0</v>
      </c>
      <c r="AN1204" s="234"/>
      <c r="AO1204" s="103"/>
      <c r="AP1204" s="241"/>
      <c r="AQ1204" s="241"/>
      <c r="AR1204" s="241"/>
      <c r="AS1204" s="241"/>
      <c r="AT1204" s="234" t="s">
        <v>7005</v>
      </c>
      <c r="AU1204" s="234" t="s">
        <v>7085</v>
      </c>
      <c r="AV1204" t="b">
        <v>0</v>
      </c>
      <c r="AW1204" t="b">
        <v>0</v>
      </c>
      <c r="AX1204" s="241"/>
      <c r="AY1204" s="241"/>
      <c r="AZ1204" s="234"/>
      <c r="BA1204" s="234"/>
      <c r="BB1204" s="234"/>
      <c r="BC1204" t="b">
        <v>0</v>
      </c>
      <c r="BD1204" s="234" t="s">
        <v>7390</v>
      </c>
      <c r="BE1204" s="234" t="s">
        <v>7026</v>
      </c>
      <c r="BF1204" s="234" t="s">
        <v>7027</v>
      </c>
      <c r="BG1204" s="234" t="s">
        <v>7028</v>
      </c>
      <c r="BH1204" s="234" t="s">
        <v>55</v>
      </c>
      <c r="BI1204" s="243">
        <v>44573.40184027778</v>
      </c>
      <c r="BJ1204" s="234" t="s">
        <v>442</v>
      </c>
      <c r="BK1204" s="234" t="s">
        <v>451</v>
      </c>
      <c r="BL1204" s="234" t="s">
        <v>451</v>
      </c>
      <c r="BM1204" s="234" t="s">
        <v>451</v>
      </c>
      <c r="BN1204" s="241"/>
      <c r="BO1204" t="b">
        <v>0</v>
      </c>
      <c r="BP1204" t="b">
        <v>0</v>
      </c>
      <c r="BQ1204" t="b">
        <v>0</v>
      </c>
      <c r="BR1204" s="241"/>
      <c r="BS1204" s="241"/>
      <c r="BT1204" s="234" t="s">
        <v>7012</v>
      </c>
      <c r="BU1204" t="b">
        <v>0</v>
      </c>
      <c r="BV1204" s="103"/>
      <c r="BW1204" s="235" t="s">
        <v>14456</v>
      </c>
      <c r="BX1204" s="234" t="s">
        <v>14455</v>
      </c>
      <c r="BY1204" s="234" t="s">
        <v>56</v>
      </c>
      <c r="BZ1204" s="234" t="s">
        <v>7014</v>
      </c>
    </row>
    <row r="1205" spans="1:78" ht="75" x14ac:dyDescent="0.25">
      <c r="A1205" s="5">
        <v>991</v>
      </c>
      <c r="B1205" s="234" t="s">
        <v>562</v>
      </c>
      <c r="C1205" s="234" t="s">
        <v>14457</v>
      </c>
      <c r="D1205" s="234"/>
      <c r="E1205" s="234" t="s">
        <v>7831</v>
      </c>
      <c r="F1205" s="234" t="s">
        <v>2991</v>
      </c>
      <c r="G1205" s="234" t="s">
        <v>7263</v>
      </c>
      <c r="H1205" s="234" t="s">
        <v>7263</v>
      </c>
      <c r="I1205" s="242"/>
      <c r="J1205" s="242">
        <v>44701</v>
      </c>
      <c r="K1205" s="234" t="s">
        <v>7430</v>
      </c>
      <c r="L1205" s="242">
        <v>44707</v>
      </c>
      <c r="M1205" s="234" t="s">
        <v>7832</v>
      </c>
      <c r="N1205" s="234" t="s">
        <v>7430</v>
      </c>
      <c r="O1205" s="234" t="s">
        <v>7834</v>
      </c>
      <c r="P1205" s="234" t="s">
        <v>6999</v>
      </c>
      <c r="Q1205" s="234"/>
      <c r="R1205" s="234" t="s">
        <v>451</v>
      </c>
      <c r="S1205" t="b">
        <v>0</v>
      </c>
      <c r="T1205" s="242"/>
      <c r="U1205" s="103">
        <v>5000</v>
      </c>
      <c r="V1205" s="234" t="s">
        <v>272</v>
      </c>
      <c r="W1205" s="103">
        <v>8000</v>
      </c>
      <c r="X1205" s="234" t="s">
        <v>272</v>
      </c>
      <c r="Y1205" s="242"/>
      <c r="Z1205" s="242"/>
      <c r="AA1205" s="103"/>
      <c r="AB1205" s="234"/>
      <c r="AC1205" s="243">
        <v>44253.479699074072</v>
      </c>
      <c r="AD1205" s="234" t="s">
        <v>12763</v>
      </c>
      <c r="AE1205" s="235" t="s">
        <v>14458</v>
      </c>
      <c r="AF1205" s="237">
        <v>0</v>
      </c>
      <c r="AG1205" s="234" t="s">
        <v>482</v>
      </c>
      <c r="AH1205" s="241" t="s">
        <v>14459</v>
      </c>
      <c r="AI1205" t="b">
        <v>1</v>
      </c>
      <c r="AJ1205" t="b">
        <v>0</v>
      </c>
      <c r="AK1205" s="234"/>
      <c r="AL1205" s="103"/>
      <c r="AM1205" t="b">
        <v>0</v>
      </c>
      <c r="AN1205" s="234"/>
      <c r="AO1205" s="103"/>
      <c r="AP1205" s="241"/>
      <c r="AQ1205" s="241" t="s">
        <v>7073</v>
      </c>
      <c r="AR1205" s="241"/>
      <c r="AS1205" s="241"/>
      <c r="AT1205" s="234"/>
      <c r="AU1205" s="234" t="s">
        <v>7042</v>
      </c>
      <c r="AV1205" t="b">
        <v>0</v>
      </c>
      <c r="AW1205" t="b">
        <v>0</v>
      </c>
      <c r="AX1205" s="241"/>
      <c r="AY1205" s="241"/>
      <c r="AZ1205" s="234"/>
      <c r="BA1205" s="234"/>
      <c r="BB1205" s="234"/>
      <c r="BC1205" t="b">
        <v>1</v>
      </c>
      <c r="BD1205" s="234" t="s">
        <v>7838</v>
      </c>
      <c r="BE1205" s="234" t="s">
        <v>7009</v>
      </c>
      <c r="BF1205" s="234" t="s">
        <v>6972</v>
      </c>
      <c r="BG1205" s="234" t="s">
        <v>7028</v>
      </c>
      <c r="BH1205" s="234" t="s">
        <v>7011</v>
      </c>
      <c r="BI1205" s="243">
        <v>44712.458784722221</v>
      </c>
      <c r="BJ1205" s="234" t="s">
        <v>442</v>
      </c>
      <c r="BK1205" s="234" t="s">
        <v>451</v>
      </c>
      <c r="BL1205" s="234" t="s">
        <v>451</v>
      </c>
      <c r="BM1205" s="234" t="s">
        <v>451</v>
      </c>
      <c r="BN1205" s="241"/>
      <c r="BO1205" t="b">
        <v>0</v>
      </c>
      <c r="BP1205" t="b">
        <v>0</v>
      </c>
      <c r="BQ1205" t="b">
        <v>0</v>
      </c>
      <c r="BR1205" s="241"/>
      <c r="BS1205" s="241"/>
      <c r="BT1205" s="234" t="s">
        <v>7012</v>
      </c>
      <c r="BU1205" t="b">
        <v>0</v>
      </c>
      <c r="BV1205" s="103">
        <v>1</v>
      </c>
      <c r="BW1205" s="235">
        <v>1034</v>
      </c>
      <c r="BX1205" s="234" t="s">
        <v>14460</v>
      </c>
      <c r="BY1205" s="234" t="s">
        <v>56</v>
      </c>
      <c r="BZ1205" s="234" t="s">
        <v>7014</v>
      </c>
    </row>
    <row r="1206" spans="1:78" x14ac:dyDescent="0.25">
      <c r="A1206" s="5">
        <v>990</v>
      </c>
      <c r="B1206" s="234" t="s">
        <v>14461</v>
      </c>
      <c r="C1206" s="234" t="s">
        <v>14462</v>
      </c>
      <c r="D1206" s="234" t="s">
        <v>7527</v>
      </c>
      <c r="E1206" s="234" t="s">
        <v>13430</v>
      </c>
      <c r="F1206" s="234" t="s">
        <v>7156</v>
      </c>
      <c r="G1206" s="234" t="s">
        <v>7018</v>
      </c>
      <c r="H1206" s="234" t="s">
        <v>7856</v>
      </c>
      <c r="I1206" s="242"/>
      <c r="J1206" s="242">
        <v>44167</v>
      </c>
      <c r="K1206" s="234" t="s">
        <v>7430</v>
      </c>
      <c r="L1206" s="242">
        <v>44169</v>
      </c>
      <c r="M1206" s="234" t="s">
        <v>6996</v>
      </c>
      <c r="N1206" s="234" t="s">
        <v>7528</v>
      </c>
      <c r="O1206" s="234" t="s">
        <v>7529</v>
      </c>
      <c r="P1206" s="234" t="s">
        <v>6999</v>
      </c>
      <c r="Q1206" s="234"/>
      <c r="R1206" s="234" t="s">
        <v>451</v>
      </c>
      <c r="S1206" t="b">
        <v>0</v>
      </c>
      <c r="T1206" s="242"/>
      <c r="U1206" s="103">
        <v>32</v>
      </c>
      <c r="V1206" s="234" t="s">
        <v>272</v>
      </c>
      <c r="W1206" s="103">
        <v>32</v>
      </c>
      <c r="X1206" s="234" t="s">
        <v>272</v>
      </c>
      <c r="Y1206" s="242"/>
      <c r="Z1206" s="242"/>
      <c r="AA1206" s="103"/>
      <c r="AB1206" s="234" t="s">
        <v>7530</v>
      </c>
      <c r="AC1206" s="243">
        <v>44253.479687500003</v>
      </c>
      <c r="AD1206" s="234" t="s">
        <v>12763</v>
      </c>
      <c r="AE1206" s="235" t="s">
        <v>14463</v>
      </c>
      <c r="AF1206" s="237"/>
      <c r="AG1206" s="234" t="s">
        <v>482</v>
      </c>
      <c r="AH1206" s="241"/>
      <c r="AI1206" t="b">
        <v>1</v>
      </c>
      <c r="AJ1206" t="b">
        <v>0</v>
      </c>
      <c r="AK1206" s="234"/>
      <c r="AL1206" s="103"/>
      <c r="AM1206" t="b">
        <v>0</v>
      </c>
      <c r="AN1206" s="234"/>
      <c r="AO1206" s="103"/>
      <c r="AP1206" s="241"/>
      <c r="AQ1206" s="241"/>
      <c r="AR1206" s="241"/>
      <c r="AS1206" s="241"/>
      <c r="AT1206" s="234" t="s">
        <v>7005</v>
      </c>
      <c r="AU1206" s="234" t="s">
        <v>7085</v>
      </c>
      <c r="AV1206" t="b">
        <v>0</v>
      </c>
      <c r="AW1206" t="b">
        <v>0</v>
      </c>
      <c r="AX1206" s="241"/>
      <c r="AY1206" s="241"/>
      <c r="AZ1206" s="234"/>
      <c r="BA1206" s="234"/>
      <c r="BB1206" s="234"/>
      <c r="BC1206" t="b">
        <v>0</v>
      </c>
      <c r="BD1206" s="234" t="s">
        <v>7008</v>
      </c>
      <c r="BE1206" s="234" t="s">
        <v>7026</v>
      </c>
      <c r="BF1206" s="234" t="s">
        <v>7027</v>
      </c>
      <c r="BG1206" s="234" t="s">
        <v>7028</v>
      </c>
      <c r="BH1206" s="234" t="s">
        <v>55</v>
      </c>
      <c r="BI1206" s="243">
        <v>44573.401828703703</v>
      </c>
      <c r="BJ1206" s="234" t="s">
        <v>442</v>
      </c>
      <c r="BK1206" s="234" t="s">
        <v>451</v>
      </c>
      <c r="BL1206" s="234" t="s">
        <v>451</v>
      </c>
      <c r="BM1206" s="234" t="s">
        <v>451</v>
      </c>
      <c r="BN1206" s="241"/>
      <c r="BO1206" t="b">
        <v>0</v>
      </c>
      <c r="BP1206" t="b">
        <v>0</v>
      </c>
      <c r="BQ1206" t="b">
        <v>0</v>
      </c>
      <c r="BR1206" s="241"/>
      <c r="BS1206" s="241"/>
      <c r="BT1206" s="234" t="s">
        <v>7012</v>
      </c>
      <c r="BU1206" t="b">
        <v>0</v>
      </c>
      <c r="BV1206" s="103"/>
      <c r="BW1206" s="235" t="s">
        <v>14464</v>
      </c>
      <c r="BX1206" s="234" t="s">
        <v>14463</v>
      </c>
      <c r="BY1206" s="234" t="s">
        <v>56</v>
      </c>
      <c r="BZ1206" s="234" t="s">
        <v>7014</v>
      </c>
    </row>
    <row r="1207" spans="1:78" x14ac:dyDescent="0.25">
      <c r="A1207" s="5">
        <v>989</v>
      </c>
      <c r="B1207" s="234" t="s">
        <v>14465</v>
      </c>
      <c r="C1207" s="234" t="s">
        <v>14466</v>
      </c>
      <c r="D1207" s="234" t="s">
        <v>12213</v>
      </c>
      <c r="E1207" s="234" t="s">
        <v>10836</v>
      </c>
      <c r="F1207" s="234" t="s">
        <v>2991</v>
      </c>
      <c r="G1207" s="234" t="s">
        <v>7244</v>
      </c>
      <c r="H1207" s="234" t="s">
        <v>6994</v>
      </c>
      <c r="I1207" s="242"/>
      <c r="J1207" s="242">
        <v>44165</v>
      </c>
      <c r="K1207" s="234" t="s">
        <v>7430</v>
      </c>
      <c r="L1207" s="242">
        <v>44168</v>
      </c>
      <c r="M1207" s="234" t="s">
        <v>6996</v>
      </c>
      <c r="N1207" s="234" t="s">
        <v>12215</v>
      </c>
      <c r="O1207" s="234" t="s">
        <v>14467</v>
      </c>
      <c r="P1207" s="234" t="s">
        <v>6999</v>
      </c>
      <c r="Q1207" s="234"/>
      <c r="R1207" s="234" t="s">
        <v>451</v>
      </c>
      <c r="S1207" t="b">
        <v>0</v>
      </c>
      <c r="T1207" s="242"/>
      <c r="U1207" s="103">
        <v>116</v>
      </c>
      <c r="V1207" s="234" t="s">
        <v>272</v>
      </c>
      <c r="W1207" s="103">
        <v>116</v>
      </c>
      <c r="X1207" s="234" t="s">
        <v>272</v>
      </c>
      <c r="Y1207" s="242"/>
      <c r="Z1207" s="242"/>
      <c r="AA1207" s="103"/>
      <c r="AB1207" s="234" t="s">
        <v>12216</v>
      </c>
      <c r="AC1207" s="243">
        <v>44253.479675925926</v>
      </c>
      <c r="AD1207" s="234" t="s">
        <v>12763</v>
      </c>
      <c r="AE1207" s="235" t="s">
        <v>14468</v>
      </c>
      <c r="AF1207" s="237"/>
      <c r="AG1207" s="234" t="s">
        <v>482</v>
      </c>
      <c r="AH1207" s="241"/>
      <c r="AI1207" t="b">
        <v>1</v>
      </c>
      <c r="AJ1207" t="b">
        <v>0</v>
      </c>
      <c r="AK1207" s="234"/>
      <c r="AL1207" s="103"/>
      <c r="AM1207" t="b">
        <v>0</v>
      </c>
      <c r="AN1207" s="234"/>
      <c r="AO1207" s="103"/>
      <c r="AP1207" s="241"/>
      <c r="AQ1207" s="241"/>
      <c r="AR1207" s="241"/>
      <c r="AS1207" s="241"/>
      <c r="AT1207" s="234" t="s">
        <v>7005</v>
      </c>
      <c r="AU1207" s="234" t="s">
        <v>7085</v>
      </c>
      <c r="AV1207" t="b">
        <v>0</v>
      </c>
      <c r="AW1207" t="b">
        <v>0</v>
      </c>
      <c r="AX1207" s="241"/>
      <c r="AY1207" s="241"/>
      <c r="AZ1207" s="234"/>
      <c r="BA1207" s="234"/>
      <c r="BB1207" s="234"/>
      <c r="BC1207" t="b">
        <v>0</v>
      </c>
      <c r="BD1207" s="234" t="s">
        <v>7008</v>
      </c>
      <c r="BE1207" s="234" t="s">
        <v>7009</v>
      </c>
      <c r="BF1207" s="234" t="s">
        <v>7027</v>
      </c>
      <c r="BG1207" s="234" t="s">
        <v>8373</v>
      </c>
      <c r="BH1207" s="234" t="s">
        <v>55</v>
      </c>
      <c r="BI1207" s="243">
        <v>44573.402731481481</v>
      </c>
      <c r="BJ1207" s="234" t="s">
        <v>442</v>
      </c>
      <c r="BK1207" s="234" t="s">
        <v>451</v>
      </c>
      <c r="BL1207" s="234" t="s">
        <v>451</v>
      </c>
      <c r="BM1207" s="234" t="s">
        <v>451</v>
      </c>
      <c r="BN1207" s="241"/>
      <c r="BO1207" t="b">
        <v>0</v>
      </c>
      <c r="BP1207" t="b">
        <v>0</v>
      </c>
      <c r="BQ1207" t="b">
        <v>0</v>
      </c>
      <c r="BR1207" s="241"/>
      <c r="BS1207" s="241"/>
      <c r="BT1207" s="234" t="s">
        <v>7012</v>
      </c>
      <c r="BU1207" t="b">
        <v>0</v>
      </c>
      <c r="BV1207" s="103"/>
      <c r="BW1207" s="235" t="s">
        <v>14469</v>
      </c>
      <c r="BX1207" s="234" t="s">
        <v>14470</v>
      </c>
      <c r="BY1207" s="234" t="s">
        <v>56</v>
      </c>
      <c r="BZ1207" s="234" t="s">
        <v>7014</v>
      </c>
    </row>
    <row r="1208" spans="1:78" x14ac:dyDescent="0.25">
      <c r="A1208" s="5">
        <v>988</v>
      </c>
      <c r="B1208" s="234" t="s">
        <v>14471</v>
      </c>
      <c r="C1208" s="234" t="s">
        <v>14472</v>
      </c>
      <c r="D1208" s="234" t="s">
        <v>12801</v>
      </c>
      <c r="E1208" s="234" t="s">
        <v>12801</v>
      </c>
      <c r="F1208" s="234" t="s">
        <v>7156</v>
      </c>
      <c r="G1208" s="234" t="s">
        <v>7856</v>
      </c>
      <c r="H1208" s="234" t="s">
        <v>7018</v>
      </c>
      <c r="I1208" s="242"/>
      <c r="J1208" s="242">
        <v>44167</v>
      </c>
      <c r="K1208" s="234" t="s">
        <v>7430</v>
      </c>
      <c r="L1208" s="242">
        <v>44168</v>
      </c>
      <c r="M1208" s="234" t="s">
        <v>6996</v>
      </c>
      <c r="N1208" s="234" t="s">
        <v>11513</v>
      </c>
      <c r="O1208" s="234" t="s">
        <v>9398</v>
      </c>
      <c r="P1208" s="234" t="s">
        <v>6999</v>
      </c>
      <c r="Q1208" s="234"/>
      <c r="R1208" s="234" t="s">
        <v>451</v>
      </c>
      <c r="S1208" t="b">
        <v>0</v>
      </c>
      <c r="T1208" s="242"/>
      <c r="U1208" s="103">
        <v>3</v>
      </c>
      <c r="V1208" s="234" t="s">
        <v>272</v>
      </c>
      <c r="W1208" s="103">
        <v>3</v>
      </c>
      <c r="X1208" s="234" t="s">
        <v>272</v>
      </c>
      <c r="Y1208" s="242"/>
      <c r="Z1208" s="242"/>
      <c r="AA1208" s="103"/>
      <c r="AB1208" s="234" t="s">
        <v>12802</v>
      </c>
      <c r="AC1208" s="243">
        <v>44253.479641203703</v>
      </c>
      <c r="AD1208" s="234" t="s">
        <v>12763</v>
      </c>
      <c r="AE1208" s="235" t="s">
        <v>14473</v>
      </c>
      <c r="AF1208" s="237"/>
      <c r="AG1208" s="234" t="s">
        <v>482</v>
      </c>
      <c r="AH1208" s="241"/>
      <c r="AI1208" t="b">
        <v>1</v>
      </c>
      <c r="AJ1208" t="b">
        <v>0</v>
      </c>
      <c r="AK1208" s="234"/>
      <c r="AL1208" s="103"/>
      <c r="AM1208" t="b">
        <v>0</v>
      </c>
      <c r="AN1208" s="234"/>
      <c r="AO1208" s="103"/>
      <c r="AP1208" s="241"/>
      <c r="AQ1208" s="241"/>
      <c r="AR1208" s="241"/>
      <c r="AS1208" s="241"/>
      <c r="AT1208" s="234"/>
      <c r="AU1208" s="234" t="s">
        <v>7085</v>
      </c>
      <c r="AV1208" t="b">
        <v>0</v>
      </c>
      <c r="AW1208" t="b">
        <v>0</v>
      </c>
      <c r="AX1208" s="241"/>
      <c r="AY1208" s="241"/>
      <c r="AZ1208" s="234"/>
      <c r="BA1208" s="234"/>
      <c r="BB1208" s="234"/>
      <c r="BC1208" t="b">
        <v>0</v>
      </c>
      <c r="BD1208" s="234" t="s">
        <v>7008</v>
      </c>
      <c r="BE1208" s="234" t="s">
        <v>7026</v>
      </c>
      <c r="BF1208" s="234" t="s">
        <v>7027</v>
      </c>
      <c r="BG1208" s="234" t="s">
        <v>7010</v>
      </c>
      <c r="BH1208" s="234" t="s">
        <v>55</v>
      </c>
      <c r="BI1208" s="243">
        <v>44573.401828703703</v>
      </c>
      <c r="BJ1208" s="234" t="s">
        <v>442</v>
      </c>
      <c r="BK1208" s="234" t="s">
        <v>451</v>
      </c>
      <c r="BL1208" s="234" t="s">
        <v>451</v>
      </c>
      <c r="BM1208" s="234" t="s">
        <v>451</v>
      </c>
      <c r="BN1208" s="241"/>
      <c r="BO1208" t="b">
        <v>0</v>
      </c>
      <c r="BP1208" t="b">
        <v>0</v>
      </c>
      <c r="BQ1208" t="b">
        <v>0</v>
      </c>
      <c r="BR1208" s="241"/>
      <c r="BS1208" s="241"/>
      <c r="BT1208" s="234" t="s">
        <v>7012</v>
      </c>
      <c r="BU1208" t="b">
        <v>0</v>
      </c>
      <c r="BV1208" s="103"/>
      <c r="BW1208" s="235" t="s">
        <v>14474</v>
      </c>
      <c r="BX1208" s="234" t="s">
        <v>14473</v>
      </c>
      <c r="BY1208" s="234" t="s">
        <v>56</v>
      </c>
      <c r="BZ1208" s="234" t="s">
        <v>7014</v>
      </c>
    </row>
    <row r="1209" spans="1:78" x14ac:dyDescent="0.25">
      <c r="A1209" s="5">
        <v>987</v>
      </c>
      <c r="B1209" s="234" t="s">
        <v>14475</v>
      </c>
      <c r="C1209" s="234" t="s">
        <v>14476</v>
      </c>
      <c r="D1209" s="234" t="s">
        <v>9267</v>
      </c>
      <c r="E1209" s="234" t="s">
        <v>9268</v>
      </c>
      <c r="F1209" s="234" t="s">
        <v>7156</v>
      </c>
      <c r="G1209" s="234" t="s">
        <v>10829</v>
      </c>
      <c r="H1209" s="234" t="s">
        <v>7856</v>
      </c>
      <c r="I1209" s="242"/>
      <c r="J1209" s="242">
        <v>44168</v>
      </c>
      <c r="K1209" s="234" t="s">
        <v>7430</v>
      </c>
      <c r="L1209" s="242">
        <v>44173</v>
      </c>
      <c r="M1209" s="234" t="s">
        <v>6996</v>
      </c>
      <c r="N1209" s="234" t="s">
        <v>9269</v>
      </c>
      <c r="O1209" s="234" t="s">
        <v>9270</v>
      </c>
      <c r="P1209" s="234" t="s">
        <v>6999</v>
      </c>
      <c r="Q1209" s="234"/>
      <c r="R1209" s="234" t="s">
        <v>451</v>
      </c>
      <c r="S1209" t="b">
        <v>0</v>
      </c>
      <c r="T1209" s="242"/>
      <c r="U1209" s="103">
        <v>80</v>
      </c>
      <c r="V1209" s="234" t="s">
        <v>272</v>
      </c>
      <c r="W1209" s="103">
        <v>80</v>
      </c>
      <c r="X1209" s="234" t="s">
        <v>272</v>
      </c>
      <c r="Y1209" s="242"/>
      <c r="Z1209" s="242"/>
      <c r="AA1209" s="103"/>
      <c r="AB1209" s="234" t="s">
        <v>9272</v>
      </c>
      <c r="AC1209" s="243">
        <v>44253.479629629626</v>
      </c>
      <c r="AD1209" s="234" t="s">
        <v>12763</v>
      </c>
      <c r="AE1209" s="235" t="s">
        <v>14477</v>
      </c>
      <c r="AF1209" s="237"/>
      <c r="AG1209" s="234" t="s">
        <v>436</v>
      </c>
      <c r="AH1209" s="241"/>
      <c r="AI1209" t="b">
        <v>1</v>
      </c>
      <c r="AJ1209" t="b">
        <v>0</v>
      </c>
      <c r="AK1209" s="234"/>
      <c r="AL1209" s="103"/>
      <c r="AM1209" t="b">
        <v>0</v>
      </c>
      <c r="AN1209" s="234"/>
      <c r="AO1209" s="103"/>
      <c r="AP1209" s="241"/>
      <c r="AQ1209" s="241"/>
      <c r="AR1209" s="241"/>
      <c r="AS1209" s="241"/>
      <c r="AT1209" s="234" t="s">
        <v>7005</v>
      </c>
      <c r="AU1209" s="234" t="s">
        <v>7085</v>
      </c>
      <c r="AV1209" t="b">
        <v>0</v>
      </c>
      <c r="AW1209" t="b">
        <v>0</v>
      </c>
      <c r="AX1209" s="241"/>
      <c r="AY1209" s="241"/>
      <c r="AZ1209" s="234"/>
      <c r="BA1209" s="234"/>
      <c r="BB1209" s="234"/>
      <c r="BC1209" t="b">
        <v>0</v>
      </c>
      <c r="BD1209" s="234" t="s">
        <v>7008</v>
      </c>
      <c r="BE1209" s="234" t="s">
        <v>7026</v>
      </c>
      <c r="BF1209" s="234" t="s">
        <v>7027</v>
      </c>
      <c r="BG1209" s="234" t="s">
        <v>7028</v>
      </c>
      <c r="BH1209" s="234" t="s">
        <v>55</v>
      </c>
      <c r="BI1209" s="243">
        <v>44573.401817129627</v>
      </c>
      <c r="BJ1209" s="234" t="s">
        <v>442</v>
      </c>
      <c r="BK1209" s="234" t="s">
        <v>451</v>
      </c>
      <c r="BL1209" s="234" t="s">
        <v>451</v>
      </c>
      <c r="BM1209" s="234" t="s">
        <v>451</v>
      </c>
      <c r="BN1209" s="241"/>
      <c r="BO1209" t="b">
        <v>0</v>
      </c>
      <c r="BP1209" t="b">
        <v>0</v>
      </c>
      <c r="BQ1209" t="b">
        <v>0</v>
      </c>
      <c r="BR1209" s="241"/>
      <c r="BS1209" s="241"/>
      <c r="BT1209" s="234" t="s">
        <v>7012</v>
      </c>
      <c r="BU1209" t="b">
        <v>0</v>
      </c>
      <c r="BV1209" s="103"/>
      <c r="BW1209" s="235" t="s">
        <v>14478</v>
      </c>
      <c r="BX1209" s="234" t="s">
        <v>14477</v>
      </c>
      <c r="BY1209" s="234" t="s">
        <v>56</v>
      </c>
      <c r="BZ1209" s="234" t="s">
        <v>7014</v>
      </c>
    </row>
    <row r="1210" spans="1:78" x14ac:dyDescent="0.25">
      <c r="A1210" s="5">
        <v>986</v>
      </c>
      <c r="B1210" s="234" t="s">
        <v>14479</v>
      </c>
      <c r="C1210" s="234" t="s">
        <v>14480</v>
      </c>
      <c r="D1210" s="234" t="s">
        <v>7537</v>
      </c>
      <c r="E1210" s="234" t="s">
        <v>7537</v>
      </c>
      <c r="F1210" s="234" t="s">
        <v>7156</v>
      </c>
      <c r="G1210" s="234" t="s">
        <v>7279</v>
      </c>
      <c r="H1210" s="234" t="s">
        <v>6994</v>
      </c>
      <c r="I1210" s="242"/>
      <c r="J1210" s="242">
        <v>44167</v>
      </c>
      <c r="K1210" s="234" t="s">
        <v>7430</v>
      </c>
      <c r="L1210" s="242">
        <v>44172</v>
      </c>
      <c r="M1210" s="234" t="s">
        <v>6996</v>
      </c>
      <c r="N1210" s="234" t="s">
        <v>7540</v>
      </c>
      <c r="O1210" s="234" t="s">
        <v>13704</v>
      </c>
      <c r="P1210" s="234" t="s">
        <v>6999</v>
      </c>
      <c r="Q1210" s="234"/>
      <c r="R1210" s="234" t="s">
        <v>451</v>
      </c>
      <c r="S1210" t="b">
        <v>0</v>
      </c>
      <c r="T1210" s="242"/>
      <c r="U1210" s="103">
        <v>30</v>
      </c>
      <c r="V1210" s="234" t="s">
        <v>272</v>
      </c>
      <c r="W1210" s="103">
        <v>30</v>
      </c>
      <c r="X1210" s="234" t="s">
        <v>272</v>
      </c>
      <c r="Y1210" s="242"/>
      <c r="Z1210" s="242"/>
      <c r="AA1210" s="103"/>
      <c r="AB1210" s="234" t="s">
        <v>7543</v>
      </c>
      <c r="AC1210" s="243">
        <v>44253.479594907411</v>
      </c>
      <c r="AD1210" s="234" t="s">
        <v>12763</v>
      </c>
      <c r="AE1210" s="235" t="s">
        <v>14481</v>
      </c>
      <c r="AF1210" s="237"/>
      <c r="AG1210" s="234" t="s">
        <v>482</v>
      </c>
      <c r="AH1210" s="241"/>
      <c r="AI1210" t="b">
        <v>1</v>
      </c>
      <c r="AJ1210" t="b">
        <v>0</v>
      </c>
      <c r="AK1210" s="234"/>
      <c r="AL1210" s="103"/>
      <c r="AM1210" t="b">
        <v>0</v>
      </c>
      <c r="AN1210" s="234"/>
      <c r="AO1210" s="103"/>
      <c r="AP1210" s="241"/>
      <c r="AQ1210" s="241"/>
      <c r="AR1210" s="241"/>
      <c r="AS1210" s="241"/>
      <c r="AT1210" s="234"/>
      <c r="AU1210" s="234" t="s">
        <v>7085</v>
      </c>
      <c r="AV1210" t="b">
        <v>0</v>
      </c>
      <c r="AW1210" t="b">
        <v>0</v>
      </c>
      <c r="AX1210" s="241"/>
      <c r="AY1210" s="241"/>
      <c r="AZ1210" s="234"/>
      <c r="BA1210" s="234"/>
      <c r="BB1210" s="234"/>
      <c r="BC1210" t="b">
        <v>0</v>
      </c>
      <c r="BD1210" s="234" t="s">
        <v>7008</v>
      </c>
      <c r="BE1210" s="234" t="s">
        <v>7009</v>
      </c>
      <c r="BF1210" s="234" t="s">
        <v>7027</v>
      </c>
      <c r="BG1210" s="234" t="s">
        <v>7028</v>
      </c>
      <c r="BH1210" s="234" t="s">
        <v>55</v>
      </c>
      <c r="BI1210" s="243">
        <v>44573.401817129627</v>
      </c>
      <c r="BJ1210" s="234" t="s">
        <v>442</v>
      </c>
      <c r="BK1210" s="234" t="s">
        <v>451</v>
      </c>
      <c r="BL1210" s="234" t="s">
        <v>451</v>
      </c>
      <c r="BM1210" s="234" t="s">
        <v>451</v>
      </c>
      <c r="BN1210" s="241"/>
      <c r="BO1210" t="b">
        <v>0</v>
      </c>
      <c r="BP1210" t="b">
        <v>0</v>
      </c>
      <c r="BQ1210" t="b">
        <v>0</v>
      </c>
      <c r="BR1210" s="241"/>
      <c r="BS1210" s="241"/>
      <c r="BT1210" s="234" t="s">
        <v>7012</v>
      </c>
      <c r="BU1210" t="b">
        <v>0</v>
      </c>
      <c r="BV1210" s="103"/>
      <c r="BW1210" s="235" t="s">
        <v>14482</v>
      </c>
      <c r="BX1210" s="234" t="s">
        <v>14481</v>
      </c>
      <c r="BY1210" s="234" t="s">
        <v>56</v>
      </c>
      <c r="BZ1210" s="234" t="s">
        <v>7014</v>
      </c>
    </row>
    <row r="1211" spans="1:78" x14ac:dyDescent="0.25">
      <c r="A1211" s="5">
        <v>985</v>
      </c>
      <c r="B1211" s="234" t="s">
        <v>14483</v>
      </c>
      <c r="C1211" s="234" t="s">
        <v>14484</v>
      </c>
      <c r="D1211" s="234" t="s">
        <v>14485</v>
      </c>
      <c r="E1211" s="234" t="s">
        <v>14486</v>
      </c>
      <c r="F1211" s="234" t="s">
        <v>7156</v>
      </c>
      <c r="G1211" s="234" t="s">
        <v>7018</v>
      </c>
      <c r="H1211" s="234" t="s">
        <v>7856</v>
      </c>
      <c r="I1211" s="242"/>
      <c r="J1211" s="242">
        <v>44167</v>
      </c>
      <c r="K1211" s="234" t="s">
        <v>7430</v>
      </c>
      <c r="L1211" s="242">
        <v>44172</v>
      </c>
      <c r="M1211" s="234" t="s">
        <v>7813</v>
      </c>
      <c r="N1211" s="234" t="s">
        <v>14487</v>
      </c>
      <c r="O1211" s="234" t="s">
        <v>14488</v>
      </c>
      <c r="P1211" s="234" t="s">
        <v>6999</v>
      </c>
      <c r="Q1211" s="234"/>
      <c r="R1211" s="234" t="s">
        <v>451</v>
      </c>
      <c r="S1211" t="b">
        <v>0</v>
      </c>
      <c r="T1211" s="242"/>
      <c r="U1211" s="103">
        <v>150</v>
      </c>
      <c r="V1211" s="234" t="s">
        <v>272</v>
      </c>
      <c r="W1211" s="103">
        <v>150</v>
      </c>
      <c r="X1211" s="234" t="s">
        <v>272</v>
      </c>
      <c r="Y1211" s="242"/>
      <c r="Z1211" s="242"/>
      <c r="AA1211" s="103"/>
      <c r="AB1211" s="234" t="s">
        <v>14489</v>
      </c>
      <c r="AC1211" s="243">
        <v>44253.479583333334</v>
      </c>
      <c r="AD1211" s="234" t="s">
        <v>12763</v>
      </c>
      <c r="AE1211" s="235" t="s">
        <v>14490</v>
      </c>
      <c r="AF1211" s="237"/>
      <c r="AG1211" s="234" t="s">
        <v>436</v>
      </c>
      <c r="AH1211" s="241"/>
      <c r="AI1211" t="b">
        <v>1</v>
      </c>
      <c r="AJ1211" t="b">
        <v>0</v>
      </c>
      <c r="AK1211" s="234"/>
      <c r="AL1211" s="103"/>
      <c r="AM1211" t="b">
        <v>0</v>
      </c>
      <c r="AN1211" s="234"/>
      <c r="AO1211" s="103"/>
      <c r="AP1211" s="241"/>
      <c r="AQ1211" s="241"/>
      <c r="AR1211" s="241"/>
      <c r="AS1211" s="241"/>
      <c r="AT1211" s="234" t="s">
        <v>7005</v>
      </c>
      <c r="AU1211" s="234" t="s">
        <v>7085</v>
      </c>
      <c r="AV1211" t="b">
        <v>0</v>
      </c>
      <c r="AW1211" t="b">
        <v>0</v>
      </c>
      <c r="AX1211" s="241"/>
      <c r="AY1211" s="241"/>
      <c r="AZ1211" s="234"/>
      <c r="BA1211" s="234"/>
      <c r="BB1211" s="234"/>
      <c r="BC1211" t="b">
        <v>0</v>
      </c>
      <c r="BD1211" s="234" t="s">
        <v>7821</v>
      </c>
      <c r="BE1211" s="234" t="s">
        <v>7026</v>
      </c>
      <c r="BF1211" s="234" t="s">
        <v>7027</v>
      </c>
      <c r="BG1211" s="234" t="s">
        <v>7028</v>
      </c>
      <c r="BH1211" s="234" t="s">
        <v>55</v>
      </c>
      <c r="BI1211" s="243">
        <v>44573.401817129627</v>
      </c>
      <c r="BJ1211" s="234" t="s">
        <v>442</v>
      </c>
      <c r="BK1211" s="234" t="s">
        <v>451</v>
      </c>
      <c r="BL1211" s="234" t="s">
        <v>451</v>
      </c>
      <c r="BM1211" s="234" t="s">
        <v>451</v>
      </c>
      <c r="BN1211" s="241"/>
      <c r="BO1211" t="b">
        <v>0</v>
      </c>
      <c r="BP1211" t="b">
        <v>0</v>
      </c>
      <c r="BQ1211" t="b">
        <v>0</v>
      </c>
      <c r="BR1211" s="241"/>
      <c r="BS1211" s="241"/>
      <c r="BT1211" s="234" t="s">
        <v>7012</v>
      </c>
      <c r="BU1211" t="b">
        <v>0</v>
      </c>
      <c r="BV1211" s="103"/>
      <c r="BW1211" s="235" t="s">
        <v>14491</v>
      </c>
      <c r="BX1211" s="234" t="s">
        <v>14490</v>
      </c>
      <c r="BY1211" s="234" t="s">
        <v>56</v>
      </c>
      <c r="BZ1211" s="234" t="s">
        <v>7014</v>
      </c>
    </row>
    <row r="1212" spans="1:78" x14ac:dyDescent="0.25">
      <c r="A1212" s="5">
        <v>984</v>
      </c>
      <c r="B1212" s="234" t="s">
        <v>14492</v>
      </c>
      <c r="C1212" s="234" t="s">
        <v>14493</v>
      </c>
      <c r="D1212" s="234" t="s">
        <v>8136</v>
      </c>
      <c r="E1212" s="234" t="s">
        <v>8137</v>
      </c>
      <c r="F1212" s="234" t="s">
        <v>6993</v>
      </c>
      <c r="G1212" s="234" t="s">
        <v>7302</v>
      </c>
      <c r="H1212" s="234" t="s">
        <v>6994</v>
      </c>
      <c r="I1212" s="242"/>
      <c r="J1212" s="242">
        <v>44167</v>
      </c>
      <c r="K1212" s="234" t="s">
        <v>7430</v>
      </c>
      <c r="L1212" s="242">
        <v>44168</v>
      </c>
      <c r="M1212" s="234" t="s">
        <v>6996</v>
      </c>
      <c r="N1212" s="234" t="s">
        <v>8138</v>
      </c>
      <c r="O1212" s="234" t="s">
        <v>8139</v>
      </c>
      <c r="P1212" s="234" t="s">
        <v>6999</v>
      </c>
      <c r="Q1212" s="234"/>
      <c r="R1212" s="234" t="s">
        <v>451</v>
      </c>
      <c r="S1212" t="b">
        <v>0</v>
      </c>
      <c r="T1212" s="242"/>
      <c r="U1212" s="103">
        <v>10</v>
      </c>
      <c r="V1212" s="234" t="s">
        <v>272</v>
      </c>
      <c r="W1212" s="103">
        <v>10</v>
      </c>
      <c r="X1212" s="234" t="s">
        <v>272</v>
      </c>
      <c r="Y1212" s="242"/>
      <c r="Z1212" s="242"/>
      <c r="AA1212" s="103"/>
      <c r="AB1212" s="234" t="s">
        <v>8141</v>
      </c>
      <c r="AC1212" s="243">
        <v>44253.479571759257</v>
      </c>
      <c r="AD1212" s="234" t="s">
        <v>12763</v>
      </c>
      <c r="AE1212" s="235" t="s">
        <v>14494</v>
      </c>
      <c r="AF1212" s="237"/>
      <c r="AG1212" s="234" t="s">
        <v>482</v>
      </c>
      <c r="AH1212" s="241"/>
      <c r="AI1212" t="b">
        <v>1</v>
      </c>
      <c r="AJ1212" t="b">
        <v>0</v>
      </c>
      <c r="AK1212" s="234"/>
      <c r="AL1212" s="103"/>
      <c r="AM1212" t="b">
        <v>0</v>
      </c>
      <c r="AN1212" s="234"/>
      <c r="AO1212" s="103"/>
      <c r="AP1212" s="241"/>
      <c r="AQ1212" s="241"/>
      <c r="AR1212" s="241"/>
      <c r="AS1212" s="241"/>
      <c r="AT1212" s="234" t="s">
        <v>7005</v>
      </c>
      <c r="AU1212" s="234" t="s">
        <v>7085</v>
      </c>
      <c r="AV1212" t="b">
        <v>0</v>
      </c>
      <c r="AW1212" t="b">
        <v>0</v>
      </c>
      <c r="AX1212" s="241"/>
      <c r="AY1212" s="241"/>
      <c r="AZ1212" s="234"/>
      <c r="BA1212" s="234"/>
      <c r="BB1212" s="234"/>
      <c r="BC1212" t="b">
        <v>0</v>
      </c>
      <c r="BD1212" s="234" t="s">
        <v>7008</v>
      </c>
      <c r="BE1212" s="234" t="s">
        <v>7009</v>
      </c>
      <c r="BF1212" s="234" t="s">
        <v>7027</v>
      </c>
      <c r="BG1212" s="234" t="s">
        <v>8373</v>
      </c>
      <c r="BH1212" s="234" t="s">
        <v>55</v>
      </c>
      <c r="BI1212" s="243">
        <v>44573.402731481481</v>
      </c>
      <c r="BJ1212" s="234" t="s">
        <v>442</v>
      </c>
      <c r="BK1212" s="234" t="s">
        <v>451</v>
      </c>
      <c r="BL1212" s="234" t="s">
        <v>451</v>
      </c>
      <c r="BM1212" s="234" t="s">
        <v>451</v>
      </c>
      <c r="BN1212" s="241"/>
      <c r="BO1212" t="b">
        <v>0</v>
      </c>
      <c r="BP1212" t="b">
        <v>0</v>
      </c>
      <c r="BQ1212" t="b">
        <v>0</v>
      </c>
      <c r="BR1212" s="241"/>
      <c r="BS1212" s="241"/>
      <c r="BT1212" s="234" t="s">
        <v>7012</v>
      </c>
      <c r="BU1212" t="b">
        <v>0</v>
      </c>
      <c r="BV1212" s="103"/>
      <c r="BW1212" s="235" t="s">
        <v>14495</v>
      </c>
      <c r="BX1212" s="234" t="s">
        <v>14496</v>
      </c>
      <c r="BY1212" s="234" t="s">
        <v>56</v>
      </c>
      <c r="BZ1212" s="234" t="s">
        <v>7014</v>
      </c>
    </row>
    <row r="1213" spans="1:78" x14ac:dyDescent="0.25">
      <c r="A1213" s="5">
        <v>983</v>
      </c>
      <c r="B1213" s="234" t="s">
        <v>14497</v>
      </c>
      <c r="C1213" s="234" t="s">
        <v>14498</v>
      </c>
      <c r="D1213" s="234"/>
      <c r="E1213" s="234" t="s">
        <v>11932</v>
      </c>
      <c r="F1213" s="234" t="s">
        <v>7156</v>
      </c>
      <c r="G1213" s="234" t="s">
        <v>7157</v>
      </c>
      <c r="H1213" s="234" t="s">
        <v>7825</v>
      </c>
      <c r="I1213" s="242"/>
      <c r="J1213" s="242">
        <v>44166</v>
      </c>
      <c r="K1213" s="234" t="s">
        <v>7430</v>
      </c>
      <c r="L1213" s="242">
        <v>44169</v>
      </c>
      <c r="M1213" s="234" t="s">
        <v>7813</v>
      </c>
      <c r="N1213" s="234" t="s">
        <v>7430</v>
      </c>
      <c r="O1213" s="234" t="s">
        <v>11934</v>
      </c>
      <c r="P1213" s="234" t="s">
        <v>6999</v>
      </c>
      <c r="Q1213" s="234"/>
      <c r="R1213" s="234" t="s">
        <v>451</v>
      </c>
      <c r="S1213" t="b">
        <v>0</v>
      </c>
      <c r="T1213" s="242"/>
      <c r="U1213" s="103">
        <v>120</v>
      </c>
      <c r="V1213" s="234" t="s">
        <v>272</v>
      </c>
      <c r="W1213" s="103">
        <v>360</v>
      </c>
      <c r="X1213" s="234" t="s">
        <v>272</v>
      </c>
      <c r="Y1213" s="242"/>
      <c r="Z1213" s="242"/>
      <c r="AA1213" s="103"/>
      <c r="AB1213" s="234"/>
      <c r="AC1213" s="243">
        <v>44253.479548611111</v>
      </c>
      <c r="AD1213" s="234" t="s">
        <v>12763</v>
      </c>
      <c r="AE1213" s="235" t="s">
        <v>14499</v>
      </c>
      <c r="AF1213" s="237"/>
      <c r="AG1213" s="234" t="s">
        <v>482</v>
      </c>
      <c r="AH1213" s="241"/>
      <c r="AI1213" t="b">
        <v>1</v>
      </c>
      <c r="AJ1213" t="b">
        <v>0</v>
      </c>
      <c r="AK1213" s="234"/>
      <c r="AL1213" s="103"/>
      <c r="AM1213" t="b">
        <v>0</v>
      </c>
      <c r="AN1213" s="234"/>
      <c r="AO1213" s="103"/>
      <c r="AP1213" s="241"/>
      <c r="AQ1213" s="241"/>
      <c r="AR1213" s="241"/>
      <c r="AS1213" s="241"/>
      <c r="AT1213" s="234" t="s">
        <v>7005</v>
      </c>
      <c r="AU1213" s="234" t="s">
        <v>7085</v>
      </c>
      <c r="AV1213" t="b">
        <v>0</v>
      </c>
      <c r="AW1213" t="b">
        <v>0</v>
      </c>
      <c r="AX1213" s="241"/>
      <c r="AY1213" s="241"/>
      <c r="AZ1213" s="234"/>
      <c r="BA1213" s="234"/>
      <c r="BB1213" s="234"/>
      <c r="BC1213" t="b">
        <v>1</v>
      </c>
      <c r="BD1213" s="234" t="s">
        <v>7821</v>
      </c>
      <c r="BE1213" s="234" t="s">
        <v>7171</v>
      </c>
      <c r="BF1213" s="234" t="s">
        <v>7027</v>
      </c>
      <c r="BG1213" s="234" t="s">
        <v>7028</v>
      </c>
      <c r="BH1213" s="234" t="s">
        <v>55</v>
      </c>
      <c r="BI1213" s="243">
        <v>44573.401805555557</v>
      </c>
      <c r="BJ1213" s="234" t="s">
        <v>442</v>
      </c>
      <c r="BK1213" s="234" t="s">
        <v>451</v>
      </c>
      <c r="BL1213" s="234" t="s">
        <v>451</v>
      </c>
      <c r="BM1213" s="234" t="s">
        <v>451</v>
      </c>
      <c r="BN1213" s="241"/>
      <c r="BO1213" t="b">
        <v>0</v>
      </c>
      <c r="BP1213" t="b">
        <v>0</v>
      </c>
      <c r="BQ1213" t="b">
        <v>0</v>
      </c>
      <c r="BR1213" s="241"/>
      <c r="BS1213" s="241"/>
      <c r="BT1213" s="234" t="s">
        <v>7047</v>
      </c>
      <c r="BU1213" t="b">
        <v>0</v>
      </c>
      <c r="BV1213" s="103"/>
      <c r="BW1213" s="235" t="s">
        <v>14500</v>
      </c>
      <c r="BX1213" s="234" t="s">
        <v>14499</v>
      </c>
      <c r="BY1213" s="234" t="s">
        <v>56</v>
      </c>
      <c r="BZ1213" s="234" t="s">
        <v>7014</v>
      </c>
    </row>
    <row r="1214" spans="1:78" x14ac:dyDescent="0.25">
      <c r="A1214" s="5">
        <v>982</v>
      </c>
      <c r="B1214" s="234" t="s">
        <v>14501</v>
      </c>
      <c r="C1214" s="234" t="s">
        <v>14502</v>
      </c>
      <c r="D1214" s="234" t="s">
        <v>14503</v>
      </c>
      <c r="E1214" s="234" t="s">
        <v>14503</v>
      </c>
      <c r="F1214" s="234" t="s">
        <v>7156</v>
      </c>
      <c r="G1214" s="234" t="s">
        <v>7279</v>
      </c>
      <c r="H1214" s="234" t="s">
        <v>6994</v>
      </c>
      <c r="I1214" s="242"/>
      <c r="J1214" s="242">
        <v>44167</v>
      </c>
      <c r="K1214" s="234" t="s">
        <v>7430</v>
      </c>
      <c r="L1214" s="242">
        <v>44167</v>
      </c>
      <c r="M1214" s="234" t="s">
        <v>6996</v>
      </c>
      <c r="N1214" s="234" t="s">
        <v>14504</v>
      </c>
      <c r="O1214" s="234" t="s">
        <v>14505</v>
      </c>
      <c r="P1214" s="234" t="s">
        <v>6999</v>
      </c>
      <c r="Q1214" s="234"/>
      <c r="R1214" s="234" t="s">
        <v>451</v>
      </c>
      <c r="S1214" t="b">
        <v>0</v>
      </c>
      <c r="T1214" s="242"/>
      <c r="U1214" s="103">
        <v>10</v>
      </c>
      <c r="V1214" s="234" t="s">
        <v>272</v>
      </c>
      <c r="W1214" s="103">
        <v>10</v>
      </c>
      <c r="X1214" s="234" t="s">
        <v>272</v>
      </c>
      <c r="Y1214" s="242"/>
      <c r="Z1214" s="242"/>
      <c r="AA1214" s="103"/>
      <c r="AB1214" s="234" t="s">
        <v>14506</v>
      </c>
      <c r="AC1214" s="243">
        <v>44253.479525462964</v>
      </c>
      <c r="AD1214" s="234" t="s">
        <v>12763</v>
      </c>
      <c r="AE1214" s="235" t="s">
        <v>14507</v>
      </c>
      <c r="AF1214" s="237"/>
      <c r="AG1214" s="234" t="s">
        <v>482</v>
      </c>
      <c r="AH1214" s="241"/>
      <c r="AI1214" t="b">
        <v>1</v>
      </c>
      <c r="AJ1214" t="b">
        <v>0</v>
      </c>
      <c r="AK1214" s="234"/>
      <c r="AL1214" s="103"/>
      <c r="AM1214" t="b">
        <v>0</v>
      </c>
      <c r="AN1214" s="234"/>
      <c r="AO1214" s="103"/>
      <c r="AP1214" s="241"/>
      <c r="AQ1214" s="241"/>
      <c r="AR1214" s="241"/>
      <c r="AS1214" s="241"/>
      <c r="AT1214" s="234" t="s">
        <v>7005</v>
      </c>
      <c r="AU1214" s="234" t="s">
        <v>7085</v>
      </c>
      <c r="AV1214" t="b">
        <v>0</v>
      </c>
      <c r="AW1214" t="b">
        <v>0</v>
      </c>
      <c r="AX1214" s="241"/>
      <c r="AY1214" s="241"/>
      <c r="AZ1214" s="234"/>
      <c r="BA1214" s="234"/>
      <c r="BB1214" s="234"/>
      <c r="BC1214" t="b">
        <v>0</v>
      </c>
      <c r="BD1214" s="234" t="s">
        <v>7008</v>
      </c>
      <c r="BE1214" s="234" t="s">
        <v>7009</v>
      </c>
      <c r="BF1214" s="234" t="s">
        <v>7027</v>
      </c>
      <c r="BG1214" s="234" t="s">
        <v>8373</v>
      </c>
      <c r="BH1214" s="234" t="s">
        <v>55</v>
      </c>
      <c r="BI1214" s="243">
        <v>44573.401805555557</v>
      </c>
      <c r="BJ1214" s="234" t="s">
        <v>442</v>
      </c>
      <c r="BK1214" s="234" t="s">
        <v>451</v>
      </c>
      <c r="BL1214" s="234" t="s">
        <v>451</v>
      </c>
      <c r="BM1214" s="234" t="s">
        <v>451</v>
      </c>
      <c r="BN1214" s="241"/>
      <c r="BO1214" t="b">
        <v>0</v>
      </c>
      <c r="BP1214" t="b">
        <v>0</v>
      </c>
      <c r="BQ1214" t="b">
        <v>0</v>
      </c>
      <c r="BR1214" s="241"/>
      <c r="BS1214" s="241"/>
      <c r="BT1214" s="234" t="s">
        <v>7012</v>
      </c>
      <c r="BU1214" t="b">
        <v>0</v>
      </c>
      <c r="BV1214" s="103"/>
      <c r="BW1214" s="235" t="s">
        <v>14508</v>
      </c>
      <c r="BX1214" s="234" t="s">
        <v>14507</v>
      </c>
      <c r="BY1214" s="234" t="s">
        <v>56</v>
      </c>
      <c r="BZ1214" s="234" t="s">
        <v>7014</v>
      </c>
    </row>
    <row r="1215" spans="1:78" x14ac:dyDescent="0.25">
      <c r="A1215" s="5">
        <v>981</v>
      </c>
      <c r="B1215" s="234" t="s">
        <v>14509</v>
      </c>
      <c r="C1215" s="234" t="s">
        <v>14510</v>
      </c>
      <c r="D1215" s="234" t="s">
        <v>7848</v>
      </c>
      <c r="E1215" s="234" t="s">
        <v>11802</v>
      </c>
      <c r="F1215" s="234" t="s">
        <v>6993</v>
      </c>
      <c r="G1215" s="234" t="s">
        <v>10829</v>
      </c>
      <c r="H1215" s="234" t="s">
        <v>7856</v>
      </c>
      <c r="I1215" s="242"/>
      <c r="J1215" s="242">
        <v>44167</v>
      </c>
      <c r="K1215" s="234" t="s">
        <v>7430</v>
      </c>
      <c r="L1215" s="242">
        <v>44174</v>
      </c>
      <c r="M1215" s="234" t="s">
        <v>6996</v>
      </c>
      <c r="N1215" s="234" t="s">
        <v>7204</v>
      </c>
      <c r="O1215" s="234" t="s">
        <v>11804</v>
      </c>
      <c r="P1215" s="234" t="s">
        <v>6999</v>
      </c>
      <c r="Q1215" s="234"/>
      <c r="R1215" s="234" t="s">
        <v>451</v>
      </c>
      <c r="S1215" t="b">
        <v>0</v>
      </c>
      <c r="T1215" s="242"/>
      <c r="U1215" s="103">
        <v>14</v>
      </c>
      <c r="V1215" s="234" t="s">
        <v>272</v>
      </c>
      <c r="W1215" s="103">
        <v>14</v>
      </c>
      <c r="X1215" s="234" t="s">
        <v>272</v>
      </c>
      <c r="Y1215" s="242"/>
      <c r="Z1215" s="242"/>
      <c r="AA1215" s="103"/>
      <c r="AB1215" s="234" t="s">
        <v>11805</v>
      </c>
      <c r="AC1215" s="243">
        <v>44253.479479166665</v>
      </c>
      <c r="AD1215" s="234" t="s">
        <v>12763</v>
      </c>
      <c r="AE1215" s="235" t="s">
        <v>14511</v>
      </c>
      <c r="AF1215" s="237"/>
      <c r="AG1215" s="234" t="s">
        <v>482</v>
      </c>
      <c r="AH1215" s="241"/>
      <c r="AI1215" t="b">
        <v>1</v>
      </c>
      <c r="AJ1215" t="b">
        <v>0</v>
      </c>
      <c r="AK1215" s="234"/>
      <c r="AL1215" s="103"/>
      <c r="AM1215" t="b">
        <v>0</v>
      </c>
      <c r="AN1215" s="234"/>
      <c r="AO1215" s="103"/>
      <c r="AP1215" s="241"/>
      <c r="AQ1215" s="241"/>
      <c r="AR1215" s="241"/>
      <c r="AS1215" s="241"/>
      <c r="AT1215" s="234" t="s">
        <v>7430</v>
      </c>
      <c r="AU1215" s="234" t="s">
        <v>7085</v>
      </c>
      <c r="AV1215" t="b">
        <v>0</v>
      </c>
      <c r="AW1215" t="b">
        <v>0</v>
      </c>
      <c r="AX1215" s="241"/>
      <c r="AY1215" s="241"/>
      <c r="AZ1215" s="234"/>
      <c r="BA1215" s="234"/>
      <c r="BB1215" s="234"/>
      <c r="BC1215" t="b">
        <v>0</v>
      </c>
      <c r="BD1215" s="234" t="s">
        <v>7008</v>
      </c>
      <c r="BE1215" s="234" t="s">
        <v>7026</v>
      </c>
      <c r="BF1215" s="234" t="s">
        <v>7027</v>
      </c>
      <c r="BG1215" s="234" t="s">
        <v>7028</v>
      </c>
      <c r="BH1215" s="234" t="s">
        <v>55</v>
      </c>
      <c r="BI1215" s="243">
        <v>44573.40179398148</v>
      </c>
      <c r="BJ1215" s="234" t="s">
        <v>442</v>
      </c>
      <c r="BK1215" s="234" t="s">
        <v>451</v>
      </c>
      <c r="BL1215" s="234" t="s">
        <v>451</v>
      </c>
      <c r="BM1215" s="234" t="s">
        <v>451</v>
      </c>
      <c r="BN1215" s="241"/>
      <c r="BO1215" t="b">
        <v>0</v>
      </c>
      <c r="BP1215" t="b">
        <v>0</v>
      </c>
      <c r="BQ1215" t="b">
        <v>0</v>
      </c>
      <c r="BR1215" s="241"/>
      <c r="BS1215" s="241"/>
      <c r="BT1215" s="234" t="s">
        <v>7012</v>
      </c>
      <c r="BU1215" t="b">
        <v>0</v>
      </c>
      <c r="BV1215" s="103"/>
      <c r="BW1215" s="235" t="s">
        <v>14512</v>
      </c>
      <c r="BX1215" s="234" t="s">
        <v>14511</v>
      </c>
      <c r="BY1215" s="234" t="s">
        <v>56</v>
      </c>
      <c r="BZ1215" s="234" t="s">
        <v>7014</v>
      </c>
    </row>
    <row r="1216" spans="1:78" x14ac:dyDescent="0.25">
      <c r="A1216" s="5">
        <v>980</v>
      </c>
      <c r="B1216" s="234" t="s">
        <v>14513</v>
      </c>
      <c r="C1216" s="234" t="s">
        <v>14514</v>
      </c>
      <c r="D1216" s="234" t="s">
        <v>14515</v>
      </c>
      <c r="E1216" s="234" t="s">
        <v>14515</v>
      </c>
      <c r="F1216" s="234" t="s">
        <v>7156</v>
      </c>
      <c r="G1216" s="234" t="s">
        <v>7279</v>
      </c>
      <c r="H1216" s="234" t="s">
        <v>6994</v>
      </c>
      <c r="I1216" s="242"/>
      <c r="J1216" s="242">
        <v>44166</v>
      </c>
      <c r="K1216" s="234" t="s">
        <v>7430</v>
      </c>
      <c r="L1216" s="242">
        <v>44167</v>
      </c>
      <c r="M1216" s="234" t="s">
        <v>6996</v>
      </c>
      <c r="N1216" s="234" t="s">
        <v>14516</v>
      </c>
      <c r="O1216" s="234" t="s">
        <v>14517</v>
      </c>
      <c r="P1216" s="234" t="s">
        <v>6999</v>
      </c>
      <c r="Q1216" s="234"/>
      <c r="R1216" s="234" t="s">
        <v>451</v>
      </c>
      <c r="S1216" t="b">
        <v>0</v>
      </c>
      <c r="T1216" s="242"/>
      <c r="U1216" s="103">
        <v>1</v>
      </c>
      <c r="V1216" s="234" t="s">
        <v>272</v>
      </c>
      <c r="W1216" s="103">
        <v>1</v>
      </c>
      <c r="X1216" s="234" t="s">
        <v>272</v>
      </c>
      <c r="Y1216" s="242"/>
      <c r="Z1216" s="242"/>
      <c r="AA1216" s="103"/>
      <c r="AB1216" s="234" t="s">
        <v>14518</v>
      </c>
      <c r="AC1216" s="243">
        <v>44253.479456018518</v>
      </c>
      <c r="AD1216" s="234" t="s">
        <v>12763</v>
      </c>
      <c r="AE1216" s="235" t="s">
        <v>14519</v>
      </c>
      <c r="AF1216" s="237"/>
      <c r="AG1216" s="234" t="s">
        <v>482</v>
      </c>
      <c r="AH1216" s="241"/>
      <c r="AI1216" t="b">
        <v>1</v>
      </c>
      <c r="AJ1216" t="b">
        <v>0</v>
      </c>
      <c r="AK1216" s="234"/>
      <c r="AL1216" s="103"/>
      <c r="AM1216" t="b">
        <v>0</v>
      </c>
      <c r="AN1216" s="234"/>
      <c r="AO1216" s="103"/>
      <c r="AP1216" s="241"/>
      <c r="AQ1216" s="241"/>
      <c r="AR1216" s="241"/>
      <c r="AS1216" s="241"/>
      <c r="AT1216" s="234" t="s">
        <v>7005</v>
      </c>
      <c r="AU1216" s="234" t="s">
        <v>7085</v>
      </c>
      <c r="AV1216" t="b">
        <v>0</v>
      </c>
      <c r="AW1216" t="b">
        <v>0</v>
      </c>
      <c r="AX1216" s="241"/>
      <c r="AY1216" s="241"/>
      <c r="AZ1216" s="234"/>
      <c r="BA1216" s="234"/>
      <c r="BB1216" s="234"/>
      <c r="BC1216" t="b">
        <v>0</v>
      </c>
      <c r="BD1216" s="234" t="s">
        <v>7008</v>
      </c>
      <c r="BE1216" s="234" t="s">
        <v>7009</v>
      </c>
      <c r="BF1216" s="234" t="s">
        <v>7027</v>
      </c>
      <c r="BG1216" s="234" t="s">
        <v>8373</v>
      </c>
      <c r="BH1216" s="234" t="s">
        <v>55</v>
      </c>
      <c r="BI1216" s="243">
        <v>44573.40179398148</v>
      </c>
      <c r="BJ1216" s="234" t="s">
        <v>442</v>
      </c>
      <c r="BK1216" s="234" t="s">
        <v>451</v>
      </c>
      <c r="BL1216" s="234" t="s">
        <v>451</v>
      </c>
      <c r="BM1216" s="234" t="s">
        <v>451</v>
      </c>
      <c r="BN1216" s="241"/>
      <c r="BO1216" t="b">
        <v>0</v>
      </c>
      <c r="BP1216" t="b">
        <v>0</v>
      </c>
      <c r="BQ1216" t="b">
        <v>0</v>
      </c>
      <c r="BR1216" s="241"/>
      <c r="BS1216" s="241"/>
      <c r="BT1216" s="234" t="s">
        <v>7012</v>
      </c>
      <c r="BU1216" t="b">
        <v>0</v>
      </c>
      <c r="BV1216" s="103"/>
      <c r="BW1216" s="235" t="s">
        <v>14520</v>
      </c>
      <c r="BX1216" s="234" t="s">
        <v>14519</v>
      </c>
      <c r="BY1216" s="234" t="s">
        <v>56</v>
      </c>
      <c r="BZ1216" s="234" t="s">
        <v>7014</v>
      </c>
    </row>
    <row r="1217" spans="1:78" x14ac:dyDescent="0.25">
      <c r="A1217" s="5">
        <v>979</v>
      </c>
      <c r="B1217" s="234" t="s">
        <v>14521</v>
      </c>
      <c r="C1217" s="234" t="s">
        <v>14522</v>
      </c>
      <c r="D1217" s="234" t="s">
        <v>14523</v>
      </c>
      <c r="E1217" s="234" t="s">
        <v>14524</v>
      </c>
      <c r="F1217" s="234" t="s">
        <v>6993</v>
      </c>
      <c r="G1217" s="234" t="s">
        <v>7302</v>
      </c>
      <c r="H1217" s="234" t="s">
        <v>6994</v>
      </c>
      <c r="I1217" s="242"/>
      <c r="J1217" s="242">
        <v>44167</v>
      </c>
      <c r="K1217" s="234" t="s">
        <v>7430</v>
      </c>
      <c r="L1217" s="242">
        <v>44168</v>
      </c>
      <c r="M1217" s="234" t="s">
        <v>6996</v>
      </c>
      <c r="N1217" s="234" t="s">
        <v>14525</v>
      </c>
      <c r="O1217" s="234" t="s">
        <v>14526</v>
      </c>
      <c r="P1217" s="234" t="s">
        <v>6999</v>
      </c>
      <c r="Q1217" s="234"/>
      <c r="R1217" s="234" t="s">
        <v>451</v>
      </c>
      <c r="S1217" t="b">
        <v>0</v>
      </c>
      <c r="T1217" s="242"/>
      <c r="U1217" s="103">
        <v>3</v>
      </c>
      <c r="V1217" s="234" t="s">
        <v>272</v>
      </c>
      <c r="W1217" s="103">
        <v>3</v>
      </c>
      <c r="X1217" s="234" t="s">
        <v>272</v>
      </c>
      <c r="Y1217" s="242"/>
      <c r="Z1217" s="242"/>
      <c r="AA1217" s="103"/>
      <c r="AB1217" s="234" t="s">
        <v>14527</v>
      </c>
      <c r="AC1217" s="243">
        <v>44253.479432870372</v>
      </c>
      <c r="AD1217" s="234" t="s">
        <v>12763</v>
      </c>
      <c r="AE1217" s="235" t="s">
        <v>14528</v>
      </c>
      <c r="AF1217" s="237"/>
      <c r="AG1217" s="234" t="s">
        <v>482</v>
      </c>
      <c r="AH1217" s="241"/>
      <c r="AI1217" t="b">
        <v>1</v>
      </c>
      <c r="AJ1217" t="b">
        <v>0</v>
      </c>
      <c r="AK1217" s="234"/>
      <c r="AL1217" s="103"/>
      <c r="AM1217" t="b">
        <v>0</v>
      </c>
      <c r="AN1217" s="234"/>
      <c r="AO1217" s="103"/>
      <c r="AP1217" s="241"/>
      <c r="AQ1217" s="241"/>
      <c r="AR1217" s="241"/>
      <c r="AS1217" s="241"/>
      <c r="AT1217" s="234" t="s">
        <v>7005</v>
      </c>
      <c r="AU1217" s="234" t="s">
        <v>7085</v>
      </c>
      <c r="AV1217" t="b">
        <v>0</v>
      </c>
      <c r="AW1217" t="b">
        <v>0</v>
      </c>
      <c r="AX1217" s="241"/>
      <c r="AY1217" s="241"/>
      <c r="AZ1217" s="234"/>
      <c r="BA1217" s="234"/>
      <c r="BB1217" s="234"/>
      <c r="BC1217" t="b">
        <v>0</v>
      </c>
      <c r="BD1217" s="234" t="s">
        <v>7008</v>
      </c>
      <c r="BE1217" s="234" t="s">
        <v>7009</v>
      </c>
      <c r="BF1217" s="234" t="s">
        <v>7027</v>
      </c>
      <c r="BG1217" s="234" t="s">
        <v>8373</v>
      </c>
      <c r="BH1217" s="234" t="s">
        <v>55</v>
      </c>
      <c r="BI1217" s="243">
        <v>44573.402731481481</v>
      </c>
      <c r="BJ1217" s="234" t="s">
        <v>442</v>
      </c>
      <c r="BK1217" s="234" t="s">
        <v>451</v>
      </c>
      <c r="BL1217" s="234" t="s">
        <v>451</v>
      </c>
      <c r="BM1217" s="234" t="s">
        <v>451</v>
      </c>
      <c r="BN1217" s="241"/>
      <c r="BO1217" t="b">
        <v>0</v>
      </c>
      <c r="BP1217" t="b">
        <v>0</v>
      </c>
      <c r="BQ1217" t="b">
        <v>0</v>
      </c>
      <c r="BR1217" s="241"/>
      <c r="BS1217" s="241"/>
      <c r="BT1217" s="234" t="s">
        <v>7012</v>
      </c>
      <c r="BU1217" t="b">
        <v>0</v>
      </c>
      <c r="BV1217" s="103"/>
      <c r="BW1217" s="235" t="s">
        <v>14529</v>
      </c>
      <c r="BX1217" s="234" t="s">
        <v>14530</v>
      </c>
      <c r="BY1217" s="234" t="s">
        <v>56</v>
      </c>
      <c r="BZ1217" s="234" t="s">
        <v>7014</v>
      </c>
    </row>
    <row r="1218" spans="1:78" x14ac:dyDescent="0.25">
      <c r="A1218" s="5">
        <v>978</v>
      </c>
      <c r="B1218" s="234" t="s">
        <v>14531</v>
      </c>
      <c r="C1218" s="234" t="s">
        <v>14532</v>
      </c>
      <c r="D1218" s="234" t="s">
        <v>10895</v>
      </c>
      <c r="E1218" s="234" t="s">
        <v>10896</v>
      </c>
      <c r="F1218" s="234" t="s">
        <v>2991</v>
      </c>
      <c r="G1218" s="234" t="s">
        <v>7244</v>
      </c>
      <c r="H1218" s="234" t="s">
        <v>6994</v>
      </c>
      <c r="I1218" s="242"/>
      <c r="J1218" s="242">
        <v>44166</v>
      </c>
      <c r="K1218" s="234" t="s">
        <v>7430</v>
      </c>
      <c r="L1218" s="242">
        <v>44167</v>
      </c>
      <c r="M1218" s="234" t="s">
        <v>6996</v>
      </c>
      <c r="N1218" s="234" t="s">
        <v>10897</v>
      </c>
      <c r="O1218" s="234" t="s">
        <v>10406</v>
      </c>
      <c r="P1218" s="234" t="s">
        <v>6999</v>
      </c>
      <c r="Q1218" s="234"/>
      <c r="R1218" s="234" t="s">
        <v>451</v>
      </c>
      <c r="S1218" t="b">
        <v>0</v>
      </c>
      <c r="T1218" s="242"/>
      <c r="U1218" s="103">
        <v>120</v>
      </c>
      <c r="V1218" s="234" t="s">
        <v>272</v>
      </c>
      <c r="W1218" s="103">
        <v>120</v>
      </c>
      <c r="X1218" s="234" t="s">
        <v>272</v>
      </c>
      <c r="Y1218" s="242"/>
      <c r="Z1218" s="242"/>
      <c r="AA1218" s="103"/>
      <c r="AB1218" s="234" t="s">
        <v>10899</v>
      </c>
      <c r="AC1218" s="243">
        <v>44253.479409722226</v>
      </c>
      <c r="AD1218" s="234" t="s">
        <v>12763</v>
      </c>
      <c r="AE1218" s="235" t="s">
        <v>14533</v>
      </c>
      <c r="AF1218" s="237"/>
      <c r="AG1218" s="234" t="s">
        <v>482</v>
      </c>
      <c r="AH1218" s="241"/>
      <c r="AI1218" t="b">
        <v>1</v>
      </c>
      <c r="AJ1218" t="b">
        <v>0</v>
      </c>
      <c r="AK1218" s="234"/>
      <c r="AL1218" s="103"/>
      <c r="AM1218" t="b">
        <v>0</v>
      </c>
      <c r="AN1218" s="234"/>
      <c r="AO1218" s="103"/>
      <c r="AP1218" s="241"/>
      <c r="AQ1218" s="241"/>
      <c r="AR1218" s="241"/>
      <c r="AS1218" s="241"/>
      <c r="AT1218" s="234" t="s">
        <v>7005</v>
      </c>
      <c r="AU1218" s="234" t="s">
        <v>7085</v>
      </c>
      <c r="AV1218" t="b">
        <v>0</v>
      </c>
      <c r="AW1218" t="b">
        <v>0</v>
      </c>
      <c r="AX1218" s="241"/>
      <c r="AY1218" s="241"/>
      <c r="AZ1218" s="234"/>
      <c r="BA1218" s="234"/>
      <c r="BB1218" s="234"/>
      <c r="BC1218" t="b">
        <v>0</v>
      </c>
      <c r="BD1218" s="234" t="s">
        <v>7008</v>
      </c>
      <c r="BE1218" s="234" t="s">
        <v>7009</v>
      </c>
      <c r="BF1218" s="234" t="s">
        <v>7027</v>
      </c>
      <c r="BG1218" s="234" t="s">
        <v>8373</v>
      </c>
      <c r="BH1218" s="234" t="s">
        <v>55</v>
      </c>
      <c r="BI1218" s="243">
        <v>44573.402731481481</v>
      </c>
      <c r="BJ1218" s="234" t="s">
        <v>442</v>
      </c>
      <c r="BK1218" s="234" t="s">
        <v>451</v>
      </c>
      <c r="BL1218" s="234" t="s">
        <v>451</v>
      </c>
      <c r="BM1218" s="234" t="s">
        <v>451</v>
      </c>
      <c r="BN1218" s="241"/>
      <c r="BO1218" t="b">
        <v>0</v>
      </c>
      <c r="BP1218" t="b">
        <v>0</v>
      </c>
      <c r="BQ1218" t="b">
        <v>0</v>
      </c>
      <c r="BR1218" s="241"/>
      <c r="BS1218" s="241"/>
      <c r="BT1218" s="234" t="s">
        <v>7012</v>
      </c>
      <c r="BU1218" t="b">
        <v>0</v>
      </c>
      <c r="BV1218" s="103"/>
      <c r="BW1218" s="235" t="s">
        <v>14534</v>
      </c>
      <c r="BX1218" s="234" t="s">
        <v>14535</v>
      </c>
      <c r="BY1218" s="234" t="s">
        <v>56</v>
      </c>
      <c r="BZ1218" s="234" t="s">
        <v>7014</v>
      </c>
    </row>
    <row r="1219" spans="1:78" x14ac:dyDescent="0.25">
      <c r="A1219" s="5">
        <v>977</v>
      </c>
      <c r="B1219" s="234" t="s">
        <v>14536</v>
      </c>
      <c r="C1219" s="234" t="s">
        <v>14537</v>
      </c>
      <c r="D1219" s="234" t="s">
        <v>10961</v>
      </c>
      <c r="E1219" s="234" t="s">
        <v>10962</v>
      </c>
      <c r="F1219" s="234" t="s">
        <v>2991</v>
      </c>
      <c r="G1219" s="234" t="s">
        <v>7244</v>
      </c>
      <c r="H1219" s="234" t="s">
        <v>6994</v>
      </c>
      <c r="I1219" s="242"/>
      <c r="J1219" s="242">
        <v>44162</v>
      </c>
      <c r="K1219" s="234" t="s">
        <v>7430</v>
      </c>
      <c r="L1219" s="242">
        <v>44167</v>
      </c>
      <c r="M1219" s="234" t="s">
        <v>6996</v>
      </c>
      <c r="N1219" s="234" t="s">
        <v>10963</v>
      </c>
      <c r="O1219" s="234" t="s">
        <v>9585</v>
      </c>
      <c r="P1219" s="234" t="s">
        <v>6999</v>
      </c>
      <c r="Q1219" s="234"/>
      <c r="R1219" s="234" t="s">
        <v>451</v>
      </c>
      <c r="S1219" t="b">
        <v>0</v>
      </c>
      <c r="T1219" s="242"/>
      <c r="U1219" s="103">
        <v>120</v>
      </c>
      <c r="V1219" s="234" t="s">
        <v>272</v>
      </c>
      <c r="W1219" s="103">
        <v>120</v>
      </c>
      <c r="X1219" s="234" t="s">
        <v>272</v>
      </c>
      <c r="Y1219" s="242"/>
      <c r="Z1219" s="242"/>
      <c r="AA1219" s="103"/>
      <c r="AB1219" s="234" t="s">
        <v>10964</v>
      </c>
      <c r="AC1219" s="243">
        <v>44253.479375000003</v>
      </c>
      <c r="AD1219" s="234" t="s">
        <v>12763</v>
      </c>
      <c r="AE1219" s="235" t="s">
        <v>14538</v>
      </c>
      <c r="AF1219" s="237"/>
      <c r="AG1219" s="234" t="s">
        <v>482</v>
      </c>
      <c r="AH1219" s="241"/>
      <c r="AI1219" t="b">
        <v>1</v>
      </c>
      <c r="AJ1219" t="b">
        <v>0</v>
      </c>
      <c r="AK1219" s="234"/>
      <c r="AL1219" s="103"/>
      <c r="AM1219" t="b">
        <v>0</v>
      </c>
      <c r="AN1219" s="234"/>
      <c r="AO1219" s="103"/>
      <c r="AP1219" s="241"/>
      <c r="AQ1219" s="241"/>
      <c r="AR1219" s="241"/>
      <c r="AS1219" s="241"/>
      <c r="AT1219" s="234" t="s">
        <v>7005</v>
      </c>
      <c r="AU1219" s="234" t="s">
        <v>7085</v>
      </c>
      <c r="AV1219" t="b">
        <v>0</v>
      </c>
      <c r="AW1219" t="b">
        <v>0</v>
      </c>
      <c r="AX1219" s="241"/>
      <c r="AY1219" s="241"/>
      <c r="AZ1219" s="234"/>
      <c r="BA1219" s="234"/>
      <c r="BB1219" s="234"/>
      <c r="BC1219" t="b">
        <v>0</v>
      </c>
      <c r="BD1219" s="234" t="s">
        <v>7008</v>
      </c>
      <c r="BE1219" s="234" t="s">
        <v>7009</v>
      </c>
      <c r="BF1219" s="234" t="s">
        <v>7027</v>
      </c>
      <c r="BG1219" s="234" t="s">
        <v>8373</v>
      </c>
      <c r="BH1219" s="234" t="s">
        <v>55</v>
      </c>
      <c r="BI1219" s="243">
        <v>44573.402766203704</v>
      </c>
      <c r="BJ1219" s="234" t="s">
        <v>442</v>
      </c>
      <c r="BK1219" s="234" t="s">
        <v>451</v>
      </c>
      <c r="BL1219" s="234" t="s">
        <v>451</v>
      </c>
      <c r="BM1219" s="234" t="s">
        <v>451</v>
      </c>
      <c r="BN1219" s="241"/>
      <c r="BO1219" t="b">
        <v>0</v>
      </c>
      <c r="BP1219" t="b">
        <v>0</v>
      </c>
      <c r="BQ1219" t="b">
        <v>0</v>
      </c>
      <c r="BR1219" s="241"/>
      <c r="BS1219" s="241"/>
      <c r="BT1219" s="234" t="s">
        <v>7012</v>
      </c>
      <c r="BU1219" t="b">
        <v>0</v>
      </c>
      <c r="BV1219" s="103"/>
      <c r="BW1219" s="235" t="s">
        <v>14539</v>
      </c>
      <c r="BX1219" s="234" t="s">
        <v>14540</v>
      </c>
      <c r="BY1219" s="234" t="s">
        <v>56</v>
      </c>
      <c r="BZ1219" s="234" t="s">
        <v>7014</v>
      </c>
    </row>
    <row r="1220" spans="1:78" x14ac:dyDescent="0.25">
      <c r="A1220" s="5">
        <v>976</v>
      </c>
      <c r="B1220" s="234" t="s">
        <v>14541</v>
      </c>
      <c r="C1220" s="234" t="s">
        <v>14542</v>
      </c>
      <c r="D1220" s="234"/>
      <c r="E1220" s="234" t="s">
        <v>14543</v>
      </c>
      <c r="F1220" s="234" t="s">
        <v>2991</v>
      </c>
      <c r="G1220" s="234" t="s">
        <v>7033</v>
      </c>
      <c r="H1220" s="234" t="s">
        <v>7034</v>
      </c>
      <c r="I1220" s="242"/>
      <c r="J1220" s="242">
        <v>44166</v>
      </c>
      <c r="K1220" s="234" t="s">
        <v>7430</v>
      </c>
      <c r="L1220" s="242">
        <v>44172</v>
      </c>
      <c r="M1220" s="234" t="s">
        <v>6996</v>
      </c>
      <c r="N1220" s="234" t="s">
        <v>7772</v>
      </c>
      <c r="O1220" s="234" t="s">
        <v>7773</v>
      </c>
      <c r="P1220" s="234" t="s">
        <v>6999</v>
      </c>
      <c r="Q1220" s="234"/>
      <c r="R1220" s="234" t="s">
        <v>451</v>
      </c>
      <c r="S1220" t="b">
        <v>0</v>
      </c>
      <c r="T1220" s="242"/>
      <c r="U1220" s="103">
        <v>3</v>
      </c>
      <c r="V1220" s="234" t="s">
        <v>272</v>
      </c>
      <c r="W1220" s="103">
        <v>33</v>
      </c>
      <c r="X1220" s="234" t="s">
        <v>272</v>
      </c>
      <c r="Y1220" s="242"/>
      <c r="Z1220" s="242"/>
      <c r="AA1220" s="103"/>
      <c r="AB1220" s="234"/>
      <c r="AC1220" s="243">
        <v>44253.47934027778</v>
      </c>
      <c r="AD1220" s="234" t="s">
        <v>12763</v>
      </c>
      <c r="AE1220" s="235" t="s">
        <v>14544</v>
      </c>
      <c r="AF1220" s="237"/>
      <c r="AG1220" s="234" t="s">
        <v>482</v>
      </c>
      <c r="AH1220" s="241"/>
      <c r="AI1220" t="b">
        <v>1</v>
      </c>
      <c r="AJ1220" t="b">
        <v>0</v>
      </c>
      <c r="AK1220" s="234"/>
      <c r="AL1220" s="103"/>
      <c r="AM1220" t="b">
        <v>0</v>
      </c>
      <c r="AN1220" s="234"/>
      <c r="AO1220" s="103"/>
      <c r="AP1220" s="241"/>
      <c r="AQ1220" s="241"/>
      <c r="AR1220" s="241"/>
      <c r="AS1220" s="241"/>
      <c r="AT1220" s="234"/>
      <c r="AU1220" s="234" t="s">
        <v>7085</v>
      </c>
      <c r="AV1220" t="b">
        <v>0</v>
      </c>
      <c r="AW1220" t="b">
        <v>0</v>
      </c>
      <c r="AX1220" s="241"/>
      <c r="AY1220" s="241"/>
      <c r="AZ1220" s="234"/>
      <c r="BA1220" s="234"/>
      <c r="BB1220" s="234"/>
      <c r="BC1220" t="b">
        <v>1</v>
      </c>
      <c r="BD1220" s="234" t="s">
        <v>7008</v>
      </c>
      <c r="BE1220" s="234" t="s">
        <v>7045</v>
      </c>
      <c r="BF1220" s="234" t="s">
        <v>7027</v>
      </c>
      <c r="BG1220" s="234" t="s">
        <v>7028</v>
      </c>
      <c r="BH1220" s="234" t="s">
        <v>55</v>
      </c>
      <c r="BI1220" s="243">
        <v>44573.401782407411</v>
      </c>
      <c r="BJ1220" s="234" t="s">
        <v>442</v>
      </c>
      <c r="BK1220" s="234" t="s">
        <v>451</v>
      </c>
      <c r="BL1220" s="234" t="s">
        <v>451</v>
      </c>
      <c r="BM1220" s="234" t="s">
        <v>451</v>
      </c>
      <c r="BN1220" s="241"/>
      <c r="BO1220" t="b">
        <v>0</v>
      </c>
      <c r="BP1220" t="b">
        <v>0</v>
      </c>
      <c r="BQ1220" t="b">
        <v>0</v>
      </c>
      <c r="BR1220" s="241"/>
      <c r="BS1220" s="241"/>
      <c r="BT1220" s="234" t="s">
        <v>7012</v>
      </c>
      <c r="BU1220" t="b">
        <v>0</v>
      </c>
      <c r="BV1220" s="103"/>
      <c r="BW1220" s="235" t="s">
        <v>14545</v>
      </c>
      <c r="BX1220" s="234" t="s">
        <v>14544</v>
      </c>
      <c r="BY1220" s="234" t="s">
        <v>56</v>
      </c>
      <c r="BZ1220" s="234" t="s">
        <v>7014</v>
      </c>
    </row>
    <row r="1221" spans="1:78" x14ac:dyDescent="0.25">
      <c r="A1221" s="5">
        <v>975</v>
      </c>
      <c r="B1221" s="234" t="s">
        <v>14546</v>
      </c>
      <c r="C1221" s="234" t="s">
        <v>14547</v>
      </c>
      <c r="D1221" s="234" t="s">
        <v>12996</v>
      </c>
      <c r="E1221" s="234" t="s">
        <v>12997</v>
      </c>
      <c r="F1221" s="234" t="s">
        <v>7156</v>
      </c>
      <c r="G1221" s="234" t="s">
        <v>7856</v>
      </c>
      <c r="H1221" s="234" t="s">
        <v>7018</v>
      </c>
      <c r="I1221" s="242"/>
      <c r="J1221" s="242">
        <v>44140</v>
      </c>
      <c r="K1221" s="234" t="s">
        <v>7430</v>
      </c>
      <c r="L1221" s="242">
        <v>44147</v>
      </c>
      <c r="M1221" s="234" t="s">
        <v>7813</v>
      </c>
      <c r="N1221" s="234" t="s">
        <v>12998</v>
      </c>
      <c r="O1221" s="234" t="s">
        <v>12999</v>
      </c>
      <c r="P1221" s="234" t="s">
        <v>6999</v>
      </c>
      <c r="Q1221" s="234"/>
      <c r="R1221" s="234" t="s">
        <v>451</v>
      </c>
      <c r="S1221" t="b">
        <v>0</v>
      </c>
      <c r="T1221" s="242"/>
      <c r="U1221" s="103">
        <v>1</v>
      </c>
      <c r="V1221" s="234" t="s">
        <v>272</v>
      </c>
      <c r="W1221" s="103">
        <v>1</v>
      </c>
      <c r="X1221" s="234" t="s">
        <v>272</v>
      </c>
      <c r="Y1221" s="242"/>
      <c r="Z1221" s="242"/>
      <c r="AA1221" s="103"/>
      <c r="AB1221" s="234" t="s">
        <v>13000</v>
      </c>
      <c r="AC1221" s="243">
        <v>44253.479317129626</v>
      </c>
      <c r="AD1221" s="234" t="s">
        <v>12763</v>
      </c>
      <c r="AE1221" s="235" t="s">
        <v>14548</v>
      </c>
      <c r="AF1221" s="237"/>
      <c r="AG1221" s="234" t="s">
        <v>482</v>
      </c>
      <c r="AH1221" s="241"/>
      <c r="AI1221" t="b">
        <v>1</v>
      </c>
      <c r="AJ1221" t="b">
        <v>0</v>
      </c>
      <c r="AK1221" s="234"/>
      <c r="AL1221" s="103"/>
      <c r="AM1221" t="b">
        <v>0</v>
      </c>
      <c r="AN1221" s="234"/>
      <c r="AO1221" s="103"/>
      <c r="AP1221" s="241"/>
      <c r="AQ1221" s="241"/>
      <c r="AR1221" s="241"/>
      <c r="AS1221" s="241"/>
      <c r="AT1221" s="234" t="s">
        <v>7005</v>
      </c>
      <c r="AU1221" s="234" t="s">
        <v>7085</v>
      </c>
      <c r="AV1221" t="b">
        <v>0</v>
      </c>
      <c r="AW1221" t="b">
        <v>0</v>
      </c>
      <c r="AX1221" s="241"/>
      <c r="AY1221" s="241"/>
      <c r="AZ1221" s="234"/>
      <c r="BA1221" s="234"/>
      <c r="BB1221" s="234"/>
      <c r="BC1221" t="b">
        <v>0</v>
      </c>
      <c r="BD1221" s="234" t="s">
        <v>7821</v>
      </c>
      <c r="BE1221" s="234" t="s">
        <v>7026</v>
      </c>
      <c r="BF1221" s="234" t="s">
        <v>7027</v>
      </c>
      <c r="BG1221" s="234" t="s">
        <v>7010</v>
      </c>
      <c r="BH1221" s="234" t="s">
        <v>55</v>
      </c>
      <c r="BI1221" s="243">
        <v>44573.401770833334</v>
      </c>
      <c r="BJ1221" s="234" t="s">
        <v>442</v>
      </c>
      <c r="BK1221" s="234" t="s">
        <v>451</v>
      </c>
      <c r="BL1221" s="234" t="s">
        <v>451</v>
      </c>
      <c r="BM1221" s="234" t="s">
        <v>451</v>
      </c>
      <c r="BN1221" s="241"/>
      <c r="BO1221" t="b">
        <v>0</v>
      </c>
      <c r="BP1221" t="b">
        <v>0</v>
      </c>
      <c r="BQ1221" t="b">
        <v>0</v>
      </c>
      <c r="BR1221" s="241"/>
      <c r="BS1221" s="241"/>
      <c r="BT1221" s="234" t="s">
        <v>7012</v>
      </c>
      <c r="BU1221" t="b">
        <v>0</v>
      </c>
      <c r="BV1221" s="103"/>
      <c r="BW1221" s="235" t="s">
        <v>14549</v>
      </c>
      <c r="BX1221" s="234" t="s">
        <v>14548</v>
      </c>
      <c r="BY1221" s="234" t="s">
        <v>56</v>
      </c>
      <c r="BZ1221" s="234" t="s">
        <v>7014</v>
      </c>
    </row>
    <row r="1222" spans="1:78" x14ac:dyDescent="0.25">
      <c r="A1222" s="5">
        <v>974</v>
      </c>
      <c r="B1222" s="234" t="s">
        <v>14550</v>
      </c>
      <c r="C1222" s="234" t="s">
        <v>14551</v>
      </c>
      <c r="D1222" s="234" t="s">
        <v>8621</v>
      </c>
      <c r="E1222" s="234" t="s">
        <v>8621</v>
      </c>
      <c r="F1222" s="234" t="s">
        <v>7156</v>
      </c>
      <c r="G1222" s="234" t="s">
        <v>7017</v>
      </c>
      <c r="H1222" s="234" t="s">
        <v>7856</v>
      </c>
      <c r="I1222" s="242"/>
      <c r="J1222" s="242">
        <v>44166</v>
      </c>
      <c r="K1222" s="234" t="s">
        <v>7430</v>
      </c>
      <c r="L1222" s="242">
        <v>44173</v>
      </c>
      <c r="M1222" s="234" t="s">
        <v>7264</v>
      </c>
      <c r="N1222" s="234" t="s">
        <v>8623</v>
      </c>
      <c r="O1222" s="234" t="s">
        <v>9134</v>
      </c>
      <c r="P1222" s="234" t="s">
        <v>6999</v>
      </c>
      <c r="Q1222" s="234"/>
      <c r="R1222" s="234" t="s">
        <v>451</v>
      </c>
      <c r="S1222" t="b">
        <v>0</v>
      </c>
      <c r="T1222" s="242"/>
      <c r="U1222" s="103">
        <v>1</v>
      </c>
      <c r="V1222" s="234" t="s">
        <v>272</v>
      </c>
      <c r="W1222" s="103">
        <v>1</v>
      </c>
      <c r="X1222" s="234" t="s">
        <v>272</v>
      </c>
      <c r="Y1222" s="242"/>
      <c r="Z1222" s="242"/>
      <c r="AA1222" s="103"/>
      <c r="AB1222" s="234" t="s">
        <v>8625</v>
      </c>
      <c r="AC1222" s="243">
        <v>44253.47929398148</v>
      </c>
      <c r="AD1222" s="234" t="s">
        <v>12763</v>
      </c>
      <c r="AE1222" s="235" t="s">
        <v>14552</v>
      </c>
      <c r="AF1222" s="237"/>
      <c r="AG1222" s="234" t="s">
        <v>482</v>
      </c>
      <c r="AH1222" s="241"/>
      <c r="AI1222" t="b">
        <v>1</v>
      </c>
      <c r="AJ1222" t="b">
        <v>0</v>
      </c>
      <c r="AK1222" s="234"/>
      <c r="AL1222" s="103"/>
      <c r="AM1222" t="b">
        <v>0</v>
      </c>
      <c r="AN1222" s="234"/>
      <c r="AO1222" s="103"/>
      <c r="AP1222" s="241"/>
      <c r="AQ1222" s="241"/>
      <c r="AR1222" s="241"/>
      <c r="AS1222" s="241"/>
      <c r="AT1222" s="234" t="s">
        <v>7005</v>
      </c>
      <c r="AU1222" s="234" t="s">
        <v>7085</v>
      </c>
      <c r="AV1222" t="b">
        <v>0</v>
      </c>
      <c r="AW1222" t="b">
        <v>0</v>
      </c>
      <c r="AX1222" s="241"/>
      <c r="AY1222" s="241"/>
      <c r="AZ1222" s="234"/>
      <c r="BA1222" s="234"/>
      <c r="BB1222" s="234"/>
      <c r="BC1222" t="b">
        <v>0</v>
      </c>
      <c r="BD1222" s="234" t="s">
        <v>7270</v>
      </c>
      <c r="BE1222" s="234" t="s">
        <v>7026</v>
      </c>
      <c r="BF1222" s="234" t="s">
        <v>7027</v>
      </c>
      <c r="BG1222" s="234" t="s">
        <v>7028</v>
      </c>
      <c r="BH1222" s="234" t="s">
        <v>55</v>
      </c>
      <c r="BI1222" s="243">
        <v>44573.401956018519</v>
      </c>
      <c r="BJ1222" s="234" t="s">
        <v>442</v>
      </c>
      <c r="BK1222" s="234" t="s">
        <v>451</v>
      </c>
      <c r="BL1222" s="234" t="s">
        <v>451</v>
      </c>
      <c r="BM1222" s="234" t="s">
        <v>451</v>
      </c>
      <c r="BN1222" s="241"/>
      <c r="BO1222" t="b">
        <v>0</v>
      </c>
      <c r="BP1222" t="b">
        <v>0</v>
      </c>
      <c r="BQ1222" t="b">
        <v>0</v>
      </c>
      <c r="BR1222" s="241"/>
      <c r="BS1222" s="241"/>
      <c r="BT1222" s="234" t="s">
        <v>7012</v>
      </c>
      <c r="BU1222" t="b">
        <v>0</v>
      </c>
      <c r="BV1222" s="103"/>
      <c r="BW1222" s="235" t="s">
        <v>14553</v>
      </c>
      <c r="BX1222" s="234" t="s">
        <v>14552</v>
      </c>
      <c r="BY1222" s="234" t="s">
        <v>56</v>
      </c>
      <c r="BZ1222" s="234" t="s">
        <v>7014</v>
      </c>
    </row>
    <row r="1223" spans="1:78" x14ac:dyDescent="0.25">
      <c r="A1223" s="5">
        <v>973</v>
      </c>
      <c r="B1223" s="234" t="s">
        <v>14554</v>
      </c>
      <c r="C1223" s="234" t="s">
        <v>14555</v>
      </c>
      <c r="D1223" s="234" t="s">
        <v>14556</v>
      </c>
      <c r="E1223" s="234" t="s">
        <v>14557</v>
      </c>
      <c r="F1223" s="234" t="s">
        <v>6993</v>
      </c>
      <c r="G1223" s="234" t="s">
        <v>7065</v>
      </c>
      <c r="H1223" s="234" t="s">
        <v>7856</v>
      </c>
      <c r="I1223" s="242"/>
      <c r="J1223" s="242">
        <v>44166</v>
      </c>
      <c r="K1223" s="234" t="s">
        <v>7430</v>
      </c>
      <c r="L1223" s="242">
        <v>44168</v>
      </c>
      <c r="M1223" s="234" t="s">
        <v>7066</v>
      </c>
      <c r="N1223" s="234" t="s">
        <v>12162</v>
      </c>
      <c r="O1223" s="234" t="s">
        <v>12163</v>
      </c>
      <c r="P1223" s="234" t="s">
        <v>6999</v>
      </c>
      <c r="Q1223" s="234"/>
      <c r="R1223" s="234" t="s">
        <v>451</v>
      </c>
      <c r="S1223" t="b">
        <v>0</v>
      </c>
      <c r="T1223" s="242"/>
      <c r="U1223" s="103">
        <v>30</v>
      </c>
      <c r="V1223" s="234" t="s">
        <v>272</v>
      </c>
      <c r="W1223" s="103">
        <v>30</v>
      </c>
      <c r="X1223" s="234" t="s">
        <v>272</v>
      </c>
      <c r="Y1223" s="242"/>
      <c r="Z1223" s="242"/>
      <c r="AA1223" s="103"/>
      <c r="AB1223" s="234" t="s">
        <v>14558</v>
      </c>
      <c r="AC1223" s="243">
        <v>44253.479270833333</v>
      </c>
      <c r="AD1223" s="234" t="s">
        <v>12763</v>
      </c>
      <c r="AE1223" s="235" t="s">
        <v>14559</v>
      </c>
      <c r="AF1223" s="237"/>
      <c r="AG1223" s="234" t="s">
        <v>482</v>
      </c>
      <c r="AH1223" s="241"/>
      <c r="AI1223" t="b">
        <v>1</v>
      </c>
      <c r="AJ1223" t="b">
        <v>0</v>
      </c>
      <c r="AK1223" s="234"/>
      <c r="AL1223" s="103"/>
      <c r="AM1223" t="b">
        <v>0</v>
      </c>
      <c r="AN1223" s="234"/>
      <c r="AO1223" s="103"/>
      <c r="AP1223" s="241"/>
      <c r="AQ1223" s="241"/>
      <c r="AR1223" s="241"/>
      <c r="AS1223" s="241"/>
      <c r="AT1223" s="234" t="s">
        <v>7005</v>
      </c>
      <c r="AU1223" s="234" t="s">
        <v>7085</v>
      </c>
      <c r="AV1223" t="b">
        <v>0</v>
      </c>
      <c r="AW1223" t="b">
        <v>0</v>
      </c>
      <c r="AX1223" s="241"/>
      <c r="AY1223" s="241"/>
      <c r="AZ1223" s="234"/>
      <c r="BA1223" s="234"/>
      <c r="BB1223" s="234"/>
      <c r="BC1223" t="b">
        <v>0</v>
      </c>
      <c r="BD1223" s="234" t="s">
        <v>7076</v>
      </c>
      <c r="BE1223" s="234" t="s">
        <v>7026</v>
      </c>
      <c r="BF1223" s="234" t="s">
        <v>7027</v>
      </c>
      <c r="BG1223" s="234" t="s">
        <v>7028</v>
      </c>
      <c r="BH1223" s="234" t="s">
        <v>55</v>
      </c>
      <c r="BI1223" s="243">
        <v>44573.401956018519</v>
      </c>
      <c r="BJ1223" s="234" t="s">
        <v>442</v>
      </c>
      <c r="BK1223" s="234" t="s">
        <v>451</v>
      </c>
      <c r="BL1223" s="234" t="s">
        <v>451</v>
      </c>
      <c r="BM1223" s="234" t="s">
        <v>451</v>
      </c>
      <c r="BN1223" s="241"/>
      <c r="BO1223" t="b">
        <v>0</v>
      </c>
      <c r="BP1223" t="b">
        <v>0</v>
      </c>
      <c r="BQ1223" t="b">
        <v>0</v>
      </c>
      <c r="BR1223" s="241"/>
      <c r="BS1223" s="241"/>
      <c r="BT1223" s="234" t="s">
        <v>7012</v>
      </c>
      <c r="BU1223" t="b">
        <v>0</v>
      </c>
      <c r="BV1223" s="103"/>
      <c r="BW1223" s="235" t="s">
        <v>14560</v>
      </c>
      <c r="BX1223" s="234" t="s">
        <v>14559</v>
      </c>
      <c r="BY1223" s="234" t="s">
        <v>56</v>
      </c>
      <c r="BZ1223" s="234" t="s">
        <v>7014</v>
      </c>
    </row>
    <row r="1224" spans="1:78" x14ac:dyDescent="0.25">
      <c r="A1224" s="5">
        <v>972</v>
      </c>
      <c r="B1224" s="234" t="s">
        <v>14561</v>
      </c>
      <c r="C1224" s="234" t="s">
        <v>14562</v>
      </c>
      <c r="D1224" s="234"/>
      <c r="E1224" s="234" t="s">
        <v>14563</v>
      </c>
      <c r="F1224" s="234" t="s">
        <v>7156</v>
      </c>
      <c r="G1224" s="234" t="s">
        <v>7856</v>
      </c>
      <c r="H1224" s="234" t="s">
        <v>7018</v>
      </c>
      <c r="I1224" s="242"/>
      <c r="J1224" s="242">
        <v>44162</v>
      </c>
      <c r="K1224" s="234" t="s">
        <v>7430</v>
      </c>
      <c r="L1224" s="242">
        <v>44166</v>
      </c>
      <c r="M1224" s="234" t="s">
        <v>8885</v>
      </c>
      <c r="N1224" s="234" t="s">
        <v>7430</v>
      </c>
      <c r="O1224" s="234" t="s">
        <v>14564</v>
      </c>
      <c r="P1224" s="234" t="s">
        <v>6999</v>
      </c>
      <c r="Q1224" s="234"/>
      <c r="R1224" s="234" t="s">
        <v>451</v>
      </c>
      <c r="S1224" t="b">
        <v>0</v>
      </c>
      <c r="T1224" s="242"/>
      <c r="U1224" s="103">
        <v>24</v>
      </c>
      <c r="V1224" s="234" t="s">
        <v>272</v>
      </c>
      <c r="W1224" s="103">
        <v>24</v>
      </c>
      <c r="X1224" s="234" t="s">
        <v>272</v>
      </c>
      <c r="Y1224" s="242"/>
      <c r="Z1224" s="242"/>
      <c r="AA1224" s="103"/>
      <c r="AB1224" s="234"/>
      <c r="AC1224" s="243">
        <v>44253.47923611111</v>
      </c>
      <c r="AD1224" s="234" t="s">
        <v>12763</v>
      </c>
      <c r="AE1224" s="235" t="s">
        <v>14565</v>
      </c>
      <c r="AF1224" s="237"/>
      <c r="AG1224" s="234" t="s">
        <v>482</v>
      </c>
      <c r="AH1224" s="241"/>
      <c r="AI1224" t="b">
        <v>1</v>
      </c>
      <c r="AJ1224" t="b">
        <v>0</v>
      </c>
      <c r="AK1224" s="234"/>
      <c r="AL1224" s="103"/>
      <c r="AM1224" t="b">
        <v>0</v>
      </c>
      <c r="AN1224" s="234"/>
      <c r="AO1224" s="103"/>
      <c r="AP1224" s="241"/>
      <c r="AQ1224" s="241"/>
      <c r="AR1224" s="241"/>
      <c r="AS1224" s="241"/>
      <c r="AT1224" s="234"/>
      <c r="AU1224" s="234" t="s">
        <v>7085</v>
      </c>
      <c r="AV1224" t="b">
        <v>0</v>
      </c>
      <c r="AW1224" t="b">
        <v>0</v>
      </c>
      <c r="AX1224" s="241"/>
      <c r="AY1224" s="241"/>
      <c r="AZ1224" s="234"/>
      <c r="BA1224" s="234"/>
      <c r="BB1224" s="234"/>
      <c r="BC1224" t="b">
        <v>1</v>
      </c>
      <c r="BD1224" s="234" t="s">
        <v>8890</v>
      </c>
      <c r="BE1224" s="234" t="s">
        <v>7026</v>
      </c>
      <c r="BF1224" s="234" t="s">
        <v>6972</v>
      </c>
      <c r="BG1224" s="234" t="s">
        <v>7010</v>
      </c>
      <c r="BH1224" s="234" t="s">
        <v>55</v>
      </c>
      <c r="BI1224" s="243">
        <v>44573.401956018519</v>
      </c>
      <c r="BJ1224" s="234" t="s">
        <v>442</v>
      </c>
      <c r="BK1224" s="234" t="s">
        <v>451</v>
      </c>
      <c r="BL1224" s="234" t="s">
        <v>451</v>
      </c>
      <c r="BM1224" s="234" t="s">
        <v>451</v>
      </c>
      <c r="BN1224" s="241"/>
      <c r="BO1224" t="b">
        <v>0</v>
      </c>
      <c r="BP1224" t="b">
        <v>0</v>
      </c>
      <c r="BQ1224" t="b">
        <v>0</v>
      </c>
      <c r="BR1224" s="241"/>
      <c r="BS1224" s="241"/>
      <c r="BT1224" s="234" t="s">
        <v>7012</v>
      </c>
      <c r="BU1224" t="b">
        <v>0</v>
      </c>
      <c r="BV1224" s="103"/>
      <c r="BW1224" s="235" t="s">
        <v>14566</v>
      </c>
      <c r="BX1224" s="234" t="s">
        <v>14565</v>
      </c>
      <c r="BY1224" s="234" t="s">
        <v>56</v>
      </c>
      <c r="BZ1224" s="234" t="s">
        <v>7014</v>
      </c>
    </row>
    <row r="1225" spans="1:78" x14ac:dyDescent="0.25">
      <c r="A1225" s="5">
        <v>971</v>
      </c>
      <c r="B1225" s="234" t="s">
        <v>14567</v>
      </c>
      <c r="C1225" s="234" t="s">
        <v>14568</v>
      </c>
      <c r="D1225" s="234" t="s">
        <v>9165</v>
      </c>
      <c r="E1225" s="234" t="s">
        <v>13466</v>
      </c>
      <c r="F1225" s="234" t="s">
        <v>7156</v>
      </c>
      <c r="G1225" s="234" t="s">
        <v>7017</v>
      </c>
      <c r="H1225" s="234" t="s">
        <v>7856</v>
      </c>
      <c r="I1225" s="242"/>
      <c r="J1225" s="242">
        <v>44166</v>
      </c>
      <c r="K1225" s="234" t="s">
        <v>7430</v>
      </c>
      <c r="L1225" s="242">
        <v>44173</v>
      </c>
      <c r="M1225" s="234" t="s">
        <v>6996</v>
      </c>
      <c r="N1225" s="234" t="s">
        <v>9167</v>
      </c>
      <c r="O1225" s="234" t="s">
        <v>9168</v>
      </c>
      <c r="P1225" s="234" t="s">
        <v>6999</v>
      </c>
      <c r="Q1225" s="234"/>
      <c r="R1225" s="234" t="s">
        <v>451</v>
      </c>
      <c r="S1225" t="b">
        <v>0</v>
      </c>
      <c r="T1225" s="242"/>
      <c r="U1225" s="103">
        <v>5</v>
      </c>
      <c r="V1225" s="234" t="s">
        <v>272</v>
      </c>
      <c r="W1225" s="103">
        <v>5</v>
      </c>
      <c r="X1225" s="234" t="s">
        <v>272</v>
      </c>
      <c r="Y1225" s="242"/>
      <c r="Z1225" s="242"/>
      <c r="AA1225" s="103"/>
      <c r="AB1225" s="234" t="s">
        <v>9169</v>
      </c>
      <c r="AC1225" s="243">
        <v>44253.479212962964</v>
      </c>
      <c r="AD1225" s="234" t="s">
        <v>12763</v>
      </c>
      <c r="AE1225" s="235" t="s">
        <v>14569</v>
      </c>
      <c r="AF1225" s="237"/>
      <c r="AG1225" s="234" t="s">
        <v>482</v>
      </c>
      <c r="AH1225" s="241"/>
      <c r="AI1225" t="b">
        <v>1</v>
      </c>
      <c r="AJ1225" t="b">
        <v>0</v>
      </c>
      <c r="AK1225" s="234"/>
      <c r="AL1225" s="103"/>
      <c r="AM1225" t="b">
        <v>0</v>
      </c>
      <c r="AN1225" s="234"/>
      <c r="AO1225" s="103"/>
      <c r="AP1225" s="241"/>
      <c r="AQ1225" s="241"/>
      <c r="AR1225" s="241"/>
      <c r="AS1225" s="241"/>
      <c r="AT1225" s="234" t="s">
        <v>7005</v>
      </c>
      <c r="AU1225" s="234" t="s">
        <v>7085</v>
      </c>
      <c r="AV1225" t="b">
        <v>0</v>
      </c>
      <c r="AW1225" t="b">
        <v>0</v>
      </c>
      <c r="AX1225" s="241"/>
      <c r="AY1225" s="241"/>
      <c r="AZ1225" s="234"/>
      <c r="BA1225" s="234"/>
      <c r="BB1225" s="234"/>
      <c r="BC1225" t="b">
        <v>0</v>
      </c>
      <c r="BD1225" s="234" t="s">
        <v>7008</v>
      </c>
      <c r="BE1225" s="234" t="s">
        <v>7026</v>
      </c>
      <c r="BF1225" s="234" t="s">
        <v>7027</v>
      </c>
      <c r="BG1225" s="234" t="s">
        <v>7028</v>
      </c>
      <c r="BH1225" s="234" t="s">
        <v>55</v>
      </c>
      <c r="BI1225" s="243">
        <v>44573.401944444442</v>
      </c>
      <c r="BJ1225" s="234" t="s">
        <v>442</v>
      </c>
      <c r="BK1225" s="234" t="s">
        <v>451</v>
      </c>
      <c r="BL1225" s="234" t="s">
        <v>451</v>
      </c>
      <c r="BM1225" s="234" t="s">
        <v>451</v>
      </c>
      <c r="BN1225" s="241"/>
      <c r="BO1225" t="b">
        <v>0</v>
      </c>
      <c r="BP1225" t="b">
        <v>0</v>
      </c>
      <c r="BQ1225" t="b">
        <v>0</v>
      </c>
      <c r="BR1225" s="241"/>
      <c r="BS1225" s="241"/>
      <c r="BT1225" s="234" t="s">
        <v>7012</v>
      </c>
      <c r="BU1225" t="b">
        <v>0</v>
      </c>
      <c r="BV1225" s="103"/>
      <c r="BW1225" s="235" t="s">
        <v>14570</v>
      </c>
      <c r="BX1225" s="234" t="s">
        <v>14569</v>
      </c>
      <c r="BY1225" s="234" t="s">
        <v>56</v>
      </c>
      <c r="BZ1225" s="234" t="s">
        <v>7014</v>
      </c>
    </row>
    <row r="1226" spans="1:78" x14ac:dyDescent="0.25">
      <c r="A1226" s="5">
        <v>970</v>
      </c>
      <c r="B1226" s="234" t="s">
        <v>14571</v>
      </c>
      <c r="C1226" s="234" t="s">
        <v>14572</v>
      </c>
      <c r="D1226" s="234" t="s">
        <v>7940</v>
      </c>
      <c r="E1226" s="234" t="s">
        <v>12059</v>
      </c>
      <c r="F1226" s="234" t="s">
        <v>6993</v>
      </c>
      <c r="G1226" s="234" t="s">
        <v>7263</v>
      </c>
      <c r="H1226" s="234" t="s">
        <v>6994</v>
      </c>
      <c r="I1226" s="242"/>
      <c r="J1226" s="242">
        <v>44166</v>
      </c>
      <c r="K1226" s="234" t="s">
        <v>7430</v>
      </c>
      <c r="L1226" s="242">
        <v>44168</v>
      </c>
      <c r="M1226" s="234" t="s">
        <v>7832</v>
      </c>
      <c r="N1226" s="234" t="s">
        <v>7941</v>
      </c>
      <c r="O1226" s="234" t="s">
        <v>14573</v>
      </c>
      <c r="P1226" s="234" t="s">
        <v>6999</v>
      </c>
      <c r="Q1226" s="234"/>
      <c r="R1226" s="234" t="s">
        <v>451</v>
      </c>
      <c r="S1226" t="b">
        <v>0</v>
      </c>
      <c r="T1226" s="242"/>
      <c r="U1226" s="103">
        <v>20</v>
      </c>
      <c r="V1226" s="234" t="s">
        <v>272</v>
      </c>
      <c r="W1226" s="103">
        <v>20</v>
      </c>
      <c r="X1226" s="234" t="s">
        <v>272</v>
      </c>
      <c r="Y1226" s="242"/>
      <c r="Z1226" s="242"/>
      <c r="AA1226" s="103"/>
      <c r="AB1226" s="234" t="s">
        <v>7943</v>
      </c>
      <c r="AC1226" s="243">
        <v>44253.479178240741</v>
      </c>
      <c r="AD1226" s="234" t="s">
        <v>12763</v>
      </c>
      <c r="AE1226" s="235" t="s">
        <v>14574</v>
      </c>
      <c r="AF1226" s="237"/>
      <c r="AG1226" s="234" t="s">
        <v>482</v>
      </c>
      <c r="AH1226" s="241"/>
      <c r="AI1226" t="b">
        <v>1</v>
      </c>
      <c r="AJ1226" t="b">
        <v>0</v>
      </c>
      <c r="AK1226" s="234"/>
      <c r="AL1226" s="103"/>
      <c r="AM1226" t="b">
        <v>0</v>
      </c>
      <c r="AN1226" s="234"/>
      <c r="AO1226" s="103"/>
      <c r="AP1226" s="241"/>
      <c r="AQ1226" s="241"/>
      <c r="AR1226" s="241"/>
      <c r="AS1226" s="241"/>
      <c r="AT1226" s="234" t="s">
        <v>7005</v>
      </c>
      <c r="AU1226" s="234" t="s">
        <v>7085</v>
      </c>
      <c r="AV1226" t="b">
        <v>0</v>
      </c>
      <c r="AW1226" t="b">
        <v>0</v>
      </c>
      <c r="AX1226" s="241"/>
      <c r="AY1226" s="241"/>
      <c r="AZ1226" s="234"/>
      <c r="BA1226" s="234"/>
      <c r="BB1226" s="234"/>
      <c r="BC1226" t="b">
        <v>0</v>
      </c>
      <c r="BD1226" s="234" t="s">
        <v>7838</v>
      </c>
      <c r="BE1226" s="234" t="s">
        <v>7009</v>
      </c>
      <c r="BF1226" s="234" t="s">
        <v>7027</v>
      </c>
      <c r="BG1226" s="234" t="s">
        <v>8373</v>
      </c>
      <c r="BH1226" s="234" t="s">
        <v>55</v>
      </c>
      <c r="BI1226" s="243">
        <v>44573.401944444442</v>
      </c>
      <c r="BJ1226" s="234" t="s">
        <v>442</v>
      </c>
      <c r="BK1226" s="234" t="s">
        <v>451</v>
      </c>
      <c r="BL1226" s="234" t="s">
        <v>451</v>
      </c>
      <c r="BM1226" s="234" t="s">
        <v>451</v>
      </c>
      <c r="BN1226" s="241"/>
      <c r="BO1226" t="b">
        <v>0</v>
      </c>
      <c r="BP1226" t="b">
        <v>0</v>
      </c>
      <c r="BQ1226" t="b">
        <v>0</v>
      </c>
      <c r="BR1226" s="241"/>
      <c r="BS1226" s="241"/>
      <c r="BT1226" s="234" t="s">
        <v>7012</v>
      </c>
      <c r="BU1226" t="b">
        <v>0</v>
      </c>
      <c r="BV1226" s="103"/>
      <c r="BW1226" s="235" t="s">
        <v>14575</v>
      </c>
      <c r="BX1226" s="234" t="s">
        <v>14574</v>
      </c>
      <c r="BY1226" s="234" t="s">
        <v>56</v>
      </c>
      <c r="BZ1226" s="234" t="s">
        <v>7014</v>
      </c>
    </row>
    <row r="1227" spans="1:78" x14ac:dyDescent="0.25">
      <c r="A1227" s="5">
        <v>969</v>
      </c>
      <c r="B1227" s="234" t="s">
        <v>14576</v>
      </c>
      <c r="C1227" s="234" t="s">
        <v>14577</v>
      </c>
      <c r="D1227" s="234" t="s">
        <v>7051</v>
      </c>
      <c r="E1227" s="234" t="s">
        <v>8272</v>
      </c>
      <c r="F1227" s="234" t="s">
        <v>2991</v>
      </c>
      <c r="G1227" s="234" t="s">
        <v>7033</v>
      </c>
      <c r="H1227" s="234" t="s">
        <v>7034</v>
      </c>
      <c r="I1227" s="242"/>
      <c r="J1227" s="242">
        <v>44165</v>
      </c>
      <c r="K1227" s="234" t="s">
        <v>7430</v>
      </c>
      <c r="L1227" s="242">
        <v>44169</v>
      </c>
      <c r="M1227" s="234" t="s">
        <v>6996</v>
      </c>
      <c r="N1227" s="234" t="s">
        <v>7053</v>
      </c>
      <c r="O1227" s="234" t="s">
        <v>11614</v>
      </c>
      <c r="P1227" s="234" t="s">
        <v>6999</v>
      </c>
      <c r="Q1227" s="234"/>
      <c r="R1227" s="234" t="s">
        <v>451</v>
      </c>
      <c r="S1227" t="b">
        <v>0</v>
      </c>
      <c r="T1227" s="242"/>
      <c r="U1227" s="103">
        <v>125</v>
      </c>
      <c r="V1227" s="234" t="s">
        <v>272</v>
      </c>
      <c r="W1227" s="103">
        <v>500</v>
      </c>
      <c r="X1227" s="234" t="s">
        <v>272</v>
      </c>
      <c r="Y1227" s="242"/>
      <c r="Z1227" s="242"/>
      <c r="AA1227" s="103"/>
      <c r="AB1227" s="234" t="s">
        <v>7055</v>
      </c>
      <c r="AC1227" s="243">
        <v>44253.479143518518</v>
      </c>
      <c r="AD1227" s="234" t="s">
        <v>12763</v>
      </c>
      <c r="AE1227" s="235" t="s">
        <v>14578</v>
      </c>
      <c r="AF1227" s="237"/>
      <c r="AG1227" s="234" t="s">
        <v>482</v>
      </c>
      <c r="AH1227" s="241"/>
      <c r="AI1227" t="b">
        <v>1</v>
      </c>
      <c r="AJ1227" t="b">
        <v>0</v>
      </c>
      <c r="AK1227" s="234"/>
      <c r="AL1227" s="103"/>
      <c r="AM1227" t="b">
        <v>0</v>
      </c>
      <c r="AN1227" s="234"/>
      <c r="AO1227" s="103"/>
      <c r="AP1227" s="241"/>
      <c r="AQ1227" s="241"/>
      <c r="AR1227" s="241"/>
      <c r="AS1227" s="241"/>
      <c r="AT1227" s="234" t="s">
        <v>7058</v>
      </c>
      <c r="AU1227" s="234" t="s">
        <v>7085</v>
      </c>
      <c r="AV1227" t="b">
        <v>0</v>
      </c>
      <c r="AW1227" t="b">
        <v>0</v>
      </c>
      <c r="AX1227" s="241"/>
      <c r="AY1227" s="241"/>
      <c r="AZ1227" s="234"/>
      <c r="BA1227" s="234"/>
      <c r="BB1227" s="234"/>
      <c r="BC1227" t="b">
        <v>0</v>
      </c>
      <c r="BD1227" s="234" t="s">
        <v>7008</v>
      </c>
      <c r="BE1227" s="234" t="s">
        <v>7045</v>
      </c>
      <c r="BF1227" s="234" t="s">
        <v>7027</v>
      </c>
      <c r="BG1227" s="234" t="s">
        <v>7010</v>
      </c>
      <c r="BH1227" s="234" t="s">
        <v>55</v>
      </c>
      <c r="BI1227" s="243">
        <v>44573.402777777781</v>
      </c>
      <c r="BJ1227" s="234" t="s">
        <v>442</v>
      </c>
      <c r="BK1227" s="234" t="s">
        <v>451</v>
      </c>
      <c r="BL1227" s="234" t="s">
        <v>451</v>
      </c>
      <c r="BM1227" s="234" t="s">
        <v>451</v>
      </c>
      <c r="BN1227" s="241"/>
      <c r="BO1227" t="b">
        <v>0</v>
      </c>
      <c r="BP1227" t="b">
        <v>0</v>
      </c>
      <c r="BQ1227" t="b">
        <v>0</v>
      </c>
      <c r="BR1227" s="241"/>
      <c r="BS1227" s="241"/>
      <c r="BT1227" s="234" t="s">
        <v>7047</v>
      </c>
      <c r="BU1227" t="b">
        <v>0</v>
      </c>
      <c r="BV1227" s="103"/>
      <c r="BW1227" s="235" t="s">
        <v>14579</v>
      </c>
      <c r="BX1227" s="234" t="s">
        <v>14580</v>
      </c>
      <c r="BY1227" s="234" t="s">
        <v>56</v>
      </c>
      <c r="BZ1227" s="234" t="s">
        <v>7014</v>
      </c>
    </row>
    <row r="1228" spans="1:78" x14ac:dyDescent="0.25">
      <c r="A1228" s="5">
        <v>968</v>
      </c>
      <c r="B1228" s="234" t="s">
        <v>14581</v>
      </c>
      <c r="C1228" s="234" t="s">
        <v>14582</v>
      </c>
      <c r="D1228" s="234" t="s">
        <v>11503</v>
      </c>
      <c r="E1228" s="234" t="s">
        <v>11504</v>
      </c>
      <c r="F1228" s="234" t="s">
        <v>7156</v>
      </c>
      <c r="G1228" s="234" t="s">
        <v>7856</v>
      </c>
      <c r="H1228" s="234" t="s">
        <v>7018</v>
      </c>
      <c r="I1228" s="242"/>
      <c r="J1228" s="242">
        <v>44165</v>
      </c>
      <c r="K1228" s="234" t="s">
        <v>7430</v>
      </c>
      <c r="L1228" s="242">
        <v>44165</v>
      </c>
      <c r="M1228" s="234" t="s">
        <v>6996</v>
      </c>
      <c r="N1228" s="234" t="s">
        <v>9562</v>
      </c>
      <c r="O1228" s="234" t="s">
        <v>7583</v>
      </c>
      <c r="P1228" s="234" t="s">
        <v>6999</v>
      </c>
      <c r="Q1228" s="234"/>
      <c r="R1228" s="234" t="s">
        <v>451</v>
      </c>
      <c r="S1228" t="b">
        <v>0</v>
      </c>
      <c r="T1228" s="242"/>
      <c r="U1228" s="103">
        <v>20</v>
      </c>
      <c r="V1228" s="234" t="s">
        <v>272</v>
      </c>
      <c r="W1228" s="103">
        <v>20</v>
      </c>
      <c r="X1228" s="234" t="s">
        <v>272</v>
      </c>
      <c r="Y1228" s="242"/>
      <c r="Z1228" s="242"/>
      <c r="AA1228" s="103"/>
      <c r="AB1228" s="234" t="s">
        <v>11506</v>
      </c>
      <c r="AC1228" s="243">
        <v>44253.476597222223</v>
      </c>
      <c r="AD1228" s="234" t="s">
        <v>12763</v>
      </c>
      <c r="AE1228" s="235" t="s">
        <v>14583</v>
      </c>
      <c r="AF1228" s="237"/>
      <c r="AG1228" s="234" t="s">
        <v>482</v>
      </c>
      <c r="AH1228" s="241"/>
      <c r="AI1228" t="b">
        <v>1</v>
      </c>
      <c r="AJ1228" t="b">
        <v>0</v>
      </c>
      <c r="AK1228" s="234"/>
      <c r="AL1228" s="103"/>
      <c r="AM1228" t="b">
        <v>0</v>
      </c>
      <c r="AN1228" s="234"/>
      <c r="AO1228" s="103"/>
      <c r="AP1228" s="241"/>
      <c r="AQ1228" s="241"/>
      <c r="AR1228" s="241"/>
      <c r="AS1228" s="241"/>
      <c r="AT1228" s="234" t="s">
        <v>7005</v>
      </c>
      <c r="AU1228" s="234" t="s">
        <v>7085</v>
      </c>
      <c r="AV1228" t="b">
        <v>0</v>
      </c>
      <c r="AW1228" t="b">
        <v>0</v>
      </c>
      <c r="AX1228" s="241"/>
      <c r="AY1228" s="241"/>
      <c r="AZ1228" s="234"/>
      <c r="BA1228" s="234"/>
      <c r="BB1228" s="234"/>
      <c r="BC1228" t="b">
        <v>0</v>
      </c>
      <c r="BD1228" s="234" t="s">
        <v>7008</v>
      </c>
      <c r="BE1228" s="234" t="s">
        <v>7026</v>
      </c>
      <c r="BF1228" s="234" t="s">
        <v>7027</v>
      </c>
      <c r="BG1228" s="234" t="s">
        <v>7010</v>
      </c>
      <c r="BH1228" s="234" t="s">
        <v>55</v>
      </c>
      <c r="BI1228" s="243">
        <v>44573.401944444442</v>
      </c>
      <c r="BJ1228" s="234" t="s">
        <v>442</v>
      </c>
      <c r="BK1228" s="234" t="s">
        <v>451</v>
      </c>
      <c r="BL1228" s="234" t="s">
        <v>451</v>
      </c>
      <c r="BM1228" s="234" t="s">
        <v>451</v>
      </c>
      <c r="BN1228" s="241"/>
      <c r="BO1228" t="b">
        <v>0</v>
      </c>
      <c r="BP1228" t="b">
        <v>0</v>
      </c>
      <c r="BQ1228" t="b">
        <v>0</v>
      </c>
      <c r="BR1228" s="241"/>
      <c r="BS1228" s="241"/>
      <c r="BT1228" s="234" t="s">
        <v>7012</v>
      </c>
      <c r="BU1228" t="b">
        <v>0</v>
      </c>
      <c r="BV1228" s="103"/>
      <c r="BW1228" s="235" t="s">
        <v>14584</v>
      </c>
      <c r="BX1228" s="234" t="s">
        <v>14583</v>
      </c>
      <c r="BY1228" s="234" t="s">
        <v>56</v>
      </c>
      <c r="BZ1228" s="234" t="s">
        <v>7014</v>
      </c>
    </row>
    <row r="1229" spans="1:78" x14ac:dyDescent="0.25">
      <c r="A1229" s="5">
        <v>967</v>
      </c>
      <c r="B1229" s="234" t="s">
        <v>14585</v>
      </c>
      <c r="C1229" s="234" t="s">
        <v>14586</v>
      </c>
      <c r="D1229" s="234"/>
      <c r="E1229" s="234" t="s">
        <v>14587</v>
      </c>
      <c r="F1229" s="234" t="s">
        <v>7156</v>
      </c>
      <c r="G1229" s="234" t="s">
        <v>7856</v>
      </c>
      <c r="H1229" s="234" t="s">
        <v>7018</v>
      </c>
      <c r="I1229" s="242"/>
      <c r="J1229" s="242">
        <v>44162</v>
      </c>
      <c r="K1229" s="234" t="s">
        <v>7430</v>
      </c>
      <c r="L1229" s="242">
        <v>44165</v>
      </c>
      <c r="M1229" s="234" t="s">
        <v>7159</v>
      </c>
      <c r="N1229" s="234" t="s">
        <v>7430</v>
      </c>
      <c r="O1229" s="234" t="s">
        <v>14588</v>
      </c>
      <c r="P1229" s="234" t="s">
        <v>6999</v>
      </c>
      <c r="Q1229" s="234"/>
      <c r="R1229" s="234" t="s">
        <v>451</v>
      </c>
      <c r="S1229" t="b">
        <v>0</v>
      </c>
      <c r="T1229" s="242"/>
      <c r="U1229" s="103">
        <v>2</v>
      </c>
      <c r="V1229" s="234" t="s">
        <v>272</v>
      </c>
      <c r="W1229" s="103">
        <v>2</v>
      </c>
      <c r="X1229" s="234" t="s">
        <v>272</v>
      </c>
      <c r="Y1229" s="242"/>
      <c r="Z1229" s="242"/>
      <c r="AA1229" s="103"/>
      <c r="AB1229" s="234"/>
      <c r="AC1229" s="243">
        <v>44253.476574074077</v>
      </c>
      <c r="AD1229" s="234" t="s">
        <v>12763</v>
      </c>
      <c r="AE1229" s="235" t="s">
        <v>14589</v>
      </c>
      <c r="AF1229" s="237"/>
      <c r="AG1229" s="234" t="s">
        <v>482</v>
      </c>
      <c r="AH1229" s="241"/>
      <c r="AI1229" t="b">
        <v>1</v>
      </c>
      <c r="AJ1229" t="b">
        <v>0</v>
      </c>
      <c r="AK1229" s="234"/>
      <c r="AL1229" s="103"/>
      <c r="AM1229" t="b">
        <v>0</v>
      </c>
      <c r="AN1229" s="234"/>
      <c r="AO1229" s="103"/>
      <c r="AP1229" s="241"/>
      <c r="AQ1229" s="241"/>
      <c r="AR1229" s="241"/>
      <c r="AS1229" s="241"/>
      <c r="AT1229" s="234"/>
      <c r="AU1229" s="234" t="s">
        <v>7085</v>
      </c>
      <c r="AV1229" t="b">
        <v>0</v>
      </c>
      <c r="AW1229" t="b">
        <v>0</v>
      </c>
      <c r="AX1229" s="241"/>
      <c r="AY1229" s="241"/>
      <c r="AZ1229" s="234"/>
      <c r="BA1229" s="234"/>
      <c r="BB1229" s="234"/>
      <c r="BC1229" t="b">
        <v>1</v>
      </c>
      <c r="BD1229" s="234" t="s">
        <v>7170</v>
      </c>
      <c r="BE1229" s="234" t="s">
        <v>7026</v>
      </c>
      <c r="BF1229" s="234" t="s">
        <v>7027</v>
      </c>
      <c r="BG1229" s="234" t="s">
        <v>7010</v>
      </c>
      <c r="BH1229" s="234" t="s">
        <v>55</v>
      </c>
      <c r="BI1229" s="243">
        <v>44573.401932870373</v>
      </c>
      <c r="BJ1229" s="234" t="s">
        <v>442</v>
      </c>
      <c r="BK1229" s="234" t="s">
        <v>451</v>
      </c>
      <c r="BL1229" s="234" t="s">
        <v>451</v>
      </c>
      <c r="BM1229" s="234" t="s">
        <v>451</v>
      </c>
      <c r="BN1229" s="241"/>
      <c r="BO1229" t="b">
        <v>0</v>
      </c>
      <c r="BP1229" t="b">
        <v>0</v>
      </c>
      <c r="BQ1229" t="b">
        <v>0</v>
      </c>
      <c r="BR1229" s="241"/>
      <c r="BS1229" s="241"/>
      <c r="BT1229" s="234" t="s">
        <v>7012</v>
      </c>
      <c r="BU1229" t="b">
        <v>0</v>
      </c>
      <c r="BV1229" s="103"/>
      <c r="BW1229" s="235" t="s">
        <v>14590</v>
      </c>
      <c r="BX1229" s="234" t="s">
        <v>14589</v>
      </c>
      <c r="BY1229" s="234" t="s">
        <v>56</v>
      </c>
      <c r="BZ1229" s="234" t="s">
        <v>7014</v>
      </c>
    </row>
    <row r="1230" spans="1:78" x14ac:dyDescent="0.25">
      <c r="A1230" s="5">
        <v>966</v>
      </c>
      <c r="B1230" s="234" t="s">
        <v>14591</v>
      </c>
      <c r="C1230" s="234" t="s">
        <v>14592</v>
      </c>
      <c r="D1230" s="234" t="s">
        <v>14593</v>
      </c>
      <c r="E1230" s="234" t="s">
        <v>14594</v>
      </c>
      <c r="F1230" s="234" t="s">
        <v>6993</v>
      </c>
      <c r="G1230" s="234" t="s">
        <v>7065</v>
      </c>
      <c r="H1230" s="234" t="s">
        <v>7856</v>
      </c>
      <c r="I1230" s="242"/>
      <c r="J1230" s="242">
        <v>44159</v>
      </c>
      <c r="K1230" s="234" t="s">
        <v>7430</v>
      </c>
      <c r="L1230" s="242">
        <v>44165</v>
      </c>
      <c r="M1230" s="234" t="s">
        <v>7264</v>
      </c>
      <c r="N1230" s="234" t="s">
        <v>14595</v>
      </c>
      <c r="O1230" s="234" t="s">
        <v>13251</v>
      </c>
      <c r="P1230" s="234" t="s">
        <v>6999</v>
      </c>
      <c r="Q1230" s="234"/>
      <c r="R1230" s="234" t="s">
        <v>451</v>
      </c>
      <c r="S1230" t="b">
        <v>0</v>
      </c>
      <c r="T1230" s="242"/>
      <c r="U1230" s="103">
        <v>6</v>
      </c>
      <c r="V1230" s="234" t="s">
        <v>272</v>
      </c>
      <c r="W1230" s="103">
        <v>6</v>
      </c>
      <c r="X1230" s="234" t="s">
        <v>272</v>
      </c>
      <c r="Y1230" s="242"/>
      <c r="Z1230" s="242"/>
      <c r="AA1230" s="103"/>
      <c r="AB1230" s="234" t="s">
        <v>14596</v>
      </c>
      <c r="AC1230" s="243">
        <v>44253.476539351854</v>
      </c>
      <c r="AD1230" s="234" t="s">
        <v>12763</v>
      </c>
      <c r="AE1230" s="235" t="s">
        <v>14597</v>
      </c>
      <c r="AF1230" s="237"/>
      <c r="AG1230" s="234" t="s">
        <v>482</v>
      </c>
      <c r="AH1230" s="241"/>
      <c r="AI1230" t="b">
        <v>1</v>
      </c>
      <c r="AJ1230" t="b">
        <v>0</v>
      </c>
      <c r="AK1230" s="234"/>
      <c r="AL1230" s="103"/>
      <c r="AM1230" t="b">
        <v>0</v>
      </c>
      <c r="AN1230" s="234"/>
      <c r="AO1230" s="103"/>
      <c r="AP1230" s="241"/>
      <c r="AQ1230" s="241"/>
      <c r="AR1230" s="241"/>
      <c r="AS1230" s="241"/>
      <c r="AT1230" s="234" t="s">
        <v>7005</v>
      </c>
      <c r="AU1230" s="234" t="s">
        <v>7085</v>
      </c>
      <c r="AV1230" t="b">
        <v>0</v>
      </c>
      <c r="AW1230" t="b">
        <v>0</v>
      </c>
      <c r="AX1230" s="241"/>
      <c r="AY1230" s="241"/>
      <c r="AZ1230" s="234"/>
      <c r="BA1230" s="234"/>
      <c r="BB1230" s="234"/>
      <c r="BC1230" t="b">
        <v>0</v>
      </c>
      <c r="BD1230" s="234" t="s">
        <v>7390</v>
      </c>
      <c r="BE1230" s="234" t="s">
        <v>7026</v>
      </c>
      <c r="BF1230" s="234" t="s">
        <v>7027</v>
      </c>
      <c r="BG1230" s="234" t="s">
        <v>8373</v>
      </c>
      <c r="BH1230" s="234" t="s">
        <v>55</v>
      </c>
      <c r="BI1230" s="243">
        <v>44573.401932870373</v>
      </c>
      <c r="BJ1230" s="234" t="s">
        <v>442</v>
      </c>
      <c r="BK1230" s="234" t="s">
        <v>451</v>
      </c>
      <c r="BL1230" s="234" t="s">
        <v>451</v>
      </c>
      <c r="BM1230" s="234" t="s">
        <v>451</v>
      </c>
      <c r="BN1230" s="241"/>
      <c r="BO1230" t="b">
        <v>0</v>
      </c>
      <c r="BP1230" t="b">
        <v>0</v>
      </c>
      <c r="BQ1230" t="b">
        <v>0</v>
      </c>
      <c r="BR1230" s="241"/>
      <c r="BS1230" s="241"/>
      <c r="BT1230" s="234" t="s">
        <v>7012</v>
      </c>
      <c r="BU1230" t="b">
        <v>0</v>
      </c>
      <c r="BV1230" s="103"/>
      <c r="BW1230" s="235" t="s">
        <v>14598</v>
      </c>
      <c r="BX1230" s="234" t="s">
        <v>14597</v>
      </c>
      <c r="BY1230" s="234" t="s">
        <v>56</v>
      </c>
      <c r="BZ1230" s="234" t="s">
        <v>7014</v>
      </c>
    </row>
    <row r="1231" spans="1:78" x14ac:dyDescent="0.25">
      <c r="A1231" s="5">
        <v>965</v>
      </c>
      <c r="B1231" s="234" t="s">
        <v>14599</v>
      </c>
      <c r="C1231" s="234" t="s">
        <v>14600</v>
      </c>
      <c r="D1231" s="234"/>
      <c r="E1231" s="234" t="s">
        <v>14601</v>
      </c>
      <c r="F1231" s="234" t="s">
        <v>2991</v>
      </c>
      <c r="G1231" s="234" t="s">
        <v>7034</v>
      </c>
      <c r="H1231" s="234" t="s">
        <v>7034</v>
      </c>
      <c r="I1231" s="242"/>
      <c r="J1231" s="242">
        <v>44151</v>
      </c>
      <c r="K1231" s="234" t="s">
        <v>7430</v>
      </c>
      <c r="L1231" s="242">
        <v>44167</v>
      </c>
      <c r="M1231" s="234" t="s">
        <v>6996</v>
      </c>
      <c r="N1231" s="234" t="s">
        <v>14306</v>
      </c>
      <c r="O1231" s="234" t="s">
        <v>11488</v>
      </c>
      <c r="P1231" s="234" t="s">
        <v>6999</v>
      </c>
      <c r="Q1231" s="234"/>
      <c r="R1231" s="234" t="s">
        <v>451</v>
      </c>
      <c r="S1231" t="b">
        <v>0</v>
      </c>
      <c r="T1231" s="242"/>
      <c r="U1231" s="103">
        <v>4</v>
      </c>
      <c r="V1231" s="234" t="s">
        <v>272</v>
      </c>
      <c r="W1231" s="103">
        <v>4</v>
      </c>
      <c r="X1231" s="234" t="s">
        <v>272</v>
      </c>
      <c r="Y1231" s="242"/>
      <c r="Z1231" s="242"/>
      <c r="AA1231" s="103"/>
      <c r="AB1231" s="234"/>
      <c r="AC1231" s="243">
        <v>44253.4765162037</v>
      </c>
      <c r="AD1231" s="234" t="s">
        <v>12763</v>
      </c>
      <c r="AE1231" s="235" t="s">
        <v>14602</v>
      </c>
      <c r="AF1231" s="237"/>
      <c r="AG1231" s="234" t="s">
        <v>482</v>
      </c>
      <c r="AH1231" s="241"/>
      <c r="AI1231" t="b">
        <v>1</v>
      </c>
      <c r="AJ1231" t="b">
        <v>0</v>
      </c>
      <c r="AK1231" s="234"/>
      <c r="AL1231" s="103"/>
      <c r="AM1231" t="b">
        <v>0</v>
      </c>
      <c r="AN1231" s="234"/>
      <c r="AO1231" s="103"/>
      <c r="AP1231" s="241"/>
      <c r="AQ1231" s="241"/>
      <c r="AR1231" s="241"/>
      <c r="AS1231" s="241"/>
      <c r="AT1231" s="234" t="s">
        <v>7058</v>
      </c>
      <c r="AU1231" s="234" t="s">
        <v>7085</v>
      </c>
      <c r="AV1231" t="b">
        <v>0</v>
      </c>
      <c r="AW1231" t="b">
        <v>0</v>
      </c>
      <c r="AX1231" s="241"/>
      <c r="AY1231" s="241"/>
      <c r="AZ1231" s="234"/>
      <c r="BA1231" s="234"/>
      <c r="BB1231" s="234"/>
      <c r="BC1231" t="b">
        <v>1</v>
      </c>
      <c r="BD1231" s="234" t="s">
        <v>7008</v>
      </c>
      <c r="BE1231" s="234" t="s">
        <v>7045</v>
      </c>
      <c r="BF1231" s="234" t="s">
        <v>7027</v>
      </c>
      <c r="BG1231" s="234" t="s">
        <v>7010</v>
      </c>
      <c r="BH1231" s="234" t="s">
        <v>55</v>
      </c>
      <c r="BI1231" s="243">
        <v>44573.401921296296</v>
      </c>
      <c r="BJ1231" s="234" t="s">
        <v>442</v>
      </c>
      <c r="BK1231" s="234" t="s">
        <v>451</v>
      </c>
      <c r="BL1231" s="234" t="s">
        <v>451</v>
      </c>
      <c r="BM1231" s="234" t="s">
        <v>451</v>
      </c>
      <c r="BN1231" s="241"/>
      <c r="BO1231" t="b">
        <v>0</v>
      </c>
      <c r="BP1231" t="b">
        <v>0</v>
      </c>
      <c r="BQ1231" t="b">
        <v>0</v>
      </c>
      <c r="BR1231" s="241"/>
      <c r="BS1231" s="241"/>
      <c r="BT1231" s="234" t="s">
        <v>7047</v>
      </c>
      <c r="BU1231" t="b">
        <v>0</v>
      </c>
      <c r="BV1231" s="103"/>
      <c r="BW1231" s="235" t="s">
        <v>14603</v>
      </c>
      <c r="BX1231" s="234" t="s">
        <v>14602</v>
      </c>
      <c r="BY1231" s="234" t="s">
        <v>56</v>
      </c>
      <c r="BZ1231" s="234" t="s">
        <v>7014</v>
      </c>
    </row>
    <row r="1232" spans="1:78" x14ac:dyDescent="0.25">
      <c r="A1232" s="5">
        <v>964</v>
      </c>
      <c r="B1232" s="234" t="s">
        <v>14604</v>
      </c>
      <c r="C1232" s="234" t="s">
        <v>14605</v>
      </c>
      <c r="D1232" s="234"/>
      <c r="E1232" s="234" t="s">
        <v>14046</v>
      </c>
      <c r="F1232" s="234" t="s">
        <v>7156</v>
      </c>
      <c r="G1232" s="234" t="s">
        <v>7856</v>
      </c>
      <c r="H1232" s="234" t="s">
        <v>7018</v>
      </c>
      <c r="I1232" s="242"/>
      <c r="J1232" s="242">
        <v>44162</v>
      </c>
      <c r="K1232" s="234" t="s">
        <v>7430</v>
      </c>
      <c r="L1232" s="242">
        <v>44162</v>
      </c>
      <c r="M1232" s="234" t="s">
        <v>7159</v>
      </c>
      <c r="N1232" s="234" t="s">
        <v>7430</v>
      </c>
      <c r="O1232" s="234" t="s">
        <v>11763</v>
      </c>
      <c r="P1232" s="234" t="s">
        <v>6999</v>
      </c>
      <c r="Q1232" s="234"/>
      <c r="R1232" s="234" t="s">
        <v>451</v>
      </c>
      <c r="S1232" t="b">
        <v>0</v>
      </c>
      <c r="T1232" s="242"/>
      <c r="U1232" s="103">
        <v>1</v>
      </c>
      <c r="V1232" s="234" t="s">
        <v>272</v>
      </c>
      <c r="W1232" s="103">
        <v>1</v>
      </c>
      <c r="X1232" s="234" t="s">
        <v>272</v>
      </c>
      <c r="Y1232" s="242"/>
      <c r="Z1232" s="242"/>
      <c r="AA1232" s="103"/>
      <c r="AB1232" s="234"/>
      <c r="AC1232" s="243">
        <v>44253.476493055554</v>
      </c>
      <c r="AD1232" s="234" t="s">
        <v>12763</v>
      </c>
      <c r="AE1232" s="235" t="s">
        <v>14606</v>
      </c>
      <c r="AF1232" s="237"/>
      <c r="AG1232" s="234" t="s">
        <v>482</v>
      </c>
      <c r="AH1232" s="241"/>
      <c r="AI1232" t="b">
        <v>1</v>
      </c>
      <c r="AJ1232" t="b">
        <v>0</v>
      </c>
      <c r="AK1232" s="234"/>
      <c r="AL1232" s="103"/>
      <c r="AM1232" t="b">
        <v>0</v>
      </c>
      <c r="AN1232" s="234"/>
      <c r="AO1232" s="103"/>
      <c r="AP1232" s="241"/>
      <c r="AQ1232" s="241"/>
      <c r="AR1232" s="241"/>
      <c r="AS1232" s="241"/>
      <c r="AT1232" s="234"/>
      <c r="AU1232" s="234" t="s">
        <v>7085</v>
      </c>
      <c r="AV1232" t="b">
        <v>0</v>
      </c>
      <c r="AW1232" t="b">
        <v>0</v>
      </c>
      <c r="AX1232" s="241"/>
      <c r="AY1232" s="241"/>
      <c r="AZ1232" s="234"/>
      <c r="BA1232" s="234"/>
      <c r="BB1232" s="234"/>
      <c r="BC1232" t="b">
        <v>1</v>
      </c>
      <c r="BD1232" s="234" t="s">
        <v>7170</v>
      </c>
      <c r="BE1232" s="234" t="s">
        <v>7026</v>
      </c>
      <c r="BF1232" s="234" t="s">
        <v>7027</v>
      </c>
      <c r="BG1232" s="234" t="s">
        <v>7010</v>
      </c>
      <c r="BH1232" s="234" t="s">
        <v>55</v>
      </c>
      <c r="BI1232" s="243">
        <v>44573.401921296296</v>
      </c>
      <c r="BJ1232" s="234" t="s">
        <v>442</v>
      </c>
      <c r="BK1232" s="234" t="s">
        <v>451</v>
      </c>
      <c r="BL1232" s="234" t="s">
        <v>451</v>
      </c>
      <c r="BM1232" s="234" t="s">
        <v>451</v>
      </c>
      <c r="BN1232" s="241"/>
      <c r="BO1232" t="b">
        <v>0</v>
      </c>
      <c r="BP1232" t="b">
        <v>0</v>
      </c>
      <c r="BQ1232" t="b">
        <v>0</v>
      </c>
      <c r="BR1232" s="241"/>
      <c r="BS1232" s="241"/>
      <c r="BT1232" s="234" t="s">
        <v>7012</v>
      </c>
      <c r="BU1232" t="b">
        <v>0</v>
      </c>
      <c r="BV1232" s="103"/>
      <c r="BW1232" s="235" t="s">
        <v>14607</v>
      </c>
      <c r="BX1232" s="234" t="s">
        <v>14606</v>
      </c>
      <c r="BY1232" s="234" t="s">
        <v>56</v>
      </c>
      <c r="BZ1232" s="234" t="s">
        <v>7014</v>
      </c>
    </row>
    <row r="1233" spans="1:78" x14ac:dyDescent="0.25">
      <c r="A1233" s="5">
        <v>963</v>
      </c>
      <c r="B1233" s="234" t="s">
        <v>14608</v>
      </c>
      <c r="C1233" s="234" t="s">
        <v>14609</v>
      </c>
      <c r="D1233" s="234" t="s">
        <v>12852</v>
      </c>
      <c r="E1233" s="234" t="s">
        <v>12852</v>
      </c>
      <c r="F1233" s="234" t="s">
        <v>7156</v>
      </c>
      <c r="G1233" s="234" t="s">
        <v>7856</v>
      </c>
      <c r="H1233" s="234" t="s">
        <v>7018</v>
      </c>
      <c r="I1233" s="242"/>
      <c r="J1233" s="242">
        <v>44162</v>
      </c>
      <c r="K1233" s="234" t="s">
        <v>7430</v>
      </c>
      <c r="L1233" s="242">
        <v>44162</v>
      </c>
      <c r="M1233" s="234" t="s">
        <v>6996</v>
      </c>
      <c r="N1233" s="234" t="s">
        <v>11657</v>
      </c>
      <c r="O1233" s="234" t="s">
        <v>11658</v>
      </c>
      <c r="P1233" s="234" t="s">
        <v>6999</v>
      </c>
      <c r="Q1233" s="234"/>
      <c r="R1233" s="234" t="s">
        <v>451</v>
      </c>
      <c r="S1233" t="b">
        <v>0</v>
      </c>
      <c r="T1233" s="242"/>
      <c r="U1233" s="103">
        <v>1</v>
      </c>
      <c r="V1233" s="234" t="s">
        <v>272</v>
      </c>
      <c r="W1233" s="103">
        <v>1</v>
      </c>
      <c r="X1233" s="234" t="s">
        <v>272</v>
      </c>
      <c r="Y1233" s="242"/>
      <c r="Z1233" s="242"/>
      <c r="AA1233" s="103"/>
      <c r="AB1233" s="234" t="s">
        <v>12853</v>
      </c>
      <c r="AC1233" s="243">
        <v>44253.476481481484</v>
      </c>
      <c r="AD1233" s="234" t="s">
        <v>12763</v>
      </c>
      <c r="AE1233" s="235" t="s">
        <v>14610</v>
      </c>
      <c r="AF1233" s="237"/>
      <c r="AG1233" s="234" t="s">
        <v>482</v>
      </c>
      <c r="AH1233" s="241"/>
      <c r="AI1233" t="b">
        <v>1</v>
      </c>
      <c r="AJ1233" t="b">
        <v>0</v>
      </c>
      <c r="AK1233" s="234"/>
      <c r="AL1233" s="103"/>
      <c r="AM1233" t="b">
        <v>0</v>
      </c>
      <c r="AN1233" s="234"/>
      <c r="AO1233" s="103"/>
      <c r="AP1233" s="241"/>
      <c r="AQ1233" s="241"/>
      <c r="AR1233" s="241"/>
      <c r="AS1233" s="241"/>
      <c r="AT1233" s="234"/>
      <c r="AU1233" s="234" t="s">
        <v>7085</v>
      </c>
      <c r="AV1233" t="b">
        <v>0</v>
      </c>
      <c r="AW1233" t="b">
        <v>0</v>
      </c>
      <c r="AX1233" s="241"/>
      <c r="AY1233" s="241"/>
      <c r="AZ1233" s="234"/>
      <c r="BA1233" s="234"/>
      <c r="BB1233" s="234"/>
      <c r="BC1233" t="b">
        <v>0</v>
      </c>
      <c r="BD1233" s="234" t="s">
        <v>7008</v>
      </c>
      <c r="BE1233" s="234" t="s">
        <v>7026</v>
      </c>
      <c r="BF1233" s="234" t="s">
        <v>7027</v>
      </c>
      <c r="BG1233" s="234" t="s">
        <v>7010</v>
      </c>
      <c r="BH1233" s="234" t="s">
        <v>55</v>
      </c>
      <c r="BI1233" s="243">
        <v>44573.401921296296</v>
      </c>
      <c r="BJ1233" s="234" t="s">
        <v>442</v>
      </c>
      <c r="BK1233" s="234" t="s">
        <v>451</v>
      </c>
      <c r="BL1233" s="234" t="s">
        <v>451</v>
      </c>
      <c r="BM1233" s="234" t="s">
        <v>451</v>
      </c>
      <c r="BN1233" s="241"/>
      <c r="BO1233" t="b">
        <v>0</v>
      </c>
      <c r="BP1233" t="b">
        <v>0</v>
      </c>
      <c r="BQ1233" t="b">
        <v>0</v>
      </c>
      <c r="BR1233" s="241"/>
      <c r="BS1233" s="241"/>
      <c r="BT1233" s="234" t="s">
        <v>7012</v>
      </c>
      <c r="BU1233" t="b">
        <v>0</v>
      </c>
      <c r="BV1233" s="103"/>
      <c r="BW1233" s="235" t="s">
        <v>14611</v>
      </c>
      <c r="BX1233" s="234" t="s">
        <v>14610</v>
      </c>
      <c r="BY1233" s="234" t="s">
        <v>56</v>
      </c>
      <c r="BZ1233" s="234" t="s">
        <v>7014</v>
      </c>
    </row>
    <row r="1234" spans="1:78" x14ac:dyDescent="0.25">
      <c r="A1234" s="5">
        <v>962</v>
      </c>
      <c r="B1234" s="234" t="s">
        <v>14612</v>
      </c>
      <c r="C1234" s="234" t="s">
        <v>14613</v>
      </c>
      <c r="D1234" s="234"/>
      <c r="E1234" s="234" t="s">
        <v>13308</v>
      </c>
      <c r="F1234" s="234" t="s">
        <v>6993</v>
      </c>
      <c r="G1234" s="234" t="s">
        <v>11209</v>
      </c>
      <c r="H1234" s="234" t="s">
        <v>7856</v>
      </c>
      <c r="I1234" s="242"/>
      <c r="J1234" s="242">
        <v>44153</v>
      </c>
      <c r="K1234" s="234" t="s">
        <v>7430</v>
      </c>
      <c r="L1234" s="242">
        <v>44162</v>
      </c>
      <c r="M1234" s="234" t="s">
        <v>7832</v>
      </c>
      <c r="N1234" s="234" t="s">
        <v>7430</v>
      </c>
      <c r="O1234" s="234" t="s">
        <v>13309</v>
      </c>
      <c r="P1234" s="234" t="s">
        <v>6999</v>
      </c>
      <c r="Q1234" s="234"/>
      <c r="R1234" s="234" t="s">
        <v>451</v>
      </c>
      <c r="S1234" t="b">
        <v>0</v>
      </c>
      <c r="T1234" s="242"/>
      <c r="U1234" s="103">
        <v>84</v>
      </c>
      <c r="V1234" s="234" t="s">
        <v>272</v>
      </c>
      <c r="W1234" s="103">
        <v>84</v>
      </c>
      <c r="X1234" s="234" t="s">
        <v>272</v>
      </c>
      <c r="Y1234" s="242"/>
      <c r="Z1234" s="242"/>
      <c r="AA1234" s="103"/>
      <c r="AB1234" s="234"/>
      <c r="AC1234" s="243">
        <v>44253.476423611108</v>
      </c>
      <c r="AD1234" s="234" t="s">
        <v>12763</v>
      </c>
      <c r="AE1234" s="235" t="s">
        <v>14614</v>
      </c>
      <c r="AF1234" s="237"/>
      <c r="AG1234" s="234" t="s">
        <v>482</v>
      </c>
      <c r="AH1234" s="241"/>
      <c r="AI1234" t="b">
        <v>1</v>
      </c>
      <c r="AJ1234" t="b">
        <v>0</v>
      </c>
      <c r="AK1234" s="234"/>
      <c r="AL1234" s="103"/>
      <c r="AM1234" t="b">
        <v>0</v>
      </c>
      <c r="AN1234" s="234"/>
      <c r="AO1234" s="103"/>
      <c r="AP1234" s="241"/>
      <c r="AQ1234" s="241"/>
      <c r="AR1234" s="241"/>
      <c r="AS1234" s="241"/>
      <c r="AT1234" s="234"/>
      <c r="AU1234" s="234" t="s">
        <v>7085</v>
      </c>
      <c r="AV1234" t="b">
        <v>0</v>
      </c>
      <c r="AW1234" t="b">
        <v>0</v>
      </c>
      <c r="AX1234" s="241"/>
      <c r="AY1234" s="241"/>
      <c r="AZ1234" s="234"/>
      <c r="BA1234" s="234"/>
      <c r="BB1234" s="234"/>
      <c r="BC1234" t="b">
        <v>1</v>
      </c>
      <c r="BD1234" s="234" t="s">
        <v>7838</v>
      </c>
      <c r="BE1234" s="234" t="s">
        <v>7026</v>
      </c>
      <c r="BF1234" s="234" t="s">
        <v>7027</v>
      </c>
      <c r="BG1234" s="234" t="s">
        <v>8373</v>
      </c>
      <c r="BH1234" s="234" t="s">
        <v>55</v>
      </c>
      <c r="BI1234" s="243">
        <v>44573.401909722219</v>
      </c>
      <c r="BJ1234" s="234" t="s">
        <v>442</v>
      </c>
      <c r="BK1234" s="234" t="s">
        <v>451</v>
      </c>
      <c r="BL1234" s="234" t="s">
        <v>451</v>
      </c>
      <c r="BM1234" s="234" t="s">
        <v>451</v>
      </c>
      <c r="BN1234" s="241"/>
      <c r="BO1234" t="b">
        <v>0</v>
      </c>
      <c r="BP1234" t="b">
        <v>0</v>
      </c>
      <c r="BQ1234" t="b">
        <v>0</v>
      </c>
      <c r="BR1234" s="241"/>
      <c r="BS1234" s="241"/>
      <c r="BT1234" s="234" t="s">
        <v>7012</v>
      </c>
      <c r="BU1234" t="b">
        <v>0</v>
      </c>
      <c r="BV1234" s="103"/>
      <c r="BW1234" s="235" t="s">
        <v>14615</v>
      </c>
      <c r="BX1234" s="234" t="s">
        <v>14614</v>
      </c>
      <c r="BY1234" s="234" t="s">
        <v>56</v>
      </c>
      <c r="BZ1234" s="234" t="s">
        <v>7014</v>
      </c>
    </row>
    <row r="1235" spans="1:78" x14ac:dyDescent="0.25">
      <c r="A1235" s="5">
        <v>961</v>
      </c>
      <c r="B1235" s="234" t="s">
        <v>14616</v>
      </c>
      <c r="C1235" s="234" t="s">
        <v>14617</v>
      </c>
      <c r="D1235" s="234" t="s">
        <v>8407</v>
      </c>
      <c r="E1235" s="234" t="s">
        <v>8407</v>
      </c>
      <c r="F1235" s="234" t="s">
        <v>7156</v>
      </c>
      <c r="G1235" s="234" t="s">
        <v>7279</v>
      </c>
      <c r="H1235" s="234" t="s">
        <v>6994</v>
      </c>
      <c r="I1235" s="242"/>
      <c r="J1235" s="242">
        <v>44162</v>
      </c>
      <c r="K1235" s="234" t="s">
        <v>7430</v>
      </c>
      <c r="L1235" s="242">
        <v>44162</v>
      </c>
      <c r="M1235" s="234" t="s">
        <v>6996</v>
      </c>
      <c r="N1235" s="234" t="s">
        <v>8410</v>
      </c>
      <c r="O1235" s="234" t="s">
        <v>14618</v>
      </c>
      <c r="P1235" s="234" t="s">
        <v>6999</v>
      </c>
      <c r="Q1235" s="234"/>
      <c r="R1235" s="234" t="s">
        <v>451</v>
      </c>
      <c r="S1235" t="b">
        <v>0</v>
      </c>
      <c r="T1235" s="242"/>
      <c r="U1235" s="103">
        <v>1</v>
      </c>
      <c r="V1235" s="234" t="s">
        <v>272</v>
      </c>
      <c r="W1235" s="103">
        <v>1</v>
      </c>
      <c r="X1235" s="234" t="s">
        <v>272</v>
      </c>
      <c r="Y1235" s="242"/>
      <c r="Z1235" s="242"/>
      <c r="AA1235" s="103"/>
      <c r="AB1235" s="234" t="s">
        <v>8413</v>
      </c>
      <c r="AC1235" s="243">
        <v>44253.476388888892</v>
      </c>
      <c r="AD1235" s="234" t="s">
        <v>12763</v>
      </c>
      <c r="AE1235" s="235" t="s">
        <v>14619</v>
      </c>
      <c r="AF1235" s="237"/>
      <c r="AG1235" s="234" t="s">
        <v>482</v>
      </c>
      <c r="AH1235" s="241"/>
      <c r="AI1235" t="b">
        <v>1</v>
      </c>
      <c r="AJ1235" t="b">
        <v>0</v>
      </c>
      <c r="AK1235" s="234"/>
      <c r="AL1235" s="103"/>
      <c r="AM1235" t="b">
        <v>0</v>
      </c>
      <c r="AN1235" s="234"/>
      <c r="AO1235" s="103"/>
      <c r="AP1235" s="241"/>
      <c r="AQ1235" s="241"/>
      <c r="AR1235" s="241"/>
      <c r="AS1235" s="241"/>
      <c r="AT1235" s="234" t="s">
        <v>7120</v>
      </c>
      <c r="AU1235" s="234" t="s">
        <v>7085</v>
      </c>
      <c r="AV1235" t="b">
        <v>0</v>
      </c>
      <c r="AW1235" t="b">
        <v>0</v>
      </c>
      <c r="AX1235" s="241"/>
      <c r="AY1235" s="241"/>
      <c r="AZ1235" s="234"/>
      <c r="BA1235" s="234"/>
      <c r="BB1235" s="234"/>
      <c r="BC1235" t="b">
        <v>0</v>
      </c>
      <c r="BD1235" s="234" t="s">
        <v>7008</v>
      </c>
      <c r="BE1235" s="234" t="s">
        <v>7009</v>
      </c>
      <c r="BF1235" s="234" t="s">
        <v>7027</v>
      </c>
      <c r="BG1235" s="234" t="s">
        <v>8373</v>
      </c>
      <c r="BH1235" s="234" t="s">
        <v>55</v>
      </c>
      <c r="BI1235" s="243">
        <v>44573.401909722219</v>
      </c>
      <c r="BJ1235" s="234" t="s">
        <v>442</v>
      </c>
      <c r="BK1235" s="234" t="s">
        <v>451</v>
      </c>
      <c r="BL1235" s="234" t="s">
        <v>451</v>
      </c>
      <c r="BM1235" s="234" t="s">
        <v>451</v>
      </c>
      <c r="BN1235" s="241"/>
      <c r="BO1235" t="b">
        <v>0</v>
      </c>
      <c r="BP1235" t="b">
        <v>0</v>
      </c>
      <c r="BQ1235" t="b">
        <v>0</v>
      </c>
      <c r="BR1235" s="241"/>
      <c r="BS1235" s="241"/>
      <c r="BT1235" s="234" t="s">
        <v>7012</v>
      </c>
      <c r="BU1235" t="b">
        <v>0</v>
      </c>
      <c r="BV1235" s="103"/>
      <c r="BW1235" s="235" t="s">
        <v>14620</v>
      </c>
      <c r="BX1235" s="234" t="s">
        <v>14619</v>
      </c>
      <c r="BY1235" s="234" t="s">
        <v>56</v>
      </c>
      <c r="BZ1235" s="234" t="s">
        <v>7014</v>
      </c>
    </row>
    <row r="1236" spans="1:78" x14ac:dyDescent="0.25">
      <c r="A1236" s="5">
        <v>960</v>
      </c>
      <c r="B1236" s="234" t="s">
        <v>14621</v>
      </c>
      <c r="C1236" s="234" t="s">
        <v>14622</v>
      </c>
      <c r="D1236" s="234"/>
      <c r="E1236" s="234" t="s">
        <v>13425</v>
      </c>
      <c r="F1236" s="234" t="s">
        <v>7156</v>
      </c>
      <c r="G1236" s="234" t="s">
        <v>7856</v>
      </c>
      <c r="H1236" s="234" t="s">
        <v>7018</v>
      </c>
      <c r="I1236" s="242"/>
      <c r="J1236" s="242">
        <v>44162</v>
      </c>
      <c r="K1236" s="234" t="s">
        <v>7430</v>
      </c>
      <c r="L1236" s="242">
        <v>44162</v>
      </c>
      <c r="M1236" s="234" t="s">
        <v>10614</v>
      </c>
      <c r="N1236" s="234" t="s">
        <v>7430</v>
      </c>
      <c r="O1236" s="234" t="s">
        <v>14623</v>
      </c>
      <c r="P1236" s="234" t="s">
        <v>6999</v>
      </c>
      <c r="Q1236" s="234"/>
      <c r="R1236" s="234" t="s">
        <v>451</v>
      </c>
      <c r="S1236" t="b">
        <v>0</v>
      </c>
      <c r="T1236" s="242"/>
      <c r="U1236" s="103">
        <v>7</v>
      </c>
      <c r="V1236" s="234" t="s">
        <v>272</v>
      </c>
      <c r="W1236" s="103">
        <v>7</v>
      </c>
      <c r="X1236" s="234" t="s">
        <v>272</v>
      </c>
      <c r="Y1236" s="242"/>
      <c r="Z1236" s="242"/>
      <c r="AA1236" s="103"/>
      <c r="AB1236" s="234"/>
      <c r="AC1236" s="243">
        <v>44253.476365740738</v>
      </c>
      <c r="AD1236" s="234" t="s">
        <v>12763</v>
      </c>
      <c r="AE1236" s="235" t="s">
        <v>14624</v>
      </c>
      <c r="AF1236" s="237"/>
      <c r="AG1236" s="234" t="s">
        <v>482</v>
      </c>
      <c r="AH1236" s="241"/>
      <c r="AI1236" t="b">
        <v>1</v>
      </c>
      <c r="AJ1236" t="b">
        <v>0</v>
      </c>
      <c r="AK1236" s="234"/>
      <c r="AL1236" s="103"/>
      <c r="AM1236" t="b">
        <v>0</v>
      </c>
      <c r="AN1236" s="234"/>
      <c r="AO1236" s="103"/>
      <c r="AP1236" s="241"/>
      <c r="AQ1236" s="241"/>
      <c r="AR1236" s="241"/>
      <c r="AS1236" s="241"/>
      <c r="AT1236" s="234"/>
      <c r="AU1236" s="234" t="s">
        <v>7085</v>
      </c>
      <c r="AV1236" t="b">
        <v>0</v>
      </c>
      <c r="AW1236" t="b">
        <v>0</v>
      </c>
      <c r="AX1236" s="241"/>
      <c r="AY1236" s="241"/>
      <c r="AZ1236" s="234"/>
      <c r="BA1236" s="234"/>
      <c r="BB1236" s="234"/>
      <c r="BC1236" t="b">
        <v>1</v>
      </c>
      <c r="BD1236" s="234" t="s">
        <v>10619</v>
      </c>
      <c r="BE1236" s="234" t="s">
        <v>7026</v>
      </c>
      <c r="BF1236" s="234" t="s">
        <v>7027</v>
      </c>
      <c r="BG1236" s="234" t="s">
        <v>7010</v>
      </c>
      <c r="BH1236" s="234" t="s">
        <v>55</v>
      </c>
      <c r="BI1236" s="243">
        <v>44573.401909722219</v>
      </c>
      <c r="BJ1236" s="234" t="s">
        <v>442</v>
      </c>
      <c r="BK1236" s="234" t="s">
        <v>451</v>
      </c>
      <c r="BL1236" s="234" t="s">
        <v>451</v>
      </c>
      <c r="BM1236" s="234" t="s">
        <v>451</v>
      </c>
      <c r="BN1236" s="241"/>
      <c r="BO1236" t="b">
        <v>0</v>
      </c>
      <c r="BP1236" t="b">
        <v>0</v>
      </c>
      <c r="BQ1236" t="b">
        <v>0</v>
      </c>
      <c r="BR1236" s="241"/>
      <c r="BS1236" s="241"/>
      <c r="BT1236" s="234" t="s">
        <v>7012</v>
      </c>
      <c r="BU1236" t="b">
        <v>0</v>
      </c>
      <c r="BV1236" s="103"/>
      <c r="BW1236" s="235" t="s">
        <v>14625</v>
      </c>
      <c r="BX1236" s="234" t="s">
        <v>14624</v>
      </c>
      <c r="BY1236" s="234" t="s">
        <v>56</v>
      </c>
      <c r="BZ1236" s="234" t="s">
        <v>7014</v>
      </c>
    </row>
    <row r="1237" spans="1:78" x14ac:dyDescent="0.25">
      <c r="A1237" s="5">
        <v>959</v>
      </c>
      <c r="B1237" s="234" t="s">
        <v>14626</v>
      </c>
      <c r="C1237" s="234" t="s">
        <v>14627</v>
      </c>
      <c r="D1237" s="234" t="s">
        <v>14628</v>
      </c>
      <c r="E1237" s="234" t="s">
        <v>14629</v>
      </c>
      <c r="F1237" s="234" t="s">
        <v>6993</v>
      </c>
      <c r="G1237" s="234" t="s">
        <v>7302</v>
      </c>
      <c r="H1237" s="234" t="s">
        <v>6994</v>
      </c>
      <c r="I1237" s="242"/>
      <c r="J1237" s="242">
        <v>44160</v>
      </c>
      <c r="K1237" s="234" t="s">
        <v>7430</v>
      </c>
      <c r="L1237" s="242">
        <v>44162</v>
      </c>
      <c r="M1237" s="234" t="s">
        <v>7477</v>
      </c>
      <c r="N1237" s="234" t="s">
        <v>14630</v>
      </c>
      <c r="O1237" s="234" t="s">
        <v>14631</v>
      </c>
      <c r="P1237" s="234" t="s">
        <v>6999</v>
      </c>
      <c r="Q1237" s="234"/>
      <c r="R1237" s="234" t="s">
        <v>451</v>
      </c>
      <c r="S1237" t="b">
        <v>0</v>
      </c>
      <c r="T1237" s="242"/>
      <c r="U1237" s="103">
        <v>3</v>
      </c>
      <c r="V1237" s="234" t="s">
        <v>272</v>
      </c>
      <c r="W1237" s="103">
        <v>3</v>
      </c>
      <c r="X1237" s="234" t="s">
        <v>272</v>
      </c>
      <c r="Y1237" s="242"/>
      <c r="Z1237" s="242"/>
      <c r="AA1237" s="103"/>
      <c r="AB1237" s="234" t="s">
        <v>14632</v>
      </c>
      <c r="AC1237" s="243">
        <v>44253.476331018515</v>
      </c>
      <c r="AD1237" s="234" t="s">
        <v>12763</v>
      </c>
      <c r="AE1237" s="235" t="s">
        <v>14633</v>
      </c>
      <c r="AF1237" s="237"/>
      <c r="AG1237" s="234" t="s">
        <v>482</v>
      </c>
      <c r="AH1237" s="241"/>
      <c r="AI1237" t="b">
        <v>1</v>
      </c>
      <c r="AJ1237" t="b">
        <v>0</v>
      </c>
      <c r="AK1237" s="234"/>
      <c r="AL1237" s="103"/>
      <c r="AM1237" t="b">
        <v>0</v>
      </c>
      <c r="AN1237" s="234"/>
      <c r="AO1237" s="103"/>
      <c r="AP1237" s="241"/>
      <c r="AQ1237" s="241"/>
      <c r="AR1237" s="241"/>
      <c r="AS1237" s="241"/>
      <c r="AT1237" s="234" t="s">
        <v>7005</v>
      </c>
      <c r="AU1237" s="234" t="s">
        <v>7085</v>
      </c>
      <c r="AV1237" t="b">
        <v>0</v>
      </c>
      <c r="AW1237" t="b">
        <v>0</v>
      </c>
      <c r="AX1237" s="241"/>
      <c r="AY1237" s="241"/>
      <c r="AZ1237" s="234"/>
      <c r="BA1237" s="234"/>
      <c r="BB1237" s="234"/>
      <c r="BC1237" t="b">
        <v>0</v>
      </c>
      <c r="BD1237" s="234" t="s">
        <v>369</v>
      </c>
      <c r="BE1237" s="234" t="s">
        <v>7009</v>
      </c>
      <c r="BF1237" s="234" t="s">
        <v>7027</v>
      </c>
      <c r="BG1237" s="234" t="s">
        <v>8373</v>
      </c>
      <c r="BH1237" s="234" t="s">
        <v>55</v>
      </c>
      <c r="BI1237" s="243">
        <v>44573.402766203704</v>
      </c>
      <c r="BJ1237" s="234" t="s">
        <v>442</v>
      </c>
      <c r="BK1237" s="234" t="s">
        <v>451</v>
      </c>
      <c r="BL1237" s="234" t="s">
        <v>451</v>
      </c>
      <c r="BM1237" s="234" t="s">
        <v>451</v>
      </c>
      <c r="BN1237" s="241"/>
      <c r="BO1237" t="b">
        <v>0</v>
      </c>
      <c r="BP1237" t="b">
        <v>0</v>
      </c>
      <c r="BQ1237" t="b">
        <v>0</v>
      </c>
      <c r="BR1237" s="241"/>
      <c r="BS1237" s="241"/>
      <c r="BT1237" s="234" t="s">
        <v>7012</v>
      </c>
      <c r="BU1237" t="b">
        <v>0</v>
      </c>
      <c r="BV1237" s="103"/>
      <c r="BW1237" s="235" t="s">
        <v>14634</v>
      </c>
      <c r="BX1237" s="234" t="s">
        <v>14635</v>
      </c>
      <c r="BY1237" s="234" t="s">
        <v>56</v>
      </c>
      <c r="BZ1237" s="234" t="s">
        <v>7014</v>
      </c>
    </row>
    <row r="1238" spans="1:78" x14ac:dyDescent="0.25">
      <c r="A1238" s="5">
        <v>958</v>
      </c>
      <c r="B1238" s="234" t="s">
        <v>14636</v>
      </c>
      <c r="C1238" s="234" t="s">
        <v>14637</v>
      </c>
      <c r="D1238" s="234"/>
      <c r="E1238" s="234" t="s">
        <v>14638</v>
      </c>
      <c r="F1238" s="234" t="s">
        <v>2991</v>
      </c>
      <c r="G1238" s="234" t="s">
        <v>7034</v>
      </c>
      <c r="H1238" s="234" t="s">
        <v>7034</v>
      </c>
      <c r="I1238" s="242"/>
      <c r="J1238" s="242">
        <v>44154</v>
      </c>
      <c r="K1238" s="234" t="s">
        <v>7430</v>
      </c>
      <c r="L1238" s="242">
        <v>44165</v>
      </c>
      <c r="M1238" s="234" t="s">
        <v>6996</v>
      </c>
      <c r="N1238" s="234" t="s">
        <v>7430</v>
      </c>
      <c r="O1238" s="234" t="s">
        <v>14639</v>
      </c>
      <c r="P1238" s="234" t="s">
        <v>6999</v>
      </c>
      <c r="Q1238" s="234"/>
      <c r="R1238" s="234" t="s">
        <v>451</v>
      </c>
      <c r="S1238" t="b">
        <v>0</v>
      </c>
      <c r="T1238" s="242"/>
      <c r="U1238" s="103">
        <v>20</v>
      </c>
      <c r="V1238" s="234" t="s">
        <v>272</v>
      </c>
      <c r="W1238" s="103">
        <v>140</v>
      </c>
      <c r="X1238" s="234" t="s">
        <v>272</v>
      </c>
      <c r="Y1238" s="242"/>
      <c r="Z1238" s="242"/>
      <c r="AA1238" s="103"/>
      <c r="AB1238" s="234"/>
      <c r="AC1238" s="243">
        <v>44253.476284722223</v>
      </c>
      <c r="AD1238" s="234" t="s">
        <v>12763</v>
      </c>
      <c r="AE1238" s="235" t="s">
        <v>14640</v>
      </c>
      <c r="AF1238" s="237"/>
      <c r="AG1238" s="234" t="s">
        <v>482</v>
      </c>
      <c r="AH1238" s="241"/>
      <c r="AI1238" t="b">
        <v>1</v>
      </c>
      <c r="AJ1238" t="b">
        <v>0</v>
      </c>
      <c r="AK1238" s="234"/>
      <c r="AL1238" s="103"/>
      <c r="AM1238" t="b">
        <v>0</v>
      </c>
      <c r="AN1238" s="234"/>
      <c r="AO1238" s="103"/>
      <c r="AP1238" s="241"/>
      <c r="AQ1238" s="241"/>
      <c r="AR1238" s="241"/>
      <c r="AS1238" s="241"/>
      <c r="AT1238" s="234" t="s">
        <v>7058</v>
      </c>
      <c r="AU1238" s="234" t="s">
        <v>7085</v>
      </c>
      <c r="AV1238" t="b">
        <v>0</v>
      </c>
      <c r="AW1238" t="b">
        <v>0</v>
      </c>
      <c r="AX1238" s="241"/>
      <c r="AY1238" s="241"/>
      <c r="AZ1238" s="234"/>
      <c r="BA1238" s="234"/>
      <c r="BB1238" s="234"/>
      <c r="BC1238" t="b">
        <v>1</v>
      </c>
      <c r="BD1238" s="234" t="s">
        <v>7008</v>
      </c>
      <c r="BE1238" s="234" t="s">
        <v>7045</v>
      </c>
      <c r="BF1238" s="234" t="s">
        <v>7027</v>
      </c>
      <c r="BG1238" s="234" t="s">
        <v>7028</v>
      </c>
      <c r="BH1238" s="234" t="s">
        <v>55</v>
      </c>
      <c r="BI1238" s="243">
        <v>44573.401898148149</v>
      </c>
      <c r="BJ1238" s="234" t="s">
        <v>442</v>
      </c>
      <c r="BK1238" s="234" t="s">
        <v>451</v>
      </c>
      <c r="BL1238" s="234" t="s">
        <v>451</v>
      </c>
      <c r="BM1238" s="234" t="s">
        <v>451</v>
      </c>
      <c r="BN1238" s="241"/>
      <c r="BO1238" t="b">
        <v>0</v>
      </c>
      <c r="BP1238" t="b">
        <v>0</v>
      </c>
      <c r="BQ1238" t="b">
        <v>0</v>
      </c>
      <c r="BR1238" s="241"/>
      <c r="BS1238" s="241"/>
      <c r="BT1238" s="234" t="s">
        <v>7012</v>
      </c>
      <c r="BU1238" t="b">
        <v>0</v>
      </c>
      <c r="BV1238" s="103"/>
      <c r="BW1238" s="235" t="s">
        <v>14641</v>
      </c>
      <c r="BX1238" s="234" t="s">
        <v>14640</v>
      </c>
      <c r="BY1238" s="234" t="s">
        <v>56</v>
      </c>
      <c r="BZ1238" s="234" t="s">
        <v>7014</v>
      </c>
    </row>
    <row r="1239" spans="1:78" x14ac:dyDescent="0.25">
      <c r="A1239" s="5">
        <v>957</v>
      </c>
      <c r="B1239" s="234" t="s">
        <v>10615</v>
      </c>
      <c r="C1239" s="234" t="s">
        <v>14642</v>
      </c>
      <c r="D1239" s="234" t="s">
        <v>14643</v>
      </c>
      <c r="E1239" s="234" t="s">
        <v>14643</v>
      </c>
      <c r="F1239" s="234" t="s">
        <v>6993</v>
      </c>
      <c r="G1239" s="234" t="s">
        <v>7315</v>
      </c>
      <c r="H1239" s="234" t="s">
        <v>6994</v>
      </c>
      <c r="I1239" s="242"/>
      <c r="J1239" s="242">
        <v>44161</v>
      </c>
      <c r="K1239" s="234" t="s">
        <v>7430</v>
      </c>
      <c r="L1239" s="242">
        <v>44167</v>
      </c>
      <c r="M1239" s="234" t="s">
        <v>6996</v>
      </c>
      <c r="N1239" s="234" t="s">
        <v>14644</v>
      </c>
      <c r="O1239" s="234" t="s">
        <v>14645</v>
      </c>
      <c r="P1239" s="234" t="s">
        <v>6999</v>
      </c>
      <c r="Q1239" s="234"/>
      <c r="R1239" s="234" t="s">
        <v>451</v>
      </c>
      <c r="S1239" t="b">
        <v>0</v>
      </c>
      <c r="T1239" s="242"/>
      <c r="U1239" s="103">
        <v>7</v>
      </c>
      <c r="V1239" s="234" t="s">
        <v>272</v>
      </c>
      <c r="W1239" s="103">
        <v>7</v>
      </c>
      <c r="X1239" s="234" t="s">
        <v>272</v>
      </c>
      <c r="Y1239" s="242"/>
      <c r="Z1239" s="242"/>
      <c r="AA1239" s="103"/>
      <c r="AB1239" s="234" t="s">
        <v>14646</v>
      </c>
      <c r="AC1239" s="243">
        <v>44253.47625</v>
      </c>
      <c r="AD1239" s="234" t="s">
        <v>12763</v>
      </c>
      <c r="AE1239" s="235" t="s">
        <v>14647</v>
      </c>
      <c r="AF1239" s="237"/>
      <c r="AG1239" s="234" t="s">
        <v>482</v>
      </c>
      <c r="AH1239" s="241"/>
      <c r="AI1239" t="b">
        <v>1</v>
      </c>
      <c r="AJ1239" t="b">
        <v>0</v>
      </c>
      <c r="AK1239" s="234"/>
      <c r="AL1239" s="103"/>
      <c r="AM1239" t="b">
        <v>0</v>
      </c>
      <c r="AN1239" s="234"/>
      <c r="AO1239" s="103"/>
      <c r="AP1239" s="241"/>
      <c r="AQ1239" s="241"/>
      <c r="AR1239" s="241"/>
      <c r="AS1239" s="241"/>
      <c r="AT1239" s="234"/>
      <c r="AU1239" s="234" t="s">
        <v>7085</v>
      </c>
      <c r="AV1239" t="b">
        <v>0</v>
      </c>
      <c r="AW1239" t="b">
        <v>0</v>
      </c>
      <c r="AX1239" s="241"/>
      <c r="AY1239" s="241"/>
      <c r="AZ1239" s="234"/>
      <c r="BA1239" s="234"/>
      <c r="BB1239" s="234"/>
      <c r="BC1239" t="b">
        <v>0</v>
      </c>
      <c r="BD1239" s="234" t="s">
        <v>7008</v>
      </c>
      <c r="BE1239" s="234" t="s">
        <v>7009</v>
      </c>
      <c r="BF1239" s="234" t="s">
        <v>7027</v>
      </c>
      <c r="BG1239" s="234" t="s">
        <v>7028</v>
      </c>
      <c r="BH1239" s="234" t="s">
        <v>55</v>
      </c>
      <c r="BI1239" s="243">
        <v>44573.401898148149</v>
      </c>
      <c r="BJ1239" s="234" t="s">
        <v>442</v>
      </c>
      <c r="BK1239" s="234" t="s">
        <v>451</v>
      </c>
      <c r="BL1239" s="234" t="s">
        <v>451</v>
      </c>
      <c r="BM1239" s="234" t="s">
        <v>451</v>
      </c>
      <c r="BN1239" s="241"/>
      <c r="BO1239" t="b">
        <v>0</v>
      </c>
      <c r="BP1239" t="b">
        <v>0</v>
      </c>
      <c r="BQ1239" t="b">
        <v>0</v>
      </c>
      <c r="BR1239" s="241"/>
      <c r="BS1239" s="241"/>
      <c r="BT1239" s="234" t="s">
        <v>7012</v>
      </c>
      <c r="BU1239" t="b">
        <v>0</v>
      </c>
      <c r="BV1239" s="103"/>
      <c r="BW1239" s="235" t="s">
        <v>14648</v>
      </c>
      <c r="BX1239" s="234" t="s">
        <v>14647</v>
      </c>
      <c r="BY1239" s="234" t="s">
        <v>56</v>
      </c>
      <c r="BZ1239" s="234" t="s">
        <v>7014</v>
      </c>
    </row>
    <row r="1240" spans="1:78" x14ac:dyDescent="0.25">
      <c r="A1240" s="5">
        <v>956</v>
      </c>
      <c r="B1240" s="234" t="s">
        <v>14649</v>
      </c>
      <c r="C1240" s="234" t="s">
        <v>14650</v>
      </c>
      <c r="D1240" s="234"/>
      <c r="E1240" s="234" t="s">
        <v>14651</v>
      </c>
      <c r="F1240" s="234" t="s">
        <v>6993</v>
      </c>
      <c r="G1240" s="234" t="s">
        <v>7315</v>
      </c>
      <c r="H1240" s="234" t="s">
        <v>6994</v>
      </c>
      <c r="I1240" s="242"/>
      <c r="J1240" s="242">
        <v>44161</v>
      </c>
      <c r="K1240" s="234" t="s">
        <v>7430</v>
      </c>
      <c r="L1240" s="242">
        <v>44165</v>
      </c>
      <c r="M1240" s="234" t="s">
        <v>7813</v>
      </c>
      <c r="N1240" s="234" t="s">
        <v>7430</v>
      </c>
      <c r="O1240" s="234" t="s">
        <v>14652</v>
      </c>
      <c r="P1240" s="234" t="s">
        <v>6999</v>
      </c>
      <c r="Q1240" s="234"/>
      <c r="R1240" s="234" t="s">
        <v>451</v>
      </c>
      <c r="S1240" t="b">
        <v>0</v>
      </c>
      <c r="T1240" s="242"/>
      <c r="U1240" s="103">
        <v>1</v>
      </c>
      <c r="V1240" s="234" t="s">
        <v>272</v>
      </c>
      <c r="W1240" s="103">
        <v>1</v>
      </c>
      <c r="X1240" s="234" t="s">
        <v>272</v>
      </c>
      <c r="Y1240" s="242"/>
      <c r="Z1240" s="242"/>
      <c r="AA1240" s="103"/>
      <c r="AB1240" s="234"/>
      <c r="AC1240" s="243">
        <v>44253.476238425923</v>
      </c>
      <c r="AD1240" s="234" t="s">
        <v>12763</v>
      </c>
      <c r="AE1240" s="235" t="s">
        <v>14653</v>
      </c>
      <c r="AF1240" s="237"/>
      <c r="AG1240" s="234" t="s">
        <v>482</v>
      </c>
      <c r="AH1240" s="241"/>
      <c r="AI1240" t="b">
        <v>1</v>
      </c>
      <c r="AJ1240" t="b">
        <v>0</v>
      </c>
      <c r="AK1240" s="234"/>
      <c r="AL1240" s="103"/>
      <c r="AM1240" t="b">
        <v>0</v>
      </c>
      <c r="AN1240" s="234"/>
      <c r="AO1240" s="103"/>
      <c r="AP1240" s="241"/>
      <c r="AQ1240" s="241"/>
      <c r="AR1240" s="241"/>
      <c r="AS1240" s="241"/>
      <c r="AT1240" s="234"/>
      <c r="AU1240" s="234" t="s">
        <v>7085</v>
      </c>
      <c r="AV1240" t="b">
        <v>0</v>
      </c>
      <c r="AW1240" t="b">
        <v>0</v>
      </c>
      <c r="AX1240" s="241"/>
      <c r="AY1240" s="241"/>
      <c r="AZ1240" s="234"/>
      <c r="BA1240" s="234"/>
      <c r="BB1240" s="234"/>
      <c r="BC1240" t="b">
        <v>1</v>
      </c>
      <c r="BD1240" s="234" t="s">
        <v>7821</v>
      </c>
      <c r="BE1240" s="234" t="s">
        <v>7009</v>
      </c>
      <c r="BF1240" s="234" t="s">
        <v>7027</v>
      </c>
      <c r="BG1240" s="234" t="s">
        <v>8373</v>
      </c>
      <c r="BH1240" s="234" t="s">
        <v>55</v>
      </c>
      <c r="BI1240" s="243">
        <v>44573.401886574073</v>
      </c>
      <c r="BJ1240" s="234" t="s">
        <v>442</v>
      </c>
      <c r="BK1240" s="234" t="s">
        <v>451</v>
      </c>
      <c r="BL1240" s="234" t="s">
        <v>451</v>
      </c>
      <c r="BM1240" s="234" t="s">
        <v>451</v>
      </c>
      <c r="BN1240" s="241"/>
      <c r="BO1240" t="b">
        <v>0</v>
      </c>
      <c r="BP1240" t="b">
        <v>0</v>
      </c>
      <c r="BQ1240" t="b">
        <v>0</v>
      </c>
      <c r="BR1240" s="241"/>
      <c r="BS1240" s="241"/>
      <c r="BT1240" s="234" t="s">
        <v>7012</v>
      </c>
      <c r="BU1240" t="b">
        <v>0</v>
      </c>
      <c r="BV1240" s="103"/>
      <c r="BW1240" s="235" t="s">
        <v>14654</v>
      </c>
      <c r="BX1240" s="234" t="s">
        <v>14653</v>
      </c>
      <c r="BY1240" s="234" t="s">
        <v>56</v>
      </c>
      <c r="BZ1240" s="234" t="s">
        <v>7014</v>
      </c>
    </row>
    <row r="1241" spans="1:78" x14ac:dyDescent="0.25">
      <c r="A1241" s="5">
        <v>955</v>
      </c>
      <c r="B1241" s="234" t="s">
        <v>14655</v>
      </c>
      <c r="C1241" s="234" t="s">
        <v>14656</v>
      </c>
      <c r="D1241" s="234" t="s">
        <v>7329</v>
      </c>
      <c r="E1241" s="234" t="s">
        <v>11185</v>
      </c>
      <c r="F1241" s="234" t="s">
        <v>6993</v>
      </c>
      <c r="G1241" s="234" t="s">
        <v>7315</v>
      </c>
      <c r="H1241" s="234" t="s">
        <v>6994</v>
      </c>
      <c r="I1241" s="242"/>
      <c r="J1241" s="242">
        <v>44161</v>
      </c>
      <c r="K1241" s="234" t="s">
        <v>7430</v>
      </c>
      <c r="L1241" s="242">
        <v>44166</v>
      </c>
      <c r="M1241" s="234" t="s">
        <v>6996</v>
      </c>
      <c r="N1241" s="234" t="s">
        <v>11186</v>
      </c>
      <c r="O1241" s="234" t="s">
        <v>7332</v>
      </c>
      <c r="P1241" s="234" t="s">
        <v>6999</v>
      </c>
      <c r="Q1241" s="234"/>
      <c r="R1241" s="234" t="s">
        <v>451</v>
      </c>
      <c r="S1241" t="b">
        <v>0</v>
      </c>
      <c r="T1241" s="242"/>
      <c r="U1241" s="103">
        <v>1</v>
      </c>
      <c r="V1241" s="234" t="s">
        <v>272</v>
      </c>
      <c r="W1241" s="103">
        <v>1</v>
      </c>
      <c r="X1241" s="234" t="s">
        <v>272</v>
      </c>
      <c r="Y1241" s="242"/>
      <c r="Z1241" s="242"/>
      <c r="AA1241" s="103"/>
      <c r="AB1241" s="234" t="s">
        <v>7334</v>
      </c>
      <c r="AC1241" s="243">
        <v>44253.476215277777</v>
      </c>
      <c r="AD1241" s="234" t="s">
        <v>12763</v>
      </c>
      <c r="AE1241" s="235" t="s">
        <v>14657</v>
      </c>
      <c r="AF1241" s="237"/>
      <c r="AG1241" s="234" t="s">
        <v>482</v>
      </c>
      <c r="AH1241" s="241"/>
      <c r="AI1241" t="b">
        <v>1</v>
      </c>
      <c r="AJ1241" t="b">
        <v>0</v>
      </c>
      <c r="AK1241" s="234"/>
      <c r="AL1241" s="103"/>
      <c r="AM1241" t="b">
        <v>0</v>
      </c>
      <c r="AN1241" s="234"/>
      <c r="AO1241" s="103"/>
      <c r="AP1241" s="241"/>
      <c r="AQ1241" s="241"/>
      <c r="AR1241" s="241"/>
      <c r="AS1241" s="241"/>
      <c r="AT1241" s="234" t="s">
        <v>7005</v>
      </c>
      <c r="AU1241" s="234" t="s">
        <v>7085</v>
      </c>
      <c r="AV1241" t="b">
        <v>0</v>
      </c>
      <c r="AW1241" t="b">
        <v>0</v>
      </c>
      <c r="AX1241" s="241"/>
      <c r="AY1241" s="241"/>
      <c r="AZ1241" s="234"/>
      <c r="BA1241" s="234"/>
      <c r="BB1241" s="234"/>
      <c r="BC1241" t="b">
        <v>0</v>
      </c>
      <c r="BD1241" s="234" t="s">
        <v>7008</v>
      </c>
      <c r="BE1241" s="234" t="s">
        <v>7009</v>
      </c>
      <c r="BF1241" s="234" t="s">
        <v>7027</v>
      </c>
      <c r="BG1241" s="234" t="s">
        <v>7028</v>
      </c>
      <c r="BH1241" s="234" t="s">
        <v>55</v>
      </c>
      <c r="BI1241" s="243">
        <v>44573.401886574073</v>
      </c>
      <c r="BJ1241" s="234" t="s">
        <v>442</v>
      </c>
      <c r="BK1241" s="234" t="s">
        <v>451</v>
      </c>
      <c r="BL1241" s="234" t="s">
        <v>451</v>
      </c>
      <c r="BM1241" s="234" t="s">
        <v>451</v>
      </c>
      <c r="BN1241" s="241"/>
      <c r="BO1241" t="b">
        <v>0</v>
      </c>
      <c r="BP1241" t="b">
        <v>0</v>
      </c>
      <c r="BQ1241" t="b">
        <v>0</v>
      </c>
      <c r="BR1241" s="241"/>
      <c r="BS1241" s="241"/>
      <c r="BT1241" s="234" t="s">
        <v>7012</v>
      </c>
      <c r="BU1241" t="b">
        <v>0</v>
      </c>
      <c r="BV1241" s="103"/>
      <c r="BW1241" s="235" t="s">
        <v>14658</v>
      </c>
      <c r="BX1241" s="234" t="s">
        <v>14657</v>
      </c>
      <c r="BY1241" s="234" t="s">
        <v>56</v>
      </c>
      <c r="BZ1241" s="234" t="s">
        <v>7014</v>
      </c>
    </row>
    <row r="1242" spans="1:78" x14ac:dyDescent="0.25">
      <c r="A1242" s="5">
        <v>954</v>
      </c>
      <c r="B1242" s="234" t="s">
        <v>14659</v>
      </c>
      <c r="C1242" s="234" t="s">
        <v>14660</v>
      </c>
      <c r="D1242" s="234" t="s">
        <v>14661</v>
      </c>
      <c r="E1242" s="234" t="s">
        <v>14661</v>
      </c>
      <c r="F1242" s="234" t="s">
        <v>6993</v>
      </c>
      <c r="G1242" s="234" t="s">
        <v>7315</v>
      </c>
      <c r="H1242" s="234" t="s">
        <v>6994</v>
      </c>
      <c r="I1242" s="242"/>
      <c r="J1242" s="242">
        <v>44161</v>
      </c>
      <c r="K1242" s="234" t="s">
        <v>7430</v>
      </c>
      <c r="L1242" s="242">
        <v>44162</v>
      </c>
      <c r="M1242" s="234" t="s">
        <v>6996</v>
      </c>
      <c r="N1242" s="234" t="s">
        <v>14662</v>
      </c>
      <c r="O1242" s="234" t="s">
        <v>14663</v>
      </c>
      <c r="P1242" s="234" t="s">
        <v>6999</v>
      </c>
      <c r="Q1242" s="234"/>
      <c r="R1242" s="234" t="s">
        <v>451</v>
      </c>
      <c r="S1242" t="b">
        <v>0</v>
      </c>
      <c r="T1242" s="242"/>
      <c r="U1242" s="103">
        <v>2</v>
      </c>
      <c r="V1242" s="234" t="s">
        <v>272</v>
      </c>
      <c r="W1242" s="103">
        <v>2</v>
      </c>
      <c r="X1242" s="234" t="s">
        <v>272</v>
      </c>
      <c r="Y1242" s="242"/>
      <c r="Z1242" s="242"/>
      <c r="AA1242" s="103"/>
      <c r="AB1242" s="234" t="s">
        <v>14664</v>
      </c>
      <c r="AC1242" s="243">
        <v>44253.476168981484</v>
      </c>
      <c r="AD1242" s="234" t="s">
        <v>12763</v>
      </c>
      <c r="AE1242" s="235" t="s">
        <v>14665</v>
      </c>
      <c r="AF1242" s="237"/>
      <c r="AG1242" s="234" t="s">
        <v>482</v>
      </c>
      <c r="AH1242" s="241"/>
      <c r="AI1242" t="b">
        <v>1</v>
      </c>
      <c r="AJ1242" t="b">
        <v>0</v>
      </c>
      <c r="AK1242" s="234"/>
      <c r="AL1242" s="103"/>
      <c r="AM1242" t="b">
        <v>0</v>
      </c>
      <c r="AN1242" s="234"/>
      <c r="AO1242" s="103"/>
      <c r="AP1242" s="241"/>
      <c r="AQ1242" s="241"/>
      <c r="AR1242" s="241"/>
      <c r="AS1242" s="241"/>
      <c r="AT1242" s="234"/>
      <c r="AU1242" s="234" t="s">
        <v>7085</v>
      </c>
      <c r="AV1242" t="b">
        <v>0</v>
      </c>
      <c r="AW1242" t="b">
        <v>0</v>
      </c>
      <c r="AX1242" s="241"/>
      <c r="AY1242" s="241"/>
      <c r="AZ1242" s="234"/>
      <c r="BA1242" s="234"/>
      <c r="BB1242" s="234"/>
      <c r="BC1242" t="b">
        <v>0</v>
      </c>
      <c r="BD1242" s="234" t="s">
        <v>7008</v>
      </c>
      <c r="BE1242" s="234" t="s">
        <v>7009</v>
      </c>
      <c r="BF1242" s="234" t="s">
        <v>7027</v>
      </c>
      <c r="BG1242" s="234" t="s">
        <v>8373</v>
      </c>
      <c r="BH1242" s="234" t="s">
        <v>55</v>
      </c>
      <c r="BI1242" s="243">
        <v>44573.401886574073</v>
      </c>
      <c r="BJ1242" s="234" t="s">
        <v>442</v>
      </c>
      <c r="BK1242" s="234" t="s">
        <v>451</v>
      </c>
      <c r="BL1242" s="234" t="s">
        <v>451</v>
      </c>
      <c r="BM1242" s="234" t="s">
        <v>451</v>
      </c>
      <c r="BN1242" s="241"/>
      <c r="BO1242" t="b">
        <v>0</v>
      </c>
      <c r="BP1242" t="b">
        <v>0</v>
      </c>
      <c r="BQ1242" t="b">
        <v>0</v>
      </c>
      <c r="BR1242" s="241"/>
      <c r="BS1242" s="241"/>
      <c r="BT1242" s="234" t="s">
        <v>7012</v>
      </c>
      <c r="BU1242" t="b">
        <v>0</v>
      </c>
      <c r="BV1242" s="103"/>
      <c r="BW1242" s="235" t="s">
        <v>14666</v>
      </c>
      <c r="BX1242" s="234" t="s">
        <v>14665</v>
      </c>
      <c r="BY1242" s="234" t="s">
        <v>56</v>
      </c>
      <c r="BZ1242" s="234" t="s">
        <v>7014</v>
      </c>
    </row>
    <row r="1243" spans="1:78" x14ac:dyDescent="0.25">
      <c r="A1243" s="5">
        <v>953</v>
      </c>
      <c r="B1243" s="234" t="s">
        <v>14667</v>
      </c>
      <c r="C1243" s="234" t="s">
        <v>14668</v>
      </c>
      <c r="D1243" s="234" t="s">
        <v>8908</v>
      </c>
      <c r="E1243" s="234" t="s">
        <v>12731</v>
      </c>
      <c r="F1243" s="234" t="s">
        <v>7156</v>
      </c>
      <c r="G1243" s="234" t="s">
        <v>7856</v>
      </c>
      <c r="H1243" s="234" t="s">
        <v>7018</v>
      </c>
      <c r="I1243" s="242"/>
      <c r="J1243" s="242">
        <v>44161</v>
      </c>
      <c r="K1243" s="234" t="s">
        <v>7430</v>
      </c>
      <c r="L1243" s="242">
        <v>44161</v>
      </c>
      <c r="M1243" s="234" t="s">
        <v>6996</v>
      </c>
      <c r="N1243" s="234" t="s">
        <v>8911</v>
      </c>
      <c r="O1243" s="234" t="s">
        <v>8912</v>
      </c>
      <c r="P1243" s="234" t="s">
        <v>6999</v>
      </c>
      <c r="Q1243" s="234"/>
      <c r="R1243" s="234" t="s">
        <v>451</v>
      </c>
      <c r="S1243" t="b">
        <v>0</v>
      </c>
      <c r="T1243" s="242"/>
      <c r="U1243" s="103">
        <v>1</v>
      </c>
      <c r="V1243" s="234" t="s">
        <v>272</v>
      </c>
      <c r="W1243" s="103">
        <v>1</v>
      </c>
      <c r="X1243" s="234" t="s">
        <v>272</v>
      </c>
      <c r="Y1243" s="242"/>
      <c r="Z1243" s="242"/>
      <c r="AA1243" s="103"/>
      <c r="AB1243" s="234" t="s">
        <v>8914</v>
      </c>
      <c r="AC1243" s="243">
        <v>44253.476157407407</v>
      </c>
      <c r="AD1243" s="234" t="s">
        <v>12763</v>
      </c>
      <c r="AE1243" s="235" t="s">
        <v>14669</v>
      </c>
      <c r="AF1243" s="237"/>
      <c r="AG1243" s="234" t="s">
        <v>482</v>
      </c>
      <c r="AH1243" s="241"/>
      <c r="AI1243" t="b">
        <v>1</v>
      </c>
      <c r="AJ1243" t="b">
        <v>0</v>
      </c>
      <c r="AK1243" s="234"/>
      <c r="AL1243" s="103"/>
      <c r="AM1243" t="b">
        <v>0</v>
      </c>
      <c r="AN1243" s="234"/>
      <c r="AO1243" s="103"/>
      <c r="AP1243" s="241"/>
      <c r="AQ1243" s="241"/>
      <c r="AR1243" s="241"/>
      <c r="AS1243" s="241"/>
      <c r="AT1243" s="234" t="s">
        <v>7005</v>
      </c>
      <c r="AU1243" s="234" t="s">
        <v>7085</v>
      </c>
      <c r="AV1243" t="b">
        <v>0</v>
      </c>
      <c r="AW1243" t="b">
        <v>0</v>
      </c>
      <c r="AX1243" s="241"/>
      <c r="AY1243" s="241"/>
      <c r="AZ1243" s="234"/>
      <c r="BA1243" s="234"/>
      <c r="BB1243" s="234"/>
      <c r="BC1243" t="b">
        <v>0</v>
      </c>
      <c r="BD1243" s="234" t="s">
        <v>7008</v>
      </c>
      <c r="BE1243" s="234" t="s">
        <v>7026</v>
      </c>
      <c r="BF1243" s="234" t="s">
        <v>7027</v>
      </c>
      <c r="BG1243" s="234" t="s">
        <v>7010</v>
      </c>
      <c r="BH1243" s="234" t="s">
        <v>55</v>
      </c>
      <c r="BI1243" s="243">
        <v>44573.401875000003</v>
      </c>
      <c r="BJ1243" s="234" t="s">
        <v>442</v>
      </c>
      <c r="BK1243" s="234" t="s">
        <v>451</v>
      </c>
      <c r="BL1243" s="234" t="s">
        <v>451</v>
      </c>
      <c r="BM1243" s="234" t="s">
        <v>451</v>
      </c>
      <c r="BN1243" s="241"/>
      <c r="BO1243" t="b">
        <v>0</v>
      </c>
      <c r="BP1243" t="b">
        <v>0</v>
      </c>
      <c r="BQ1243" t="b">
        <v>0</v>
      </c>
      <c r="BR1243" s="241"/>
      <c r="BS1243" s="241"/>
      <c r="BT1243" s="234" t="s">
        <v>7012</v>
      </c>
      <c r="BU1243" t="b">
        <v>0</v>
      </c>
      <c r="BV1243" s="103"/>
      <c r="BW1243" s="235" t="s">
        <v>14670</v>
      </c>
      <c r="BX1243" s="234" t="s">
        <v>14669</v>
      </c>
      <c r="BY1243" s="234" t="s">
        <v>56</v>
      </c>
      <c r="BZ1243" s="234" t="s">
        <v>7014</v>
      </c>
    </row>
    <row r="1244" spans="1:78" x14ac:dyDescent="0.25">
      <c r="A1244" s="5">
        <v>952</v>
      </c>
      <c r="B1244" s="234" t="s">
        <v>14671</v>
      </c>
      <c r="C1244" s="234" t="s">
        <v>14672</v>
      </c>
      <c r="D1244" s="234"/>
      <c r="E1244" s="234" t="s">
        <v>14673</v>
      </c>
      <c r="F1244" s="234" t="s">
        <v>6993</v>
      </c>
      <c r="G1244" s="234" t="s">
        <v>7315</v>
      </c>
      <c r="H1244" s="234" t="s">
        <v>6994</v>
      </c>
      <c r="I1244" s="242"/>
      <c r="J1244" s="242">
        <v>44161</v>
      </c>
      <c r="K1244" s="234" t="s">
        <v>7430</v>
      </c>
      <c r="L1244" s="242">
        <v>44167</v>
      </c>
      <c r="M1244" s="234" t="s">
        <v>9952</v>
      </c>
      <c r="N1244" s="234" t="s">
        <v>7430</v>
      </c>
      <c r="O1244" s="234" t="s">
        <v>14674</v>
      </c>
      <c r="P1244" s="234" t="s">
        <v>6999</v>
      </c>
      <c r="Q1244" s="234"/>
      <c r="R1244" s="234" t="s">
        <v>451</v>
      </c>
      <c r="S1244" t="b">
        <v>0</v>
      </c>
      <c r="T1244" s="242"/>
      <c r="U1244" s="103">
        <v>7</v>
      </c>
      <c r="V1244" s="234" t="s">
        <v>272</v>
      </c>
      <c r="W1244" s="103">
        <v>7</v>
      </c>
      <c r="X1244" s="234" t="s">
        <v>272</v>
      </c>
      <c r="Y1244" s="242"/>
      <c r="Z1244" s="242"/>
      <c r="AA1244" s="103"/>
      <c r="AB1244" s="234"/>
      <c r="AC1244" s="243">
        <v>44253.476111111115</v>
      </c>
      <c r="AD1244" s="234" t="s">
        <v>12763</v>
      </c>
      <c r="AE1244" s="235" t="s">
        <v>14675</v>
      </c>
      <c r="AF1244" s="237"/>
      <c r="AG1244" s="234" t="s">
        <v>436</v>
      </c>
      <c r="AH1244" s="241"/>
      <c r="AI1244" t="b">
        <v>1</v>
      </c>
      <c r="AJ1244" t="b">
        <v>0</v>
      </c>
      <c r="AK1244" s="234"/>
      <c r="AL1244" s="103"/>
      <c r="AM1244" t="b">
        <v>0</v>
      </c>
      <c r="AN1244" s="234"/>
      <c r="AO1244" s="103"/>
      <c r="AP1244" s="241"/>
      <c r="AQ1244" s="241"/>
      <c r="AR1244" s="241"/>
      <c r="AS1244" s="241"/>
      <c r="AT1244" s="234"/>
      <c r="AU1244" s="234" t="s">
        <v>7085</v>
      </c>
      <c r="AV1244" t="b">
        <v>0</v>
      </c>
      <c r="AW1244" t="b">
        <v>0</v>
      </c>
      <c r="AX1244" s="241"/>
      <c r="AY1244" s="241"/>
      <c r="AZ1244" s="234"/>
      <c r="BA1244" s="234"/>
      <c r="BB1244" s="234"/>
      <c r="BC1244" t="b">
        <v>1</v>
      </c>
      <c r="BD1244" s="234" t="s">
        <v>9959</v>
      </c>
      <c r="BE1244" s="234" t="s">
        <v>7009</v>
      </c>
      <c r="BF1244" s="234" t="s">
        <v>6972</v>
      </c>
      <c r="BG1244" s="234" t="s">
        <v>7028</v>
      </c>
      <c r="BH1244" s="234" t="s">
        <v>55</v>
      </c>
      <c r="BI1244" s="243">
        <v>44573.401875000003</v>
      </c>
      <c r="BJ1244" s="234" t="s">
        <v>442</v>
      </c>
      <c r="BK1244" s="234" t="s">
        <v>451</v>
      </c>
      <c r="BL1244" s="234" t="s">
        <v>451</v>
      </c>
      <c r="BM1244" s="234" t="s">
        <v>451</v>
      </c>
      <c r="BN1244" s="241"/>
      <c r="BO1244" t="b">
        <v>0</v>
      </c>
      <c r="BP1244" t="b">
        <v>0</v>
      </c>
      <c r="BQ1244" t="b">
        <v>0</v>
      </c>
      <c r="BR1244" s="241"/>
      <c r="BS1244" s="241"/>
      <c r="BT1244" s="234" t="s">
        <v>7012</v>
      </c>
      <c r="BU1244" t="b">
        <v>0</v>
      </c>
      <c r="BV1244" s="103"/>
      <c r="BW1244" s="235" t="s">
        <v>14676</v>
      </c>
      <c r="BX1244" s="234" t="s">
        <v>14675</v>
      </c>
      <c r="BY1244" s="234" t="s">
        <v>56</v>
      </c>
      <c r="BZ1244" s="234" t="s">
        <v>7014</v>
      </c>
    </row>
    <row r="1245" spans="1:78" x14ac:dyDescent="0.25">
      <c r="A1245" s="5">
        <v>951</v>
      </c>
      <c r="B1245" s="234" t="s">
        <v>14677</v>
      </c>
      <c r="C1245" s="234" t="s">
        <v>14678</v>
      </c>
      <c r="D1245" s="234" t="s">
        <v>14679</v>
      </c>
      <c r="E1245" s="234" t="s">
        <v>14679</v>
      </c>
      <c r="F1245" s="234" t="s">
        <v>7156</v>
      </c>
      <c r="G1245" s="234" t="s">
        <v>7279</v>
      </c>
      <c r="H1245" s="234" t="s">
        <v>6994</v>
      </c>
      <c r="I1245" s="242"/>
      <c r="J1245" s="242">
        <v>44159</v>
      </c>
      <c r="K1245" s="234" t="s">
        <v>7430</v>
      </c>
      <c r="L1245" s="242">
        <v>44161</v>
      </c>
      <c r="M1245" s="234" t="s">
        <v>6996</v>
      </c>
      <c r="N1245" s="234" t="s">
        <v>14680</v>
      </c>
      <c r="O1245" s="234" t="s">
        <v>14681</v>
      </c>
      <c r="P1245" s="234" t="s">
        <v>6999</v>
      </c>
      <c r="Q1245" s="234"/>
      <c r="R1245" s="234" t="s">
        <v>451</v>
      </c>
      <c r="S1245" t="b">
        <v>0</v>
      </c>
      <c r="T1245" s="242"/>
      <c r="U1245" s="103">
        <v>5</v>
      </c>
      <c r="V1245" s="234" t="s">
        <v>272</v>
      </c>
      <c r="W1245" s="103">
        <v>5</v>
      </c>
      <c r="X1245" s="234" t="s">
        <v>272</v>
      </c>
      <c r="Y1245" s="242"/>
      <c r="Z1245" s="242"/>
      <c r="AA1245" s="103"/>
      <c r="AB1245" s="234" t="s">
        <v>14682</v>
      </c>
      <c r="AC1245" s="243">
        <v>44253.476099537038</v>
      </c>
      <c r="AD1245" s="234" t="s">
        <v>12763</v>
      </c>
      <c r="AE1245" s="235" t="s">
        <v>14683</v>
      </c>
      <c r="AF1245" s="237"/>
      <c r="AG1245" s="234" t="s">
        <v>482</v>
      </c>
      <c r="AH1245" s="241"/>
      <c r="AI1245" t="b">
        <v>1</v>
      </c>
      <c r="AJ1245" t="b">
        <v>0</v>
      </c>
      <c r="AK1245" s="234"/>
      <c r="AL1245" s="103"/>
      <c r="AM1245" t="b">
        <v>0</v>
      </c>
      <c r="AN1245" s="234"/>
      <c r="AO1245" s="103"/>
      <c r="AP1245" s="241"/>
      <c r="AQ1245" s="241"/>
      <c r="AR1245" s="241"/>
      <c r="AS1245" s="241"/>
      <c r="AT1245" s="234" t="s">
        <v>7005</v>
      </c>
      <c r="AU1245" s="234" t="s">
        <v>7085</v>
      </c>
      <c r="AV1245" t="b">
        <v>0</v>
      </c>
      <c r="AW1245" t="b">
        <v>0</v>
      </c>
      <c r="AX1245" s="241"/>
      <c r="AY1245" s="241"/>
      <c r="AZ1245" s="234"/>
      <c r="BA1245" s="234"/>
      <c r="BB1245" s="234"/>
      <c r="BC1245" t="b">
        <v>0</v>
      </c>
      <c r="BD1245" s="234" t="s">
        <v>7008</v>
      </c>
      <c r="BE1245" s="234" t="s">
        <v>7009</v>
      </c>
      <c r="BF1245" s="234" t="s">
        <v>7027</v>
      </c>
      <c r="BG1245" s="234" t="s">
        <v>8373</v>
      </c>
      <c r="BH1245" s="234" t="s">
        <v>55</v>
      </c>
      <c r="BI1245" s="243">
        <v>44573.401875000003</v>
      </c>
      <c r="BJ1245" s="234" t="s">
        <v>442</v>
      </c>
      <c r="BK1245" s="234" t="s">
        <v>451</v>
      </c>
      <c r="BL1245" s="234" t="s">
        <v>451</v>
      </c>
      <c r="BM1245" s="234" t="s">
        <v>451</v>
      </c>
      <c r="BN1245" s="241"/>
      <c r="BO1245" t="b">
        <v>0</v>
      </c>
      <c r="BP1245" t="b">
        <v>0</v>
      </c>
      <c r="BQ1245" t="b">
        <v>0</v>
      </c>
      <c r="BR1245" s="241"/>
      <c r="BS1245" s="241"/>
      <c r="BT1245" s="234" t="s">
        <v>7012</v>
      </c>
      <c r="BU1245" t="b">
        <v>0</v>
      </c>
      <c r="BV1245" s="103"/>
      <c r="BW1245" s="235" t="s">
        <v>14684</v>
      </c>
      <c r="BX1245" s="234" t="s">
        <v>14683</v>
      </c>
      <c r="BY1245" s="234" t="s">
        <v>56</v>
      </c>
      <c r="BZ1245" s="234" t="s">
        <v>7014</v>
      </c>
    </row>
    <row r="1246" spans="1:78" x14ac:dyDescent="0.25">
      <c r="A1246" s="5">
        <v>950</v>
      </c>
      <c r="B1246" s="234" t="s">
        <v>14685</v>
      </c>
      <c r="C1246" s="234" t="s">
        <v>14686</v>
      </c>
      <c r="D1246" s="234"/>
      <c r="E1246" s="234" t="s">
        <v>11797</v>
      </c>
      <c r="F1246" s="234" t="s">
        <v>7156</v>
      </c>
      <c r="G1246" s="234" t="s">
        <v>7856</v>
      </c>
      <c r="H1246" s="234" t="s">
        <v>7018</v>
      </c>
      <c r="I1246" s="242"/>
      <c r="J1246" s="242">
        <v>44155</v>
      </c>
      <c r="K1246" s="234" t="s">
        <v>7430</v>
      </c>
      <c r="L1246" s="242">
        <v>44161</v>
      </c>
      <c r="M1246" s="234" t="s">
        <v>7477</v>
      </c>
      <c r="N1246" s="234" t="s">
        <v>7430</v>
      </c>
      <c r="O1246" s="234" t="s">
        <v>11799</v>
      </c>
      <c r="P1246" s="234" t="s">
        <v>6999</v>
      </c>
      <c r="Q1246" s="234"/>
      <c r="R1246" s="234" t="s">
        <v>451</v>
      </c>
      <c r="S1246" t="b">
        <v>0</v>
      </c>
      <c r="T1246" s="242"/>
      <c r="U1246" s="103">
        <v>2</v>
      </c>
      <c r="V1246" s="234" t="s">
        <v>272</v>
      </c>
      <c r="W1246" s="103">
        <v>2</v>
      </c>
      <c r="X1246" s="234" t="s">
        <v>272</v>
      </c>
      <c r="Y1246" s="242"/>
      <c r="Z1246" s="242"/>
      <c r="AA1246" s="103"/>
      <c r="AB1246" s="234"/>
      <c r="AC1246" s="243">
        <v>44253.476064814815</v>
      </c>
      <c r="AD1246" s="234" t="s">
        <v>12763</v>
      </c>
      <c r="AE1246" s="235" t="s">
        <v>14687</v>
      </c>
      <c r="AF1246" s="237"/>
      <c r="AG1246" s="234" t="s">
        <v>482</v>
      </c>
      <c r="AH1246" s="241"/>
      <c r="AI1246" t="b">
        <v>1</v>
      </c>
      <c r="AJ1246" t="b">
        <v>0</v>
      </c>
      <c r="AK1246" s="234"/>
      <c r="AL1246" s="103"/>
      <c r="AM1246" t="b">
        <v>0</v>
      </c>
      <c r="AN1246" s="234"/>
      <c r="AO1246" s="103"/>
      <c r="AP1246" s="241"/>
      <c r="AQ1246" s="241"/>
      <c r="AR1246" s="241"/>
      <c r="AS1246" s="241"/>
      <c r="AT1246" s="234" t="s">
        <v>7005</v>
      </c>
      <c r="AU1246" s="234" t="s">
        <v>7085</v>
      </c>
      <c r="AV1246" t="b">
        <v>0</v>
      </c>
      <c r="AW1246" t="b">
        <v>0</v>
      </c>
      <c r="AX1246" s="241"/>
      <c r="AY1246" s="241"/>
      <c r="AZ1246" s="234"/>
      <c r="BA1246" s="234"/>
      <c r="BB1246" s="234"/>
      <c r="BC1246" t="b">
        <v>1</v>
      </c>
      <c r="BD1246" s="234" t="s">
        <v>369</v>
      </c>
      <c r="BE1246" s="234" t="s">
        <v>7026</v>
      </c>
      <c r="BF1246" s="234" t="s">
        <v>7027</v>
      </c>
      <c r="BG1246" s="234" t="s">
        <v>7010</v>
      </c>
      <c r="BH1246" s="234" t="s">
        <v>55</v>
      </c>
      <c r="BI1246" s="243">
        <v>44573.401863425926</v>
      </c>
      <c r="BJ1246" s="234" t="s">
        <v>442</v>
      </c>
      <c r="BK1246" s="234" t="s">
        <v>451</v>
      </c>
      <c r="BL1246" s="234" t="s">
        <v>451</v>
      </c>
      <c r="BM1246" s="234" t="s">
        <v>451</v>
      </c>
      <c r="BN1246" s="241"/>
      <c r="BO1246" t="b">
        <v>0</v>
      </c>
      <c r="BP1246" t="b">
        <v>0</v>
      </c>
      <c r="BQ1246" t="b">
        <v>0</v>
      </c>
      <c r="BR1246" s="241"/>
      <c r="BS1246" s="241"/>
      <c r="BT1246" s="234" t="s">
        <v>7012</v>
      </c>
      <c r="BU1246" t="b">
        <v>0</v>
      </c>
      <c r="BV1246" s="103"/>
      <c r="BW1246" s="235" t="s">
        <v>14688</v>
      </c>
      <c r="BX1246" s="234" t="s">
        <v>14687</v>
      </c>
      <c r="BY1246" s="234" t="s">
        <v>56</v>
      </c>
      <c r="BZ1246" s="234" t="s">
        <v>7014</v>
      </c>
    </row>
    <row r="1247" spans="1:78" x14ac:dyDescent="0.25">
      <c r="A1247" s="5">
        <v>949</v>
      </c>
      <c r="B1247" s="234" t="s">
        <v>14689</v>
      </c>
      <c r="C1247" s="234" t="s">
        <v>14690</v>
      </c>
      <c r="D1247" s="234"/>
      <c r="E1247" s="234" t="s">
        <v>13809</v>
      </c>
      <c r="F1247" s="234" t="s">
        <v>7156</v>
      </c>
      <c r="G1247" s="234" t="s">
        <v>7856</v>
      </c>
      <c r="H1247" s="234" t="s">
        <v>7018</v>
      </c>
      <c r="I1247" s="242"/>
      <c r="J1247" s="242">
        <v>44160</v>
      </c>
      <c r="K1247" s="234" t="s">
        <v>7430</v>
      </c>
      <c r="L1247" s="242">
        <v>44160</v>
      </c>
      <c r="M1247" s="234" t="s">
        <v>7477</v>
      </c>
      <c r="N1247" s="234" t="s">
        <v>7430</v>
      </c>
      <c r="O1247" s="234" t="s">
        <v>12638</v>
      </c>
      <c r="P1247" s="234" t="s">
        <v>6999</v>
      </c>
      <c r="Q1247" s="234"/>
      <c r="R1247" s="234" t="s">
        <v>451</v>
      </c>
      <c r="S1247" t="b">
        <v>0</v>
      </c>
      <c r="T1247" s="242"/>
      <c r="U1247" s="103">
        <v>75</v>
      </c>
      <c r="V1247" s="234" t="s">
        <v>272</v>
      </c>
      <c r="W1247" s="103">
        <v>75</v>
      </c>
      <c r="X1247" s="234" t="s">
        <v>272</v>
      </c>
      <c r="Y1247" s="242"/>
      <c r="Z1247" s="242"/>
      <c r="AA1247" s="103"/>
      <c r="AB1247" s="234"/>
      <c r="AC1247" s="243">
        <v>44253.476041666669</v>
      </c>
      <c r="AD1247" s="234" t="s">
        <v>12763</v>
      </c>
      <c r="AE1247" s="235" t="s">
        <v>14691</v>
      </c>
      <c r="AF1247" s="237"/>
      <c r="AG1247" s="234" t="s">
        <v>482</v>
      </c>
      <c r="AH1247" s="241"/>
      <c r="AI1247" t="b">
        <v>1</v>
      </c>
      <c r="AJ1247" t="b">
        <v>0</v>
      </c>
      <c r="AK1247" s="234"/>
      <c r="AL1247" s="103"/>
      <c r="AM1247" t="b">
        <v>0</v>
      </c>
      <c r="AN1247" s="234"/>
      <c r="AO1247" s="103"/>
      <c r="AP1247" s="241"/>
      <c r="AQ1247" s="241"/>
      <c r="AR1247" s="241"/>
      <c r="AS1247" s="241"/>
      <c r="AT1247" s="234"/>
      <c r="AU1247" s="234" t="s">
        <v>7085</v>
      </c>
      <c r="AV1247" t="b">
        <v>0</v>
      </c>
      <c r="AW1247" t="b">
        <v>0</v>
      </c>
      <c r="AX1247" s="241"/>
      <c r="AY1247" s="241"/>
      <c r="AZ1247" s="234"/>
      <c r="BA1247" s="234"/>
      <c r="BB1247" s="234"/>
      <c r="BC1247" t="b">
        <v>1</v>
      </c>
      <c r="BD1247" s="234" t="s">
        <v>369</v>
      </c>
      <c r="BE1247" s="234" t="s">
        <v>7026</v>
      </c>
      <c r="BF1247" s="234" t="s">
        <v>7027</v>
      </c>
      <c r="BG1247" s="234" t="s">
        <v>7010</v>
      </c>
      <c r="BH1247" s="234" t="s">
        <v>55</v>
      </c>
      <c r="BI1247" s="243">
        <v>44573.401863425926</v>
      </c>
      <c r="BJ1247" s="234" t="s">
        <v>442</v>
      </c>
      <c r="BK1247" s="234" t="s">
        <v>451</v>
      </c>
      <c r="BL1247" s="234" t="s">
        <v>451</v>
      </c>
      <c r="BM1247" s="234" t="s">
        <v>451</v>
      </c>
      <c r="BN1247" s="241"/>
      <c r="BO1247" t="b">
        <v>0</v>
      </c>
      <c r="BP1247" t="b">
        <v>0</v>
      </c>
      <c r="BQ1247" t="b">
        <v>0</v>
      </c>
      <c r="BR1247" s="241"/>
      <c r="BS1247" s="241"/>
      <c r="BT1247" s="234" t="s">
        <v>7012</v>
      </c>
      <c r="BU1247" t="b">
        <v>0</v>
      </c>
      <c r="BV1247" s="103"/>
      <c r="BW1247" s="235" t="s">
        <v>14692</v>
      </c>
      <c r="BX1247" s="234" t="s">
        <v>14691</v>
      </c>
      <c r="BY1247" s="234" t="s">
        <v>56</v>
      </c>
      <c r="BZ1247" s="234" t="s">
        <v>7014</v>
      </c>
    </row>
    <row r="1248" spans="1:78" x14ac:dyDescent="0.25">
      <c r="A1248" s="5">
        <v>948</v>
      </c>
      <c r="B1248" s="234" t="s">
        <v>14693</v>
      </c>
      <c r="C1248" s="234" t="s">
        <v>14694</v>
      </c>
      <c r="D1248" s="234"/>
      <c r="E1248" s="234" t="s">
        <v>13972</v>
      </c>
      <c r="F1248" s="234" t="s">
        <v>7156</v>
      </c>
      <c r="G1248" s="234" t="s">
        <v>7856</v>
      </c>
      <c r="H1248" s="234" t="s">
        <v>7018</v>
      </c>
      <c r="I1248" s="242"/>
      <c r="J1248" s="242">
        <v>44155</v>
      </c>
      <c r="K1248" s="234" t="s">
        <v>7430</v>
      </c>
      <c r="L1248" s="242">
        <v>44160</v>
      </c>
      <c r="M1248" s="234" t="s">
        <v>8885</v>
      </c>
      <c r="N1248" s="234" t="s">
        <v>7430</v>
      </c>
      <c r="O1248" s="234" t="s">
        <v>13973</v>
      </c>
      <c r="P1248" s="234" t="s">
        <v>6999</v>
      </c>
      <c r="Q1248" s="234"/>
      <c r="R1248" s="234" t="s">
        <v>451</v>
      </c>
      <c r="S1248" t="b">
        <v>0</v>
      </c>
      <c r="T1248" s="242"/>
      <c r="U1248" s="103">
        <v>100</v>
      </c>
      <c r="V1248" s="234" t="s">
        <v>272</v>
      </c>
      <c r="W1248" s="103">
        <v>100</v>
      </c>
      <c r="X1248" s="234" t="s">
        <v>272</v>
      </c>
      <c r="Y1248" s="242"/>
      <c r="Z1248" s="242"/>
      <c r="AA1248" s="103"/>
      <c r="AB1248" s="234"/>
      <c r="AC1248" s="243">
        <v>44253.476018518515</v>
      </c>
      <c r="AD1248" s="234" t="s">
        <v>12763</v>
      </c>
      <c r="AE1248" s="235" t="s">
        <v>14695</v>
      </c>
      <c r="AF1248" s="237"/>
      <c r="AG1248" s="234" t="s">
        <v>482</v>
      </c>
      <c r="AH1248" s="241"/>
      <c r="AI1248" t="b">
        <v>1</v>
      </c>
      <c r="AJ1248" t="b">
        <v>0</v>
      </c>
      <c r="AK1248" s="234"/>
      <c r="AL1248" s="103"/>
      <c r="AM1248" t="b">
        <v>0</v>
      </c>
      <c r="AN1248" s="234"/>
      <c r="AO1248" s="103"/>
      <c r="AP1248" s="241"/>
      <c r="AQ1248" s="241"/>
      <c r="AR1248" s="241"/>
      <c r="AS1248" s="241"/>
      <c r="AT1248" s="234"/>
      <c r="AU1248" s="234" t="s">
        <v>7085</v>
      </c>
      <c r="AV1248" t="b">
        <v>0</v>
      </c>
      <c r="AW1248" t="b">
        <v>0</v>
      </c>
      <c r="AX1248" s="241"/>
      <c r="AY1248" s="241"/>
      <c r="AZ1248" s="234"/>
      <c r="BA1248" s="234"/>
      <c r="BB1248" s="234"/>
      <c r="BC1248" t="b">
        <v>1</v>
      </c>
      <c r="BD1248" s="234" t="s">
        <v>8890</v>
      </c>
      <c r="BE1248" s="234" t="s">
        <v>7026</v>
      </c>
      <c r="BF1248" s="234" t="s">
        <v>7027</v>
      </c>
      <c r="BG1248" s="234" t="s">
        <v>7010</v>
      </c>
      <c r="BH1248" s="234" t="s">
        <v>55</v>
      </c>
      <c r="BI1248" s="243">
        <v>44573.40185185185</v>
      </c>
      <c r="BJ1248" s="234" t="s">
        <v>442</v>
      </c>
      <c r="BK1248" s="234" t="s">
        <v>451</v>
      </c>
      <c r="BL1248" s="234" t="s">
        <v>451</v>
      </c>
      <c r="BM1248" s="234" t="s">
        <v>451</v>
      </c>
      <c r="BN1248" s="241"/>
      <c r="BO1248" t="b">
        <v>0</v>
      </c>
      <c r="BP1248" t="b">
        <v>0</v>
      </c>
      <c r="BQ1248" t="b">
        <v>0</v>
      </c>
      <c r="BR1248" s="241"/>
      <c r="BS1248" s="241"/>
      <c r="BT1248" s="234" t="s">
        <v>7012</v>
      </c>
      <c r="BU1248" t="b">
        <v>0</v>
      </c>
      <c r="BV1248" s="103"/>
      <c r="BW1248" s="235" t="s">
        <v>14696</v>
      </c>
      <c r="BX1248" s="234" t="s">
        <v>14695</v>
      </c>
      <c r="BY1248" s="234" t="s">
        <v>56</v>
      </c>
      <c r="BZ1248" s="234" t="s">
        <v>7014</v>
      </c>
    </row>
    <row r="1249" spans="1:78" x14ac:dyDescent="0.25">
      <c r="A1249" s="5">
        <v>947</v>
      </c>
      <c r="B1249" s="234" t="s">
        <v>14697</v>
      </c>
      <c r="C1249" s="234" t="s">
        <v>14698</v>
      </c>
      <c r="D1249" s="234" t="s">
        <v>7581</v>
      </c>
      <c r="E1249" s="234" t="s">
        <v>7581</v>
      </c>
      <c r="F1249" s="234" t="s">
        <v>7156</v>
      </c>
      <c r="G1249" s="234" t="s">
        <v>8316</v>
      </c>
      <c r="H1249" s="234" t="s">
        <v>6994</v>
      </c>
      <c r="I1249" s="242"/>
      <c r="J1249" s="242">
        <v>44154</v>
      </c>
      <c r="K1249" s="234" t="s">
        <v>7430</v>
      </c>
      <c r="L1249" s="242">
        <v>44165</v>
      </c>
      <c r="M1249" s="234" t="s">
        <v>6996</v>
      </c>
      <c r="N1249" s="234" t="s">
        <v>7582</v>
      </c>
      <c r="O1249" s="234" t="s">
        <v>7583</v>
      </c>
      <c r="P1249" s="234" t="s">
        <v>6999</v>
      </c>
      <c r="Q1249" s="234"/>
      <c r="R1249" s="234" t="s">
        <v>451</v>
      </c>
      <c r="S1249" t="b">
        <v>0</v>
      </c>
      <c r="T1249" s="242"/>
      <c r="U1249" s="103">
        <v>50</v>
      </c>
      <c r="V1249" s="234" t="s">
        <v>272</v>
      </c>
      <c r="W1249" s="103">
        <v>150</v>
      </c>
      <c r="X1249" s="234" t="s">
        <v>272</v>
      </c>
      <c r="Y1249" s="242"/>
      <c r="Z1249" s="242"/>
      <c r="AA1249" s="103"/>
      <c r="AB1249" s="234" t="s">
        <v>7584</v>
      </c>
      <c r="AC1249" s="243">
        <v>44253.475972222222</v>
      </c>
      <c r="AD1249" s="234" t="s">
        <v>12763</v>
      </c>
      <c r="AE1249" s="235" t="s">
        <v>14699</v>
      </c>
      <c r="AF1249" s="237"/>
      <c r="AG1249" s="234" t="s">
        <v>482</v>
      </c>
      <c r="AH1249" s="241"/>
      <c r="AI1249" t="b">
        <v>1</v>
      </c>
      <c r="AJ1249" t="b">
        <v>0</v>
      </c>
      <c r="AK1249" s="234"/>
      <c r="AL1249" s="103"/>
      <c r="AM1249" t="b">
        <v>0</v>
      </c>
      <c r="AN1249" s="234"/>
      <c r="AO1249" s="103"/>
      <c r="AP1249" s="241"/>
      <c r="AQ1249" s="241"/>
      <c r="AR1249" s="241"/>
      <c r="AS1249" s="241"/>
      <c r="AT1249" s="234" t="s">
        <v>7058</v>
      </c>
      <c r="AU1249" s="234" t="s">
        <v>7085</v>
      </c>
      <c r="AV1249" t="b">
        <v>0</v>
      </c>
      <c r="AW1249" t="b">
        <v>0</v>
      </c>
      <c r="AX1249" s="241"/>
      <c r="AY1249" s="241"/>
      <c r="AZ1249" s="234"/>
      <c r="BA1249" s="234"/>
      <c r="BB1249" s="234"/>
      <c r="BC1249" t="b">
        <v>0</v>
      </c>
      <c r="BD1249" s="234" t="s">
        <v>7008</v>
      </c>
      <c r="BE1249" s="234" t="s">
        <v>7009</v>
      </c>
      <c r="BF1249" s="234" t="s">
        <v>7027</v>
      </c>
      <c r="BG1249" s="234" t="s">
        <v>7028</v>
      </c>
      <c r="BH1249" s="234" t="s">
        <v>55</v>
      </c>
      <c r="BI1249" s="243">
        <v>44573.40185185185</v>
      </c>
      <c r="BJ1249" s="234" t="s">
        <v>442</v>
      </c>
      <c r="BK1249" s="234" t="s">
        <v>451</v>
      </c>
      <c r="BL1249" s="234" t="s">
        <v>451</v>
      </c>
      <c r="BM1249" s="234" t="s">
        <v>451</v>
      </c>
      <c r="BN1249" s="241"/>
      <c r="BO1249" t="b">
        <v>0</v>
      </c>
      <c r="BP1249" t="b">
        <v>0</v>
      </c>
      <c r="BQ1249" t="b">
        <v>0</v>
      </c>
      <c r="BR1249" s="241"/>
      <c r="BS1249" s="241"/>
      <c r="BT1249" s="234" t="s">
        <v>7237</v>
      </c>
      <c r="BU1249" t="b">
        <v>0</v>
      </c>
      <c r="BV1249" s="103"/>
      <c r="BW1249" s="235" t="s">
        <v>14700</v>
      </c>
      <c r="BX1249" s="234" t="s">
        <v>14699</v>
      </c>
      <c r="BY1249" s="234" t="s">
        <v>56</v>
      </c>
      <c r="BZ1249" s="234" t="s">
        <v>7014</v>
      </c>
    </row>
    <row r="1250" spans="1:78" x14ac:dyDescent="0.25">
      <c r="A1250" s="5">
        <v>946</v>
      </c>
      <c r="B1250" s="234" t="s">
        <v>14701</v>
      </c>
      <c r="C1250" s="234" t="s">
        <v>14702</v>
      </c>
      <c r="D1250" s="234" t="s">
        <v>14703</v>
      </c>
      <c r="E1250" s="234" t="s">
        <v>14704</v>
      </c>
      <c r="F1250" s="234" t="s">
        <v>7156</v>
      </c>
      <c r="G1250" s="234" t="s">
        <v>7017</v>
      </c>
      <c r="H1250" s="234" t="s">
        <v>7856</v>
      </c>
      <c r="I1250" s="242"/>
      <c r="J1250" s="242">
        <v>44159</v>
      </c>
      <c r="K1250" s="234" t="s">
        <v>7430</v>
      </c>
      <c r="L1250" s="242">
        <v>44167</v>
      </c>
      <c r="M1250" s="234" t="s">
        <v>7179</v>
      </c>
      <c r="N1250" s="234" t="s">
        <v>14705</v>
      </c>
      <c r="O1250" s="234" t="s">
        <v>14706</v>
      </c>
      <c r="P1250" s="234" t="s">
        <v>6999</v>
      </c>
      <c r="Q1250" s="234"/>
      <c r="R1250" s="234" t="s">
        <v>451</v>
      </c>
      <c r="S1250" t="b">
        <v>0</v>
      </c>
      <c r="T1250" s="242"/>
      <c r="U1250" s="103">
        <v>30</v>
      </c>
      <c r="V1250" s="234" t="s">
        <v>272</v>
      </c>
      <c r="W1250" s="103">
        <v>30</v>
      </c>
      <c r="X1250" s="234" t="s">
        <v>272</v>
      </c>
      <c r="Y1250" s="242"/>
      <c r="Z1250" s="242"/>
      <c r="AA1250" s="103"/>
      <c r="AB1250" s="234" t="s">
        <v>14707</v>
      </c>
      <c r="AC1250" s="243">
        <v>44253.475960648146</v>
      </c>
      <c r="AD1250" s="234" t="s">
        <v>12763</v>
      </c>
      <c r="AE1250" s="235" t="s">
        <v>14708</v>
      </c>
      <c r="AF1250" s="237"/>
      <c r="AG1250" s="234" t="s">
        <v>436</v>
      </c>
      <c r="AH1250" s="241"/>
      <c r="AI1250" t="b">
        <v>1</v>
      </c>
      <c r="AJ1250" t="b">
        <v>0</v>
      </c>
      <c r="AK1250" s="234"/>
      <c r="AL1250" s="103"/>
      <c r="AM1250" t="b">
        <v>0</v>
      </c>
      <c r="AN1250" s="234"/>
      <c r="AO1250" s="103"/>
      <c r="AP1250" s="241"/>
      <c r="AQ1250" s="241"/>
      <c r="AR1250" s="241"/>
      <c r="AS1250" s="241"/>
      <c r="AT1250" s="234" t="s">
        <v>7005</v>
      </c>
      <c r="AU1250" s="234" t="s">
        <v>7085</v>
      </c>
      <c r="AV1250" t="b">
        <v>0</v>
      </c>
      <c r="AW1250" t="b">
        <v>0</v>
      </c>
      <c r="AX1250" s="241"/>
      <c r="AY1250" s="241"/>
      <c r="AZ1250" s="234"/>
      <c r="BA1250" s="234"/>
      <c r="BB1250" s="234"/>
      <c r="BC1250" t="b">
        <v>0</v>
      </c>
      <c r="BD1250" s="234" t="s">
        <v>7186</v>
      </c>
      <c r="BE1250" s="234" t="s">
        <v>7026</v>
      </c>
      <c r="BF1250" s="234" t="s">
        <v>7027</v>
      </c>
      <c r="BG1250" s="234" t="s">
        <v>7028</v>
      </c>
      <c r="BH1250" s="234" t="s">
        <v>55</v>
      </c>
      <c r="BI1250" s="243">
        <v>44573.40185185185</v>
      </c>
      <c r="BJ1250" s="234" t="s">
        <v>442</v>
      </c>
      <c r="BK1250" s="234" t="s">
        <v>451</v>
      </c>
      <c r="BL1250" s="234" t="s">
        <v>451</v>
      </c>
      <c r="BM1250" s="234" t="s">
        <v>451</v>
      </c>
      <c r="BN1250" s="241"/>
      <c r="BO1250" t="b">
        <v>0</v>
      </c>
      <c r="BP1250" t="b">
        <v>0</v>
      </c>
      <c r="BQ1250" t="b">
        <v>0</v>
      </c>
      <c r="BR1250" s="241"/>
      <c r="BS1250" s="241"/>
      <c r="BT1250" s="234" t="s">
        <v>7012</v>
      </c>
      <c r="BU1250" t="b">
        <v>0</v>
      </c>
      <c r="BV1250" s="103"/>
      <c r="BW1250" s="235" t="s">
        <v>14709</v>
      </c>
      <c r="BX1250" s="234" t="s">
        <v>14708</v>
      </c>
      <c r="BY1250" s="234" t="s">
        <v>56</v>
      </c>
      <c r="BZ1250" s="234" t="s">
        <v>7014</v>
      </c>
    </row>
    <row r="1251" spans="1:78" x14ac:dyDescent="0.25">
      <c r="A1251" s="5">
        <v>945</v>
      </c>
      <c r="B1251" s="234" t="s">
        <v>14710</v>
      </c>
      <c r="C1251" s="234" t="s">
        <v>14711</v>
      </c>
      <c r="D1251" s="234" t="s">
        <v>9917</v>
      </c>
      <c r="E1251" s="234" t="s">
        <v>11748</v>
      </c>
      <c r="F1251" s="234" t="s">
        <v>7156</v>
      </c>
      <c r="G1251" s="234" t="s">
        <v>7856</v>
      </c>
      <c r="H1251" s="234" t="s">
        <v>7018</v>
      </c>
      <c r="I1251" s="242"/>
      <c r="J1251" s="242">
        <v>44159</v>
      </c>
      <c r="K1251" s="234" t="s">
        <v>7430</v>
      </c>
      <c r="L1251" s="242">
        <v>44160</v>
      </c>
      <c r="M1251" s="234" t="s">
        <v>6996</v>
      </c>
      <c r="N1251" s="234" t="s">
        <v>9919</v>
      </c>
      <c r="O1251" s="234" t="s">
        <v>9920</v>
      </c>
      <c r="P1251" s="234" t="s">
        <v>6999</v>
      </c>
      <c r="Q1251" s="234"/>
      <c r="R1251" s="234" t="s">
        <v>451</v>
      </c>
      <c r="S1251" t="b">
        <v>0</v>
      </c>
      <c r="T1251" s="242"/>
      <c r="U1251" s="103">
        <v>30</v>
      </c>
      <c r="V1251" s="234" t="s">
        <v>272</v>
      </c>
      <c r="W1251" s="103">
        <v>30</v>
      </c>
      <c r="X1251" s="234" t="s">
        <v>272</v>
      </c>
      <c r="Y1251" s="242"/>
      <c r="Z1251" s="242"/>
      <c r="AA1251" s="103"/>
      <c r="AB1251" s="234" t="s">
        <v>9921</v>
      </c>
      <c r="AC1251" s="243">
        <v>44253.475925925923</v>
      </c>
      <c r="AD1251" s="234" t="s">
        <v>12763</v>
      </c>
      <c r="AE1251" s="235" t="s">
        <v>14712</v>
      </c>
      <c r="AF1251" s="237"/>
      <c r="AG1251" s="234" t="s">
        <v>482</v>
      </c>
      <c r="AH1251" s="241"/>
      <c r="AI1251" t="b">
        <v>1</v>
      </c>
      <c r="AJ1251" t="b">
        <v>0</v>
      </c>
      <c r="AK1251" s="234"/>
      <c r="AL1251" s="103"/>
      <c r="AM1251" t="b">
        <v>0</v>
      </c>
      <c r="AN1251" s="234"/>
      <c r="AO1251" s="103"/>
      <c r="AP1251" s="241"/>
      <c r="AQ1251" s="241"/>
      <c r="AR1251" s="241"/>
      <c r="AS1251" s="241"/>
      <c r="AT1251" s="234" t="s">
        <v>7005</v>
      </c>
      <c r="AU1251" s="234" t="s">
        <v>7085</v>
      </c>
      <c r="AV1251" t="b">
        <v>0</v>
      </c>
      <c r="AW1251" t="b">
        <v>0</v>
      </c>
      <c r="AX1251" s="241"/>
      <c r="AY1251" s="241"/>
      <c r="AZ1251" s="234"/>
      <c r="BA1251" s="234"/>
      <c r="BB1251" s="234"/>
      <c r="BC1251" t="b">
        <v>0</v>
      </c>
      <c r="BD1251" s="234" t="s">
        <v>7008</v>
      </c>
      <c r="BE1251" s="234" t="s">
        <v>7026</v>
      </c>
      <c r="BF1251" s="234" t="s">
        <v>7027</v>
      </c>
      <c r="BG1251" s="234" t="s">
        <v>7010</v>
      </c>
      <c r="BH1251" s="234" t="s">
        <v>55</v>
      </c>
      <c r="BI1251" s="243">
        <v>44573.40185185185</v>
      </c>
      <c r="BJ1251" s="234" t="s">
        <v>442</v>
      </c>
      <c r="BK1251" s="234" t="s">
        <v>451</v>
      </c>
      <c r="BL1251" s="234" t="s">
        <v>451</v>
      </c>
      <c r="BM1251" s="234" t="s">
        <v>451</v>
      </c>
      <c r="BN1251" s="241"/>
      <c r="BO1251" t="b">
        <v>0</v>
      </c>
      <c r="BP1251" t="b">
        <v>0</v>
      </c>
      <c r="BQ1251" t="b">
        <v>0</v>
      </c>
      <c r="BR1251" s="241"/>
      <c r="BS1251" s="241"/>
      <c r="BT1251" s="234" t="s">
        <v>7012</v>
      </c>
      <c r="BU1251" t="b">
        <v>0</v>
      </c>
      <c r="BV1251" s="103"/>
      <c r="BW1251" s="235" t="s">
        <v>14713</v>
      </c>
      <c r="BX1251" s="234" t="s">
        <v>14712</v>
      </c>
      <c r="BY1251" s="234" t="s">
        <v>56</v>
      </c>
      <c r="BZ1251" s="234" t="s">
        <v>7014</v>
      </c>
    </row>
    <row r="1252" spans="1:78" x14ac:dyDescent="0.25">
      <c r="A1252" s="5">
        <v>944</v>
      </c>
      <c r="B1252" s="234" t="s">
        <v>14714</v>
      </c>
      <c r="C1252" s="234" t="s">
        <v>14715</v>
      </c>
      <c r="D1252" s="234"/>
      <c r="E1252" s="234" t="s">
        <v>14716</v>
      </c>
      <c r="F1252" s="234" t="s">
        <v>7156</v>
      </c>
      <c r="G1252" s="234" t="s">
        <v>7018</v>
      </c>
      <c r="H1252" s="234" t="s">
        <v>7856</v>
      </c>
      <c r="I1252" s="242"/>
      <c r="J1252" s="242">
        <v>44148</v>
      </c>
      <c r="K1252" s="234" t="s">
        <v>7430</v>
      </c>
      <c r="L1252" s="242">
        <v>44154</v>
      </c>
      <c r="M1252" s="234" t="s">
        <v>7179</v>
      </c>
      <c r="N1252" s="234" t="s">
        <v>7430</v>
      </c>
      <c r="O1252" s="234" t="s">
        <v>14717</v>
      </c>
      <c r="P1252" s="234" t="s">
        <v>6999</v>
      </c>
      <c r="Q1252" s="234"/>
      <c r="R1252" s="234" t="s">
        <v>451</v>
      </c>
      <c r="S1252" t="b">
        <v>0</v>
      </c>
      <c r="T1252" s="242"/>
      <c r="U1252" s="103">
        <v>56</v>
      </c>
      <c r="V1252" s="234" t="s">
        <v>272</v>
      </c>
      <c r="W1252" s="103">
        <v>56</v>
      </c>
      <c r="X1252" s="234" t="s">
        <v>272</v>
      </c>
      <c r="Y1252" s="242"/>
      <c r="Z1252" s="242"/>
      <c r="AA1252" s="103"/>
      <c r="AB1252" s="234"/>
      <c r="AC1252" s="243">
        <v>44253.47587962963</v>
      </c>
      <c r="AD1252" s="234" t="s">
        <v>12763</v>
      </c>
      <c r="AE1252" s="235" t="s">
        <v>14718</v>
      </c>
      <c r="AF1252" s="237"/>
      <c r="AG1252" s="234" t="s">
        <v>482</v>
      </c>
      <c r="AH1252" s="241"/>
      <c r="AI1252" t="b">
        <v>1</v>
      </c>
      <c r="AJ1252" t="b">
        <v>0</v>
      </c>
      <c r="AK1252" s="234"/>
      <c r="AL1252" s="103"/>
      <c r="AM1252" t="b">
        <v>0</v>
      </c>
      <c r="AN1252" s="234"/>
      <c r="AO1252" s="103"/>
      <c r="AP1252" s="241"/>
      <c r="AQ1252" s="241"/>
      <c r="AR1252" s="241"/>
      <c r="AS1252" s="241"/>
      <c r="AT1252" s="234"/>
      <c r="AU1252" s="234" t="s">
        <v>7085</v>
      </c>
      <c r="AV1252" t="b">
        <v>0</v>
      </c>
      <c r="AW1252" t="b">
        <v>0</v>
      </c>
      <c r="AX1252" s="241"/>
      <c r="AY1252" s="241"/>
      <c r="AZ1252" s="234"/>
      <c r="BA1252" s="234"/>
      <c r="BB1252" s="234"/>
      <c r="BC1252" t="b">
        <v>1</v>
      </c>
      <c r="BD1252" s="234" t="s">
        <v>7186</v>
      </c>
      <c r="BE1252" s="234" t="s">
        <v>7026</v>
      </c>
      <c r="BF1252" s="234" t="s">
        <v>6972</v>
      </c>
      <c r="BG1252" s="234" t="s">
        <v>8373</v>
      </c>
      <c r="BH1252" s="234" t="s">
        <v>55</v>
      </c>
      <c r="BI1252" s="243">
        <v>44573.40184027778</v>
      </c>
      <c r="BJ1252" s="234" t="s">
        <v>442</v>
      </c>
      <c r="BK1252" s="234" t="s">
        <v>451</v>
      </c>
      <c r="BL1252" s="234" t="s">
        <v>451</v>
      </c>
      <c r="BM1252" s="234" t="s">
        <v>451</v>
      </c>
      <c r="BN1252" s="241"/>
      <c r="BO1252" t="b">
        <v>0</v>
      </c>
      <c r="BP1252" t="b">
        <v>0</v>
      </c>
      <c r="BQ1252" t="b">
        <v>0</v>
      </c>
      <c r="BR1252" s="241"/>
      <c r="BS1252" s="241"/>
      <c r="BT1252" s="234" t="s">
        <v>11632</v>
      </c>
      <c r="BU1252" t="b">
        <v>0</v>
      </c>
      <c r="BV1252" s="103"/>
      <c r="BW1252" s="235" t="s">
        <v>14719</v>
      </c>
      <c r="BX1252" s="234" t="s">
        <v>14718</v>
      </c>
      <c r="BY1252" s="234" t="s">
        <v>56</v>
      </c>
      <c r="BZ1252" s="234" t="s">
        <v>7014</v>
      </c>
    </row>
    <row r="1253" spans="1:78" x14ac:dyDescent="0.25">
      <c r="A1253" s="5">
        <v>943</v>
      </c>
      <c r="B1253" s="234" t="s">
        <v>14720</v>
      </c>
      <c r="C1253" s="234" t="s">
        <v>14721</v>
      </c>
      <c r="D1253" s="234"/>
      <c r="E1253" s="234" t="s">
        <v>14722</v>
      </c>
      <c r="F1253" s="234" t="s">
        <v>7156</v>
      </c>
      <c r="G1253" s="234" t="s">
        <v>7856</v>
      </c>
      <c r="H1253" s="234" t="s">
        <v>7018</v>
      </c>
      <c r="I1253" s="242"/>
      <c r="J1253" s="242">
        <v>44159</v>
      </c>
      <c r="K1253" s="234" t="s">
        <v>7430</v>
      </c>
      <c r="L1253" s="242">
        <v>44159</v>
      </c>
      <c r="M1253" s="234" t="s">
        <v>6996</v>
      </c>
      <c r="N1253" s="234" t="s">
        <v>9809</v>
      </c>
      <c r="O1253" s="234" t="s">
        <v>9810</v>
      </c>
      <c r="P1253" s="234" t="s">
        <v>6999</v>
      </c>
      <c r="Q1253" s="234"/>
      <c r="R1253" s="234" t="s">
        <v>451</v>
      </c>
      <c r="S1253" t="b">
        <v>0</v>
      </c>
      <c r="T1253" s="242"/>
      <c r="U1253" s="103">
        <v>3</v>
      </c>
      <c r="V1253" s="234" t="s">
        <v>272</v>
      </c>
      <c r="W1253" s="103">
        <v>3</v>
      </c>
      <c r="X1253" s="234" t="s">
        <v>272</v>
      </c>
      <c r="Y1253" s="242"/>
      <c r="Z1253" s="242"/>
      <c r="AA1253" s="103"/>
      <c r="AB1253" s="234"/>
      <c r="AC1253" s="243">
        <v>44253.475856481484</v>
      </c>
      <c r="AD1253" s="234" t="s">
        <v>12763</v>
      </c>
      <c r="AE1253" s="235" t="s">
        <v>14723</v>
      </c>
      <c r="AF1253" s="237"/>
      <c r="AG1253" s="234" t="s">
        <v>482</v>
      </c>
      <c r="AH1253" s="241"/>
      <c r="AI1253" t="b">
        <v>1</v>
      </c>
      <c r="AJ1253" t="b">
        <v>0</v>
      </c>
      <c r="AK1253" s="234"/>
      <c r="AL1253" s="103"/>
      <c r="AM1253" t="b">
        <v>0</v>
      </c>
      <c r="AN1253" s="234"/>
      <c r="AO1253" s="103"/>
      <c r="AP1253" s="241"/>
      <c r="AQ1253" s="241"/>
      <c r="AR1253" s="241"/>
      <c r="AS1253" s="241"/>
      <c r="AT1253" s="234"/>
      <c r="AU1253" s="234" t="s">
        <v>7085</v>
      </c>
      <c r="AV1253" t="b">
        <v>0</v>
      </c>
      <c r="AW1253" t="b">
        <v>0</v>
      </c>
      <c r="AX1253" s="241"/>
      <c r="AY1253" s="241"/>
      <c r="AZ1253" s="234"/>
      <c r="BA1253" s="234"/>
      <c r="BB1253" s="234"/>
      <c r="BC1253" t="b">
        <v>1</v>
      </c>
      <c r="BD1253" s="234" t="s">
        <v>7008</v>
      </c>
      <c r="BE1253" s="234" t="s">
        <v>7026</v>
      </c>
      <c r="BF1253" s="234" t="s">
        <v>7027</v>
      </c>
      <c r="BG1253" s="234" t="s">
        <v>7010</v>
      </c>
      <c r="BH1253" s="234" t="s">
        <v>55</v>
      </c>
      <c r="BI1253" s="243">
        <v>44573.40184027778</v>
      </c>
      <c r="BJ1253" s="234" t="s">
        <v>442</v>
      </c>
      <c r="BK1253" s="234" t="s">
        <v>451</v>
      </c>
      <c r="BL1253" s="234" t="s">
        <v>451</v>
      </c>
      <c r="BM1253" s="234" t="s">
        <v>451</v>
      </c>
      <c r="BN1253" s="241"/>
      <c r="BO1253" t="b">
        <v>0</v>
      </c>
      <c r="BP1253" t="b">
        <v>0</v>
      </c>
      <c r="BQ1253" t="b">
        <v>0</v>
      </c>
      <c r="BR1253" s="241"/>
      <c r="BS1253" s="241"/>
      <c r="BT1253" s="234" t="s">
        <v>7012</v>
      </c>
      <c r="BU1253" t="b">
        <v>0</v>
      </c>
      <c r="BV1253" s="103"/>
      <c r="BW1253" s="235" t="s">
        <v>14724</v>
      </c>
      <c r="BX1253" s="234" t="s">
        <v>14723</v>
      </c>
      <c r="BY1253" s="234" t="s">
        <v>56</v>
      </c>
      <c r="BZ1253" s="234" t="s">
        <v>7014</v>
      </c>
    </row>
    <row r="1254" spans="1:78" x14ac:dyDescent="0.25">
      <c r="A1254" s="5">
        <v>942</v>
      </c>
      <c r="B1254" s="234" t="s">
        <v>14725</v>
      </c>
      <c r="C1254" s="234" t="s">
        <v>14726</v>
      </c>
      <c r="D1254" s="234" t="s">
        <v>9917</v>
      </c>
      <c r="E1254" s="234" t="s">
        <v>11748</v>
      </c>
      <c r="F1254" s="234" t="s">
        <v>7156</v>
      </c>
      <c r="G1254" s="234" t="s">
        <v>7856</v>
      </c>
      <c r="H1254" s="234" t="s">
        <v>7018</v>
      </c>
      <c r="I1254" s="242"/>
      <c r="J1254" s="242">
        <v>44155</v>
      </c>
      <c r="K1254" s="234" t="s">
        <v>7430</v>
      </c>
      <c r="L1254" s="242">
        <v>44159</v>
      </c>
      <c r="M1254" s="234" t="s">
        <v>6996</v>
      </c>
      <c r="N1254" s="234" t="s">
        <v>9919</v>
      </c>
      <c r="O1254" s="234" t="s">
        <v>9920</v>
      </c>
      <c r="P1254" s="234" t="s">
        <v>6999</v>
      </c>
      <c r="Q1254" s="234"/>
      <c r="R1254" s="234" t="s">
        <v>451</v>
      </c>
      <c r="S1254" t="b">
        <v>0</v>
      </c>
      <c r="T1254" s="242"/>
      <c r="U1254" s="103">
        <v>10</v>
      </c>
      <c r="V1254" s="234" t="s">
        <v>272</v>
      </c>
      <c r="W1254" s="103">
        <v>10</v>
      </c>
      <c r="X1254" s="234" t="s">
        <v>272</v>
      </c>
      <c r="Y1254" s="242"/>
      <c r="Z1254" s="242"/>
      <c r="AA1254" s="103"/>
      <c r="AB1254" s="234" t="s">
        <v>9921</v>
      </c>
      <c r="AC1254" s="243">
        <v>44253.473935185182</v>
      </c>
      <c r="AD1254" s="234" t="s">
        <v>12763</v>
      </c>
      <c r="AE1254" s="235" t="s">
        <v>14727</v>
      </c>
      <c r="AF1254" s="237"/>
      <c r="AG1254" s="234" t="s">
        <v>482</v>
      </c>
      <c r="AH1254" s="241"/>
      <c r="AI1254" t="b">
        <v>1</v>
      </c>
      <c r="AJ1254" t="b">
        <v>0</v>
      </c>
      <c r="AK1254" s="234"/>
      <c r="AL1254" s="103"/>
      <c r="AM1254" t="b">
        <v>0</v>
      </c>
      <c r="AN1254" s="234"/>
      <c r="AO1254" s="103"/>
      <c r="AP1254" s="241"/>
      <c r="AQ1254" s="241"/>
      <c r="AR1254" s="241"/>
      <c r="AS1254" s="241"/>
      <c r="AT1254" s="234" t="s">
        <v>7005</v>
      </c>
      <c r="AU1254" s="234" t="s">
        <v>7085</v>
      </c>
      <c r="AV1254" t="b">
        <v>0</v>
      </c>
      <c r="AW1254" t="b">
        <v>0</v>
      </c>
      <c r="AX1254" s="241"/>
      <c r="AY1254" s="241"/>
      <c r="AZ1254" s="234"/>
      <c r="BA1254" s="234"/>
      <c r="BB1254" s="234"/>
      <c r="BC1254" t="b">
        <v>0</v>
      </c>
      <c r="BD1254" s="234" t="s">
        <v>7008</v>
      </c>
      <c r="BE1254" s="234" t="s">
        <v>7026</v>
      </c>
      <c r="BF1254" s="234" t="s">
        <v>7027</v>
      </c>
      <c r="BG1254" s="234" t="s">
        <v>7010</v>
      </c>
      <c r="BH1254" s="234" t="s">
        <v>55</v>
      </c>
      <c r="BI1254" s="243">
        <v>44573.40184027778</v>
      </c>
      <c r="BJ1254" s="234" t="s">
        <v>442</v>
      </c>
      <c r="BK1254" s="234" t="s">
        <v>451</v>
      </c>
      <c r="BL1254" s="234" t="s">
        <v>451</v>
      </c>
      <c r="BM1254" s="234" t="s">
        <v>451</v>
      </c>
      <c r="BN1254" s="241"/>
      <c r="BO1254" t="b">
        <v>0</v>
      </c>
      <c r="BP1254" t="b">
        <v>0</v>
      </c>
      <c r="BQ1254" t="b">
        <v>0</v>
      </c>
      <c r="BR1254" s="241"/>
      <c r="BS1254" s="241"/>
      <c r="BT1254" s="234" t="s">
        <v>7012</v>
      </c>
      <c r="BU1254" t="b">
        <v>0</v>
      </c>
      <c r="BV1254" s="103"/>
      <c r="BW1254" s="235" t="s">
        <v>14728</v>
      </c>
      <c r="BX1254" s="234" t="s">
        <v>14727</v>
      </c>
      <c r="BY1254" s="234" t="s">
        <v>56</v>
      </c>
      <c r="BZ1254" s="234" t="s">
        <v>7014</v>
      </c>
    </row>
    <row r="1255" spans="1:78" x14ac:dyDescent="0.25">
      <c r="A1255" s="5">
        <v>941</v>
      </c>
      <c r="B1255" s="234" t="s">
        <v>14729</v>
      </c>
      <c r="C1255" s="234" t="s">
        <v>14730</v>
      </c>
      <c r="D1255" s="234" t="s">
        <v>9359</v>
      </c>
      <c r="E1255" s="234" t="s">
        <v>14355</v>
      </c>
      <c r="F1255" s="234" t="s">
        <v>6993</v>
      </c>
      <c r="G1255" s="234" t="s">
        <v>7302</v>
      </c>
      <c r="H1255" s="234" t="s">
        <v>6994</v>
      </c>
      <c r="I1255" s="242"/>
      <c r="J1255" s="242">
        <v>44158</v>
      </c>
      <c r="K1255" s="234" t="s">
        <v>7430</v>
      </c>
      <c r="L1255" s="242">
        <v>44159</v>
      </c>
      <c r="M1255" s="234" t="s">
        <v>7066</v>
      </c>
      <c r="N1255" s="234" t="s">
        <v>9362</v>
      </c>
      <c r="O1255" s="234" t="s">
        <v>9363</v>
      </c>
      <c r="P1255" s="234" t="s">
        <v>6999</v>
      </c>
      <c r="Q1255" s="234"/>
      <c r="R1255" s="234" t="s">
        <v>451</v>
      </c>
      <c r="S1255" t="b">
        <v>0</v>
      </c>
      <c r="T1255" s="242"/>
      <c r="U1255" s="103">
        <v>2</v>
      </c>
      <c r="V1255" s="234" t="s">
        <v>272</v>
      </c>
      <c r="W1255" s="103">
        <v>2</v>
      </c>
      <c r="X1255" s="234" t="s">
        <v>272</v>
      </c>
      <c r="Y1255" s="242"/>
      <c r="Z1255" s="242"/>
      <c r="AA1255" s="103"/>
      <c r="AB1255" s="234" t="s">
        <v>9365</v>
      </c>
      <c r="AC1255" s="243">
        <v>44253.47388888889</v>
      </c>
      <c r="AD1255" s="234" t="s">
        <v>12763</v>
      </c>
      <c r="AE1255" s="235" t="s">
        <v>14731</v>
      </c>
      <c r="AF1255" s="237"/>
      <c r="AG1255" s="234" t="s">
        <v>482</v>
      </c>
      <c r="AH1255" s="241"/>
      <c r="AI1255" t="b">
        <v>1</v>
      </c>
      <c r="AJ1255" t="b">
        <v>0</v>
      </c>
      <c r="AK1255" s="234"/>
      <c r="AL1255" s="103"/>
      <c r="AM1255" t="b">
        <v>0</v>
      </c>
      <c r="AN1255" s="234"/>
      <c r="AO1255" s="103"/>
      <c r="AP1255" s="241"/>
      <c r="AQ1255" s="241"/>
      <c r="AR1255" s="241"/>
      <c r="AS1255" s="241"/>
      <c r="AT1255" s="234" t="s">
        <v>7005</v>
      </c>
      <c r="AU1255" s="234" t="s">
        <v>7085</v>
      </c>
      <c r="AV1255" t="b">
        <v>0</v>
      </c>
      <c r="AW1255" t="b">
        <v>0</v>
      </c>
      <c r="AX1255" s="241"/>
      <c r="AY1255" s="241"/>
      <c r="AZ1255" s="234"/>
      <c r="BA1255" s="234"/>
      <c r="BB1255" s="234"/>
      <c r="BC1255" t="b">
        <v>0</v>
      </c>
      <c r="BD1255" s="234" t="s">
        <v>7076</v>
      </c>
      <c r="BE1255" s="234" t="s">
        <v>7009</v>
      </c>
      <c r="BF1255" s="234" t="s">
        <v>7027</v>
      </c>
      <c r="BG1255" s="234" t="s">
        <v>8373</v>
      </c>
      <c r="BH1255" s="234" t="s">
        <v>55</v>
      </c>
      <c r="BI1255" s="243">
        <v>44573.402766203704</v>
      </c>
      <c r="BJ1255" s="234" t="s">
        <v>442</v>
      </c>
      <c r="BK1255" s="234" t="s">
        <v>451</v>
      </c>
      <c r="BL1255" s="234" t="s">
        <v>451</v>
      </c>
      <c r="BM1255" s="234" t="s">
        <v>451</v>
      </c>
      <c r="BN1255" s="241"/>
      <c r="BO1255" t="b">
        <v>0</v>
      </c>
      <c r="BP1255" t="b">
        <v>0</v>
      </c>
      <c r="BQ1255" t="b">
        <v>0</v>
      </c>
      <c r="BR1255" s="241"/>
      <c r="BS1255" s="241"/>
      <c r="BT1255" s="234" t="s">
        <v>7012</v>
      </c>
      <c r="BU1255" t="b">
        <v>0</v>
      </c>
      <c r="BV1255" s="103"/>
      <c r="BW1255" s="235" t="s">
        <v>14732</v>
      </c>
      <c r="BX1255" s="234" t="s">
        <v>14733</v>
      </c>
      <c r="BY1255" s="234" t="s">
        <v>56</v>
      </c>
      <c r="BZ1255" s="234" t="s">
        <v>7014</v>
      </c>
    </row>
    <row r="1256" spans="1:78" x14ac:dyDescent="0.25">
      <c r="A1256" s="5">
        <v>940</v>
      </c>
      <c r="B1256" s="234" t="s">
        <v>14734</v>
      </c>
      <c r="C1256" s="234" t="s">
        <v>14735</v>
      </c>
      <c r="D1256" s="234" t="s">
        <v>11753</v>
      </c>
      <c r="E1256" s="234" t="s">
        <v>11754</v>
      </c>
      <c r="F1256" s="234" t="s">
        <v>7156</v>
      </c>
      <c r="G1256" s="234" t="s">
        <v>7856</v>
      </c>
      <c r="H1256" s="234" t="s">
        <v>7018</v>
      </c>
      <c r="I1256" s="242"/>
      <c r="J1256" s="242">
        <v>44159</v>
      </c>
      <c r="K1256" s="234" t="s">
        <v>7430</v>
      </c>
      <c r="L1256" s="242">
        <v>44159</v>
      </c>
      <c r="M1256" s="234" t="s">
        <v>7159</v>
      </c>
      <c r="N1256" s="234" t="s">
        <v>11756</v>
      </c>
      <c r="O1256" s="234" t="s">
        <v>11898</v>
      </c>
      <c r="P1256" s="234" t="s">
        <v>6999</v>
      </c>
      <c r="Q1256" s="234"/>
      <c r="R1256" s="234" t="s">
        <v>451</v>
      </c>
      <c r="S1256" t="b">
        <v>0</v>
      </c>
      <c r="T1256" s="242"/>
      <c r="U1256" s="103">
        <v>1</v>
      </c>
      <c r="V1256" s="234" t="s">
        <v>272</v>
      </c>
      <c r="W1256" s="103">
        <v>1</v>
      </c>
      <c r="X1256" s="234" t="s">
        <v>272</v>
      </c>
      <c r="Y1256" s="242"/>
      <c r="Z1256" s="242"/>
      <c r="AA1256" s="103"/>
      <c r="AB1256" s="234" t="s">
        <v>11758</v>
      </c>
      <c r="AC1256" s="243">
        <v>44253.473854166667</v>
      </c>
      <c r="AD1256" s="234" t="s">
        <v>12763</v>
      </c>
      <c r="AE1256" s="235" t="s">
        <v>14736</v>
      </c>
      <c r="AF1256" s="237"/>
      <c r="AG1256" s="234" t="s">
        <v>482</v>
      </c>
      <c r="AH1256" s="241"/>
      <c r="AI1256" t="b">
        <v>1</v>
      </c>
      <c r="AJ1256" t="b">
        <v>0</v>
      </c>
      <c r="AK1256" s="234"/>
      <c r="AL1256" s="103"/>
      <c r="AM1256" t="b">
        <v>0</v>
      </c>
      <c r="AN1256" s="234"/>
      <c r="AO1256" s="103"/>
      <c r="AP1256" s="241"/>
      <c r="AQ1256" s="241"/>
      <c r="AR1256" s="241"/>
      <c r="AS1256" s="241"/>
      <c r="AT1256" s="234" t="s">
        <v>7005</v>
      </c>
      <c r="AU1256" s="234" t="s">
        <v>7085</v>
      </c>
      <c r="AV1256" t="b">
        <v>0</v>
      </c>
      <c r="AW1256" t="b">
        <v>0</v>
      </c>
      <c r="AX1256" s="241"/>
      <c r="AY1256" s="241"/>
      <c r="AZ1256" s="234"/>
      <c r="BA1256" s="234"/>
      <c r="BB1256" s="234"/>
      <c r="BC1256" t="b">
        <v>0</v>
      </c>
      <c r="BD1256" s="234" t="s">
        <v>7170</v>
      </c>
      <c r="BE1256" s="234" t="s">
        <v>7026</v>
      </c>
      <c r="BF1256" s="234" t="s">
        <v>7027</v>
      </c>
      <c r="BG1256" s="234" t="s">
        <v>7010</v>
      </c>
      <c r="BH1256" s="234" t="s">
        <v>55</v>
      </c>
      <c r="BI1256" s="243">
        <v>44573.401828703703</v>
      </c>
      <c r="BJ1256" s="234" t="s">
        <v>442</v>
      </c>
      <c r="BK1256" s="234" t="s">
        <v>451</v>
      </c>
      <c r="BL1256" s="234" t="s">
        <v>451</v>
      </c>
      <c r="BM1256" s="234" t="s">
        <v>451</v>
      </c>
      <c r="BN1256" s="241"/>
      <c r="BO1256" t="b">
        <v>0</v>
      </c>
      <c r="BP1256" t="b">
        <v>0</v>
      </c>
      <c r="BQ1256" t="b">
        <v>0</v>
      </c>
      <c r="BR1256" s="241"/>
      <c r="BS1256" s="241"/>
      <c r="BT1256" s="234" t="s">
        <v>7012</v>
      </c>
      <c r="BU1256" t="b">
        <v>0</v>
      </c>
      <c r="BV1256" s="103"/>
      <c r="BW1256" s="235" t="s">
        <v>14737</v>
      </c>
      <c r="BX1256" s="234" t="s">
        <v>14736</v>
      </c>
      <c r="BY1256" s="234" t="s">
        <v>56</v>
      </c>
      <c r="BZ1256" s="234" t="s">
        <v>7014</v>
      </c>
    </row>
    <row r="1257" spans="1:78" x14ac:dyDescent="0.25">
      <c r="A1257" s="5">
        <v>939</v>
      </c>
      <c r="B1257" s="234" t="s">
        <v>14738</v>
      </c>
      <c r="C1257" s="234" t="s">
        <v>14739</v>
      </c>
      <c r="D1257" s="234" t="s">
        <v>12852</v>
      </c>
      <c r="E1257" s="234" t="s">
        <v>12852</v>
      </c>
      <c r="F1257" s="234" t="s">
        <v>7156</v>
      </c>
      <c r="G1257" s="234" t="s">
        <v>7856</v>
      </c>
      <c r="H1257" s="234" t="s">
        <v>7018</v>
      </c>
      <c r="I1257" s="242"/>
      <c r="J1257" s="242">
        <v>44158</v>
      </c>
      <c r="K1257" s="234" t="s">
        <v>7430</v>
      </c>
      <c r="L1257" s="242">
        <v>44159</v>
      </c>
      <c r="M1257" s="234" t="s">
        <v>6996</v>
      </c>
      <c r="N1257" s="234" t="s">
        <v>11657</v>
      </c>
      <c r="O1257" s="234" t="s">
        <v>11658</v>
      </c>
      <c r="P1257" s="234" t="s">
        <v>6999</v>
      </c>
      <c r="Q1257" s="234"/>
      <c r="R1257" s="234" t="s">
        <v>451</v>
      </c>
      <c r="S1257" t="b">
        <v>0</v>
      </c>
      <c r="T1257" s="242"/>
      <c r="U1257" s="103">
        <v>1</v>
      </c>
      <c r="V1257" s="234" t="s">
        <v>272</v>
      </c>
      <c r="W1257" s="103">
        <v>1</v>
      </c>
      <c r="X1257" s="234" t="s">
        <v>272</v>
      </c>
      <c r="Y1257" s="242"/>
      <c r="Z1257" s="242"/>
      <c r="AA1257" s="103"/>
      <c r="AB1257" s="234" t="s">
        <v>12853</v>
      </c>
      <c r="AC1257" s="243">
        <v>44253.47383101852</v>
      </c>
      <c r="AD1257" s="234" t="s">
        <v>12763</v>
      </c>
      <c r="AE1257" s="235" t="s">
        <v>14740</v>
      </c>
      <c r="AF1257" s="237"/>
      <c r="AG1257" s="234" t="s">
        <v>482</v>
      </c>
      <c r="AH1257" s="241"/>
      <c r="AI1257" t="b">
        <v>1</v>
      </c>
      <c r="AJ1257" t="b">
        <v>0</v>
      </c>
      <c r="AK1257" s="234"/>
      <c r="AL1257" s="103"/>
      <c r="AM1257" t="b">
        <v>0</v>
      </c>
      <c r="AN1257" s="234"/>
      <c r="AO1257" s="103"/>
      <c r="AP1257" s="241"/>
      <c r="AQ1257" s="241"/>
      <c r="AR1257" s="241"/>
      <c r="AS1257" s="241"/>
      <c r="AT1257" s="234"/>
      <c r="AU1257" s="234" t="s">
        <v>7085</v>
      </c>
      <c r="AV1257" t="b">
        <v>0</v>
      </c>
      <c r="AW1257" t="b">
        <v>0</v>
      </c>
      <c r="AX1257" s="241"/>
      <c r="AY1257" s="241"/>
      <c r="AZ1257" s="234"/>
      <c r="BA1257" s="234"/>
      <c r="BB1257" s="234"/>
      <c r="BC1257" t="b">
        <v>0</v>
      </c>
      <c r="BD1257" s="234" t="s">
        <v>7008</v>
      </c>
      <c r="BE1257" s="234" t="s">
        <v>7026</v>
      </c>
      <c r="BF1257" s="234" t="s">
        <v>7027</v>
      </c>
      <c r="BG1257" s="234" t="s">
        <v>7010</v>
      </c>
      <c r="BH1257" s="234" t="s">
        <v>55</v>
      </c>
      <c r="BI1257" s="243">
        <v>44573.401828703703</v>
      </c>
      <c r="BJ1257" s="234" t="s">
        <v>442</v>
      </c>
      <c r="BK1257" s="234" t="s">
        <v>451</v>
      </c>
      <c r="BL1257" s="234" t="s">
        <v>451</v>
      </c>
      <c r="BM1257" s="234" t="s">
        <v>451</v>
      </c>
      <c r="BN1257" s="241"/>
      <c r="BO1257" t="b">
        <v>0</v>
      </c>
      <c r="BP1257" t="b">
        <v>0</v>
      </c>
      <c r="BQ1257" t="b">
        <v>0</v>
      </c>
      <c r="BR1257" s="241"/>
      <c r="BS1257" s="241"/>
      <c r="BT1257" s="234" t="s">
        <v>7012</v>
      </c>
      <c r="BU1257" t="b">
        <v>0</v>
      </c>
      <c r="BV1257" s="103"/>
      <c r="BW1257" s="235" t="s">
        <v>14741</v>
      </c>
      <c r="BX1257" s="234" t="s">
        <v>14740</v>
      </c>
      <c r="BY1257" s="234" t="s">
        <v>56</v>
      </c>
      <c r="BZ1257" s="234" t="s">
        <v>7014</v>
      </c>
    </row>
    <row r="1258" spans="1:78" x14ac:dyDescent="0.25">
      <c r="A1258" s="5">
        <v>938</v>
      </c>
      <c r="B1258" s="234" t="s">
        <v>14742</v>
      </c>
      <c r="C1258" s="234" t="s">
        <v>14743</v>
      </c>
      <c r="D1258" s="234" t="s">
        <v>11523</v>
      </c>
      <c r="E1258" s="234" t="s">
        <v>11524</v>
      </c>
      <c r="F1258" s="234" t="s">
        <v>7156</v>
      </c>
      <c r="G1258" s="234" t="s">
        <v>7856</v>
      </c>
      <c r="H1258" s="234" t="s">
        <v>7018</v>
      </c>
      <c r="I1258" s="242"/>
      <c r="J1258" s="242">
        <v>44158</v>
      </c>
      <c r="K1258" s="234" t="s">
        <v>7430</v>
      </c>
      <c r="L1258" s="242">
        <v>44159</v>
      </c>
      <c r="M1258" s="234" t="s">
        <v>9952</v>
      </c>
      <c r="N1258" s="234" t="s">
        <v>11526</v>
      </c>
      <c r="O1258" s="234" t="s">
        <v>11527</v>
      </c>
      <c r="P1258" s="234" t="s">
        <v>6999</v>
      </c>
      <c r="Q1258" s="234"/>
      <c r="R1258" s="234" t="s">
        <v>451</v>
      </c>
      <c r="S1258" t="b">
        <v>0</v>
      </c>
      <c r="T1258" s="242"/>
      <c r="U1258" s="103">
        <v>10</v>
      </c>
      <c r="V1258" s="234" t="s">
        <v>272</v>
      </c>
      <c r="W1258" s="103">
        <v>10</v>
      </c>
      <c r="X1258" s="234" t="s">
        <v>272</v>
      </c>
      <c r="Y1258" s="242"/>
      <c r="Z1258" s="242"/>
      <c r="AA1258" s="103"/>
      <c r="AB1258" s="234" t="s">
        <v>11528</v>
      </c>
      <c r="AC1258" s="243">
        <v>44253.47378472222</v>
      </c>
      <c r="AD1258" s="234" t="s">
        <v>12763</v>
      </c>
      <c r="AE1258" s="235" t="s">
        <v>14744</v>
      </c>
      <c r="AF1258" s="237"/>
      <c r="AG1258" s="234" t="s">
        <v>482</v>
      </c>
      <c r="AH1258" s="241"/>
      <c r="AI1258" t="b">
        <v>1</v>
      </c>
      <c r="AJ1258" t="b">
        <v>0</v>
      </c>
      <c r="AK1258" s="234"/>
      <c r="AL1258" s="103"/>
      <c r="AM1258" t="b">
        <v>0</v>
      </c>
      <c r="AN1258" s="234"/>
      <c r="AO1258" s="103"/>
      <c r="AP1258" s="241"/>
      <c r="AQ1258" s="241"/>
      <c r="AR1258" s="241"/>
      <c r="AS1258" s="241"/>
      <c r="AT1258" s="234" t="s">
        <v>7166</v>
      </c>
      <c r="AU1258" s="234" t="s">
        <v>7085</v>
      </c>
      <c r="AV1258" t="b">
        <v>0</v>
      </c>
      <c r="AW1258" t="b">
        <v>0</v>
      </c>
      <c r="AX1258" s="241"/>
      <c r="AY1258" s="241"/>
      <c r="AZ1258" s="234"/>
      <c r="BA1258" s="234"/>
      <c r="BB1258" s="234"/>
      <c r="BC1258" t="b">
        <v>0</v>
      </c>
      <c r="BD1258" s="234" t="s">
        <v>9959</v>
      </c>
      <c r="BE1258" s="234" t="s">
        <v>7026</v>
      </c>
      <c r="BF1258" s="234" t="s">
        <v>7027</v>
      </c>
      <c r="BG1258" s="234" t="s">
        <v>7010</v>
      </c>
      <c r="BH1258" s="234" t="s">
        <v>55</v>
      </c>
      <c r="BI1258" s="243">
        <v>44573.401817129627</v>
      </c>
      <c r="BJ1258" s="234" t="s">
        <v>442</v>
      </c>
      <c r="BK1258" s="234" t="s">
        <v>451</v>
      </c>
      <c r="BL1258" s="234" t="s">
        <v>451</v>
      </c>
      <c r="BM1258" s="234" t="s">
        <v>451</v>
      </c>
      <c r="BN1258" s="241"/>
      <c r="BO1258" t="b">
        <v>0</v>
      </c>
      <c r="BP1258" t="b">
        <v>0</v>
      </c>
      <c r="BQ1258" t="b">
        <v>0</v>
      </c>
      <c r="BR1258" s="241"/>
      <c r="BS1258" s="241"/>
      <c r="BT1258" s="234" t="s">
        <v>7012</v>
      </c>
      <c r="BU1258" t="b">
        <v>0</v>
      </c>
      <c r="BV1258" s="103"/>
      <c r="BW1258" s="235" t="s">
        <v>14745</v>
      </c>
      <c r="BX1258" s="234" t="s">
        <v>14744</v>
      </c>
      <c r="BY1258" s="234" t="s">
        <v>56</v>
      </c>
      <c r="BZ1258" s="234" t="s">
        <v>7014</v>
      </c>
    </row>
    <row r="1259" spans="1:78" x14ac:dyDescent="0.25">
      <c r="A1259" s="5">
        <v>937</v>
      </c>
      <c r="B1259" s="234" t="s">
        <v>14746</v>
      </c>
      <c r="C1259" s="234" t="s">
        <v>14747</v>
      </c>
      <c r="D1259" s="234"/>
      <c r="E1259" s="234" t="s">
        <v>14748</v>
      </c>
      <c r="F1259" s="234" t="s">
        <v>6993</v>
      </c>
      <c r="G1259" s="234" t="s">
        <v>7034</v>
      </c>
      <c r="H1259" s="234" t="s">
        <v>7034</v>
      </c>
      <c r="I1259" s="242"/>
      <c r="J1259" s="242">
        <v>44158</v>
      </c>
      <c r="K1259" s="234" t="s">
        <v>7430</v>
      </c>
      <c r="L1259" s="242">
        <v>44159</v>
      </c>
      <c r="M1259" s="234" t="s">
        <v>8630</v>
      </c>
      <c r="N1259" s="234" t="s">
        <v>7430</v>
      </c>
      <c r="O1259" s="234" t="s">
        <v>14749</v>
      </c>
      <c r="P1259" s="234" t="s">
        <v>6999</v>
      </c>
      <c r="Q1259" s="234"/>
      <c r="R1259" s="234" t="s">
        <v>451</v>
      </c>
      <c r="S1259" t="b">
        <v>0</v>
      </c>
      <c r="T1259" s="242"/>
      <c r="U1259" s="103">
        <v>2</v>
      </c>
      <c r="V1259" s="234" t="s">
        <v>272</v>
      </c>
      <c r="W1259" s="103">
        <v>2</v>
      </c>
      <c r="X1259" s="234" t="s">
        <v>272</v>
      </c>
      <c r="Y1259" s="242"/>
      <c r="Z1259" s="242"/>
      <c r="AA1259" s="103"/>
      <c r="AB1259" s="234"/>
      <c r="AC1259" s="243">
        <v>44253.473761574074</v>
      </c>
      <c r="AD1259" s="234" t="s">
        <v>12763</v>
      </c>
      <c r="AE1259" s="235" t="s">
        <v>14750</v>
      </c>
      <c r="AF1259" s="237"/>
      <c r="AG1259" s="234" t="s">
        <v>482</v>
      </c>
      <c r="AH1259" s="241"/>
      <c r="AI1259" t="b">
        <v>1</v>
      </c>
      <c r="AJ1259" t="b">
        <v>0</v>
      </c>
      <c r="AK1259" s="234"/>
      <c r="AL1259" s="103"/>
      <c r="AM1259" t="b">
        <v>0</v>
      </c>
      <c r="AN1259" s="234"/>
      <c r="AO1259" s="103"/>
      <c r="AP1259" s="241"/>
      <c r="AQ1259" s="241"/>
      <c r="AR1259" s="241"/>
      <c r="AS1259" s="241"/>
      <c r="AT1259" s="234"/>
      <c r="AU1259" s="234" t="s">
        <v>7085</v>
      </c>
      <c r="AV1259" t="b">
        <v>0</v>
      </c>
      <c r="AW1259" t="b">
        <v>0</v>
      </c>
      <c r="AX1259" s="241"/>
      <c r="AY1259" s="241"/>
      <c r="AZ1259" s="234"/>
      <c r="BA1259" s="234"/>
      <c r="BB1259" s="234"/>
      <c r="BC1259" t="b">
        <v>1</v>
      </c>
      <c r="BD1259" s="234" t="s">
        <v>12942</v>
      </c>
      <c r="BE1259" s="234" t="s">
        <v>7045</v>
      </c>
      <c r="BF1259" s="234" t="s">
        <v>6972</v>
      </c>
      <c r="BG1259" s="234" t="s">
        <v>7010</v>
      </c>
      <c r="BH1259" s="234" t="s">
        <v>55</v>
      </c>
      <c r="BI1259" s="243">
        <v>44573.401817129627</v>
      </c>
      <c r="BJ1259" s="234" t="s">
        <v>442</v>
      </c>
      <c r="BK1259" s="234" t="s">
        <v>451</v>
      </c>
      <c r="BL1259" s="234" t="s">
        <v>451</v>
      </c>
      <c r="BM1259" s="234" t="s">
        <v>451</v>
      </c>
      <c r="BN1259" s="241"/>
      <c r="BO1259" t="b">
        <v>0</v>
      </c>
      <c r="BP1259" t="b">
        <v>0</v>
      </c>
      <c r="BQ1259" t="b">
        <v>0</v>
      </c>
      <c r="BR1259" s="241"/>
      <c r="BS1259" s="241"/>
      <c r="BT1259" s="234" t="s">
        <v>7012</v>
      </c>
      <c r="BU1259" t="b">
        <v>0</v>
      </c>
      <c r="BV1259" s="103"/>
      <c r="BW1259" s="235" t="s">
        <v>14751</v>
      </c>
      <c r="BX1259" s="234" t="s">
        <v>14750</v>
      </c>
      <c r="BY1259" s="234" t="s">
        <v>56</v>
      </c>
      <c r="BZ1259" s="234" t="s">
        <v>7014</v>
      </c>
    </row>
    <row r="1260" spans="1:78" x14ac:dyDescent="0.25">
      <c r="A1260" s="5">
        <v>936</v>
      </c>
      <c r="B1260" s="234" t="s">
        <v>14752</v>
      </c>
      <c r="C1260" s="234" t="s">
        <v>14753</v>
      </c>
      <c r="D1260" s="234"/>
      <c r="E1260" s="234" t="s">
        <v>12399</v>
      </c>
      <c r="F1260" s="234" t="s">
        <v>7156</v>
      </c>
      <c r="G1260" s="234" t="s">
        <v>7856</v>
      </c>
      <c r="H1260" s="234" t="s">
        <v>7018</v>
      </c>
      <c r="I1260" s="242"/>
      <c r="J1260" s="242">
        <v>44158</v>
      </c>
      <c r="K1260" s="234" t="s">
        <v>7430</v>
      </c>
      <c r="L1260" s="242">
        <v>44159</v>
      </c>
      <c r="M1260" s="234" t="s">
        <v>7159</v>
      </c>
      <c r="N1260" s="234" t="s">
        <v>7430</v>
      </c>
      <c r="O1260" s="234" t="s">
        <v>12401</v>
      </c>
      <c r="P1260" s="234" t="s">
        <v>6999</v>
      </c>
      <c r="Q1260" s="234"/>
      <c r="R1260" s="234" t="s">
        <v>451</v>
      </c>
      <c r="S1260" t="b">
        <v>0</v>
      </c>
      <c r="T1260" s="242"/>
      <c r="U1260" s="103">
        <v>1</v>
      </c>
      <c r="V1260" s="234" t="s">
        <v>272</v>
      </c>
      <c r="W1260" s="103">
        <v>1</v>
      </c>
      <c r="X1260" s="234" t="s">
        <v>272</v>
      </c>
      <c r="Y1260" s="242"/>
      <c r="Z1260" s="242"/>
      <c r="AA1260" s="103"/>
      <c r="AB1260" s="234"/>
      <c r="AC1260" s="243">
        <v>44253.473738425928</v>
      </c>
      <c r="AD1260" s="234" t="s">
        <v>12763</v>
      </c>
      <c r="AE1260" s="235" t="s">
        <v>14754</v>
      </c>
      <c r="AF1260" s="237"/>
      <c r="AG1260" s="234" t="s">
        <v>482</v>
      </c>
      <c r="AH1260" s="241"/>
      <c r="AI1260" t="b">
        <v>1</v>
      </c>
      <c r="AJ1260" t="b">
        <v>0</v>
      </c>
      <c r="AK1260" s="234"/>
      <c r="AL1260" s="103"/>
      <c r="AM1260" t="b">
        <v>0</v>
      </c>
      <c r="AN1260" s="234"/>
      <c r="AO1260" s="103"/>
      <c r="AP1260" s="241"/>
      <c r="AQ1260" s="241"/>
      <c r="AR1260" s="241"/>
      <c r="AS1260" s="241"/>
      <c r="AT1260" s="234" t="s">
        <v>7005</v>
      </c>
      <c r="AU1260" s="234" t="s">
        <v>7085</v>
      </c>
      <c r="AV1260" t="b">
        <v>0</v>
      </c>
      <c r="AW1260" t="b">
        <v>0</v>
      </c>
      <c r="AX1260" s="241"/>
      <c r="AY1260" s="241"/>
      <c r="AZ1260" s="234"/>
      <c r="BA1260" s="234"/>
      <c r="BB1260" s="234"/>
      <c r="BC1260" t="b">
        <v>1</v>
      </c>
      <c r="BD1260" s="234" t="s">
        <v>7170</v>
      </c>
      <c r="BE1260" s="234" t="s">
        <v>7026</v>
      </c>
      <c r="BF1260" s="234" t="s">
        <v>7027</v>
      </c>
      <c r="BG1260" s="234" t="s">
        <v>7010</v>
      </c>
      <c r="BH1260" s="234" t="s">
        <v>55</v>
      </c>
      <c r="BI1260" s="243">
        <v>44573.401817129627</v>
      </c>
      <c r="BJ1260" s="234" t="s">
        <v>442</v>
      </c>
      <c r="BK1260" s="234" t="s">
        <v>451</v>
      </c>
      <c r="BL1260" s="234" t="s">
        <v>451</v>
      </c>
      <c r="BM1260" s="234" t="s">
        <v>451</v>
      </c>
      <c r="BN1260" s="241"/>
      <c r="BO1260" t="b">
        <v>0</v>
      </c>
      <c r="BP1260" t="b">
        <v>0</v>
      </c>
      <c r="BQ1260" t="b">
        <v>0</v>
      </c>
      <c r="BR1260" s="241"/>
      <c r="BS1260" s="241"/>
      <c r="BT1260" s="234" t="s">
        <v>7012</v>
      </c>
      <c r="BU1260" t="b">
        <v>0</v>
      </c>
      <c r="BV1260" s="103"/>
      <c r="BW1260" s="235" t="s">
        <v>14755</v>
      </c>
      <c r="BX1260" s="234" t="s">
        <v>14754</v>
      </c>
      <c r="BY1260" s="234" t="s">
        <v>56</v>
      </c>
      <c r="BZ1260" s="234" t="s">
        <v>7014</v>
      </c>
    </row>
    <row r="1261" spans="1:78" x14ac:dyDescent="0.25">
      <c r="A1261" s="5">
        <v>935</v>
      </c>
      <c r="B1261" s="234" t="s">
        <v>12298</v>
      </c>
      <c r="C1261" s="234" t="s">
        <v>14756</v>
      </c>
      <c r="D1261" s="234"/>
      <c r="E1261" s="234" t="s">
        <v>14757</v>
      </c>
      <c r="F1261" s="234" t="s">
        <v>7156</v>
      </c>
      <c r="G1261" s="234" t="s">
        <v>7856</v>
      </c>
      <c r="H1261" s="234" t="s">
        <v>7018</v>
      </c>
      <c r="I1261" s="242"/>
      <c r="J1261" s="242">
        <v>44158</v>
      </c>
      <c r="K1261" s="234" t="s">
        <v>7430</v>
      </c>
      <c r="L1261" s="242">
        <v>44159</v>
      </c>
      <c r="M1261" s="234" t="s">
        <v>10614</v>
      </c>
      <c r="N1261" s="234" t="s">
        <v>7430</v>
      </c>
      <c r="O1261" s="234" t="s">
        <v>14758</v>
      </c>
      <c r="P1261" s="234" t="s">
        <v>6999</v>
      </c>
      <c r="Q1261" s="234"/>
      <c r="R1261" s="234" t="s">
        <v>451</v>
      </c>
      <c r="S1261" t="b">
        <v>0</v>
      </c>
      <c r="T1261" s="242"/>
      <c r="U1261" s="103">
        <v>1</v>
      </c>
      <c r="V1261" s="234" t="s">
        <v>272</v>
      </c>
      <c r="W1261" s="103">
        <v>1</v>
      </c>
      <c r="X1261" s="234" t="s">
        <v>272</v>
      </c>
      <c r="Y1261" s="242"/>
      <c r="Z1261" s="242"/>
      <c r="AA1261" s="103"/>
      <c r="AB1261" s="234"/>
      <c r="AC1261" s="243">
        <v>44253.473703703705</v>
      </c>
      <c r="AD1261" s="234" t="s">
        <v>12763</v>
      </c>
      <c r="AE1261" s="235" t="s">
        <v>14759</v>
      </c>
      <c r="AF1261" s="237"/>
      <c r="AG1261" s="234" t="s">
        <v>482</v>
      </c>
      <c r="AH1261" s="241"/>
      <c r="AI1261" t="b">
        <v>1</v>
      </c>
      <c r="AJ1261" t="b">
        <v>0</v>
      </c>
      <c r="AK1261" s="234"/>
      <c r="AL1261" s="103"/>
      <c r="AM1261" t="b">
        <v>0</v>
      </c>
      <c r="AN1261" s="234"/>
      <c r="AO1261" s="103"/>
      <c r="AP1261" s="241"/>
      <c r="AQ1261" s="241"/>
      <c r="AR1261" s="241"/>
      <c r="AS1261" s="241"/>
      <c r="AT1261" s="234"/>
      <c r="AU1261" s="234" t="s">
        <v>7085</v>
      </c>
      <c r="AV1261" t="b">
        <v>0</v>
      </c>
      <c r="AW1261" t="b">
        <v>0</v>
      </c>
      <c r="AX1261" s="241"/>
      <c r="AY1261" s="241"/>
      <c r="AZ1261" s="234"/>
      <c r="BA1261" s="234"/>
      <c r="BB1261" s="234"/>
      <c r="BC1261" t="b">
        <v>1</v>
      </c>
      <c r="BD1261" s="234" t="s">
        <v>10619</v>
      </c>
      <c r="BE1261" s="234" t="s">
        <v>7026</v>
      </c>
      <c r="BF1261" s="234" t="s">
        <v>7027</v>
      </c>
      <c r="BG1261" s="234" t="s">
        <v>7010</v>
      </c>
      <c r="BH1261" s="234" t="s">
        <v>55</v>
      </c>
      <c r="BI1261" s="243">
        <v>44573.401805555557</v>
      </c>
      <c r="BJ1261" s="234" t="s">
        <v>442</v>
      </c>
      <c r="BK1261" s="234" t="s">
        <v>451</v>
      </c>
      <c r="BL1261" s="234" t="s">
        <v>451</v>
      </c>
      <c r="BM1261" s="234" t="s">
        <v>451</v>
      </c>
      <c r="BN1261" s="241"/>
      <c r="BO1261" t="b">
        <v>0</v>
      </c>
      <c r="BP1261" t="b">
        <v>0</v>
      </c>
      <c r="BQ1261" t="b">
        <v>0</v>
      </c>
      <c r="BR1261" s="241"/>
      <c r="BS1261" s="241"/>
      <c r="BT1261" s="234" t="s">
        <v>7012</v>
      </c>
      <c r="BU1261" t="b">
        <v>0</v>
      </c>
      <c r="BV1261" s="103"/>
      <c r="BW1261" s="235" t="s">
        <v>14760</v>
      </c>
      <c r="BX1261" s="234" t="s">
        <v>14759</v>
      </c>
      <c r="BY1261" s="234" t="s">
        <v>56</v>
      </c>
      <c r="BZ1261" s="234" t="s">
        <v>7014</v>
      </c>
    </row>
    <row r="1262" spans="1:78" x14ac:dyDescent="0.25">
      <c r="A1262" s="5">
        <v>934</v>
      </c>
      <c r="B1262" s="234" t="s">
        <v>14761</v>
      </c>
      <c r="C1262" s="234" t="s">
        <v>14762</v>
      </c>
      <c r="D1262" s="234"/>
      <c r="E1262" s="234" t="s">
        <v>14103</v>
      </c>
      <c r="F1262" s="234" t="s">
        <v>6993</v>
      </c>
      <c r="G1262" s="234" t="s">
        <v>10404</v>
      </c>
      <c r="H1262" s="234" t="s">
        <v>6994</v>
      </c>
      <c r="I1262" s="242"/>
      <c r="J1262" s="242">
        <v>44158</v>
      </c>
      <c r="K1262" s="234" t="s">
        <v>7430</v>
      </c>
      <c r="L1262" s="242">
        <v>44161</v>
      </c>
      <c r="M1262" s="234" t="s">
        <v>6996</v>
      </c>
      <c r="N1262" s="234" t="s">
        <v>14104</v>
      </c>
      <c r="O1262" s="234" t="s">
        <v>14105</v>
      </c>
      <c r="P1262" s="234" t="s">
        <v>6999</v>
      </c>
      <c r="Q1262" s="234"/>
      <c r="R1262" s="234" t="s">
        <v>451</v>
      </c>
      <c r="S1262" t="b">
        <v>0</v>
      </c>
      <c r="T1262" s="242"/>
      <c r="U1262" s="103">
        <v>5</v>
      </c>
      <c r="V1262" s="234" t="s">
        <v>272</v>
      </c>
      <c r="W1262" s="103">
        <v>5</v>
      </c>
      <c r="X1262" s="234" t="s">
        <v>272</v>
      </c>
      <c r="Y1262" s="242"/>
      <c r="Z1262" s="242"/>
      <c r="AA1262" s="103"/>
      <c r="AB1262" s="234"/>
      <c r="AC1262" s="243">
        <v>44253.473645833335</v>
      </c>
      <c r="AD1262" s="234" t="s">
        <v>12763</v>
      </c>
      <c r="AE1262" s="235" t="s">
        <v>14763</v>
      </c>
      <c r="AF1262" s="237"/>
      <c r="AG1262" s="234" t="s">
        <v>482</v>
      </c>
      <c r="AH1262" s="241"/>
      <c r="AI1262" t="b">
        <v>1</v>
      </c>
      <c r="AJ1262" t="b">
        <v>0</v>
      </c>
      <c r="AK1262" s="234"/>
      <c r="AL1262" s="103"/>
      <c r="AM1262" t="b">
        <v>0</v>
      </c>
      <c r="AN1262" s="234"/>
      <c r="AO1262" s="103"/>
      <c r="AP1262" s="241"/>
      <c r="AQ1262" s="241"/>
      <c r="AR1262" s="241"/>
      <c r="AS1262" s="241"/>
      <c r="AT1262" s="234"/>
      <c r="AU1262" s="234" t="s">
        <v>7085</v>
      </c>
      <c r="AV1262" t="b">
        <v>0</v>
      </c>
      <c r="AW1262" t="b">
        <v>0</v>
      </c>
      <c r="AX1262" s="241"/>
      <c r="AY1262" s="241"/>
      <c r="AZ1262" s="234"/>
      <c r="BA1262" s="234"/>
      <c r="BB1262" s="234"/>
      <c r="BC1262" t="b">
        <v>1</v>
      </c>
      <c r="BD1262" s="234" t="s">
        <v>7008</v>
      </c>
      <c r="BE1262" s="234" t="s">
        <v>7009</v>
      </c>
      <c r="BF1262" s="234" t="s">
        <v>6972</v>
      </c>
      <c r="BG1262" s="234" t="s">
        <v>7028</v>
      </c>
      <c r="BH1262" s="234" t="s">
        <v>55</v>
      </c>
      <c r="BI1262" s="243">
        <v>44573.401805555557</v>
      </c>
      <c r="BJ1262" s="234" t="s">
        <v>442</v>
      </c>
      <c r="BK1262" s="234" t="s">
        <v>451</v>
      </c>
      <c r="BL1262" s="234" t="s">
        <v>451</v>
      </c>
      <c r="BM1262" s="234" t="s">
        <v>451</v>
      </c>
      <c r="BN1262" s="241"/>
      <c r="BO1262" t="b">
        <v>0</v>
      </c>
      <c r="BP1262" t="b">
        <v>0</v>
      </c>
      <c r="BQ1262" t="b">
        <v>0</v>
      </c>
      <c r="BR1262" s="241"/>
      <c r="BS1262" s="241"/>
      <c r="BT1262" s="234" t="s">
        <v>7012</v>
      </c>
      <c r="BU1262" t="b">
        <v>0</v>
      </c>
      <c r="BV1262" s="103"/>
      <c r="BW1262" s="235" t="s">
        <v>14764</v>
      </c>
      <c r="BX1262" s="234" t="s">
        <v>14763</v>
      </c>
      <c r="BY1262" s="234" t="s">
        <v>56</v>
      </c>
      <c r="BZ1262" s="234" t="s">
        <v>7014</v>
      </c>
    </row>
    <row r="1263" spans="1:78" x14ac:dyDescent="0.25">
      <c r="A1263" s="5">
        <v>933</v>
      </c>
      <c r="B1263" s="234" t="s">
        <v>14765</v>
      </c>
      <c r="C1263" s="234" t="s">
        <v>14766</v>
      </c>
      <c r="D1263" s="234" t="s">
        <v>7191</v>
      </c>
      <c r="E1263" s="234" t="s">
        <v>14767</v>
      </c>
      <c r="F1263" s="234" t="s">
        <v>7156</v>
      </c>
      <c r="G1263" s="234" t="s">
        <v>10404</v>
      </c>
      <c r="H1263" s="234" t="s">
        <v>6994</v>
      </c>
      <c r="I1263" s="242"/>
      <c r="J1263" s="242">
        <v>44147</v>
      </c>
      <c r="K1263" s="234" t="s">
        <v>7430</v>
      </c>
      <c r="L1263" s="242">
        <v>44162</v>
      </c>
      <c r="M1263" s="234" t="s">
        <v>7193</v>
      </c>
      <c r="N1263" s="234" t="s">
        <v>7194</v>
      </c>
      <c r="O1263" s="234" t="s">
        <v>7195</v>
      </c>
      <c r="P1263" s="234" t="s">
        <v>6999</v>
      </c>
      <c r="Q1263" s="234"/>
      <c r="R1263" s="234" t="s">
        <v>451</v>
      </c>
      <c r="S1263" t="b">
        <v>0</v>
      </c>
      <c r="T1263" s="242"/>
      <c r="U1263" s="103">
        <v>40</v>
      </c>
      <c r="V1263" s="234" t="s">
        <v>272</v>
      </c>
      <c r="W1263" s="103">
        <v>130</v>
      </c>
      <c r="X1263" s="234" t="s">
        <v>272</v>
      </c>
      <c r="Y1263" s="242"/>
      <c r="Z1263" s="242"/>
      <c r="AA1263" s="103"/>
      <c r="AB1263" s="234" t="s">
        <v>7196</v>
      </c>
      <c r="AC1263" s="243">
        <v>44253.473622685182</v>
      </c>
      <c r="AD1263" s="234" t="s">
        <v>12763</v>
      </c>
      <c r="AE1263" s="235" t="s">
        <v>14768</v>
      </c>
      <c r="AF1263" s="237"/>
      <c r="AG1263" s="234" t="s">
        <v>482</v>
      </c>
      <c r="AH1263" s="241"/>
      <c r="AI1263" t="b">
        <v>1</v>
      </c>
      <c r="AJ1263" t="b">
        <v>0</v>
      </c>
      <c r="AK1263" s="234"/>
      <c r="AL1263" s="103"/>
      <c r="AM1263" t="b">
        <v>0</v>
      </c>
      <c r="AN1263" s="234"/>
      <c r="AO1263" s="103"/>
      <c r="AP1263" s="241"/>
      <c r="AQ1263" s="241"/>
      <c r="AR1263" s="241"/>
      <c r="AS1263" s="241"/>
      <c r="AT1263" s="234" t="s">
        <v>5226</v>
      </c>
      <c r="AU1263" s="234" t="s">
        <v>7085</v>
      </c>
      <c r="AV1263" t="b">
        <v>0</v>
      </c>
      <c r="AW1263" t="b">
        <v>0</v>
      </c>
      <c r="AX1263" s="241"/>
      <c r="AY1263" s="241"/>
      <c r="AZ1263" s="234"/>
      <c r="BA1263" s="234"/>
      <c r="BB1263" s="234"/>
      <c r="BC1263" t="b">
        <v>0</v>
      </c>
      <c r="BD1263" s="234" t="s">
        <v>7198</v>
      </c>
      <c r="BE1263" s="234" t="s">
        <v>7009</v>
      </c>
      <c r="BF1263" s="234" t="s">
        <v>7027</v>
      </c>
      <c r="BG1263" s="234" t="s">
        <v>7028</v>
      </c>
      <c r="BH1263" s="234" t="s">
        <v>55</v>
      </c>
      <c r="BI1263" s="243">
        <v>44573.401805555557</v>
      </c>
      <c r="BJ1263" s="234" t="s">
        <v>442</v>
      </c>
      <c r="BK1263" s="234" t="s">
        <v>451</v>
      </c>
      <c r="BL1263" s="234" t="s">
        <v>451</v>
      </c>
      <c r="BM1263" s="234" t="s">
        <v>451</v>
      </c>
      <c r="BN1263" s="241"/>
      <c r="BO1263" t="b">
        <v>0</v>
      </c>
      <c r="BP1263" t="b">
        <v>0</v>
      </c>
      <c r="BQ1263" t="b">
        <v>0</v>
      </c>
      <c r="BR1263" s="241"/>
      <c r="BS1263" s="241"/>
      <c r="BT1263" s="234" t="s">
        <v>7012</v>
      </c>
      <c r="BU1263" t="b">
        <v>0</v>
      </c>
      <c r="BV1263" s="103"/>
      <c r="BW1263" s="235" t="s">
        <v>14769</v>
      </c>
      <c r="BX1263" s="234" t="s">
        <v>14768</v>
      </c>
      <c r="BY1263" s="234" t="s">
        <v>56</v>
      </c>
      <c r="BZ1263" s="234" t="s">
        <v>7014</v>
      </c>
    </row>
    <row r="1264" spans="1:78" x14ac:dyDescent="0.25">
      <c r="A1264" s="5">
        <v>932</v>
      </c>
      <c r="B1264" s="234" t="s">
        <v>14770</v>
      </c>
      <c r="C1264" s="234" t="s">
        <v>14771</v>
      </c>
      <c r="D1264" s="234" t="s">
        <v>14373</v>
      </c>
      <c r="E1264" s="234" t="s">
        <v>14374</v>
      </c>
      <c r="F1264" s="234" t="s">
        <v>6993</v>
      </c>
      <c r="G1264" s="234" t="s">
        <v>10404</v>
      </c>
      <c r="H1264" s="234" t="s">
        <v>6994</v>
      </c>
      <c r="I1264" s="242"/>
      <c r="J1264" s="242">
        <v>44152</v>
      </c>
      <c r="K1264" s="234" t="s">
        <v>7430</v>
      </c>
      <c r="L1264" s="242">
        <v>44162</v>
      </c>
      <c r="M1264" s="234" t="s">
        <v>6996</v>
      </c>
      <c r="N1264" s="234" t="s">
        <v>14375</v>
      </c>
      <c r="O1264" s="234" t="s">
        <v>14772</v>
      </c>
      <c r="P1264" s="234" t="s">
        <v>6999</v>
      </c>
      <c r="Q1264" s="234"/>
      <c r="R1264" s="234" t="s">
        <v>451</v>
      </c>
      <c r="S1264" t="b">
        <v>0</v>
      </c>
      <c r="T1264" s="242"/>
      <c r="U1264" s="103">
        <v>1</v>
      </c>
      <c r="V1264" s="234" t="s">
        <v>272</v>
      </c>
      <c r="W1264" s="103">
        <v>1</v>
      </c>
      <c r="X1264" s="234" t="s">
        <v>272</v>
      </c>
      <c r="Y1264" s="242"/>
      <c r="Z1264" s="242"/>
      <c r="AA1264" s="103"/>
      <c r="AB1264" s="234" t="s">
        <v>14377</v>
      </c>
      <c r="AC1264" s="243">
        <v>44253.473576388889</v>
      </c>
      <c r="AD1264" s="234" t="s">
        <v>12763</v>
      </c>
      <c r="AE1264" s="235" t="s">
        <v>14773</v>
      </c>
      <c r="AF1264" s="237"/>
      <c r="AG1264" s="234" t="s">
        <v>436</v>
      </c>
      <c r="AH1264" s="241"/>
      <c r="AI1264" t="b">
        <v>1</v>
      </c>
      <c r="AJ1264" t="b">
        <v>0</v>
      </c>
      <c r="AK1264" s="234"/>
      <c r="AL1264" s="103"/>
      <c r="AM1264" t="b">
        <v>0</v>
      </c>
      <c r="AN1264" s="234"/>
      <c r="AO1264" s="103"/>
      <c r="AP1264" s="241"/>
      <c r="AQ1264" s="241"/>
      <c r="AR1264" s="241"/>
      <c r="AS1264" s="241"/>
      <c r="AT1264" s="234" t="s">
        <v>7005</v>
      </c>
      <c r="AU1264" s="234" t="s">
        <v>7085</v>
      </c>
      <c r="AV1264" t="b">
        <v>0</v>
      </c>
      <c r="AW1264" t="b">
        <v>0</v>
      </c>
      <c r="AX1264" s="241"/>
      <c r="AY1264" s="241"/>
      <c r="AZ1264" s="234"/>
      <c r="BA1264" s="234"/>
      <c r="BB1264" s="234"/>
      <c r="BC1264" t="b">
        <v>0</v>
      </c>
      <c r="BD1264" s="234" t="s">
        <v>7008</v>
      </c>
      <c r="BE1264" s="234" t="s">
        <v>7009</v>
      </c>
      <c r="BF1264" s="234" t="s">
        <v>7027</v>
      </c>
      <c r="BG1264" s="234" t="s">
        <v>7028</v>
      </c>
      <c r="BH1264" s="234" t="s">
        <v>55</v>
      </c>
      <c r="BI1264" s="243">
        <v>44573.40179398148</v>
      </c>
      <c r="BJ1264" s="234" t="s">
        <v>442</v>
      </c>
      <c r="BK1264" s="234" t="s">
        <v>451</v>
      </c>
      <c r="BL1264" s="234" t="s">
        <v>451</v>
      </c>
      <c r="BM1264" s="234" t="s">
        <v>451</v>
      </c>
      <c r="BN1264" s="241"/>
      <c r="BO1264" t="b">
        <v>0</v>
      </c>
      <c r="BP1264" t="b">
        <v>0</v>
      </c>
      <c r="BQ1264" t="b">
        <v>0</v>
      </c>
      <c r="BR1264" s="241"/>
      <c r="BS1264" s="241"/>
      <c r="BT1264" s="234" t="s">
        <v>7012</v>
      </c>
      <c r="BU1264" t="b">
        <v>0</v>
      </c>
      <c r="BV1264" s="103"/>
      <c r="BW1264" s="235" t="s">
        <v>14774</v>
      </c>
      <c r="BX1264" s="234" t="s">
        <v>14773</v>
      </c>
      <c r="BY1264" s="234" t="s">
        <v>56</v>
      </c>
      <c r="BZ1264" s="234" t="s">
        <v>7014</v>
      </c>
    </row>
    <row r="1265" spans="1:78" x14ac:dyDescent="0.25">
      <c r="A1265" s="5">
        <v>931</v>
      </c>
      <c r="B1265" s="234" t="s">
        <v>14775</v>
      </c>
      <c r="C1265" s="234" t="s">
        <v>14776</v>
      </c>
      <c r="D1265" s="234"/>
      <c r="E1265" s="234" t="s">
        <v>10655</v>
      </c>
      <c r="F1265" s="234" t="s">
        <v>7156</v>
      </c>
      <c r="G1265" s="234" t="s">
        <v>7017</v>
      </c>
      <c r="H1265" s="234" t="s">
        <v>7856</v>
      </c>
      <c r="I1265" s="242"/>
      <c r="J1265" s="242">
        <v>44155</v>
      </c>
      <c r="K1265" s="234" t="s">
        <v>7430</v>
      </c>
      <c r="L1265" s="242">
        <v>44155</v>
      </c>
      <c r="M1265" s="234" t="s">
        <v>6996</v>
      </c>
      <c r="N1265" s="234" t="s">
        <v>7430</v>
      </c>
      <c r="O1265" s="234" t="s">
        <v>8282</v>
      </c>
      <c r="P1265" s="234" t="s">
        <v>6999</v>
      </c>
      <c r="Q1265" s="234"/>
      <c r="R1265" s="234" t="s">
        <v>451</v>
      </c>
      <c r="S1265" t="b">
        <v>0</v>
      </c>
      <c r="T1265" s="242"/>
      <c r="U1265" s="103">
        <v>5</v>
      </c>
      <c r="V1265" s="234" t="s">
        <v>272</v>
      </c>
      <c r="W1265" s="103">
        <v>5</v>
      </c>
      <c r="X1265" s="234" t="s">
        <v>272</v>
      </c>
      <c r="Y1265" s="242"/>
      <c r="Z1265" s="242"/>
      <c r="AA1265" s="103"/>
      <c r="AB1265" s="234"/>
      <c r="AC1265" s="243">
        <v>44253.473530092589</v>
      </c>
      <c r="AD1265" s="234" t="s">
        <v>12763</v>
      </c>
      <c r="AE1265" s="235" t="s">
        <v>14777</v>
      </c>
      <c r="AF1265" s="237"/>
      <c r="AG1265" s="234" t="s">
        <v>482</v>
      </c>
      <c r="AH1265" s="241"/>
      <c r="AI1265" t="b">
        <v>1</v>
      </c>
      <c r="AJ1265" t="b">
        <v>0</v>
      </c>
      <c r="AK1265" s="234"/>
      <c r="AL1265" s="103"/>
      <c r="AM1265" t="b">
        <v>0</v>
      </c>
      <c r="AN1265" s="234"/>
      <c r="AO1265" s="103"/>
      <c r="AP1265" s="241"/>
      <c r="AQ1265" s="241"/>
      <c r="AR1265" s="241"/>
      <c r="AS1265" s="241"/>
      <c r="AT1265" s="234"/>
      <c r="AU1265" s="234" t="s">
        <v>7085</v>
      </c>
      <c r="AV1265" t="b">
        <v>0</v>
      </c>
      <c r="AW1265" t="b">
        <v>0</v>
      </c>
      <c r="AX1265" s="241"/>
      <c r="AY1265" s="241"/>
      <c r="AZ1265" s="234"/>
      <c r="BA1265" s="234"/>
      <c r="BB1265" s="234"/>
      <c r="BC1265" t="b">
        <v>1</v>
      </c>
      <c r="BD1265" s="234" t="s">
        <v>7008</v>
      </c>
      <c r="BE1265" s="234" t="s">
        <v>7026</v>
      </c>
      <c r="BF1265" s="234" t="s">
        <v>7027</v>
      </c>
      <c r="BG1265" s="234" t="s">
        <v>7028</v>
      </c>
      <c r="BH1265" s="234" t="s">
        <v>55</v>
      </c>
      <c r="BI1265" s="243">
        <v>44573.40179398148</v>
      </c>
      <c r="BJ1265" s="234" t="s">
        <v>442</v>
      </c>
      <c r="BK1265" s="234" t="s">
        <v>451</v>
      </c>
      <c r="BL1265" s="234" t="s">
        <v>451</v>
      </c>
      <c r="BM1265" s="234" t="s">
        <v>451</v>
      </c>
      <c r="BN1265" s="241"/>
      <c r="BO1265" t="b">
        <v>0</v>
      </c>
      <c r="BP1265" t="b">
        <v>0</v>
      </c>
      <c r="BQ1265" t="b">
        <v>0</v>
      </c>
      <c r="BR1265" s="241"/>
      <c r="BS1265" s="241"/>
      <c r="BT1265" s="234" t="s">
        <v>7012</v>
      </c>
      <c r="BU1265" t="b">
        <v>0</v>
      </c>
      <c r="BV1265" s="103"/>
      <c r="BW1265" s="235" t="s">
        <v>14778</v>
      </c>
      <c r="BX1265" s="234" t="s">
        <v>14777</v>
      </c>
      <c r="BY1265" s="234" t="s">
        <v>56</v>
      </c>
      <c r="BZ1265" s="234" t="s">
        <v>7014</v>
      </c>
    </row>
    <row r="1266" spans="1:78" x14ac:dyDescent="0.25">
      <c r="A1266" s="5">
        <v>930</v>
      </c>
      <c r="B1266" s="234" t="s">
        <v>14779</v>
      </c>
      <c r="C1266" s="234" t="s">
        <v>14780</v>
      </c>
      <c r="D1266" s="234" t="s">
        <v>12801</v>
      </c>
      <c r="E1266" s="234" t="s">
        <v>12801</v>
      </c>
      <c r="F1266" s="234" t="s">
        <v>7156</v>
      </c>
      <c r="G1266" s="234" t="s">
        <v>7856</v>
      </c>
      <c r="H1266" s="234" t="s">
        <v>7018</v>
      </c>
      <c r="I1266" s="242"/>
      <c r="J1266" s="242">
        <v>44158</v>
      </c>
      <c r="K1266" s="234" t="s">
        <v>7430</v>
      </c>
      <c r="L1266" s="242">
        <v>44158</v>
      </c>
      <c r="M1266" s="234" t="s">
        <v>6996</v>
      </c>
      <c r="N1266" s="234" t="s">
        <v>11513</v>
      </c>
      <c r="O1266" s="234" t="s">
        <v>9398</v>
      </c>
      <c r="P1266" s="234" t="s">
        <v>6999</v>
      </c>
      <c r="Q1266" s="234"/>
      <c r="R1266" s="234" t="s">
        <v>451</v>
      </c>
      <c r="S1266" t="b">
        <v>0</v>
      </c>
      <c r="T1266" s="242"/>
      <c r="U1266" s="103">
        <v>2</v>
      </c>
      <c r="V1266" s="234" t="s">
        <v>272</v>
      </c>
      <c r="W1266" s="103">
        <v>2</v>
      </c>
      <c r="X1266" s="234" t="s">
        <v>272</v>
      </c>
      <c r="Y1266" s="242"/>
      <c r="Z1266" s="242"/>
      <c r="AA1266" s="103"/>
      <c r="AB1266" s="234" t="s">
        <v>12802</v>
      </c>
      <c r="AC1266" s="243">
        <v>44253.473495370374</v>
      </c>
      <c r="AD1266" s="234" t="s">
        <v>12763</v>
      </c>
      <c r="AE1266" s="235" t="s">
        <v>14781</v>
      </c>
      <c r="AF1266" s="237"/>
      <c r="AG1266" s="234" t="s">
        <v>482</v>
      </c>
      <c r="AH1266" s="241"/>
      <c r="AI1266" t="b">
        <v>1</v>
      </c>
      <c r="AJ1266" t="b">
        <v>0</v>
      </c>
      <c r="AK1266" s="234"/>
      <c r="AL1266" s="103"/>
      <c r="AM1266" t="b">
        <v>0</v>
      </c>
      <c r="AN1266" s="234"/>
      <c r="AO1266" s="103"/>
      <c r="AP1266" s="241"/>
      <c r="AQ1266" s="241"/>
      <c r="AR1266" s="241"/>
      <c r="AS1266" s="241"/>
      <c r="AT1266" s="234"/>
      <c r="AU1266" s="234" t="s">
        <v>7085</v>
      </c>
      <c r="AV1266" t="b">
        <v>0</v>
      </c>
      <c r="AW1266" t="b">
        <v>0</v>
      </c>
      <c r="AX1266" s="241"/>
      <c r="AY1266" s="241"/>
      <c r="AZ1266" s="234"/>
      <c r="BA1266" s="234"/>
      <c r="BB1266" s="234"/>
      <c r="BC1266" t="b">
        <v>0</v>
      </c>
      <c r="BD1266" s="234" t="s">
        <v>7008</v>
      </c>
      <c r="BE1266" s="234" t="s">
        <v>7026</v>
      </c>
      <c r="BF1266" s="234" t="s">
        <v>7027</v>
      </c>
      <c r="BG1266" s="234" t="s">
        <v>7010</v>
      </c>
      <c r="BH1266" s="234" t="s">
        <v>55</v>
      </c>
      <c r="BI1266" s="243">
        <v>44573.40179398148</v>
      </c>
      <c r="BJ1266" s="234" t="s">
        <v>442</v>
      </c>
      <c r="BK1266" s="234" t="s">
        <v>451</v>
      </c>
      <c r="BL1266" s="234" t="s">
        <v>451</v>
      </c>
      <c r="BM1266" s="234" t="s">
        <v>451</v>
      </c>
      <c r="BN1266" s="241"/>
      <c r="BO1266" t="b">
        <v>0</v>
      </c>
      <c r="BP1266" t="b">
        <v>0</v>
      </c>
      <c r="BQ1266" t="b">
        <v>0</v>
      </c>
      <c r="BR1266" s="241"/>
      <c r="BS1266" s="241"/>
      <c r="BT1266" s="234" t="s">
        <v>7012</v>
      </c>
      <c r="BU1266" t="b">
        <v>0</v>
      </c>
      <c r="BV1266" s="103"/>
      <c r="BW1266" s="235" t="s">
        <v>14782</v>
      </c>
      <c r="BX1266" s="234" t="s">
        <v>14781</v>
      </c>
      <c r="BY1266" s="234" t="s">
        <v>56</v>
      </c>
      <c r="BZ1266" s="234" t="s">
        <v>7014</v>
      </c>
    </row>
    <row r="1267" spans="1:78" x14ac:dyDescent="0.25">
      <c r="A1267" s="5">
        <v>929</v>
      </c>
      <c r="B1267" s="234" t="s">
        <v>14783</v>
      </c>
      <c r="C1267" s="234" t="s">
        <v>14784</v>
      </c>
      <c r="D1267" s="234" t="s">
        <v>9917</v>
      </c>
      <c r="E1267" s="234" t="s">
        <v>11748</v>
      </c>
      <c r="F1267" s="234" t="s">
        <v>7156</v>
      </c>
      <c r="G1267" s="234" t="s">
        <v>7856</v>
      </c>
      <c r="H1267" s="234" t="s">
        <v>7018</v>
      </c>
      <c r="I1267" s="242"/>
      <c r="J1267" s="242">
        <v>44158</v>
      </c>
      <c r="K1267" s="234" t="s">
        <v>7430</v>
      </c>
      <c r="L1267" s="242">
        <v>44158</v>
      </c>
      <c r="M1267" s="234" t="s">
        <v>6996</v>
      </c>
      <c r="N1267" s="234" t="s">
        <v>9919</v>
      </c>
      <c r="O1267" s="234" t="s">
        <v>9920</v>
      </c>
      <c r="P1267" s="234" t="s">
        <v>6999</v>
      </c>
      <c r="Q1267" s="234"/>
      <c r="R1267" s="234" t="s">
        <v>451</v>
      </c>
      <c r="S1267" t="b">
        <v>0</v>
      </c>
      <c r="T1267" s="242"/>
      <c r="U1267" s="103">
        <v>2</v>
      </c>
      <c r="V1267" s="234" t="s">
        <v>272</v>
      </c>
      <c r="W1267" s="103">
        <v>2</v>
      </c>
      <c r="X1267" s="234" t="s">
        <v>272</v>
      </c>
      <c r="Y1267" s="242"/>
      <c r="Z1267" s="242"/>
      <c r="AA1267" s="103"/>
      <c r="AB1267" s="234" t="s">
        <v>9921</v>
      </c>
      <c r="AC1267" s="243">
        <v>44253.473449074074</v>
      </c>
      <c r="AD1267" s="234" t="s">
        <v>12763</v>
      </c>
      <c r="AE1267" s="235" t="s">
        <v>14785</v>
      </c>
      <c r="AF1267" s="237"/>
      <c r="AG1267" s="234" t="s">
        <v>482</v>
      </c>
      <c r="AH1267" s="241"/>
      <c r="AI1267" t="b">
        <v>1</v>
      </c>
      <c r="AJ1267" t="b">
        <v>0</v>
      </c>
      <c r="AK1267" s="234"/>
      <c r="AL1267" s="103"/>
      <c r="AM1267" t="b">
        <v>0</v>
      </c>
      <c r="AN1267" s="234"/>
      <c r="AO1267" s="103"/>
      <c r="AP1267" s="241"/>
      <c r="AQ1267" s="241"/>
      <c r="AR1267" s="241"/>
      <c r="AS1267" s="241"/>
      <c r="AT1267" s="234" t="s">
        <v>7005</v>
      </c>
      <c r="AU1267" s="234" t="s">
        <v>7085</v>
      </c>
      <c r="AV1267" t="b">
        <v>0</v>
      </c>
      <c r="AW1267" t="b">
        <v>0</v>
      </c>
      <c r="AX1267" s="241"/>
      <c r="AY1267" s="241"/>
      <c r="AZ1267" s="234"/>
      <c r="BA1267" s="234"/>
      <c r="BB1267" s="234"/>
      <c r="BC1267" t="b">
        <v>0</v>
      </c>
      <c r="BD1267" s="234" t="s">
        <v>7008</v>
      </c>
      <c r="BE1267" s="234" t="s">
        <v>7026</v>
      </c>
      <c r="BF1267" s="234" t="s">
        <v>7027</v>
      </c>
      <c r="BG1267" s="234" t="s">
        <v>7010</v>
      </c>
      <c r="BH1267" s="234" t="s">
        <v>55</v>
      </c>
      <c r="BI1267" s="243">
        <v>44573.40179398148</v>
      </c>
      <c r="BJ1267" s="234" t="s">
        <v>442</v>
      </c>
      <c r="BK1267" s="234" t="s">
        <v>451</v>
      </c>
      <c r="BL1267" s="234" t="s">
        <v>451</v>
      </c>
      <c r="BM1267" s="234" t="s">
        <v>451</v>
      </c>
      <c r="BN1267" s="241"/>
      <c r="BO1267" t="b">
        <v>0</v>
      </c>
      <c r="BP1267" t="b">
        <v>0</v>
      </c>
      <c r="BQ1267" t="b">
        <v>0</v>
      </c>
      <c r="BR1267" s="241"/>
      <c r="BS1267" s="241"/>
      <c r="BT1267" s="234" t="s">
        <v>7012</v>
      </c>
      <c r="BU1267" t="b">
        <v>0</v>
      </c>
      <c r="BV1267" s="103"/>
      <c r="BW1267" s="235" t="s">
        <v>14786</v>
      </c>
      <c r="BX1267" s="234" t="s">
        <v>14785</v>
      </c>
      <c r="BY1267" s="234" t="s">
        <v>56</v>
      </c>
      <c r="BZ1267" s="234" t="s">
        <v>7014</v>
      </c>
    </row>
    <row r="1268" spans="1:78" x14ac:dyDescent="0.25">
      <c r="A1268" s="5">
        <v>928</v>
      </c>
      <c r="B1268" s="234" t="s">
        <v>14787</v>
      </c>
      <c r="C1268" s="234" t="s">
        <v>14788</v>
      </c>
      <c r="D1268" s="234" t="s">
        <v>7728</v>
      </c>
      <c r="E1268" s="234" t="s">
        <v>7728</v>
      </c>
      <c r="F1268" s="234" t="s">
        <v>7156</v>
      </c>
      <c r="G1268" s="234" t="s">
        <v>6994</v>
      </c>
      <c r="H1268" s="234" t="s">
        <v>6995</v>
      </c>
      <c r="I1268" s="242"/>
      <c r="J1268" s="242">
        <v>44155</v>
      </c>
      <c r="K1268" s="234" t="s">
        <v>7430</v>
      </c>
      <c r="L1268" s="242">
        <v>44169</v>
      </c>
      <c r="M1268" s="234" t="s">
        <v>6996</v>
      </c>
      <c r="N1268" s="234" t="s">
        <v>7731</v>
      </c>
      <c r="O1268" s="234" t="s">
        <v>7205</v>
      </c>
      <c r="P1268" s="234" t="s">
        <v>6999</v>
      </c>
      <c r="Q1268" s="234"/>
      <c r="R1268" s="234" t="s">
        <v>451</v>
      </c>
      <c r="S1268" t="b">
        <v>0</v>
      </c>
      <c r="T1268" s="242"/>
      <c r="U1268" s="103">
        <v>74</v>
      </c>
      <c r="V1268" s="234" t="s">
        <v>272</v>
      </c>
      <c r="W1268" s="103">
        <v>222</v>
      </c>
      <c r="X1268" s="234" t="s">
        <v>272</v>
      </c>
      <c r="Y1268" s="242"/>
      <c r="Z1268" s="242"/>
      <c r="AA1268" s="103"/>
      <c r="AB1268" s="234" t="s">
        <v>7733</v>
      </c>
      <c r="AC1268" s="243">
        <v>44253.473402777781</v>
      </c>
      <c r="AD1268" s="234" t="s">
        <v>12763</v>
      </c>
      <c r="AE1268" s="235" t="s">
        <v>14789</v>
      </c>
      <c r="AF1268" s="237"/>
      <c r="AG1268" s="234" t="s">
        <v>482</v>
      </c>
      <c r="AH1268" s="241"/>
      <c r="AI1268" t="b">
        <v>1</v>
      </c>
      <c r="AJ1268" t="b">
        <v>0</v>
      </c>
      <c r="AK1268" s="234"/>
      <c r="AL1268" s="103"/>
      <c r="AM1268" t="b">
        <v>0</v>
      </c>
      <c r="AN1268" s="234"/>
      <c r="AO1268" s="103"/>
      <c r="AP1268" s="241"/>
      <c r="AQ1268" s="241"/>
      <c r="AR1268" s="241"/>
      <c r="AS1268" s="241"/>
      <c r="AT1268" s="234"/>
      <c r="AU1268" s="234" t="s">
        <v>7085</v>
      </c>
      <c r="AV1268" t="b">
        <v>0</v>
      </c>
      <c r="AW1268" t="b">
        <v>0</v>
      </c>
      <c r="AX1268" s="241"/>
      <c r="AY1268" s="241"/>
      <c r="AZ1268" s="234"/>
      <c r="BA1268" s="234"/>
      <c r="BB1268" s="234"/>
      <c r="BC1268" t="b">
        <v>0</v>
      </c>
      <c r="BD1268" s="234" t="s">
        <v>7008</v>
      </c>
      <c r="BE1268" s="234" t="s">
        <v>7009</v>
      </c>
      <c r="BF1268" s="234" t="s">
        <v>7027</v>
      </c>
      <c r="BG1268" s="234" t="s">
        <v>7028</v>
      </c>
      <c r="BH1268" s="234" t="s">
        <v>55</v>
      </c>
      <c r="BI1268" s="243">
        <v>44573.401782407411</v>
      </c>
      <c r="BJ1268" s="234" t="s">
        <v>442</v>
      </c>
      <c r="BK1268" s="234" t="s">
        <v>451</v>
      </c>
      <c r="BL1268" s="234" t="s">
        <v>451</v>
      </c>
      <c r="BM1268" s="234" t="s">
        <v>451</v>
      </c>
      <c r="BN1268" s="241"/>
      <c r="BO1268" t="b">
        <v>0</v>
      </c>
      <c r="BP1268" t="b">
        <v>0</v>
      </c>
      <c r="BQ1268" t="b">
        <v>0</v>
      </c>
      <c r="BR1268" s="241"/>
      <c r="BS1268" s="241"/>
      <c r="BT1268" s="234" t="s">
        <v>7237</v>
      </c>
      <c r="BU1268" t="b">
        <v>0</v>
      </c>
      <c r="BV1268" s="103"/>
      <c r="BW1268" s="235" t="s">
        <v>14790</v>
      </c>
      <c r="BX1268" s="234" t="s">
        <v>14789</v>
      </c>
      <c r="BY1268" s="234" t="s">
        <v>56</v>
      </c>
      <c r="BZ1268" s="234" t="s">
        <v>7014</v>
      </c>
    </row>
    <row r="1269" spans="1:78" x14ac:dyDescent="0.25">
      <c r="A1269" s="5">
        <v>927</v>
      </c>
      <c r="B1269" s="234" t="s">
        <v>14791</v>
      </c>
      <c r="C1269" s="234" t="s">
        <v>14792</v>
      </c>
      <c r="D1269" s="234"/>
      <c r="E1269" s="234" t="s">
        <v>13797</v>
      </c>
      <c r="F1269" s="234" t="s">
        <v>7156</v>
      </c>
      <c r="G1269" s="234" t="s">
        <v>7856</v>
      </c>
      <c r="H1269" s="234" t="s">
        <v>7018</v>
      </c>
      <c r="I1269" s="242"/>
      <c r="J1269" s="242">
        <v>44158</v>
      </c>
      <c r="K1269" s="234" t="s">
        <v>7430</v>
      </c>
      <c r="L1269" s="242">
        <v>44158</v>
      </c>
      <c r="M1269" s="234" t="s">
        <v>7193</v>
      </c>
      <c r="N1269" s="234" t="s">
        <v>7430</v>
      </c>
      <c r="O1269" s="234" t="s">
        <v>13798</v>
      </c>
      <c r="P1269" s="234" t="s">
        <v>6999</v>
      </c>
      <c r="Q1269" s="234"/>
      <c r="R1269" s="234" t="s">
        <v>451</v>
      </c>
      <c r="S1269" t="b">
        <v>0</v>
      </c>
      <c r="T1269" s="242"/>
      <c r="U1269" s="103">
        <v>1</v>
      </c>
      <c r="V1269" s="234" t="s">
        <v>272</v>
      </c>
      <c r="W1269" s="103">
        <v>1</v>
      </c>
      <c r="X1269" s="234" t="s">
        <v>272</v>
      </c>
      <c r="Y1269" s="242"/>
      <c r="Z1269" s="242"/>
      <c r="AA1269" s="103"/>
      <c r="AB1269" s="234"/>
      <c r="AC1269" s="243">
        <v>44253.473368055558</v>
      </c>
      <c r="AD1269" s="234" t="s">
        <v>12763</v>
      </c>
      <c r="AE1269" s="235" t="s">
        <v>14793</v>
      </c>
      <c r="AF1269" s="237"/>
      <c r="AG1269" s="234" t="s">
        <v>482</v>
      </c>
      <c r="AH1269" s="241"/>
      <c r="AI1269" t="b">
        <v>1</v>
      </c>
      <c r="AJ1269" t="b">
        <v>0</v>
      </c>
      <c r="AK1269" s="234"/>
      <c r="AL1269" s="103"/>
      <c r="AM1269" t="b">
        <v>0</v>
      </c>
      <c r="AN1269" s="234"/>
      <c r="AO1269" s="103"/>
      <c r="AP1269" s="241"/>
      <c r="AQ1269" s="241"/>
      <c r="AR1269" s="241"/>
      <c r="AS1269" s="241"/>
      <c r="AT1269" s="234"/>
      <c r="AU1269" s="234" t="s">
        <v>7085</v>
      </c>
      <c r="AV1269" t="b">
        <v>0</v>
      </c>
      <c r="AW1269" t="b">
        <v>0</v>
      </c>
      <c r="AX1269" s="241"/>
      <c r="AY1269" s="241"/>
      <c r="AZ1269" s="234"/>
      <c r="BA1269" s="234"/>
      <c r="BB1269" s="234"/>
      <c r="BC1269" t="b">
        <v>1</v>
      </c>
      <c r="BD1269" s="234" t="s">
        <v>7198</v>
      </c>
      <c r="BE1269" s="234" t="s">
        <v>7026</v>
      </c>
      <c r="BF1269" s="234" t="s">
        <v>7027</v>
      </c>
      <c r="BG1269" s="234" t="s">
        <v>7010</v>
      </c>
      <c r="BH1269" s="234" t="s">
        <v>55</v>
      </c>
      <c r="BI1269" s="243">
        <v>44573.401782407411</v>
      </c>
      <c r="BJ1269" s="234" t="s">
        <v>442</v>
      </c>
      <c r="BK1269" s="234" t="s">
        <v>451</v>
      </c>
      <c r="BL1269" s="234" t="s">
        <v>451</v>
      </c>
      <c r="BM1269" s="234" t="s">
        <v>451</v>
      </c>
      <c r="BN1269" s="241"/>
      <c r="BO1269" t="b">
        <v>0</v>
      </c>
      <c r="BP1269" t="b">
        <v>0</v>
      </c>
      <c r="BQ1269" t="b">
        <v>0</v>
      </c>
      <c r="BR1269" s="241"/>
      <c r="BS1269" s="241"/>
      <c r="BT1269" s="234" t="s">
        <v>7012</v>
      </c>
      <c r="BU1269" t="b">
        <v>0</v>
      </c>
      <c r="BV1269" s="103"/>
      <c r="BW1269" s="235" t="s">
        <v>14794</v>
      </c>
      <c r="BX1269" s="234" t="s">
        <v>14793</v>
      </c>
      <c r="BY1269" s="234" t="s">
        <v>56</v>
      </c>
      <c r="BZ1269" s="234" t="s">
        <v>7014</v>
      </c>
    </row>
    <row r="1270" spans="1:78" x14ac:dyDescent="0.25">
      <c r="A1270" s="5">
        <v>926</v>
      </c>
      <c r="B1270" s="234" t="s">
        <v>14795</v>
      </c>
      <c r="C1270" s="234" t="s">
        <v>14796</v>
      </c>
      <c r="D1270" s="234"/>
      <c r="E1270" s="234" t="s">
        <v>14797</v>
      </c>
      <c r="F1270" s="234" t="s">
        <v>2991</v>
      </c>
      <c r="G1270" s="234" t="s">
        <v>12761</v>
      </c>
      <c r="H1270" s="234" t="s">
        <v>7034</v>
      </c>
      <c r="I1270" s="242"/>
      <c r="J1270" s="242">
        <v>44155</v>
      </c>
      <c r="K1270" s="234" t="s">
        <v>7430</v>
      </c>
      <c r="L1270" s="242">
        <v>44161</v>
      </c>
      <c r="M1270" s="234" t="s">
        <v>6996</v>
      </c>
      <c r="N1270" s="234" t="s">
        <v>7430</v>
      </c>
      <c r="O1270" s="234" t="s">
        <v>14798</v>
      </c>
      <c r="P1270" s="234" t="s">
        <v>6999</v>
      </c>
      <c r="Q1270" s="234"/>
      <c r="R1270" s="234" t="s">
        <v>451</v>
      </c>
      <c r="S1270" t="b">
        <v>0</v>
      </c>
      <c r="T1270" s="242"/>
      <c r="U1270" s="103">
        <v>30</v>
      </c>
      <c r="V1270" s="234" t="s">
        <v>272</v>
      </c>
      <c r="W1270" s="103">
        <v>200</v>
      </c>
      <c r="X1270" s="234" t="s">
        <v>272</v>
      </c>
      <c r="Y1270" s="242"/>
      <c r="Z1270" s="242"/>
      <c r="AA1270" s="103"/>
      <c r="AB1270" s="234"/>
      <c r="AC1270" s="243">
        <v>44253.473344907405</v>
      </c>
      <c r="AD1270" s="234" t="s">
        <v>12763</v>
      </c>
      <c r="AE1270" s="235" t="s">
        <v>14799</v>
      </c>
      <c r="AF1270" s="237"/>
      <c r="AG1270" s="234" t="s">
        <v>436</v>
      </c>
      <c r="AH1270" s="241"/>
      <c r="AI1270" t="b">
        <v>1</v>
      </c>
      <c r="AJ1270" t="b">
        <v>0</v>
      </c>
      <c r="AK1270" s="234"/>
      <c r="AL1270" s="103"/>
      <c r="AM1270" t="b">
        <v>0</v>
      </c>
      <c r="AN1270" s="234"/>
      <c r="AO1270" s="103"/>
      <c r="AP1270" s="241"/>
      <c r="AQ1270" s="241"/>
      <c r="AR1270" s="241"/>
      <c r="AS1270" s="241"/>
      <c r="AT1270" s="234"/>
      <c r="AU1270" s="234" t="s">
        <v>7085</v>
      </c>
      <c r="AV1270" t="b">
        <v>0</v>
      </c>
      <c r="AW1270" t="b">
        <v>0</v>
      </c>
      <c r="AX1270" s="241"/>
      <c r="AY1270" s="241"/>
      <c r="AZ1270" s="234"/>
      <c r="BA1270" s="234"/>
      <c r="BB1270" s="234"/>
      <c r="BC1270" t="b">
        <v>1</v>
      </c>
      <c r="BD1270" s="234" t="s">
        <v>7008</v>
      </c>
      <c r="BE1270" s="234" t="s">
        <v>7045</v>
      </c>
      <c r="BF1270" s="234" t="s">
        <v>6972</v>
      </c>
      <c r="BG1270" s="234" t="s">
        <v>7028</v>
      </c>
      <c r="BH1270" s="234" t="s">
        <v>55</v>
      </c>
      <c r="BI1270" s="243">
        <v>44573.401782407411</v>
      </c>
      <c r="BJ1270" s="234" t="s">
        <v>442</v>
      </c>
      <c r="BK1270" s="234" t="s">
        <v>451</v>
      </c>
      <c r="BL1270" s="234" t="s">
        <v>451</v>
      </c>
      <c r="BM1270" s="234" t="s">
        <v>451</v>
      </c>
      <c r="BN1270" s="241"/>
      <c r="BO1270" t="b">
        <v>0</v>
      </c>
      <c r="BP1270" t="b">
        <v>0</v>
      </c>
      <c r="BQ1270" t="b">
        <v>0</v>
      </c>
      <c r="BR1270" s="241"/>
      <c r="BS1270" s="241"/>
      <c r="BT1270" s="234" t="s">
        <v>7237</v>
      </c>
      <c r="BU1270" t="b">
        <v>0</v>
      </c>
      <c r="BV1270" s="103"/>
      <c r="BW1270" s="235" t="s">
        <v>14800</v>
      </c>
      <c r="BX1270" s="234" t="s">
        <v>14799</v>
      </c>
      <c r="BY1270" s="234" t="s">
        <v>56</v>
      </c>
      <c r="BZ1270" s="234" t="s">
        <v>7014</v>
      </c>
    </row>
    <row r="1271" spans="1:78" x14ac:dyDescent="0.25">
      <c r="A1271" s="5">
        <v>925</v>
      </c>
      <c r="B1271" s="234" t="s">
        <v>14801</v>
      </c>
      <c r="C1271" s="234" t="s">
        <v>14802</v>
      </c>
      <c r="D1271" s="234" t="s">
        <v>12131</v>
      </c>
      <c r="E1271" s="234" t="s">
        <v>12132</v>
      </c>
      <c r="F1271" s="234" t="s">
        <v>6993</v>
      </c>
      <c r="G1271" s="234" t="s">
        <v>7065</v>
      </c>
      <c r="H1271" s="234" t="s">
        <v>7856</v>
      </c>
      <c r="I1271" s="242"/>
      <c r="J1271" s="242">
        <v>44155</v>
      </c>
      <c r="K1271" s="234" t="s">
        <v>7430</v>
      </c>
      <c r="L1271" s="242">
        <v>44161</v>
      </c>
      <c r="M1271" s="234" t="s">
        <v>6996</v>
      </c>
      <c r="N1271" s="234" t="s">
        <v>11955</v>
      </c>
      <c r="O1271" s="234" t="s">
        <v>11956</v>
      </c>
      <c r="P1271" s="234" t="s">
        <v>6999</v>
      </c>
      <c r="Q1271" s="234"/>
      <c r="R1271" s="234" t="s">
        <v>451</v>
      </c>
      <c r="S1271" t="b">
        <v>0</v>
      </c>
      <c r="T1271" s="242"/>
      <c r="U1271" s="103">
        <v>48</v>
      </c>
      <c r="V1271" s="234" t="s">
        <v>272</v>
      </c>
      <c r="W1271" s="103">
        <v>48</v>
      </c>
      <c r="X1271" s="234" t="s">
        <v>272</v>
      </c>
      <c r="Y1271" s="242"/>
      <c r="Z1271" s="242"/>
      <c r="AA1271" s="103"/>
      <c r="AB1271" s="234" t="s">
        <v>12134</v>
      </c>
      <c r="AC1271" s="243">
        <v>44253.473310185182</v>
      </c>
      <c r="AD1271" s="234" t="s">
        <v>12763</v>
      </c>
      <c r="AE1271" s="235" t="s">
        <v>14803</v>
      </c>
      <c r="AF1271" s="237"/>
      <c r="AG1271" s="234" t="s">
        <v>482</v>
      </c>
      <c r="AH1271" s="241"/>
      <c r="AI1271" t="b">
        <v>1</v>
      </c>
      <c r="AJ1271" t="b">
        <v>0</v>
      </c>
      <c r="AK1271" s="234"/>
      <c r="AL1271" s="103"/>
      <c r="AM1271" t="b">
        <v>0</v>
      </c>
      <c r="AN1271" s="234"/>
      <c r="AO1271" s="103"/>
      <c r="AP1271" s="241"/>
      <c r="AQ1271" s="241"/>
      <c r="AR1271" s="241"/>
      <c r="AS1271" s="241"/>
      <c r="AT1271" s="234" t="s">
        <v>7005</v>
      </c>
      <c r="AU1271" s="234" t="s">
        <v>7085</v>
      </c>
      <c r="AV1271" t="b">
        <v>0</v>
      </c>
      <c r="AW1271" t="b">
        <v>0</v>
      </c>
      <c r="AX1271" s="241"/>
      <c r="AY1271" s="241"/>
      <c r="AZ1271" s="234"/>
      <c r="BA1271" s="234"/>
      <c r="BB1271" s="234"/>
      <c r="BC1271" t="b">
        <v>0</v>
      </c>
      <c r="BD1271" s="234" t="s">
        <v>7008</v>
      </c>
      <c r="BE1271" s="234" t="s">
        <v>7026</v>
      </c>
      <c r="BF1271" s="234" t="s">
        <v>7027</v>
      </c>
      <c r="BG1271" s="234" t="s">
        <v>7028</v>
      </c>
      <c r="BH1271" s="234" t="s">
        <v>55</v>
      </c>
      <c r="BI1271" s="243">
        <v>44573.401770833334</v>
      </c>
      <c r="BJ1271" s="234" t="s">
        <v>442</v>
      </c>
      <c r="BK1271" s="234" t="s">
        <v>451</v>
      </c>
      <c r="BL1271" s="234" t="s">
        <v>451</v>
      </c>
      <c r="BM1271" s="234" t="s">
        <v>451</v>
      </c>
      <c r="BN1271" s="241"/>
      <c r="BO1271" t="b">
        <v>0</v>
      </c>
      <c r="BP1271" t="b">
        <v>0</v>
      </c>
      <c r="BQ1271" t="b">
        <v>0</v>
      </c>
      <c r="BR1271" s="241"/>
      <c r="BS1271" s="241"/>
      <c r="BT1271" s="234" t="s">
        <v>11632</v>
      </c>
      <c r="BU1271" t="b">
        <v>0</v>
      </c>
      <c r="BV1271" s="103"/>
      <c r="BW1271" s="235" t="s">
        <v>14804</v>
      </c>
      <c r="BX1271" s="234" t="s">
        <v>14803</v>
      </c>
      <c r="BY1271" s="234" t="s">
        <v>56</v>
      </c>
      <c r="BZ1271" s="234" t="s">
        <v>7014</v>
      </c>
    </row>
    <row r="1272" spans="1:78" x14ac:dyDescent="0.25">
      <c r="A1272" s="5">
        <v>924</v>
      </c>
      <c r="B1272" s="234" t="s">
        <v>14805</v>
      </c>
      <c r="C1272" s="234" t="s">
        <v>14806</v>
      </c>
      <c r="D1272" s="234" t="s">
        <v>12131</v>
      </c>
      <c r="E1272" s="234" t="s">
        <v>12131</v>
      </c>
      <c r="F1272" s="234" t="s">
        <v>6993</v>
      </c>
      <c r="G1272" s="234" t="s">
        <v>7065</v>
      </c>
      <c r="H1272" s="234" t="s">
        <v>7856</v>
      </c>
      <c r="I1272" s="242"/>
      <c r="J1272" s="242">
        <v>44155</v>
      </c>
      <c r="K1272" s="234" t="s">
        <v>7430</v>
      </c>
      <c r="L1272" s="242">
        <v>44160</v>
      </c>
      <c r="M1272" s="234" t="s">
        <v>6996</v>
      </c>
      <c r="N1272" s="234" t="s">
        <v>11955</v>
      </c>
      <c r="O1272" s="234" t="s">
        <v>11956</v>
      </c>
      <c r="P1272" s="234" t="s">
        <v>6999</v>
      </c>
      <c r="Q1272" s="234"/>
      <c r="R1272" s="234" t="s">
        <v>451</v>
      </c>
      <c r="S1272" t="b">
        <v>0</v>
      </c>
      <c r="T1272" s="242"/>
      <c r="U1272" s="103">
        <v>5</v>
      </c>
      <c r="V1272" s="234" t="s">
        <v>272</v>
      </c>
      <c r="W1272" s="103">
        <v>5</v>
      </c>
      <c r="X1272" s="234" t="s">
        <v>272</v>
      </c>
      <c r="Y1272" s="242"/>
      <c r="Z1272" s="242"/>
      <c r="AA1272" s="103"/>
      <c r="AB1272" s="234" t="s">
        <v>12134</v>
      </c>
      <c r="AC1272" s="243">
        <v>44253.473275462966</v>
      </c>
      <c r="AD1272" s="234" t="s">
        <v>12763</v>
      </c>
      <c r="AE1272" s="235" t="s">
        <v>14807</v>
      </c>
      <c r="AF1272" s="237"/>
      <c r="AG1272" s="234" t="s">
        <v>482</v>
      </c>
      <c r="AH1272" s="241"/>
      <c r="AI1272" t="b">
        <v>1</v>
      </c>
      <c r="AJ1272" t="b">
        <v>0</v>
      </c>
      <c r="AK1272" s="234"/>
      <c r="AL1272" s="103"/>
      <c r="AM1272" t="b">
        <v>0</v>
      </c>
      <c r="AN1272" s="234"/>
      <c r="AO1272" s="103"/>
      <c r="AP1272" s="241"/>
      <c r="AQ1272" s="241"/>
      <c r="AR1272" s="241"/>
      <c r="AS1272" s="241"/>
      <c r="AT1272" s="234"/>
      <c r="AU1272" s="234" t="s">
        <v>7085</v>
      </c>
      <c r="AV1272" t="b">
        <v>0</v>
      </c>
      <c r="AW1272" t="b">
        <v>0</v>
      </c>
      <c r="AX1272" s="241"/>
      <c r="AY1272" s="241"/>
      <c r="AZ1272" s="234"/>
      <c r="BA1272" s="234"/>
      <c r="BB1272" s="234"/>
      <c r="BC1272" t="b">
        <v>0</v>
      </c>
      <c r="BD1272" s="234" t="s">
        <v>7008</v>
      </c>
      <c r="BE1272" s="234" t="s">
        <v>7026</v>
      </c>
      <c r="BF1272" s="234" t="s">
        <v>7027</v>
      </c>
      <c r="BG1272" s="234" t="s">
        <v>7028</v>
      </c>
      <c r="BH1272" s="234" t="s">
        <v>55</v>
      </c>
      <c r="BI1272" s="243">
        <v>44573.408414351848</v>
      </c>
      <c r="BJ1272" s="234" t="s">
        <v>442</v>
      </c>
      <c r="BK1272" s="234" t="s">
        <v>451</v>
      </c>
      <c r="BL1272" s="234" t="s">
        <v>451</v>
      </c>
      <c r="BM1272" s="234" t="s">
        <v>451</v>
      </c>
      <c r="BN1272" s="241"/>
      <c r="BO1272" t="b">
        <v>0</v>
      </c>
      <c r="BP1272" t="b">
        <v>0</v>
      </c>
      <c r="BQ1272" t="b">
        <v>0</v>
      </c>
      <c r="BR1272" s="241"/>
      <c r="BS1272" s="241"/>
      <c r="BT1272" s="234" t="s">
        <v>7012</v>
      </c>
      <c r="BU1272" t="b">
        <v>0</v>
      </c>
      <c r="BV1272" s="103"/>
      <c r="BW1272" s="235" t="s">
        <v>14808</v>
      </c>
      <c r="BX1272" s="234" t="s">
        <v>14807</v>
      </c>
      <c r="BY1272" s="234" t="s">
        <v>56</v>
      </c>
      <c r="BZ1272" s="234" t="s">
        <v>7014</v>
      </c>
    </row>
    <row r="1273" spans="1:78" x14ac:dyDescent="0.25">
      <c r="A1273" s="5">
        <v>923</v>
      </c>
      <c r="B1273" s="234" t="s">
        <v>14809</v>
      </c>
      <c r="C1273" s="234" t="s">
        <v>14810</v>
      </c>
      <c r="D1273" s="234" t="s">
        <v>11523</v>
      </c>
      <c r="E1273" s="234" t="s">
        <v>11524</v>
      </c>
      <c r="F1273" s="234" t="s">
        <v>6993</v>
      </c>
      <c r="G1273" s="234" t="s">
        <v>7065</v>
      </c>
      <c r="H1273" s="234" t="s">
        <v>7856</v>
      </c>
      <c r="I1273" s="242"/>
      <c r="J1273" s="242">
        <v>44155</v>
      </c>
      <c r="K1273" s="234" t="s">
        <v>7430</v>
      </c>
      <c r="L1273" s="242">
        <v>44158</v>
      </c>
      <c r="M1273" s="234" t="s">
        <v>9952</v>
      </c>
      <c r="N1273" s="234" t="s">
        <v>11526</v>
      </c>
      <c r="O1273" s="234" t="s">
        <v>11643</v>
      </c>
      <c r="P1273" s="234" t="s">
        <v>6999</v>
      </c>
      <c r="Q1273" s="234"/>
      <c r="R1273" s="234" t="s">
        <v>451</v>
      </c>
      <c r="S1273" t="b">
        <v>0</v>
      </c>
      <c r="T1273" s="242"/>
      <c r="U1273" s="103">
        <v>10</v>
      </c>
      <c r="V1273" s="234" t="s">
        <v>272</v>
      </c>
      <c r="W1273" s="103">
        <v>10</v>
      </c>
      <c r="X1273" s="234" t="s">
        <v>272</v>
      </c>
      <c r="Y1273" s="242"/>
      <c r="Z1273" s="242"/>
      <c r="AA1273" s="103"/>
      <c r="AB1273" s="234" t="s">
        <v>11528</v>
      </c>
      <c r="AC1273" s="243">
        <v>44253.473217592589</v>
      </c>
      <c r="AD1273" s="234" t="s">
        <v>12763</v>
      </c>
      <c r="AE1273" s="235" t="s">
        <v>14811</v>
      </c>
      <c r="AF1273" s="237"/>
      <c r="AG1273" s="234" t="s">
        <v>482</v>
      </c>
      <c r="AH1273" s="241"/>
      <c r="AI1273" t="b">
        <v>1</v>
      </c>
      <c r="AJ1273" t="b">
        <v>0</v>
      </c>
      <c r="AK1273" s="234"/>
      <c r="AL1273" s="103"/>
      <c r="AM1273" t="b">
        <v>0</v>
      </c>
      <c r="AN1273" s="234"/>
      <c r="AO1273" s="103"/>
      <c r="AP1273" s="241"/>
      <c r="AQ1273" s="241"/>
      <c r="AR1273" s="241"/>
      <c r="AS1273" s="241"/>
      <c r="AT1273" s="234" t="s">
        <v>7166</v>
      </c>
      <c r="AU1273" s="234" t="s">
        <v>7085</v>
      </c>
      <c r="AV1273" t="b">
        <v>0</v>
      </c>
      <c r="AW1273" t="b">
        <v>0</v>
      </c>
      <c r="AX1273" s="241"/>
      <c r="AY1273" s="241"/>
      <c r="AZ1273" s="234"/>
      <c r="BA1273" s="234"/>
      <c r="BB1273" s="234"/>
      <c r="BC1273" t="b">
        <v>0</v>
      </c>
      <c r="BD1273" s="234" t="s">
        <v>9959</v>
      </c>
      <c r="BE1273" s="234" t="s">
        <v>7026</v>
      </c>
      <c r="BF1273" s="234" t="s">
        <v>7027</v>
      </c>
      <c r="BG1273" s="234" t="s">
        <v>7028</v>
      </c>
      <c r="BH1273" s="234" t="s">
        <v>55</v>
      </c>
      <c r="BI1273" s="243">
        <v>44573.408414351848</v>
      </c>
      <c r="BJ1273" s="234" t="s">
        <v>442</v>
      </c>
      <c r="BK1273" s="234" t="s">
        <v>451</v>
      </c>
      <c r="BL1273" s="234" t="s">
        <v>451</v>
      </c>
      <c r="BM1273" s="234" t="s">
        <v>451</v>
      </c>
      <c r="BN1273" s="241"/>
      <c r="BO1273" t="b">
        <v>0</v>
      </c>
      <c r="BP1273" t="b">
        <v>0</v>
      </c>
      <c r="BQ1273" t="b">
        <v>0</v>
      </c>
      <c r="BR1273" s="241"/>
      <c r="BS1273" s="241"/>
      <c r="BT1273" s="234" t="s">
        <v>7012</v>
      </c>
      <c r="BU1273" t="b">
        <v>0</v>
      </c>
      <c r="BV1273" s="103"/>
      <c r="BW1273" s="235" t="s">
        <v>14812</v>
      </c>
      <c r="BX1273" s="234" t="s">
        <v>14811</v>
      </c>
      <c r="BY1273" s="234" t="s">
        <v>56</v>
      </c>
      <c r="BZ1273" s="234" t="s">
        <v>7014</v>
      </c>
    </row>
    <row r="1274" spans="1:78" x14ac:dyDescent="0.25">
      <c r="A1274" s="5">
        <v>922</v>
      </c>
      <c r="B1274" s="234" t="s">
        <v>14813</v>
      </c>
      <c r="C1274" s="234" t="s">
        <v>14814</v>
      </c>
      <c r="D1274" s="234" t="s">
        <v>14815</v>
      </c>
      <c r="E1274" s="234" t="s">
        <v>14815</v>
      </c>
      <c r="F1274" s="234" t="s">
        <v>7156</v>
      </c>
      <c r="G1274" s="234" t="s">
        <v>7157</v>
      </c>
      <c r="H1274" s="234" t="s">
        <v>7825</v>
      </c>
      <c r="I1274" s="242"/>
      <c r="J1274" s="242">
        <v>44155</v>
      </c>
      <c r="K1274" s="234" t="s">
        <v>7430</v>
      </c>
      <c r="L1274" s="242">
        <v>44162</v>
      </c>
      <c r="M1274" s="234" t="s">
        <v>7871</v>
      </c>
      <c r="N1274" s="234" t="s">
        <v>14816</v>
      </c>
      <c r="O1274" s="234" t="s">
        <v>14817</v>
      </c>
      <c r="P1274" s="234" t="s">
        <v>6999</v>
      </c>
      <c r="Q1274" s="234"/>
      <c r="R1274" s="234" t="s">
        <v>451</v>
      </c>
      <c r="S1274" t="b">
        <v>0</v>
      </c>
      <c r="T1274" s="242"/>
      <c r="U1274" s="103">
        <v>50</v>
      </c>
      <c r="V1274" s="234" t="s">
        <v>272</v>
      </c>
      <c r="W1274" s="103">
        <v>100</v>
      </c>
      <c r="X1274" s="234" t="s">
        <v>272</v>
      </c>
      <c r="Y1274" s="242"/>
      <c r="Z1274" s="242"/>
      <c r="AA1274" s="103"/>
      <c r="AB1274" s="234" t="s">
        <v>14818</v>
      </c>
      <c r="AC1274" s="243">
        <v>44253.47314814815</v>
      </c>
      <c r="AD1274" s="234" t="s">
        <v>12763</v>
      </c>
      <c r="AE1274" s="235" t="s">
        <v>14819</v>
      </c>
      <c r="AF1274" s="237"/>
      <c r="AG1274" s="234" t="s">
        <v>482</v>
      </c>
      <c r="AH1274" s="241"/>
      <c r="AI1274" t="b">
        <v>1</v>
      </c>
      <c r="AJ1274" t="b">
        <v>0</v>
      </c>
      <c r="AK1274" s="234"/>
      <c r="AL1274" s="103"/>
      <c r="AM1274" t="b">
        <v>0</v>
      </c>
      <c r="AN1274" s="234"/>
      <c r="AO1274" s="103"/>
      <c r="AP1274" s="241"/>
      <c r="AQ1274" s="241"/>
      <c r="AR1274" s="241"/>
      <c r="AS1274" s="241"/>
      <c r="AT1274" s="234" t="s">
        <v>7005</v>
      </c>
      <c r="AU1274" s="234" t="s">
        <v>7085</v>
      </c>
      <c r="AV1274" t="b">
        <v>0</v>
      </c>
      <c r="AW1274" t="b">
        <v>0</v>
      </c>
      <c r="AX1274" s="241"/>
      <c r="AY1274" s="241"/>
      <c r="AZ1274" s="234"/>
      <c r="BA1274" s="234"/>
      <c r="BB1274" s="234"/>
      <c r="BC1274" t="b">
        <v>0</v>
      </c>
      <c r="BD1274" s="234" t="s">
        <v>7876</v>
      </c>
      <c r="BE1274" s="234" t="s">
        <v>7171</v>
      </c>
      <c r="BF1274" s="234" t="s">
        <v>6972</v>
      </c>
      <c r="BG1274" s="234" t="s">
        <v>7028</v>
      </c>
      <c r="BH1274" s="234" t="s">
        <v>55</v>
      </c>
      <c r="BI1274" s="243">
        <v>44573.408402777779</v>
      </c>
      <c r="BJ1274" s="234" t="s">
        <v>442</v>
      </c>
      <c r="BK1274" s="234" t="s">
        <v>451</v>
      </c>
      <c r="BL1274" s="234" t="s">
        <v>451</v>
      </c>
      <c r="BM1274" s="234" t="s">
        <v>451</v>
      </c>
      <c r="BN1274" s="241"/>
      <c r="BO1274" t="b">
        <v>0</v>
      </c>
      <c r="BP1274" t="b">
        <v>0</v>
      </c>
      <c r="BQ1274" t="b">
        <v>0</v>
      </c>
      <c r="BR1274" s="241"/>
      <c r="BS1274" s="241"/>
      <c r="BT1274" s="234" t="s">
        <v>7047</v>
      </c>
      <c r="BU1274" t="b">
        <v>0</v>
      </c>
      <c r="BV1274" s="103"/>
      <c r="BW1274" s="235" t="s">
        <v>14820</v>
      </c>
      <c r="BX1274" s="234" t="s">
        <v>14819</v>
      </c>
      <c r="BY1274" s="234" t="s">
        <v>56</v>
      </c>
      <c r="BZ1274" s="234" t="s">
        <v>7014</v>
      </c>
    </row>
    <row r="1275" spans="1:78" x14ac:dyDescent="0.25">
      <c r="A1275" s="5">
        <v>921</v>
      </c>
      <c r="B1275" s="234" t="s">
        <v>14821</v>
      </c>
      <c r="C1275" s="234" t="s">
        <v>14822</v>
      </c>
      <c r="D1275" s="234" t="s">
        <v>7124</v>
      </c>
      <c r="E1275" s="234" t="s">
        <v>7124</v>
      </c>
      <c r="F1275" s="234" t="s">
        <v>7156</v>
      </c>
      <c r="G1275" s="234" t="s">
        <v>7279</v>
      </c>
      <c r="H1275" s="234" t="s">
        <v>6994</v>
      </c>
      <c r="I1275" s="242"/>
      <c r="J1275" s="242">
        <v>44154</v>
      </c>
      <c r="K1275" s="234" t="s">
        <v>7430</v>
      </c>
      <c r="L1275" s="242">
        <v>44165</v>
      </c>
      <c r="M1275" s="234" t="s">
        <v>6996</v>
      </c>
      <c r="N1275" s="234" t="s">
        <v>7126</v>
      </c>
      <c r="O1275" s="234" t="s">
        <v>11949</v>
      </c>
      <c r="P1275" s="234" t="s">
        <v>6999</v>
      </c>
      <c r="Q1275" s="234"/>
      <c r="R1275" s="234" t="s">
        <v>451</v>
      </c>
      <c r="S1275" t="b">
        <v>0</v>
      </c>
      <c r="T1275" s="242"/>
      <c r="U1275" s="103">
        <v>1</v>
      </c>
      <c r="V1275" s="234" t="s">
        <v>272</v>
      </c>
      <c r="W1275" s="103">
        <v>1</v>
      </c>
      <c r="X1275" s="234" t="s">
        <v>272</v>
      </c>
      <c r="Y1275" s="242"/>
      <c r="Z1275" s="242"/>
      <c r="AA1275" s="103"/>
      <c r="AB1275" s="234" t="s">
        <v>7128</v>
      </c>
      <c r="AC1275" s="243">
        <v>44253.473136574074</v>
      </c>
      <c r="AD1275" s="234" t="s">
        <v>12763</v>
      </c>
      <c r="AE1275" s="235" t="s">
        <v>14823</v>
      </c>
      <c r="AF1275" s="237"/>
      <c r="AG1275" s="234" t="s">
        <v>482</v>
      </c>
      <c r="AH1275" s="241"/>
      <c r="AI1275" t="b">
        <v>1</v>
      </c>
      <c r="AJ1275" t="b">
        <v>0</v>
      </c>
      <c r="AK1275" s="234"/>
      <c r="AL1275" s="103"/>
      <c r="AM1275" t="b">
        <v>0</v>
      </c>
      <c r="AN1275" s="234"/>
      <c r="AO1275" s="103"/>
      <c r="AP1275" s="241"/>
      <c r="AQ1275" s="241"/>
      <c r="AR1275" s="241"/>
      <c r="AS1275" s="241"/>
      <c r="AT1275" s="234" t="s">
        <v>7005</v>
      </c>
      <c r="AU1275" s="234" t="s">
        <v>7085</v>
      </c>
      <c r="AV1275" t="b">
        <v>0</v>
      </c>
      <c r="AW1275" t="b">
        <v>0</v>
      </c>
      <c r="AX1275" s="241"/>
      <c r="AY1275" s="241"/>
      <c r="AZ1275" s="234"/>
      <c r="BA1275" s="234"/>
      <c r="BB1275" s="234"/>
      <c r="BC1275" t="b">
        <v>0</v>
      </c>
      <c r="BD1275" s="234" t="s">
        <v>7008</v>
      </c>
      <c r="BE1275" s="234" t="s">
        <v>7009</v>
      </c>
      <c r="BF1275" s="234" t="s">
        <v>7027</v>
      </c>
      <c r="BG1275" s="234" t="s">
        <v>7028</v>
      </c>
      <c r="BH1275" s="234" t="s">
        <v>55</v>
      </c>
      <c r="BI1275" s="243">
        <v>44573.408402777779</v>
      </c>
      <c r="BJ1275" s="234" t="s">
        <v>442</v>
      </c>
      <c r="BK1275" s="234" t="s">
        <v>451</v>
      </c>
      <c r="BL1275" s="234" t="s">
        <v>451</v>
      </c>
      <c r="BM1275" s="234" t="s">
        <v>451</v>
      </c>
      <c r="BN1275" s="241"/>
      <c r="BO1275" t="b">
        <v>0</v>
      </c>
      <c r="BP1275" t="b">
        <v>0</v>
      </c>
      <c r="BQ1275" t="b">
        <v>0</v>
      </c>
      <c r="BR1275" s="241"/>
      <c r="BS1275" s="241"/>
      <c r="BT1275" s="234" t="s">
        <v>7012</v>
      </c>
      <c r="BU1275" t="b">
        <v>0</v>
      </c>
      <c r="BV1275" s="103"/>
      <c r="BW1275" s="235" t="s">
        <v>14824</v>
      </c>
      <c r="BX1275" s="234" t="s">
        <v>14823</v>
      </c>
      <c r="BY1275" s="234" t="s">
        <v>56</v>
      </c>
      <c r="BZ1275" s="234" t="s">
        <v>7014</v>
      </c>
    </row>
    <row r="1276" spans="1:78" x14ac:dyDescent="0.25">
      <c r="A1276" s="5">
        <v>920</v>
      </c>
      <c r="B1276" s="234" t="s">
        <v>14825</v>
      </c>
      <c r="C1276" s="234" t="s">
        <v>14826</v>
      </c>
      <c r="D1276" s="234"/>
      <c r="E1276" s="234" t="s">
        <v>14827</v>
      </c>
      <c r="F1276" s="234" t="s">
        <v>7156</v>
      </c>
      <c r="G1276" s="234" t="s">
        <v>7856</v>
      </c>
      <c r="H1276" s="234" t="s">
        <v>7018</v>
      </c>
      <c r="I1276" s="242"/>
      <c r="J1276" s="242">
        <v>44148</v>
      </c>
      <c r="K1276" s="234" t="s">
        <v>7430</v>
      </c>
      <c r="L1276" s="242">
        <v>44155</v>
      </c>
      <c r="M1276" s="234" t="s">
        <v>6996</v>
      </c>
      <c r="N1276" s="234" t="s">
        <v>7430</v>
      </c>
      <c r="O1276" s="234" t="s">
        <v>14828</v>
      </c>
      <c r="P1276" s="234" t="s">
        <v>6999</v>
      </c>
      <c r="Q1276" s="234"/>
      <c r="R1276" s="234" t="s">
        <v>451</v>
      </c>
      <c r="S1276" t="b">
        <v>0</v>
      </c>
      <c r="T1276" s="242"/>
      <c r="U1276" s="103">
        <v>120</v>
      </c>
      <c r="V1276" s="234" t="s">
        <v>272</v>
      </c>
      <c r="W1276" s="103">
        <v>60</v>
      </c>
      <c r="X1276" s="234" t="s">
        <v>272</v>
      </c>
      <c r="Y1276" s="242"/>
      <c r="Z1276" s="242"/>
      <c r="AA1276" s="103"/>
      <c r="AB1276" s="234"/>
      <c r="AC1276" s="243">
        <v>44253.473101851851</v>
      </c>
      <c r="AD1276" s="234" t="s">
        <v>12763</v>
      </c>
      <c r="AE1276" s="235" t="s">
        <v>14829</v>
      </c>
      <c r="AF1276" s="237"/>
      <c r="AG1276" s="234" t="s">
        <v>482</v>
      </c>
      <c r="AH1276" s="241"/>
      <c r="AI1276" t="b">
        <v>1</v>
      </c>
      <c r="AJ1276" t="b">
        <v>0</v>
      </c>
      <c r="AK1276" s="234"/>
      <c r="AL1276" s="103"/>
      <c r="AM1276" t="b">
        <v>0</v>
      </c>
      <c r="AN1276" s="234"/>
      <c r="AO1276" s="103"/>
      <c r="AP1276" s="241"/>
      <c r="AQ1276" s="241"/>
      <c r="AR1276" s="241"/>
      <c r="AS1276" s="241"/>
      <c r="AT1276" s="234"/>
      <c r="AU1276" s="234" t="s">
        <v>7085</v>
      </c>
      <c r="AV1276" t="b">
        <v>0</v>
      </c>
      <c r="AW1276" t="b">
        <v>0</v>
      </c>
      <c r="AX1276" s="241"/>
      <c r="AY1276" s="241"/>
      <c r="AZ1276" s="234"/>
      <c r="BA1276" s="234"/>
      <c r="BB1276" s="234"/>
      <c r="BC1276" t="b">
        <v>1</v>
      </c>
      <c r="BD1276" s="234" t="s">
        <v>7008</v>
      </c>
      <c r="BE1276" s="234" t="s">
        <v>7026</v>
      </c>
      <c r="BF1276" s="234" t="s">
        <v>7027</v>
      </c>
      <c r="BG1276" s="234" t="s">
        <v>7010</v>
      </c>
      <c r="BH1276" s="234" t="s">
        <v>55</v>
      </c>
      <c r="BI1276" s="243">
        <v>44573.408402777779</v>
      </c>
      <c r="BJ1276" s="234" t="s">
        <v>442</v>
      </c>
      <c r="BK1276" s="234" t="s">
        <v>451</v>
      </c>
      <c r="BL1276" s="234" t="s">
        <v>451</v>
      </c>
      <c r="BM1276" s="234" t="s">
        <v>451</v>
      </c>
      <c r="BN1276" s="241"/>
      <c r="BO1276" t="b">
        <v>0</v>
      </c>
      <c r="BP1276" t="b">
        <v>0</v>
      </c>
      <c r="BQ1276" t="b">
        <v>0</v>
      </c>
      <c r="BR1276" s="241"/>
      <c r="BS1276" s="241"/>
      <c r="BT1276" s="234" t="s">
        <v>7012</v>
      </c>
      <c r="BU1276" t="b">
        <v>0</v>
      </c>
      <c r="BV1276" s="103"/>
      <c r="BW1276" s="235" t="s">
        <v>14830</v>
      </c>
      <c r="BX1276" s="234" t="s">
        <v>14829</v>
      </c>
      <c r="BY1276" s="234" t="s">
        <v>56</v>
      </c>
      <c r="BZ1276" s="234" t="s">
        <v>7014</v>
      </c>
    </row>
    <row r="1277" spans="1:78" x14ac:dyDescent="0.25">
      <c r="A1277" s="5">
        <v>919</v>
      </c>
      <c r="B1277" s="234" t="s">
        <v>14831</v>
      </c>
      <c r="C1277" s="234" t="s">
        <v>14832</v>
      </c>
      <c r="D1277" s="234"/>
      <c r="E1277" s="234" t="s">
        <v>12399</v>
      </c>
      <c r="F1277" s="234" t="s">
        <v>7156</v>
      </c>
      <c r="G1277" s="234" t="s">
        <v>7856</v>
      </c>
      <c r="H1277" s="234" t="s">
        <v>7018</v>
      </c>
      <c r="I1277" s="242"/>
      <c r="J1277" s="242">
        <v>44155</v>
      </c>
      <c r="K1277" s="234" t="s">
        <v>7430</v>
      </c>
      <c r="L1277" s="242">
        <v>44155</v>
      </c>
      <c r="M1277" s="234" t="s">
        <v>7159</v>
      </c>
      <c r="N1277" s="234" t="s">
        <v>7430</v>
      </c>
      <c r="O1277" s="234" t="s">
        <v>12401</v>
      </c>
      <c r="P1277" s="234" t="s">
        <v>6999</v>
      </c>
      <c r="Q1277" s="234"/>
      <c r="R1277" s="234" t="s">
        <v>451</v>
      </c>
      <c r="S1277" t="b">
        <v>0</v>
      </c>
      <c r="T1277" s="242"/>
      <c r="U1277" s="103">
        <v>1</v>
      </c>
      <c r="V1277" s="234" t="s">
        <v>272</v>
      </c>
      <c r="W1277" s="103">
        <v>1</v>
      </c>
      <c r="X1277" s="234" t="s">
        <v>272</v>
      </c>
      <c r="Y1277" s="242"/>
      <c r="Z1277" s="242"/>
      <c r="AA1277" s="103"/>
      <c r="AB1277" s="234"/>
      <c r="AC1277" s="243">
        <v>44253.473067129627</v>
      </c>
      <c r="AD1277" s="234" t="s">
        <v>12763</v>
      </c>
      <c r="AE1277" s="235" t="s">
        <v>14833</v>
      </c>
      <c r="AF1277" s="237"/>
      <c r="AG1277" s="234" t="s">
        <v>482</v>
      </c>
      <c r="AH1277" s="241"/>
      <c r="AI1277" t="b">
        <v>1</v>
      </c>
      <c r="AJ1277" t="b">
        <v>0</v>
      </c>
      <c r="AK1277" s="234"/>
      <c r="AL1277" s="103"/>
      <c r="AM1277" t="b">
        <v>0</v>
      </c>
      <c r="AN1277" s="234"/>
      <c r="AO1277" s="103"/>
      <c r="AP1277" s="241"/>
      <c r="AQ1277" s="241"/>
      <c r="AR1277" s="241"/>
      <c r="AS1277" s="241"/>
      <c r="AT1277" s="234" t="s">
        <v>7005</v>
      </c>
      <c r="AU1277" s="234" t="s">
        <v>7085</v>
      </c>
      <c r="AV1277" t="b">
        <v>0</v>
      </c>
      <c r="AW1277" t="b">
        <v>0</v>
      </c>
      <c r="AX1277" s="241"/>
      <c r="AY1277" s="241"/>
      <c r="AZ1277" s="234"/>
      <c r="BA1277" s="234"/>
      <c r="BB1277" s="234"/>
      <c r="BC1277" t="b">
        <v>1</v>
      </c>
      <c r="BD1277" s="234" t="s">
        <v>7170</v>
      </c>
      <c r="BE1277" s="234" t="s">
        <v>7026</v>
      </c>
      <c r="BF1277" s="234" t="s">
        <v>7027</v>
      </c>
      <c r="BG1277" s="234" t="s">
        <v>7010</v>
      </c>
      <c r="BH1277" s="234" t="s">
        <v>55</v>
      </c>
      <c r="BI1277" s="243">
        <v>44573.408564814818</v>
      </c>
      <c r="BJ1277" s="234" t="s">
        <v>442</v>
      </c>
      <c r="BK1277" s="234" t="s">
        <v>451</v>
      </c>
      <c r="BL1277" s="234" t="s">
        <v>451</v>
      </c>
      <c r="BM1277" s="234" t="s">
        <v>451</v>
      </c>
      <c r="BN1277" s="241"/>
      <c r="BO1277" t="b">
        <v>0</v>
      </c>
      <c r="BP1277" t="b">
        <v>0</v>
      </c>
      <c r="BQ1277" t="b">
        <v>0</v>
      </c>
      <c r="BR1277" s="241"/>
      <c r="BS1277" s="241"/>
      <c r="BT1277" s="234" t="s">
        <v>7012</v>
      </c>
      <c r="BU1277" t="b">
        <v>0</v>
      </c>
      <c r="BV1277" s="103"/>
      <c r="BW1277" s="235" t="s">
        <v>14834</v>
      </c>
      <c r="BX1277" s="234" t="s">
        <v>14833</v>
      </c>
      <c r="BY1277" s="234" t="s">
        <v>56</v>
      </c>
      <c r="BZ1277" s="234" t="s">
        <v>7014</v>
      </c>
    </row>
    <row r="1278" spans="1:78" x14ac:dyDescent="0.25">
      <c r="A1278" s="5">
        <v>918</v>
      </c>
      <c r="B1278" s="234" t="s">
        <v>14835</v>
      </c>
      <c r="C1278" s="234" t="s">
        <v>14836</v>
      </c>
      <c r="D1278" s="234" t="s">
        <v>13395</v>
      </c>
      <c r="E1278" s="234" t="s">
        <v>13395</v>
      </c>
      <c r="F1278" s="234" t="s">
        <v>6993</v>
      </c>
      <c r="G1278" s="234" t="s">
        <v>13057</v>
      </c>
      <c r="H1278" s="234" t="s">
        <v>6994</v>
      </c>
      <c r="I1278" s="242"/>
      <c r="J1278" s="242">
        <v>44154</v>
      </c>
      <c r="K1278" s="234" t="s">
        <v>7430</v>
      </c>
      <c r="L1278" s="242">
        <v>44158</v>
      </c>
      <c r="M1278" s="234" t="s">
        <v>6996</v>
      </c>
      <c r="N1278" s="234" t="s">
        <v>13397</v>
      </c>
      <c r="O1278" s="234" t="s">
        <v>13398</v>
      </c>
      <c r="P1278" s="234" t="s">
        <v>6999</v>
      </c>
      <c r="Q1278" s="234"/>
      <c r="R1278" s="234" t="s">
        <v>451</v>
      </c>
      <c r="S1278" t="b">
        <v>0</v>
      </c>
      <c r="T1278" s="242"/>
      <c r="U1278" s="103">
        <v>3</v>
      </c>
      <c r="V1278" s="234" t="s">
        <v>272</v>
      </c>
      <c r="W1278" s="103">
        <v>3</v>
      </c>
      <c r="X1278" s="234" t="s">
        <v>272</v>
      </c>
      <c r="Y1278" s="242"/>
      <c r="Z1278" s="242"/>
      <c r="AA1278" s="103"/>
      <c r="AB1278" s="234" t="s">
        <v>13399</v>
      </c>
      <c r="AC1278" s="243">
        <v>44253.473009259258</v>
      </c>
      <c r="AD1278" s="234" t="s">
        <v>12763</v>
      </c>
      <c r="AE1278" s="235" t="s">
        <v>14837</v>
      </c>
      <c r="AF1278" s="237"/>
      <c r="AG1278" s="234" t="s">
        <v>482</v>
      </c>
      <c r="AH1278" s="241"/>
      <c r="AI1278" t="b">
        <v>1</v>
      </c>
      <c r="AJ1278" t="b">
        <v>0</v>
      </c>
      <c r="AK1278" s="234"/>
      <c r="AL1278" s="103"/>
      <c r="AM1278" t="b">
        <v>0</v>
      </c>
      <c r="AN1278" s="234"/>
      <c r="AO1278" s="103"/>
      <c r="AP1278" s="241"/>
      <c r="AQ1278" s="241"/>
      <c r="AR1278" s="241"/>
      <c r="AS1278" s="241"/>
      <c r="AT1278" s="234" t="s">
        <v>7005</v>
      </c>
      <c r="AU1278" s="234" t="s">
        <v>7085</v>
      </c>
      <c r="AV1278" t="b">
        <v>0</v>
      </c>
      <c r="AW1278" t="b">
        <v>0</v>
      </c>
      <c r="AX1278" s="241"/>
      <c r="AY1278" s="241"/>
      <c r="AZ1278" s="234"/>
      <c r="BA1278" s="234"/>
      <c r="BB1278" s="234"/>
      <c r="BC1278" t="b">
        <v>0</v>
      </c>
      <c r="BD1278" s="234" t="s">
        <v>7008</v>
      </c>
      <c r="BE1278" s="234" t="s">
        <v>7009</v>
      </c>
      <c r="BF1278" s="234" t="s">
        <v>7027</v>
      </c>
      <c r="BG1278" s="234" t="s">
        <v>7010</v>
      </c>
      <c r="BH1278" s="234" t="s">
        <v>55</v>
      </c>
      <c r="BI1278" s="243">
        <v>44573.408564814818</v>
      </c>
      <c r="BJ1278" s="234" t="s">
        <v>442</v>
      </c>
      <c r="BK1278" s="234" t="s">
        <v>451</v>
      </c>
      <c r="BL1278" s="234" t="s">
        <v>451</v>
      </c>
      <c r="BM1278" s="234" t="s">
        <v>451</v>
      </c>
      <c r="BN1278" s="241"/>
      <c r="BO1278" t="b">
        <v>0</v>
      </c>
      <c r="BP1278" t="b">
        <v>0</v>
      </c>
      <c r="BQ1278" t="b">
        <v>0</v>
      </c>
      <c r="BR1278" s="241"/>
      <c r="BS1278" s="241"/>
      <c r="BT1278" s="234" t="s">
        <v>7012</v>
      </c>
      <c r="BU1278" t="b">
        <v>0</v>
      </c>
      <c r="BV1278" s="103"/>
      <c r="BW1278" s="235" t="s">
        <v>14838</v>
      </c>
      <c r="BX1278" s="234" t="s">
        <v>14837</v>
      </c>
      <c r="BY1278" s="234" t="s">
        <v>56</v>
      </c>
      <c r="BZ1278" s="234" t="s">
        <v>7014</v>
      </c>
    </row>
    <row r="1279" spans="1:78" x14ac:dyDescent="0.25">
      <c r="A1279" s="5">
        <v>917</v>
      </c>
      <c r="B1279" s="234" t="s">
        <v>14839</v>
      </c>
      <c r="C1279" s="234" t="s">
        <v>14840</v>
      </c>
      <c r="D1279" s="234" t="s">
        <v>11753</v>
      </c>
      <c r="E1279" s="234" t="s">
        <v>11754</v>
      </c>
      <c r="F1279" s="234" t="s">
        <v>7156</v>
      </c>
      <c r="G1279" s="234" t="s">
        <v>7856</v>
      </c>
      <c r="H1279" s="234" t="s">
        <v>7018</v>
      </c>
      <c r="I1279" s="242"/>
      <c r="J1279" s="242">
        <v>44155</v>
      </c>
      <c r="K1279" s="234" t="s">
        <v>7430</v>
      </c>
      <c r="L1279" s="242">
        <v>44155</v>
      </c>
      <c r="M1279" s="234" t="s">
        <v>7159</v>
      </c>
      <c r="N1279" s="234" t="s">
        <v>11756</v>
      </c>
      <c r="O1279" s="234" t="s">
        <v>11898</v>
      </c>
      <c r="P1279" s="234" t="s">
        <v>6999</v>
      </c>
      <c r="Q1279" s="234"/>
      <c r="R1279" s="234" t="s">
        <v>451</v>
      </c>
      <c r="S1279" t="b">
        <v>0</v>
      </c>
      <c r="T1279" s="242"/>
      <c r="U1279" s="103">
        <v>1</v>
      </c>
      <c r="V1279" s="234" t="s">
        <v>272</v>
      </c>
      <c r="W1279" s="103">
        <v>1</v>
      </c>
      <c r="X1279" s="234" t="s">
        <v>272</v>
      </c>
      <c r="Y1279" s="242"/>
      <c r="Z1279" s="242"/>
      <c r="AA1279" s="103"/>
      <c r="AB1279" s="234" t="s">
        <v>11758</v>
      </c>
      <c r="AC1279" s="243">
        <v>44253.472997685189</v>
      </c>
      <c r="AD1279" s="234" t="s">
        <v>12763</v>
      </c>
      <c r="AE1279" s="235" t="s">
        <v>14841</v>
      </c>
      <c r="AF1279" s="237"/>
      <c r="AG1279" s="234" t="s">
        <v>482</v>
      </c>
      <c r="AH1279" s="241"/>
      <c r="AI1279" t="b">
        <v>1</v>
      </c>
      <c r="AJ1279" t="b">
        <v>0</v>
      </c>
      <c r="AK1279" s="234"/>
      <c r="AL1279" s="103"/>
      <c r="AM1279" t="b">
        <v>0</v>
      </c>
      <c r="AN1279" s="234"/>
      <c r="AO1279" s="103"/>
      <c r="AP1279" s="241"/>
      <c r="AQ1279" s="241"/>
      <c r="AR1279" s="241"/>
      <c r="AS1279" s="241"/>
      <c r="AT1279" s="234" t="s">
        <v>7005</v>
      </c>
      <c r="AU1279" s="234" t="s">
        <v>7085</v>
      </c>
      <c r="AV1279" t="b">
        <v>0</v>
      </c>
      <c r="AW1279" t="b">
        <v>0</v>
      </c>
      <c r="AX1279" s="241"/>
      <c r="AY1279" s="241"/>
      <c r="AZ1279" s="234"/>
      <c r="BA1279" s="234"/>
      <c r="BB1279" s="234"/>
      <c r="BC1279" t="b">
        <v>0</v>
      </c>
      <c r="BD1279" s="234" t="s">
        <v>7170</v>
      </c>
      <c r="BE1279" s="234" t="s">
        <v>7026</v>
      </c>
      <c r="BF1279" s="234" t="s">
        <v>7027</v>
      </c>
      <c r="BG1279" s="234" t="s">
        <v>7010</v>
      </c>
      <c r="BH1279" s="234" t="s">
        <v>55</v>
      </c>
      <c r="BI1279" s="243">
        <v>44573.408564814818</v>
      </c>
      <c r="BJ1279" s="234" t="s">
        <v>442</v>
      </c>
      <c r="BK1279" s="234" t="s">
        <v>451</v>
      </c>
      <c r="BL1279" s="234" t="s">
        <v>451</v>
      </c>
      <c r="BM1279" s="234" t="s">
        <v>451</v>
      </c>
      <c r="BN1279" s="241"/>
      <c r="BO1279" t="b">
        <v>0</v>
      </c>
      <c r="BP1279" t="b">
        <v>0</v>
      </c>
      <c r="BQ1279" t="b">
        <v>0</v>
      </c>
      <c r="BR1279" s="241"/>
      <c r="BS1279" s="241"/>
      <c r="BT1279" s="234" t="s">
        <v>7012</v>
      </c>
      <c r="BU1279" t="b">
        <v>0</v>
      </c>
      <c r="BV1279" s="103"/>
      <c r="BW1279" s="235" t="s">
        <v>14842</v>
      </c>
      <c r="BX1279" s="234" t="s">
        <v>14841</v>
      </c>
      <c r="BY1279" s="234" t="s">
        <v>56</v>
      </c>
      <c r="BZ1279" s="234" t="s">
        <v>7014</v>
      </c>
    </row>
    <row r="1280" spans="1:78" x14ac:dyDescent="0.25">
      <c r="A1280" s="5">
        <v>916</v>
      </c>
      <c r="B1280" s="234" t="s">
        <v>14843</v>
      </c>
      <c r="C1280" s="234" t="s">
        <v>14844</v>
      </c>
      <c r="D1280" s="234" t="s">
        <v>8296</v>
      </c>
      <c r="E1280" s="234" t="s">
        <v>8297</v>
      </c>
      <c r="F1280" s="234" t="s">
        <v>6993</v>
      </c>
      <c r="G1280" s="234" t="s">
        <v>7302</v>
      </c>
      <c r="H1280" s="234" t="s">
        <v>6994</v>
      </c>
      <c r="I1280" s="242"/>
      <c r="J1280" s="242">
        <v>44154</v>
      </c>
      <c r="K1280" s="234" t="s">
        <v>7430</v>
      </c>
      <c r="L1280" s="242">
        <v>44158</v>
      </c>
      <c r="M1280" s="234" t="s">
        <v>6996</v>
      </c>
      <c r="N1280" s="234" t="s">
        <v>8299</v>
      </c>
      <c r="O1280" s="234" t="s">
        <v>8300</v>
      </c>
      <c r="P1280" s="234" t="s">
        <v>6999</v>
      </c>
      <c r="Q1280" s="234"/>
      <c r="R1280" s="234" t="s">
        <v>451</v>
      </c>
      <c r="S1280" t="b">
        <v>0</v>
      </c>
      <c r="T1280" s="242"/>
      <c r="U1280" s="103">
        <v>1</v>
      </c>
      <c r="V1280" s="234" t="s">
        <v>272</v>
      </c>
      <c r="W1280" s="103">
        <v>1</v>
      </c>
      <c r="X1280" s="234" t="s">
        <v>272</v>
      </c>
      <c r="Y1280" s="242"/>
      <c r="Z1280" s="242"/>
      <c r="AA1280" s="103"/>
      <c r="AB1280" s="234" t="s">
        <v>8302</v>
      </c>
      <c r="AC1280" s="243">
        <v>44253.472951388889</v>
      </c>
      <c r="AD1280" s="234" t="s">
        <v>12763</v>
      </c>
      <c r="AE1280" s="235" t="s">
        <v>14845</v>
      </c>
      <c r="AF1280" s="237"/>
      <c r="AG1280" s="234" t="s">
        <v>482</v>
      </c>
      <c r="AH1280" s="241"/>
      <c r="AI1280" t="b">
        <v>1</v>
      </c>
      <c r="AJ1280" t="b">
        <v>0</v>
      </c>
      <c r="AK1280" s="234"/>
      <c r="AL1280" s="103"/>
      <c r="AM1280" t="b">
        <v>0</v>
      </c>
      <c r="AN1280" s="234"/>
      <c r="AO1280" s="103"/>
      <c r="AP1280" s="241"/>
      <c r="AQ1280" s="241"/>
      <c r="AR1280" s="241"/>
      <c r="AS1280" s="241"/>
      <c r="AT1280" s="234" t="s">
        <v>7005</v>
      </c>
      <c r="AU1280" s="234" t="s">
        <v>7085</v>
      </c>
      <c r="AV1280" t="b">
        <v>0</v>
      </c>
      <c r="AW1280" t="b">
        <v>0</v>
      </c>
      <c r="AX1280" s="241"/>
      <c r="AY1280" s="241"/>
      <c r="AZ1280" s="234"/>
      <c r="BA1280" s="234"/>
      <c r="BB1280" s="234"/>
      <c r="BC1280" t="b">
        <v>0</v>
      </c>
      <c r="BD1280" s="234" t="s">
        <v>7008</v>
      </c>
      <c r="BE1280" s="234" t="s">
        <v>7009</v>
      </c>
      <c r="BF1280" s="234" t="s">
        <v>7027</v>
      </c>
      <c r="BG1280" s="234" t="s">
        <v>7028</v>
      </c>
      <c r="BH1280" s="234" t="s">
        <v>55</v>
      </c>
      <c r="BI1280" s="243">
        <v>44573.408553240741</v>
      </c>
      <c r="BJ1280" s="234" t="s">
        <v>442</v>
      </c>
      <c r="BK1280" s="234" t="s">
        <v>451</v>
      </c>
      <c r="BL1280" s="234" t="s">
        <v>451</v>
      </c>
      <c r="BM1280" s="234" t="s">
        <v>451</v>
      </c>
      <c r="BN1280" s="241"/>
      <c r="BO1280" t="b">
        <v>0</v>
      </c>
      <c r="BP1280" t="b">
        <v>0</v>
      </c>
      <c r="BQ1280" t="b">
        <v>0</v>
      </c>
      <c r="BR1280" s="241"/>
      <c r="BS1280" s="241"/>
      <c r="BT1280" s="234" t="s">
        <v>7012</v>
      </c>
      <c r="BU1280" t="b">
        <v>0</v>
      </c>
      <c r="BV1280" s="103"/>
      <c r="BW1280" s="235" t="s">
        <v>14846</v>
      </c>
      <c r="BX1280" s="234" t="s">
        <v>14845</v>
      </c>
      <c r="BY1280" s="234" t="s">
        <v>56</v>
      </c>
      <c r="BZ1280" s="234" t="s">
        <v>7014</v>
      </c>
    </row>
    <row r="1281" spans="1:78" x14ac:dyDescent="0.25">
      <c r="A1281" s="5">
        <v>915</v>
      </c>
      <c r="B1281" s="234" t="s">
        <v>14847</v>
      </c>
      <c r="C1281" s="234" t="s">
        <v>14848</v>
      </c>
      <c r="D1281" s="234" t="s">
        <v>14849</v>
      </c>
      <c r="E1281" s="234" t="s">
        <v>14850</v>
      </c>
      <c r="F1281" s="234" t="s">
        <v>6993</v>
      </c>
      <c r="G1281" s="234" t="s">
        <v>7315</v>
      </c>
      <c r="H1281" s="234" t="s">
        <v>6994</v>
      </c>
      <c r="I1281" s="242"/>
      <c r="J1281" s="242">
        <v>44154</v>
      </c>
      <c r="K1281" s="234" t="s">
        <v>7430</v>
      </c>
      <c r="L1281" s="242">
        <v>44155</v>
      </c>
      <c r="M1281" s="234" t="s">
        <v>6996</v>
      </c>
      <c r="N1281" s="234" t="s">
        <v>14851</v>
      </c>
      <c r="O1281" s="234" t="s">
        <v>14852</v>
      </c>
      <c r="P1281" s="234" t="s">
        <v>6999</v>
      </c>
      <c r="Q1281" s="234"/>
      <c r="R1281" s="234" t="s">
        <v>451</v>
      </c>
      <c r="S1281" t="b">
        <v>0</v>
      </c>
      <c r="T1281" s="242"/>
      <c r="U1281" s="103">
        <v>2</v>
      </c>
      <c r="V1281" s="234" t="s">
        <v>272</v>
      </c>
      <c r="W1281" s="103">
        <v>2</v>
      </c>
      <c r="X1281" s="234" t="s">
        <v>272</v>
      </c>
      <c r="Y1281" s="242"/>
      <c r="Z1281" s="242"/>
      <c r="AA1281" s="103"/>
      <c r="AB1281" s="234" t="s">
        <v>14853</v>
      </c>
      <c r="AC1281" s="243">
        <v>44253.472916666666</v>
      </c>
      <c r="AD1281" s="234" t="s">
        <v>12763</v>
      </c>
      <c r="AE1281" s="235" t="s">
        <v>14854</v>
      </c>
      <c r="AF1281" s="237"/>
      <c r="AG1281" s="234" t="s">
        <v>482</v>
      </c>
      <c r="AH1281" s="241"/>
      <c r="AI1281" t="b">
        <v>1</v>
      </c>
      <c r="AJ1281" t="b">
        <v>0</v>
      </c>
      <c r="AK1281" s="234"/>
      <c r="AL1281" s="103"/>
      <c r="AM1281" t="b">
        <v>0</v>
      </c>
      <c r="AN1281" s="234"/>
      <c r="AO1281" s="103"/>
      <c r="AP1281" s="241"/>
      <c r="AQ1281" s="241"/>
      <c r="AR1281" s="241"/>
      <c r="AS1281" s="241"/>
      <c r="AT1281" s="234" t="s">
        <v>7005</v>
      </c>
      <c r="AU1281" s="234" t="s">
        <v>7085</v>
      </c>
      <c r="AV1281" t="b">
        <v>0</v>
      </c>
      <c r="AW1281" t="b">
        <v>0</v>
      </c>
      <c r="AX1281" s="241"/>
      <c r="AY1281" s="241"/>
      <c r="AZ1281" s="234"/>
      <c r="BA1281" s="234"/>
      <c r="BB1281" s="234"/>
      <c r="BC1281" t="b">
        <v>0</v>
      </c>
      <c r="BD1281" s="234" t="s">
        <v>7008</v>
      </c>
      <c r="BE1281" s="234" t="s">
        <v>7009</v>
      </c>
      <c r="BF1281" s="234" t="s">
        <v>7027</v>
      </c>
      <c r="BG1281" s="234" t="s">
        <v>8373</v>
      </c>
      <c r="BH1281" s="234" t="s">
        <v>55</v>
      </c>
      <c r="BI1281" s="243">
        <v>44573.408553240741</v>
      </c>
      <c r="BJ1281" s="234" t="s">
        <v>442</v>
      </c>
      <c r="BK1281" s="234" t="s">
        <v>451</v>
      </c>
      <c r="BL1281" s="234" t="s">
        <v>451</v>
      </c>
      <c r="BM1281" s="234" t="s">
        <v>451</v>
      </c>
      <c r="BN1281" s="241"/>
      <c r="BO1281" t="b">
        <v>0</v>
      </c>
      <c r="BP1281" t="b">
        <v>0</v>
      </c>
      <c r="BQ1281" t="b">
        <v>0</v>
      </c>
      <c r="BR1281" s="241"/>
      <c r="BS1281" s="241"/>
      <c r="BT1281" s="234" t="s">
        <v>7012</v>
      </c>
      <c r="BU1281" t="b">
        <v>0</v>
      </c>
      <c r="BV1281" s="103"/>
      <c r="BW1281" s="235" t="s">
        <v>14855</v>
      </c>
      <c r="BX1281" s="234" t="s">
        <v>14854</v>
      </c>
      <c r="BY1281" s="234" t="s">
        <v>56</v>
      </c>
      <c r="BZ1281" s="234" t="s">
        <v>7014</v>
      </c>
    </row>
    <row r="1282" spans="1:78" x14ac:dyDescent="0.25">
      <c r="A1282" s="5">
        <v>914</v>
      </c>
      <c r="B1282" s="234" t="s">
        <v>14856</v>
      </c>
      <c r="C1282" s="234" t="s">
        <v>14857</v>
      </c>
      <c r="D1282" s="234" t="s">
        <v>14858</v>
      </c>
      <c r="E1282" s="234" t="s">
        <v>14859</v>
      </c>
      <c r="F1282" s="234" t="s">
        <v>6993</v>
      </c>
      <c r="G1282" s="234" t="s">
        <v>7315</v>
      </c>
      <c r="H1282" s="234" t="s">
        <v>6994</v>
      </c>
      <c r="I1282" s="242"/>
      <c r="J1282" s="242">
        <v>44154</v>
      </c>
      <c r="K1282" s="234" t="s">
        <v>7430</v>
      </c>
      <c r="L1282" s="242">
        <v>44155</v>
      </c>
      <c r="M1282" s="234" t="s">
        <v>6996</v>
      </c>
      <c r="N1282" s="234" t="s">
        <v>10544</v>
      </c>
      <c r="O1282" s="234" t="s">
        <v>10545</v>
      </c>
      <c r="P1282" s="234" t="s">
        <v>6999</v>
      </c>
      <c r="Q1282" s="234"/>
      <c r="R1282" s="234" t="s">
        <v>451</v>
      </c>
      <c r="S1282" t="b">
        <v>0</v>
      </c>
      <c r="T1282" s="242"/>
      <c r="U1282" s="103">
        <v>2</v>
      </c>
      <c r="V1282" s="234" t="s">
        <v>272</v>
      </c>
      <c r="W1282" s="103">
        <v>10</v>
      </c>
      <c r="X1282" s="234" t="s">
        <v>272</v>
      </c>
      <c r="Y1282" s="242"/>
      <c r="Z1282" s="242"/>
      <c r="AA1282" s="103"/>
      <c r="AB1282" s="234" t="s">
        <v>14860</v>
      </c>
      <c r="AC1282" s="243">
        <v>44253.472870370373</v>
      </c>
      <c r="AD1282" s="234" t="s">
        <v>12763</v>
      </c>
      <c r="AE1282" s="235" t="s">
        <v>14861</v>
      </c>
      <c r="AF1282" s="237"/>
      <c r="AG1282" s="234" t="s">
        <v>482</v>
      </c>
      <c r="AH1282" s="241"/>
      <c r="AI1282" t="b">
        <v>1</v>
      </c>
      <c r="AJ1282" t="b">
        <v>0</v>
      </c>
      <c r="AK1282" s="234"/>
      <c r="AL1282" s="103"/>
      <c r="AM1282" t="b">
        <v>0</v>
      </c>
      <c r="AN1282" s="234"/>
      <c r="AO1282" s="103"/>
      <c r="AP1282" s="241"/>
      <c r="AQ1282" s="241"/>
      <c r="AR1282" s="241"/>
      <c r="AS1282" s="241"/>
      <c r="AT1282" s="234" t="s">
        <v>7005</v>
      </c>
      <c r="AU1282" s="234" t="s">
        <v>7085</v>
      </c>
      <c r="AV1282" t="b">
        <v>0</v>
      </c>
      <c r="AW1282" t="b">
        <v>0</v>
      </c>
      <c r="AX1282" s="241"/>
      <c r="AY1282" s="241"/>
      <c r="AZ1282" s="234"/>
      <c r="BA1282" s="234"/>
      <c r="BB1282" s="234"/>
      <c r="BC1282" t="b">
        <v>0</v>
      </c>
      <c r="BD1282" s="234" t="s">
        <v>7008</v>
      </c>
      <c r="BE1282" s="234" t="s">
        <v>7009</v>
      </c>
      <c r="BF1282" s="234" t="s">
        <v>7027</v>
      </c>
      <c r="BG1282" s="234" t="s">
        <v>8373</v>
      </c>
      <c r="BH1282" s="234" t="s">
        <v>55</v>
      </c>
      <c r="BI1282" s="243">
        <v>44573.408553240741</v>
      </c>
      <c r="BJ1282" s="234" t="s">
        <v>442</v>
      </c>
      <c r="BK1282" s="234" t="s">
        <v>451</v>
      </c>
      <c r="BL1282" s="234" t="s">
        <v>451</v>
      </c>
      <c r="BM1282" s="234" t="s">
        <v>451</v>
      </c>
      <c r="BN1282" s="241"/>
      <c r="BO1282" t="b">
        <v>0</v>
      </c>
      <c r="BP1282" t="b">
        <v>0</v>
      </c>
      <c r="BQ1282" t="b">
        <v>0</v>
      </c>
      <c r="BR1282" s="241"/>
      <c r="BS1282" s="241"/>
      <c r="BT1282" s="234" t="s">
        <v>7012</v>
      </c>
      <c r="BU1282" t="b">
        <v>0</v>
      </c>
      <c r="BV1282" s="103"/>
      <c r="BW1282" s="235" t="s">
        <v>14862</v>
      </c>
      <c r="BX1282" s="234" t="s">
        <v>14861</v>
      </c>
      <c r="BY1282" s="234" t="s">
        <v>56</v>
      </c>
      <c r="BZ1282" s="234" t="s">
        <v>7014</v>
      </c>
    </row>
    <row r="1283" spans="1:78" x14ac:dyDescent="0.25">
      <c r="A1283" s="5">
        <v>913</v>
      </c>
      <c r="B1283" s="234" t="s">
        <v>14863</v>
      </c>
      <c r="C1283" s="234" t="s">
        <v>14864</v>
      </c>
      <c r="D1283" s="234"/>
      <c r="E1283" s="234" t="s">
        <v>14722</v>
      </c>
      <c r="F1283" s="234" t="s">
        <v>7156</v>
      </c>
      <c r="G1283" s="234" t="s">
        <v>7856</v>
      </c>
      <c r="H1283" s="234" t="s">
        <v>7018</v>
      </c>
      <c r="I1283" s="242"/>
      <c r="J1283" s="242">
        <v>44153</v>
      </c>
      <c r="K1283" s="234" t="s">
        <v>7430</v>
      </c>
      <c r="L1283" s="242">
        <v>44154</v>
      </c>
      <c r="M1283" s="234" t="s">
        <v>6996</v>
      </c>
      <c r="N1283" s="234" t="s">
        <v>9809</v>
      </c>
      <c r="O1283" s="234" t="s">
        <v>9810</v>
      </c>
      <c r="P1283" s="234" t="s">
        <v>6999</v>
      </c>
      <c r="Q1283" s="234"/>
      <c r="R1283" s="234" t="s">
        <v>451</v>
      </c>
      <c r="S1283" t="b">
        <v>0</v>
      </c>
      <c r="T1283" s="242"/>
      <c r="U1283" s="103">
        <v>30</v>
      </c>
      <c r="V1283" s="234" t="s">
        <v>272</v>
      </c>
      <c r="W1283" s="103">
        <v>30</v>
      </c>
      <c r="X1283" s="234" t="s">
        <v>272</v>
      </c>
      <c r="Y1283" s="242"/>
      <c r="Z1283" s="242"/>
      <c r="AA1283" s="103"/>
      <c r="AB1283" s="234"/>
      <c r="AC1283" s="243">
        <v>44253.472858796296</v>
      </c>
      <c r="AD1283" s="234" t="s">
        <v>12763</v>
      </c>
      <c r="AE1283" s="235" t="s">
        <v>14865</v>
      </c>
      <c r="AF1283" s="237"/>
      <c r="AG1283" s="234" t="s">
        <v>482</v>
      </c>
      <c r="AH1283" s="241"/>
      <c r="AI1283" t="b">
        <v>1</v>
      </c>
      <c r="AJ1283" t="b">
        <v>0</v>
      </c>
      <c r="AK1283" s="234"/>
      <c r="AL1283" s="103"/>
      <c r="AM1283" t="b">
        <v>0</v>
      </c>
      <c r="AN1283" s="234"/>
      <c r="AO1283" s="103"/>
      <c r="AP1283" s="241"/>
      <c r="AQ1283" s="241"/>
      <c r="AR1283" s="241"/>
      <c r="AS1283" s="241"/>
      <c r="AT1283" s="234"/>
      <c r="AU1283" s="234" t="s">
        <v>7085</v>
      </c>
      <c r="AV1283" t="b">
        <v>0</v>
      </c>
      <c r="AW1283" t="b">
        <v>0</v>
      </c>
      <c r="AX1283" s="241"/>
      <c r="AY1283" s="241"/>
      <c r="AZ1283" s="234"/>
      <c r="BA1283" s="234"/>
      <c r="BB1283" s="234"/>
      <c r="BC1283" t="b">
        <v>1</v>
      </c>
      <c r="BD1283" s="234" t="s">
        <v>7008</v>
      </c>
      <c r="BE1283" s="234" t="s">
        <v>7026</v>
      </c>
      <c r="BF1283" s="234" t="s">
        <v>7027</v>
      </c>
      <c r="BG1283" s="234" t="s">
        <v>7010</v>
      </c>
      <c r="BH1283" s="234" t="s">
        <v>55</v>
      </c>
      <c r="BI1283" s="243">
        <v>44573.408553240741</v>
      </c>
      <c r="BJ1283" s="234" t="s">
        <v>442</v>
      </c>
      <c r="BK1283" s="234" t="s">
        <v>451</v>
      </c>
      <c r="BL1283" s="234" t="s">
        <v>451</v>
      </c>
      <c r="BM1283" s="234" t="s">
        <v>451</v>
      </c>
      <c r="BN1283" s="241"/>
      <c r="BO1283" t="b">
        <v>0</v>
      </c>
      <c r="BP1283" t="b">
        <v>0</v>
      </c>
      <c r="BQ1283" t="b">
        <v>0</v>
      </c>
      <c r="BR1283" s="241"/>
      <c r="BS1283" s="241"/>
      <c r="BT1283" s="234" t="s">
        <v>7012</v>
      </c>
      <c r="BU1283" t="b">
        <v>0</v>
      </c>
      <c r="BV1283" s="103"/>
      <c r="BW1283" s="235" t="s">
        <v>14866</v>
      </c>
      <c r="BX1283" s="234" t="s">
        <v>14865</v>
      </c>
      <c r="BY1283" s="234" t="s">
        <v>56</v>
      </c>
      <c r="BZ1283" s="234" t="s">
        <v>7014</v>
      </c>
    </row>
    <row r="1284" spans="1:78" x14ac:dyDescent="0.25">
      <c r="A1284" s="5">
        <v>912</v>
      </c>
      <c r="B1284" s="234" t="s">
        <v>14867</v>
      </c>
      <c r="C1284" s="234" t="s">
        <v>14868</v>
      </c>
      <c r="D1284" s="234"/>
      <c r="E1284" s="234" t="s">
        <v>13295</v>
      </c>
      <c r="F1284" s="234" t="s">
        <v>7156</v>
      </c>
      <c r="G1284" s="234" t="s">
        <v>7856</v>
      </c>
      <c r="H1284" s="234" t="s">
        <v>7018</v>
      </c>
      <c r="I1284" s="242"/>
      <c r="J1284" s="242">
        <v>44153</v>
      </c>
      <c r="K1284" s="234" t="s">
        <v>7430</v>
      </c>
      <c r="L1284" s="242">
        <v>44153</v>
      </c>
      <c r="M1284" s="234" t="s">
        <v>7159</v>
      </c>
      <c r="N1284" s="234" t="s">
        <v>7430</v>
      </c>
      <c r="O1284" s="234" t="s">
        <v>11593</v>
      </c>
      <c r="P1284" s="234" t="s">
        <v>6999</v>
      </c>
      <c r="Q1284" s="234"/>
      <c r="R1284" s="234" t="s">
        <v>451</v>
      </c>
      <c r="S1284" t="b">
        <v>0</v>
      </c>
      <c r="T1284" s="242"/>
      <c r="U1284" s="103">
        <v>1</v>
      </c>
      <c r="V1284" s="234" t="s">
        <v>272</v>
      </c>
      <c r="W1284" s="103">
        <v>1</v>
      </c>
      <c r="X1284" s="234" t="s">
        <v>272</v>
      </c>
      <c r="Y1284" s="242"/>
      <c r="Z1284" s="242"/>
      <c r="AA1284" s="103"/>
      <c r="AB1284" s="234"/>
      <c r="AC1284" s="243">
        <v>44253.47283564815</v>
      </c>
      <c r="AD1284" s="234" t="s">
        <v>12763</v>
      </c>
      <c r="AE1284" s="235" t="s">
        <v>14869</v>
      </c>
      <c r="AF1284" s="237"/>
      <c r="AG1284" s="234" t="s">
        <v>482</v>
      </c>
      <c r="AH1284" s="241"/>
      <c r="AI1284" t="b">
        <v>1</v>
      </c>
      <c r="AJ1284" t="b">
        <v>0</v>
      </c>
      <c r="AK1284" s="234"/>
      <c r="AL1284" s="103"/>
      <c r="AM1284" t="b">
        <v>0</v>
      </c>
      <c r="AN1284" s="234"/>
      <c r="AO1284" s="103"/>
      <c r="AP1284" s="241"/>
      <c r="AQ1284" s="241"/>
      <c r="AR1284" s="241"/>
      <c r="AS1284" s="241"/>
      <c r="AT1284" s="234"/>
      <c r="AU1284" s="234" t="s">
        <v>7085</v>
      </c>
      <c r="AV1284" t="b">
        <v>0</v>
      </c>
      <c r="AW1284" t="b">
        <v>0</v>
      </c>
      <c r="AX1284" s="241"/>
      <c r="AY1284" s="241"/>
      <c r="AZ1284" s="234"/>
      <c r="BA1284" s="234"/>
      <c r="BB1284" s="234"/>
      <c r="BC1284" t="b">
        <v>1</v>
      </c>
      <c r="BD1284" s="234" t="s">
        <v>7170</v>
      </c>
      <c r="BE1284" s="234" t="s">
        <v>7026</v>
      </c>
      <c r="BF1284" s="234" t="s">
        <v>7027</v>
      </c>
      <c r="BG1284" s="234" t="s">
        <v>7010</v>
      </c>
      <c r="BH1284" s="234" t="s">
        <v>55</v>
      </c>
      <c r="BI1284" s="243">
        <v>44573.408541666664</v>
      </c>
      <c r="BJ1284" s="234" t="s">
        <v>442</v>
      </c>
      <c r="BK1284" s="234" t="s">
        <v>451</v>
      </c>
      <c r="BL1284" s="234" t="s">
        <v>451</v>
      </c>
      <c r="BM1284" s="234" t="s">
        <v>451</v>
      </c>
      <c r="BN1284" s="241"/>
      <c r="BO1284" t="b">
        <v>0</v>
      </c>
      <c r="BP1284" t="b">
        <v>0</v>
      </c>
      <c r="BQ1284" t="b">
        <v>0</v>
      </c>
      <c r="BR1284" s="241"/>
      <c r="BS1284" s="241"/>
      <c r="BT1284" s="234" t="s">
        <v>7012</v>
      </c>
      <c r="BU1284" t="b">
        <v>0</v>
      </c>
      <c r="BV1284" s="103"/>
      <c r="BW1284" s="235" t="s">
        <v>14870</v>
      </c>
      <c r="BX1284" s="234" t="s">
        <v>14869</v>
      </c>
      <c r="BY1284" s="234" t="s">
        <v>56</v>
      </c>
      <c r="BZ1284" s="234" t="s">
        <v>7014</v>
      </c>
    </row>
    <row r="1285" spans="1:78" x14ac:dyDescent="0.25">
      <c r="A1285" s="5">
        <v>911</v>
      </c>
      <c r="B1285" s="234" t="s">
        <v>14871</v>
      </c>
      <c r="C1285" s="234" t="s">
        <v>14872</v>
      </c>
      <c r="D1285" s="234" t="s">
        <v>14873</v>
      </c>
      <c r="E1285" s="234" t="s">
        <v>14874</v>
      </c>
      <c r="F1285" s="234" t="s">
        <v>7156</v>
      </c>
      <c r="G1285" s="234" t="s">
        <v>7856</v>
      </c>
      <c r="H1285" s="234" t="s">
        <v>7018</v>
      </c>
      <c r="I1285" s="242"/>
      <c r="J1285" s="242">
        <v>44153</v>
      </c>
      <c r="K1285" s="234" t="s">
        <v>7430</v>
      </c>
      <c r="L1285" s="242">
        <v>44153</v>
      </c>
      <c r="M1285" s="234" t="s">
        <v>7159</v>
      </c>
      <c r="N1285" s="234" t="s">
        <v>14875</v>
      </c>
      <c r="O1285" s="234" t="s">
        <v>14876</v>
      </c>
      <c r="P1285" s="234" t="s">
        <v>6999</v>
      </c>
      <c r="Q1285" s="234"/>
      <c r="R1285" s="234" t="s">
        <v>451</v>
      </c>
      <c r="S1285" t="b">
        <v>0</v>
      </c>
      <c r="T1285" s="242"/>
      <c r="U1285" s="103">
        <v>1</v>
      </c>
      <c r="V1285" s="234" t="s">
        <v>272</v>
      </c>
      <c r="W1285" s="103">
        <v>1</v>
      </c>
      <c r="X1285" s="234" t="s">
        <v>272</v>
      </c>
      <c r="Y1285" s="242"/>
      <c r="Z1285" s="242"/>
      <c r="AA1285" s="103"/>
      <c r="AB1285" s="234" t="s">
        <v>14877</v>
      </c>
      <c r="AC1285" s="243">
        <v>44253.472800925927</v>
      </c>
      <c r="AD1285" s="234" t="s">
        <v>12763</v>
      </c>
      <c r="AE1285" s="235" t="s">
        <v>14878</v>
      </c>
      <c r="AF1285" s="237"/>
      <c r="AG1285" s="234" t="s">
        <v>482</v>
      </c>
      <c r="AH1285" s="241"/>
      <c r="AI1285" t="b">
        <v>1</v>
      </c>
      <c r="AJ1285" t="b">
        <v>0</v>
      </c>
      <c r="AK1285" s="234"/>
      <c r="AL1285" s="103"/>
      <c r="AM1285" t="b">
        <v>0</v>
      </c>
      <c r="AN1285" s="234"/>
      <c r="AO1285" s="103"/>
      <c r="AP1285" s="241"/>
      <c r="AQ1285" s="241"/>
      <c r="AR1285" s="241"/>
      <c r="AS1285" s="241"/>
      <c r="AT1285" s="234" t="s">
        <v>7005</v>
      </c>
      <c r="AU1285" s="234" t="s">
        <v>7085</v>
      </c>
      <c r="AV1285" t="b">
        <v>0</v>
      </c>
      <c r="AW1285" t="b">
        <v>0</v>
      </c>
      <c r="AX1285" s="241"/>
      <c r="AY1285" s="241"/>
      <c r="AZ1285" s="234"/>
      <c r="BA1285" s="234"/>
      <c r="BB1285" s="234"/>
      <c r="BC1285" t="b">
        <v>0</v>
      </c>
      <c r="BD1285" s="234" t="s">
        <v>7170</v>
      </c>
      <c r="BE1285" s="234" t="s">
        <v>7026</v>
      </c>
      <c r="BF1285" s="234" t="s">
        <v>7027</v>
      </c>
      <c r="BG1285" s="234" t="s">
        <v>7010</v>
      </c>
      <c r="BH1285" s="234" t="s">
        <v>55</v>
      </c>
      <c r="BI1285" s="243">
        <v>44573.408541666664</v>
      </c>
      <c r="BJ1285" s="234" t="s">
        <v>442</v>
      </c>
      <c r="BK1285" s="234" t="s">
        <v>451</v>
      </c>
      <c r="BL1285" s="234" t="s">
        <v>451</v>
      </c>
      <c r="BM1285" s="234" t="s">
        <v>451</v>
      </c>
      <c r="BN1285" s="241"/>
      <c r="BO1285" t="b">
        <v>0</v>
      </c>
      <c r="BP1285" t="b">
        <v>0</v>
      </c>
      <c r="BQ1285" t="b">
        <v>0</v>
      </c>
      <c r="BR1285" s="241"/>
      <c r="BS1285" s="241"/>
      <c r="BT1285" s="234" t="s">
        <v>7012</v>
      </c>
      <c r="BU1285" t="b">
        <v>0</v>
      </c>
      <c r="BV1285" s="103"/>
      <c r="BW1285" s="235" t="s">
        <v>14879</v>
      </c>
      <c r="BX1285" s="234" t="s">
        <v>14878</v>
      </c>
      <c r="BY1285" s="234" t="s">
        <v>56</v>
      </c>
      <c r="BZ1285" s="234" t="s">
        <v>7014</v>
      </c>
    </row>
    <row r="1286" spans="1:78" x14ac:dyDescent="0.25">
      <c r="A1286" s="5">
        <v>910</v>
      </c>
      <c r="B1286" s="234" t="s">
        <v>14880</v>
      </c>
      <c r="C1286" s="234" t="s">
        <v>14881</v>
      </c>
      <c r="D1286" s="234"/>
      <c r="E1286" s="234" t="s">
        <v>14110</v>
      </c>
      <c r="F1286" s="234" t="s">
        <v>6993</v>
      </c>
      <c r="G1286" s="234" t="s">
        <v>10829</v>
      </c>
      <c r="H1286" s="234" t="s">
        <v>7856</v>
      </c>
      <c r="I1286" s="242"/>
      <c r="J1286" s="242">
        <v>44152</v>
      </c>
      <c r="K1286" s="234" t="s">
        <v>7430</v>
      </c>
      <c r="L1286" s="242">
        <v>44160</v>
      </c>
      <c r="M1286" s="234" t="s">
        <v>6996</v>
      </c>
      <c r="N1286" s="234" t="s">
        <v>7430</v>
      </c>
      <c r="O1286" s="234" t="s">
        <v>7020</v>
      </c>
      <c r="P1286" s="234" t="s">
        <v>6999</v>
      </c>
      <c r="Q1286" s="234"/>
      <c r="R1286" s="234" t="s">
        <v>451</v>
      </c>
      <c r="S1286" t="b">
        <v>0</v>
      </c>
      <c r="T1286" s="242"/>
      <c r="U1286" s="103">
        <v>8</v>
      </c>
      <c r="V1286" s="234" t="s">
        <v>272</v>
      </c>
      <c r="W1286" s="103">
        <v>16</v>
      </c>
      <c r="X1286" s="234" t="s">
        <v>272</v>
      </c>
      <c r="Y1286" s="242"/>
      <c r="Z1286" s="242"/>
      <c r="AA1286" s="103"/>
      <c r="AB1286" s="234"/>
      <c r="AC1286" s="243">
        <v>44253.472754629627</v>
      </c>
      <c r="AD1286" s="234" t="s">
        <v>12763</v>
      </c>
      <c r="AE1286" s="235" t="s">
        <v>14882</v>
      </c>
      <c r="AF1286" s="237"/>
      <c r="AG1286" s="234" t="s">
        <v>482</v>
      </c>
      <c r="AH1286" s="241"/>
      <c r="AI1286" t="b">
        <v>1</v>
      </c>
      <c r="AJ1286" t="b">
        <v>0</v>
      </c>
      <c r="AK1286" s="234"/>
      <c r="AL1286" s="103"/>
      <c r="AM1286" t="b">
        <v>0</v>
      </c>
      <c r="AN1286" s="234"/>
      <c r="AO1286" s="103"/>
      <c r="AP1286" s="241"/>
      <c r="AQ1286" s="241"/>
      <c r="AR1286" s="241"/>
      <c r="AS1286" s="241"/>
      <c r="AT1286" s="234"/>
      <c r="AU1286" s="234" t="s">
        <v>7085</v>
      </c>
      <c r="AV1286" t="b">
        <v>0</v>
      </c>
      <c r="AW1286" t="b">
        <v>0</v>
      </c>
      <c r="AX1286" s="241"/>
      <c r="AY1286" s="241"/>
      <c r="AZ1286" s="234"/>
      <c r="BA1286" s="234"/>
      <c r="BB1286" s="234"/>
      <c r="BC1286" t="b">
        <v>1</v>
      </c>
      <c r="BD1286" s="234" t="s">
        <v>7008</v>
      </c>
      <c r="BE1286" s="234" t="s">
        <v>7026</v>
      </c>
      <c r="BF1286" s="234" t="s">
        <v>7027</v>
      </c>
      <c r="BG1286" s="234" t="s">
        <v>7028</v>
      </c>
      <c r="BH1286" s="234" t="s">
        <v>55</v>
      </c>
      <c r="BI1286" s="243">
        <v>44573.408541666664</v>
      </c>
      <c r="BJ1286" s="234" t="s">
        <v>442</v>
      </c>
      <c r="BK1286" s="234" t="s">
        <v>451</v>
      </c>
      <c r="BL1286" s="234" t="s">
        <v>451</v>
      </c>
      <c r="BM1286" s="234" t="s">
        <v>451</v>
      </c>
      <c r="BN1286" s="241"/>
      <c r="BO1286" t="b">
        <v>0</v>
      </c>
      <c r="BP1286" t="b">
        <v>0</v>
      </c>
      <c r="BQ1286" t="b">
        <v>0</v>
      </c>
      <c r="BR1286" s="241"/>
      <c r="BS1286" s="241"/>
      <c r="BT1286" s="234" t="s">
        <v>7012</v>
      </c>
      <c r="BU1286" t="b">
        <v>0</v>
      </c>
      <c r="BV1286" s="103"/>
      <c r="BW1286" s="235" t="s">
        <v>14883</v>
      </c>
      <c r="BX1286" s="234" t="s">
        <v>14882</v>
      </c>
      <c r="BY1286" s="234" t="s">
        <v>56</v>
      </c>
      <c r="BZ1286" s="234" t="s">
        <v>7014</v>
      </c>
    </row>
    <row r="1287" spans="1:78" x14ac:dyDescent="0.25">
      <c r="A1287" s="5">
        <v>909</v>
      </c>
      <c r="B1287" s="234" t="s">
        <v>14884</v>
      </c>
      <c r="C1287" s="234" t="s">
        <v>14885</v>
      </c>
      <c r="D1287" s="234"/>
      <c r="E1287" s="234" t="s">
        <v>12781</v>
      </c>
      <c r="F1287" s="234" t="s">
        <v>7156</v>
      </c>
      <c r="G1287" s="234" t="s">
        <v>7856</v>
      </c>
      <c r="H1287" s="234" t="s">
        <v>7018</v>
      </c>
      <c r="I1287" s="242"/>
      <c r="J1287" s="242">
        <v>44153</v>
      </c>
      <c r="K1287" s="234" t="s">
        <v>7430</v>
      </c>
      <c r="L1287" s="242">
        <v>44153</v>
      </c>
      <c r="M1287" s="234" t="s">
        <v>6996</v>
      </c>
      <c r="N1287" s="234" t="s">
        <v>7430</v>
      </c>
      <c r="O1287" s="234" t="s">
        <v>12782</v>
      </c>
      <c r="P1287" s="234" t="s">
        <v>6999</v>
      </c>
      <c r="Q1287" s="234"/>
      <c r="R1287" s="234" t="s">
        <v>451</v>
      </c>
      <c r="S1287" t="b">
        <v>0</v>
      </c>
      <c r="T1287" s="242"/>
      <c r="U1287" s="103">
        <v>2</v>
      </c>
      <c r="V1287" s="234" t="s">
        <v>272</v>
      </c>
      <c r="W1287" s="103">
        <v>2</v>
      </c>
      <c r="X1287" s="234" t="s">
        <v>272</v>
      </c>
      <c r="Y1287" s="242"/>
      <c r="Z1287" s="242"/>
      <c r="AA1287" s="103"/>
      <c r="AB1287" s="234"/>
      <c r="AC1287" s="243">
        <v>44253.472731481481</v>
      </c>
      <c r="AD1287" s="234" t="s">
        <v>12763</v>
      </c>
      <c r="AE1287" s="235" t="s">
        <v>14886</v>
      </c>
      <c r="AF1287" s="237"/>
      <c r="AG1287" s="234" t="s">
        <v>482</v>
      </c>
      <c r="AH1287" s="241"/>
      <c r="AI1287" t="b">
        <v>1</v>
      </c>
      <c r="AJ1287" t="b">
        <v>0</v>
      </c>
      <c r="AK1287" s="234"/>
      <c r="AL1287" s="103"/>
      <c r="AM1287" t="b">
        <v>0</v>
      </c>
      <c r="AN1287" s="234"/>
      <c r="AO1287" s="103"/>
      <c r="AP1287" s="241"/>
      <c r="AQ1287" s="241"/>
      <c r="AR1287" s="241"/>
      <c r="AS1287" s="241"/>
      <c r="AT1287" s="234"/>
      <c r="AU1287" s="234" t="s">
        <v>7085</v>
      </c>
      <c r="AV1287" t="b">
        <v>0</v>
      </c>
      <c r="AW1287" t="b">
        <v>0</v>
      </c>
      <c r="AX1287" s="241"/>
      <c r="AY1287" s="241"/>
      <c r="AZ1287" s="234"/>
      <c r="BA1287" s="234"/>
      <c r="BB1287" s="234"/>
      <c r="BC1287" t="b">
        <v>1</v>
      </c>
      <c r="BD1287" s="234" t="s">
        <v>7008</v>
      </c>
      <c r="BE1287" s="234" t="s">
        <v>7026</v>
      </c>
      <c r="BF1287" s="234" t="s">
        <v>7027</v>
      </c>
      <c r="BG1287" s="234" t="s">
        <v>7010</v>
      </c>
      <c r="BH1287" s="234" t="s">
        <v>55</v>
      </c>
      <c r="BI1287" s="243">
        <v>44573.408530092594</v>
      </c>
      <c r="BJ1287" s="234" t="s">
        <v>442</v>
      </c>
      <c r="BK1287" s="234" t="s">
        <v>451</v>
      </c>
      <c r="BL1287" s="234" t="s">
        <v>451</v>
      </c>
      <c r="BM1287" s="234" t="s">
        <v>451</v>
      </c>
      <c r="BN1287" s="241"/>
      <c r="BO1287" t="b">
        <v>0</v>
      </c>
      <c r="BP1287" t="b">
        <v>0</v>
      </c>
      <c r="BQ1287" t="b">
        <v>0</v>
      </c>
      <c r="BR1287" s="241"/>
      <c r="BS1287" s="241"/>
      <c r="BT1287" s="234" t="s">
        <v>7012</v>
      </c>
      <c r="BU1287" t="b">
        <v>0</v>
      </c>
      <c r="BV1287" s="103"/>
      <c r="BW1287" s="235" t="s">
        <v>14887</v>
      </c>
      <c r="BX1287" s="234" t="s">
        <v>14886</v>
      </c>
      <c r="BY1287" s="234" t="s">
        <v>56</v>
      </c>
      <c r="BZ1287" s="234" t="s">
        <v>7014</v>
      </c>
    </row>
    <row r="1288" spans="1:78" x14ac:dyDescent="0.25">
      <c r="A1288" s="5">
        <v>908</v>
      </c>
      <c r="B1288" s="234" t="s">
        <v>14888</v>
      </c>
      <c r="C1288" s="234" t="s">
        <v>14889</v>
      </c>
      <c r="D1288" s="234"/>
      <c r="E1288" s="234" t="s">
        <v>14890</v>
      </c>
      <c r="F1288" s="234" t="s">
        <v>7156</v>
      </c>
      <c r="G1288" s="234" t="s">
        <v>7856</v>
      </c>
      <c r="H1288" s="234" t="s">
        <v>7018</v>
      </c>
      <c r="I1288" s="242"/>
      <c r="J1288" s="242">
        <v>44145</v>
      </c>
      <c r="K1288" s="234" t="s">
        <v>7430</v>
      </c>
      <c r="L1288" s="242">
        <v>44151</v>
      </c>
      <c r="M1288" s="234" t="s">
        <v>7066</v>
      </c>
      <c r="N1288" s="234" t="s">
        <v>7430</v>
      </c>
      <c r="O1288" s="234" t="s">
        <v>14891</v>
      </c>
      <c r="P1288" s="234" t="s">
        <v>6999</v>
      </c>
      <c r="Q1288" s="234"/>
      <c r="R1288" s="234" t="s">
        <v>451</v>
      </c>
      <c r="S1288" t="b">
        <v>0</v>
      </c>
      <c r="T1288" s="242"/>
      <c r="U1288" s="103">
        <v>95</v>
      </c>
      <c r="V1288" s="234" t="s">
        <v>272</v>
      </c>
      <c r="W1288" s="103">
        <v>95</v>
      </c>
      <c r="X1288" s="234" t="s">
        <v>272</v>
      </c>
      <c r="Y1288" s="242"/>
      <c r="Z1288" s="242"/>
      <c r="AA1288" s="103"/>
      <c r="AB1288" s="234"/>
      <c r="AC1288" s="243">
        <v>44253.472719907404</v>
      </c>
      <c r="AD1288" s="234" t="s">
        <v>12763</v>
      </c>
      <c r="AE1288" s="235" t="s">
        <v>14892</v>
      </c>
      <c r="AF1288" s="237"/>
      <c r="AG1288" s="234" t="s">
        <v>482</v>
      </c>
      <c r="AH1288" s="241"/>
      <c r="AI1288" t="b">
        <v>1</v>
      </c>
      <c r="AJ1288" t="b">
        <v>0</v>
      </c>
      <c r="AK1288" s="234"/>
      <c r="AL1288" s="103"/>
      <c r="AM1288" t="b">
        <v>0</v>
      </c>
      <c r="AN1288" s="234"/>
      <c r="AO1288" s="103"/>
      <c r="AP1288" s="241"/>
      <c r="AQ1288" s="241"/>
      <c r="AR1288" s="241"/>
      <c r="AS1288" s="241"/>
      <c r="AT1288" s="234"/>
      <c r="AU1288" s="234" t="s">
        <v>7085</v>
      </c>
      <c r="AV1288" t="b">
        <v>0</v>
      </c>
      <c r="AW1288" t="b">
        <v>0</v>
      </c>
      <c r="AX1288" s="241"/>
      <c r="AY1288" s="241"/>
      <c r="AZ1288" s="234"/>
      <c r="BA1288" s="234"/>
      <c r="BB1288" s="234"/>
      <c r="BC1288" t="b">
        <v>1</v>
      </c>
      <c r="BD1288" s="234" t="s">
        <v>7076</v>
      </c>
      <c r="BE1288" s="234" t="s">
        <v>7026</v>
      </c>
      <c r="BF1288" s="234" t="s">
        <v>7027</v>
      </c>
      <c r="BG1288" s="234" t="s">
        <v>7010</v>
      </c>
      <c r="BH1288" s="234" t="s">
        <v>55</v>
      </c>
      <c r="BI1288" s="243">
        <v>44573.408530092594</v>
      </c>
      <c r="BJ1288" s="234" t="s">
        <v>442</v>
      </c>
      <c r="BK1288" s="234" t="s">
        <v>451</v>
      </c>
      <c r="BL1288" s="234" t="s">
        <v>451</v>
      </c>
      <c r="BM1288" s="234" t="s">
        <v>451</v>
      </c>
      <c r="BN1288" s="241"/>
      <c r="BO1288" t="b">
        <v>0</v>
      </c>
      <c r="BP1288" t="b">
        <v>0</v>
      </c>
      <c r="BQ1288" t="b">
        <v>0</v>
      </c>
      <c r="BR1288" s="241"/>
      <c r="BS1288" s="241"/>
      <c r="BT1288" s="234" t="s">
        <v>7012</v>
      </c>
      <c r="BU1288" t="b">
        <v>0</v>
      </c>
      <c r="BV1288" s="103"/>
      <c r="BW1288" s="235" t="s">
        <v>14893</v>
      </c>
      <c r="BX1288" s="234" t="s">
        <v>14892</v>
      </c>
      <c r="BY1288" s="234" t="s">
        <v>56</v>
      </c>
      <c r="BZ1288" s="234" t="s">
        <v>7014</v>
      </c>
    </row>
    <row r="1289" spans="1:78" x14ac:dyDescent="0.25">
      <c r="A1289" s="5">
        <v>907</v>
      </c>
      <c r="B1289" s="234" t="s">
        <v>14894</v>
      </c>
      <c r="C1289" s="234" t="s">
        <v>14895</v>
      </c>
      <c r="D1289" s="234"/>
      <c r="E1289" s="234" t="s">
        <v>13439</v>
      </c>
      <c r="F1289" s="234" t="s">
        <v>7156</v>
      </c>
      <c r="G1289" s="234" t="s">
        <v>7856</v>
      </c>
      <c r="H1289" s="234" t="s">
        <v>7018</v>
      </c>
      <c r="I1289" s="242"/>
      <c r="J1289" s="242">
        <v>44152</v>
      </c>
      <c r="K1289" s="234" t="s">
        <v>7430</v>
      </c>
      <c r="L1289" s="242">
        <v>44152</v>
      </c>
      <c r="M1289" s="234" t="s">
        <v>12558</v>
      </c>
      <c r="N1289" s="234" t="s">
        <v>7430</v>
      </c>
      <c r="O1289" s="234" t="s">
        <v>13440</v>
      </c>
      <c r="P1289" s="234" t="s">
        <v>6999</v>
      </c>
      <c r="Q1289" s="234"/>
      <c r="R1289" s="234" t="s">
        <v>451</v>
      </c>
      <c r="S1289" t="b">
        <v>0</v>
      </c>
      <c r="T1289" s="242"/>
      <c r="U1289" s="103">
        <v>3</v>
      </c>
      <c r="V1289" s="234" t="s">
        <v>272</v>
      </c>
      <c r="W1289" s="103">
        <v>3</v>
      </c>
      <c r="X1289" s="234" t="s">
        <v>272</v>
      </c>
      <c r="Y1289" s="242"/>
      <c r="Z1289" s="242"/>
      <c r="AA1289" s="103"/>
      <c r="AB1289" s="234"/>
      <c r="AC1289" s="243">
        <v>44253.472673611112</v>
      </c>
      <c r="AD1289" s="234" t="s">
        <v>12763</v>
      </c>
      <c r="AE1289" s="235" t="s">
        <v>14896</v>
      </c>
      <c r="AF1289" s="237"/>
      <c r="AG1289" s="234" t="s">
        <v>482</v>
      </c>
      <c r="AH1289" s="241"/>
      <c r="AI1289" t="b">
        <v>1</v>
      </c>
      <c r="AJ1289" t="b">
        <v>0</v>
      </c>
      <c r="AK1289" s="234"/>
      <c r="AL1289" s="103"/>
      <c r="AM1289" t="b">
        <v>0</v>
      </c>
      <c r="AN1289" s="234"/>
      <c r="AO1289" s="103"/>
      <c r="AP1289" s="241"/>
      <c r="AQ1289" s="241"/>
      <c r="AR1289" s="241"/>
      <c r="AS1289" s="241"/>
      <c r="AT1289" s="234"/>
      <c r="AU1289" s="234" t="s">
        <v>7085</v>
      </c>
      <c r="AV1289" t="b">
        <v>0</v>
      </c>
      <c r="AW1289" t="b">
        <v>0</v>
      </c>
      <c r="AX1289" s="241"/>
      <c r="AY1289" s="241"/>
      <c r="AZ1289" s="234"/>
      <c r="BA1289" s="234"/>
      <c r="BB1289" s="234"/>
      <c r="BC1289" t="b">
        <v>1</v>
      </c>
      <c r="BD1289" s="234" t="s">
        <v>12561</v>
      </c>
      <c r="BE1289" s="234" t="s">
        <v>7026</v>
      </c>
      <c r="BF1289" s="234" t="s">
        <v>6972</v>
      </c>
      <c r="BG1289" s="234" t="s">
        <v>7010</v>
      </c>
      <c r="BH1289" s="234" t="s">
        <v>55</v>
      </c>
      <c r="BI1289" s="243">
        <v>44573.408530092594</v>
      </c>
      <c r="BJ1289" s="234" t="s">
        <v>442</v>
      </c>
      <c r="BK1289" s="234" t="s">
        <v>451</v>
      </c>
      <c r="BL1289" s="234" t="s">
        <v>451</v>
      </c>
      <c r="BM1289" s="234" t="s">
        <v>451</v>
      </c>
      <c r="BN1289" s="241"/>
      <c r="BO1289" t="b">
        <v>0</v>
      </c>
      <c r="BP1289" t="b">
        <v>0</v>
      </c>
      <c r="BQ1289" t="b">
        <v>0</v>
      </c>
      <c r="BR1289" s="241"/>
      <c r="BS1289" s="241"/>
      <c r="BT1289" s="234" t="s">
        <v>7012</v>
      </c>
      <c r="BU1289" t="b">
        <v>0</v>
      </c>
      <c r="BV1289" s="103"/>
      <c r="BW1289" s="235" t="s">
        <v>14897</v>
      </c>
      <c r="BX1289" s="234" t="s">
        <v>14896</v>
      </c>
      <c r="BY1289" s="234" t="s">
        <v>56</v>
      </c>
      <c r="BZ1289" s="234" t="s">
        <v>7014</v>
      </c>
    </row>
    <row r="1290" spans="1:78" x14ac:dyDescent="0.25">
      <c r="A1290" s="5">
        <v>906</v>
      </c>
      <c r="B1290" s="234" t="s">
        <v>14898</v>
      </c>
      <c r="C1290" s="234" t="s">
        <v>14899</v>
      </c>
      <c r="D1290" s="234" t="s">
        <v>13040</v>
      </c>
      <c r="E1290" s="234" t="s">
        <v>13041</v>
      </c>
      <c r="F1290" s="234" t="s">
        <v>2991</v>
      </c>
      <c r="G1290" s="234" t="s">
        <v>7033</v>
      </c>
      <c r="H1290" s="234" t="s">
        <v>7034</v>
      </c>
      <c r="I1290" s="242"/>
      <c r="J1290" s="242">
        <v>44152</v>
      </c>
      <c r="K1290" s="234" t="s">
        <v>7430</v>
      </c>
      <c r="L1290" s="242">
        <v>44155</v>
      </c>
      <c r="M1290" s="234" t="s">
        <v>6996</v>
      </c>
      <c r="N1290" s="234" t="s">
        <v>13042</v>
      </c>
      <c r="O1290" s="234" t="s">
        <v>13043</v>
      </c>
      <c r="P1290" s="234" t="s">
        <v>6999</v>
      </c>
      <c r="Q1290" s="234"/>
      <c r="R1290" s="234" t="s">
        <v>451</v>
      </c>
      <c r="S1290" t="b">
        <v>0</v>
      </c>
      <c r="T1290" s="242"/>
      <c r="U1290" s="103">
        <v>4274</v>
      </c>
      <c r="V1290" s="234" t="s">
        <v>272</v>
      </c>
      <c r="W1290" s="103">
        <v>25647</v>
      </c>
      <c r="X1290" s="234" t="s">
        <v>272</v>
      </c>
      <c r="Y1290" s="242"/>
      <c r="Z1290" s="242"/>
      <c r="AA1290" s="103"/>
      <c r="AB1290" s="234" t="s">
        <v>13044</v>
      </c>
      <c r="AC1290" s="243">
        <v>44253.472662037035</v>
      </c>
      <c r="AD1290" s="234" t="s">
        <v>12763</v>
      </c>
      <c r="AE1290" s="235" t="s">
        <v>14900</v>
      </c>
      <c r="AF1290" s="237"/>
      <c r="AG1290" s="234" t="s">
        <v>482</v>
      </c>
      <c r="AH1290" s="241"/>
      <c r="AI1290" t="b">
        <v>1</v>
      </c>
      <c r="AJ1290" t="b">
        <v>0</v>
      </c>
      <c r="AK1290" s="234"/>
      <c r="AL1290" s="103"/>
      <c r="AM1290" t="b">
        <v>0</v>
      </c>
      <c r="AN1290" s="234"/>
      <c r="AO1290" s="103"/>
      <c r="AP1290" s="241"/>
      <c r="AQ1290" s="241"/>
      <c r="AR1290" s="241"/>
      <c r="AS1290" s="241"/>
      <c r="AT1290" s="234" t="s">
        <v>7120</v>
      </c>
      <c r="AU1290" s="234" t="s">
        <v>7085</v>
      </c>
      <c r="AV1290" t="b">
        <v>0</v>
      </c>
      <c r="AW1290" t="b">
        <v>0</v>
      </c>
      <c r="AX1290" s="241"/>
      <c r="AY1290" s="241"/>
      <c r="AZ1290" s="234"/>
      <c r="BA1290" s="234"/>
      <c r="BB1290" s="234"/>
      <c r="BC1290" t="b">
        <v>0</v>
      </c>
      <c r="BD1290" s="234" t="s">
        <v>7008</v>
      </c>
      <c r="BE1290" s="234" t="s">
        <v>7045</v>
      </c>
      <c r="BF1290" s="234" t="s">
        <v>7027</v>
      </c>
      <c r="BG1290" s="234" t="s">
        <v>7010</v>
      </c>
      <c r="BH1290" s="234" t="s">
        <v>55</v>
      </c>
      <c r="BI1290" s="243">
        <v>44573.408518518518</v>
      </c>
      <c r="BJ1290" s="234" t="s">
        <v>442</v>
      </c>
      <c r="BK1290" s="234" t="s">
        <v>451</v>
      </c>
      <c r="BL1290" s="234" t="s">
        <v>451</v>
      </c>
      <c r="BM1290" s="234" t="s">
        <v>451</v>
      </c>
      <c r="BN1290" s="241"/>
      <c r="BO1290" t="b">
        <v>0</v>
      </c>
      <c r="BP1290" t="b">
        <v>0</v>
      </c>
      <c r="BQ1290" t="b">
        <v>0</v>
      </c>
      <c r="BR1290" s="241"/>
      <c r="BS1290" s="241"/>
      <c r="BT1290" s="234" t="s">
        <v>7012</v>
      </c>
      <c r="BU1290" t="b">
        <v>0</v>
      </c>
      <c r="BV1290" s="103"/>
      <c r="BW1290" s="235" t="s">
        <v>14901</v>
      </c>
      <c r="BX1290" s="234" t="s">
        <v>14900</v>
      </c>
      <c r="BY1290" s="234" t="s">
        <v>56</v>
      </c>
      <c r="BZ1290" s="234" t="s">
        <v>7014</v>
      </c>
    </row>
    <row r="1291" spans="1:78" x14ac:dyDescent="0.25">
      <c r="A1291" s="5">
        <v>905</v>
      </c>
      <c r="B1291" s="234" t="s">
        <v>14902</v>
      </c>
      <c r="C1291" s="234" t="s">
        <v>14903</v>
      </c>
      <c r="D1291" s="234" t="s">
        <v>14904</v>
      </c>
      <c r="E1291" s="234" t="s">
        <v>14905</v>
      </c>
      <c r="F1291" s="234" t="s">
        <v>6993</v>
      </c>
      <c r="G1291" s="234" t="s">
        <v>7065</v>
      </c>
      <c r="H1291" s="234" t="s">
        <v>7856</v>
      </c>
      <c r="I1291" s="242"/>
      <c r="J1291" s="242">
        <v>44151</v>
      </c>
      <c r="K1291" s="234" t="s">
        <v>7430</v>
      </c>
      <c r="L1291" s="242">
        <v>44154</v>
      </c>
      <c r="M1291" s="234" t="s">
        <v>7159</v>
      </c>
      <c r="N1291" s="234" t="s">
        <v>14906</v>
      </c>
      <c r="O1291" s="234" t="s">
        <v>14907</v>
      </c>
      <c r="P1291" s="234" t="s">
        <v>6999</v>
      </c>
      <c r="Q1291" s="234"/>
      <c r="R1291" s="234" t="s">
        <v>451</v>
      </c>
      <c r="S1291" t="b">
        <v>0</v>
      </c>
      <c r="T1291" s="242"/>
      <c r="U1291" s="103">
        <v>30</v>
      </c>
      <c r="V1291" s="234" t="s">
        <v>272</v>
      </c>
      <c r="W1291" s="103">
        <v>30</v>
      </c>
      <c r="X1291" s="234" t="s">
        <v>272</v>
      </c>
      <c r="Y1291" s="242"/>
      <c r="Z1291" s="242"/>
      <c r="AA1291" s="103"/>
      <c r="AB1291" s="234" t="s">
        <v>14908</v>
      </c>
      <c r="AC1291" s="243">
        <v>44253.472615740742</v>
      </c>
      <c r="AD1291" s="234" t="s">
        <v>12763</v>
      </c>
      <c r="AE1291" s="235" t="s">
        <v>14909</v>
      </c>
      <c r="AF1291" s="237"/>
      <c r="AG1291" s="234" t="s">
        <v>482</v>
      </c>
      <c r="AH1291" s="241"/>
      <c r="AI1291" t="b">
        <v>1</v>
      </c>
      <c r="AJ1291" t="b">
        <v>0</v>
      </c>
      <c r="AK1291" s="234"/>
      <c r="AL1291" s="103"/>
      <c r="AM1291" t="b">
        <v>0</v>
      </c>
      <c r="AN1291" s="234"/>
      <c r="AO1291" s="103"/>
      <c r="AP1291" s="241"/>
      <c r="AQ1291" s="241"/>
      <c r="AR1291" s="241"/>
      <c r="AS1291" s="241"/>
      <c r="AT1291" s="234" t="s">
        <v>7005</v>
      </c>
      <c r="AU1291" s="234" t="s">
        <v>7085</v>
      </c>
      <c r="AV1291" t="b">
        <v>0</v>
      </c>
      <c r="AW1291" t="b">
        <v>0</v>
      </c>
      <c r="AX1291" s="241"/>
      <c r="AY1291" s="241"/>
      <c r="AZ1291" s="234"/>
      <c r="BA1291" s="234"/>
      <c r="BB1291" s="234"/>
      <c r="BC1291" t="b">
        <v>0</v>
      </c>
      <c r="BD1291" s="234" t="s">
        <v>7170</v>
      </c>
      <c r="BE1291" s="234" t="s">
        <v>7026</v>
      </c>
      <c r="BF1291" s="234" t="s">
        <v>7027</v>
      </c>
      <c r="BG1291" s="234" t="s">
        <v>7028</v>
      </c>
      <c r="BH1291" s="234" t="s">
        <v>55</v>
      </c>
      <c r="BI1291" s="243">
        <v>44573.408518518518</v>
      </c>
      <c r="BJ1291" s="234" t="s">
        <v>442</v>
      </c>
      <c r="BK1291" s="234" t="s">
        <v>451</v>
      </c>
      <c r="BL1291" s="234" t="s">
        <v>451</v>
      </c>
      <c r="BM1291" s="234" t="s">
        <v>451</v>
      </c>
      <c r="BN1291" s="241"/>
      <c r="BO1291" t="b">
        <v>0</v>
      </c>
      <c r="BP1291" t="b">
        <v>0</v>
      </c>
      <c r="BQ1291" t="b">
        <v>0</v>
      </c>
      <c r="BR1291" s="241"/>
      <c r="BS1291" s="241"/>
      <c r="BT1291" s="234" t="s">
        <v>7012</v>
      </c>
      <c r="BU1291" t="b">
        <v>0</v>
      </c>
      <c r="BV1291" s="103"/>
      <c r="BW1291" s="235" t="s">
        <v>14910</v>
      </c>
      <c r="BX1291" s="234" t="s">
        <v>14909</v>
      </c>
      <c r="BY1291" s="234" t="s">
        <v>56</v>
      </c>
      <c r="BZ1291" s="234" t="s">
        <v>7014</v>
      </c>
    </row>
    <row r="1292" spans="1:78" x14ac:dyDescent="0.25">
      <c r="A1292" s="5">
        <v>904</v>
      </c>
      <c r="B1292" s="234" t="s">
        <v>14911</v>
      </c>
      <c r="C1292" s="234" t="s">
        <v>14912</v>
      </c>
      <c r="D1292" s="234" t="s">
        <v>14913</v>
      </c>
      <c r="E1292" s="234" t="s">
        <v>14914</v>
      </c>
      <c r="F1292" s="234" t="s">
        <v>6993</v>
      </c>
      <c r="G1292" s="234" t="s">
        <v>7315</v>
      </c>
      <c r="H1292" s="234" t="s">
        <v>6994</v>
      </c>
      <c r="I1292" s="242"/>
      <c r="J1292" s="242">
        <v>44152</v>
      </c>
      <c r="K1292" s="234" t="s">
        <v>7430</v>
      </c>
      <c r="L1292" s="242">
        <v>44159</v>
      </c>
      <c r="M1292" s="234" t="s">
        <v>6996</v>
      </c>
      <c r="N1292" s="234" t="s">
        <v>14915</v>
      </c>
      <c r="O1292" s="234" t="s">
        <v>14916</v>
      </c>
      <c r="P1292" s="234" t="s">
        <v>6999</v>
      </c>
      <c r="Q1292" s="234"/>
      <c r="R1292" s="234" t="s">
        <v>451</v>
      </c>
      <c r="S1292" t="b">
        <v>0</v>
      </c>
      <c r="T1292" s="242"/>
      <c r="U1292" s="103">
        <v>5</v>
      </c>
      <c r="V1292" s="234" t="s">
        <v>272</v>
      </c>
      <c r="W1292" s="103">
        <v>20</v>
      </c>
      <c r="X1292" s="234" t="s">
        <v>272</v>
      </c>
      <c r="Y1292" s="242"/>
      <c r="Z1292" s="242"/>
      <c r="AA1292" s="103"/>
      <c r="AB1292" s="234" t="s">
        <v>14917</v>
      </c>
      <c r="AC1292" s="243">
        <v>44253.472592592596</v>
      </c>
      <c r="AD1292" s="234" t="s">
        <v>12763</v>
      </c>
      <c r="AE1292" s="235" t="s">
        <v>14918</v>
      </c>
      <c r="AF1292" s="237"/>
      <c r="AG1292" s="234" t="s">
        <v>482</v>
      </c>
      <c r="AH1292" s="241"/>
      <c r="AI1292" t="b">
        <v>1</v>
      </c>
      <c r="AJ1292" t="b">
        <v>0</v>
      </c>
      <c r="AK1292" s="234"/>
      <c r="AL1292" s="103"/>
      <c r="AM1292" t="b">
        <v>0</v>
      </c>
      <c r="AN1292" s="234"/>
      <c r="AO1292" s="103"/>
      <c r="AP1292" s="241"/>
      <c r="AQ1292" s="241"/>
      <c r="AR1292" s="241"/>
      <c r="AS1292" s="241"/>
      <c r="AT1292" s="234" t="s">
        <v>7005</v>
      </c>
      <c r="AU1292" s="234" t="s">
        <v>7085</v>
      </c>
      <c r="AV1292" t="b">
        <v>0</v>
      </c>
      <c r="AW1292" t="b">
        <v>0</v>
      </c>
      <c r="AX1292" s="241"/>
      <c r="AY1292" s="241"/>
      <c r="AZ1292" s="234"/>
      <c r="BA1292" s="234"/>
      <c r="BB1292" s="234"/>
      <c r="BC1292" t="b">
        <v>0</v>
      </c>
      <c r="BD1292" s="234" t="s">
        <v>7008</v>
      </c>
      <c r="BE1292" s="234" t="s">
        <v>7009</v>
      </c>
      <c r="BF1292" s="234" t="s">
        <v>7027</v>
      </c>
      <c r="BG1292" s="234" t="s">
        <v>7028</v>
      </c>
      <c r="BH1292" s="234" t="s">
        <v>55</v>
      </c>
      <c r="BI1292" s="243">
        <v>44573.408518518518</v>
      </c>
      <c r="BJ1292" s="234" t="s">
        <v>442</v>
      </c>
      <c r="BK1292" s="234" t="s">
        <v>451</v>
      </c>
      <c r="BL1292" s="234" t="s">
        <v>451</v>
      </c>
      <c r="BM1292" s="234" t="s">
        <v>451</v>
      </c>
      <c r="BN1292" s="241"/>
      <c r="BO1292" t="b">
        <v>0</v>
      </c>
      <c r="BP1292" t="b">
        <v>0</v>
      </c>
      <c r="BQ1292" t="b">
        <v>0</v>
      </c>
      <c r="BR1292" s="241"/>
      <c r="BS1292" s="241"/>
      <c r="BT1292" s="234" t="s">
        <v>7012</v>
      </c>
      <c r="BU1292" t="b">
        <v>0</v>
      </c>
      <c r="BV1292" s="103"/>
      <c r="BW1292" s="235" t="s">
        <v>14919</v>
      </c>
      <c r="BX1292" s="234" t="s">
        <v>14918</v>
      </c>
      <c r="BY1292" s="234" t="s">
        <v>56</v>
      </c>
      <c r="BZ1292" s="234" t="s">
        <v>7014</v>
      </c>
    </row>
    <row r="1293" spans="1:78" x14ac:dyDescent="0.25">
      <c r="A1293" s="5">
        <v>903</v>
      </c>
      <c r="B1293" s="234" t="s">
        <v>14920</v>
      </c>
      <c r="C1293" s="234" t="s">
        <v>14921</v>
      </c>
      <c r="D1293" s="234" t="s">
        <v>7848</v>
      </c>
      <c r="E1293" s="234" t="s">
        <v>11802</v>
      </c>
      <c r="F1293" s="234" t="s">
        <v>6993</v>
      </c>
      <c r="G1293" s="234" t="s">
        <v>10829</v>
      </c>
      <c r="H1293" s="234" t="s">
        <v>7856</v>
      </c>
      <c r="I1293" s="242"/>
      <c r="J1293" s="242">
        <v>44152</v>
      </c>
      <c r="K1293" s="234" t="s">
        <v>7430</v>
      </c>
      <c r="L1293" s="242">
        <v>44159</v>
      </c>
      <c r="M1293" s="234" t="s">
        <v>6996</v>
      </c>
      <c r="N1293" s="234" t="s">
        <v>7204</v>
      </c>
      <c r="O1293" s="234" t="s">
        <v>11658</v>
      </c>
      <c r="P1293" s="234" t="s">
        <v>6999</v>
      </c>
      <c r="Q1293" s="234"/>
      <c r="R1293" s="234" t="s">
        <v>451</v>
      </c>
      <c r="S1293" t="b">
        <v>0</v>
      </c>
      <c r="T1293" s="242"/>
      <c r="U1293" s="103">
        <v>260</v>
      </c>
      <c r="V1293" s="234" t="s">
        <v>272</v>
      </c>
      <c r="W1293" s="103">
        <v>260</v>
      </c>
      <c r="X1293" s="234" t="s">
        <v>272</v>
      </c>
      <c r="Y1293" s="242"/>
      <c r="Z1293" s="242"/>
      <c r="AA1293" s="103"/>
      <c r="AB1293" s="234" t="s">
        <v>11805</v>
      </c>
      <c r="AC1293" s="243">
        <v>44253.472557870373</v>
      </c>
      <c r="AD1293" s="234" t="s">
        <v>12763</v>
      </c>
      <c r="AE1293" s="235" t="s">
        <v>14922</v>
      </c>
      <c r="AF1293" s="237"/>
      <c r="AG1293" s="234" t="s">
        <v>482</v>
      </c>
      <c r="AH1293" s="241"/>
      <c r="AI1293" t="b">
        <v>1</v>
      </c>
      <c r="AJ1293" t="b">
        <v>0</v>
      </c>
      <c r="AK1293" s="234"/>
      <c r="AL1293" s="103"/>
      <c r="AM1293" t="b">
        <v>0</v>
      </c>
      <c r="AN1293" s="234"/>
      <c r="AO1293" s="103"/>
      <c r="AP1293" s="241"/>
      <c r="AQ1293" s="241"/>
      <c r="AR1293" s="241"/>
      <c r="AS1293" s="241"/>
      <c r="AT1293" s="234" t="s">
        <v>7430</v>
      </c>
      <c r="AU1293" s="234" t="s">
        <v>7085</v>
      </c>
      <c r="AV1293" t="b">
        <v>0</v>
      </c>
      <c r="AW1293" t="b">
        <v>0</v>
      </c>
      <c r="AX1293" s="241"/>
      <c r="AY1293" s="241"/>
      <c r="AZ1293" s="234"/>
      <c r="BA1293" s="234"/>
      <c r="BB1293" s="234"/>
      <c r="BC1293" t="b">
        <v>0</v>
      </c>
      <c r="BD1293" s="234" t="s">
        <v>7008</v>
      </c>
      <c r="BE1293" s="234" t="s">
        <v>7026</v>
      </c>
      <c r="BF1293" s="234" t="s">
        <v>7027</v>
      </c>
      <c r="BG1293" s="234" t="s">
        <v>7028</v>
      </c>
      <c r="BH1293" s="234" t="s">
        <v>55</v>
      </c>
      <c r="BI1293" s="243">
        <v>44573.408518518518</v>
      </c>
      <c r="BJ1293" s="234" t="s">
        <v>442</v>
      </c>
      <c r="BK1293" s="234" t="s">
        <v>451</v>
      </c>
      <c r="BL1293" s="234" t="s">
        <v>451</v>
      </c>
      <c r="BM1293" s="234" t="s">
        <v>451</v>
      </c>
      <c r="BN1293" s="241"/>
      <c r="BO1293" t="b">
        <v>0</v>
      </c>
      <c r="BP1293" t="b">
        <v>0</v>
      </c>
      <c r="BQ1293" t="b">
        <v>0</v>
      </c>
      <c r="BR1293" s="241"/>
      <c r="BS1293" s="241"/>
      <c r="BT1293" s="234" t="s">
        <v>7012</v>
      </c>
      <c r="BU1293" t="b">
        <v>0</v>
      </c>
      <c r="BV1293" s="103"/>
      <c r="BW1293" s="235" t="s">
        <v>14923</v>
      </c>
      <c r="BX1293" s="234" t="s">
        <v>14922</v>
      </c>
      <c r="BY1293" s="234" t="s">
        <v>56</v>
      </c>
      <c r="BZ1293" s="234" t="s">
        <v>7014</v>
      </c>
    </row>
    <row r="1294" spans="1:78" x14ac:dyDescent="0.25">
      <c r="A1294" s="5">
        <v>902</v>
      </c>
      <c r="B1294" s="234" t="s">
        <v>14924</v>
      </c>
      <c r="C1294" s="234" t="s">
        <v>14925</v>
      </c>
      <c r="D1294" s="234" t="s">
        <v>7339</v>
      </c>
      <c r="E1294" s="234" t="s">
        <v>8966</v>
      </c>
      <c r="F1294" s="234" t="s">
        <v>6993</v>
      </c>
      <c r="G1294" s="234" t="s">
        <v>7315</v>
      </c>
      <c r="H1294" s="234" t="s">
        <v>6994</v>
      </c>
      <c r="I1294" s="242"/>
      <c r="J1294" s="242">
        <v>44152</v>
      </c>
      <c r="K1294" s="234" t="s">
        <v>7430</v>
      </c>
      <c r="L1294" s="242">
        <v>44154</v>
      </c>
      <c r="M1294" s="234" t="s">
        <v>6996</v>
      </c>
      <c r="N1294" s="234" t="s">
        <v>7340</v>
      </c>
      <c r="O1294" s="234" t="s">
        <v>7341</v>
      </c>
      <c r="P1294" s="234" t="s">
        <v>6999</v>
      </c>
      <c r="Q1294" s="234"/>
      <c r="R1294" s="234" t="s">
        <v>451</v>
      </c>
      <c r="S1294" t="b">
        <v>0</v>
      </c>
      <c r="T1294" s="242"/>
      <c r="U1294" s="103">
        <v>1</v>
      </c>
      <c r="V1294" s="234" t="s">
        <v>272</v>
      </c>
      <c r="W1294" s="103">
        <v>1</v>
      </c>
      <c r="X1294" s="234" t="s">
        <v>272</v>
      </c>
      <c r="Y1294" s="242"/>
      <c r="Z1294" s="242"/>
      <c r="AA1294" s="103"/>
      <c r="AB1294" s="234" t="s">
        <v>7343</v>
      </c>
      <c r="AC1294" s="243">
        <v>44253.47252314815</v>
      </c>
      <c r="AD1294" s="234" t="s">
        <v>12763</v>
      </c>
      <c r="AE1294" s="235" t="s">
        <v>14926</v>
      </c>
      <c r="AF1294" s="237"/>
      <c r="AG1294" s="234" t="s">
        <v>482</v>
      </c>
      <c r="AH1294" s="241"/>
      <c r="AI1294" t="b">
        <v>1</v>
      </c>
      <c r="AJ1294" t="b">
        <v>0</v>
      </c>
      <c r="AK1294" s="234"/>
      <c r="AL1294" s="103"/>
      <c r="AM1294" t="b">
        <v>0</v>
      </c>
      <c r="AN1294" s="234"/>
      <c r="AO1294" s="103"/>
      <c r="AP1294" s="241"/>
      <c r="AQ1294" s="241"/>
      <c r="AR1294" s="241"/>
      <c r="AS1294" s="241"/>
      <c r="AT1294" s="234" t="s">
        <v>7005</v>
      </c>
      <c r="AU1294" s="234" t="s">
        <v>7085</v>
      </c>
      <c r="AV1294" t="b">
        <v>0</v>
      </c>
      <c r="AW1294" t="b">
        <v>0</v>
      </c>
      <c r="AX1294" s="241"/>
      <c r="AY1294" s="241"/>
      <c r="AZ1294" s="234"/>
      <c r="BA1294" s="234"/>
      <c r="BB1294" s="234"/>
      <c r="BC1294" t="b">
        <v>0</v>
      </c>
      <c r="BD1294" s="234" t="s">
        <v>7008</v>
      </c>
      <c r="BE1294" s="234" t="s">
        <v>7009</v>
      </c>
      <c r="BF1294" s="234" t="s">
        <v>7027</v>
      </c>
      <c r="BG1294" s="234" t="s">
        <v>7028</v>
      </c>
      <c r="BH1294" s="234" t="s">
        <v>55</v>
      </c>
      <c r="BI1294" s="243">
        <v>44573.408506944441</v>
      </c>
      <c r="BJ1294" s="234" t="s">
        <v>442</v>
      </c>
      <c r="BK1294" s="234" t="s">
        <v>451</v>
      </c>
      <c r="BL1294" s="234" t="s">
        <v>451</v>
      </c>
      <c r="BM1294" s="234" t="s">
        <v>451</v>
      </c>
      <c r="BN1294" s="241"/>
      <c r="BO1294" t="b">
        <v>0</v>
      </c>
      <c r="BP1294" t="b">
        <v>0</v>
      </c>
      <c r="BQ1294" t="b">
        <v>0</v>
      </c>
      <c r="BR1294" s="241"/>
      <c r="BS1294" s="241"/>
      <c r="BT1294" s="234" t="s">
        <v>7012</v>
      </c>
      <c r="BU1294" t="b">
        <v>0</v>
      </c>
      <c r="BV1294" s="103"/>
      <c r="BW1294" s="235" t="s">
        <v>14927</v>
      </c>
      <c r="BX1294" s="234" t="s">
        <v>14926</v>
      </c>
      <c r="BY1294" s="234" t="s">
        <v>56</v>
      </c>
      <c r="BZ1294" s="234" t="s">
        <v>7014</v>
      </c>
    </row>
    <row r="1295" spans="1:78" x14ac:dyDescent="0.25">
      <c r="A1295" s="5">
        <v>901</v>
      </c>
      <c r="B1295" s="234" t="s">
        <v>14928</v>
      </c>
      <c r="C1295" s="234" t="s">
        <v>14929</v>
      </c>
      <c r="D1295" s="234" t="s">
        <v>7848</v>
      </c>
      <c r="E1295" s="234" t="s">
        <v>11802</v>
      </c>
      <c r="F1295" s="234" t="s">
        <v>6993</v>
      </c>
      <c r="G1295" s="234" t="s">
        <v>10829</v>
      </c>
      <c r="H1295" s="234" t="s">
        <v>7856</v>
      </c>
      <c r="I1295" s="242"/>
      <c r="J1295" s="242">
        <v>44151</v>
      </c>
      <c r="K1295" s="234" t="s">
        <v>7430</v>
      </c>
      <c r="L1295" s="242">
        <v>44159</v>
      </c>
      <c r="M1295" s="234" t="s">
        <v>6996</v>
      </c>
      <c r="N1295" s="234" t="s">
        <v>7204</v>
      </c>
      <c r="O1295" s="234" t="s">
        <v>7205</v>
      </c>
      <c r="P1295" s="234" t="s">
        <v>6999</v>
      </c>
      <c r="Q1295" s="234"/>
      <c r="R1295" s="234" t="s">
        <v>451</v>
      </c>
      <c r="S1295" t="b">
        <v>0</v>
      </c>
      <c r="T1295" s="242"/>
      <c r="U1295" s="103">
        <v>6</v>
      </c>
      <c r="V1295" s="234" t="s">
        <v>272</v>
      </c>
      <c r="W1295" s="103">
        <v>12</v>
      </c>
      <c r="X1295" s="234" t="s">
        <v>272</v>
      </c>
      <c r="Y1295" s="242"/>
      <c r="Z1295" s="242"/>
      <c r="AA1295" s="103"/>
      <c r="AB1295" s="234" t="s">
        <v>11805</v>
      </c>
      <c r="AC1295" s="243">
        <v>44253.472511574073</v>
      </c>
      <c r="AD1295" s="234" t="s">
        <v>12763</v>
      </c>
      <c r="AE1295" s="235" t="s">
        <v>14930</v>
      </c>
      <c r="AF1295" s="237"/>
      <c r="AG1295" s="234" t="s">
        <v>482</v>
      </c>
      <c r="AH1295" s="241"/>
      <c r="AI1295" t="b">
        <v>1</v>
      </c>
      <c r="AJ1295" t="b">
        <v>0</v>
      </c>
      <c r="AK1295" s="234"/>
      <c r="AL1295" s="103"/>
      <c r="AM1295" t="b">
        <v>0</v>
      </c>
      <c r="AN1295" s="234"/>
      <c r="AO1295" s="103"/>
      <c r="AP1295" s="241"/>
      <c r="AQ1295" s="241"/>
      <c r="AR1295" s="241"/>
      <c r="AS1295" s="241"/>
      <c r="AT1295" s="234" t="s">
        <v>7430</v>
      </c>
      <c r="AU1295" s="234" t="s">
        <v>7085</v>
      </c>
      <c r="AV1295" t="b">
        <v>0</v>
      </c>
      <c r="AW1295" t="b">
        <v>0</v>
      </c>
      <c r="AX1295" s="241"/>
      <c r="AY1295" s="241"/>
      <c r="AZ1295" s="234"/>
      <c r="BA1295" s="234"/>
      <c r="BB1295" s="234"/>
      <c r="BC1295" t="b">
        <v>0</v>
      </c>
      <c r="BD1295" s="234" t="s">
        <v>7008</v>
      </c>
      <c r="BE1295" s="234" t="s">
        <v>7026</v>
      </c>
      <c r="BF1295" s="234" t="s">
        <v>7027</v>
      </c>
      <c r="BG1295" s="234" t="s">
        <v>7028</v>
      </c>
      <c r="BH1295" s="234" t="s">
        <v>55</v>
      </c>
      <c r="BI1295" s="243">
        <v>44573.408506944441</v>
      </c>
      <c r="BJ1295" s="234" t="s">
        <v>442</v>
      </c>
      <c r="BK1295" s="234" t="s">
        <v>451</v>
      </c>
      <c r="BL1295" s="234" t="s">
        <v>451</v>
      </c>
      <c r="BM1295" s="234" t="s">
        <v>451</v>
      </c>
      <c r="BN1295" s="241"/>
      <c r="BO1295" t="b">
        <v>0</v>
      </c>
      <c r="BP1295" t="b">
        <v>0</v>
      </c>
      <c r="BQ1295" t="b">
        <v>0</v>
      </c>
      <c r="BR1295" s="241"/>
      <c r="BS1295" s="241"/>
      <c r="BT1295" s="234" t="s">
        <v>7012</v>
      </c>
      <c r="BU1295" t="b">
        <v>0</v>
      </c>
      <c r="BV1295" s="103"/>
      <c r="BW1295" s="235" t="s">
        <v>14931</v>
      </c>
      <c r="BX1295" s="234" t="s">
        <v>14930</v>
      </c>
      <c r="BY1295" s="234" t="s">
        <v>56</v>
      </c>
      <c r="BZ1295" s="234" t="s">
        <v>7014</v>
      </c>
    </row>
    <row r="1296" spans="1:78" x14ac:dyDescent="0.25">
      <c r="A1296" s="5">
        <v>900</v>
      </c>
      <c r="B1296" s="234" t="s">
        <v>14932</v>
      </c>
      <c r="C1296" s="234" t="s">
        <v>14933</v>
      </c>
      <c r="D1296" s="234" t="s">
        <v>7728</v>
      </c>
      <c r="E1296" s="234" t="s">
        <v>11739</v>
      </c>
      <c r="F1296" s="234" t="s">
        <v>6993</v>
      </c>
      <c r="G1296" s="234" t="s">
        <v>13057</v>
      </c>
      <c r="H1296" s="234" t="s">
        <v>7856</v>
      </c>
      <c r="I1296" s="242"/>
      <c r="J1296" s="242">
        <v>44148</v>
      </c>
      <c r="K1296" s="234" t="s">
        <v>7430</v>
      </c>
      <c r="L1296" s="242">
        <v>44155</v>
      </c>
      <c r="M1296" s="234" t="s">
        <v>6996</v>
      </c>
      <c r="N1296" s="234" t="s">
        <v>7731</v>
      </c>
      <c r="O1296" s="234" t="s">
        <v>7205</v>
      </c>
      <c r="P1296" s="234" t="s">
        <v>6999</v>
      </c>
      <c r="Q1296" s="234"/>
      <c r="R1296" s="234" t="s">
        <v>451</v>
      </c>
      <c r="S1296" t="b">
        <v>0</v>
      </c>
      <c r="T1296" s="242"/>
      <c r="U1296" s="103">
        <v>47</v>
      </c>
      <c r="V1296" s="234" t="s">
        <v>272</v>
      </c>
      <c r="W1296" s="103">
        <v>47</v>
      </c>
      <c r="X1296" s="234" t="s">
        <v>272</v>
      </c>
      <c r="Y1296" s="242"/>
      <c r="Z1296" s="242"/>
      <c r="AA1296" s="103"/>
      <c r="AB1296" s="234" t="s">
        <v>7733</v>
      </c>
      <c r="AC1296" s="243">
        <v>44253.47246527778</v>
      </c>
      <c r="AD1296" s="234" t="s">
        <v>12763</v>
      </c>
      <c r="AE1296" s="235" t="s">
        <v>14934</v>
      </c>
      <c r="AF1296" s="237"/>
      <c r="AG1296" s="234" t="s">
        <v>482</v>
      </c>
      <c r="AH1296" s="241"/>
      <c r="AI1296" t="b">
        <v>1</v>
      </c>
      <c r="AJ1296" t="b">
        <v>0</v>
      </c>
      <c r="AK1296" s="234"/>
      <c r="AL1296" s="103"/>
      <c r="AM1296" t="b">
        <v>0</v>
      </c>
      <c r="AN1296" s="234"/>
      <c r="AO1296" s="103"/>
      <c r="AP1296" s="241"/>
      <c r="AQ1296" s="241"/>
      <c r="AR1296" s="241"/>
      <c r="AS1296" s="241"/>
      <c r="AT1296" s="234" t="s">
        <v>7005</v>
      </c>
      <c r="AU1296" s="234" t="s">
        <v>7085</v>
      </c>
      <c r="AV1296" t="b">
        <v>0</v>
      </c>
      <c r="AW1296" t="b">
        <v>0</v>
      </c>
      <c r="AX1296" s="241"/>
      <c r="AY1296" s="241"/>
      <c r="AZ1296" s="234"/>
      <c r="BA1296" s="234"/>
      <c r="BB1296" s="234"/>
      <c r="BC1296" t="b">
        <v>0</v>
      </c>
      <c r="BD1296" s="234" t="s">
        <v>7008</v>
      </c>
      <c r="BE1296" s="234" t="s">
        <v>7026</v>
      </c>
      <c r="BF1296" s="234" t="s">
        <v>7027</v>
      </c>
      <c r="BG1296" s="234" t="s">
        <v>7028</v>
      </c>
      <c r="BH1296" s="234" t="s">
        <v>55</v>
      </c>
      <c r="BI1296" s="243">
        <v>44573.408506944441</v>
      </c>
      <c r="BJ1296" s="234" t="s">
        <v>442</v>
      </c>
      <c r="BK1296" s="234" t="s">
        <v>451</v>
      </c>
      <c r="BL1296" s="234" t="s">
        <v>451</v>
      </c>
      <c r="BM1296" s="234" t="s">
        <v>451</v>
      </c>
      <c r="BN1296" s="241"/>
      <c r="BO1296" t="b">
        <v>0</v>
      </c>
      <c r="BP1296" t="b">
        <v>0</v>
      </c>
      <c r="BQ1296" t="b">
        <v>0</v>
      </c>
      <c r="BR1296" s="241"/>
      <c r="BS1296" s="241"/>
      <c r="BT1296" s="234" t="s">
        <v>7012</v>
      </c>
      <c r="BU1296" t="b">
        <v>0</v>
      </c>
      <c r="BV1296" s="103"/>
      <c r="BW1296" s="235" t="s">
        <v>14935</v>
      </c>
      <c r="BX1296" s="234" t="s">
        <v>14934</v>
      </c>
      <c r="BY1296" s="234" t="s">
        <v>56</v>
      </c>
      <c r="BZ1296" s="234" t="s">
        <v>7014</v>
      </c>
    </row>
    <row r="1297" spans="1:78" x14ac:dyDescent="0.25">
      <c r="A1297" s="5">
        <v>899</v>
      </c>
      <c r="B1297" s="234" t="s">
        <v>14936</v>
      </c>
      <c r="C1297" s="234" t="s">
        <v>14937</v>
      </c>
      <c r="D1297" s="234"/>
      <c r="E1297" s="234" t="s">
        <v>14938</v>
      </c>
      <c r="F1297" s="234" t="s">
        <v>6993</v>
      </c>
      <c r="G1297" s="234" t="s">
        <v>12908</v>
      </c>
      <c r="H1297" s="234" t="s">
        <v>7825</v>
      </c>
      <c r="I1297" s="242"/>
      <c r="J1297" s="242">
        <v>44151</v>
      </c>
      <c r="K1297" s="234" t="s">
        <v>7430</v>
      </c>
      <c r="L1297" s="242">
        <v>44162</v>
      </c>
      <c r="M1297" s="234" t="s">
        <v>7035</v>
      </c>
      <c r="N1297" s="234" t="s">
        <v>7430</v>
      </c>
      <c r="O1297" s="234" t="s">
        <v>10240</v>
      </c>
      <c r="P1297" s="234" t="s">
        <v>6999</v>
      </c>
      <c r="Q1297" s="234"/>
      <c r="R1297" s="234" t="s">
        <v>451</v>
      </c>
      <c r="S1297" t="b">
        <v>0</v>
      </c>
      <c r="T1297" s="242"/>
      <c r="U1297" s="103">
        <v>3</v>
      </c>
      <c r="V1297" s="234" t="s">
        <v>272</v>
      </c>
      <c r="W1297" s="103">
        <v>3</v>
      </c>
      <c r="X1297" s="234" t="s">
        <v>272</v>
      </c>
      <c r="Y1297" s="242"/>
      <c r="Z1297" s="242"/>
      <c r="AA1297" s="103"/>
      <c r="AB1297" s="234"/>
      <c r="AC1297" s="243">
        <v>44253.472430555557</v>
      </c>
      <c r="AD1297" s="234" t="s">
        <v>12763</v>
      </c>
      <c r="AE1297" s="235" t="s">
        <v>14939</v>
      </c>
      <c r="AF1297" s="237"/>
      <c r="AG1297" s="234" t="s">
        <v>436</v>
      </c>
      <c r="AH1297" s="241"/>
      <c r="AI1297" t="b">
        <v>1</v>
      </c>
      <c r="AJ1297" t="b">
        <v>0</v>
      </c>
      <c r="AK1297" s="234"/>
      <c r="AL1297" s="103"/>
      <c r="AM1297" t="b">
        <v>0</v>
      </c>
      <c r="AN1297" s="234"/>
      <c r="AO1297" s="103"/>
      <c r="AP1297" s="241"/>
      <c r="AQ1297" s="241"/>
      <c r="AR1297" s="241"/>
      <c r="AS1297" s="241"/>
      <c r="AT1297" s="234"/>
      <c r="AU1297" s="234" t="s">
        <v>7085</v>
      </c>
      <c r="AV1297" t="b">
        <v>0</v>
      </c>
      <c r="AW1297" t="b">
        <v>0</v>
      </c>
      <c r="AX1297" s="241"/>
      <c r="AY1297" s="241"/>
      <c r="AZ1297" s="234"/>
      <c r="BA1297" s="234"/>
      <c r="BB1297" s="234"/>
      <c r="BC1297" t="b">
        <v>1</v>
      </c>
      <c r="BD1297" s="234" t="s">
        <v>7044</v>
      </c>
      <c r="BE1297" s="234" t="s">
        <v>7171</v>
      </c>
      <c r="BF1297" s="234" t="s">
        <v>6972</v>
      </c>
      <c r="BG1297" s="234" t="s">
        <v>7028</v>
      </c>
      <c r="BH1297" s="234" t="s">
        <v>55</v>
      </c>
      <c r="BI1297" s="243">
        <v>44573.408495370371</v>
      </c>
      <c r="BJ1297" s="234" t="s">
        <v>442</v>
      </c>
      <c r="BK1297" s="234" t="s">
        <v>451</v>
      </c>
      <c r="BL1297" s="234" t="s">
        <v>451</v>
      </c>
      <c r="BM1297" s="234" t="s">
        <v>451</v>
      </c>
      <c r="BN1297" s="241"/>
      <c r="BO1297" t="b">
        <v>0</v>
      </c>
      <c r="BP1297" t="b">
        <v>0</v>
      </c>
      <c r="BQ1297" t="b">
        <v>0</v>
      </c>
      <c r="BR1297" s="241"/>
      <c r="BS1297" s="241"/>
      <c r="BT1297" s="234" t="s">
        <v>7047</v>
      </c>
      <c r="BU1297" t="b">
        <v>0</v>
      </c>
      <c r="BV1297" s="103"/>
      <c r="BW1297" s="235" t="s">
        <v>14940</v>
      </c>
      <c r="BX1297" s="234" t="s">
        <v>14939</v>
      </c>
      <c r="BY1297" s="234" t="s">
        <v>56</v>
      </c>
      <c r="BZ1297" s="234" t="s">
        <v>7014</v>
      </c>
    </row>
    <row r="1298" spans="1:78" x14ac:dyDescent="0.25">
      <c r="A1298" s="5">
        <v>898</v>
      </c>
      <c r="B1298" s="234" t="s">
        <v>14941</v>
      </c>
      <c r="C1298" s="234" t="s">
        <v>14942</v>
      </c>
      <c r="D1298" s="234" t="s">
        <v>11236</v>
      </c>
      <c r="E1298" s="234" t="s">
        <v>11236</v>
      </c>
      <c r="F1298" s="234" t="s">
        <v>6993</v>
      </c>
      <c r="G1298" s="234" t="s">
        <v>7065</v>
      </c>
      <c r="H1298" s="234" t="s">
        <v>7856</v>
      </c>
      <c r="I1298" s="242"/>
      <c r="J1298" s="242">
        <v>44141</v>
      </c>
      <c r="K1298" s="234" t="s">
        <v>7430</v>
      </c>
      <c r="L1298" s="242">
        <v>44154</v>
      </c>
      <c r="M1298" s="234" t="s">
        <v>7386</v>
      </c>
      <c r="N1298" s="234" t="s">
        <v>11237</v>
      </c>
      <c r="O1298" s="234" t="s">
        <v>7431</v>
      </c>
      <c r="P1298" s="234" t="s">
        <v>6999</v>
      </c>
      <c r="Q1298" s="234"/>
      <c r="R1298" s="234" t="s">
        <v>451</v>
      </c>
      <c r="S1298" t="b">
        <v>0</v>
      </c>
      <c r="T1298" s="242"/>
      <c r="U1298" s="103">
        <v>10</v>
      </c>
      <c r="V1298" s="234" t="s">
        <v>272</v>
      </c>
      <c r="W1298" s="103">
        <v>10</v>
      </c>
      <c r="X1298" s="234" t="s">
        <v>272</v>
      </c>
      <c r="Y1298" s="242"/>
      <c r="Z1298" s="242"/>
      <c r="AA1298" s="103"/>
      <c r="AB1298" s="234" t="s">
        <v>11239</v>
      </c>
      <c r="AC1298" s="243">
        <v>44253.472395833334</v>
      </c>
      <c r="AD1298" s="234" t="s">
        <v>12763</v>
      </c>
      <c r="AE1298" s="235" t="s">
        <v>14943</v>
      </c>
      <c r="AF1298" s="237"/>
      <c r="AG1298" s="234" t="s">
        <v>436</v>
      </c>
      <c r="AH1298" s="241"/>
      <c r="AI1298" t="b">
        <v>1</v>
      </c>
      <c r="AJ1298" t="b">
        <v>0</v>
      </c>
      <c r="AK1298" s="234"/>
      <c r="AL1298" s="103"/>
      <c r="AM1298" t="b">
        <v>0</v>
      </c>
      <c r="AN1298" s="234"/>
      <c r="AO1298" s="103"/>
      <c r="AP1298" s="241"/>
      <c r="AQ1298" s="241"/>
      <c r="AR1298" s="241"/>
      <c r="AS1298" s="241"/>
      <c r="AT1298" s="234" t="s">
        <v>7005</v>
      </c>
      <c r="AU1298" s="234" t="s">
        <v>7085</v>
      </c>
      <c r="AV1298" t="b">
        <v>0</v>
      </c>
      <c r="AW1298" t="b">
        <v>0</v>
      </c>
      <c r="AX1298" s="241"/>
      <c r="AY1298" s="241"/>
      <c r="AZ1298" s="234"/>
      <c r="BA1298" s="234"/>
      <c r="BB1298" s="234"/>
      <c r="BC1298" t="b">
        <v>0</v>
      </c>
      <c r="BD1298" s="234" t="s">
        <v>7390</v>
      </c>
      <c r="BE1298" s="234" t="s">
        <v>7026</v>
      </c>
      <c r="BF1298" s="234" t="s">
        <v>7027</v>
      </c>
      <c r="BG1298" s="234" t="s">
        <v>7028</v>
      </c>
      <c r="BH1298" s="234" t="s">
        <v>55</v>
      </c>
      <c r="BI1298" s="243">
        <v>44573.408495370371</v>
      </c>
      <c r="BJ1298" s="234" t="s">
        <v>442</v>
      </c>
      <c r="BK1298" s="234" t="s">
        <v>451</v>
      </c>
      <c r="BL1298" s="234" t="s">
        <v>451</v>
      </c>
      <c r="BM1298" s="234" t="s">
        <v>451</v>
      </c>
      <c r="BN1298" s="241"/>
      <c r="BO1298" t="b">
        <v>0</v>
      </c>
      <c r="BP1298" t="b">
        <v>0</v>
      </c>
      <c r="BQ1298" t="b">
        <v>0</v>
      </c>
      <c r="BR1298" s="241"/>
      <c r="BS1298" s="241"/>
      <c r="BT1298" s="234" t="s">
        <v>7012</v>
      </c>
      <c r="BU1298" t="b">
        <v>0</v>
      </c>
      <c r="BV1298" s="103"/>
      <c r="BW1298" s="235" t="s">
        <v>14944</v>
      </c>
      <c r="BX1298" s="234" t="s">
        <v>14943</v>
      </c>
      <c r="BY1298" s="234" t="s">
        <v>56</v>
      </c>
      <c r="BZ1298" s="234" t="s">
        <v>7014</v>
      </c>
    </row>
    <row r="1299" spans="1:78" x14ac:dyDescent="0.25">
      <c r="A1299" s="5">
        <v>897</v>
      </c>
      <c r="B1299" s="234" t="s">
        <v>14945</v>
      </c>
      <c r="C1299" s="234" t="s">
        <v>14946</v>
      </c>
      <c r="D1299" s="234" t="s">
        <v>7227</v>
      </c>
      <c r="E1299" s="234" t="s">
        <v>7227</v>
      </c>
      <c r="F1299" s="234" t="s">
        <v>7156</v>
      </c>
      <c r="G1299" s="234" t="s">
        <v>7157</v>
      </c>
      <c r="H1299" s="234" t="s">
        <v>7825</v>
      </c>
      <c r="I1299" s="242"/>
      <c r="J1299" s="242">
        <v>44151</v>
      </c>
      <c r="K1299" s="234" t="s">
        <v>7430</v>
      </c>
      <c r="L1299" s="242">
        <v>44169</v>
      </c>
      <c r="M1299" s="234" t="s">
        <v>7228</v>
      </c>
      <c r="N1299" s="234" t="s">
        <v>7229</v>
      </c>
      <c r="O1299" s="234" t="s">
        <v>14947</v>
      </c>
      <c r="P1299" s="234" t="s">
        <v>6999</v>
      </c>
      <c r="Q1299" s="234"/>
      <c r="R1299" s="234" t="s">
        <v>451</v>
      </c>
      <c r="S1299" t="b">
        <v>0</v>
      </c>
      <c r="T1299" s="242"/>
      <c r="U1299" s="103">
        <v>20</v>
      </c>
      <c r="V1299" s="234" t="s">
        <v>272</v>
      </c>
      <c r="W1299" s="103">
        <v>20</v>
      </c>
      <c r="X1299" s="234" t="s">
        <v>272</v>
      </c>
      <c r="Y1299" s="242"/>
      <c r="Z1299" s="242"/>
      <c r="AA1299" s="103"/>
      <c r="AB1299" s="234" t="s">
        <v>7231</v>
      </c>
      <c r="AC1299" s="243">
        <v>44253.472384259258</v>
      </c>
      <c r="AD1299" s="234" t="s">
        <v>12763</v>
      </c>
      <c r="AE1299" s="235" t="s">
        <v>14948</v>
      </c>
      <c r="AF1299" s="237"/>
      <c r="AG1299" s="234" t="s">
        <v>482</v>
      </c>
      <c r="AH1299" s="241"/>
      <c r="AI1299" t="b">
        <v>1</v>
      </c>
      <c r="AJ1299" t="b">
        <v>0</v>
      </c>
      <c r="AK1299" s="234"/>
      <c r="AL1299" s="103"/>
      <c r="AM1299" t="b">
        <v>0</v>
      </c>
      <c r="AN1299" s="234"/>
      <c r="AO1299" s="103"/>
      <c r="AP1299" s="241"/>
      <c r="AQ1299" s="241"/>
      <c r="AR1299" s="241"/>
      <c r="AS1299" s="241"/>
      <c r="AT1299" s="234" t="s">
        <v>7005</v>
      </c>
      <c r="AU1299" s="234" t="s">
        <v>7085</v>
      </c>
      <c r="AV1299" t="b">
        <v>0</v>
      </c>
      <c r="AW1299" t="b">
        <v>0</v>
      </c>
      <c r="AX1299" s="241"/>
      <c r="AY1299" s="241"/>
      <c r="AZ1299" s="234"/>
      <c r="BA1299" s="234"/>
      <c r="BB1299" s="234"/>
      <c r="BC1299" t="b">
        <v>0</v>
      </c>
      <c r="BD1299" s="234" t="s">
        <v>7234</v>
      </c>
      <c r="BE1299" s="234" t="s">
        <v>7171</v>
      </c>
      <c r="BF1299" s="234" t="s">
        <v>7027</v>
      </c>
      <c r="BG1299" s="234" t="s">
        <v>7028</v>
      </c>
      <c r="BH1299" s="234" t="s">
        <v>55</v>
      </c>
      <c r="BI1299" s="243">
        <v>44573.408495370371</v>
      </c>
      <c r="BJ1299" s="234" t="s">
        <v>442</v>
      </c>
      <c r="BK1299" s="234" t="s">
        <v>451</v>
      </c>
      <c r="BL1299" s="234" t="s">
        <v>451</v>
      </c>
      <c r="BM1299" s="234" t="s">
        <v>451</v>
      </c>
      <c r="BN1299" s="241"/>
      <c r="BO1299" t="b">
        <v>0</v>
      </c>
      <c r="BP1299" t="b">
        <v>0</v>
      </c>
      <c r="BQ1299" t="b">
        <v>0</v>
      </c>
      <c r="BR1299" s="241"/>
      <c r="BS1299" s="241"/>
      <c r="BT1299" s="234" t="s">
        <v>7188</v>
      </c>
      <c r="BU1299" t="b">
        <v>0</v>
      </c>
      <c r="BV1299" s="103"/>
      <c r="BW1299" s="235" t="s">
        <v>14949</v>
      </c>
      <c r="BX1299" s="234" t="s">
        <v>14948</v>
      </c>
      <c r="BY1299" s="234" t="s">
        <v>56</v>
      </c>
      <c r="BZ1299" s="234" t="s">
        <v>7014</v>
      </c>
    </row>
    <row r="1300" spans="1:78" x14ac:dyDescent="0.25">
      <c r="A1300" s="5">
        <v>896</v>
      </c>
      <c r="B1300" s="234" t="s">
        <v>14950</v>
      </c>
      <c r="C1300" s="234" t="s">
        <v>14951</v>
      </c>
      <c r="D1300" s="234" t="s">
        <v>7888</v>
      </c>
      <c r="E1300" s="234" t="s">
        <v>7888</v>
      </c>
      <c r="F1300" s="234" t="s">
        <v>7156</v>
      </c>
      <c r="G1300" s="234" t="s">
        <v>7279</v>
      </c>
      <c r="H1300" s="234" t="s">
        <v>6994</v>
      </c>
      <c r="I1300" s="242"/>
      <c r="J1300" s="242">
        <v>44151</v>
      </c>
      <c r="K1300" s="234" t="s">
        <v>7430</v>
      </c>
      <c r="L1300" s="242">
        <v>44155</v>
      </c>
      <c r="M1300" s="234" t="s">
        <v>6996</v>
      </c>
      <c r="N1300" s="234" t="s">
        <v>7891</v>
      </c>
      <c r="O1300" s="234" t="s">
        <v>14952</v>
      </c>
      <c r="P1300" s="234" t="s">
        <v>6999</v>
      </c>
      <c r="Q1300" s="234"/>
      <c r="R1300" s="234" t="s">
        <v>451</v>
      </c>
      <c r="S1300" t="b">
        <v>0</v>
      </c>
      <c r="T1300" s="242"/>
      <c r="U1300" s="103">
        <v>8</v>
      </c>
      <c r="V1300" s="234" t="s">
        <v>272</v>
      </c>
      <c r="W1300" s="103">
        <v>8</v>
      </c>
      <c r="X1300" s="234" t="s">
        <v>272</v>
      </c>
      <c r="Y1300" s="242"/>
      <c r="Z1300" s="242"/>
      <c r="AA1300" s="103"/>
      <c r="AB1300" s="234" t="s">
        <v>7894</v>
      </c>
      <c r="AC1300" s="243">
        <v>44253.472361111111</v>
      </c>
      <c r="AD1300" s="234" t="s">
        <v>12763</v>
      </c>
      <c r="AE1300" s="235" t="s">
        <v>14953</v>
      </c>
      <c r="AF1300" s="237"/>
      <c r="AG1300" s="234" t="s">
        <v>482</v>
      </c>
      <c r="AH1300" s="241"/>
      <c r="AI1300" t="b">
        <v>1</v>
      </c>
      <c r="AJ1300" t="b">
        <v>0</v>
      </c>
      <c r="AK1300" s="234"/>
      <c r="AL1300" s="103"/>
      <c r="AM1300" t="b">
        <v>0</v>
      </c>
      <c r="AN1300" s="234"/>
      <c r="AO1300" s="103"/>
      <c r="AP1300" s="241"/>
      <c r="AQ1300" s="241"/>
      <c r="AR1300" s="241"/>
      <c r="AS1300" s="241"/>
      <c r="AT1300" s="234" t="s">
        <v>7005</v>
      </c>
      <c r="AU1300" s="234" t="s">
        <v>7085</v>
      </c>
      <c r="AV1300" t="b">
        <v>0</v>
      </c>
      <c r="AW1300" t="b">
        <v>0</v>
      </c>
      <c r="AX1300" s="241"/>
      <c r="AY1300" s="241"/>
      <c r="AZ1300" s="234"/>
      <c r="BA1300" s="234"/>
      <c r="BB1300" s="234"/>
      <c r="BC1300" t="b">
        <v>0</v>
      </c>
      <c r="BD1300" s="234" t="s">
        <v>7008</v>
      </c>
      <c r="BE1300" s="234" t="s">
        <v>7009</v>
      </c>
      <c r="BF1300" s="234" t="s">
        <v>7027</v>
      </c>
      <c r="BG1300" s="234" t="s">
        <v>7028</v>
      </c>
      <c r="BH1300" s="234" t="s">
        <v>55</v>
      </c>
      <c r="BI1300" s="243">
        <v>44573.408495370371</v>
      </c>
      <c r="BJ1300" s="234" t="s">
        <v>442</v>
      </c>
      <c r="BK1300" s="234" t="s">
        <v>451</v>
      </c>
      <c r="BL1300" s="234" t="s">
        <v>451</v>
      </c>
      <c r="BM1300" s="234" t="s">
        <v>451</v>
      </c>
      <c r="BN1300" s="241"/>
      <c r="BO1300" t="b">
        <v>0</v>
      </c>
      <c r="BP1300" t="b">
        <v>0</v>
      </c>
      <c r="BQ1300" t="b">
        <v>0</v>
      </c>
      <c r="BR1300" s="241"/>
      <c r="BS1300" s="241"/>
      <c r="BT1300" s="234" t="s">
        <v>7012</v>
      </c>
      <c r="BU1300" t="b">
        <v>0</v>
      </c>
      <c r="BV1300" s="103"/>
      <c r="BW1300" s="235" t="s">
        <v>14954</v>
      </c>
      <c r="BX1300" s="234" t="s">
        <v>14953</v>
      </c>
      <c r="BY1300" s="234" t="s">
        <v>56</v>
      </c>
      <c r="BZ1300" s="234" t="s">
        <v>7014</v>
      </c>
    </row>
    <row r="1301" spans="1:78" x14ac:dyDescent="0.25">
      <c r="A1301" s="5">
        <v>895</v>
      </c>
      <c r="B1301" s="234" t="s">
        <v>14955</v>
      </c>
      <c r="C1301" s="234" t="s">
        <v>14956</v>
      </c>
      <c r="D1301" s="234" t="s">
        <v>7124</v>
      </c>
      <c r="E1301" s="234" t="s">
        <v>7124</v>
      </c>
      <c r="F1301" s="234" t="s">
        <v>7156</v>
      </c>
      <c r="G1301" s="234" t="s">
        <v>7279</v>
      </c>
      <c r="H1301" s="234" t="s">
        <v>6994</v>
      </c>
      <c r="I1301" s="242"/>
      <c r="J1301" s="242">
        <v>44151</v>
      </c>
      <c r="K1301" s="234" t="s">
        <v>7430</v>
      </c>
      <c r="L1301" s="242">
        <v>44162</v>
      </c>
      <c r="M1301" s="234" t="s">
        <v>6996</v>
      </c>
      <c r="N1301" s="234" t="s">
        <v>7126</v>
      </c>
      <c r="O1301" s="234" t="s">
        <v>11949</v>
      </c>
      <c r="P1301" s="234" t="s">
        <v>6999</v>
      </c>
      <c r="Q1301" s="234"/>
      <c r="R1301" s="234" t="s">
        <v>451</v>
      </c>
      <c r="S1301" t="b">
        <v>0</v>
      </c>
      <c r="T1301" s="242"/>
      <c r="U1301" s="103">
        <v>1</v>
      </c>
      <c r="V1301" s="234" t="s">
        <v>272</v>
      </c>
      <c r="W1301" s="103">
        <v>1</v>
      </c>
      <c r="X1301" s="234" t="s">
        <v>272</v>
      </c>
      <c r="Y1301" s="242"/>
      <c r="Z1301" s="242"/>
      <c r="AA1301" s="103"/>
      <c r="AB1301" s="234" t="s">
        <v>7128</v>
      </c>
      <c r="AC1301" s="243">
        <v>44253.472337962965</v>
      </c>
      <c r="AD1301" s="234" t="s">
        <v>12763</v>
      </c>
      <c r="AE1301" s="235" t="s">
        <v>14957</v>
      </c>
      <c r="AF1301" s="237"/>
      <c r="AG1301" s="234" t="s">
        <v>482</v>
      </c>
      <c r="AH1301" s="241"/>
      <c r="AI1301" t="b">
        <v>1</v>
      </c>
      <c r="AJ1301" t="b">
        <v>0</v>
      </c>
      <c r="AK1301" s="234"/>
      <c r="AL1301" s="103"/>
      <c r="AM1301" t="b">
        <v>0</v>
      </c>
      <c r="AN1301" s="234"/>
      <c r="AO1301" s="103"/>
      <c r="AP1301" s="241"/>
      <c r="AQ1301" s="241"/>
      <c r="AR1301" s="241"/>
      <c r="AS1301" s="241"/>
      <c r="AT1301" s="234" t="s">
        <v>7005</v>
      </c>
      <c r="AU1301" s="234" t="s">
        <v>7085</v>
      </c>
      <c r="AV1301" t="b">
        <v>0</v>
      </c>
      <c r="AW1301" t="b">
        <v>0</v>
      </c>
      <c r="AX1301" s="241"/>
      <c r="AY1301" s="241"/>
      <c r="AZ1301" s="234"/>
      <c r="BA1301" s="234"/>
      <c r="BB1301" s="234"/>
      <c r="BC1301" t="b">
        <v>0</v>
      </c>
      <c r="BD1301" s="234" t="s">
        <v>7008</v>
      </c>
      <c r="BE1301" s="234" t="s">
        <v>7009</v>
      </c>
      <c r="BF1301" s="234" t="s">
        <v>7027</v>
      </c>
      <c r="BG1301" s="234" t="s">
        <v>7028</v>
      </c>
      <c r="BH1301" s="234" t="s">
        <v>55</v>
      </c>
      <c r="BI1301" s="243">
        <v>44573.408483796295</v>
      </c>
      <c r="BJ1301" s="234" t="s">
        <v>442</v>
      </c>
      <c r="BK1301" s="234" t="s">
        <v>451</v>
      </c>
      <c r="BL1301" s="234" t="s">
        <v>451</v>
      </c>
      <c r="BM1301" s="234" t="s">
        <v>451</v>
      </c>
      <c r="BN1301" s="241"/>
      <c r="BO1301" t="b">
        <v>0</v>
      </c>
      <c r="BP1301" t="b">
        <v>0</v>
      </c>
      <c r="BQ1301" t="b">
        <v>0</v>
      </c>
      <c r="BR1301" s="241"/>
      <c r="BS1301" s="241"/>
      <c r="BT1301" s="234" t="s">
        <v>7012</v>
      </c>
      <c r="BU1301" t="b">
        <v>0</v>
      </c>
      <c r="BV1301" s="103"/>
      <c r="BW1301" s="235" t="s">
        <v>14958</v>
      </c>
      <c r="BX1301" s="234" t="s">
        <v>14957</v>
      </c>
      <c r="BY1301" s="234" t="s">
        <v>56</v>
      </c>
      <c r="BZ1301" s="234" t="s">
        <v>7014</v>
      </c>
    </row>
    <row r="1302" spans="1:78" x14ac:dyDescent="0.25">
      <c r="A1302" s="5">
        <v>894</v>
      </c>
      <c r="B1302" s="234" t="s">
        <v>14959</v>
      </c>
      <c r="C1302" s="234" t="s">
        <v>14960</v>
      </c>
      <c r="D1302" s="234" t="s">
        <v>9267</v>
      </c>
      <c r="E1302" s="234" t="s">
        <v>9268</v>
      </c>
      <c r="F1302" s="234" t="s">
        <v>6993</v>
      </c>
      <c r="G1302" s="234" t="s">
        <v>10829</v>
      </c>
      <c r="H1302" s="234" t="s">
        <v>7856</v>
      </c>
      <c r="I1302" s="242"/>
      <c r="J1302" s="242">
        <v>44148</v>
      </c>
      <c r="K1302" s="234" t="s">
        <v>7430</v>
      </c>
      <c r="L1302" s="242">
        <v>44158</v>
      </c>
      <c r="M1302" s="234" t="s">
        <v>6996</v>
      </c>
      <c r="N1302" s="234" t="s">
        <v>9269</v>
      </c>
      <c r="O1302" s="234" t="s">
        <v>9270</v>
      </c>
      <c r="P1302" s="234" t="s">
        <v>6999</v>
      </c>
      <c r="Q1302" s="234"/>
      <c r="R1302" s="234" t="s">
        <v>451</v>
      </c>
      <c r="S1302" t="b">
        <v>0</v>
      </c>
      <c r="T1302" s="242"/>
      <c r="U1302" s="103">
        <v>8</v>
      </c>
      <c r="V1302" s="234" t="s">
        <v>272</v>
      </c>
      <c r="W1302" s="103">
        <v>16</v>
      </c>
      <c r="X1302" s="234" t="s">
        <v>272</v>
      </c>
      <c r="Y1302" s="242"/>
      <c r="Z1302" s="242"/>
      <c r="AA1302" s="103"/>
      <c r="AB1302" s="234" t="s">
        <v>9272</v>
      </c>
      <c r="AC1302" s="243">
        <v>44253.472280092596</v>
      </c>
      <c r="AD1302" s="234" t="s">
        <v>12763</v>
      </c>
      <c r="AE1302" s="235" t="s">
        <v>14961</v>
      </c>
      <c r="AF1302" s="237"/>
      <c r="AG1302" s="234" t="s">
        <v>482</v>
      </c>
      <c r="AH1302" s="241"/>
      <c r="AI1302" t="b">
        <v>1</v>
      </c>
      <c r="AJ1302" t="b">
        <v>0</v>
      </c>
      <c r="AK1302" s="234"/>
      <c r="AL1302" s="103"/>
      <c r="AM1302" t="b">
        <v>0</v>
      </c>
      <c r="AN1302" s="234"/>
      <c r="AO1302" s="103"/>
      <c r="AP1302" s="241"/>
      <c r="AQ1302" s="241"/>
      <c r="AR1302" s="241"/>
      <c r="AS1302" s="241"/>
      <c r="AT1302" s="234" t="s">
        <v>7005</v>
      </c>
      <c r="AU1302" s="234" t="s">
        <v>7085</v>
      </c>
      <c r="AV1302" t="b">
        <v>0</v>
      </c>
      <c r="AW1302" t="b">
        <v>0</v>
      </c>
      <c r="AX1302" s="241"/>
      <c r="AY1302" s="241"/>
      <c r="AZ1302" s="234"/>
      <c r="BA1302" s="234"/>
      <c r="BB1302" s="234"/>
      <c r="BC1302" t="b">
        <v>0</v>
      </c>
      <c r="BD1302" s="234" t="s">
        <v>7008</v>
      </c>
      <c r="BE1302" s="234" t="s">
        <v>7026</v>
      </c>
      <c r="BF1302" s="234" t="s">
        <v>7027</v>
      </c>
      <c r="BG1302" s="234" t="s">
        <v>7028</v>
      </c>
      <c r="BH1302" s="234" t="s">
        <v>55</v>
      </c>
      <c r="BI1302" s="243">
        <v>44573.408483796295</v>
      </c>
      <c r="BJ1302" s="234" t="s">
        <v>442</v>
      </c>
      <c r="BK1302" s="234" t="s">
        <v>451</v>
      </c>
      <c r="BL1302" s="234" t="s">
        <v>451</v>
      </c>
      <c r="BM1302" s="234" t="s">
        <v>451</v>
      </c>
      <c r="BN1302" s="241"/>
      <c r="BO1302" t="b">
        <v>0</v>
      </c>
      <c r="BP1302" t="b">
        <v>0</v>
      </c>
      <c r="BQ1302" t="b">
        <v>0</v>
      </c>
      <c r="BR1302" s="241"/>
      <c r="BS1302" s="241"/>
      <c r="BT1302" s="234" t="s">
        <v>7012</v>
      </c>
      <c r="BU1302" t="b">
        <v>0</v>
      </c>
      <c r="BV1302" s="103"/>
      <c r="BW1302" s="235" t="s">
        <v>14962</v>
      </c>
      <c r="BX1302" s="234" t="s">
        <v>14961</v>
      </c>
      <c r="BY1302" s="234" t="s">
        <v>56</v>
      </c>
      <c r="BZ1302" s="234" t="s">
        <v>7014</v>
      </c>
    </row>
    <row r="1303" spans="1:78" x14ac:dyDescent="0.25">
      <c r="A1303" s="5">
        <v>893</v>
      </c>
      <c r="B1303" s="234" t="s">
        <v>14963</v>
      </c>
      <c r="C1303" s="234" t="s">
        <v>14964</v>
      </c>
      <c r="D1303" s="234" t="s">
        <v>12350</v>
      </c>
      <c r="E1303" s="234" t="s">
        <v>12350</v>
      </c>
      <c r="F1303" s="234" t="s">
        <v>6993</v>
      </c>
      <c r="G1303" s="234" t="s">
        <v>10829</v>
      </c>
      <c r="H1303" s="234" t="s">
        <v>7856</v>
      </c>
      <c r="I1303" s="242"/>
      <c r="J1303" s="242">
        <v>44148</v>
      </c>
      <c r="K1303" s="234" t="s">
        <v>7430</v>
      </c>
      <c r="L1303" s="242">
        <v>44154</v>
      </c>
      <c r="M1303" s="234" t="s">
        <v>6996</v>
      </c>
      <c r="N1303" s="234" t="s">
        <v>12352</v>
      </c>
      <c r="O1303" s="234" t="s">
        <v>12353</v>
      </c>
      <c r="P1303" s="234" t="s">
        <v>6999</v>
      </c>
      <c r="Q1303" s="234"/>
      <c r="R1303" s="234" t="s">
        <v>451</v>
      </c>
      <c r="S1303" t="b">
        <v>0</v>
      </c>
      <c r="T1303" s="242"/>
      <c r="U1303" s="103">
        <v>10</v>
      </c>
      <c r="V1303" s="234" t="s">
        <v>272</v>
      </c>
      <c r="W1303" s="103">
        <v>20</v>
      </c>
      <c r="X1303" s="234" t="s">
        <v>272</v>
      </c>
      <c r="Y1303" s="242"/>
      <c r="Z1303" s="242"/>
      <c r="AA1303" s="103"/>
      <c r="AB1303" s="234" t="s">
        <v>12354</v>
      </c>
      <c r="AC1303" s="243">
        <v>44253.472245370373</v>
      </c>
      <c r="AD1303" s="234" t="s">
        <v>12763</v>
      </c>
      <c r="AE1303" s="235" t="s">
        <v>14965</v>
      </c>
      <c r="AF1303" s="237"/>
      <c r="AG1303" s="234" t="s">
        <v>482</v>
      </c>
      <c r="AH1303" s="241"/>
      <c r="AI1303" t="b">
        <v>1</v>
      </c>
      <c r="AJ1303" t="b">
        <v>0</v>
      </c>
      <c r="AK1303" s="234"/>
      <c r="AL1303" s="103"/>
      <c r="AM1303" t="b">
        <v>0</v>
      </c>
      <c r="AN1303" s="234"/>
      <c r="AO1303" s="103"/>
      <c r="AP1303" s="241"/>
      <c r="AQ1303" s="241"/>
      <c r="AR1303" s="241"/>
      <c r="AS1303" s="241"/>
      <c r="AT1303" s="234" t="s">
        <v>7005</v>
      </c>
      <c r="AU1303" s="234" t="s">
        <v>7085</v>
      </c>
      <c r="AV1303" t="b">
        <v>0</v>
      </c>
      <c r="AW1303" t="b">
        <v>0</v>
      </c>
      <c r="AX1303" s="241"/>
      <c r="AY1303" s="241"/>
      <c r="AZ1303" s="234"/>
      <c r="BA1303" s="234"/>
      <c r="BB1303" s="234"/>
      <c r="BC1303" t="b">
        <v>0</v>
      </c>
      <c r="BD1303" s="234" t="s">
        <v>7008</v>
      </c>
      <c r="BE1303" s="234" t="s">
        <v>7026</v>
      </c>
      <c r="BF1303" s="234" t="s">
        <v>7027</v>
      </c>
      <c r="BG1303" s="234" t="s">
        <v>7028</v>
      </c>
      <c r="BH1303" s="234" t="s">
        <v>55</v>
      </c>
      <c r="BI1303" s="243">
        <v>44573.408483796295</v>
      </c>
      <c r="BJ1303" s="234" t="s">
        <v>442</v>
      </c>
      <c r="BK1303" s="234" t="s">
        <v>451</v>
      </c>
      <c r="BL1303" s="234" t="s">
        <v>451</v>
      </c>
      <c r="BM1303" s="234" t="s">
        <v>451</v>
      </c>
      <c r="BN1303" s="241"/>
      <c r="BO1303" t="b">
        <v>0</v>
      </c>
      <c r="BP1303" t="b">
        <v>0</v>
      </c>
      <c r="BQ1303" t="b">
        <v>0</v>
      </c>
      <c r="BR1303" s="241"/>
      <c r="BS1303" s="241"/>
      <c r="BT1303" s="234" t="s">
        <v>7012</v>
      </c>
      <c r="BU1303" t="b">
        <v>0</v>
      </c>
      <c r="BV1303" s="103"/>
      <c r="BW1303" s="235" t="s">
        <v>14966</v>
      </c>
      <c r="BX1303" s="234" t="s">
        <v>14965</v>
      </c>
      <c r="BY1303" s="234" t="s">
        <v>56</v>
      </c>
      <c r="BZ1303" s="234" t="s">
        <v>7014</v>
      </c>
    </row>
    <row r="1304" spans="1:78" x14ac:dyDescent="0.25">
      <c r="A1304" s="5">
        <v>892</v>
      </c>
      <c r="B1304" s="234" t="s">
        <v>14967</v>
      </c>
      <c r="C1304" s="234" t="s">
        <v>14968</v>
      </c>
      <c r="D1304" s="234"/>
      <c r="E1304" s="234" t="s">
        <v>14969</v>
      </c>
      <c r="F1304" s="234" t="s">
        <v>6993</v>
      </c>
      <c r="G1304" s="234" t="s">
        <v>6995</v>
      </c>
      <c r="H1304" s="234" t="s">
        <v>6994</v>
      </c>
      <c r="I1304" s="242"/>
      <c r="J1304" s="242">
        <v>44148</v>
      </c>
      <c r="K1304" s="234" t="s">
        <v>7430</v>
      </c>
      <c r="L1304" s="242">
        <v>44153</v>
      </c>
      <c r="M1304" s="234" t="s">
        <v>6996</v>
      </c>
      <c r="N1304" s="234" t="s">
        <v>7430</v>
      </c>
      <c r="O1304" s="234" t="s">
        <v>14970</v>
      </c>
      <c r="P1304" s="234" t="s">
        <v>6999</v>
      </c>
      <c r="Q1304" s="234"/>
      <c r="R1304" s="234" t="s">
        <v>451</v>
      </c>
      <c r="S1304" t="b">
        <v>0</v>
      </c>
      <c r="T1304" s="242"/>
      <c r="U1304" s="103">
        <v>20</v>
      </c>
      <c r="V1304" s="234" t="s">
        <v>272</v>
      </c>
      <c r="W1304" s="103">
        <v>100</v>
      </c>
      <c r="X1304" s="234" t="s">
        <v>272</v>
      </c>
      <c r="Y1304" s="242"/>
      <c r="Z1304" s="242"/>
      <c r="AA1304" s="103"/>
      <c r="AB1304" s="234"/>
      <c r="AC1304" s="243">
        <v>44253.472233796296</v>
      </c>
      <c r="AD1304" s="234" t="s">
        <v>12763</v>
      </c>
      <c r="AE1304" s="235" t="s">
        <v>14971</v>
      </c>
      <c r="AF1304" s="237"/>
      <c r="AG1304" s="234" t="s">
        <v>482</v>
      </c>
      <c r="AH1304" s="241"/>
      <c r="AI1304" t="b">
        <v>1</v>
      </c>
      <c r="AJ1304" t="b">
        <v>0</v>
      </c>
      <c r="AK1304" s="234"/>
      <c r="AL1304" s="103"/>
      <c r="AM1304" t="b">
        <v>0</v>
      </c>
      <c r="AN1304" s="234"/>
      <c r="AO1304" s="103"/>
      <c r="AP1304" s="241"/>
      <c r="AQ1304" s="241"/>
      <c r="AR1304" s="241"/>
      <c r="AS1304" s="241"/>
      <c r="AT1304" s="234"/>
      <c r="AU1304" s="234" t="s">
        <v>7085</v>
      </c>
      <c r="AV1304" t="b">
        <v>0</v>
      </c>
      <c r="AW1304" t="b">
        <v>0</v>
      </c>
      <c r="AX1304" s="241"/>
      <c r="AY1304" s="241"/>
      <c r="AZ1304" s="234"/>
      <c r="BA1304" s="234"/>
      <c r="BB1304" s="234"/>
      <c r="BC1304" t="b">
        <v>1</v>
      </c>
      <c r="BD1304" s="234" t="s">
        <v>7008</v>
      </c>
      <c r="BE1304" s="234" t="s">
        <v>7009</v>
      </c>
      <c r="BF1304" s="234" t="s">
        <v>6972</v>
      </c>
      <c r="BG1304" s="234" t="s">
        <v>7028</v>
      </c>
      <c r="BH1304" s="234" t="s">
        <v>55</v>
      </c>
      <c r="BI1304" s="243">
        <v>44573.408472222225</v>
      </c>
      <c r="BJ1304" s="234" t="s">
        <v>442</v>
      </c>
      <c r="BK1304" s="234" t="s">
        <v>451</v>
      </c>
      <c r="BL1304" s="234" t="s">
        <v>451</v>
      </c>
      <c r="BM1304" s="234" t="s">
        <v>451</v>
      </c>
      <c r="BN1304" s="241"/>
      <c r="BO1304" t="b">
        <v>0</v>
      </c>
      <c r="BP1304" t="b">
        <v>0</v>
      </c>
      <c r="BQ1304" t="b">
        <v>0</v>
      </c>
      <c r="BR1304" s="241"/>
      <c r="BS1304" s="241"/>
      <c r="BT1304" s="234" t="s">
        <v>7012</v>
      </c>
      <c r="BU1304" t="b">
        <v>0</v>
      </c>
      <c r="BV1304" s="103"/>
      <c r="BW1304" s="235" t="s">
        <v>14972</v>
      </c>
      <c r="BX1304" s="234" t="s">
        <v>14971</v>
      </c>
      <c r="BY1304" s="234" t="s">
        <v>56</v>
      </c>
      <c r="BZ1304" s="234" t="s">
        <v>7014</v>
      </c>
    </row>
    <row r="1305" spans="1:78" x14ac:dyDescent="0.25">
      <c r="A1305" s="5">
        <v>891</v>
      </c>
      <c r="B1305" s="234" t="s">
        <v>14973</v>
      </c>
      <c r="C1305" s="234" t="s">
        <v>14974</v>
      </c>
      <c r="D1305" s="234" t="s">
        <v>14975</v>
      </c>
      <c r="E1305" s="234" t="s">
        <v>14976</v>
      </c>
      <c r="F1305" s="234" t="s">
        <v>6993</v>
      </c>
      <c r="G1305" s="234" t="s">
        <v>11209</v>
      </c>
      <c r="H1305" s="234" t="s">
        <v>7856</v>
      </c>
      <c r="I1305" s="242"/>
      <c r="J1305" s="242">
        <v>44139</v>
      </c>
      <c r="K1305" s="234" t="s">
        <v>7430</v>
      </c>
      <c r="L1305" s="242">
        <v>44148</v>
      </c>
      <c r="M1305" s="234" t="s">
        <v>7386</v>
      </c>
      <c r="N1305" s="234" t="s">
        <v>14977</v>
      </c>
      <c r="O1305" s="234" t="s">
        <v>14978</v>
      </c>
      <c r="P1305" s="234" t="s">
        <v>6999</v>
      </c>
      <c r="Q1305" s="234"/>
      <c r="R1305" s="234" t="s">
        <v>451</v>
      </c>
      <c r="S1305" t="b">
        <v>0</v>
      </c>
      <c r="T1305" s="242"/>
      <c r="U1305" s="103">
        <v>20</v>
      </c>
      <c r="V1305" s="234" t="s">
        <v>272</v>
      </c>
      <c r="W1305" s="103">
        <v>20</v>
      </c>
      <c r="X1305" s="234" t="s">
        <v>272</v>
      </c>
      <c r="Y1305" s="242"/>
      <c r="Z1305" s="242"/>
      <c r="AA1305" s="103"/>
      <c r="AB1305" s="234" t="s">
        <v>14979</v>
      </c>
      <c r="AC1305" s="243">
        <v>44253.472187500003</v>
      </c>
      <c r="AD1305" s="234" t="s">
        <v>12763</v>
      </c>
      <c r="AE1305" s="235" t="s">
        <v>14980</v>
      </c>
      <c r="AF1305" s="237"/>
      <c r="AG1305" s="234" t="s">
        <v>482</v>
      </c>
      <c r="AH1305" s="241"/>
      <c r="AI1305" t="b">
        <v>1</v>
      </c>
      <c r="AJ1305" t="b">
        <v>0</v>
      </c>
      <c r="AK1305" s="234"/>
      <c r="AL1305" s="103"/>
      <c r="AM1305" t="b">
        <v>0</v>
      </c>
      <c r="AN1305" s="234"/>
      <c r="AO1305" s="103"/>
      <c r="AP1305" s="241"/>
      <c r="AQ1305" s="241"/>
      <c r="AR1305" s="241"/>
      <c r="AS1305" s="241"/>
      <c r="AT1305" s="234" t="s">
        <v>7005</v>
      </c>
      <c r="AU1305" s="234" t="s">
        <v>7085</v>
      </c>
      <c r="AV1305" t="b">
        <v>0</v>
      </c>
      <c r="AW1305" t="b">
        <v>0</v>
      </c>
      <c r="AX1305" s="241"/>
      <c r="AY1305" s="241"/>
      <c r="AZ1305" s="234"/>
      <c r="BA1305" s="234"/>
      <c r="BB1305" s="234"/>
      <c r="BC1305" t="b">
        <v>0</v>
      </c>
      <c r="BD1305" s="234" t="s">
        <v>7390</v>
      </c>
      <c r="BE1305" s="234" t="s">
        <v>7026</v>
      </c>
      <c r="BF1305" s="234" t="s">
        <v>7027</v>
      </c>
      <c r="BG1305" s="234" t="s">
        <v>7010</v>
      </c>
      <c r="BH1305" s="234" t="s">
        <v>55</v>
      </c>
      <c r="BI1305" s="243">
        <v>44573.408472222225</v>
      </c>
      <c r="BJ1305" s="234" t="s">
        <v>442</v>
      </c>
      <c r="BK1305" s="234" t="s">
        <v>451</v>
      </c>
      <c r="BL1305" s="234" t="s">
        <v>451</v>
      </c>
      <c r="BM1305" s="234" t="s">
        <v>451</v>
      </c>
      <c r="BN1305" s="241"/>
      <c r="BO1305" t="b">
        <v>0</v>
      </c>
      <c r="BP1305" t="b">
        <v>0</v>
      </c>
      <c r="BQ1305" t="b">
        <v>0</v>
      </c>
      <c r="BR1305" s="241"/>
      <c r="BS1305" s="241"/>
      <c r="BT1305" s="234" t="s">
        <v>7012</v>
      </c>
      <c r="BU1305" t="b">
        <v>0</v>
      </c>
      <c r="BV1305" s="103"/>
      <c r="BW1305" s="235" t="s">
        <v>14981</v>
      </c>
      <c r="BX1305" s="234" t="s">
        <v>14980</v>
      </c>
      <c r="BY1305" s="234" t="s">
        <v>56</v>
      </c>
      <c r="BZ1305" s="234" t="s">
        <v>7014</v>
      </c>
    </row>
    <row r="1306" spans="1:78" x14ac:dyDescent="0.25">
      <c r="A1306" s="5">
        <v>890</v>
      </c>
      <c r="B1306" s="234" t="s">
        <v>14982</v>
      </c>
      <c r="C1306" s="234" t="s">
        <v>14983</v>
      </c>
      <c r="D1306" s="234"/>
      <c r="E1306" s="234" t="s">
        <v>14543</v>
      </c>
      <c r="F1306" s="234" t="s">
        <v>2991</v>
      </c>
      <c r="G1306" s="234" t="s">
        <v>7033</v>
      </c>
      <c r="H1306" s="234" t="s">
        <v>7034</v>
      </c>
      <c r="I1306" s="242"/>
      <c r="J1306" s="242">
        <v>44147</v>
      </c>
      <c r="K1306" s="234" t="s">
        <v>7430</v>
      </c>
      <c r="L1306" s="242">
        <v>44154</v>
      </c>
      <c r="M1306" s="234" t="s">
        <v>6996</v>
      </c>
      <c r="N1306" s="234" t="s">
        <v>7772</v>
      </c>
      <c r="O1306" s="234" t="s">
        <v>7773</v>
      </c>
      <c r="P1306" s="234" t="s">
        <v>6999</v>
      </c>
      <c r="Q1306" s="234"/>
      <c r="R1306" s="234" t="s">
        <v>451</v>
      </c>
      <c r="S1306" t="b">
        <v>0</v>
      </c>
      <c r="T1306" s="242"/>
      <c r="U1306" s="103">
        <v>362</v>
      </c>
      <c r="V1306" s="234" t="s">
        <v>272</v>
      </c>
      <c r="W1306" s="103">
        <v>0</v>
      </c>
      <c r="X1306" s="234" t="s">
        <v>272</v>
      </c>
      <c r="Y1306" s="242"/>
      <c r="Z1306" s="242"/>
      <c r="AA1306" s="103"/>
      <c r="AB1306" s="234"/>
      <c r="AC1306" s="243">
        <v>44253.472175925926</v>
      </c>
      <c r="AD1306" s="234" t="s">
        <v>12763</v>
      </c>
      <c r="AE1306" s="235" t="s">
        <v>14984</v>
      </c>
      <c r="AF1306" s="237"/>
      <c r="AG1306" s="234" t="s">
        <v>482</v>
      </c>
      <c r="AH1306" s="241"/>
      <c r="AI1306" t="b">
        <v>1</v>
      </c>
      <c r="AJ1306" t="b">
        <v>0</v>
      </c>
      <c r="AK1306" s="234"/>
      <c r="AL1306" s="103"/>
      <c r="AM1306" t="b">
        <v>0</v>
      </c>
      <c r="AN1306" s="234"/>
      <c r="AO1306" s="103"/>
      <c r="AP1306" s="241"/>
      <c r="AQ1306" s="241"/>
      <c r="AR1306" s="241"/>
      <c r="AS1306" s="241"/>
      <c r="AT1306" s="234"/>
      <c r="AU1306" s="234" t="s">
        <v>7085</v>
      </c>
      <c r="AV1306" t="b">
        <v>0</v>
      </c>
      <c r="AW1306" t="b">
        <v>0</v>
      </c>
      <c r="AX1306" s="241"/>
      <c r="AY1306" s="241"/>
      <c r="AZ1306" s="234"/>
      <c r="BA1306" s="234"/>
      <c r="BB1306" s="234"/>
      <c r="BC1306" t="b">
        <v>1</v>
      </c>
      <c r="BD1306" s="234" t="s">
        <v>7008</v>
      </c>
      <c r="BE1306" s="234" t="s">
        <v>7045</v>
      </c>
      <c r="BF1306" s="234" t="s">
        <v>7027</v>
      </c>
      <c r="BG1306" s="234" t="s">
        <v>7028</v>
      </c>
      <c r="BH1306" s="234" t="s">
        <v>55</v>
      </c>
      <c r="BI1306" s="243">
        <v>44573.408472222225</v>
      </c>
      <c r="BJ1306" s="234" t="s">
        <v>442</v>
      </c>
      <c r="BK1306" s="234" t="s">
        <v>451</v>
      </c>
      <c r="BL1306" s="234" t="s">
        <v>451</v>
      </c>
      <c r="BM1306" s="234" t="s">
        <v>451</v>
      </c>
      <c r="BN1306" s="241"/>
      <c r="BO1306" t="b">
        <v>0</v>
      </c>
      <c r="BP1306" t="b">
        <v>0</v>
      </c>
      <c r="BQ1306" t="b">
        <v>0</v>
      </c>
      <c r="BR1306" s="241"/>
      <c r="BS1306" s="241"/>
      <c r="BT1306" s="234" t="s">
        <v>7012</v>
      </c>
      <c r="BU1306" t="b">
        <v>0</v>
      </c>
      <c r="BV1306" s="103"/>
      <c r="BW1306" s="235" t="s">
        <v>14985</v>
      </c>
      <c r="BX1306" s="234" t="s">
        <v>14984</v>
      </c>
      <c r="BY1306" s="234" t="s">
        <v>56</v>
      </c>
      <c r="BZ1306" s="234" t="s">
        <v>7014</v>
      </c>
    </row>
    <row r="1307" spans="1:78" x14ac:dyDescent="0.25">
      <c r="A1307" s="5">
        <v>889</v>
      </c>
      <c r="B1307" s="234" t="s">
        <v>14986</v>
      </c>
      <c r="C1307" s="234" t="s">
        <v>14987</v>
      </c>
      <c r="D1307" s="234"/>
      <c r="E1307" s="234" t="s">
        <v>14988</v>
      </c>
      <c r="F1307" s="234" t="s">
        <v>2991</v>
      </c>
      <c r="G1307" s="234" t="s">
        <v>7033</v>
      </c>
      <c r="H1307" s="234" t="s">
        <v>7034</v>
      </c>
      <c r="I1307" s="242"/>
      <c r="J1307" s="242">
        <v>44147</v>
      </c>
      <c r="K1307" s="234" t="s">
        <v>7430</v>
      </c>
      <c r="L1307" s="242">
        <v>44155</v>
      </c>
      <c r="M1307" s="234" t="s">
        <v>6996</v>
      </c>
      <c r="N1307" s="234" t="s">
        <v>14337</v>
      </c>
      <c r="O1307" s="234" t="s">
        <v>7620</v>
      </c>
      <c r="P1307" s="234" t="s">
        <v>6999</v>
      </c>
      <c r="Q1307" s="234"/>
      <c r="R1307" s="234" t="s">
        <v>451</v>
      </c>
      <c r="S1307" t="b">
        <v>0</v>
      </c>
      <c r="T1307" s="242"/>
      <c r="U1307" s="103">
        <v>50</v>
      </c>
      <c r="V1307" s="234" t="s">
        <v>272</v>
      </c>
      <c r="W1307" s="103">
        <v>200</v>
      </c>
      <c r="X1307" s="234" t="s">
        <v>272</v>
      </c>
      <c r="Y1307" s="242"/>
      <c r="Z1307" s="242"/>
      <c r="AA1307" s="103"/>
      <c r="AB1307" s="234"/>
      <c r="AC1307" s="243">
        <v>44253.472129629627</v>
      </c>
      <c r="AD1307" s="234" t="s">
        <v>12763</v>
      </c>
      <c r="AE1307" s="235" t="s">
        <v>14989</v>
      </c>
      <c r="AF1307" s="237"/>
      <c r="AG1307" s="234" t="s">
        <v>482</v>
      </c>
      <c r="AH1307" s="241"/>
      <c r="AI1307" t="b">
        <v>1</v>
      </c>
      <c r="AJ1307" t="b">
        <v>0</v>
      </c>
      <c r="AK1307" s="234"/>
      <c r="AL1307" s="103"/>
      <c r="AM1307" t="b">
        <v>0</v>
      </c>
      <c r="AN1307" s="234"/>
      <c r="AO1307" s="103"/>
      <c r="AP1307" s="241"/>
      <c r="AQ1307" s="241"/>
      <c r="AR1307" s="241"/>
      <c r="AS1307" s="241"/>
      <c r="AT1307" s="234" t="s">
        <v>7058</v>
      </c>
      <c r="AU1307" s="234" t="s">
        <v>7085</v>
      </c>
      <c r="AV1307" t="b">
        <v>0</v>
      </c>
      <c r="AW1307" t="b">
        <v>0</v>
      </c>
      <c r="AX1307" s="241"/>
      <c r="AY1307" s="241"/>
      <c r="AZ1307" s="234"/>
      <c r="BA1307" s="234"/>
      <c r="BB1307" s="234"/>
      <c r="BC1307" t="b">
        <v>1</v>
      </c>
      <c r="BD1307" s="234" t="s">
        <v>7008</v>
      </c>
      <c r="BE1307" s="234" t="s">
        <v>7045</v>
      </c>
      <c r="BF1307" s="234" t="s">
        <v>7027</v>
      </c>
      <c r="BG1307" s="234" t="s">
        <v>7028</v>
      </c>
      <c r="BH1307" s="234" t="s">
        <v>55</v>
      </c>
      <c r="BI1307" s="243">
        <v>44573.408472222225</v>
      </c>
      <c r="BJ1307" s="234" t="s">
        <v>442</v>
      </c>
      <c r="BK1307" s="234" t="s">
        <v>451</v>
      </c>
      <c r="BL1307" s="234" t="s">
        <v>451</v>
      </c>
      <c r="BM1307" s="234" t="s">
        <v>451</v>
      </c>
      <c r="BN1307" s="241"/>
      <c r="BO1307" t="b">
        <v>0</v>
      </c>
      <c r="BP1307" t="b">
        <v>0</v>
      </c>
      <c r="BQ1307" t="b">
        <v>0</v>
      </c>
      <c r="BR1307" s="241"/>
      <c r="BS1307" s="241"/>
      <c r="BT1307" s="234" t="s">
        <v>7012</v>
      </c>
      <c r="BU1307" t="b">
        <v>0</v>
      </c>
      <c r="BV1307" s="103"/>
      <c r="BW1307" s="235" t="s">
        <v>14990</v>
      </c>
      <c r="BX1307" s="234" t="s">
        <v>14989</v>
      </c>
      <c r="BY1307" s="234" t="s">
        <v>56</v>
      </c>
      <c r="BZ1307" s="234" t="s">
        <v>7014</v>
      </c>
    </row>
    <row r="1308" spans="1:78" x14ac:dyDescent="0.25">
      <c r="A1308" s="5">
        <v>888</v>
      </c>
      <c r="B1308" s="234" t="s">
        <v>14991</v>
      </c>
      <c r="C1308" s="234" t="s">
        <v>14992</v>
      </c>
      <c r="D1308" s="234" t="s">
        <v>11753</v>
      </c>
      <c r="E1308" s="234" t="s">
        <v>11754</v>
      </c>
      <c r="F1308" s="234" t="s">
        <v>7156</v>
      </c>
      <c r="G1308" s="234" t="s">
        <v>7856</v>
      </c>
      <c r="H1308" s="234" t="s">
        <v>7018</v>
      </c>
      <c r="I1308" s="242"/>
      <c r="J1308" s="242">
        <v>44147</v>
      </c>
      <c r="K1308" s="234" t="s">
        <v>7430</v>
      </c>
      <c r="L1308" s="242">
        <v>44147</v>
      </c>
      <c r="M1308" s="234" t="s">
        <v>7159</v>
      </c>
      <c r="N1308" s="234" t="s">
        <v>11756</v>
      </c>
      <c r="O1308" s="234" t="s">
        <v>11898</v>
      </c>
      <c r="P1308" s="234" t="s">
        <v>6999</v>
      </c>
      <c r="Q1308" s="234"/>
      <c r="R1308" s="234" t="s">
        <v>451</v>
      </c>
      <c r="S1308" t="b">
        <v>0</v>
      </c>
      <c r="T1308" s="242"/>
      <c r="U1308" s="103">
        <v>1</v>
      </c>
      <c r="V1308" s="234" t="s">
        <v>272</v>
      </c>
      <c r="W1308" s="103">
        <v>1</v>
      </c>
      <c r="X1308" s="234" t="s">
        <v>272</v>
      </c>
      <c r="Y1308" s="242"/>
      <c r="Z1308" s="242"/>
      <c r="AA1308" s="103"/>
      <c r="AB1308" s="234" t="s">
        <v>11758</v>
      </c>
      <c r="AC1308" s="243">
        <v>44253.472118055557</v>
      </c>
      <c r="AD1308" s="234" t="s">
        <v>12763</v>
      </c>
      <c r="AE1308" s="235" t="s">
        <v>14993</v>
      </c>
      <c r="AF1308" s="237"/>
      <c r="AG1308" s="234" t="s">
        <v>482</v>
      </c>
      <c r="AH1308" s="241"/>
      <c r="AI1308" t="b">
        <v>1</v>
      </c>
      <c r="AJ1308" t="b">
        <v>0</v>
      </c>
      <c r="AK1308" s="234"/>
      <c r="AL1308" s="103"/>
      <c r="AM1308" t="b">
        <v>0</v>
      </c>
      <c r="AN1308" s="234"/>
      <c r="AO1308" s="103"/>
      <c r="AP1308" s="241"/>
      <c r="AQ1308" s="241"/>
      <c r="AR1308" s="241"/>
      <c r="AS1308" s="241"/>
      <c r="AT1308" s="234" t="s">
        <v>7005</v>
      </c>
      <c r="AU1308" s="234" t="s">
        <v>7085</v>
      </c>
      <c r="AV1308" t="b">
        <v>0</v>
      </c>
      <c r="AW1308" t="b">
        <v>0</v>
      </c>
      <c r="AX1308" s="241"/>
      <c r="AY1308" s="241"/>
      <c r="AZ1308" s="234"/>
      <c r="BA1308" s="234"/>
      <c r="BB1308" s="234"/>
      <c r="BC1308" t="b">
        <v>0</v>
      </c>
      <c r="BD1308" s="234" t="s">
        <v>7170</v>
      </c>
      <c r="BE1308" s="234" t="s">
        <v>7026</v>
      </c>
      <c r="BF1308" s="234" t="s">
        <v>7027</v>
      </c>
      <c r="BG1308" s="234" t="s">
        <v>7010</v>
      </c>
      <c r="BH1308" s="234" t="s">
        <v>55</v>
      </c>
      <c r="BI1308" s="243">
        <v>44573.408460648148</v>
      </c>
      <c r="BJ1308" s="234" t="s">
        <v>442</v>
      </c>
      <c r="BK1308" s="234" t="s">
        <v>451</v>
      </c>
      <c r="BL1308" s="234" t="s">
        <v>451</v>
      </c>
      <c r="BM1308" s="234" t="s">
        <v>451</v>
      </c>
      <c r="BN1308" s="241"/>
      <c r="BO1308" t="b">
        <v>0</v>
      </c>
      <c r="BP1308" t="b">
        <v>0</v>
      </c>
      <c r="BQ1308" t="b">
        <v>0</v>
      </c>
      <c r="BR1308" s="241"/>
      <c r="BS1308" s="241"/>
      <c r="BT1308" s="234" t="s">
        <v>7012</v>
      </c>
      <c r="BU1308" t="b">
        <v>0</v>
      </c>
      <c r="BV1308" s="103"/>
      <c r="BW1308" s="235" t="s">
        <v>14994</v>
      </c>
      <c r="BX1308" s="234" t="s">
        <v>14993</v>
      </c>
      <c r="BY1308" s="234" t="s">
        <v>56</v>
      </c>
      <c r="BZ1308" s="234" t="s">
        <v>7014</v>
      </c>
    </row>
    <row r="1309" spans="1:78" x14ac:dyDescent="0.25">
      <c r="A1309" s="5">
        <v>887</v>
      </c>
      <c r="B1309" s="234" t="s">
        <v>14995</v>
      </c>
      <c r="C1309" s="234" t="s">
        <v>14996</v>
      </c>
      <c r="D1309" s="234" t="s">
        <v>7436</v>
      </c>
      <c r="E1309" s="234" t="s">
        <v>12902</v>
      </c>
      <c r="F1309" s="234" t="s">
        <v>6993</v>
      </c>
      <c r="G1309" s="234" t="s">
        <v>7302</v>
      </c>
      <c r="H1309" s="234" t="s">
        <v>6994</v>
      </c>
      <c r="I1309" s="242"/>
      <c r="J1309" s="242">
        <v>44146</v>
      </c>
      <c r="K1309" s="234" t="s">
        <v>7430</v>
      </c>
      <c r="L1309" s="242">
        <v>44153</v>
      </c>
      <c r="M1309" s="234" t="s">
        <v>6996</v>
      </c>
      <c r="N1309" s="234" t="s">
        <v>7437</v>
      </c>
      <c r="O1309" s="234" t="s">
        <v>7438</v>
      </c>
      <c r="P1309" s="234" t="s">
        <v>6999</v>
      </c>
      <c r="Q1309" s="234"/>
      <c r="R1309" s="234" t="s">
        <v>451</v>
      </c>
      <c r="S1309" t="b">
        <v>0</v>
      </c>
      <c r="T1309" s="242"/>
      <c r="U1309" s="103">
        <v>3</v>
      </c>
      <c r="V1309" s="234" t="s">
        <v>272</v>
      </c>
      <c r="W1309" s="103">
        <v>3</v>
      </c>
      <c r="X1309" s="234" t="s">
        <v>272</v>
      </c>
      <c r="Y1309" s="242"/>
      <c r="Z1309" s="242"/>
      <c r="AA1309" s="103"/>
      <c r="AB1309" s="234" t="s">
        <v>7439</v>
      </c>
      <c r="AC1309" s="243">
        <v>44253.472094907411</v>
      </c>
      <c r="AD1309" s="234" t="s">
        <v>12763</v>
      </c>
      <c r="AE1309" s="235" t="s">
        <v>14997</v>
      </c>
      <c r="AF1309" s="237"/>
      <c r="AG1309" s="234" t="s">
        <v>482</v>
      </c>
      <c r="AH1309" s="241"/>
      <c r="AI1309" t="b">
        <v>1</v>
      </c>
      <c r="AJ1309" t="b">
        <v>0</v>
      </c>
      <c r="AK1309" s="234"/>
      <c r="AL1309" s="103"/>
      <c r="AM1309" t="b">
        <v>0</v>
      </c>
      <c r="AN1309" s="234"/>
      <c r="AO1309" s="103"/>
      <c r="AP1309" s="241"/>
      <c r="AQ1309" s="241"/>
      <c r="AR1309" s="241"/>
      <c r="AS1309" s="241"/>
      <c r="AT1309" s="234" t="s">
        <v>7005</v>
      </c>
      <c r="AU1309" s="234" t="s">
        <v>7085</v>
      </c>
      <c r="AV1309" t="b">
        <v>0</v>
      </c>
      <c r="AW1309" t="b">
        <v>0</v>
      </c>
      <c r="AX1309" s="241"/>
      <c r="AY1309" s="241"/>
      <c r="AZ1309" s="234"/>
      <c r="BA1309" s="234"/>
      <c r="BB1309" s="234"/>
      <c r="BC1309" t="b">
        <v>0</v>
      </c>
      <c r="BD1309" s="234" t="s">
        <v>7008</v>
      </c>
      <c r="BE1309" s="234" t="s">
        <v>7009</v>
      </c>
      <c r="BF1309" s="234" t="s">
        <v>7027</v>
      </c>
      <c r="BG1309" s="234" t="s">
        <v>7028</v>
      </c>
      <c r="BH1309" s="234" t="s">
        <v>55</v>
      </c>
      <c r="BI1309" s="243">
        <v>44573.408460648148</v>
      </c>
      <c r="BJ1309" s="234" t="s">
        <v>442</v>
      </c>
      <c r="BK1309" s="234" t="s">
        <v>451</v>
      </c>
      <c r="BL1309" s="234" t="s">
        <v>451</v>
      </c>
      <c r="BM1309" s="234" t="s">
        <v>451</v>
      </c>
      <c r="BN1309" s="241"/>
      <c r="BO1309" t="b">
        <v>0</v>
      </c>
      <c r="BP1309" t="b">
        <v>0</v>
      </c>
      <c r="BQ1309" t="b">
        <v>0</v>
      </c>
      <c r="BR1309" s="241"/>
      <c r="BS1309" s="241"/>
      <c r="BT1309" s="234" t="s">
        <v>7012</v>
      </c>
      <c r="BU1309" t="b">
        <v>0</v>
      </c>
      <c r="BV1309" s="103"/>
      <c r="BW1309" s="235" t="s">
        <v>14998</v>
      </c>
      <c r="BX1309" s="234" t="s">
        <v>14997</v>
      </c>
      <c r="BY1309" s="234" t="s">
        <v>56</v>
      </c>
      <c r="BZ1309" s="234" t="s">
        <v>7014</v>
      </c>
    </row>
    <row r="1310" spans="1:78" ht="45" x14ac:dyDescent="0.25">
      <c r="A1310" s="5">
        <v>886</v>
      </c>
      <c r="B1310" s="234" t="s">
        <v>554</v>
      </c>
      <c r="C1310" s="234" t="s">
        <v>14999</v>
      </c>
      <c r="D1310" s="234"/>
      <c r="E1310" s="234" t="s">
        <v>15000</v>
      </c>
      <c r="F1310" s="234" t="s">
        <v>6993</v>
      </c>
      <c r="G1310" s="234" t="s">
        <v>7263</v>
      </c>
      <c r="H1310" s="234" t="s">
        <v>6994</v>
      </c>
      <c r="I1310" s="242"/>
      <c r="J1310" s="242">
        <v>44630</v>
      </c>
      <c r="K1310" s="234" t="s">
        <v>7430</v>
      </c>
      <c r="L1310" s="242">
        <v>44636</v>
      </c>
      <c r="M1310" s="234" t="s">
        <v>7386</v>
      </c>
      <c r="N1310" s="234" t="s">
        <v>7430</v>
      </c>
      <c r="O1310" s="234" t="s">
        <v>15001</v>
      </c>
      <c r="P1310" s="234" t="s">
        <v>6999</v>
      </c>
      <c r="Q1310" s="234"/>
      <c r="R1310" s="234" t="s">
        <v>451</v>
      </c>
      <c r="S1310" t="b">
        <v>0</v>
      </c>
      <c r="T1310" s="242"/>
      <c r="U1310" s="103">
        <v>10</v>
      </c>
      <c r="V1310" s="234" t="s">
        <v>272</v>
      </c>
      <c r="W1310" s="103">
        <v>30</v>
      </c>
      <c r="X1310" s="234" t="s">
        <v>272</v>
      </c>
      <c r="Y1310" s="242"/>
      <c r="Z1310" s="242"/>
      <c r="AA1310" s="103"/>
      <c r="AB1310" s="234"/>
      <c r="AC1310" s="243">
        <v>44253.472048611111</v>
      </c>
      <c r="AD1310" s="234" t="s">
        <v>12763</v>
      </c>
      <c r="AE1310" s="235" t="s">
        <v>15002</v>
      </c>
      <c r="AF1310" s="237">
        <v>0</v>
      </c>
      <c r="AG1310" s="234" t="s">
        <v>482</v>
      </c>
      <c r="AH1310" s="241" t="s">
        <v>15003</v>
      </c>
      <c r="AI1310" t="b">
        <v>1</v>
      </c>
      <c r="AJ1310" t="b">
        <v>0</v>
      </c>
      <c r="AK1310" s="234"/>
      <c r="AL1310" s="103"/>
      <c r="AM1310" t="b">
        <v>0</v>
      </c>
      <c r="AN1310" s="234"/>
      <c r="AO1310" s="103"/>
      <c r="AP1310" s="241"/>
      <c r="AQ1310" s="241" t="s">
        <v>7073</v>
      </c>
      <c r="AR1310" s="241"/>
      <c r="AS1310" s="241"/>
      <c r="AT1310" s="234"/>
      <c r="AU1310" s="234" t="s">
        <v>7085</v>
      </c>
      <c r="AV1310" t="b">
        <v>0</v>
      </c>
      <c r="AW1310" t="b">
        <v>0</v>
      </c>
      <c r="AX1310" s="241"/>
      <c r="AY1310" s="241"/>
      <c r="AZ1310" s="234"/>
      <c r="BA1310" s="234"/>
      <c r="BB1310" s="234"/>
      <c r="BC1310" t="b">
        <v>1</v>
      </c>
      <c r="BD1310" s="234" t="s">
        <v>7390</v>
      </c>
      <c r="BE1310" s="234" t="s">
        <v>7009</v>
      </c>
      <c r="BF1310" s="234" t="s">
        <v>6972</v>
      </c>
      <c r="BG1310" s="234" t="s">
        <v>7028</v>
      </c>
      <c r="BH1310" s="234" t="s">
        <v>7011</v>
      </c>
      <c r="BI1310" s="243">
        <v>44636.42695601852</v>
      </c>
      <c r="BJ1310" s="234" t="s">
        <v>442</v>
      </c>
      <c r="BK1310" s="234" t="s">
        <v>451</v>
      </c>
      <c r="BL1310" s="234" t="s">
        <v>451</v>
      </c>
      <c r="BM1310" s="234" t="s">
        <v>451</v>
      </c>
      <c r="BN1310" s="241"/>
      <c r="BO1310" t="b">
        <v>0</v>
      </c>
      <c r="BP1310" t="b">
        <v>0</v>
      </c>
      <c r="BQ1310" t="b">
        <v>0</v>
      </c>
      <c r="BR1310" s="241"/>
      <c r="BS1310" s="241"/>
      <c r="BT1310" s="234" t="s">
        <v>7012</v>
      </c>
      <c r="BU1310" t="b">
        <v>0</v>
      </c>
      <c r="BV1310" s="103">
        <v>1</v>
      </c>
      <c r="BW1310" s="235">
        <v>928</v>
      </c>
      <c r="BX1310" s="234" t="s">
        <v>15002</v>
      </c>
      <c r="BY1310" s="234" t="s">
        <v>56</v>
      </c>
      <c r="BZ1310" s="234" t="s">
        <v>7014</v>
      </c>
    </row>
    <row r="1311" spans="1:78" x14ac:dyDescent="0.25">
      <c r="A1311" s="5">
        <v>885</v>
      </c>
      <c r="B1311" s="234" t="s">
        <v>15004</v>
      </c>
      <c r="C1311" s="234" t="s">
        <v>15005</v>
      </c>
      <c r="D1311" s="234"/>
      <c r="E1311" s="234" t="s">
        <v>11576</v>
      </c>
      <c r="F1311" s="234" t="s">
        <v>2991</v>
      </c>
      <c r="G1311" s="234" t="s">
        <v>7034</v>
      </c>
      <c r="H1311" s="234" t="s">
        <v>7034</v>
      </c>
      <c r="I1311" s="242"/>
      <c r="J1311" s="242">
        <v>44146</v>
      </c>
      <c r="K1311" s="234" t="s">
        <v>7430</v>
      </c>
      <c r="L1311" s="242">
        <v>44155</v>
      </c>
      <c r="M1311" s="234" t="s">
        <v>6996</v>
      </c>
      <c r="N1311" s="234" t="s">
        <v>7430</v>
      </c>
      <c r="O1311" s="234" t="s">
        <v>11578</v>
      </c>
      <c r="P1311" s="234" t="s">
        <v>6999</v>
      </c>
      <c r="Q1311" s="234"/>
      <c r="R1311" s="234" t="s">
        <v>451</v>
      </c>
      <c r="S1311" t="b">
        <v>0</v>
      </c>
      <c r="T1311" s="242"/>
      <c r="U1311" s="103">
        <v>4000</v>
      </c>
      <c r="V1311" s="234" t="s">
        <v>272</v>
      </c>
      <c r="W1311" s="103">
        <v>25000</v>
      </c>
      <c r="X1311" s="234" t="s">
        <v>272</v>
      </c>
      <c r="Y1311" s="242"/>
      <c r="Z1311" s="242"/>
      <c r="AA1311" s="103"/>
      <c r="AB1311" s="234"/>
      <c r="AC1311" s="243">
        <v>44253.472013888888</v>
      </c>
      <c r="AD1311" s="234" t="s">
        <v>12763</v>
      </c>
      <c r="AE1311" s="235" t="s">
        <v>15006</v>
      </c>
      <c r="AF1311" s="237"/>
      <c r="AG1311" s="234" t="s">
        <v>482</v>
      </c>
      <c r="AH1311" s="241"/>
      <c r="AI1311" t="b">
        <v>1</v>
      </c>
      <c r="AJ1311" t="b">
        <v>0</v>
      </c>
      <c r="AK1311" s="234"/>
      <c r="AL1311" s="103"/>
      <c r="AM1311" t="b">
        <v>0</v>
      </c>
      <c r="AN1311" s="234"/>
      <c r="AO1311" s="103"/>
      <c r="AP1311" s="241"/>
      <c r="AQ1311" s="241"/>
      <c r="AR1311" s="241"/>
      <c r="AS1311" s="241"/>
      <c r="AT1311" s="234" t="s">
        <v>7058</v>
      </c>
      <c r="AU1311" s="234" t="s">
        <v>7085</v>
      </c>
      <c r="AV1311" t="b">
        <v>0</v>
      </c>
      <c r="AW1311" t="b">
        <v>0</v>
      </c>
      <c r="AX1311" s="241"/>
      <c r="AY1311" s="241"/>
      <c r="AZ1311" s="234"/>
      <c r="BA1311" s="234"/>
      <c r="BB1311" s="234"/>
      <c r="BC1311" t="b">
        <v>1</v>
      </c>
      <c r="BD1311" s="234" t="s">
        <v>7008</v>
      </c>
      <c r="BE1311" s="234" t="s">
        <v>7045</v>
      </c>
      <c r="BF1311" s="234" t="s">
        <v>7027</v>
      </c>
      <c r="BG1311" s="234" t="s">
        <v>7028</v>
      </c>
      <c r="BH1311" s="234" t="s">
        <v>55</v>
      </c>
      <c r="BI1311" s="243">
        <v>44573.408449074072</v>
      </c>
      <c r="BJ1311" s="234" t="s">
        <v>442</v>
      </c>
      <c r="BK1311" s="234" t="s">
        <v>451</v>
      </c>
      <c r="BL1311" s="234" t="s">
        <v>451</v>
      </c>
      <c r="BM1311" s="234" t="s">
        <v>451</v>
      </c>
      <c r="BN1311" s="241"/>
      <c r="BO1311" t="b">
        <v>0</v>
      </c>
      <c r="BP1311" t="b">
        <v>0</v>
      </c>
      <c r="BQ1311" t="b">
        <v>0</v>
      </c>
      <c r="BR1311" s="241"/>
      <c r="BS1311" s="241"/>
      <c r="BT1311" s="234" t="s">
        <v>7047</v>
      </c>
      <c r="BU1311" t="b">
        <v>0</v>
      </c>
      <c r="BV1311" s="103"/>
      <c r="BW1311" s="235" t="s">
        <v>15007</v>
      </c>
      <c r="BX1311" s="234" t="s">
        <v>15006</v>
      </c>
      <c r="BY1311" s="234" t="s">
        <v>56</v>
      </c>
      <c r="BZ1311" s="234" t="s">
        <v>7014</v>
      </c>
    </row>
    <row r="1312" spans="1:78" x14ac:dyDescent="0.25">
      <c r="A1312" s="5">
        <v>884</v>
      </c>
      <c r="B1312" s="234" t="s">
        <v>15008</v>
      </c>
      <c r="C1312" s="234" t="s">
        <v>15009</v>
      </c>
      <c r="D1312" s="234" t="s">
        <v>7967</v>
      </c>
      <c r="E1312" s="234" t="s">
        <v>1568</v>
      </c>
      <c r="F1312" s="234" t="s">
        <v>7156</v>
      </c>
      <c r="G1312" s="234" t="s">
        <v>7263</v>
      </c>
      <c r="H1312" s="234" t="s">
        <v>6994</v>
      </c>
      <c r="I1312" s="242"/>
      <c r="J1312" s="242">
        <v>44147</v>
      </c>
      <c r="K1312" s="234" t="s">
        <v>7430</v>
      </c>
      <c r="L1312" s="242">
        <v>44153</v>
      </c>
      <c r="M1312" s="234" t="s">
        <v>7386</v>
      </c>
      <c r="N1312" s="234" t="s">
        <v>7968</v>
      </c>
      <c r="O1312" s="234" t="s">
        <v>11082</v>
      </c>
      <c r="P1312" s="234" t="s">
        <v>6999</v>
      </c>
      <c r="Q1312" s="234"/>
      <c r="R1312" s="234" t="s">
        <v>451</v>
      </c>
      <c r="S1312" t="b">
        <v>0</v>
      </c>
      <c r="T1312" s="242"/>
      <c r="U1312" s="103">
        <v>3</v>
      </c>
      <c r="V1312" s="234" t="s">
        <v>272</v>
      </c>
      <c r="W1312" s="103">
        <v>9</v>
      </c>
      <c r="X1312" s="234" t="s">
        <v>272</v>
      </c>
      <c r="Y1312" s="242"/>
      <c r="Z1312" s="242"/>
      <c r="AA1312" s="103"/>
      <c r="AB1312" s="234" t="s">
        <v>7970</v>
      </c>
      <c r="AC1312" s="243">
        <v>44253.471979166665</v>
      </c>
      <c r="AD1312" s="234" t="s">
        <v>12763</v>
      </c>
      <c r="AE1312" s="235" t="s">
        <v>15010</v>
      </c>
      <c r="AF1312" s="237"/>
      <c r="AG1312" s="234" t="s">
        <v>482</v>
      </c>
      <c r="AH1312" s="241"/>
      <c r="AI1312" t="b">
        <v>1</v>
      </c>
      <c r="AJ1312" t="b">
        <v>0</v>
      </c>
      <c r="AK1312" s="234"/>
      <c r="AL1312" s="103"/>
      <c r="AM1312" t="b">
        <v>0</v>
      </c>
      <c r="AN1312" s="234"/>
      <c r="AO1312" s="103"/>
      <c r="AP1312" s="241"/>
      <c r="AQ1312" s="241"/>
      <c r="AR1312" s="241"/>
      <c r="AS1312" s="241"/>
      <c r="AT1312" s="234" t="s">
        <v>7005</v>
      </c>
      <c r="AU1312" s="234" t="s">
        <v>7085</v>
      </c>
      <c r="AV1312" t="b">
        <v>0</v>
      </c>
      <c r="AW1312" t="b">
        <v>0</v>
      </c>
      <c r="AX1312" s="241"/>
      <c r="AY1312" s="241"/>
      <c r="AZ1312" s="234"/>
      <c r="BA1312" s="234"/>
      <c r="BB1312" s="234"/>
      <c r="BC1312" t="b">
        <v>0</v>
      </c>
      <c r="BD1312" s="234" t="s">
        <v>7390</v>
      </c>
      <c r="BE1312" s="234" t="s">
        <v>7009</v>
      </c>
      <c r="BF1312" s="234" t="s">
        <v>7027</v>
      </c>
      <c r="BG1312" s="234" t="s">
        <v>7028</v>
      </c>
      <c r="BH1312" s="234" t="s">
        <v>55</v>
      </c>
      <c r="BI1312" s="243">
        <v>44573.408449074072</v>
      </c>
      <c r="BJ1312" s="234" t="s">
        <v>442</v>
      </c>
      <c r="BK1312" s="234" t="s">
        <v>451</v>
      </c>
      <c r="BL1312" s="234" t="s">
        <v>451</v>
      </c>
      <c r="BM1312" s="234" t="s">
        <v>451</v>
      </c>
      <c r="BN1312" s="241"/>
      <c r="BO1312" t="b">
        <v>0</v>
      </c>
      <c r="BP1312" t="b">
        <v>0</v>
      </c>
      <c r="BQ1312" t="b">
        <v>0</v>
      </c>
      <c r="BR1312" s="241"/>
      <c r="BS1312" s="241"/>
      <c r="BT1312" s="234" t="s">
        <v>7012</v>
      </c>
      <c r="BU1312" t="b">
        <v>0</v>
      </c>
      <c r="BV1312" s="103"/>
      <c r="BW1312" s="235" t="s">
        <v>15011</v>
      </c>
      <c r="BX1312" s="234" t="s">
        <v>15010</v>
      </c>
      <c r="BY1312" s="234" t="s">
        <v>56</v>
      </c>
      <c r="BZ1312" s="234" t="s">
        <v>7014</v>
      </c>
    </row>
    <row r="1313" spans="1:78" x14ac:dyDescent="0.25">
      <c r="A1313" s="5">
        <v>883</v>
      </c>
      <c r="B1313" s="234" t="s">
        <v>15012</v>
      </c>
      <c r="C1313" s="234" t="s">
        <v>15013</v>
      </c>
      <c r="D1313" s="234" t="s">
        <v>15014</v>
      </c>
      <c r="E1313" s="234" t="s">
        <v>15015</v>
      </c>
      <c r="F1313" s="234" t="s">
        <v>6993</v>
      </c>
      <c r="G1313" s="234" t="s">
        <v>7302</v>
      </c>
      <c r="H1313" s="234" t="s">
        <v>6994</v>
      </c>
      <c r="I1313" s="242"/>
      <c r="J1313" s="242">
        <v>44146</v>
      </c>
      <c r="K1313" s="234" t="s">
        <v>7430</v>
      </c>
      <c r="L1313" s="242">
        <v>44148</v>
      </c>
      <c r="M1313" s="234" t="s">
        <v>7159</v>
      </c>
      <c r="N1313" s="234" t="s">
        <v>15016</v>
      </c>
      <c r="O1313" s="234" t="s">
        <v>15017</v>
      </c>
      <c r="P1313" s="234" t="s">
        <v>6999</v>
      </c>
      <c r="Q1313" s="234"/>
      <c r="R1313" s="234" t="s">
        <v>451</v>
      </c>
      <c r="S1313" t="b">
        <v>0</v>
      </c>
      <c r="T1313" s="242"/>
      <c r="U1313" s="103">
        <v>4</v>
      </c>
      <c r="V1313" s="234" t="s">
        <v>272</v>
      </c>
      <c r="W1313" s="103">
        <v>4</v>
      </c>
      <c r="X1313" s="234" t="s">
        <v>272</v>
      </c>
      <c r="Y1313" s="242"/>
      <c r="Z1313" s="242"/>
      <c r="AA1313" s="103"/>
      <c r="AB1313" s="234" t="s">
        <v>15018</v>
      </c>
      <c r="AC1313" s="243">
        <v>44253.471967592595</v>
      </c>
      <c r="AD1313" s="234" t="s">
        <v>12763</v>
      </c>
      <c r="AE1313" s="235" t="s">
        <v>15019</v>
      </c>
      <c r="AF1313" s="237"/>
      <c r="AG1313" s="234" t="s">
        <v>482</v>
      </c>
      <c r="AH1313" s="241"/>
      <c r="AI1313" t="b">
        <v>1</v>
      </c>
      <c r="AJ1313" t="b">
        <v>0</v>
      </c>
      <c r="AK1313" s="234"/>
      <c r="AL1313" s="103"/>
      <c r="AM1313" t="b">
        <v>0</v>
      </c>
      <c r="AN1313" s="234"/>
      <c r="AO1313" s="103"/>
      <c r="AP1313" s="241"/>
      <c r="AQ1313" s="241"/>
      <c r="AR1313" s="241"/>
      <c r="AS1313" s="241"/>
      <c r="AT1313" s="234" t="s">
        <v>7005</v>
      </c>
      <c r="AU1313" s="234" t="s">
        <v>7085</v>
      </c>
      <c r="AV1313" t="b">
        <v>0</v>
      </c>
      <c r="AW1313" t="b">
        <v>0</v>
      </c>
      <c r="AX1313" s="241"/>
      <c r="AY1313" s="241"/>
      <c r="AZ1313" s="234"/>
      <c r="BA1313" s="234"/>
      <c r="BB1313" s="234"/>
      <c r="BC1313" t="b">
        <v>0</v>
      </c>
      <c r="BD1313" s="234" t="s">
        <v>7170</v>
      </c>
      <c r="BE1313" s="234" t="s">
        <v>7009</v>
      </c>
      <c r="BF1313" s="234" t="s">
        <v>7027</v>
      </c>
      <c r="BG1313" s="234" t="s">
        <v>8373</v>
      </c>
      <c r="BH1313" s="234" t="s">
        <v>55</v>
      </c>
      <c r="BI1313" s="243">
        <v>44573.409120370372</v>
      </c>
      <c r="BJ1313" s="234" t="s">
        <v>442</v>
      </c>
      <c r="BK1313" s="234" t="s">
        <v>451</v>
      </c>
      <c r="BL1313" s="234" t="s">
        <v>451</v>
      </c>
      <c r="BM1313" s="234" t="s">
        <v>451</v>
      </c>
      <c r="BN1313" s="241"/>
      <c r="BO1313" t="b">
        <v>0</v>
      </c>
      <c r="BP1313" t="b">
        <v>0</v>
      </c>
      <c r="BQ1313" t="b">
        <v>0</v>
      </c>
      <c r="BR1313" s="241"/>
      <c r="BS1313" s="241"/>
      <c r="BT1313" s="234" t="s">
        <v>7012</v>
      </c>
      <c r="BU1313" t="b">
        <v>0</v>
      </c>
      <c r="BV1313" s="103"/>
      <c r="BW1313" s="235" t="s">
        <v>15020</v>
      </c>
      <c r="BX1313" s="234" t="s">
        <v>15021</v>
      </c>
      <c r="BY1313" s="234" t="s">
        <v>56</v>
      </c>
      <c r="BZ1313" s="234" t="s">
        <v>7014</v>
      </c>
    </row>
    <row r="1314" spans="1:78" x14ac:dyDescent="0.25">
      <c r="A1314" s="5">
        <v>882</v>
      </c>
      <c r="B1314" s="234" t="s">
        <v>15022</v>
      </c>
      <c r="C1314" s="234" t="s">
        <v>15023</v>
      </c>
      <c r="D1314" s="234" t="s">
        <v>9359</v>
      </c>
      <c r="E1314" s="234" t="s">
        <v>14355</v>
      </c>
      <c r="F1314" s="234" t="s">
        <v>6993</v>
      </c>
      <c r="G1314" s="234" t="s">
        <v>7302</v>
      </c>
      <c r="H1314" s="234" t="s">
        <v>6994</v>
      </c>
      <c r="I1314" s="242"/>
      <c r="J1314" s="242">
        <v>44145</v>
      </c>
      <c r="K1314" s="234" t="s">
        <v>7430</v>
      </c>
      <c r="L1314" s="242">
        <v>44147</v>
      </c>
      <c r="M1314" s="234" t="s">
        <v>7066</v>
      </c>
      <c r="N1314" s="234" t="s">
        <v>9362</v>
      </c>
      <c r="O1314" s="234" t="s">
        <v>9363</v>
      </c>
      <c r="P1314" s="234" t="s">
        <v>6999</v>
      </c>
      <c r="Q1314" s="234"/>
      <c r="R1314" s="234" t="s">
        <v>451</v>
      </c>
      <c r="S1314" t="b">
        <v>0</v>
      </c>
      <c r="T1314" s="242"/>
      <c r="U1314" s="103">
        <v>3</v>
      </c>
      <c r="V1314" s="234" t="s">
        <v>272</v>
      </c>
      <c r="W1314" s="103">
        <v>3</v>
      </c>
      <c r="X1314" s="234" t="s">
        <v>272</v>
      </c>
      <c r="Y1314" s="242"/>
      <c r="Z1314" s="242"/>
      <c r="AA1314" s="103"/>
      <c r="AB1314" s="234" t="s">
        <v>9365</v>
      </c>
      <c r="AC1314" s="243">
        <v>44253.471921296295</v>
      </c>
      <c r="AD1314" s="234" t="s">
        <v>12763</v>
      </c>
      <c r="AE1314" s="235" t="s">
        <v>15024</v>
      </c>
      <c r="AF1314" s="237"/>
      <c r="AG1314" s="234" t="s">
        <v>482</v>
      </c>
      <c r="AH1314" s="241"/>
      <c r="AI1314" t="b">
        <v>1</v>
      </c>
      <c r="AJ1314" t="b">
        <v>0</v>
      </c>
      <c r="AK1314" s="234"/>
      <c r="AL1314" s="103"/>
      <c r="AM1314" t="b">
        <v>0</v>
      </c>
      <c r="AN1314" s="234"/>
      <c r="AO1314" s="103"/>
      <c r="AP1314" s="241"/>
      <c r="AQ1314" s="241"/>
      <c r="AR1314" s="241"/>
      <c r="AS1314" s="241"/>
      <c r="AT1314" s="234" t="s">
        <v>7005</v>
      </c>
      <c r="AU1314" s="234" t="s">
        <v>7085</v>
      </c>
      <c r="AV1314" t="b">
        <v>0</v>
      </c>
      <c r="AW1314" t="b">
        <v>0</v>
      </c>
      <c r="AX1314" s="241"/>
      <c r="AY1314" s="241"/>
      <c r="AZ1314" s="234"/>
      <c r="BA1314" s="234"/>
      <c r="BB1314" s="234"/>
      <c r="BC1314" t="b">
        <v>0</v>
      </c>
      <c r="BD1314" s="234" t="s">
        <v>7076</v>
      </c>
      <c r="BE1314" s="234" t="s">
        <v>7009</v>
      </c>
      <c r="BF1314" s="234" t="s">
        <v>7027</v>
      </c>
      <c r="BG1314" s="234" t="s">
        <v>8373</v>
      </c>
      <c r="BH1314" s="234" t="s">
        <v>55</v>
      </c>
      <c r="BI1314" s="243">
        <v>44573.409120370372</v>
      </c>
      <c r="BJ1314" s="234" t="s">
        <v>442</v>
      </c>
      <c r="BK1314" s="234" t="s">
        <v>451</v>
      </c>
      <c r="BL1314" s="234" t="s">
        <v>451</v>
      </c>
      <c r="BM1314" s="234" t="s">
        <v>451</v>
      </c>
      <c r="BN1314" s="241"/>
      <c r="BO1314" t="b">
        <v>0</v>
      </c>
      <c r="BP1314" t="b">
        <v>0</v>
      </c>
      <c r="BQ1314" t="b">
        <v>0</v>
      </c>
      <c r="BR1314" s="241"/>
      <c r="BS1314" s="241"/>
      <c r="BT1314" s="234" t="s">
        <v>7012</v>
      </c>
      <c r="BU1314" t="b">
        <v>0</v>
      </c>
      <c r="BV1314" s="103"/>
      <c r="BW1314" s="235" t="s">
        <v>15025</v>
      </c>
      <c r="BX1314" s="234" t="s">
        <v>15026</v>
      </c>
      <c r="BY1314" s="234" t="s">
        <v>56</v>
      </c>
      <c r="BZ1314" s="234" t="s">
        <v>7014</v>
      </c>
    </row>
    <row r="1315" spans="1:78" x14ac:dyDescent="0.25">
      <c r="A1315" s="5">
        <v>881</v>
      </c>
      <c r="B1315" s="234" t="s">
        <v>15027</v>
      </c>
      <c r="C1315" s="234" t="s">
        <v>15028</v>
      </c>
      <c r="D1315" s="234" t="s">
        <v>10078</v>
      </c>
      <c r="E1315" s="234" t="s">
        <v>15029</v>
      </c>
      <c r="F1315" s="234" t="s">
        <v>6993</v>
      </c>
      <c r="G1315" s="234" t="s">
        <v>7302</v>
      </c>
      <c r="H1315" s="234" t="s">
        <v>6994</v>
      </c>
      <c r="I1315" s="242"/>
      <c r="J1315" s="242">
        <v>44145</v>
      </c>
      <c r="K1315" s="234" t="s">
        <v>7430</v>
      </c>
      <c r="L1315" s="242">
        <v>44148</v>
      </c>
      <c r="M1315" s="234" t="s">
        <v>6996</v>
      </c>
      <c r="N1315" s="234" t="s">
        <v>10080</v>
      </c>
      <c r="O1315" s="234" t="s">
        <v>10081</v>
      </c>
      <c r="P1315" s="234" t="s">
        <v>6999</v>
      </c>
      <c r="Q1315" s="234"/>
      <c r="R1315" s="234" t="s">
        <v>451</v>
      </c>
      <c r="S1315" t="b">
        <v>0</v>
      </c>
      <c r="T1315" s="242"/>
      <c r="U1315" s="103">
        <v>1</v>
      </c>
      <c r="V1315" s="234" t="s">
        <v>272</v>
      </c>
      <c r="W1315" s="103">
        <v>1</v>
      </c>
      <c r="X1315" s="234" t="s">
        <v>272</v>
      </c>
      <c r="Y1315" s="242"/>
      <c r="Z1315" s="242"/>
      <c r="AA1315" s="103"/>
      <c r="AB1315" s="234" t="s">
        <v>10083</v>
      </c>
      <c r="AC1315" s="243">
        <v>44253.471909722219</v>
      </c>
      <c r="AD1315" s="234" t="s">
        <v>12763</v>
      </c>
      <c r="AE1315" s="235" t="s">
        <v>15030</v>
      </c>
      <c r="AF1315" s="237"/>
      <c r="AG1315" s="234" t="s">
        <v>482</v>
      </c>
      <c r="AH1315" s="241"/>
      <c r="AI1315" t="b">
        <v>1</v>
      </c>
      <c r="AJ1315" t="b">
        <v>0</v>
      </c>
      <c r="AK1315" s="234"/>
      <c r="AL1315" s="103"/>
      <c r="AM1315" t="b">
        <v>0</v>
      </c>
      <c r="AN1315" s="234"/>
      <c r="AO1315" s="103"/>
      <c r="AP1315" s="241"/>
      <c r="AQ1315" s="241"/>
      <c r="AR1315" s="241"/>
      <c r="AS1315" s="241"/>
      <c r="AT1315" s="234" t="s">
        <v>7005</v>
      </c>
      <c r="AU1315" s="234" t="s">
        <v>7085</v>
      </c>
      <c r="AV1315" t="b">
        <v>0</v>
      </c>
      <c r="AW1315" t="b">
        <v>0</v>
      </c>
      <c r="AX1315" s="241"/>
      <c r="AY1315" s="241"/>
      <c r="AZ1315" s="234"/>
      <c r="BA1315" s="234"/>
      <c r="BB1315" s="234"/>
      <c r="BC1315" t="b">
        <v>0</v>
      </c>
      <c r="BD1315" s="234" t="s">
        <v>7008</v>
      </c>
      <c r="BE1315" s="234" t="s">
        <v>7009</v>
      </c>
      <c r="BF1315" s="234" t="s">
        <v>7027</v>
      </c>
      <c r="BG1315" s="234" t="s">
        <v>7010</v>
      </c>
      <c r="BH1315" s="234" t="s">
        <v>55</v>
      </c>
      <c r="BI1315" s="243">
        <v>44573.409143518518</v>
      </c>
      <c r="BJ1315" s="234" t="s">
        <v>442</v>
      </c>
      <c r="BK1315" s="234" t="s">
        <v>451</v>
      </c>
      <c r="BL1315" s="234" t="s">
        <v>451</v>
      </c>
      <c r="BM1315" s="234" t="s">
        <v>451</v>
      </c>
      <c r="BN1315" s="241"/>
      <c r="BO1315" t="b">
        <v>0</v>
      </c>
      <c r="BP1315" t="b">
        <v>0</v>
      </c>
      <c r="BQ1315" t="b">
        <v>0</v>
      </c>
      <c r="BR1315" s="241"/>
      <c r="BS1315" s="241"/>
      <c r="BT1315" s="234" t="s">
        <v>7237</v>
      </c>
      <c r="BU1315" t="b">
        <v>0</v>
      </c>
      <c r="BV1315" s="103"/>
      <c r="BW1315" s="235" t="s">
        <v>15031</v>
      </c>
      <c r="BX1315" s="234" t="s">
        <v>15032</v>
      </c>
      <c r="BY1315" s="234" t="s">
        <v>56</v>
      </c>
      <c r="BZ1315" s="234" t="s">
        <v>7014</v>
      </c>
    </row>
    <row r="1316" spans="1:78" x14ac:dyDescent="0.25">
      <c r="A1316" s="5">
        <v>880</v>
      </c>
      <c r="B1316" s="234" t="s">
        <v>15033</v>
      </c>
      <c r="C1316" s="234" t="s">
        <v>15034</v>
      </c>
      <c r="D1316" s="234" t="s">
        <v>9165</v>
      </c>
      <c r="E1316" s="234" t="s">
        <v>13466</v>
      </c>
      <c r="F1316" s="234" t="s">
        <v>7156</v>
      </c>
      <c r="G1316" s="234" t="s">
        <v>7730</v>
      </c>
      <c r="H1316" s="234" t="s">
        <v>8359</v>
      </c>
      <c r="I1316" s="242"/>
      <c r="J1316" s="242">
        <v>44146</v>
      </c>
      <c r="K1316" s="234" t="s">
        <v>7430</v>
      </c>
      <c r="L1316" s="242">
        <v>44153</v>
      </c>
      <c r="M1316" s="234" t="s">
        <v>6996</v>
      </c>
      <c r="N1316" s="234" t="s">
        <v>9167</v>
      </c>
      <c r="O1316" s="234" t="s">
        <v>9168</v>
      </c>
      <c r="P1316" s="234" t="s">
        <v>6999</v>
      </c>
      <c r="Q1316" s="234"/>
      <c r="R1316" s="234" t="s">
        <v>451</v>
      </c>
      <c r="S1316" t="b">
        <v>0</v>
      </c>
      <c r="T1316" s="242"/>
      <c r="U1316" s="103">
        <v>20</v>
      </c>
      <c r="V1316" s="234" t="s">
        <v>272</v>
      </c>
      <c r="W1316" s="103">
        <v>20</v>
      </c>
      <c r="X1316" s="234" t="s">
        <v>272</v>
      </c>
      <c r="Y1316" s="242"/>
      <c r="Z1316" s="242"/>
      <c r="AA1316" s="103"/>
      <c r="AB1316" s="234" t="s">
        <v>9169</v>
      </c>
      <c r="AC1316" s="243">
        <v>44253.471886574072</v>
      </c>
      <c r="AD1316" s="234" t="s">
        <v>12763</v>
      </c>
      <c r="AE1316" s="235" t="s">
        <v>15035</v>
      </c>
      <c r="AF1316" s="237"/>
      <c r="AG1316" s="234" t="s">
        <v>482</v>
      </c>
      <c r="AH1316" s="241"/>
      <c r="AI1316" t="b">
        <v>1</v>
      </c>
      <c r="AJ1316" t="b">
        <v>0</v>
      </c>
      <c r="AK1316" s="234"/>
      <c r="AL1316" s="103"/>
      <c r="AM1316" t="b">
        <v>0</v>
      </c>
      <c r="AN1316" s="234"/>
      <c r="AO1316" s="103"/>
      <c r="AP1316" s="241"/>
      <c r="AQ1316" s="241"/>
      <c r="AR1316" s="241"/>
      <c r="AS1316" s="241"/>
      <c r="AT1316" s="234" t="s">
        <v>7005</v>
      </c>
      <c r="AU1316" s="234" t="s">
        <v>7085</v>
      </c>
      <c r="AV1316" t="b">
        <v>0</v>
      </c>
      <c r="AW1316" t="b">
        <v>0</v>
      </c>
      <c r="AX1316" s="241"/>
      <c r="AY1316" s="241"/>
      <c r="AZ1316" s="234"/>
      <c r="BA1316" s="234"/>
      <c r="BB1316" s="234"/>
      <c r="BC1316" t="b">
        <v>0</v>
      </c>
      <c r="BD1316" s="234" t="s">
        <v>7008</v>
      </c>
      <c r="BE1316" s="234" t="s">
        <v>7737</v>
      </c>
      <c r="BF1316" s="234" t="s">
        <v>7027</v>
      </c>
      <c r="BG1316" s="234" t="s">
        <v>7010</v>
      </c>
      <c r="BH1316" s="234" t="s">
        <v>55</v>
      </c>
      <c r="BI1316" s="243">
        <v>44573.408437500002</v>
      </c>
      <c r="BJ1316" s="234" t="s">
        <v>442</v>
      </c>
      <c r="BK1316" s="234" t="s">
        <v>451</v>
      </c>
      <c r="BL1316" s="234" t="s">
        <v>451</v>
      </c>
      <c r="BM1316" s="234" t="s">
        <v>451</v>
      </c>
      <c r="BN1316" s="241"/>
      <c r="BO1316" t="b">
        <v>0</v>
      </c>
      <c r="BP1316" t="b">
        <v>0</v>
      </c>
      <c r="BQ1316" t="b">
        <v>0</v>
      </c>
      <c r="BR1316" s="241"/>
      <c r="BS1316" s="241"/>
      <c r="BT1316" s="234" t="s">
        <v>7012</v>
      </c>
      <c r="BU1316" t="b">
        <v>0</v>
      </c>
      <c r="BV1316" s="103"/>
      <c r="BW1316" s="235" t="s">
        <v>15036</v>
      </c>
      <c r="BX1316" s="234" t="s">
        <v>15035</v>
      </c>
      <c r="BY1316" s="234" t="s">
        <v>56</v>
      </c>
      <c r="BZ1316" s="234" t="s">
        <v>7014</v>
      </c>
    </row>
    <row r="1317" spans="1:78" x14ac:dyDescent="0.25">
      <c r="A1317" s="5">
        <v>879</v>
      </c>
      <c r="B1317" s="234" t="s">
        <v>15037</v>
      </c>
      <c r="C1317" s="234" t="s">
        <v>15038</v>
      </c>
      <c r="D1317" s="234" t="s">
        <v>12801</v>
      </c>
      <c r="E1317" s="234" t="s">
        <v>12801</v>
      </c>
      <c r="F1317" s="234" t="s">
        <v>7156</v>
      </c>
      <c r="G1317" s="234" t="s">
        <v>7856</v>
      </c>
      <c r="H1317" s="234" t="s">
        <v>7018</v>
      </c>
      <c r="I1317" s="242"/>
      <c r="J1317" s="242">
        <v>44145</v>
      </c>
      <c r="K1317" s="234" t="s">
        <v>7430</v>
      </c>
      <c r="L1317" s="242">
        <v>44145</v>
      </c>
      <c r="M1317" s="234" t="s">
        <v>6996</v>
      </c>
      <c r="N1317" s="234" t="s">
        <v>11513</v>
      </c>
      <c r="O1317" s="234" t="s">
        <v>9398</v>
      </c>
      <c r="P1317" s="234" t="s">
        <v>6999</v>
      </c>
      <c r="Q1317" s="234"/>
      <c r="R1317" s="234" t="s">
        <v>451</v>
      </c>
      <c r="S1317" t="b">
        <v>0</v>
      </c>
      <c r="T1317" s="242"/>
      <c r="U1317" s="103">
        <v>30</v>
      </c>
      <c r="V1317" s="234" t="s">
        <v>272</v>
      </c>
      <c r="W1317" s="103">
        <v>30</v>
      </c>
      <c r="X1317" s="234" t="s">
        <v>272</v>
      </c>
      <c r="Y1317" s="242"/>
      <c r="Z1317" s="242"/>
      <c r="AA1317" s="103"/>
      <c r="AB1317" s="234" t="s">
        <v>12802</v>
      </c>
      <c r="AC1317" s="243">
        <v>44253.471863425926</v>
      </c>
      <c r="AD1317" s="234" t="s">
        <v>12763</v>
      </c>
      <c r="AE1317" s="235" t="s">
        <v>15039</v>
      </c>
      <c r="AF1317" s="237"/>
      <c r="AG1317" s="234" t="s">
        <v>482</v>
      </c>
      <c r="AH1317" s="241"/>
      <c r="AI1317" t="b">
        <v>1</v>
      </c>
      <c r="AJ1317" t="b">
        <v>0</v>
      </c>
      <c r="AK1317" s="234"/>
      <c r="AL1317" s="103"/>
      <c r="AM1317" t="b">
        <v>0</v>
      </c>
      <c r="AN1317" s="234"/>
      <c r="AO1317" s="103"/>
      <c r="AP1317" s="241"/>
      <c r="AQ1317" s="241"/>
      <c r="AR1317" s="241"/>
      <c r="AS1317" s="241"/>
      <c r="AT1317" s="234"/>
      <c r="AU1317" s="234" t="s">
        <v>7085</v>
      </c>
      <c r="AV1317" t="b">
        <v>0</v>
      </c>
      <c r="AW1317" t="b">
        <v>0</v>
      </c>
      <c r="AX1317" s="241"/>
      <c r="AY1317" s="241"/>
      <c r="AZ1317" s="234"/>
      <c r="BA1317" s="234"/>
      <c r="BB1317" s="234"/>
      <c r="BC1317" t="b">
        <v>0</v>
      </c>
      <c r="BD1317" s="234" t="s">
        <v>7008</v>
      </c>
      <c r="BE1317" s="234" t="s">
        <v>7026</v>
      </c>
      <c r="BF1317" s="234" t="s">
        <v>7027</v>
      </c>
      <c r="BG1317" s="234" t="s">
        <v>7010</v>
      </c>
      <c r="BH1317" s="234" t="s">
        <v>55</v>
      </c>
      <c r="BI1317" s="243">
        <v>44573.408425925925</v>
      </c>
      <c r="BJ1317" s="234" t="s">
        <v>442</v>
      </c>
      <c r="BK1317" s="234" t="s">
        <v>451</v>
      </c>
      <c r="BL1317" s="234" t="s">
        <v>451</v>
      </c>
      <c r="BM1317" s="234" t="s">
        <v>451</v>
      </c>
      <c r="BN1317" s="241"/>
      <c r="BO1317" t="b">
        <v>0</v>
      </c>
      <c r="BP1317" t="b">
        <v>0</v>
      </c>
      <c r="BQ1317" t="b">
        <v>0</v>
      </c>
      <c r="BR1317" s="241"/>
      <c r="BS1317" s="241"/>
      <c r="BT1317" s="234" t="s">
        <v>7012</v>
      </c>
      <c r="BU1317" t="b">
        <v>0</v>
      </c>
      <c r="BV1317" s="103"/>
      <c r="BW1317" s="235" t="s">
        <v>15040</v>
      </c>
      <c r="BX1317" s="234" t="s">
        <v>15039</v>
      </c>
      <c r="BY1317" s="234" t="s">
        <v>56</v>
      </c>
      <c r="BZ1317" s="234" t="s">
        <v>7014</v>
      </c>
    </row>
    <row r="1318" spans="1:78" x14ac:dyDescent="0.25">
      <c r="A1318" s="5">
        <v>878</v>
      </c>
      <c r="B1318" s="234" t="s">
        <v>15041</v>
      </c>
      <c r="C1318" s="234" t="s">
        <v>15042</v>
      </c>
      <c r="D1318" s="234"/>
      <c r="E1318" s="234" t="s">
        <v>15043</v>
      </c>
      <c r="F1318" s="234" t="s">
        <v>6993</v>
      </c>
      <c r="G1318" s="234" t="s">
        <v>7302</v>
      </c>
      <c r="H1318" s="234" t="s">
        <v>6994</v>
      </c>
      <c r="I1318" s="242"/>
      <c r="J1318" s="242">
        <v>44145</v>
      </c>
      <c r="K1318" s="234" t="s">
        <v>7430</v>
      </c>
      <c r="L1318" s="242">
        <v>44147</v>
      </c>
      <c r="M1318" s="234" t="s">
        <v>6996</v>
      </c>
      <c r="N1318" s="234" t="s">
        <v>15044</v>
      </c>
      <c r="O1318" s="234" t="s">
        <v>8547</v>
      </c>
      <c r="P1318" s="234" t="s">
        <v>6999</v>
      </c>
      <c r="Q1318" s="234"/>
      <c r="R1318" s="234" t="s">
        <v>451</v>
      </c>
      <c r="S1318" t="b">
        <v>0</v>
      </c>
      <c r="T1318" s="242"/>
      <c r="U1318" s="103">
        <v>5</v>
      </c>
      <c r="V1318" s="234" t="s">
        <v>272</v>
      </c>
      <c r="W1318" s="103">
        <v>5</v>
      </c>
      <c r="X1318" s="234" t="s">
        <v>272</v>
      </c>
      <c r="Y1318" s="242"/>
      <c r="Z1318" s="242"/>
      <c r="AA1318" s="103"/>
      <c r="AB1318" s="234"/>
      <c r="AC1318" s="243">
        <v>44253.471805555557</v>
      </c>
      <c r="AD1318" s="234" t="s">
        <v>12763</v>
      </c>
      <c r="AE1318" s="235" t="s">
        <v>15045</v>
      </c>
      <c r="AF1318" s="237"/>
      <c r="AG1318" s="234" t="s">
        <v>482</v>
      </c>
      <c r="AH1318" s="241"/>
      <c r="AI1318" t="b">
        <v>1</v>
      </c>
      <c r="AJ1318" t="b">
        <v>0</v>
      </c>
      <c r="AK1318" s="234"/>
      <c r="AL1318" s="103"/>
      <c r="AM1318" t="b">
        <v>0</v>
      </c>
      <c r="AN1318" s="234"/>
      <c r="AO1318" s="103"/>
      <c r="AP1318" s="241"/>
      <c r="AQ1318" s="241"/>
      <c r="AR1318" s="241"/>
      <c r="AS1318" s="241"/>
      <c r="AT1318" s="234"/>
      <c r="AU1318" s="234" t="s">
        <v>7085</v>
      </c>
      <c r="AV1318" t="b">
        <v>0</v>
      </c>
      <c r="AW1318" t="b">
        <v>0</v>
      </c>
      <c r="AX1318" s="241"/>
      <c r="AY1318" s="241"/>
      <c r="AZ1318" s="234"/>
      <c r="BA1318" s="234"/>
      <c r="BB1318" s="234"/>
      <c r="BC1318" t="b">
        <v>1</v>
      </c>
      <c r="BD1318" s="234" t="s">
        <v>7008</v>
      </c>
      <c r="BE1318" s="234" t="s">
        <v>7009</v>
      </c>
      <c r="BF1318" s="234" t="s">
        <v>7027</v>
      </c>
      <c r="BG1318" s="234" t="s">
        <v>7028</v>
      </c>
      <c r="BH1318" s="234" t="s">
        <v>55</v>
      </c>
      <c r="BI1318" s="243">
        <v>44573.408425925925</v>
      </c>
      <c r="BJ1318" s="234" t="s">
        <v>442</v>
      </c>
      <c r="BK1318" s="234" t="s">
        <v>451</v>
      </c>
      <c r="BL1318" s="234" t="s">
        <v>451</v>
      </c>
      <c r="BM1318" s="234" t="s">
        <v>451</v>
      </c>
      <c r="BN1318" s="241"/>
      <c r="BO1318" t="b">
        <v>0</v>
      </c>
      <c r="BP1318" t="b">
        <v>0</v>
      </c>
      <c r="BQ1318" t="b">
        <v>0</v>
      </c>
      <c r="BR1318" s="241"/>
      <c r="BS1318" s="241"/>
      <c r="BT1318" s="234" t="s">
        <v>7047</v>
      </c>
      <c r="BU1318" t="b">
        <v>0</v>
      </c>
      <c r="BV1318" s="103"/>
      <c r="BW1318" s="235" t="s">
        <v>15046</v>
      </c>
      <c r="BX1318" s="234" t="s">
        <v>15045</v>
      </c>
      <c r="BY1318" s="234" t="s">
        <v>56</v>
      </c>
      <c r="BZ1318" s="234" t="s">
        <v>7014</v>
      </c>
    </row>
    <row r="1319" spans="1:78" x14ac:dyDescent="0.25">
      <c r="A1319" s="5">
        <v>877</v>
      </c>
      <c r="B1319" s="234" t="s">
        <v>15047</v>
      </c>
      <c r="C1319" s="234" t="s">
        <v>15048</v>
      </c>
      <c r="D1319" s="234" t="s">
        <v>8908</v>
      </c>
      <c r="E1319" s="234" t="s">
        <v>12731</v>
      </c>
      <c r="F1319" s="234" t="s">
        <v>7156</v>
      </c>
      <c r="G1319" s="234" t="s">
        <v>7856</v>
      </c>
      <c r="H1319" s="234" t="s">
        <v>7018</v>
      </c>
      <c r="I1319" s="242"/>
      <c r="J1319" s="242">
        <v>44145</v>
      </c>
      <c r="K1319" s="234" t="s">
        <v>7430</v>
      </c>
      <c r="L1319" s="242">
        <v>44145</v>
      </c>
      <c r="M1319" s="234" t="s">
        <v>6996</v>
      </c>
      <c r="N1319" s="234" t="s">
        <v>8911</v>
      </c>
      <c r="O1319" s="234" t="s">
        <v>8912</v>
      </c>
      <c r="P1319" s="234" t="s">
        <v>6999</v>
      </c>
      <c r="Q1319" s="234"/>
      <c r="R1319" s="234" t="s">
        <v>451</v>
      </c>
      <c r="S1319" t="b">
        <v>0</v>
      </c>
      <c r="T1319" s="242"/>
      <c r="U1319" s="103">
        <v>2</v>
      </c>
      <c r="V1319" s="234" t="s">
        <v>272</v>
      </c>
      <c r="W1319" s="103">
        <v>2</v>
      </c>
      <c r="X1319" s="234" t="s">
        <v>272</v>
      </c>
      <c r="Y1319" s="242"/>
      <c r="Z1319" s="242"/>
      <c r="AA1319" s="103"/>
      <c r="AB1319" s="234" t="s">
        <v>8914</v>
      </c>
      <c r="AC1319" s="243">
        <v>44253.471770833334</v>
      </c>
      <c r="AD1319" s="234" t="s">
        <v>12763</v>
      </c>
      <c r="AE1319" s="235" t="s">
        <v>15049</v>
      </c>
      <c r="AF1319" s="237"/>
      <c r="AG1319" s="234" t="s">
        <v>482</v>
      </c>
      <c r="AH1319" s="241"/>
      <c r="AI1319" t="b">
        <v>1</v>
      </c>
      <c r="AJ1319" t="b">
        <v>0</v>
      </c>
      <c r="AK1319" s="234"/>
      <c r="AL1319" s="103"/>
      <c r="AM1319" t="b">
        <v>0</v>
      </c>
      <c r="AN1319" s="234"/>
      <c r="AO1319" s="103"/>
      <c r="AP1319" s="241"/>
      <c r="AQ1319" s="241"/>
      <c r="AR1319" s="241"/>
      <c r="AS1319" s="241"/>
      <c r="AT1319" s="234" t="s">
        <v>7005</v>
      </c>
      <c r="AU1319" s="234" t="s">
        <v>7085</v>
      </c>
      <c r="AV1319" t="b">
        <v>0</v>
      </c>
      <c r="AW1319" t="b">
        <v>0</v>
      </c>
      <c r="AX1319" s="241"/>
      <c r="AY1319" s="241"/>
      <c r="AZ1319" s="234"/>
      <c r="BA1319" s="234"/>
      <c r="BB1319" s="234"/>
      <c r="BC1319" t="b">
        <v>0</v>
      </c>
      <c r="BD1319" s="234" t="s">
        <v>7008</v>
      </c>
      <c r="BE1319" s="234" t="s">
        <v>7026</v>
      </c>
      <c r="BF1319" s="234" t="s">
        <v>7027</v>
      </c>
      <c r="BG1319" s="234" t="s">
        <v>7010</v>
      </c>
      <c r="BH1319" s="234" t="s">
        <v>55</v>
      </c>
      <c r="BI1319" s="243">
        <v>44573.408425925925</v>
      </c>
      <c r="BJ1319" s="234" t="s">
        <v>442</v>
      </c>
      <c r="BK1319" s="234" t="s">
        <v>451</v>
      </c>
      <c r="BL1319" s="234" t="s">
        <v>451</v>
      </c>
      <c r="BM1319" s="234" t="s">
        <v>451</v>
      </c>
      <c r="BN1319" s="241"/>
      <c r="BO1319" t="b">
        <v>0</v>
      </c>
      <c r="BP1319" t="b">
        <v>0</v>
      </c>
      <c r="BQ1319" t="b">
        <v>0</v>
      </c>
      <c r="BR1319" s="241"/>
      <c r="BS1319" s="241"/>
      <c r="BT1319" s="234" t="s">
        <v>7012</v>
      </c>
      <c r="BU1319" t="b">
        <v>0</v>
      </c>
      <c r="BV1319" s="103"/>
      <c r="BW1319" s="235" t="s">
        <v>15050</v>
      </c>
      <c r="BX1319" s="234" t="s">
        <v>15049</v>
      </c>
      <c r="BY1319" s="234" t="s">
        <v>56</v>
      </c>
      <c r="BZ1319" s="234" t="s">
        <v>7014</v>
      </c>
    </row>
    <row r="1320" spans="1:78" x14ac:dyDescent="0.25">
      <c r="A1320" s="5">
        <v>876</v>
      </c>
      <c r="B1320" s="234" t="s">
        <v>15051</v>
      </c>
      <c r="C1320" s="234" t="s">
        <v>15052</v>
      </c>
      <c r="D1320" s="234" t="s">
        <v>11326</v>
      </c>
      <c r="E1320" s="234" t="s">
        <v>11326</v>
      </c>
      <c r="F1320" s="234" t="s">
        <v>6993</v>
      </c>
      <c r="G1320" s="234" t="s">
        <v>7244</v>
      </c>
      <c r="H1320" s="234" t="s">
        <v>6994</v>
      </c>
      <c r="I1320" s="242"/>
      <c r="J1320" s="242">
        <v>44140</v>
      </c>
      <c r="K1320" s="234" t="s">
        <v>7430</v>
      </c>
      <c r="L1320" s="242">
        <v>44146</v>
      </c>
      <c r="M1320" s="234" t="s">
        <v>9952</v>
      </c>
      <c r="N1320" s="234" t="s">
        <v>11327</v>
      </c>
      <c r="O1320" s="234" t="s">
        <v>11328</v>
      </c>
      <c r="P1320" s="234" t="s">
        <v>6999</v>
      </c>
      <c r="Q1320" s="234"/>
      <c r="R1320" s="234" t="s">
        <v>451</v>
      </c>
      <c r="S1320" t="b">
        <v>0</v>
      </c>
      <c r="T1320" s="242"/>
      <c r="U1320" s="103">
        <v>4</v>
      </c>
      <c r="V1320" s="234" t="s">
        <v>272</v>
      </c>
      <c r="W1320" s="103">
        <v>4</v>
      </c>
      <c r="X1320" s="234" t="s">
        <v>272</v>
      </c>
      <c r="Y1320" s="242"/>
      <c r="Z1320" s="242"/>
      <c r="AA1320" s="103"/>
      <c r="AB1320" s="234" t="s">
        <v>11329</v>
      </c>
      <c r="AC1320" s="243">
        <v>44253.471736111111</v>
      </c>
      <c r="AD1320" s="234" t="s">
        <v>12763</v>
      </c>
      <c r="AE1320" s="235" t="s">
        <v>15053</v>
      </c>
      <c r="AF1320" s="237"/>
      <c r="AG1320" s="234" t="s">
        <v>482</v>
      </c>
      <c r="AH1320" s="241"/>
      <c r="AI1320" t="b">
        <v>1</v>
      </c>
      <c r="AJ1320" t="b">
        <v>0</v>
      </c>
      <c r="AK1320" s="234"/>
      <c r="AL1320" s="103"/>
      <c r="AM1320" t="b">
        <v>0</v>
      </c>
      <c r="AN1320" s="234"/>
      <c r="AO1320" s="103"/>
      <c r="AP1320" s="241"/>
      <c r="AQ1320" s="241"/>
      <c r="AR1320" s="241"/>
      <c r="AS1320" s="241"/>
      <c r="AT1320" s="234"/>
      <c r="AU1320" s="234" t="s">
        <v>7085</v>
      </c>
      <c r="AV1320" t="b">
        <v>0</v>
      </c>
      <c r="AW1320" t="b">
        <v>0</v>
      </c>
      <c r="AX1320" s="241"/>
      <c r="AY1320" s="241"/>
      <c r="AZ1320" s="234"/>
      <c r="BA1320" s="234"/>
      <c r="BB1320" s="234"/>
      <c r="BC1320" t="b">
        <v>0</v>
      </c>
      <c r="BD1320" s="234" t="s">
        <v>9959</v>
      </c>
      <c r="BE1320" s="234" t="s">
        <v>7009</v>
      </c>
      <c r="BF1320" s="234" t="s">
        <v>7027</v>
      </c>
      <c r="BG1320" s="234" t="s">
        <v>7028</v>
      </c>
      <c r="BH1320" s="234" t="s">
        <v>55</v>
      </c>
      <c r="BI1320" s="243">
        <v>44573.408425925925</v>
      </c>
      <c r="BJ1320" s="234" t="s">
        <v>442</v>
      </c>
      <c r="BK1320" s="234" t="s">
        <v>451</v>
      </c>
      <c r="BL1320" s="234" t="s">
        <v>451</v>
      </c>
      <c r="BM1320" s="234" t="s">
        <v>451</v>
      </c>
      <c r="BN1320" s="241"/>
      <c r="BO1320" t="b">
        <v>0</v>
      </c>
      <c r="BP1320" t="b">
        <v>0</v>
      </c>
      <c r="BQ1320" t="b">
        <v>0</v>
      </c>
      <c r="BR1320" s="241"/>
      <c r="BS1320" s="241"/>
      <c r="BT1320" s="234" t="s">
        <v>7012</v>
      </c>
      <c r="BU1320" t="b">
        <v>0</v>
      </c>
      <c r="BV1320" s="103"/>
      <c r="BW1320" s="235" t="s">
        <v>15054</v>
      </c>
      <c r="BX1320" s="234" t="s">
        <v>15053</v>
      </c>
      <c r="BY1320" s="234" t="s">
        <v>56</v>
      </c>
      <c r="BZ1320" s="234" t="s">
        <v>7014</v>
      </c>
    </row>
    <row r="1321" spans="1:78" x14ac:dyDescent="0.25">
      <c r="A1321" s="5">
        <v>875</v>
      </c>
      <c r="B1321" s="234" t="s">
        <v>15055</v>
      </c>
      <c r="C1321" s="234" t="s">
        <v>15056</v>
      </c>
      <c r="D1321" s="234"/>
      <c r="E1321" s="234" t="s">
        <v>13439</v>
      </c>
      <c r="F1321" s="234" t="s">
        <v>7156</v>
      </c>
      <c r="G1321" s="234" t="s">
        <v>7856</v>
      </c>
      <c r="H1321" s="234" t="s">
        <v>7018</v>
      </c>
      <c r="I1321" s="242"/>
      <c r="J1321" s="242">
        <v>44134</v>
      </c>
      <c r="K1321" s="234" t="s">
        <v>7430</v>
      </c>
      <c r="L1321" s="242">
        <v>44145</v>
      </c>
      <c r="M1321" s="234" t="s">
        <v>12558</v>
      </c>
      <c r="N1321" s="234" t="s">
        <v>7430</v>
      </c>
      <c r="O1321" s="234" t="s">
        <v>13440</v>
      </c>
      <c r="P1321" s="234" t="s">
        <v>6999</v>
      </c>
      <c r="Q1321" s="234"/>
      <c r="R1321" s="234" t="s">
        <v>451</v>
      </c>
      <c r="S1321" t="b">
        <v>0</v>
      </c>
      <c r="T1321" s="242"/>
      <c r="U1321" s="103">
        <v>17</v>
      </c>
      <c r="V1321" s="234" t="s">
        <v>272</v>
      </c>
      <c r="W1321" s="103">
        <v>17</v>
      </c>
      <c r="X1321" s="234" t="s">
        <v>272</v>
      </c>
      <c r="Y1321" s="242"/>
      <c r="Z1321" s="242"/>
      <c r="AA1321" s="103"/>
      <c r="AB1321" s="234"/>
      <c r="AC1321" s="243">
        <v>44253.471724537034</v>
      </c>
      <c r="AD1321" s="234" t="s">
        <v>12763</v>
      </c>
      <c r="AE1321" s="235" t="s">
        <v>15057</v>
      </c>
      <c r="AF1321" s="237"/>
      <c r="AG1321" s="234" t="s">
        <v>482</v>
      </c>
      <c r="AH1321" s="241"/>
      <c r="AI1321" t="b">
        <v>1</v>
      </c>
      <c r="AJ1321" t="b">
        <v>0</v>
      </c>
      <c r="AK1321" s="234"/>
      <c r="AL1321" s="103"/>
      <c r="AM1321" t="b">
        <v>0</v>
      </c>
      <c r="AN1321" s="234"/>
      <c r="AO1321" s="103"/>
      <c r="AP1321" s="241"/>
      <c r="AQ1321" s="241"/>
      <c r="AR1321" s="241"/>
      <c r="AS1321" s="241"/>
      <c r="AT1321" s="234"/>
      <c r="AU1321" s="234" t="s">
        <v>7085</v>
      </c>
      <c r="AV1321" t="b">
        <v>0</v>
      </c>
      <c r="AW1321" t="b">
        <v>0</v>
      </c>
      <c r="AX1321" s="241"/>
      <c r="AY1321" s="241"/>
      <c r="AZ1321" s="234"/>
      <c r="BA1321" s="234"/>
      <c r="BB1321" s="234"/>
      <c r="BC1321" t="b">
        <v>1</v>
      </c>
      <c r="BD1321" s="234" t="s">
        <v>12561</v>
      </c>
      <c r="BE1321" s="234" t="s">
        <v>7026</v>
      </c>
      <c r="BF1321" s="234" t="s">
        <v>6972</v>
      </c>
      <c r="BG1321" s="234" t="s">
        <v>7010</v>
      </c>
      <c r="BH1321" s="234" t="s">
        <v>55</v>
      </c>
      <c r="BI1321" s="243">
        <v>44573.408414351848</v>
      </c>
      <c r="BJ1321" s="234" t="s">
        <v>442</v>
      </c>
      <c r="BK1321" s="234" t="s">
        <v>451</v>
      </c>
      <c r="BL1321" s="234" t="s">
        <v>451</v>
      </c>
      <c r="BM1321" s="234" t="s">
        <v>451</v>
      </c>
      <c r="BN1321" s="241"/>
      <c r="BO1321" t="b">
        <v>0</v>
      </c>
      <c r="BP1321" t="b">
        <v>0</v>
      </c>
      <c r="BQ1321" t="b">
        <v>0</v>
      </c>
      <c r="BR1321" s="241"/>
      <c r="BS1321" s="241"/>
      <c r="BT1321" s="234" t="s">
        <v>7012</v>
      </c>
      <c r="BU1321" t="b">
        <v>0</v>
      </c>
      <c r="BV1321" s="103"/>
      <c r="BW1321" s="235" t="s">
        <v>15058</v>
      </c>
      <c r="BX1321" s="234" t="s">
        <v>15057</v>
      </c>
      <c r="BY1321" s="234" t="s">
        <v>56</v>
      </c>
      <c r="BZ1321" s="234" t="s">
        <v>7014</v>
      </c>
    </row>
    <row r="1322" spans="1:78" x14ac:dyDescent="0.25">
      <c r="A1322" s="5">
        <v>874</v>
      </c>
      <c r="B1322" s="234" t="s">
        <v>15059</v>
      </c>
      <c r="C1322" s="234" t="s">
        <v>15060</v>
      </c>
      <c r="D1322" s="234" t="s">
        <v>7848</v>
      </c>
      <c r="E1322" s="234" t="s">
        <v>11802</v>
      </c>
      <c r="F1322" s="234" t="s">
        <v>6993</v>
      </c>
      <c r="G1322" s="234" t="s">
        <v>10829</v>
      </c>
      <c r="H1322" s="234" t="s">
        <v>7856</v>
      </c>
      <c r="I1322" s="242"/>
      <c r="J1322" s="242">
        <v>44145</v>
      </c>
      <c r="K1322" s="234" t="s">
        <v>7430</v>
      </c>
      <c r="L1322" s="242">
        <v>44152</v>
      </c>
      <c r="M1322" s="234" t="s">
        <v>6996</v>
      </c>
      <c r="N1322" s="234" t="s">
        <v>7204</v>
      </c>
      <c r="O1322" s="234" t="s">
        <v>7205</v>
      </c>
      <c r="P1322" s="234" t="s">
        <v>6999</v>
      </c>
      <c r="Q1322" s="234"/>
      <c r="R1322" s="234" t="s">
        <v>451</v>
      </c>
      <c r="S1322" t="b">
        <v>0</v>
      </c>
      <c r="T1322" s="242"/>
      <c r="U1322" s="103">
        <v>13</v>
      </c>
      <c r="V1322" s="234" t="s">
        <v>272</v>
      </c>
      <c r="W1322" s="103">
        <v>16</v>
      </c>
      <c r="X1322" s="234" t="s">
        <v>272</v>
      </c>
      <c r="Y1322" s="242"/>
      <c r="Z1322" s="242"/>
      <c r="AA1322" s="103"/>
      <c r="AB1322" s="234" t="s">
        <v>11805</v>
      </c>
      <c r="AC1322" s="243">
        <v>44253.471678240741</v>
      </c>
      <c r="AD1322" s="234" t="s">
        <v>12763</v>
      </c>
      <c r="AE1322" s="235" t="s">
        <v>15061</v>
      </c>
      <c r="AF1322" s="237"/>
      <c r="AG1322" s="234" t="s">
        <v>482</v>
      </c>
      <c r="AH1322" s="241"/>
      <c r="AI1322" t="b">
        <v>1</v>
      </c>
      <c r="AJ1322" t="b">
        <v>0</v>
      </c>
      <c r="AK1322" s="234"/>
      <c r="AL1322" s="103"/>
      <c r="AM1322" t="b">
        <v>0</v>
      </c>
      <c r="AN1322" s="234"/>
      <c r="AO1322" s="103"/>
      <c r="AP1322" s="241"/>
      <c r="AQ1322" s="241"/>
      <c r="AR1322" s="241"/>
      <c r="AS1322" s="241"/>
      <c r="AT1322" s="234" t="s">
        <v>7430</v>
      </c>
      <c r="AU1322" s="234" t="s">
        <v>7085</v>
      </c>
      <c r="AV1322" t="b">
        <v>0</v>
      </c>
      <c r="AW1322" t="b">
        <v>0</v>
      </c>
      <c r="AX1322" s="241"/>
      <c r="AY1322" s="241"/>
      <c r="AZ1322" s="234"/>
      <c r="BA1322" s="234"/>
      <c r="BB1322" s="234"/>
      <c r="BC1322" t="b">
        <v>0</v>
      </c>
      <c r="BD1322" s="234" t="s">
        <v>7008</v>
      </c>
      <c r="BE1322" s="234" t="s">
        <v>7026</v>
      </c>
      <c r="BF1322" s="234" t="s">
        <v>7027</v>
      </c>
      <c r="BG1322" s="234" t="s">
        <v>7028</v>
      </c>
      <c r="BH1322" s="234" t="s">
        <v>55</v>
      </c>
      <c r="BI1322" s="243">
        <v>44573.408414351848</v>
      </c>
      <c r="BJ1322" s="234" t="s">
        <v>442</v>
      </c>
      <c r="BK1322" s="234" t="s">
        <v>451</v>
      </c>
      <c r="BL1322" s="234" t="s">
        <v>451</v>
      </c>
      <c r="BM1322" s="234" t="s">
        <v>451</v>
      </c>
      <c r="BN1322" s="241"/>
      <c r="BO1322" t="b">
        <v>0</v>
      </c>
      <c r="BP1322" t="b">
        <v>0</v>
      </c>
      <c r="BQ1322" t="b">
        <v>0</v>
      </c>
      <c r="BR1322" s="241"/>
      <c r="BS1322" s="241"/>
      <c r="BT1322" s="234" t="s">
        <v>7012</v>
      </c>
      <c r="BU1322" t="b">
        <v>0</v>
      </c>
      <c r="BV1322" s="103"/>
      <c r="BW1322" s="235" t="s">
        <v>15062</v>
      </c>
      <c r="BX1322" s="234" t="s">
        <v>15061</v>
      </c>
      <c r="BY1322" s="234" t="s">
        <v>56</v>
      </c>
      <c r="BZ1322" s="234" t="s">
        <v>7014</v>
      </c>
    </row>
    <row r="1323" spans="1:78" x14ac:dyDescent="0.25">
      <c r="A1323" s="5">
        <v>873</v>
      </c>
      <c r="B1323" s="234" t="s">
        <v>15063</v>
      </c>
      <c r="C1323" s="234" t="s">
        <v>15064</v>
      </c>
      <c r="D1323" s="234" t="s">
        <v>15065</v>
      </c>
      <c r="E1323" s="234" t="s">
        <v>15066</v>
      </c>
      <c r="F1323" s="234" t="s">
        <v>7156</v>
      </c>
      <c r="G1323" s="234" t="s">
        <v>7856</v>
      </c>
      <c r="H1323" s="234" t="s">
        <v>7018</v>
      </c>
      <c r="I1323" s="242"/>
      <c r="J1323" s="242">
        <v>44145</v>
      </c>
      <c r="K1323" s="234" t="s">
        <v>7430</v>
      </c>
      <c r="L1323" s="242">
        <v>44145</v>
      </c>
      <c r="M1323" s="234" t="s">
        <v>15067</v>
      </c>
      <c r="N1323" s="234" t="s">
        <v>15068</v>
      </c>
      <c r="O1323" s="234" t="s">
        <v>15067</v>
      </c>
      <c r="P1323" s="234" t="s">
        <v>6999</v>
      </c>
      <c r="Q1323" s="234"/>
      <c r="R1323" s="234" t="s">
        <v>451</v>
      </c>
      <c r="S1323" t="b">
        <v>0</v>
      </c>
      <c r="T1323" s="242"/>
      <c r="U1323" s="103">
        <v>2</v>
      </c>
      <c r="V1323" s="234" t="s">
        <v>272</v>
      </c>
      <c r="W1323" s="103">
        <v>2</v>
      </c>
      <c r="X1323" s="234" t="s">
        <v>272</v>
      </c>
      <c r="Y1323" s="242"/>
      <c r="Z1323" s="242"/>
      <c r="AA1323" s="103"/>
      <c r="AB1323" s="234" t="s">
        <v>15069</v>
      </c>
      <c r="AC1323" s="243">
        <v>44253.471655092595</v>
      </c>
      <c r="AD1323" s="234" t="s">
        <v>12763</v>
      </c>
      <c r="AE1323" s="235" t="s">
        <v>15070</v>
      </c>
      <c r="AF1323" s="237"/>
      <c r="AG1323" s="234" t="s">
        <v>482</v>
      </c>
      <c r="AH1323" s="241"/>
      <c r="AI1323" t="b">
        <v>1</v>
      </c>
      <c r="AJ1323" t="b">
        <v>0</v>
      </c>
      <c r="AK1323" s="234"/>
      <c r="AL1323" s="103"/>
      <c r="AM1323" t="b">
        <v>0</v>
      </c>
      <c r="AN1323" s="234"/>
      <c r="AO1323" s="103"/>
      <c r="AP1323" s="241"/>
      <c r="AQ1323" s="241"/>
      <c r="AR1323" s="241"/>
      <c r="AS1323" s="241"/>
      <c r="AT1323" s="234" t="s">
        <v>7005</v>
      </c>
      <c r="AU1323" s="234" t="s">
        <v>7085</v>
      </c>
      <c r="AV1323" t="b">
        <v>0</v>
      </c>
      <c r="AW1323" t="b">
        <v>0</v>
      </c>
      <c r="AX1323" s="241"/>
      <c r="AY1323" s="241"/>
      <c r="AZ1323" s="234"/>
      <c r="BA1323" s="234"/>
      <c r="BB1323" s="234"/>
      <c r="BC1323" t="b">
        <v>0</v>
      </c>
      <c r="BD1323" s="234" t="s">
        <v>15071</v>
      </c>
      <c r="BE1323" s="234" t="s">
        <v>7026</v>
      </c>
      <c r="BF1323" s="234" t="s">
        <v>7027</v>
      </c>
      <c r="BG1323" s="234" t="s">
        <v>7010</v>
      </c>
      <c r="BH1323" s="234" t="s">
        <v>55</v>
      </c>
      <c r="BI1323" s="243">
        <v>44573.408414351848</v>
      </c>
      <c r="BJ1323" s="234" t="s">
        <v>442</v>
      </c>
      <c r="BK1323" s="234" t="s">
        <v>451</v>
      </c>
      <c r="BL1323" s="234" t="s">
        <v>451</v>
      </c>
      <c r="BM1323" s="234" t="s">
        <v>451</v>
      </c>
      <c r="BN1323" s="241"/>
      <c r="BO1323" t="b">
        <v>0</v>
      </c>
      <c r="BP1323" t="b">
        <v>0</v>
      </c>
      <c r="BQ1323" t="b">
        <v>0</v>
      </c>
      <c r="BR1323" s="241"/>
      <c r="BS1323" s="241"/>
      <c r="BT1323" s="234" t="s">
        <v>7012</v>
      </c>
      <c r="BU1323" t="b">
        <v>0</v>
      </c>
      <c r="BV1323" s="103"/>
      <c r="BW1323" s="235" t="s">
        <v>15072</v>
      </c>
      <c r="BX1323" s="234" t="s">
        <v>15070</v>
      </c>
      <c r="BY1323" s="234" t="s">
        <v>56</v>
      </c>
      <c r="BZ1323" s="234" t="s">
        <v>7014</v>
      </c>
    </row>
    <row r="1324" spans="1:78" x14ac:dyDescent="0.25">
      <c r="A1324" s="5">
        <v>872</v>
      </c>
      <c r="B1324" s="234" t="s">
        <v>15073</v>
      </c>
      <c r="C1324" s="234" t="s">
        <v>15074</v>
      </c>
      <c r="D1324" s="234" t="s">
        <v>10991</v>
      </c>
      <c r="E1324" s="234" t="s">
        <v>10991</v>
      </c>
      <c r="F1324" s="234" t="s">
        <v>7156</v>
      </c>
      <c r="G1324" s="234" t="s">
        <v>7279</v>
      </c>
      <c r="H1324" s="234" t="s">
        <v>6994</v>
      </c>
      <c r="I1324" s="242"/>
      <c r="J1324" s="242">
        <v>44141</v>
      </c>
      <c r="K1324" s="234" t="s">
        <v>7430</v>
      </c>
      <c r="L1324" s="242">
        <v>44148</v>
      </c>
      <c r="M1324" s="234" t="s">
        <v>6996</v>
      </c>
      <c r="N1324" s="234" t="s">
        <v>9118</v>
      </c>
      <c r="O1324" s="234" t="s">
        <v>11720</v>
      </c>
      <c r="P1324" s="234" t="s">
        <v>6999</v>
      </c>
      <c r="Q1324" s="234"/>
      <c r="R1324" s="234" t="s">
        <v>451</v>
      </c>
      <c r="S1324" t="b">
        <v>0</v>
      </c>
      <c r="T1324" s="242"/>
      <c r="U1324" s="103">
        <v>260</v>
      </c>
      <c r="V1324" s="234" t="s">
        <v>272</v>
      </c>
      <c r="W1324" s="103">
        <v>260</v>
      </c>
      <c r="X1324" s="234" t="s">
        <v>272</v>
      </c>
      <c r="Y1324" s="242"/>
      <c r="Z1324" s="242"/>
      <c r="AA1324" s="103"/>
      <c r="AB1324" s="234" t="s">
        <v>10994</v>
      </c>
      <c r="AC1324" s="243">
        <v>44253.471620370372</v>
      </c>
      <c r="AD1324" s="234" t="s">
        <v>12763</v>
      </c>
      <c r="AE1324" s="235" t="s">
        <v>15075</v>
      </c>
      <c r="AF1324" s="237"/>
      <c r="AG1324" s="234" t="s">
        <v>482</v>
      </c>
      <c r="AH1324" s="241"/>
      <c r="AI1324" t="b">
        <v>1</v>
      </c>
      <c r="AJ1324" t="b">
        <v>0</v>
      </c>
      <c r="AK1324" s="234"/>
      <c r="AL1324" s="103"/>
      <c r="AM1324" t="b">
        <v>0</v>
      </c>
      <c r="AN1324" s="234"/>
      <c r="AO1324" s="103"/>
      <c r="AP1324" s="241"/>
      <c r="AQ1324" s="241"/>
      <c r="AR1324" s="241"/>
      <c r="AS1324" s="241"/>
      <c r="AT1324" s="234" t="s">
        <v>7005</v>
      </c>
      <c r="AU1324" s="234" t="s">
        <v>7085</v>
      </c>
      <c r="AV1324" t="b">
        <v>0</v>
      </c>
      <c r="AW1324" t="b">
        <v>0</v>
      </c>
      <c r="AX1324" s="241"/>
      <c r="AY1324" s="241"/>
      <c r="AZ1324" s="234"/>
      <c r="BA1324" s="234"/>
      <c r="BB1324" s="234"/>
      <c r="BC1324" t="b">
        <v>0</v>
      </c>
      <c r="BD1324" s="234" t="s">
        <v>7008</v>
      </c>
      <c r="BE1324" s="234" t="s">
        <v>7009</v>
      </c>
      <c r="BF1324" s="234" t="s">
        <v>10002</v>
      </c>
      <c r="BG1324" s="234" t="s">
        <v>7028</v>
      </c>
      <c r="BH1324" s="234" t="s">
        <v>55</v>
      </c>
      <c r="BI1324" s="243">
        <v>44573.408402777779</v>
      </c>
      <c r="BJ1324" s="234" t="s">
        <v>442</v>
      </c>
      <c r="BK1324" s="234" t="s">
        <v>451</v>
      </c>
      <c r="BL1324" s="234" t="s">
        <v>451</v>
      </c>
      <c r="BM1324" s="234" t="s">
        <v>451</v>
      </c>
      <c r="BN1324" s="241"/>
      <c r="BO1324" t="b">
        <v>0</v>
      </c>
      <c r="BP1324" t="b">
        <v>0</v>
      </c>
      <c r="BQ1324" t="b">
        <v>0</v>
      </c>
      <c r="BR1324" s="241"/>
      <c r="BS1324" s="241"/>
      <c r="BT1324" s="234" t="s">
        <v>7012</v>
      </c>
      <c r="BU1324" t="b">
        <v>0</v>
      </c>
      <c r="BV1324" s="103"/>
      <c r="BW1324" s="235" t="s">
        <v>15076</v>
      </c>
      <c r="BX1324" s="234" t="s">
        <v>15075</v>
      </c>
      <c r="BY1324" s="234" t="s">
        <v>56</v>
      </c>
      <c r="BZ1324" s="234" t="s">
        <v>7014</v>
      </c>
    </row>
    <row r="1325" spans="1:78" x14ac:dyDescent="0.25">
      <c r="A1325" s="5">
        <v>871</v>
      </c>
      <c r="B1325" s="234" t="s">
        <v>15077</v>
      </c>
      <c r="C1325" s="234" t="s">
        <v>15078</v>
      </c>
      <c r="D1325" s="234" t="s">
        <v>11071</v>
      </c>
      <c r="E1325" s="234" t="s">
        <v>11675</v>
      </c>
      <c r="F1325" s="234" t="s">
        <v>6993</v>
      </c>
      <c r="G1325" s="234" t="s">
        <v>7244</v>
      </c>
      <c r="H1325" s="234" t="s">
        <v>6994</v>
      </c>
      <c r="I1325" s="242"/>
      <c r="J1325" s="242">
        <v>44145</v>
      </c>
      <c r="K1325" s="234" t="s">
        <v>7430</v>
      </c>
      <c r="L1325" s="242">
        <v>44155</v>
      </c>
      <c r="M1325" s="234" t="s">
        <v>6996</v>
      </c>
      <c r="N1325" s="234" t="s">
        <v>11072</v>
      </c>
      <c r="O1325" s="234" t="s">
        <v>9585</v>
      </c>
      <c r="P1325" s="234" t="s">
        <v>6999</v>
      </c>
      <c r="Q1325" s="234"/>
      <c r="R1325" s="234" t="s">
        <v>451</v>
      </c>
      <c r="S1325" t="b">
        <v>0</v>
      </c>
      <c r="T1325" s="242"/>
      <c r="U1325" s="103">
        <v>90</v>
      </c>
      <c r="V1325" s="234" t="s">
        <v>272</v>
      </c>
      <c r="W1325" s="103">
        <v>90</v>
      </c>
      <c r="X1325" s="234" t="s">
        <v>272</v>
      </c>
      <c r="Y1325" s="242"/>
      <c r="Z1325" s="242"/>
      <c r="AA1325" s="103"/>
      <c r="AB1325" s="234" t="s">
        <v>11073</v>
      </c>
      <c r="AC1325" s="243">
        <v>44253.471562500003</v>
      </c>
      <c r="AD1325" s="234" t="s">
        <v>12763</v>
      </c>
      <c r="AE1325" s="235" t="s">
        <v>15079</v>
      </c>
      <c r="AF1325" s="237"/>
      <c r="AG1325" s="234" t="s">
        <v>482</v>
      </c>
      <c r="AH1325" s="241"/>
      <c r="AI1325" t="b">
        <v>1</v>
      </c>
      <c r="AJ1325" t="b">
        <v>0</v>
      </c>
      <c r="AK1325" s="234"/>
      <c r="AL1325" s="103"/>
      <c r="AM1325" t="b">
        <v>0</v>
      </c>
      <c r="AN1325" s="234"/>
      <c r="AO1325" s="103"/>
      <c r="AP1325" s="241"/>
      <c r="AQ1325" s="241"/>
      <c r="AR1325" s="241"/>
      <c r="AS1325" s="241"/>
      <c r="AT1325" s="234" t="s">
        <v>7005</v>
      </c>
      <c r="AU1325" s="234" t="s">
        <v>7085</v>
      </c>
      <c r="AV1325" t="b">
        <v>0</v>
      </c>
      <c r="AW1325" t="b">
        <v>0</v>
      </c>
      <c r="AX1325" s="241"/>
      <c r="AY1325" s="241"/>
      <c r="AZ1325" s="234"/>
      <c r="BA1325" s="234"/>
      <c r="BB1325" s="234"/>
      <c r="BC1325" t="b">
        <v>0</v>
      </c>
      <c r="BD1325" s="234" t="s">
        <v>7008</v>
      </c>
      <c r="BE1325" s="234" t="s">
        <v>7009</v>
      </c>
      <c r="BF1325" s="234" t="s">
        <v>7027</v>
      </c>
      <c r="BG1325" s="234" t="s">
        <v>8373</v>
      </c>
      <c r="BH1325" s="234" t="s">
        <v>55</v>
      </c>
      <c r="BI1325" s="243">
        <v>44573.409120370372</v>
      </c>
      <c r="BJ1325" s="234" t="s">
        <v>442</v>
      </c>
      <c r="BK1325" s="234" t="s">
        <v>451</v>
      </c>
      <c r="BL1325" s="234" t="s">
        <v>451</v>
      </c>
      <c r="BM1325" s="234" t="s">
        <v>451</v>
      </c>
      <c r="BN1325" s="241"/>
      <c r="BO1325" t="b">
        <v>0</v>
      </c>
      <c r="BP1325" t="b">
        <v>0</v>
      </c>
      <c r="BQ1325" t="b">
        <v>0</v>
      </c>
      <c r="BR1325" s="241"/>
      <c r="BS1325" s="241"/>
      <c r="BT1325" s="234" t="s">
        <v>7012</v>
      </c>
      <c r="BU1325" t="b">
        <v>0</v>
      </c>
      <c r="BV1325" s="103"/>
      <c r="BW1325" s="235" t="s">
        <v>15080</v>
      </c>
      <c r="BX1325" s="234" t="s">
        <v>15081</v>
      </c>
      <c r="BY1325" s="234" t="s">
        <v>56</v>
      </c>
      <c r="BZ1325" s="234" t="s">
        <v>7014</v>
      </c>
    </row>
    <row r="1326" spans="1:78" x14ac:dyDescent="0.25">
      <c r="A1326" s="5">
        <v>870</v>
      </c>
      <c r="B1326" s="234" t="s">
        <v>15082</v>
      </c>
      <c r="C1326" s="234" t="s">
        <v>15083</v>
      </c>
      <c r="D1326" s="234"/>
      <c r="E1326" s="234" t="s">
        <v>15084</v>
      </c>
      <c r="F1326" s="234" t="s">
        <v>7156</v>
      </c>
      <c r="G1326" s="234" t="s">
        <v>7018</v>
      </c>
      <c r="H1326" s="234" t="s">
        <v>7856</v>
      </c>
      <c r="I1326" s="242"/>
      <c r="J1326" s="242">
        <v>44144</v>
      </c>
      <c r="K1326" s="234" t="s">
        <v>7430</v>
      </c>
      <c r="L1326" s="242">
        <v>44147</v>
      </c>
      <c r="M1326" s="234" t="s">
        <v>7179</v>
      </c>
      <c r="N1326" s="234" t="s">
        <v>7430</v>
      </c>
      <c r="O1326" s="234" t="s">
        <v>15085</v>
      </c>
      <c r="P1326" s="234" t="s">
        <v>6999</v>
      </c>
      <c r="Q1326" s="234"/>
      <c r="R1326" s="234" t="s">
        <v>451</v>
      </c>
      <c r="S1326" t="b">
        <v>0</v>
      </c>
      <c r="T1326" s="242"/>
      <c r="U1326" s="103">
        <v>160</v>
      </c>
      <c r="V1326" s="234" t="s">
        <v>272</v>
      </c>
      <c r="W1326" s="103">
        <v>160</v>
      </c>
      <c r="X1326" s="234" t="s">
        <v>272</v>
      </c>
      <c r="Y1326" s="242"/>
      <c r="Z1326" s="242"/>
      <c r="AA1326" s="103"/>
      <c r="AB1326" s="234"/>
      <c r="AC1326" s="243">
        <v>44253.471516203703</v>
      </c>
      <c r="AD1326" s="234" t="s">
        <v>12763</v>
      </c>
      <c r="AE1326" s="235" t="s">
        <v>15086</v>
      </c>
      <c r="AF1326" s="237"/>
      <c r="AG1326" s="234" t="s">
        <v>482</v>
      </c>
      <c r="AH1326" s="241"/>
      <c r="AI1326" t="b">
        <v>1</v>
      </c>
      <c r="AJ1326" t="b">
        <v>0</v>
      </c>
      <c r="AK1326" s="234"/>
      <c r="AL1326" s="103"/>
      <c r="AM1326" t="b">
        <v>0</v>
      </c>
      <c r="AN1326" s="234"/>
      <c r="AO1326" s="103"/>
      <c r="AP1326" s="241"/>
      <c r="AQ1326" s="241"/>
      <c r="AR1326" s="241"/>
      <c r="AS1326" s="241"/>
      <c r="AT1326" s="234"/>
      <c r="AU1326" s="234" t="s">
        <v>7085</v>
      </c>
      <c r="AV1326" t="b">
        <v>0</v>
      </c>
      <c r="AW1326" t="b">
        <v>0</v>
      </c>
      <c r="AX1326" s="241"/>
      <c r="AY1326" s="241"/>
      <c r="AZ1326" s="234"/>
      <c r="BA1326" s="234"/>
      <c r="BB1326" s="234"/>
      <c r="BC1326" t="b">
        <v>1</v>
      </c>
      <c r="BD1326" s="234" t="s">
        <v>7186</v>
      </c>
      <c r="BE1326" s="234" t="s">
        <v>7026</v>
      </c>
      <c r="BF1326" s="234" t="s">
        <v>7027</v>
      </c>
      <c r="BG1326" s="234" t="s">
        <v>7028</v>
      </c>
      <c r="BH1326" s="234" t="s">
        <v>55</v>
      </c>
      <c r="BI1326" s="243">
        <v>44573.408402777779</v>
      </c>
      <c r="BJ1326" s="234" t="s">
        <v>442</v>
      </c>
      <c r="BK1326" s="234" t="s">
        <v>451</v>
      </c>
      <c r="BL1326" s="234" t="s">
        <v>451</v>
      </c>
      <c r="BM1326" s="234" t="s">
        <v>451</v>
      </c>
      <c r="BN1326" s="241"/>
      <c r="BO1326" t="b">
        <v>0</v>
      </c>
      <c r="BP1326" t="b">
        <v>0</v>
      </c>
      <c r="BQ1326" t="b">
        <v>0</v>
      </c>
      <c r="BR1326" s="241"/>
      <c r="BS1326" s="241"/>
      <c r="BT1326" s="234" t="s">
        <v>11632</v>
      </c>
      <c r="BU1326" t="b">
        <v>0</v>
      </c>
      <c r="BV1326" s="103"/>
      <c r="BW1326" s="235" t="s">
        <v>15087</v>
      </c>
      <c r="BX1326" s="234" t="s">
        <v>15086</v>
      </c>
      <c r="BY1326" s="234" t="s">
        <v>56</v>
      </c>
      <c r="BZ1326" s="234" t="s">
        <v>7014</v>
      </c>
    </row>
    <row r="1327" spans="1:78" x14ac:dyDescent="0.25">
      <c r="A1327" s="5">
        <v>869</v>
      </c>
      <c r="B1327" s="234" t="s">
        <v>15088</v>
      </c>
      <c r="C1327" s="234" t="s">
        <v>15089</v>
      </c>
      <c r="D1327" s="234" t="s">
        <v>12385</v>
      </c>
      <c r="E1327" s="234" t="s">
        <v>13116</v>
      </c>
      <c r="F1327" s="234" t="s">
        <v>6993</v>
      </c>
      <c r="G1327" s="234" t="s">
        <v>7825</v>
      </c>
      <c r="H1327" s="234" t="s">
        <v>7825</v>
      </c>
      <c r="I1327" s="242"/>
      <c r="J1327" s="242">
        <v>44144</v>
      </c>
      <c r="K1327" s="234" t="s">
        <v>7430</v>
      </c>
      <c r="L1327" s="242">
        <v>44156</v>
      </c>
      <c r="M1327" s="234" t="s">
        <v>7066</v>
      </c>
      <c r="N1327" s="234" t="s">
        <v>12387</v>
      </c>
      <c r="O1327" s="234" t="s">
        <v>11704</v>
      </c>
      <c r="P1327" s="234" t="s">
        <v>6999</v>
      </c>
      <c r="Q1327" s="234"/>
      <c r="R1327" s="234" t="s">
        <v>451</v>
      </c>
      <c r="S1327" t="b">
        <v>0</v>
      </c>
      <c r="T1327" s="242"/>
      <c r="U1327" s="103">
        <v>40</v>
      </c>
      <c r="V1327" s="234" t="s">
        <v>272</v>
      </c>
      <c r="W1327" s="103">
        <v>40</v>
      </c>
      <c r="X1327" s="234" t="s">
        <v>272</v>
      </c>
      <c r="Y1327" s="242"/>
      <c r="Z1327" s="242"/>
      <c r="AA1327" s="103"/>
      <c r="AB1327" s="234" t="s">
        <v>12388</v>
      </c>
      <c r="AC1327" s="243">
        <v>44253.471493055556</v>
      </c>
      <c r="AD1327" s="234" t="s">
        <v>12763</v>
      </c>
      <c r="AE1327" s="235" t="s">
        <v>15090</v>
      </c>
      <c r="AF1327" s="237"/>
      <c r="AG1327" s="234" t="s">
        <v>482</v>
      </c>
      <c r="AH1327" s="241"/>
      <c r="AI1327" t="b">
        <v>1</v>
      </c>
      <c r="AJ1327" t="b">
        <v>0</v>
      </c>
      <c r="AK1327" s="234"/>
      <c r="AL1327" s="103"/>
      <c r="AM1327" t="b">
        <v>0</v>
      </c>
      <c r="AN1327" s="234"/>
      <c r="AO1327" s="103"/>
      <c r="AP1327" s="241"/>
      <c r="AQ1327" s="241"/>
      <c r="AR1327" s="241"/>
      <c r="AS1327" s="241"/>
      <c r="AT1327" s="234" t="s">
        <v>7005</v>
      </c>
      <c r="AU1327" s="234" t="s">
        <v>7085</v>
      </c>
      <c r="AV1327" t="b">
        <v>0</v>
      </c>
      <c r="AW1327" t="b">
        <v>0</v>
      </c>
      <c r="AX1327" s="241"/>
      <c r="AY1327" s="241"/>
      <c r="AZ1327" s="234"/>
      <c r="BA1327" s="234"/>
      <c r="BB1327" s="234"/>
      <c r="BC1327" t="b">
        <v>0</v>
      </c>
      <c r="BD1327" s="234" t="s">
        <v>7076</v>
      </c>
      <c r="BE1327" s="234" t="s">
        <v>7171</v>
      </c>
      <c r="BF1327" s="234" t="s">
        <v>7027</v>
      </c>
      <c r="BG1327" s="234" t="s">
        <v>7010</v>
      </c>
      <c r="BH1327" s="234" t="s">
        <v>55</v>
      </c>
      <c r="BI1327" s="243">
        <v>44573.408564814818</v>
      </c>
      <c r="BJ1327" s="234" t="s">
        <v>442</v>
      </c>
      <c r="BK1327" s="234" t="s">
        <v>451</v>
      </c>
      <c r="BL1327" s="234" t="s">
        <v>451</v>
      </c>
      <c r="BM1327" s="234" t="s">
        <v>451</v>
      </c>
      <c r="BN1327" s="241"/>
      <c r="BO1327" t="b">
        <v>0</v>
      </c>
      <c r="BP1327" t="b">
        <v>0</v>
      </c>
      <c r="BQ1327" t="b">
        <v>0</v>
      </c>
      <c r="BR1327" s="241"/>
      <c r="BS1327" s="241"/>
      <c r="BT1327" s="234" t="s">
        <v>7047</v>
      </c>
      <c r="BU1327" t="b">
        <v>0</v>
      </c>
      <c r="BV1327" s="103"/>
      <c r="BW1327" s="235" t="s">
        <v>15091</v>
      </c>
      <c r="BX1327" s="234" t="s">
        <v>15090</v>
      </c>
      <c r="BY1327" s="234" t="s">
        <v>56</v>
      </c>
      <c r="BZ1327" s="234" t="s">
        <v>7014</v>
      </c>
    </row>
    <row r="1328" spans="1:78" x14ac:dyDescent="0.25">
      <c r="A1328" s="5">
        <v>868</v>
      </c>
      <c r="B1328" s="234" t="s">
        <v>15092</v>
      </c>
      <c r="C1328" s="234" t="s">
        <v>15093</v>
      </c>
      <c r="D1328" s="234" t="s">
        <v>11940</v>
      </c>
      <c r="E1328" s="234" t="s">
        <v>11941</v>
      </c>
      <c r="F1328" s="234" t="s">
        <v>7156</v>
      </c>
      <c r="G1328" s="234" t="s">
        <v>7856</v>
      </c>
      <c r="H1328" s="234" t="s">
        <v>7018</v>
      </c>
      <c r="I1328" s="242"/>
      <c r="J1328" s="242">
        <v>44144</v>
      </c>
      <c r="K1328" s="234" t="s">
        <v>7430</v>
      </c>
      <c r="L1328" s="242">
        <v>44144</v>
      </c>
      <c r="M1328" s="234" t="s">
        <v>6996</v>
      </c>
      <c r="N1328" s="234" t="s">
        <v>12826</v>
      </c>
      <c r="O1328" s="234" t="s">
        <v>7620</v>
      </c>
      <c r="P1328" s="234" t="s">
        <v>6999</v>
      </c>
      <c r="Q1328" s="234"/>
      <c r="R1328" s="234" t="s">
        <v>451</v>
      </c>
      <c r="S1328" t="b">
        <v>0</v>
      </c>
      <c r="T1328" s="242"/>
      <c r="U1328" s="103">
        <v>2</v>
      </c>
      <c r="V1328" s="234" t="s">
        <v>272</v>
      </c>
      <c r="W1328" s="103">
        <v>2</v>
      </c>
      <c r="X1328" s="234" t="s">
        <v>272</v>
      </c>
      <c r="Y1328" s="242"/>
      <c r="Z1328" s="242"/>
      <c r="AA1328" s="103"/>
      <c r="AB1328" s="234"/>
      <c r="AC1328" s="243">
        <v>44253.471458333333</v>
      </c>
      <c r="AD1328" s="234" t="s">
        <v>12763</v>
      </c>
      <c r="AE1328" s="235" t="s">
        <v>15094</v>
      </c>
      <c r="AF1328" s="237"/>
      <c r="AG1328" s="234" t="s">
        <v>482</v>
      </c>
      <c r="AH1328" s="241"/>
      <c r="AI1328" t="b">
        <v>1</v>
      </c>
      <c r="AJ1328" t="b">
        <v>0</v>
      </c>
      <c r="AK1328" s="234"/>
      <c r="AL1328" s="103"/>
      <c r="AM1328" t="b">
        <v>0</v>
      </c>
      <c r="AN1328" s="234"/>
      <c r="AO1328" s="103"/>
      <c r="AP1328" s="241"/>
      <c r="AQ1328" s="241"/>
      <c r="AR1328" s="241"/>
      <c r="AS1328" s="241"/>
      <c r="AT1328" s="234" t="s">
        <v>7005</v>
      </c>
      <c r="AU1328" s="234" t="s">
        <v>7085</v>
      </c>
      <c r="AV1328" t="b">
        <v>0</v>
      </c>
      <c r="AW1328" t="b">
        <v>0</v>
      </c>
      <c r="AX1328" s="241"/>
      <c r="AY1328" s="241"/>
      <c r="AZ1328" s="234"/>
      <c r="BA1328" s="234"/>
      <c r="BB1328" s="234"/>
      <c r="BC1328" t="b">
        <v>0</v>
      </c>
      <c r="BD1328" s="234" t="s">
        <v>7008</v>
      </c>
      <c r="BE1328" s="234" t="s">
        <v>7026</v>
      </c>
      <c r="BF1328" s="234" t="s">
        <v>7027</v>
      </c>
      <c r="BG1328" s="234" t="s">
        <v>7010</v>
      </c>
      <c r="BH1328" s="234" t="s">
        <v>55</v>
      </c>
      <c r="BI1328" s="243">
        <v>44573.408564814818</v>
      </c>
      <c r="BJ1328" s="234" t="s">
        <v>442</v>
      </c>
      <c r="BK1328" s="234" t="s">
        <v>451</v>
      </c>
      <c r="BL1328" s="234" t="s">
        <v>451</v>
      </c>
      <c r="BM1328" s="234" t="s">
        <v>451</v>
      </c>
      <c r="BN1328" s="241"/>
      <c r="BO1328" t="b">
        <v>0</v>
      </c>
      <c r="BP1328" t="b">
        <v>0</v>
      </c>
      <c r="BQ1328" t="b">
        <v>0</v>
      </c>
      <c r="BR1328" s="241"/>
      <c r="BS1328" s="241"/>
      <c r="BT1328" s="234" t="s">
        <v>7012</v>
      </c>
      <c r="BU1328" t="b">
        <v>0</v>
      </c>
      <c r="BV1328" s="103"/>
      <c r="BW1328" s="235" t="s">
        <v>15095</v>
      </c>
      <c r="BX1328" s="234" t="s">
        <v>15094</v>
      </c>
      <c r="BY1328" s="234" t="s">
        <v>56</v>
      </c>
      <c r="BZ1328" s="234" t="s">
        <v>7014</v>
      </c>
    </row>
    <row r="1329" spans="1:78" x14ac:dyDescent="0.25">
      <c r="A1329" s="5">
        <v>867</v>
      </c>
      <c r="B1329" s="234" t="s">
        <v>15096</v>
      </c>
      <c r="C1329" s="234" t="s">
        <v>15097</v>
      </c>
      <c r="D1329" s="234"/>
      <c r="E1329" s="234" t="s">
        <v>15098</v>
      </c>
      <c r="F1329" s="234" t="s">
        <v>7156</v>
      </c>
      <c r="G1329" s="234" t="s">
        <v>7856</v>
      </c>
      <c r="H1329" s="234" t="s">
        <v>7018</v>
      </c>
      <c r="I1329" s="242"/>
      <c r="J1329" s="242">
        <v>44140</v>
      </c>
      <c r="K1329" s="234" t="s">
        <v>7430</v>
      </c>
      <c r="L1329" s="242">
        <v>44141</v>
      </c>
      <c r="M1329" s="234" t="s">
        <v>6996</v>
      </c>
      <c r="N1329" s="234" t="s">
        <v>12545</v>
      </c>
      <c r="O1329" s="234" t="s">
        <v>9664</v>
      </c>
      <c r="P1329" s="234" t="s">
        <v>6999</v>
      </c>
      <c r="Q1329" s="234"/>
      <c r="R1329" s="234" t="s">
        <v>451</v>
      </c>
      <c r="S1329" t="b">
        <v>0</v>
      </c>
      <c r="T1329" s="242"/>
      <c r="U1329" s="103">
        <v>4</v>
      </c>
      <c r="V1329" s="234" t="s">
        <v>272</v>
      </c>
      <c r="W1329" s="103">
        <v>4</v>
      </c>
      <c r="X1329" s="234" t="s">
        <v>272</v>
      </c>
      <c r="Y1329" s="242"/>
      <c r="Z1329" s="242"/>
      <c r="AA1329" s="103"/>
      <c r="AB1329" s="234"/>
      <c r="AC1329" s="243">
        <v>44253.47142361111</v>
      </c>
      <c r="AD1329" s="234" t="s">
        <v>12763</v>
      </c>
      <c r="AE1329" s="235" t="s">
        <v>15099</v>
      </c>
      <c r="AF1329" s="237"/>
      <c r="AG1329" s="234" t="s">
        <v>482</v>
      </c>
      <c r="AH1329" s="241"/>
      <c r="AI1329" t="b">
        <v>1</v>
      </c>
      <c r="AJ1329" t="b">
        <v>0</v>
      </c>
      <c r="AK1329" s="234"/>
      <c r="AL1329" s="103"/>
      <c r="AM1329" t="b">
        <v>0</v>
      </c>
      <c r="AN1329" s="234"/>
      <c r="AO1329" s="103"/>
      <c r="AP1329" s="241"/>
      <c r="AQ1329" s="241"/>
      <c r="AR1329" s="241"/>
      <c r="AS1329" s="241"/>
      <c r="AT1329" s="234"/>
      <c r="AU1329" s="234" t="s">
        <v>7085</v>
      </c>
      <c r="AV1329" t="b">
        <v>0</v>
      </c>
      <c r="AW1329" t="b">
        <v>0</v>
      </c>
      <c r="AX1329" s="241"/>
      <c r="AY1329" s="241"/>
      <c r="AZ1329" s="234"/>
      <c r="BA1329" s="234"/>
      <c r="BB1329" s="234"/>
      <c r="BC1329" t="b">
        <v>1</v>
      </c>
      <c r="BD1329" s="234" t="s">
        <v>7008</v>
      </c>
      <c r="BE1329" s="234" t="s">
        <v>7026</v>
      </c>
      <c r="BF1329" s="234" t="s">
        <v>7027</v>
      </c>
      <c r="BG1329" s="234" t="s">
        <v>7010</v>
      </c>
      <c r="BH1329" s="234" t="s">
        <v>55</v>
      </c>
      <c r="BI1329" s="243">
        <v>44573.408564814818</v>
      </c>
      <c r="BJ1329" s="234" t="s">
        <v>442</v>
      </c>
      <c r="BK1329" s="234" t="s">
        <v>451</v>
      </c>
      <c r="BL1329" s="234" t="s">
        <v>451</v>
      </c>
      <c r="BM1329" s="234" t="s">
        <v>451</v>
      </c>
      <c r="BN1329" s="241"/>
      <c r="BO1329" t="b">
        <v>0</v>
      </c>
      <c r="BP1329" t="b">
        <v>0</v>
      </c>
      <c r="BQ1329" t="b">
        <v>0</v>
      </c>
      <c r="BR1329" s="241"/>
      <c r="BS1329" s="241"/>
      <c r="BT1329" s="234" t="s">
        <v>7012</v>
      </c>
      <c r="BU1329" t="b">
        <v>0</v>
      </c>
      <c r="BV1329" s="103"/>
      <c r="BW1329" s="235" t="s">
        <v>15100</v>
      </c>
      <c r="BX1329" s="234" t="s">
        <v>15099</v>
      </c>
      <c r="BY1329" s="234" t="s">
        <v>56</v>
      </c>
      <c r="BZ1329" s="234" t="s">
        <v>7014</v>
      </c>
    </row>
    <row r="1330" spans="1:78" x14ac:dyDescent="0.25">
      <c r="A1330" s="5">
        <v>866</v>
      </c>
      <c r="B1330" s="234" t="s">
        <v>15101</v>
      </c>
      <c r="C1330" s="234" t="s">
        <v>15102</v>
      </c>
      <c r="D1330" s="234" t="s">
        <v>11666</v>
      </c>
      <c r="E1330" s="234" t="s">
        <v>11666</v>
      </c>
      <c r="F1330" s="234" t="s">
        <v>7156</v>
      </c>
      <c r="G1330" s="234" t="s">
        <v>7856</v>
      </c>
      <c r="H1330" s="234" t="s">
        <v>7018</v>
      </c>
      <c r="I1330" s="242"/>
      <c r="J1330" s="242">
        <v>44140</v>
      </c>
      <c r="K1330" s="234" t="s">
        <v>7430</v>
      </c>
      <c r="L1330" s="242">
        <v>44141</v>
      </c>
      <c r="M1330" s="234" t="s">
        <v>7066</v>
      </c>
      <c r="N1330" s="234" t="s">
        <v>11669</v>
      </c>
      <c r="O1330" s="234" t="s">
        <v>15103</v>
      </c>
      <c r="P1330" s="234" t="s">
        <v>6999</v>
      </c>
      <c r="Q1330" s="234"/>
      <c r="R1330" s="234" t="s">
        <v>451</v>
      </c>
      <c r="S1330" t="b">
        <v>0</v>
      </c>
      <c r="T1330" s="242"/>
      <c r="U1330" s="103">
        <v>5</v>
      </c>
      <c r="V1330" s="234" t="s">
        <v>272</v>
      </c>
      <c r="W1330" s="103">
        <v>5</v>
      </c>
      <c r="X1330" s="234" t="s">
        <v>272</v>
      </c>
      <c r="Y1330" s="242"/>
      <c r="Z1330" s="242"/>
      <c r="AA1330" s="103"/>
      <c r="AB1330" s="234" t="s">
        <v>11671</v>
      </c>
      <c r="AC1330" s="243">
        <v>44253.47142361111</v>
      </c>
      <c r="AD1330" s="234" t="s">
        <v>12763</v>
      </c>
      <c r="AE1330" s="235" t="s">
        <v>15104</v>
      </c>
      <c r="AF1330" s="237"/>
      <c r="AG1330" s="234" t="s">
        <v>482</v>
      </c>
      <c r="AH1330" s="241"/>
      <c r="AI1330" t="b">
        <v>1</v>
      </c>
      <c r="AJ1330" t="b">
        <v>0</v>
      </c>
      <c r="AK1330" s="234"/>
      <c r="AL1330" s="103"/>
      <c r="AM1330" t="b">
        <v>0</v>
      </c>
      <c r="AN1330" s="234"/>
      <c r="AO1330" s="103"/>
      <c r="AP1330" s="241"/>
      <c r="AQ1330" s="241"/>
      <c r="AR1330" s="241"/>
      <c r="AS1330" s="241"/>
      <c r="AT1330" s="234" t="s">
        <v>7005</v>
      </c>
      <c r="AU1330" s="234" t="s">
        <v>7085</v>
      </c>
      <c r="AV1330" t="b">
        <v>0</v>
      </c>
      <c r="AW1330" t="b">
        <v>0</v>
      </c>
      <c r="AX1330" s="241"/>
      <c r="AY1330" s="241"/>
      <c r="AZ1330" s="234"/>
      <c r="BA1330" s="234"/>
      <c r="BB1330" s="234"/>
      <c r="BC1330" t="b">
        <v>0</v>
      </c>
      <c r="BD1330" s="234" t="s">
        <v>7076</v>
      </c>
      <c r="BE1330" s="234" t="s">
        <v>7026</v>
      </c>
      <c r="BF1330" s="234" t="s">
        <v>7027</v>
      </c>
      <c r="BG1330" s="234" t="s">
        <v>7010</v>
      </c>
      <c r="BH1330" s="234" t="s">
        <v>55</v>
      </c>
      <c r="BI1330" s="243">
        <v>44573.408564814818</v>
      </c>
      <c r="BJ1330" s="234" t="s">
        <v>442</v>
      </c>
      <c r="BK1330" s="234" t="s">
        <v>451</v>
      </c>
      <c r="BL1330" s="234" t="s">
        <v>451</v>
      </c>
      <c r="BM1330" s="234" t="s">
        <v>451</v>
      </c>
      <c r="BN1330" s="241"/>
      <c r="BO1330" t="b">
        <v>0</v>
      </c>
      <c r="BP1330" t="b">
        <v>0</v>
      </c>
      <c r="BQ1330" t="b">
        <v>0</v>
      </c>
      <c r="BR1330" s="241"/>
      <c r="BS1330" s="241"/>
      <c r="BT1330" s="234" t="s">
        <v>7012</v>
      </c>
      <c r="BU1330" t="b">
        <v>0</v>
      </c>
      <c r="BV1330" s="103"/>
      <c r="BW1330" s="235" t="s">
        <v>15105</v>
      </c>
      <c r="BX1330" s="234" t="s">
        <v>15104</v>
      </c>
      <c r="BY1330" s="234" t="s">
        <v>56</v>
      </c>
      <c r="BZ1330" s="234" t="s">
        <v>7014</v>
      </c>
    </row>
    <row r="1331" spans="1:78" x14ac:dyDescent="0.25">
      <c r="A1331" s="5">
        <v>865</v>
      </c>
      <c r="B1331" s="234" t="s">
        <v>15106</v>
      </c>
      <c r="C1331" s="234" t="s">
        <v>15107</v>
      </c>
      <c r="D1331" s="234" t="s">
        <v>11559</v>
      </c>
      <c r="E1331" s="234" t="s">
        <v>10721</v>
      </c>
      <c r="F1331" s="234" t="s">
        <v>7156</v>
      </c>
      <c r="G1331" s="234" t="s">
        <v>7856</v>
      </c>
      <c r="H1331" s="234" t="s">
        <v>7018</v>
      </c>
      <c r="I1331" s="242"/>
      <c r="J1331" s="242">
        <v>44141</v>
      </c>
      <c r="K1331" s="234" t="s">
        <v>7430</v>
      </c>
      <c r="L1331" s="242">
        <v>44141</v>
      </c>
      <c r="M1331" s="234" t="s">
        <v>6996</v>
      </c>
      <c r="N1331" s="234" t="s">
        <v>10656</v>
      </c>
      <c r="O1331" s="234" t="s">
        <v>10657</v>
      </c>
      <c r="P1331" s="234" t="s">
        <v>6999</v>
      </c>
      <c r="Q1331" s="234"/>
      <c r="R1331" s="234" t="s">
        <v>451</v>
      </c>
      <c r="S1331" t="b">
        <v>0</v>
      </c>
      <c r="T1331" s="242"/>
      <c r="U1331" s="103">
        <v>1</v>
      </c>
      <c r="V1331" s="234" t="s">
        <v>272</v>
      </c>
      <c r="W1331" s="103">
        <v>1</v>
      </c>
      <c r="X1331" s="234" t="s">
        <v>272</v>
      </c>
      <c r="Y1331" s="242"/>
      <c r="Z1331" s="242"/>
      <c r="AA1331" s="103"/>
      <c r="AB1331" s="234" t="s">
        <v>11561</v>
      </c>
      <c r="AC1331" s="243">
        <v>44253.471377314818</v>
      </c>
      <c r="AD1331" s="234" t="s">
        <v>12763</v>
      </c>
      <c r="AE1331" s="235" t="s">
        <v>15108</v>
      </c>
      <c r="AF1331" s="237"/>
      <c r="AG1331" s="234" t="s">
        <v>482</v>
      </c>
      <c r="AH1331" s="241"/>
      <c r="AI1331" t="b">
        <v>1</v>
      </c>
      <c r="AJ1331" t="b">
        <v>0</v>
      </c>
      <c r="AK1331" s="234"/>
      <c r="AL1331" s="103"/>
      <c r="AM1331" t="b">
        <v>0</v>
      </c>
      <c r="AN1331" s="234"/>
      <c r="AO1331" s="103"/>
      <c r="AP1331" s="241"/>
      <c r="AQ1331" s="241"/>
      <c r="AR1331" s="241"/>
      <c r="AS1331" s="241"/>
      <c r="AT1331" s="234" t="s">
        <v>7005</v>
      </c>
      <c r="AU1331" s="234" t="s">
        <v>7085</v>
      </c>
      <c r="AV1331" t="b">
        <v>0</v>
      </c>
      <c r="AW1331" t="b">
        <v>0</v>
      </c>
      <c r="AX1331" s="241"/>
      <c r="AY1331" s="241"/>
      <c r="AZ1331" s="234"/>
      <c r="BA1331" s="234"/>
      <c r="BB1331" s="234"/>
      <c r="BC1331" t="b">
        <v>0</v>
      </c>
      <c r="BD1331" s="234" t="s">
        <v>7008</v>
      </c>
      <c r="BE1331" s="234" t="s">
        <v>7026</v>
      </c>
      <c r="BF1331" s="234" t="s">
        <v>7027</v>
      </c>
      <c r="BG1331" s="234" t="s">
        <v>7010</v>
      </c>
      <c r="BH1331" s="234" t="s">
        <v>55</v>
      </c>
      <c r="BI1331" s="243">
        <v>44573.408553240741</v>
      </c>
      <c r="BJ1331" s="234" t="s">
        <v>442</v>
      </c>
      <c r="BK1331" s="234" t="s">
        <v>451</v>
      </c>
      <c r="BL1331" s="234" t="s">
        <v>451</v>
      </c>
      <c r="BM1331" s="234" t="s">
        <v>451</v>
      </c>
      <c r="BN1331" s="241"/>
      <c r="BO1331" t="b">
        <v>0</v>
      </c>
      <c r="BP1331" t="b">
        <v>0</v>
      </c>
      <c r="BQ1331" t="b">
        <v>0</v>
      </c>
      <c r="BR1331" s="241"/>
      <c r="BS1331" s="241"/>
      <c r="BT1331" s="234" t="s">
        <v>7012</v>
      </c>
      <c r="BU1331" t="b">
        <v>0</v>
      </c>
      <c r="BV1331" s="103"/>
      <c r="BW1331" s="235" t="s">
        <v>15109</v>
      </c>
      <c r="BX1331" s="234" t="s">
        <v>15108</v>
      </c>
      <c r="BY1331" s="234" t="s">
        <v>56</v>
      </c>
      <c r="BZ1331" s="234" t="s">
        <v>7014</v>
      </c>
    </row>
    <row r="1332" spans="1:78" x14ac:dyDescent="0.25">
      <c r="A1332" s="5">
        <v>864</v>
      </c>
      <c r="B1332" s="234" t="s">
        <v>15110</v>
      </c>
      <c r="C1332" s="234" t="s">
        <v>15111</v>
      </c>
      <c r="D1332" s="234" t="s">
        <v>11753</v>
      </c>
      <c r="E1332" s="234" t="s">
        <v>11754</v>
      </c>
      <c r="F1332" s="234" t="s">
        <v>7156</v>
      </c>
      <c r="G1332" s="234" t="s">
        <v>7856</v>
      </c>
      <c r="H1332" s="234" t="s">
        <v>7018</v>
      </c>
      <c r="I1332" s="242"/>
      <c r="J1332" s="242">
        <v>44141</v>
      </c>
      <c r="K1332" s="234" t="s">
        <v>7430</v>
      </c>
      <c r="L1332" s="242">
        <v>44141</v>
      </c>
      <c r="M1332" s="234" t="s">
        <v>7159</v>
      </c>
      <c r="N1332" s="234" t="s">
        <v>11756</v>
      </c>
      <c r="O1332" s="234" t="s">
        <v>11898</v>
      </c>
      <c r="P1332" s="234" t="s">
        <v>6999</v>
      </c>
      <c r="Q1332" s="234"/>
      <c r="R1332" s="234" t="s">
        <v>451</v>
      </c>
      <c r="S1332" t="b">
        <v>0</v>
      </c>
      <c r="T1332" s="242"/>
      <c r="U1332" s="103">
        <v>1</v>
      </c>
      <c r="V1332" s="234" t="s">
        <v>272</v>
      </c>
      <c r="W1332" s="103">
        <v>1</v>
      </c>
      <c r="X1332" s="234" t="s">
        <v>272</v>
      </c>
      <c r="Y1332" s="242"/>
      <c r="Z1332" s="242"/>
      <c r="AA1332" s="103"/>
      <c r="AB1332" s="234" t="s">
        <v>11758</v>
      </c>
      <c r="AC1332" s="243">
        <v>44253.471354166664</v>
      </c>
      <c r="AD1332" s="234" t="s">
        <v>12763</v>
      </c>
      <c r="AE1332" s="235" t="s">
        <v>15112</v>
      </c>
      <c r="AF1332" s="237"/>
      <c r="AG1332" s="234" t="s">
        <v>482</v>
      </c>
      <c r="AH1332" s="241"/>
      <c r="AI1332" t="b">
        <v>1</v>
      </c>
      <c r="AJ1332" t="b">
        <v>0</v>
      </c>
      <c r="AK1332" s="234"/>
      <c r="AL1332" s="103"/>
      <c r="AM1332" t="b">
        <v>0</v>
      </c>
      <c r="AN1332" s="234"/>
      <c r="AO1332" s="103"/>
      <c r="AP1332" s="241"/>
      <c r="AQ1332" s="241"/>
      <c r="AR1332" s="241"/>
      <c r="AS1332" s="241"/>
      <c r="AT1332" s="234" t="s">
        <v>7005</v>
      </c>
      <c r="AU1332" s="234" t="s">
        <v>7085</v>
      </c>
      <c r="AV1332" t="b">
        <v>0</v>
      </c>
      <c r="AW1332" t="b">
        <v>0</v>
      </c>
      <c r="AX1332" s="241"/>
      <c r="AY1332" s="241"/>
      <c r="AZ1332" s="234"/>
      <c r="BA1332" s="234"/>
      <c r="BB1332" s="234"/>
      <c r="BC1332" t="b">
        <v>0</v>
      </c>
      <c r="BD1332" s="234" t="s">
        <v>7170</v>
      </c>
      <c r="BE1332" s="234" t="s">
        <v>7026</v>
      </c>
      <c r="BF1332" s="234" t="s">
        <v>7027</v>
      </c>
      <c r="BG1332" s="234" t="s">
        <v>7010</v>
      </c>
      <c r="BH1332" s="234" t="s">
        <v>55</v>
      </c>
      <c r="BI1332" s="243">
        <v>44573.408553240741</v>
      </c>
      <c r="BJ1332" s="234" t="s">
        <v>442</v>
      </c>
      <c r="BK1332" s="234" t="s">
        <v>451</v>
      </c>
      <c r="BL1332" s="234" t="s">
        <v>451</v>
      </c>
      <c r="BM1332" s="234" t="s">
        <v>451</v>
      </c>
      <c r="BN1332" s="241"/>
      <c r="BO1332" t="b">
        <v>0</v>
      </c>
      <c r="BP1332" t="b">
        <v>0</v>
      </c>
      <c r="BQ1332" t="b">
        <v>0</v>
      </c>
      <c r="BR1332" s="241"/>
      <c r="BS1332" s="241"/>
      <c r="BT1332" s="234" t="s">
        <v>7012</v>
      </c>
      <c r="BU1332" t="b">
        <v>0</v>
      </c>
      <c r="BV1332" s="103"/>
      <c r="BW1332" s="235" t="s">
        <v>15113</v>
      </c>
      <c r="BX1332" s="234" t="s">
        <v>15112</v>
      </c>
      <c r="BY1332" s="234" t="s">
        <v>56</v>
      </c>
      <c r="BZ1332" s="234" t="s">
        <v>7014</v>
      </c>
    </row>
    <row r="1333" spans="1:78" x14ac:dyDescent="0.25">
      <c r="A1333" s="5">
        <v>863</v>
      </c>
      <c r="B1333" s="234" t="s">
        <v>15114</v>
      </c>
      <c r="C1333" s="234" t="s">
        <v>15115</v>
      </c>
      <c r="D1333" s="234"/>
      <c r="E1333" s="234" t="s">
        <v>13415</v>
      </c>
      <c r="F1333" s="234" t="s">
        <v>7156</v>
      </c>
      <c r="G1333" s="234" t="s">
        <v>7856</v>
      </c>
      <c r="H1333" s="234" t="s">
        <v>7018</v>
      </c>
      <c r="I1333" s="242"/>
      <c r="J1333" s="242">
        <v>44135</v>
      </c>
      <c r="K1333" s="234" t="s">
        <v>7430</v>
      </c>
      <c r="L1333" s="242">
        <v>44141</v>
      </c>
      <c r="M1333" s="234" t="s">
        <v>12558</v>
      </c>
      <c r="N1333" s="234" t="s">
        <v>7430</v>
      </c>
      <c r="O1333" s="234" t="s">
        <v>13416</v>
      </c>
      <c r="P1333" s="234" t="s">
        <v>6999</v>
      </c>
      <c r="Q1333" s="234"/>
      <c r="R1333" s="234" t="s">
        <v>451</v>
      </c>
      <c r="S1333" t="b">
        <v>0</v>
      </c>
      <c r="T1333" s="242"/>
      <c r="U1333" s="103">
        <v>1</v>
      </c>
      <c r="V1333" s="234" t="s">
        <v>272</v>
      </c>
      <c r="W1333" s="103">
        <v>1</v>
      </c>
      <c r="X1333" s="234" t="s">
        <v>272</v>
      </c>
      <c r="Y1333" s="242"/>
      <c r="Z1333" s="242"/>
      <c r="AA1333" s="103"/>
      <c r="AB1333" s="234"/>
      <c r="AC1333" s="243">
        <v>44253.471331018518</v>
      </c>
      <c r="AD1333" s="234" t="s">
        <v>12763</v>
      </c>
      <c r="AE1333" s="235" t="s">
        <v>15116</v>
      </c>
      <c r="AF1333" s="237"/>
      <c r="AG1333" s="234" t="s">
        <v>482</v>
      </c>
      <c r="AH1333" s="241"/>
      <c r="AI1333" t="b">
        <v>1</v>
      </c>
      <c r="AJ1333" t="b">
        <v>0</v>
      </c>
      <c r="AK1333" s="234"/>
      <c r="AL1333" s="103"/>
      <c r="AM1333" t="b">
        <v>0</v>
      </c>
      <c r="AN1333" s="234"/>
      <c r="AO1333" s="103"/>
      <c r="AP1333" s="241"/>
      <c r="AQ1333" s="241"/>
      <c r="AR1333" s="241"/>
      <c r="AS1333" s="241"/>
      <c r="AT1333" s="234"/>
      <c r="AU1333" s="234" t="s">
        <v>7085</v>
      </c>
      <c r="AV1333" t="b">
        <v>0</v>
      </c>
      <c r="AW1333" t="b">
        <v>0</v>
      </c>
      <c r="AX1333" s="241"/>
      <c r="AY1333" s="241"/>
      <c r="AZ1333" s="234"/>
      <c r="BA1333" s="234"/>
      <c r="BB1333" s="234"/>
      <c r="BC1333" t="b">
        <v>1</v>
      </c>
      <c r="BD1333" s="234" t="s">
        <v>12561</v>
      </c>
      <c r="BE1333" s="234" t="s">
        <v>7026</v>
      </c>
      <c r="BF1333" s="234" t="s">
        <v>7027</v>
      </c>
      <c r="BG1333" s="234" t="s">
        <v>7010</v>
      </c>
      <c r="BH1333" s="234" t="s">
        <v>55</v>
      </c>
      <c r="BI1333" s="243">
        <v>44573.408553240741</v>
      </c>
      <c r="BJ1333" s="234" t="s">
        <v>442</v>
      </c>
      <c r="BK1333" s="234" t="s">
        <v>451</v>
      </c>
      <c r="BL1333" s="234" t="s">
        <v>451</v>
      </c>
      <c r="BM1333" s="234" t="s">
        <v>451</v>
      </c>
      <c r="BN1333" s="241"/>
      <c r="BO1333" t="b">
        <v>0</v>
      </c>
      <c r="BP1333" t="b">
        <v>0</v>
      </c>
      <c r="BQ1333" t="b">
        <v>0</v>
      </c>
      <c r="BR1333" s="241"/>
      <c r="BS1333" s="241"/>
      <c r="BT1333" s="234" t="s">
        <v>7012</v>
      </c>
      <c r="BU1333" t="b">
        <v>0</v>
      </c>
      <c r="BV1333" s="103"/>
      <c r="BW1333" s="235" t="s">
        <v>15117</v>
      </c>
      <c r="BX1333" s="234" t="s">
        <v>15116</v>
      </c>
      <c r="BY1333" s="234" t="s">
        <v>56</v>
      </c>
      <c r="BZ1333" s="234" t="s">
        <v>7014</v>
      </c>
    </row>
    <row r="1334" spans="1:78" x14ac:dyDescent="0.25">
      <c r="A1334" s="5">
        <v>862</v>
      </c>
      <c r="B1334" s="234" t="s">
        <v>15118</v>
      </c>
      <c r="C1334" s="234" t="s">
        <v>15119</v>
      </c>
      <c r="D1334" s="234"/>
      <c r="E1334" s="234" t="s">
        <v>15120</v>
      </c>
      <c r="F1334" s="234" t="s">
        <v>7156</v>
      </c>
      <c r="G1334" s="234" t="s">
        <v>7856</v>
      </c>
      <c r="H1334" s="234" t="s">
        <v>7018</v>
      </c>
      <c r="I1334" s="242"/>
      <c r="J1334" s="242">
        <v>44140</v>
      </c>
      <c r="K1334" s="234" t="s">
        <v>7430</v>
      </c>
      <c r="L1334" s="242">
        <v>44141</v>
      </c>
      <c r="M1334" s="234" t="s">
        <v>8448</v>
      </c>
      <c r="N1334" s="234" t="s">
        <v>7430</v>
      </c>
      <c r="O1334" s="234" t="s">
        <v>15121</v>
      </c>
      <c r="P1334" s="234" t="s">
        <v>6999</v>
      </c>
      <c r="Q1334" s="234"/>
      <c r="R1334" s="234" t="s">
        <v>451</v>
      </c>
      <c r="S1334" t="b">
        <v>0</v>
      </c>
      <c r="T1334" s="242"/>
      <c r="U1334" s="103">
        <v>10</v>
      </c>
      <c r="V1334" s="234" t="s">
        <v>272</v>
      </c>
      <c r="W1334" s="103">
        <v>10</v>
      </c>
      <c r="X1334" s="234" t="s">
        <v>272</v>
      </c>
      <c r="Y1334" s="242"/>
      <c r="Z1334" s="242"/>
      <c r="AA1334" s="103"/>
      <c r="AB1334" s="234"/>
      <c r="AC1334" s="243">
        <v>44253.471319444441</v>
      </c>
      <c r="AD1334" s="234" t="s">
        <v>12763</v>
      </c>
      <c r="AE1334" s="235" t="s">
        <v>15122</v>
      </c>
      <c r="AF1334" s="237"/>
      <c r="AG1334" s="234" t="s">
        <v>482</v>
      </c>
      <c r="AH1334" s="241"/>
      <c r="AI1334" t="b">
        <v>1</v>
      </c>
      <c r="AJ1334" t="b">
        <v>0</v>
      </c>
      <c r="AK1334" s="234"/>
      <c r="AL1334" s="103"/>
      <c r="AM1334" t="b">
        <v>0</v>
      </c>
      <c r="AN1334" s="234"/>
      <c r="AO1334" s="103"/>
      <c r="AP1334" s="241"/>
      <c r="AQ1334" s="241"/>
      <c r="AR1334" s="241"/>
      <c r="AS1334" s="241"/>
      <c r="AT1334" s="234"/>
      <c r="AU1334" s="234" t="s">
        <v>7085</v>
      </c>
      <c r="AV1334" t="b">
        <v>0</v>
      </c>
      <c r="AW1334" t="b">
        <v>0</v>
      </c>
      <c r="AX1334" s="241"/>
      <c r="AY1334" s="241"/>
      <c r="AZ1334" s="234"/>
      <c r="BA1334" s="234"/>
      <c r="BB1334" s="234"/>
      <c r="BC1334" t="b">
        <v>1</v>
      </c>
      <c r="BD1334" s="234" t="s">
        <v>8454</v>
      </c>
      <c r="BE1334" s="234" t="s">
        <v>7026</v>
      </c>
      <c r="BF1334" s="234" t="s">
        <v>7027</v>
      </c>
      <c r="BG1334" s="234" t="s">
        <v>7010</v>
      </c>
      <c r="BH1334" s="234" t="s">
        <v>55</v>
      </c>
      <c r="BI1334" s="243">
        <v>44573.408541666664</v>
      </c>
      <c r="BJ1334" s="234" t="s">
        <v>442</v>
      </c>
      <c r="BK1334" s="234" t="s">
        <v>451</v>
      </c>
      <c r="BL1334" s="234" t="s">
        <v>451</v>
      </c>
      <c r="BM1334" s="234" t="s">
        <v>451</v>
      </c>
      <c r="BN1334" s="241"/>
      <c r="BO1334" t="b">
        <v>0</v>
      </c>
      <c r="BP1334" t="b">
        <v>0</v>
      </c>
      <c r="BQ1334" t="b">
        <v>0</v>
      </c>
      <c r="BR1334" s="241"/>
      <c r="BS1334" s="241"/>
      <c r="BT1334" s="234" t="s">
        <v>7012</v>
      </c>
      <c r="BU1334" t="b">
        <v>0</v>
      </c>
      <c r="BV1334" s="103"/>
      <c r="BW1334" s="235" t="s">
        <v>15123</v>
      </c>
      <c r="BX1334" s="234" t="s">
        <v>15122</v>
      </c>
      <c r="BY1334" s="234" t="s">
        <v>56</v>
      </c>
      <c r="BZ1334" s="234" t="s">
        <v>7014</v>
      </c>
    </row>
    <row r="1335" spans="1:78" x14ac:dyDescent="0.25">
      <c r="A1335" s="5">
        <v>861</v>
      </c>
      <c r="B1335" s="234" t="s">
        <v>15124</v>
      </c>
      <c r="C1335" s="234" t="s">
        <v>15125</v>
      </c>
      <c r="D1335" s="234" t="s">
        <v>8621</v>
      </c>
      <c r="E1335" s="234" t="s">
        <v>8621</v>
      </c>
      <c r="F1335" s="234" t="s">
        <v>7156</v>
      </c>
      <c r="G1335" s="234" t="s">
        <v>7856</v>
      </c>
      <c r="H1335" s="234" t="s">
        <v>7018</v>
      </c>
      <c r="I1335" s="242"/>
      <c r="J1335" s="242">
        <v>44141</v>
      </c>
      <c r="K1335" s="234" t="s">
        <v>7430</v>
      </c>
      <c r="L1335" s="242">
        <v>44141</v>
      </c>
      <c r="M1335" s="234" t="s">
        <v>7264</v>
      </c>
      <c r="N1335" s="234" t="s">
        <v>8623</v>
      </c>
      <c r="O1335" s="234" t="s">
        <v>9134</v>
      </c>
      <c r="P1335" s="234" t="s">
        <v>6999</v>
      </c>
      <c r="Q1335" s="234"/>
      <c r="R1335" s="234" t="s">
        <v>451</v>
      </c>
      <c r="S1335" t="b">
        <v>0</v>
      </c>
      <c r="T1335" s="242"/>
      <c r="U1335" s="103">
        <v>5</v>
      </c>
      <c r="V1335" s="234" t="s">
        <v>272</v>
      </c>
      <c r="W1335" s="103">
        <v>1</v>
      </c>
      <c r="X1335" s="234" t="s">
        <v>272</v>
      </c>
      <c r="Y1335" s="242"/>
      <c r="Z1335" s="242"/>
      <c r="AA1335" s="103"/>
      <c r="AB1335" s="234" t="s">
        <v>8625</v>
      </c>
      <c r="AC1335" s="243">
        <v>44253.471296296295</v>
      </c>
      <c r="AD1335" s="234" t="s">
        <v>12763</v>
      </c>
      <c r="AE1335" s="235" t="s">
        <v>15126</v>
      </c>
      <c r="AF1335" s="237"/>
      <c r="AG1335" s="234" t="s">
        <v>482</v>
      </c>
      <c r="AH1335" s="241"/>
      <c r="AI1335" t="b">
        <v>1</v>
      </c>
      <c r="AJ1335" t="b">
        <v>0</v>
      </c>
      <c r="AK1335" s="234"/>
      <c r="AL1335" s="103"/>
      <c r="AM1335" t="b">
        <v>0</v>
      </c>
      <c r="AN1335" s="234"/>
      <c r="AO1335" s="103"/>
      <c r="AP1335" s="241"/>
      <c r="AQ1335" s="241"/>
      <c r="AR1335" s="241"/>
      <c r="AS1335" s="241"/>
      <c r="AT1335" s="234" t="s">
        <v>7005</v>
      </c>
      <c r="AU1335" s="234" t="s">
        <v>7085</v>
      </c>
      <c r="AV1335" t="b">
        <v>0</v>
      </c>
      <c r="AW1335" t="b">
        <v>0</v>
      </c>
      <c r="AX1335" s="241"/>
      <c r="AY1335" s="241"/>
      <c r="AZ1335" s="234"/>
      <c r="BA1335" s="234"/>
      <c r="BB1335" s="234"/>
      <c r="BC1335" t="b">
        <v>0</v>
      </c>
      <c r="BD1335" s="234" t="s">
        <v>7270</v>
      </c>
      <c r="BE1335" s="234" t="s">
        <v>7026</v>
      </c>
      <c r="BF1335" s="234" t="s">
        <v>7027</v>
      </c>
      <c r="BG1335" s="234" t="s">
        <v>7010</v>
      </c>
      <c r="BH1335" s="234" t="s">
        <v>55</v>
      </c>
      <c r="BI1335" s="243">
        <v>44573.408541666664</v>
      </c>
      <c r="BJ1335" s="234" t="s">
        <v>442</v>
      </c>
      <c r="BK1335" s="234" t="s">
        <v>451</v>
      </c>
      <c r="BL1335" s="234" t="s">
        <v>451</v>
      </c>
      <c r="BM1335" s="234" t="s">
        <v>451</v>
      </c>
      <c r="BN1335" s="241"/>
      <c r="BO1335" t="b">
        <v>0</v>
      </c>
      <c r="BP1335" t="b">
        <v>0</v>
      </c>
      <c r="BQ1335" t="b">
        <v>0</v>
      </c>
      <c r="BR1335" s="241"/>
      <c r="BS1335" s="241"/>
      <c r="BT1335" s="234" t="s">
        <v>7012</v>
      </c>
      <c r="BU1335" t="b">
        <v>0</v>
      </c>
      <c r="BV1335" s="103"/>
      <c r="BW1335" s="235" t="s">
        <v>15127</v>
      </c>
      <c r="BX1335" s="234" t="s">
        <v>15126</v>
      </c>
      <c r="BY1335" s="234" t="s">
        <v>56</v>
      </c>
      <c r="BZ1335" s="234" t="s">
        <v>7014</v>
      </c>
    </row>
    <row r="1336" spans="1:78" x14ac:dyDescent="0.25">
      <c r="A1336" s="5">
        <v>860</v>
      </c>
      <c r="B1336" s="234" t="s">
        <v>15128</v>
      </c>
      <c r="C1336" s="234" t="s">
        <v>15129</v>
      </c>
      <c r="D1336" s="234" t="s">
        <v>11940</v>
      </c>
      <c r="E1336" s="234" t="s">
        <v>11941</v>
      </c>
      <c r="F1336" s="234" t="s">
        <v>7156</v>
      </c>
      <c r="G1336" s="234" t="s">
        <v>7856</v>
      </c>
      <c r="H1336" s="234" t="s">
        <v>7018</v>
      </c>
      <c r="I1336" s="242"/>
      <c r="J1336" s="242">
        <v>44133</v>
      </c>
      <c r="K1336" s="234" t="s">
        <v>7430</v>
      </c>
      <c r="L1336" s="242">
        <v>44141</v>
      </c>
      <c r="M1336" s="234" t="s">
        <v>6996</v>
      </c>
      <c r="N1336" s="234" t="s">
        <v>12826</v>
      </c>
      <c r="O1336" s="234" t="s">
        <v>7620</v>
      </c>
      <c r="P1336" s="234" t="s">
        <v>6999</v>
      </c>
      <c r="Q1336" s="234"/>
      <c r="R1336" s="234" t="s">
        <v>451</v>
      </c>
      <c r="S1336" t="b">
        <v>0</v>
      </c>
      <c r="T1336" s="242"/>
      <c r="U1336" s="103">
        <v>3</v>
      </c>
      <c r="V1336" s="234" t="s">
        <v>272</v>
      </c>
      <c r="W1336" s="103">
        <v>3</v>
      </c>
      <c r="X1336" s="234" t="s">
        <v>272</v>
      </c>
      <c r="Y1336" s="242"/>
      <c r="Z1336" s="242"/>
      <c r="AA1336" s="103"/>
      <c r="AB1336" s="234"/>
      <c r="AC1336" s="243">
        <v>44253.471261574072</v>
      </c>
      <c r="AD1336" s="234" t="s">
        <v>12763</v>
      </c>
      <c r="AE1336" s="235" t="s">
        <v>15130</v>
      </c>
      <c r="AF1336" s="237"/>
      <c r="AG1336" s="234" t="s">
        <v>482</v>
      </c>
      <c r="AH1336" s="241"/>
      <c r="AI1336" t="b">
        <v>1</v>
      </c>
      <c r="AJ1336" t="b">
        <v>0</v>
      </c>
      <c r="AK1336" s="234"/>
      <c r="AL1336" s="103"/>
      <c r="AM1336" t="b">
        <v>0</v>
      </c>
      <c r="AN1336" s="234"/>
      <c r="AO1336" s="103"/>
      <c r="AP1336" s="241"/>
      <c r="AQ1336" s="241"/>
      <c r="AR1336" s="241"/>
      <c r="AS1336" s="241"/>
      <c r="AT1336" s="234" t="s">
        <v>7005</v>
      </c>
      <c r="AU1336" s="234" t="s">
        <v>7085</v>
      </c>
      <c r="AV1336" t="b">
        <v>0</v>
      </c>
      <c r="AW1336" t="b">
        <v>0</v>
      </c>
      <c r="AX1336" s="241"/>
      <c r="AY1336" s="241"/>
      <c r="AZ1336" s="234"/>
      <c r="BA1336" s="234"/>
      <c r="BB1336" s="234"/>
      <c r="BC1336" t="b">
        <v>0</v>
      </c>
      <c r="BD1336" s="234" t="s">
        <v>7008</v>
      </c>
      <c r="BE1336" s="234" t="s">
        <v>7026</v>
      </c>
      <c r="BF1336" s="234" t="s">
        <v>7027</v>
      </c>
      <c r="BG1336" s="234" t="s">
        <v>7010</v>
      </c>
      <c r="BH1336" s="234" t="s">
        <v>55</v>
      </c>
      <c r="BI1336" s="243">
        <v>44573.408541666664</v>
      </c>
      <c r="BJ1336" s="234" t="s">
        <v>442</v>
      </c>
      <c r="BK1336" s="234" t="s">
        <v>451</v>
      </c>
      <c r="BL1336" s="234" t="s">
        <v>451</v>
      </c>
      <c r="BM1336" s="234" t="s">
        <v>451</v>
      </c>
      <c r="BN1336" s="241"/>
      <c r="BO1336" t="b">
        <v>0</v>
      </c>
      <c r="BP1336" t="b">
        <v>0</v>
      </c>
      <c r="BQ1336" t="b">
        <v>0</v>
      </c>
      <c r="BR1336" s="241"/>
      <c r="BS1336" s="241"/>
      <c r="BT1336" s="234" t="s">
        <v>7012</v>
      </c>
      <c r="BU1336" t="b">
        <v>0</v>
      </c>
      <c r="BV1336" s="103"/>
      <c r="BW1336" s="235" t="s">
        <v>15131</v>
      </c>
      <c r="BX1336" s="234" t="s">
        <v>15130</v>
      </c>
      <c r="BY1336" s="234" t="s">
        <v>56</v>
      </c>
      <c r="BZ1336" s="234" t="s">
        <v>7014</v>
      </c>
    </row>
    <row r="1337" spans="1:78" x14ac:dyDescent="0.25">
      <c r="A1337" s="5">
        <v>859</v>
      </c>
      <c r="B1337" s="234" t="s">
        <v>15132</v>
      </c>
      <c r="C1337" s="234" t="s">
        <v>15133</v>
      </c>
      <c r="D1337" s="234"/>
      <c r="E1337" s="234" t="s">
        <v>15134</v>
      </c>
      <c r="F1337" s="234" t="s">
        <v>7156</v>
      </c>
      <c r="G1337" s="234" t="s">
        <v>7856</v>
      </c>
      <c r="H1337" s="234" t="s">
        <v>7018</v>
      </c>
      <c r="I1337" s="242"/>
      <c r="J1337" s="242">
        <v>44119</v>
      </c>
      <c r="K1337" s="234" t="s">
        <v>7430</v>
      </c>
      <c r="L1337" s="242">
        <v>44126</v>
      </c>
      <c r="M1337" s="234" t="s">
        <v>6996</v>
      </c>
      <c r="N1337" s="234" t="s">
        <v>7430</v>
      </c>
      <c r="O1337" s="234" t="s">
        <v>15135</v>
      </c>
      <c r="P1337" s="234" t="s">
        <v>6999</v>
      </c>
      <c r="Q1337" s="234"/>
      <c r="R1337" s="234" t="s">
        <v>451</v>
      </c>
      <c r="S1337" t="b">
        <v>0</v>
      </c>
      <c r="T1337" s="242"/>
      <c r="U1337" s="103">
        <v>10</v>
      </c>
      <c r="V1337" s="234" t="s">
        <v>272</v>
      </c>
      <c r="W1337" s="103">
        <v>10</v>
      </c>
      <c r="X1337" s="234" t="s">
        <v>272</v>
      </c>
      <c r="Y1337" s="242"/>
      <c r="Z1337" s="242"/>
      <c r="AA1337" s="103"/>
      <c r="AB1337" s="234"/>
      <c r="AC1337" s="243">
        <v>44253.471238425926</v>
      </c>
      <c r="AD1337" s="234" t="s">
        <v>12763</v>
      </c>
      <c r="AE1337" s="235" t="s">
        <v>15136</v>
      </c>
      <c r="AF1337" s="237"/>
      <c r="AG1337" s="234" t="s">
        <v>482</v>
      </c>
      <c r="AH1337" s="241"/>
      <c r="AI1337" t="b">
        <v>1</v>
      </c>
      <c r="AJ1337" t="b">
        <v>0</v>
      </c>
      <c r="AK1337" s="234"/>
      <c r="AL1337" s="103"/>
      <c r="AM1337" t="b">
        <v>0</v>
      </c>
      <c r="AN1337" s="234"/>
      <c r="AO1337" s="103"/>
      <c r="AP1337" s="241"/>
      <c r="AQ1337" s="241"/>
      <c r="AR1337" s="241"/>
      <c r="AS1337" s="241"/>
      <c r="AT1337" s="234"/>
      <c r="AU1337" s="234" t="s">
        <v>7085</v>
      </c>
      <c r="AV1337" t="b">
        <v>0</v>
      </c>
      <c r="AW1337" t="b">
        <v>0</v>
      </c>
      <c r="AX1337" s="241"/>
      <c r="AY1337" s="241"/>
      <c r="AZ1337" s="234"/>
      <c r="BA1337" s="234"/>
      <c r="BB1337" s="234"/>
      <c r="BC1337" t="b">
        <v>1</v>
      </c>
      <c r="BD1337" s="234" t="s">
        <v>7008</v>
      </c>
      <c r="BE1337" s="234" t="s">
        <v>7026</v>
      </c>
      <c r="BF1337" s="234" t="s">
        <v>6972</v>
      </c>
      <c r="BG1337" s="234" t="s">
        <v>7010</v>
      </c>
      <c r="BH1337" s="234" t="s">
        <v>55</v>
      </c>
      <c r="BI1337" s="243">
        <v>44573.408530092594</v>
      </c>
      <c r="BJ1337" s="234" t="s">
        <v>442</v>
      </c>
      <c r="BK1337" s="234" t="s">
        <v>451</v>
      </c>
      <c r="BL1337" s="234" t="s">
        <v>451</v>
      </c>
      <c r="BM1337" s="234" t="s">
        <v>451</v>
      </c>
      <c r="BN1337" s="241"/>
      <c r="BO1337" t="b">
        <v>0</v>
      </c>
      <c r="BP1337" t="b">
        <v>0</v>
      </c>
      <c r="BQ1337" t="b">
        <v>0</v>
      </c>
      <c r="BR1337" s="241"/>
      <c r="BS1337" s="241"/>
      <c r="BT1337" s="234" t="s">
        <v>7012</v>
      </c>
      <c r="BU1337" t="b">
        <v>0</v>
      </c>
      <c r="BV1337" s="103"/>
      <c r="BW1337" s="235" t="s">
        <v>15137</v>
      </c>
      <c r="BX1337" s="234" t="s">
        <v>15136</v>
      </c>
      <c r="BY1337" s="234" t="s">
        <v>56</v>
      </c>
      <c r="BZ1337" s="234" t="s">
        <v>7014</v>
      </c>
    </row>
    <row r="1338" spans="1:78" x14ac:dyDescent="0.25">
      <c r="A1338" s="5">
        <v>858</v>
      </c>
      <c r="B1338" s="234" t="s">
        <v>15138</v>
      </c>
      <c r="C1338" s="234" t="s">
        <v>15139</v>
      </c>
      <c r="D1338" s="234" t="s">
        <v>10373</v>
      </c>
      <c r="E1338" s="234" t="s">
        <v>10374</v>
      </c>
      <c r="F1338" s="234" t="s">
        <v>6993</v>
      </c>
      <c r="G1338" s="234" t="s">
        <v>6994</v>
      </c>
      <c r="H1338" s="234" t="s">
        <v>6995</v>
      </c>
      <c r="I1338" s="242"/>
      <c r="J1338" s="242">
        <v>44141</v>
      </c>
      <c r="K1338" s="234" t="s">
        <v>7430</v>
      </c>
      <c r="L1338" s="242">
        <v>44145</v>
      </c>
      <c r="M1338" s="234" t="s">
        <v>9952</v>
      </c>
      <c r="N1338" s="234" t="s">
        <v>10376</v>
      </c>
      <c r="O1338" s="234" t="s">
        <v>15140</v>
      </c>
      <c r="P1338" s="234" t="s">
        <v>6999</v>
      </c>
      <c r="Q1338" s="234"/>
      <c r="R1338" s="234" t="s">
        <v>451</v>
      </c>
      <c r="S1338" t="b">
        <v>0</v>
      </c>
      <c r="T1338" s="242"/>
      <c r="U1338" s="103">
        <v>2</v>
      </c>
      <c r="V1338" s="234" t="s">
        <v>272</v>
      </c>
      <c r="W1338" s="103">
        <v>2</v>
      </c>
      <c r="X1338" s="234" t="s">
        <v>272</v>
      </c>
      <c r="Y1338" s="242"/>
      <c r="Z1338" s="242"/>
      <c r="AA1338" s="103"/>
      <c r="AB1338" s="234" t="s">
        <v>10378</v>
      </c>
      <c r="AC1338" s="243">
        <v>44253.471215277779</v>
      </c>
      <c r="AD1338" s="234" t="s">
        <v>12763</v>
      </c>
      <c r="AE1338" s="235" t="s">
        <v>15141</v>
      </c>
      <c r="AF1338" s="237"/>
      <c r="AG1338" s="234" t="s">
        <v>482</v>
      </c>
      <c r="AH1338" s="241"/>
      <c r="AI1338" t="b">
        <v>1</v>
      </c>
      <c r="AJ1338" t="b">
        <v>0</v>
      </c>
      <c r="AK1338" s="234"/>
      <c r="AL1338" s="103"/>
      <c r="AM1338" t="b">
        <v>0</v>
      </c>
      <c r="AN1338" s="234"/>
      <c r="AO1338" s="103"/>
      <c r="AP1338" s="241"/>
      <c r="AQ1338" s="241"/>
      <c r="AR1338" s="241"/>
      <c r="AS1338" s="241"/>
      <c r="AT1338" s="234" t="s">
        <v>7005</v>
      </c>
      <c r="AU1338" s="234" t="s">
        <v>7085</v>
      </c>
      <c r="AV1338" t="b">
        <v>0</v>
      </c>
      <c r="AW1338" t="b">
        <v>0</v>
      </c>
      <c r="AX1338" s="241"/>
      <c r="AY1338" s="241"/>
      <c r="AZ1338" s="234"/>
      <c r="BA1338" s="234"/>
      <c r="BB1338" s="234"/>
      <c r="BC1338" t="b">
        <v>0</v>
      </c>
      <c r="BD1338" s="234" t="s">
        <v>9959</v>
      </c>
      <c r="BE1338" s="234" t="s">
        <v>7009</v>
      </c>
      <c r="BF1338" s="234" t="s">
        <v>10002</v>
      </c>
      <c r="BG1338" s="234" t="s">
        <v>7028</v>
      </c>
      <c r="BH1338" s="234" t="s">
        <v>55</v>
      </c>
      <c r="BI1338" s="243">
        <v>44573.408530092594</v>
      </c>
      <c r="BJ1338" s="234" t="s">
        <v>442</v>
      </c>
      <c r="BK1338" s="234" t="s">
        <v>451</v>
      </c>
      <c r="BL1338" s="234" t="s">
        <v>451</v>
      </c>
      <c r="BM1338" s="234" t="s">
        <v>451</v>
      </c>
      <c r="BN1338" s="241"/>
      <c r="BO1338" t="b">
        <v>0</v>
      </c>
      <c r="BP1338" t="b">
        <v>0</v>
      </c>
      <c r="BQ1338" t="b">
        <v>0</v>
      </c>
      <c r="BR1338" s="241"/>
      <c r="BS1338" s="241"/>
      <c r="BT1338" s="234" t="s">
        <v>7012</v>
      </c>
      <c r="BU1338" t="b">
        <v>0</v>
      </c>
      <c r="BV1338" s="103"/>
      <c r="BW1338" s="235" t="s">
        <v>15142</v>
      </c>
      <c r="BX1338" s="234" t="s">
        <v>15141</v>
      </c>
      <c r="BY1338" s="234" t="s">
        <v>56</v>
      </c>
      <c r="BZ1338" s="234" t="s">
        <v>7014</v>
      </c>
    </row>
    <row r="1339" spans="1:78" x14ac:dyDescent="0.25">
      <c r="A1339" s="5">
        <v>857</v>
      </c>
      <c r="B1339" s="234" t="s">
        <v>15143</v>
      </c>
      <c r="C1339" s="234" t="s">
        <v>15144</v>
      </c>
      <c r="D1339" s="234" t="s">
        <v>7848</v>
      </c>
      <c r="E1339" s="234" t="s">
        <v>12661</v>
      </c>
      <c r="F1339" s="234" t="s">
        <v>7156</v>
      </c>
      <c r="G1339" s="234" t="s">
        <v>7018</v>
      </c>
      <c r="H1339" s="234" t="s">
        <v>7856</v>
      </c>
      <c r="I1339" s="242"/>
      <c r="J1339" s="242">
        <v>44141</v>
      </c>
      <c r="K1339" s="234" t="s">
        <v>7430</v>
      </c>
      <c r="L1339" s="242">
        <v>44145</v>
      </c>
      <c r="M1339" s="234" t="s">
        <v>6996</v>
      </c>
      <c r="N1339" s="234" t="s">
        <v>7204</v>
      </c>
      <c r="O1339" s="234" t="s">
        <v>15145</v>
      </c>
      <c r="P1339" s="234" t="s">
        <v>6999</v>
      </c>
      <c r="Q1339" s="234"/>
      <c r="R1339" s="234" t="s">
        <v>451</v>
      </c>
      <c r="S1339" t="b">
        <v>0</v>
      </c>
      <c r="T1339" s="242"/>
      <c r="U1339" s="103">
        <v>42</v>
      </c>
      <c r="V1339" s="234" t="s">
        <v>272</v>
      </c>
      <c r="W1339" s="103">
        <v>42</v>
      </c>
      <c r="X1339" s="234" t="s">
        <v>272</v>
      </c>
      <c r="Y1339" s="242"/>
      <c r="Z1339" s="242"/>
      <c r="AA1339" s="103"/>
      <c r="AB1339" s="234" t="s">
        <v>11805</v>
      </c>
      <c r="AC1339" s="243">
        <v>44253.471192129633</v>
      </c>
      <c r="AD1339" s="234" t="s">
        <v>12763</v>
      </c>
      <c r="AE1339" s="235" t="s">
        <v>15146</v>
      </c>
      <c r="AF1339" s="237"/>
      <c r="AG1339" s="234" t="s">
        <v>482</v>
      </c>
      <c r="AH1339" s="241"/>
      <c r="AI1339" t="b">
        <v>1</v>
      </c>
      <c r="AJ1339" t="b">
        <v>0</v>
      </c>
      <c r="AK1339" s="234"/>
      <c r="AL1339" s="103"/>
      <c r="AM1339" t="b">
        <v>0</v>
      </c>
      <c r="AN1339" s="234"/>
      <c r="AO1339" s="103"/>
      <c r="AP1339" s="241"/>
      <c r="AQ1339" s="241"/>
      <c r="AR1339" s="241"/>
      <c r="AS1339" s="241"/>
      <c r="AT1339" s="234" t="s">
        <v>7430</v>
      </c>
      <c r="AU1339" s="234" t="s">
        <v>7085</v>
      </c>
      <c r="AV1339" t="b">
        <v>0</v>
      </c>
      <c r="AW1339" t="b">
        <v>0</v>
      </c>
      <c r="AX1339" s="241"/>
      <c r="AY1339" s="241"/>
      <c r="AZ1339" s="234"/>
      <c r="BA1339" s="234"/>
      <c r="BB1339" s="234"/>
      <c r="BC1339" t="b">
        <v>0</v>
      </c>
      <c r="BD1339" s="234" t="s">
        <v>7008</v>
      </c>
      <c r="BE1339" s="234" t="s">
        <v>7026</v>
      </c>
      <c r="BF1339" s="234" t="s">
        <v>7027</v>
      </c>
      <c r="BG1339" s="234" t="s">
        <v>7028</v>
      </c>
      <c r="BH1339" s="234" t="s">
        <v>55</v>
      </c>
      <c r="BI1339" s="243">
        <v>44573.408530092594</v>
      </c>
      <c r="BJ1339" s="234" t="s">
        <v>442</v>
      </c>
      <c r="BK1339" s="234" t="s">
        <v>451</v>
      </c>
      <c r="BL1339" s="234" t="s">
        <v>451</v>
      </c>
      <c r="BM1339" s="234" t="s">
        <v>451</v>
      </c>
      <c r="BN1339" s="241"/>
      <c r="BO1339" t="b">
        <v>0</v>
      </c>
      <c r="BP1339" t="b">
        <v>0</v>
      </c>
      <c r="BQ1339" t="b">
        <v>0</v>
      </c>
      <c r="BR1339" s="241"/>
      <c r="BS1339" s="241"/>
      <c r="BT1339" s="234" t="s">
        <v>7012</v>
      </c>
      <c r="BU1339" t="b">
        <v>0</v>
      </c>
      <c r="BV1339" s="103"/>
      <c r="BW1339" s="235" t="s">
        <v>15147</v>
      </c>
      <c r="BX1339" s="234" t="s">
        <v>15146</v>
      </c>
      <c r="BY1339" s="234" t="s">
        <v>56</v>
      </c>
      <c r="BZ1339" s="234" t="s">
        <v>7014</v>
      </c>
    </row>
    <row r="1340" spans="1:78" x14ac:dyDescent="0.25">
      <c r="A1340" s="5">
        <v>856</v>
      </c>
      <c r="B1340" s="234" t="s">
        <v>15148</v>
      </c>
      <c r="C1340" s="234" t="s">
        <v>15149</v>
      </c>
      <c r="D1340" s="234"/>
      <c r="E1340" s="234" t="s">
        <v>15150</v>
      </c>
      <c r="F1340" s="234" t="s">
        <v>6993</v>
      </c>
      <c r="G1340" s="234" t="s">
        <v>6994</v>
      </c>
      <c r="H1340" s="234" t="s">
        <v>6995</v>
      </c>
      <c r="I1340" s="242"/>
      <c r="J1340" s="242">
        <v>44140</v>
      </c>
      <c r="K1340" s="234" t="s">
        <v>7430</v>
      </c>
      <c r="L1340" s="242">
        <v>44148</v>
      </c>
      <c r="M1340" s="234" t="s">
        <v>6996</v>
      </c>
      <c r="N1340" s="234" t="s">
        <v>7430</v>
      </c>
      <c r="O1340" s="234" t="s">
        <v>15151</v>
      </c>
      <c r="P1340" s="234" t="s">
        <v>6999</v>
      </c>
      <c r="Q1340" s="234"/>
      <c r="R1340" s="234" t="s">
        <v>451</v>
      </c>
      <c r="S1340" t="b">
        <v>0</v>
      </c>
      <c r="T1340" s="242"/>
      <c r="U1340" s="103">
        <v>1</v>
      </c>
      <c r="V1340" s="234" t="s">
        <v>272</v>
      </c>
      <c r="W1340" s="103">
        <v>2</v>
      </c>
      <c r="X1340" s="234" t="s">
        <v>272</v>
      </c>
      <c r="Y1340" s="242"/>
      <c r="Z1340" s="242"/>
      <c r="AA1340" s="103"/>
      <c r="AB1340" s="234"/>
      <c r="AC1340" s="243">
        <v>44253.471168981479</v>
      </c>
      <c r="AD1340" s="234" t="s">
        <v>12763</v>
      </c>
      <c r="AE1340" s="235" t="s">
        <v>15152</v>
      </c>
      <c r="AF1340" s="237"/>
      <c r="AG1340" s="234" t="s">
        <v>482</v>
      </c>
      <c r="AH1340" s="241"/>
      <c r="AI1340" t="b">
        <v>1</v>
      </c>
      <c r="AJ1340" t="b">
        <v>0</v>
      </c>
      <c r="AK1340" s="234"/>
      <c r="AL1340" s="103"/>
      <c r="AM1340" t="b">
        <v>0</v>
      </c>
      <c r="AN1340" s="234"/>
      <c r="AO1340" s="103"/>
      <c r="AP1340" s="241"/>
      <c r="AQ1340" s="241"/>
      <c r="AR1340" s="241"/>
      <c r="AS1340" s="241"/>
      <c r="AT1340" s="234"/>
      <c r="AU1340" s="234" t="s">
        <v>7085</v>
      </c>
      <c r="AV1340" t="b">
        <v>0</v>
      </c>
      <c r="AW1340" t="b">
        <v>0</v>
      </c>
      <c r="AX1340" s="241"/>
      <c r="AY1340" s="241"/>
      <c r="AZ1340" s="234"/>
      <c r="BA1340" s="234"/>
      <c r="BB1340" s="234"/>
      <c r="BC1340" t="b">
        <v>1</v>
      </c>
      <c r="BD1340" s="234" t="s">
        <v>7008</v>
      </c>
      <c r="BE1340" s="234" t="s">
        <v>7009</v>
      </c>
      <c r="BF1340" s="234" t="s">
        <v>6972</v>
      </c>
      <c r="BG1340" s="234" t="s">
        <v>7028</v>
      </c>
      <c r="BH1340" s="234" t="s">
        <v>55</v>
      </c>
      <c r="BI1340" s="243">
        <v>44573.408530092594</v>
      </c>
      <c r="BJ1340" s="234" t="s">
        <v>442</v>
      </c>
      <c r="BK1340" s="234" t="s">
        <v>451</v>
      </c>
      <c r="BL1340" s="234" t="s">
        <v>451</v>
      </c>
      <c r="BM1340" s="234" t="s">
        <v>451</v>
      </c>
      <c r="BN1340" s="241"/>
      <c r="BO1340" t="b">
        <v>0</v>
      </c>
      <c r="BP1340" t="b">
        <v>0</v>
      </c>
      <c r="BQ1340" t="b">
        <v>0</v>
      </c>
      <c r="BR1340" s="241"/>
      <c r="BS1340" s="241"/>
      <c r="BT1340" s="234" t="s">
        <v>7012</v>
      </c>
      <c r="BU1340" t="b">
        <v>0</v>
      </c>
      <c r="BV1340" s="103"/>
      <c r="BW1340" s="235" t="s">
        <v>15153</v>
      </c>
      <c r="BX1340" s="234" t="s">
        <v>15152</v>
      </c>
      <c r="BY1340" s="234" t="s">
        <v>56</v>
      </c>
      <c r="BZ1340" s="234" t="s">
        <v>7014</v>
      </c>
    </row>
    <row r="1341" spans="1:78" x14ac:dyDescent="0.25">
      <c r="A1341" s="5">
        <v>855</v>
      </c>
      <c r="B1341" s="234" t="s">
        <v>15154</v>
      </c>
      <c r="C1341" s="234" t="s">
        <v>15155</v>
      </c>
      <c r="D1341" s="234"/>
      <c r="E1341" s="234" t="s">
        <v>15156</v>
      </c>
      <c r="F1341" s="234" t="s">
        <v>2991</v>
      </c>
      <c r="G1341" s="234" t="s">
        <v>7034</v>
      </c>
      <c r="H1341" s="234" t="s">
        <v>7034</v>
      </c>
      <c r="I1341" s="242"/>
      <c r="J1341" s="242">
        <v>44138</v>
      </c>
      <c r="K1341" s="234" t="s">
        <v>7430</v>
      </c>
      <c r="L1341" s="242">
        <v>44148</v>
      </c>
      <c r="M1341" s="234" t="s">
        <v>9952</v>
      </c>
      <c r="N1341" s="234" t="s">
        <v>7430</v>
      </c>
      <c r="O1341" s="234" t="s">
        <v>15157</v>
      </c>
      <c r="P1341" s="234" t="s">
        <v>6999</v>
      </c>
      <c r="Q1341" s="234"/>
      <c r="R1341" s="234" t="s">
        <v>451</v>
      </c>
      <c r="S1341" t="b">
        <v>0</v>
      </c>
      <c r="T1341" s="242"/>
      <c r="U1341" s="103">
        <v>1200</v>
      </c>
      <c r="V1341" s="234" t="s">
        <v>272</v>
      </c>
      <c r="W1341" s="103">
        <v>10000</v>
      </c>
      <c r="X1341" s="234" t="s">
        <v>272</v>
      </c>
      <c r="Y1341" s="242"/>
      <c r="Z1341" s="242"/>
      <c r="AA1341" s="103"/>
      <c r="AB1341" s="234"/>
      <c r="AC1341" s="243">
        <v>44253.471145833333</v>
      </c>
      <c r="AD1341" s="234" t="s">
        <v>12763</v>
      </c>
      <c r="AE1341" s="235" t="s">
        <v>15158</v>
      </c>
      <c r="AF1341" s="237"/>
      <c r="AG1341" s="234" t="s">
        <v>482</v>
      </c>
      <c r="AH1341" s="241"/>
      <c r="AI1341" t="b">
        <v>1</v>
      </c>
      <c r="AJ1341" t="b">
        <v>0</v>
      </c>
      <c r="AK1341" s="234"/>
      <c r="AL1341" s="103"/>
      <c r="AM1341" t="b">
        <v>0</v>
      </c>
      <c r="AN1341" s="234"/>
      <c r="AO1341" s="103"/>
      <c r="AP1341" s="241"/>
      <c r="AQ1341" s="241"/>
      <c r="AR1341" s="241"/>
      <c r="AS1341" s="241"/>
      <c r="AT1341" s="234"/>
      <c r="AU1341" s="234" t="s">
        <v>7085</v>
      </c>
      <c r="AV1341" t="b">
        <v>0</v>
      </c>
      <c r="AW1341" t="b">
        <v>0</v>
      </c>
      <c r="AX1341" s="241"/>
      <c r="AY1341" s="241"/>
      <c r="AZ1341" s="234"/>
      <c r="BA1341" s="234"/>
      <c r="BB1341" s="234"/>
      <c r="BC1341" t="b">
        <v>1</v>
      </c>
      <c r="BD1341" s="234" t="s">
        <v>9959</v>
      </c>
      <c r="BE1341" s="234" t="s">
        <v>7045</v>
      </c>
      <c r="BF1341" s="234" t="s">
        <v>6972</v>
      </c>
      <c r="BG1341" s="234" t="s">
        <v>7028</v>
      </c>
      <c r="BH1341" s="234" t="s">
        <v>55</v>
      </c>
      <c r="BI1341" s="243">
        <v>44573.408518518518</v>
      </c>
      <c r="BJ1341" s="234" t="s">
        <v>442</v>
      </c>
      <c r="BK1341" s="234" t="s">
        <v>451</v>
      </c>
      <c r="BL1341" s="234" t="s">
        <v>451</v>
      </c>
      <c r="BM1341" s="234" t="s">
        <v>451</v>
      </c>
      <c r="BN1341" s="241"/>
      <c r="BO1341" t="b">
        <v>0</v>
      </c>
      <c r="BP1341" t="b">
        <v>0</v>
      </c>
      <c r="BQ1341" t="b">
        <v>0</v>
      </c>
      <c r="BR1341" s="241"/>
      <c r="BS1341" s="241"/>
      <c r="BT1341" s="234" t="s">
        <v>7047</v>
      </c>
      <c r="BU1341" t="b">
        <v>0</v>
      </c>
      <c r="BV1341" s="103"/>
      <c r="BW1341" s="235" t="s">
        <v>15159</v>
      </c>
      <c r="BX1341" s="234" t="s">
        <v>15158</v>
      </c>
      <c r="BY1341" s="234" t="s">
        <v>56</v>
      </c>
      <c r="BZ1341" s="234" t="s">
        <v>7014</v>
      </c>
    </row>
    <row r="1342" spans="1:78" x14ac:dyDescent="0.25">
      <c r="A1342" s="5">
        <v>854</v>
      </c>
      <c r="B1342" s="234" t="s">
        <v>15160</v>
      </c>
      <c r="C1342" s="234" t="s">
        <v>15161</v>
      </c>
      <c r="D1342" s="234" t="s">
        <v>15162</v>
      </c>
      <c r="E1342" s="234" t="s">
        <v>15163</v>
      </c>
      <c r="F1342" s="234" t="s">
        <v>6993</v>
      </c>
      <c r="G1342" s="234" t="s">
        <v>10694</v>
      </c>
      <c r="H1342" s="234" t="s">
        <v>8280</v>
      </c>
      <c r="I1342" s="242"/>
      <c r="J1342" s="242">
        <v>44141</v>
      </c>
      <c r="K1342" s="234" t="s">
        <v>7430</v>
      </c>
      <c r="L1342" s="242">
        <v>44144</v>
      </c>
      <c r="M1342" s="234" t="s">
        <v>6996</v>
      </c>
      <c r="N1342" s="234" t="s">
        <v>15164</v>
      </c>
      <c r="O1342" s="234" t="s">
        <v>15165</v>
      </c>
      <c r="P1342" s="234" t="s">
        <v>6999</v>
      </c>
      <c r="Q1342" s="234"/>
      <c r="R1342" s="234" t="s">
        <v>451</v>
      </c>
      <c r="S1342" t="b">
        <v>0</v>
      </c>
      <c r="T1342" s="242"/>
      <c r="U1342" s="103">
        <v>1</v>
      </c>
      <c r="V1342" s="234" t="s">
        <v>272</v>
      </c>
      <c r="W1342" s="103">
        <v>1</v>
      </c>
      <c r="X1342" s="234" t="s">
        <v>272</v>
      </c>
      <c r="Y1342" s="242"/>
      <c r="Z1342" s="242"/>
      <c r="AA1342" s="103"/>
      <c r="AB1342" s="234" t="s">
        <v>15166</v>
      </c>
      <c r="AC1342" s="243">
        <v>44253.47111111111</v>
      </c>
      <c r="AD1342" s="234" t="s">
        <v>12763</v>
      </c>
      <c r="AE1342" s="235" t="s">
        <v>15167</v>
      </c>
      <c r="AF1342" s="237"/>
      <c r="AG1342" s="234" t="s">
        <v>482</v>
      </c>
      <c r="AH1342" s="241"/>
      <c r="AI1342" t="b">
        <v>1</v>
      </c>
      <c r="AJ1342" t="b">
        <v>0</v>
      </c>
      <c r="AK1342" s="234"/>
      <c r="AL1342" s="103"/>
      <c r="AM1342" t="b">
        <v>0</v>
      </c>
      <c r="AN1342" s="234"/>
      <c r="AO1342" s="103"/>
      <c r="AP1342" s="241"/>
      <c r="AQ1342" s="241"/>
      <c r="AR1342" s="241"/>
      <c r="AS1342" s="241"/>
      <c r="AT1342" s="234" t="s">
        <v>7430</v>
      </c>
      <c r="AU1342" s="234" t="s">
        <v>7085</v>
      </c>
      <c r="AV1342" t="b">
        <v>0</v>
      </c>
      <c r="AW1342" t="b">
        <v>0</v>
      </c>
      <c r="AX1342" s="241"/>
      <c r="AY1342" s="241"/>
      <c r="AZ1342" s="234"/>
      <c r="BA1342" s="234"/>
      <c r="BB1342" s="234"/>
      <c r="BC1342" t="b">
        <v>0</v>
      </c>
      <c r="BD1342" s="234" t="s">
        <v>7008</v>
      </c>
      <c r="BE1342" s="234" t="s">
        <v>7208</v>
      </c>
      <c r="BF1342" s="234" t="s">
        <v>7027</v>
      </c>
      <c r="BG1342" s="234" t="s">
        <v>7028</v>
      </c>
      <c r="BH1342" s="234" t="s">
        <v>55</v>
      </c>
      <c r="BI1342" s="243">
        <v>44573.408518518518</v>
      </c>
      <c r="BJ1342" s="234" t="s">
        <v>442</v>
      </c>
      <c r="BK1342" s="234" t="s">
        <v>451</v>
      </c>
      <c r="BL1342" s="234" t="s">
        <v>451</v>
      </c>
      <c r="BM1342" s="234" t="s">
        <v>451</v>
      </c>
      <c r="BN1342" s="241"/>
      <c r="BO1342" t="b">
        <v>0</v>
      </c>
      <c r="BP1342" t="b">
        <v>0</v>
      </c>
      <c r="BQ1342" t="b">
        <v>0</v>
      </c>
      <c r="BR1342" s="241"/>
      <c r="BS1342" s="241"/>
      <c r="BT1342" s="234" t="s">
        <v>7012</v>
      </c>
      <c r="BU1342" t="b">
        <v>0</v>
      </c>
      <c r="BV1342" s="103"/>
      <c r="BW1342" s="235" t="s">
        <v>15168</v>
      </c>
      <c r="BX1342" s="234" t="s">
        <v>15167</v>
      </c>
      <c r="BY1342" s="234" t="s">
        <v>56</v>
      </c>
      <c r="BZ1342" s="234" t="s">
        <v>7014</v>
      </c>
    </row>
    <row r="1343" spans="1:78" x14ac:dyDescent="0.25">
      <c r="A1343" s="5">
        <v>853</v>
      </c>
      <c r="B1343" s="234" t="s">
        <v>15169</v>
      </c>
      <c r="C1343" s="234" t="s">
        <v>15170</v>
      </c>
      <c r="D1343" s="234" t="s">
        <v>9165</v>
      </c>
      <c r="E1343" s="234" t="s">
        <v>13466</v>
      </c>
      <c r="F1343" s="234" t="s">
        <v>7156</v>
      </c>
      <c r="G1343" s="234" t="s">
        <v>7017</v>
      </c>
      <c r="H1343" s="234" t="s">
        <v>7856</v>
      </c>
      <c r="I1343" s="242"/>
      <c r="J1343" s="242">
        <v>44140</v>
      </c>
      <c r="K1343" s="234" t="s">
        <v>7430</v>
      </c>
      <c r="L1343" s="242">
        <v>44140</v>
      </c>
      <c r="M1343" s="234" t="s">
        <v>6996</v>
      </c>
      <c r="N1343" s="234" t="s">
        <v>9167</v>
      </c>
      <c r="O1343" s="234" t="s">
        <v>9168</v>
      </c>
      <c r="P1343" s="234" t="s">
        <v>6999</v>
      </c>
      <c r="Q1343" s="234"/>
      <c r="R1343" s="234" t="s">
        <v>451</v>
      </c>
      <c r="S1343" t="b">
        <v>0</v>
      </c>
      <c r="T1343" s="242"/>
      <c r="U1343" s="103">
        <v>0</v>
      </c>
      <c r="V1343" s="234" t="s">
        <v>272</v>
      </c>
      <c r="W1343" s="103">
        <v>0</v>
      </c>
      <c r="X1343" s="234" t="s">
        <v>272</v>
      </c>
      <c r="Y1343" s="242"/>
      <c r="Z1343" s="242"/>
      <c r="AA1343" s="103"/>
      <c r="AB1343" s="234" t="s">
        <v>9169</v>
      </c>
      <c r="AC1343" s="243">
        <v>44253.471064814818</v>
      </c>
      <c r="AD1343" s="234" t="s">
        <v>12763</v>
      </c>
      <c r="AE1343" s="235" t="s">
        <v>15171</v>
      </c>
      <c r="AF1343" s="237"/>
      <c r="AG1343" s="234" t="s">
        <v>482</v>
      </c>
      <c r="AH1343" s="241"/>
      <c r="AI1343" t="b">
        <v>1</v>
      </c>
      <c r="AJ1343" t="b">
        <v>0</v>
      </c>
      <c r="AK1343" s="234"/>
      <c r="AL1343" s="103"/>
      <c r="AM1343" t="b">
        <v>0</v>
      </c>
      <c r="AN1343" s="234"/>
      <c r="AO1343" s="103"/>
      <c r="AP1343" s="241"/>
      <c r="AQ1343" s="241"/>
      <c r="AR1343" s="241"/>
      <c r="AS1343" s="241"/>
      <c r="AT1343" s="234" t="s">
        <v>7005</v>
      </c>
      <c r="AU1343" s="234" t="s">
        <v>7085</v>
      </c>
      <c r="AV1343" t="b">
        <v>0</v>
      </c>
      <c r="AW1343" t="b">
        <v>0</v>
      </c>
      <c r="AX1343" s="241"/>
      <c r="AY1343" s="241"/>
      <c r="AZ1343" s="234"/>
      <c r="BA1343" s="234"/>
      <c r="BB1343" s="234"/>
      <c r="BC1343" t="b">
        <v>0</v>
      </c>
      <c r="BD1343" s="234" t="s">
        <v>7008</v>
      </c>
      <c r="BE1343" s="234" t="s">
        <v>7026</v>
      </c>
      <c r="BF1343" s="234" t="s">
        <v>7027</v>
      </c>
      <c r="BG1343" s="234" t="s">
        <v>7010</v>
      </c>
      <c r="BH1343" s="234" t="s">
        <v>55</v>
      </c>
      <c r="BI1343" s="243">
        <v>44573.408518518518</v>
      </c>
      <c r="BJ1343" s="234" t="s">
        <v>442</v>
      </c>
      <c r="BK1343" s="234" t="s">
        <v>451</v>
      </c>
      <c r="BL1343" s="234" t="s">
        <v>451</v>
      </c>
      <c r="BM1343" s="234" t="s">
        <v>451</v>
      </c>
      <c r="BN1343" s="241"/>
      <c r="BO1343" t="b">
        <v>0</v>
      </c>
      <c r="BP1343" t="b">
        <v>0</v>
      </c>
      <c r="BQ1343" t="b">
        <v>0</v>
      </c>
      <c r="BR1343" s="241"/>
      <c r="BS1343" s="241"/>
      <c r="BT1343" s="234" t="s">
        <v>7012</v>
      </c>
      <c r="BU1343" t="b">
        <v>0</v>
      </c>
      <c r="BV1343" s="103"/>
      <c r="BW1343" s="235" t="s">
        <v>15172</v>
      </c>
      <c r="BX1343" s="234" t="s">
        <v>15171</v>
      </c>
      <c r="BY1343" s="234" t="s">
        <v>56</v>
      </c>
      <c r="BZ1343" s="234" t="s">
        <v>7014</v>
      </c>
    </row>
    <row r="1344" spans="1:78" x14ac:dyDescent="0.25">
      <c r="A1344" s="5">
        <v>852</v>
      </c>
      <c r="B1344" s="234" t="s">
        <v>15173</v>
      </c>
      <c r="C1344" s="234" t="s">
        <v>15174</v>
      </c>
      <c r="D1344" s="234" t="s">
        <v>15175</v>
      </c>
      <c r="E1344" s="234" t="s">
        <v>15175</v>
      </c>
      <c r="F1344" s="234" t="s">
        <v>6993</v>
      </c>
      <c r="G1344" s="234" t="s">
        <v>7315</v>
      </c>
      <c r="H1344" s="234" t="s">
        <v>6994</v>
      </c>
      <c r="I1344" s="242"/>
      <c r="J1344" s="242">
        <v>44140</v>
      </c>
      <c r="K1344" s="234" t="s">
        <v>7430</v>
      </c>
      <c r="L1344" s="242">
        <v>44140</v>
      </c>
      <c r="M1344" s="234" t="s">
        <v>6996</v>
      </c>
      <c r="N1344" s="234" t="s">
        <v>15176</v>
      </c>
      <c r="O1344" s="234" t="s">
        <v>15177</v>
      </c>
      <c r="P1344" s="234" t="s">
        <v>6999</v>
      </c>
      <c r="Q1344" s="234"/>
      <c r="R1344" s="234" t="s">
        <v>451</v>
      </c>
      <c r="S1344" t="b">
        <v>0</v>
      </c>
      <c r="T1344" s="242"/>
      <c r="U1344" s="103">
        <v>1</v>
      </c>
      <c r="V1344" s="234" t="s">
        <v>272</v>
      </c>
      <c r="W1344" s="103">
        <v>1</v>
      </c>
      <c r="X1344" s="234" t="s">
        <v>272</v>
      </c>
      <c r="Y1344" s="242"/>
      <c r="Z1344" s="242"/>
      <c r="AA1344" s="103"/>
      <c r="AB1344" s="234" t="s">
        <v>15178</v>
      </c>
      <c r="AC1344" s="243">
        <v>44253.471041666664</v>
      </c>
      <c r="AD1344" s="234" t="s">
        <v>12763</v>
      </c>
      <c r="AE1344" s="235" t="s">
        <v>15179</v>
      </c>
      <c r="AF1344" s="237"/>
      <c r="AG1344" s="234" t="s">
        <v>482</v>
      </c>
      <c r="AH1344" s="241"/>
      <c r="AI1344" t="b">
        <v>1</v>
      </c>
      <c r="AJ1344" t="b">
        <v>0</v>
      </c>
      <c r="AK1344" s="234"/>
      <c r="AL1344" s="103"/>
      <c r="AM1344" t="b">
        <v>0</v>
      </c>
      <c r="AN1344" s="234"/>
      <c r="AO1344" s="103"/>
      <c r="AP1344" s="241"/>
      <c r="AQ1344" s="241"/>
      <c r="AR1344" s="241"/>
      <c r="AS1344" s="241"/>
      <c r="AT1344" s="234"/>
      <c r="AU1344" s="234" t="s">
        <v>7085</v>
      </c>
      <c r="AV1344" t="b">
        <v>0</v>
      </c>
      <c r="AW1344" t="b">
        <v>0</v>
      </c>
      <c r="AX1344" s="241"/>
      <c r="AY1344" s="241"/>
      <c r="AZ1344" s="234"/>
      <c r="BA1344" s="234"/>
      <c r="BB1344" s="234"/>
      <c r="BC1344" t="b">
        <v>0</v>
      </c>
      <c r="BD1344" s="234" t="s">
        <v>7008</v>
      </c>
      <c r="BE1344" s="234" t="s">
        <v>7009</v>
      </c>
      <c r="BF1344" s="234" t="s">
        <v>7027</v>
      </c>
      <c r="BG1344" s="234" t="s">
        <v>8373</v>
      </c>
      <c r="BH1344" s="234" t="s">
        <v>55</v>
      </c>
      <c r="BI1344" s="243">
        <v>44573.408506944441</v>
      </c>
      <c r="BJ1344" s="234" t="s">
        <v>442</v>
      </c>
      <c r="BK1344" s="234" t="s">
        <v>451</v>
      </c>
      <c r="BL1344" s="234" t="s">
        <v>451</v>
      </c>
      <c r="BM1344" s="234" t="s">
        <v>451</v>
      </c>
      <c r="BN1344" s="241"/>
      <c r="BO1344" t="b">
        <v>0</v>
      </c>
      <c r="BP1344" t="b">
        <v>0</v>
      </c>
      <c r="BQ1344" t="b">
        <v>0</v>
      </c>
      <c r="BR1344" s="241"/>
      <c r="BS1344" s="241"/>
      <c r="BT1344" s="234" t="s">
        <v>7012</v>
      </c>
      <c r="BU1344" t="b">
        <v>0</v>
      </c>
      <c r="BV1344" s="103"/>
      <c r="BW1344" s="235" t="s">
        <v>15180</v>
      </c>
      <c r="BX1344" s="234" t="s">
        <v>15179</v>
      </c>
      <c r="BY1344" s="234" t="s">
        <v>56</v>
      </c>
      <c r="BZ1344" s="234" t="s">
        <v>7014</v>
      </c>
    </row>
    <row r="1345" spans="1:78" x14ac:dyDescent="0.25">
      <c r="A1345" s="5">
        <v>851</v>
      </c>
      <c r="B1345" s="234" t="s">
        <v>15181</v>
      </c>
      <c r="C1345" s="234" t="s">
        <v>15182</v>
      </c>
      <c r="D1345" s="234" t="s">
        <v>9267</v>
      </c>
      <c r="E1345" s="234" t="s">
        <v>9268</v>
      </c>
      <c r="F1345" s="234" t="s">
        <v>7156</v>
      </c>
      <c r="G1345" s="234" t="s">
        <v>10829</v>
      </c>
      <c r="H1345" s="234" t="s">
        <v>7856</v>
      </c>
      <c r="I1345" s="242"/>
      <c r="J1345" s="242">
        <v>44140</v>
      </c>
      <c r="K1345" s="234" t="s">
        <v>7430</v>
      </c>
      <c r="L1345" s="242">
        <v>44147</v>
      </c>
      <c r="M1345" s="234" t="s">
        <v>6996</v>
      </c>
      <c r="N1345" s="234" t="s">
        <v>9269</v>
      </c>
      <c r="O1345" s="234" t="s">
        <v>9270</v>
      </c>
      <c r="P1345" s="234" t="s">
        <v>6999</v>
      </c>
      <c r="Q1345" s="234"/>
      <c r="R1345" s="234" t="s">
        <v>451</v>
      </c>
      <c r="S1345" t="b">
        <v>0</v>
      </c>
      <c r="T1345" s="242"/>
      <c r="U1345" s="103">
        <v>25</v>
      </c>
      <c r="V1345" s="234" t="s">
        <v>272</v>
      </c>
      <c r="W1345" s="103">
        <v>50</v>
      </c>
      <c r="X1345" s="234" t="s">
        <v>272</v>
      </c>
      <c r="Y1345" s="242"/>
      <c r="Z1345" s="242"/>
      <c r="AA1345" s="103"/>
      <c r="AB1345" s="234" t="s">
        <v>9272</v>
      </c>
      <c r="AC1345" s="243">
        <v>44253.471018518518</v>
      </c>
      <c r="AD1345" s="234" t="s">
        <v>12763</v>
      </c>
      <c r="AE1345" s="235" t="s">
        <v>15183</v>
      </c>
      <c r="AF1345" s="237"/>
      <c r="AG1345" s="234" t="s">
        <v>482</v>
      </c>
      <c r="AH1345" s="241"/>
      <c r="AI1345" t="b">
        <v>1</v>
      </c>
      <c r="AJ1345" t="b">
        <v>0</v>
      </c>
      <c r="AK1345" s="234"/>
      <c r="AL1345" s="103"/>
      <c r="AM1345" t="b">
        <v>0</v>
      </c>
      <c r="AN1345" s="234"/>
      <c r="AO1345" s="103"/>
      <c r="AP1345" s="241"/>
      <c r="AQ1345" s="241"/>
      <c r="AR1345" s="241"/>
      <c r="AS1345" s="241"/>
      <c r="AT1345" s="234" t="s">
        <v>7005</v>
      </c>
      <c r="AU1345" s="234" t="s">
        <v>7085</v>
      </c>
      <c r="AV1345" t="b">
        <v>0</v>
      </c>
      <c r="AW1345" t="b">
        <v>0</v>
      </c>
      <c r="AX1345" s="241"/>
      <c r="AY1345" s="241"/>
      <c r="AZ1345" s="234"/>
      <c r="BA1345" s="234"/>
      <c r="BB1345" s="234"/>
      <c r="BC1345" t="b">
        <v>0</v>
      </c>
      <c r="BD1345" s="234" t="s">
        <v>7008</v>
      </c>
      <c r="BE1345" s="234" t="s">
        <v>7026</v>
      </c>
      <c r="BF1345" s="234" t="s">
        <v>7027</v>
      </c>
      <c r="BG1345" s="234" t="s">
        <v>7028</v>
      </c>
      <c r="BH1345" s="234" t="s">
        <v>55</v>
      </c>
      <c r="BI1345" s="243">
        <v>44573.408506944441</v>
      </c>
      <c r="BJ1345" s="234" t="s">
        <v>442</v>
      </c>
      <c r="BK1345" s="234" t="s">
        <v>451</v>
      </c>
      <c r="BL1345" s="234" t="s">
        <v>451</v>
      </c>
      <c r="BM1345" s="234" t="s">
        <v>451</v>
      </c>
      <c r="BN1345" s="241"/>
      <c r="BO1345" t="b">
        <v>0</v>
      </c>
      <c r="BP1345" t="b">
        <v>0</v>
      </c>
      <c r="BQ1345" t="b">
        <v>0</v>
      </c>
      <c r="BR1345" s="241"/>
      <c r="BS1345" s="241"/>
      <c r="BT1345" s="234" t="s">
        <v>7012</v>
      </c>
      <c r="BU1345" t="b">
        <v>0</v>
      </c>
      <c r="BV1345" s="103"/>
      <c r="BW1345" s="235" t="s">
        <v>15184</v>
      </c>
      <c r="BX1345" s="234" t="s">
        <v>15183</v>
      </c>
      <c r="BY1345" s="234" t="s">
        <v>56</v>
      </c>
      <c r="BZ1345" s="234" t="s">
        <v>7014</v>
      </c>
    </row>
    <row r="1346" spans="1:78" x14ac:dyDescent="0.25">
      <c r="A1346" s="5">
        <v>850</v>
      </c>
      <c r="B1346" s="234" t="s">
        <v>15185</v>
      </c>
      <c r="C1346" s="234" t="s">
        <v>15186</v>
      </c>
      <c r="D1346" s="234" t="s">
        <v>10040</v>
      </c>
      <c r="E1346" s="234" t="s">
        <v>15187</v>
      </c>
      <c r="F1346" s="234" t="s">
        <v>6993</v>
      </c>
      <c r="G1346" s="234" t="s">
        <v>7302</v>
      </c>
      <c r="H1346" s="234" t="s">
        <v>6994</v>
      </c>
      <c r="I1346" s="242"/>
      <c r="J1346" s="242">
        <v>44138</v>
      </c>
      <c r="K1346" s="234" t="s">
        <v>7430</v>
      </c>
      <c r="L1346" s="242">
        <v>44140</v>
      </c>
      <c r="M1346" s="234" t="s">
        <v>6996</v>
      </c>
      <c r="N1346" s="234" t="s">
        <v>10042</v>
      </c>
      <c r="O1346" s="234" t="s">
        <v>10043</v>
      </c>
      <c r="P1346" s="234" t="s">
        <v>6999</v>
      </c>
      <c r="Q1346" s="234"/>
      <c r="R1346" s="234" t="s">
        <v>451</v>
      </c>
      <c r="S1346" t="b">
        <v>0</v>
      </c>
      <c r="T1346" s="242"/>
      <c r="U1346" s="103">
        <v>5</v>
      </c>
      <c r="V1346" s="234" t="s">
        <v>272</v>
      </c>
      <c r="W1346" s="103">
        <v>5</v>
      </c>
      <c r="X1346" s="234" t="s">
        <v>272</v>
      </c>
      <c r="Y1346" s="242"/>
      <c r="Z1346" s="242"/>
      <c r="AA1346" s="103"/>
      <c r="AB1346" s="234" t="s">
        <v>10045</v>
      </c>
      <c r="AC1346" s="243">
        <v>44253.470972222225</v>
      </c>
      <c r="AD1346" s="234" t="s">
        <v>12763</v>
      </c>
      <c r="AE1346" s="235" t="s">
        <v>15188</v>
      </c>
      <c r="AF1346" s="237"/>
      <c r="AG1346" s="234" t="s">
        <v>482</v>
      </c>
      <c r="AH1346" s="241"/>
      <c r="AI1346" t="b">
        <v>1</v>
      </c>
      <c r="AJ1346" t="b">
        <v>0</v>
      </c>
      <c r="AK1346" s="234"/>
      <c r="AL1346" s="103"/>
      <c r="AM1346" t="b">
        <v>0</v>
      </c>
      <c r="AN1346" s="234"/>
      <c r="AO1346" s="103"/>
      <c r="AP1346" s="241"/>
      <c r="AQ1346" s="241"/>
      <c r="AR1346" s="241"/>
      <c r="AS1346" s="241"/>
      <c r="AT1346" s="234" t="s">
        <v>7005</v>
      </c>
      <c r="AU1346" s="234" t="s">
        <v>7085</v>
      </c>
      <c r="AV1346" t="b">
        <v>0</v>
      </c>
      <c r="AW1346" t="b">
        <v>0</v>
      </c>
      <c r="AX1346" s="241"/>
      <c r="AY1346" s="241"/>
      <c r="AZ1346" s="234"/>
      <c r="BA1346" s="234"/>
      <c r="BB1346" s="234"/>
      <c r="BC1346" t="b">
        <v>0</v>
      </c>
      <c r="BD1346" s="234" t="s">
        <v>7008</v>
      </c>
      <c r="BE1346" s="234" t="s">
        <v>7009</v>
      </c>
      <c r="BF1346" s="234" t="s">
        <v>7027</v>
      </c>
      <c r="BG1346" s="234" t="s">
        <v>8373</v>
      </c>
      <c r="BH1346" s="234" t="s">
        <v>55</v>
      </c>
      <c r="BI1346" s="243">
        <v>44573.409166666665</v>
      </c>
      <c r="BJ1346" s="234" t="s">
        <v>442</v>
      </c>
      <c r="BK1346" s="234" t="s">
        <v>451</v>
      </c>
      <c r="BL1346" s="234" t="s">
        <v>451</v>
      </c>
      <c r="BM1346" s="234" t="s">
        <v>451</v>
      </c>
      <c r="BN1346" s="241"/>
      <c r="BO1346" t="b">
        <v>0</v>
      </c>
      <c r="BP1346" t="b">
        <v>0</v>
      </c>
      <c r="BQ1346" t="b">
        <v>0</v>
      </c>
      <c r="BR1346" s="241"/>
      <c r="BS1346" s="241"/>
      <c r="BT1346" s="234" t="s">
        <v>7012</v>
      </c>
      <c r="BU1346" t="b">
        <v>0</v>
      </c>
      <c r="BV1346" s="103"/>
      <c r="BW1346" s="235" t="s">
        <v>15189</v>
      </c>
      <c r="BX1346" s="234" t="s">
        <v>15190</v>
      </c>
      <c r="BY1346" s="234" t="s">
        <v>56</v>
      </c>
      <c r="BZ1346" s="234" t="s">
        <v>7014</v>
      </c>
    </row>
    <row r="1347" spans="1:78" x14ac:dyDescent="0.25">
      <c r="A1347" s="5">
        <v>849</v>
      </c>
      <c r="B1347" s="234" t="s">
        <v>15191</v>
      </c>
      <c r="C1347" s="234" t="s">
        <v>15192</v>
      </c>
      <c r="D1347" s="234" t="s">
        <v>8957</v>
      </c>
      <c r="E1347" s="234" t="s">
        <v>8957</v>
      </c>
      <c r="F1347" s="234" t="s">
        <v>7156</v>
      </c>
      <c r="G1347" s="234" t="s">
        <v>7018</v>
      </c>
      <c r="H1347" s="234" t="s">
        <v>7856</v>
      </c>
      <c r="I1347" s="242"/>
      <c r="J1347" s="242">
        <v>44139</v>
      </c>
      <c r="K1347" s="234" t="s">
        <v>7430</v>
      </c>
      <c r="L1347" s="242">
        <v>44154</v>
      </c>
      <c r="M1347" s="234" t="s">
        <v>7179</v>
      </c>
      <c r="N1347" s="234" t="s">
        <v>8958</v>
      </c>
      <c r="O1347" s="234" t="s">
        <v>13318</v>
      </c>
      <c r="P1347" s="234" t="s">
        <v>6999</v>
      </c>
      <c r="Q1347" s="234"/>
      <c r="R1347" s="234" t="s">
        <v>451</v>
      </c>
      <c r="S1347" t="b">
        <v>0</v>
      </c>
      <c r="T1347" s="242"/>
      <c r="U1347" s="103">
        <v>200</v>
      </c>
      <c r="V1347" s="234" t="s">
        <v>272</v>
      </c>
      <c r="W1347" s="103">
        <v>200</v>
      </c>
      <c r="X1347" s="234" t="s">
        <v>272</v>
      </c>
      <c r="Y1347" s="242"/>
      <c r="Z1347" s="242"/>
      <c r="AA1347" s="103"/>
      <c r="AB1347" s="234" t="s">
        <v>8960</v>
      </c>
      <c r="AC1347" s="243">
        <v>44253.470960648148</v>
      </c>
      <c r="AD1347" s="234" t="s">
        <v>12763</v>
      </c>
      <c r="AE1347" s="235" t="s">
        <v>15193</v>
      </c>
      <c r="AF1347" s="237"/>
      <c r="AG1347" s="234" t="s">
        <v>482</v>
      </c>
      <c r="AH1347" s="241"/>
      <c r="AI1347" t="b">
        <v>1</v>
      </c>
      <c r="AJ1347" t="b">
        <v>0</v>
      </c>
      <c r="AK1347" s="234"/>
      <c r="AL1347" s="103"/>
      <c r="AM1347" t="b">
        <v>0</v>
      </c>
      <c r="AN1347" s="234"/>
      <c r="AO1347" s="103"/>
      <c r="AP1347" s="241"/>
      <c r="AQ1347" s="241"/>
      <c r="AR1347" s="241"/>
      <c r="AS1347" s="241"/>
      <c r="AT1347" s="234"/>
      <c r="AU1347" s="234" t="s">
        <v>7085</v>
      </c>
      <c r="AV1347" t="b">
        <v>0</v>
      </c>
      <c r="AW1347" t="b">
        <v>0</v>
      </c>
      <c r="AX1347" s="241"/>
      <c r="AY1347" s="241"/>
      <c r="AZ1347" s="234"/>
      <c r="BA1347" s="234"/>
      <c r="BB1347" s="234"/>
      <c r="BC1347" t="b">
        <v>0</v>
      </c>
      <c r="BD1347" s="234" t="s">
        <v>7186</v>
      </c>
      <c r="BE1347" s="234" t="s">
        <v>7026</v>
      </c>
      <c r="BF1347" s="234" t="s">
        <v>7027</v>
      </c>
      <c r="BG1347" s="234" t="s">
        <v>7028</v>
      </c>
      <c r="BH1347" s="234" t="s">
        <v>55</v>
      </c>
      <c r="BI1347" s="243">
        <v>44573.408495370371</v>
      </c>
      <c r="BJ1347" s="234" t="s">
        <v>442</v>
      </c>
      <c r="BK1347" s="234" t="s">
        <v>451</v>
      </c>
      <c r="BL1347" s="234" t="s">
        <v>451</v>
      </c>
      <c r="BM1347" s="234" t="s">
        <v>451</v>
      </c>
      <c r="BN1347" s="241"/>
      <c r="BO1347" t="b">
        <v>0</v>
      </c>
      <c r="BP1347" t="b">
        <v>0</v>
      </c>
      <c r="BQ1347" t="b">
        <v>0</v>
      </c>
      <c r="BR1347" s="241"/>
      <c r="BS1347" s="241"/>
      <c r="BT1347" s="234" t="s">
        <v>7012</v>
      </c>
      <c r="BU1347" t="b">
        <v>0</v>
      </c>
      <c r="BV1347" s="103"/>
      <c r="BW1347" s="235" t="s">
        <v>15194</v>
      </c>
      <c r="BX1347" s="234" t="s">
        <v>15193</v>
      </c>
      <c r="BY1347" s="234" t="s">
        <v>56</v>
      </c>
      <c r="BZ1347" s="234" t="s">
        <v>7014</v>
      </c>
    </row>
    <row r="1348" spans="1:78" x14ac:dyDescent="0.25">
      <c r="A1348" s="5">
        <v>848</v>
      </c>
      <c r="B1348" s="234" t="s">
        <v>15195</v>
      </c>
      <c r="C1348" s="234" t="s">
        <v>15196</v>
      </c>
      <c r="D1348" s="234"/>
      <c r="E1348" s="234" t="s">
        <v>15197</v>
      </c>
      <c r="F1348" s="234" t="s">
        <v>6993</v>
      </c>
      <c r="G1348" s="234" t="s">
        <v>7315</v>
      </c>
      <c r="H1348" s="234" t="s">
        <v>6994</v>
      </c>
      <c r="I1348" s="242"/>
      <c r="J1348" s="242">
        <v>44139</v>
      </c>
      <c r="K1348" s="234" t="s">
        <v>7430</v>
      </c>
      <c r="L1348" s="242">
        <v>44144</v>
      </c>
      <c r="M1348" s="234" t="s">
        <v>6996</v>
      </c>
      <c r="N1348" s="234" t="s">
        <v>7430</v>
      </c>
      <c r="O1348" s="234" t="s">
        <v>15198</v>
      </c>
      <c r="P1348" s="234" t="s">
        <v>6999</v>
      </c>
      <c r="Q1348" s="234"/>
      <c r="R1348" s="234" t="s">
        <v>451</v>
      </c>
      <c r="S1348" t="b">
        <v>0</v>
      </c>
      <c r="T1348" s="242"/>
      <c r="U1348" s="103">
        <v>40</v>
      </c>
      <c r="V1348" s="234" t="s">
        <v>272</v>
      </c>
      <c r="W1348" s="103">
        <v>40</v>
      </c>
      <c r="X1348" s="234" t="s">
        <v>272</v>
      </c>
      <c r="Y1348" s="242"/>
      <c r="Z1348" s="242"/>
      <c r="AA1348" s="103"/>
      <c r="AB1348" s="234"/>
      <c r="AC1348" s="243">
        <v>44253.470925925925</v>
      </c>
      <c r="AD1348" s="234" t="s">
        <v>12763</v>
      </c>
      <c r="AE1348" s="235" t="s">
        <v>15199</v>
      </c>
      <c r="AF1348" s="237"/>
      <c r="AG1348" s="234" t="s">
        <v>482</v>
      </c>
      <c r="AH1348" s="241"/>
      <c r="AI1348" t="b">
        <v>1</v>
      </c>
      <c r="AJ1348" t="b">
        <v>0</v>
      </c>
      <c r="AK1348" s="234"/>
      <c r="AL1348" s="103"/>
      <c r="AM1348" t="b">
        <v>0</v>
      </c>
      <c r="AN1348" s="234"/>
      <c r="AO1348" s="103"/>
      <c r="AP1348" s="241"/>
      <c r="AQ1348" s="241"/>
      <c r="AR1348" s="241"/>
      <c r="AS1348" s="241"/>
      <c r="AT1348" s="234"/>
      <c r="AU1348" s="234" t="s">
        <v>7085</v>
      </c>
      <c r="AV1348" t="b">
        <v>0</v>
      </c>
      <c r="AW1348" t="b">
        <v>0</v>
      </c>
      <c r="AX1348" s="241"/>
      <c r="AY1348" s="241"/>
      <c r="AZ1348" s="234"/>
      <c r="BA1348" s="234"/>
      <c r="BB1348" s="234"/>
      <c r="BC1348" t="b">
        <v>1</v>
      </c>
      <c r="BD1348" s="234" t="s">
        <v>7008</v>
      </c>
      <c r="BE1348" s="234" t="s">
        <v>7009</v>
      </c>
      <c r="BF1348" s="234" t="s">
        <v>6972</v>
      </c>
      <c r="BG1348" s="234" t="s">
        <v>7028</v>
      </c>
      <c r="BH1348" s="234" t="s">
        <v>55</v>
      </c>
      <c r="BI1348" s="243">
        <v>44573.408495370371</v>
      </c>
      <c r="BJ1348" s="234" t="s">
        <v>442</v>
      </c>
      <c r="BK1348" s="234" t="s">
        <v>451</v>
      </c>
      <c r="BL1348" s="234" t="s">
        <v>451</v>
      </c>
      <c r="BM1348" s="234" t="s">
        <v>451</v>
      </c>
      <c r="BN1348" s="241"/>
      <c r="BO1348" t="b">
        <v>0</v>
      </c>
      <c r="BP1348" t="b">
        <v>0</v>
      </c>
      <c r="BQ1348" t="b">
        <v>0</v>
      </c>
      <c r="BR1348" s="241"/>
      <c r="BS1348" s="241"/>
      <c r="BT1348" s="234" t="s">
        <v>7012</v>
      </c>
      <c r="BU1348" t="b">
        <v>0</v>
      </c>
      <c r="BV1348" s="103"/>
      <c r="BW1348" s="235" t="s">
        <v>15200</v>
      </c>
      <c r="BX1348" s="234" t="s">
        <v>15199</v>
      </c>
      <c r="BY1348" s="234" t="s">
        <v>56</v>
      </c>
      <c r="BZ1348" s="234" t="s">
        <v>7014</v>
      </c>
    </row>
    <row r="1349" spans="1:78" x14ac:dyDescent="0.25">
      <c r="A1349" s="5">
        <v>847</v>
      </c>
      <c r="B1349" s="234" t="s">
        <v>15201</v>
      </c>
      <c r="C1349" s="234" t="s">
        <v>15202</v>
      </c>
      <c r="D1349" s="234" t="s">
        <v>7537</v>
      </c>
      <c r="E1349" s="234" t="s">
        <v>7913</v>
      </c>
      <c r="F1349" s="234" t="s">
        <v>6993</v>
      </c>
      <c r="G1349" s="234" t="s">
        <v>7315</v>
      </c>
      <c r="H1349" s="234" t="s">
        <v>6994</v>
      </c>
      <c r="I1349" s="242"/>
      <c r="J1349" s="242">
        <v>44139</v>
      </c>
      <c r="K1349" s="234" t="s">
        <v>7430</v>
      </c>
      <c r="L1349" s="242">
        <v>44144</v>
      </c>
      <c r="M1349" s="234" t="s">
        <v>6996</v>
      </c>
      <c r="N1349" s="234" t="s">
        <v>7540</v>
      </c>
      <c r="O1349" s="234" t="s">
        <v>7541</v>
      </c>
      <c r="P1349" s="234" t="s">
        <v>6999</v>
      </c>
      <c r="Q1349" s="234"/>
      <c r="R1349" s="234" t="s">
        <v>451</v>
      </c>
      <c r="S1349" t="b">
        <v>0</v>
      </c>
      <c r="T1349" s="242"/>
      <c r="U1349" s="103">
        <v>1</v>
      </c>
      <c r="V1349" s="234" t="s">
        <v>272</v>
      </c>
      <c r="W1349" s="103">
        <v>1</v>
      </c>
      <c r="X1349" s="234" t="s">
        <v>272</v>
      </c>
      <c r="Y1349" s="242"/>
      <c r="Z1349" s="242"/>
      <c r="AA1349" s="103"/>
      <c r="AB1349" s="234"/>
      <c r="AC1349" s="243">
        <v>44253.470879629633</v>
      </c>
      <c r="AD1349" s="234" t="s">
        <v>12763</v>
      </c>
      <c r="AE1349" s="235" t="s">
        <v>15203</v>
      </c>
      <c r="AF1349" s="237"/>
      <c r="AG1349" s="234" t="s">
        <v>482</v>
      </c>
      <c r="AH1349" s="241"/>
      <c r="AI1349" t="b">
        <v>1</v>
      </c>
      <c r="AJ1349" t="b">
        <v>0</v>
      </c>
      <c r="AK1349" s="234"/>
      <c r="AL1349" s="103"/>
      <c r="AM1349" t="b">
        <v>0</v>
      </c>
      <c r="AN1349" s="234"/>
      <c r="AO1349" s="103"/>
      <c r="AP1349" s="241"/>
      <c r="AQ1349" s="241"/>
      <c r="AR1349" s="241"/>
      <c r="AS1349" s="241"/>
      <c r="AT1349" s="234" t="s">
        <v>7005</v>
      </c>
      <c r="AU1349" s="234" t="s">
        <v>7085</v>
      </c>
      <c r="AV1349" t="b">
        <v>0</v>
      </c>
      <c r="AW1349" t="b">
        <v>0</v>
      </c>
      <c r="AX1349" s="241"/>
      <c r="AY1349" s="241"/>
      <c r="AZ1349" s="234"/>
      <c r="BA1349" s="234"/>
      <c r="BB1349" s="234"/>
      <c r="BC1349" t="b">
        <v>0</v>
      </c>
      <c r="BD1349" s="234" t="s">
        <v>7008</v>
      </c>
      <c r="BE1349" s="234" t="s">
        <v>7009</v>
      </c>
      <c r="BF1349" s="234" t="s">
        <v>7027</v>
      </c>
      <c r="BG1349" s="234" t="s">
        <v>7010</v>
      </c>
      <c r="BH1349" s="234" t="s">
        <v>55</v>
      </c>
      <c r="BI1349" s="243">
        <v>44573.408495370371</v>
      </c>
      <c r="BJ1349" s="234" t="s">
        <v>442</v>
      </c>
      <c r="BK1349" s="234" t="s">
        <v>451</v>
      </c>
      <c r="BL1349" s="234" t="s">
        <v>451</v>
      </c>
      <c r="BM1349" s="234" t="s">
        <v>451</v>
      </c>
      <c r="BN1349" s="241"/>
      <c r="BO1349" t="b">
        <v>0</v>
      </c>
      <c r="BP1349" t="b">
        <v>0</v>
      </c>
      <c r="BQ1349" t="b">
        <v>0</v>
      </c>
      <c r="BR1349" s="241"/>
      <c r="BS1349" s="241"/>
      <c r="BT1349" s="234" t="s">
        <v>7012</v>
      </c>
      <c r="BU1349" t="b">
        <v>0</v>
      </c>
      <c r="BV1349" s="103"/>
      <c r="BW1349" s="235" t="s">
        <v>15204</v>
      </c>
      <c r="BX1349" s="234" t="s">
        <v>15203</v>
      </c>
      <c r="BY1349" s="234" t="s">
        <v>56</v>
      </c>
      <c r="BZ1349" s="234" t="s">
        <v>7014</v>
      </c>
    </row>
    <row r="1350" spans="1:78" x14ac:dyDescent="0.25">
      <c r="A1350" s="5">
        <v>846</v>
      </c>
      <c r="B1350" s="234" t="s">
        <v>15205</v>
      </c>
      <c r="C1350" s="234" t="s">
        <v>15206</v>
      </c>
      <c r="D1350" s="234" t="s">
        <v>14858</v>
      </c>
      <c r="E1350" s="234" t="s">
        <v>14859</v>
      </c>
      <c r="F1350" s="234" t="s">
        <v>2991</v>
      </c>
      <c r="G1350" s="234" t="s">
        <v>7244</v>
      </c>
      <c r="H1350" s="234" t="s">
        <v>6994</v>
      </c>
      <c r="I1350" s="242"/>
      <c r="J1350" s="242">
        <v>44156</v>
      </c>
      <c r="K1350" s="234" t="s">
        <v>7430</v>
      </c>
      <c r="L1350" s="242">
        <v>44144</v>
      </c>
      <c r="M1350" s="234" t="s">
        <v>6996</v>
      </c>
      <c r="N1350" s="234" t="s">
        <v>10544</v>
      </c>
      <c r="O1350" s="234" t="s">
        <v>10545</v>
      </c>
      <c r="P1350" s="234" t="s">
        <v>6999</v>
      </c>
      <c r="Q1350" s="234"/>
      <c r="R1350" s="234" t="s">
        <v>451</v>
      </c>
      <c r="S1350" t="b">
        <v>0</v>
      </c>
      <c r="T1350" s="242"/>
      <c r="U1350" s="103">
        <v>5</v>
      </c>
      <c r="V1350" s="234" t="s">
        <v>272</v>
      </c>
      <c r="W1350" s="103">
        <v>5</v>
      </c>
      <c r="X1350" s="234" t="s">
        <v>272</v>
      </c>
      <c r="Y1350" s="242"/>
      <c r="Z1350" s="242"/>
      <c r="AA1350" s="103"/>
      <c r="AB1350" s="234" t="s">
        <v>14860</v>
      </c>
      <c r="AC1350" s="243">
        <v>44253.47084490741</v>
      </c>
      <c r="AD1350" s="234" t="s">
        <v>12763</v>
      </c>
      <c r="AE1350" s="235" t="s">
        <v>15207</v>
      </c>
      <c r="AF1350" s="237"/>
      <c r="AG1350" s="234" t="s">
        <v>482</v>
      </c>
      <c r="AH1350" s="241"/>
      <c r="AI1350" t="b">
        <v>1</v>
      </c>
      <c r="AJ1350" t="b">
        <v>0</v>
      </c>
      <c r="AK1350" s="234"/>
      <c r="AL1350" s="103"/>
      <c r="AM1350" t="b">
        <v>0</v>
      </c>
      <c r="AN1350" s="234"/>
      <c r="AO1350" s="103"/>
      <c r="AP1350" s="241"/>
      <c r="AQ1350" s="241"/>
      <c r="AR1350" s="241"/>
      <c r="AS1350" s="241"/>
      <c r="AT1350" s="234" t="s">
        <v>7005</v>
      </c>
      <c r="AU1350" s="234" t="s">
        <v>7085</v>
      </c>
      <c r="AV1350" t="b">
        <v>0</v>
      </c>
      <c r="AW1350" t="b">
        <v>0</v>
      </c>
      <c r="AX1350" s="241"/>
      <c r="AY1350" s="241"/>
      <c r="AZ1350" s="234"/>
      <c r="BA1350" s="234"/>
      <c r="BB1350" s="234"/>
      <c r="BC1350" t="b">
        <v>0</v>
      </c>
      <c r="BD1350" s="234" t="s">
        <v>7008</v>
      </c>
      <c r="BE1350" s="234" t="s">
        <v>7009</v>
      </c>
      <c r="BF1350" s="234" t="s">
        <v>7027</v>
      </c>
      <c r="BG1350" s="234" t="s">
        <v>7028</v>
      </c>
      <c r="BH1350" s="234" t="s">
        <v>55</v>
      </c>
      <c r="BI1350" s="243">
        <v>44573.408495370371</v>
      </c>
      <c r="BJ1350" s="234" t="s">
        <v>442</v>
      </c>
      <c r="BK1350" s="234" t="s">
        <v>451</v>
      </c>
      <c r="BL1350" s="234" t="s">
        <v>451</v>
      </c>
      <c r="BM1350" s="234" t="s">
        <v>451</v>
      </c>
      <c r="BN1350" s="241"/>
      <c r="BO1350" t="b">
        <v>0</v>
      </c>
      <c r="BP1350" t="b">
        <v>0</v>
      </c>
      <c r="BQ1350" t="b">
        <v>0</v>
      </c>
      <c r="BR1350" s="241"/>
      <c r="BS1350" s="241"/>
      <c r="BT1350" s="234" t="s">
        <v>7012</v>
      </c>
      <c r="BU1350" t="b">
        <v>0</v>
      </c>
      <c r="BV1350" s="103"/>
      <c r="BW1350" s="235" t="s">
        <v>15208</v>
      </c>
      <c r="BX1350" s="234" t="s">
        <v>15207</v>
      </c>
      <c r="BY1350" s="234" t="s">
        <v>56</v>
      </c>
      <c r="BZ1350" s="234" t="s">
        <v>7014</v>
      </c>
    </row>
    <row r="1351" spans="1:78" x14ac:dyDescent="0.25">
      <c r="A1351" s="5">
        <v>845</v>
      </c>
      <c r="B1351" s="234" t="s">
        <v>15209</v>
      </c>
      <c r="C1351" s="234" t="s">
        <v>15210</v>
      </c>
      <c r="D1351" s="234"/>
      <c r="E1351" s="234" t="s">
        <v>15211</v>
      </c>
      <c r="F1351" s="234" t="s">
        <v>2991</v>
      </c>
      <c r="G1351" s="234" t="s">
        <v>7137</v>
      </c>
      <c r="H1351" s="234" t="s">
        <v>7034</v>
      </c>
      <c r="I1351" s="242"/>
      <c r="J1351" s="242">
        <v>44139</v>
      </c>
      <c r="K1351" s="234" t="s">
        <v>7430</v>
      </c>
      <c r="L1351" s="242">
        <v>44150</v>
      </c>
      <c r="M1351" s="234" t="s">
        <v>6996</v>
      </c>
      <c r="N1351" s="234" t="s">
        <v>7204</v>
      </c>
      <c r="O1351" s="234" t="s">
        <v>7205</v>
      </c>
      <c r="P1351" s="234" t="s">
        <v>6999</v>
      </c>
      <c r="Q1351" s="234"/>
      <c r="R1351" s="234" t="s">
        <v>451</v>
      </c>
      <c r="S1351" t="b">
        <v>0</v>
      </c>
      <c r="T1351" s="242"/>
      <c r="U1351" s="103">
        <v>0</v>
      </c>
      <c r="V1351" s="234" t="s">
        <v>272</v>
      </c>
      <c r="W1351" s="103">
        <v>0</v>
      </c>
      <c r="X1351" s="234" t="s">
        <v>272</v>
      </c>
      <c r="Y1351" s="242"/>
      <c r="Z1351" s="242"/>
      <c r="AA1351" s="103"/>
      <c r="AB1351" s="234"/>
      <c r="AC1351" s="243">
        <v>44253.470810185187</v>
      </c>
      <c r="AD1351" s="234" t="s">
        <v>12763</v>
      </c>
      <c r="AE1351" s="235" t="s">
        <v>15212</v>
      </c>
      <c r="AF1351" s="237"/>
      <c r="AG1351" s="234" t="s">
        <v>436</v>
      </c>
      <c r="AH1351" s="241"/>
      <c r="AI1351" t="b">
        <v>1</v>
      </c>
      <c r="AJ1351" t="b">
        <v>0</v>
      </c>
      <c r="AK1351" s="234"/>
      <c r="AL1351" s="103"/>
      <c r="AM1351" t="b">
        <v>0</v>
      </c>
      <c r="AN1351" s="234"/>
      <c r="AO1351" s="103"/>
      <c r="AP1351" s="241"/>
      <c r="AQ1351" s="241"/>
      <c r="AR1351" s="241"/>
      <c r="AS1351" s="241"/>
      <c r="AT1351" s="234"/>
      <c r="AU1351" s="234" t="s">
        <v>7085</v>
      </c>
      <c r="AV1351" t="b">
        <v>0</v>
      </c>
      <c r="AW1351" t="b">
        <v>0</v>
      </c>
      <c r="AX1351" s="241"/>
      <c r="AY1351" s="241"/>
      <c r="AZ1351" s="234"/>
      <c r="BA1351" s="234"/>
      <c r="BB1351" s="234"/>
      <c r="BC1351" t="b">
        <v>1</v>
      </c>
      <c r="BD1351" s="234" t="s">
        <v>7008</v>
      </c>
      <c r="BE1351" s="234" t="s">
        <v>7045</v>
      </c>
      <c r="BF1351" s="234" t="s">
        <v>7027</v>
      </c>
      <c r="BG1351" s="234" t="s">
        <v>7028</v>
      </c>
      <c r="BH1351" s="234" t="s">
        <v>55</v>
      </c>
      <c r="BI1351" s="243">
        <v>44573.408483796295</v>
      </c>
      <c r="BJ1351" s="234" t="s">
        <v>442</v>
      </c>
      <c r="BK1351" s="234" t="s">
        <v>451</v>
      </c>
      <c r="BL1351" s="234" t="s">
        <v>451</v>
      </c>
      <c r="BM1351" s="234" t="s">
        <v>451</v>
      </c>
      <c r="BN1351" s="241"/>
      <c r="BO1351" t="b">
        <v>0</v>
      </c>
      <c r="BP1351" t="b">
        <v>0</v>
      </c>
      <c r="BQ1351" t="b">
        <v>0</v>
      </c>
      <c r="BR1351" s="241"/>
      <c r="BS1351" s="241"/>
      <c r="BT1351" s="234" t="s">
        <v>7047</v>
      </c>
      <c r="BU1351" t="b">
        <v>0</v>
      </c>
      <c r="BV1351" s="103"/>
      <c r="BW1351" s="235" t="s">
        <v>15213</v>
      </c>
      <c r="BX1351" s="234" t="s">
        <v>15212</v>
      </c>
      <c r="BY1351" s="234" t="s">
        <v>56</v>
      </c>
      <c r="BZ1351" s="234" t="s">
        <v>7014</v>
      </c>
    </row>
    <row r="1352" spans="1:78" x14ac:dyDescent="0.25">
      <c r="A1352" s="5">
        <v>844</v>
      </c>
      <c r="B1352" s="234" t="s">
        <v>15214</v>
      </c>
      <c r="C1352" s="234" t="s">
        <v>15215</v>
      </c>
      <c r="D1352" s="234" t="s">
        <v>7339</v>
      </c>
      <c r="E1352" s="234" t="s">
        <v>8966</v>
      </c>
      <c r="F1352" s="234" t="s">
        <v>6993</v>
      </c>
      <c r="G1352" s="234" t="s">
        <v>7315</v>
      </c>
      <c r="H1352" s="234" t="s">
        <v>6994</v>
      </c>
      <c r="I1352" s="242"/>
      <c r="J1352" s="242">
        <v>44138</v>
      </c>
      <c r="K1352" s="234" t="s">
        <v>7430</v>
      </c>
      <c r="L1352" s="242">
        <v>44141</v>
      </c>
      <c r="M1352" s="234" t="s">
        <v>6996</v>
      </c>
      <c r="N1352" s="234" t="s">
        <v>7340</v>
      </c>
      <c r="O1352" s="234" t="s">
        <v>7341</v>
      </c>
      <c r="P1352" s="234" t="s">
        <v>6999</v>
      </c>
      <c r="Q1352" s="234"/>
      <c r="R1352" s="234" t="s">
        <v>451</v>
      </c>
      <c r="S1352" t="b">
        <v>0</v>
      </c>
      <c r="T1352" s="242"/>
      <c r="U1352" s="103">
        <v>53</v>
      </c>
      <c r="V1352" s="234" t="s">
        <v>272</v>
      </c>
      <c r="W1352" s="103">
        <v>53</v>
      </c>
      <c r="X1352" s="234" t="s">
        <v>272</v>
      </c>
      <c r="Y1352" s="242"/>
      <c r="Z1352" s="242"/>
      <c r="AA1352" s="103"/>
      <c r="AB1352" s="234" t="s">
        <v>7343</v>
      </c>
      <c r="AC1352" s="243">
        <v>44253.470763888887</v>
      </c>
      <c r="AD1352" s="234" t="s">
        <v>12763</v>
      </c>
      <c r="AE1352" s="235" t="s">
        <v>15216</v>
      </c>
      <c r="AF1352" s="237"/>
      <c r="AG1352" s="234" t="s">
        <v>482</v>
      </c>
      <c r="AH1352" s="241"/>
      <c r="AI1352" t="b">
        <v>1</v>
      </c>
      <c r="AJ1352" t="b">
        <v>0</v>
      </c>
      <c r="AK1352" s="234"/>
      <c r="AL1352" s="103"/>
      <c r="AM1352" t="b">
        <v>0</v>
      </c>
      <c r="AN1352" s="234"/>
      <c r="AO1352" s="103"/>
      <c r="AP1352" s="241"/>
      <c r="AQ1352" s="241"/>
      <c r="AR1352" s="241"/>
      <c r="AS1352" s="241"/>
      <c r="AT1352" s="234" t="s">
        <v>7005</v>
      </c>
      <c r="AU1352" s="234" t="s">
        <v>7085</v>
      </c>
      <c r="AV1352" t="b">
        <v>0</v>
      </c>
      <c r="AW1352" t="b">
        <v>0</v>
      </c>
      <c r="AX1352" s="241"/>
      <c r="AY1352" s="241"/>
      <c r="AZ1352" s="234"/>
      <c r="BA1352" s="234"/>
      <c r="BB1352" s="234"/>
      <c r="BC1352" t="b">
        <v>0</v>
      </c>
      <c r="BD1352" s="234" t="s">
        <v>7008</v>
      </c>
      <c r="BE1352" s="234" t="s">
        <v>7009</v>
      </c>
      <c r="BF1352" s="234" t="s">
        <v>7027</v>
      </c>
      <c r="BG1352" s="234" t="s">
        <v>7028</v>
      </c>
      <c r="BH1352" s="234" t="s">
        <v>55</v>
      </c>
      <c r="BI1352" s="243">
        <v>44573.408483796295</v>
      </c>
      <c r="BJ1352" s="234" t="s">
        <v>442</v>
      </c>
      <c r="BK1352" s="234" t="s">
        <v>451</v>
      </c>
      <c r="BL1352" s="234" t="s">
        <v>451</v>
      </c>
      <c r="BM1352" s="234" t="s">
        <v>451</v>
      </c>
      <c r="BN1352" s="241"/>
      <c r="BO1352" t="b">
        <v>0</v>
      </c>
      <c r="BP1352" t="b">
        <v>0</v>
      </c>
      <c r="BQ1352" t="b">
        <v>0</v>
      </c>
      <c r="BR1352" s="241"/>
      <c r="BS1352" s="241"/>
      <c r="BT1352" s="234" t="s">
        <v>7012</v>
      </c>
      <c r="BU1352" t="b">
        <v>0</v>
      </c>
      <c r="BV1352" s="103"/>
      <c r="BW1352" s="235" t="s">
        <v>15217</v>
      </c>
      <c r="BX1352" s="234" t="s">
        <v>15216</v>
      </c>
      <c r="BY1352" s="234" t="s">
        <v>56</v>
      </c>
      <c r="BZ1352" s="234" t="s">
        <v>7014</v>
      </c>
    </row>
    <row r="1353" spans="1:78" x14ac:dyDescent="0.25">
      <c r="A1353" s="5">
        <v>843</v>
      </c>
      <c r="B1353" s="234" t="s">
        <v>15218</v>
      </c>
      <c r="C1353" s="234" t="s">
        <v>15219</v>
      </c>
      <c r="D1353" s="234" t="s">
        <v>7573</v>
      </c>
      <c r="E1353" s="234" t="s">
        <v>15220</v>
      </c>
      <c r="F1353" s="234" t="s">
        <v>6993</v>
      </c>
      <c r="G1353" s="234" t="s">
        <v>7315</v>
      </c>
      <c r="H1353" s="234" t="s">
        <v>6994</v>
      </c>
      <c r="I1353" s="242"/>
      <c r="J1353" s="242">
        <v>44133</v>
      </c>
      <c r="K1353" s="234" t="s">
        <v>7430</v>
      </c>
      <c r="L1353" s="242">
        <v>44141</v>
      </c>
      <c r="M1353" s="234" t="s">
        <v>6996</v>
      </c>
      <c r="N1353" s="234" t="s">
        <v>13909</v>
      </c>
      <c r="O1353" s="234" t="s">
        <v>7575</v>
      </c>
      <c r="P1353" s="234" t="s">
        <v>6999</v>
      </c>
      <c r="Q1353" s="234"/>
      <c r="R1353" s="234" t="s">
        <v>451</v>
      </c>
      <c r="S1353" t="b">
        <v>0</v>
      </c>
      <c r="T1353" s="242"/>
      <c r="U1353" s="103">
        <v>1</v>
      </c>
      <c r="V1353" s="234" t="s">
        <v>272</v>
      </c>
      <c r="W1353" s="103">
        <v>1</v>
      </c>
      <c r="X1353" s="234" t="s">
        <v>272</v>
      </c>
      <c r="Y1353" s="242"/>
      <c r="Z1353" s="242"/>
      <c r="AA1353" s="103"/>
      <c r="AB1353" s="234" t="s">
        <v>7577</v>
      </c>
      <c r="AC1353" s="243">
        <v>44253.47074074074</v>
      </c>
      <c r="AD1353" s="234" t="s">
        <v>12763</v>
      </c>
      <c r="AE1353" s="235" t="s">
        <v>15221</v>
      </c>
      <c r="AF1353" s="237"/>
      <c r="AG1353" s="234" t="s">
        <v>482</v>
      </c>
      <c r="AH1353" s="241"/>
      <c r="AI1353" t="b">
        <v>1</v>
      </c>
      <c r="AJ1353" t="b">
        <v>0</v>
      </c>
      <c r="AK1353" s="234"/>
      <c r="AL1353" s="103"/>
      <c r="AM1353" t="b">
        <v>0</v>
      </c>
      <c r="AN1353" s="234"/>
      <c r="AO1353" s="103"/>
      <c r="AP1353" s="241"/>
      <c r="AQ1353" s="241"/>
      <c r="AR1353" s="241"/>
      <c r="AS1353" s="241"/>
      <c r="AT1353" s="234" t="s">
        <v>7005</v>
      </c>
      <c r="AU1353" s="234" t="s">
        <v>7085</v>
      </c>
      <c r="AV1353" t="b">
        <v>0</v>
      </c>
      <c r="AW1353" t="b">
        <v>0</v>
      </c>
      <c r="AX1353" s="241"/>
      <c r="AY1353" s="241"/>
      <c r="AZ1353" s="234"/>
      <c r="BA1353" s="234"/>
      <c r="BB1353" s="234"/>
      <c r="BC1353" t="b">
        <v>0</v>
      </c>
      <c r="BD1353" s="234" t="s">
        <v>7008</v>
      </c>
      <c r="BE1353" s="234" t="s">
        <v>7009</v>
      </c>
      <c r="BF1353" s="234" t="s">
        <v>7027</v>
      </c>
      <c r="BG1353" s="234" t="s">
        <v>7028</v>
      </c>
      <c r="BH1353" s="234" t="s">
        <v>55</v>
      </c>
      <c r="BI1353" s="243">
        <v>44573.408483796295</v>
      </c>
      <c r="BJ1353" s="234" t="s">
        <v>442</v>
      </c>
      <c r="BK1353" s="234" t="s">
        <v>451</v>
      </c>
      <c r="BL1353" s="234" t="s">
        <v>451</v>
      </c>
      <c r="BM1353" s="234" t="s">
        <v>451</v>
      </c>
      <c r="BN1353" s="241"/>
      <c r="BO1353" t="b">
        <v>0</v>
      </c>
      <c r="BP1353" t="b">
        <v>0</v>
      </c>
      <c r="BQ1353" t="b">
        <v>0</v>
      </c>
      <c r="BR1353" s="241"/>
      <c r="BS1353" s="241"/>
      <c r="BT1353" s="234" t="s">
        <v>7012</v>
      </c>
      <c r="BU1353" t="b">
        <v>0</v>
      </c>
      <c r="BV1353" s="103"/>
      <c r="BW1353" s="235" t="s">
        <v>15222</v>
      </c>
      <c r="BX1353" s="234" t="s">
        <v>15221</v>
      </c>
      <c r="BY1353" s="234" t="s">
        <v>56</v>
      </c>
      <c r="BZ1353" s="234" t="s">
        <v>7014</v>
      </c>
    </row>
    <row r="1354" spans="1:78" x14ac:dyDescent="0.25">
      <c r="A1354" s="5">
        <v>842</v>
      </c>
      <c r="B1354" s="234" t="s">
        <v>15223</v>
      </c>
      <c r="C1354" s="234" t="s">
        <v>15224</v>
      </c>
      <c r="D1354" s="234"/>
      <c r="E1354" s="234" t="s">
        <v>12907</v>
      </c>
      <c r="F1354" s="234" t="s">
        <v>7156</v>
      </c>
      <c r="G1354" s="234" t="s">
        <v>12908</v>
      </c>
      <c r="H1354" s="234" t="s">
        <v>7825</v>
      </c>
      <c r="I1354" s="242"/>
      <c r="J1354" s="242">
        <v>44137</v>
      </c>
      <c r="K1354" s="234" t="s">
        <v>7430</v>
      </c>
      <c r="L1354" s="242">
        <v>44151</v>
      </c>
      <c r="M1354" s="234" t="s">
        <v>7760</v>
      </c>
      <c r="N1354" s="234" t="s">
        <v>7430</v>
      </c>
      <c r="O1354" s="234" t="s">
        <v>12909</v>
      </c>
      <c r="P1354" s="234" t="s">
        <v>6999</v>
      </c>
      <c r="Q1354" s="234"/>
      <c r="R1354" s="234" t="s">
        <v>451</v>
      </c>
      <c r="S1354" t="b">
        <v>0</v>
      </c>
      <c r="T1354" s="242"/>
      <c r="U1354" s="103">
        <v>50</v>
      </c>
      <c r="V1354" s="234" t="s">
        <v>272</v>
      </c>
      <c r="W1354" s="103">
        <v>175</v>
      </c>
      <c r="X1354" s="234" t="s">
        <v>272</v>
      </c>
      <c r="Y1354" s="242"/>
      <c r="Z1354" s="242"/>
      <c r="AA1354" s="103"/>
      <c r="AB1354" s="234"/>
      <c r="AC1354" s="243">
        <v>44253.469155092593</v>
      </c>
      <c r="AD1354" s="234" t="s">
        <v>12763</v>
      </c>
      <c r="AE1354" s="235" t="s">
        <v>15225</v>
      </c>
      <c r="AF1354" s="237"/>
      <c r="AG1354" s="234" t="s">
        <v>482</v>
      </c>
      <c r="AH1354" s="241"/>
      <c r="AI1354" t="b">
        <v>1</v>
      </c>
      <c r="AJ1354" t="b">
        <v>0</v>
      </c>
      <c r="AK1354" s="234"/>
      <c r="AL1354" s="103"/>
      <c r="AM1354" t="b">
        <v>0</v>
      </c>
      <c r="AN1354" s="234"/>
      <c r="AO1354" s="103"/>
      <c r="AP1354" s="241"/>
      <c r="AQ1354" s="241"/>
      <c r="AR1354" s="241"/>
      <c r="AS1354" s="241"/>
      <c r="AT1354" s="234"/>
      <c r="AU1354" s="234" t="s">
        <v>7085</v>
      </c>
      <c r="AV1354" t="b">
        <v>0</v>
      </c>
      <c r="AW1354" t="b">
        <v>0</v>
      </c>
      <c r="AX1354" s="241"/>
      <c r="AY1354" s="241"/>
      <c r="AZ1354" s="234"/>
      <c r="BA1354" s="234"/>
      <c r="BB1354" s="234"/>
      <c r="BC1354" t="b">
        <v>1</v>
      </c>
      <c r="BD1354" s="234" t="s">
        <v>7767</v>
      </c>
      <c r="BE1354" s="234" t="s">
        <v>7171</v>
      </c>
      <c r="BF1354" s="234" t="s">
        <v>7027</v>
      </c>
      <c r="BG1354" s="234" t="s">
        <v>7028</v>
      </c>
      <c r="BH1354" s="234" t="s">
        <v>55</v>
      </c>
      <c r="BI1354" s="243">
        <v>44573.412604166668</v>
      </c>
      <c r="BJ1354" s="234" t="s">
        <v>442</v>
      </c>
      <c r="BK1354" s="234" t="s">
        <v>451</v>
      </c>
      <c r="BL1354" s="234" t="s">
        <v>451</v>
      </c>
      <c r="BM1354" s="234" t="s">
        <v>451</v>
      </c>
      <c r="BN1354" s="241"/>
      <c r="BO1354" t="b">
        <v>0</v>
      </c>
      <c r="BP1354" t="b">
        <v>0</v>
      </c>
      <c r="BQ1354" t="b">
        <v>0</v>
      </c>
      <c r="BR1354" s="241"/>
      <c r="BS1354" s="241"/>
      <c r="BT1354" s="234" t="s">
        <v>7237</v>
      </c>
      <c r="BU1354" t="b">
        <v>0</v>
      </c>
      <c r="BV1354" s="103"/>
      <c r="BW1354" s="235" t="s">
        <v>15226</v>
      </c>
      <c r="BX1354" s="234" t="s">
        <v>15227</v>
      </c>
      <c r="BY1354" s="234" t="s">
        <v>56</v>
      </c>
      <c r="BZ1354" s="234" t="s">
        <v>7014</v>
      </c>
    </row>
    <row r="1355" spans="1:78" x14ac:dyDescent="0.25">
      <c r="A1355" s="5">
        <v>841</v>
      </c>
      <c r="B1355" s="234" t="s">
        <v>15228</v>
      </c>
      <c r="C1355" s="234" t="s">
        <v>15229</v>
      </c>
      <c r="D1355" s="234" t="s">
        <v>9862</v>
      </c>
      <c r="E1355" s="234" t="s">
        <v>11011</v>
      </c>
      <c r="F1355" s="234" t="s">
        <v>6993</v>
      </c>
      <c r="G1355" s="234" t="s">
        <v>7315</v>
      </c>
      <c r="H1355" s="234" t="s">
        <v>6994</v>
      </c>
      <c r="I1355" s="242"/>
      <c r="J1355" s="242">
        <v>44134</v>
      </c>
      <c r="K1355" s="234" t="s">
        <v>7430</v>
      </c>
      <c r="L1355" s="242">
        <v>44138</v>
      </c>
      <c r="M1355" s="234" t="s">
        <v>6996</v>
      </c>
      <c r="N1355" s="234" t="s">
        <v>15230</v>
      </c>
      <c r="O1355" s="234" t="s">
        <v>9865</v>
      </c>
      <c r="P1355" s="234" t="s">
        <v>6999</v>
      </c>
      <c r="Q1355" s="234"/>
      <c r="R1355" s="234" t="s">
        <v>451</v>
      </c>
      <c r="S1355" t="b">
        <v>0</v>
      </c>
      <c r="T1355" s="242"/>
      <c r="U1355" s="103">
        <v>9</v>
      </c>
      <c r="V1355" s="234" t="s">
        <v>272</v>
      </c>
      <c r="W1355" s="103">
        <v>20</v>
      </c>
      <c r="X1355" s="234" t="s">
        <v>272</v>
      </c>
      <c r="Y1355" s="242"/>
      <c r="Z1355" s="242"/>
      <c r="AA1355" s="103"/>
      <c r="AB1355" s="234" t="s">
        <v>9867</v>
      </c>
      <c r="AC1355" s="243">
        <v>44253.469143518516</v>
      </c>
      <c r="AD1355" s="234" t="s">
        <v>12763</v>
      </c>
      <c r="AE1355" s="235" t="s">
        <v>15231</v>
      </c>
      <c r="AF1355" s="237"/>
      <c r="AG1355" s="234" t="s">
        <v>482</v>
      </c>
      <c r="AH1355" s="241"/>
      <c r="AI1355" t="b">
        <v>1</v>
      </c>
      <c r="AJ1355" t="b">
        <v>0</v>
      </c>
      <c r="AK1355" s="234"/>
      <c r="AL1355" s="103"/>
      <c r="AM1355" t="b">
        <v>0</v>
      </c>
      <c r="AN1355" s="234"/>
      <c r="AO1355" s="103"/>
      <c r="AP1355" s="241"/>
      <c r="AQ1355" s="241"/>
      <c r="AR1355" s="241"/>
      <c r="AS1355" s="241"/>
      <c r="AT1355" s="234" t="s">
        <v>7005</v>
      </c>
      <c r="AU1355" s="234" t="s">
        <v>7085</v>
      </c>
      <c r="AV1355" t="b">
        <v>0</v>
      </c>
      <c r="AW1355" t="b">
        <v>0</v>
      </c>
      <c r="AX1355" s="241"/>
      <c r="AY1355" s="241"/>
      <c r="AZ1355" s="234"/>
      <c r="BA1355" s="234"/>
      <c r="BB1355" s="234"/>
      <c r="BC1355" t="b">
        <v>0</v>
      </c>
      <c r="BD1355" s="234" t="s">
        <v>7008</v>
      </c>
      <c r="BE1355" s="234" t="s">
        <v>7009</v>
      </c>
      <c r="BF1355" s="234" t="s">
        <v>7027</v>
      </c>
      <c r="BG1355" s="234" t="s">
        <v>8373</v>
      </c>
      <c r="BH1355" s="234" t="s">
        <v>55</v>
      </c>
      <c r="BI1355" s="243">
        <v>44573.408472222225</v>
      </c>
      <c r="BJ1355" s="234" t="s">
        <v>442</v>
      </c>
      <c r="BK1355" s="234" t="s">
        <v>451</v>
      </c>
      <c r="BL1355" s="234" t="s">
        <v>451</v>
      </c>
      <c r="BM1355" s="234" t="s">
        <v>451</v>
      </c>
      <c r="BN1355" s="241"/>
      <c r="BO1355" t="b">
        <v>0</v>
      </c>
      <c r="BP1355" t="b">
        <v>0</v>
      </c>
      <c r="BQ1355" t="b">
        <v>0</v>
      </c>
      <c r="BR1355" s="241"/>
      <c r="BS1355" s="241"/>
      <c r="BT1355" s="234" t="s">
        <v>7012</v>
      </c>
      <c r="BU1355" t="b">
        <v>0</v>
      </c>
      <c r="BV1355" s="103"/>
      <c r="BW1355" s="235" t="s">
        <v>15232</v>
      </c>
      <c r="BX1355" s="234" t="s">
        <v>15231</v>
      </c>
      <c r="BY1355" s="234" t="s">
        <v>56</v>
      </c>
      <c r="BZ1355" s="234" t="s">
        <v>7014</v>
      </c>
    </row>
    <row r="1356" spans="1:78" x14ac:dyDescent="0.25">
      <c r="A1356" s="5">
        <v>840</v>
      </c>
      <c r="B1356" s="234" t="s">
        <v>15233</v>
      </c>
      <c r="C1356" s="234" t="s">
        <v>15234</v>
      </c>
      <c r="D1356" s="234" t="s">
        <v>15235</v>
      </c>
      <c r="E1356" s="234" t="s">
        <v>15236</v>
      </c>
      <c r="F1356" s="234" t="s">
        <v>6993</v>
      </c>
      <c r="G1356" s="234" t="s">
        <v>7315</v>
      </c>
      <c r="H1356" s="234" t="s">
        <v>6994</v>
      </c>
      <c r="I1356" s="242"/>
      <c r="J1356" s="242">
        <v>44134</v>
      </c>
      <c r="K1356" s="234" t="s">
        <v>7430</v>
      </c>
      <c r="L1356" s="242">
        <v>44138</v>
      </c>
      <c r="M1356" s="234" t="s">
        <v>6996</v>
      </c>
      <c r="N1356" s="234" t="s">
        <v>15237</v>
      </c>
      <c r="O1356" s="234" t="s">
        <v>15238</v>
      </c>
      <c r="P1356" s="234" t="s">
        <v>6999</v>
      </c>
      <c r="Q1356" s="234"/>
      <c r="R1356" s="234" t="s">
        <v>451</v>
      </c>
      <c r="S1356" t="b">
        <v>0</v>
      </c>
      <c r="T1356" s="242"/>
      <c r="U1356" s="103">
        <v>1</v>
      </c>
      <c r="V1356" s="234" t="s">
        <v>272</v>
      </c>
      <c r="W1356" s="103">
        <v>1</v>
      </c>
      <c r="X1356" s="234" t="s">
        <v>272</v>
      </c>
      <c r="Y1356" s="242"/>
      <c r="Z1356" s="242"/>
      <c r="AA1356" s="103"/>
      <c r="AB1356" s="234" t="s">
        <v>15239</v>
      </c>
      <c r="AC1356" s="243">
        <v>44253.46912037037</v>
      </c>
      <c r="AD1356" s="234" t="s">
        <v>12763</v>
      </c>
      <c r="AE1356" s="235" t="s">
        <v>15240</v>
      </c>
      <c r="AF1356" s="237"/>
      <c r="AG1356" s="234" t="s">
        <v>482</v>
      </c>
      <c r="AH1356" s="241"/>
      <c r="AI1356" t="b">
        <v>1</v>
      </c>
      <c r="AJ1356" t="b">
        <v>0</v>
      </c>
      <c r="AK1356" s="234"/>
      <c r="AL1356" s="103"/>
      <c r="AM1356" t="b">
        <v>0</v>
      </c>
      <c r="AN1356" s="234"/>
      <c r="AO1356" s="103"/>
      <c r="AP1356" s="241"/>
      <c r="AQ1356" s="241"/>
      <c r="AR1356" s="241"/>
      <c r="AS1356" s="241"/>
      <c r="AT1356" s="234" t="s">
        <v>7005</v>
      </c>
      <c r="AU1356" s="234" t="s">
        <v>7085</v>
      </c>
      <c r="AV1356" t="b">
        <v>0</v>
      </c>
      <c r="AW1356" t="b">
        <v>0</v>
      </c>
      <c r="AX1356" s="241"/>
      <c r="AY1356" s="241"/>
      <c r="AZ1356" s="234"/>
      <c r="BA1356" s="234"/>
      <c r="BB1356" s="234"/>
      <c r="BC1356" t="b">
        <v>0</v>
      </c>
      <c r="BD1356" s="234" t="s">
        <v>7008</v>
      </c>
      <c r="BE1356" s="234" t="s">
        <v>7009</v>
      </c>
      <c r="BF1356" s="234" t="s">
        <v>7027</v>
      </c>
      <c r="BG1356" s="234" t="s">
        <v>8373</v>
      </c>
      <c r="BH1356" s="234" t="s">
        <v>55</v>
      </c>
      <c r="BI1356" s="243">
        <v>44573.408472222225</v>
      </c>
      <c r="BJ1356" s="234" t="s">
        <v>442</v>
      </c>
      <c r="BK1356" s="234" t="s">
        <v>451</v>
      </c>
      <c r="BL1356" s="234" t="s">
        <v>451</v>
      </c>
      <c r="BM1356" s="234" t="s">
        <v>451</v>
      </c>
      <c r="BN1356" s="241"/>
      <c r="BO1356" t="b">
        <v>0</v>
      </c>
      <c r="BP1356" t="b">
        <v>0</v>
      </c>
      <c r="BQ1356" t="b">
        <v>0</v>
      </c>
      <c r="BR1356" s="241"/>
      <c r="BS1356" s="241"/>
      <c r="BT1356" s="234" t="s">
        <v>7012</v>
      </c>
      <c r="BU1356" t="b">
        <v>0</v>
      </c>
      <c r="BV1356" s="103"/>
      <c r="BW1356" s="235" t="s">
        <v>15241</v>
      </c>
      <c r="BX1356" s="234" t="s">
        <v>15240</v>
      </c>
      <c r="BY1356" s="234" t="s">
        <v>56</v>
      </c>
      <c r="BZ1356" s="234" t="s">
        <v>7014</v>
      </c>
    </row>
    <row r="1357" spans="1:78" x14ac:dyDescent="0.25">
      <c r="A1357" s="5">
        <v>839</v>
      </c>
      <c r="B1357" s="234" t="s">
        <v>15242</v>
      </c>
      <c r="C1357" s="234" t="s">
        <v>15243</v>
      </c>
      <c r="D1357" s="234" t="s">
        <v>8407</v>
      </c>
      <c r="E1357" s="234" t="s">
        <v>8407</v>
      </c>
      <c r="F1357" s="234" t="s">
        <v>6993</v>
      </c>
      <c r="G1357" s="234" t="s">
        <v>7315</v>
      </c>
      <c r="H1357" s="234" t="s">
        <v>6994</v>
      </c>
      <c r="I1357" s="242"/>
      <c r="J1357" s="242">
        <v>44138</v>
      </c>
      <c r="K1357" s="234" t="s">
        <v>7430</v>
      </c>
      <c r="L1357" s="242">
        <v>44139</v>
      </c>
      <c r="M1357" s="234" t="s">
        <v>6996</v>
      </c>
      <c r="N1357" s="234" t="s">
        <v>8410</v>
      </c>
      <c r="O1357" s="234" t="s">
        <v>8411</v>
      </c>
      <c r="P1357" s="234" t="s">
        <v>6999</v>
      </c>
      <c r="Q1357" s="234"/>
      <c r="R1357" s="234" t="s">
        <v>451</v>
      </c>
      <c r="S1357" t="b">
        <v>0</v>
      </c>
      <c r="T1357" s="242"/>
      <c r="U1357" s="103">
        <v>1</v>
      </c>
      <c r="V1357" s="234" t="s">
        <v>272</v>
      </c>
      <c r="W1357" s="103">
        <v>1</v>
      </c>
      <c r="X1357" s="234" t="s">
        <v>272</v>
      </c>
      <c r="Y1357" s="242"/>
      <c r="Z1357" s="242"/>
      <c r="AA1357" s="103"/>
      <c r="AB1357" s="234" t="s">
        <v>8413</v>
      </c>
      <c r="AC1357" s="243">
        <v>44253.469074074077</v>
      </c>
      <c r="AD1357" s="234" t="s">
        <v>12763</v>
      </c>
      <c r="AE1357" s="235" t="s">
        <v>15244</v>
      </c>
      <c r="AF1357" s="237"/>
      <c r="AG1357" s="234" t="s">
        <v>482</v>
      </c>
      <c r="AH1357" s="241"/>
      <c r="AI1357" t="b">
        <v>1</v>
      </c>
      <c r="AJ1357" t="b">
        <v>0</v>
      </c>
      <c r="AK1357" s="234"/>
      <c r="AL1357" s="103"/>
      <c r="AM1357" t="b">
        <v>0</v>
      </c>
      <c r="AN1357" s="234"/>
      <c r="AO1357" s="103"/>
      <c r="AP1357" s="241"/>
      <c r="AQ1357" s="241"/>
      <c r="AR1357" s="241"/>
      <c r="AS1357" s="241"/>
      <c r="AT1357" s="234" t="s">
        <v>7120</v>
      </c>
      <c r="AU1357" s="234" t="s">
        <v>7085</v>
      </c>
      <c r="AV1357" t="b">
        <v>0</v>
      </c>
      <c r="AW1357" t="b">
        <v>0</v>
      </c>
      <c r="AX1357" s="241"/>
      <c r="AY1357" s="241"/>
      <c r="AZ1357" s="234"/>
      <c r="BA1357" s="234"/>
      <c r="BB1357" s="234"/>
      <c r="BC1357" t="b">
        <v>0</v>
      </c>
      <c r="BD1357" s="234" t="s">
        <v>7008</v>
      </c>
      <c r="BE1357" s="234" t="s">
        <v>7009</v>
      </c>
      <c r="BF1357" s="234" t="s">
        <v>7027</v>
      </c>
      <c r="BG1357" s="234" t="s">
        <v>8373</v>
      </c>
      <c r="BH1357" s="234" t="s">
        <v>55</v>
      </c>
      <c r="BI1357" s="243">
        <v>44573.408460648148</v>
      </c>
      <c r="BJ1357" s="234" t="s">
        <v>442</v>
      </c>
      <c r="BK1357" s="234" t="s">
        <v>451</v>
      </c>
      <c r="BL1357" s="234" t="s">
        <v>451</v>
      </c>
      <c r="BM1357" s="234" t="s">
        <v>451</v>
      </c>
      <c r="BN1357" s="241"/>
      <c r="BO1357" t="b">
        <v>0</v>
      </c>
      <c r="BP1357" t="b">
        <v>0</v>
      </c>
      <c r="BQ1357" t="b">
        <v>0</v>
      </c>
      <c r="BR1357" s="241"/>
      <c r="BS1357" s="241"/>
      <c r="BT1357" s="234" t="s">
        <v>7012</v>
      </c>
      <c r="BU1357" t="b">
        <v>0</v>
      </c>
      <c r="BV1357" s="103"/>
      <c r="BW1357" s="235" t="s">
        <v>15245</v>
      </c>
      <c r="BX1357" s="234" t="s">
        <v>15244</v>
      </c>
      <c r="BY1357" s="234" t="s">
        <v>56</v>
      </c>
      <c r="BZ1357" s="234" t="s">
        <v>7014</v>
      </c>
    </row>
    <row r="1358" spans="1:78" x14ac:dyDescent="0.25">
      <c r="A1358" s="5">
        <v>838</v>
      </c>
      <c r="B1358" s="234" t="s">
        <v>15246</v>
      </c>
      <c r="C1358" s="234" t="s">
        <v>15247</v>
      </c>
      <c r="D1358" s="234" t="s">
        <v>13822</v>
      </c>
      <c r="E1358" s="234" t="s">
        <v>13822</v>
      </c>
      <c r="F1358" s="234" t="s">
        <v>6993</v>
      </c>
      <c r="G1358" s="234" t="s">
        <v>10404</v>
      </c>
      <c r="H1358" s="234" t="s">
        <v>6994</v>
      </c>
      <c r="I1358" s="242"/>
      <c r="J1358" s="242">
        <v>44131</v>
      </c>
      <c r="K1358" s="234" t="s">
        <v>7430</v>
      </c>
      <c r="L1358" s="242">
        <v>44138</v>
      </c>
      <c r="M1358" s="234" t="s">
        <v>6996</v>
      </c>
      <c r="N1358" s="234" t="s">
        <v>13823</v>
      </c>
      <c r="O1358" s="234" t="s">
        <v>13732</v>
      </c>
      <c r="P1358" s="234" t="s">
        <v>6999</v>
      </c>
      <c r="Q1358" s="234"/>
      <c r="R1358" s="234" t="s">
        <v>451</v>
      </c>
      <c r="S1358" t="b">
        <v>0</v>
      </c>
      <c r="T1358" s="242"/>
      <c r="U1358" s="103">
        <v>8</v>
      </c>
      <c r="V1358" s="234" t="s">
        <v>272</v>
      </c>
      <c r="W1358" s="103">
        <v>8</v>
      </c>
      <c r="X1358" s="234" t="s">
        <v>272</v>
      </c>
      <c r="Y1358" s="242"/>
      <c r="Z1358" s="242"/>
      <c r="AA1358" s="103"/>
      <c r="AB1358" s="234" t="s">
        <v>13824</v>
      </c>
      <c r="AC1358" s="243">
        <v>44253.4690625</v>
      </c>
      <c r="AD1358" s="234" t="s">
        <v>12763</v>
      </c>
      <c r="AE1358" s="235" t="s">
        <v>15248</v>
      </c>
      <c r="AF1358" s="237"/>
      <c r="AG1358" s="234" t="s">
        <v>482</v>
      </c>
      <c r="AH1358" s="241"/>
      <c r="AI1358" t="b">
        <v>1</v>
      </c>
      <c r="AJ1358" t="b">
        <v>0</v>
      </c>
      <c r="AK1358" s="234"/>
      <c r="AL1358" s="103"/>
      <c r="AM1358" t="b">
        <v>0</v>
      </c>
      <c r="AN1358" s="234"/>
      <c r="AO1358" s="103"/>
      <c r="AP1358" s="241"/>
      <c r="AQ1358" s="241"/>
      <c r="AR1358" s="241"/>
      <c r="AS1358" s="241"/>
      <c r="AT1358" s="234" t="s">
        <v>7005</v>
      </c>
      <c r="AU1358" s="234" t="s">
        <v>7085</v>
      </c>
      <c r="AV1358" t="b">
        <v>0</v>
      </c>
      <c r="AW1358" t="b">
        <v>0</v>
      </c>
      <c r="AX1358" s="241"/>
      <c r="AY1358" s="241"/>
      <c r="AZ1358" s="234"/>
      <c r="BA1358" s="234"/>
      <c r="BB1358" s="234"/>
      <c r="BC1358" t="b">
        <v>0</v>
      </c>
      <c r="BD1358" s="234" t="s">
        <v>7008</v>
      </c>
      <c r="BE1358" s="234" t="s">
        <v>7009</v>
      </c>
      <c r="BF1358" s="234" t="s">
        <v>7027</v>
      </c>
      <c r="BG1358" s="234" t="s">
        <v>8373</v>
      </c>
      <c r="BH1358" s="234" t="s">
        <v>55</v>
      </c>
      <c r="BI1358" s="243">
        <v>44573.409120370372</v>
      </c>
      <c r="BJ1358" s="234" t="s">
        <v>442</v>
      </c>
      <c r="BK1358" s="234" t="s">
        <v>451</v>
      </c>
      <c r="BL1358" s="234" t="s">
        <v>451</v>
      </c>
      <c r="BM1358" s="234" t="s">
        <v>451</v>
      </c>
      <c r="BN1358" s="241"/>
      <c r="BO1358" t="b">
        <v>0</v>
      </c>
      <c r="BP1358" t="b">
        <v>0</v>
      </c>
      <c r="BQ1358" t="b">
        <v>0</v>
      </c>
      <c r="BR1358" s="241"/>
      <c r="BS1358" s="241"/>
      <c r="BT1358" s="234" t="s">
        <v>7012</v>
      </c>
      <c r="BU1358" t="b">
        <v>0</v>
      </c>
      <c r="BV1358" s="103"/>
      <c r="BW1358" s="235" t="s">
        <v>15249</v>
      </c>
      <c r="BX1358" s="234" t="s">
        <v>15250</v>
      </c>
      <c r="BY1358" s="234" t="s">
        <v>56</v>
      </c>
      <c r="BZ1358" s="234" t="s">
        <v>7014</v>
      </c>
    </row>
    <row r="1359" spans="1:78" x14ac:dyDescent="0.25">
      <c r="A1359" s="5">
        <v>837</v>
      </c>
      <c r="B1359" s="234" t="s">
        <v>15251</v>
      </c>
      <c r="C1359" s="234" t="s">
        <v>15252</v>
      </c>
      <c r="D1359" s="234" t="s">
        <v>7728</v>
      </c>
      <c r="E1359" s="234" t="s">
        <v>11739</v>
      </c>
      <c r="F1359" s="234" t="s">
        <v>7156</v>
      </c>
      <c r="G1359" s="234" t="s">
        <v>7017</v>
      </c>
      <c r="H1359" s="234" t="s">
        <v>7856</v>
      </c>
      <c r="I1359" s="242"/>
      <c r="J1359" s="242">
        <v>44133</v>
      </c>
      <c r="K1359" s="234" t="s">
        <v>7430</v>
      </c>
      <c r="L1359" s="242">
        <v>44144</v>
      </c>
      <c r="M1359" s="234" t="s">
        <v>6996</v>
      </c>
      <c r="N1359" s="234" t="s">
        <v>7731</v>
      </c>
      <c r="O1359" s="234" t="s">
        <v>7205</v>
      </c>
      <c r="P1359" s="234" t="s">
        <v>6999</v>
      </c>
      <c r="Q1359" s="234"/>
      <c r="R1359" s="234" t="s">
        <v>451</v>
      </c>
      <c r="S1359" t="b">
        <v>0</v>
      </c>
      <c r="T1359" s="242"/>
      <c r="U1359" s="103">
        <v>4.5</v>
      </c>
      <c r="V1359" s="234" t="s">
        <v>272</v>
      </c>
      <c r="W1359" s="103">
        <v>4.5</v>
      </c>
      <c r="X1359" s="234" t="s">
        <v>272</v>
      </c>
      <c r="Y1359" s="242"/>
      <c r="Z1359" s="242"/>
      <c r="AA1359" s="103"/>
      <c r="AB1359" s="234" t="s">
        <v>7733</v>
      </c>
      <c r="AC1359" s="243">
        <v>44253.469050925924</v>
      </c>
      <c r="AD1359" s="234" t="s">
        <v>12763</v>
      </c>
      <c r="AE1359" s="235" t="s">
        <v>15253</v>
      </c>
      <c r="AF1359" s="237"/>
      <c r="AG1359" s="234" t="s">
        <v>482</v>
      </c>
      <c r="AH1359" s="241"/>
      <c r="AI1359" t="b">
        <v>1</v>
      </c>
      <c r="AJ1359" t="b">
        <v>0</v>
      </c>
      <c r="AK1359" s="234"/>
      <c r="AL1359" s="103"/>
      <c r="AM1359" t="b">
        <v>0</v>
      </c>
      <c r="AN1359" s="234"/>
      <c r="AO1359" s="103"/>
      <c r="AP1359" s="241"/>
      <c r="AQ1359" s="241"/>
      <c r="AR1359" s="241"/>
      <c r="AS1359" s="241"/>
      <c r="AT1359" s="234" t="s">
        <v>7005</v>
      </c>
      <c r="AU1359" s="234" t="s">
        <v>7085</v>
      </c>
      <c r="AV1359" t="b">
        <v>0</v>
      </c>
      <c r="AW1359" t="b">
        <v>0</v>
      </c>
      <c r="AX1359" s="241"/>
      <c r="AY1359" s="241"/>
      <c r="AZ1359" s="234"/>
      <c r="BA1359" s="234"/>
      <c r="BB1359" s="234"/>
      <c r="BC1359" t="b">
        <v>0</v>
      </c>
      <c r="BD1359" s="234" t="s">
        <v>7008</v>
      </c>
      <c r="BE1359" s="234" t="s">
        <v>7026</v>
      </c>
      <c r="BF1359" s="234" t="s">
        <v>7027</v>
      </c>
      <c r="BG1359" s="234" t="s">
        <v>7028</v>
      </c>
      <c r="BH1359" s="234" t="s">
        <v>55</v>
      </c>
      <c r="BI1359" s="243">
        <v>44573.408460648148</v>
      </c>
      <c r="BJ1359" s="234" t="s">
        <v>442</v>
      </c>
      <c r="BK1359" s="234" t="s">
        <v>451</v>
      </c>
      <c r="BL1359" s="234" t="s">
        <v>451</v>
      </c>
      <c r="BM1359" s="234" t="s">
        <v>451</v>
      </c>
      <c r="BN1359" s="241"/>
      <c r="BO1359" t="b">
        <v>0</v>
      </c>
      <c r="BP1359" t="b">
        <v>0</v>
      </c>
      <c r="BQ1359" t="b">
        <v>0</v>
      </c>
      <c r="BR1359" s="241"/>
      <c r="BS1359" s="241"/>
      <c r="BT1359" s="234" t="s">
        <v>7012</v>
      </c>
      <c r="BU1359" t="b">
        <v>0</v>
      </c>
      <c r="BV1359" s="103"/>
      <c r="BW1359" s="235" t="s">
        <v>15254</v>
      </c>
      <c r="BX1359" s="234" t="s">
        <v>15253</v>
      </c>
      <c r="BY1359" s="234" t="s">
        <v>56</v>
      </c>
      <c r="BZ1359" s="234" t="s">
        <v>7014</v>
      </c>
    </row>
    <row r="1360" spans="1:78" x14ac:dyDescent="0.25">
      <c r="A1360" s="5">
        <v>836</v>
      </c>
      <c r="B1360" s="234" t="s">
        <v>15255</v>
      </c>
      <c r="C1360" s="234" t="s">
        <v>15256</v>
      </c>
      <c r="D1360" s="234" t="s">
        <v>12852</v>
      </c>
      <c r="E1360" s="234" t="s">
        <v>12852</v>
      </c>
      <c r="F1360" s="234" t="s">
        <v>6993</v>
      </c>
      <c r="G1360" s="234" t="s">
        <v>7017</v>
      </c>
      <c r="H1360" s="234" t="s">
        <v>7856</v>
      </c>
      <c r="I1360" s="242"/>
      <c r="J1360" s="242">
        <v>44134</v>
      </c>
      <c r="K1360" s="234" t="s">
        <v>7430</v>
      </c>
      <c r="L1360" s="242">
        <v>44144</v>
      </c>
      <c r="M1360" s="234" t="s">
        <v>6996</v>
      </c>
      <c r="N1360" s="234" t="s">
        <v>11657</v>
      </c>
      <c r="O1360" s="234" t="s">
        <v>11658</v>
      </c>
      <c r="P1360" s="234" t="s">
        <v>6999</v>
      </c>
      <c r="Q1360" s="234"/>
      <c r="R1360" s="234" t="s">
        <v>451</v>
      </c>
      <c r="S1360" t="b">
        <v>0</v>
      </c>
      <c r="T1360" s="242"/>
      <c r="U1360" s="103">
        <v>25</v>
      </c>
      <c r="V1360" s="234" t="s">
        <v>272</v>
      </c>
      <c r="W1360" s="103">
        <v>25</v>
      </c>
      <c r="X1360" s="234" t="s">
        <v>272</v>
      </c>
      <c r="Y1360" s="242"/>
      <c r="Z1360" s="242"/>
      <c r="AA1360" s="103"/>
      <c r="AB1360" s="234" t="s">
        <v>12853</v>
      </c>
      <c r="AC1360" s="243">
        <v>44253.469004629631</v>
      </c>
      <c r="AD1360" s="234" t="s">
        <v>12763</v>
      </c>
      <c r="AE1360" s="235" t="s">
        <v>15257</v>
      </c>
      <c r="AF1360" s="237"/>
      <c r="AG1360" s="234" t="s">
        <v>436</v>
      </c>
      <c r="AH1360" s="241"/>
      <c r="AI1360" t="b">
        <v>1</v>
      </c>
      <c r="AJ1360" t="b">
        <v>0</v>
      </c>
      <c r="AK1360" s="234"/>
      <c r="AL1360" s="103"/>
      <c r="AM1360" t="b">
        <v>0</v>
      </c>
      <c r="AN1360" s="234"/>
      <c r="AO1360" s="103"/>
      <c r="AP1360" s="241"/>
      <c r="AQ1360" s="241"/>
      <c r="AR1360" s="241"/>
      <c r="AS1360" s="241"/>
      <c r="AT1360" s="234"/>
      <c r="AU1360" s="234" t="s">
        <v>7085</v>
      </c>
      <c r="AV1360" t="b">
        <v>0</v>
      </c>
      <c r="AW1360" t="b">
        <v>0</v>
      </c>
      <c r="AX1360" s="241"/>
      <c r="AY1360" s="241"/>
      <c r="AZ1360" s="234"/>
      <c r="BA1360" s="234"/>
      <c r="BB1360" s="234"/>
      <c r="BC1360" t="b">
        <v>0</v>
      </c>
      <c r="BD1360" s="234" t="s">
        <v>7008</v>
      </c>
      <c r="BE1360" s="234" t="s">
        <v>7026</v>
      </c>
      <c r="BF1360" s="234" t="s">
        <v>7027</v>
      </c>
      <c r="BG1360" s="234" t="s">
        <v>7028</v>
      </c>
      <c r="BH1360" s="234" t="s">
        <v>55</v>
      </c>
      <c r="BI1360" s="243">
        <v>44573.408460648148</v>
      </c>
      <c r="BJ1360" s="234" t="s">
        <v>442</v>
      </c>
      <c r="BK1360" s="234" t="s">
        <v>451</v>
      </c>
      <c r="BL1360" s="234" t="s">
        <v>451</v>
      </c>
      <c r="BM1360" s="234" t="s">
        <v>451</v>
      </c>
      <c r="BN1360" s="241"/>
      <c r="BO1360" t="b">
        <v>0</v>
      </c>
      <c r="BP1360" t="b">
        <v>0</v>
      </c>
      <c r="BQ1360" t="b">
        <v>0</v>
      </c>
      <c r="BR1360" s="241"/>
      <c r="BS1360" s="241"/>
      <c r="BT1360" s="234" t="s">
        <v>7012</v>
      </c>
      <c r="BU1360" t="b">
        <v>0</v>
      </c>
      <c r="BV1360" s="103"/>
      <c r="BW1360" s="235" t="s">
        <v>15258</v>
      </c>
      <c r="BX1360" s="234" t="s">
        <v>15257</v>
      </c>
      <c r="BY1360" s="234" t="s">
        <v>56</v>
      </c>
      <c r="BZ1360" s="234" t="s">
        <v>7014</v>
      </c>
    </row>
    <row r="1361" spans="1:78" x14ac:dyDescent="0.25">
      <c r="A1361" s="5">
        <v>835</v>
      </c>
      <c r="B1361" s="234" t="s">
        <v>15259</v>
      </c>
      <c r="C1361" s="234" t="s">
        <v>15260</v>
      </c>
      <c r="D1361" s="234" t="s">
        <v>15261</v>
      </c>
      <c r="E1361" s="234" t="s">
        <v>15261</v>
      </c>
      <c r="F1361" s="234" t="s">
        <v>7156</v>
      </c>
      <c r="G1361" s="234" t="s">
        <v>7279</v>
      </c>
      <c r="H1361" s="234" t="s">
        <v>6994</v>
      </c>
      <c r="I1361" s="242"/>
      <c r="J1361" s="242">
        <v>44134</v>
      </c>
      <c r="K1361" s="234" t="s">
        <v>7430</v>
      </c>
      <c r="L1361" s="242">
        <v>44137</v>
      </c>
      <c r="M1361" s="234" t="s">
        <v>6996</v>
      </c>
      <c r="N1361" s="234" t="s">
        <v>15262</v>
      </c>
      <c r="O1361" s="234" t="s">
        <v>15263</v>
      </c>
      <c r="P1361" s="234" t="s">
        <v>6999</v>
      </c>
      <c r="Q1361" s="234"/>
      <c r="R1361" s="234" t="s">
        <v>451</v>
      </c>
      <c r="S1361" t="b">
        <v>0</v>
      </c>
      <c r="T1361" s="242"/>
      <c r="U1361" s="103">
        <v>20</v>
      </c>
      <c r="V1361" s="234" t="s">
        <v>272</v>
      </c>
      <c r="W1361" s="103">
        <v>20</v>
      </c>
      <c r="X1361" s="234" t="s">
        <v>272</v>
      </c>
      <c r="Y1361" s="242"/>
      <c r="Z1361" s="242"/>
      <c r="AA1361" s="103"/>
      <c r="AB1361" s="234" t="s">
        <v>15264</v>
      </c>
      <c r="AC1361" s="243">
        <v>44253.468981481485</v>
      </c>
      <c r="AD1361" s="234" t="s">
        <v>12763</v>
      </c>
      <c r="AE1361" s="235" t="s">
        <v>15265</v>
      </c>
      <c r="AF1361" s="237"/>
      <c r="AG1361" s="234" t="s">
        <v>482</v>
      </c>
      <c r="AH1361" s="241"/>
      <c r="AI1361" t="b">
        <v>1</v>
      </c>
      <c r="AJ1361" t="b">
        <v>0</v>
      </c>
      <c r="AK1361" s="234"/>
      <c r="AL1361" s="103"/>
      <c r="AM1361" t="b">
        <v>0</v>
      </c>
      <c r="AN1361" s="234"/>
      <c r="AO1361" s="103"/>
      <c r="AP1361" s="241"/>
      <c r="AQ1361" s="241"/>
      <c r="AR1361" s="241"/>
      <c r="AS1361" s="241"/>
      <c r="AT1361" s="234" t="s">
        <v>7005</v>
      </c>
      <c r="AU1361" s="234" t="s">
        <v>7085</v>
      </c>
      <c r="AV1361" t="b">
        <v>0</v>
      </c>
      <c r="AW1361" t="b">
        <v>0</v>
      </c>
      <c r="AX1361" s="241"/>
      <c r="AY1361" s="241"/>
      <c r="AZ1361" s="234"/>
      <c r="BA1361" s="234"/>
      <c r="BB1361" s="234"/>
      <c r="BC1361" t="b">
        <v>0</v>
      </c>
      <c r="BD1361" s="234" t="s">
        <v>7008</v>
      </c>
      <c r="BE1361" s="234" t="s">
        <v>7009</v>
      </c>
      <c r="BF1361" s="234" t="s">
        <v>7027</v>
      </c>
      <c r="BG1361" s="234" t="s">
        <v>8373</v>
      </c>
      <c r="BH1361" s="234" t="s">
        <v>55</v>
      </c>
      <c r="BI1361" s="243">
        <v>44573.408449074072</v>
      </c>
      <c r="BJ1361" s="234" t="s">
        <v>442</v>
      </c>
      <c r="BK1361" s="234" t="s">
        <v>451</v>
      </c>
      <c r="BL1361" s="234" t="s">
        <v>451</v>
      </c>
      <c r="BM1361" s="234" t="s">
        <v>451</v>
      </c>
      <c r="BN1361" s="241"/>
      <c r="BO1361" t="b">
        <v>0</v>
      </c>
      <c r="BP1361" t="b">
        <v>0</v>
      </c>
      <c r="BQ1361" t="b">
        <v>0</v>
      </c>
      <c r="BR1361" s="241"/>
      <c r="BS1361" s="241"/>
      <c r="BT1361" s="234" t="s">
        <v>7012</v>
      </c>
      <c r="BU1361" t="b">
        <v>0</v>
      </c>
      <c r="BV1361" s="103"/>
      <c r="BW1361" s="235" t="s">
        <v>15266</v>
      </c>
      <c r="BX1361" s="234" t="s">
        <v>15265</v>
      </c>
      <c r="BY1361" s="234" t="s">
        <v>56</v>
      </c>
      <c r="BZ1361" s="234" t="s">
        <v>7014</v>
      </c>
    </row>
    <row r="1362" spans="1:78" x14ac:dyDescent="0.25">
      <c r="A1362" s="5">
        <v>834</v>
      </c>
      <c r="B1362" s="234" t="s">
        <v>15267</v>
      </c>
      <c r="C1362" s="234" t="s">
        <v>15268</v>
      </c>
      <c r="D1362" s="234" t="s">
        <v>14975</v>
      </c>
      <c r="E1362" s="234" t="s">
        <v>14975</v>
      </c>
      <c r="F1362" s="234" t="s">
        <v>7156</v>
      </c>
      <c r="G1362" s="234" t="s">
        <v>7018</v>
      </c>
      <c r="H1362" s="234" t="s">
        <v>7856</v>
      </c>
      <c r="I1362" s="242"/>
      <c r="J1362" s="242">
        <v>44134</v>
      </c>
      <c r="K1362" s="234" t="s">
        <v>7430</v>
      </c>
      <c r="L1362" s="242">
        <v>44138</v>
      </c>
      <c r="M1362" s="234" t="s">
        <v>7386</v>
      </c>
      <c r="N1362" s="234" t="s">
        <v>14977</v>
      </c>
      <c r="O1362" s="234" t="s">
        <v>15269</v>
      </c>
      <c r="P1362" s="234" t="s">
        <v>6999</v>
      </c>
      <c r="Q1362" s="234"/>
      <c r="R1362" s="234" t="s">
        <v>451</v>
      </c>
      <c r="S1362" t="b">
        <v>0</v>
      </c>
      <c r="T1362" s="242"/>
      <c r="U1362" s="103">
        <v>160</v>
      </c>
      <c r="V1362" s="234" t="s">
        <v>272</v>
      </c>
      <c r="W1362" s="103">
        <v>160</v>
      </c>
      <c r="X1362" s="234" t="s">
        <v>272</v>
      </c>
      <c r="Y1362" s="242"/>
      <c r="Z1362" s="242"/>
      <c r="AA1362" s="103"/>
      <c r="AB1362" s="234" t="s">
        <v>14979</v>
      </c>
      <c r="AC1362" s="243">
        <v>44253.468958333331</v>
      </c>
      <c r="AD1362" s="234" t="s">
        <v>12763</v>
      </c>
      <c r="AE1362" s="235" t="s">
        <v>15270</v>
      </c>
      <c r="AF1362" s="237"/>
      <c r="AG1362" s="234" t="s">
        <v>482</v>
      </c>
      <c r="AH1362" s="241"/>
      <c r="AI1362" t="b">
        <v>1</v>
      </c>
      <c r="AJ1362" t="b">
        <v>0</v>
      </c>
      <c r="AK1362" s="234"/>
      <c r="AL1362" s="103"/>
      <c r="AM1362" t="b">
        <v>0</v>
      </c>
      <c r="AN1362" s="234"/>
      <c r="AO1362" s="103"/>
      <c r="AP1362" s="241"/>
      <c r="AQ1362" s="241"/>
      <c r="AR1362" s="241"/>
      <c r="AS1362" s="241"/>
      <c r="AT1362" s="234" t="s">
        <v>7005</v>
      </c>
      <c r="AU1362" s="234" t="s">
        <v>7085</v>
      </c>
      <c r="AV1362" t="b">
        <v>0</v>
      </c>
      <c r="AW1362" t="b">
        <v>0</v>
      </c>
      <c r="AX1362" s="241"/>
      <c r="AY1362" s="241"/>
      <c r="AZ1362" s="234"/>
      <c r="BA1362" s="234"/>
      <c r="BB1362" s="234"/>
      <c r="BC1362" t="b">
        <v>0</v>
      </c>
      <c r="BD1362" s="234" t="s">
        <v>7390</v>
      </c>
      <c r="BE1362" s="234" t="s">
        <v>7026</v>
      </c>
      <c r="BF1362" s="234" t="s">
        <v>10002</v>
      </c>
      <c r="BG1362" s="234" t="s">
        <v>7028</v>
      </c>
      <c r="BH1362" s="234" t="s">
        <v>55</v>
      </c>
      <c r="BI1362" s="243">
        <v>44573.408449074072</v>
      </c>
      <c r="BJ1362" s="234" t="s">
        <v>442</v>
      </c>
      <c r="BK1362" s="234" t="s">
        <v>451</v>
      </c>
      <c r="BL1362" s="234" t="s">
        <v>451</v>
      </c>
      <c r="BM1362" s="234" t="s">
        <v>451</v>
      </c>
      <c r="BN1362" s="241"/>
      <c r="BO1362" t="b">
        <v>0</v>
      </c>
      <c r="BP1362" t="b">
        <v>0</v>
      </c>
      <c r="BQ1362" t="b">
        <v>0</v>
      </c>
      <c r="BR1362" s="241"/>
      <c r="BS1362" s="241"/>
      <c r="BT1362" s="234" t="s">
        <v>7012</v>
      </c>
      <c r="BU1362" t="b">
        <v>0</v>
      </c>
      <c r="BV1362" s="103"/>
      <c r="BW1362" s="235" t="s">
        <v>15271</v>
      </c>
      <c r="BX1362" s="234" t="s">
        <v>15270</v>
      </c>
      <c r="BY1362" s="234" t="s">
        <v>56</v>
      </c>
      <c r="BZ1362" s="234" t="s">
        <v>7014</v>
      </c>
    </row>
    <row r="1363" spans="1:78" x14ac:dyDescent="0.25">
      <c r="A1363" s="5">
        <v>833</v>
      </c>
      <c r="B1363" s="234" t="s">
        <v>15272</v>
      </c>
      <c r="C1363" s="234" t="s">
        <v>15273</v>
      </c>
      <c r="D1363" s="234"/>
      <c r="E1363" s="234" t="s">
        <v>15274</v>
      </c>
      <c r="F1363" s="234" t="s">
        <v>2991</v>
      </c>
      <c r="G1363" s="234" t="s">
        <v>7034</v>
      </c>
      <c r="H1363" s="234" t="s">
        <v>7034</v>
      </c>
      <c r="I1363" s="242"/>
      <c r="J1363" s="242">
        <v>44134</v>
      </c>
      <c r="K1363" s="234" t="s">
        <v>7430</v>
      </c>
      <c r="L1363" s="242">
        <v>44134</v>
      </c>
      <c r="M1363" s="234" t="s">
        <v>6996</v>
      </c>
      <c r="N1363" s="234" t="s">
        <v>7430</v>
      </c>
      <c r="O1363" s="234" t="s">
        <v>15275</v>
      </c>
      <c r="P1363" s="234" t="s">
        <v>6999</v>
      </c>
      <c r="Q1363" s="234"/>
      <c r="R1363" s="234" t="s">
        <v>451</v>
      </c>
      <c r="S1363" t="b">
        <v>0</v>
      </c>
      <c r="T1363" s="242"/>
      <c r="U1363" s="103">
        <v>14400</v>
      </c>
      <c r="V1363" s="234" t="s">
        <v>272</v>
      </c>
      <c r="W1363" s="103">
        <v>14400</v>
      </c>
      <c r="X1363" s="234" t="s">
        <v>272</v>
      </c>
      <c r="Y1363" s="242"/>
      <c r="Z1363" s="242"/>
      <c r="AA1363" s="103"/>
      <c r="AB1363" s="234"/>
      <c r="AC1363" s="243">
        <v>44253.468923611108</v>
      </c>
      <c r="AD1363" s="234" t="s">
        <v>12763</v>
      </c>
      <c r="AE1363" s="235" t="s">
        <v>15276</v>
      </c>
      <c r="AF1363" s="237"/>
      <c r="AG1363" s="234" t="s">
        <v>482</v>
      </c>
      <c r="AH1363" s="241"/>
      <c r="AI1363" t="b">
        <v>1</v>
      </c>
      <c r="AJ1363" t="b">
        <v>0</v>
      </c>
      <c r="AK1363" s="234"/>
      <c r="AL1363" s="103"/>
      <c r="AM1363" t="b">
        <v>0</v>
      </c>
      <c r="AN1363" s="234"/>
      <c r="AO1363" s="103"/>
      <c r="AP1363" s="241"/>
      <c r="AQ1363" s="241"/>
      <c r="AR1363" s="241"/>
      <c r="AS1363" s="241"/>
      <c r="AT1363" s="234"/>
      <c r="AU1363" s="234" t="s">
        <v>7085</v>
      </c>
      <c r="AV1363" t="b">
        <v>0</v>
      </c>
      <c r="AW1363" t="b">
        <v>0</v>
      </c>
      <c r="AX1363" s="241"/>
      <c r="AY1363" s="241"/>
      <c r="AZ1363" s="234"/>
      <c r="BA1363" s="234"/>
      <c r="BB1363" s="234"/>
      <c r="BC1363" t="b">
        <v>1</v>
      </c>
      <c r="BD1363" s="234" t="s">
        <v>7008</v>
      </c>
      <c r="BE1363" s="234" t="s">
        <v>7045</v>
      </c>
      <c r="BF1363" s="234" t="s">
        <v>7027</v>
      </c>
      <c r="BG1363" s="234" t="s">
        <v>8373</v>
      </c>
      <c r="BH1363" s="234" t="s">
        <v>55</v>
      </c>
      <c r="BI1363" s="243">
        <v>44573.408449074072</v>
      </c>
      <c r="BJ1363" s="234" t="s">
        <v>442</v>
      </c>
      <c r="BK1363" s="234" t="s">
        <v>451</v>
      </c>
      <c r="BL1363" s="234" t="s">
        <v>451</v>
      </c>
      <c r="BM1363" s="234" t="s">
        <v>451</v>
      </c>
      <c r="BN1363" s="241"/>
      <c r="BO1363" t="b">
        <v>0</v>
      </c>
      <c r="BP1363" t="b">
        <v>0</v>
      </c>
      <c r="BQ1363" t="b">
        <v>0</v>
      </c>
      <c r="BR1363" s="241"/>
      <c r="BS1363" s="241"/>
      <c r="BT1363" s="234" t="s">
        <v>7012</v>
      </c>
      <c r="BU1363" t="b">
        <v>0</v>
      </c>
      <c r="BV1363" s="103"/>
      <c r="BW1363" s="235" t="s">
        <v>15277</v>
      </c>
      <c r="BX1363" s="234" t="s">
        <v>15276</v>
      </c>
      <c r="BY1363" s="234" t="s">
        <v>56</v>
      </c>
      <c r="BZ1363" s="234" t="s">
        <v>7014</v>
      </c>
    </row>
    <row r="1364" spans="1:78" x14ac:dyDescent="0.25">
      <c r="A1364" s="5">
        <v>832</v>
      </c>
      <c r="B1364" s="234" t="s">
        <v>15278</v>
      </c>
      <c r="C1364" s="234" t="s">
        <v>15279</v>
      </c>
      <c r="D1364" s="234"/>
      <c r="E1364" s="234" t="s">
        <v>15280</v>
      </c>
      <c r="F1364" s="234" t="s">
        <v>2991</v>
      </c>
      <c r="G1364" s="234" t="s">
        <v>7034</v>
      </c>
      <c r="H1364" s="234" t="s">
        <v>7034</v>
      </c>
      <c r="I1364" s="242"/>
      <c r="J1364" s="242">
        <v>44134</v>
      </c>
      <c r="K1364" s="234" t="s">
        <v>7430</v>
      </c>
      <c r="L1364" s="242">
        <v>44140</v>
      </c>
      <c r="M1364" s="234" t="s">
        <v>9081</v>
      </c>
      <c r="N1364" s="234" t="s">
        <v>7430</v>
      </c>
      <c r="O1364" s="234" t="s">
        <v>15281</v>
      </c>
      <c r="P1364" s="234" t="s">
        <v>6999</v>
      </c>
      <c r="Q1364" s="234"/>
      <c r="R1364" s="234" t="s">
        <v>451</v>
      </c>
      <c r="S1364" t="b">
        <v>0</v>
      </c>
      <c r="T1364" s="242"/>
      <c r="U1364" s="103">
        <v>1000</v>
      </c>
      <c r="V1364" s="234" t="s">
        <v>272</v>
      </c>
      <c r="W1364" s="103">
        <v>8000</v>
      </c>
      <c r="X1364" s="234" t="s">
        <v>272</v>
      </c>
      <c r="Y1364" s="242"/>
      <c r="Z1364" s="242"/>
      <c r="AA1364" s="103"/>
      <c r="AB1364" s="234"/>
      <c r="AC1364" s="243">
        <v>44253.468900462962</v>
      </c>
      <c r="AD1364" s="234" t="s">
        <v>12763</v>
      </c>
      <c r="AE1364" s="235" t="s">
        <v>15282</v>
      </c>
      <c r="AF1364" s="237"/>
      <c r="AG1364" s="234" t="s">
        <v>482</v>
      </c>
      <c r="AH1364" s="241"/>
      <c r="AI1364" t="b">
        <v>1</v>
      </c>
      <c r="AJ1364" t="b">
        <v>0</v>
      </c>
      <c r="AK1364" s="234"/>
      <c r="AL1364" s="103"/>
      <c r="AM1364" t="b">
        <v>0</v>
      </c>
      <c r="AN1364" s="234"/>
      <c r="AO1364" s="103"/>
      <c r="AP1364" s="241"/>
      <c r="AQ1364" s="241"/>
      <c r="AR1364" s="241"/>
      <c r="AS1364" s="241"/>
      <c r="AT1364" s="234"/>
      <c r="AU1364" s="234" t="s">
        <v>7085</v>
      </c>
      <c r="AV1364" t="b">
        <v>0</v>
      </c>
      <c r="AW1364" t="b">
        <v>0</v>
      </c>
      <c r="AX1364" s="241"/>
      <c r="AY1364" s="241"/>
      <c r="AZ1364" s="234"/>
      <c r="BA1364" s="234"/>
      <c r="BB1364" s="234"/>
      <c r="BC1364" t="b">
        <v>1</v>
      </c>
      <c r="BD1364" s="234" t="s">
        <v>9085</v>
      </c>
      <c r="BE1364" s="234" t="s">
        <v>7045</v>
      </c>
      <c r="BF1364" s="234" t="s">
        <v>6972</v>
      </c>
      <c r="BG1364" s="234" t="s">
        <v>7028</v>
      </c>
      <c r="BH1364" s="234" t="s">
        <v>55</v>
      </c>
      <c r="BI1364" s="243">
        <v>44573.408437500002</v>
      </c>
      <c r="BJ1364" s="234" t="s">
        <v>442</v>
      </c>
      <c r="BK1364" s="234" t="s">
        <v>451</v>
      </c>
      <c r="BL1364" s="234" t="s">
        <v>451</v>
      </c>
      <c r="BM1364" s="234" t="s">
        <v>451</v>
      </c>
      <c r="BN1364" s="241"/>
      <c r="BO1364" t="b">
        <v>0</v>
      </c>
      <c r="BP1364" t="b">
        <v>0</v>
      </c>
      <c r="BQ1364" t="b">
        <v>0</v>
      </c>
      <c r="BR1364" s="241"/>
      <c r="BS1364" s="241"/>
      <c r="BT1364" s="234" t="s">
        <v>7047</v>
      </c>
      <c r="BU1364" t="b">
        <v>0</v>
      </c>
      <c r="BV1364" s="103"/>
      <c r="BW1364" s="235" t="s">
        <v>15283</v>
      </c>
      <c r="BX1364" s="234" t="s">
        <v>15282</v>
      </c>
      <c r="BY1364" s="234" t="s">
        <v>56</v>
      </c>
      <c r="BZ1364" s="234" t="s">
        <v>7014</v>
      </c>
    </row>
    <row r="1365" spans="1:78" x14ac:dyDescent="0.25">
      <c r="A1365" s="5">
        <v>831</v>
      </c>
      <c r="B1365" s="234" t="s">
        <v>15284</v>
      </c>
      <c r="C1365" s="234" t="s">
        <v>15285</v>
      </c>
      <c r="D1365" s="234" t="s">
        <v>7581</v>
      </c>
      <c r="E1365" s="234" t="s">
        <v>15286</v>
      </c>
      <c r="F1365" s="234" t="s">
        <v>6993</v>
      </c>
      <c r="G1365" s="234" t="s">
        <v>7279</v>
      </c>
      <c r="H1365" s="234" t="s">
        <v>6994</v>
      </c>
      <c r="I1365" s="242"/>
      <c r="J1365" s="242">
        <v>44134</v>
      </c>
      <c r="K1365" s="234" t="s">
        <v>7430</v>
      </c>
      <c r="L1365" s="242">
        <v>44139</v>
      </c>
      <c r="M1365" s="234" t="s">
        <v>6996</v>
      </c>
      <c r="N1365" s="234" t="s">
        <v>7582</v>
      </c>
      <c r="O1365" s="234" t="s">
        <v>15287</v>
      </c>
      <c r="P1365" s="234" t="s">
        <v>6999</v>
      </c>
      <c r="Q1365" s="234"/>
      <c r="R1365" s="234" t="s">
        <v>451</v>
      </c>
      <c r="S1365" t="b">
        <v>0</v>
      </c>
      <c r="T1365" s="242"/>
      <c r="U1365" s="103">
        <v>1</v>
      </c>
      <c r="V1365" s="234" t="s">
        <v>272</v>
      </c>
      <c r="W1365" s="103">
        <v>1</v>
      </c>
      <c r="X1365" s="234" t="s">
        <v>272</v>
      </c>
      <c r="Y1365" s="242"/>
      <c r="Z1365" s="242"/>
      <c r="AA1365" s="103"/>
      <c r="AB1365" s="234" t="s">
        <v>7584</v>
      </c>
      <c r="AC1365" s="243">
        <v>44253.468877314815</v>
      </c>
      <c r="AD1365" s="234" t="s">
        <v>12763</v>
      </c>
      <c r="AE1365" s="235" t="s">
        <v>15288</v>
      </c>
      <c r="AF1365" s="237"/>
      <c r="AG1365" s="234" t="s">
        <v>482</v>
      </c>
      <c r="AH1365" s="241"/>
      <c r="AI1365" t="b">
        <v>1</v>
      </c>
      <c r="AJ1365" t="b">
        <v>0</v>
      </c>
      <c r="AK1365" s="234"/>
      <c r="AL1365" s="103"/>
      <c r="AM1365" t="b">
        <v>0</v>
      </c>
      <c r="AN1365" s="234"/>
      <c r="AO1365" s="103"/>
      <c r="AP1365" s="241"/>
      <c r="AQ1365" s="241"/>
      <c r="AR1365" s="241"/>
      <c r="AS1365" s="241"/>
      <c r="AT1365" s="234" t="s">
        <v>5226</v>
      </c>
      <c r="AU1365" s="234" t="s">
        <v>7085</v>
      </c>
      <c r="AV1365" t="b">
        <v>0</v>
      </c>
      <c r="AW1365" t="b">
        <v>0</v>
      </c>
      <c r="AX1365" s="241"/>
      <c r="AY1365" s="241"/>
      <c r="AZ1365" s="234"/>
      <c r="BA1365" s="234"/>
      <c r="BB1365" s="234"/>
      <c r="BC1365" t="b">
        <v>0</v>
      </c>
      <c r="BD1365" s="234" t="s">
        <v>7008</v>
      </c>
      <c r="BE1365" s="234" t="s">
        <v>7009</v>
      </c>
      <c r="BF1365" s="234" t="s">
        <v>7027</v>
      </c>
      <c r="BG1365" s="234" t="s">
        <v>7010</v>
      </c>
      <c r="BH1365" s="234" t="s">
        <v>55</v>
      </c>
      <c r="BI1365" s="243">
        <v>44573.408437500002</v>
      </c>
      <c r="BJ1365" s="234" t="s">
        <v>442</v>
      </c>
      <c r="BK1365" s="234" t="s">
        <v>451</v>
      </c>
      <c r="BL1365" s="234" t="s">
        <v>451</v>
      </c>
      <c r="BM1365" s="234" t="s">
        <v>451</v>
      </c>
      <c r="BN1365" s="241"/>
      <c r="BO1365" t="b">
        <v>0</v>
      </c>
      <c r="BP1365" t="b">
        <v>0</v>
      </c>
      <c r="BQ1365" t="b">
        <v>0</v>
      </c>
      <c r="BR1365" s="241"/>
      <c r="BS1365" s="241"/>
      <c r="BT1365" s="234" t="s">
        <v>7012</v>
      </c>
      <c r="BU1365" t="b">
        <v>0</v>
      </c>
      <c r="BV1365" s="103"/>
      <c r="BW1365" s="235" t="s">
        <v>15289</v>
      </c>
      <c r="BX1365" s="234" t="s">
        <v>15288</v>
      </c>
      <c r="BY1365" s="234" t="s">
        <v>56</v>
      </c>
      <c r="BZ1365" s="234" t="s">
        <v>7014</v>
      </c>
    </row>
    <row r="1366" spans="1:78" x14ac:dyDescent="0.25">
      <c r="A1366" s="5">
        <v>830</v>
      </c>
      <c r="B1366" s="234" t="s">
        <v>15290</v>
      </c>
      <c r="C1366" s="234" t="s">
        <v>15291</v>
      </c>
      <c r="D1366" s="234" t="s">
        <v>11523</v>
      </c>
      <c r="E1366" s="234" t="s">
        <v>11523</v>
      </c>
      <c r="F1366" s="234" t="s">
        <v>7156</v>
      </c>
      <c r="G1366" s="234" t="s">
        <v>7017</v>
      </c>
      <c r="H1366" s="234" t="s">
        <v>7856</v>
      </c>
      <c r="I1366" s="242"/>
      <c r="J1366" s="242">
        <v>44130</v>
      </c>
      <c r="K1366" s="234" t="s">
        <v>7430</v>
      </c>
      <c r="L1366" s="242">
        <v>44140</v>
      </c>
      <c r="M1366" s="234" t="s">
        <v>9952</v>
      </c>
      <c r="N1366" s="234" t="s">
        <v>11526</v>
      </c>
      <c r="O1366" s="234" t="s">
        <v>11643</v>
      </c>
      <c r="P1366" s="234" t="s">
        <v>6999</v>
      </c>
      <c r="Q1366" s="234"/>
      <c r="R1366" s="234" t="s">
        <v>451</v>
      </c>
      <c r="S1366" t="b">
        <v>0</v>
      </c>
      <c r="T1366" s="242"/>
      <c r="U1366" s="103">
        <v>0</v>
      </c>
      <c r="V1366" s="234" t="s">
        <v>272</v>
      </c>
      <c r="W1366" s="103">
        <v>0</v>
      </c>
      <c r="X1366" s="234" t="s">
        <v>272</v>
      </c>
      <c r="Y1366" s="242"/>
      <c r="Z1366" s="242"/>
      <c r="AA1366" s="103"/>
      <c r="AB1366" s="234" t="s">
        <v>11528</v>
      </c>
      <c r="AC1366" s="243">
        <v>44253.468865740739</v>
      </c>
      <c r="AD1366" s="234" t="s">
        <v>12763</v>
      </c>
      <c r="AE1366" s="235" t="s">
        <v>15292</v>
      </c>
      <c r="AF1366" s="237"/>
      <c r="AG1366" s="234" t="s">
        <v>482</v>
      </c>
      <c r="AH1366" s="241"/>
      <c r="AI1366" t="b">
        <v>1</v>
      </c>
      <c r="AJ1366" t="b">
        <v>0</v>
      </c>
      <c r="AK1366" s="234"/>
      <c r="AL1366" s="103"/>
      <c r="AM1366" t="b">
        <v>0</v>
      </c>
      <c r="AN1366" s="234"/>
      <c r="AO1366" s="103"/>
      <c r="AP1366" s="241"/>
      <c r="AQ1366" s="241"/>
      <c r="AR1366" s="241"/>
      <c r="AS1366" s="241"/>
      <c r="AT1366" s="234" t="s">
        <v>7166</v>
      </c>
      <c r="AU1366" s="234" t="s">
        <v>7085</v>
      </c>
      <c r="AV1366" t="b">
        <v>0</v>
      </c>
      <c r="AW1366" t="b">
        <v>0</v>
      </c>
      <c r="AX1366" s="241"/>
      <c r="AY1366" s="241"/>
      <c r="AZ1366" s="234"/>
      <c r="BA1366" s="234"/>
      <c r="BB1366" s="234"/>
      <c r="BC1366" t="b">
        <v>0</v>
      </c>
      <c r="BD1366" s="234" t="s">
        <v>9959</v>
      </c>
      <c r="BE1366" s="234" t="s">
        <v>7026</v>
      </c>
      <c r="BF1366" s="234" t="s">
        <v>7027</v>
      </c>
      <c r="BG1366" s="234" t="s">
        <v>7028</v>
      </c>
      <c r="BH1366" s="234" t="s">
        <v>55</v>
      </c>
      <c r="BI1366" s="243">
        <v>44573.408437500002</v>
      </c>
      <c r="BJ1366" s="234" t="s">
        <v>442</v>
      </c>
      <c r="BK1366" s="234" t="s">
        <v>451</v>
      </c>
      <c r="BL1366" s="234" t="s">
        <v>451</v>
      </c>
      <c r="BM1366" s="234" t="s">
        <v>451</v>
      </c>
      <c r="BN1366" s="241"/>
      <c r="BO1366" t="b">
        <v>0</v>
      </c>
      <c r="BP1366" t="b">
        <v>0</v>
      </c>
      <c r="BQ1366" t="b">
        <v>0</v>
      </c>
      <c r="BR1366" s="241"/>
      <c r="BS1366" s="241"/>
      <c r="BT1366" s="234" t="s">
        <v>7012</v>
      </c>
      <c r="BU1366" t="b">
        <v>0</v>
      </c>
      <c r="BV1366" s="103"/>
      <c r="BW1366" s="235" t="s">
        <v>15293</v>
      </c>
      <c r="BX1366" s="234" t="s">
        <v>15292</v>
      </c>
      <c r="BY1366" s="234" t="s">
        <v>56</v>
      </c>
      <c r="BZ1366" s="234" t="s">
        <v>7014</v>
      </c>
    </row>
    <row r="1367" spans="1:78" x14ac:dyDescent="0.25">
      <c r="A1367" s="5">
        <v>829</v>
      </c>
      <c r="B1367" s="234" t="s">
        <v>15294</v>
      </c>
      <c r="C1367" s="234" t="s">
        <v>15295</v>
      </c>
      <c r="D1367" s="234"/>
      <c r="E1367" s="234" t="s">
        <v>15296</v>
      </c>
      <c r="F1367" s="234" t="s">
        <v>2991</v>
      </c>
      <c r="G1367" s="234" t="s">
        <v>7034</v>
      </c>
      <c r="H1367" s="234" t="s">
        <v>7034</v>
      </c>
      <c r="I1367" s="242"/>
      <c r="J1367" s="242">
        <v>44133</v>
      </c>
      <c r="K1367" s="234" t="s">
        <v>7430</v>
      </c>
      <c r="L1367" s="242">
        <v>44138</v>
      </c>
      <c r="M1367" s="234" t="s">
        <v>6996</v>
      </c>
      <c r="N1367" s="234" t="s">
        <v>10740</v>
      </c>
      <c r="O1367" s="234" t="s">
        <v>7583</v>
      </c>
      <c r="P1367" s="234" t="s">
        <v>6999</v>
      </c>
      <c r="Q1367" s="234"/>
      <c r="R1367" s="234" t="s">
        <v>451</v>
      </c>
      <c r="S1367" t="b">
        <v>0</v>
      </c>
      <c r="T1367" s="242"/>
      <c r="U1367" s="103">
        <v>800</v>
      </c>
      <c r="V1367" s="234" t="s">
        <v>272</v>
      </c>
      <c r="W1367" s="103">
        <v>4000</v>
      </c>
      <c r="X1367" s="234" t="s">
        <v>272</v>
      </c>
      <c r="Y1367" s="242"/>
      <c r="Z1367" s="242"/>
      <c r="AA1367" s="103"/>
      <c r="AB1367" s="234"/>
      <c r="AC1367" s="243">
        <v>44253.468831018516</v>
      </c>
      <c r="AD1367" s="234" t="s">
        <v>12763</v>
      </c>
      <c r="AE1367" s="235" t="s">
        <v>15297</v>
      </c>
      <c r="AF1367" s="237"/>
      <c r="AG1367" s="234" t="s">
        <v>482</v>
      </c>
      <c r="AH1367" s="241"/>
      <c r="AI1367" t="b">
        <v>1</v>
      </c>
      <c r="AJ1367" t="b">
        <v>0</v>
      </c>
      <c r="AK1367" s="234"/>
      <c r="AL1367" s="103"/>
      <c r="AM1367" t="b">
        <v>0</v>
      </c>
      <c r="AN1367" s="234"/>
      <c r="AO1367" s="103"/>
      <c r="AP1367" s="241"/>
      <c r="AQ1367" s="241"/>
      <c r="AR1367" s="241"/>
      <c r="AS1367" s="241"/>
      <c r="AT1367" s="234"/>
      <c r="AU1367" s="234" t="s">
        <v>7085</v>
      </c>
      <c r="AV1367" t="b">
        <v>0</v>
      </c>
      <c r="AW1367" t="b">
        <v>0</v>
      </c>
      <c r="AX1367" s="241"/>
      <c r="AY1367" s="241"/>
      <c r="AZ1367" s="234"/>
      <c r="BA1367" s="234"/>
      <c r="BB1367" s="234"/>
      <c r="BC1367" t="b">
        <v>1</v>
      </c>
      <c r="BD1367" s="234" t="s">
        <v>7008</v>
      </c>
      <c r="BE1367" s="234" t="s">
        <v>7045</v>
      </c>
      <c r="BF1367" s="234" t="s">
        <v>6972</v>
      </c>
      <c r="BG1367" s="234" t="s">
        <v>7028</v>
      </c>
      <c r="BH1367" s="234" t="s">
        <v>55</v>
      </c>
      <c r="BI1367" s="243">
        <v>44573.408425925925</v>
      </c>
      <c r="BJ1367" s="234" t="s">
        <v>442</v>
      </c>
      <c r="BK1367" s="234" t="s">
        <v>451</v>
      </c>
      <c r="BL1367" s="234" t="s">
        <v>451</v>
      </c>
      <c r="BM1367" s="234" t="s">
        <v>451</v>
      </c>
      <c r="BN1367" s="241"/>
      <c r="BO1367" t="b">
        <v>0</v>
      </c>
      <c r="BP1367" t="b">
        <v>0</v>
      </c>
      <c r="BQ1367" t="b">
        <v>0</v>
      </c>
      <c r="BR1367" s="241"/>
      <c r="BS1367" s="241"/>
      <c r="BT1367" s="234" t="s">
        <v>7047</v>
      </c>
      <c r="BU1367" t="b">
        <v>0</v>
      </c>
      <c r="BV1367" s="103"/>
      <c r="BW1367" s="235" t="s">
        <v>15298</v>
      </c>
      <c r="BX1367" s="234" t="s">
        <v>15297</v>
      </c>
      <c r="BY1367" s="234" t="s">
        <v>56</v>
      </c>
      <c r="BZ1367" s="234" t="s">
        <v>7014</v>
      </c>
    </row>
    <row r="1368" spans="1:78" x14ac:dyDescent="0.25">
      <c r="A1368" s="5">
        <v>828</v>
      </c>
      <c r="B1368" s="234" t="s">
        <v>15299</v>
      </c>
      <c r="C1368" s="234" t="s">
        <v>15300</v>
      </c>
      <c r="D1368" s="234" t="s">
        <v>7051</v>
      </c>
      <c r="E1368" s="234" t="s">
        <v>8272</v>
      </c>
      <c r="F1368" s="234" t="s">
        <v>2991</v>
      </c>
      <c r="G1368" s="234" t="s">
        <v>7033</v>
      </c>
      <c r="H1368" s="234" t="s">
        <v>7034</v>
      </c>
      <c r="I1368" s="242"/>
      <c r="J1368" s="242">
        <v>44133</v>
      </c>
      <c r="K1368" s="234" t="s">
        <v>7430</v>
      </c>
      <c r="L1368" s="242">
        <v>44141</v>
      </c>
      <c r="M1368" s="234" t="s">
        <v>6996</v>
      </c>
      <c r="N1368" s="234" t="s">
        <v>7053</v>
      </c>
      <c r="O1368" s="234" t="s">
        <v>11614</v>
      </c>
      <c r="P1368" s="234" t="s">
        <v>6999</v>
      </c>
      <c r="Q1368" s="234"/>
      <c r="R1368" s="234" t="s">
        <v>451</v>
      </c>
      <c r="S1368" t="b">
        <v>0</v>
      </c>
      <c r="T1368" s="242"/>
      <c r="U1368" s="103">
        <v>537</v>
      </c>
      <c r="V1368" s="234" t="s">
        <v>272</v>
      </c>
      <c r="W1368" s="103">
        <v>4828</v>
      </c>
      <c r="X1368" s="234" t="s">
        <v>272</v>
      </c>
      <c r="Y1368" s="242"/>
      <c r="Z1368" s="242"/>
      <c r="AA1368" s="103"/>
      <c r="AB1368" s="234" t="s">
        <v>7055</v>
      </c>
      <c r="AC1368" s="243">
        <v>44253.4687962963</v>
      </c>
      <c r="AD1368" s="234" t="s">
        <v>12763</v>
      </c>
      <c r="AE1368" s="235" t="s">
        <v>15301</v>
      </c>
      <c r="AF1368" s="237"/>
      <c r="AG1368" s="234" t="s">
        <v>482</v>
      </c>
      <c r="AH1368" s="241"/>
      <c r="AI1368" t="b">
        <v>1</v>
      </c>
      <c r="AJ1368" t="b">
        <v>0</v>
      </c>
      <c r="AK1368" s="234"/>
      <c r="AL1368" s="103"/>
      <c r="AM1368" t="b">
        <v>0</v>
      </c>
      <c r="AN1368" s="234"/>
      <c r="AO1368" s="103"/>
      <c r="AP1368" s="241"/>
      <c r="AQ1368" s="241"/>
      <c r="AR1368" s="241"/>
      <c r="AS1368" s="241"/>
      <c r="AT1368" s="234" t="s">
        <v>7058</v>
      </c>
      <c r="AU1368" s="234" t="s">
        <v>7085</v>
      </c>
      <c r="AV1368" t="b">
        <v>0</v>
      </c>
      <c r="AW1368" t="b">
        <v>0</v>
      </c>
      <c r="AX1368" s="241"/>
      <c r="AY1368" s="241"/>
      <c r="AZ1368" s="234"/>
      <c r="BA1368" s="234"/>
      <c r="BB1368" s="234"/>
      <c r="BC1368" t="b">
        <v>0</v>
      </c>
      <c r="BD1368" s="234" t="s">
        <v>7008</v>
      </c>
      <c r="BE1368" s="234" t="s">
        <v>7045</v>
      </c>
      <c r="BF1368" s="234" t="s">
        <v>7027</v>
      </c>
      <c r="BG1368" s="234" t="s">
        <v>7028</v>
      </c>
      <c r="BH1368" s="234" t="s">
        <v>55</v>
      </c>
      <c r="BI1368" s="243">
        <v>44573.409131944441</v>
      </c>
      <c r="BJ1368" s="234" t="s">
        <v>442</v>
      </c>
      <c r="BK1368" s="234" t="s">
        <v>451</v>
      </c>
      <c r="BL1368" s="234" t="s">
        <v>451</v>
      </c>
      <c r="BM1368" s="234" t="s">
        <v>451</v>
      </c>
      <c r="BN1368" s="241"/>
      <c r="BO1368" t="b">
        <v>0</v>
      </c>
      <c r="BP1368" t="b">
        <v>0</v>
      </c>
      <c r="BQ1368" t="b">
        <v>0</v>
      </c>
      <c r="BR1368" s="241"/>
      <c r="BS1368" s="241"/>
      <c r="BT1368" s="234" t="s">
        <v>7047</v>
      </c>
      <c r="BU1368" t="b">
        <v>0</v>
      </c>
      <c r="BV1368" s="103"/>
      <c r="BW1368" s="235" t="s">
        <v>15302</v>
      </c>
      <c r="BX1368" s="234" t="s">
        <v>15303</v>
      </c>
      <c r="BY1368" s="234" t="s">
        <v>56</v>
      </c>
      <c r="BZ1368" s="234" t="s">
        <v>7014</v>
      </c>
    </row>
    <row r="1369" spans="1:78" x14ac:dyDescent="0.25">
      <c r="A1369" s="5">
        <v>827</v>
      </c>
      <c r="B1369" s="234" t="s">
        <v>15304</v>
      </c>
      <c r="C1369" s="234" t="s">
        <v>15305</v>
      </c>
      <c r="D1369" s="234"/>
      <c r="E1369" s="234" t="s">
        <v>14543</v>
      </c>
      <c r="F1369" s="234" t="s">
        <v>2991</v>
      </c>
      <c r="G1369" s="234" t="s">
        <v>7033</v>
      </c>
      <c r="H1369" s="234" t="s">
        <v>7034</v>
      </c>
      <c r="I1369" s="242"/>
      <c r="J1369" s="242">
        <v>44133</v>
      </c>
      <c r="K1369" s="234" t="s">
        <v>7430</v>
      </c>
      <c r="L1369" s="242">
        <v>44144</v>
      </c>
      <c r="M1369" s="234" t="s">
        <v>6996</v>
      </c>
      <c r="N1369" s="234" t="s">
        <v>7772</v>
      </c>
      <c r="O1369" s="234" t="s">
        <v>7773</v>
      </c>
      <c r="P1369" s="234" t="s">
        <v>6999</v>
      </c>
      <c r="Q1369" s="234"/>
      <c r="R1369" s="234" t="s">
        <v>451</v>
      </c>
      <c r="S1369" t="b">
        <v>0</v>
      </c>
      <c r="T1369" s="242"/>
      <c r="U1369" s="103">
        <v>376</v>
      </c>
      <c r="V1369" s="234" t="s">
        <v>272</v>
      </c>
      <c r="W1369" s="103">
        <v>2632</v>
      </c>
      <c r="X1369" s="234" t="s">
        <v>272</v>
      </c>
      <c r="Y1369" s="242"/>
      <c r="Z1369" s="242"/>
      <c r="AA1369" s="103"/>
      <c r="AB1369" s="234"/>
      <c r="AC1369" s="243">
        <v>44253.457187499997</v>
      </c>
      <c r="AD1369" s="234" t="s">
        <v>12763</v>
      </c>
      <c r="AE1369" s="235" t="s">
        <v>15306</v>
      </c>
      <c r="AF1369" s="237"/>
      <c r="AG1369" s="234" t="s">
        <v>482</v>
      </c>
      <c r="AH1369" s="241"/>
      <c r="AI1369" t="b">
        <v>1</v>
      </c>
      <c r="AJ1369" t="b">
        <v>0</v>
      </c>
      <c r="AK1369" s="234"/>
      <c r="AL1369" s="103"/>
      <c r="AM1369" t="b">
        <v>0</v>
      </c>
      <c r="AN1369" s="234"/>
      <c r="AO1369" s="103"/>
      <c r="AP1369" s="241"/>
      <c r="AQ1369" s="241"/>
      <c r="AR1369" s="241"/>
      <c r="AS1369" s="241"/>
      <c r="AT1369" s="234"/>
      <c r="AU1369" s="234" t="s">
        <v>7085</v>
      </c>
      <c r="AV1369" t="b">
        <v>0</v>
      </c>
      <c r="AW1369" t="b">
        <v>0</v>
      </c>
      <c r="AX1369" s="241"/>
      <c r="AY1369" s="241"/>
      <c r="AZ1369" s="234"/>
      <c r="BA1369" s="234"/>
      <c r="BB1369" s="234"/>
      <c r="BC1369" t="b">
        <v>1</v>
      </c>
      <c r="BD1369" s="234" t="s">
        <v>7008</v>
      </c>
      <c r="BE1369" s="234" t="s">
        <v>7045</v>
      </c>
      <c r="BF1369" s="234" t="s">
        <v>7027</v>
      </c>
      <c r="BG1369" s="234" t="s">
        <v>7028</v>
      </c>
      <c r="BH1369" s="234" t="s">
        <v>55</v>
      </c>
      <c r="BI1369" s="243">
        <v>44573.408425925925</v>
      </c>
      <c r="BJ1369" s="234" t="s">
        <v>442</v>
      </c>
      <c r="BK1369" s="234" t="s">
        <v>451</v>
      </c>
      <c r="BL1369" s="234" t="s">
        <v>451</v>
      </c>
      <c r="BM1369" s="234" t="s">
        <v>451</v>
      </c>
      <c r="BN1369" s="241"/>
      <c r="BO1369" t="b">
        <v>0</v>
      </c>
      <c r="BP1369" t="b">
        <v>0</v>
      </c>
      <c r="BQ1369" t="b">
        <v>0</v>
      </c>
      <c r="BR1369" s="241"/>
      <c r="BS1369" s="241"/>
      <c r="BT1369" s="234" t="s">
        <v>7047</v>
      </c>
      <c r="BU1369" t="b">
        <v>0</v>
      </c>
      <c r="BV1369" s="103"/>
      <c r="BW1369" s="235" t="s">
        <v>15307</v>
      </c>
      <c r="BX1369" s="234" t="s">
        <v>15306</v>
      </c>
      <c r="BY1369" s="234" t="s">
        <v>56</v>
      </c>
      <c r="BZ1369" s="234" t="s">
        <v>7014</v>
      </c>
    </row>
    <row r="1370" spans="1:78" x14ac:dyDescent="0.25">
      <c r="A1370" s="5">
        <v>826</v>
      </c>
      <c r="B1370" s="234" t="s">
        <v>15308</v>
      </c>
      <c r="C1370" s="234" t="s">
        <v>15309</v>
      </c>
      <c r="D1370" s="234" t="s">
        <v>7527</v>
      </c>
      <c r="E1370" s="234" t="s">
        <v>13430</v>
      </c>
      <c r="F1370" s="234" t="s">
        <v>6993</v>
      </c>
      <c r="G1370" s="234" t="s">
        <v>10829</v>
      </c>
      <c r="H1370" s="234" t="s">
        <v>7856</v>
      </c>
      <c r="I1370" s="242"/>
      <c r="J1370" s="242">
        <v>44131</v>
      </c>
      <c r="K1370" s="234" t="s">
        <v>7430</v>
      </c>
      <c r="L1370" s="242">
        <v>44139</v>
      </c>
      <c r="M1370" s="234" t="s">
        <v>6996</v>
      </c>
      <c r="N1370" s="234" t="s">
        <v>7528</v>
      </c>
      <c r="O1370" s="234" t="s">
        <v>7529</v>
      </c>
      <c r="P1370" s="234" t="s">
        <v>6999</v>
      </c>
      <c r="Q1370" s="234"/>
      <c r="R1370" s="234" t="s">
        <v>451</v>
      </c>
      <c r="S1370" t="b">
        <v>0</v>
      </c>
      <c r="T1370" s="242"/>
      <c r="U1370" s="103">
        <v>65</v>
      </c>
      <c r="V1370" s="234" t="s">
        <v>272</v>
      </c>
      <c r="W1370" s="103">
        <v>130</v>
      </c>
      <c r="X1370" s="234" t="s">
        <v>272</v>
      </c>
      <c r="Y1370" s="242"/>
      <c r="Z1370" s="242"/>
      <c r="AA1370" s="103"/>
      <c r="AB1370" s="234" t="s">
        <v>7530</v>
      </c>
      <c r="AC1370" s="243">
        <v>44253.456886574073</v>
      </c>
      <c r="AD1370" s="234" t="s">
        <v>12763</v>
      </c>
      <c r="AE1370" s="235" t="s">
        <v>15310</v>
      </c>
      <c r="AF1370" s="237"/>
      <c r="AG1370" s="234" t="s">
        <v>482</v>
      </c>
      <c r="AH1370" s="241"/>
      <c r="AI1370" t="b">
        <v>1</v>
      </c>
      <c r="AJ1370" t="b">
        <v>0</v>
      </c>
      <c r="AK1370" s="234"/>
      <c r="AL1370" s="103"/>
      <c r="AM1370" t="b">
        <v>0</v>
      </c>
      <c r="AN1370" s="234"/>
      <c r="AO1370" s="103"/>
      <c r="AP1370" s="241"/>
      <c r="AQ1370" s="241"/>
      <c r="AR1370" s="241"/>
      <c r="AS1370" s="241"/>
      <c r="AT1370" s="234" t="s">
        <v>7005</v>
      </c>
      <c r="AU1370" s="234" t="s">
        <v>7085</v>
      </c>
      <c r="AV1370" t="b">
        <v>0</v>
      </c>
      <c r="AW1370" t="b">
        <v>0</v>
      </c>
      <c r="AX1370" s="241"/>
      <c r="AY1370" s="241"/>
      <c r="AZ1370" s="234"/>
      <c r="BA1370" s="234"/>
      <c r="BB1370" s="234"/>
      <c r="BC1370" t="b">
        <v>0</v>
      </c>
      <c r="BD1370" s="234" t="s">
        <v>7008</v>
      </c>
      <c r="BE1370" s="234" t="s">
        <v>7026</v>
      </c>
      <c r="BF1370" s="234" t="s">
        <v>7027</v>
      </c>
      <c r="BG1370" s="234" t="s">
        <v>7028</v>
      </c>
      <c r="BH1370" s="234" t="s">
        <v>55</v>
      </c>
      <c r="BI1370" s="243">
        <v>44573.408425925925</v>
      </c>
      <c r="BJ1370" s="234" t="s">
        <v>442</v>
      </c>
      <c r="BK1370" s="234" t="s">
        <v>451</v>
      </c>
      <c r="BL1370" s="234" t="s">
        <v>451</v>
      </c>
      <c r="BM1370" s="234" t="s">
        <v>451</v>
      </c>
      <c r="BN1370" s="241"/>
      <c r="BO1370" t="b">
        <v>0</v>
      </c>
      <c r="BP1370" t="b">
        <v>0</v>
      </c>
      <c r="BQ1370" t="b">
        <v>0</v>
      </c>
      <c r="BR1370" s="241"/>
      <c r="BS1370" s="241"/>
      <c r="BT1370" s="234" t="s">
        <v>7012</v>
      </c>
      <c r="BU1370" t="b">
        <v>0</v>
      </c>
      <c r="BV1370" s="103"/>
      <c r="BW1370" s="235" t="s">
        <v>15311</v>
      </c>
      <c r="BX1370" s="234" t="s">
        <v>15310</v>
      </c>
      <c r="BY1370" s="234" t="s">
        <v>56</v>
      </c>
      <c r="BZ1370" s="234" t="s">
        <v>7014</v>
      </c>
    </row>
    <row r="1371" spans="1:78" x14ac:dyDescent="0.25">
      <c r="A1371" s="5">
        <v>825</v>
      </c>
      <c r="B1371" s="234" t="s">
        <v>15312</v>
      </c>
      <c r="C1371" s="234" t="s">
        <v>15313</v>
      </c>
      <c r="D1371" s="234"/>
      <c r="E1371" s="234" t="s">
        <v>13415</v>
      </c>
      <c r="F1371" s="234" t="s">
        <v>7156</v>
      </c>
      <c r="G1371" s="234" t="s">
        <v>7856</v>
      </c>
      <c r="H1371" s="234" t="s">
        <v>7018</v>
      </c>
      <c r="I1371" s="242"/>
      <c r="J1371" s="242">
        <v>44127</v>
      </c>
      <c r="K1371" s="234" t="s">
        <v>7430</v>
      </c>
      <c r="L1371" s="242">
        <v>44133</v>
      </c>
      <c r="M1371" s="234" t="s">
        <v>12558</v>
      </c>
      <c r="N1371" s="234" t="s">
        <v>7430</v>
      </c>
      <c r="O1371" s="234" t="s">
        <v>13416</v>
      </c>
      <c r="P1371" s="234" t="s">
        <v>6999</v>
      </c>
      <c r="Q1371" s="234"/>
      <c r="R1371" s="234" t="s">
        <v>451</v>
      </c>
      <c r="S1371" t="b">
        <v>0</v>
      </c>
      <c r="T1371" s="242"/>
      <c r="U1371" s="103">
        <v>21</v>
      </c>
      <c r="V1371" s="234" t="s">
        <v>272</v>
      </c>
      <c r="W1371" s="103">
        <v>21</v>
      </c>
      <c r="X1371" s="234" t="s">
        <v>272</v>
      </c>
      <c r="Y1371" s="242"/>
      <c r="Z1371" s="242"/>
      <c r="AA1371" s="103"/>
      <c r="AB1371" s="234"/>
      <c r="AC1371" s="243">
        <v>44253.456759259258</v>
      </c>
      <c r="AD1371" s="234" t="s">
        <v>12763</v>
      </c>
      <c r="AE1371" s="235" t="s">
        <v>15314</v>
      </c>
      <c r="AF1371" s="237"/>
      <c r="AG1371" s="234" t="s">
        <v>482</v>
      </c>
      <c r="AH1371" s="241"/>
      <c r="AI1371" t="b">
        <v>1</v>
      </c>
      <c r="AJ1371" t="b">
        <v>0</v>
      </c>
      <c r="AK1371" s="234"/>
      <c r="AL1371" s="103"/>
      <c r="AM1371" t="b">
        <v>0</v>
      </c>
      <c r="AN1371" s="234"/>
      <c r="AO1371" s="103"/>
      <c r="AP1371" s="241"/>
      <c r="AQ1371" s="241"/>
      <c r="AR1371" s="241"/>
      <c r="AS1371" s="241"/>
      <c r="AT1371" s="234"/>
      <c r="AU1371" s="234" t="s">
        <v>7085</v>
      </c>
      <c r="AV1371" t="b">
        <v>0</v>
      </c>
      <c r="AW1371" t="b">
        <v>0</v>
      </c>
      <c r="AX1371" s="241"/>
      <c r="AY1371" s="241"/>
      <c r="AZ1371" s="234"/>
      <c r="BA1371" s="234"/>
      <c r="BB1371" s="234"/>
      <c r="BC1371" t="b">
        <v>1</v>
      </c>
      <c r="BD1371" s="234" t="s">
        <v>12561</v>
      </c>
      <c r="BE1371" s="234" t="s">
        <v>7026</v>
      </c>
      <c r="BF1371" s="234" t="s">
        <v>7027</v>
      </c>
      <c r="BG1371" s="234" t="s">
        <v>7010</v>
      </c>
      <c r="BH1371" s="234" t="s">
        <v>55</v>
      </c>
      <c r="BI1371" s="243">
        <v>44573.408414351848</v>
      </c>
      <c r="BJ1371" s="234" t="s">
        <v>442</v>
      </c>
      <c r="BK1371" s="234" t="s">
        <v>451</v>
      </c>
      <c r="BL1371" s="234" t="s">
        <v>451</v>
      </c>
      <c r="BM1371" s="234" t="s">
        <v>451</v>
      </c>
      <c r="BN1371" s="241"/>
      <c r="BO1371" t="b">
        <v>0</v>
      </c>
      <c r="BP1371" t="b">
        <v>0</v>
      </c>
      <c r="BQ1371" t="b">
        <v>0</v>
      </c>
      <c r="BR1371" s="241"/>
      <c r="BS1371" s="241"/>
      <c r="BT1371" s="234" t="s">
        <v>7012</v>
      </c>
      <c r="BU1371" t="b">
        <v>0</v>
      </c>
      <c r="BV1371" s="103"/>
      <c r="BW1371" s="235" t="s">
        <v>15315</v>
      </c>
      <c r="BX1371" s="234" t="s">
        <v>15314</v>
      </c>
      <c r="BY1371" s="234" t="s">
        <v>56</v>
      </c>
      <c r="BZ1371" s="234" t="s">
        <v>7014</v>
      </c>
    </row>
    <row r="1372" spans="1:78" x14ac:dyDescent="0.25">
      <c r="A1372" s="5">
        <v>824</v>
      </c>
      <c r="B1372" s="234" t="s">
        <v>15316</v>
      </c>
      <c r="C1372" s="234" t="s">
        <v>15317</v>
      </c>
      <c r="D1372" s="234" t="s">
        <v>11848</v>
      </c>
      <c r="E1372" s="234" t="s">
        <v>15318</v>
      </c>
      <c r="F1372" s="234" t="s">
        <v>2991</v>
      </c>
      <c r="G1372" s="234" t="s">
        <v>12761</v>
      </c>
      <c r="H1372" s="234" t="s">
        <v>7034</v>
      </c>
      <c r="I1372" s="242"/>
      <c r="J1372" s="242">
        <v>44131</v>
      </c>
      <c r="K1372" s="234" t="s">
        <v>7430</v>
      </c>
      <c r="L1372" s="242">
        <v>44137</v>
      </c>
      <c r="M1372" s="234" t="s">
        <v>6996</v>
      </c>
      <c r="N1372" s="234" t="s">
        <v>6997</v>
      </c>
      <c r="O1372" s="234" t="s">
        <v>7037</v>
      </c>
      <c r="P1372" s="234" t="s">
        <v>6999</v>
      </c>
      <c r="Q1372" s="234"/>
      <c r="R1372" s="234" t="s">
        <v>451</v>
      </c>
      <c r="S1372" t="b">
        <v>0</v>
      </c>
      <c r="T1372" s="242"/>
      <c r="U1372" s="103">
        <v>3666</v>
      </c>
      <c r="V1372" s="234" t="s">
        <v>272</v>
      </c>
      <c r="W1372" s="103">
        <v>28000</v>
      </c>
      <c r="X1372" s="234" t="s">
        <v>272</v>
      </c>
      <c r="Y1372" s="242"/>
      <c r="Z1372" s="242"/>
      <c r="AA1372" s="103"/>
      <c r="AB1372" s="234" t="s">
        <v>11851</v>
      </c>
      <c r="AC1372" s="243">
        <v>44253.456712962965</v>
      </c>
      <c r="AD1372" s="234" t="s">
        <v>12763</v>
      </c>
      <c r="AE1372" s="235" t="s">
        <v>15319</v>
      </c>
      <c r="AF1372" s="237"/>
      <c r="AG1372" s="234" t="s">
        <v>482</v>
      </c>
      <c r="AH1372" s="241"/>
      <c r="AI1372" t="b">
        <v>1</v>
      </c>
      <c r="AJ1372" t="b">
        <v>0</v>
      </c>
      <c r="AK1372" s="234"/>
      <c r="AL1372" s="103"/>
      <c r="AM1372" t="b">
        <v>0</v>
      </c>
      <c r="AN1372" s="234"/>
      <c r="AO1372" s="103"/>
      <c r="AP1372" s="241"/>
      <c r="AQ1372" s="241"/>
      <c r="AR1372" s="241"/>
      <c r="AS1372" s="241"/>
      <c r="AT1372" s="234" t="s">
        <v>7005</v>
      </c>
      <c r="AU1372" s="234" t="s">
        <v>7085</v>
      </c>
      <c r="AV1372" t="b">
        <v>0</v>
      </c>
      <c r="AW1372" t="b">
        <v>0</v>
      </c>
      <c r="AX1372" s="241"/>
      <c r="AY1372" s="241"/>
      <c r="AZ1372" s="234"/>
      <c r="BA1372" s="234"/>
      <c r="BB1372" s="234"/>
      <c r="BC1372" t="b">
        <v>0</v>
      </c>
      <c r="BD1372" s="234" t="s">
        <v>7044</v>
      </c>
      <c r="BE1372" s="234" t="s">
        <v>7045</v>
      </c>
      <c r="BF1372" s="234" t="s">
        <v>7027</v>
      </c>
      <c r="BG1372" s="234" t="s">
        <v>7028</v>
      </c>
      <c r="BH1372" s="234" t="s">
        <v>55</v>
      </c>
      <c r="BI1372" s="243">
        <v>44573.408414351848</v>
      </c>
      <c r="BJ1372" s="234" t="s">
        <v>442</v>
      </c>
      <c r="BK1372" s="234" t="s">
        <v>451</v>
      </c>
      <c r="BL1372" s="234" t="s">
        <v>451</v>
      </c>
      <c r="BM1372" s="234" t="s">
        <v>451</v>
      </c>
      <c r="BN1372" s="241"/>
      <c r="BO1372" t="b">
        <v>0</v>
      </c>
      <c r="BP1372" t="b">
        <v>0</v>
      </c>
      <c r="BQ1372" t="b">
        <v>0</v>
      </c>
      <c r="BR1372" s="241"/>
      <c r="BS1372" s="241"/>
      <c r="BT1372" s="234" t="s">
        <v>7012</v>
      </c>
      <c r="BU1372" t="b">
        <v>0</v>
      </c>
      <c r="BV1372" s="103"/>
      <c r="BW1372" s="235" t="s">
        <v>15320</v>
      </c>
      <c r="BX1372" s="234" t="s">
        <v>15319</v>
      </c>
      <c r="BY1372" s="234" t="s">
        <v>56</v>
      </c>
      <c r="BZ1372" s="234" t="s">
        <v>7014</v>
      </c>
    </row>
    <row r="1373" spans="1:78" x14ac:dyDescent="0.25">
      <c r="A1373" s="5">
        <v>823</v>
      </c>
      <c r="B1373" s="234" t="s">
        <v>15321</v>
      </c>
      <c r="C1373" s="234" t="s">
        <v>15322</v>
      </c>
      <c r="D1373" s="234" t="s">
        <v>13613</v>
      </c>
      <c r="E1373" s="234" t="s">
        <v>13613</v>
      </c>
      <c r="F1373" s="234" t="s">
        <v>6993</v>
      </c>
      <c r="G1373" s="234" t="s">
        <v>11683</v>
      </c>
      <c r="H1373" s="234" t="s">
        <v>7856</v>
      </c>
      <c r="I1373" s="242"/>
      <c r="J1373" s="242">
        <v>44131</v>
      </c>
      <c r="K1373" s="234" t="s">
        <v>7430</v>
      </c>
      <c r="L1373" s="242">
        <v>44106</v>
      </c>
      <c r="M1373" s="234" t="s">
        <v>7228</v>
      </c>
      <c r="N1373" s="234" t="s">
        <v>13615</v>
      </c>
      <c r="O1373" s="234" t="s">
        <v>15323</v>
      </c>
      <c r="P1373" s="234" t="s">
        <v>6999</v>
      </c>
      <c r="Q1373" s="234"/>
      <c r="R1373" s="234" t="s">
        <v>451</v>
      </c>
      <c r="S1373" t="b">
        <v>0</v>
      </c>
      <c r="T1373" s="242"/>
      <c r="U1373" s="103">
        <v>3</v>
      </c>
      <c r="V1373" s="234" t="s">
        <v>272</v>
      </c>
      <c r="W1373" s="103">
        <v>3</v>
      </c>
      <c r="X1373" s="234" t="s">
        <v>272</v>
      </c>
      <c r="Y1373" s="242"/>
      <c r="Z1373" s="242"/>
      <c r="AA1373" s="103"/>
      <c r="AB1373" s="234" t="s">
        <v>13617</v>
      </c>
      <c r="AC1373" s="243">
        <v>44253.456678240742</v>
      </c>
      <c r="AD1373" s="234" t="s">
        <v>12763</v>
      </c>
      <c r="AE1373" s="235" t="s">
        <v>15324</v>
      </c>
      <c r="AF1373" s="237"/>
      <c r="AG1373" s="234" t="s">
        <v>482</v>
      </c>
      <c r="AH1373" s="241"/>
      <c r="AI1373" t="b">
        <v>1</v>
      </c>
      <c r="AJ1373" t="b">
        <v>0</v>
      </c>
      <c r="AK1373" s="234"/>
      <c r="AL1373" s="103"/>
      <c r="AM1373" t="b">
        <v>0</v>
      </c>
      <c r="AN1373" s="234"/>
      <c r="AO1373" s="103"/>
      <c r="AP1373" s="241"/>
      <c r="AQ1373" s="241"/>
      <c r="AR1373" s="241"/>
      <c r="AS1373" s="241"/>
      <c r="AT1373" s="234"/>
      <c r="AU1373" s="234" t="s">
        <v>7085</v>
      </c>
      <c r="AV1373" t="b">
        <v>0</v>
      </c>
      <c r="AW1373" t="b">
        <v>0</v>
      </c>
      <c r="AX1373" s="241"/>
      <c r="AY1373" s="241"/>
      <c r="AZ1373" s="234"/>
      <c r="BA1373" s="234"/>
      <c r="BB1373" s="234"/>
      <c r="BC1373" t="b">
        <v>0</v>
      </c>
      <c r="BD1373" s="234" t="s">
        <v>7234</v>
      </c>
      <c r="BE1373" s="234" t="s">
        <v>7026</v>
      </c>
      <c r="BF1373" s="234" t="s">
        <v>7027</v>
      </c>
      <c r="BG1373" s="234" t="s">
        <v>7028</v>
      </c>
      <c r="BH1373" s="234" t="s">
        <v>55</v>
      </c>
      <c r="BI1373" s="243">
        <v>44573.408414351848</v>
      </c>
      <c r="BJ1373" s="234" t="s">
        <v>442</v>
      </c>
      <c r="BK1373" s="234" t="s">
        <v>451</v>
      </c>
      <c r="BL1373" s="234" t="s">
        <v>451</v>
      </c>
      <c r="BM1373" s="234" t="s">
        <v>451</v>
      </c>
      <c r="BN1373" s="241"/>
      <c r="BO1373" t="b">
        <v>0</v>
      </c>
      <c r="BP1373" t="b">
        <v>0</v>
      </c>
      <c r="BQ1373" t="b">
        <v>0</v>
      </c>
      <c r="BR1373" s="241"/>
      <c r="BS1373" s="241"/>
      <c r="BT1373" s="234" t="s">
        <v>7012</v>
      </c>
      <c r="BU1373" t="b">
        <v>0</v>
      </c>
      <c r="BV1373" s="103"/>
      <c r="BW1373" s="235" t="s">
        <v>15325</v>
      </c>
      <c r="BX1373" s="234" t="s">
        <v>15324</v>
      </c>
      <c r="BY1373" s="234" t="s">
        <v>56</v>
      </c>
      <c r="BZ1373" s="234" t="s">
        <v>7014</v>
      </c>
    </row>
    <row r="1374" spans="1:78" x14ac:dyDescent="0.25">
      <c r="A1374" s="5">
        <v>822</v>
      </c>
      <c r="B1374" s="234" t="s">
        <v>15326</v>
      </c>
      <c r="C1374" s="234" t="s">
        <v>15327</v>
      </c>
      <c r="D1374" s="234" t="s">
        <v>7848</v>
      </c>
      <c r="E1374" s="234" t="s">
        <v>11802</v>
      </c>
      <c r="F1374" s="234" t="s">
        <v>6993</v>
      </c>
      <c r="G1374" s="234" t="s">
        <v>10829</v>
      </c>
      <c r="H1374" s="234" t="s">
        <v>7856</v>
      </c>
      <c r="I1374" s="242"/>
      <c r="J1374" s="242">
        <v>44131</v>
      </c>
      <c r="K1374" s="234" t="s">
        <v>7430</v>
      </c>
      <c r="L1374" s="242">
        <v>44139</v>
      </c>
      <c r="M1374" s="234" t="s">
        <v>6996</v>
      </c>
      <c r="N1374" s="234" t="s">
        <v>7204</v>
      </c>
      <c r="O1374" s="234" t="s">
        <v>7205</v>
      </c>
      <c r="P1374" s="234" t="s">
        <v>6999</v>
      </c>
      <c r="Q1374" s="234"/>
      <c r="R1374" s="234" t="s">
        <v>451</v>
      </c>
      <c r="S1374" t="b">
        <v>0</v>
      </c>
      <c r="T1374" s="242"/>
      <c r="U1374" s="103">
        <v>248</v>
      </c>
      <c r="V1374" s="234" t="s">
        <v>272</v>
      </c>
      <c r="W1374" s="103">
        <v>248</v>
      </c>
      <c r="X1374" s="234" t="s">
        <v>272</v>
      </c>
      <c r="Y1374" s="242"/>
      <c r="Z1374" s="242"/>
      <c r="AA1374" s="103"/>
      <c r="AB1374" s="234" t="s">
        <v>11805</v>
      </c>
      <c r="AC1374" s="243">
        <v>44253.456608796296</v>
      </c>
      <c r="AD1374" s="234" t="s">
        <v>12763</v>
      </c>
      <c r="AE1374" s="235" t="s">
        <v>15328</v>
      </c>
      <c r="AF1374" s="237"/>
      <c r="AG1374" s="234" t="s">
        <v>436</v>
      </c>
      <c r="AH1374" s="241"/>
      <c r="AI1374" t="b">
        <v>1</v>
      </c>
      <c r="AJ1374" t="b">
        <v>0</v>
      </c>
      <c r="AK1374" s="234"/>
      <c r="AL1374" s="103"/>
      <c r="AM1374" t="b">
        <v>0</v>
      </c>
      <c r="AN1374" s="234"/>
      <c r="AO1374" s="103"/>
      <c r="AP1374" s="241"/>
      <c r="AQ1374" s="241"/>
      <c r="AR1374" s="241"/>
      <c r="AS1374" s="241"/>
      <c r="AT1374" s="234" t="s">
        <v>7430</v>
      </c>
      <c r="AU1374" s="234" t="s">
        <v>7085</v>
      </c>
      <c r="AV1374" t="b">
        <v>0</v>
      </c>
      <c r="AW1374" t="b">
        <v>0</v>
      </c>
      <c r="AX1374" s="241"/>
      <c r="AY1374" s="241"/>
      <c r="AZ1374" s="234"/>
      <c r="BA1374" s="234"/>
      <c r="BB1374" s="234"/>
      <c r="BC1374" t="b">
        <v>0</v>
      </c>
      <c r="BD1374" s="234" t="s">
        <v>7008</v>
      </c>
      <c r="BE1374" s="234" t="s">
        <v>7026</v>
      </c>
      <c r="BF1374" s="234" t="s">
        <v>7027</v>
      </c>
      <c r="BG1374" s="234" t="s">
        <v>7028</v>
      </c>
      <c r="BH1374" s="234" t="s">
        <v>55</v>
      </c>
      <c r="BI1374" s="243">
        <v>44573.408402777779</v>
      </c>
      <c r="BJ1374" s="234" t="s">
        <v>442</v>
      </c>
      <c r="BK1374" s="234" t="s">
        <v>451</v>
      </c>
      <c r="BL1374" s="234" t="s">
        <v>451</v>
      </c>
      <c r="BM1374" s="234" t="s">
        <v>451</v>
      </c>
      <c r="BN1374" s="241"/>
      <c r="BO1374" t="b">
        <v>0</v>
      </c>
      <c r="BP1374" t="b">
        <v>0</v>
      </c>
      <c r="BQ1374" t="b">
        <v>0</v>
      </c>
      <c r="BR1374" s="241"/>
      <c r="BS1374" s="241"/>
      <c r="BT1374" s="234" t="s">
        <v>7012</v>
      </c>
      <c r="BU1374" t="b">
        <v>0</v>
      </c>
      <c r="BV1374" s="103"/>
      <c r="BW1374" s="235" t="s">
        <v>15329</v>
      </c>
      <c r="BX1374" s="234" t="s">
        <v>15328</v>
      </c>
      <c r="BY1374" s="234" t="s">
        <v>56</v>
      </c>
      <c r="BZ1374" s="234" t="s">
        <v>7014</v>
      </c>
    </row>
    <row r="1375" spans="1:78" x14ac:dyDescent="0.25">
      <c r="A1375" s="5">
        <v>821</v>
      </c>
      <c r="B1375" s="234" t="s">
        <v>15330</v>
      </c>
      <c r="C1375" s="234" t="s">
        <v>15331</v>
      </c>
      <c r="D1375" s="234"/>
      <c r="E1375" s="234" t="s">
        <v>15332</v>
      </c>
      <c r="F1375" s="234" t="s">
        <v>2991</v>
      </c>
      <c r="G1375" s="234" t="s">
        <v>6995</v>
      </c>
      <c r="H1375" s="234" t="s">
        <v>6994</v>
      </c>
      <c r="I1375" s="242"/>
      <c r="J1375" s="242">
        <v>44132</v>
      </c>
      <c r="K1375" s="234" t="s">
        <v>7430</v>
      </c>
      <c r="L1375" s="242">
        <v>44145</v>
      </c>
      <c r="M1375" s="234" t="s">
        <v>7264</v>
      </c>
      <c r="N1375" s="234" t="s">
        <v>7430</v>
      </c>
      <c r="O1375" s="234" t="s">
        <v>15333</v>
      </c>
      <c r="P1375" s="234" t="s">
        <v>6999</v>
      </c>
      <c r="Q1375" s="234"/>
      <c r="R1375" s="234" t="s">
        <v>451</v>
      </c>
      <c r="S1375" t="b">
        <v>0</v>
      </c>
      <c r="T1375" s="242"/>
      <c r="U1375" s="103">
        <v>190</v>
      </c>
      <c r="V1375" s="234" t="s">
        <v>272</v>
      </c>
      <c r="W1375" s="103">
        <v>950</v>
      </c>
      <c r="X1375" s="234" t="s">
        <v>272</v>
      </c>
      <c r="Y1375" s="242"/>
      <c r="Z1375" s="242"/>
      <c r="AA1375" s="103"/>
      <c r="AB1375" s="234"/>
      <c r="AC1375" s="243">
        <v>44253.45648148148</v>
      </c>
      <c r="AD1375" s="234" t="s">
        <v>12763</v>
      </c>
      <c r="AE1375" s="235" t="s">
        <v>15334</v>
      </c>
      <c r="AF1375" s="237"/>
      <c r="AG1375" s="234" t="s">
        <v>482</v>
      </c>
      <c r="AH1375" s="241"/>
      <c r="AI1375" t="b">
        <v>1</v>
      </c>
      <c r="AJ1375" t="b">
        <v>0</v>
      </c>
      <c r="AK1375" s="234"/>
      <c r="AL1375" s="103"/>
      <c r="AM1375" t="b">
        <v>0</v>
      </c>
      <c r="AN1375" s="234"/>
      <c r="AO1375" s="103"/>
      <c r="AP1375" s="241"/>
      <c r="AQ1375" s="241"/>
      <c r="AR1375" s="241"/>
      <c r="AS1375" s="241"/>
      <c r="AT1375" s="234"/>
      <c r="AU1375" s="234" t="s">
        <v>7085</v>
      </c>
      <c r="AV1375" t="b">
        <v>0</v>
      </c>
      <c r="AW1375" t="b">
        <v>0</v>
      </c>
      <c r="AX1375" s="241"/>
      <c r="AY1375" s="241"/>
      <c r="AZ1375" s="234"/>
      <c r="BA1375" s="234"/>
      <c r="BB1375" s="234"/>
      <c r="BC1375" t="b">
        <v>1</v>
      </c>
      <c r="BD1375" s="234" t="s">
        <v>7270</v>
      </c>
      <c r="BE1375" s="234" t="s">
        <v>7009</v>
      </c>
      <c r="BF1375" s="234" t="s">
        <v>6972</v>
      </c>
      <c r="BG1375" s="234" t="s">
        <v>7028</v>
      </c>
      <c r="BH1375" s="234" t="s">
        <v>55</v>
      </c>
      <c r="BI1375" s="243">
        <v>44573.408402777779</v>
      </c>
      <c r="BJ1375" s="234" t="s">
        <v>442</v>
      </c>
      <c r="BK1375" s="234" t="s">
        <v>451</v>
      </c>
      <c r="BL1375" s="234" t="s">
        <v>451</v>
      </c>
      <c r="BM1375" s="234" t="s">
        <v>451</v>
      </c>
      <c r="BN1375" s="241"/>
      <c r="BO1375" t="b">
        <v>0</v>
      </c>
      <c r="BP1375" t="b">
        <v>0</v>
      </c>
      <c r="BQ1375" t="b">
        <v>0</v>
      </c>
      <c r="BR1375" s="241"/>
      <c r="BS1375" s="241"/>
      <c r="BT1375" s="234" t="s">
        <v>7047</v>
      </c>
      <c r="BU1375" t="b">
        <v>0</v>
      </c>
      <c r="BV1375" s="103"/>
      <c r="BW1375" s="235" t="s">
        <v>15335</v>
      </c>
      <c r="BX1375" s="234" t="s">
        <v>15334</v>
      </c>
      <c r="BY1375" s="234" t="s">
        <v>56</v>
      </c>
      <c r="BZ1375" s="234" t="s">
        <v>7014</v>
      </c>
    </row>
    <row r="1376" spans="1:78" x14ac:dyDescent="0.25">
      <c r="A1376" s="5">
        <v>820</v>
      </c>
      <c r="B1376" s="234" t="s">
        <v>15336</v>
      </c>
      <c r="C1376" s="234" t="s">
        <v>15337</v>
      </c>
      <c r="D1376" s="234" t="s">
        <v>7527</v>
      </c>
      <c r="E1376" s="234" t="s">
        <v>13430</v>
      </c>
      <c r="F1376" s="234" t="s">
        <v>6993</v>
      </c>
      <c r="G1376" s="234" t="s">
        <v>10829</v>
      </c>
      <c r="H1376" s="234" t="s">
        <v>7856</v>
      </c>
      <c r="I1376" s="242"/>
      <c r="J1376" s="242">
        <v>44131</v>
      </c>
      <c r="K1376" s="234" t="s">
        <v>7430</v>
      </c>
      <c r="L1376" s="242">
        <v>44139</v>
      </c>
      <c r="M1376" s="234" t="s">
        <v>6996</v>
      </c>
      <c r="N1376" s="234" t="s">
        <v>7528</v>
      </c>
      <c r="O1376" s="234" t="s">
        <v>7529</v>
      </c>
      <c r="P1376" s="234" t="s">
        <v>6999</v>
      </c>
      <c r="Q1376" s="234"/>
      <c r="R1376" s="234" t="s">
        <v>451</v>
      </c>
      <c r="S1376" t="b">
        <v>0</v>
      </c>
      <c r="T1376" s="242"/>
      <c r="U1376" s="103">
        <v>28</v>
      </c>
      <c r="V1376" s="234" t="s">
        <v>272</v>
      </c>
      <c r="W1376" s="103">
        <v>50</v>
      </c>
      <c r="X1376" s="234" t="s">
        <v>272</v>
      </c>
      <c r="Y1376" s="242"/>
      <c r="Z1376" s="242"/>
      <c r="AA1376" s="103"/>
      <c r="AB1376" s="234" t="s">
        <v>7530</v>
      </c>
      <c r="AC1376" s="243">
        <v>44253.456446759257</v>
      </c>
      <c r="AD1376" s="234" t="s">
        <v>12763</v>
      </c>
      <c r="AE1376" s="235" t="s">
        <v>15338</v>
      </c>
      <c r="AF1376" s="237"/>
      <c r="AG1376" s="234" t="s">
        <v>436</v>
      </c>
      <c r="AH1376" s="241"/>
      <c r="AI1376" t="b">
        <v>1</v>
      </c>
      <c r="AJ1376" t="b">
        <v>0</v>
      </c>
      <c r="AK1376" s="234"/>
      <c r="AL1376" s="103"/>
      <c r="AM1376" t="b">
        <v>0</v>
      </c>
      <c r="AN1376" s="234"/>
      <c r="AO1376" s="103"/>
      <c r="AP1376" s="241"/>
      <c r="AQ1376" s="241"/>
      <c r="AR1376" s="241"/>
      <c r="AS1376" s="241"/>
      <c r="AT1376" s="234" t="s">
        <v>7005</v>
      </c>
      <c r="AU1376" s="234" t="s">
        <v>7085</v>
      </c>
      <c r="AV1376" t="b">
        <v>0</v>
      </c>
      <c r="AW1376" t="b">
        <v>0</v>
      </c>
      <c r="AX1376" s="241"/>
      <c r="AY1376" s="241"/>
      <c r="AZ1376" s="234"/>
      <c r="BA1376" s="234"/>
      <c r="BB1376" s="234"/>
      <c r="BC1376" t="b">
        <v>0</v>
      </c>
      <c r="BD1376" s="234" t="s">
        <v>7008</v>
      </c>
      <c r="BE1376" s="234" t="s">
        <v>7026</v>
      </c>
      <c r="BF1376" s="234" t="s">
        <v>7027</v>
      </c>
      <c r="BG1376" s="234" t="s">
        <v>7028</v>
      </c>
      <c r="BH1376" s="234" t="s">
        <v>55</v>
      </c>
      <c r="BI1376" s="243">
        <v>44573.408402777779</v>
      </c>
      <c r="BJ1376" s="234" t="s">
        <v>442</v>
      </c>
      <c r="BK1376" s="234" t="s">
        <v>451</v>
      </c>
      <c r="BL1376" s="234" t="s">
        <v>451</v>
      </c>
      <c r="BM1376" s="234" t="s">
        <v>451</v>
      </c>
      <c r="BN1376" s="241"/>
      <c r="BO1376" t="b">
        <v>0</v>
      </c>
      <c r="BP1376" t="b">
        <v>0</v>
      </c>
      <c r="BQ1376" t="b">
        <v>0</v>
      </c>
      <c r="BR1376" s="241"/>
      <c r="BS1376" s="241"/>
      <c r="BT1376" s="234" t="s">
        <v>7012</v>
      </c>
      <c r="BU1376" t="b">
        <v>0</v>
      </c>
      <c r="BV1376" s="103"/>
      <c r="BW1376" s="235" t="s">
        <v>15339</v>
      </c>
      <c r="BX1376" s="234" t="s">
        <v>15338</v>
      </c>
      <c r="BY1376" s="234" t="s">
        <v>56</v>
      </c>
      <c r="BZ1376" s="234" t="s">
        <v>7014</v>
      </c>
    </row>
    <row r="1377" spans="1:78" x14ac:dyDescent="0.25">
      <c r="A1377" s="5">
        <v>819</v>
      </c>
      <c r="B1377" s="234" t="s">
        <v>15340</v>
      </c>
      <c r="C1377" s="234" t="s">
        <v>15341</v>
      </c>
      <c r="D1377" s="234" t="s">
        <v>11753</v>
      </c>
      <c r="E1377" s="234" t="s">
        <v>11754</v>
      </c>
      <c r="F1377" s="234" t="s">
        <v>7156</v>
      </c>
      <c r="G1377" s="234" t="s">
        <v>7856</v>
      </c>
      <c r="H1377" s="234" t="s">
        <v>7018</v>
      </c>
      <c r="I1377" s="242"/>
      <c r="J1377" s="242">
        <v>44085</v>
      </c>
      <c r="K1377" s="234" t="s">
        <v>7430</v>
      </c>
      <c r="L1377" s="242">
        <v>44096</v>
      </c>
      <c r="M1377" s="234" t="s">
        <v>7159</v>
      </c>
      <c r="N1377" s="234" t="s">
        <v>11756</v>
      </c>
      <c r="O1377" s="234" t="s">
        <v>11898</v>
      </c>
      <c r="P1377" s="234" t="s">
        <v>6999</v>
      </c>
      <c r="Q1377" s="234"/>
      <c r="R1377" s="234" t="s">
        <v>451</v>
      </c>
      <c r="S1377" t="b">
        <v>0</v>
      </c>
      <c r="T1377" s="242"/>
      <c r="U1377" s="103">
        <v>1</v>
      </c>
      <c r="V1377" s="234" t="s">
        <v>272</v>
      </c>
      <c r="W1377" s="103">
        <v>1</v>
      </c>
      <c r="X1377" s="234" t="s">
        <v>272</v>
      </c>
      <c r="Y1377" s="242"/>
      <c r="Z1377" s="242"/>
      <c r="AA1377" s="103"/>
      <c r="AB1377" s="234" t="s">
        <v>11758</v>
      </c>
      <c r="AC1377" s="243">
        <v>44253.456412037034</v>
      </c>
      <c r="AD1377" s="234" t="s">
        <v>12763</v>
      </c>
      <c r="AE1377" s="235" t="s">
        <v>15342</v>
      </c>
      <c r="AF1377" s="237"/>
      <c r="AG1377" s="234" t="s">
        <v>482</v>
      </c>
      <c r="AH1377" s="241"/>
      <c r="AI1377" t="b">
        <v>1</v>
      </c>
      <c r="AJ1377" t="b">
        <v>0</v>
      </c>
      <c r="AK1377" s="234"/>
      <c r="AL1377" s="103"/>
      <c r="AM1377" t="b">
        <v>0</v>
      </c>
      <c r="AN1377" s="234"/>
      <c r="AO1377" s="103"/>
      <c r="AP1377" s="241"/>
      <c r="AQ1377" s="241"/>
      <c r="AR1377" s="241"/>
      <c r="AS1377" s="241"/>
      <c r="AT1377" s="234" t="s">
        <v>7005</v>
      </c>
      <c r="AU1377" s="234" t="s">
        <v>7085</v>
      </c>
      <c r="AV1377" t="b">
        <v>0</v>
      </c>
      <c r="AW1377" t="b">
        <v>0</v>
      </c>
      <c r="AX1377" s="241"/>
      <c r="AY1377" s="241"/>
      <c r="AZ1377" s="234"/>
      <c r="BA1377" s="234"/>
      <c r="BB1377" s="234"/>
      <c r="BC1377" t="b">
        <v>0</v>
      </c>
      <c r="BD1377" s="234" t="s">
        <v>7170</v>
      </c>
      <c r="BE1377" s="234" t="s">
        <v>7026</v>
      </c>
      <c r="BF1377" s="234" t="s">
        <v>7027</v>
      </c>
      <c r="BG1377" s="234" t="s">
        <v>7010</v>
      </c>
      <c r="BH1377" s="234" t="s">
        <v>55</v>
      </c>
      <c r="BI1377" s="243">
        <v>44573.408564814818</v>
      </c>
      <c r="BJ1377" s="234" t="s">
        <v>442</v>
      </c>
      <c r="BK1377" s="234" t="s">
        <v>451</v>
      </c>
      <c r="BL1377" s="234" t="s">
        <v>451</v>
      </c>
      <c r="BM1377" s="234" t="s">
        <v>451</v>
      </c>
      <c r="BN1377" s="241"/>
      <c r="BO1377" t="b">
        <v>0</v>
      </c>
      <c r="BP1377" t="b">
        <v>0</v>
      </c>
      <c r="BQ1377" t="b">
        <v>0</v>
      </c>
      <c r="BR1377" s="241"/>
      <c r="BS1377" s="241"/>
      <c r="BT1377" s="234" t="s">
        <v>7012</v>
      </c>
      <c r="BU1377" t="b">
        <v>0</v>
      </c>
      <c r="BV1377" s="103"/>
      <c r="BW1377" s="235" t="s">
        <v>15343</v>
      </c>
      <c r="BX1377" s="234" t="s">
        <v>15342</v>
      </c>
      <c r="BY1377" s="234" t="s">
        <v>56</v>
      </c>
      <c r="BZ1377" s="234" t="s">
        <v>7014</v>
      </c>
    </row>
    <row r="1378" spans="1:78" x14ac:dyDescent="0.25">
      <c r="A1378" s="5">
        <v>818</v>
      </c>
      <c r="B1378" s="234" t="s">
        <v>15344</v>
      </c>
      <c r="C1378" s="234" t="s">
        <v>15345</v>
      </c>
      <c r="D1378" s="234" t="s">
        <v>11753</v>
      </c>
      <c r="E1378" s="234" t="s">
        <v>11754</v>
      </c>
      <c r="F1378" s="234" t="s">
        <v>7156</v>
      </c>
      <c r="G1378" s="234" t="s">
        <v>7856</v>
      </c>
      <c r="H1378" s="234" t="s">
        <v>7018</v>
      </c>
      <c r="I1378" s="242"/>
      <c r="J1378" s="242">
        <v>44113</v>
      </c>
      <c r="K1378" s="234" t="s">
        <v>7430</v>
      </c>
      <c r="L1378" s="242">
        <v>44116</v>
      </c>
      <c r="M1378" s="234" t="s">
        <v>7159</v>
      </c>
      <c r="N1378" s="234" t="s">
        <v>11756</v>
      </c>
      <c r="O1378" s="234" t="s">
        <v>11898</v>
      </c>
      <c r="P1378" s="234" t="s">
        <v>6999</v>
      </c>
      <c r="Q1378" s="234"/>
      <c r="R1378" s="234" t="s">
        <v>451</v>
      </c>
      <c r="S1378" t="b">
        <v>0</v>
      </c>
      <c r="T1378" s="242"/>
      <c r="U1378" s="103">
        <v>3</v>
      </c>
      <c r="V1378" s="234" t="s">
        <v>272</v>
      </c>
      <c r="W1378" s="103">
        <v>3</v>
      </c>
      <c r="X1378" s="234" t="s">
        <v>272</v>
      </c>
      <c r="Y1378" s="242"/>
      <c r="Z1378" s="242"/>
      <c r="AA1378" s="103"/>
      <c r="AB1378" s="234" t="s">
        <v>11758</v>
      </c>
      <c r="AC1378" s="243">
        <v>44253.456319444442</v>
      </c>
      <c r="AD1378" s="234" t="s">
        <v>12763</v>
      </c>
      <c r="AE1378" s="235" t="s">
        <v>15346</v>
      </c>
      <c r="AF1378" s="237"/>
      <c r="AG1378" s="234" t="s">
        <v>482</v>
      </c>
      <c r="AH1378" s="241"/>
      <c r="AI1378" t="b">
        <v>1</v>
      </c>
      <c r="AJ1378" t="b">
        <v>0</v>
      </c>
      <c r="AK1378" s="234"/>
      <c r="AL1378" s="103"/>
      <c r="AM1378" t="b">
        <v>0</v>
      </c>
      <c r="AN1378" s="234"/>
      <c r="AO1378" s="103"/>
      <c r="AP1378" s="241"/>
      <c r="AQ1378" s="241"/>
      <c r="AR1378" s="241"/>
      <c r="AS1378" s="241"/>
      <c r="AT1378" s="234" t="s">
        <v>7005</v>
      </c>
      <c r="AU1378" s="234" t="s">
        <v>7085</v>
      </c>
      <c r="AV1378" t="b">
        <v>0</v>
      </c>
      <c r="AW1378" t="b">
        <v>0</v>
      </c>
      <c r="AX1378" s="241"/>
      <c r="AY1378" s="241"/>
      <c r="AZ1378" s="234"/>
      <c r="BA1378" s="234"/>
      <c r="BB1378" s="234"/>
      <c r="BC1378" t="b">
        <v>0</v>
      </c>
      <c r="BD1378" s="234" t="s">
        <v>7170</v>
      </c>
      <c r="BE1378" s="234" t="s">
        <v>7026</v>
      </c>
      <c r="BF1378" s="234" t="s">
        <v>7027</v>
      </c>
      <c r="BG1378" s="234" t="s">
        <v>7010</v>
      </c>
      <c r="BH1378" s="234" t="s">
        <v>55</v>
      </c>
      <c r="BI1378" s="243">
        <v>44573.408564814818</v>
      </c>
      <c r="BJ1378" s="234" t="s">
        <v>442</v>
      </c>
      <c r="BK1378" s="234" t="s">
        <v>451</v>
      </c>
      <c r="BL1378" s="234" t="s">
        <v>451</v>
      </c>
      <c r="BM1378" s="234" t="s">
        <v>451</v>
      </c>
      <c r="BN1378" s="241"/>
      <c r="BO1378" t="b">
        <v>0</v>
      </c>
      <c r="BP1378" t="b">
        <v>0</v>
      </c>
      <c r="BQ1378" t="b">
        <v>0</v>
      </c>
      <c r="BR1378" s="241"/>
      <c r="BS1378" s="241"/>
      <c r="BT1378" s="234" t="s">
        <v>7012</v>
      </c>
      <c r="BU1378" t="b">
        <v>0</v>
      </c>
      <c r="BV1378" s="103"/>
      <c r="BW1378" s="235" t="s">
        <v>15347</v>
      </c>
      <c r="BX1378" s="234" t="s">
        <v>15346</v>
      </c>
      <c r="BY1378" s="234" t="s">
        <v>56</v>
      </c>
      <c r="BZ1378" s="234" t="s">
        <v>7014</v>
      </c>
    </row>
    <row r="1379" spans="1:78" x14ac:dyDescent="0.25">
      <c r="A1379" s="5">
        <v>817</v>
      </c>
      <c r="B1379" s="234" t="s">
        <v>15348</v>
      </c>
      <c r="C1379" s="234" t="s">
        <v>15349</v>
      </c>
      <c r="D1379" s="234" t="s">
        <v>15350</v>
      </c>
      <c r="E1379" s="234" t="s">
        <v>15351</v>
      </c>
      <c r="F1379" s="234" t="s">
        <v>6993</v>
      </c>
      <c r="G1379" s="234" t="s">
        <v>7065</v>
      </c>
      <c r="H1379" s="234" t="s">
        <v>7856</v>
      </c>
      <c r="I1379" s="242"/>
      <c r="J1379" s="242">
        <v>44118</v>
      </c>
      <c r="K1379" s="234" t="s">
        <v>7430</v>
      </c>
      <c r="L1379" s="242">
        <v>44132</v>
      </c>
      <c r="M1379" s="234" t="s">
        <v>7264</v>
      </c>
      <c r="N1379" s="234" t="s">
        <v>15352</v>
      </c>
      <c r="O1379" s="234" t="s">
        <v>15353</v>
      </c>
      <c r="P1379" s="234" t="s">
        <v>6999</v>
      </c>
      <c r="Q1379" s="234"/>
      <c r="R1379" s="234" t="s">
        <v>451</v>
      </c>
      <c r="S1379" t="b">
        <v>0</v>
      </c>
      <c r="T1379" s="242"/>
      <c r="U1379" s="103">
        <v>5</v>
      </c>
      <c r="V1379" s="234" t="s">
        <v>272</v>
      </c>
      <c r="W1379" s="103">
        <v>5</v>
      </c>
      <c r="X1379" s="234" t="s">
        <v>272</v>
      </c>
      <c r="Y1379" s="242"/>
      <c r="Z1379" s="242"/>
      <c r="AA1379" s="103"/>
      <c r="AB1379" s="234" t="s">
        <v>15354</v>
      </c>
      <c r="AC1379" s="243">
        <v>44253.456238425926</v>
      </c>
      <c r="AD1379" s="234" t="s">
        <v>12763</v>
      </c>
      <c r="AE1379" s="235" t="s">
        <v>15355</v>
      </c>
      <c r="AF1379" s="237"/>
      <c r="AG1379" s="234" t="s">
        <v>482</v>
      </c>
      <c r="AH1379" s="241"/>
      <c r="AI1379" t="b">
        <v>1</v>
      </c>
      <c r="AJ1379" t="b">
        <v>0</v>
      </c>
      <c r="AK1379" s="234"/>
      <c r="AL1379" s="103"/>
      <c r="AM1379" t="b">
        <v>0</v>
      </c>
      <c r="AN1379" s="234"/>
      <c r="AO1379" s="103"/>
      <c r="AP1379" s="241"/>
      <c r="AQ1379" s="241"/>
      <c r="AR1379" s="241"/>
      <c r="AS1379" s="241"/>
      <c r="AT1379" s="234" t="s">
        <v>7005</v>
      </c>
      <c r="AU1379" s="234" t="s">
        <v>7085</v>
      </c>
      <c r="AV1379" t="b">
        <v>0</v>
      </c>
      <c r="AW1379" t="b">
        <v>0</v>
      </c>
      <c r="AX1379" s="241"/>
      <c r="AY1379" s="241"/>
      <c r="AZ1379" s="234"/>
      <c r="BA1379" s="234"/>
      <c r="BB1379" s="234"/>
      <c r="BC1379" t="b">
        <v>0</v>
      </c>
      <c r="BD1379" s="234" t="s">
        <v>7270</v>
      </c>
      <c r="BE1379" s="234" t="s">
        <v>7026</v>
      </c>
      <c r="BF1379" s="234" t="s">
        <v>7027</v>
      </c>
      <c r="BG1379" s="234" t="s">
        <v>8373</v>
      </c>
      <c r="BH1379" s="234" t="s">
        <v>55</v>
      </c>
      <c r="BI1379" s="243">
        <v>44573.408564814818</v>
      </c>
      <c r="BJ1379" s="234" t="s">
        <v>442</v>
      </c>
      <c r="BK1379" s="234" t="s">
        <v>451</v>
      </c>
      <c r="BL1379" s="234" t="s">
        <v>451</v>
      </c>
      <c r="BM1379" s="234" t="s">
        <v>451</v>
      </c>
      <c r="BN1379" s="241"/>
      <c r="BO1379" t="b">
        <v>0</v>
      </c>
      <c r="BP1379" t="b">
        <v>0</v>
      </c>
      <c r="BQ1379" t="b">
        <v>0</v>
      </c>
      <c r="BR1379" s="241"/>
      <c r="BS1379" s="241"/>
      <c r="BT1379" s="234" t="s">
        <v>7012</v>
      </c>
      <c r="BU1379" t="b">
        <v>0</v>
      </c>
      <c r="BV1379" s="103"/>
      <c r="BW1379" s="235" t="s">
        <v>15356</v>
      </c>
      <c r="BX1379" s="234" t="s">
        <v>15355</v>
      </c>
      <c r="BY1379" s="234" t="s">
        <v>56</v>
      </c>
      <c r="BZ1379" s="234" t="s">
        <v>7014</v>
      </c>
    </row>
    <row r="1380" spans="1:78" x14ac:dyDescent="0.25">
      <c r="A1380" s="5">
        <v>816</v>
      </c>
      <c r="B1380" s="234" t="s">
        <v>15357</v>
      </c>
      <c r="C1380" s="234" t="s">
        <v>15358</v>
      </c>
      <c r="D1380" s="234"/>
      <c r="E1380" s="234" t="s">
        <v>13698</v>
      </c>
      <c r="F1380" s="234" t="s">
        <v>7156</v>
      </c>
      <c r="G1380" s="234" t="s">
        <v>7279</v>
      </c>
      <c r="H1380" s="234" t="s">
        <v>6994</v>
      </c>
      <c r="I1380" s="242"/>
      <c r="J1380" s="242">
        <v>44132</v>
      </c>
      <c r="K1380" s="234" t="s">
        <v>7430</v>
      </c>
      <c r="L1380" s="242">
        <v>44133</v>
      </c>
      <c r="M1380" s="234" t="s">
        <v>6996</v>
      </c>
      <c r="N1380" s="234" t="s">
        <v>7430</v>
      </c>
      <c r="O1380" s="234" t="s">
        <v>13699</v>
      </c>
      <c r="P1380" s="234" t="s">
        <v>6999</v>
      </c>
      <c r="Q1380" s="234"/>
      <c r="R1380" s="234" t="s">
        <v>451</v>
      </c>
      <c r="S1380" t="b">
        <v>0</v>
      </c>
      <c r="T1380" s="242"/>
      <c r="U1380" s="103">
        <v>380</v>
      </c>
      <c r="V1380" s="234" t="s">
        <v>272</v>
      </c>
      <c r="W1380" s="103">
        <v>380</v>
      </c>
      <c r="X1380" s="234" t="s">
        <v>272</v>
      </c>
      <c r="Y1380" s="242"/>
      <c r="Z1380" s="242"/>
      <c r="AA1380" s="103"/>
      <c r="AB1380" s="234"/>
      <c r="AC1380" s="243">
        <v>44253.456192129626</v>
      </c>
      <c r="AD1380" s="234" t="s">
        <v>12763</v>
      </c>
      <c r="AE1380" s="235" t="s">
        <v>15359</v>
      </c>
      <c r="AF1380" s="237"/>
      <c r="AG1380" s="234" t="s">
        <v>482</v>
      </c>
      <c r="AH1380" s="241"/>
      <c r="AI1380" t="b">
        <v>1</v>
      </c>
      <c r="AJ1380" t="b">
        <v>0</v>
      </c>
      <c r="AK1380" s="234"/>
      <c r="AL1380" s="103"/>
      <c r="AM1380" t="b">
        <v>0</v>
      </c>
      <c r="AN1380" s="234"/>
      <c r="AO1380" s="103"/>
      <c r="AP1380" s="241"/>
      <c r="AQ1380" s="241"/>
      <c r="AR1380" s="241"/>
      <c r="AS1380" s="241"/>
      <c r="AT1380" s="234"/>
      <c r="AU1380" s="234" t="s">
        <v>7085</v>
      </c>
      <c r="AV1380" t="b">
        <v>0</v>
      </c>
      <c r="AW1380" t="b">
        <v>0</v>
      </c>
      <c r="AX1380" s="241"/>
      <c r="AY1380" s="241"/>
      <c r="AZ1380" s="234"/>
      <c r="BA1380" s="234"/>
      <c r="BB1380" s="234"/>
      <c r="BC1380" t="b">
        <v>1</v>
      </c>
      <c r="BD1380" s="234" t="s">
        <v>7008</v>
      </c>
      <c r="BE1380" s="234" t="s">
        <v>7009</v>
      </c>
      <c r="BF1380" s="234" t="s">
        <v>7027</v>
      </c>
      <c r="BG1380" s="234" t="s">
        <v>7028</v>
      </c>
      <c r="BH1380" s="234" t="s">
        <v>55</v>
      </c>
      <c r="BI1380" s="243">
        <v>44573.408553240741</v>
      </c>
      <c r="BJ1380" s="234" t="s">
        <v>442</v>
      </c>
      <c r="BK1380" s="234" t="s">
        <v>451</v>
      </c>
      <c r="BL1380" s="234" t="s">
        <v>451</v>
      </c>
      <c r="BM1380" s="234" t="s">
        <v>451</v>
      </c>
      <c r="BN1380" s="241"/>
      <c r="BO1380" t="b">
        <v>0</v>
      </c>
      <c r="BP1380" t="b">
        <v>0</v>
      </c>
      <c r="BQ1380" t="b">
        <v>0</v>
      </c>
      <c r="BR1380" s="241"/>
      <c r="BS1380" s="241"/>
      <c r="BT1380" s="234" t="s">
        <v>7012</v>
      </c>
      <c r="BU1380" t="b">
        <v>0</v>
      </c>
      <c r="BV1380" s="103"/>
      <c r="BW1380" s="235" t="s">
        <v>15360</v>
      </c>
      <c r="BX1380" s="234" t="s">
        <v>15359</v>
      </c>
      <c r="BY1380" s="234" t="s">
        <v>56</v>
      </c>
      <c r="BZ1380" s="234" t="s">
        <v>7014</v>
      </c>
    </row>
    <row r="1381" spans="1:78" x14ac:dyDescent="0.25">
      <c r="A1381" s="5">
        <v>815</v>
      </c>
      <c r="B1381" s="234" t="s">
        <v>15361</v>
      </c>
      <c r="C1381" s="234" t="s">
        <v>15362</v>
      </c>
      <c r="D1381" s="234"/>
      <c r="E1381" s="234" t="s">
        <v>15363</v>
      </c>
      <c r="F1381" s="234" t="s">
        <v>7156</v>
      </c>
      <c r="G1381" s="234" t="s">
        <v>6995</v>
      </c>
      <c r="H1381" s="234" t="s">
        <v>6994</v>
      </c>
      <c r="I1381" s="242"/>
      <c r="J1381" s="242">
        <v>44131</v>
      </c>
      <c r="K1381" s="234" t="s">
        <v>7430</v>
      </c>
      <c r="L1381" s="242">
        <v>44144</v>
      </c>
      <c r="M1381" s="234" t="s">
        <v>7760</v>
      </c>
      <c r="N1381" s="234" t="s">
        <v>7430</v>
      </c>
      <c r="O1381" s="234" t="s">
        <v>15364</v>
      </c>
      <c r="P1381" s="234" t="s">
        <v>6999</v>
      </c>
      <c r="Q1381" s="234"/>
      <c r="R1381" s="234" t="s">
        <v>451</v>
      </c>
      <c r="S1381" t="b">
        <v>0</v>
      </c>
      <c r="T1381" s="242"/>
      <c r="U1381" s="103">
        <v>100</v>
      </c>
      <c r="V1381" s="234" t="s">
        <v>272</v>
      </c>
      <c r="W1381" s="103">
        <v>500</v>
      </c>
      <c r="X1381" s="234" t="s">
        <v>272</v>
      </c>
      <c r="Y1381" s="242"/>
      <c r="Z1381" s="242"/>
      <c r="AA1381" s="103"/>
      <c r="AB1381" s="234"/>
      <c r="AC1381" s="243">
        <v>44253.45616898148</v>
      </c>
      <c r="AD1381" s="234" t="s">
        <v>12763</v>
      </c>
      <c r="AE1381" s="235" t="s">
        <v>15365</v>
      </c>
      <c r="AF1381" s="237"/>
      <c r="AG1381" s="234" t="s">
        <v>482</v>
      </c>
      <c r="AH1381" s="241"/>
      <c r="AI1381" t="b">
        <v>1</v>
      </c>
      <c r="AJ1381" t="b">
        <v>0</v>
      </c>
      <c r="AK1381" s="234"/>
      <c r="AL1381" s="103"/>
      <c r="AM1381" t="b">
        <v>0</v>
      </c>
      <c r="AN1381" s="234"/>
      <c r="AO1381" s="103"/>
      <c r="AP1381" s="241"/>
      <c r="AQ1381" s="241"/>
      <c r="AR1381" s="241"/>
      <c r="AS1381" s="241"/>
      <c r="AT1381" s="234"/>
      <c r="AU1381" s="234" t="s">
        <v>7085</v>
      </c>
      <c r="AV1381" t="b">
        <v>0</v>
      </c>
      <c r="AW1381" t="b">
        <v>0</v>
      </c>
      <c r="AX1381" s="241"/>
      <c r="AY1381" s="241"/>
      <c r="AZ1381" s="234"/>
      <c r="BA1381" s="234"/>
      <c r="BB1381" s="234"/>
      <c r="BC1381" t="b">
        <v>1</v>
      </c>
      <c r="BD1381" s="234" t="s">
        <v>7767</v>
      </c>
      <c r="BE1381" s="234" t="s">
        <v>7009</v>
      </c>
      <c r="BF1381" s="234" t="s">
        <v>6972</v>
      </c>
      <c r="BG1381" s="234" t="s">
        <v>7028</v>
      </c>
      <c r="BH1381" s="234" t="s">
        <v>55</v>
      </c>
      <c r="BI1381" s="243">
        <v>44573.408553240741</v>
      </c>
      <c r="BJ1381" s="234" t="s">
        <v>442</v>
      </c>
      <c r="BK1381" s="234" t="s">
        <v>451</v>
      </c>
      <c r="BL1381" s="234" t="s">
        <v>451</v>
      </c>
      <c r="BM1381" s="234" t="s">
        <v>451</v>
      </c>
      <c r="BN1381" s="241"/>
      <c r="BO1381" t="b">
        <v>0</v>
      </c>
      <c r="BP1381" t="b">
        <v>0</v>
      </c>
      <c r="BQ1381" t="b">
        <v>0</v>
      </c>
      <c r="BR1381" s="241"/>
      <c r="BS1381" s="241"/>
      <c r="BT1381" s="234" t="s">
        <v>7047</v>
      </c>
      <c r="BU1381" t="b">
        <v>0</v>
      </c>
      <c r="BV1381" s="103"/>
      <c r="BW1381" s="235" t="s">
        <v>15366</v>
      </c>
      <c r="BX1381" s="234" t="s">
        <v>15365</v>
      </c>
      <c r="BY1381" s="234" t="s">
        <v>56</v>
      </c>
      <c r="BZ1381" s="234" t="s">
        <v>7014</v>
      </c>
    </row>
    <row r="1382" spans="1:78" x14ac:dyDescent="0.25">
      <c r="A1382" s="5">
        <v>814</v>
      </c>
      <c r="B1382" s="234" t="s">
        <v>15367</v>
      </c>
      <c r="C1382" s="234" t="s">
        <v>15368</v>
      </c>
      <c r="D1382" s="234" t="s">
        <v>7419</v>
      </c>
      <c r="E1382" s="234" t="s">
        <v>7420</v>
      </c>
      <c r="F1382" s="234" t="s">
        <v>6993</v>
      </c>
      <c r="G1382" s="234" t="s">
        <v>6994</v>
      </c>
      <c r="H1382" s="234" t="s">
        <v>6995</v>
      </c>
      <c r="I1382" s="242"/>
      <c r="J1382" s="242">
        <v>44125</v>
      </c>
      <c r="K1382" s="234" t="s">
        <v>7430</v>
      </c>
      <c r="L1382" s="242">
        <v>44138</v>
      </c>
      <c r="M1382" s="234" t="s">
        <v>6996</v>
      </c>
      <c r="N1382" s="234" t="s">
        <v>7421</v>
      </c>
      <c r="O1382" s="234" t="s">
        <v>15369</v>
      </c>
      <c r="P1382" s="234" t="s">
        <v>6999</v>
      </c>
      <c r="Q1382" s="234"/>
      <c r="R1382" s="234" t="s">
        <v>451</v>
      </c>
      <c r="S1382" t="b">
        <v>0</v>
      </c>
      <c r="T1382" s="242"/>
      <c r="U1382" s="103">
        <v>4</v>
      </c>
      <c r="V1382" s="234" t="s">
        <v>272</v>
      </c>
      <c r="W1382" s="103">
        <v>12</v>
      </c>
      <c r="X1382" s="234" t="s">
        <v>272</v>
      </c>
      <c r="Y1382" s="242"/>
      <c r="Z1382" s="242"/>
      <c r="AA1382" s="103"/>
      <c r="AB1382" s="234" t="s">
        <v>7424</v>
      </c>
      <c r="AC1382" s="243">
        <v>44253.456145833334</v>
      </c>
      <c r="AD1382" s="234" t="s">
        <v>12763</v>
      </c>
      <c r="AE1382" s="235" t="s">
        <v>15370</v>
      </c>
      <c r="AF1382" s="237"/>
      <c r="AG1382" s="234" t="s">
        <v>482</v>
      </c>
      <c r="AH1382" s="241"/>
      <c r="AI1382" t="b">
        <v>1</v>
      </c>
      <c r="AJ1382" t="b">
        <v>0</v>
      </c>
      <c r="AK1382" s="234"/>
      <c r="AL1382" s="103"/>
      <c r="AM1382" t="b">
        <v>0</v>
      </c>
      <c r="AN1382" s="234"/>
      <c r="AO1382" s="103"/>
      <c r="AP1382" s="241"/>
      <c r="AQ1382" s="241"/>
      <c r="AR1382" s="241"/>
      <c r="AS1382" s="241"/>
      <c r="AT1382" s="234" t="s">
        <v>7005</v>
      </c>
      <c r="AU1382" s="234" t="s">
        <v>7085</v>
      </c>
      <c r="AV1382" t="b">
        <v>0</v>
      </c>
      <c r="AW1382" t="b">
        <v>0</v>
      </c>
      <c r="AX1382" s="241"/>
      <c r="AY1382" s="241"/>
      <c r="AZ1382" s="234"/>
      <c r="BA1382" s="234"/>
      <c r="BB1382" s="234"/>
      <c r="BC1382" t="b">
        <v>0</v>
      </c>
      <c r="BD1382" s="234" t="s">
        <v>7008</v>
      </c>
      <c r="BE1382" s="234" t="s">
        <v>7009</v>
      </c>
      <c r="BF1382" s="234" t="s">
        <v>7027</v>
      </c>
      <c r="BG1382" s="234" t="s">
        <v>7028</v>
      </c>
      <c r="BH1382" s="234" t="s">
        <v>55</v>
      </c>
      <c r="BI1382" s="243">
        <v>44573.408553240741</v>
      </c>
      <c r="BJ1382" s="234" t="s">
        <v>442</v>
      </c>
      <c r="BK1382" s="234" t="s">
        <v>451</v>
      </c>
      <c r="BL1382" s="234" t="s">
        <v>451</v>
      </c>
      <c r="BM1382" s="234" t="s">
        <v>451</v>
      </c>
      <c r="BN1382" s="241"/>
      <c r="BO1382" t="b">
        <v>0</v>
      </c>
      <c r="BP1382" t="b">
        <v>0</v>
      </c>
      <c r="BQ1382" t="b">
        <v>0</v>
      </c>
      <c r="BR1382" s="241"/>
      <c r="BS1382" s="241"/>
      <c r="BT1382" s="234" t="s">
        <v>7012</v>
      </c>
      <c r="BU1382" t="b">
        <v>0</v>
      </c>
      <c r="BV1382" s="103"/>
      <c r="BW1382" s="235" t="s">
        <v>15371</v>
      </c>
      <c r="BX1382" s="234" t="s">
        <v>15370</v>
      </c>
      <c r="BY1382" s="234" t="s">
        <v>56</v>
      </c>
      <c r="BZ1382" s="234" t="s">
        <v>7014</v>
      </c>
    </row>
    <row r="1383" spans="1:78" x14ac:dyDescent="0.25">
      <c r="A1383" s="5">
        <v>813</v>
      </c>
      <c r="B1383" s="234" t="s">
        <v>15372</v>
      </c>
      <c r="C1383" s="234" t="s">
        <v>15373</v>
      </c>
      <c r="D1383" s="234" t="s">
        <v>15261</v>
      </c>
      <c r="E1383" s="234" t="s">
        <v>15261</v>
      </c>
      <c r="F1383" s="234" t="s">
        <v>7156</v>
      </c>
      <c r="G1383" s="234" t="s">
        <v>7017</v>
      </c>
      <c r="H1383" s="234" t="s">
        <v>7856</v>
      </c>
      <c r="I1383" s="242"/>
      <c r="J1383" s="242">
        <v>44131</v>
      </c>
      <c r="K1383" s="234" t="s">
        <v>7430</v>
      </c>
      <c r="L1383" s="242">
        <v>44131</v>
      </c>
      <c r="M1383" s="234" t="s">
        <v>6996</v>
      </c>
      <c r="N1383" s="234" t="s">
        <v>15262</v>
      </c>
      <c r="O1383" s="234" t="s">
        <v>15374</v>
      </c>
      <c r="P1383" s="234" t="s">
        <v>6999</v>
      </c>
      <c r="Q1383" s="234"/>
      <c r="R1383" s="234" t="s">
        <v>451</v>
      </c>
      <c r="S1383" t="b">
        <v>0</v>
      </c>
      <c r="T1383" s="242"/>
      <c r="U1383" s="103">
        <v>1</v>
      </c>
      <c r="V1383" s="234" t="s">
        <v>272</v>
      </c>
      <c r="W1383" s="103">
        <v>1</v>
      </c>
      <c r="X1383" s="234" t="s">
        <v>272</v>
      </c>
      <c r="Y1383" s="242"/>
      <c r="Z1383" s="242"/>
      <c r="AA1383" s="103"/>
      <c r="AB1383" s="234" t="s">
        <v>15264</v>
      </c>
      <c r="AC1383" s="243">
        <v>44253.456111111111</v>
      </c>
      <c r="AD1383" s="234" t="s">
        <v>12763</v>
      </c>
      <c r="AE1383" s="235" t="s">
        <v>15375</v>
      </c>
      <c r="AF1383" s="237"/>
      <c r="AG1383" s="234" t="s">
        <v>482</v>
      </c>
      <c r="AH1383" s="241"/>
      <c r="AI1383" t="b">
        <v>1</v>
      </c>
      <c r="AJ1383" t="b">
        <v>0</v>
      </c>
      <c r="AK1383" s="234"/>
      <c r="AL1383" s="103"/>
      <c r="AM1383" t="b">
        <v>0</v>
      </c>
      <c r="AN1383" s="234"/>
      <c r="AO1383" s="103"/>
      <c r="AP1383" s="241"/>
      <c r="AQ1383" s="241"/>
      <c r="AR1383" s="241"/>
      <c r="AS1383" s="241"/>
      <c r="AT1383" s="234" t="s">
        <v>7005</v>
      </c>
      <c r="AU1383" s="234" t="s">
        <v>7085</v>
      </c>
      <c r="AV1383" t="b">
        <v>0</v>
      </c>
      <c r="AW1383" t="b">
        <v>0</v>
      </c>
      <c r="AX1383" s="241"/>
      <c r="AY1383" s="241"/>
      <c r="AZ1383" s="234"/>
      <c r="BA1383" s="234"/>
      <c r="BB1383" s="234"/>
      <c r="BC1383" t="b">
        <v>0</v>
      </c>
      <c r="BD1383" s="234" t="s">
        <v>7008</v>
      </c>
      <c r="BE1383" s="234" t="s">
        <v>7026</v>
      </c>
      <c r="BF1383" s="234" t="s">
        <v>7027</v>
      </c>
      <c r="BG1383" s="234" t="s">
        <v>7028</v>
      </c>
      <c r="BH1383" s="234" t="s">
        <v>55</v>
      </c>
      <c r="BI1383" s="243">
        <v>44573.408541666664</v>
      </c>
      <c r="BJ1383" s="234" t="s">
        <v>442</v>
      </c>
      <c r="BK1383" s="234" t="s">
        <v>451</v>
      </c>
      <c r="BL1383" s="234" t="s">
        <v>451</v>
      </c>
      <c r="BM1383" s="234" t="s">
        <v>451</v>
      </c>
      <c r="BN1383" s="241"/>
      <c r="BO1383" t="b">
        <v>0</v>
      </c>
      <c r="BP1383" t="b">
        <v>0</v>
      </c>
      <c r="BQ1383" t="b">
        <v>0</v>
      </c>
      <c r="BR1383" s="241"/>
      <c r="BS1383" s="241"/>
      <c r="BT1383" s="234" t="s">
        <v>7012</v>
      </c>
      <c r="BU1383" t="b">
        <v>0</v>
      </c>
      <c r="BV1383" s="103"/>
      <c r="BW1383" s="235" t="s">
        <v>15376</v>
      </c>
      <c r="BX1383" s="234" t="s">
        <v>15375</v>
      </c>
      <c r="BY1383" s="234" t="s">
        <v>56</v>
      </c>
      <c r="BZ1383" s="234" t="s">
        <v>7014</v>
      </c>
    </row>
    <row r="1384" spans="1:78" x14ac:dyDescent="0.25">
      <c r="A1384" s="5">
        <v>812</v>
      </c>
      <c r="B1384" s="234" t="s">
        <v>15377</v>
      </c>
      <c r="C1384" s="234" t="s">
        <v>15378</v>
      </c>
      <c r="D1384" s="234" t="s">
        <v>9267</v>
      </c>
      <c r="E1384" s="234" t="s">
        <v>9268</v>
      </c>
      <c r="F1384" s="234" t="s">
        <v>6993</v>
      </c>
      <c r="G1384" s="234" t="s">
        <v>10829</v>
      </c>
      <c r="H1384" s="234" t="s">
        <v>7856</v>
      </c>
      <c r="I1384" s="242"/>
      <c r="J1384" s="242">
        <v>44127</v>
      </c>
      <c r="K1384" s="234" t="s">
        <v>7430</v>
      </c>
      <c r="L1384" s="242">
        <v>44139</v>
      </c>
      <c r="M1384" s="234" t="s">
        <v>6996</v>
      </c>
      <c r="N1384" s="234" t="s">
        <v>9269</v>
      </c>
      <c r="O1384" s="234" t="s">
        <v>9270</v>
      </c>
      <c r="P1384" s="234" t="s">
        <v>6999</v>
      </c>
      <c r="Q1384" s="234"/>
      <c r="R1384" s="234" t="s">
        <v>451</v>
      </c>
      <c r="S1384" t="b">
        <v>0</v>
      </c>
      <c r="T1384" s="242"/>
      <c r="U1384" s="103">
        <v>5</v>
      </c>
      <c r="V1384" s="234" t="s">
        <v>272</v>
      </c>
      <c r="W1384" s="103">
        <v>10</v>
      </c>
      <c r="X1384" s="234" t="s">
        <v>272</v>
      </c>
      <c r="Y1384" s="242"/>
      <c r="Z1384" s="242"/>
      <c r="AA1384" s="103"/>
      <c r="AB1384" s="234" t="s">
        <v>9272</v>
      </c>
      <c r="AC1384" s="243">
        <v>44253.456053240741</v>
      </c>
      <c r="AD1384" s="234" t="s">
        <v>12763</v>
      </c>
      <c r="AE1384" s="235" t="s">
        <v>15379</v>
      </c>
      <c r="AF1384" s="237"/>
      <c r="AG1384" s="234" t="s">
        <v>482</v>
      </c>
      <c r="AH1384" s="241"/>
      <c r="AI1384" t="b">
        <v>1</v>
      </c>
      <c r="AJ1384" t="b">
        <v>0</v>
      </c>
      <c r="AK1384" s="234"/>
      <c r="AL1384" s="103"/>
      <c r="AM1384" t="b">
        <v>0</v>
      </c>
      <c r="AN1384" s="234"/>
      <c r="AO1384" s="103"/>
      <c r="AP1384" s="241"/>
      <c r="AQ1384" s="241"/>
      <c r="AR1384" s="241"/>
      <c r="AS1384" s="241"/>
      <c r="AT1384" s="234" t="s">
        <v>7005</v>
      </c>
      <c r="AU1384" s="234" t="s">
        <v>7085</v>
      </c>
      <c r="AV1384" t="b">
        <v>0</v>
      </c>
      <c r="AW1384" t="b">
        <v>0</v>
      </c>
      <c r="AX1384" s="241"/>
      <c r="AY1384" s="241"/>
      <c r="AZ1384" s="234"/>
      <c r="BA1384" s="234"/>
      <c r="BB1384" s="234"/>
      <c r="BC1384" t="b">
        <v>0</v>
      </c>
      <c r="BD1384" s="234" t="s">
        <v>7008</v>
      </c>
      <c r="BE1384" s="234" t="s">
        <v>7026</v>
      </c>
      <c r="BF1384" s="234" t="s">
        <v>7027</v>
      </c>
      <c r="BG1384" s="234" t="s">
        <v>7028</v>
      </c>
      <c r="BH1384" s="234" t="s">
        <v>55</v>
      </c>
      <c r="BI1384" s="243">
        <v>44573.408541666664</v>
      </c>
      <c r="BJ1384" s="234" t="s">
        <v>442</v>
      </c>
      <c r="BK1384" s="234" t="s">
        <v>451</v>
      </c>
      <c r="BL1384" s="234" t="s">
        <v>451</v>
      </c>
      <c r="BM1384" s="234" t="s">
        <v>451</v>
      </c>
      <c r="BN1384" s="241"/>
      <c r="BO1384" t="b">
        <v>0</v>
      </c>
      <c r="BP1384" t="b">
        <v>0</v>
      </c>
      <c r="BQ1384" t="b">
        <v>0</v>
      </c>
      <c r="BR1384" s="241"/>
      <c r="BS1384" s="241"/>
      <c r="BT1384" s="234" t="s">
        <v>7012</v>
      </c>
      <c r="BU1384" t="b">
        <v>0</v>
      </c>
      <c r="BV1384" s="103"/>
      <c r="BW1384" s="235" t="s">
        <v>15380</v>
      </c>
      <c r="BX1384" s="234" t="s">
        <v>15379</v>
      </c>
      <c r="BY1384" s="234" t="s">
        <v>56</v>
      </c>
      <c r="BZ1384" s="234" t="s">
        <v>7014</v>
      </c>
    </row>
    <row r="1385" spans="1:78" x14ac:dyDescent="0.25">
      <c r="A1385" s="5">
        <v>811</v>
      </c>
      <c r="B1385" s="234" t="s">
        <v>15381</v>
      </c>
      <c r="C1385" s="234" t="s">
        <v>15382</v>
      </c>
      <c r="D1385" s="234" t="s">
        <v>9165</v>
      </c>
      <c r="E1385" s="234" t="s">
        <v>9165</v>
      </c>
      <c r="F1385" s="234" t="s">
        <v>6993</v>
      </c>
      <c r="G1385" s="234" t="s">
        <v>11209</v>
      </c>
      <c r="H1385" s="234" t="s">
        <v>7856</v>
      </c>
      <c r="I1385" s="242"/>
      <c r="J1385" s="242">
        <v>44131</v>
      </c>
      <c r="K1385" s="234" t="s">
        <v>7430</v>
      </c>
      <c r="L1385" s="242">
        <v>44131</v>
      </c>
      <c r="M1385" s="234" t="s">
        <v>6996</v>
      </c>
      <c r="N1385" s="234" t="s">
        <v>9167</v>
      </c>
      <c r="O1385" s="234" t="s">
        <v>9168</v>
      </c>
      <c r="P1385" s="234" t="s">
        <v>6999</v>
      </c>
      <c r="Q1385" s="234"/>
      <c r="R1385" s="234" t="s">
        <v>451</v>
      </c>
      <c r="S1385" t="b">
        <v>0</v>
      </c>
      <c r="T1385" s="242"/>
      <c r="U1385" s="103">
        <v>1</v>
      </c>
      <c r="V1385" s="234" t="s">
        <v>272</v>
      </c>
      <c r="W1385" s="103">
        <v>1</v>
      </c>
      <c r="X1385" s="234" t="s">
        <v>272</v>
      </c>
      <c r="Y1385" s="242"/>
      <c r="Z1385" s="242"/>
      <c r="AA1385" s="103"/>
      <c r="AB1385" s="234" t="s">
        <v>9169</v>
      </c>
      <c r="AC1385" s="243">
        <v>44253.455960648149</v>
      </c>
      <c r="AD1385" s="234" t="s">
        <v>12763</v>
      </c>
      <c r="AE1385" s="235" t="s">
        <v>15383</v>
      </c>
      <c r="AF1385" s="237"/>
      <c r="AG1385" s="234" t="s">
        <v>482</v>
      </c>
      <c r="AH1385" s="241"/>
      <c r="AI1385" t="b">
        <v>1</v>
      </c>
      <c r="AJ1385" t="b">
        <v>0</v>
      </c>
      <c r="AK1385" s="234"/>
      <c r="AL1385" s="103"/>
      <c r="AM1385" t="b">
        <v>0</v>
      </c>
      <c r="AN1385" s="234"/>
      <c r="AO1385" s="103"/>
      <c r="AP1385" s="241"/>
      <c r="AQ1385" s="241"/>
      <c r="AR1385" s="241"/>
      <c r="AS1385" s="241"/>
      <c r="AT1385" s="234" t="s">
        <v>7005</v>
      </c>
      <c r="AU1385" s="234" t="s">
        <v>7085</v>
      </c>
      <c r="AV1385" t="b">
        <v>0</v>
      </c>
      <c r="AW1385" t="b">
        <v>0</v>
      </c>
      <c r="AX1385" s="241"/>
      <c r="AY1385" s="241"/>
      <c r="AZ1385" s="234"/>
      <c r="BA1385" s="234"/>
      <c r="BB1385" s="234"/>
      <c r="BC1385" t="b">
        <v>0</v>
      </c>
      <c r="BD1385" s="234" t="s">
        <v>7008</v>
      </c>
      <c r="BE1385" s="234" t="s">
        <v>7026</v>
      </c>
      <c r="BF1385" s="234" t="s">
        <v>7027</v>
      </c>
      <c r="BG1385" s="234" t="s">
        <v>8373</v>
      </c>
      <c r="BH1385" s="234" t="s">
        <v>55</v>
      </c>
      <c r="BI1385" s="243">
        <v>44573.408541666664</v>
      </c>
      <c r="BJ1385" s="234" t="s">
        <v>442</v>
      </c>
      <c r="BK1385" s="234" t="s">
        <v>451</v>
      </c>
      <c r="BL1385" s="234" t="s">
        <v>451</v>
      </c>
      <c r="BM1385" s="234" t="s">
        <v>451</v>
      </c>
      <c r="BN1385" s="241"/>
      <c r="BO1385" t="b">
        <v>0</v>
      </c>
      <c r="BP1385" t="b">
        <v>0</v>
      </c>
      <c r="BQ1385" t="b">
        <v>0</v>
      </c>
      <c r="BR1385" s="241"/>
      <c r="BS1385" s="241"/>
      <c r="BT1385" s="234" t="s">
        <v>7012</v>
      </c>
      <c r="BU1385" t="b">
        <v>0</v>
      </c>
      <c r="BV1385" s="103"/>
      <c r="BW1385" s="235" t="s">
        <v>15384</v>
      </c>
      <c r="BX1385" s="234" t="s">
        <v>15383</v>
      </c>
      <c r="BY1385" s="234" t="s">
        <v>56</v>
      </c>
      <c r="BZ1385" s="234" t="s">
        <v>7014</v>
      </c>
    </row>
    <row r="1386" spans="1:78" x14ac:dyDescent="0.25">
      <c r="A1386" s="5">
        <v>810</v>
      </c>
      <c r="B1386" s="234" t="s">
        <v>15385</v>
      </c>
      <c r="C1386" s="234" t="s">
        <v>15386</v>
      </c>
      <c r="D1386" s="234" t="s">
        <v>15387</v>
      </c>
      <c r="E1386" s="234" t="s">
        <v>15387</v>
      </c>
      <c r="F1386" s="234" t="s">
        <v>7156</v>
      </c>
      <c r="G1386" s="234" t="s">
        <v>7856</v>
      </c>
      <c r="H1386" s="234" t="s">
        <v>7018</v>
      </c>
      <c r="I1386" s="242"/>
      <c r="J1386" s="242">
        <v>44131</v>
      </c>
      <c r="K1386" s="234" t="s">
        <v>7430</v>
      </c>
      <c r="L1386" s="242">
        <v>44131</v>
      </c>
      <c r="M1386" s="234" t="s">
        <v>6996</v>
      </c>
      <c r="N1386" s="234" t="s">
        <v>7619</v>
      </c>
      <c r="O1386" s="234" t="s">
        <v>7620</v>
      </c>
      <c r="P1386" s="234" t="s">
        <v>6999</v>
      </c>
      <c r="Q1386" s="234"/>
      <c r="R1386" s="234" t="s">
        <v>451</v>
      </c>
      <c r="S1386" t="b">
        <v>0</v>
      </c>
      <c r="T1386" s="242"/>
      <c r="U1386" s="103">
        <v>1</v>
      </c>
      <c r="V1386" s="234" t="s">
        <v>272</v>
      </c>
      <c r="W1386" s="103">
        <v>1</v>
      </c>
      <c r="X1386" s="234" t="s">
        <v>272</v>
      </c>
      <c r="Y1386" s="242"/>
      <c r="Z1386" s="242"/>
      <c r="AA1386" s="103"/>
      <c r="AB1386" s="234" t="s">
        <v>15388</v>
      </c>
      <c r="AC1386" s="243">
        <v>44253.455868055556</v>
      </c>
      <c r="AD1386" s="234" t="s">
        <v>12763</v>
      </c>
      <c r="AE1386" s="235" t="s">
        <v>15389</v>
      </c>
      <c r="AF1386" s="237"/>
      <c r="AG1386" s="234" t="s">
        <v>482</v>
      </c>
      <c r="AH1386" s="241"/>
      <c r="AI1386" t="b">
        <v>1</v>
      </c>
      <c r="AJ1386" t="b">
        <v>0</v>
      </c>
      <c r="AK1386" s="234"/>
      <c r="AL1386" s="103"/>
      <c r="AM1386" t="b">
        <v>0</v>
      </c>
      <c r="AN1386" s="234"/>
      <c r="AO1386" s="103"/>
      <c r="AP1386" s="241"/>
      <c r="AQ1386" s="241"/>
      <c r="AR1386" s="241"/>
      <c r="AS1386" s="241"/>
      <c r="AT1386" s="234"/>
      <c r="AU1386" s="234" t="s">
        <v>7085</v>
      </c>
      <c r="AV1386" t="b">
        <v>0</v>
      </c>
      <c r="AW1386" t="b">
        <v>0</v>
      </c>
      <c r="AX1386" s="241"/>
      <c r="AY1386" s="241"/>
      <c r="AZ1386" s="234"/>
      <c r="BA1386" s="234"/>
      <c r="BB1386" s="234"/>
      <c r="BC1386" t="b">
        <v>0</v>
      </c>
      <c r="BD1386" s="234" t="s">
        <v>7008</v>
      </c>
      <c r="BE1386" s="234" t="s">
        <v>7026</v>
      </c>
      <c r="BF1386" s="234" t="s">
        <v>7027</v>
      </c>
      <c r="BG1386" s="234" t="s">
        <v>7010</v>
      </c>
      <c r="BH1386" s="234" t="s">
        <v>55</v>
      </c>
      <c r="BI1386" s="243">
        <v>44573.408530092594</v>
      </c>
      <c r="BJ1386" s="234" t="s">
        <v>442</v>
      </c>
      <c r="BK1386" s="234" t="s">
        <v>451</v>
      </c>
      <c r="BL1386" s="234" t="s">
        <v>451</v>
      </c>
      <c r="BM1386" s="234" t="s">
        <v>451</v>
      </c>
      <c r="BN1386" s="241"/>
      <c r="BO1386" t="b">
        <v>0</v>
      </c>
      <c r="BP1386" t="b">
        <v>0</v>
      </c>
      <c r="BQ1386" t="b">
        <v>0</v>
      </c>
      <c r="BR1386" s="241"/>
      <c r="BS1386" s="241"/>
      <c r="BT1386" s="234" t="s">
        <v>7012</v>
      </c>
      <c r="BU1386" t="b">
        <v>0</v>
      </c>
      <c r="BV1386" s="103"/>
      <c r="BW1386" s="235" t="s">
        <v>15390</v>
      </c>
      <c r="BX1386" s="234" t="s">
        <v>15389</v>
      </c>
      <c r="BY1386" s="234" t="s">
        <v>56</v>
      </c>
      <c r="BZ1386" s="234" t="s">
        <v>7014</v>
      </c>
    </row>
    <row r="1387" spans="1:78" x14ac:dyDescent="0.25">
      <c r="A1387" s="5">
        <v>809</v>
      </c>
      <c r="B1387" s="234" t="s">
        <v>15391</v>
      </c>
      <c r="C1387" s="234" t="s">
        <v>15392</v>
      </c>
      <c r="D1387" s="234" t="s">
        <v>9917</v>
      </c>
      <c r="E1387" s="234" t="s">
        <v>9917</v>
      </c>
      <c r="F1387" s="234" t="s">
        <v>7156</v>
      </c>
      <c r="G1387" s="234" t="s">
        <v>7856</v>
      </c>
      <c r="H1387" s="234" t="s">
        <v>7018</v>
      </c>
      <c r="I1387" s="242"/>
      <c r="J1387" s="242">
        <v>44130</v>
      </c>
      <c r="K1387" s="234" t="s">
        <v>7430</v>
      </c>
      <c r="L1387" s="242">
        <v>44131</v>
      </c>
      <c r="M1387" s="234" t="s">
        <v>6996</v>
      </c>
      <c r="N1387" s="234" t="s">
        <v>9919</v>
      </c>
      <c r="O1387" s="234" t="s">
        <v>9920</v>
      </c>
      <c r="P1387" s="234" t="s">
        <v>6999</v>
      </c>
      <c r="Q1387" s="234"/>
      <c r="R1387" s="234" t="s">
        <v>451</v>
      </c>
      <c r="S1387" t="b">
        <v>0</v>
      </c>
      <c r="T1387" s="242"/>
      <c r="U1387" s="103">
        <v>12</v>
      </c>
      <c r="V1387" s="234" t="s">
        <v>272</v>
      </c>
      <c r="W1387" s="103">
        <v>12</v>
      </c>
      <c r="X1387" s="234" t="s">
        <v>272</v>
      </c>
      <c r="Y1387" s="242"/>
      <c r="Z1387" s="242"/>
      <c r="AA1387" s="103"/>
      <c r="AB1387" s="234" t="s">
        <v>9921</v>
      </c>
      <c r="AC1387" s="243">
        <v>44253.455810185187</v>
      </c>
      <c r="AD1387" s="234" t="s">
        <v>12763</v>
      </c>
      <c r="AE1387" s="235" t="s">
        <v>15393</v>
      </c>
      <c r="AF1387" s="237"/>
      <c r="AG1387" s="234" t="s">
        <v>482</v>
      </c>
      <c r="AH1387" s="241"/>
      <c r="AI1387" t="b">
        <v>1</v>
      </c>
      <c r="AJ1387" t="b">
        <v>0</v>
      </c>
      <c r="AK1387" s="234"/>
      <c r="AL1387" s="103"/>
      <c r="AM1387" t="b">
        <v>0</v>
      </c>
      <c r="AN1387" s="234"/>
      <c r="AO1387" s="103"/>
      <c r="AP1387" s="241"/>
      <c r="AQ1387" s="241"/>
      <c r="AR1387" s="241"/>
      <c r="AS1387" s="241"/>
      <c r="AT1387" s="234" t="s">
        <v>7005</v>
      </c>
      <c r="AU1387" s="234" t="s">
        <v>7085</v>
      </c>
      <c r="AV1387" t="b">
        <v>0</v>
      </c>
      <c r="AW1387" t="b">
        <v>0</v>
      </c>
      <c r="AX1387" s="241"/>
      <c r="AY1387" s="241"/>
      <c r="AZ1387" s="234"/>
      <c r="BA1387" s="234"/>
      <c r="BB1387" s="234"/>
      <c r="BC1387" t="b">
        <v>0</v>
      </c>
      <c r="BD1387" s="234" t="s">
        <v>7008</v>
      </c>
      <c r="BE1387" s="234" t="s">
        <v>7026</v>
      </c>
      <c r="BF1387" s="234" t="s">
        <v>7027</v>
      </c>
      <c r="BG1387" s="234" t="s">
        <v>7010</v>
      </c>
      <c r="BH1387" s="234" t="s">
        <v>55</v>
      </c>
      <c r="BI1387" s="243">
        <v>44573.408530092594</v>
      </c>
      <c r="BJ1387" s="234" t="s">
        <v>442</v>
      </c>
      <c r="BK1387" s="234" t="s">
        <v>451</v>
      </c>
      <c r="BL1387" s="234" t="s">
        <v>451</v>
      </c>
      <c r="BM1387" s="234" t="s">
        <v>451</v>
      </c>
      <c r="BN1387" s="241"/>
      <c r="BO1387" t="b">
        <v>0</v>
      </c>
      <c r="BP1387" t="b">
        <v>0</v>
      </c>
      <c r="BQ1387" t="b">
        <v>0</v>
      </c>
      <c r="BR1387" s="241"/>
      <c r="BS1387" s="241"/>
      <c r="BT1387" s="234" t="s">
        <v>7012</v>
      </c>
      <c r="BU1387" t="b">
        <v>0</v>
      </c>
      <c r="BV1387" s="103"/>
      <c r="BW1387" s="235" t="s">
        <v>15394</v>
      </c>
      <c r="BX1387" s="234" t="s">
        <v>15393</v>
      </c>
      <c r="BY1387" s="234" t="s">
        <v>56</v>
      </c>
      <c r="BZ1387" s="234" t="s">
        <v>7014</v>
      </c>
    </row>
    <row r="1388" spans="1:78" x14ac:dyDescent="0.25">
      <c r="A1388" s="5">
        <v>808</v>
      </c>
      <c r="B1388" s="234" t="s">
        <v>15395</v>
      </c>
      <c r="C1388" s="234" t="s">
        <v>15396</v>
      </c>
      <c r="D1388" s="234"/>
      <c r="E1388" s="234" t="s">
        <v>15397</v>
      </c>
      <c r="F1388" s="234" t="s">
        <v>7156</v>
      </c>
      <c r="G1388" s="234" t="s">
        <v>7856</v>
      </c>
      <c r="H1388" s="234" t="s">
        <v>7018</v>
      </c>
      <c r="I1388" s="242"/>
      <c r="J1388" s="242">
        <v>44110</v>
      </c>
      <c r="K1388" s="234" t="s">
        <v>7430</v>
      </c>
      <c r="L1388" s="242">
        <v>44110</v>
      </c>
      <c r="M1388" s="234" t="s">
        <v>12558</v>
      </c>
      <c r="N1388" s="234" t="s">
        <v>7430</v>
      </c>
      <c r="O1388" s="234" t="s">
        <v>13541</v>
      </c>
      <c r="P1388" s="234" t="s">
        <v>6999</v>
      </c>
      <c r="Q1388" s="234"/>
      <c r="R1388" s="234" t="s">
        <v>451</v>
      </c>
      <c r="S1388" t="b">
        <v>0</v>
      </c>
      <c r="T1388" s="242"/>
      <c r="U1388" s="103">
        <v>4</v>
      </c>
      <c r="V1388" s="234" t="s">
        <v>272</v>
      </c>
      <c r="W1388" s="103">
        <v>4</v>
      </c>
      <c r="X1388" s="234" t="s">
        <v>272</v>
      </c>
      <c r="Y1388" s="242"/>
      <c r="Z1388" s="242"/>
      <c r="AA1388" s="103"/>
      <c r="AB1388" s="234"/>
      <c r="AC1388" s="243">
        <v>44253.455787037034</v>
      </c>
      <c r="AD1388" s="234" t="s">
        <v>12763</v>
      </c>
      <c r="AE1388" s="235" t="s">
        <v>15398</v>
      </c>
      <c r="AF1388" s="237"/>
      <c r="AG1388" s="234" t="s">
        <v>482</v>
      </c>
      <c r="AH1388" s="241"/>
      <c r="AI1388" t="b">
        <v>1</v>
      </c>
      <c r="AJ1388" t="b">
        <v>0</v>
      </c>
      <c r="AK1388" s="234"/>
      <c r="AL1388" s="103"/>
      <c r="AM1388" t="b">
        <v>0</v>
      </c>
      <c r="AN1388" s="234"/>
      <c r="AO1388" s="103"/>
      <c r="AP1388" s="241"/>
      <c r="AQ1388" s="241"/>
      <c r="AR1388" s="241"/>
      <c r="AS1388" s="241"/>
      <c r="AT1388" s="234"/>
      <c r="AU1388" s="234" t="s">
        <v>7085</v>
      </c>
      <c r="AV1388" t="b">
        <v>0</v>
      </c>
      <c r="AW1388" t="b">
        <v>0</v>
      </c>
      <c r="AX1388" s="241"/>
      <c r="AY1388" s="241"/>
      <c r="AZ1388" s="234"/>
      <c r="BA1388" s="234"/>
      <c r="BB1388" s="234"/>
      <c r="BC1388" t="b">
        <v>1</v>
      </c>
      <c r="BD1388" s="234" t="s">
        <v>15399</v>
      </c>
      <c r="BE1388" s="234" t="s">
        <v>7026</v>
      </c>
      <c r="BF1388" s="234" t="s">
        <v>7027</v>
      </c>
      <c r="BG1388" s="234" t="s">
        <v>7010</v>
      </c>
      <c r="BH1388" s="234" t="s">
        <v>55</v>
      </c>
      <c r="BI1388" s="243">
        <v>44573.408530092594</v>
      </c>
      <c r="BJ1388" s="234" t="s">
        <v>442</v>
      </c>
      <c r="BK1388" s="234" t="s">
        <v>451</v>
      </c>
      <c r="BL1388" s="234" t="s">
        <v>451</v>
      </c>
      <c r="BM1388" s="234" t="s">
        <v>451</v>
      </c>
      <c r="BN1388" s="241"/>
      <c r="BO1388" t="b">
        <v>0</v>
      </c>
      <c r="BP1388" t="b">
        <v>0</v>
      </c>
      <c r="BQ1388" t="b">
        <v>0</v>
      </c>
      <c r="BR1388" s="241"/>
      <c r="BS1388" s="241"/>
      <c r="BT1388" s="234" t="s">
        <v>7012</v>
      </c>
      <c r="BU1388" t="b">
        <v>0</v>
      </c>
      <c r="BV1388" s="103"/>
      <c r="BW1388" s="235" t="s">
        <v>15400</v>
      </c>
      <c r="BX1388" s="234" t="s">
        <v>15398</v>
      </c>
      <c r="BY1388" s="234" t="s">
        <v>56</v>
      </c>
      <c r="BZ1388" s="234" t="s">
        <v>7014</v>
      </c>
    </row>
    <row r="1389" spans="1:78" x14ac:dyDescent="0.25">
      <c r="A1389" s="5">
        <v>807</v>
      </c>
      <c r="B1389" s="234" t="s">
        <v>15401</v>
      </c>
      <c r="C1389" s="234" t="s">
        <v>15402</v>
      </c>
      <c r="D1389" s="234"/>
      <c r="E1389" s="234" t="s">
        <v>13513</v>
      </c>
      <c r="F1389" s="234" t="s">
        <v>7156</v>
      </c>
      <c r="G1389" s="234" t="s">
        <v>7856</v>
      </c>
      <c r="H1389" s="234" t="s">
        <v>7018</v>
      </c>
      <c r="I1389" s="242"/>
      <c r="J1389" s="242">
        <v>44099</v>
      </c>
      <c r="K1389" s="234" t="s">
        <v>7430</v>
      </c>
      <c r="L1389" s="242">
        <v>44099</v>
      </c>
      <c r="M1389" s="234" t="s">
        <v>8885</v>
      </c>
      <c r="N1389" s="234" t="s">
        <v>7430</v>
      </c>
      <c r="O1389" s="234" t="s">
        <v>13514</v>
      </c>
      <c r="P1389" s="234" t="s">
        <v>6999</v>
      </c>
      <c r="Q1389" s="234"/>
      <c r="R1389" s="234" t="s">
        <v>451</v>
      </c>
      <c r="S1389" t="b">
        <v>0</v>
      </c>
      <c r="T1389" s="242"/>
      <c r="U1389" s="103">
        <v>1</v>
      </c>
      <c r="V1389" s="234" t="s">
        <v>272</v>
      </c>
      <c r="W1389" s="103">
        <v>1</v>
      </c>
      <c r="X1389" s="234" t="s">
        <v>272</v>
      </c>
      <c r="Y1389" s="242"/>
      <c r="Z1389" s="242"/>
      <c r="AA1389" s="103"/>
      <c r="AB1389" s="234"/>
      <c r="AC1389" s="243">
        <v>44253.455706018518</v>
      </c>
      <c r="AD1389" s="234" t="s">
        <v>12763</v>
      </c>
      <c r="AE1389" s="235" t="s">
        <v>15403</v>
      </c>
      <c r="AF1389" s="237"/>
      <c r="AG1389" s="234" t="s">
        <v>482</v>
      </c>
      <c r="AH1389" s="241"/>
      <c r="AI1389" t="b">
        <v>1</v>
      </c>
      <c r="AJ1389" t="b">
        <v>0</v>
      </c>
      <c r="AK1389" s="234"/>
      <c r="AL1389" s="103"/>
      <c r="AM1389" t="b">
        <v>0</v>
      </c>
      <c r="AN1389" s="234"/>
      <c r="AO1389" s="103"/>
      <c r="AP1389" s="241"/>
      <c r="AQ1389" s="241"/>
      <c r="AR1389" s="241"/>
      <c r="AS1389" s="241"/>
      <c r="AT1389" s="234"/>
      <c r="AU1389" s="234" t="s">
        <v>7085</v>
      </c>
      <c r="AV1389" t="b">
        <v>0</v>
      </c>
      <c r="AW1389" t="b">
        <v>0</v>
      </c>
      <c r="AX1389" s="241"/>
      <c r="AY1389" s="241"/>
      <c r="AZ1389" s="234"/>
      <c r="BA1389" s="234"/>
      <c r="BB1389" s="234"/>
      <c r="BC1389" t="b">
        <v>1</v>
      </c>
      <c r="BD1389" s="234" t="s">
        <v>8890</v>
      </c>
      <c r="BE1389" s="234" t="s">
        <v>7026</v>
      </c>
      <c r="BF1389" s="234" t="s">
        <v>7027</v>
      </c>
      <c r="BG1389" s="234" t="s">
        <v>7010</v>
      </c>
      <c r="BH1389" s="234" t="s">
        <v>55</v>
      </c>
      <c r="BI1389" s="243">
        <v>44573.408530092594</v>
      </c>
      <c r="BJ1389" s="234" t="s">
        <v>442</v>
      </c>
      <c r="BK1389" s="234" t="s">
        <v>451</v>
      </c>
      <c r="BL1389" s="234" t="s">
        <v>451</v>
      </c>
      <c r="BM1389" s="234" t="s">
        <v>451</v>
      </c>
      <c r="BN1389" s="241"/>
      <c r="BO1389" t="b">
        <v>0</v>
      </c>
      <c r="BP1389" t="b">
        <v>0</v>
      </c>
      <c r="BQ1389" t="b">
        <v>0</v>
      </c>
      <c r="BR1389" s="241"/>
      <c r="BS1389" s="241"/>
      <c r="BT1389" s="234" t="s">
        <v>7012</v>
      </c>
      <c r="BU1389" t="b">
        <v>0</v>
      </c>
      <c r="BV1389" s="103"/>
      <c r="BW1389" s="235" t="s">
        <v>15404</v>
      </c>
      <c r="BX1389" s="234" t="s">
        <v>15403</v>
      </c>
      <c r="BY1389" s="234" t="s">
        <v>56</v>
      </c>
      <c r="BZ1389" s="234" t="s">
        <v>7014</v>
      </c>
    </row>
    <row r="1390" spans="1:78" x14ac:dyDescent="0.25">
      <c r="A1390" s="5">
        <v>806</v>
      </c>
      <c r="B1390" s="234" t="s">
        <v>15405</v>
      </c>
      <c r="C1390" s="234" t="s">
        <v>15406</v>
      </c>
      <c r="D1390" s="234"/>
      <c r="E1390" s="234" t="s">
        <v>13513</v>
      </c>
      <c r="F1390" s="234" t="s">
        <v>7156</v>
      </c>
      <c r="G1390" s="234" t="s">
        <v>7856</v>
      </c>
      <c r="H1390" s="234" t="s">
        <v>7018</v>
      </c>
      <c r="I1390" s="242"/>
      <c r="J1390" s="242">
        <v>44099</v>
      </c>
      <c r="K1390" s="234" t="s">
        <v>7430</v>
      </c>
      <c r="L1390" s="242">
        <v>44099</v>
      </c>
      <c r="M1390" s="234" t="s">
        <v>8885</v>
      </c>
      <c r="N1390" s="234" t="s">
        <v>7430</v>
      </c>
      <c r="O1390" s="234" t="s">
        <v>13514</v>
      </c>
      <c r="P1390" s="234" t="s">
        <v>6999</v>
      </c>
      <c r="Q1390" s="234"/>
      <c r="R1390" s="234" t="s">
        <v>451</v>
      </c>
      <c r="S1390" t="b">
        <v>0</v>
      </c>
      <c r="T1390" s="242"/>
      <c r="U1390" s="103">
        <v>2</v>
      </c>
      <c r="V1390" s="234" t="s">
        <v>272</v>
      </c>
      <c r="W1390" s="103">
        <v>2</v>
      </c>
      <c r="X1390" s="234" t="s">
        <v>272</v>
      </c>
      <c r="Y1390" s="242"/>
      <c r="Z1390" s="242"/>
      <c r="AA1390" s="103"/>
      <c r="AB1390" s="234"/>
      <c r="AC1390" s="243">
        <v>44253.455636574072</v>
      </c>
      <c r="AD1390" s="234" t="s">
        <v>12763</v>
      </c>
      <c r="AE1390" s="235" t="s">
        <v>15407</v>
      </c>
      <c r="AF1390" s="237"/>
      <c r="AG1390" s="234" t="s">
        <v>482</v>
      </c>
      <c r="AH1390" s="241"/>
      <c r="AI1390" t="b">
        <v>1</v>
      </c>
      <c r="AJ1390" t="b">
        <v>0</v>
      </c>
      <c r="AK1390" s="234"/>
      <c r="AL1390" s="103"/>
      <c r="AM1390" t="b">
        <v>0</v>
      </c>
      <c r="AN1390" s="234"/>
      <c r="AO1390" s="103"/>
      <c r="AP1390" s="241"/>
      <c r="AQ1390" s="241"/>
      <c r="AR1390" s="241"/>
      <c r="AS1390" s="241"/>
      <c r="AT1390" s="234"/>
      <c r="AU1390" s="234" t="s">
        <v>7085</v>
      </c>
      <c r="AV1390" t="b">
        <v>0</v>
      </c>
      <c r="AW1390" t="b">
        <v>0</v>
      </c>
      <c r="AX1390" s="241"/>
      <c r="AY1390" s="241"/>
      <c r="AZ1390" s="234"/>
      <c r="BA1390" s="234"/>
      <c r="BB1390" s="234"/>
      <c r="BC1390" t="b">
        <v>1</v>
      </c>
      <c r="BD1390" s="234" t="s">
        <v>8890</v>
      </c>
      <c r="BE1390" s="234" t="s">
        <v>7026</v>
      </c>
      <c r="BF1390" s="234" t="s">
        <v>7027</v>
      </c>
      <c r="BG1390" s="234" t="s">
        <v>7010</v>
      </c>
      <c r="BH1390" s="234" t="s">
        <v>55</v>
      </c>
      <c r="BI1390" s="243">
        <v>44573.408518518518</v>
      </c>
      <c r="BJ1390" s="234" t="s">
        <v>442</v>
      </c>
      <c r="BK1390" s="234" t="s">
        <v>451</v>
      </c>
      <c r="BL1390" s="234" t="s">
        <v>451</v>
      </c>
      <c r="BM1390" s="234" t="s">
        <v>451</v>
      </c>
      <c r="BN1390" s="241"/>
      <c r="BO1390" t="b">
        <v>0</v>
      </c>
      <c r="BP1390" t="b">
        <v>0</v>
      </c>
      <c r="BQ1390" t="b">
        <v>0</v>
      </c>
      <c r="BR1390" s="241"/>
      <c r="BS1390" s="241"/>
      <c r="BT1390" s="234" t="s">
        <v>7012</v>
      </c>
      <c r="BU1390" t="b">
        <v>0</v>
      </c>
      <c r="BV1390" s="103"/>
      <c r="BW1390" s="235" t="s">
        <v>15408</v>
      </c>
      <c r="BX1390" s="234" t="s">
        <v>15407</v>
      </c>
      <c r="BY1390" s="234" t="s">
        <v>56</v>
      </c>
      <c r="BZ1390" s="234" t="s">
        <v>7014</v>
      </c>
    </row>
    <row r="1391" spans="1:78" x14ac:dyDescent="0.25">
      <c r="A1391" s="5">
        <v>805</v>
      </c>
      <c r="B1391" s="234" t="s">
        <v>15409</v>
      </c>
      <c r="C1391" s="234" t="s">
        <v>15410</v>
      </c>
      <c r="D1391" s="234" t="s">
        <v>9917</v>
      </c>
      <c r="E1391" s="234" t="s">
        <v>9917</v>
      </c>
      <c r="F1391" s="234" t="s">
        <v>7156</v>
      </c>
      <c r="G1391" s="234" t="s">
        <v>7856</v>
      </c>
      <c r="H1391" s="234" t="s">
        <v>7018</v>
      </c>
      <c r="I1391" s="242"/>
      <c r="J1391" s="242">
        <v>44111</v>
      </c>
      <c r="K1391" s="234" t="s">
        <v>7430</v>
      </c>
      <c r="L1391" s="242">
        <v>44111</v>
      </c>
      <c r="M1391" s="234" t="s">
        <v>6996</v>
      </c>
      <c r="N1391" s="234" t="s">
        <v>9919</v>
      </c>
      <c r="O1391" s="234" t="s">
        <v>9920</v>
      </c>
      <c r="P1391" s="234" t="s">
        <v>6999</v>
      </c>
      <c r="Q1391" s="234"/>
      <c r="R1391" s="234" t="s">
        <v>451</v>
      </c>
      <c r="S1391" t="b">
        <v>0</v>
      </c>
      <c r="T1391" s="242"/>
      <c r="U1391" s="103">
        <v>4</v>
      </c>
      <c r="V1391" s="234" t="s">
        <v>272</v>
      </c>
      <c r="W1391" s="103">
        <v>4</v>
      </c>
      <c r="X1391" s="234" t="s">
        <v>272</v>
      </c>
      <c r="Y1391" s="242"/>
      <c r="Z1391" s="242"/>
      <c r="AA1391" s="103"/>
      <c r="AB1391" s="234" t="s">
        <v>9921</v>
      </c>
      <c r="AC1391" s="243">
        <v>44253.455555555556</v>
      </c>
      <c r="AD1391" s="234" t="s">
        <v>12763</v>
      </c>
      <c r="AE1391" s="235" t="s">
        <v>15411</v>
      </c>
      <c r="AF1391" s="237"/>
      <c r="AG1391" s="234" t="s">
        <v>482</v>
      </c>
      <c r="AH1391" s="241"/>
      <c r="AI1391" t="b">
        <v>1</v>
      </c>
      <c r="AJ1391" t="b">
        <v>0</v>
      </c>
      <c r="AK1391" s="234"/>
      <c r="AL1391" s="103"/>
      <c r="AM1391" t="b">
        <v>0</v>
      </c>
      <c r="AN1391" s="234"/>
      <c r="AO1391" s="103"/>
      <c r="AP1391" s="241"/>
      <c r="AQ1391" s="241"/>
      <c r="AR1391" s="241"/>
      <c r="AS1391" s="241"/>
      <c r="AT1391" s="234" t="s">
        <v>7005</v>
      </c>
      <c r="AU1391" s="234" t="s">
        <v>7085</v>
      </c>
      <c r="AV1391" t="b">
        <v>0</v>
      </c>
      <c r="AW1391" t="b">
        <v>0</v>
      </c>
      <c r="AX1391" s="241"/>
      <c r="AY1391" s="241"/>
      <c r="AZ1391" s="234"/>
      <c r="BA1391" s="234"/>
      <c r="BB1391" s="234"/>
      <c r="BC1391" t="b">
        <v>0</v>
      </c>
      <c r="BD1391" s="234" t="s">
        <v>7008</v>
      </c>
      <c r="BE1391" s="234" t="s">
        <v>7026</v>
      </c>
      <c r="BF1391" s="234" t="s">
        <v>7027</v>
      </c>
      <c r="BG1391" s="234" t="s">
        <v>7010</v>
      </c>
      <c r="BH1391" s="234" t="s">
        <v>55</v>
      </c>
      <c r="BI1391" s="243">
        <v>44573.408518518518</v>
      </c>
      <c r="BJ1391" s="234" t="s">
        <v>442</v>
      </c>
      <c r="BK1391" s="234" t="s">
        <v>451</v>
      </c>
      <c r="BL1391" s="234" t="s">
        <v>451</v>
      </c>
      <c r="BM1391" s="234" t="s">
        <v>451</v>
      </c>
      <c r="BN1391" s="241"/>
      <c r="BO1391" t="b">
        <v>0</v>
      </c>
      <c r="BP1391" t="b">
        <v>0</v>
      </c>
      <c r="BQ1391" t="b">
        <v>0</v>
      </c>
      <c r="BR1391" s="241"/>
      <c r="BS1391" s="241"/>
      <c r="BT1391" s="234" t="s">
        <v>7012</v>
      </c>
      <c r="BU1391" t="b">
        <v>0</v>
      </c>
      <c r="BV1391" s="103"/>
      <c r="BW1391" s="235" t="s">
        <v>15412</v>
      </c>
      <c r="BX1391" s="234" t="s">
        <v>15411</v>
      </c>
      <c r="BY1391" s="234" t="s">
        <v>56</v>
      </c>
      <c r="BZ1391" s="234" t="s">
        <v>7014</v>
      </c>
    </row>
    <row r="1392" spans="1:78" x14ac:dyDescent="0.25">
      <c r="A1392" s="5">
        <v>804</v>
      </c>
      <c r="B1392" s="234" t="s">
        <v>15413</v>
      </c>
      <c r="C1392" s="234" t="s">
        <v>15414</v>
      </c>
      <c r="D1392" s="234" t="s">
        <v>11503</v>
      </c>
      <c r="E1392" s="234" t="s">
        <v>11503</v>
      </c>
      <c r="F1392" s="234" t="s">
        <v>7156</v>
      </c>
      <c r="G1392" s="234" t="s">
        <v>7856</v>
      </c>
      <c r="H1392" s="234" t="s">
        <v>7018</v>
      </c>
      <c r="I1392" s="242"/>
      <c r="J1392" s="242">
        <v>44111</v>
      </c>
      <c r="K1392" s="234" t="s">
        <v>7430</v>
      </c>
      <c r="L1392" s="242">
        <v>44119</v>
      </c>
      <c r="M1392" s="234" t="s">
        <v>6996</v>
      </c>
      <c r="N1392" s="234" t="s">
        <v>9562</v>
      </c>
      <c r="O1392" s="234" t="s">
        <v>7583</v>
      </c>
      <c r="P1392" s="234" t="s">
        <v>6999</v>
      </c>
      <c r="Q1392" s="234"/>
      <c r="R1392" s="234" t="s">
        <v>451</v>
      </c>
      <c r="S1392" t="b">
        <v>0</v>
      </c>
      <c r="T1392" s="242"/>
      <c r="U1392" s="103">
        <v>20</v>
      </c>
      <c r="V1392" s="234" t="s">
        <v>272</v>
      </c>
      <c r="W1392" s="103">
        <v>20</v>
      </c>
      <c r="X1392" s="234" t="s">
        <v>272</v>
      </c>
      <c r="Y1392" s="242"/>
      <c r="Z1392" s="242"/>
      <c r="AA1392" s="103"/>
      <c r="AB1392" s="234" t="s">
        <v>11506</v>
      </c>
      <c r="AC1392" s="243">
        <v>44253.455474537041</v>
      </c>
      <c r="AD1392" s="234" t="s">
        <v>12763</v>
      </c>
      <c r="AE1392" s="235" t="s">
        <v>15415</v>
      </c>
      <c r="AF1392" s="237"/>
      <c r="AG1392" s="234" t="s">
        <v>482</v>
      </c>
      <c r="AH1392" s="241"/>
      <c r="AI1392" t="b">
        <v>1</v>
      </c>
      <c r="AJ1392" t="b">
        <v>0</v>
      </c>
      <c r="AK1392" s="234"/>
      <c r="AL1392" s="103"/>
      <c r="AM1392" t="b">
        <v>0</v>
      </c>
      <c r="AN1392" s="234"/>
      <c r="AO1392" s="103"/>
      <c r="AP1392" s="241"/>
      <c r="AQ1392" s="241"/>
      <c r="AR1392" s="241"/>
      <c r="AS1392" s="241"/>
      <c r="AT1392" s="234" t="s">
        <v>7005</v>
      </c>
      <c r="AU1392" s="234" t="s">
        <v>7085</v>
      </c>
      <c r="AV1392" t="b">
        <v>0</v>
      </c>
      <c r="AW1392" t="b">
        <v>0</v>
      </c>
      <c r="AX1392" s="241"/>
      <c r="AY1392" s="241"/>
      <c r="AZ1392" s="234"/>
      <c r="BA1392" s="234"/>
      <c r="BB1392" s="234"/>
      <c r="BC1392" t="b">
        <v>0</v>
      </c>
      <c r="BD1392" s="234" t="s">
        <v>7008</v>
      </c>
      <c r="BE1392" s="234" t="s">
        <v>7026</v>
      </c>
      <c r="BF1392" s="234" t="s">
        <v>7027</v>
      </c>
      <c r="BG1392" s="234" t="s">
        <v>7010</v>
      </c>
      <c r="BH1392" s="234" t="s">
        <v>55</v>
      </c>
      <c r="BI1392" s="243">
        <v>44573.408518518518</v>
      </c>
      <c r="BJ1392" s="234" t="s">
        <v>442</v>
      </c>
      <c r="BK1392" s="234" t="s">
        <v>451</v>
      </c>
      <c r="BL1392" s="234" t="s">
        <v>451</v>
      </c>
      <c r="BM1392" s="234" t="s">
        <v>451</v>
      </c>
      <c r="BN1392" s="241"/>
      <c r="BO1392" t="b">
        <v>0</v>
      </c>
      <c r="BP1392" t="b">
        <v>0</v>
      </c>
      <c r="BQ1392" t="b">
        <v>0</v>
      </c>
      <c r="BR1392" s="241"/>
      <c r="BS1392" s="241"/>
      <c r="BT1392" s="234" t="s">
        <v>7012</v>
      </c>
      <c r="BU1392" t="b">
        <v>0</v>
      </c>
      <c r="BV1392" s="103"/>
      <c r="BW1392" s="235" t="s">
        <v>15416</v>
      </c>
      <c r="BX1392" s="234" t="s">
        <v>15415</v>
      </c>
      <c r="BY1392" s="234" t="s">
        <v>56</v>
      </c>
      <c r="BZ1392" s="234" t="s">
        <v>7014</v>
      </c>
    </row>
    <row r="1393" spans="1:78" x14ac:dyDescent="0.25">
      <c r="A1393" s="5">
        <v>803</v>
      </c>
      <c r="B1393" s="234" t="s">
        <v>15417</v>
      </c>
      <c r="C1393" s="234" t="s">
        <v>15418</v>
      </c>
      <c r="D1393" s="234"/>
      <c r="E1393" s="234" t="s">
        <v>15419</v>
      </c>
      <c r="F1393" s="234" t="s">
        <v>7156</v>
      </c>
      <c r="G1393" s="234" t="s">
        <v>7279</v>
      </c>
      <c r="H1393" s="234" t="s">
        <v>6994</v>
      </c>
      <c r="I1393" s="242"/>
      <c r="J1393" s="242">
        <v>44130</v>
      </c>
      <c r="K1393" s="234" t="s">
        <v>7430</v>
      </c>
      <c r="L1393" s="242">
        <v>44134</v>
      </c>
      <c r="M1393" s="234" t="s">
        <v>6996</v>
      </c>
      <c r="N1393" s="234" t="s">
        <v>7430</v>
      </c>
      <c r="O1393" s="234" t="s">
        <v>15420</v>
      </c>
      <c r="P1393" s="234" t="s">
        <v>6999</v>
      </c>
      <c r="Q1393" s="234"/>
      <c r="R1393" s="234" t="s">
        <v>451</v>
      </c>
      <c r="S1393" t="b">
        <v>0</v>
      </c>
      <c r="T1393" s="242"/>
      <c r="U1393" s="103">
        <v>1</v>
      </c>
      <c r="V1393" s="234" t="s">
        <v>272</v>
      </c>
      <c r="W1393" s="103">
        <v>1</v>
      </c>
      <c r="X1393" s="234" t="s">
        <v>272</v>
      </c>
      <c r="Y1393" s="242"/>
      <c r="Z1393" s="242"/>
      <c r="AA1393" s="103"/>
      <c r="AB1393" s="234"/>
      <c r="AC1393" s="243">
        <v>44253.455416666664</v>
      </c>
      <c r="AD1393" s="234" t="s">
        <v>12763</v>
      </c>
      <c r="AE1393" s="235" t="s">
        <v>15421</v>
      </c>
      <c r="AF1393" s="237"/>
      <c r="AG1393" s="234" t="s">
        <v>482</v>
      </c>
      <c r="AH1393" s="241"/>
      <c r="AI1393" t="b">
        <v>1</v>
      </c>
      <c r="AJ1393" t="b">
        <v>0</v>
      </c>
      <c r="AK1393" s="234"/>
      <c r="AL1393" s="103"/>
      <c r="AM1393" t="b">
        <v>0</v>
      </c>
      <c r="AN1393" s="234"/>
      <c r="AO1393" s="103"/>
      <c r="AP1393" s="241"/>
      <c r="AQ1393" s="241"/>
      <c r="AR1393" s="241"/>
      <c r="AS1393" s="241"/>
      <c r="AT1393" s="234"/>
      <c r="AU1393" s="234" t="s">
        <v>7085</v>
      </c>
      <c r="AV1393" t="b">
        <v>0</v>
      </c>
      <c r="AW1393" t="b">
        <v>0</v>
      </c>
      <c r="AX1393" s="241"/>
      <c r="AY1393" s="241"/>
      <c r="AZ1393" s="234"/>
      <c r="BA1393" s="234"/>
      <c r="BB1393" s="234"/>
      <c r="BC1393" t="b">
        <v>1</v>
      </c>
      <c r="BD1393" s="234" t="s">
        <v>7008</v>
      </c>
      <c r="BE1393" s="234" t="s">
        <v>7009</v>
      </c>
      <c r="BF1393" s="234" t="s">
        <v>6972</v>
      </c>
      <c r="BG1393" s="234" t="s">
        <v>7028</v>
      </c>
      <c r="BH1393" s="234" t="s">
        <v>55</v>
      </c>
      <c r="BI1393" s="243">
        <v>44573.408506944441</v>
      </c>
      <c r="BJ1393" s="234" t="s">
        <v>442</v>
      </c>
      <c r="BK1393" s="234" t="s">
        <v>451</v>
      </c>
      <c r="BL1393" s="234" t="s">
        <v>451</v>
      </c>
      <c r="BM1393" s="234" t="s">
        <v>451</v>
      </c>
      <c r="BN1393" s="241"/>
      <c r="BO1393" t="b">
        <v>0</v>
      </c>
      <c r="BP1393" t="b">
        <v>0</v>
      </c>
      <c r="BQ1393" t="b">
        <v>0</v>
      </c>
      <c r="BR1393" s="241"/>
      <c r="BS1393" s="241"/>
      <c r="BT1393" s="234" t="s">
        <v>7012</v>
      </c>
      <c r="BU1393" t="b">
        <v>0</v>
      </c>
      <c r="BV1393" s="103"/>
      <c r="BW1393" s="235" t="s">
        <v>15422</v>
      </c>
      <c r="BX1393" s="234" t="s">
        <v>15421</v>
      </c>
      <c r="BY1393" s="234" t="s">
        <v>56</v>
      </c>
      <c r="BZ1393" s="234" t="s">
        <v>7014</v>
      </c>
    </row>
    <row r="1394" spans="1:78" x14ac:dyDescent="0.25">
      <c r="A1394" s="5">
        <v>802</v>
      </c>
      <c r="B1394" s="234" t="s">
        <v>15423</v>
      </c>
      <c r="C1394" s="234" t="s">
        <v>15424</v>
      </c>
      <c r="D1394" s="234" t="s">
        <v>12852</v>
      </c>
      <c r="E1394" s="234" t="s">
        <v>14026</v>
      </c>
      <c r="F1394" s="234" t="s">
        <v>7156</v>
      </c>
      <c r="G1394" s="234" t="s">
        <v>7856</v>
      </c>
      <c r="H1394" s="234" t="s">
        <v>7018</v>
      </c>
      <c r="I1394" s="242"/>
      <c r="J1394" s="242">
        <v>44112</v>
      </c>
      <c r="K1394" s="234" t="s">
        <v>7430</v>
      </c>
      <c r="L1394" s="242">
        <v>44112</v>
      </c>
      <c r="M1394" s="234" t="s">
        <v>6996</v>
      </c>
      <c r="N1394" s="234" t="s">
        <v>11657</v>
      </c>
      <c r="O1394" s="234" t="s">
        <v>11658</v>
      </c>
      <c r="P1394" s="234" t="s">
        <v>6999</v>
      </c>
      <c r="Q1394" s="234"/>
      <c r="R1394" s="234" t="s">
        <v>451</v>
      </c>
      <c r="S1394" t="b">
        <v>0</v>
      </c>
      <c r="T1394" s="242"/>
      <c r="U1394" s="103">
        <v>2</v>
      </c>
      <c r="V1394" s="234" t="s">
        <v>272</v>
      </c>
      <c r="W1394" s="103">
        <v>2</v>
      </c>
      <c r="X1394" s="234" t="s">
        <v>272</v>
      </c>
      <c r="Y1394" s="242"/>
      <c r="Z1394" s="242"/>
      <c r="AA1394" s="103"/>
      <c r="AB1394" s="234" t="s">
        <v>12853</v>
      </c>
      <c r="AC1394" s="243">
        <v>44253.455393518518</v>
      </c>
      <c r="AD1394" s="234" t="s">
        <v>12763</v>
      </c>
      <c r="AE1394" s="235" t="s">
        <v>15425</v>
      </c>
      <c r="AF1394" s="237"/>
      <c r="AG1394" s="234" t="s">
        <v>482</v>
      </c>
      <c r="AH1394" s="241"/>
      <c r="AI1394" t="b">
        <v>1</v>
      </c>
      <c r="AJ1394" t="b">
        <v>0</v>
      </c>
      <c r="AK1394" s="234"/>
      <c r="AL1394" s="103"/>
      <c r="AM1394" t="b">
        <v>0</v>
      </c>
      <c r="AN1394" s="234"/>
      <c r="AO1394" s="103"/>
      <c r="AP1394" s="241"/>
      <c r="AQ1394" s="241"/>
      <c r="AR1394" s="241"/>
      <c r="AS1394" s="241"/>
      <c r="AT1394" s="234" t="s">
        <v>7005</v>
      </c>
      <c r="AU1394" s="234" t="s">
        <v>7085</v>
      </c>
      <c r="AV1394" t="b">
        <v>0</v>
      </c>
      <c r="AW1394" t="b">
        <v>0</v>
      </c>
      <c r="AX1394" s="241"/>
      <c r="AY1394" s="241"/>
      <c r="AZ1394" s="234"/>
      <c r="BA1394" s="234"/>
      <c r="BB1394" s="234"/>
      <c r="BC1394" t="b">
        <v>0</v>
      </c>
      <c r="BD1394" s="234" t="s">
        <v>7008</v>
      </c>
      <c r="BE1394" s="234" t="s">
        <v>7026</v>
      </c>
      <c r="BF1394" s="234" t="s">
        <v>7027</v>
      </c>
      <c r="BG1394" s="234" t="s">
        <v>7010</v>
      </c>
      <c r="BH1394" s="234" t="s">
        <v>55</v>
      </c>
      <c r="BI1394" s="243">
        <v>44573.408506944441</v>
      </c>
      <c r="BJ1394" s="234" t="s">
        <v>442</v>
      </c>
      <c r="BK1394" s="234" t="s">
        <v>451</v>
      </c>
      <c r="BL1394" s="234" t="s">
        <v>451</v>
      </c>
      <c r="BM1394" s="234" t="s">
        <v>451</v>
      </c>
      <c r="BN1394" s="241"/>
      <c r="BO1394" t="b">
        <v>0</v>
      </c>
      <c r="BP1394" t="b">
        <v>0</v>
      </c>
      <c r="BQ1394" t="b">
        <v>0</v>
      </c>
      <c r="BR1394" s="241"/>
      <c r="BS1394" s="241"/>
      <c r="BT1394" s="234" t="s">
        <v>7012</v>
      </c>
      <c r="BU1394" t="b">
        <v>0</v>
      </c>
      <c r="BV1394" s="103"/>
      <c r="BW1394" s="235" t="s">
        <v>15426</v>
      </c>
      <c r="BX1394" s="234" t="s">
        <v>15425</v>
      </c>
      <c r="BY1394" s="234" t="s">
        <v>56</v>
      </c>
      <c r="BZ1394" s="234" t="s">
        <v>7014</v>
      </c>
    </row>
    <row r="1395" spans="1:78" x14ac:dyDescent="0.25">
      <c r="A1395" s="5">
        <v>801</v>
      </c>
      <c r="B1395" s="234" t="s">
        <v>15427</v>
      </c>
      <c r="C1395" s="234" t="s">
        <v>15428</v>
      </c>
      <c r="D1395" s="234"/>
      <c r="E1395" s="234" t="s">
        <v>15429</v>
      </c>
      <c r="F1395" s="234" t="s">
        <v>7156</v>
      </c>
      <c r="G1395" s="234" t="s">
        <v>7856</v>
      </c>
      <c r="H1395" s="234" t="s">
        <v>7018</v>
      </c>
      <c r="I1395" s="242"/>
      <c r="J1395" s="242">
        <v>44116</v>
      </c>
      <c r="K1395" s="234" t="s">
        <v>7430</v>
      </c>
      <c r="L1395" s="242">
        <v>44117</v>
      </c>
      <c r="M1395" s="234" t="s">
        <v>12452</v>
      </c>
      <c r="N1395" s="234" t="s">
        <v>7430</v>
      </c>
      <c r="O1395" s="234" t="s">
        <v>12599</v>
      </c>
      <c r="P1395" s="234" t="s">
        <v>6999</v>
      </c>
      <c r="Q1395" s="234"/>
      <c r="R1395" s="234" t="s">
        <v>451</v>
      </c>
      <c r="S1395" t="b">
        <v>0</v>
      </c>
      <c r="T1395" s="242"/>
      <c r="U1395" s="103">
        <v>1</v>
      </c>
      <c r="V1395" s="234" t="s">
        <v>272</v>
      </c>
      <c r="W1395" s="103">
        <v>1</v>
      </c>
      <c r="X1395" s="234" t="s">
        <v>272</v>
      </c>
      <c r="Y1395" s="242"/>
      <c r="Z1395" s="242"/>
      <c r="AA1395" s="103"/>
      <c r="AB1395" s="234"/>
      <c r="AC1395" s="243">
        <v>44253.455347222225</v>
      </c>
      <c r="AD1395" s="234" t="s">
        <v>12763</v>
      </c>
      <c r="AE1395" s="235" t="s">
        <v>15430</v>
      </c>
      <c r="AF1395" s="237"/>
      <c r="AG1395" s="234" t="s">
        <v>482</v>
      </c>
      <c r="AH1395" s="241"/>
      <c r="AI1395" t="b">
        <v>1</v>
      </c>
      <c r="AJ1395" t="b">
        <v>0</v>
      </c>
      <c r="AK1395" s="234"/>
      <c r="AL1395" s="103"/>
      <c r="AM1395" t="b">
        <v>0</v>
      </c>
      <c r="AN1395" s="234"/>
      <c r="AO1395" s="103"/>
      <c r="AP1395" s="241"/>
      <c r="AQ1395" s="241"/>
      <c r="AR1395" s="241"/>
      <c r="AS1395" s="241"/>
      <c r="AT1395" s="234"/>
      <c r="AU1395" s="234" t="s">
        <v>7085</v>
      </c>
      <c r="AV1395" t="b">
        <v>0</v>
      </c>
      <c r="AW1395" t="b">
        <v>0</v>
      </c>
      <c r="AX1395" s="241"/>
      <c r="AY1395" s="241"/>
      <c r="AZ1395" s="234"/>
      <c r="BA1395" s="234"/>
      <c r="BB1395" s="234"/>
      <c r="BC1395" t="b">
        <v>1</v>
      </c>
      <c r="BD1395" s="234" t="s">
        <v>12455</v>
      </c>
      <c r="BE1395" s="234" t="s">
        <v>7026</v>
      </c>
      <c r="BF1395" s="234" t="s">
        <v>7027</v>
      </c>
      <c r="BG1395" s="234" t="s">
        <v>7010</v>
      </c>
      <c r="BH1395" s="234" t="s">
        <v>55</v>
      </c>
      <c r="BI1395" s="243">
        <v>44573.408506944441</v>
      </c>
      <c r="BJ1395" s="234" t="s">
        <v>442</v>
      </c>
      <c r="BK1395" s="234" t="s">
        <v>451</v>
      </c>
      <c r="BL1395" s="234" t="s">
        <v>451</v>
      </c>
      <c r="BM1395" s="234" t="s">
        <v>451</v>
      </c>
      <c r="BN1395" s="241"/>
      <c r="BO1395" t="b">
        <v>0</v>
      </c>
      <c r="BP1395" t="b">
        <v>0</v>
      </c>
      <c r="BQ1395" t="b">
        <v>0</v>
      </c>
      <c r="BR1395" s="241"/>
      <c r="BS1395" s="241"/>
      <c r="BT1395" s="234" t="s">
        <v>7012</v>
      </c>
      <c r="BU1395" t="b">
        <v>0</v>
      </c>
      <c r="BV1395" s="103"/>
      <c r="BW1395" s="235" t="s">
        <v>15431</v>
      </c>
      <c r="BX1395" s="234" t="s">
        <v>15430</v>
      </c>
      <c r="BY1395" s="234" t="s">
        <v>56</v>
      </c>
      <c r="BZ1395" s="234" t="s">
        <v>7014</v>
      </c>
    </row>
    <row r="1396" spans="1:78" x14ac:dyDescent="0.25">
      <c r="A1396" s="5">
        <v>800</v>
      </c>
      <c r="B1396" s="234" t="s">
        <v>15432</v>
      </c>
      <c r="C1396" s="234" t="s">
        <v>15433</v>
      </c>
      <c r="D1396" s="234"/>
      <c r="E1396" s="234" t="s">
        <v>15434</v>
      </c>
      <c r="F1396" s="234" t="s">
        <v>7156</v>
      </c>
      <c r="G1396" s="234" t="s">
        <v>7856</v>
      </c>
      <c r="H1396" s="234" t="s">
        <v>7018</v>
      </c>
      <c r="I1396" s="242"/>
      <c r="J1396" s="242">
        <v>44111</v>
      </c>
      <c r="K1396" s="234" t="s">
        <v>7430</v>
      </c>
      <c r="L1396" s="242">
        <v>44117</v>
      </c>
      <c r="M1396" s="234" t="s">
        <v>10614</v>
      </c>
      <c r="N1396" s="234" t="s">
        <v>7430</v>
      </c>
      <c r="O1396" s="234" t="s">
        <v>15435</v>
      </c>
      <c r="P1396" s="234" t="s">
        <v>6999</v>
      </c>
      <c r="Q1396" s="234"/>
      <c r="R1396" s="234" t="s">
        <v>451</v>
      </c>
      <c r="S1396" t="b">
        <v>0</v>
      </c>
      <c r="T1396" s="242"/>
      <c r="U1396" s="103">
        <v>3</v>
      </c>
      <c r="V1396" s="234" t="s">
        <v>272</v>
      </c>
      <c r="W1396" s="103">
        <v>3</v>
      </c>
      <c r="X1396" s="234" t="s">
        <v>272</v>
      </c>
      <c r="Y1396" s="242"/>
      <c r="Z1396" s="242"/>
      <c r="AA1396" s="103"/>
      <c r="AB1396" s="234"/>
      <c r="AC1396" s="243">
        <v>44253.455289351848</v>
      </c>
      <c r="AD1396" s="234" t="s">
        <v>12763</v>
      </c>
      <c r="AE1396" s="235" t="s">
        <v>15436</v>
      </c>
      <c r="AF1396" s="237"/>
      <c r="AG1396" s="234" t="s">
        <v>482</v>
      </c>
      <c r="AH1396" s="241"/>
      <c r="AI1396" t="b">
        <v>1</v>
      </c>
      <c r="AJ1396" t="b">
        <v>0</v>
      </c>
      <c r="AK1396" s="234"/>
      <c r="AL1396" s="103"/>
      <c r="AM1396" t="b">
        <v>0</v>
      </c>
      <c r="AN1396" s="234"/>
      <c r="AO1396" s="103"/>
      <c r="AP1396" s="241"/>
      <c r="AQ1396" s="241"/>
      <c r="AR1396" s="241"/>
      <c r="AS1396" s="241"/>
      <c r="AT1396" s="234"/>
      <c r="AU1396" s="234" t="s">
        <v>7085</v>
      </c>
      <c r="AV1396" t="b">
        <v>0</v>
      </c>
      <c r="AW1396" t="b">
        <v>0</v>
      </c>
      <c r="AX1396" s="241"/>
      <c r="AY1396" s="241"/>
      <c r="AZ1396" s="234"/>
      <c r="BA1396" s="234"/>
      <c r="BB1396" s="234"/>
      <c r="BC1396" t="b">
        <v>1</v>
      </c>
      <c r="BD1396" s="234" t="s">
        <v>10619</v>
      </c>
      <c r="BE1396" s="234" t="s">
        <v>7026</v>
      </c>
      <c r="BF1396" s="234" t="s">
        <v>7027</v>
      </c>
      <c r="BG1396" s="234" t="s">
        <v>7010</v>
      </c>
      <c r="BH1396" s="234" t="s">
        <v>55</v>
      </c>
      <c r="BI1396" s="243">
        <v>44573.408495370371</v>
      </c>
      <c r="BJ1396" s="234" t="s">
        <v>442</v>
      </c>
      <c r="BK1396" s="234" t="s">
        <v>451</v>
      </c>
      <c r="BL1396" s="234" t="s">
        <v>451</v>
      </c>
      <c r="BM1396" s="234" t="s">
        <v>451</v>
      </c>
      <c r="BN1396" s="241"/>
      <c r="BO1396" t="b">
        <v>0</v>
      </c>
      <c r="BP1396" t="b">
        <v>0</v>
      </c>
      <c r="BQ1396" t="b">
        <v>0</v>
      </c>
      <c r="BR1396" s="241"/>
      <c r="BS1396" s="241"/>
      <c r="BT1396" s="234" t="s">
        <v>7012</v>
      </c>
      <c r="BU1396" t="b">
        <v>0</v>
      </c>
      <c r="BV1396" s="103"/>
      <c r="BW1396" s="235" t="s">
        <v>15437</v>
      </c>
      <c r="BX1396" s="234" t="s">
        <v>15436</v>
      </c>
      <c r="BY1396" s="234" t="s">
        <v>56</v>
      </c>
      <c r="BZ1396" s="234" t="s">
        <v>7014</v>
      </c>
    </row>
    <row r="1397" spans="1:78" x14ac:dyDescent="0.25">
      <c r="A1397" s="5">
        <v>799</v>
      </c>
      <c r="B1397" s="234" t="s">
        <v>15438</v>
      </c>
      <c r="C1397" s="234" t="s">
        <v>15439</v>
      </c>
      <c r="D1397" s="234" t="s">
        <v>12852</v>
      </c>
      <c r="E1397" s="234" t="s">
        <v>14026</v>
      </c>
      <c r="F1397" s="234" t="s">
        <v>7156</v>
      </c>
      <c r="G1397" s="234" t="s">
        <v>7856</v>
      </c>
      <c r="H1397" s="234" t="s">
        <v>7018</v>
      </c>
      <c r="I1397" s="242"/>
      <c r="J1397" s="242">
        <v>44130</v>
      </c>
      <c r="K1397" s="234" t="s">
        <v>7430</v>
      </c>
      <c r="L1397" s="242">
        <v>44130</v>
      </c>
      <c r="M1397" s="234" t="s">
        <v>6996</v>
      </c>
      <c r="N1397" s="234" t="s">
        <v>11657</v>
      </c>
      <c r="O1397" s="234" t="s">
        <v>11658</v>
      </c>
      <c r="P1397" s="234" t="s">
        <v>6999</v>
      </c>
      <c r="Q1397" s="234"/>
      <c r="R1397" s="234" t="s">
        <v>451</v>
      </c>
      <c r="S1397" t="b">
        <v>0</v>
      </c>
      <c r="T1397" s="242"/>
      <c r="U1397" s="103">
        <v>3</v>
      </c>
      <c r="V1397" s="234" t="s">
        <v>272</v>
      </c>
      <c r="W1397" s="103">
        <v>3</v>
      </c>
      <c r="X1397" s="234" t="s">
        <v>272</v>
      </c>
      <c r="Y1397" s="242"/>
      <c r="Z1397" s="242"/>
      <c r="AA1397" s="103"/>
      <c r="AB1397" s="234" t="s">
        <v>12853</v>
      </c>
      <c r="AC1397" s="243">
        <v>44253.455277777779</v>
      </c>
      <c r="AD1397" s="234" t="s">
        <v>12763</v>
      </c>
      <c r="AE1397" s="235" t="s">
        <v>15440</v>
      </c>
      <c r="AF1397" s="237"/>
      <c r="AG1397" s="234" t="s">
        <v>482</v>
      </c>
      <c r="AH1397" s="241"/>
      <c r="AI1397" t="b">
        <v>1</v>
      </c>
      <c r="AJ1397" t="b">
        <v>0</v>
      </c>
      <c r="AK1397" s="234"/>
      <c r="AL1397" s="103"/>
      <c r="AM1397" t="b">
        <v>0</v>
      </c>
      <c r="AN1397" s="234"/>
      <c r="AO1397" s="103"/>
      <c r="AP1397" s="241"/>
      <c r="AQ1397" s="241"/>
      <c r="AR1397" s="241"/>
      <c r="AS1397" s="241"/>
      <c r="AT1397" s="234" t="s">
        <v>7005</v>
      </c>
      <c r="AU1397" s="234" t="s">
        <v>7085</v>
      </c>
      <c r="AV1397" t="b">
        <v>0</v>
      </c>
      <c r="AW1397" t="b">
        <v>0</v>
      </c>
      <c r="AX1397" s="241"/>
      <c r="AY1397" s="241"/>
      <c r="AZ1397" s="234"/>
      <c r="BA1397" s="234"/>
      <c r="BB1397" s="234"/>
      <c r="BC1397" t="b">
        <v>0</v>
      </c>
      <c r="BD1397" s="234" t="s">
        <v>7008</v>
      </c>
      <c r="BE1397" s="234" t="s">
        <v>7026</v>
      </c>
      <c r="BF1397" s="234" t="s">
        <v>7027</v>
      </c>
      <c r="BG1397" s="234" t="s">
        <v>7010</v>
      </c>
      <c r="BH1397" s="234" t="s">
        <v>55</v>
      </c>
      <c r="BI1397" s="243">
        <v>44573.408495370371</v>
      </c>
      <c r="BJ1397" s="234" t="s">
        <v>442</v>
      </c>
      <c r="BK1397" s="234" t="s">
        <v>451</v>
      </c>
      <c r="BL1397" s="234" t="s">
        <v>451</v>
      </c>
      <c r="BM1397" s="234" t="s">
        <v>451</v>
      </c>
      <c r="BN1397" s="241"/>
      <c r="BO1397" t="b">
        <v>0</v>
      </c>
      <c r="BP1397" t="b">
        <v>0</v>
      </c>
      <c r="BQ1397" t="b">
        <v>0</v>
      </c>
      <c r="BR1397" s="241"/>
      <c r="BS1397" s="241"/>
      <c r="BT1397" s="234" t="s">
        <v>7012</v>
      </c>
      <c r="BU1397" t="b">
        <v>0</v>
      </c>
      <c r="BV1397" s="103"/>
      <c r="BW1397" s="235" t="s">
        <v>15441</v>
      </c>
      <c r="BX1397" s="234" t="s">
        <v>15440</v>
      </c>
      <c r="BY1397" s="234" t="s">
        <v>56</v>
      </c>
      <c r="BZ1397" s="234" t="s">
        <v>7014</v>
      </c>
    </row>
    <row r="1398" spans="1:78" x14ac:dyDescent="0.25">
      <c r="A1398" s="5">
        <v>798</v>
      </c>
      <c r="B1398" s="234" t="s">
        <v>15442</v>
      </c>
      <c r="C1398" s="234" t="s">
        <v>15443</v>
      </c>
      <c r="D1398" s="234" t="s">
        <v>8127</v>
      </c>
      <c r="E1398" s="234" t="s">
        <v>11135</v>
      </c>
      <c r="F1398" s="234" t="s">
        <v>2991</v>
      </c>
      <c r="G1398" s="234" t="s">
        <v>12761</v>
      </c>
      <c r="H1398" s="234" t="s">
        <v>7034</v>
      </c>
      <c r="I1398" s="242"/>
      <c r="J1398" s="242">
        <v>44130</v>
      </c>
      <c r="K1398" s="234" t="s">
        <v>7430</v>
      </c>
      <c r="L1398" s="242">
        <v>44134</v>
      </c>
      <c r="M1398" s="234" t="s">
        <v>6996</v>
      </c>
      <c r="N1398" s="234" t="s">
        <v>8128</v>
      </c>
      <c r="O1398" s="234" t="s">
        <v>15444</v>
      </c>
      <c r="P1398" s="234" t="s">
        <v>6999</v>
      </c>
      <c r="Q1398" s="234"/>
      <c r="R1398" s="234" t="s">
        <v>451</v>
      </c>
      <c r="S1398" t="b">
        <v>0</v>
      </c>
      <c r="T1398" s="242"/>
      <c r="U1398" s="103">
        <v>330</v>
      </c>
      <c r="V1398" s="234" t="s">
        <v>272</v>
      </c>
      <c r="W1398" s="103">
        <v>2000</v>
      </c>
      <c r="X1398" s="234" t="s">
        <v>272</v>
      </c>
      <c r="Y1398" s="242"/>
      <c r="Z1398" s="242"/>
      <c r="AA1398" s="103"/>
      <c r="AB1398" s="234" t="s">
        <v>8130</v>
      </c>
      <c r="AC1398" s="243">
        <v>44253.45521990741</v>
      </c>
      <c r="AD1398" s="234" t="s">
        <v>12763</v>
      </c>
      <c r="AE1398" s="235" t="s">
        <v>15445</v>
      </c>
      <c r="AF1398" s="237"/>
      <c r="AG1398" s="234" t="s">
        <v>482</v>
      </c>
      <c r="AH1398" s="241"/>
      <c r="AI1398" t="b">
        <v>1</v>
      </c>
      <c r="AJ1398" t="b">
        <v>0</v>
      </c>
      <c r="AK1398" s="234"/>
      <c r="AL1398" s="103"/>
      <c r="AM1398" t="b">
        <v>0</v>
      </c>
      <c r="AN1398" s="234"/>
      <c r="AO1398" s="103"/>
      <c r="AP1398" s="241"/>
      <c r="AQ1398" s="241"/>
      <c r="AR1398" s="241"/>
      <c r="AS1398" s="241"/>
      <c r="AT1398" s="234"/>
      <c r="AU1398" s="234" t="s">
        <v>7085</v>
      </c>
      <c r="AV1398" t="b">
        <v>0</v>
      </c>
      <c r="AW1398" t="b">
        <v>0</v>
      </c>
      <c r="AX1398" s="241"/>
      <c r="AY1398" s="241"/>
      <c r="AZ1398" s="234"/>
      <c r="BA1398" s="234"/>
      <c r="BB1398" s="234"/>
      <c r="BC1398" t="b">
        <v>0</v>
      </c>
      <c r="BD1398" s="234" t="s">
        <v>7008</v>
      </c>
      <c r="BE1398" s="234" t="s">
        <v>7045</v>
      </c>
      <c r="BF1398" s="234" t="s">
        <v>7027</v>
      </c>
      <c r="BG1398" s="234" t="s">
        <v>7028</v>
      </c>
      <c r="BH1398" s="234" t="s">
        <v>55</v>
      </c>
      <c r="BI1398" s="243">
        <v>44573.408495370371</v>
      </c>
      <c r="BJ1398" s="234" t="s">
        <v>442</v>
      </c>
      <c r="BK1398" s="234" t="s">
        <v>451</v>
      </c>
      <c r="BL1398" s="234" t="s">
        <v>451</v>
      </c>
      <c r="BM1398" s="234" t="s">
        <v>451</v>
      </c>
      <c r="BN1398" s="241"/>
      <c r="BO1398" t="b">
        <v>0</v>
      </c>
      <c r="BP1398" t="b">
        <v>0</v>
      </c>
      <c r="BQ1398" t="b">
        <v>0</v>
      </c>
      <c r="BR1398" s="241"/>
      <c r="BS1398" s="241"/>
      <c r="BT1398" s="234" t="s">
        <v>7047</v>
      </c>
      <c r="BU1398" t="b">
        <v>0</v>
      </c>
      <c r="BV1398" s="103"/>
      <c r="BW1398" s="235" t="s">
        <v>15446</v>
      </c>
      <c r="BX1398" s="234" t="s">
        <v>15445</v>
      </c>
      <c r="BY1398" s="234" t="s">
        <v>56</v>
      </c>
      <c r="BZ1398" s="234" t="s">
        <v>7014</v>
      </c>
    </row>
    <row r="1399" spans="1:78" x14ac:dyDescent="0.25">
      <c r="A1399" s="5">
        <v>797</v>
      </c>
      <c r="B1399" s="234" t="s">
        <v>15447</v>
      </c>
      <c r="C1399" s="234" t="s">
        <v>15448</v>
      </c>
      <c r="D1399" s="234"/>
      <c r="E1399" s="234" t="s">
        <v>11932</v>
      </c>
      <c r="F1399" s="234" t="s">
        <v>2991</v>
      </c>
      <c r="G1399" s="234" t="s">
        <v>7157</v>
      </c>
      <c r="H1399" s="234" t="s">
        <v>7825</v>
      </c>
      <c r="I1399" s="242"/>
      <c r="J1399" s="242">
        <v>44130</v>
      </c>
      <c r="K1399" s="234" t="s">
        <v>7430</v>
      </c>
      <c r="L1399" s="242">
        <v>44140</v>
      </c>
      <c r="M1399" s="234" t="s">
        <v>7813</v>
      </c>
      <c r="N1399" s="234" t="s">
        <v>7430</v>
      </c>
      <c r="O1399" s="234" t="s">
        <v>11934</v>
      </c>
      <c r="P1399" s="234" t="s">
        <v>6999</v>
      </c>
      <c r="Q1399" s="234"/>
      <c r="R1399" s="234" t="s">
        <v>451</v>
      </c>
      <c r="S1399" t="b">
        <v>0</v>
      </c>
      <c r="T1399" s="242"/>
      <c r="U1399" s="103">
        <v>1000</v>
      </c>
      <c r="V1399" s="234" t="s">
        <v>272</v>
      </c>
      <c r="W1399" s="103">
        <v>4000</v>
      </c>
      <c r="X1399" s="234" t="s">
        <v>272</v>
      </c>
      <c r="Y1399" s="242"/>
      <c r="Z1399" s="242"/>
      <c r="AA1399" s="103"/>
      <c r="AB1399" s="234"/>
      <c r="AC1399" s="243">
        <v>44253.455185185187</v>
      </c>
      <c r="AD1399" s="234" t="s">
        <v>12763</v>
      </c>
      <c r="AE1399" s="235" t="s">
        <v>15449</v>
      </c>
      <c r="AF1399" s="237"/>
      <c r="AG1399" s="234" t="s">
        <v>482</v>
      </c>
      <c r="AH1399" s="241"/>
      <c r="AI1399" t="b">
        <v>1</v>
      </c>
      <c r="AJ1399" t="b">
        <v>0</v>
      </c>
      <c r="AK1399" s="234"/>
      <c r="AL1399" s="103"/>
      <c r="AM1399" t="b">
        <v>0</v>
      </c>
      <c r="AN1399" s="234"/>
      <c r="AO1399" s="103"/>
      <c r="AP1399" s="241"/>
      <c r="AQ1399" s="241"/>
      <c r="AR1399" s="241"/>
      <c r="AS1399" s="241"/>
      <c r="AT1399" s="234" t="s">
        <v>7005</v>
      </c>
      <c r="AU1399" s="234" t="s">
        <v>7085</v>
      </c>
      <c r="AV1399" t="b">
        <v>0</v>
      </c>
      <c r="AW1399" t="b">
        <v>0</v>
      </c>
      <c r="AX1399" s="241"/>
      <c r="AY1399" s="241"/>
      <c r="AZ1399" s="234"/>
      <c r="BA1399" s="234"/>
      <c r="BB1399" s="234"/>
      <c r="BC1399" t="b">
        <v>1</v>
      </c>
      <c r="BD1399" s="234" t="s">
        <v>7821</v>
      </c>
      <c r="BE1399" s="234" t="s">
        <v>7171</v>
      </c>
      <c r="BF1399" s="234" t="s">
        <v>7027</v>
      </c>
      <c r="BG1399" s="234" t="s">
        <v>7028</v>
      </c>
      <c r="BH1399" s="234" t="s">
        <v>55</v>
      </c>
      <c r="BI1399" s="243">
        <v>44573.408495370371</v>
      </c>
      <c r="BJ1399" s="234" t="s">
        <v>442</v>
      </c>
      <c r="BK1399" s="234" t="s">
        <v>451</v>
      </c>
      <c r="BL1399" s="234" t="s">
        <v>451</v>
      </c>
      <c r="BM1399" s="234" t="s">
        <v>451</v>
      </c>
      <c r="BN1399" s="241"/>
      <c r="BO1399" t="b">
        <v>0</v>
      </c>
      <c r="BP1399" t="b">
        <v>0</v>
      </c>
      <c r="BQ1399" t="b">
        <v>0</v>
      </c>
      <c r="BR1399" s="241"/>
      <c r="BS1399" s="241"/>
      <c r="BT1399" s="234" t="s">
        <v>7012</v>
      </c>
      <c r="BU1399" t="b">
        <v>0</v>
      </c>
      <c r="BV1399" s="103"/>
      <c r="BW1399" s="235" t="s">
        <v>15450</v>
      </c>
      <c r="BX1399" s="234" t="s">
        <v>15449</v>
      </c>
      <c r="BY1399" s="234" t="s">
        <v>56</v>
      </c>
      <c r="BZ1399" s="234" t="s">
        <v>7014</v>
      </c>
    </row>
    <row r="1400" spans="1:78" x14ac:dyDescent="0.25">
      <c r="A1400" s="5">
        <v>796</v>
      </c>
      <c r="B1400" s="234" t="s">
        <v>15451</v>
      </c>
      <c r="C1400" s="234" t="s">
        <v>15452</v>
      </c>
      <c r="D1400" s="234"/>
      <c r="E1400" s="234" t="s">
        <v>14563</v>
      </c>
      <c r="F1400" s="234" t="s">
        <v>7156</v>
      </c>
      <c r="G1400" s="234" t="s">
        <v>7856</v>
      </c>
      <c r="H1400" s="234" t="s">
        <v>7018</v>
      </c>
      <c r="I1400" s="242"/>
      <c r="J1400" s="242">
        <v>44127</v>
      </c>
      <c r="K1400" s="234" t="s">
        <v>7430</v>
      </c>
      <c r="L1400" s="242">
        <v>44130</v>
      </c>
      <c r="M1400" s="234" t="s">
        <v>8885</v>
      </c>
      <c r="N1400" s="234" t="s">
        <v>7430</v>
      </c>
      <c r="O1400" s="234" t="s">
        <v>15453</v>
      </c>
      <c r="P1400" s="234" t="s">
        <v>6999</v>
      </c>
      <c r="Q1400" s="234"/>
      <c r="R1400" s="234" t="s">
        <v>451</v>
      </c>
      <c r="S1400" t="b">
        <v>0</v>
      </c>
      <c r="T1400" s="242"/>
      <c r="U1400" s="103">
        <v>4</v>
      </c>
      <c r="V1400" s="234" t="s">
        <v>272</v>
      </c>
      <c r="W1400" s="103">
        <v>4</v>
      </c>
      <c r="X1400" s="234" t="s">
        <v>272</v>
      </c>
      <c r="Y1400" s="242"/>
      <c r="Z1400" s="242"/>
      <c r="AA1400" s="103"/>
      <c r="AB1400" s="234"/>
      <c r="AC1400" s="243">
        <v>44253.455127314817</v>
      </c>
      <c r="AD1400" s="234" t="s">
        <v>12763</v>
      </c>
      <c r="AE1400" s="235" t="s">
        <v>15454</v>
      </c>
      <c r="AF1400" s="237"/>
      <c r="AG1400" s="234" t="s">
        <v>482</v>
      </c>
      <c r="AH1400" s="241"/>
      <c r="AI1400" t="b">
        <v>1</v>
      </c>
      <c r="AJ1400" t="b">
        <v>0</v>
      </c>
      <c r="AK1400" s="234"/>
      <c r="AL1400" s="103"/>
      <c r="AM1400" t="b">
        <v>0</v>
      </c>
      <c r="AN1400" s="234"/>
      <c r="AO1400" s="103"/>
      <c r="AP1400" s="241"/>
      <c r="AQ1400" s="241"/>
      <c r="AR1400" s="241"/>
      <c r="AS1400" s="241"/>
      <c r="AT1400" s="234"/>
      <c r="AU1400" s="234" t="s">
        <v>7085</v>
      </c>
      <c r="AV1400" t="b">
        <v>0</v>
      </c>
      <c r="AW1400" t="b">
        <v>0</v>
      </c>
      <c r="AX1400" s="241"/>
      <c r="AY1400" s="241"/>
      <c r="AZ1400" s="234"/>
      <c r="BA1400" s="234"/>
      <c r="BB1400" s="234"/>
      <c r="BC1400" t="b">
        <v>1</v>
      </c>
      <c r="BD1400" s="234" t="s">
        <v>8890</v>
      </c>
      <c r="BE1400" s="234" t="s">
        <v>7026</v>
      </c>
      <c r="BF1400" s="234" t="s">
        <v>6972</v>
      </c>
      <c r="BG1400" s="234" t="s">
        <v>7010</v>
      </c>
      <c r="BH1400" s="234" t="s">
        <v>55</v>
      </c>
      <c r="BI1400" s="243">
        <v>44573.408483796295</v>
      </c>
      <c r="BJ1400" s="234" t="s">
        <v>442</v>
      </c>
      <c r="BK1400" s="234" t="s">
        <v>451</v>
      </c>
      <c r="BL1400" s="234" t="s">
        <v>451</v>
      </c>
      <c r="BM1400" s="234" t="s">
        <v>451</v>
      </c>
      <c r="BN1400" s="241"/>
      <c r="BO1400" t="b">
        <v>0</v>
      </c>
      <c r="BP1400" t="b">
        <v>0</v>
      </c>
      <c r="BQ1400" t="b">
        <v>0</v>
      </c>
      <c r="BR1400" s="241"/>
      <c r="BS1400" s="241"/>
      <c r="BT1400" s="234" t="s">
        <v>7012</v>
      </c>
      <c r="BU1400" t="b">
        <v>0</v>
      </c>
      <c r="BV1400" s="103"/>
      <c r="BW1400" s="235" t="s">
        <v>15455</v>
      </c>
      <c r="BX1400" s="234" t="s">
        <v>15454</v>
      </c>
      <c r="BY1400" s="234" t="s">
        <v>56</v>
      </c>
      <c r="BZ1400" s="234" t="s">
        <v>7014</v>
      </c>
    </row>
    <row r="1401" spans="1:78" x14ac:dyDescent="0.25">
      <c r="A1401" s="5">
        <v>795</v>
      </c>
      <c r="B1401" s="234" t="s">
        <v>15456</v>
      </c>
      <c r="C1401" s="234" t="s">
        <v>15457</v>
      </c>
      <c r="D1401" s="234" t="s">
        <v>7155</v>
      </c>
      <c r="E1401" s="234" t="s">
        <v>7155</v>
      </c>
      <c r="F1401" s="234" t="s">
        <v>6993</v>
      </c>
      <c r="G1401" s="234" t="s">
        <v>7157</v>
      </c>
      <c r="H1401" s="234" t="s">
        <v>7825</v>
      </c>
      <c r="I1401" s="242"/>
      <c r="J1401" s="242">
        <v>44130</v>
      </c>
      <c r="K1401" s="234" t="s">
        <v>7430</v>
      </c>
      <c r="L1401" s="242">
        <v>44137</v>
      </c>
      <c r="M1401" s="234" t="s">
        <v>7159</v>
      </c>
      <c r="N1401" s="234" t="s">
        <v>7160</v>
      </c>
      <c r="O1401" s="234" t="s">
        <v>15458</v>
      </c>
      <c r="P1401" s="234" t="s">
        <v>6999</v>
      </c>
      <c r="Q1401" s="234"/>
      <c r="R1401" s="234" t="s">
        <v>451</v>
      </c>
      <c r="S1401" t="b">
        <v>0</v>
      </c>
      <c r="T1401" s="242"/>
      <c r="U1401" s="103">
        <v>1</v>
      </c>
      <c r="V1401" s="234" t="s">
        <v>272</v>
      </c>
      <c r="W1401" s="103">
        <v>1</v>
      </c>
      <c r="X1401" s="234" t="s">
        <v>272</v>
      </c>
      <c r="Y1401" s="242"/>
      <c r="Z1401" s="242"/>
      <c r="AA1401" s="103"/>
      <c r="AB1401" s="234" t="s">
        <v>7162</v>
      </c>
      <c r="AC1401" s="243">
        <v>44253.455069444448</v>
      </c>
      <c r="AD1401" s="234" t="s">
        <v>12763</v>
      </c>
      <c r="AE1401" s="235" t="s">
        <v>15459</v>
      </c>
      <c r="AF1401" s="237"/>
      <c r="AG1401" s="234" t="s">
        <v>482</v>
      </c>
      <c r="AH1401" s="241"/>
      <c r="AI1401" t="b">
        <v>1</v>
      </c>
      <c r="AJ1401" t="b">
        <v>0</v>
      </c>
      <c r="AK1401" s="234"/>
      <c r="AL1401" s="103"/>
      <c r="AM1401" t="b">
        <v>0</v>
      </c>
      <c r="AN1401" s="234"/>
      <c r="AO1401" s="103"/>
      <c r="AP1401" s="241"/>
      <c r="AQ1401" s="241"/>
      <c r="AR1401" s="241"/>
      <c r="AS1401" s="241"/>
      <c r="AT1401" s="234" t="s">
        <v>7005</v>
      </c>
      <c r="AU1401" s="234" t="s">
        <v>7085</v>
      </c>
      <c r="AV1401" t="b">
        <v>0</v>
      </c>
      <c r="AW1401" t="b">
        <v>0</v>
      </c>
      <c r="AX1401" s="241"/>
      <c r="AY1401" s="241"/>
      <c r="AZ1401" s="234"/>
      <c r="BA1401" s="234"/>
      <c r="BB1401" s="234"/>
      <c r="BC1401" t="b">
        <v>0</v>
      </c>
      <c r="BD1401" s="234" t="s">
        <v>7170</v>
      </c>
      <c r="BE1401" s="234" t="s">
        <v>7171</v>
      </c>
      <c r="BF1401" s="234" t="s">
        <v>7027</v>
      </c>
      <c r="BG1401" s="234" t="s">
        <v>7028</v>
      </c>
      <c r="BH1401" s="234" t="s">
        <v>55</v>
      </c>
      <c r="BI1401" s="243">
        <v>44573.408483796295</v>
      </c>
      <c r="BJ1401" s="234" t="s">
        <v>442</v>
      </c>
      <c r="BK1401" s="234" t="s">
        <v>451</v>
      </c>
      <c r="BL1401" s="234" t="s">
        <v>451</v>
      </c>
      <c r="BM1401" s="234" t="s">
        <v>451</v>
      </c>
      <c r="BN1401" s="241"/>
      <c r="BO1401" t="b">
        <v>0</v>
      </c>
      <c r="BP1401" t="b">
        <v>0</v>
      </c>
      <c r="BQ1401" t="b">
        <v>0</v>
      </c>
      <c r="BR1401" s="241"/>
      <c r="BS1401" s="241"/>
      <c r="BT1401" s="234" t="s">
        <v>7012</v>
      </c>
      <c r="BU1401" t="b">
        <v>0</v>
      </c>
      <c r="BV1401" s="103"/>
      <c r="BW1401" s="235" t="s">
        <v>15460</v>
      </c>
      <c r="BX1401" s="234" t="s">
        <v>15459</v>
      </c>
      <c r="BY1401" s="234" t="s">
        <v>56</v>
      </c>
      <c r="BZ1401" s="234" t="s">
        <v>7014</v>
      </c>
    </row>
    <row r="1402" spans="1:78" x14ac:dyDescent="0.25">
      <c r="A1402" s="5">
        <v>794</v>
      </c>
      <c r="B1402" s="234" t="s">
        <v>15461</v>
      </c>
      <c r="C1402" s="234" t="s">
        <v>15462</v>
      </c>
      <c r="D1402" s="234"/>
      <c r="E1402" s="234" t="s">
        <v>14587</v>
      </c>
      <c r="F1402" s="234" t="s">
        <v>7156</v>
      </c>
      <c r="G1402" s="234" t="s">
        <v>7856</v>
      </c>
      <c r="H1402" s="234" t="s">
        <v>7018</v>
      </c>
      <c r="I1402" s="242"/>
      <c r="J1402" s="242">
        <v>44126</v>
      </c>
      <c r="K1402" s="234" t="s">
        <v>7430</v>
      </c>
      <c r="L1402" s="242">
        <v>44130</v>
      </c>
      <c r="M1402" s="234" t="s">
        <v>7159</v>
      </c>
      <c r="N1402" s="234" t="s">
        <v>7430</v>
      </c>
      <c r="O1402" s="234" t="s">
        <v>15463</v>
      </c>
      <c r="P1402" s="234" t="s">
        <v>6999</v>
      </c>
      <c r="Q1402" s="234"/>
      <c r="R1402" s="234" t="s">
        <v>451</v>
      </c>
      <c r="S1402" t="b">
        <v>0</v>
      </c>
      <c r="T1402" s="242"/>
      <c r="U1402" s="103">
        <v>2</v>
      </c>
      <c r="V1402" s="234" t="s">
        <v>272</v>
      </c>
      <c r="W1402" s="103">
        <v>2</v>
      </c>
      <c r="X1402" s="234" t="s">
        <v>272</v>
      </c>
      <c r="Y1402" s="242"/>
      <c r="Z1402" s="242"/>
      <c r="AA1402" s="103"/>
      <c r="AB1402" s="234"/>
      <c r="AC1402" s="243">
        <v>44253.455023148148</v>
      </c>
      <c r="AD1402" s="234" t="s">
        <v>12763</v>
      </c>
      <c r="AE1402" s="235" t="s">
        <v>15464</v>
      </c>
      <c r="AF1402" s="237"/>
      <c r="AG1402" s="234" t="s">
        <v>482</v>
      </c>
      <c r="AH1402" s="241"/>
      <c r="AI1402" t="b">
        <v>1</v>
      </c>
      <c r="AJ1402" t="b">
        <v>0</v>
      </c>
      <c r="AK1402" s="234"/>
      <c r="AL1402" s="103"/>
      <c r="AM1402" t="b">
        <v>0</v>
      </c>
      <c r="AN1402" s="234"/>
      <c r="AO1402" s="103"/>
      <c r="AP1402" s="241"/>
      <c r="AQ1402" s="241"/>
      <c r="AR1402" s="241"/>
      <c r="AS1402" s="241"/>
      <c r="AT1402" s="234"/>
      <c r="AU1402" s="234" t="s">
        <v>7085</v>
      </c>
      <c r="AV1402" t="b">
        <v>0</v>
      </c>
      <c r="AW1402" t="b">
        <v>0</v>
      </c>
      <c r="AX1402" s="241"/>
      <c r="AY1402" s="241"/>
      <c r="AZ1402" s="234"/>
      <c r="BA1402" s="234"/>
      <c r="BB1402" s="234"/>
      <c r="BC1402" t="b">
        <v>1</v>
      </c>
      <c r="BD1402" s="234" t="s">
        <v>7170</v>
      </c>
      <c r="BE1402" s="234" t="s">
        <v>7026</v>
      </c>
      <c r="BF1402" s="234" t="s">
        <v>6972</v>
      </c>
      <c r="BG1402" s="234" t="s">
        <v>7010</v>
      </c>
      <c r="BH1402" s="234" t="s">
        <v>55</v>
      </c>
      <c r="BI1402" s="243">
        <v>44573.408483796295</v>
      </c>
      <c r="BJ1402" s="234" t="s">
        <v>442</v>
      </c>
      <c r="BK1402" s="234" t="s">
        <v>451</v>
      </c>
      <c r="BL1402" s="234" t="s">
        <v>451</v>
      </c>
      <c r="BM1402" s="234" t="s">
        <v>451</v>
      </c>
      <c r="BN1402" s="241"/>
      <c r="BO1402" t="b">
        <v>0</v>
      </c>
      <c r="BP1402" t="b">
        <v>0</v>
      </c>
      <c r="BQ1402" t="b">
        <v>0</v>
      </c>
      <c r="BR1402" s="241"/>
      <c r="BS1402" s="241"/>
      <c r="BT1402" s="234" t="s">
        <v>7012</v>
      </c>
      <c r="BU1402" t="b">
        <v>0</v>
      </c>
      <c r="BV1402" s="103"/>
      <c r="BW1402" s="235" t="s">
        <v>15465</v>
      </c>
      <c r="BX1402" s="234" t="s">
        <v>15464</v>
      </c>
      <c r="BY1402" s="234" t="s">
        <v>56</v>
      </c>
      <c r="BZ1402" s="234" t="s">
        <v>7014</v>
      </c>
    </row>
    <row r="1403" spans="1:78" x14ac:dyDescent="0.25">
      <c r="A1403" s="5">
        <v>793</v>
      </c>
      <c r="B1403" s="234" t="s">
        <v>15466</v>
      </c>
      <c r="C1403" s="234" t="s">
        <v>15467</v>
      </c>
      <c r="D1403" s="234"/>
      <c r="E1403" s="234" t="s">
        <v>13571</v>
      </c>
      <c r="F1403" s="234" t="s">
        <v>7156</v>
      </c>
      <c r="G1403" s="234" t="s">
        <v>7856</v>
      </c>
      <c r="H1403" s="234" t="s">
        <v>7018</v>
      </c>
      <c r="I1403" s="242"/>
      <c r="J1403" s="242">
        <v>44125</v>
      </c>
      <c r="K1403" s="234" t="s">
        <v>7430</v>
      </c>
      <c r="L1403" s="242">
        <v>44130</v>
      </c>
      <c r="M1403" s="234" t="s">
        <v>7159</v>
      </c>
      <c r="N1403" s="234" t="s">
        <v>7430</v>
      </c>
      <c r="O1403" s="234" t="s">
        <v>13572</v>
      </c>
      <c r="P1403" s="234" t="s">
        <v>6999</v>
      </c>
      <c r="Q1403" s="234"/>
      <c r="R1403" s="234" t="s">
        <v>451</v>
      </c>
      <c r="S1403" t="b">
        <v>0</v>
      </c>
      <c r="T1403" s="242"/>
      <c r="U1403" s="103">
        <v>2</v>
      </c>
      <c r="V1403" s="234" t="s">
        <v>272</v>
      </c>
      <c r="W1403" s="103">
        <v>2</v>
      </c>
      <c r="X1403" s="234" t="s">
        <v>272</v>
      </c>
      <c r="Y1403" s="242"/>
      <c r="Z1403" s="242"/>
      <c r="AA1403" s="103"/>
      <c r="AB1403" s="234"/>
      <c r="AC1403" s="243">
        <v>44253.455011574071</v>
      </c>
      <c r="AD1403" s="234" t="s">
        <v>12763</v>
      </c>
      <c r="AE1403" s="235" t="s">
        <v>15468</v>
      </c>
      <c r="AF1403" s="237"/>
      <c r="AG1403" s="234" t="s">
        <v>482</v>
      </c>
      <c r="AH1403" s="241"/>
      <c r="AI1403" t="b">
        <v>1</v>
      </c>
      <c r="AJ1403" t="b">
        <v>0</v>
      </c>
      <c r="AK1403" s="234"/>
      <c r="AL1403" s="103"/>
      <c r="AM1403" t="b">
        <v>0</v>
      </c>
      <c r="AN1403" s="234"/>
      <c r="AO1403" s="103"/>
      <c r="AP1403" s="241"/>
      <c r="AQ1403" s="241"/>
      <c r="AR1403" s="241"/>
      <c r="AS1403" s="241"/>
      <c r="AT1403" s="234"/>
      <c r="AU1403" s="234" t="s">
        <v>7085</v>
      </c>
      <c r="AV1403" t="b">
        <v>0</v>
      </c>
      <c r="AW1403" t="b">
        <v>0</v>
      </c>
      <c r="AX1403" s="241"/>
      <c r="AY1403" s="241"/>
      <c r="AZ1403" s="234"/>
      <c r="BA1403" s="234"/>
      <c r="BB1403" s="234"/>
      <c r="BC1403" t="b">
        <v>1</v>
      </c>
      <c r="BD1403" s="234" t="s">
        <v>7170</v>
      </c>
      <c r="BE1403" s="234" t="s">
        <v>7026</v>
      </c>
      <c r="BF1403" s="234" t="s">
        <v>6972</v>
      </c>
      <c r="BG1403" s="234" t="s">
        <v>7010</v>
      </c>
      <c r="BH1403" s="234" t="s">
        <v>55</v>
      </c>
      <c r="BI1403" s="243">
        <v>44573.408472222225</v>
      </c>
      <c r="BJ1403" s="234" t="s">
        <v>442</v>
      </c>
      <c r="BK1403" s="234" t="s">
        <v>451</v>
      </c>
      <c r="BL1403" s="234" t="s">
        <v>451</v>
      </c>
      <c r="BM1403" s="234" t="s">
        <v>451</v>
      </c>
      <c r="BN1403" s="241"/>
      <c r="BO1403" t="b">
        <v>0</v>
      </c>
      <c r="BP1403" t="b">
        <v>0</v>
      </c>
      <c r="BQ1403" t="b">
        <v>0</v>
      </c>
      <c r="BR1403" s="241"/>
      <c r="BS1403" s="241"/>
      <c r="BT1403" s="234" t="s">
        <v>7012</v>
      </c>
      <c r="BU1403" t="b">
        <v>0</v>
      </c>
      <c r="BV1403" s="103"/>
      <c r="BW1403" s="235" t="s">
        <v>15469</v>
      </c>
      <c r="BX1403" s="234" t="s">
        <v>15468</v>
      </c>
      <c r="BY1403" s="234" t="s">
        <v>56</v>
      </c>
      <c r="BZ1403" s="234" t="s">
        <v>7014</v>
      </c>
    </row>
    <row r="1404" spans="1:78" x14ac:dyDescent="0.25">
      <c r="A1404" s="5">
        <v>792</v>
      </c>
      <c r="B1404" s="234" t="s">
        <v>15470</v>
      </c>
      <c r="C1404" s="234" t="s">
        <v>15471</v>
      </c>
      <c r="D1404" s="234"/>
      <c r="E1404" s="234" t="s">
        <v>13671</v>
      </c>
      <c r="F1404" s="234" t="s">
        <v>7156</v>
      </c>
      <c r="G1404" s="234" t="s">
        <v>7856</v>
      </c>
      <c r="H1404" s="234" t="s">
        <v>7018</v>
      </c>
      <c r="I1404" s="242"/>
      <c r="J1404" s="242">
        <v>44127</v>
      </c>
      <c r="K1404" s="234" t="s">
        <v>7430</v>
      </c>
      <c r="L1404" s="242">
        <v>44130</v>
      </c>
      <c r="M1404" s="234" t="s">
        <v>6996</v>
      </c>
      <c r="N1404" s="234" t="s">
        <v>7430</v>
      </c>
      <c r="O1404" s="234" t="s">
        <v>13672</v>
      </c>
      <c r="P1404" s="234" t="s">
        <v>6999</v>
      </c>
      <c r="Q1404" s="234"/>
      <c r="R1404" s="234" t="s">
        <v>451</v>
      </c>
      <c r="S1404" t="b">
        <v>0</v>
      </c>
      <c r="T1404" s="242"/>
      <c r="U1404" s="103">
        <v>4</v>
      </c>
      <c r="V1404" s="234" t="s">
        <v>272</v>
      </c>
      <c r="W1404" s="103">
        <v>4</v>
      </c>
      <c r="X1404" s="234" t="s">
        <v>272</v>
      </c>
      <c r="Y1404" s="242"/>
      <c r="Z1404" s="242"/>
      <c r="AA1404" s="103"/>
      <c r="AB1404" s="234"/>
      <c r="AC1404" s="243">
        <v>44253.454976851855</v>
      </c>
      <c r="AD1404" s="234" t="s">
        <v>12763</v>
      </c>
      <c r="AE1404" s="235" t="s">
        <v>15472</v>
      </c>
      <c r="AF1404" s="237"/>
      <c r="AG1404" s="234" t="s">
        <v>482</v>
      </c>
      <c r="AH1404" s="241"/>
      <c r="AI1404" t="b">
        <v>1</v>
      </c>
      <c r="AJ1404" t="b">
        <v>0</v>
      </c>
      <c r="AK1404" s="234"/>
      <c r="AL1404" s="103"/>
      <c r="AM1404" t="b">
        <v>0</v>
      </c>
      <c r="AN1404" s="234"/>
      <c r="AO1404" s="103"/>
      <c r="AP1404" s="241"/>
      <c r="AQ1404" s="241"/>
      <c r="AR1404" s="241"/>
      <c r="AS1404" s="241"/>
      <c r="AT1404" s="234"/>
      <c r="AU1404" s="234" t="s">
        <v>7085</v>
      </c>
      <c r="AV1404" t="b">
        <v>0</v>
      </c>
      <c r="AW1404" t="b">
        <v>0</v>
      </c>
      <c r="AX1404" s="241"/>
      <c r="AY1404" s="241"/>
      <c r="AZ1404" s="234"/>
      <c r="BA1404" s="234"/>
      <c r="BB1404" s="234"/>
      <c r="BC1404" t="b">
        <v>1</v>
      </c>
      <c r="BD1404" s="234" t="s">
        <v>7008</v>
      </c>
      <c r="BE1404" s="234" t="s">
        <v>7026</v>
      </c>
      <c r="BF1404" s="234" t="s">
        <v>6972</v>
      </c>
      <c r="BG1404" s="234" t="s">
        <v>7010</v>
      </c>
      <c r="BH1404" s="234" t="s">
        <v>55</v>
      </c>
      <c r="BI1404" s="243">
        <v>44573.408472222225</v>
      </c>
      <c r="BJ1404" s="234" t="s">
        <v>442</v>
      </c>
      <c r="BK1404" s="234" t="s">
        <v>451</v>
      </c>
      <c r="BL1404" s="234" t="s">
        <v>451</v>
      </c>
      <c r="BM1404" s="234" t="s">
        <v>451</v>
      </c>
      <c r="BN1404" s="241"/>
      <c r="BO1404" t="b">
        <v>0</v>
      </c>
      <c r="BP1404" t="b">
        <v>0</v>
      </c>
      <c r="BQ1404" t="b">
        <v>0</v>
      </c>
      <c r="BR1404" s="241"/>
      <c r="BS1404" s="241"/>
      <c r="BT1404" s="234" t="s">
        <v>7012</v>
      </c>
      <c r="BU1404" t="b">
        <v>0</v>
      </c>
      <c r="BV1404" s="103"/>
      <c r="BW1404" s="235" t="s">
        <v>15473</v>
      </c>
      <c r="BX1404" s="234" t="s">
        <v>15472</v>
      </c>
      <c r="BY1404" s="234" t="s">
        <v>56</v>
      </c>
      <c r="BZ1404" s="234" t="s">
        <v>7014</v>
      </c>
    </row>
    <row r="1405" spans="1:78" x14ac:dyDescent="0.25">
      <c r="A1405" s="5">
        <v>791</v>
      </c>
      <c r="B1405" s="234" t="s">
        <v>15474</v>
      </c>
      <c r="C1405" s="234" t="s">
        <v>15475</v>
      </c>
      <c r="D1405" s="234"/>
      <c r="E1405" s="234" t="s">
        <v>15476</v>
      </c>
      <c r="F1405" s="234" t="s">
        <v>7156</v>
      </c>
      <c r="G1405" s="234" t="s">
        <v>7856</v>
      </c>
      <c r="H1405" s="234" t="s">
        <v>7018</v>
      </c>
      <c r="I1405" s="242"/>
      <c r="J1405" s="242">
        <v>44127</v>
      </c>
      <c r="K1405" s="234" t="s">
        <v>7430</v>
      </c>
      <c r="L1405" s="242">
        <v>44130</v>
      </c>
      <c r="M1405" s="234" t="s">
        <v>15477</v>
      </c>
      <c r="N1405" s="234" t="s">
        <v>7430</v>
      </c>
      <c r="O1405" s="234" t="s">
        <v>15478</v>
      </c>
      <c r="P1405" s="234" t="s">
        <v>6999</v>
      </c>
      <c r="Q1405" s="234"/>
      <c r="R1405" s="234" t="s">
        <v>451</v>
      </c>
      <c r="S1405" t="b">
        <v>0</v>
      </c>
      <c r="T1405" s="242"/>
      <c r="U1405" s="103">
        <v>7</v>
      </c>
      <c r="V1405" s="234" t="s">
        <v>272</v>
      </c>
      <c r="W1405" s="103">
        <v>7</v>
      </c>
      <c r="X1405" s="234" t="s">
        <v>272</v>
      </c>
      <c r="Y1405" s="242"/>
      <c r="Z1405" s="242"/>
      <c r="AA1405" s="103"/>
      <c r="AB1405" s="234"/>
      <c r="AC1405" s="243">
        <v>44253.454907407409</v>
      </c>
      <c r="AD1405" s="234" t="s">
        <v>12763</v>
      </c>
      <c r="AE1405" s="235" t="s">
        <v>15479</v>
      </c>
      <c r="AF1405" s="237"/>
      <c r="AG1405" s="234" t="s">
        <v>482</v>
      </c>
      <c r="AH1405" s="241"/>
      <c r="AI1405" t="b">
        <v>1</v>
      </c>
      <c r="AJ1405" t="b">
        <v>0</v>
      </c>
      <c r="AK1405" s="234"/>
      <c r="AL1405" s="103"/>
      <c r="AM1405" t="b">
        <v>0</v>
      </c>
      <c r="AN1405" s="234"/>
      <c r="AO1405" s="103"/>
      <c r="AP1405" s="241"/>
      <c r="AQ1405" s="241"/>
      <c r="AR1405" s="241"/>
      <c r="AS1405" s="241"/>
      <c r="AT1405" s="234"/>
      <c r="AU1405" s="234" t="s">
        <v>7085</v>
      </c>
      <c r="AV1405" t="b">
        <v>0</v>
      </c>
      <c r="AW1405" t="b">
        <v>0</v>
      </c>
      <c r="AX1405" s="241"/>
      <c r="AY1405" s="241"/>
      <c r="AZ1405" s="234"/>
      <c r="BA1405" s="234"/>
      <c r="BB1405" s="234"/>
      <c r="BC1405" t="b">
        <v>1</v>
      </c>
      <c r="BD1405" s="234" t="s">
        <v>15480</v>
      </c>
      <c r="BE1405" s="234" t="s">
        <v>7026</v>
      </c>
      <c r="BF1405" s="234" t="s">
        <v>7027</v>
      </c>
      <c r="BG1405" s="234" t="s">
        <v>7010</v>
      </c>
      <c r="BH1405" s="234" t="s">
        <v>55</v>
      </c>
      <c r="BI1405" s="243">
        <v>44573.408472222225</v>
      </c>
      <c r="BJ1405" s="234" t="s">
        <v>442</v>
      </c>
      <c r="BK1405" s="234" t="s">
        <v>451</v>
      </c>
      <c r="BL1405" s="234" t="s">
        <v>451</v>
      </c>
      <c r="BM1405" s="234" t="s">
        <v>451</v>
      </c>
      <c r="BN1405" s="241"/>
      <c r="BO1405" t="b">
        <v>0</v>
      </c>
      <c r="BP1405" t="b">
        <v>0</v>
      </c>
      <c r="BQ1405" t="b">
        <v>0</v>
      </c>
      <c r="BR1405" s="241"/>
      <c r="BS1405" s="241"/>
      <c r="BT1405" s="234" t="s">
        <v>7012</v>
      </c>
      <c r="BU1405" t="b">
        <v>0</v>
      </c>
      <c r="BV1405" s="103"/>
      <c r="BW1405" s="235" t="s">
        <v>15481</v>
      </c>
      <c r="BX1405" s="234" t="s">
        <v>15479</v>
      </c>
      <c r="BY1405" s="234" t="s">
        <v>56</v>
      </c>
      <c r="BZ1405" s="234" t="s">
        <v>7014</v>
      </c>
    </row>
    <row r="1406" spans="1:78" x14ac:dyDescent="0.25">
      <c r="A1406" s="5">
        <v>790</v>
      </c>
      <c r="B1406" s="234" t="s">
        <v>15482</v>
      </c>
      <c r="C1406" s="234" t="s">
        <v>15483</v>
      </c>
      <c r="D1406" s="234"/>
      <c r="E1406" s="234" t="s">
        <v>12399</v>
      </c>
      <c r="F1406" s="234" t="s">
        <v>7156</v>
      </c>
      <c r="G1406" s="234" t="s">
        <v>7856</v>
      </c>
      <c r="H1406" s="234" t="s">
        <v>7018</v>
      </c>
      <c r="I1406" s="242"/>
      <c r="J1406" s="242">
        <v>44110</v>
      </c>
      <c r="K1406" s="234" t="s">
        <v>7430</v>
      </c>
      <c r="L1406" s="242">
        <v>44112</v>
      </c>
      <c r="M1406" s="234" t="s">
        <v>7159</v>
      </c>
      <c r="N1406" s="234" t="s">
        <v>7430</v>
      </c>
      <c r="O1406" s="234" t="s">
        <v>12401</v>
      </c>
      <c r="P1406" s="234" t="s">
        <v>6999</v>
      </c>
      <c r="Q1406" s="234"/>
      <c r="R1406" s="234" t="s">
        <v>451</v>
      </c>
      <c r="S1406" t="b">
        <v>0</v>
      </c>
      <c r="T1406" s="242"/>
      <c r="U1406" s="103">
        <v>1</v>
      </c>
      <c r="V1406" s="234" t="s">
        <v>272</v>
      </c>
      <c r="W1406" s="103">
        <v>1</v>
      </c>
      <c r="X1406" s="234" t="s">
        <v>272</v>
      </c>
      <c r="Y1406" s="242"/>
      <c r="Z1406" s="242"/>
      <c r="AA1406" s="103"/>
      <c r="AB1406" s="234"/>
      <c r="AC1406" s="243">
        <v>44253.454872685186</v>
      </c>
      <c r="AD1406" s="234" t="s">
        <v>12763</v>
      </c>
      <c r="AE1406" s="235" t="s">
        <v>15484</v>
      </c>
      <c r="AF1406" s="237"/>
      <c r="AG1406" s="234" t="s">
        <v>482</v>
      </c>
      <c r="AH1406" s="241"/>
      <c r="AI1406" t="b">
        <v>1</v>
      </c>
      <c r="AJ1406" t="b">
        <v>0</v>
      </c>
      <c r="AK1406" s="234"/>
      <c r="AL1406" s="103"/>
      <c r="AM1406" t="b">
        <v>0</v>
      </c>
      <c r="AN1406" s="234"/>
      <c r="AO1406" s="103"/>
      <c r="AP1406" s="241"/>
      <c r="AQ1406" s="241"/>
      <c r="AR1406" s="241"/>
      <c r="AS1406" s="241"/>
      <c r="AT1406" s="234" t="s">
        <v>7005</v>
      </c>
      <c r="AU1406" s="234" t="s">
        <v>7085</v>
      </c>
      <c r="AV1406" t="b">
        <v>0</v>
      </c>
      <c r="AW1406" t="b">
        <v>0</v>
      </c>
      <c r="AX1406" s="241"/>
      <c r="AY1406" s="241"/>
      <c r="AZ1406" s="234"/>
      <c r="BA1406" s="234"/>
      <c r="BB1406" s="234"/>
      <c r="BC1406" t="b">
        <v>1</v>
      </c>
      <c r="BD1406" s="234" t="s">
        <v>7170</v>
      </c>
      <c r="BE1406" s="234" t="s">
        <v>7026</v>
      </c>
      <c r="BF1406" s="234" t="s">
        <v>7027</v>
      </c>
      <c r="BG1406" s="234" t="s">
        <v>7010</v>
      </c>
      <c r="BH1406" s="234" t="s">
        <v>55</v>
      </c>
      <c r="BI1406" s="243">
        <v>44573.408472222225</v>
      </c>
      <c r="BJ1406" s="234" t="s">
        <v>442</v>
      </c>
      <c r="BK1406" s="234" t="s">
        <v>451</v>
      </c>
      <c r="BL1406" s="234" t="s">
        <v>451</v>
      </c>
      <c r="BM1406" s="234" t="s">
        <v>451</v>
      </c>
      <c r="BN1406" s="241"/>
      <c r="BO1406" t="b">
        <v>0</v>
      </c>
      <c r="BP1406" t="b">
        <v>0</v>
      </c>
      <c r="BQ1406" t="b">
        <v>0</v>
      </c>
      <c r="BR1406" s="241"/>
      <c r="BS1406" s="241"/>
      <c r="BT1406" s="234" t="s">
        <v>7012</v>
      </c>
      <c r="BU1406" t="b">
        <v>0</v>
      </c>
      <c r="BV1406" s="103"/>
      <c r="BW1406" s="235" t="s">
        <v>15485</v>
      </c>
      <c r="BX1406" s="234" t="s">
        <v>15484</v>
      </c>
      <c r="BY1406" s="234" t="s">
        <v>56</v>
      </c>
      <c r="BZ1406" s="234" t="s">
        <v>7014</v>
      </c>
    </row>
    <row r="1407" spans="1:78" x14ac:dyDescent="0.25">
      <c r="A1407" s="5">
        <v>789</v>
      </c>
      <c r="B1407" s="234" t="s">
        <v>15486</v>
      </c>
      <c r="C1407" s="234" t="s">
        <v>15487</v>
      </c>
      <c r="D1407" s="234" t="s">
        <v>7967</v>
      </c>
      <c r="E1407" s="234" t="s">
        <v>1568</v>
      </c>
      <c r="F1407" s="234" t="s">
        <v>6993</v>
      </c>
      <c r="G1407" s="234" t="s">
        <v>7263</v>
      </c>
      <c r="H1407" s="234" t="s">
        <v>6994</v>
      </c>
      <c r="I1407" s="242"/>
      <c r="J1407" s="242">
        <v>44132</v>
      </c>
      <c r="K1407" s="234" t="s">
        <v>7430</v>
      </c>
      <c r="L1407" s="242">
        <v>44140</v>
      </c>
      <c r="M1407" s="234" t="s">
        <v>7386</v>
      </c>
      <c r="N1407" s="234" t="s">
        <v>7968</v>
      </c>
      <c r="O1407" s="234" t="s">
        <v>11082</v>
      </c>
      <c r="P1407" s="234" t="s">
        <v>6999</v>
      </c>
      <c r="Q1407" s="234"/>
      <c r="R1407" s="234" t="s">
        <v>451</v>
      </c>
      <c r="S1407" t="b">
        <v>0</v>
      </c>
      <c r="T1407" s="242"/>
      <c r="U1407" s="103">
        <v>6</v>
      </c>
      <c r="V1407" s="234" t="s">
        <v>272</v>
      </c>
      <c r="W1407" s="103">
        <v>18</v>
      </c>
      <c r="X1407" s="234" t="s">
        <v>272</v>
      </c>
      <c r="Y1407" s="242"/>
      <c r="Z1407" s="242"/>
      <c r="AA1407" s="103"/>
      <c r="AB1407" s="234" t="s">
        <v>7970</v>
      </c>
      <c r="AC1407" s="243">
        <v>44253.454780092594</v>
      </c>
      <c r="AD1407" s="234" t="s">
        <v>12763</v>
      </c>
      <c r="AE1407" s="235" t="s">
        <v>15488</v>
      </c>
      <c r="AF1407" s="237"/>
      <c r="AG1407" s="234" t="s">
        <v>482</v>
      </c>
      <c r="AH1407" s="241"/>
      <c r="AI1407" t="b">
        <v>1</v>
      </c>
      <c r="AJ1407" t="b">
        <v>0</v>
      </c>
      <c r="AK1407" s="234"/>
      <c r="AL1407" s="103"/>
      <c r="AM1407" t="b">
        <v>0</v>
      </c>
      <c r="AN1407" s="234"/>
      <c r="AO1407" s="103"/>
      <c r="AP1407" s="241"/>
      <c r="AQ1407" s="241"/>
      <c r="AR1407" s="241"/>
      <c r="AS1407" s="241"/>
      <c r="AT1407" s="234" t="s">
        <v>7005</v>
      </c>
      <c r="AU1407" s="234" t="s">
        <v>7085</v>
      </c>
      <c r="AV1407" t="b">
        <v>0</v>
      </c>
      <c r="AW1407" t="b">
        <v>0</v>
      </c>
      <c r="AX1407" s="241"/>
      <c r="AY1407" s="241"/>
      <c r="AZ1407" s="234"/>
      <c r="BA1407" s="234"/>
      <c r="BB1407" s="234"/>
      <c r="BC1407" t="b">
        <v>0</v>
      </c>
      <c r="BD1407" s="234" t="s">
        <v>7390</v>
      </c>
      <c r="BE1407" s="234" t="s">
        <v>7009</v>
      </c>
      <c r="BF1407" s="234" t="s">
        <v>7027</v>
      </c>
      <c r="BG1407" s="234" t="s">
        <v>7028</v>
      </c>
      <c r="BH1407" s="234" t="s">
        <v>55</v>
      </c>
      <c r="BI1407" s="243">
        <v>44573.408460648148</v>
      </c>
      <c r="BJ1407" s="234" t="s">
        <v>442</v>
      </c>
      <c r="BK1407" s="234" t="s">
        <v>451</v>
      </c>
      <c r="BL1407" s="234" t="s">
        <v>451</v>
      </c>
      <c r="BM1407" s="234" t="s">
        <v>451</v>
      </c>
      <c r="BN1407" s="241"/>
      <c r="BO1407" t="b">
        <v>0</v>
      </c>
      <c r="BP1407" t="b">
        <v>0</v>
      </c>
      <c r="BQ1407" t="b">
        <v>0</v>
      </c>
      <c r="BR1407" s="241"/>
      <c r="BS1407" s="241"/>
      <c r="BT1407" s="234" t="s">
        <v>7012</v>
      </c>
      <c r="BU1407" t="b">
        <v>0</v>
      </c>
      <c r="BV1407" s="103"/>
      <c r="BW1407" s="235" t="s">
        <v>15489</v>
      </c>
      <c r="BX1407" s="234" t="s">
        <v>15488</v>
      </c>
      <c r="BY1407" s="234" t="s">
        <v>56</v>
      </c>
      <c r="BZ1407" s="234" t="s">
        <v>7014</v>
      </c>
    </row>
    <row r="1408" spans="1:78" x14ac:dyDescent="0.25">
      <c r="A1408" s="5">
        <v>788</v>
      </c>
      <c r="B1408" s="234" t="s">
        <v>15490</v>
      </c>
      <c r="C1408" s="234" t="s">
        <v>15491</v>
      </c>
      <c r="D1408" s="234"/>
      <c r="E1408" s="234" t="s">
        <v>13415</v>
      </c>
      <c r="F1408" s="234" t="s">
        <v>7156</v>
      </c>
      <c r="G1408" s="234" t="s">
        <v>7856</v>
      </c>
      <c r="H1408" s="234" t="s">
        <v>7018</v>
      </c>
      <c r="I1408" s="242"/>
      <c r="J1408" s="242">
        <v>44112</v>
      </c>
      <c r="K1408" s="234" t="s">
        <v>7430</v>
      </c>
      <c r="L1408" s="242">
        <v>44118</v>
      </c>
      <c r="M1408" s="234" t="s">
        <v>12558</v>
      </c>
      <c r="N1408" s="234" t="s">
        <v>7430</v>
      </c>
      <c r="O1408" s="234" t="s">
        <v>13416</v>
      </c>
      <c r="P1408" s="234" t="s">
        <v>6999</v>
      </c>
      <c r="Q1408" s="234"/>
      <c r="R1408" s="234" t="s">
        <v>451</v>
      </c>
      <c r="S1408" t="b">
        <v>0</v>
      </c>
      <c r="T1408" s="242"/>
      <c r="U1408" s="103">
        <v>9</v>
      </c>
      <c r="V1408" s="234" t="s">
        <v>272</v>
      </c>
      <c r="W1408" s="103">
        <v>9</v>
      </c>
      <c r="X1408" s="234" t="s">
        <v>272</v>
      </c>
      <c r="Y1408" s="242"/>
      <c r="Z1408" s="242"/>
      <c r="AA1408" s="103"/>
      <c r="AB1408" s="234"/>
      <c r="AC1408" s="243">
        <v>44253.454756944448</v>
      </c>
      <c r="AD1408" s="234" t="s">
        <v>12763</v>
      </c>
      <c r="AE1408" s="235" t="s">
        <v>15492</v>
      </c>
      <c r="AF1408" s="237"/>
      <c r="AG1408" s="234" t="s">
        <v>482</v>
      </c>
      <c r="AH1408" s="241"/>
      <c r="AI1408" t="b">
        <v>1</v>
      </c>
      <c r="AJ1408" t="b">
        <v>0</v>
      </c>
      <c r="AK1408" s="234"/>
      <c r="AL1408" s="103"/>
      <c r="AM1408" t="b">
        <v>0</v>
      </c>
      <c r="AN1408" s="234"/>
      <c r="AO1408" s="103"/>
      <c r="AP1408" s="241"/>
      <c r="AQ1408" s="241"/>
      <c r="AR1408" s="241"/>
      <c r="AS1408" s="241"/>
      <c r="AT1408" s="234"/>
      <c r="AU1408" s="234" t="s">
        <v>7085</v>
      </c>
      <c r="AV1408" t="b">
        <v>0</v>
      </c>
      <c r="AW1408" t="b">
        <v>0</v>
      </c>
      <c r="AX1408" s="241"/>
      <c r="AY1408" s="241"/>
      <c r="AZ1408" s="234"/>
      <c r="BA1408" s="234"/>
      <c r="BB1408" s="234"/>
      <c r="BC1408" t="b">
        <v>1</v>
      </c>
      <c r="BD1408" s="234" t="s">
        <v>12561</v>
      </c>
      <c r="BE1408" s="234" t="s">
        <v>7026</v>
      </c>
      <c r="BF1408" s="234" t="s">
        <v>7027</v>
      </c>
      <c r="BG1408" s="234" t="s">
        <v>7010</v>
      </c>
      <c r="BH1408" s="234" t="s">
        <v>55</v>
      </c>
      <c r="BI1408" s="243">
        <v>44573.408460648148</v>
      </c>
      <c r="BJ1408" s="234" t="s">
        <v>442</v>
      </c>
      <c r="BK1408" s="234" t="s">
        <v>451</v>
      </c>
      <c r="BL1408" s="234" t="s">
        <v>451</v>
      </c>
      <c r="BM1408" s="234" t="s">
        <v>451</v>
      </c>
      <c r="BN1408" s="241"/>
      <c r="BO1408" t="b">
        <v>0</v>
      </c>
      <c r="BP1408" t="b">
        <v>0</v>
      </c>
      <c r="BQ1408" t="b">
        <v>0</v>
      </c>
      <c r="BR1408" s="241"/>
      <c r="BS1408" s="241"/>
      <c r="BT1408" s="234" t="s">
        <v>7012</v>
      </c>
      <c r="BU1408" t="b">
        <v>0</v>
      </c>
      <c r="BV1408" s="103"/>
      <c r="BW1408" s="235" t="s">
        <v>15493</v>
      </c>
      <c r="BX1408" s="234" t="s">
        <v>15492</v>
      </c>
      <c r="BY1408" s="234" t="s">
        <v>56</v>
      </c>
      <c r="BZ1408" s="234" t="s">
        <v>7014</v>
      </c>
    </row>
    <row r="1409" spans="1:78" x14ac:dyDescent="0.25">
      <c r="A1409" s="5">
        <v>787</v>
      </c>
      <c r="B1409" s="234" t="s">
        <v>15494</v>
      </c>
      <c r="C1409" s="234" t="s">
        <v>15495</v>
      </c>
      <c r="D1409" s="234" t="s">
        <v>9917</v>
      </c>
      <c r="E1409" s="234" t="s">
        <v>11748</v>
      </c>
      <c r="F1409" s="234" t="s">
        <v>7156</v>
      </c>
      <c r="G1409" s="234" t="s">
        <v>7856</v>
      </c>
      <c r="H1409" s="234" t="s">
        <v>7018</v>
      </c>
      <c r="I1409" s="242"/>
      <c r="J1409" s="242">
        <v>44118</v>
      </c>
      <c r="K1409" s="234" t="s">
        <v>7430</v>
      </c>
      <c r="L1409" s="242">
        <v>44120</v>
      </c>
      <c r="M1409" s="234" t="s">
        <v>6996</v>
      </c>
      <c r="N1409" s="234" t="s">
        <v>9919</v>
      </c>
      <c r="O1409" s="234" t="s">
        <v>9920</v>
      </c>
      <c r="P1409" s="234" t="s">
        <v>6999</v>
      </c>
      <c r="Q1409" s="234"/>
      <c r="R1409" s="234" t="s">
        <v>451</v>
      </c>
      <c r="S1409" t="b">
        <v>0</v>
      </c>
      <c r="T1409" s="242"/>
      <c r="U1409" s="103">
        <v>1</v>
      </c>
      <c r="V1409" s="234" t="s">
        <v>272</v>
      </c>
      <c r="W1409" s="103">
        <v>1</v>
      </c>
      <c r="X1409" s="234" t="s">
        <v>272</v>
      </c>
      <c r="Y1409" s="242"/>
      <c r="Z1409" s="242"/>
      <c r="AA1409" s="103"/>
      <c r="AB1409" s="234" t="s">
        <v>9921</v>
      </c>
      <c r="AC1409" s="243">
        <v>44253.454745370371</v>
      </c>
      <c r="AD1409" s="234" t="s">
        <v>12763</v>
      </c>
      <c r="AE1409" s="235" t="s">
        <v>15496</v>
      </c>
      <c r="AF1409" s="237"/>
      <c r="AG1409" s="234" t="s">
        <v>482</v>
      </c>
      <c r="AH1409" s="241"/>
      <c r="AI1409" t="b">
        <v>1</v>
      </c>
      <c r="AJ1409" t="b">
        <v>0</v>
      </c>
      <c r="AK1409" s="234"/>
      <c r="AL1409" s="103"/>
      <c r="AM1409" t="b">
        <v>0</v>
      </c>
      <c r="AN1409" s="234"/>
      <c r="AO1409" s="103"/>
      <c r="AP1409" s="241"/>
      <c r="AQ1409" s="241"/>
      <c r="AR1409" s="241"/>
      <c r="AS1409" s="241"/>
      <c r="AT1409" s="234" t="s">
        <v>7005</v>
      </c>
      <c r="AU1409" s="234" t="s">
        <v>7085</v>
      </c>
      <c r="AV1409" t="b">
        <v>0</v>
      </c>
      <c r="AW1409" t="b">
        <v>0</v>
      </c>
      <c r="AX1409" s="241"/>
      <c r="AY1409" s="241"/>
      <c r="AZ1409" s="234"/>
      <c r="BA1409" s="234"/>
      <c r="BB1409" s="234"/>
      <c r="BC1409" t="b">
        <v>0</v>
      </c>
      <c r="BD1409" s="234" t="s">
        <v>7008</v>
      </c>
      <c r="BE1409" s="234" t="s">
        <v>7026</v>
      </c>
      <c r="BF1409" s="234" t="s">
        <v>7027</v>
      </c>
      <c r="BG1409" s="234" t="s">
        <v>7010</v>
      </c>
      <c r="BH1409" s="234" t="s">
        <v>55</v>
      </c>
      <c r="BI1409" s="243">
        <v>44573.408460648148</v>
      </c>
      <c r="BJ1409" s="234" t="s">
        <v>442</v>
      </c>
      <c r="BK1409" s="234" t="s">
        <v>451</v>
      </c>
      <c r="BL1409" s="234" t="s">
        <v>451</v>
      </c>
      <c r="BM1409" s="234" t="s">
        <v>451</v>
      </c>
      <c r="BN1409" s="241"/>
      <c r="BO1409" t="b">
        <v>0</v>
      </c>
      <c r="BP1409" t="b">
        <v>0</v>
      </c>
      <c r="BQ1409" t="b">
        <v>0</v>
      </c>
      <c r="BR1409" s="241"/>
      <c r="BS1409" s="241"/>
      <c r="BT1409" s="234" t="s">
        <v>7012</v>
      </c>
      <c r="BU1409" t="b">
        <v>0</v>
      </c>
      <c r="BV1409" s="103"/>
      <c r="BW1409" s="235" t="s">
        <v>15497</v>
      </c>
      <c r="BX1409" s="234" t="s">
        <v>15496</v>
      </c>
      <c r="BY1409" s="234" t="s">
        <v>56</v>
      </c>
      <c r="BZ1409" s="234" t="s">
        <v>7014</v>
      </c>
    </row>
    <row r="1410" spans="1:78" x14ac:dyDescent="0.25">
      <c r="A1410" s="5">
        <v>786</v>
      </c>
      <c r="B1410" s="234" t="s">
        <v>15498</v>
      </c>
      <c r="C1410" s="234" t="s">
        <v>15499</v>
      </c>
      <c r="D1410" s="234"/>
      <c r="E1410" s="234" t="s">
        <v>13295</v>
      </c>
      <c r="F1410" s="234" t="s">
        <v>7156</v>
      </c>
      <c r="G1410" s="234" t="s">
        <v>7856</v>
      </c>
      <c r="H1410" s="234" t="s">
        <v>7018</v>
      </c>
      <c r="I1410" s="242"/>
      <c r="J1410" s="242">
        <v>44077</v>
      </c>
      <c r="K1410" s="234" t="s">
        <v>7430</v>
      </c>
      <c r="L1410" s="242">
        <v>44084</v>
      </c>
      <c r="M1410" s="234" t="s">
        <v>7159</v>
      </c>
      <c r="N1410" s="234" t="s">
        <v>7430</v>
      </c>
      <c r="O1410" s="234" t="s">
        <v>11593</v>
      </c>
      <c r="P1410" s="234" t="s">
        <v>6999</v>
      </c>
      <c r="Q1410" s="234"/>
      <c r="R1410" s="234" t="s">
        <v>451</v>
      </c>
      <c r="S1410" t="b">
        <v>0</v>
      </c>
      <c r="T1410" s="242"/>
      <c r="U1410" s="103">
        <v>1</v>
      </c>
      <c r="V1410" s="234" t="s">
        <v>272</v>
      </c>
      <c r="W1410" s="103">
        <v>1</v>
      </c>
      <c r="X1410" s="234" t="s">
        <v>272</v>
      </c>
      <c r="Y1410" s="242"/>
      <c r="Z1410" s="242"/>
      <c r="AA1410" s="103"/>
      <c r="AB1410" s="234"/>
      <c r="AC1410" s="243">
        <v>44253.454699074071</v>
      </c>
      <c r="AD1410" s="234" t="s">
        <v>12763</v>
      </c>
      <c r="AE1410" s="235" t="s">
        <v>15500</v>
      </c>
      <c r="AF1410" s="237"/>
      <c r="AG1410" s="234" t="s">
        <v>482</v>
      </c>
      <c r="AH1410" s="241"/>
      <c r="AI1410" t="b">
        <v>1</v>
      </c>
      <c r="AJ1410" t="b">
        <v>0</v>
      </c>
      <c r="AK1410" s="234"/>
      <c r="AL1410" s="103"/>
      <c r="AM1410" t="b">
        <v>0</v>
      </c>
      <c r="AN1410" s="234"/>
      <c r="AO1410" s="103"/>
      <c r="AP1410" s="241"/>
      <c r="AQ1410" s="241"/>
      <c r="AR1410" s="241"/>
      <c r="AS1410" s="241"/>
      <c r="AT1410" s="234"/>
      <c r="AU1410" s="234" t="s">
        <v>7085</v>
      </c>
      <c r="AV1410" t="b">
        <v>0</v>
      </c>
      <c r="AW1410" t="b">
        <v>0</v>
      </c>
      <c r="AX1410" s="241"/>
      <c r="AY1410" s="241"/>
      <c r="AZ1410" s="234"/>
      <c r="BA1410" s="234"/>
      <c r="BB1410" s="234"/>
      <c r="BC1410" t="b">
        <v>1</v>
      </c>
      <c r="BD1410" s="234" t="s">
        <v>7170</v>
      </c>
      <c r="BE1410" s="234" t="s">
        <v>7026</v>
      </c>
      <c r="BF1410" s="234" t="s">
        <v>7027</v>
      </c>
      <c r="BG1410" s="234" t="s">
        <v>7010</v>
      </c>
      <c r="BH1410" s="234" t="s">
        <v>55</v>
      </c>
      <c r="BI1410" s="243">
        <v>44573.408449074072</v>
      </c>
      <c r="BJ1410" s="234" t="s">
        <v>442</v>
      </c>
      <c r="BK1410" s="234" t="s">
        <v>451</v>
      </c>
      <c r="BL1410" s="234" t="s">
        <v>451</v>
      </c>
      <c r="BM1410" s="234" t="s">
        <v>451</v>
      </c>
      <c r="BN1410" s="241"/>
      <c r="BO1410" t="b">
        <v>0</v>
      </c>
      <c r="BP1410" t="b">
        <v>0</v>
      </c>
      <c r="BQ1410" t="b">
        <v>0</v>
      </c>
      <c r="BR1410" s="241"/>
      <c r="BS1410" s="241"/>
      <c r="BT1410" s="234" t="s">
        <v>7012</v>
      </c>
      <c r="BU1410" t="b">
        <v>0</v>
      </c>
      <c r="BV1410" s="103"/>
      <c r="BW1410" s="235" t="s">
        <v>15501</v>
      </c>
      <c r="BX1410" s="234" t="s">
        <v>15500</v>
      </c>
      <c r="BY1410" s="234" t="s">
        <v>56</v>
      </c>
      <c r="BZ1410" s="234" t="s">
        <v>7014</v>
      </c>
    </row>
    <row r="1411" spans="1:78" x14ac:dyDescent="0.25">
      <c r="A1411" s="5">
        <v>785</v>
      </c>
      <c r="B1411" s="234" t="s">
        <v>15502</v>
      </c>
      <c r="C1411" s="234" t="s">
        <v>15503</v>
      </c>
      <c r="D1411" s="234"/>
      <c r="E1411" s="234" t="s">
        <v>15504</v>
      </c>
      <c r="F1411" s="234" t="s">
        <v>7156</v>
      </c>
      <c r="G1411" s="234" t="s">
        <v>7856</v>
      </c>
      <c r="H1411" s="234" t="s">
        <v>7018</v>
      </c>
      <c r="I1411" s="242"/>
      <c r="J1411" s="242">
        <v>44134</v>
      </c>
      <c r="K1411" s="234" t="s">
        <v>7430</v>
      </c>
      <c r="L1411" s="242">
        <v>44111</v>
      </c>
      <c r="M1411" s="234" t="s">
        <v>7477</v>
      </c>
      <c r="N1411" s="234" t="s">
        <v>12027</v>
      </c>
      <c r="O1411" s="234" t="s">
        <v>12028</v>
      </c>
      <c r="P1411" s="234" t="s">
        <v>6999</v>
      </c>
      <c r="Q1411" s="234"/>
      <c r="R1411" s="234" t="s">
        <v>451</v>
      </c>
      <c r="S1411" t="b">
        <v>0</v>
      </c>
      <c r="T1411" s="242"/>
      <c r="U1411" s="103">
        <v>1</v>
      </c>
      <c r="V1411" s="234" t="s">
        <v>272</v>
      </c>
      <c r="W1411" s="103">
        <v>1</v>
      </c>
      <c r="X1411" s="234" t="s">
        <v>272</v>
      </c>
      <c r="Y1411" s="242"/>
      <c r="Z1411" s="242"/>
      <c r="AA1411" s="103"/>
      <c r="AB1411" s="234"/>
      <c r="AC1411" s="243">
        <v>44253.454641203702</v>
      </c>
      <c r="AD1411" s="234" t="s">
        <v>12763</v>
      </c>
      <c r="AE1411" s="235" t="s">
        <v>15505</v>
      </c>
      <c r="AF1411" s="237"/>
      <c r="AG1411" s="234" t="s">
        <v>482</v>
      </c>
      <c r="AH1411" s="241"/>
      <c r="AI1411" t="b">
        <v>1</v>
      </c>
      <c r="AJ1411" t="b">
        <v>0</v>
      </c>
      <c r="AK1411" s="234"/>
      <c r="AL1411" s="103"/>
      <c r="AM1411" t="b">
        <v>0</v>
      </c>
      <c r="AN1411" s="234"/>
      <c r="AO1411" s="103"/>
      <c r="AP1411" s="241"/>
      <c r="AQ1411" s="241"/>
      <c r="AR1411" s="241"/>
      <c r="AS1411" s="241"/>
      <c r="AT1411" s="234"/>
      <c r="AU1411" s="234" t="s">
        <v>7085</v>
      </c>
      <c r="AV1411" t="b">
        <v>0</v>
      </c>
      <c r="AW1411" t="b">
        <v>0</v>
      </c>
      <c r="AX1411" s="241"/>
      <c r="AY1411" s="241"/>
      <c r="AZ1411" s="234"/>
      <c r="BA1411" s="234"/>
      <c r="BB1411" s="234"/>
      <c r="BC1411" t="b">
        <v>1</v>
      </c>
      <c r="BD1411" s="234" t="s">
        <v>369</v>
      </c>
      <c r="BE1411" s="234" t="s">
        <v>7026</v>
      </c>
      <c r="BF1411" s="234" t="s">
        <v>7027</v>
      </c>
      <c r="BG1411" s="234" t="s">
        <v>7010</v>
      </c>
      <c r="BH1411" s="234" t="s">
        <v>55</v>
      </c>
      <c r="BI1411" s="243">
        <v>44573.408449074072</v>
      </c>
      <c r="BJ1411" s="234" t="s">
        <v>442</v>
      </c>
      <c r="BK1411" s="234" t="s">
        <v>451</v>
      </c>
      <c r="BL1411" s="234" t="s">
        <v>451</v>
      </c>
      <c r="BM1411" s="234" t="s">
        <v>451</v>
      </c>
      <c r="BN1411" s="241"/>
      <c r="BO1411" t="b">
        <v>0</v>
      </c>
      <c r="BP1411" t="b">
        <v>0</v>
      </c>
      <c r="BQ1411" t="b">
        <v>0</v>
      </c>
      <c r="BR1411" s="241"/>
      <c r="BS1411" s="241"/>
      <c r="BT1411" s="234" t="s">
        <v>7012</v>
      </c>
      <c r="BU1411" t="b">
        <v>0</v>
      </c>
      <c r="BV1411" s="103"/>
      <c r="BW1411" s="235" t="s">
        <v>15506</v>
      </c>
      <c r="BX1411" s="234" t="s">
        <v>15505</v>
      </c>
      <c r="BY1411" s="234" t="s">
        <v>56</v>
      </c>
      <c r="BZ1411" s="234" t="s">
        <v>7014</v>
      </c>
    </row>
    <row r="1412" spans="1:78" x14ac:dyDescent="0.25">
      <c r="A1412" s="5">
        <v>784</v>
      </c>
      <c r="B1412" s="234" t="s">
        <v>15507</v>
      </c>
      <c r="C1412" s="234" t="s">
        <v>15508</v>
      </c>
      <c r="D1412" s="234"/>
      <c r="E1412" s="234" t="s">
        <v>15504</v>
      </c>
      <c r="F1412" s="234" t="s">
        <v>7156</v>
      </c>
      <c r="G1412" s="234" t="s">
        <v>7856</v>
      </c>
      <c r="H1412" s="234" t="s">
        <v>7018</v>
      </c>
      <c r="I1412" s="242"/>
      <c r="J1412" s="242">
        <v>44110</v>
      </c>
      <c r="K1412" s="234" t="s">
        <v>7430</v>
      </c>
      <c r="L1412" s="242">
        <v>44110</v>
      </c>
      <c r="M1412" s="234" t="s">
        <v>7477</v>
      </c>
      <c r="N1412" s="234" t="s">
        <v>12027</v>
      </c>
      <c r="O1412" s="234" t="s">
        <v>15509</v>
      </c>
      <c r="P1412" s="234" t="s">
        <v>6999</v>
      </c>
      <c r="Q1412" s="234"/>
      <c r="R1412" s="234" t="s">
        <v>451</v>
      </c>
      <c r="S1412" t="b">
        <v>0</v>
      </c>
      <c r="T1412" s="242"/>
      <c r="U1412" s="103">
        <v>3</v>
      </c>
      <c r="V1412" s="234" t="s">
        <v>272</v>
      </c>
      <c r="W1412" s="103">
        <v>3</v>
      </c>
      <c r="X1412" s="234" t="s">
        <v>272</v>
      </c>
      <c r="Y1412" s="242"/>
      <c r="Z1412" s="242"/>
      <c r="AA1412" s="103"/>
      <c r="AB1412" s="234"/>
      <c r="AC1412" s="243">
        <v>44253.454618055555</v>
      </c>
      <c r="AD1412" s="234" t="s">
        <v>12763</v>
      </c>
      <c r="AE1412" s="235" t="s">
        <v>15510</v>
      </c>
      <c r="AF1412" s="237"/>
      <c r="AG1412" s="234" t="s">
        <v>482</v>
      </c>
      <c r="AH1412" s="241"/>
      <c r="AI1412" t="b">
        <v>1</v>
      </c>
      <c r="AJ1412" t="b">
        <v>0</v>
      </c>
      <c r="AK1412" s="234"/>
      <c r="AL1412" s="103"/>
      <c r="AM1412" t="b">
        <v>0</v>
      </c>
      <c r="AN1412" s="234"/>
      <c r="AO1412" s="103"/>
      <c r="AP1412" s="241"/>
      <c r="AQ1412" s="241"/>
      <c r="AR1412" s="241"/>
      <c r="AS1412" s="241"/>
      <c r="AT1412" s="234"/>
      <c r="AU1412" s="234" t="s">
        <v>7085</v>
      </c>
      <c r="AV1412" t="b">
        <v>0</v>
      </c>
      <c r="AW1412" t="b">
        <v>0</v>
      </c>
      <c r="AX1412" s="241"/>
      <c r="AY1412" s="241"/>
      <c r="AZ1412" s="234"/>
      <c r="BA1412" s="234"/>
      <c r="BB1412" s="234"/>
      <c r="BC1412" t="b">
        <v>1</v>
      </c>
      <c r="BD1412" s="234" t="s">
        <v>369</v>
      </c>
      <c r="BE1412" s="234" t="s">
        <v>7026</v>
      </c>
      <c r="BF1412" s="234" t="s">
        <v>7027</v>
      </c>
      <c r="BG1412" s="234" t="s">
        <v>7010</v>
      </c>
      <c r="BH1412" s="234" t="s">
        <v>55</v>
      </c>
      <c r="BI1412" s="243">
        <v>44573.408449074072</v>
      </c>
      <c r="BJ1412" s="234" t="s">
        <v>442</v>
      </c>
      <c r="BK1412" s="234" t="s">
        <v>451</v>
      </c>
      <c r="BL1412" s="234" t="s">
        <v>451</v>
      </c>
      <c r="BM1412" s="234" t="s">
        <v>451</v>
      </c>
      <c r="BN1412" s="241"/>
      <c r="BO1412" t="b">
        <v>0</v>
      </c>
      <c r="BP1412" t="b">
        <v>0</v>
      </c>
      <c r="BQ1412" t="b">
        <v>0</v>
      </c>
      <c r="BR1412" s="241"/>
      <c r="BS1412" s="241"/>
      <c r="BT1412" s="234" t="s">
        <v>7012</v>
      </c>
      <c r="BU1412" t="b">
        <v>0</v>
      </c>
      <c r="BV1412" s="103"/>
      <c r="BW1412" s="235" t="s">
        <v>15511</v>
      </c>
      <c r="BX1412" s="234" t="s">
        <v>15510</v>
      </c>
      <c r="BY1412" s="234" t="s">
        <v>56</v>
      </c>
      <c r="BZ1412" s="234" t="s">
        <v>7014</v>
      </c>
    </row>
    <row r="1413" spans="1:78" x14ac:dyDescent="0.25">
      <c r="A1413" s="5">
        <v>783</v>
      </c>
      <c r="B1413" s="234" t="s">
        <v>15512</v>
      </c>
      <c r="C1413" s="234" t="s">
        <v>15513</v>
      </c>
      <c r="D1413" s="234" t="s">
        <v>8957</v>
      </c>
      <c r="E1413" s="234" t="s">
        <v>8957</v>
      </c>
      <c r="F1413" s="234" t="s">
        <v>7156</v>
      </c>
      <c r="G1413" s="234" t="s">
        <v>7018</v>
      </c>
      <c r="H1413" s="234" t="s">
        <v>7856</v>
      </c>
      <c r="I1413" s="242"/>
      <c r="J1413" s="242">
        <v>44119</v>
      </c>
      <c r="K1413" s="234" t="s">
        <v>7430</v>
      </c>
      <c r="L1413" s="242">
        <v>44134</v>
      </c>
      <c r="M1413" s="234" t="s">
        <v>7179</v>
      </c>
      <c r="N1413" s="234" t="s">
        <v>8958</v>
      </c>
      <c r="O1413" s="234" t="s">
        <v>13318</v>
      </c>
      <c r="P1413" s="234" t="s">
        <v>6999</v>
      </c>
      <c r="Q1413" s="234"/>
      <c r="R1413" s="234" t="s">
        <v>451</v>
      </c>
      <c r="S1413" t="b">
        <v>0</v>
      </c>
      <c r="T1413" s="242"/>
      <c r="U1413" s="103">
        <v>180</v>
      </c>
      <c r="V1413" s="234" t="s">
        <v>272</v>
      </c>
      <c r="W1413" s="103">
        <v>720</v>
      </c>
      <c r="X1413" s="234" t="s">
        <v>272</v>
      </c>
      <c r="Y1413" s="242"/>
      <c r="Z1413" s="242"/>
      <c r="AA1413" s="103"/>
      <c r="AB1413" s="234" t="s">
        <v>8960</v>
      </c>
      <c r="AC1413" s="243">
        <v>44253.454606481479</v>
      </c>
      <c r="AD1413" s="234" t="s">
        <v>12763</v>
      </c>
      <c r="AE1413" s="235" t="s">
        <v>15514</v>
      </c>
      <c r="AF1413" s="237"/>
      <c r="AG1413" s="234" t="s">
        <v>482</v>
      </c>
      <c r="AH1413" s="241"/>
      <c r="AI1413" t="b">
        <v>1</v>
      </c>
      <c r="AJ1413" t="b">
        <v>0</v>
      </c>
      <c r="AK1413" s="234"/>
      <c r="AL1413" s="103"/>
      <c r="AM1413" t="b">
        <v>0</v>
      </c>
      <c r="AN1413" s="234"/>
      <c r="AO1413" s="103"/>
      <c r="AP1413" s="241"/>
      <c r="AQ1413" s="241"/>
      <c r="AR1413" s="241"/>
      <c r="AS1413" s="241"/>
      <c r="AT1413" s="234"/>
      <c r="AU1413" s="234" t="s">
        <v>7085</v>
      </c>
      <c r="AV1413" t="b">
        <v>0</v>
      </c>
      <c r="AW1413" t="b">
        <v>0</v>
      </c>
      <c r="AX1413" s="241"/>
      <c r="AY1413" s="241"/>
      <c r="AZ1413" s="234"/>
      <c r="BA1413" s="234"/>
      <c r="BB1413" s="234"/>
      <c r="BC1413" t="b">
        <v>0</v>
      </c>
      <c r="BD1413" s="234" t="s">
        <v>7186</v>
      </c>
      <c r="BE1413" s="234" t="s">
        <v>7026</v>
      </c>
      <c r="BF1413" s="234" t="s">
        <v>7027</v>
      </c>
      <c r="BG1413" s="234" t="s">
        <v>7010</v>
      </c>
      <c r="BH1413" s="234" t="s">
        <v>55</v>
      </c>
      <c r="BI1413" s="243">
        <v>44573.408449074072</v>
      </c>
      <c r="BJ1413" s="234" t="s">
        <v>442</v>
      </c>
      <c r="BK1413" s="234" t="s">
        <v>451</v>
      </c>
      <c r="BL1413" s="234" t="s">
        <v>451</v>
      </c>
      <c r="BM1413" s="234" t="s">
        <v>451</v>
      </c>
      <c r="BN1413" s="241"/>
      <c r="BO1413" t="b">
        <v>0</v>
      </c>
      <c r="BP1413" t="b">
        <v>0</v>
      </c>
      <c r="BQ1413" t="b">
        <v>0</v>
      </c>
      <c r="BR1413" s="241"/>
      <c r="BS1413" s="241"/>
      <c r="BT1413" s="234" t="s">
        <v>7012</v>
      </c>
      <c r="BU1413" t="b">
        <v>0</v>
      </c>
      <c r="BV1413" s="103"/>
      <c r="BW1413" s="235" t="s">
        <v>15515</v>
      </c>
      <c r="BX1413" s="234" t="s">
        <v>15514</v>
      </c>
      <c r="BY1413" s="234" t="s">
        <v>56</v>
      </c>
      <c r="BZ1413" s="234" t="s">
        <v>7014</v>
      </c>
    </row>
    <row r="1414" spans="1:78" x14ac:dyDescent="0.25">
      <c r="A1414" s="5">
        <v>782</v>
      </c>
      <c r="B1414" s="234" t="s">
        <v>15516</v>
      </c>
      <c r="C1414" s="234" t="s">
        <v>15517</v>
      </c>
      <c r="D1414" s="234" t="s">
        <v>15235</v>
      </c>
      <c r="E1414" s="234" t="s">
        <v>15518</v>
      </c>
      <c r="F1414" s="234" t="s">
        <v>6993</v>
      </c>
      <c r="G1414" s="234" t="s">
        <v>7315</v>
      </c>
      <c r="H1414" s="234" t="s">
        <v>6994</v>
      </c>
      <c r="I1414" s="242"/>
      <c r="J1414" s="242">
        <v>44127</v>
      </c>
      <c r="K1414" s="234" t="s">
        <v>7430</v>
      </c>
      <c r="L1414" s="242">
        <v>44138</v>
      </c>
      <c r="M1414" s="234" t="s">
        <v>6996</v>
      </c>
      <c r="N1414" s="234" t="s">
        <v>15237</v>
      </c>
      <c r="O1414" s="234" t="s">
        <v>15238</v>
      </c>
      <c r="P1414" s="234" t="s">
        <v>6999</v>
      </c>
      <c r="Q1414" s="234"/>
      <c r="R1414" s="234" t="s">
        <v>451</v>
      </c>
      <c r="S1414" t="b">
        <v>0</v>
      </c>
      <c r="T1414" s="242"/>
      <c r="U1414" s="103">
        <v>2</v>
      </c>
      <c r="V1414" s="234" t="s">
        <v>272</v>
      </c>
      <c r="W1414" s="103">
        <v>2</v>
      </c>
      <c r="X1414" s="234" t="s">
        <v>272</v>
      </c>
      <c r="Y1414" s="242"/>
      <c r="Z1414" s="242"/>
      <c r="AA1414" s="103"/>
      <c r="AB1414" s="234" t="s">
        <v>15239</v>
      </c>
      <c r="AC1414" s="243">
        <v>44253.454548611109</v>
      </c>
      <c r="AD1414" s="234" t="s">
        <v>12763</v>
      </c>
      <c r="AE1414" s="235" t="s">
        <v>15519</v>
      </c>
      <c r="AF1414" s="237"/>
      <c r="AG1414" s="234" t="s">
        <v>482</v>
      </c>
      <c r="AH1414" s="241"/>
      <c r="AI1414" t="b">
        <v>1</v>
      </c>
      <c r="AJ1414" t="b">
        <v>0</v>
      </c>
      <c r="AK1414" s="234"/>
      <c r="AL1414" s="103"/>
      <c r="AM1414" t="b">
        <v>0</v>
      </c>
      <c r="AN1414" s="234"/>
      <c r="AO1414" s="103"/>
      <c r="AP1414" s="241"/>
      <c r="AQ1414" s="241"/>
      <c r="AR1414" s="241"/>
      <c r="AS1414" s="241"/>
      <c r="AT1414" s="234" t="s">
        <v>7005</v>
      </c>
      <c r="AU1414" s="234" t="s">
        <v>7085</v>
      </c>
      <c r="AV1414" t="b">
        <v>0</v>
      </c>
      <c r="AW1414" t="b">
        <v>0</v>
      </c>
      <c r="AX1414" s="241"/>
      <c r="AY1414" s="241"/>
      <c r="AZ1414" s="234"/>
      <c r="BA1414" s="234"/>
      <c r="BB1414" s="234"/>
      <c r="BC1414" t="b">
        <v>0</v>
      </c>
      <c r="BD1414" s="234" t="s">
        <v>7008</v>
      </c>
      <c r="BE1414" s="234" t="s">
        <v>7009</v>
      </c>
      <c r="BF1414" s="234" t="s">
        <v>7027</v>
      </c>
      <c r="BG1414" s="234" t="s">
        <v>7028</v>
      </c>
      <c r="BH1414" s="234" t="s">
        <v>55</v>
      </c>
      <c r="BI1414" s="243">
        <v>44573.408437500002</v>
      </c>
      <c r="BJ1414" s="234" t="s">
        <v>442</v>
      </c>
      <c r="BK1414" s="234" t="s">
        <v>451</v>
      </c>
      <c r="BL1414" s="234" t="s">
        <v>451</v>
      </c>
      <c r="BM1414" s="234" t="s">
        <v>451</v>
      </c>
      <c r="BN1414" s="241"/>
      <c r="BO1414" t="b">
        <v>0</v>
      </c>
      <c r="BP1414" t="b">
        <v>0</v>
      </c>
      <c r="BQ1414" t="b">
        <v>0</v>
      </c>
      <c r="BR1414" s="241"/>
      <c r="BS1414" s="241"/>
      <c r="BT1414" s="234" t="s">
        <v>7012</v>
      </c>
      <c r="BU1414" t="b">
        <v>0</v>
      </c>
      <c r="BV1414" s="103"/>
      <c r="BW1414" s="235" t="s">
        <v>15520</v>
      </c>
      <c r="BX1414" s="234" t="s">
        <v>15519</v>
      </c>
      <c r="BY1414" s="234" t="s">
        <v>56</v>
      </c>
      <c r="BZ1414" s="234" t="s">
        <v>7014</v>
      </c>
    </row>
    <row r="1415" spans="1:78" x14ac:dyDescent="0.25">
      <c r="A1415" s="5">
        <v>781</v>
      </c>
      <c r="B1415" s="234" t="s">
        <v>15521</v>
      </c>
      <c r="C1415" s="234" t="s">
        <v>15522</v>
      </c>
      <c r="D1415" s="234" t="s">
        <v>11888</v>
      </c>
      <c r="E1415" s="234" t="s">
        <v>12471</v>
      </c>
      <c r="F1415" s="234" t="s">
        <v>7156</v>
      </c>
      <c r="G1415" s="234" t="s">
        <v>7856</v>
      </c>
      <c r="H1415" s="234" t="s">
        <v>7018</v>
      </c>
      <c r="I1415" s="242"/>
      <c r="J1415" s="242">
        <v>44127</v>
      </c>
      <c r="K1415" s="234" t="s">
        <v>7430</v>
      </c>
      <c r="L1415" s="242">
        <v>44127</v>
      </c>
      <c r="M1415" s="234" t="s">
        <v>7035</v>
      </c>
      <c r="N1415" s="234" t="s">
        <v>11891</v>
      </c>
      <c r="O1415" s="234" t="s">
        <v>12473</v>
      </c>
      <c r="P1415" s="234" t="s">
        <v>6999</v>
      </c>
      <c r="Q1415" s="234"/>
      <c r="R1415" s="234" t="s">
        <v>451</v>
      </c>
      <c r="S1415" t="b">
        <v>0</v>
      </c>
      <c r="T1415" s="242"/>
      <c r="U1415" s="103">
        <v>10</v>
      </c>
      <c r="V1415" s="234" t="s">
        <v>272</v>
      </c>
      <c r="W1415" s="103">
        <v>10</v>
      </c>
      <c r="X1415" s="234" t="s">
        <v>272</v>
      </c>
      <c r="Y1415" s="242"/>
      <c r="Z1415" s="242"/>
      <c r="AA1415" s="103"/>
      <c r="AB1415" s="234" t="s">
        <v>11893</v>
      </c>
      <c r="AC1415" s="243">
        <v>44253.45449074074</v>
      </c>
      <c r="AD1415" s="234" t="s">
        <v>12763</v>
      </c>
      <c r="AE1415" s="235" t="s">
        <v>15523</v>
      </c>
      <c r="AF1415" s="237"/>
      <c r="AG1415" s="234" t="s">
        <v>482</v>
      </c>
      <c r="AH1415" s="241"/>
      <c r="AI1415" t="b">
        <v>1</v>
      </c>
      <c r="AJ1415" t="b">
        <v>0</v>
      </c>
      <c r="AK1415" s="234"/>
      <c r="AL1415" s="103"/>
      <c r="AM1415" t="b">
        <v>0</v>
      </c>
      <c r="AN1415" s="234"/>
      <c r="AO1415" s="103"/>
      <c r="AP1415" s="241"/>
      <c r="AQ1415" s="241"/>
      <c r="AR1415" s="241"/>
      <c r="AS1415" s="241"/>
      <c r="AT1415" s="234" t="s">
        <v>7609</v>
      </c>
      <c r="AU1415" s="234" t="s">
        <v>7085</v>
      </c>
      <c r="AV1415" t="b">
        <v>0</v>
      </c>
      <c r="AW1415" t="b">
        <v>0</v>
      </c>
      <c r="AX1415" s="241"/>
      <c r="AY1415" s="241"/>
      <c r="AZ1415" s="234"/>
      <c r="BA1415" s="234"/>
      <c r="BB1415" s="234"/>
      <c r="BC1415" t="b">
        <v>0</v>
      </c>
      <c r="BD1415" s="234" t="s">
        <v>7044</v>
      </c>
      <c r="BE1415" s="234" t="s">
        <v>7026</v>
      </c>
      <c r="BF1415" s="234" t="s">
        <v>7027</v>
      </c>
      <c r="BG1415" s="234" t="s">
        <v>7010</v>
      </c>
      <c r="BH1415" s="234" t="s">
        <v>55</v>
      </c>
      <c r="BI1415" s="243">
        <v>44573.408437500002</v>
      </c>
      <c r="BJ1415" s="234" t="s">
        <v>442</v>
      </c>
      <c r="BK1415" s="234" t="s">
        <v>451</v>
      </c>
      <c r="BL1415" s="234" t="s">
        <v>451</v>
      </c>
      <c r="BM1415" s="234" t="s">
        <v>451</v>
      </c>
      <c r="BN1415" s="241"/>
      <c r="BO1415" t="b">
        <v>0</v>
      </c>
      <c r="BP1415" t="b">
        <v>0</v>
      </c>
      <c r="BQ1415" t="b">
        <v>0</v>
      </c>
      <c r="BR1415" s="241"/>
      <c r="BS1415" s="241"/>
      <c r="BT1415" s="234" t="s">
        <v>7012</v>
      </c>
      <c r="BU1415" t="b">
        <v>0</v>
      </c>
      <c r="BV1415" s="103"/>
      <c r="BW1415" s="235" t="s">
        <v>15524</v>
      </c>
      <c r="BX1415" s="234" t="s">
        <v>15523</v>
      </c>
      <c r="BY1415" s="234" t="s">
        <v>56</v>
      </c>
      <c r="BZ1415" s="234" t="s">
        <v>7014</v>
      </c>
    </row>
    <row r="1416" spans="1:78" x14ac:dyDescent="0.25">
      <c r="A1416" s="5">
        <v>780</v>
      </c>
      <c r="B1416" s="234" t="s">
        <v>15525</v>
      </c>
      <c r="C1416" s="234" t="s">
        <v>15526</v>
      </c>
      <c r="D1416" s="234" t="s">
        <v>15527</v>
      </c>
      <c r="E1416" s="234" t="s">
        <v>15528</v>
      </c>
      <c r="F1416" s="234" t="s">
        <v>6993</v>
      </c>
      <c r="G1416" s="234" t="s">
        <v>7302</v>
      </c>
      <c r="H1416" s="234" t="s">
        <v>6994</v>
      </c>
      <c r="I1416" s="242"/>
      <c r="J1416" s="242">
        <v>44125</v>
      </c>
      <c r="K1416" s="234" t="s">
        <v>7430</v>
      </c>
      <c r="L1416" s="242">
        <v>44130</v>
      </c>
      <c r="M1416" s="234" t="s">
        <v>9952</v>
      </c>
      <c r="N1416" s="234" t="s">
        <v>11971</v>
      </c>
      <c r="O1416" s="234" t="s">
        <v>15529</v>
      </c>
      <c r="P1416" s="234" t="s">
        <v>6999</v>
      </c>
      <c r="Q1416" s="234"/>
      <c r="R1416" s="234" t="s">
        <v>451</v>
      </c>
      <c r="S1416" t="b">
        <v>0</v>
      </c>
      <c r="T1416" s="242"/>
      <c r="U1416" s="103">
        <v>1</v>
      </c>
      <c r="V1416" s="234" t="s">
        <v>272</v>
      </c>
      <c r="W1416" s="103">
        <v>1</v>
      </c>
      <c r="X1416" s="234" t="s">
        <v>272</v>
      </c>
      <c r="Y1416" s="242"/>
      <c r="Z1416" s="242"/>
      <c r="AA1416" s="103"/>
      <c r="AB1416" s="234" t="s">
        <v>15530</v>
      </c>
      <c r="AC1416" s="243">
        <v>44253.454467592594</v>
      </c>
      <c r="AD1416" s="234" t="s">
        <v>12763</v>
      </c>
      <c r="AE1416" s="235" t="s">
        <v>15531</v>
      </c>
      <c r="AF1416" s="237"/>
      <c r="AG1416" s="234" t="s">
        <v>482</v>
      </c>
      <c r="AH1416" s="241"/>
      <c r="AI1416" t="b">
        <v>1</v>
      </c>
      <c r="AJ1416" t="b">
        <v>0</v>
      </c>
      <c r="AK1416" s="234"/>
      <c r="AL1416" s="103"/>
      <c r="AM1416" t="b">
        <v>0</v>
      </c>
      <c r="AN1416" s="234"/>
      <c r="AO1416" s="103"/>
      <c r="AP1416" s="241"/>
      <c r="AQ1416" s="241"/>
      <c r="AR1416" s="241"/>
      <c r="AS1416" s="241"/>
      <c r="AT1416" s="234" t="s">
        <v>7166</v>
      </c>
      <c r="AU1416" s="234" t="s">
        <v>7085</v>
      </c>
      <c r="AV1416" t="b">
        <v>0</v>
      </c>
      <c r="AW1416" t="b">
        <v>0</v>
      </c>
      <c r="AX1416" s="241"/>
      <c r="AY1416" s="241"/>
      <c r="AZ1416" s="234"/>
      <c r="BA1416" s="234"/>
      <c r="BB1416" s="234"/>
      <c r="BC1416" t="b">
        <v>0</v>
      </c>
      <c r="BD1416" s="234" t="s">
        <v>9959</v>
      </c>
      <c r="BE1416" s="234" t="s">
        <v>7009</v>
      </c>
      <c r="BF1416" s="234" t="s">
        <v>7027</v>
      </c>
      <c r="BG1416" s="234" t="s">
        <v>8373</v>
      </c>
      <c r="BH1416" s="234" t="s">
        <v>55</v>
      </c>
      <c r="BI1416" s="243">
        <v>44573.409108796295</v>
      </c>
      <c r="BJ1416" s="234" t="s">
        <v>442</v>
      </c>
      <c r="BK1416" s="234" t="s">
        <v>451</v>
      </c>
      <c r="BL1416" s="234" t="s">
        <v>451</v>
      </c>
      <c r="BM1416" s="234" t="s">
        <v>451</v>
      </c>
      <c r="BN1416" s="241"/>
      <c r="BO1416" t="b">
        <v>0</v>
      </c>
      <c r="BP1416" t="b">
        <v>0</v>
      </c>
      <c r="BQ1416" t="b">
        <v>0</v>
      </c>
      <c r="BR1416" s="241"/>
      <c r="BS1416" s="241"/>
      <c r="BT1416" s="234" t="s">
        <v>7012</v>
      </c>
      <c r="BU1416" t="b">
        <v>0</v>
      </c>
      <c r="BV1416" s="103"/>
      <c r="BW1416" s="235" t="s">
        <v>15532</v>
      </c>
      <c r="BX1416" s="234" t="s">
        <v>15533</v>
      </c>
      <c r="BY1416" s="234" t="s">
        <v>56</v>
      </c>
      <c r="BZ1416" s="234" t="s">
        <v>7014</v>
      </c>
    </row>
    <row r="1417" spans="1:78" x14ac:dyDescent="0.25">
      <c r="A1417" s="5">
        <v>779</v>
      </c>
      <c r="B1417" s="234" t="s">
        <v>15534</v>
      </c>
      <c r="C1417" s="234" t="s">
        <v>15535</v>
      </c>
      <c r="D1417" s="234"/>
      <c r="E1417" s="234" t="s">
        <v>15536</v>
      </c>
      <c r="F1417" s="234" t="s">
        <v>7156</v>
      </c>
      <c r="G1417" s="234" t="s">
        <v>7856</v>
      </c>
      <c r="H1417" s="234" t="s">
        <v>7018</v>
      </c>
      <c r="I1417" s="242"/>
      <c r="J1417" s="242">
        <v>44126</v>
      </c>
      <c r="K1417" s="234" t="s">
        <v>7430</v>
      </c>
      <c r="L1417" s="242">
        <v>44127</v>
      </c>
      <c r="M1417" s="234" t="s">
        <v>7760</v>
      </c>
      <c r="N1417" s="234" t="s">
        <v>7430</v>
      </c>
      <c r="O1417" s="234" t="s">
        <v>9638</v>
      </c>
      <c r="P1417" s="234" t="s">
        <v>6999</v>
      </c>
      <c r="Q1417" s="234"/>
      <c r="R1417" s="234" t="s">
        <v>451</v>
      </c>
      <c r="S1417" t="b">
        <v>0</v>
      </c>
      <c r="T1417" s="242"/>
      <c r="U1417" s="103">
        <v>32</v>
      </c>
      <c r="V1417" s="234" t="s">
        <v>272</v>
      </c>
      <c r="W1417" s="103">
        <v>32</v>
      </c>
      <c r="X1417" s="234" t="s">
        <v>272</v>
      </c>
      <c r="Y1417" s="242"/>
      <c r="Z1417" s="242"/>
      <c r="AA1417" s="103"/>
      <c r="AB1417" s="234"/>
      <c r="AC1417" s="243">
        <v>44253.454421296294</v>
      </c>
      <c r="AD1417" s="234" t="s">
        <v>12763</v>
      </c>
      <c r="AE1417" s="235" t="s">
        <v>15537</v>
      </c>
      <c r="AF1417" s="237"/>
      <c r="AG1417" s="234" t="s">
        <v>482</v>
      </c>
      <c r="AH1417" s="241"/>
      <c r="AI1417" t="b">
        <v>1</v>
      </c>
      <c r="AJ1417" t="b">
        <v>0</v>
      </c>
      <c r="AK1417" s="234"/>
      <c r="AL1417" s="103"/>
      <c r="AM1417" t="b">
        <v>0</v>
      </c>
      <c r="AN1417" s="234"/>
      <c r="AO1417" s="103"/>
      <c r="AP1417" s="241"/>
      <c r="AQ1417" s="241"/>
      <c r="AR1417" s="241"/>
      <c r="AS1417" s="241"/>
      <c r="AT1417" s="234"/>
      <c r="AU1417" s="234" t="s">
        <v>7085</v>
      </c>
      <c r="AV1417" t="b">
        <v>0</v>
      </c>
      <c r="AW1417" t="b">
        <v>0</v>
      </c>
      <c r="AX1417" s="241"/>
      <c r="AY1417" s="241"/>
      <c r="AZ1417" s="234"/>
      <c r="BA1417" s="234"/>
      <c r="BB1417" s="234"/>
      <c r="BC1417" t="b">
        <v>1</v>
      </c>
      <c r="BD1417" s="234" t="s">
        <v>7767</v>
      </c>
      <c r="BE1417" s="234" t="s">
        <v>7026</v>
      </c>
      <c r="BF1417" s="234" t="s">
        <v>6972</v>
      </c>
      <c r="BG1417" s="234" t="s">
        <v>7010</v>
      </c>
      <c r="BH1417" s="234" t="s">
        <v>55</v>
      </c>
      <c r="BI1417" s="243">
        <v>44573.408425925925</v>
      </c>
      <c r="BJ1417" s="234" t="s">
        <v>442</v>
      </c>
      <c r="BK1417" s="234" t="s">
        <v>451</v>
      </c>
      <c r="BL1417" s="234" t="s">
        <v>451</v>
      </c>
      <c r="BM1417" s="234" t="s">
        <v>451</v>
      </c>
      <c r="BN1417" s="241"/>
      <c r="BO1417" t="b">
        <v>0</v>
      </c>
      <c r="BP1417" t="b">
        <v>0</v>
      </c>
      <c r="BQ1417" t="b">
        <v>0</v>
      </c>
      <c r="BR1417" s="241"/>
      <c r="BS1417" s="241"/>
      <c r="BT1417" s="234" t="s">
        <v>7012</v>
      </c>
      <c r="BU1417" t="b">
        <v>0</v>
      </c>
      <c r="BV1417" s="103"/>
      <c r="BW1417" s="235" t="s">
        <v>15538</v>
      </c>
      <c r="BX1417" s="234" t="s">
        <v>15537</v>
      </c>
      <c r="BY1417" s="234" t="s">
        <v>56</v>
      </c>
      <c r="BZ1417" s="234" t="s">
        <v>7014</v>
      </c>
    </row>
    <row r="1418" spans="1:78" x14ac:dyDescent="0.25">
      <c r="A1418" s="5">
        <v>778</v>
      </c>
      <c r="B1418" s="234" t="s">
        <v>15539</v>
      </c>
      <c r="C1418" s="234" t="s">
        <v>15540</v>
      </c>
      <c r="D1418" s="234" t="s">
        <v>9917</v>
      </c>
      <c r="E1418" s="234" t="s">
        <v>11748</v>
      </c>
      <c r="F1418" s="234" t="s">
        <v>7156</v>
      </c>
      <c r="G1418" s="234" t="s">
        <v>7856</v>
      </c>
      <c r="H1418" s="234" t="s">
        <v>7018</v>
      </c>
      <c r="I1418" s="242"/>
      <c r="J1418" s="242">
        <v>44127</v>
      </c>
      <c r="K1418" s="234" t="s">
        <v>7430</v>
      </c>
      <c r="L1418" s="242">
        <v>44127</v>
      </c>
      <c r="M1418" s="234" t="s">
        <v>6996</v>
      </c>
      <c r="N1418" s="234" t="s">
        <v>9919</v>
      </c>
      <c r="O1418" s="234" t="s">
        <v>9920</v>
      </c>
      <c r="P1418" s="234" t="s">
        <v>6999</v>
      </c>
      <c r="Q1418" s="234"/>
      <c r="R1418" s="234" t="s">
        <v>451</v>
      </c>
      <c r="S1418" t="b">
        <v>0</v>
      </c>
      <c r="T1418" s="242"/>
      <c r="U1418" s="103">
        <v>1</v>
      </c>
      <c r="V1418" s="234" t="s">
        <v>272</v>
      </c>
      <c r="W1418" s="103">
        <v>1</v>
      </c>
      <c r="X1418" s="234" t="s">
        <v>272</v>
      </c>
      <c r="Y1418" s="242"/>
      <c r="Z1418" s="242"/>
      <c r="AA1418" s="103"/>
      <c r="AB1418" s="234" t="s">
        <v>9921</v>
      </c>
      <c r="AC1418" s="243">
        <v>44253.454375000001</v>
      </c>
      <c r="AD1418" s="234" t="s">
        <v>12763</v>
      </c>
      <c r="AE1418" s="235" t="s">
        <v>15541</v>
      </c>
      <c r="AF1418" s="237"/>
      <c r="AG1418" s="234" t="s">
        <v>482</v>
      </c>
      <c r="AH1418" s="241"/>
      <c r="AI1418" t="b">
        <v>1</v>
      </c>
      <c r="AJ1418" t="b">
        <v>0</v>
      </c>
      <c r="AK1418" s="234"/>
      <c r="AL1418" s="103"/>
      <c r="AM1418" t="b">
        <v>0</v>
      </c>
      <c r="AN1418" s="234"/>
      <c r="AO1418" s="103"/>
      <c r="AP1418" s="241"/>
      <c r="AQ1418" s="241"/>
      <c r="AR1418" s="241"/>
      <c r="AS1418" s="241"/>
      <c r="AT1418" s="234" t="s">
        <v>7005</v>
      </c>
      <c r="AU1418" s="234" t="s">
        <v>7085</v>
      </c>
      <c r="AV1418" t="b">
        <v>0</v>
      </c>
      <c r="AW1418" t="b">
        <v>0</v>
      </c>
      <c r="AX1418" s="241"/>
      <c r="AY1418" s="241"/>
      <c r="AZ1418" s="234"/>
      <c r="BA1418" s="234"/>
      <c r="BB1418" s="234"/>
      <c r="BC1418" t="b">
        <v>0</v>
      </c>
      <c r="BD1418" s="234" t="s">
        <v>7008</v>
      </c>
      <c r="BE1418" s="234" t="s">
        <v>7026</v>
      </c>
      <c r="BF1418" s="234" t="s">
        <v>7027</v>
      </c>
      <c r="BG1418" s="234" t="s">
        <v>7010</v>
      </c>
      <c r="BH1418" s="234" t="s">
        <v>55</v>
      </c>
      <c r="BI1418" s="243">
        <v>44573.408425925925</v>
      </c>
      <c r="BJ1418" s="234" t="s">
        <v>442</v>
      </c>
      <c r="BK1418" s="234" t="s">
        <v>451</v>
      </c>
      <c r="BL1418" s="234" t="s">
        <v>451</v>
      </c>
      <c r="BM1418" s="234" t="s">
        <v>451</v>
      </c>
      <c r="BN1418" s="241"/>
      <c r="BO1418" t="b">
        <v>0</v>
      </c>
      <c r="BP1418" t="b">
        <v>0</v>
      </c>
      <c r="BQ1418" t="b">
        <v>0</v>
      </c>
      <c r="BR1418" s="241"/>
      <c r="BS1418" s="241"/>
      <c r="BT1418" s="234" t="s">
        <v>7012</v>
      </c>
      <c r="BU1418" t="b">
        <v>0</v>
      </c>
      <c r="BV1418" s="103"/>
      <c r="BW1418" s="235" t="s">
        <v>15542</v>
      </c>
      <c r="BX1418" s="234" t="s">
        <v>15541</v>
      </c>
      <c r="BY1418" s="234" t="s">
        <v>56</v>
      </c>
      <c r="BZ1418" s="234" t="s">
        <v>7014</v>
      </c>
    </row>
    <row r="1419" spans="1:78" x14ac:dyDescent="0.25">
      <c r="A1419" s="5">
        <v>777</v>
      </c>
      <c r="B1419" s="234" t="s">
        <v>15543</v>
      </c>
      <c r="C1419" s="234" t="s">
        <v>15544</v>
      </c>
      <c r="D1419" s="234" t="s">
        <v>15545</v>
      </c>
      <c r="E1419" s="234" t="s">
        <v>15545</v>
      </c>
      <c r="F1419" s="234" t="s">
        <v>6993</v>
      </c>
      <c r="G1419" s="234" t="s">
        <v>7302</v>
      </c>
      <c r="H1419" s="234" t="s">
        <v>6994</v>
      </c>
      <c r="I1419" s="242"/>
      <c r="J1419" s="242">
        <v>44123</v>
      </c>
      <c r="K1419" s="234" t="s">
        <v>7430</v>
      </c>
      <c r="L1419" s="242">
        <v>44127</v>
      </c>
      <c r="M1419" s="234" t="s">
        <v>6996</v>
      </c>
      <c r="N1419" s="234" t="s">
        <v>15546</v>
      </c>
      <c r="O1419" s="234" t="s">
        <v>15547</v>
      </c>
      <c r="P1419" s="234" t="s">
        <v>6999</v>
      </c>
      <c r="Q1419" s="234"/>
      <c r="R1419" s="234" t="s">
        <v>451</v>
      </c>
      <c r="S1419" t="b">
        <v>0</v>
      </c>
      <c r="T1419" s="242"/>
      <c r="U1419" s="103">
        <v>2</v>
      </c>
      <c r="V1419" s="234" t="s">
        <v>272</v>
      </c>
      <c r="W1419" s="103">
        <v>2</v>
      </c>
      <c r="X1419" s="234" t="s">
        <v>272</v>
      </c>
      <c r="Y1419" s="242"/>
      <c r="Z1419" s="242"/>
      <c r="AA1419" s="103"/>
      <c r="AB1419" s="234" t="s">
        <v>15548</v>
      </c>
      <c r="AC1419" s="243">
        <v>44253.454351851855</v>
      </c>
      <c r="AD1419" s="234" t="s">
        <v>12763</v>
      </c>
      <c r="AE1419" s="235" t="s">
        <v>15549</v>
      </c>
      <c r="AF1419" s="237"/>
      <c r="AG1419" s="234" t="s">
        <v>482</v>
      </c>
      <c r="AH1419" s="241"/>
      <c r="AI1419" t="b">
        <v>1</v>
      </c>
      <c r="AJ1419" t="b">
        <v>0</v>
      </c>
      <c r="AK1419" s="234"/>
      <c r="AL1419" s="103"/>
      <c r="AM1419" t="b">
        <v>0</v>
      </c>
      <c r="AN1419" s="234"/>
      <c r="AO1419" s="103"/>
      <c r="AP1419" s="241"/>
      <c r="AQ1419" s="241"/>
      <c r="AR1419" s="241"/>
      <c r="AS1419" s="241"/>
      <c r="AT1419" s="234"/>
      <c r="AU1419" s="234" t="s">
        <v>7085</v>
      </c>
      <c r="AV1419" t="b">
        <v>0</v>
      </c>
      <c r="AW1419" t="b">
        <v>0</v>
      </c>
      <c r="AX1419" s="241"/>
      <c r="AY1419" s="241"/>
      <c r="AZ1419" s="234"/>
      <c r="BA1419" s="234"/>
      <c r="BB1419" s="234"/>
      <c r="BC1419" t="b">
        <v>0</v>
      </c>
      <c r="BD1419" s="234" t="s">
        <v>7008</v>
      </c>
      <c r="BE1419" s="234" t="s">
        <v>7009</v>
      </c>
      <c r="BF1419" s="234" t="s">
        <v>7027</v>
      </c>
      <c r="BG1419" s="234" t="s">
        <v>8373</v>
      </c>
      <c r="BH1419" s="234" t="s">
        <v>55</v>
      </c>
      <c r="BI1419" s="243">
        <v>44573.409131944441</v>
      </c>
      <c r="BJ1419" s="234" t="s">
        <v>442</v>
      </c>
      <c r="BK1419" s="234" t="s">
        <v>451</v>
      </c>
      <c r="BL1419" s="234" t="s">
        <v>451</v>
      </c>
      <c r="BM1419" s="234" t="s">
        <v>451</v>
      </c>
      <c r="BN1419" s="241"/>
      <c r="BO1419" t="b">
        <v>0</v>
      </c>
      <c r="BP1419" t="b">
        <v>0</v>
      </c>
      <c r="BQ1419" t="b">
        <v>0</v>
      </c>
      <c r="BR1419" s="241"/>
      <c r="BS1419" s="241"/>
      <c r="BT1419" s="234" t="s">
        <v>7012</v>
      </c>
      <c r="BU1419" t="b">
        <v>0</v>
      </c>
      <c r="BV1419" s="103"/>
      <c r="BW1419" s="235" t="s">
        <v>15550</v>
      </c>
      <c r="BX1419" s="234" t="s">
        <v>15551</v>
      </c>
      <c r="BY1419" s="234" t="s">
        <v>56</v>
      </c>
      <c r="BZ1419" s="234" t="s">
        <v>7014</v>
      </c>
    </row>
    <row r="1420" spans="1:78" x14ac:dyDescent="0.25">
      <c r="A1420" s="5">
        <v>776</v>
      </c>
      <c r="B1420" s="234" t="s">
        <v>15552</v>
      </c>
      <c r="C1420" s="234" t="s">
        <v>15553</v>
      </c>
      <c r="D1420" s="234" t="s">
        <v>10419</v>
      </c>
      <c r="E1420" s="234" t="s">
        <v>10419</v>
      </c>
      <c r="F1420" s="234" t="s">
        <v>7156</v>
      </c>
      <c r="G1420" s="234" t="s">
        <v>7018</v>
      </c>
      <c r="H1420" s="234" t="s">
        <v>7856</v>
      </c>
      <c r="I1420" s="242"/>
      <c r="J1420" s="242">
        <v>44126</v>
      </c>
      <c r="K1420" s="234" t="s">
        <v>7430</v>
      </c>
      <c r="L1420" s="242">
        <v>44130</v>
      </c>
      <c r="M1420" s="234" t="s">
        <v>7264</v>
      </c>
      <c r="N1420" s="234" t="s">
        <v>10421</v>
      </c>
      <c r="O1420" s="234" t="s">
        <v>15554</v>
      </c>
      <c r="P1420" s="234" t="s">
        <v>6999</v>
      </c>
      <c r="Q1420" s="234"/>
      <c r="R1420" s="234" t="s">
        <v>451</v>
      </c>
      <c r="S1420" t="b">
        <v>0</v>
      </c>
      <c r="T1420" s="242"/>
      <c r="U1420" s="103">
        <v>60</v>
      </c>
      <c r="V1420" s="234" t="s">
        <v>272</v>
      </c>
      <c r="W1420" s="103">
        <v>60</v>
      </c>
      <c r="X1420" s="234" t="s">
        <v>272</v>
      </c>
      <c r="Y1420" s="242"/>
      <c r="Z1420" s="242"/>
      <c r="AA1420" s="103"/>
      <c r="AB1420" s="234" t="s">
        <v>10424</v>
      </c>
      <c r="AC1420" s="243">
        <v>44253.454282407409</v>
      </c>
      <c r="AD1420" s="234" t="s">
        <v>12763</v>
      </c>
      <c r="AE1420" s="235" t="s">
        <v>15555</v>
      </c>
      <c r="AF1420" s="237"/>
      <c r="AG1420" s="234" t="s">
        <v>436</v>
      </c>
      <c r="AH1420" s="241"/>
      <c r="AI1420" t="b">
        <v>1</v>
      </c>
      <c r="AJ1420" t="b">
        <v>0</v>
      </c>
      <c r="AK1420" s="234"/>
      <c r="AL1420" s="103"/>
      <c r="AM1420" t="b">
        <v>0</v>
      </c>
      <c r="AN1420" s="234"/>
      <c r="AO1420" s="103"/>
      <c r="AP1420" s="241"/>
      <c r="AQ1420" s="241"/>
      <c r="AR1420" s="241"/>
      <c r="AS1420" s="241"/>
      <c r="AT1420" s="234"/>
      <c r="AU1420" s="234" t="s">
        <v>7085</v>
      </c>
      <c r="AV1420" t="b">
        <v>0</v>
      </c>
      <c r="AW1420" t="b">
        <v>0</v>
      </c>
      <c r="AX1420" s="241"/>
      <c r="AY1420" s="241"/>
      <c r="AZ1420" s="234"/>
      <c r="BA1420" s="234"/>
      <c r="BB1420" s="234"/>
      <c r="BC1420" t="b">
        <v>0</v>
      </c>
      <c r="BD1420" s="234" t="s">
        <v>7270</v>
      </c>
      <c r="BE1420" s="234" t="s">
        <v>7026</v>
      </c>
      <c r="BF1420" s="234" t="s">
        <v>7027</v>
      </c>
      <c r="BG1420" s="234" t="s">
        <v>7028</v>
      </c>
      <c r="BH1420" s="234" t="s">
        <v>55</v>
      </c>
      <c r="BI1420" s="243">
        <v>44573.408425925925</v>
      </c>
      <c r="BJ1420" s="234" t="s">
        <v>442</v>
      </c>
      <c r="BK1420" s="234" t="s">
        <v>451</v>
      </c>
      <c r="BL1420" s="234" t="s">
        <v>451</v>
      </c>
      <c r="BM1420" s="234" t="s">
        <v>451</v>
      </c>
      <c r="BN1420" s="241"/>
      <c r="BO1420" t="b">
        <v>0</v>
      </c>
      <c r="BP1420" t="b">
        <v>0</v>
      </c>
      <c r="BQ1420" t="b">
        <v>0</v>
      </c>
      <c r="BR1420" s="241"/>
      <c r="BS1420" s="241"/>
      <c r="BT1420" s="234" t="s">
        <v>7012</v>
      </c>
      <c r="BU1420" t="b">
        <v>0</v>
      </c>
      <c r="BV1420" s="103"/>
      <c r="BW1420" s="235" t="s">
        <v>15556</v>
      </c>
      <c r="BX1420" s="234" t="s">
        <v>15555</v>
      </c>
      <c r="BY1420" s="234" t="s">
        <v>56</v>
      </c>
      <c r="BZ1420" s="234" t="s">
        <v>7014</v>
      </c>
    </row>
    <row r="1421" spans="1:78" x14ac:dyDescent="0.25">
      <c r="A1421" s="5">
        <v>775</v>
      </c>
      <c r="B1421" s="234" t="s">
        <v>15557</v>
      </c>
      <c r="C1421" s="234" t="s">
        <v>15558</v>
      </c>
      <c r="D1421" s="234"/>
      <c r="E1421" s="234" t="s">
        <v>11797</v>
      </c>
      <c r="F1421" s="234" t="s">
        <v>7156</v>
      </c>
      <c r="G1421" s="234" t="s">
        <v>7856</v>
      </c>
      <c r="H1421" s="234" t="s">
        <v>7018</v>
      </c>
      <c r="I1421" s="242"/>
      <c r="J1421" s="242">
        <v>44113</v>
      </c>
      <c r="K1421" s="234" t="s">
        <v>7430</v>
      </c>
      <c r="L1421" s="242">
        <v>44113</v>
      </c>
      <c r="M1421" s="234" t="s">
        <v>7477</v>
      </c>
      <c r="N1421" s="234" t="s">
        <v>7430</v>
      </c>
      <c r="O1421" s="234" t="s">
        <v>11799</v>
      </c>
      <c r="P1421" s="234" t="s">
        <v>6999</v>
      </c>
      <c r="Q1421" s="234"/>
      <c r="R1421" s="234" t="s">
        <v>451</v>
      </c>
      <c r="S1421" t="b">
        <v>0</v>
      </c>
      <c r="T1421" s="242"/>
      <c r="U1421" s="103">
        <v>1</v>
      </c>
      <c r="V1421" s="234" t="s">
        <v>272</v>
      </c>
      <c r="W1421" s="103">
        <v>1</v>
      </c>
      <c r="X1421" s="234" t="s">
        <v>272</v>
      </c>
      <c r="Y1421" s="242"/>
      <c r="Z1421" s="242"/>
      <c r="AA1421" s="103"/>
      <c r="AB1421" s="234"/>
      <c r="AC1421" s="243">
        <v>44253.454236111109</v>
      </c>
      <c r="AD1421" s="234" t="s">
        <v>12763</v>
      </c>
      <c r="AE1421" s="235" t="s">
        <v>15559</v>
      </c>
      <c r="AF1421" s="237"/>
      <c r="AG1421" s="234" t="s">
        <v>482</v>
      </c>
      <c r="AH1421" s="241"/>
      <c r="AI1421" t="b">
        <v>1</v>
      </c>
      <c r="AJ1421" t="b">
        <v>0</v>
      </c>
      <c r="AK1421" s="234"/>
      <c r="AL1421" s="103"/>
      <c r="AM1421" t="b">
        <v>0</v>
      </c>
      <c r="AN1421" s="234"/>
      <c r="AO1421" s="103"/>
      <c r="AP1421" s="241"/>
      <c r="AQ1421" s="241"/>
      <c r="AR1421" s="241"/>
      <c r="AS1421" s="241"/>
      <c r="AT1421" s="234" t="s">
        <v>7005</v>
      </c>
      <c r="AU1421" s="234" t="s">
        <v>7085</v>
      </c>
      <c r="AV1421" t="b">
        <v>0</v>
      </c>
      <c r="AW1421" t="b">
        <v>0</v>
      </c>
      <c r="AX1421" s="241"/>
      <c r="AY1421" s="241"/>
      <c r="AZ1421" s="234"/>
      <c r="BA1421" s="234"/>
      <c r="BB1421" s="234"/>
      <c r="BC1421" t="b">
        <v>1</v>
      </c>
      <c r="BD1421" s="234" t="s">
        <v>369</v>
      </c>
      <c r="BE1421" s="234" t="s">
        <v>7026</v>
      </c>
      <c r="BF1421" s="234" t="s">
        <v>7027</v>
      </c>
      <c r="BG1421" s="234" t="s">
        <v>7010</v>
      </c>
      <c r="BH1421" s="234" t="s">
        <v>55</v>
      </c>
      <c r="BI1421" s="243">
        <v>44573.408414351848</v>
      </c>
      <c r="BJ1421" s="234" t="s">
        <v>442</v>
      </c>
      <c r="BK1421" s="234" t="s">
        <v>451</v>
      </c>
      <c r="BL1421" s="234" t="s">
        <v>451</v>
      </c>
      <c r="BM1421" s="234" t="s">
        <v>451</v>
      </c>
      <c r="BN1421" s="241"/>
      <c r="BO1421" t="b">
        <v>0</v>
      </c>
      <c r="BP1421" t="b">
        <v>0</v>
      </c>
      <c r="BQ1421" t="b">
        <v>0</v>
      </c>
      <c r="BR1421" s="241"/>
      <c r="BS1421" s="241"/>
      <c r="BT1421" s="234" t="s">
        <v>7012</v>
      </c>
      <c r="BU1421" t="b">
        <v>0</v>
      </c>
      <c r="BV1421" s="103"/>
      <c r="BW1421" s="235" t="s">
        <v>15560</v>
      </c>
      <c r="BX1421" s="234" t="s">
        <v>15559</v>
      </c>
      <c r="BY1421" s="234" t="s">
        <v>56</v>
      </c>
      <c r="BZ1421" s="234" t="s">
        <v>7014</v>
      </c>
    </row>
    <row r="1422" spans="1:78" x14ac:dyDescent="0.25">
      <c r="A1422" s="5">
        <v>774</v>
      </c>
      <c r="B1422" s="234" t="s">
        <v>15561</v>
      </c>
      <c r="C1422" s="234" t="s">
        <v>15562</v>
      </c>
      <c r="D1422" s="234"/>
      <c r="E1422" s="234" t="s">
        <v>13671</v>
      </c>
      <c r="F1422" s="234" t="s">
        <v>7156</v>
      </c>
      <c r="G1422" s="234" t="s">
        <v>7856</v>
      </c>
      <c r="H1422" s="234" t="s">
        <v>7018</v>
      </c>
      <c r="I1422" s="242"/>
      <c r="J1422" s="242">
        <v>44109</v>
      </c>
      <c r="K1422" s="234" t="s">
        <v>7430</v>
      </c>
      <c r="L1422" s="242">
        <v>44110</v>
      </c>
      <c r="M1422" s="234" t="s">
        <v>6996</v>
      </c>
      <c r="N1422" s="234" t="s">
        <v>7430</v>
      </c>
      <c r="O1422" s="234" t="s">
        <v>13672</v>
      </c>
      <c r="P1422" s="234" t="s">
        <v>6999</v>
      </c>
      <c r="Q1422" s="234"/>
      <c r="R1422" s="234" t="s">
        <v>451</v>
      </c>
      <c r="S1422" t="b">
        <v>0</v>
      </c>
      <c r="T1422" s="242"/>
      <c r="U1422" s="103">
        <v>1</v>
      </c>
      <c r="V1422" s="234" t="s">
        <v>272</v>
      </c>
      <c r="W1422" s="103">
        <v>1</v>
      </c>
      <c r="X1422" s="234" t="s">
        <v>272</v>
      </c>
      <c r="Y1422" s="242"/>
      <c r="Z1422" s="242"/>
      <c r="AA1422" s="103"/>
      <c r="AB1422" s="234"/>
      <c r="AC1422" s="243">
        <v>44253.45416666667</v>
      </c>
      <c r="AD1422" s="234" t="s">
        <v>12763</v>
      </c>
      <c r="AE1422" s="235" t="s">
        <v>15563</v>
      </c>
      <c r="AF1422" s="237"/>
      <c r="AG1422" s="234" t="s">
        <v>482</v>
      </c>
      <c r="AH1422" s="241"/>
      <c r="AI1422" t="b">
        <v>1</v>
      </c>
      <c r="AJ1422" t="b">
        <v>0</v>
      </c>
      <c r="AK1422" s="234"/>
      <c r="AL1422" s="103"/>
      <c r="AM1422" t="b">
        <v>0</v>
      </c>
      <c r="AN1422" s="234"/>
      <c r="AO1422" s="103"/>
      <c r="AP1422" s="241"/>
      <c r="AQ1422" s="241"/>
      <c r="AR1422" s="241"/>
      <c r="AS1422" s="241"/>
      <c r="AT1422" s="234"/>
      <c r="AU1422" s="234" t="s">
        <v>7085</v>
      </c>
      <c r="AV1422" t="b">
        <v>0</v>
      </c>
      <c r="AW1422" t="b">
        <v>0</v>
      </c>
      <c r="AX1422" s="241"/>
      <c r="AY1422" s="241"/>
      <c r="AZ1422" s="234"/>
      <c r="BA1422" s="234"/>
      <c r="BB1422" s="234"/>
      <c r="BC1422" t="b">
        <v>1</v>
      </c>
      <c r="BD1422" s="234" t="s">
        <v>7008</v>
      </c>
      <c r="BE1422" s="234" t="s">
        <v>7026</v>
      </c>
      <c r="BF1422" s="234" t="s">
        <v>6972</v>
      </c>
      <c r="BG1422" s="234" t="s">
        <v>7010</v>
      </c>
      <c r="BH1422" s="234" t="s">
        <v>55</v>
      </c>
      <c r="BI1422" s="243">
        <v>44573.408414351848</v>
      </c>
      <c r="BJ1422" s="234" t="s">
        <v>442</v>
      </c>
      <c r="BK1422" s="234" t="s">
        <v>451</v>
      </c>
      <c r="BL1422" s="234" t="s">
        <v>451</v>
      </c>
      <c r="BM1422" s="234" t="s">
        <v>451</v>
      </c>
      <c r="BN1422" s="241"/>
      <c r="BO1422" t="b">
        <v>0</v>
      </c>
      <c r="BP1422" t="b">
        <v>0</v>
      </c>
      <c r="BQ1422" t="b">
        <v>0</v>
      </c>
      <c r="BR1422" s="241"/>
      <c r="BS1422" s="241"/>
      <c r="BT1422" s="234" t="s">
        <v>7012</v>
      </c>
      <c r="BU1422" t="b">
        <v>0</v>
      </c>
      <c r="BV1422" s="103"/>
      <c r="BW1422" s="235" t="s">
        <v>15564</v>
      </c>
      <c r="BX1422" s="234" t="s">
        <v>15563</v>
      </c>
      <c r="BY1422" s="234" t="s">
        <v>56</v>
      </c>
      <c r="BZ1422" s="234" t="s">
        <v>7014</v>
      </c>
    </row>
    <row r="1423" spans="1:78" x14ac:dyDescent="0.25">
      <c r="A1423" s="5">
        <v>773</v>
      </c>
      <c r="B1423" s="234" t="s">
        <v>15565</v>
      </c>
      <c r="C1423" s="234" t="s">
        <v>15566</v>
      </c>
      <c r="D1423" s="234"/>
      <c r="E1423" s="234" t="s">
        <v>13347</v>
      </c>
      <c r="F1423" s="234" t="s">
        <v>7156</v>
      </c>
      <c r="G1423" s="234" t="s">
        <v>7856</v>
      </c>
      <c r="H1423" s="234" t="s">
        <v>7018</v>
      </c>
      <c r="I1423" s="242"/>
      <c r="J1423" s="242">
        <v>44097</v>
      </c>
      <c r="K1423" s="234" t="s">
        <v>7430</v>
      </c>
      <c r="L1423" s="242">
        <v>44098</v>
      </c>
      <c r="M1423" s="234" t="s">
        <v>7159</v>
      </c>
      <c r="N1423" s="234" t="s">
        <v>7430</v>
      </c>
      <c r="O1423" s="234" t="s">
        <v>13348</v>
      </c>
      <c r="P1423" s="234" t="s">
        <v>6999</v>
      </c>
      <c r="Q1423" s="234"/>
      <c r="R1423" s="234" t="s">
        <v>451</v>
      </c>
      <c r="S1423" t="b">
        <v>0</v>
      </c>
      <c r="T1423" s="242"/>
      <c r="U1423" s="103">
        <v>1</v>
      </c>
      <c r="V1423" s="234" t="s">
        <v>272</v>
      </c>
      <c r="W1423" s="103">
        <v>1</v>
      </c>
      <c r="X1423" s="234" t="s">
        <v>272</v>
      </c>
      <c r="Y1423" s="242"/>
      <c r="Z1423" s="242"/>
      <c r="AA1423" s="103"/>
      <c r="AB1423" s="234"/>
      <c r="AC1423" s="243">
        <v>44253.45412037037</v>
      </c>
      <c r="AD1423" s="234" t="s">
        <v>12763</v>
      </c>
      <c r="AE1423" s="235" t="s">
        <v>15567</v>
      </c>
      <c r="AF1423" s="237"/>
      <c r="AG1423" s="234" t="s">
        <v>482</v>
      </c>
      <c r="AH1423" s="241"/>
      <c r="AI1423" t="b">
        <v>1</v>
      </c>
      <c r="AJ1423" t="b">
        <v>0</v>
      </c>
      <c r="AK1423" s="234"/>
      <c r="AL1423" s="103"/>
      <c r="AM1423" t="b">
        <v>0</v>
      </c>
      <c r="AN1423" s="234"/>
      <c r="AO1423" s="103"/>
      <c r="AP1423" s="241"/>
      <c r="AQ1423" s="241"/>
      <c r="AR1423" s="241"/>
      <c r="AS1423" s="241"/>
      <c r="AT1423" s="234"/>
      <c r="AU1423" s="234" t="s">
        <v>7085</v>
      </c>
      <c r="AV1423" t="b">
        <v>0</v>
      </c>
      <c r="AW1423" t="b">
        <v>0</v>
      </c>
      <c r="AX1423" s="241"/>
      <c r="AY1423" s="241"/>
      <c r="AZ1423" s="234"/>
      <c r="BA1423" s="234"/>
      <c r="BB1423" s="234"/>
      <c r="BC1423" t="b">
        <v>1</v>
      </c>
      <c r="BD1423" s="234" t="s">
        <v>7170</v>
      </c>
      <c r="BE1423" s="234" t="s">
        <v>7026</v>
      </c>
      <c r="BF1423" s="234" t="s">
        <v>7027</v>
      </c>
      <c r="BG1423" s="234" t="s">
        <v>7010</v>
      </c>
      <c r="BH1423" s="234" t="s">
        <v>55</v>
      </c>
      <c r="BI1423" s="243">
        <v>44573.408414351848</v>
      </c>
      <c r="BJ1423" s="234" t="s">
        <v>442</v>
      </c>
      <c r="BK1423" s="234" t="s">
        <v>451</v>
      </c>
      <c r="BL1423" s="234" t="s">
        <v>451</v>
      </c>
      <c r="BM1423" s="234" t="s">
        <v>451</v>
      </c>
      <c r="BN1423" s="241"/>
      <c r="BO1423" t="b">
        <v>0</v>
      </c>
      <c r="BP1423" t="b">
        <v>0</v>
      </c>
      <c r="BQ1423" t="b">
        <v>0</v>
      </c>
      <c r="BR1423" s="241"/>
      <c r="BS1423" s="241"/>
      <c r="BT1423" s="234" t="s">
        <v>7012</v>
      </c>
      <c r="BU1423" t="b">
        <v>0</v>
      </c>
      <c r="BV1423" s="103"/>
      <c r="BW1423" s="235" t="s">
        <v>15568</v>
      </c>
      <c r="BX1423" s="234" t="s">
        <v>15567</v>
      </c>
      <c r="BY1423" s="234" t="s">
        <v>56</v>
      </c>
      <c r="BZ1423" s="234" t="s">
        <v>7014</v>
      </c>
    </row>
    <row r="1424" spans="1:78" x14ac:dyDescent="0.25">
      <c r="A1424" s="5">
        <v>772</v>
      </c>
      <c r="B1424" s="234" t="s">
        <v>15569</v>
      </c>
      <c r="C1424" s="234" t="s">
        <v>15570</v>
      </c>
      <c r="D1424" s="234" t="s">
        <v>15571</v>
      </c>
      <c r="E1424" s="234" t="s">
        <v>15572</v>
      </c>
      <c r="F1424" s="234" t="s">
        <v>7156</v>
      </c>
      <c r="G1424" s="234" t="s">
        <v>7856</v>
      </c>
      <c r="H1424" s="234" t="s">
        <v>7018</v>
      </c>
      <c r="I1424" s="242"/>
      <c r="J1424" s="242">
        <v>44103</v>
      </c>
      <c r="K1424" s="234" t="s">
        <v>7430</v>
      </c>
      <c r="L1424" s="242">
        <v>44140</v>
      </c>
      <c r="M1424" s="234" t="s">
        <v>8204</v>
      </c>
      <c r="N1424" s="234" t="s">
        <v>11669</v>
      </c>
      <c r="O1424" s="234" t="s">
        <v>15573</v>
      </c>
      <c r="P1424" s="234" t="s">
        <v>6999</v>
      </c>
      <c r="Q1424" s="234"/>
      <c r="R1424" s="234" t="s">
        <v>451</v>
      </c>
      <c r="S1424" t="b">
        <v>0</v>
      </c>
      <c r="T1424" s="242"/>
      <c r="U1424" s="103">
        <v>6</v>
      </c>
      <c r="V1424" s="234" t="s">
        <v>272</v>
      </c>
      <c r="W1424" s="103">
        <v>6</v>
      </c>
      <c r="X1424" s="234" t="s">
        <v>272</v>
      </c>
      <c r="Y1424" s="242"/>
      <c r="Z1424" s="242"/>
      <c r="AA1424" s="103"/>
      <c r="AB1424" s="234" t="s">
        <v>15574</v>
      </c>
      <c r="AC1424" s="243">
        <v>44253.454027777778</v>
      </c>
      <c r="AD1424" s="234" t="s">
        <v>12763</v>
      </c>
      <c r="AE1424" s="235" t="s">
        <v>15575</v>
      </c>
      <c r="AF1424" s="237"/>
      <c r="AG1424" s="234" t="s">
        <v>482</v>
      </c>
      <c r="AH1424" s="241"/>
      <c r="AI1424" t="b">
        <v>1</v>
      </c>
      <c r="AJ1424" t="b">
        <v>0</v>
      </c>
      <c r="AK1424" s="234"/>
      <c r="AL1424" s="103"/>
      <c r="AM1424" t="b">
        <v>0</v>
      </c>
      <c r="AN1424" s="234"/>
      <c r="AO1424" s="103"/>
      <c r="AP1424" s="241"/>
      <c r="AQ1424" s="241"/>
      <c r="AR1424" s="241"/>
      <c r="AS1424" s="241"/>
      <c r="AT1424" s="234" t="s">
        <v>7609</v>
      </c>
      <c r="AU1424" s="234" t="s">
        <v>7085</v>
      </c>
      <c r="AV1424" t="b">
        <v>0</v>
      </c>
      <c r="AW1424" t="b">
        <v>0</v>
      </c>
      <c r="AX1424" s="241"/>
      <c r="AY1424" s="241"/>
      <c r="AZ1424" s="234"/>
      <c r="BA1424" s="234"/>
      <c r="BB1424" s="234"/>
      <c r="BC1424" t="b">
        <v>0</v>
      </c>
      <c r="BD1424" s="234" t="s">
        <v>15576</v>
      </c>
      <c r="BE1424" s="234" t="s">
        <v>7026</v>
      </c>
      <c r="BF1424" s="234" t="s">
        <v>7027</v>
      </c>
      <c r="BG1424" s="234" t="s">
        <v>7010</v>
      </c>
      <c r="BH1424" s="234" t="s">
        <v>55</v>
      </c>
      <c r="BI1424" s="243">
        <v>44573.408402777779</v>
      </c>
      <c r="BJ1424" s="234" t="s">
        <v>442</v>
      </c>
      <c r="BK1424" s="234" t="s">
        <v>451</v>
      </c>
      <c r="BL1424" s="234" t="s">
        <v>451</v>
      </c>
      <c r="BM1424" s="234" t="s">
        <v>451</v>
      </c>
      <c r="BN1424" s="241"/>
      <c r="BO1424" t="b">
        <v>0</v>
      </c>
      <c r="BP1424" t="b">
        <v>0</v>
      </c>
      <c r="BQ1424" t="b">
        <v>0</v>
      </c>
      <c r="BR1424" s="241"/>
      <c r="BS1424" s="241"/>
      <c r="BT1424" s="234" t="s">
        <v>7012</v>
      </c>
      <c r="BU1424" t="b">
        <v>0</v>
      </c>
      <c r="BV1424" s="103"/>
      <c r="BW1424" s="235" t="s">
        <v>15577</v>
      </c>
      <c r="BX1424" s="234" t="s">
        <v>15575</v>
      </c>
      <c r="BY1424" s="234" t="s">
        <v>56</v>
      </c>
      <c r="BZ1424" s="234" t="s">
        <v>7014</v>
      </c>
    </row>
    <row r="1425" spans="1:78" x14ac:dyDescent="0.25">
      <c r="A1425" s="5">
        <v>771</v>
      </c>
      <c r="B1425" s="234" t="s">
        <v>15578</v>
      </c>
      <c r="C1425" s="234" t="s">
        <v>15579</v>
      </c>
      <c r="D1425" s="234" t="s">
        <v>11523</v>
      </c>
      <c r="E1425" s="234" t="s">
        <v>11524</v>
      </c>
      <c r="F1425" s="234" t="s">
        <v>7156</v>
      </c>
      <c r="G1425" s="234" t="s">
        <v>7856</v>
      </c>
      <c r="H1425" s="234" t="s">
        <v>7018</v>
      </c>
      <c r="I1425" s="242"/>
      <c r="J1425" s="242">
        <v>44112</v>
      </c>
      <c r="K1425" s="234" t="s">
        <v>7430</v>
      </c>
      <c r="L1425" s="242">
        <v>44113</v>
      </c>
      <c r="M1425" s="234" t="s">
        <v>9952</v>
      </c>
      <c r="N1425" s="234" t="s">
        <v>11526</v>
      </c>
      <c r="O1425" s="234" t="s">
        <v>11643</v>
      </c>
      <c r="P1425" s="234" t="s">
        <v>6999</v>
      </c>
      <c r="Q1425" s="234"/>
      <c r="R1425" s="234" t="s">
        <v>451</v>
      </c>
      <c r="S1425" t="b">
        <v>0</v>
      </c>
      <c r="T1425" s="242"/>
      <c r="U1425" s="103">
        <v>10</v>
      </c>
      <c r="V1425" s="234" t="s">
        <v>272</v>
      </c>
      <c r="W1425" s="103">
        <v>10</v>
      </c>
      <c r="X1425" s="234" t="s">
        <v>272</v>
      </c>
      <c r="Y1425" s="242"/>
      <c r="Z1425" s="242"/>
      <c r="AA1425" s="103"/>
      <c r="AB1425" s="234" t="s">
        <v>11528</v>
      </c>
      <c r="AC1425" s="243">
        <v>44253.454016203701</v>
      </c>
      <c r="AD1425" s="234" t="s">
        <v>12763</v>
      </c>
      <c r="AE1425" s="235" t="s">
        <v>15580</v>
      </c>
      <c r="AF1425" s="237"/>
      <c r="AG1425" s="234" t="s">
        <v>482</v>
      </c>
      <c r="AH1425" s="241"/>
      <c r="AI1425" t="b">
        <v>1</v>
      </c>
      <c r="AJ1425" t="b">
        <v>0</v>
      </c>
      <c r="AK1425" s="234"/>
      <c r="AL1425" s="103"/>
      <c r="AM1425" t="b">
        <v>0</v>
      </c>
      <c r="AN1425" s="234"/>
      <c r="AO1425" s="103"/>
      <c r="AP1425" s="241"/>
      <c r="AQ1425" s="241"/>
      <c r="AR1425" s="241"/>
      <c r="AS1425" s="241"/>
      <c r="AT1425" s="234" t="s">
        <v>7166</v>
      </c>
      <c r="AU1425" s="234" t="s">
        <v>7085</v>
      </c>
      <c r="AV1425" t="b">
        <v>0</v>
      </c>
      <c r="AW1425" t="b">
        <v>0</v>
      </c>
      <c r="AX1425" s="241"/>
      <c r="AY1425" s="241"/>
      <c r="AZ1425" s="234"/>
      <c r="BA1425" s="234"/>
      <c r="BB1425" s="234"/>
      <c r="BC1425" t="b">
        <v>0</v>
      </c>
      <c r="BD1425" s="234" t="s">
        <v>9959</v>
      </c>
      <c r="BE1425" s="234" t="s">
        <v>7026</v>
      </c>
      <c r="BF1425" s="234" t="s">
        <v>7027</v>
      </c>
      <c r="BG1425" s="234" t="s">
        <v>7010</v>
      </c>
      <c r="BH1425" s="234" t="s">
        <v>55</v>
      </c>
      <c r="BI1425" s="243">
        <v>44573.408402777779</v>
      </c>
      <c r="BJ1425" s="234" t="s">
        <v>442</v>
      </c>
      <c r="BK1425" s="234" t="s">
        <v>451</v>
      </c>
      <c r="BL1425" s="234" t="s">
        <v>451</v>
      </c>
      <c r="BM1425" s="234" t="s">
        <v>451</v>
      </c>
      <c r="BN1425" s="241"/>
      <c r="BO1425" t="b">
        <v>0</v>
      </c>
      <c r="BP1425" t="b">
        <v>0</v>
      </c>
      <c r="BQ1425" t="b">
        <v>0</v>
      </c>
      <c r="BR1425" s="241"/>
      <c r="BS1425" s="241"/>
      <c r="BT1425" s="234" t="s">
        <v>7012</v>
      </c>
      <c r="BU1425" t="b">
        <v>0</v>
      </c>
      <c r="BV1425" s="103"/>
      <c r="BW1425" s="235" t="s">
        <v>15581</v>
      </c>
      <c r="BX1425" s="234" t="s">
        <v>15580</v>
      </c>
      <c r="BY1425" s="234" t="s">
        <v>56</v>
      </c>
      <c r="BZ1425" s="234" t="s">
        <v>7014</v>
      </c>
    </row>
    <row r="1426" spans="1:78" x14ac:dyDescent="0.25">
      <c r="A1426" s="5">
        <v>770</v>
      </c>
      <c r="B1426" s="234" t="s">
        <v>15582</v>
      </c>
      <c r="C1426" s="234" t="s">
        <v>15583</v>
      </c>
      <c r="D1426" s="234" t="s">
        <v>9917</v>
      </c>
      <c r="E1426" s="234" t="s">
        <v>11748</v>
      </c>
      <c r="F1426" s="234" t="s">
        <v>7156</v>
      </c>
      <c r="G1426" s="234" t="s">
        <v>7856</v>
      </c>
      <c r="H1426" s="234" t="s">
        <v>7018</v>
      </c>
      <c r="I1426" s="242"/>
      <c r="J1426" s="242">
        <v>44126</v>
      </c>
      <c r="K1426" s="234" t="s">
        <v>7430</v>
      </c>
      <c r="L1426" s="242">
        <v>44126</v>
      </c>
      <c r="M1426" s="234" t="s">
        <v>6996</v>
      </c>
      <c r="N1426" s="234" t="s">
        <v>9919</v>
      </c>
      <c r="O1426" s="234" t="s">
        <v>9920</v>
      </c>
      <c r="P1426" s="234" t="s">
        <v>6999</v>
      </c>
      <c r="Q1426" s="234"/>
      <c r="R1426" s="234" t="s">
        <v>451</v>
      </c>
      <c r="S1426" t="b">
        <v>0</v>
      </c>
      <c r="T1426" s="242"/>
      <c r="U1426" s="103">
        <v>1</v>
      </c>
      <c r="V1426" s="234" t="s">
        <v>272</v>
      </c>
      <c r="W1426" s="103">
        <v>1</v>
      </c>
      <c r="X1426" s="234" t="s">
        <v>272</v>
      </c>
      <c r="Y1426" s="242"/>
      <c r="Z1426" s="242"/>
      <c r="AA1426" s="103"/>
      <c r="AB1426" s="234" t="s">
        <v>9921</v>
      </c>
      <c r="AC1426" s="243">
        <v>44253.453993055555</v>
      </c>
      <c r="AD1426" s="234" t="s">
        <v>12763</v>
      </c>
      <c r="AE1426" s="235" t="s">
        <v>15584</v>
      </c>
      <c r="AF1426" s="237"/>
      <c r="AG1426" s="234" t="s">
        <v>482</v>
      </c>
      <c r="AH1426" s="241"/>
      <c r="AI1426" t="b">
        <v>1</v>
      </c>
      <c r="AJ1426" t="b">
        <v>0</v>
      </c>
      <c r="AK1426" s="234"/>
      <c r="AL1426" s="103"/>
      <c r="AM1426" t="b">
        <v>0</v>
      </c>
      <c r="AN1426" s="234"/>
      <c r="AO1426" s="103"/>
      <c r="AP1426" s="241"/>
      <c r="AQ1426" s="241"/>
      <c r="AR1426" s="241"/>
      <c r="AS1426" s="241"/>
      <c r="AT1426" s="234" t="s">
        <v>7005</v>
      </c>
      <c r="AU1426" s="234" t="s">
        <v>7085</v>
      </c>
      <c r="AV1426" t="b">
        <v>0</v>
      </c>
      <c r="AW1426" t="b">
        <v>0</v>
      </c>
      <c r="AX1426" s="241"/>
      <c r="AY1426" s="241"/>
      <c r="AZ1426" s="234"/>
      <c r="BA1426" s="234"/>
      <c r="BB1426" s="234"/>
      <c r="BC1426" t="b">
        <v>0</v>
      </c>
      <c r="BD1426" s="234" t="s">
        <v>7008</v>
      </c>
      <c r="BE1426" s="234" t="s">
        <v>7026</v>
      </c>
      <c r="BF1426" s="234" t="s">
        <v>7027</v>
      </c>
      <c r="BG1426" s="234" t="s">
        <v>7010</v>
      </c>
      <c r="BH1426" s="234" t="s">
        <v>55</v>
      </c>
      <c r="BI1426" s="243">
        <v>44573.408402777779</v>
      </c>
      <c r="BJ1426" s="234" t="s">
        <v>442</v>
      </c>
      <c r="BK1426" s="234" t="s">
        <v>451</v>
      </c>
      <c r="BL1426" s="234" t="s">
        <v>451</v>
      </c>
      <c r="BM1426" s="234" t="s">
        <v>451</v>
      </c>
      <c r="BN1426" s="241"/>
      <c r="BO1426" t="b">
        <v>0</v>
      </c>
      <c r="BP1426" t="b">
        <v>0</v>
      </c>
      <c r="BQ1426" t="b">
        <v>0</v>
      </c>
      <c r="BR1426" s="241"/>
      <c r="BS1426" s="241"/>
      <c r="BT1426" s="234" t="s">
        <v>7012</v>
      </c>
      <c r="BU1426" t="b">
        <v>0</v>
      </c>
      <c r="BV1426" s="103"/>
      <c r="BW1426" s="235" t="s">
        <v>15585</v>
      </c>
      <c r="BX1426" s="234" t="s">
        <v>15584</v>
      </c>
      <c r="BY1426" s="234" t="s">
        <v>56</v>
      </c>
      <c r="BZ1426" s="234" t="s">
        <v>7014</v>
      </c>
    </row>
    <row r="1427" spans="1:78" x14ac:dyDescent="0.25">
      <c r="A1427" s="5">
        <v>769</v>
      </c>
      <c r="B1427" s="234" t="s">
        <v>15586</v>
      </c>
      <c r="C1427" s="234" t="s">
        <v>15587</v>
      </c>
      <c r="D1427" s="234" t="s">
        <v>15588</v>
      </c>
      <c r="E1427" s="234" t="s">
        <v>8622</v>
      </c>
      <c r="F1427" s="234" t="s">
        <v>7156</v>
      </c>
      <c r="G1427" s="234" t="s">
        <v>7856</v>
      </c>
      <c r="H1427" s="234" t="s">
        <v>7018</v>
      </c>
      <c r="I1427" s="242"/>
      <c r="J1427" s="242">
        <v>44116</v>
      </c>
      <c r="K1427" s="234" t="s">
        <v>7430</v>
      </c>
      <c r="L1427" s="242">
        <v>44118</v>
      </c>
      <c r="M1427" s="234" t="s">
        <v>7832</v>
      </c>
      <c r="N1427" s="234" t="s">
        <v>8859</v>
      </c>
      <c r="O1427" s="234" t="s">
        <v>15589</v>
      </c>
      <c r="P1427" s="234" t="s">
        <v>6999</v>
      </c>
      <c r="Q1427" s="234"/>
      <c r="R1427" s="234" t="s">
        <v>451</v>
      </c>
      <c r="S1427" t="b">
        <v>0</v>
      </c>
      <c r="T1427" s="242"/>
      <c r="U1427" s="103">
        <v>3</v>
      </c>
      <c r="V1427" s="234" t="s">
        <v>272</v>
      </c>
      <c r="W1427" s="103">
        <v>3</v>
      </c>
      <c r="X1427" s="234" t="s">
        <v>272</v>
      </c>
      <c r="Y1427" s="242"/>
      <c r="Z1427" s="242"/>
      <c r="AA1427" s="103"/>
      <c r="AB1427" s="234" t="s">
        <v>15590</v>
      </c>
      <c r="AC1427" s="243">
        <v>44253.453946759262</v>
      </c>
      <c r="AD1427" s="234" t="s">
        <v>12763</v>
      </c>
      <c r="AE1427" s="235" t="s">
        <v>15591</v>
      </c>
      <c r="AF1427" s="237"/>
      <c r="AG1427" s="234" t="s">
        <v>482</v>
      </c>
      <c r="AH1427" s="241"/>
      <c r="AI1427" t="b">
        <v>1</v>
      </c>
      <c r="AJ1427" t="b">
        <v>0</v>
      </c>
      <c r="AK1427" s="234"/>
      <c r="AL1427" s="103"/>
      <c r="AM1427" t="b">
        <v>0</v>
      </c>
      <c r="AN1427" s="234"/>
      <c r="AO1427" s="103"/>
      <c r="AP1427" s="241"/>
      <c r="AQ1427" s="241"/>
      <c r="AR1427" s="241"/>
      <c r="AS1427" s="241"/>
      <c r="AT1427" s="234" t="s">
        <v>7005</v>
      </c>
      <c r="AU1427" s="234" t="s">
        <v>7085</v>
      </c>
      <c r="AV1427" t="b">
        <v>0</v>
      </c>
      <c r="AW1427" t="b">
        <v>0</v>
      </c>
      <c r="AX1427" s="241"/>
      <c r="AY1427" s="241"/>
      <c r="AZ1427" s="234"/>
      <c r="BA1427" s="234"/>
      <c r="BB1427" s="234"/>
      <c r="BC1427" t="b">
        <v>0</v>
      </c>
      <c r="BD1427" s="234" t="s">
        <v>8890</v>
      </c>
      <c r="BE1427" s="234" t="s">
        <v>7026</v>
      </c>
      <c r="BF1427" s="234" t="s">
        <v>7027</v>
      </c>
      <c r="BG1427" s="234" t="s">
        <v>7010</v>
      </c>
      <c r="BH1427" s="234" t="s">
        <v>55</v>
      </c>
      <c r="BI1427" s="243">
        <v>44573.408564814818</v>
      </c>
      <c r="BJ1427" s="234" t="s">
        <v>442</v>
      </c>
      <c r="BK1427" s="234" t="s">
        <v>451</v>
      </c>
      <c r="BL1427" s="234" t="s">
        <v>451</v>
      </c>
      <c r="BM1427" s="234" t="s">
        <v>451</v>
      </c>
      <c r="BN1427" s="241"/>
      <c r="BO1427" t="b">
        <v>0</v>
      </c>
      <c r="BP1427" t="b">
        <v>0</v>
      </c>
      <c r="BQ1427" t="b">
        <v>0</v>
      </c>
      <c r="BR1427" s="241"/>
      <c r="BS1427" s="241"/>
      <c r="BT1427" s="234" t="s">
        <v>7012</v>
      </c>
      <c r="BU1427" t="b">
        <v>0</v>
      </c>
      <c r="BV1427" s="103"/>
      <c r="BW1427" s="235" t="s">
        <v>15592</v>
      </c>
      <c r="BX1427" s="234" t="s">
        <v>15591</v>
      </c>
      <c r="BY1427" s="234" t="s">
        <v>56</v>
      </c>
      <c r="BZ1427" s="234" t="s">
        <v>7014</v>
      </c>
    </row>
    <row r="1428" spans="1:78" x14ac:dyDescent="0.25">
      <c r="A1428" s="5">
        <v>768</v>
      </c>
      <c r="B1428" s="234" t="s">
        <v>15593</v>
      </c>
      <c r="C1428" s="234" t="s">
        <v>15594</v>
      </c>
      <c r="D1428" s="234" t="s">
        <v>11888</v>
      </c>
      <c r="E1428" s="234" t="s">
        <v>12471</v>
      </c>
      <c r="F1428" s="234" t="s">
        <v>7156</v>
      </c>
      <c r="G1428" s="234" t="s">
        <v>7856</v>
      </c>
      <c r="H1428" s="234" t="s">
        <v>7018</v>
      </c>
      <c r="I1428" s="242"/>
      <c r="J1428" s="242">
        <v>44118</v>
      </c>
      <c r="K1428" s="234" t="s">
        <v>7430</v>
      </c>
      <c r="L1428" s="242">
        <v>44120</v>
      </c>
      <c r="M1428" s="234" t="s">
        <v>7035</v>
      </c>
      <c r="N1428" s="234" t="s">
        <v>11891</v>
      </c>
      <c r="O1428" s="234" t="s">
        <v>12473</v>
      </c>
      <c r="P1428" s="234" t="s">
        <v>6999</v>
      </c>
      <c r="Q1428" s="234"/>
      <c r="R1428" s="234" t="s">
        <v>451</v>
      </c>
      <c r="S1428" t="b">
        <v>0</v>
      </c>
      <c r="T1428" s="242"/>
      <c r="U1428" s="103">
        <v>1</v>
      </c>
      <c r="V1428" s="234" t="s">
        <v>272</v>
      </c>
      <c r="W1428" s="103">
        <v>1</v>
      </c>
      <c r="X1428" s="234" t="s">
        <v>272</v>
      </c>
      <c r="Y1428" s="242"/>
      <c r="Z1428" s="242"/>
      <c r="AA1428" s="103"/>
      <c r="AB1428" s="234" t="s">
        <v>11893</v>
      </c>
      <c r="AC1428" s="243">
        <v>44253.453923611109</v>
      </c>
      <c r="AD1428" s="234" t="s">
        <v>12763</v>
      </c>
      <c r="AE1428" s="235" t="s">
        <v>15595</v>
      </c>
      <c r="AF1428" s="237"/>
      <c r="AG1428" s="234" t="s">
        <v>482</v>
      </c>
      <c r="AH1428" s="241"/>
      <c r="AI1428" t="b">
        <v>1</v>
      </c>
      <c r="AJ1428" t="b">
        <v>0</v>
      </c>
      <c r="AK1428" s="234"/>
      <c r="AL1428" s="103"/>
      <c r="AM1428" t="b">
        <v>0</v>
      </c>
      <c r="AN1428" s="234"/>
      <c r="AO1428" s="103"/>
      <c r="AP1428" s="241"/>
      <c r="AQ1428" s="241"/>
      <c r="AR1428" s="241"/>
      <c r="AS1428" s="241"/>
      <c r="AT1428" s="234" t="s">
        <v>7609</v>
      </c>
      <c r="AU1428" s="234" t="s">
        <v>7085</v>
      </c>
      <c r="AV1428" t="b">
        <v>0</v>
      </c>
      <c r="AW1428" t="b">
        <v>0</v>
      </c>
      <c r="AX1428" s="241"/>
      <c r="AY1428" s="241"/>
      <c r="AZ1428" s="234"/>
      <c r="BA1428" s="234"/>
      <c r="BB1428" s="234"/>
      <c r="BC1428" t="b">
        <v>0</v>
      </c>
      <c r="BD1428" s="234" t="s">
        <v>7044</v>
      </c>
      <c r="BE1428" s="234" t="s">
        <v>7026</v>
      </c>
      <c r="BF1428" s="234" t="s">
        <v>7027</v>
      </c>
      <c r="BG1428" s="234" t="s">
        <v>7010</v>
      </c>
      <c r="BH1428" s="234" t="s">
        <v>55</v>
      </c>
      <c r="BI1428" s="243">
        <v>44573.408553240741</v>
      </c>
      <c r="BJ1428" s="234" t="s">
        <v>442</v>
      </c>
      <c r="BK1428" s="234" t="s">
        <v>451</v>
      </c>
      <c r="BL1428" s="234" t="s">
        <v>451</v>
      </c>
      <c r="BM1428" s="234" t="s">
        <v>451</v>
      </c>
      <c r="BN1428" s="241"/>
      <c r="BO1428" t="b">
        <v>0</v>
      </c>
      <c r="BP1428" t="b">
        <v>0</v>
      </c>
      <c r="BQ1428" t="b">
        <v>0</v>
      </c>
      <c r="BR1428" s="241"/>
      <c r="BS1428" s="241"/>
      <c r="BT1428" s="234" t="s">
        <v>7012</v>
      </c>
      <c r="BU1428" t="b">
        <v>0</v>
      </c>
      <c r="BV1428" s="103"/>
      <c r="BW1428" s="235" t="s">
        <v>15596</v>
      </c>
      <c r="BX1428" s="234" t="s">
        <v>15595</v>
      </c>
      <c r="BY1428" s="234" t="s">
        <v>56</v>
      </c>
      <c r="BZ1428" s="234" t="s">
        <v>7014</v>
      </c>
    </row>
    <row r="1429" spans="1:78" x14ac:dyDescent="0.25">
      <c r="A1429" s="5">
        <v>767</v>
      </c>
      <c r="B1429" s="234" t="s">
        <v>15597</v>
      </c>
      <c r="C1429" s="234" t="s">
        <v>15598</v>
      </c>
      <c r="D1429" s="234" t="s">
        <v>11888</v>
      </c>
      <c r="E1429" s="234" t="s">
        <v>12471</v>
      </c>
      <c r="F1429" s="234" t="s">
        <v>7156</v>
      </c>
      <c r="G1429" s="234" t="s">
        <v>7856</v>
      </c>
      <c r="H1429" s="234" t="s">
        <v>7018</v>
      </c>
      <c r="I1429" s="242"/>
      <c r="J1429" s="242">
        <v>44118</v>
      </c>
      <c r="K1429" s="234" t="s">
        <v>7430</v>
      </c>
      <c r="L1429" s="242">
        <v>44120</v>
      </c>
      <c r="M1429" s="234" t="s">
        <v>7035</v>
      </c>
      <c r="N1429" s="234" t="s">
        <v>11891</v>
      </c>
      <c r="O1429" s="234" t="s">
        <v>12473</v>
      </c>
      <c r="P1429" s="234" t="s">
        <v>6999</v>
      </c>
      <c r="Q1429" s="234"/>
      <c r="R1429" s="234" t="s">
        <v>451</v>
      </c>
      <c r="S1429" t="b">
        <v>0</v>
      </c>
      <c r="T1429" s="242"/>
      <c r="U1429" s="103">
        <v>1</v>
      </c>
      <c r="V1429" s="234" t="s">
        <v>272</v>
      </c>
      <c r="W1429" s="103">
        <v>1</v>
      </c>
      <c r="X1429" s="234" t="s">
        <v>272</v>
      </c>
      <c r="Y1429" s="242"/>
      <c r="Z1429" s="242"/>
      <c r="AA1429" s="103"/>
      <c r="AB1429" s="234" t="s">
        <v>11893</v>
      </c>
      <c r="AC1429" s="243">
        <v>44253.453900462962</v>
      </c>
      <c r="AD1429" s="234" t="s">
        <v>12763</v>
      </c>
      <c r="AE1429" s="235" t="s">
        <v>15599</v>
      </c>
      <c r="AF1429" s="237"/>
      <c r="AG1429" s="234" t="s">
        <v>482</v>
      </c>
      <c r="AH1429" s="241"/>
      <c r="AI1429" t="b">
        <v>1</v>
      </c>
      <c r="AJ1429" t="b">
        <v>0</v>
      </c>
      <c r="AK1429" s="234"/>
      <c r="AL1429" s="103"/>
      <c r="AM1429" t="b">
        <v>0</v>
      </c>
      <c r="AN1429" s="234"/>
      <c r="AO1429" s="103"/>
      <c r="AP1429" s="241"/>
      <c r="AQ1429" s="241"/>
      <c r="AR1429" s="241"/>
      <c r="AS1429" s="241"/>
      <c r="AT1429" s="234" t="s">
        <v>7609</v>
      </c>
      <c r="AU1429" s="234" t="s">
        <v>7085</v>
      </c>
      <c r="AV1429" t="b">
        <v>0</v>
      </c>
      <c r="AW1429" t="b">
        <v>0</v>
      </c>
      <c r="AX1429" s="241"/>
      <c r="AY1429" s="241"/>
      <c r="AZ1429" s="234"/>
      <c r="BA1429" s="234"/>
      <c r="BB1429" s="234"/>
      <c r="BC1429" t="b">
        <v>0</v>
      </c>
      <c r="BD1429" s="234" t="s">
        <v>7044</v>
      </c>
      <c r="BE1429" s="234" t="s">
        <v>7026</v>
      </c>
      <c r="BF1429" s="234" t="s">
        <v>7027</v>
      </c>
      <c r="BG1429" s="234" t="s">
        <v>7010</v>
      </c>
      <c r="BH1429" s="234" t="s">
        <v>55</v>
      </c>
      <c r="BI1429" s="243">
        <v>44573.408553240741</v>
      </c>
      <c r="BJ1429" s="234" t="s">
        <v>442</v>
      </c>
      <c r="BK1429" s="234" t="s">
        <v>451</v>
      </c>
      <c r="BL1429" s="234" t="s">
        <v>451</v>
      </c>
      <c r="BM1429" s="234" t="s">
        <v>451</v>
      </c>
      <c r="BN1429" s="241"/>
      <c r="BO1429" t="b">
        <v>0</v>
      </c>
      <c r="BP1429" t="b">
        <v>0</v>
      </c>
      <c r="BQ1429" t="b">
        <v>0</v>
      </c>
      <c r="BR1429" s="241"/>
      <c r="BS1429" s="241"/>
      <c r="BT1429" s="234" t="s">
        <v>7012</v>
      </c>
      <c r="BU1429" t="b">
        <v>0</v>
      </c>
      <c r="BV1429" s="103"/>
      <c r="BW1429" s="235" t="s">
        <v>15600</v>
      </c>
      <c r="BX1429" s="234" t="s">
        <v>15599</v>
      </c>
      <c r="BY1429" s="234" t="s">
        <v>56</v>
      </c>
      <c r="BZ1429" s="234" t="s">
        <v>7014</v>
      </c>
    </row>
    <row r="1430" spans="1:78" x14ac:dyDescent="0.25">
      <c r="A1430" s="5">
        <v>766</v>
      </c>
      <c r="B1430" s="234" t="s">
        <v>15601</v>
      </c>
      <c r="C1430" s="234" t="s">
        <v>15602</v>
      </c>
      <c r="D1430" s="234"/>
      <c r="E1430" s="234" t="s">
        <v>13809</v>
      </c>
      <c r="F1430" s="234" t="s">
        <v>7156</v>
      </c>
      <c r="G1430" s="234" t="s">
        <v>7856</v>
      </c>
      <c r="H1430" s="234" t="s">
        <v>7018</v>
      </c>
      <c r="I1430" s="242"/>
      <c r="J1430" s="242">
        <v>44116</v>
      </c>
      <c r="K1430" s="234" t="s">
        <v>7430</v>
      </c>
      <c r="L1430" s="242">
        <v>44117</v>
      </c>
      <c r="M1430" s="234" t="s">
        <v>7477</v>
      </c>
      <c r="N1430" s="234" t="s">
        <v>7430</v>
      </c>
      <c r="O1430" s="234" t="s">
        <v>15603</v>
      </c>
      <c r="P1430" s="234" t="s">
        <v>6999</v>
      </c>
      <c r="Q1430" s="234"/>
      <c r="R1430" s="234" t="s">
        <v>451</v>
      </c>
      <c r="S1430" t="b">
        <v>0</v>
      </c>
      <c r="T1430" s="242"/>
      <c r="U1430" s="103">
        <v>39</v>
      </c>
      <c r="V1430" s="234" t="s">
        <v>272</v>
      </c>
      <c r="W1430" s="103">
        <v>39</v>
      </c>
      <c r="X1430" s="234" t="s">
        <v>272</v>
      </c>
      <c r="Y1430" s="242"/>
      <c r="Z1430" s="242"/>
      <c r="AA1430" s="103"/>
      <c r="AB1430" s="234"/>
      <c r="AC1430" s="243">
        <v>44253.453877314816</v>
      </c>
      <c r="AD1430" s="234" t="s">
        <v>12763</v>
      </c>
      <c r="AE1430" s="235" t="s">
        <v>15604</v>
      </c>
      <c r="AF1430" s="237"/>
      <c r="AG1430" s="234" t="s">
        <v>482</v>
      </c>
      <c r="AH1430" s="241"/>
      <c r="AI1430" t="b">
        <v>1</v>
      </c>
      <c r="AJ1430" t="b">
        <v>0</v>
      </c>
      <c r="AK1430" s="234"/>
      <c r="AL1430" s="103"/>
      <c r="AM1430" t="b">
        <v>0</v>
      </c>
      <c r="AN1430" s="234"/>
      <c r="AO1430" s="103"/>
      <c r="AP1430" s="241"/>
      <c r="AQ1430" s="241"/>
      <c r="AR1430" s="241"/>
      <c r="AS1430" s="241"/>
      <c r="AT1430" s="234"/>
      <c r="AU1430" s="234" t="s">
        <v>7085</v>
      </c>
      <c r="AV1430" t="b">
        <v>0</v>
      </c>
      <c r="AW1430" t="b">
        <v>0</v>
      </c>
      <c r="AX1430" s="241"/>
      <c r="AY1430" s="241"/>
      <c r="AZ1430" s="234"/>
      <c r="BA1430" s="234"/>
      <c r="BB1430" s="234"/>
      <c r="BC1430" t="b">
        <v>1</v>
      </c>
      <c r="BD1430" s="234" t="s">
        <v>369</v>
      </c>
      <c r="BE1430" s="234" t="s">
        <v>7026</v>
      </c>
      <c r="BF1430" s="234" t="s">
        <v>7027</v>
      </c>
      <c r="BG1430" s="234" t="s">
        <v>7010</v>
      </c>
      <c r="BH1430" s="234" t="s">
        <v>55</v>
      </c>
      <c r="BI1430" s="243">
        <v>44573.408553240741</v>
      </c>
      <c r="BJ1430" s="234" t="s">
        <v>442</v>
      </c>
      <c r="BK1430" s="234" t="s">
        <v>451</v>
      </c>
      <c r="BL1430" s="234" t="s">
        <v>451</v>
      </c>
      <c r="BM1430" s="234" t="s">
        <v>451</v>
      </c>
      <c r="BN1430" s="241"/>
      <c r="BO1430" t="b">
        <v>0</v>
      </c>
      <c r="BP1430" t="b">
        <v>0</v>
      </c>
      <c r="BQ1430" t="b">
        <v>0</v>
      </c>
      <c r="BR1430" s="241"/>
      <c r="BS1430" s="241"/>
      <c r="BT1430" s="234" t="s">
        <v>7012</v>
      </c>
      <c r="BU1430" t="b">
        <v>0</v>
      </c>
      <c r="BV1430" s="103"/>
      <c r="BW1430" s="235" t="s">
        <v>15605</v>
      </c>
      <c r="BX1430" s="234" t="s">
        <v>15604</v>
      </c>
      <c r="BY1430" s="234" t="s">
        <v>56</v>
      </c>
      <c r="BZ1430" s="234" t="s">
        <v>7014</v>
      </c>
    </row>
    <row r="1431" spans="1:78" x14ac:dyDescent="0.25">
      <c r="A1431" s="5">
        <v>765</v>
      </c>
      <c r="B1431" s="234" t="s">
        <v>15606</v>
      </c>
      <c r="C1431" s="234" t="s">
        <v>15607</v>
      </c>
      <c r="D1431" s="234"/>
      <c r="E1431" s="234" t="s">
        <v>13415</v>
      </c>
      <c r="F1431" s="234" t="s">
        <v>7156</v>
      </c>
      <c r="G1431" s="234" t="s">
        <v>7856</v>
      </c>
      <c r="H1431" s="234" t="s">
        <v>7018</v>
      </c>
      <c r="I1431" s="242"/>
      <c r="J1431" s="242">
        <v>44126</v>
      </c>
      <c r="K1431" s="234" t="s">
        <v>7430</v>
      </c>
      <c r="L1431" s="242">
        <v>44126</v>
      </c>
      <c r="M1431" s="234" t="s">
        <v>12558</v>
      </c>
      <c r="N1431" s="234" t="s">
        <v>7430</v>
      </c>
      <c r="O1431" s="234" t="s">
        <v>15608</v>
      </c>
      <c r="P1431" s="234" t="s">
        <v>6999</v>
      </c>
      <c r="Q1431" s="234"/>
      <c r="R1431" s="234" t="s">
        <v>451</v>
      </c>
      <c r="S1431" t="b">
        <v>0</v>
      </c>
      <c r="T1431" s="242"/>
      <c r="U1431" s="103">
        <v>13</v>
      </c>
      <c r="V1431" s="234" t="s">
        <v>272</v>
      </c>
      <c r="W1431" s="103">
        <v>13</v>
      </c>
      <c r="X1431" s="234" t="s">
        <v>272</v>
      </c>
      <c r="Y1431" s="242"/>
      <c r="Z1431" s="242"/>
      <c r="AA1431" s="103"/>
      <c r="AB1431" s="234"/>
      <c r="AC1431" s="243">
        <v>44253.453842592593</v>
      </c>
      <c r="AD1431" s="234" t="s">
        <v>12763</v>
      </c>
      <c r="AE1431" s="235" t="s">
        <v>15609</v>
      </c>
      <c r="AF1431" s="237"/>
      <c r="AG1431" s="234" t="s">
        <v>482</v>
      </c>
      <c r="AH1431" s="241"/>
      <c r="AI1431" t="b">
        <v>1</v>
      </c>
      <c r="AJ1431" t="b">
        <v>0</v>
      </c>
      <c r="AK1431" s="234"/>
      <c r="AL1431" s="103"/>
      <c r="AM1431" t="b">
        <v>0</v>
      </c>
      <c r="AN1431" s="234"/>
      <c r="AO1431" s="103"/>
      <c r="AP1431" s="241"/>
      <c r="AQ1431" s="241"/>
      <c r="AR1431" s="241"/>
      <c r="AS1431" s="241"/>
      <c r="AT1431" s="234"/>
      <c r="AU1431" s="234" t="s">
        <v>7085</v>
      </c>
      <c r="AV1431" t="b">
        <v>0</v>
      </c>
      <c r="AW1431" t="b">
        <v>0</v>
      </c>
      <c r="AX1431" s="241"/>
      <c r="AY1431" s="241"/>
      <c r="AZ1431" s="234"/>
      <c r="BA1431" s="234"/>
      <c r="BB1431" s="234"/>
      <c r="BC1431" t="b">
        <v>1</v>
      </c>
      <c r="BD1431" s="234" t="s">
        <v>12561</v>
      </c>
      <c r="BE1431" s="234" t="s">
        <v>7026</v>
      </c>
      <c r="BF1431" s="234" t="s">
        <v>7027</v>
      </c>
      <c r="BG1431" s="234" t="s">
        <v>7010</v>
      </c>
      <c r="BH1431" s="234" t="s">
        <v>55</v>
      </c>
      <c r="BI1431" s="243">
        <v>44573.408553240741</v>
      </c>
      <c r="BJ1431" s="234" t="s">
        <v>442</v>
      </c>
      <c r="BK1431" s="234" t="s">
        <v>451</v>
      </c>
      <c r="BL1431" s="234" t="s">
        <v>451</v>
      </c>
      <c r="BM1431" s="234" t="s">
        <v>451</v>
      </c>
      <c r="BN1431" s="241"/>
      <c r="BO1431" t="b">
        <v>0</v>
      </c>
      <c r="BP1431" t="b">
        <v>0</v>
      </c>
      <c r="BQ1431" t="b">
        <v>0</v>
      </c>
      <c r="BR1431" s="241"/>
      <c r="BS1431" s="241"/>
      <c r="BT1431" s="234" t="s">
        <v>7012</v>
      </c>
      <c r="BU1431" t="b">
        <v>0</v>
      </c>
      <c r="BV1431" s="103"/>
      <c r="BW1431" s="235" t="s">
        <v>15610</v>
      </c>
      <c r="BX1431" s="234" t="s">
        <v>15609</v>
      </c>
      <c r="BY1431" s="234" t="s">
        <v>56</v>
      </c>
      <c r="BZ1431" s="234" t="s">
        <v>7014</v>
      </c>
    </row>
    <row r="1432" spans="1:78" x14ac:dyDescent="0.25">
      <c r="A1432" s="5">
        <v>764</v>
      </c>
      <c r="B1432" s="234" t="s">
        <v>15611</v>
      </c>
      <c r="C1432" s="234" t="s">
        <v>15612</v>
      </c>
      <c r="D1432" s="234"/>
      <c r="E1432" s="234" t="s">
        <v>15613</v>
      </c>
      <c r="F1432" s="234" t="s">
        <v>6993</v>
      </c>
      <c r="G1432" s="234" t="s">
        <v>6995</v>
      </c>
      <c r="H1432" s="234" t="s">
        <v>6994</v>
      </c>
      <c r="I1432" s="242"/>
      <c r="J1432" s="242">
        <v>44125</v>
      </c>
      <c r="K1432" s="234" t="s">
        <v>7430</v>
      </c>
      <c r="L1432" s="242">
        <v>44134</v>
      </c>
      <c r="M1432" s="234" t="s">
        <v>6996</v>
      </c>
      <c r="N1432" s="234" t="s">
        <v>7430</v>
      </c>
      <c r="O1432" s="234" t="s">
        <v>15614</v>
      </c>
      <c r="P1432" s="234" t="s">
        <v>6999</v>
      </c>
      <c r="Q1432" s="234"/>
      <c r="R1432" s="234" t="s">
        <v>451</v>
      </c>
      <c r="S1432" t="b">
        <v>0</v>
      </c>
      <c r="T1432" s="242"/>
      <c r="U1432" s="103">
        <v>5</v>
      </c>
      <c r="V1432" s="234" t="s">
        <v>272</v>
      </c>
      <c r="W1432" s="103">
        <v>25</v>
      </c>
      <c r="X1432" s="234" t="s">
        <v>272</v>
      </c>
      <c r="Y1432" s="242"/>
      <c r="Z1432" s="242"/>
      <c r="AA1432" s="103"/>
      <c r="AB1432" s="234"/>
      <c r="AC1432" s="243">
        <v>44253.45380787037</v>
      </c>
      <c r="AD1432" s="234" t="s">
        <v>12763</v>
      </c>
      <c r="AE1432" s="235" t="s">
        <v>15615</v>
      </c>
      <c r="AF1432" s="237"/>
      <c r="AG1432" s="234" t="s">
        <v>482</v>
      </c>
      <c r="AH1432" s="241"/>
      <c r="AI1432" t="b">
        <v>1</v>
      </c>
      <c r="AJ1432" t="b">
        <v>0</v>
      </c>
      <c r="AK1432" s="234"/>
      <c r="AL1432" s="103"/>
      <c r="AM1432" t="b">
        <v>0</v>
      </c>
      <c r="AN1432" s="234"/>
      <c r="AO1432" s="103"/>
      <c r="AP1432" s="241"/>
      <c r="AQ1432" s="241"/>
      <c r="AR1432" s="241"/>
      <c r="AS1432" s="241"/>
      <c r="AT1432" s="234"/>
      <c r="AU1432" s="234" t="s">
        <v>7085</v>
      </c>
      <c r="AV1432" t="b">
        <v>0</v>
      </c>
      <c r="AW1432" t="b">
        <v>0</v>
      </c>
      <c r="AX1432" s="241"/>
      <c r="AY1432" s="241"/>
      <c r="AZ1432" s="234"/>
      <c r="BA1432" s="234"/>
      <c r="BB1432" s="234"/>
      <c r="BC1432" t="b">
        <v>1</v>
      </c>
      <c r="BD1432" s="234" t="s">
        <v>7008</v>
      </c>
      <c r="BE1432" s="234" t="s">
        <v>7009</v>
      </c>
      <c r="BF1432" s="234" t="s">
        <v>6972</v>
      </c>
      <c r="BG1432" s="234" t="s">
        <v>7028</v>
      </c>
      <c r="BH1432" s="234" t="s">
        <v>55</v>
      </c>
      <c r="BI1432" s="243">
        <v>44573.408541666664</v>
      </c>
      <c r="BJ1432" s="234" t="s">
        <v>442</v>
      </c>
      <c r="BK1432" s="234" t="s">
        <v>451</v>
      </c>
      <c r="BL1432" s="234" t="s">
        <v>451</v>
      </c>
      <c r="BM1432" s="234" t="s">
        <v>451</v>
      </c>
      <c r="BN1432" s="241"/>
      <c r="BO1432" t="b">
        <v>0</v>
      </c>
      <c r="BP1432" t="b">
        <v>0</v>
      </c>
      <c r="BQ1432" t="b">
        <v>0</v>
      </c>
      <c r="BR1432" s="241"/>
      <c r="BS1432" s="241"/>
      <c r="BT1432" s="234" t="s">
        <v>7047</v>
      </c>
      <c r="BU1432" t="b">
        <v>0</v>
      </c>
      <c r="BV1432" s="103"/>
      <c r="BW1432" s="235" t="s">
        <v>15616</v>
      </c>
      <c r="BX1432" s="234" t="s">
        <v>15615</v>
      </c>
      <c r="BY1432" s="234" t="s">
        <v>56</v>
      </c>
      <c r="BZ1432" s="234" t="s">
        <v>7014</v>
      </c>
    </row>
    <row r="1433" spans="1:78" x14ac:dyDescent="0.25">
      <c r="A1433" s="5">
        <v>763</v>
      </c>
      <c r="B1433" s="234" t="s">
        <v>15617</v>
      </c>
      <c r="C1433" s="234" t="s">
        <v>15618</v>
      </c>
      <c r="D1433" s="234" t="s">
        <v>7728</v>
      </c>
      <c r="E1433" s="234" t="s">
        <v>11739</v>
      </c>
      <c r="F1433" s="234" t="s">
        <v>2991</v>
      </c>
      <c r="G1433" s="234" t="s">
        <v>7017</v>
      </c>
      <c r="H1433" s="234" t="s">
        <v>7856</v>
      </c>
      <c r="I1433" s="242"/>
      <c r="J1433" s="242">
        <v>44126</v>
      </c>
      <c r="K1433" s="234" t="s">
        <v>7430</v>
      </c>
      <c r="L1433" s="242">
        <v>44133</v>
      </c>
      <c r="M1433" s="234" t="s">
        <v>6996</v>
      </c>
      <c r="N1433" s="234" t="s">
        <v>7731</v>
      </c>
      <c r="O1433" s="234" t="s">
        <v>7205</v>
      </c>
      <c r="P1433" s="234" t="s">
        <v>6999</v>
      </c>
      <c r="Q1433" s="234"/>
      <c r="R1433" s="234" t="s">
        <v>451</v>
      </c>
      <c r="S1433" t="b">
        <v>0</v>
      </c>
      <c r="T1433" s="242"/>
      <c r="U1433" s="103">
        <v>0</v>
      </c>
      <c r="V1433" s="234" t="s">
        <v>272</v>
      </c>
      <c r="W1433" s="103">
        <v>0</v>
      </c>
      <c r="X1433" s="234" t="s">
        <v>272</v>
      </c>
      <c r="Y1433" s="242"/>
      <c r="Z1433" s="242"/>
      <c r="AA1433" s="103"/>
      <c r="AB1433" s="234" t="s">
        <v>7733</v>
      </c>
      <c r="AC1433" s="243">
        <v>44253.453773148147</v>
      </c>
      <c r="AD1433" s="234" t="s">
        <v>12763</v>
      </c>
      <c r="AE1433" s="235" t="s">
        <v>15619</v>
      </c>
      <c r="AF1433" s="237"/>
      <c r="AG1433" s="234" t="s">
        <v>482</v>
      </c>
      <c r="AH1433" s="241"/>
      <c r="AI1433" t="b">
        <v>1</v>
      </c>
      <c r="AJ1433" t="b">
        <v>0</v>
      </c>
      <c r="AK1433" s="234"/>
      <c r="AL1433" s="103"/>
      <c r="AM1433" t="b">
        <v>0</v>
      </c>
      <c r="AN1433" s="234"/>
      <c r="AO1433" s="103"/>
      <c r="AP1433" s="241"/>
      <c r="AQ1433" s="241"/>
      <c r="AR1433" s="241"/>
      <c r="AS1433" s="241"/>
      <c r="AT1433" s="234" t="s">
        <v>7005</v>
      </c>
      <c r="AU1433" s="234" t="s">
        <v>7085</v>
      </c>
      <c r="AV1433" t="b">
        <v>0</v>
      </c>
      <c r="AW1433" t="b">
        <v>0</v>
      </c>
      <c r="AX1433" s="241"/>
      <c r="AY1433" s="241"/>
      <c r="AZ1433" s="234"/>
      <c r="BA1433" s="234"/>
      <c r="BB1433" s="234"/>
      <c r="BC1433" t="b">
        <v>0</v>
      </c>
      <c r="BD1433" s="234" t="s">
        <v>7008</v>
      </c>
      <c r="BE1433" s="234" t="s">
        <v>7026</v>
      </c>
      <c r="BF1433" s="234" t="s">
        <v>7027</v>
      </c>
      <c r="BG1433" s="234" t="s">
        <v>7028</v>
      </c>
      <c r="BH1433" s="234" t="s">
        <v>55</v>
      </c>
      <c r="BI1433" s="243">
        <v>44573.408541666664</v>
      </c>
      <c r="BJ1433" s="234" t="s">
        <v>442</v>
      </c>
      <c r="BK1433" s="234" t="s">
        <v>451</v>
      </c>
      <c r="BL1433" s="234" t="s">
        <v>451</v>
      </c>
      <c r="BM1433" s="234" t="s">
        <v>451</v>
      </c>
      <c r="BN1433" s="241"/>
      <c r="BO1433" t="b">
        <v>0</v>
      </c>
      <c r="BP1433" t="b">
        <v>0</v>
      </c>
      <c r="BQ1433" t="b">
        <v>0</v>
      </c>
      <c r="BR1433" s="241"/>
      <c r="BS1433" s="241"/>
      <c r="BT1433" s="234" t="s">
        <v>7012</v>
      </c>
      <c r="BU1433" t="b">
        <v>0</v>
      </c>
      <c r="BV1433" s="103"/>
      <c r="BW1433" s="235" t="s">
        <v>15620</v>
      </c>
      <c r="BX1433" s="234" t="s">
        <v>15619</v>
      </c>
      <c r="BY1433" s="234" t="s">
        <v>56</v>
      </c>
      <c r="BZ1433" s="234" t="s">
        <v>7014</v>
      </c>
    </row>
    <row r="1434" spans="1:78" x14ac:dyDescent="0.25">
      <c r="A1434" s="5">
        <v>762</v>
      </c>
      <c r="B1434" s="234" t="s">
        <v>15621</v>
      </c>
      <c r="C1434" s="234" t="s">
        <v>15622</v>
      </c>
      <c r="D1434" s="234"/>
      <c r="E1434" s="234" t="s">
        <v>15623</v>
      </c>
      <c r="F1434" s="234" t="s">
        <v>2991</v>
      </c>
      <c r="G1434" s="234" t="s">
        <v>6995</v>
      </c>
      <c r="H1434" s="234" t="s">
        <v>6994</v>
      </c>
      <c r="I1434" s="242"/>
      <c r="J1434" s="242">
        <v>44124</v>
      </c>
      <c r="K1434" s="234" t="s">
        <v>7430</v>
      </c>
      <c r="L1434" s="242">
        <v>44144</v>
      </c>
      <c r="M1434" s="234" t="s">
        <v>6996</v>
      </c>
      <c r="N1434" s="234" t="s">
        <v>7430</v>
      </c>
      <c r="O1434" s="234" t="s">
        <v>15624</v>
      </c>
      <c r="P1434" s="234" t="s">
        <v>6999</v>
      </c>
      <c r="Q1434" s="234"/>
      <c r="R1434" s="234" t="s">
        <v>451</v>
      </c>
      <c r="S1434" t="b">
        <v>0</v>
      </c>
      <c r="T1434" s="242"/>
      <c r="U1434" s="103">
        <v>214</v>
      </c>
      <c r="V1434" s="234" t="s">
        <v>272</v>
      </c>
      <c r="W1434" s="103">
        <v>850</v>
      </c>
      <c r="X1434" s="234" t="s">
        <v>272</v>
      </c>
      <c r="Y1434" s="242"/>
      <c r="Z1434" s="242"/>
      <c r="AA1434" s="103"/>
      <c r="AB1434" s="234"/>
      <c r="AC1434" s="243">
        <v>44253.453750000001</v>
      </c>
      <c r="AD1434" s="234" t="s">
        <v>12763</v>
      </c>
      <c r="AE1434" s="235" t="s">
        <v>15625</v>
      </c>
      <c r="AF1434" s="237"/>
      <c r="AG1434" s="234" t="s">
        <v>482</v>
      </c>
      <c r="AH1434" s="241"/>
      <c r="AI1434" t="b">
        <v>1</v>
      </c>
      <c r="AJ1434" t="b">
        <v>0</v>
      </c>
      <c r="AK1434" s="234"/>
      <c r="AL1434" s="103"/>
      <c r="AM1434" t="b">
        <v>0</v>
      </c>
      <c r="AN1434" s="234"/>
      <c r="AO1434" s="103"/>
      <c r="AP1434" s="241"/>
      <c r="AQ1434" s="241"/>
      <c r="AR1434" s="241"/>
      <c r="AS1434" s="241"/>
      <c r="AT1434" s="234"/>
      <c r="AU1434" s="234" t="s">
        <v>7085</v>
      </c>
      <c r="AV1434" t="b">
        <v>0</v>
      </c>
      <c r="AW1434" t="b">
        <v>0</v>
      </c>
      <c r="AX1434" s="241"/>
      <c r="AY1434" s="241"/>
      <c r="AZ1434" s="234"/>
      <c r="BA1434" s="234"/>
      <c r="BB1434" s="234"/>
      <c r="BC1434" t="b">
        <v>1</v>
      </c>
      <c r="BD1434" s="234" t="s">
        <v>7008</v>
      </c>
      <c r="BE1434" s="234" t="s">
        <v>7009</v>
      </c>
      <c r="BF1434" s="234" t="s">
        <v>6972</v>
      </c>
      <c r="BG1434" s="234" t="s">
        <v>7028</v>
      </c>
      <c r="BH1434" s="234" t="s">
        <v>55</v>
      </c>
      <c r="BI1434" s="243">
        <v>44573.408541666664</v>
      </c>
      <c r="BJ1434" s="234" t="s">
        <v>442</v>
      </c>
      <c r="BK1434" s="234" t="s">
        <v>451</v>
      </c>
      <c r="BL1434" s="234" t="s">
        <v>451</v>
      </c>
      <c r="BM1434" s="234" t="s">
        <v>451</v>
      </c>
      <c r="BN1434" s="241"/>
      <c r="BO1434" t="b">
        <v>0</v>
      </c>
      <c r="BP1434" t="b">
        <v>0</v>
      </c>
      <c r="BQ1434" t="b">
        <v>0</v>
      </c>
      <c r="BR1434" s="241"/>
      <c r="BS1434" s="241"/>
      <c r="BT1434" s="234" t="s">
        <v>7047</v>
      </c>
      <c r="BU1434" t="b">
        <v>0</v>
      </c>
      <c r="BV1434" s="103"/>
      <c r="BW1434" s="235" t="s">
        <v>15626</v>
      </c>
      <c r="BX1434" s="234" t="s">
        <v>15625</v>
      </c>
      <c r="BY1434" s="234" t="s">
        <v>56</v>
      </c>
      <c r="BZ1434" s="234" t="s">
        <v>7014</v>
      </c>
    </row>
    <row r="1435" spans="1:78" x14ac:dyDescent="0.25">
      <c r="A1435" s="5">
        <v>761</v>
      </c>
      <c r="B1435" s="234" t="s">
        <v>15627</v>
      </c>
      <c r="C1435" s="234" t="s">
        <v>15628</v>
      </c>
      <c r="D1435" s="234"/>
      <c r="E1435" s="234" t="s">
        <v>15629</v>
      </c>
      <c r="F1435" s="234" t="s">
        <v>6993</v>
      </c>
      <c r="G1435" s="234" t="s">
        <v>6995</v>
      </c>
      <c r="H1435" s="234" t="s">
        <v>6994</v>
      </c>
      <c r="I1435" s="242"/>
      <c r="J1435" s="242">
        <v>44126</v>
      </c>
      <c r="K1435" s="234" t="s">
        <v>7430</v>
      </c>
      <c r="L1435" s="242">
        <v>44141</v>
      </c>
      <c r="M1435" s="234" t="s">
        <v>7035</v>
      </c>
      <c r="N1435" s="234" t="s">
        <v>7430</v>
      </c>
      <c r="O1435" s="234" t="s">
        <v>15630</v>
      </c>
      <c r="P1435" s="234" t="s">
        <v>6999</v>
      </c>
      <c r="Q1435" s="234"/>
      <c r="R1435" s="234" t="s">
        <v>451</v>
      </c>
      <c r="S1435" t="b">
        <v>0</v>
      </c>
      <c r="T1435" s="242"/>
      <c r="U1435" s="103">
        <v>25</v>
      </c>
      <c r="V1435" s="234" t="s">
        <v>272</v>
      </c>
      <c r="W1435" s="103">
        <v>125</v>
      </c>
      <c r="X1435" s="234" t="s">
        <v>272</v>
      </c>
      <c r="Y1435" s="242"/>
      <c r="Z1435" s="242"/>
      <c r="AA1435" s="103"/>
      <c r="AB1435" s="234"/>
      <c r="AC1435" s="243">
        <v>44253.453738425924</v>
      </c>
      <c r="AD1435" s="234" t="s">
        <v>12763</v>
      </c>
      <c r="AE1435" s="235" t="s">
        <v>15631</v>
      </c>
      <c r="AF1435" s="237"/>
      <c r="AG1435" s="234" t="s">
        <v>482</v>
      </c>
      <c r="AH1435" s="241"/>
      <c r="AI1435" t="b">
        <v>1</v>
      </c>
      <c r="AJ1435" t="b">
        <v>0</v>
      </c>
      <c r="AK1435" s="234"/>
      <c r="AL1435" s="103"/>
      <c r="AM1435" t="b">
        <v>0</v>
      </c>
      <c r="AN1435" s="234"/>
      <c r="AO1435" s="103"/>
      <c r="AP1435" s="241"/>
      <c r="AQ1435" s="241"/>
      <c r="AR1435" s="241"/>
      <c r="AS1435" s="241"/>
      <c r="AT1435" s="234"/>
      <c r="AU1435" s="234" t="s">
        <v>7085</v>
      </c>
      <c r="AV1435" t="b">
        <v>0</v>
      </c>
      <c r="AW1435" t="b">
        <v>0</v>
      </c>
      <c r="AX1435" s="241"/>
      <c r="AY1435" s="241"/>
      <c r="AZ1435" s="234"/>
      <c r="BA1435" s="234"/>
      <c r="BB1435" s="234"/>
      <c r="BC1435" t="b">
        <v>1</v>
      </c>
      <c r="BD1435" s="234" t="s">
        <v>7044</v>
      </c>
      <c r="BE1435" s="234" t="s">
        <v>7009</v>
      </c>
      <c r="BF1435" s="234" t="s">
        <v>6972</v>
      </c>
      <c r="BG1435" s="234" t="s">
        <v>7028</v>
      </c>
      <c r="BH1435" s="234" t="s">
        <v>55</v>
      </c>
      <c r="BI1435" s="243">
        <v>44573.408530092594</v>
      </c>
      <c r="BJ1435" s="234" t="s">
        <v>442</v>
      </c>
      <c r="BK1435" s="234" t="s">
        <v>451</v>
      </c>
      <c r="BL1435" s="234" t="s">
        <v>451</v>
      </c>
      <c r="BM1435" s="234" t="s">
        <v>451</v>
      </c>
      <c r="BN1435" s="241"/>
      <c r="BO1435" t="b">
        <v>0</v>
      </c>
      <c r="BP1435" t="b">
        <v>0</v>
      </c>
      <c r="BQ1435" t="b">
        <v>0</v>
      </c>
      <c r="BR1435" s="241"/>
      <c r="BS1435" s="241"/>
      <c r="BT1435" s="234" t="s">
        <v>7047</v>
      </c>
      <c r="BU1435" t="b">
        <v>0</v>
      </c>
      <c r="BV1435" s="103"/>
      <c r="BW1435" s="235" t="s">
        <v>15632</v>
      </c>
      <c r="BX1435" s="234" t="s">
        <v>15631</v>
      </c>
      <c r="BY1435" s="234" t="s">
        <v>56</v>
      </c>
      <c r="BZ1435" s="234" t="s">
        <v>7014</v>
      </c>
    </row>
    <row r="1436" spans="1:78" x14ac:dyDescent="0.25">
      <c r="A1436" s="5">
        <v>760</v>
      </c>
      <c r="B1436" s="234" t="s">
        <v>15633</v>
      </c>
      <c r="C1436" s="234" t="s">
        <v>15634</v>
      </c>
      <c r="D1436" s="234"/>
      <c r="E1436" s="234" t="s">
        <v>13493</v>
      </c>
      <c r="F1436" s="234" t="s">
        <v>7156</v>
      </c>
      <c r="G1436" s="234" t="s">
        <v>7856</v>
      </c>
      <c r="H1436" s="234" t="s">
        <v>7018</v>
      </c>
      <c r="I1436" s="242"/>
      <c r="J1436" s="242">
        <v>44126</v>
      </c>
      <c r="K1436" s="234" t="s">
        <v>7430</v>
      </c>
      <c r="L1436" s="242">
        <v>44126</v>
      </c>
      <c r="M1436" s="234" t="s">
        <v>8885</v>
      </c>
      <c r="N1436" s="234" t="s">
        <v>7430</v>
      </c>
      <c r="O1436" s="234" t="s">
        <v>11699</v>
      </c>
      <c r="P1436" s="234" t="s">
        <v>6999</v>
      </c>
      <c r="Q1436" s="234"/>
      <c r="R1436" s="234" t="s">
        <v>451</v>
      </c>
      <c r="S1436" t="b">
        <v>0</v>
      </c>
      <c r="T1436" s="242"/>
      <c r="U1436" s="103">
        <v>5</v>
      </c>
      <c r="V1436" s="234" t="s">
        <v>272</v>
      </c>
      <c r="W1436" s="103">
        <v>5</v>
      </c>
      <c r="X1436" s="234" t="s">
        <v>272</v>
      </c>
      <c r="Y1436" s="242"/>
      <c r="Z1436" s="242"/>
      <c r="AA1436" s="103"/>
      <c r="AB1436" s="234"/>
      <c r="AC1436" s="243">
        <v>44253.453715277778</v>
      </c>
      <c r="AD1436" s="234" t="s">
        <v>12763</v>
      </c>
      <c r="AE1436" s="235" t="s">
        <v>15635</v>
      </c>
      <c r="AF1436" s="237"/>
      <c r="AG1436" s="234" t="s">
        <v>482</v>
      </c>
      <c r="AH1436" s="241"/>
      <c r="AI1436" t="b">
        <v>1</v>
      </c>
      <c r="AJ1436" t="b">
        <v>0</v>
      </c>
      <c r="AK1436" s="234"/>
      <c r="AL1436" s="103"/>
      <c r="AM1436" t="b">
        <v>0</v>
      </c>
      <c r="AN1436" s="234"/>
      <c r="AO1436" s="103"/>
      <c r="AP1436" s="241"/>
      <c r="AQ1436" s="241"/>
      <c r="AR1436" s="241"/>
      <c r="AS1436" s="241"/>
      <c r="AT1436" s="234"/>
      <c r="AU1436" s="234" t="s">
        <v>7085</v>
      </c>
      <c r="AV1436" t="b">
        <v>0</v>
      </c>
      <c r="AW1436" t="b">
        <v>0</v>
      </c>
      <c r="AX1436" s="241"/>
      <c r="AY1436" s="241"/>
      <c r="AZ1436" s="234"/>
      <c r="BA1436" s="234"/>
      <c r="BB1436" s="234"/>
      <c r="BC1436" t="b">
        <v>1</v>
      </c>
      <c r="BD1436" s="234" t="s">
        <v>8890</v>
      </c>
      <c r="BE1436" s="234" t="s">
        <v>7026</v>
      </c>
      <c r="BF1436" s="234" t="s">
        <v>7027</v>
      </c>
      <c r="BG1436" s="234" t="s">
        <v>7010</v>
      </c>
      <c r="BH1436" s="234" t="s">
        <v>55</v>
      </c>
      <c r="BI1436" s="243">
        <v>44573.408530092594</v>
      </c>
      <c r="BJ1436" s="234" t="s">
        <v>442</v>
      </c>
      <c r="BK1436" s="234" t="s">
        <v>451</v>
      </c>
      <c r="BL1436" s="234" t="s">
        <v>451</v>
      </c>
      <c r="BM1436" s="234" t="s">
        <v>451</v>
      </c>
      <c r="BN1436" s="241"/>
      <c r="BO1436" t="b">
        <v>0</v>
      </c>
      <c r="BP1436" t="b">
        <v>0</v>
      </c>
      <c r="BQ1436" t="b">
        <v>0</v>
      </c>
      <c r="BR1436" s="241"/>
      <c r="BS1436" s="241"/>
      <c r="BT1436" s="234" t="s">
        <v>7012</v>
      </c>
      <c r="BU1436" t="b">
        <v>0</v>
      </c>
      <c r="BV1436" s="103"/>
      <c r="BW1436" s="235" t="s">
        <v>15636</v>
      </c>
      <c r="BX1436" s="234" t="s">
        <v>15635</v>
      </c>
      <c r="BY1436" s="234" t="s">
        <v>56</v>
      </c>
      <c r="BZ1436" s="234" t="s">
        <v>7014</v>
      </c>
    </row>
    <row r="1437" spans="1:78" x14ac:dyDescent="0.25">
      <c r="A1437" s="5">
        <v>759</v>
      </c>
      <c r="B1437" s="234" t="s">
        <v>15637</v>
      </c>
      <c r="C1437" s="234" t="s">
        <v>15638</v>
      </c>
      <c r="D1437" s="234"/>
      <c r="E1437" s="234" t="s">
        <v>14046</v>
      </c>
      <c r="F1437" s="234" t="s">
        <v>7156</v>
      </c>
      <c r="G1437" s="234" t="s">
        <v>7856</v>
      </c>
      <c r="H1437" s="234" t="s">
        <v>7018</v>
      </c>
      <c r="I1437" s="242"/>
      <c r="J1437" s="242">
        <v>44126</v>
      </c>
      <c r="K1437" s="234" t="s">
        <v>7430</v>
      </c>
      <c r="L1437" s="242">
        <v>44126</v>
      </c>
      <c r="M1437" s="234" t="s">
        <v>7159</v>
      </c>
      <c r="N1437" s="234" t="s">
        <v>7430</v>
      </c>
      <c r="O1437" s="234" t="s">
        <v>11763</v>
      </c>
      <c r="P1437" s="234" t="s">
        <v>6999</v>
      </c>
      <c r="Q1437" s="234"/>
      <c r="R1437" s="234" t="s">
        <v>451</v>
      </c>
      <c r="S1437" t="b">
        <v>0</v>
      </c>
      <c r="T1437" s="242"/>
      <c r="U1437" s="103">
        <v>4</v>
      </c>
      <c r="V1437" s="234" t="s">
        <v>272</v>
      </c>
      <c r="W1437" s="103">
        <v>4</v>
      </c>
      <c r="X1437" s="234" t="s">
        <v>272</v>
      </c>
      <c r="Y1437" s="242"/>
      <c r="Z1437" s="242"/>
      <c r="AA1437" s="103"/>
      <c r="AB1437" s="234"/>
      <c r="AC1437" s="243">
        <v>44253.453680555554</v>
      </c>
      <c r="AD1437" s="234" t="s">
        <v>12763</v>
      </c>
      <c r="AE1437" s="235" t="s">
        <v>15639</v>
      </c>
      <c r="AF1437" s="237"/>
      <c r="AG1437" s="234" t="s">
        <v>482</v>
      </c>
      <c r="AH1437" s="241"/>
      <c r="AI1437" t="b">
        <v>1</v>
      </c>
      <c r="AJ1437" t="b">
        <v>0</v>
      </c>
      <c r="AK1437" s="234"/>
      <c r="AL1437" s="103"/>
      <c r="AM1437" t="b">
        <v>0</v>
      </c>
      <c r="AN1437" s="234"/>
      <c r="AO1437" s="103"/>
      <c r="AP1437" s="241"/>
      <c r="AQ1437" s="241"/>
      <c r="AR1437" s="241"/>
      <c r="AS1437" s="241"/>
      <c r="AT1437" s="234"/>
      <c r="AU1437" s="234" t="s">
        <v>7085</v>
      </c>
      <c r="AV1437" t="b">
        <v>0</v>
      </c>
      <c r="AW1437" t="b">
        <v>0</v>
      </c>
      <c r="AX1437" s="241"/>
      <c r="AY1437" s="241"/>
      <c r="AZ1437" s="234"/>
      <c r="BA1437" s="234"/>
      <c r="BB1437" s="234"/>
      <c r="BC1437" t="b">
        <v>1</v>
      </c>
      <c r="BD1437" s="234" t="s">
        <v>7170</v>
      </c>
      <c r="BE1437" s="234" t="s">
        <v>7026</v>
      </c>
      <c r="BF1437" s="234" t="s">
        <v>7027</v>
      </c>
      <c r="BG1437" s="234" t="s">
        <v>7010</v>
      </c>
      <c r="BH1437" s="234" t="s">
        <v>55</v>
      </c>
      <c r="BI1437" s="243">
        <v>44573.408530092594</v>
      </c>
      <c r="BJ1437" s="234" t="s">
        <v>442</v>
      </c>
      <c r="BK1437" s="234" t="s">
        <v>451</v>
      </c>
      <c r="BL1437" s="234" t="s">
        <v>451</v>
      </c>
      <c r="BM1437" s="234" t="s">
        <v>451</v>
      </c>
      <c r="BN1437" s="241"/>
      <c r="BO1437" t="b">
        <v>0</v>
      </c>
      <c r="BP1437" t="b">
        <v>0</v>
      </c>
      <c r="BQ1437" t="b">
        <v>0</v>
      </c>
      <c r="BR1437" s="241"/>
      <c r="BS1437" s="241"/>
      <c r="BT1437" s="234" t="s">
        <v>7012</v>
      </c>
      <c r="BU1437" t="b">
        <v>0</v>
      </c>
      <c r="BV1437" s="103"/>
      <c r="BW1437" s="235" t="s">
        <v>15640</v>
      </c>
      <c r="BX1437" s="234" t="s">
        <v>15639</v>
      </c>
      <c r="BY1437" s="234" t="s">
        <v>56</v>
      </c>
      <c r="BZ1437" s="234" t="s">
        <v>7014</v>
      </c>
    </row>
    <row r="1438" spans="1:78" x14ac:dyDescent="0.25">
      <c r="A1438" s="5">
        <v>758</v>
      </c>
      <c r="B1438" s="234" t="s">
        <v>15641</v>
      </c>
      <c r="C1438" s="234" t="s">
        <v>15642</v>
      </c>
      <c r="D1438" s="234" t="s">
        <v>9165</v>
      </c>
      <c r="E1438" s="234" t="s">
        <v>9165</v>
      </c>
      <c r="F1438" s="234" t="s">
        <v>6993</v>
      </c>
      <c r="G1438" s="234" t="s">
        <v>11209</v>
      </c>
      <c r="H1438" s="234" t="s">
        <v>7856</v>
      </c>
      <c r="I1438" s="242"/>
      <c r="J1438" s="242">
        <v>44124</v>
      </c>
      <c r="K1438" s="234" t="s">
        <v>7430</v>
      </c>
      <c r="L1438" s="242">
        <v>44126</v>
      </c>
      <c r="M1438" s="234" t="s">
        <v>6996</v>
      </c>
      <c r="N1438" s="234" t="s">
        <v>9167</v>
      </c>
      <c r="O1438" s="234" t="s">
        <v>9168</v>
      </c>
      <c r="P1438" s="234" t="s">
        <v>6999</v>
      </c>
      <c r="Q1438" s="234"/>
      <c r="R1438" s="234" t="s">
        <v>451</v>
      </c>
      <c r="S1438" t="b">
        <v>0</v>
      </c>
      <c r="T1438" s="242"/>
      <c r="U1438" s="103">
        <v>1</v>
      </c>
      <c r="V1438" s="234" t="s">
        <v>272</v>
      </c>
      <c r="W1438" s="103">
        <v>1</v>
      </c>
      <c r="X1438" s="234" t="s">
        <v>272</v>
      </c>
      <c r="Y1438" s="242"/>
      <c r="Z1438" s="242"/>
      <c r="AA1438" s="103"/>
      <c r="AB1438" s="234" t="s">
        <v>9169</v>
      </c>
      <c r="AC1438" s="243">
        <v>44253.453634259262</v>
      </c>
      <c r="AD1438" s="234" t="s">
        <v>12763</v>
      </c>
      <c r="AE1438" s="235" t="s">
        <v>15643</v>
      </c>
      <c r="AF1438" s="237"/>
      <c r="AG1438" s="234" t="s">
        <v>482</v>
      </c>
      <c r="AH1438" s="241"/>
      <c r="AI1438" t="b">
        <v>1</v>
      </c>
      <c r="AJ1438" t="b">
        <v>0</v>
      </c>
      <c r="AK1438" s="234"/>
      <c r="AL1438" s="103"/>
      <c r="AM1438" t="b">
        <v>0</v>
      </c>
      <c r="AN1438" s="234"/>
      <c r="AO1438" s="103"/>
      <c r="AP1438" s="241"/>
      <c r="AQ1438" s="241"/>
      <c r="AR1438" s="241"/>
      <c r="AS1438" s="241"/>
      <c r="AT1438" s="234"/>
      <c r="AU1438" s="234" t="s">
        <v>7085</v>
      </c>
      <c r="AV1438" t="b">
        <v>0</v>
      </c>
      <c r="AW1438" t="b">
        <v>0</v>
      </c>
      <c r="AX1438" s="241"/>
      <c r="AY1438" s="241"/>
      <c r="AZ1438" s="234"/>
      <c r="BA1438" s="234"/>
      <c r="BB1438" s="234"/>
      <c r="BC1438" t="b">
        <v>0</v>
      </c>
      <c r="BD1438" s="234" t="s">
        <v>7008</v>
      </c>
      <c r="BE1438" s="234" t="s">
        <v>7026</v>
      </c>
      <c r="BF1438" s="234" t="s">
        <v>7027</v>
      </c>
      <c r="BG1438" s="234" t="s">
        <v>8373</v>
      </c>
      <c r="BH1438" s="234" t="s">
        <v>55</v>
      </c>
      <c r="BI1438" s="243">
        <v>44573.408518518518</v>
      </c>
      <c r="BJ1438" s="234" t="s">
        <v>442</v>
      </c>
      <c r="BK1438" s="234" t="s">
        <v>451</v>
      </c>
      <c r="BL1438" s="234" t="s">
        <v>451</v>
      </c>
      <c r="BM1438" s="234" t="s">
        <v>451</v>
      </c>
      <c r="BN1438" s="241"/>
      <c r="BO1438" t="b">
        <v>0</v>
      </c>
      <c r="BP1438" t="b">
        <v>0</v>
      </c>
      <c r="BQ1438" t="b">
        <v>0</v>
      </c>
      <c r="BR1438" s="241"/>
      <c r="BS1438" s="241"/>
      <c r="BT1438" s="234" t="s">
        <v>7012</v>
      </c>
      <c r="BU1438" t="b">
        <v>0</v>
      </c>
      <c r="BV1438" s="103"/>
      <c r="BW1438" s="235" t="s">
        <v>15644</v>
      </c>
      <c r="BX1438" s="234" t="s">
        <v>15643</v>
      </c>
      <c r="BY1438" s="234" t="s">
        <v>56</v>
      </c>
      <c r="BZ1438" s="234" t="s">
        <v>7014</v>
      </c>
    </row>
    <row r="1439" spans="1:78" x14ac:dyDescent="0.25">
      <c r="A1439" s="5">
        <v>757</v>
      </c>
      <c r="B1439" s="234" t="s">
        <v>15645</v>
      </c>
      <c r="C1439" s="234" t="s">
        <v>15646</v>
      </c>
      <c r="D1439" s="234" t="s">
        <v>9165</v>
      </c>
      <c r="E1439" s="234" t="s">
        <v>13466</v>
      </c>
      <c r="F1439" s="234" t="s">
        <v>7156</v>
      </c>
      <c r="G1439" s="234" t="s">
        <v>7017</v>
      </c>
      <c r="H1439" s="234" t="s">
        <v>7856</v>
      </c>
      <c r="I1439" s="242"/>
      <c r="J1439" s="242">
        <v>44126</v>
      </c>
      <c r="K1439" s="234" t="s">
        <v>7430</v>
      </c>
      <c r="L1439" s="242">
        <v>44133</v>
      </c>
      <c r="M1439" s="234" t="s">
        <v>6996</v>
      </c>
      <c r="N1439" s="234" t="s">
        <v>9167</v>
      </c>
      <c r="O1439" s="234" t="s">
        <v>9168</v>
      </c>
      <c r="P1439" s="234" t="s">
        <v>6999</v>
      </c>
      <c r="Q1439" s="234"/>
      <c r="R1439" s="234" t="s">
        <v>451</v>
      </c>
      <c r="S1439" t="b">
        <v>0</v>
      </c>
      <c r="T1439" s="242"/>
      <c r="U1439" s="103">
        <v>0</v>
      </c>
      <c r="V1439" s="234" t="s">
        <v>272</v>
      </c>
      <c r="W1439" s="103">
        <v>0</v>
      </c>
      <c r="X1439" s="234" t="s">
        <v>272</v>
      </c>
      <c r="Y1439" s="242"/>
      <c r="Z1439" s="242"/>
      <c r="AA1439" s="103"/>
      <c r="AB1439" s="234" t="s">
        <v>9169</v>
      </c>
      <c r="AC1439" s="243">
        <v>44253.453611111108</v>
      </c>
      <c r="AD1439" s="234" t="s">
        <v>12763</v>
      </c>
      <c r="AE1439" s="235" t="s">
        <v>15647</v>
      </c>
      <c r="AF1439" s="237"/>
      <c r="AG1439" s="234" t="s">
        <v>482</v>
      </c>
      <c r="AH1439" s="241"/>
      <c r="AI1439" t="b">
        <v>1</v>
      </c>
      <c r="AJ1439" t="b">
        <v>0</v>
      </c>
      <c r="AK1439" s="234"/>
      <c r="AL1439" s="103"/>
      <c r="AM1439" t="b">
        <v>0</v>
      </c>
      <c r="AN1439" s="234"/>
      <c r="AO1439" s="103"/>
      <c r="AP1439" s="241"/>
      <c r="AQ1439" s="241"/>
      <c r="AR1439" s="241"/>
      <c r="AS1439" s="241"/>
      <c r="AT1439" s="234" t="s">
        <v>7005</v>
      </c>
      <c r="AU1439" s="234" t="s">
        <v>7085</v>
      </c>
      <c r="AV1439" t="b">
        <v>0</v>
      </c>
      <c r="AW1439" t="b">
        <v>0</v>
      </c>
      <c r="AX1439" s="241"/>
      <c r="AY1439" s="241"/>
      <c r="AZ1439" s="234"/>
      <c r="BA1439" s="234"/>
      <c r="BB1439" s="234"/>
      <c r="BC1439" t="b">
        <v>0</v>
      </c>
      <c r="BD1439" s="234" t="s">
        <v>7008</v>
      </c>
      <c r="BE1439" s="234" t="s">
        <v>7026</v>
      </c>
      <c r="BF1439" s="234" t="s">
        <v>7027</v>
      </c>
      <c r="BG1439" s="234" t="s">
        <v>7028</v>
      </c>
      <c r="BH1439" s="234" t="s">
        <v>55</v>
      </c>
      <c r="BI1439" s="243">
        <v>44573.408518518518</v>
      </c>
      <c r="BJ1439" s="234" t="s">
        <v>442</v>
      </c>
      <c r="BK1439" s="234" t="s">
        <v>451</v>
      </c>
      <c r="BL1439" s="234" t="s">
        <v>451</v>
      </c>
      <c r="BM1439" s="234" t="s">
        <v>451</v>
      </c>
      <c r="BN1439" s="241"/>
      <c r="BO1439" t="b">
        <v>0</v>
      </c>
      <c r="BP1439" t="b">
        <v>0</v>
      </c>
      <c r="BQ1439" t="b">
        <v>0</v>
      </c>
      <c r="BR1439" s="241"/>
      <c r="BS1439" s="241"/>
      <c r="BT1439" s="234" t="s">
        <v>7012</v>
      </c>
      <c r="BU1439" t="b">
        <v>0</v>
      </c>
      <c r="BV1439" s="103"/>
      <c r="BW1439" s="235" t="s">
        <v>15648</v>
      </c>
      <c r="BX1439" s="234" t="s">
        <v>15647</v>
      </c>
      <c r="BY1439" s="234" t="s">
        <v>56</v>
      </c>
      <c r="BZ1439" s="234" t="s">
        <v>7014</v>
      </c>
    </row>
    <row r="1440" spans="1:78" x14ac:dyDescent="0.25">
      <c r="A1440" s="5">
        <v>756</v>
      </c>
      <c r="B1440" s="234" t="s">
        <v>15649</v>
      </c>
      <c r="C1440" s="234" t="s">
        <v>15650</v>
      </c>
      <c r="D1440" s="234" t="s">
        <v>12852</v>
      </c>
      <c r="E1440" s="234" t="s">
        <v>14026</v>
      </c>
      <c r="F1440" s="234" t="s">
        <v>7156</v>
      </c>
      <c r="G1440" s="234" t="s">
        <v>7856</v>
      </c>
      <c r="H1440" s="234" t="s">
        <v>7018</v>
      </c>
      <c r="I1440" s="242"/>
      <c r="J1440" s="242">
        <v>44125</v>
      </c>
      <c r="K1440" s="234" t="s">
        <v>7430</v>
      </c>
      <c r="L1440" s="242">
        <v>44126</v>
      </c>
      <c r="M1440" s="234" t="s">
        <v>6996</v>
      </c>
      <c r="N1440" s="234" t="s">
        <v>11657</v>
      </c>
      <c r="O1440" s="234" t="s">
        <v>11658</v>
      </c>
      <c r="P1440" s="234" t="s">
        <v>6999</v>
      </c>
      <c r="Q1440" s="234"/>
      <c r="R1440" s="234" t="s">
        <v>451</v>
      </c>
      <c r="S1440" t="b">
        <v>0</v>
      </c>
      <c r="T1440" s="242"/>
      <c r="U1440" s="103">
        <v>2</v>
      </c>
      <c r="V1440" s="234" t="s">
        <v>272</v>
      </c>
      <c r="W1440" s="103">
        <v>2</v>
      </c>
      <c r="X1440" s="234" t="s">
        <v>272</v>
      </c>
      <c r="Y1440" s="242"/>
      <c r="Z1440" s="242"/>
      <c r="AA1440" s="103"/>
      <c r="AB1440" s="234" t="s">
        <v>12853</v>
      </c>
      <c r="AC1440" s="243">
        <v>44253.453599537039</v>
      </c>
      <c r="AD1440" s="234" t="s">
        <v>12763</v>
      </c>
      <c r="AE1440" s="235" t="s">
        <v>15651</v>
      </c>
      <c r="AF1440" s="237"/>
      <c r="AG1440" s="234" t="s">
        <v>482</v>
      </c>
      <c r="AH1440" s="241"/>
      <c r="AI1440" t="b">
        <v>1</v>
      </c>
      <c r="AJ1440" t="b">
        <v>0</v>
      </c>
      <c r="AK1440" s="234"/>
      <c r="AL1440" s="103"/>
      <c r="AM1440" t="b">
        <v>0</v>
      </c>
      <c r="AN1440" s="234"/>
      <c r="AO1440" s="103"/>
      <c r="AP1440" s="241"/>
      <c r="AQ1440" s="241"/>
      <c r="AR1440" s="241"/>
      <c r="AS1440" s="241"/>
      <c r="AT1440" s="234" t="s">
        <v>7005</v>
      </c>
      <c r="AU1440" s="234" t="s">
        <v>7085</v>
      </c>
      <c r="AV1440" t="b">
        <v>0</v>
      </c>
      <c r="AW1440" t="b">
        <v>0</v>
      </c>
      <c r="AX1440" s="241"/>
      <c r="AY1440" s="241"/>
      <c r="AZ1440" s="234"/>
      <c r="BA1440" s="234"/>
      <c r="BB1440" s="234"/>
      <c r="BC1440" t="b">
        <v>0</v>
      </c>
      <c r="BD1440" s="234" t="s">
        <v>7008</v>
      </c>
      <c r="BE1440" s="234" t="s">
        <v>7026</v>
      </c>
      <c r="BF1440" s="234" t="s">
        <v>7027</v>
      </c>
      <c r="BG1440" s="234" t="s">
        <v>7010</v>
      </c>
      <c r="BH1440" s="234" t="s">
        <v>55</v>
      </c>
      <c r="BI1440" s="243">
        <v>44573.408518518518</v>
      </c>
      <c r="BJ1440" s="234" t="s">
        <v>442</v>
      </c>
      <c r="BK1440" s="234" t="s">
        <v>451</v>
      </c>
      <c r="BL1440" s="234" t="s">
        <v>451</v>
      </c>
      <c r="BM1440" s="234" t="s">
        <v>451</v>
      </c>
      <c r="BN1440" s="241"/>
      <c r="BO1440" t="b">
        <v>0</v>
      </c>
      <c r="BP1440" t="b">
        <v>0</v>
      </c>
      <c r="BQ1440" t="b">
        <v>0</v>
      </c>
      <c r="BR1440" s="241"/>
      <c r="BS1440" s="241"/>
      <c r="BT1440" s="234" t="s">
        <v>7012</v>
      </c>
      <c r="BU1440" t="b">
        <v>0</v>
      </c>
      <c r="BV1440" s="103"/>
      <c r="BW1440" s="235" t="s">
        <v>15652</v>
      </c>
      <c r="BX1440" s="234" t="s">
        <v>15651</v>
      </c>
      <c r="BY1440" s="234" t="s">
        <v>56</v>
      </c>
      <c r="BZ1440" s="234" t="s">
        <v>7014</v>
      </c>
    </row>
    <row r="1441" spans="1:78" x14ac:dyDescent="0.25">
      <c r="A1441" s="5">
        <v>755</v>
      </c>
      <c r="B1441" s="234" t="s">
        <v>15653</v>
      </c>
      <c r="C1441" s="234" t="s">
        <v>15654</v>
      </c>
      <c r="D1441" s="234"/>
      <c r="E1441" s="234" t="s">
        <v>15134</v>
      </c>
      <c r="F1441" s="234" t="s">
        <v>7156</v>
      </c>
      <c r="G1441" s="234" t="s">
        <v>7856</v>
      </c>
      <c r="H1441" s="234" t="s">
        <v>7018</v>
      </c>
      <c r="I1441" s="242"/>
      <c r="J1441" s="242">
        <v>44125</v>
      </c>
      <c r="K1441" s="234" t="s">
        <v>7430</v>
      </c>
      <c r="L1441" s="242">
        <v>44132</v>
      </c>
      <c r="M1441" s="234" t="s">
        <v>6996</v>
      </c>
      <c r="N1441" s="234" t="s">
        <v>7430</v>
      </c>
      <c r="O1441" s="234" t="s">
        <v>15135</v>
      </c>
      <c r="P1441" s="234" t="s">
        <v>6999</v>
      </c>
      <c r="Q1441" s="234"/>
      <c r="R1441" s="234" t="s">
        <v>451</v>
      </c>
      <c r="S1441" t="b">
        <v>0</v>
      </c>
      <c r="T1441" s="242"/>
      <c r="U1441" s="103">
        <v>8</v>
      </c>
      <c r="V1441" s="234" t="s">
        <v>272</v>
      </c>
      <c r="W1441" s="103">
        <v>8</v>
      </c>
      <c r="X1441" s="234" t="s">
        <v>272</v>
      </c>
      <c r="Y1441" s="242"/>
      <c r="Z1441" s="242"/>
      <c r="AA1441" s="103"/>
      <c r="AB1441" s="234"/>
      <c r="AC1441" s="243">
        <v>44253.453576388885</v>
      </c>
      <c r="AD1441" s="234" t="s">
        <v>12763</v>
      </c>
      <c r="AE1441" s="235" t="s">
        <v>15655</v>
      </c>
      <c r="AF1441" s="237"/>
      <c r="AG1441" s="234" t="s">
        <v>482</v>
      </c>
      <c r="AH1441" s="241"/>
      <c r="AI1441" t="b">
        <v>1</v>
      </c>
      <c r="AJ1441" t="b">
        <v>0</v>
      </c>
      <c r="AK1441" s="234"/>
      <c r="AL1441" s="103"/>
      <c r="AM1441" t="b">
        <v>0</v>
      </c>
      <c r="AN1441" s="234"/>
      <c r="AO1441" s="103"/>
      <c r="AP1441" s="241"/>
      <c r="AQ1441" s="241"/>
      <c r="AR1441" s="241"/>
      <c r="AS1441" s="241"/>
      <c r="AT1441" s="234"/>
      <c r="AU1441" s="234" t="s">
        <v>7085</v>
      </c>
      <c r="AV1441" t="b">
        <v>0</v>
      </c>
      <c r="AW1441" t="b">
        <v>0</v>
      </c>
      <c r="AX1441" s="241"/>
      <c r="AY1441" s="241"/>
      <c r="AZ1441" s="234"/>
      <c r="BA1441" s="234"/>
      <c r="BB1441" s="234"/>
      <c r="BC1441" t="b">
        <v>1</v>
      </c>
      <c r="BD1441" s="234" t="s">
        <v>7008</v>
      </c>
      <c r="BE1441" s="234" t="s">
        <v>7026</v>
      </c>
      <c r="BF1441" s="234" t="s">
        <v>6972</v>
      </c>
      <c r="BG1441" s="234" t="s">
        <v>7028</v>
      </c>
      <c r="BH1441" s="234" t="s">
        <v>55</v>
      </c>
      <c r="BI1441" s="243">
        <v>44573.408518518518</v>
      </c>
      <c r="BJ1441" s="234" t="s">
        <v>442</v>
      </c>
      <c r="BK1441" s="234" t="s">
        <v>451</v>
      </c>
      <c r="BL1441" s="234" t="s">
        <v>451</v>
      </c>
      <c r="BM1441" s="234" t="s">
        <v>451</v>
      </c>
      <c r="BN1441" s="241"/>
      <c r="BO1441" t="b">
        <v>0</v>
      </c>
      <c r="BP1441" t="b">
        <v>0</v>
      </c>
      <c r="BQ1441" t="b">
        <v>0</v>
      </c>
      <c r="BR1441" s="241"/>
      <c r="BS1441" s="241"/>
      <c r="BT1441" s="234" t="s">
        <v>7012</v>
      </c>
      <c r="BU1441" t="b">
        <v>0</v>
      </c>
      <c r="BV1441" s="103"/>
      <c r="BW1441" s="235" t="s">
        <v>15656</v>
      </c>
      <c r="BX1441" s="234" t="s">
        <v>15655</v>
      </c>
      <c r="BY1441" s="234" t="s">
        <v>56</v>
      </c>
      <c r="BZ1441" s="234" t="s">
        <v>7014</v>
      </c>
    </row>
    <row r="1442" spans="1:78" x14ac:dyDescent="0.25">
      <c r="A1442" s="5">
        <v>754</v>
      </c>
      <c r="B1442" s="234" t="s">
        <v>15657</v>
      </c>
      <c r="C1442" s="234" t="s">
        <v>15658</v>
      </c>
      <c r="D1442" s="234"/>
      <c r="E1442" s="234" t="s">
        <v>15043</v>
      </c>
      <c r="F1442" s="234" t="s">
        <v>6993</v>
      </c>
      <c r="G1442" s="234" t="s">
        <v>6994</v>
      </c>
      <c r="H1442" s="234" t="s">
        <v>6995</v>
      </c>
      <c r="I1442" s="242"/>
      <c r="J1442" s="242">
        <v>44125</v>
      </c>
      <c r="K1442" s="234" t="s">
        <v>7430</v>
      </c>
      <c r="L1442" s="242">
        <v>44132</v>
      </c>
      <c r="M1442" s="234" t="s">
        <v>6996</v>
      </c>
      <c r="N1442" s="234" t="s">
        <v>15044</v>
      </c>
      <c r="O1442" s="234" t="s">
        <v>8547</v>
      </c>
      <c r="P1442" s="234" t="s">
        <v>6999</v>
      </c>
      <c r="Q1442" s="234"/>
      <c r="R1442" s="234" t="s">
        <v>451</v>
      </c>
      <c r="S1442" t="b">
        <v>0</v>
      </c>
      <c r="T1442" s="242"/>
      <c r="U1442" s="103">
        <v>1</v>
      </c>
      <c r="V1442" s="234" t="s">
        <v>272</v>
      </c>
      <c r="W1442" s="103">
        <v>5</v>
      </c>
      <c r="X1442" s="234" t="s">
        <v>272</v>
      </c>
      <c r="Y1442" s="242"/>
      <c r="Z1442" s="242"/>
      <c r="AA1442" s="103"/>
      <c r="AB1442" s="234"/>
      <c r="AC1442" s="243">
        <v>44253.453530092593</v>
      </c>
      <c r="AD1442" s="234" t="s">
        <v>12763</v>
      </c>
      <c r="AE1442" s="235" t="s">
        <v>15659</v>
      </c>
      <c r="AF1442" s="237"/>
      <c r="AG1442" s="234" t="s">
        <v>482</v>
      </c>
      <c r="AH1442" s="241"/>
      <c r="AI1442" t="b">
        <v>1</v>
      </c>
      <c r="AJ1442" t="b">
        <v>0</v>
      </c>
      <c r="AK1442" s="234"/>
      <c r="AL1442" s="103"/>
      <c r="AM1442" t="b">
        <v>0</v>
      </c>
      <c r="AN1442" s="234"/>
      <c r="AO1442" s="103"/>
      <c r="AP1442" s="241"/>
      <c r="AQ1442" s="241"/>
      <c r="AR1442" s="241"/>
      <c r="AS1442" s="241"/>
      <c r="AT1442" s="234"/>
      <c r="AU1442" s="234" t="s">
        <v>7085</v>
      </c>
      <c r="AV1442" t="b">
        <v>0</v>
      </c>
      <c r="AW1442" t="b">
        <v>0</v>
      </c>
      <c r="AX1442" s="241"/>
      <c r="AY1442" s="241"/>
      <c r="AZ1442" s="234"/>
      <c r="BA1442" s="234"/>
      <c r="BB1442" s="234"/>
      <c r="BC1442" t="b">
        <v>1</v>
      </c>
      <c r="BD1442" s="234" t="s">
        <v>7008</v>
      </c>
      <c r="BE1442" s="234" t="s">
        <v>7009</v>
      </c>
      <c r="BF1442" s="234" t="s">
        <v>7027</v>
      </c>
      <c r="BG1442" s="234" t="s">
        <v>7028</v>
      </c>
      <c r="BH1442" s="234" t="s">
        <v>55</v>
      </c>
      <c r="BI1442" s="243">
        <v>44573.408506944441</v>
      </c>
      <c r="BJ1442" s="234" t="s">
        <v>442</v>
      </c>
      <c r="BK1442" s="234" t="s">
        <v>451</v>
      </c>
      <c r="BL1442" s="234" t="s">
        <v>451</v>
      </c>
      <c r="BM1442" s="234" t="s">
        <v>451</v>
      </c>
      <c r="BN1442" s="241"/>
      <c r="BO1442" t="b">
        <v>0</v>
      </c>
      <c r="BP1442" t="b">
        <v>0</v>
      </c>
      <c r="BQ1442" t="b">
        <v>0</v>
      </c>
      <c r="BR1442" s="241"/>
      <c r="BS1442" s="241"/>
      <c r="BT1442" s="234" t="s">
        <v>7012</v>
      </c>
      <c r="BU1442" t="b">
        <v>0</v>
      </c>
      <c r="BV1442" s="103"/>
      <c r="BW1442" s="235" t="s">
        <v>15660</v>
      </c>
      <c r="BX1442" s="234" t="s">
        <v>15659</v>
      </c>
      <c r="BY1442" s="234" t="s">
        <v>56</v>
      </c>
      <c r="BZ1442" s="234" t="s">
        <v>7014</v>
      </c>
    </row>
    <row r="1443" spans="1:78" x14ac:dyDescent="0.25">
      <c r="A1443" s="5">
        <v>753</v>
      </c>
      <c r="B1443" s="234" t="s">
        <v>15661</v>
      </c>
      <c r="C1443" s="234" t="s">
        <v>15662</v>
      </c>
      <c r="D1443" s="234"/>
      <c r="E1443" s="234" t="s">
        <v>8306</v>
      </c>
      <c r="F1443" s="234" t="s">
        <v>6993</v>
      </c>
      <c r="G1443" s="234" t="s">
        <v>6995</v>
      </c>
      <c r="H1443" s="234" t="s">
        <v>6994</v>
      </c>
      <c r="I1443" s="242"/>
      <c r="J1443" s="242">
        <v>44124</v>
      </c>
      <c r="K1443" s="234" t="s">
        <v>7430</v>
      </c>
      <c r="L1443" s="242">
        <v>44130</v>
      </c>
      <c r="M1443" s="234" t="s">
        <v>7066</v>
      </c>
      <c r="N1443" s="234" t="s">
        <v>15663</v>
      </c>
      <c r="O1443" s="234" t="s">
        <v>8308</v>
      </c>
      <c r="P1443" s="234" t="s">
        <v>6999</v>
      </c>
      <c r="Q1443" s="234"/>
      <c r="R1443" s="234" t="s">
        <v>451</v>
      </c>
      <c r="S1443" t="b">
        <v>0</v>
      </c>
      <c r="T1443" s="242"/>
      <c r="U1443" s="103">
        <v>14</v>
      </c>
      <c r="V1443" s="234" t="s">
        <v>272</v>
      </c>
      <c r="W1443" s="103">
        <v>50</v>
      </c>
      <c r="X1443" s="234" t="s">
        <v>272</v>
      </c>
      <c r="Y1443" s="242"/>
      <c r="Z1443" s="242"/>
      <c r="AA1443" s="103"/>
      <c r="AB1443" s="234"/>
      <c r="AC1443" s="243">
        <v>44253.453518518516</v>
      </c>
      <c r="AD1443" s="234" t="s">
        <v>12763</v>
      </c>
      <c r="AE1443" s="235" t="s">
        <v>15664</v>
      </c>
      <c r="AF1443" s="237"/>
      <c r="AG1443" s="234" t="s">
        <v>482</v>
      </c>
      <c r="AH1443" s="241"/>
      <c r="AI1443" t="b">
        <v>1</v>
      </c>
      <c r="AJ1443" t="b">
        <v>0</v>
      </c>
      <c r="AK1443" s="234"/>
      <c r="AL1443" s="103"/>
      <c r="AM1443" t="b">
        <v>0</v>
      </c>
      <c r="AN1443" s="234"/>
      <c r="AO1443" s="103"/>
      <c r="AP1443" s="241"/>
      <c r="AQ1443" s="241"/>
      <c r="AR1443" s="241"/>
      <c r="AS1443" s="241"/>
      <c r="AT1443" s="234"/>
      <c r="AU1443" s="234" t="s">
        <v>7085</v>
      </c>
      <c r="AV1443" t="b">
        <v>0</v>
      </c>
      <c r="AW1443" t="b">
        <v>0</v>
      </c>
      <c r="AX1443" s="241"/>
      <c r="AY1443" s="241"/>
      <c r="AZ1443" s="234"/>
      <c r="BA1443" s="234"/>
      <c r="BB1443" s="234"/>
      <c r="BC1443" t="b">
        <v>1</v>
      </c>
      <c r="BD1443" s="234" t="s">
        <v>7076</v>
      </c>
      <c r="BE1443" s="234" t="s">
        <v>7009</v>
      </c>
      <c r="BF1443" s="234" t="s">
        <v>6972</v>
      </c>
      <c r="BG1443" s="234" t="s">
        <v>7028</v>
      </c>
      <c r="BH1443" s="234" t="s">
        <v>55</v>
      </c>
      <c r="BI1443" s="243">
        <v>44573.408506944441</v>
      </c>
      <c r="BJ1443" s="234" t="s">
        <v>442</v>
      </c>
      <c r="BK1443" s="234" t="s">
        <v>451</v>
      </c>
      <c r="BL1443" s="234" t="s">
        <v>451</v>
      </c>
      <c r="BM1443" s="234" t="s">
        <v>451</v>
      </c>
      <c r="BN1443" s="241"/>
      <c r="BO1443" t="b">
        <v>0</v>
      </c>
      <c r="BP1443" t="b">
        <v>0</v>
      </c>
      <c r="BQ1443" t="b">
        <v>0</v>
      </c>
      <c r="BR1443" s="241"/>
      <c r="BS1443" s="241"/>
      <c r="BT1443" s="234" t="s">
        <v>7047</v>
      </c>
      <c r="BU1443" t="b">
        <v>0</v>
      </c>
      <c r="BV1443" s="103"/>
      <c r="BW1443" s="235" t="s">
        <v>15665</v>
      </c>
      <c r="BX1443" s="234" t="s">
        <v>15664</v>
      </c>
      <c r="BY1443" s="234" t="s">
        <v>56</v>
      </c>
      <c r="BZ1443" s="234" t="s">
        <v>7014</v>
      </c>
    </row>
    <row r="1444" spans="1:78" x14ac:dyDescent="0.25">
      <c r="A1444" s="5">
        <v>752</v>
      </c>
      <c r="B1444" s="234" t="s">
        <v>15666</v>
      </c>
      <c r="C1444" s="234" t="s">
        <v>15667</v>
      </c>
      <c r="D1444" s="234" t="s">
        <v>12295</v>
      </c>
      <c r="E1444" s="234" t="s">
        <v>12296</v>
      </c>
      <c r="F1444" s="234" t="s">
        <v>7156</v>
      </c>
      <c r="G1444" s="234" t="s">
        <v>7018</v>
      </c>
      <c r="H1444" s="234" t="s">
        <v>7856</v>
      </c>
      <c r="I1444" s="242"/>
      <c r="J1444" s="242">
        <v>44125</v>
      </c>
      <c r="K1444" s="234" t="s">
        <v>7430</v>
      </c>
      <c r="L1444" s="242">
        <v>44161</v>
      </c>
      <c r="M1444" s="234" t="s">
        <v>7832</v>
      </c>
      <c r="N1444" s="234" t="s">
        <v>12298</v>
      </c>
      <c r="O1444" s="234" t="s">
        <v>12299</v>
      </c>
      <c r="P1444" s="234" t="s">
        <v>6999</v>
      </c>
      <c r="Q1444" s="234"/>
      <c r="R1444" s="234" t="s">
        <v>451</v>
      </c>
      <c r="S1444" t="b">
        <v>0</v>
      </c>
      <c r="T1444" s="242"/>
      <c r="U1444" s="103">
        <v>500</v>
      </c>
      <c r="V1444" s="234" t="s">
        <v>272</v>
      </c>
      <c r="W1444" s="103">
        <v>2000</v>
      </c>
      <c r="X1444" s="234" t="s">
        <v>272</v>
      </c>
      <c r="Y1444" s="242"/>
      <c r="Z1444" s="242"/>
      <c r="AA1444" s="103"/>
      <c r="AB1444" s="234" t="s">
        <v>12300</v>
      </c>
      <c r="AC1444" s="243">
        <v>44253.45349537037</v>
      </c>
      <c r="AD1444" s="234" t="s">
        <v>12763</v>
      </c>
      <c r="AE1444" s="235" t="s">
        <v>15668</v>
      </c>
      <c r="AF1444" s="237"/>
      <c r="AG1444" s="234" t="s">
        <v>482</v>
      </c>
      <c r="AH1444" s="241"/>
      <c r="AI1444" t="b">
        <v>1</v>
      </c>
      <c r="AJ1444" t="b">
        <v>0</v>
      </c>
      <c r="AK1444" s="234"/>
      <c r="AL1444" s="103"/>
      <c r="AM1444" t="b">
        <v>0</v>
      </c>
      <c r="AN1444" s="234"/>
      <c r="AO1444" s="103"/>
      <c r="AP1444" s="241"/>
      <c r="AQ1444" s="241"/>
      <c r="AR1444" s="241"/>
      <c r="AS1444" s="241"/>
      <c r="AT1444" s="234" t="s">
        <v>7005</v>
      </c>
      <c r="AU1444" s="234" t="s">
        <v>7085</v>
      </c>
      <c r="AV1444" t="b">
        <v>0</v>
      </c>
      <c r="AW1444" t="b">
        <v>0</v>
      </c>
      <c r="AX1444" s="241"/>
      <c r="AY1444" s="241"/>
      <c r="AZ1444" s="234"/>
      <c r="BA1444" s="234"/>
      <c r="BB1444" s="234"/>
      <c r="BC1444" t="b">
        <v>0</v>
      </c>
      <c r="BD1444" s="234" t="s">
        <v>7838</v>
      </c>
      <c r="BE1444" s="234" t="s">
        <v>7026</v>
      </c>
      <c r="BF1444" s="234" t="s">
        <v>7027</v>
      </c>
      <c r="BG1444" s="234" t="s">
        <v>7028</v>
      </c>
      <c r="BH1444" s="234" t="s">
        <v>55</v>
      </c>
      <c r="BI1444" s="243">
        <v>44573.408506944441</v>
      </c>
      <c r="BJ1444" s="234" t="s">
        <v>442</v>
      </c>
      <c r="BK1444" s="234" t="s">
        <v>451</v>
      </c>
      <c r="BL1444" s="234" t="s">
        <v>451</v>
      </c>
      <c r="BM1444" s="234" t="s">
        <v>451</v>
      </c>
      <c r="BN1444" s="241"/>
      <c r="BO1444" t="b">
        <v>0</v>
      </c>
      <c r="BP1444" t="b">
        <v>0</v>
      </c>
      <c r="BQ1444" t="b">
        <v>0</v>
      </c>
      <c r="BR1444" s="241"/>
      <c r="BS1444" s="241"/>
      <c r="BT1444" s="234" t="s">
        <v>7012</v>
      </c>
      <c r="BU1444" t="b">
        <v>0</v>
      </c>
      <c r="BV1444" s="103"/>
      <c r="BW1444" s="235" t="s">
        <v>15669</v>
      </c>
      <c r="BX1444" s="234" t="s">
        <v>15668</v>
      </c>
      <c r="BY1444" s="234" t="s">
        <v>56</v>
      </c>
      <c r="BZ1444" s="234" t="s">
        <v>7014</v>
      </c>
    </row>
    <row r="1445" spans="1:78" x14ac:dyDescent="0.25">
      <c r="A1445" s="5">
        <v>751</v>
      </c>
      <c r="B1445" s="234" t="s">
        <v>15670</v>
      </c>
      <c r="C1445" s="234" t="s">
        <v>15671</v>
      </c>
      <c r="D1445" s="234"/>
      <c r="E1445" s="234" t="s">
        <v>15672</v>
      </c>
      <c r="F1445" s="234" t="s">
        <v>2991</v>
      </c>
      <c r="G1445" s="234" t="s">
        <v>7034</v>
      </c>
      <c r="H1445" s="234" t="s">
        <v>7034</v>
      </c>
      <c r="I1445" s="242"/>
      <c r="J1445" s="242">
        <v>44124</v>
      </c>
      <c r="K1445" s="234" t="s">
        <v>7430</v>
      </c>
      <c r="L1445" s="242">
        <v>44130</v>
      </c>
      <c r="M1445" s="234" t="s">
        <v>7386</v>
      </c>
      <c r="N1445" s="234" t="s">
        <v>7430</v>
      </c>
      <c r="O1445" s="234" t="s">
        <v>7431</v>
      </c>
      <c r="P1445" s="234" t="s">
        <v>6999</v>
      </c>
      <c r="Q1445" s="234"/>
      <c r="R1445" s="234" t="s">
        <v>451</v>
      </c>
      <c r="S1445" t="b">
        <v>0</v>
      </c>
      <c r="T1445" s="242"/>
      <c r="U1445" s="103">
        <v>1200</v>
      </c>
      <c r="V1445" s="234" t="s">
        <v>272</v>
      </c>
      <c r="W1445" s="103">
        <v>9600</v>
      </c>
      <c r="X1445" s="234" t="s">
        <v>272</v>
      </c>
      <c r="Y1445" s="242"/>
      <c r="Z1445" s="242"/>
      <c r="AA1445" s="103"/>
      <c r="AB1445" s="234"/>
      <c r="AC1445" s="243">
        <v>44253.453449074077</v>
      </c>
      <c r="AD1445" s="234" t="s">
        <v>12763</v>
      </c>
      <c r="AE1445" s="235" t="s">
        <v>15673</v>
      </c>
      <c r="AF1445" s="237"/>
      <c r="AG1445" s="234" t="s">
        <v>482</v>
      </c>
      <c r="AH1445" s="241"/>
      <c r="AI1445" t="b">
        <v>1</v>
      </c>
      <c r="AJ1445" t="b">
        <v>0</v>
      </c>
      <c r="AK1445" s="234"/>
      <c r="AL1445" s="103"/>
      <c r="AM1445" t="b">
        <v>0</v>
      </c>
      <c r="AN1445" s="234"/>
      <c r="AO1445" s="103"/>
      <c r="AP1445" s="241"/>
      <c r="AQ1445" s="241"/>
      <c r="AR1445" s="241"/>
      <c r="AS1445" s="241"/>
      <c r="AT1445" s="234"/>
      <c r="AU1445" s="234" t="s">
        <v>7085</v>
      </c>
      <c r="AV1445" t="b">
        <v>0</v>
      </c>
      <c r="AW1445" t="b">
        <v>0</v>
      </c>
      <c r="AX1445" s="241"/>
      <c r="AY1445" s="241"/>
      <c r="AZ1445" s="234"/>
      <c r="BA1445" s="234"/>
      <c r="BB1445" s="234"/>
      <c r="BC1445" t="b">
        <v>1</v>
      </c>
      <c r="BD1445" s="234" t="s">
        <v>7390</v>
      </c>
      <c r="BE1445" s="234" t="s">
        <v>7045</v>
      </c>
      <c r="BF1445" s="234" t="s">
        <v>6972</v>
      </c>
      <c r="BG1445" s="234" t="s">
        <v>7028</v>
      </c>
      <c r="BH1445" s="234" t="s">
        <v>55</v>
      </c>
      <c r="BI1445" s="243">
        <v>44573.408495370371</v>
      </c>
      <c r="BJ1445" s="234" t="s">
        <v>442</v>
      </c>
      <c r="BK1445" s="234" t="s">
        <v>451</v>
      </c>
      <c r="BL1445" s="234" t="s">
        <v>451</v>
      </c>
      <c r="BM1445" s="234" t="s">
        <v>451</v>
      </c>
      <c r="BN1445" s="241"/>
      <c r="BO1445" t="b">
        <v>0</v>
      </c>
      <c r="BP1445" t="b">
        <v>0</v>
      </c>
      <c r="BQ1445" t="b">
        <v>0</v>
      </c>
      <c r="BR1445" s="241"/>
      <c r="BS1445" s="241"/>
      <c r="BT1445" s="234" t="s">
        <v>7047</v>
      </c>
      <c r="BU1445" t="b">
        <v>0</v>
      </c>
      <c r="BV1445" s="103"/>
      <c r="BW1445" s="235" t="s">
        <v>15674</v>
      </c>
      <c r="BX1445" s="234" t="s">
        <v>15673</v>
      </c>
      <c r="BY1445" s="234" t="s">
        <v>56</v>
      </c>
      <c r="BZ1445" s="234" t="s">
        <v>7014</v>
      </c>
    </row>
    <row r="1446" spans="1:78" x14ac:dyDescent="0.25">
      <c r="A1446" s="5">
        <v>750</v>
      </c>
      <c r="B1446" s="234" t="s">
        <v>15675</v>
      </c>
      <c r="C1446" s="234" t="s">
        <v>15676</v>
      </c>
      <c r="D1446" s="234" t="s">
        <v>15527</v>
      </c>
      <c r="E1446" s="234" t="s">
        <v>15528</v>
      </c>
      <c r="F1446" s="234" t="s">
        <v>6993</v>
      </c>
      <c r="G1446" s="234" t="s">
        <v>7302</v>
      </c>
      <c r="H1446" s="234" t="s">
        <v>6994</v>
      </c>
      <c r="I1446" s="242"/>
      <c r="J1446" s="242">
        <v>44125</v>
      </c>
      <c r="K1446" s="234" t="s">
        <v>7430</v>
      </c>
      <c r="L1446" s="242">
        <v>44127</v>
      </c>
      <c r="M1446" s="234" t="s">
        <v>9952</v>
      </c>
      <c r="N1446" s="234" t="s">
        <v>11971</v>
      </c>
      <c r="O1446" s="234" t="s">
        <v>15529</v>
      </c>
      <c r="P1446" s="234" t="s">
        <v>6999</v>
      </c>
      <c r="Q1446" s="234"/>
      <c r="R1446" s="234" t="s">
        <v>451</v>
      </c>
      <c r="S1446" t="b">
        <v>0</v>
      </c>
      <c r="T1446" s="242"/>
      <c r="U1446" s="103">
        <v>2</v>
      </c>
      <c r="V1446" s="234" t="s">
        <v>272</v>
      </c>
      <c r="W1446" s="103">
        <v>2</v>
      </c>
      <c r="X1446" s="234" t="s">
        <v>272</v>
      </c>
      <c r="Y1446" s="242"/>
      <c r="Z1446" s="242"/>
      <c r="AA1446" s="103"/>
      <c r="AB1446" s="234" t="s">
        <v>15530</v>
      </c>
      <c r="AC1446" s="243">
        <v>44253.4534375</v>
      </c>
      <c r="AD1446" s="234" t="s">
        <v>12763</v>
      </c>
      <c r="AE1446" s="235" t="s">
        <v>15677</v>
      </c>
      <c r="AF1446" s="237"/>
      <c r="AG1446" s="234" t="s">
        <v>482</v>
      </c>
      <c r="AH1446" s="241"/>
      <c r="AI1446" t="b">
        <v>1</v>
      </c>
      <c r="AJ1446" t="b">
        <v>0</v>
      </c>
      <c r="AK1446" s="234"/>
      <c r="AL1446" s="103"/>
      <c r="AM1446" t="b">
        <v>0</v>
      </c>
      <c r="AN1446" s="234"/>
      <c r="AO1446" s="103"/>
      <c r="AP1446" s="241"/>
      <c r="AQ1446" s="241"/>
      <c r="AR1446" s="241"/>
      <c r="AS1446" s="241"/>
      <c r="AT1446" s="234" t="s">
        <v>7166</v>
      </c>
      <c r="AU1446" s="234" t="s">
        <v>7085</v>
      </c>
      <c r="AV1446" t="b">
        <v>0</v>
      </c>
      <c r="AW1446" t="b">
        <v>0</v>
      </c>
      <c r="AX1446" s="241"/>
      <c r="AY1446" s="241"/>
      <c r="AZ1446" s="234"/>
      <c r="BA1446" s="234"/>
      <c r="BB1446" s="234"/>
      <c r="BC1446" t="b">
        <v>0</v>
      </c>
      <c r="BD1446" s="234" t="s">
        <v>9959</v>
      </c>
      <c r="BE1446" s="234" t="s">
        <v>7009</v>
      </c>
      <c r="BF1446" s="234" t="s">
        <v>7027</v>
      </c>
      <c r="BG1446" s="234" t="s">
        <v>7010</v>
      </c>
      <c r="BH1446" s="234" t="s">
        <v>55</v>
      </c>
      <c r="BI1446" s="243">
        <v>44573.409131944441</v>
      </c>
      <c r="BJ1446" s="234" t="s">
        <v>442</v>
      </c>
      <c r="BK1446" s="234" t="s">
        <v>451</v>
      </c>
      <c r="BL1446" s="234" t="s">
        <v>451</v>
      </c>
      <c r="BM1446" s="234" t="s">
        <v>451</v>
      </c>
      <c r="BN1446" s="241"/>
      <c r="BO1446" t="b">
        <v>0</v>
      </c>
      <c r="BP1446" t="b">
        <v>0</v>
      </c>
      <c r="BQ1446" t="b">
        <v>0</v>
      </c>
      <c r="BR1446" s="241"/>
      <c r="BS1446" s="241"/>
      <c r="BT1446" s="234" t="s">
        <v>7237</v>
      </c>
      <c r="BU1446" t="b">
        <v>0</v>
      </c>
      <c r="BV1446" s="103"/>
      <c r="BW1446" s="235" t="s">
        <v>15678</v>
      </c>
      <c r="BX1446" s="234" t="s">
        <v>15679</v>
      </c>
      <c r="BY1446" s="234" t="s">
        <v>56</v>
      </c>
      <c r="BZ1446" s="234" t="s">
        <v>7014</v>
      </c>
    </row>
    <row r="1447" spans="1:78" x14ac:dyDescent="0.25">
      <c r="A1447" s="5">
        <v>749</v>
      </c>
      <c r="B1447" s="234" t="s">
        <v>15680</v>
      </c>
      <c r="C1447" s="234" t="s">
        <v>15681</v>
      </c>
      <c r="D1447" s="234" t="s">
        <v>11666</v>
      </c>
      <c r="E1447" s="234" t="s">
        <v>11666</v>
      </c>
      <c r="F1447" s="234" t="s">
        <v>6993</v>
      </c>
      <c r="G1447" s="234" t="s">
        <v>10829</v>
      </c>
      <c r="H1447" s="234" t="s">
        <v>7856</v>
      </c>
      <c r="I1447" s="242"/>
      <c r="J1447" s="242">
        <v>44125</v>
      </c>
      <c r="K1447" s="234" t="s">
        <v>7430</v>
      </c>
      <c r="L1447" s="242">
        <v>44132</v>
      </c>
      <c r="M1447" s="234" t="s">
        <v>7066</v>
      </c>
      <c r="N1447" s="234" t="s">
        <v>11669</v>
      </c>
      <c r="O1447" s="234" t="s">
        <v>15103</v>
      </c>
      <c r="P1447" s="234" t="s">
        <v>6999</v>
      </c>
      <c r="Q1447" s="234"/>
      <c r="R1447" s="234" t="s">
        <v>451</v>
      </c>
      <c r="S1447" t="b">
        <v>0</v>
      </c>
      <c r="T1447" s="242"/>
      <c r="U1447" s="103">
        <v>1</v>
      </c>
      <c r="V1447" s="234" t="s">
        <v>272</v>
      </c>
      <c r="W1447" s="103">
        <v>2</v>
      </c>
      <c r="X1447" s="234" t="s">
        <v>272</v>
      </c>
      <c r="Y1447" s="242"/>
      <c r="Z1447" s="242"/>
      <c r="AA1447" s="103"/>
      <c r="AB1447" s="234" t="s">
        <v>11671</v>
      </c>
      <c r="AC1447" s="243">
        <v>44253.453402777777</v>
      </c>
      <c r="AD1447" s="234" t="s">
        <v>12763</v>
      </c>
      <c r="AE1447" s="235" t="s">
        <v>15682</v>
      </c>
      <c r="AF1447" s="237"/>
      <c r="AG1447" s="234" t="s">
        <v>482</v>
      </c>
      <c r="AH1447" s="241"/>
      <c r="AI1447" t="b">
        <v>1</v>
      </c>
      <c r="AJ1447" t="b">
        <v>0</v>
      </c>
      <c r="AK1447" s="234"/>
      <c r="AL1447" s="103"/>
      <c r="AM1447" t="b">
        <v>0</v>
      </c>
      <c r="AN1447" s="234"/>
      <c r="AO1447" s="103"/>
      <c r="AP1447" s="241"/>
      <c r="AQ1447" s="241"/>
      <c r="AR1447" s="241"/>
      <c r="AS1447" s="241"/>
      <c r="AT1447" s="234" t="s">
        <v>7005</v>
      </c>
      <c r="AU1447" s="234" t="s">
        <v>7085</v>
      </c>
      <c r="AV1447" t="b">
        <v>0</v>
      </c>
      <c r="AW1447" t="b">
        <v>0</v>
      </c>
      <c r="AX1447" s="241"/>
      <c r="AY1447" s="241"/>
      <c r="AZ1447" s="234"/>
      <c r="BA1447" s="234"/>
      <c r="BB1447" s="234"/>
      <c r="BC1447" t="b">
        <v>0</v>
      </c>
      <c r="BD1447" s="234" t="s">
        <v>7076</v>
      </c>
      <c r="BE1447" s="234" t="s">
        <v>7026</v>
      </c>
      <c r="BF1447" s="234" t="s">
        <v>7027</v>
      </c>
      <c r="BG1447" s="234" t="s">
        <v>7028</v>
      </c>
      <c r="BH1447" s="234" t="s">
        <v>55</v>
      </c>
      <c r="BI1447" s="243">
        <v>44573.408495370371</v>
      </c>
      <c r="BJ1447" s="234" t="s">
        <v>442</v>
      </c>
      <c r="BK1447" s="234" t="s">
        <v>451</v>
      </c>
      <c r="BL1447" s="234" t="s">
        <v>451</v>
      </c>
      <c r="BM1447" s="234" t="s">
        <v>451</v>
      </c>
      <c r="BN1447" s="241"/>
      <c r="BO1447" t="b">
        <v>0</v>
      </c>
      <c r="BP1447" t="b">
        <v>0</v>
      </c>
      <c r="BQ1447" t="b">
        <v>0</v>
      </c>
      <c r="BR1447" s="241"/>
      <c r="BS1447" s="241"/>
      <c r="BT1447" s="234" t="s">
        <v>7012</v>
      </c>
      <c r="BU1447" t="b">
        <v>0</v>
      </c>
      <c r="BV1447" s="103"/>
      <c r="BW1447" s="235" t="s">
        <v>15683</v>
      </c>
      <c r="BX1447" s="234" t="s">
        <v>15682</v>
      </c>
      <c r="BY1447" s="234" t="s">
        <v>56</v>
      </c>
      <c r="BZ1447" s="234" t="s">
        <v>7014</v>
      </c>
    </row>
    <row r="1448" spans="1:78" x14ac:dyDescent="0.25">
      <c r="A1448" s="5">
        <v>748</v>
      </c>
      <c r="B1448" s="234" t="s">
        <v>15684</v>
      </c>
      <c r="C1448" s="234" t="s">
        <v>15685</v>
      </c>
      <c r="D1448" s="234" t="s">
        <v>9165</v>
      </c>
      <c r="E1448" s="234" t="s">
        <v>9165</v>
      </c>
      <c r="F1448" s="234" t="s">
        <v>6993</v>
      </c>
      <c r="G1448" s="234" t="s">
        <v>11209</v>
      </c>
      <c r="H1448" s="234" t="s">
        <v>7856</v>
      </c>
      <c r="I1448" s="242"/>
      <c r="J1448" s="242">
        <v>44120</v>
      </c>
      <c r="K1448" s="234" t="s">
        <v>7430</v>
      </c>
      <c r="L1448" s="242">
        <v>44125</v>
      </c>
      <c r="M1448" s="234" t="s">
        <v>6996</v>
      </c>
      <c r="N1448" s="234" t="s">
        <v>9167</v>
      </c>
      <c r="O1448" s="234" t="s">
        <v>9168</v>
      </c>
      <c r="P1448" s="234" t="s">
        <v>6999</v>
      </c>
      <c r="Q1448" s="234"/>
      <c r="R1448" s="234" t="s">
        <v>451</v>
      </c>
      <c r="S1448" t="b">
        <v>0</v>
      </c>
      <c r="T1448" s="242"/>
      <c r="U1448" s="103">
        <v>3</v>
      </c>
      <c r="V1448" s="234" t="s">
        <v>272</v>
      </c>
      <c r="W1448" s="103">
        <v>3</v>
      </c>
      <c r="X1448" s="234" t="s">
        <v>272</v>
      </c>
      <c r="Y1448" s="242"/>
      <c r="Z1448" s="242"/>
      <c r="AA1448" s="103"/>
      <c r="AB1448" s="234" t="s">
        <v>9169</v>
      </c>
      <c r="AC1448" s="243">
        <v>44253.453356481485</v>
      </c>
      <c r="AD1448" s="234" t="s">
        <v>12763</v>
      </c>
      <c r="AE1448" s="235" t="s">
        <v>15686</v>
      </c>
      <c r="AF1448" s="237"/>
      <c r="AG1448" s="234" t="s">
        <v>482</v>
      </c>
      <c r="AH1448" s="241"/>
      <c r="AI1448" t="b">
        <v>1</v>
      </c>
      <c r="AJ1448" t="b">
        <v>0</v>
      </c>
      <c r="AK1448" s="234"/>
      <c r="AL1448" s="103"/>
      <c r="AM1448" t="b">
        <v>0</v>
      </c>
      <c r="AN1448" s="234"/>
      <c r="AO1448" s="103"/>
      <c r="AP1448" s="241"/>
      <c r="AQ1448" s="241"/>
      <c r="AR1448" s="241"/>
      <c r="AS1448" s="241"/>
      <c r="AT1448" s="234"/>
      <c r="AU1448" s="234" t="s">
        <v>7085</v>
      </c>
      <c r="AV1448" t="b">
        <v>0</v>
      </c>
      <c r="AW1448" t="b">
        <v>0</v>
      </c>
      <c r="AX1448" s="241"/>
      <c r="AY1448" s="241"/>
      <c r="AZ1448" s="234"/>
      <c r="BA1448" s="234"/>
      <c r="BB1448" s="234"/>
      <c r="BC1448" t="b">
        <v>0</v>
      </c>
      <c r="BD1448" s="234" t="s">
        <v>7008</v>
      </c>
      <c r="BE1448" s="234" t="s">
        <v>7026</v>
      </c>
      <c r="BF1448" s="234" t="s">
        <v>7027</v>
      </c>
      <c r="BG1448" s="234" t="s">
        <v>8373</v>
      </c>
      <c r="BH1448" s="234" t="s">
        <v>55</v>
      </c>
      <c r="BI1448" s="243">
        <v>44573.408495370371</v>
      </c>
      <c r="BJ1448" s="234" t="s">
        <v>442</v>
      </c>
      <c r="BK1448" s="234" t="s">
        <v>451</v>
      </c>
      <c r="BL1448" s="234" t="s">
        <v>451</v>
      </c>
      <c r="BM1448" s="234" t="s">
        <v>451</v>
      </c>
      <c r="BN1448" s="241"/>
      <c r="BO1448" t="b">
        <v>0</v>
      </c>
      <c r="BP1448" t="b">
        <v>0</v>
      </c>
      <c r="BQ1448" t="b">
        <v>0</v>
      </c>
      <c r="BR1448" s="241"/>
      <c r="BS1448" s="241"/>
      <c r="BT1448" s="234" t="s">
        <v>7012</v>
      </c>
      <c r="BU1448" t="b">
        <v>0</v>
      </c>
      <c r="BV1448" s="103"/>
      <c r="BW1448" s="235" t="s">
        <v>15687</v>
      </c>
      <c r="BX1448" s="234" t="s">
        <v>15686</v>
      </c>
      <c r="BY1448" s="234" t="s">
        <v>56</v>
      </c>
      <c r="BZ1448" s="234" t="s">
        <v>7014</v>
      </c>
    </row>
    <row r="1449" spans="1:78" x14ac:dyDescent="0.25">
      <c r="A1449" s="5">
        <v>747</v>
      </c>
      <c r="B1449" s="234" t="s">
        <v>15688</v>
      </c>
      <c r="C1449" s="234" t="s">
        <v>15689</v>
      </c>
      <c r="D1449" s="234"/>
      <c r="E1449" s="234" t="s">
        <v>12399</v>
      </c>
      <c r="F1449" s="234" t="s">
        <v>7156</v>
      </c>
      <c r="G1449" s="234" t="s">
        <v>7856</v>
      </c>
      <c r="H1449" s="234" t="s">
        <v>7018</v>
      </c>
      <c r="I1449" s="242"/>
      <c r="J1449" s="242">
        <v>44106</v>
      </c>
      <c r="K1449" s="234" t="s">
        <v>7430</v>
      </c>
      <c r="L1449" s="242">
        <v>44125</v>
      </c>
      <c r="M1449" s="234" t="s">
        <v>7159</v>
      </c>
      <c r="N1449" s="234" t="s">
        <v>7430</v>
      </c>
      <c r="O1449" s="234" t="s">
        <v>12401</v>
      </c>
      <c r="P1449" s="234" t="s">
        <v>6999</v>
      </c>
      <c r="Q1449" s="234"/>
      <c r="R1449" s="234" t="s">
        <v>451</v>
      </c>
      <c r="S1449" t="b">
        <v>0</v>
      </c>
      <c r="T1449" s="242"/>
      <c r="U1449" s="103">
        <v>10</v>
      </c>
      <c r="V1449" s="234" t="s">
        <v>272</v>
      </c>
      <c r="W1449" s="103">
        <v>10</v>
      </c>
      <c r="X1449" s="234" t="s">
        <v>272</v>
      </c>
      <c r="Y1449" s="242"/>
      <c r="Z1449" s="242"/>
      <c r="AA1449" s="103"/>
      <c r="AB1449" s="234"/>
      <c r="AC1449" s="243">
        <v>44253.453333333331</v>
      </c>
      <c r="AD1449" s="234" t="s">
        <v>12763</v>
      </c>
      <c r="AE1449" s="235" t="s">
        <v>15690</v>
      </c>
      <c r="AF1449" s="237"/>
      <c r="AG1449" s="234" t="s">
        <v>482</v>
      </c>
      <c r="AH1449" s="241"/>
      <c r="AI1449" t="b">
        <v>1</v>
      </c>
      <c r="AJ1449" t="b">
        <v>0</v>
      </c>
      <c r="AK1449" s="234"/>
      <c r="AL1449" s="103"/>
      <c r="AM1449" t="b">
        <v>0</v>
      </c>
      <c r="AN1449" s="234"/>
      <c r="AO1449" s="103"/>
      <c r="AP1449" s="241"/>
      <c r="AQ1449" s="241"/>
      <c r="AR1449" s="241"/>
      <c r="AS1449" s="241"/>
      <c r="AT1449" s="234" t="s">
        <v>7005</v>
      </c>
      <c r="AU1449" s="234" t="s">
        <v>7085</v>
      </c>
      <c r="AV1449" t="b">
        <v>0</v>
      </c>
      <c r="AW1449" t="b">
        <v>0</v>
      </c>
      <c r="AX1449" s="241"/>
      <c r="AY1449" s="241"/>
      <c r="AZ1449" s="234"/>
      <c r="BA1449" s="234"/>
      <c r="BB1449" s="234"/>
      <c r="BC1449" t="b">
        <v>1</v>
      </c>
      <c r="BD1449" s="234" t="s">
        <v>7170</v>
      </c>
      <c r="BE1449" s="234" t="s">
        <v>7026</v>
      </c>
      <c r="BF1449" s="234" t="s">
        <v>7027</v>
      </c>
      <c r="BG1449" s="234" t="s">
        <v>7010</v>
      </c>
      <c r="BH1449" s="234" t="s">
        <v>55</v>
      </c>
      <c r="BI1449" s="243">
        <v>44573.408483796295</v>
      </c>
      <c r="BJ1449" s="234" t="s">
        <v>442</v>
      </c>
      <c r="BK1449" s="234" t="s">
        <v>451</v>
      </c>
      <c r="BL1449" s="234" t="s">
        <v>451</v>
      </c>
      <c r="BM1449" s="234" t="s">
        <v>451</v>
      </c>
      <c r="BN1449" s="241"/>
      <c r="BO1449" t="b">
        <v>0</v>
      </c>
      <c r="BP1449" t="b">
        <v>0</v>
      </c>
      <c r="BQ1449" t="b">
        <v>0</v>
      </c>
      <c r="BR1449" s="241"/>
      <c r="BS1449" s="241"/>
      <c r="BT1449" s="234" t="s">
        <v>7012</v>
      </c>
      <c r="BU1449" t="b">
        <v>0</v>
      </c>
      <c r="BV1449" s="103"/>
      <c r="BW1449" s="235" t="s">
        <v>15691</v>
      </c>
      <c r="BX1449" s="234" t="s">
        <v>15690</v>
      </c>
      <c r="BY1449" s="234" t="s">
        <v>56</v>
      </c>
      <c r="BZ1449" s="234" t="s">
        <v>7014</v>
      </c>
    </row>
    <row r="1450" spans="1:78" x14ac:dyDescent="0.25">
      <c r="A1450" s="5">
        <v>746</v>
      </c>
      <c r="B1450" s="234" t="s">
        <v>15692</v>
      </c>
      <c r="C1450" s="234" t="s">
        <v>15693</v>
      </c>
      <c r="D1450" s="234" t="s">
        <v>13822</v>
      </c>
      <c r="E1450" s="234" t="s">
        <v>15694</v>
      </c>
      <c r="F1450" s="234" t="s">
        <v>6993</v>
      </c>
      <c r="G1450" s="234" t="s">
        <v>10404</v>
      </c>
      <c r="H1450" s="234" t="s">
        <v>6994</v>
      </c>
      <c r="I1450" s="242"/>
      <c r="J1450" s="242">
        <v>44124</v>
      </c>
      <c r="K1450" s="234" t="s">
        <v>7430</v>
      </c>
      <c r="L1450" s="242">
        <v>44126</v>
      </c>
      <c r="M1450" s="234" t="s">
        <v>6996</v>
      </c>
      <c r="N1450" s="234" t="s">
        <v>13823</v>
      </c>
      <c r="O1450" s="234" t="s">
        <v>13732</v>
      </c>
      <c r="P1450" s="234" t="s">
        <v>6999</v>
      </c>
      <c r="Q1450" s="234"/>
      <c r="R1450" s="234" t="s">
        <v>451</v>
      </c>
      <c r="S1450" t="b">
        <v>0</v>
      </c>
      <c r="T1450" s="242"/>
      <c r="U1450" s="103">
        <v>1</v>
      </c>
      <c r="V1450" s="234" t="s">
        <v>272</v>
      </c>
      <c r="W1450" s="103">
        <v>2</v>
      </c>
      <c r="X1450" s="234" t="s">
        <v>272</v>
      </c>
      <c r="Y1450" s="242"/>
      <c r="Z1450" s="242"/>
      <c r="AA1450" s="103"/>
      <c r="AB1450" s="234" t="s">
        <v>13824</v>
      </c>
      <c r="AC1450" s="243">
        <v>44253.453298611108</v>
      </c>
      <c r="AD1450" s="234" t="s">
        <v>12763</v>
      </c>
      <c r="AE1450" s="235" t="s">
        <v>15695</v>
      </c>
      <c r="AF1450" s="237"/>
      <c r="AG1450" s="234" t="s">
        <v>482</v>
      </c>
      <c r="AH1450" s="241"/>
      <c r="AI1450" t="b">
        <v>1</v>
      </c>
      <c r="AJ1450" t="b">
        <v>0</v>
      </c>
      <c r="AK1450" s="234"/>
      <c r="AL1450" s="103"/>
      <c r="AM1450" t="b">
        <v>0</v>
      </c>
      <c r="AN1450" s="234"/>
      <c r="AO1450" s="103"/>
      <c r="AP1450" s="241"/>
      <c r="AQ1450" s="241"/>
      <c r="AR1450" s="241"/>
      <c r="AS1450" s="241"/>
      <c r="AT1450" s="234" t="s">
        <v>7005</v>
      </c>
      <c r="AU1450" s="234" t="s">
        <v>7085</v>
      </c>
      <c r="AV1450" t="b">
        <v>0</v>
      </c>
      <c r="AW1450" t="b">
        <v>0</v>
      </c>
      <c r="AX1450" s="241"/>
      <c r="AY1450" s="241"/>
      <c r="AZ1450" s="234"/>
      <c r="BA1450" s="234"/>
      <c r="BB1450" s="234"/>
      <c r="BC1450" t="b">
        <v>0</v>
      </c>
      <c r="BD1450" s="234" t="s">
        <v>7008</v>
      </c>
      <c r="BE1450" s="234" t="s">
        <v>7009</v>
      </c>
      <c r="BF1450" s="234" t="s">
        <v>7027</v>
      </c>
      <c r="BG1450" s="234" t="s">
        <v>8373</v>
      </c>
      <c r="BH1450" s="234" t="s">
        <v>55</v>
      </c>
      <c r="BI1450" s="243">
        <v>44573.409143518518</v>
      </c>
      <c r="BJ1450" s="234" t="s">
        <v>442</v>
      </c>
      <c r="BK1450" s="234" t="s">
        <v>451</v>
      </c>
      <c r="BL1450" s="234" t="s">
        <v>451</v>
      </c>
      <c r="BM1450" s="234" t="s">
        <v>451</v>
      </c>
      <c r="BN1450" s="241"/>
      <c r="BO1450" t="b">
        <v>0</v>
      </c>
      <c r="BP1450" t="b">
        <v>0</v>
      </c>
      <c r="BQ1450" t="b">
        <v>0</v>
      </c>
      <c r="BR1450" s="241"/>
      <c r="BS1450" s="241"/>
      <c r="BT1450" s="234" t="s">
        <v>7012</v>
      </c>
      <c r="BU1450" t="b">
        <v>0</v>
      </c>
      <c r="BV1450" s="103"/>
      <c r="BW1450" s="235" t="s">
        <v>15696</v>
      </c>
      <c r="BX1450" s="234" t="s">
        <v>15697</v>
      </c>
      <c r="BY1450" s="234" t="s">
        <v>56</v>
      </c>
      <c r="BZ1450" s="234" t="s">
        <v>7014</v>
      </c>
    </row>
    <row r="1451" spans="1:78" x14ac:dyDescent="0.25">
      <c r="A1451" s="5">
        <v>745</v>
      </c>
      <c r="B1451" s="234" t="s">
        <v>15698</v>
      </c>
      <c r="C1451" s="234" t="s">
        <v>15699</v>
      </c>
      <c r="D1451" s="234" t="s">
        <v>12131</v>
      </c>
      <c r="E1451" s="234" t="s">
        <v>12132</v>
      </c>
      <c r="F1451" s="234" t="s">
        <v>7156</v>
      </c>
      <c r="G1451" s="234" t="s">
        <v>7856</v>
      </c>
      <c r="H1451" s="234" t="s">
        <v>7018</v>
      </c>
      <c r="I1451" s="242"/>
      <c r="J1451" s="242">
        <v>44125</v>
      </c>
      <c r="K1451" s="234" t="s">
        <v>7430</v>
      </c>
      <c r="L1451" s="242">
        <v>44125</v>
      </c>
      <c r="M1451" s="234" t="s">
        <v>6996</v>
      </c>
      <c r="N1451" s="234" t="s">
        <v>11955</v>
      </c>
      <c r="O1451" s="234" t="s">
        <v>11956</v>
      </c>
      <c r="P1451" s="234" t="s">
        <v>6999</v>
      </c>
      <c r="Q1451" s="234"/>
      <c r="R1451" s="234" t="s">
        <v>451</v>
      </c>
      <c r="S1451" t="b">
        <v>0</v>
      </c>
      <c r="T1451" s="242"/>
      <c r="U1451" s="103">
        <v>2</v>
      </c>
      <c r="V1451" s="234" t="s">
        <v>272</v>
      </c>
      <c r="W1451" s="103">
        <v>2</v>
      </c>
      <c r="X1451" s="234" t="s">
        <v>272</v>
      </c>
      <c r="Y1451" s="242"/>
      <c r="Z1451" s="242"/>
      <c r="AA1451" s="103"/>
      <c r="AB1451" s="234" t="s">
        <v>12134</v>
      </c>
      <c r="AC1451" s="243">
        <v>44253.453263888892</v>
      </c>
      <c r="AD1451" s="234" t="s">
        <v>12763</v>
      </c>
      <c r="AE1451" s="235" t="s">
        <v>15700</v>
      </c>
      <c r="AF1451" s="237"/>
      <c r="AG1451" s="234" t="s">
        <v>482</v>
      </c>
      <c r="AH1451" s="241"/>
      <c r="AI1451" t="b">
        <v>1</v>
      </c>
      <c r="AJ1451" t="b">
        <v>0</v>
      </c>
      <c r="AK1451" s="234"/>
      <c r="AL1451" s="103"/>
      <c r="AM1451" t="b">
        <v>0</v>
      </c>
      <c r="AN1451" s="234"/>
      <c r="AO1451" s="103"/>
      <c r="AP1451" s="241"/>
      <c r="AQ1451" s="241"/>
      <c r="AR1451" s="241"/>
      <c r="AS1451" s="241"/>
      <c r="AT1451" s="234" t="s">
        <v>7005</v>
      </c>
      <c r="AU1451" s="234" t="s">
        <v>7085</v>
      </c>
      <c r="AV1451" t="b">
        <v>0</v>
      </c>
      <c r="AW1451" t="b">
        <v>0</v>
      </c>
      <c r="AX1451" s="241"/>
      <c r="AY1451" s="241"/>
      <c r="AZ1451" s="234"/>
      <c r="BA1451" s="234"/>
      <c r="BB1451" s="234"/>
      <c r="BC1451" t="b">
        <v>0</v>
      </c>
      <c r="BD1451" s="234" t="s">
        <v>7008</v>
      </c>
      <c r="BE1451" s="234" t="s">
        <v>7026</v>
      </c>
      <c r="BF1451" s="234" t="s">
        <v>7027</v>
      </c>
      <c r="BG1451" s="234" t="s">
        <v>7010</v>
      </c>
      <c r="BH1451" s="234" t="s">
        <v>55</v>
      </c>
      <c r="BI1451" s="243">
        <v>44573.408483796295</v>
      </c>
      <c r="BJ1451" s="234" t="s">
        <v>442</v>
      </c>
      <c r="BK1451" s="234" t="s">
        <v>451</v>
      </c>
      <c r="BL1451" s="234" t="s">
        <v>451</v>
      </c>
      <c r="BM1451" s="234" t="s">
        <v>451</v>
      </c>
      <c r="BN1451" s="241"/>
      <c r="BO1451" t="b">
        <v>0</v>
      </c>
      <c r="BP1451" t="b">
        <v>0</v>
      </c>
      <c r="BQ1451" t="b">
        <v>0</v>
      </c>
      <c r="BR1451" s="241"/>
      <c r="BS1451" s="241"/>
      <c r="BT1451" s="234" t="s">
        <v>7012</v>
      </c>
      <c r="BU1451" t="b">
        <v>0</v>
      </c>
      <c r="BV1451" s="103"/>
      <c r="BW1451" s="235" t="s">
        <v>15701</v>
      </c>
      <c r="BX1451" s="234" t="s">
        <v>15700</v>
      </c>
      <c r="BY1451" s="234" t="s">
        <v>56</v>
      </c>
      <c r="BZ1451" s="234" t="s">
        <v>7014</v>
      </c>
    </row>
    <row r="1452" spans="1:78" x14ac:dyDescent="0.25">
      <c r="A1452" s="5">
        <v>744</v>
      </c>
      <c r="B1452" s="234" t="s">
        <v>15702</v>
      </c>
      <c r="C1452" s="234" t="s">
        <v>15703</v>
      </c>
      <c r="D1452" s="234" t="s">
        <v>9165</v>
      </c>
      <c r="E1452" s="234" t="s">
        <v>13466</v>
      </c>
      <c r="F1452" s="234" t="s">
        <v>2991</v>
      </c>
      <c r="G1452" s="234" t="s">
        <v>7017</v>
      </c>
      <c r="H1452" s="234" t="s">
        <v>7856</v>
      </c>
      <c r="I1452" s="242"/>
      <c r="J1452" s="242">
        <v>44124</v>
      </c>
      <c r="K1452" s="234" t="s">
        <v>7430</v>
      </c>
      <c r="L1452" s="242">
        <v>44132</v>
      </c>
      <c r="M1452" s="234" t="s">
        <v>6996</v>
      </c>
      <c r="N1452" s="234" t="s">
        <v>9167</v>
      </c>
      <c r="O1452" s="234" t="s">
        <v>9168</v>
      </c>
      <c r="P1452" s="234" t="s">
        <v>6999</v>
      </c>
      <c r="Q1452" s="234"/>
      <c r="R1452" s="234" t="s">
        <v>451</v>
      </c>
      <c r="S1452" t="b">
        <v>0</v>
      </c>
      <c r="T1452" s="242"/>
      <c r="U1452" s="103">
        <v>3</v>
      </c>
      <c r="V1452" s="234" t="s">
        <v>272</v>
      </c>
      <c r="W1452" s="103">
        <v>3</v>
      </c>
      <c r="X1452" s="234" t="s">
        <v>272</v>
      </c>
      <c r="Y1452" s="242"/>
      <c r="Z1452" s="242"/>
      <c r="AA1452" s="103"/>
      <c r="AB1452" s="234" t="s">
        <v>9169</v>
      </c>
      <c r="AC1452" s="243">
        <v>44253.453217592592</v>
      </c>
      <c r="AD1452" s="234" t="s">
        <v>12763</v>
      </c>
      <c r="AE1452" s="235" t="s">
        <v>15704</v>
      </c>
      <c r="AF1452" s="237"/>
      <c r="AG1452" s="234" t="s">
        <v>482</v>
      </c>
      <c r="AH1452" s="241"/>
      <c r="AI1452" t="b">
        <v>1</v>
      </c>
      <c r="AJ1452" t="b">
        <v>0</v>
      </c>
      <c r="AK1452" s="234"/>
      <c r="AL1452" s="103"/>
      <c r="AM1452" t="b">
        <v>0</v>
      </c>
      <c r="AN1452" s="234"/>
      <c r="AO1452" s="103"/>
      <c r="AP1452" s="241"/>
      <c r="AQ1452" s="241"/>
      <c r="AR1452" s="241"/>
      <c r="AS1452" s="241"/>
      <c r="AT1452" s="234" t="s">
        <v>7005</v>
      </c>
      <c r="AU1452" s="234" t="s">
        <v>7085</v>
      </c>
      <c r="AV1452" t="b">
        <v>0</v>
      </c>
      <c r="AW1452" t="b">
        <v>0</v>
      </c>
      <c r="AX1452" s="241"/>
      <c r="AY1452" s="241"/>
      <c r="AZ1452" s="234"/>
      <c r="BA1452" s="234"/>
      <c r="BB1452" s="234"/>
      <c r="BC1452" t="b">
        <v>0</v>
      </c>
      <c r="BD1452" s="234" t="s">
        <v>7008</v>
      </c>
      <c r="BE1452" s="234" t="s">
        <v>7026</v>
      </c>
      <c r="BF1452" s="234" t="s">
        <v>7027</v>
      </c>
      <c r="BG1452" s="234" t="s">
        <v>7028</v>
      </c>
      <c r="BH1452" s="234" t="s">
        <v>55</v>
      </c>
      <c r="BI1452" s="243">
        <v>44573.408472222225</v>
      </c>
      <c r="BJ1452" s="234" t="s">
        <v>442</v>
      </c>
      <c r="BK1452" s="234" t="s">
        <v>451</v>
      </c>
      <c r="BL1452" s="234" t="s">
        <v>451</v>
      </c>
      <c r="BM1452" s="234" t="s">
        <v>451</v>
      </c>
      <c r="BN1452" s="241"/>
      <c r="BO1452" t="b">
        <v>0</v>
      </c>
      <c r="BP1452" t="b">
        <v>0</v>
      </c>
      <c r="BQ1452" t="b">
        <v>0</v>
      </c>
      <c r="BR1452" s="241"/>
      <c r="BS1452" s="241"/>
      <c r="BT1452" s="234" t="s">
        <v>7012</v>
      </c>
      <c r="BU1452" t="b">
        <v>0</v>
      </c>
      <c r="BV1452" s="103"/>
      <c r="BW1452" s="235" t="s">
        <v>15705</v>
      </c>
      <c r="BX1452" s="234" t="s">
        <v>15704</v>
      </c>
      <c r="BY1452" s="234" t="s">
        <v>56</v>
      </c>
      <c r="BZ1452" s="234" t="s">
        <v>7014</v>
      </c>
    </row>
    <row r="1453" spans="1:78" x14ac:dyDescent="0.25">
      <c r="A1453" s="5">
        <v>743</v>
      </c>
      <c r="B1453" s="234" t="s">
        <v>15706</v>
      </c>
      <c r="C1453" s="234" t="s">
        <v>15707</v>
      </c>
      <c r="D1453" s="234" t="s">
        <v>11503</v>
      </c>
      <c r="E1453" s="234" t="s">
        <v>11504</v>
      </c>
      <c r="F1453" s="234" t="s">
        <v>7156</v>
      </c>
      <c r="G1453" s="234" t="s">
        <v>7856</v>
      </c>
      <c r="H1453" s="234" t="s">
        <v>7018</v>
      </c>
      <c r="I1453" s="242"/>
      <c r="J1453" s="242">
        <v>44118</v>
      </c>
      <c r="K1453" s="234" t="s">
        <v>7430</v>
      </c>
      <c r="L1453" s="242">
        <v>44119</v>
      </c>
      <c r="M1453" s="234" t="s">
        <v>6996</v>
      </c>
      <c r="N1453" s="234" t="s">
        <v>9562</v>
      </c>
      <c r="O1453" s="234" t="s">
        <v>7583</v>
      </c>
      <c r="P1453" s="234" t="s">
        <v>6999</v>
      </c>
      <c r="Q1453" s="234"/>
      <c r="R1453" s="234" t="s">
        <v>451</v>
      </c>
      <c r="S1453" t="b">
        <v>0</v>
      </c>
      <c r="T1453" s="242"/>
      <c r="U1453" s="103">
        <v>12</v>
      </c>
      <c r="V1453" s="234" t="s">
        <v>272</v>
      </c>
      <c r="W1453" s="103">
        <v>12</v>
      </c>
      <c r="X1453" s="234" t="s">
        <v>272</v>
      </c>
      <c r="Y1453" s="242"/>
      <c r="Z1453" s="242"/>
      <c r="AA1453" s="103"/>
      <c r="AB1453" s="234" t="s">
        <v>11506</v>
      </c>
      <c r="AC1453" s="243">
        <v>44253.453194444446</v>
      </c>
      <c r="AD1453" s="234" t="s">
        <v>12763</v>
      </c>
      <c r="AE1453" s="235" t="s">
        <v>15708</v>
      </c>
      <c r="AF1453" s="237"/>
      <c r="AG1453" s="234" t="s">
        <v>482</v>
      </c>
      <c r="AH1453" s="241"/>
      <c r="AI1453" t="b">
        <v>1</v>
      </c>
      <c r="AJ1453" t="b">
        <v>0</v>
      </c>
      <c r="AK1453" s="234"/>
      <c r="AL1453" s="103"/>
      <c r="AM1453" t="b">
        <v>0</v>
      </c>
      <c r="AN1453" s="234"/>
      <c r="AO1453" s="103"/>
      <c r="AP1453" s="241"/>
      <c r="AQ1453" s="241"/>
      <c r="AR1453" s="241"/>
      <c r="AS1453" s="241"/>
      <c r="AT1453" s="234" t="s">
        <v>7005</v>
      </c>
      <c r="AU1453" s="234" t="s">
        <v>7085</v>
      </c>
      <c r="AV1453" t="b">
        <v>0</v>
      </c>
      <c r="AW1453" t="b">
        <v>0</v>
      </c>
      <c r="AX1453" s="241"/>
      <c r="AY1453" s="241"/>
      <c r="AZ1453" s="234"/>
      <c r="BA1453" s="234"/>
      <c r="BB1453" s="234"/>
      <c r="BC1453" t="b">
        <v>0</v>
      </c>
      <c r="BD1453" s="234" t="s">
        <v>7008</v>
      </c>
      <c r="BE1453" s="234" t="s">
        <v>7026</v>
      </c>
      <c r="BF1453" s="234" t="s">
        <v>7027</v>
      </c>
      <c r="BG1453" s="234" t="s">
        <v>7010</v>
      </c>
      <c r="BH1453" s="234" t="s">
        <v>55</v>
      </c>
      <c r="BI1453" s="243">
        <v>44573.408472222225</v>
      </c>
      <c r="BJ1453" s="234" t="s">
        <v>442</v>
      </c>
      <c r="BK1453" s="234" t="s">
        <v>451</v>
      </c>
      <c r="BL1453" s="234" t="s">
        <v>451</v>
      </c>
      <c r="BM1453" s="234" t="s">
        <v>451</v>
      </c>
      <c r="BN1453" s="241"/>
      <c r="BO1453" t="b">
        <v>0</v>
      </c>
      <c r="BP1453" t="b">
        <v>0</v>
      </c>
      <c r="BQ1453" t="b">
        <v>0</v>
      </c>
      <c r="BR1453" s="241"/>
      <c r="BS1453" s="241"/>
      <c r="BT1453" s="234" t="s">
        <v>7012</v>
      </c>
      <c r="BU1453" t="b">
        <v>0</v>
      </c>
      <c r="BV1453" s="103"/>
      <c r="BW1453" s="235" t="s">
        <v>15709</v>
      </c>
      <c r="BX1453" s="234" t="s">
        <v>15708</v>
      </c>
      <c r="BY1453" s="234" t="s">
        <v>56</v>
      </c>
      <c r="BZ1453" s="234" t="s">
        <v>7014</v>
      </c>
    </row>
    <row r="1454" spans="1:78" x14ac:dyDescent="0.25">
      <c r="A1454" s="5">
        <v>742</v>
      </c>
      <c r="B1454" s="234" t="s">
        <v>15710</v>
      </c>
      <c r="C1454" s="234" t="s">
        <v>15711</v>
      </c>
      <c r="D1454" s="234"/>
      <c r="E1454" s="234" t="s">
        <v>15712</v>
      </c>
      <c r="F1454" s="234" t="s">
        <v>7156</v>
      </c>
      <c r="G1454" s="234" t="s">
        <v>7856</v>
      </c>
      <c r="H1454" s="234" t="s">
        <v>7018</v>
      </c>
      <c r="I1454" s="242"/>
      <c r="J1454" s="242">
        <v>44119</v>
      </c>
      <c r="K1454" s="234" t="s">
        <v>7430</v>
      </c>
      <c r="L1454" s="242">
        <v>44133</v>
      </c>
      <c r="M1454" s="234" t="s">
        <v>7228</v>
      </c>
      <c r="N1454" s="234" t="s">
        <v>7430</v>
      </c>
      <c r="O1454" s="234" t="s">
        <v>15713</v>
      </c>
      <c r="P1454" s="234" t="s">
        <v>6999</v>
      </c>
      <c r="Q1454" s="234"/>
      <c r="R1454" s="234" t="s">
        <v>451</v>
      </c>
      <c r="S1454" t="b">
        <v>0</v>
      </c>
      <c r="T1454" s="242"/>
      <c r="U1454" s="103">
        <v>272</v>
      </c>
      <c r="V1454" s="234" t="s">
        <v>272</v>
      </c>
      <c r="W1454" s="103">
        <v>272</v>
      </c>
      <c r="X1454" s="234" t="s">
        <v>272</v>
      </c>
      <c r="Y1454" s="242"/>
      <c r="Z1454" s="242"/>
      <c r="AA1454" s="103"/>
      <c r="AB1454" s="234"/>
      <c r="AC1454" s="243">
        <v>44253.45113425926</v>
      </c>
      <c r="AD1454" s="234" t="s">
        <v>12763</v>
      </c>
      <c r="AE1454" s="235" t="s">
        <v>15714</v>
      </c>
      <c r="AF1454" s="237"/>
      <c r="AG1454" s="234" t="s">
        <v>482</v>
      </c>
      <c r="AH1454" s="241"/>
      <c r="AI1454" t="b">
        <v>1</v>
      </c>
      <c r="AJ1454" t="b">
        <v>0</v>
      </c>
      <c r="AK1454" s="234"/>
      <c r="AL1454" s="103"/>
      <c r="AM1454" t="b">
        <v>0</v>
      </c>
      <c r="AN1454" s="234"/>
      <c r="AO1454" s="103"/>
      <c r="AP1454" s="241"/>
      <c r="AQ1454" s="241"/>
      <c r="AR1454" s="241"/>
      <c r="AS1454" s="241"/>
      <c r="AT1454" s="234"/>
      <c r="AU1454" s="234" t="s">
        <v>7085</v>
      </c>
      <c r="AV1454" t="b">
        <v>0</v>
      </c>
      <c r="AW1454" t="b">
        <v>0</v>
      </c>
      <c r="AX1454" s="241"/>
      <c r="AY1454" s="241"/>
      <c r="AZ1454" s="234"/>
      <c r="BA1454" s="234"/>
      <c r="BB1454" s="234"/>
      <c r="BC1454" t="b">
        <v>1</v>
      </c>
      <c r="BD1454" s="234" t="s">
        <v>7234</v>
      </c>
      <c r="BE1454" s="234" t="s">
        <v>7026</v>
      </c>
      <c r="BF1454" s="234" t="s">
        <v>6972</v>
      </c>
      <c r="BG1454" s="234" t="s">
        <v>7010</v>
      </c>
      <c r="BH1454" s="234" t="s">
        <v>55</v>
      </c>
      <c r="BI1454" s="243">
        <v>44573.408472222225</v>
      </c>
      <c r="BJ1454" s="234" t="s">
        <v>442</v>
      </c>
      <c r="BK1454" s="234" t="s">
        <v>451</v>
      </c>
      <c r="BL1454" s="234" t="s">
        <v>451</v>
      </c>
      <c r="BM1454" s="234" t="s">
        <v>451</v>
      </c>
      <c r="BN1454" s="241"/>
      <c r="BO1454" t="b">
        <v>0</v>
      </c>
      <c r="BP1454" t="b">
        <v>0</v>
      </c>
      <c r="BQ1454" t="b">
        <v>0</v>
      </c>
      <c r="BR1454" s="241"/>
      <c r="BS1454" s="241"/>
      <c r="BT1454" s="234" t="s">
        <v>7012</v>
      </c>
      <c r="BU1454" t="b">
        <v>0</v>
      </c>
      <c r="BV1454" s="103"/>
      <c r="BW1454" s="235" t="s">
        <v>15715</v>
      </c>
      <c r="BX1454" s="234" t="s">
        <v>15714</v>
      </c>
      <c r="BY1454" s="234" t="s">
        <v>56</v>
      </c>
      <c r="BZ1454" s="234" t="s">
        <v>7014</v>
      </c>
    </row>
    <row r="1455" spans="1:78" x14ac:dyDescent="0.25">
      <c r="A1455" s="5">
        <v>741</v>
      </c>
      <c r="B1455" s="234" t="s">
        <v>15716</v>
      </c>
      <c r="C1455" s="234" t="s">
        <v>15717</v>
      </c>
      <c r="D1455" s="234"/>
      <c r="E1455" s="234" t="s">
        <v>15718</v>
      </c>
      <c r="F1455" s="234" t="s">
        <v>7156</v>
      </c>
      <c r="G1455" s="234" t="s">
        <v>7856</v>
      </c>
      <c r="H1455" s="234" t="s">
        <v>7018</v>
      </c>
      <c r="I1455" s="242"/>
      <c r="J1455" s="242">
        <v>44124</v>
      </c>
      <c r="K1455" s="234" t="s">
        <v>7430</v>
      </c>
      <c r="L1455" s="242">
        <v>44125</v>
      </c>
      <c r="M1455" s="234" t="s">
        <v>7159</v>
      </c>
      <c r="N1455" s="234" t="s">
        <v>7430</v>
      </c>
      <c r="O1455" s="234" t="s">
        <v>15719</v>
      </c>
      <c r="P1455" s="234" t="s">
        <v>6999</v>
      </c>
      <c r="Q1455" s="234"/>
      <c r="R1455" s="234" t="s">
        <v>451</v>
      </c>
      <c r="S1455" t="b">
        <v>0</v>
      </c>
      <c r="T1455" s="242"/>
      <c r="U1455" s="103">
        <v>1</v>
      </c>
      <c r="V1455" s="234" t="s">
        <v>272</v>
      </c>
      <c r="W1455" s="103">
        <v>1</v>
      </c>
      <c r="X1455" s="234" t="s">
        <v>272</v>
      </c>
      <c r="Y1455" s="242"/>
      <c r="Z1455" s="242"/>
      <c r="AA1455" s="103"/>
      <c r="AB1455" s="234"/>
      <c r="AC1455" s="243">
        <v>44253.451099537036</v>
      </c>
      <c r="AD1455" s="234" t="s">
        <v>12763</v>
      </c>
      <c r="AE1455" s="235" t="s">
        <v>15720</v>
      </c>
      <c r="AF1455" s="237"/>
      <c r="AG1455" s="234" t="s">
        <v>482</v>
      </c>
      <c r="AH1455" s="241"/>
      <c r="AI1455" t="b">
        <v>1</v>
      </c>
      <c r="AJ1455" t="b">
        <v>0</v>
      </c>
      <c r="AK1455" s="234"/>
      <c r="AL1455" s="103"/>
      <c r="AM1455" t="b">
        <v>0</v>
      </c>
      <c r="AN1455" s="234"/>
      <c r="AO1455" s="103"/>
      <c r="AP1455" s="241"/>
      <c r="AQ1455" s="241"/>
      <c r="AR1455" s="241"/>
      <c r="AS1455" s="241"/>
      <c r="AT1455" s="234"/>
      <c r="AU1455" s="234" t="s">
        <v>7085</v>
      </c>
      <c r="AV1455" t="b">
        <v>0</v>
      </c>
      <c r="AW1455" t="b">
        <v>0</v>
      </c>
      <c r="AX1455" s="241"/>
      <c r="AY1455" s="241"/>
      <c r="AZ1455" s="234"/>
      <c r="BA1455" s="234"/>
      <c r="BB1455" s="234"/>
      <c r="BC1455" t="b">
        <v>1</v>
      </c>
      <c r="BD1455" s="234" t="s">
        <v>7170</v>
      </c>
      <c r="BE1455" s="234" t="s">
        <v>7026</v>
      </c>
      <c r="BF1455" s="234" t="s">
        <v>6972</v>
      </c>
      <c r="BG1455" s="234" t="s">
        <v>7010</v>
      </c>
      <c r="BH1455" s="234" t="s">
        <v>55</v>
      </c>
      <c r="BI1455" s="243">
        <v>44573.408472222225</v>
      </c>
      <c r="BJ1455" s="234" t="s">
        <v>442</v>
      </c>
      <c r="BK1455" s="234" t="s">
        <v>451</v>
      </c>
      <c r="BL1455" s="234" t="s">
        <v>451</v>
      </c>
      <c r="BM1455" s="234" t="s">
        <v>451</v>
      </c>
      <c r="BN1455" s="241"/>
      <c r="BO1455" t="b">
        <v>0</v>
      </c>
      <c r="BP1455" t="b">
        <v>0</v>
      </c>
      <c r="BQ1455" t="b">
        <v>0</v>
      </c>
      <c r="BR1455" s="241"/>
      <c r="BS1455" s="241"/>
      <c r="BT1455" s="234" t="s">
        <v>7012</v>
      </c>
      <c r="BU1455" t="b">
        <v>0</v>
      </c>
      <c r="BV1455" s="103"/>
      <c r="BW1455" s="235" t="s">
        <v>15721</v>
      </c>
      <c r="BX1455" s="234" t="s">
        <v>15720</v>
      </c>
      <c r="BY1455" s="234" t="s">
        <v>56</v>
      </c>
      <c r="BZ1455" s="234" t="s">
        <v>7014</v>
      </c>
    </row>
    <row r="1456" spans="1:78" x14ac:dyDescent="0.25">
      <c r="A1456" s="5">
        <v>740</v>
      </c>
      <c r="B1456" s="234" t="s">
        <v>15722</v>
      </c>
      <c r="C1456" s="234" t="s">
        <v>15723</v>
      </c>
      <c r="D1456" s="234" t="s">
        <v>15724</v>
      </c>
      <c r="E1456" s="234" t="s">
        <v>15724</v>
      </c>
      <c r="F1456" s="234" t="s">
        <v>2991</v>
      </c>
      <c r="G1456" s="234" t="s">
        <v>7825</v>
      </c>
      <c r="H1456" s="234" t="s">
        <v>7825</v>
      </c>
      <c r="I1456" s="242"/>
      <c r="J1456" s="242">
        <v>44124</v>
      </c>
      <c r="K1456" s="234" t="s">
        <v>7430</v>
      </c>
      <c r="L1456" s="242">
        <v>44139</v>
      </c>
      <c r="M1456" s="234" t="s">
        <v>7179</v>
      </c>
      <c r="N1456" s="234" t="s">
        <v>15725</v>
      </c>
      <c r="O1456" s="234" t="s">
        <v>15726</v>
      </c>
      <c r="P1456" s="234" t="s">
        <v>6999</v>
      </c>
      <c r="Q1456" s="234"/>
      <c r="R1456" s="234" t="s">
        <v>451</v>
      </c>
      <c r="S1456" t="b">
        <v>0</v>
      </c>
      <c r="T1456" s="242"/>
      <c r="U1456" s="103">
        <v>100</v>
      </c>
      <c r="V1456" s="234" t="s">
        <v>272</v>
      </c>
      <c r="W1456" s="103">
        <v>500</v>
      </c>
      <c r="X1456" s="234" t="s">
        <v>272</v>
      </c>
      <c r="Y1456" s="242"/>
      <c r="Z1456" s="242"/>
      <c r="AA1456" s="103"/>
      <c r="AB1456" s="234" t="s">
        <v>15727</v>
      </c>
      <c r="AC1456" s="243">
        <v>44253.451053240744</v>
      </c>
      <c r="AD1456" s="234" t="s">
        <v>12763</v>
      </c>
      <c r="AE1456" s="235" t="s">
        <v>15728</v>
      </c>
      <c r="AF1456" s="237"/>
      <c r="AG1456" s="234" t="s">
        <v>482</v>
      </c>
      <c r="AH1456" s="241"/>
      <c r="AI1456" t="b">
        <v>1</v>
      </c>
      <c r="AJ1456" t="b">
        <v>0</v>
      </c>
      <c r="AK1456" s="234"/>
      <c r="AL1456" s="103"/>
      <c r="AM1456" t="b">
        <v>0</v>
      </c>
      <c r="AN1456" s="234"/>
      <c r="AO1456" s="103"/>
      <c r="AP1456" s="241"/>
      <c r="AQ1456" s="241"/>
      <c r="AR1456" s="241"/>
      <c r="AS1456" s="241"/>
      <c r="AT1456" s="234" t="s">
        <v>7005</v>
      </c>
      <c r="AU1456" s="234" t="s">
        <v>7085</v>
      </c>
      <c r="AV1456" t="b">
        <v>0</v>
      </c>
      <c r="AW1456" t="b">
        <v>0</v>
      </c>
      <c r="AX1456" s="241"/>
      <c r="AY1456" s="241"/>
      <c r="AZ1456" s="234"/>
      <c r="BA1456" s="234"/>
      <c r="BB1456" s="234"/>
      <c r="BC1456" t="b">
        <v>0</v>
      </c>
      <c r="BD1456" s="234" t="s">
        <v>7186</v>
      </c>
      <c r="BE1456" s="234" t="s">
        <v>7171</v>
      </c>
      <c r="BF1456" s="234" t="s">
        <v>7027</v>
      </c>
      <c r="BG1456" s="234" t="s">
        <v>7028</v>
      </c>
      <c r="BH1456" s="234" t="s">
        <v>55</v>
      </c>
      <c r="BI1456" s="243">
        <v>44573.408460648148</v>
      </c>
      <c r="BJ1456" s="234" t="s">
        <v>442</v>
      </c>
      <c r="BK1456" s="234" t="s">
        <v>451</v>
      </c>
      <c r="BL1456" s="234" t="s">
        <v>451</v>
      </c>
      <c r="BM1456" s="234" t="s">
        <v>451</v>
      </c>
      <c r="BN1456" s="241"/>
      <c r="BO1456" t="b">
        <v>0</v>
      </c>
      <c r="BP1456" t="b">
        <v>0</v>
      </c>
      <c r="BQ1456" t="b">
        <v>0</v>
      </c>
      <c r="BR1456" s="241"/>
      <c r="BS1456" s="241"/>
      <c r="BT1456" s="234" t="s">
        <v>7047</v>
      </c>
      <c r="BU1456" t="b">
        <v>0</v>
      </c>
      <c r="BV1456" s="103"/>
      <c r="BW1456" s="235" t="s">
        <v>15729</v>
      </c>
      <c r="BX1456" s="234" t="s">
        <v>15728</v>
      </c>
      <c r="BY1456" s="234" t="s">
        <v>56</v>
      </c>
      <c r="BZ1456" s="234" t="s">
        <v>7014</v>
      </c>
    </row>
    <row r="1457" spans="1:78" x14ac:dyDescent="0.25">
      <c r="A1457" s="5">
        <v>739</v>
      </c>
      <c r="B1457" s="234" t="s">
        <v>15730</v>
      </c>
      <c r="C1457" s="234" t="s">
        <v>15731</v>
      </c>
      <c r="D1457" s="234" t="s">
        <v>15732</v>
      </c>
      <c r="E1457" s="234" t="s">
        <v>15732</v>
      </c>
      <c r="F1457" s="234" t="s">
        <v>6993</v>
      </c>
      <c r="G1457" s="234" t="s">
        <v>7302</v>
      </c>
      <c r="H1457" s="234" t="s">
        <v>6994</v>
      </c>
      <c r="I1457" s="242"/>
      <c r="J1457" s="242">
        <v>44124</v>
      </c>
      <c r="K1457" s="234" t="s">
        <v>7430</v>
      </c>
      <c r="L1457" s="242">
        <v>44127</v>
      </c>
      <c r="M1457" s="234" t="s">
        <v>6996</v>
      </c>
      <c r="N1457" s="234" t="s">
        <v>15733</v>
      </c>
      <c r="O1457" s="234" t="s">
        <v>15734</v>
      </c>
      <c r="P1457" s="234" t="s">
        <v>6999</v>
      </c>
      <c r="Q1457" s="234"/>
      <c r="R1457" s="234" t="s">
        <v>451</v>
      </c>
      <c r="S1457" t="b">
        <v>0</v>
      </c>
      <c r="T1457" s="242"/>
      <c r="U1457" s="103">
        <v>2</v>
      </c>
      <c r="V1457" s="234" t="s">
        <v>272</v>
      </c>
      <c r="W1457" s="103">
        <v>2</v>
      </c>
      <c r="X1457" s="234" t="s">
        <v>272</v>
      </c>
      <c r="Y1457" s="242"/>
      <c r="Z1457" s="242"/>
      <c r="AA1457" s="103"/>
      <c r="AB1457" s="234" t="s">
        <v>15735</v>
      </c>
      <c r="AC1457" s="243">
        <v>44253.450995370367</v>
      </c>
      <c r="AD1457" s="234" t="s">
        <v>12763</v>
      </c>
      <c r="AE1457" s="235" t="s">
        <v>15736</v>
      </c>
      <c r="AF1457" s="237"/>
      <c r="AG1457" s="234" t="s">
        <v>482</v>
      </c>
      <c r="AH1457" s="241"/>
      <c r="AI1457" t="b">
        <v>1</v>
      </c>
      <c r="AJ1457" t="b">
        <v>0</v>
      </c>
      <c r="AK1457" s="234"/>
      <c r="AL1457" s="103"/>
      <c r="AM1457" t="b">
        <v>0</v>
      </c>
      <c r="AN1457" s="234"/>
      <c r="AO1457" s="103"/>
      <c r="AP1457" s="241"/>
      <c r="AQ1457" s="241"/>
      <c r="AR1457" s="241"/>
      <c r="AS1457" s="241"/>
      <c r="AT1457" s="234"/>
      <c r="AU1457" s="234" t="s">
        <v>7085</v>
      </c>
      <c r="AV1457" t="b">
        <v>0</v>
      </c>
      <c r="AW1457" t="b">
        <v>0</v>
      </c>
      <c r="AX1457" s="241"/>
      <c r="AY1457" s="241"/>
      <c r="AZ1457" s="234"/>
      <c r="BA1457" s="234"/>
      <c r="BB1457" s="234"/>
      <c r="BC1457" t="b">
        <v>0</v>
      </c>
      <c r="BD1457" s="234" t="s">
        <v>7008</v>
      </c>
      <c r="BE1457" s="234" t="s">
        <v>7009</v>
      </c>
      <c r="BF1457" s="234" t="s">
        <v>7027</v>
      </c>
      <c r="BG1457" s="234" t="s">
        <v>8373</v>
      </c>
      <c r="BH1457" s="234" t="s">
        <v>55</v>
      </c>
      <c r="BI1457" s="243">
        <v>44573.409131944441</v>
      </c>
      <c r="BJ1457" s="234" t="s">
        <v>442</v>
      </c>
      <c r="BK1457" s="234" t="s">
        <v>451</v>
      </c>
      <c r="BL1457" s="234" t="s">
        <v>451</v>
      </c>
      <c r="BM1457" s="234" t="s">
        <v>451</v>
      </c>
      <c r="BN1457" s="241"/>
      <c r="BO1457" t="b">
        <v>0</v>
      </c>
      <c r="BP1457" t="b">
        <v>0</v>
      </c>
      <c r="BQ1457" t="b">
        <v>0</v>
      </c>
      <c r="BR1457" s="241"/>
      <c r="BS1457" s="241"/>
      <c r="BT1457" s="234" t="s">
        <v>7012</v>
      </c>
      <c r="BU1457" t="b">
        <v>0</v>
      </c>
      <c r="BV1457" s="103"/>
      <c r="BW1457" s="235" t="s">
        <v>15737</v>
      </c>
      <c r="BX1457" s="234" t="s">
        <v>15738</v>
      </c>
      <c r="BY1457" s="234" t="s">
        <v>56</v>
      </c>
      <c r="BZ1457" s="234" t="s">
        <v>7014</v>
      </c>
    </row>
    <row r="1458" spans="1:78" x14ac:dyDescent="0.25">
      <c r="A1458" s="5">
        <v>738</v>
      </c>
      <c r="B1458" s="234" t="s">
        <v>15739</v>
      </c>
      <c r="C1458" s="234" t="s">
        <v>15740</v>
      </c>
      <c r="D1458" s="234"/>
      <c r="E1458" s="234" t="s">
        <v>13439</v>
      </c>
      <c r="F1458" s="234" t="s">
        <v>7156</v>
      </c>
      <c r="G1458" s="234" t="s">
        <v>7856</v>
      </c>
      <c r="H1458" s="234" t="s">
        <v>7018</v>
      </c>
      <c r="I1458" s="242"/>
      <c r="J1458" s="242">
        <v>44124</v>
      </c>
      <c r="K1458" s="234" t="s">
        <v>7430</v>
      </c>
      <c r="L1458" s="242">
        <v>44124</v>
      </c>
      <c r="M1458" s="234" t="s">
        <v>12558</v>
      </c>
      <c r="N1458" s="234" t="s">
        <v>7430</v>
      </c>
      <c r="O1458" s="234" t="s">
        <v>13440</v>
      </c>
      <c r="P1458" s="234" t="s">
        <v>6999</v>
      </c>
      <c r="Q1458" s="234"/>
      <c r="R1458" s="234" t="s">
        <v>451</v>
      </c>
      <c r="S1458" t="b">
        <v>0</v>
      </c>
      <c r="T1458" s="242"/>
      <c r="U1458" s="103">
        <v>20</v>
      </c>
      <c r="V1458" s="234" t="s">
        <v>272</v>
      </c>
      <c r="W1458" s="103">
        <v>20</v>
      </c>
      <c r="X1458" s="234" t="s">
        <v>272</v>
      </c>
      <c r="Y1458" s="242"/>
      <c r="Z1458" s="242"/>
      <c r="AA1458" s="103"/>
      <c r="AB1458" s="234"/>
      <c r="AC1458" s="243">
        <v>44253.450960648152</v>
      </c>
      <c r="AD1458" s="234" t="s">
        <v>12763</v>
      </c>
      <c r="AE1458" s="235" t="s">
        <v>15741</v>
      </c>
      <c r="AF1458" s="237"/>
      <c r="AG1458" s="234" t="s">
        <v>482</v>
      </c>
      <c r="AH1458" s="241"/>
      <c r="AI1458" t="b">
        <v>1</v>
      </c>
      <c r="AJ1458" t="b">
        <v>0</v>
      </c>
      <c r="AK1458" s="234"/>
      <c r="AL1458" s="103"/>
      <c r="AM1458" t="b">
        <v>0</v>
      </c>
      <c r="AN1458" s="234"/>
      <c r="AO1458" s="103"/>
      <c r="AP1458" s="241"/>
      <c r="AQ1458" s="241"/>
      <c r="AR1458" s="241"/>
      <c r="AS1458" s="241"/>
      <c r="AT1458" s="234"/>
      <c r="AU1458" s="234" t="s">
        <v>7085</v>
      </c>
      <c r="AV1458" t="b">
        <v>0</v>
      </c>
      <c r="AW1458" t="b">
        <v>0</v>
      </c>
      <c r="AX1458" s="241"/>
      <c r="AY1458" s="241"/>
      <c r="AZ1458" s="234"/>
      <c r="BA1458" s="234"/>
      <c r="BB1458" s="234"/>
      <c r="BC1458" t="b">
        <v>1</v>
      </c>
      <c r="BD1458" s="234" t="s">
        <v>12561</v>
      </c>
      <c r="BE1458" s="234" t="s">
        <v>7026</v>
      </c>
      <c r="BF1458" s="234" t="s">
        <v>6972</v>
      </c>
      <c r="BG1458" s="234" t="s">
        <v>7010</v>
      </c>
      <c r="BH1458" s="234" t="s">
        <v>55</v>
      </c>
      <c r="BI1458" s="243">
        <v>44573.408460648148</v>
      </c>
      <c r="BJ1458" s="234" t="s">
        <v>442</v>
      </c>
      <c r="BK1458" s="234" t="s">
        <v>451</v>
      </c>
      <c r="BL1458" s="234" t="s">
        <v>451</v>
      </c>
      <c r="BM1458" s="234" t="s">
        <v>451</v>
      </c>
      <c r="BN1458" s="241"/>
      <c r="BO1458" t="b">
        <v>0</v>
      </c>
      <c r="BP1458" t="b">
        <v>0</v>
      </c>
      <c r="BQ1458" t="b">
        <v>0</v>
      </c>
      <c r="BR1458" s="241"/>
      <c r="BS1458" s="241"/>
      <c r="BT1458" s="234" t="s">
        <v>7012</v>
      </c>
      <c r="BU1458" t="b">
        <v>0</v>
      </c>
      <c r="BV1458" s="103"/>
      <c r="BW1458" s="235" t="s">
        <v>15742</v>
      </c>
      <c r="BX1458" s="234" t="s">
        <v>15741</v>
      </c>
      <c r="BY1458" s="234" t="s">
        <v>56</v>
      </c>
      <c r="BZ1458" s="234" t="s">
        <v>7014</v>
      </c>
    </row>
    <row r="1459" spans="1:78" x14ac:dyDescent="0.25">
      <c r="A1459" s="5">
        <v>737</v>
      </c>
      <c r="B1459" s="234" t="s">
        <v>15743</v>
      </c>
      <c r="C1459" s="234" t="s">
        <v>15744</v>
      </c>
      <c r="D1459" s="234"/>
      <c r="E1459" s="234" t="s">
        <v>13809</v>
      </c>
      <c r="F1459" s="234" t="s">
        <v>7156</v>
      </c>
      <c r="G1459" s="234" t="s">
        <v>7856</v>
      </c>
      <c r="H1459" s="234" t="s">
        <v>7018</v>
      </c>
      <c r="I1459" s="242"/>
      <c r="J1459" s="242">
        <v>44119</v>
      </c>
      <c r="K1459" s="234" t="s">
        <v>7430</v>
      </c>
      <c r="L1459" s="242">
        <v>44124</v>
      </c>
      <c r="M1459" s="234" t="s">
        <v>7477</v>
      </c>
      <c r="N1459" s="234" t="s">
        <v>7430</v>
      </c>
      <c r="O1459" s="234" t="s">
        <v>15603</v>
      </c>
      <c r="P1459" s="234" t="s">
        <v>6999</v>
      </c>
      <c r="Q1459" s="234"/>
      <c r="R1459" s="234" t="s">
        <v>451</v>
      </c>
      <c r="S1459" t="b">
        <v>0</v>
      </c>
      <c r="T1459" s="242"/>
      <c r="U1459" s="103">
        <v>1</v>
      </c>
      <c r="V1459" s="234" t="s">
        <v>272</v>
      </c>
      <c r="W1459" s="103">
        <v>1</v>
      </c>
      <c r="X1459" s="234" t="s">
        <v>272</v>
      </c>
      <c r="Y1459" s="242"/>
      <c r="Z1459" s="242"/>
      <c r="AA1459" s="103"/>
      <c r="AB1459" s="234"/>
      <c r="AC1459" s="243">
        <v>44253.450902777775</v>
      </c>
      <c r="AD1459" s="234" t="s">
        <v>12763</v>
      </c>
      <c r="AE1459" s="235" t="s">
        <v>15745</v>
      </c>
      <c r="AF1459" s="237"/>
      <c r="AG1459" s="234" t="s">
        <v>482</v>
      </c>
      <c r="AH1459" s="241"/>
      <c r="AI1459" t="b">
        <v>1</v>
      </c>
      <c r="AJ1459" t="b">
        <v>0</v>
      </c>
      <c r="AK1459" s="234"/>
      <c r="AL1459" s="103"/>
      <c r="AM1459" t="b">
        <v>0</v>
      </c>
      <c r="AN1459" s="234"/>
      <c r="AO1459" s="103"/>
      <c r="AP1459" s="241"/>
      <c r="AQ1459" s="241"/>
      <c r="AR1459" s="241"/>
      <c r="AS1459" s="241"/>
      <c r="AT1459" s="234"/>
      <c r="AU1459" s="234" t="s">
        <v>7085</v>
      </c>
      <c r="AV1459" t="b">
        <v>0</v>
      </c>
      <c r="AW1459" t="b">
        <v>0</v>
      </c>
      <c r="AX1459" s="241"/>
      <c r="AY1459" s="241"/>
      <c r="AZ1459" s="234"/>
      <c r="BA1459" s="234"/>
      <c r="BB1459" s="234"/>
      <c r="BC1459" t="b">
        <v>1</v>
      </c>
      <c r="BD1459" s="234" t="s">
        <v>369</v>
      </c>
      <c r="BE1459" s="234" t="s">
        <v>7026</v>
      </c>
      <c r="BF1459" s="234" t="s">
        <v>7027</v>
      </c>
      <c r="BG1459" s="234" t="s">
        <v>7010</v>
      </c>
      <c r="BH1459" s="234" t="s">
        <v>55</v>
      </c>
      <c r="BI1459" s="243">
        <v>44573.408449074072</v>
      </c>
      <c r="BJ1459" s="234" t="s">
        <v>442</v>
      </c>
      <c r="BK1459" s="234" t="s">
        <v>451</v>
      </c>
      <c r="BL1459" s="234" t="s">
        <v>451</v>
      </c>
      <c r="BM1459" s="234" t="s">
        <v>451</v>
      </c>
      <c r="BN1459" s="241"/>
      <c r="BO1459" t="b">
        <v>0</v>
      </c>
      <c r="BP1459" t="b">
        <v>0</v>
      </c>
      <c r="BQ1459" t="b">
        <v>0</v>
      </c>
      <c r="BR1459" s="241"/>
      <c r="BS1459" s="241"/>
      <c r="BT1459" s="234" t="s">
        <v>7012</v>
      </c>
      <c r="BU1459" t="b">
        <v>0</v>
      </c>
      <c r="BV1459" s="103"/>
      <c r="BW1459" s="235" t="s">
        <v>15746</v>
      </c>
      <c r="BX1459" s="234" t="s">
        <v>15745</v>
      </c>
      <c r="BY1459" s="234" t="s">
        <v>56</v>
      </c>
      <c r="BZ1459" s="234" t="s">
        <v>7014</v>
      </c>
    </row>
    <row r="1460" spans="1:78" x14ac:dyDescent="0.25">
      <c r="A1460" s="5">
        <v>736</v>
      </c>
      <c r="B1460" s="234" t="s">
        <v>15747</v>
      </c>
      <c r="C1460" s="234" t="s">
        <v>15748</v>
      </c>
      <c r="D1460" s="234" t="s">
        <v>7967</v>
      </c>
      <c r="E1460" s="234" t="s">
        <v>1568</v>
      </c>
      <c r="F1460" s="234" t="s">
        <v>7156</v>
      </c>
      <c r="G1460" s="234" t="s">
        <v>7263</v>
      </c>
      <c r="H1460" s="234" t="s">
        <v>6994</v>
      </c>
      <c r="I1460" s="242"/>
      <c r="J1460" s="242">
        <v>44124</v>
      </c>
      <c r="K1460" s="234" t="s">
        <v>7430</v>
      </c>
      <c r="L1460" s="242">
        <v>44131</v>
      </c>
      <c r="M1460" s="234" t="s">
        <v>7386</v>
      </c>
      <c r="N1460" s="234" t="s">
        <v>7968</v>
      </c>
      <c r="O1460" s="234" t="s">
        <v>11082</v>
      </c>
      <c r="P1460" s="234" t="s">
        <v>6999</v>
      </c>
      <c r="Q1460" s="234"/>
      <c r="R1460" s="234" t="s">
        <v>451</v>
      </c>
      <c r="S1460" t="b">
        <v>0</v>
      </c>
      <c r="T1460" s="242"/>
      <c r="U1460" s="103">
        <v>3</v>
      </c>
      <c r="V1460" s="234" t="s">
        <v>272</v>
      </c>
      <c r="W1460" s="103">
        <v>15</v>
      </c>
      <c r="X1460" s="234" t="s">
        <v>272</v>
      </c>
      <c r="Y1460" s="242"/>
      <c r="Z1460" s="242"/>
      <c r="AA1460" s="103"/>
      <c r="AB1460" s="234" t="s">
        <v>7970</v>
      </c>
      <c r="AC1460" s="243">
        <v>44253.450856481482</v>
      </c>
      <c r="AD1460" s="234" t="s">
        <v>12763</v>
      </c>
      <c r="AE1460" s="235" t="s">
        <v>15749</v>
      </c>
      <c r="AF1460" s="237"/>
      <c r="AG1460" s="234" t="s">
        <v>482</v>
      </c>
      <c r="AH1460" s="241"/>
      <c r="AI1460" t="b">
        <v>1</v>
      </c>
      <c r="AJ1460" t="b">
        <v>0</v>
      </c>
      <c r="AK1460" s="234"/>
      <c r="AL1460" s="103"/>
      <c r="AM1460" t="b">
        <v>0</v>
      </c>
      <c r="AN1460" s="234"/>
      <c r="AO1460" s="103"/>
      <c r="AP1460" s="241"/>
      <c r="AQ1460" s="241"/>
      <c r="AR1460" s="241"/>
      <c r="AS1460" s="241"/>
      <c r="AT1460" s="234" t="s">
        <v>7005</v>
      </c>
      <c r="AU1460" s="234" t="s">
        <v>7085</v>
      </c>
      <c r="AV1460" t="b">
        <v>0</v>
      </c>
      <c r="AW1460" t="b">
        <v>0</v>
      </c>
      <c r="AX1460" s="241"/>
      <c r="AY1460" s="241"/>
      <c r="AZ1460" s="234"/>
      <c r="BA1460" s="234"/>
      <c r="BB1460" s="234"/>
      <c r="BC1460" t="b">
        <v>0</v>
      </c>
      <c r="BD1460" s="234" t="s">
        <v>7390</v>
      </c>
      <c r="BE1460" s="234" t="s">
        <v>7009</v>
      </c>
      <c r="BF1460" s="234" t="s">
        <v>7027</v>
      </c>
      <c r="BG1460" s="234" t="s">
        <v>7028</v>
      </c>
      <c r="BH1460" s="234" t="s">
        <v>55</v>
      </c>
      <c r="BI1460" s="243">
        <v>44573.408449074072</v>
      </c>
      <c r="BJ1460" s="234" t="s">
        <v>442</v>
      </c>
      <c r="BK1460" s="234" t="s">
        <v>451</v>
      </c>
      <c r="BL1460" s="234" t="s">
        <v>451</v>
      </c>
      <c r="BM1460" s="234" t="s">
        <v>451</v>
      </c>
      <c r="BN1460" s="241"/>
      <c r="BO1460" t="b">
        <v>0</v>
      </c>
      <c r="BP1460" t="b">
        <v>0</v>
      </c>
      <c r="BQ1460" t="b">
        <v>0</v>
      </c>
      <c r="BR1460" s="241"/>
      <c r="BS1460" s="241"/>
      <c r="BT1460" s="234" t="s">
        <v>7012</v>
      </c>
      <c r="BU1460" t="b">
        <v>0</v>
      </c>
      <c r="BV1460" s="103"/>
      <c r="BW1460" s="235" t="s">
        <v>15750</v>
      </c>
      <c r="BX1460" s="234" t="s">
        <v>15749</v>
      </c>
      <c r="BY1460" s="234" t="s">
        <v>56</v>
      </c>
      <c r="BZ1460" s="234" t="s">
        <v>7014</v>
      </c>
    </row>
    <row r="1461" spans="1:78" x14ac:dyDescent="0.25">
      <c r="A1461" s="5">
        <v>735</v>
      </c>
      <c r="B1461" s="234" t="s">
        <v>542</v>
      </c>
      <c r="C1461" s="234" t="s">
        <v>15751</v>
      </c>
      <c r="D1461" s="234"/>
      <c r="E1461" s="234" t="s">
        <v>15752</v>
      </c>
      <c r="F1461" s="234" t="s">
        <v>7156</v>
      </c>
      <c r="G1461" s="234" t="s">
        <v>7263</v>
      </c>
      <c r="H1461" s="234" t="s">
        <v>6994</v>
      </c>
      <c r="I1461" s="242"/>
      <c r="J1461" s="242">
        <v>44124</v>
      </c>
      <c r="K1461" s="234" t="s">
        <v>7430</v>
      </c>
      <c r="L1461" s="242">
        <v>44582</v>
      </c>
      <c r="M1461" s="234" t="s">
        <v>7386</v>
      </c>
      <c r="N1461" s="234" t="s">
        <v>7430</v>
      </c>
      <c r="O1461" s="234" t="s">
        <v>15753</v>
      </c>
      <c r="P1461" s="234" t="s">
        <v>6999</v>
      </c>
      <c r="Q1461" s="234"/>
      <c r="R1461" s="234" t="s">
        <v>451</v>
      </c>
      <c r="S1461" t="b">
        <v>0</v>
      </c>
      <c r="T1461" s="242"/>
      <c r="U1461" s="103">
        <v>1.6</v>
      </c>
      <c r="V1461" s="234" t="s">
        <v>272</v>
      </c>
      <c r="W1461" s="103">
        <v>5</v>
      </c>
      <c r="X1461" s="234" t="s">
        <v>272</v>
      </c>
      <c r="Y1461" s="242"/>
      <c r="Z1461" s="242"/>
      <c r="AA1461" s="103"/>
      <c r="AB1461" s="234"/>
      <c r="AC1461" s="243">
        <v>44253.450787037036</v>
      </c>
      <c r="AD1461" s="234" t="s">
        <v>12763</v>
      </c>
      <c r="AE1461" s="235" t="s">
        <v>15754</v>
      </c>
      <c r="AF1461" s="237">
        <v>0</v>
      </c>
      <c r="AG1461" s="234" t="s">
        <v>482</v>
      </c>
      <c r="AH1461" s="241"/>
      <c r="AI1461" t="b">
        <v>1</v>
      </c>
      <c r="AJ1461" t="b">
        <v>0</v>
      </c>
      <c r="AK1461" s="234"/>
      <c r="AL1461" s="103"/>
      <c r="AM1461" t="b">
        <v>0</v>
      </c>
      <c r="AN1461" s="234"/>
      <c r="AO1461" s="103"/>
      <c r="AP1461" s="241"/>
      <c r="AQ1461" s="241" t="s">
        <v>7073</v>
      </c>
      <c r="AR1461" s="241"/>
      <c r="AS1461" s="241"/>
      <c r="AT1461" s="234"/>
      <c r="AU1461" s="234" t="s">
        <v>7085</v>
      </c>
      <c r="AV1461" t="b">
        <v>0</v>
      </c>
      <c r="AW1461" t="b">
        <v>0</v>
      </c>
      <c r="AX1461" s="241"/>
      <c r="AY1461" s="241"/>
      <c r="AZ1461" s="234"/>
      <c r="BA1461" s="234"/>
      <c r="BB1461" s="234"/>
      <c r="BC1461" t="b">
        <v>1</v>
      </c>
      <c r="BD1461" s="234" t="s">
        <v>7390</v>
      </c>
      <c r="BE1461" s="234" t="s">
        <v>7009</v>
      </c>
      <c r="BF1461" s="234" t="s">
        <v>7027</v>
      </c>
      <c r="BG1461" s="234" t="s">
        <v>7028</v>
      </c>
      <c r="BH1461" s="234" t="s">
        <v>7011</v>
      </c>
      <c r="BI1461" s="243">
        <v>44579.570717592593</v>
      </c>
      <c r="BJ1461" s="234" t="s">
        <v>442</v>
      </c>
      <c r="BK1461" s="234" t="s">
        <v>451</v>
      </c>
      <c r="BL1461" s="234" t="s">
        <v>451</v>
      </c>
      <c r="BM1461" s="234" t="s">
        <v>451</v>
      </c>
      <c r="BN1461" s="241"/>
      <c r="BO1461" t="b">
        <v>0</v>
      </c>
      <c r="BP1461" t="b">
        <v>0</v>
      </c>
      <c r="BQ1461" t="b">
        <v>0</v>
      </c>
      <c r="BR1461" s="241"/>
      <c r="BS1461" s="241"/>
      <c r="BT1461" s="234" t="s">
        <v>7012</v>
      </c>
      <c r="BU1461" t="b">
        <v>0</v>
      </c>
      <c r="BV1461" s="103">
        <v>1</v>
      </c>
      <c r="BW1461" s="235">
        <v>776</v>
      </c>
      <c r="BX1461" s="234" t="s">
        <v>15754</v>
      </c>
      <c r="BY1461" s="234" t="s">
        <v>56</v>
      </c>
      <c r="BZ1461" s="234" t="s">
        <v>7014</v>
      </c>
    </row>
    <row r="1462" spans="1:78" x14ac:dyDescent="0.25">
      <c r="A1462" s="5">
        <v>734</v>
      </c>
      <c r="B1462" s="234" t="s">
        <v>15755</v>
      </c>
      <c r="C1462" s="234" t="s">
        <v>15756</v>
      </c>
      <c r="D1462" s="234"/>
      <c r="E1462" s="234" t="s">
        <v>15536</v>
      </c>
      <c r="F1462" s="234" t="s">
        <v>7156</v>
      </c>
      <c r="G1462" s="234" t="s">
        <v>7856</v>
      </c>
      <c r="H1462" s="234" t="s">
        <v>7018</v>
      </c>
      <c r="I1462" s="242"/>
      <c r="J1462" s="242">
        <v>44123</v>
      </c>
      <c r="K1462" s="234" t="s">
        <v>7430</v>
      </c>
      <c r="L1462" s="242">
        <v>44124</v>
      </c>
      <c r="M1462" s="234" t="s">
        <v>7760</v>
      </c>
      <c r="N1462" s="234" t="s">
        <v>7430</v>
      </c>
      <c r="O1462" s="234" t="s">
        <v>9638</v>
      </c>
      <c r="P1462" s="234" t="s">
        <v>6999</v>
      </c>
      <c r="Q1462" s="234"/>
      <c r="R1462" s="234" t="s">
        <v>451</v>
      </c>
      <c r="S1462" t="b">
        <v>0</v>
      </c>
      <c r="T1462" s="242"/>
      <c r="U1462" s="103">
        <v>5</v>
      </c>
      <c r="V1462" s="234" t="s">
        <v>272</v>
      </c>
      <c r="W1462" s="103">
        <v>5</v>
      </c>
      <c r="X1462" s="234" t="s">
        <v>272</v>
      </c>
      <c r="Y1462" s="242"/>
      <c r="Z1462" s="242"/>
      <c r="AA1462" s="103"/>
      <c r="AB1462" s="234"/>
      <c r="AC1462" s="243">
        <v>44253.450752314813</v>
      </c>
      <c r="AD1462" s="234" t="s">
        <v>12763</v>
      </c>
      <c r="AE1462" s="235" t="s">
        <v>15757</v>
      </c>
      <c r="AF1462" s="237"/>
      <c r="AG1462" s="234" t="s">
        <v>482</v>
      </c>
      <c r="AH1462" s="241"/>
      <c r="AI1462" t="b">
        <v>1</v>
      </c>
      <c r="AJ1462" t="b">
        <v>0</v>
      </c>
      <c r="AK1462" s="234"/>
      <c r="AL1462" s="103"/>
      <c r="AM1462" t="b">
        <v>0</v>
      </c>
      <c r="AN1462" s="234"/>
      <c r="AO1462" s="103"/>
      <c r="AP1462" s="241"/>
      <c r="AQ1462" s="241"/>
      <c r="AR1462" s="241"/>
      <c r="AS1462" s="241"/>
      <c r="AT1462" s="234"/>
      <c r="AU1462" s="234" t="s">
        <v>7085</v>
      </c>
      <c r="AV1462" t="b">
        <v>0</v>
      </c>
      <c r="AW1462" t="b">
        <v>0</v>
      </c>
      <c r="AX1462" s="241"/>
      <c r="AY1462" s="241"/>
      <c r="AZ1462" s="234"/>
      <c r="BA1462" s="234"/>
      <c r="BB1462" s="234"/>
      <c r="BC1462" t="b">
        <v>1</v>
      </c>
      <c r="BD1462" s="234" t="s">
        <v>7767</v>
      </c>
      <c r="BE1462" s="234" t="s">
        <v>7026</v>
      </c>
      <c r="BF1462" s="234" t="s">
        <v>6972</v>
      </c>
      <c r="BG1462" s="234" t="s">
        <v>7010</v>
      </c>
      <c r="BH1462" s="234" t="s">
        <v>55</v>
      </c>
      <c r="BI1462" s="243">
        <v>44573.408449074072</v>
      </c>
      <c r="BJ1462" s="234" t="s">
        <v>442</v>
      </c>
      <c r="BK1462" s="234" t="s">
        <v>451</v>
      </c>
      <c r="BL1462" s="234" t="s">
        <v>451</v>
      </c>
      <c r="BM1462" s="234" t="s">
        <v>451</v>
      </c>
      <c r="BN1462" s="241"/>
      <c r="BO1462" t="b">
        <v>0</v>
      </c>
      <c r="BP1462" t="b">
        <v>0</v>
      </c>
      <c r="BQ1462" t="b">
        <v>0</v>
      </c>
      <c r="BR1462" s="241"/>
      <c r="BS1462" s="241"/>
      <c r="BT1462" s="234" t="s">
        <v>7012</v>
      </c>
      <c r="BU1462" t="b">
        <v>0</v>
      </c>
      <c r="BV1462" s="103"/>
      <c r="BW1462" s="235" t="s">
        <v>15758</v>
      </c>
      <c r="BX1462" s="234" t="s">
        <v>15757</v>
      </c>
      <c r="BY1462" s="234" t="s">
        <v>56</v>
      </c>
      <c r="BZ1462" s="234" t="s">
        <v>7014</v>
      </c>
    </row>
    <row r="1463" spans="1:78" x14ac:dyDescent="0.25">
      <c r="A1463" s="5">
        <v>733</v>
      </c>
      <c r="B1463" s="234" t="s">
        <v>15759</v>
      </c>
      <c r="C1463" s="234" t="s">
        <v>15760</v>
      </c>
      <c r="D1463" s="234" t="s">
        <v>12852</v>
      </c>
      <c r="E1463" s="234" t="s">
        <v>12852</v>
      </c>
      <c r="F1463" s="234" t="s">
        <v>7156</v>
      </c>
      <c r="G1463" s="234" t="s">
        <v>7856</v>
      </c>
      <c r="H1463" s="234" t="s">
        <v>7018</v>
      </c>
      <c r="I1463" s="242"/>
      <c r="J1463" s="242">
        <v>44123</v>
      </c>
      <c r="K1463" s="234" t="s">
        <v>7430</v>
      </c>
      <c r="L1463" s="242">
        <v>44124</v>
      </c>
      <c r="M1463" s="234" t="s">
        <v>6996</v>
      </c>
      <c r="N1463" s="234" t="s">
        <v>11657</v>
      </c>
      <c r="O1463" s="234" t="s">
        <v>11658</v>
      </c>
      <c r="P1463" s="234" t="s">
        <v>6999</v>
      </c>
      <c r="Q1463" s="234"/>
      <c r="R1463" s="234" t="s">
        <v>451</v>
      </c>
      <c r="S1463" t="b">
        <v>0</v>
      </c>
      <c r="T1463" s="242"/>
      <c r="U1463" s="103">
        <v>1</v>
      </c>
      <c r="V1463" s="234" t="s">
        <v>272</v>
      </c>
      <c r="W1463" s="103">
        <v>1</v>
      </c>
      <c r="X1463" s="234" t="s">
        <v>272</v>
      </c>
      <c r="Y1463" s="242"/>
      <c r="Z1463" s="242"/>
      <c r="AA1463" s="103"/>
      <c r="AB1463" s="234" t="s">
        <v>12853</v>
      </c>
      <c r="AC1463" s="243">
        <v>44253.450729166667</v>
      </c>
      <c r="AD1463" s="234" t="s">
        <v>12763</v>
      </c>
      <c r="AE1463" s="235" t="s">
        <v>15761</v>
      </c>
      <c r="AF1463" s="237"/>
      <c r="AG1463" s="234" t="s">
        <v>482</v>
      </c>
      <c r="AH1463" s="241"/>
      <c r="AI1463" t="b">
        <v>1</v>
      </c>
      <c r="AJ1463" t="b">
        <v>0</v>
      </c>
      <c r="AK1463" s="234"/>
      <c r="AL1463" s="103"/>
      <c r="AM1463" t="b">
        <v>0</v>
      </c>
      <c r="AN1463" s="234"/>
      <c r="AO1463" s="103"/>
      <c r="AP1463" s="241"/>
      <c r="AQ1463" s="241"/>
      <c r="AR1463" s="241"/>
      <c r="AS1463" s="241"/>
      <c r="AT1463" s="234" t="s">
        <v>7005</v>
      </c>
      <c r="AU1463" s="234" t="s">
        <v>7085</v>
      </c>
      <c r="AV1463" t="b">
        <v>0</v>
      </c>
      <c r="AW1463" t="b">
        <v>0</v>
      </c>
      <c r="AX1463" s="241"/>
      <c r="AY1463" s="241"/>
      <c r="AZ1463" s="234"/>
      <c r="BA1463" s="234"/>
      <c r="BB1463" s="234"/>
      <c r="BC1463" t="b">
        <v>0</v>
      </c>
      <c r="BD1463" s="234" t="s">
        <v>7008</v>
      </c>
      <c r="BE1463" s="234" t="s">
        <v>7026</v>
      </c>
      <c r="BF1463" s="234" t="s">
        <v>7027</v>
      </c>
      <c r="BG1463" s="234" t="s">
        <v>7010</v>
      </c>
      <c r="BH1463" s="234" t="s">
        <v>55</v>
      </c>
      <c r="BI1463" s="243">
        <v>44573.408437500002</v>
      </c>
      <c r="BJ1463" s="234" t="s">
        <v>442</v>
      </c>
      <c r="BK1463" s="234" t="s">
        <v>451</v>
      </c>
      <c r="BL1463" s="234" t="s">
        <v>451</v>
      </c>
      <c r="BM1463" s="234" t="s">
        <v>451</v>
      </c>
      <c r="BN1463" s="241"/>
      <c r="BO1463" t="b">
        <v>0</v>
      </c>
      <c r="BP1463" t="b">
        <v>0</v>
      </c>
      <c r="BQ1463" t="b">
        <v>0</v>
      </c>
      <c r="BR1463" s="241"/>
      <c r="BS1463" s="241"/>
      <c r="BT1463" s="234" t="s">
        <v>7012</v>
      </c>
      <c r="BU1463" t="b">
        <v>0</v>
      </c>
      <c r="BV1463" s="103"/>
      <c r="BW1463" s="235" t="s">
        <v>15762</v>
      </c>
      <c r="BX1463" s="234" t="s">
        <v>15761</v>
      </c>
      <c r="BY1463" s="234" t="s">
        <v>56</v>
      </c>
      <c r="BZ1463" s="234" t="s">
        <v>7014</v>
      </c>
    </row>
    <row r="1464" spans="1:78" x14ac:dyDescent="0.25">
      <c r="A1464" s="5">
        <v>732</v>
      </c>
      <c r="B1464" s="234" t="s">
        <v>15763</v>
      </c>
      <c r="C1464" s="234" t="s">
        <v>15764</v>
      </c>
      <c r="D1464" s="234" t="s">
        <v>11753</v>
      </c>
      <c r="E1464" s="234" t="s">
        <v>11754</v>
      </c>
      <c r="F1464" s="234" t="s">
        <v>7156</v>
      </c>
      <c r="G1464" s="234" t="s">
        <v>7856</v>
      </c>
      <c r="H1464" s="234" t="s">
        <v>7730</v>
      </c>
      <c r="I1464" s="242"/>
      <c r="J1464" s="242">
        <v>44123</v>
      </c>
      <c r="K1464" s="234" t="s">
        <v>7430</v>
      </c>
      <c r="L1464" s="242">
        <v>44124</v>
      </c>
      <c r="M1464" s="234" t="s">
        <v>7159</v>
      </c>
      <c r="N1464" s="234" t="s">
        <v>11756</v>
      </c>
      <c r="O1464" s="234" t="s">
        <v>11898</v>
      </c>
      <c r="P1464" s="234" t="s">
        <v>6999</v>
      </c>
      <c r="Q1464" s="234"/>
      <c r="R1464" s="234" t="s">
        <v>451</v>
      </c>
      <c r="S1464" t="b">
        <v>0</v>
      </c>
      <c r="T1464" s="242"/>
      <c r="U1464" s="103">
        <v>1</v>
      </c>
      <c r="V1464" s="234" t="s">
        <v>272</v>
      </c>
      <c r="W1464" s="103">
        <v>1</v>
      </c>
      <c r="X1464" s="234" t="s">
        <v>272</v>
      </c>
      <c r="Y1464" s="242"/>
      <c r="Z1464" s="242"/>
      <c r="AA1464" s="103"/>
      <c r="AB1464" s="234" t="s">
        <v>11758</v>
      </c>
      <c r="AC1464" s="243">
        <v>44253.450682870367</v>
      </c>
      <c r="AD1464" s="234" t="s">
        <v>12763</v>
      </c>
      <c r="AE1464" s="235" t="s">
        <v>15765</v>
      </c>
      <c r="AF1464" s="237"/>
      <c r="AG1464" s="234" t="s">
        <v>482</v>
      </c>
      <c r="AH1464" s="241"/>
      <c r="AI1464" t="b">
        <v>1</v>
      </c>
      <c r="AJ1464" t="b">
        <v>0</v>
      </c>
      <c r="AK1464" s="234"/>
      <c r="AL1464" s="103"/>
      <c r="AM1464" t="b">
        <v>0</v>
      </c>
      <c r="AN1464" s="234"/>
      <c r="AO1464" s="103"/>
      <c r="AP1464" s="241"/>
      <c r="AQ1464" s="241"/>
      <c r="AR1464" s="241"/>
      <c r="AS1464" s="241"/>
      <c r="AT1464" s="234" t="s">
        <v>7005</v>
      </c>
      <c r="AU1464" s="234" t="s">
        <v>7085</v>
      </c>
      <c r="AV1464" t="b">
        <v>0</v>
      </c>
      <c r="AW1464" t="b">
        <v>0</v>
      </c>
      <c r="AX1464" s="241"/>
      <c r="AY1464" s="241"/>
      <c r="AZ1464" s="234"/>
      <c r="BA1464" s="234"/>
      <c r="BB1464" s="234"/>
      <c r="BC1464" t="b">
        <v>0</v>
      </c>
      <c r="BD1464" s="234" t="s">
        <v>7170</v>
      </c>
      <c r="BE1464" s="234" t="s">
        <v>7737</v>
      </c>
      <c r="BF1464" s="234" t="s">
        <v>7027</v>
      </c>
      <c r="BG1464" s="234" t="s">
        <v>7010</v>
      </c>
      <c r="BH1464" s="234" t="s">
        <v>55</v>
      </c>
      <c r="BI1464" s="243">
        <v>44573.408437500002</v>
      </c>
      <c r="BJ1464" s="234" t="s">
        <v>442</v>
      </c>
      <c r="BK1464" s="234" t="s">
        <v>451</v>
      </c>
      <c r="BL1464" s="234" t="s">
        <v>451</v>
      </c>
      <c r="BM1464" s="234" t="s">
        <v>451</v>
      </c>
      <c r="BN1464" s="241"/>
      <c r="BO1464" t="b">
        <v>0</v>
      </c>
      <c r="BP1464" t="b">
        <v>0</v>
      </c>
      <c r="BQ1464" t="b">
        <v>0</v>
      </c>
      <c r="BR1464" s="241"/>
      <c r="BS1464" s="241"/>
      <c r="BT1464" s="234" t="s">
        <v>7012</v>
      </c>
      <c r="BU1464" t="b">
        <v>0</v>
      </c>
      <c r="BV1464" s="103"/>
      <c r="BW1464" s="235" t="s">
        <v>15766</v>
      </c>
      <c r="BX1464" s="234" t="s">
        <v>15765</v>
      </c>
      <c r="BY1464" s="234" t="s">
        <v>56</v>
      </c>
      <c r="BZ1464" s="234" t="s">
        <v>7014</v>
      </c>
    </row>
    <row r="1465" spans="1:78" x14ac:dyDescent="0.25">
      <c r="A1465" s="5">
        <v>731</v>
      </c>
      <c r="B1465" s="234" t="s">
        <v>15767</v>
      </c>
      <c r="C1465" s="234" t="s">
        <v>15768</v>
      </c>
      <c r="D1465" s="234" t="s">
        <v>12543</v>
      </c>
      <c r="E1465" s="234" t="s">
        <v>15769</v>
      </c>
      <c r="F1465" s="234" t="s">
        <v>7156</v>
      </c>
      <c r="G1465" s="234" t="s">
        <v>7856</v>
      </c>
      <c r="H1465" s="234" t="s">
        <v>7018</v>
      </c>
      <c r="I1465" s="242"/>
      <c r="J1465" s="242">
        <v>44123</v>
      </c>
      <c r="K1465" s="234" t="s">
        <v>7430</v>
      </c>
      <c r="L1465" s="242">
        <v>44124</v>
      </c>
      <c r="M1465" s="234" t="s">
        <v>6996</v>
      </c>
      <c r="N1465" s="234" t="s">
        <v>12545</v>
      </c>
      <c r="O1465" s="234" t="s">
        <v>9664</v>
      </c>
      <c r="P1465" s="234" t="s">
        <v>6999</v>
      </c>
      <c r="Q1465" s="234"/>
      <c r="R1465" s="234" t="s">
        <v>451</v>
      </c>
      <c r="S1465" t="b">
        <v>0</v>
      </c>
      <c r="T1465" s="242"/>
      <c r="U1465" s="103">
        <v>1</v>
      </c>
      <c r="V1465" s="234" t="s">
        <v>272</v>
      </c>
      <c r="W1465" s="103">
        <v>1</v>
      </c>
      <c r="X1465" s="234" t="s">
        <v>272</v>
      </c>
      <c r="Y1465" s="242"/>
      <c r="Z1465" s="242"/>
      <c r="AA1465" s="103"/>
      <c r="AB1465" s="234" t="s">
        <v>12546</v>
      </c>
      <c r="AC1465" s="243">
        <v>44253.450636574074</v>
      </c>
      <c r="AD1465" s="234" t="s">
        <v>12763</v>
      </c>
      <c r="AE1465" s="235" t="s">
        <v>15770</v>
      </c>
      <c r="AF1465" s="237"/>
      <c r="AG1465" s="234" t="s">
        <v>482</v>
      </c>
      <c r="AH1465" s="241"/>
      <c r="AI1465" t="b">
        <v>1</v>
      </c>
      <c r="AJ1465" t="b">
        <v>0</v>
      </c>
      <c r="AK1465" s="234"/>
      <c r="AL1465" s="103"/>
      <c r="AM1465" t="b">
        <v>0</v>
      </c>
      <c r="AN1465" s="234"/>
      <c r="AO1465" s="103"/>
      <c r="AP1465" s="241"/>
      <c r="AQ1465" s="241"/>
      <c r="AR1465" s="241"/>
      <c r="AS1465" s="241"/>
      <c r="AT1465" s="234" t="s">
        <v>7005</v>
      </c>
      <c r="AU1465" s="234" t="s">
        <v>7085</v>
      </c>
      <c r="AV1465" t="b">
        <v>0</v>
      </c>
      <c r="AW1465" t="b">
        <v>0</v>
      </c>
      <c r="AX1465" s="241"/>
      <c r="AY1465" s="241"/>
      <c r="AZ1465" s="234"/>
      <c r="BA1465" s="234"/>
      <c r="BB1465" s="234"/>
      <c r="BC1465" t="b">
        <v>0</v>
      </c>
      <c r="BD1465" s="234" t="s">
        <v>7008</v>
      </c>
      <c r="BE1465" s="234" t="s">
        <v>7026</v>
      </c>
      <c r="BF1465" s="234" t="s">
        <v>7027</v>
      </c>
      <c r="BG1465" s="234" t="s">
        <v>7010</v>
      </c>
      <c r="BH1465" s="234" t="s">
        <v>55</v>
      </c>
      <c r="BI1465" s="243">
        <v>44573.408437500002</v>
      </c>
      <c r="BJ1465" s="234" t="s">
        <v>442</v>
      </c>
      <c r="BK1465" s="234" t="s">
        <v>451</v>
      </c>
      <c r="BL1465" s="234" t="s">
        <v>451</v>
      </c>
      <c r="BM1465" s="234" t="s">
        <v>451</v>
      </c>
      <c r="BN1465" s="241"/>
      <c r="BO1465" t="b">
        <v>0</v>
      </c>
      <c r="BP1465" t="b">
        <v>0</v>
      </c>
      <c r="BQ1465" t="b">
        <v>0</v>
      </c>
      <c r="BR1465" s="241"/>
      <c r="BS1465" s="241"/>
      <c r="BT1465" s="234" t="s">
        <v>7012</v>
      </c>
      <c r="BU1465" t="b">
        <v>0</v>
      </c>
      <c r="BV1465" s="103"/>
      <c r="BW1465" s="235" t="s">
        <v>15771</v>
      </c>
      <c r="BX1465" s="234" t="s">
        <v>15770</v>
      </c>
      <c r="BY1465" s="234" t="s">
        <v>56</v>
      </c>
      <c r="BZ1465" s="234" t="s">
        <v>7014</v>
      </c>
    </row>
    <row r="1466" spans="1:78" x14ac:dyDescent="0.25">
      <c r="A1466" s="5">
        <v>730</v>
      </c>
      <c r="B1466" s="234" t="s">
        <v>15772</v>
      </c>
      <c r="C1466" s="234" t="s">
        <v>15773</v>
      </c>
      <c r="D1466" s="234"/>
      <c r="E1466" s="234" t="s">
        <v>15718</v>
      </c>
      <c r="F1466" s="234" t="s">
        <v>7156</v>
      </c>
      <c r="G1466" s="234" t="s">
        <v>7856</v>
      </c>
      <c r="H1466" s="234" t="s">
        <v>7018</v>
      </c>
      <c r="I1466" s="242"/>
      <c r="J1466" s="242">
        <v>44120</v>
      </c>
      <c r="K1466" s="234" t="s">
        <v>7430</v>
      </c>
      <c r="L1466" s="242">
        <v>44124</v>
      </c>
      <c r="M1466" s="234" t="s">
        <v>7159</v>
      </c>
      <c r="N1466" s="234" t="s">
        <v>7430</v>
      </c>
      <c r="O1466" s="234" t="s">
        <v>15719</v>
      </c>
      <c r="P1466" s="234" t="s">
        <v>6999</v>
      </c>
      <c r="Q1466" s="234"/>
      <c r="R1466" s="234" t="s">
        <v>451</v>
      </c>
      <c r="S1466" t="b">
        <v>0</v>
      </c>
      <c r="T1466" s="242"/>
      <c r="U1466" s="103">
        <v>1</v>
      </c>
      <c r="V1466" s="234" t="s">
        <v>272</v>
      </c>
      <c r="W1466" s="103">
        <v>1</v>
      </c>
      <c r="X1466" s="234" t="s">
        <v>272</v>
      </c>
      <c r="Y1466" s="242"/>
      <c r="Z1466" s="242"/>
      <c r="AA1466" s="103"/>
      <c r="AB1466" s="234"/>
      <c r="AC1466" s="243">
        <v>44253.450555555559</v>
      </c>
      <c r="AD1466" s="234" t="s">
        <v>12763</v>
      </c>
      <c r="AE1466" s="235" t="s">
        <v>15774</v>
      </c>
      <c r="AF1466" s="237"/>
      <c r="AG1466" s="234" t="s">
        <v>482</v>
      </c>
      <c r="AH1466" s="241"/>
      <c r="AI1466" t="b">
        <v>1</v>
      </c>
      <c r="AJ1466" t="b">
        <v>0</v>
      </c>
      <c r="AK1466" s="234"/>
      <c r="AL1466" s="103"/>
      <c r="AM1466" t="b">
        <v>0</v>
      </c>
      <c r="AN1466" s="234"/>
      <c r="AO1466" s="103"/>
      <c r="AP1466" s="241"/>
      <c r="AQ1466" s="241"/>
      <c r="AR1466" s="241"/>
      <c r="AS1466" s="241"/>
      <c r="AT1466" s="234"/>
      <c r="AU1466" s="234" t="s">
        <v>7085</v>
      </c>
      <c r="AV1466" t="b">
        <v>0</v>
      </c>
      <c r="AW1466" t="b">
        <v>0</v>
      </c>
      <c r="AX1466" s="241"/>
      <c r="AY1466" s="241"/>
      <c r="AZ1466" s="234"/>
      <c r="BA1466" s="234"/>
      <c r="BB1466" s="234"/>
      <c r="BC1466" t="b">
        <v>1</v>
      </c>
      <c r="BD1466" s="234" t="s">
        <v>7170</v>
      </c>
      <c r="BE1466" s="234" t="s">
        <v>7026</v>
      </c>
      <c r="BF1466" s="234" t="s">
        <v>6972</v>
      </c>
      <c r="BG1466" s="234" t="s">
        <v>7010</v>
      </c>
      <c r="BH1466" s="234" t="s">
        <v>55</v>
      </c>
      <c r="BI1466" s="243">
        <v>44573.408425925925</v>
      </c>
      <c r="BJ1466" s="234" t="s">
        <v>442</v>
      </c>
      <c r="BK1466" s="234" t="s">
        <v>451</v>
      </c>
      <c r="BL1466" s="234" t="s">
        <v>451</v>
      </c>
      <c r="BM1466" s="234" t="s">
        <v>451</v>
      </c>
      <c r="BN1466" s="241"/>
      <c r="BO1466" t="b">
        <v>0</v>
      </c>
      <c r="BP1466" t="b">
        <v>0</v>
      </c>
      <c r="BQ1466" t="b">
        <v>0</v>
      </c>
      <c r="BR1466" s="241"/>
      <c r="BS1466" s="241"/>
      <c r="BT1466" s="234" t="s">
        <v>7012</v>
      </c>
      <c r="BU1466" t="b">
        <v>0</v>
      </c>
      <c r="BV1466" s="103"/>
      <c r="BW1466" s="235" t="s">
        <v>15775</v>
      </c>
      <c r="BX1466" s="234" t="s">
        <v>15774</v>
      </c>
      <c r="BY1466" s="234" t="s">
        <v>56</v>
      </c>
      <c r="BZ1466" s="234" t="s">
        <v>7014</v>
      </c>
    </row>
    <row r="1467" spans="1:78" x14ac:dyDescent="0.25">
      <c r="A1467" s="5">
        <v>729</v>
      </c>
      <c r="B1467" s="234" t="s">
        <v>15776</v>
      </c>
      <c r="C1467" s="234" t="s">
        <v>15777</v>
      </c>
      <c r="D1467" s="234" t="s">
        <v>15778</v>
      </c>
      <c r="E1467" s="234" t="s">
        <v>15778</v>
      </c>
      <c r="F1467" s="234" t="s">
        <v>2991</v>
      </c>
      <c r="G1467" s="234" t="s">
        <v>7033</v>
      </c>
      <c r="H1467" s="234" t="s">
        <v>7034</v>
      </c>
      <c r="I1467" s="242"/>
      <c r="J1467" s="242">
        <v>44109</v>
      </c>
      <c r="K1467" s="234" t="s">
        <v>7430</v>
      </c>
      <c r="L1467" s="242">
        <v>44137</v>
      </c>
      <c r="M1467" s="234" t="s">
        <v>10725</v>
      </c>
      <c r="N1467" s="234" t="s">
        <v>15779</v>
      </c>
      <c r="O1467" s="234" t="s">
        <v>11098</v>
      </c>
      <c r="P1467" s="234" t="s">
        <v>6999</v>
      </c>
      <c r="Q1467" s="234"/>
      <c r="R1467" s="234" t="s">
        <v>451</v>
      </c>
      <c r="S1467" t="b">
        <v>0</v>
      </c>
      <c r="T1467" s="242"/>
      <c r="U1467" s="103">
        <v>28</v>
      </c>
      <c r="V1467" s="234" t="s">
        <v>272</v>
      </c>
      <c r="W1467" s="103">
        <v>169</v>
      </c>
      <c r="X1467" s="234" t="s">
        <v>272</v>
      </c>
      <c r="Y1467" s="242"/>
      <c r="Z1467" s="242"/>
      <c r="AA1467" s="103"/>
      <c r="AB1467" s="234" t="s">
        <v>15780</v>
      </c>
      <c r="AC1467" s="243">
        <v>44253.450543981482</v>
      </c>
      <c r="AD1467" s="234" t="s">
        <v>12763</v>
      </c>
      <c r="AE1467" s="235" t="s">
        <v>15781</v>
      </c>
      <c r="AF1467" s="237"/>
      <c r="AG1467" s="234" t="s">
        <v>482</v>
      </c>
      <c r="AH1467" s="241"/>
      <c r="AI1467" t="b">
        <v>1</v>
      </c>
      <c r="AJ1467" t="b">
        <v>0</v>
      </c>
      <c r="AK1467" s="234"/>
      <c r="AL1467" s="103"/>
      <c r="AM1467" t="b">
        <v>0</v>
      </c>
      <c r="AN1467" s="234"/>
      <c r="AO1467" s="103"/>
      <c r="AP1467" s="241"/>
      <c r="AQ1467" s="241"/>
      <c r="AR1467" s="241"/>
      <c r="AS1467" s="241"/>
      <c r="AT1467" s="234"/>
      <c r="AU1467" s="234" t="s">
        <v>7085</v>
      </c>
      <c r="AV1467" t="b">
        <v>0</v>
      </c>
      <c r="AW1467" t="b">
        <v>0</v>
      </c>
      <c r="AX1467" s="241"/>
      <c r="AY1467" s="241"/>
      <c r="AZ1467" s="234"/>
      <c r="BA1467" s="234"/>
      <c r="BB1467" s="234"/>
      <c r="BC1467" t="b">
        <v>0</v>
      </c>
      <c r="BD1467" s="234" t="s">
        <v>350</v>
      </c>
      <c r="BE1467" s="234" t="s">
        <v>7045</v>
      </c>
      <c r="BF1467" s="234" t="s">
        <v>7027</v>
      </c>
      <c r="BG1467" s="234" t="s">
        <v>7010</v>
      </c>
      <c r="BH1467" s="234" t="s">
        <v>55</v>
      </c>
      <c r="BI1467" s="243">
        <v>44573.408425925925</v>
      </c>
      <c r="BJ1467" s="234" t="s">
        <v>442</v>
      </c>
      <c r="BK1467" s="234" t="s">
        <v>451</v>
      </c>
      <c r="BL1467" s="234" t="s">
        <v>451</v>
      </c>
      <c r="BM1467" s="234" t="s">
        <v>451</v>
      </c>
      <c r="BN1467" s="241"/>
      <c r="BO1467" t="b">
        <v>0</v>
      </c>
      <c r="BP1467" t="b">
        <v>0</v>
      </c>
      <c r="BQ1467" t="b">
        <v>0</v>
      </c>
      <c r="BR1467" s="241"/>
      <c r="BS1467" s="241"/>
      <c r="BT1467" s="234" t="s">
        <v>7188</v>
      </c>
      <c r="BU1467" t="b">
        <v>0</v>
      </c>
      <c r="BV1467" s="103"/>
      <c r="BW1467" s="235" t="s">
        <v>15782</v>
      </c>
      <c r="BX1467" s="234" t="s">
        <v>15781</v>
      </c>
      <c r="BY1467" s="234" t="s">
        <v>56</v>
      </c>
      <c r="BZ1467" s="234" t="s">
        <v>7014</v>
      </c>
    </row>
    <row r="1468" spans="1:78" x14ac:dyDescent="0.25">
      <c r="A1468" s="5">
        <v>728</v>
      </c>
      <c r="B1468" s="234" t="s">
        <v>15783</v>
      </c>
      <c r="C1468" s="234" t="s">
        <v>15784</v>
      </c>
      <c r="D1468" s="234"/>
      <c r="E1468" s="234" t="s">
        <v>15785</v>
      </c>
      <c r="F1468" s="234" t="s">
        <v>6993</v>
      </c>
      <c r="G1468" s="234" t="s">
        <v>11209</v>
      </c>
      <c r="H1468" s="234" t="s">
        <v>7856</v>
      </c>
      <c r="I1468" s="242"/>
      <c r="J1468" s="242">
        <v>44123</v>
      </c>
      <c r="K1468" s="234" t="s">
        <v>7430</v>
      </c>
      <c r="L1468" s="242">
        <v>44127</v>
      </c>
      <c r="M1468" s="234" t="s">
        <v>6996</v>
      </c>
      <c r="N1468" s="234" t="s">
        <v>6997</v>
      </c>
      <c r="O1468" s="234" t="s">
        <v>6998</v>
      </c>
      <c r="P1468" s="234" t="s">
        <v>6999</v>
      </c>
      <c r="Q1468" s="234"/>
      <c r="R1468" s="234" t="s">
        <v>451</v>
      </c>
      <c r="S1468" t="b">
        <v>0</v>
      </c>
      <c r="T1468" s="242"/>
      <c r="U1468" s="103">
        <v>114</v>
      </c>
      <c r="V1468" s="234" t="s">
        <v>272</v>
      </c>
      <c r="W1468" s="103">
        <v>114</v>
      </c>
      <c r="X1468" s="234" t="s">
        <v>272</v>
      </c>
      <c r="Y1468" s="242"/>
      <c r="Z1468" s="242"/>
      <c r="AA1468" s="103"/>
      <c r="AB1468" s="234"/>
      <c r="AC1468" s="243">
        <v>44253.450509259259</v>
      </c>
      <c r="AD1468" s="234" t="s">
        <v>12763</v>
      </c>
      <c r="AE1468" s="235" t="s">
        <v>15786</v>
      </c>
      <c r="AF1468" s="237"/>
      <c r="AG1468" s="234" t="s">
        <v>482</v>
      </c>
      <c r="AH1468" s="241"/>
      <c r="AI1468" t="b">
        <v>1</v>
      </c>
      <c r="AJ1468" t="b">
        <v>0</v>
      </c>
      <c r="AK1468" s="234"/>
      <c r="AL1468" s="103"/>
      <c r="AM1468" t="b">
        <v>0</v>
      </c>
      <c r="AN1468" s="234"/>
      <c r="AO1468" s="103"/>
      <c r="AP1468" s="241"/>
      <c r="AQ1468" s="241"/>
      <c r="AR1468" s="241"/>
      <c r="AS1468" s="241"/>
      <c r="AT1468" s="234"/>
      <c r="AU1468" s="234" t="s">
        <v>7085</v>
      </c>
      <c r="AV1468" t="b">
        <v>0</v>
      </c>
      <c r="AW1468" t="b">
        <v>0</v>
      </c>
      <c r="AX1468" s="241"/>
      <c r="AY1468" s="241"/>
      <c r="AZ1468" s="234"/>
      <c r="BA1468" s="234"/>
      <c r="BB1468" s="234"/>
      <c r="BC1468" t="b">
        <v>1</v>
      </c>
      <c r="BD1468" s="234" t="s">
        <v>7008</v>
      </c>
      <c r="BE1468" s="234" t="s">
        <v>7026</v>
      </c>
      <c r="BF1468" s="234" t="s">
        <v>6972</v>
      </c>
      <c r="BG1468" s="234" t="s">
        <v>7010</v>
      </c>
      <c r="BH1468" s="234" t="s">
        <v>55</v>
      </c>
      <c r="BI1468" s="243">
        <v>44573.408425925925</v>
      </c>
      <c r="BJ1468" s="234" t="s">
        <v>442</v>
      </c>
      <c r="BK1468" s="234" t="s">
        <v>451</v>
      </c>
      <c r="BL1468" s="234" t="s">
        <v>451</v>
      </c>
      <c r="BM1468" s="234" t="s">
        <v>451</v>
      </c>
      <c r="BN1468" s="241"/>
      <c r="BO1468" t="b">
        <v>0</v>
      </c>
      <c r="BP1468" t="b">
        <v>0</v>
      </c>
      <c r="BQ1468" t="b">
        <v>0</v>
      </c>
      <c r="BR1468" s="241"/>
      <c r="BS1468" s="241"/>
      <c r="BT1468" s="234" t="s">
        <v>7012</v>
      </c>
      <c r="BU1468" t="b">
        <v>0</v>
      </c>
      <c r="BV1468" s="103"/>
      <c r="BW1468" s="235" t="s">
        <v>15787</v>
      </c>
      <c r="BX1468" s="234" t="s">
        <v>15786</v>
      </c>
      <c r="BY1468" s="234" t="s">
        <v>56</v>
      </c>
      <c r="BZ1468" s="234" t="s">
        <v>7014</v>
      </c>
    </row>
    <row r="1469" spans="1:78" x14ac:dyDescent="0.25">
      <c r="A1469" s="5">
        <v>727</v>
      </c>
      <c r="B1469" s="234" t="s">
        <v>15788</v>
      </c>
      <c r="C1469" s="234" t="s">
        <v>15789</v>
      </c>
      <c r="D1469" s="234"/>
      <c r="E1469" s="234" t="s">
        <v>15790</v>
      </c>
      <c r="F1469" s="234" t="s">
        <v>6993</v>
      </c>
      <c r="G1469" s="234" t="s">
        <v>11209</v>
      </c>
      <c r="H1469" s="234" t="s">
        <v>7856</v>
      </c>
      <c r="I1469" s="242"/>
      <c r="J1469" s="242">
        <v>44120</v>
      </c>
      <c r="K1469" s="234" t="s">
        <v>7430</v>
      </c>
      <c r="L1469" s="242">
        <v>44126</v>
      </c>
      <c r="M1469" s="234" t="s">
        <v>7871</v>
      </c>
      <c r="N1469" s="234" t="s">
        <v>7430</v>
      </c>
      <c r="O1469" s="234" t="s">
        <v>15791</v>
      </c>
      <c r="P1469" s="234" t="s">
        <v>6999</v>
      </c>
      <c r="Q1469" s="234"/>
      <c r="R1469" s="234" t="s">
        <v>451</v>
      </c>
      <c r="S1469" t="b">
        <v>0</v>
      </c>
      <c r="T1469" s="242"/>
      <c r="U1469" s="103">
        <v>19</v>
      </c>
      <c r="V1469" s="234" t="s">
        <v>272</v>
      </c>
      <c r="W1469" s="103">
        <v>19</v>
      </c>
      <c r="X1469" s="234" t="s">
        <v>272</v>
      </c>
      <c r="Y1469" s="242"/>
      <c r="Z1469" s="242"/>
      <c r="AA1469" s="103"/>
      <c r="AB1469" s="234"/>
      <c r="AC1469" s="243">
        <v>44253.450439814813</v>
      </c>
      <c r="AD1469" s="234" t="s">
        <v>12763</v>
      </c>
      <c r="AE1469" s="235" t="s">
        <v>15792</v>
      </c>
      <c r="AF1469" s="237">
        <v>0</v>
      </c>
      <c r="AG1469" s="234" t="s">
        <v>482</v>
      </c>
      <c r="AH1469" s="241"/>
      <c r="AI1469" t="b">
        <v>1</v>
      </c>
      <c r="AJ1469" t="b">
        <v>0</v>
      </c>
      <c r="AK1469" s="234"/>
      <c r="AL1469" s="103"/>
      <c r="AM1469" t="b">
        <v>0</v>
      </c>
      <c r="AN1469" s="234"/>
      <c r="AO1469" s="103"/>
      <c r="AP1469" s="241"/>
      <c r="AQ1469" s="241"/>
      <c r="AR1469" s="241"/>
      <c r="AS1469" s="241"/>
      <c r="AT1469" s="234"/>
      <c r="AU1469" s="234" t="s">
        <v>7085</v>
      </c>
      <c r="AV1469" t="b">
        <v>0</v>
      </c>
      <c r="AW1469" t="b">
        <v>0</v>
      </c>
      <c r="AX1469" s="241"/>
      <c r="AY1469" s="241"/>
      <c r="AZ1469" s="234"/>
      <c r="BA1469" s="234"/>
      <c r="BB1469" s="234"/>
      <c r="BC1469" t="b">
        <v>1</v>
      </c>
      <c r="BD1469" s="234" t="s">
        <v>7876</v>
      </c>
      <c r="BE1469" s="234" t="s">
        <v>7026</v>
      </c>
      <c r="BF1469" s="234" t="s">
        <v>7027</v>
      </c>
      <c r="BG1469" s="234" t="s">
        <v>8373</v>
      </c>
      <c r="BH1469" s="234" t="s">
        <v>55</v>
      </c>
      <c r="BI1469" s="243">
        <v>44573.408425925925</v>
      </c>
      <c r="BJ1469" s="234" t="s">
        <v>442</v>
      </c>
      <c r="BK1469" s="234" t="s">
        <v>451</v>
      </c>
      <c r="BL1469" s="234" t="s">
        <v>451</v>
      </c>
      <c r="BM1469" s="234" t="s">
        <v>451</v>
      </c>
      <c r="BN1469" s="241"/>
      <c r="BO1469" t="b">
        <v>0</v>
      </c>
      <c r="BP1469" t="b">
        <v>0</v>
      </c>
      <c r="BQ1469" t="b">
        <v>0</v>
      </c>
      <c r="BR1469" s="241"/>
      <c r="BS1469" s="241"/>
      <c r="BT1469" s="234" t="s">
        <v>7012</v>
      </c>
      <c r="BU1469" t="b">
        <v>0</v>
      </c>
      <c r="BV1469" s="103"/>
      <c r="BW1469" s="235" t="s">
        <v>15793</v>
      </c>
      <c r="BX1469" s="234" t="s">
        <v>15792</v>
      </c>
      <c r="BY1469" s="234" t="s">
        <v>56</v>
      </c>
      <c r="BZ1469" s="234" t="s">
        <v>7014</v>
      </c>
    </row>
    <row r="1470" spans="1:78" x14ac:dyDescent="0.25">
      <c r="A1470" s="5">
        <v>726</v>
      </c>
      <c r="B1470" s="234" t="s">
        <v>15794</v>
      </c>
      <c r="C1470" s="234" t="s">
        <v>15795</v>
      </c>
      <c r="D1470" s="234" t="s">
        <v>9165</v>
      </c>
      <c r="E1470" s="234" t="s">
        <v>9165</v>
      </c>
      <c r="F1470" s="234" t="s">
        <v>7156</v>
      </c>
      <c r="G1470" s="234" t="s">
        <v>11209</v>
      </c>
      <c r="H1470" s="234" t="s">
        <v>7856</v>
      </c>
      <c r="I1470" s="242"/>
      <c r="J1470" s="242">
        <v>44110</v>
      </c>
      <c r="K1470" s="234" t="s">
        <v>7430</v>
      </c>
      <c r="L1470" s="242">
        <v>44120</v>
      </c>
      <c r="M1470" s="234" t="s">
        <v>6996</v>
      </c>
      <c r="N1470" s="234" t="s">
        <v>9167</v>
      </c>
      <c r="O1470" s="234" t="s">
        <v>9168</v>
      </c>
      <c r="P1470" s="234" t="s">
        <v>6999</v>
      </c>
      <c r="Q1470" s="234"/>
      <c r="R1470" s="234" t="s">
        <v>451</v>
      </c>
      <c r="S1470" t="b">
        <v>0</v>
      </c>
      <c r="T1470" s="242"/>
      <c r="U1470" s="103">
        <v>50</v>
      </c>
      <c r="V1470" s="234" t="s">
        <v>272</v>
      </c>
      <c r="W1470" s="103">
        <v>50</v>
      </c>
      <c r="X1470" s="234" t="s">
        <v>272</v>
      </c>
      <c r="Y1470" s="242"/>
      <c r="Z1470" s="242"/>
      <c r="AA1470" s="103"/>
      <c r="AB1470" s="234" t="s">
        <v>9169</v>
      </c>
      <c r="AC1470" s="243">
        <v>44253.45040509259</v>
      </c>
      <c r="AD1470" s="234" t="s">
        <v>12763</v>
      </c>
      <c r="AE1470" s="235" t="s">
        <v>15796</v>
      </c>
      <c r="AF1470" s="237"/>
      <c r="AG1470" s="234" t="s">
        <v>482</v>
      </c>
      <c r="AH1470" s="241"/>
      <c r="AI1470" t="b">
        <v>1</v>
      </c>
      <c r="AJ1470" t="b">
        <v>0</v>
      </c>
      <c r="AK1470" s="234"/>
      <c r="AL1470" s="103"/>
      <c r="AM1470" t="b">
        <v>0</v>
      </c>
      <c r="AN1470" s="234"/>
      <c r="AO1470" s="103"/>
      <c r="AP1470" s="241"/>
      <c r="AQ1470" s="241"/>
      <c r="AR1470" s="241"/>
      <c r="AS1470" s="241"/>
      <c r="AT1470" s="234"/>
      <c r="AU1470" s="234" t="s">
        <v>7085</v>
      </c>
      <c r="AV1470" t="b">
        <v>0</v>
      </c>
      <c r="AW1470" t="b">
        <v>0</v>
      </c>
      <c r="AX1470" s="241"/>
      <c r="AY1470" s="241"/>
      <c r="AZ1470" s="234"/>
      <c r="BA1470" s="234"/>
      <c r="BB1470" s="234"/>
      <c r="BC1470" t="b">
        <v>0</v>
      </c>
      <c r="BD1470" s="234" t="s">
        <v>7008</v>
      </c>
      <c r="BE1470" s="234" t="s">
        <v>7026</v>
      </c>
      <c r="BF1470" s="234" t="s">
        <v>7027</v>
      </c>
      <c r="BG1470" s="234" t="s">
        <v>7028</v>
      </c>
      <c r="BH1470" s="234" t="s">
        <v>55</v>
      </c>
      <c r="BI1470" s="243">
        <v>44573.408414351848</v>
      </c>
      <c r="BJ1470" s="234" t="s">
        <v>442</v>
      </c>
      <c r="BK1470" s="234" t="s">
        <v>451</v>
      </c>
      <c r="BL1470" s="234" t="s">
        <v>451</v>
      </c>
      <c r="BM1470" s="234" t="s">
        <v>451</v>
      </c>
      <c r="BN1470" s="241"/>
      <c r="BO1470" t="b">
        <v>0</v>
      </c>
      <c r="BP1470" t="b">
        <v>0</v>
      </c>
      <c r="BQ1470" t="b">
        <v>0</v>
      </c>
      <c r="BR1470" s="241"/>
      <c r="BS1470" s="241"/>
      <c r="BT1470" s="234" t="s">
        <v>7012</v>
      </c>
      <c r="BU1470" t="b">
        <v>0</v>
      </c>
      <c r="BV1470" s="103"/>
      <c r="BW1470" s="235" t="s">
        <v>15797</v>
      </c>
      <c r="BX1470" s="234" t="s">
        <v>15796</v>
      </c>
      <c r="BY1470" s="234" t="s">
        <v>56</v>
      </c>
      <c r="BZ1470" s="234" t="s">
        <v>7014</v>
      </c>
    </row>
    <row r="1471" spans="1:78" x14ac:dyDescent="0.25">
      <c r="A1471" s="5">
        <v>725</v>
      </c>
      <c r="B1471" s="234" t="s">
        <v>15798</v>
      </c>
      <c r="C1471" s="234" t="s">
        <v>15799</v>
      </c>
      <c r="D1471" s="234" t="s">
        <v>9165</v>
      </c>
      <c r="E1471" s="234" t="s">
        <v>9165</v>
      </c>
      <c r="F1471" s="234" t="s">
        <v>6993</v>
      </c>
      <c r="G1471" s="234" t="s">
        <v>11209</v>
      </c>
      <c r="H1471" s="234" t="s">
        <v>7856</v>
      </c>
      <c r="I1471" s="242"/>
      <c r="J1471" s="242">
        <v>44117</v>
      </c>
      <c r="K1471" s="234" t="s">
        <v>7430</v>
      </c>
      <c r="L1471" s="242">
        <v>44120</v>
      </c>
      <c r="M1471" s="234" t="s">
        <v>6996</v>
      </c>
      <c r="N1471" s="234" t="s">
        <v>9167</v>
      </c>
      <c r="O1471" s="234" t="s">
        <v>9168</v>
      </c>
      <c r="P1471" s="234" t="s">
        <v>6999</v>
      </c>
      <c r="Q1471" s="234"/>
      <c r="R1471" s="234" t="s">
        <v>451</v>
      </c>
      <c r="S1471" t="b">
        <v>0</v>
      </c>
      <c r="T1471" s="242"/>
      <c r="U1471" s="103">
        <v>1</v>
      </c>
      <c r="V1471" s="234" t="s">
        <v>272</v>
      </c>
      <c r="W1471" s="103">
        <v>1</v>
      </c>
      <c r="X1471" s="234" t="s">
        <v>272</v>
      </c>
      <c r="Y1471" s="242"/>
      <c r="Z1471" s="242"/>
      <c r="AA1471" s="103"/>
      <c r="AB1471" s="234" t="s">
        <v>9169</v>
      </c>
      <c r="AC1471" s="243">
        <v>44253.45039351852</v>
      </c>
      <c r="AD1471" s="234" t="s">
        <v>12763</v>
      </c>
      <c r="AE1471" s="235" t="s">
        <v>15800</v>
      </c>
      <c r="AF1471" s="237"/>
      <c r="AG1471" s="234" t="s">
        <v>482</v>
      </c>
      <c r="AH1471" s="241"/>
      <c r="AI1471" t="b">
        <v>1</v>
      </c>
      <c r="AJ1471" t="b">
        <v>0</v>
      </c>
      <c r="AK1471" s="234"/>
      <c r="AL1471" s="103"/>
      <c r="AM1471" t="b">
        <v>0</v>
      </c>
      <c r="AN1471" s="234"/>
      <c r="AO1471" s="103"/>
      <c r="AP1471" s="241"/>
      <c r="AQ1471" s="241"/>
      <c r="AR1471" s="241"/>
      <c r="AS1471" s="241"/>
      <c r="AT1471" s="234"/>
      <c r="AU1471" s="234" t="s">
        <v>7085</v>
      </c>
      <c r="AV1471" t="b">
        <v>0</v>
      </c>
      <c r="AW1471" t="b">
        <v>0</v>
      </c>
      <c r="AX1471" s="241"/>
      <c r="AY1471" s="241"/>
      <c r="AZ1471" s="234"/>
      <c r="BA1471" s="234"/>
      <c r="BB1471" s="234"/>
      <c r="BC1471" t="b">
        <v>0</v>
      </c>
      <c r="BD1471" s="234" t="s">
        <v>7008</v>
      </c>
      <c r="BE1471" s="234" t="s">
        <v>7026</v>
      </c>
      <c r="BF1471" s="234" t="s">
        <v>7027</v>
      </c>
      <c r="BG1471" s="234" t="s">
        <v>8373</v>
      </c>
      <c r="BH1471" s="234" t="s">
        <v>55</v>
      </c>
      <c r="BI1471" s="243">
        <v>44573.408414351848</v>
      </c>
      <c r="BJ1471" s="234" t="s">
        <v>442</v>
      </c>
      <c r="BK1471" s="234" t="s">
        <v>451</v>
      </c>
      <c r="BL1471" s="234" t="s">
        <v>451</v>
      </c>
      <c r="BM1471" s="234" t="s">
        <v>451</v>
      </c>
      <c r="BN1471" s="241"/>
      <c r="BO1471" t="b">
        <v>0</v>
      </c>
      <c r="BP1471" t="b">
        <v>0</v>
      </c>
      <c r="BQ1471" t="b">
        <v>0</v>
      </c>
      <c r="BR1471" s="241"/>
      <c r="BS1471" s="241"/>
      <c r="BT1471" s="234" t="s">
        <v>7012</v>
      </c>
      <c r="BU1471" t="b">
        <v>0</v>
      </c>
      <c r="BV1471" s="103"/>
      <c r="BW1471" s="235" t="s">
        <v>15801</v>
      </c>
      <c r="BX1471" s="234" t="s">
        <v>15800</v>
      </c>
      <c r="BY1471" s="234" t="s">
        <v>56</v>
      </c>
      <c r="BZ1471" s="234" t="s">
        <v>7014</v>
      </c>
    </row>
    <row r="1472" spans="1:78" x14ac:dyDescent="0.25">
      <c r="A1472" s="5">
        <v>724</v>
      </c>
      <c r="B1472" s="234" t="s">
        <v>15802</v>
      </c>
      <c r="C1472" s="234" t="s">
        <v>15803</v>
      </c>
      <c r="D1472" s="234" t="s">
        <v>15724</v>
      </c>
      <c r="E1472" s="234" t="s">
        <v>15724</v>
      </c>
      <c r="F1472" s="234" t="s">
        <v>2991</v>
      </c>
      <c r="G1472" s="234" t="s">
        <v>7825</v>
      </c>
      <c r="H1472" s="234" t="s">
        <v>7825</v>
      </c>
      <c r="I1472" s="242"/>
      <c r="J1472" s="242">
        <v>44120</v>
      </c>
      <c r="K1472" s="234" t="s">
        <v>7430</v>
      </c>
      <c r="L1472" s="242">
        <v>44147</v>
      </c>
      <c r="M1472" s="234" t="s">
        <v>7179</v>
      </c>
      <c r="N1472" s="234" t="s">
        <v>15725</v>
      </c>
      <c r="O1472" s="234" t="s">
        <v>15726</v>
      </c>
      <c r="P1472" s="234" t="s">
        <v>6999</v>
      </c>
      <c r="Q1472" s="234"/>
      <c r="R1472" s="234" t="s">
        <v>451</v>
      </c>
      <c r="S1472" t="b">
        <v>0</v>
      </c>
      <c r="T1472" s="242"/>
      <c r="U1472" s="103">
        <v>1000</v>
      </c>
      <c r="V1472" s="234" t="s">
        <v>272</v>
      </c>
      <c r="W1472" s="103">
        <v>6000</v>
      </c>
      <c r="X1472" s="234" t="s">
        <v>272</v>
      </c>
      <c r="Y1472" s="242"/>
      <c r="Z1472" s="242"/>
      <c r="AA1472" s="103"/>
      <c r="AB1472" s="234" t="s">
        <v>15727</v>
      </c>
      <c r="AC1472" s="243">
        <v>44253.450324074074</v>
      </c>
      <c r="AD1472" s="234" t="s">
        <v>12763</v>
      </c>
      <c r="AE1472" s="235" t="s">
        <v>15804</v>
      </c>
      <c r="AF1472" s="237"/>
      <c r="AG1472" s="234" t="s">
        <v>482</v>
      </c>
      <c r="AH1472" s="241"/>
      <c r="AI1472" t="b">
        <v>1</v>
      </c>
      <c r="AJ1472" t="b">
        <v>0</v>
      </c>
      <c r="AK1472" s="234"/>
      <c r="AL1472" s="103"/>
      <c r="AM1472" t="b">
        <v>0</v>
      </c>
      <c r="AN1472" s="234"/>
      <c r="AO1472" s="103"/>
      <c r="AP1472" s="241"/>
      <c r="AQ1472" s="241"/>
      <c r="AR1472" s="241"/>
      <c r="AS1472" s="241"/>
      <c r="AT1472" s="234" t="s">
        <v>7005</v>
      </c>
      <c r="AU1472" s="234" t="s">
        <v>7085</v>
      </c>
      <c r="AV1472" t="b">
        <v>0</v>
      </c>
      <c r="AW1472" t="b">
        <v>0</v>
      </c>
      <c r="AX1472" s="241"/>
      <c r="AY1472" s="241"/>
      <c r="AZ1472" s="234"/>
      <c r="BA1472" s="234"/>
      <c r="BB1472" s="234"/>
      <c r="BC1472" t="b">
        <v>0</v>
      </c>
      <c r="BD1472" s="234" t="s">
        <v>7186</v>
      </c>
      <c r="BE1472" s="234" t="s">
        <v>7171</v>
      </c>
      <c r="BF1472" s="234" t="s">
        <v>7027</v>
      </c>
      <c r="BG1472" s="234" t="s">
        <v>7028</v>
      </c>
      <c r="BH1472" s="234" t="s">
        <v>55</v>
      </c>
      <c r="BI1472" s="243">
        <v>44573.408414351848</v>
      </c>
      <c r="BJ1472" s="234" t="s">
        <v>442</v>
      </c>
      <c r="BK1472" s="234" t="s">
        <v>451</v>
      </c>
      <c r="BL1472" s="234" t="s">
        <v>451</v>
      </c>
      <c r="BM1472" s="234" t="s">
        <v>451</v>
      </c>
      <c r="BN1472" s="241"/>
      <c r="BO1472" t="b">
        <v>0</v>
      </c>
      <c r="BP1472" t="b">
        <v>0</v>
      </c>
      <c r="BQ1472" t="b">
        <v>0</v>
      </c>
      <c r="BR1472" s="241"/>
      <c r="BS1472" s="241"/>
      <c r="BT1472" s="234" t="s">
        <v>7047</v>
      </c>
      <c r="BU1472" t="b">
        <v>0</v>
      </c>
      <c r="BV1472" s="103"/>
      <c r="BW1472" s="235" t="s">
        <v>15805</v>
      </c>
      <c r="BX1472" s="234" t="s">
        <v>15804</v>
      </c>
      <c r="BY1472" s="234" t="s">
        <v>56</v>
      </c>
      <c r="BZ1472" s="234" t="s">
        <v>7014</v>
      </c>
    </row>
    <row r="1473" spans="1:78" x14ac:dyDescent="0.25">
      <c r="A1473" s="5">
        <v>723</v>
      </c>
      <c r="B1473" s="234" t="s">
        <v>15806</v>
      </c>
      <c r="C1473" s="234" t="s">
        <v>15807</v>
      </c>
      <c r="D1473" s="234" t="s">
        <v>13622</v>
      </c>
      <c r="E1473" s="234" t="s">
        <v>13623</v>
      </c>
      <c r="F1473" s="234" t="s">
        <v>6993</v>
      </c>
      <c r="G1473" s="234" t="s">
        <v>11683</v>
      </c>
      <c r="H1473" s="234" t="s">
        <v>6994</v>
      </c>
      <c r="I1473" s="242"/>
      <c r="J1473" s="242">
        <v>44119</v>
      </c>
      <c r="K1473" s="234" t="s">
        <v>7430</v>
      </c>
      <c r="L1473" s="242">
        <v>44123</v>
      </c>
      <c r="M1473" s="234" t="s">
        <v>7228</v>
      </c>
      <c r="N1473" s="234" t="s">
        <v>13624</v>
      </c>
      <c r="O1473" s="234" t="s">
        <v>15808</v>
      </c>
      <c r="P1473" s="234" t="s">
        <v>6999</v>
      </c>
      <c r="Q1473" s="234"/>
      <c r="R1473" s="234" t="s">
        <v>451</v>
      </c>
      <c r="S1473" t="b">
        <v>0</v>
      </c>
      <c r="T1473" s="242"/>
      <c r="U1473" s="103">
        <v>1</v>
      </c>
      <c r="V1473" s="234" t="s">
        <v>272</v>
      </c>
      <c r="W1473" s="103">
        <v>5</v>
      </c>
      <c r="X1473" s="234" t="s">
        <v>272</v>
      </c>
      <c r="Y1473" s="242"/>
      <c r="Z1473" s="242"/>
      <c r="AA1473" s="103"/>
      <c r="AB1473" s="234" t="s">
        <v>13626</v>
      </c>
      <c r="AC1473" s="243">
        <v>44253.450289351851</v>
      </c>
      <c r="AD1473" s="234" t="s">
        <v>12763</v>
      </c>
      <c r="AE1473" s="235" t="s">
        <v>15809</v>
      </c>
      <c r="AF1473" s="237"/>
      <c r="AG1473" s="234" t="s">
        <v>482</v>
      </c>
      <c r="AH1473" s="241"/>
      <c r="AI1473" t="b">
        <v>1</v>
      </c>
      <c r="AJ1473" t="b">
        <v>0</v>
      </c>
      <c r="AK1473" s="234"/>
      <c r="AL1473" s="103"/>
      <c r="AM1473" t="b">
        <v>0</v>
      </c>
      <c r="AN1473" s="234"/>
      <c r="AO1473" s="103"/>
      <c r="AP1473" s="241"/>
      <c r="AQ1473" s="241"/>
      <c r="AR1473" s="241"/>
      <c r="AS1473" s="241"/>
      <c r="AT1473" s="234" t="s">
        <v>7166</v>
      </c>
      <c r="AU1473" s="234" t="s">
        <v>7085</v>
      </c>
      <c r="AV1473" t="b">
        <v>0</v>
      </c>
      <c r="AW1473" t="b">
        <v>0</v>
      </c>
      <c r="AX1473" s="241"/>
      <c r="AY1473" s="241"/>
      <c r="AZ1473" s="234"/>
      <c r="BA1473" s="234"/>
      <c r="BB1473" s="234"/>
      <c r="BC1473" t="b">
        <v>0</v>
      </c>
      <c r="BD1473" s="234" t="s">
        <v>7234</v>
      </c>
      <c r="BE1473" s="234" t="s">
        <v>7009</v>
      </c>
      <c r="BF1473" s="234" t="s">
        <v>7027</v>
      </c>
      <c r="BG1473" s="234" t="s">
        <v>7028</v>
      </c>
      <c r="BH1473" s="234" t="s">
        <v>55</v>
      </c>
      <c r="BI1473" s="243">
        <v>44573.408414351848</v>
      </c>
      <c r="BJ1473" s="234" t="s">
        <v>442</v>
      </c>
      <c r="BK1473" s="234" t="s">
        <v>451</v>
      </c>
      <c r="BL1473" s="234" t="s">
        <v>451</v>
      </c>
      <c r="BM1473" s="234" t="s">
        <v>451</v>
      </c>
      <c r="BN1473" s="241"/>
      <c r="BO1473" t="b">
        <v>0</v>
      </c>
      <c r="BP1473" t="b">
        <v>0</v>
      </c>
      <c r="BQ1473" t="b">
        <v>0</v>
      </c>
      <c r="BR1473" s="241"/>
      <c r="BS1473" s="241"/>
      <c r="BT1473" s="234" t="s">
        <v>7012</v>
      </c>
      <c r="BU1473" t="b">
        <v>0</v>
      </c>
      <c r="BV1473" s="103"/>
      <c r="BW1473" s="235" t="s">
        <v>15810</v>
      </c>
      <c r="BX1473" s="234" t="s">
        <v>15809</v>
      </c>
      <c r="BY1473" s="234" t="s">
        <v>56</v>
      </c>
      <c r="BZ1473" s="234" t="s">
        <v>7014</v>
      </c>
    </row>
    <row r="1474" spans="1:78" x14ac:dyDescent="0.25">
      <c r="A1474" s="5">
        <v>722</v>
      </c>
      <c r="B1474" s="234" t="s">
        <v>15811</v>
      </c>
      <c r="C1474" s="234" t="s">
        <v>15812</v>
      </c>
      <c r="D1474" s="234" t="s">
        <v>9359</v>
      </c>
      <c r="E1474" s="234" t="s">
        <v>14355</v>
      </c>
      <c r="F1474" s="234" t="s">
        <v>6993</v>
      </c>
      <c r="G1474" s="234" t="s">
        <v>7302</v>
      </c>
      <c r="H1474" s="234" t="s">
        <v>6994</v>
      </c>
      <c r="I1474" s="242"/>
      <c r="J1474" s="242">
        <v>44119</v>
      </c>
      <c r="K1474" s="234" t="s">
        <v>7430</v>
      </c>
      <c r="L1474" s="242">
        <v>44120</v>
      </c>
      <c r="M1474" s="234" t="s">
        <v>7066</v>
      </c>
      <c r="N1474" s="234" t="s">
        <v>9362</v>
      </c>
      <c r="O1474" s="234" t="s">
        <v>9363</v>
      </c>
      <c r="P1474" s="234" t="s">
        <v>6999</v>
      </c>
      <c r="Q1474" s="234"/>
      <c r="R1474" s="234" t="s">
        <v>451</v>
      </c>
      <c r="S1474" t="b">
        <v>0</v>
      </c>
      <c r="T1474" s="242"/>
      <c r="U1474" s="103">
        <v>2</v>
      </c>
      <c r="V1474" s="234" t="s">
        <v>272</v>
      </c>
      <c r="W1474" s="103">
        <v>2</v>
      </c>
      <c r="X1474" s="234" t="s">
        <v>272</v>
      </c>
      <c r="Y1474" s="242"/>
      <c r="Z1474" s="242"/>
      <c r="AA1474" s="103"/>
      <c r="AB1474" s="234" t="s">
        <v>9365</v>
      </c>
      <c r="AC1474" s="243">
        <v>44253.450266203705</v>
      </c>
      <c r="AD1474" s="234" t="s">
        <v>12763</v>
      </c>
      <c r="AE1474" s="235" t="s">
        <v>15813</v>
      </c>
      <c r="AF1474" s="237"/>
      <c r="AG1474" s="234" t="s">
        <v>482</v>
      </c>
      <c r="AH1474" s="241"/>
      <c r="AI1474" t="b">
        <v>1</v>
      </c>
      <c r="AJ1474" t="b">
        <v>0</v>
      </c>
      <c r="AK1474" s="234"/>
      <c r="AL1474" s="103"/>
      <c r="AM1474" t="b">
        <v>0</v>
      </c>
      <c r="AN1474" s="234"/>
      <c r="AO1474" s="103"/>
      <c r="AP1474" s="241"/>
      <c r="AQ1474" s="241"/>
      <c r="AR1474" s="241"/>
      <c r="AS1474" s="241"/>
      <c r="AT1474" s="234" t="s">
        <v>7005</v>
      </c>
      <c r="AU1474" s="234" t="s">
        <v>7085</v>
      </c>
      <c r="AV1474" t="b">
        <v>0</v>
      </c>
      <c r="AW1474" t="b">
        <v>0</v>
      </c>
      <c r="AX1474" s="241"/>
      <c r="AY1474" s="241"/>
      <c r="AZ1474" s="234"/>
      <c r="BA1474" s="234"/>
      <c r="BB1474" s="234"/>
      <c r="BC1474" t="b">
        <v>0</v>
      </c>
      <c r="BD1474" s="234" t="s">
        <v>7076</v>
      </c>
      <c r="BE1474" s="234" t="s">
        <v>7009</v>
      </c>
      <c r="BF1474" s="234" t="s">
        <v>7027</v>
      </c>
      <c r="BG1474" s="234" t="s">
        <v>8373</v>
      </c>
      <c r="BH1474" s="234" t="s">
        <v>55</v>
      </c>
      <c r="BI1474" s="243">
        <v>44573.409108796295</v>
      </c>
      <c r="BJ1474" s="234" t="s">
        <v>442</v>
      </c>
      <c r="BK1474" s="234" t="s">
        <v>451</v>
      </c>
      <c r="BL1474" s="234" t="s">
        <v>451</v>
      </c>
      <c r="BM1474" s="234" t="s">
        <v>451</v>
      </c>
      <c r="BN1474" s="241"/>
      <c r="BO1474" t="b">
        <v>0</v>
      </c>
      <c r="BP1474" t="b">
        <v>0</v>
      </c>
      <c r="BQ1474" t="b">
        <v>0</v>
      </c>
      <c r="BR1474" s="241"/>
      <c r="BS1474" s="241"/>
      <c r="BT1474" s="234" t="s">
        <v>7012</v>
      </c>
      <c r="BU1474" t="b">
        <v>0</v>
      </c>
      <c r="BV1474" s="103"/>
      <c r="BW1474" s="235" t="s">
        <v>15814</v>
      </c>
      <c r="BX1474" s="234" t="s">
        <v>15815</v>
      </c>
      <c r="BY1474" s="234" t="s">
        <v>56</v>
      </c>
      <c r="BZ1474" s="234" t="s">
        <v>7014</v>
      </c>
    </row>
    <row r="1475" spans="1:78" x14ac:dyDescent="0.25">
      <c r="A1475" s="5">
        <v>721</v>
      </c>
      <c r="B1475" s="234" t="s">
        <v>15816</v>
      </c>
      <c r="C1475" s="234" t="s">
        <v>15817</v>
      </c>
      <c r="D1475" s="234"/>
      <c r="E1475" s="234" t="s">
        <v>12112</v>
      </c>
      <c r="F1475" s="234" t="s">
        <v>6993</v>
      </c>
      <c r="G1475" s="234" t="s">
        <v>7065</v>
      </c>
      <c r="H1475" s="234" t="s">
        <v>7856</v>
      </c>
      <c r="I1475" s="242"/>
      <c r="J1475" s="242">
        <v>44119</v>
      </c>
      <c r="K1475" s="234" t="s">
        <v>7430</v>
      </c>
      <c r="L1475" s="242">
        <v>44120</v>
      </c>
      <c r="M1475" s="234" t="s">
        <v>7159</v>
      </c>
      <c r="N1475" s="234" t="s">
        <v>12114</v>
      </c>
      <c r="O1475" s="234" t="s">
        <v>12115</v>
      </c>
      <c r="P1475" s="234" t="s">
        <v>6999</v>
      </c>
      <c r="Q1475" s="234"/>
      <c r="R1475" s="234" t="s">
        <v>451</v>
      </c>
      <c r="S1475" t="b">
        <v>0</v>
      </c>
      <c r="T1475" s="242"/>
      <c r="U1475" s="103">
        <v>24</v>
      </c>
      <c r="V1475" s="234" t="s">
        <v>272</v>
      </c>
      <c r="W1475" s="103">
        <v>24</v>
      </c>
      <c r="X1475" s="234" t="s">
        <v>272</v>
      </c>
      <c r="Y1475" s="242"/>
      <c r="Z1475" s="242"/>
      <c r="AA1475" s="103"/>
      <c r="AB1475" s="234"/>
      <c r="AC1475" s="243">
        <v>44253.450196759259</v>
      </c>
      <c r="AD1475" s="234" t="s">
        <v>12763</v>
      </c>
      <c r="AE1475" s="235" t="s">
        <v>15818</v>
      </c>
      <c r="AF1475" s="237"/>
      <c r="AG1475" s="234" t="s">
        <v>482</v>
      </c>
      <c r="AH1475" s="241"/>
      <c r="AI1475" t="b">
        <v>1</v>
      </c>
      <c r="AJ1475" t="b">
        <v>0</v>
      </c>
      <c r="AK1475" s="234"/>
      <c r="AL1475" s="103"/>
      <c r="AM1475" t="b">
        <v>0</v>
      </c>
      <c r="AN1475" s="234"/>
      <c r="AO1475" s="103"/>
      <c r="AP1475" s="241"/>
      <c r="AQ1475" s="241"/>
      <c r="AR1475" s="241"/>
      <c r="AS1475" s="241"/>
      <c r="AT1475" s="234"/>
      <c r="AU1475" s="234" t="s">
        <v>7085</v>
      </c>
      <c r="AV1475" t="b">
        <v>0</v>
      </c>
      <c r="AW1475" t="b">
        <v>0</v>
      </c>
      <c r="AX1475" s="241"/>
      <c r="AY1475" s="241"/>
      <c r="AZ1475" s="234"/>
      <c r="BA1475" s="234"/>
      <c r="BB1475" s="234"/>
      <c r="BC1475" t="b">
        <v>1</v>
      </c>
      <c r="BD1475" s="234" t="s">
        <v>7170</v>
      </c>
      <c r="BE1475" s="234" t="s">
        <v>7026</v>
      </c>
      <c r="BF1475" s="234" t="s">
        <v>7027</v>
      </c>
      <c r="BG1475" s="234" t="s">
        <v>8373</v>
      </c>
      <c r="BH1475" s="234" t="s">
        <v>55</v>
      </c>
      <c r="BI1475" s="243">
        <v>44573.408402777779</v>
      </c>
      <c r="BJ1475" s="234" t="s">
        <v>442</v>
      </c>
      <c r="BK1475" s="234" t="s">
        <v>451</v>
      </c>
      <c r="BL1475" s="234" t="s">
        <v>451</v>
      </c>
      <c r="BM1475" s="234" t="s">
        <v>451</v>
      </c>
      <c r="BN1475" s="241"/>
      <c r="BO1475" t="b">
        <v>0</v>
      </c>
      <c r="BP1475" t="b">
        <v>0</v>
      </c>
      <c r="BQ1475" t="b">
        <v>0</v>
      </c>
      <c r="BR1475" s="241"/>
      <c r="BS1475" s="241"/>
      <c r="BT1475" s="234" t="s">
        <v>7012</v>
      </c>
      <c r="BU1475" t="b">
        <v>0</v>
      </c>
      <c r="BV1475" s="103"/>
      <c r="BW1475" s="235" t="s">
        <v>15819</v>
      </c>
      <c r="BX1475" s="234" t="s">
        <v>15818</v>
      </c>
      <c r="BY1475" s="234" t="s">
        <v>56</v>
      </c>
      <c r="BZ1475" s="234" t="s">
        <v>7014</v>
      </c>
    </row>
    <row r="1476" spans="1:78" x14ac:dyDescent="0.25">
      <c r="A1476" s="5">
        <v>720</v>
      </c>
      <c r="B1476" s="234" t="s">
        <v>15820</v>
      </c>
      <c r="C1476" s="234" t="s">
        <v>15821</v>
      </c>
      <c r="D1476" s="234" t="s">
        <v>9715</v>
      </c>
      <c r="E1476" s="234" t="s">
        <v>15822</v>
      </c>
      <c r="F1476" s="234" t="s">
        <v>6993</v>
      </c>
      <c r="G1476" s="234" t="s">
        <v>7315</v>
      </c>
      <c r="H1476" s="234" t="s">
        <v>6994</v>
      </c>
      <c r="I1476" s="242"/>
      <c r="J1476" s="242">
        <v>44119</v>
      </c>
      <c r="K1476" s="234" t="s">
        <v>7430</v>
      </c>
      <c r="L1476" s="242">
        <v>44124</v>
      </c>
      <c r="M1476" s="234" t="s">
        <v>6996</v>
      </c>
      <c r="N1476" s="234" t="s">
        <v>9716</v>
      </c>
      <c r="O1476" s="234" t="s">
        <v>9717</v>
      </c>
      <c r="P1476" s="234" t="s">
        <v>6999</v>
      </c>
      <c r="Q1476" s="234"/>
      <c r="R1476" s="234" t="s">
        <v>451</v>
      </c>
      <c r="S1476" t="b">
        <v>0</v>
      </c>
      <c r="T1476" s="242"/>
      <c r="U1476" s="103">
        <v>5</v>
      </c>
      <c r="V1476" s="234" t="s">
        <v>272</v>
      </c>
      <c r="W1476" s="103">
        <v>20</v>
      </c>
      <c r="X1476" s="234" t="s">
        <v>272</v>
      </c>
      <c r="Y1476" s="242"/>
      <c r="Z1476" s="242"/>
      <c r="AA1476" s="103"/>
      <c r="AB1476" s="234" t="s">
        <v>9719</v>
      </c>
      <c r="AC1476" s="243">
        <v>44253.450138888889</v>
      </c>
      <c r="AD1476" s="234" t="s">
        <v>12763</v>
      </c>
      <c r="AE1476" s="235" t="s">
        <v>15823</v>
      </c>
      <c r="AF1476" s="237"/>
      <c r="AG1476" s="234" t="s">
        <v>482</v>
      </c>
      <c r="AH1476" s="241"/>
      <c r="AI1476" t="b">
        <v>1</v>
      </c>
      <c r="AJ1476" t="b">
        <v>0</v>
      </c>
      <c r="AK1476" s="234"/>
      <c r="AL1476" s="103"/>
      <c r="AM1476" t="b">
        <v>0</v>
      </c>
      <c r="AN1476" s="234"/>
      <c r="AO1476" s="103"/>
      <c r="AP1476" s="241"/>
      <c r="AQ1476" s="241"/>
      <c r="AR1476" s="241"/>
      <c r="AS1476" s="241"/>
      <c r="AT1476" s="234" t="s">
        <v>7005</v>
      </c>
      <c r="AU1476" s="234" t="s">
        <v>7085</v>
      </c>
      <c r="AV1476" t="b">
        <v>0</v>
      </c>
      <c r="AW1476" t="b">
        <v>0</v>
      </c>
      <c r="AX1476" s="241"/>
      <c r="AY1476" s="241"/>
      <c r="AZ1476" s="234"/>
      <c r="BA1476" s="234"/>
      <c r="BB1476" s="234"/>
      <c r="BC1476" t="b">
        <v>0</v>
      </c>
      <c r="BD1476" s="234" t="s">
        <v>7008</v>
      </c>
      <c r="BE1476" s="234" t="s">
        <v>7009</v>
      </c>
      <c r="BF1476" s="234" t="s">
        <v>7027</v>
      </c>
      <c r="BG1476" s="234" t="s">
        <v>7028</v>
      </c>
      <c r="BH1476" s="234" t="s">
        <v>55</v>
      </c>
      <c r="BI1476" s="243">
        <v>44573.408402777779</v>
      </c>
      <c r="BJ1476" s="234" t="s">
        <v>442</v>
      </c>
      <c r="BK1476" s="234" t="s">
        <v>451</v>
      </c>
      <c r="BL1476" s="234" t="s">
        <v>451</v>
      </c>
      <c r="BM1476" s="234" t="s">
        <v>451</v>
      </c>
      <c r="BN1476" s="241"/>
      <c r="BO1476" t="b">
        <v>0</v>
      </c>
      <c r="BP1476" t="b">
        <v>0</v>
      </c>
      <c r="BQ1476" t="b">
        <v>0</v>
      </c>
      <c r="BR1476" s="241"/>
      <c r="BS1476" s="241"/>
      <c r="BT1476" s="234" t="s">
        <v>7012</v>
      </c>
      <c r="BU1476" t="b">
        <v>0</v>
      </c>
      <c r="BV1476" s="103"/>
      <c r="BW1476" s="235" t="s">
        <v>15824</v>
      </c>
      <c r="BX1476" s="234" t="s">
        <v>15823</v>
      </c>
      <c r="BY1476" s="234" t="s">
        <v>56</v>
      </c>
      <c r="BZ1476" s="234" t="s">
        <v>7014</v>
      </c>
    </row>
    <row r="1477" spans="1:78" x14ac:dyDescent="0.25">
      <c r="A1477" s="5">
        <v>719</v>
      </c>
      <c r="B1477" s="234" t="s">
        <v>15825</v>
      </c>
      <c r="C1477" s="234" t="s">
        <v>15826</v>
      </c>
      <c r="D1477" s="234" t="s">
        <v>7848</v>
      </c>
      <c r="E1477" s="234" t="s">
        <v>11802</v>
      </c>
      <c r="F1477" s="234" t="s">
        <v>6993</v>
      </c>
      <c r="G1477" s="234" t="s">
        <v>10829</v>
      </c>
      <c r="H1477" s="234" t="s">
        <v>7856</v>
      </c>
      <c r="I1477" s="242"/>
      <c r="J1477" s="242">
        <v>44119</v>
      </c>
      <c r="K1477" s="234" t="s">
        <v>7430</v>
      </c>
      <c r="L1477" s="242">
        <v>44126</v>
      </c>
      <c r="M1477" s="234" t="s">
        <v>6996</v>
      </c>
      <c r="N1477" s="234" t="s">
        <v>7204</v>
      </c>
      <c r="O1477" s="234" t="s">
        <v>11658</v>
      </c>
      <c r="P1477" s="234" t="s">
        <v>6999</v>
      </c>
      <c r="Q1477" s="234"/>
      <c r="R1477" s="234" t="s">
        <v>451</v>
      </c>
      <c r="S1477" t="b">
        <v>0</v>
      </c>
      <c r="T1477" s="242"/>
      <c r="U1477" s="103">
        <v>360</v>
      </c>
      <c r="V1477" s="234" t="s">
        <v>272</v>
      </c>
      <c r="W1477" s="103">
        <v>360</v>
      </c>
      <c r="X1477" s="234" t="s">
        <v>272</v>
      </c>
      <c r="Y1477" s="242"/>
      <c r="Z1477" s="242"/>
      <c r="AA1477" s="103"/>
      <c r="AB1477" s="234" t="s">
        <v>11805</v>
      </c>
      <c r="AC1477" s="243">
        <v>44253.450104166666</v>
      </c>
      <c r="AD1477" s="234" t="s">
        <v>12763</v>
      </c>
      <c r="AE1477" s="235" t="s">
        <v>15827</v>
      </c>
      <c r="AF1477" s="237"/>
      <c r="AG1477" s="234" t="s">
        <v>482</v>
      </c>
      <c r="AH1477" s="241"/>
      <c r="AI1477" t="b">
        <v>1</v>
      </c>
      <c r="AJ1477" t="b">
        <v>0</v>
      </c>
      <c r="AK1477" s="234"/>
      <c r="AL1477" s="103"/>
      <c r="AM1477" t="b">
        <v>0</v>
      </c>
      <c r="AN1477" s="234"/>
      <c r="AO1477" s="103"/>
      <c r="AP1477" s="241"/>
      <c r="AQ1477" s="241"/>
      <c r="AR1477" s="241"/>
      <c r="AS1477" s="241"/>
      <c r="AT1477" s="234" t="s">
        <v>7430</v>
      </c>
      <c r="AU1477" s="234" t="s">
        <v>7085</v>
      </c>
      <c r="AV1477" t="b">
        <v>0</v>
      </c>
      <c r="AW1477" t="b">
        <v>0</v>
      </c>
      <c r="AX1477" s="241"/>
      <c r="AY1477" s="241"/>
      <c r="AZ1477" s="234"/>
      <c r="BA1477" s="234"/>
      <c r="BB1477" s="234"/>
      <c r="BC1477" t="b">
        <v>0</v>
      </c>
      <c r="BD1477" s="234" t="s">
        <v>7008</v>
      </c>
      <c r="BE1477" s="234" t="s">
        <v>7026</v>
      </c>
      <c r="BF1477" s="234" t="s">
        <v>7027</v>
      </c>
      <c r="BG1477" s="234" t="s">
        <v>7028</v>
      </c>
      <c r="BH1477" s="234" t="s">
        <v>55</v>
      </c>
      <c r="BI1477" s="243">
        <v>44573.419641203705</v>
      </c>
      <c r="BJ1477" s="234" t="s">
        <v>442</v>
      </c>
      <c r="BK1477" s="234" t="s">
        <v>451</v>
      </c>
      <c r="BL1477" s="234" t="s">
        <v>451</v>
      </c>
      <c r="BM1477" s="234" t="s">
        <v>451</v>
      </c>
      <c r="BN1477" s="241"/>
      <c r="BO1477" t="b">
        <v>0</v>
      </c>
      <c r="BP1477" t="b">
        <v>0</v>
      </c>
      <c r="BQ1477" t="b">
        <v>0</v>
      </c>
      <c r="BR1477" s="241"/>
      <c r="BS1477" s="241"/>
      <c r="BT1477" s="234" t="s">
        <v>7012</v>
      </c>
      <c r="BU1477" t="b">
        <v>0</v>
      </c>
      <c r="BV1477" s="103"/>
      <c r="BW1477" s="235" t="s">
        <v>15828</v>
      </c>
      <c r="BX1477" s="234" t="s">
        <v>15827</v>
      </c>
      <c r="BY1477" s="234" t="s">
        <v>56</v>
      </c>
      <c r="BZ1477" s="234" t="s">
        <v>7014</v>
      </c>
    </row>
    <row r="1478" spans="1:78" x14ac:dyDescent="0.25">
      <c r="A1478" s="5">
        <v>718</v>
      </c>
      <c r="B1478" s="234" t="s">
        <v>15829</v>
      </c>
      <c r="C1478" s="234" t="s">
        <v>15830</v>
      </c>
      <c r="D1478" s="234" t="s">
        <v>9917</v>
      </c>
      <c r="E1478" s="234" t="s">
        <v>11748</v>
      </c>
      <c r="F1478" s="234" t="s">
        <v>6993</v>
      </c>
      <c r="G1478" s="234" t="s">
        <v>10829</v>
      </c>
      <c r="H1478" s="234" t="s">
        <v>7856</v>
      </c>
      <c r="I1478" s="242"/>
      <c r="J1478" s="242">
        <v>44119</v>
      </c>
      <c r="K1478" s="234" t="s">
        <v>7430</v>
      </c>
      <c r="L1478" s="242">
        <v>44126</v>
      </c>
      <c r="M1478" s="234" t="s">
        <v>6996</v>
      </c>
      <c r="N1478" s="234" t="s">
        <v>9919</v>
      </c>
      <c r="O1478" s="234" t="s">
        <v>9920</v>
      </c>
      <c r="P1478" s="234" t="s">
        <v>6999</v>
      </c>
      <c r="Q1478" s="234"/>
      <c r="R1478" s="234" t="s">
        <v>451</v>
      </c>
      <c r="S1478" t="b">
        <v>0</v>
      </c>
      <c r="T1478" s="242"/>
      <c r="U1478" s="103">
        <v>10</v>
      </c>
      <c r="V1478" s="234" t="s">
        <v>272</v>
      </c>
      <c r="W1478" s="103">
        <v>20</v>
      </c>
      <c r="X1478" s="234" t="s">
        <v>272</v>
      </c>
      <c r="Y1478" s="242"/>
      <c r="Z1478" s="242"/>
      <c r="AA1478" s="103"/>
      <c r="AB1478" s="234" t="s">
        <v>9921</v>
      </c>
      <c r="AC1478" s="243">
        <v>44253.450046296297</v>
      </c>
      <c r="AD1478" s="234" t="s">
        <v>12763</v>
      </c>
      <c r="AE1478" s="235" t="s">
        <v>15831</v>
      </c>
      <c r="AF1478" s="237"/>
      <c r="AG1478" s="234" t="s">
        <v>482</v>
      </c>
      <c r="AH1478" s="241"/>
      <c r="AI1478" t="b">
        <v>1</v>
      </c>
      <c r="AJ1478" t="b">
        <v>0</v>
      </c>
      <c r="AK1478" s="234"/>
      <c r="AL1478" s="103"/>
      <c r="AM1478" t="b">
        <v>0</v>
      </c>
      <c r="AN1478" s="234"/>
      <c r="AO1478" s="103"/>
      <c r="AP1478" s="241"/>
      <c r="AQ1478" s="241"/>
      <c r="AR1478" s="241"/>
      <c r="AS1478" s="241"/>
      <c r="AT1478" s="234" t="s">
        <v>7005</v>
      </c>
      <c r="AU1478" s="234" t="s">
        <v>7085</v>
      </c>
      <c r="AV1478" t="b">
        <v>0</v>
      </c>
      <c r="AW1478" t="b">
        <v>0</v>
      </c>
      <c r="AX1478" s="241"/>
      <c r="AY1478" s="241"/>
      <c r="AZ1478" s="234"/>
      <c r="BA1478" s="234"/>
      <c r="BB1478" s="234"/>
      <c r="BC1478" t="b">
        <v>0</v>
      </c>
      <c r="BD1478" s="234" t="s">
        <v>7008</v>
      </c>
      <c r="BE1478" s="234" t="s">
        <v>7026</v>
      </c>
      <c r="BF1478" s="234" t="s">
        <v>7027</v>
      </c>
      <c r="BG1478" s="234" t="s">
        <v>7028</v>
      </c>
      <c r="BH1478" s="234" t="s">
        <v>55</v>
      </c>
      <c r="BI1478" s="243">
        <v>44573.419629629629</v>
      </c>
      <c r="BJ1478" s="234" t="s">
        <v>442</v>
      </c>
      <c r="BK1478" s="234" t="s">
        <v>451</v>
      </c>
      <c r="BL1478" s="234" t="s">
        <v>451</v>
      </c>
      <c r="BM1478" s="234" t="s">
        <v>451</v>
      </c>
      <c r="BN1478" s="241"/>
      <c r="BO1478" t="b">
        <v>0</v>
      </c>
      <c r="BP1478" t="b">
        <v>0</v>
      </c>
      <c r="BQ1478" t="b">
        <v>0</v>
      </c>
      <c r="BR1478" s="241"/>
      <c r="BS1478" s="241"/>
      <c r="BT1478" s="234" t="s">
        <v>7012</v>
      </c>
      <c r="BU1478" t="b">
        <v>0</v>
      </c>
      <c r="BV1478" s="103"/>
      <c r="BW1478" s="235" t="s">
        <v>15832</v>
      </c>
      <c r="BX1478" s="234" t="s">
        <v>15831</v>
      </c>
      <c r="BY1478" s="234" t="s">
        <v>56</v>
      </c>
      <c r="BZ1478" s="234" t="s">
        <v>7014</v>
      </c>
    </row>
    <row r="1479" spans="1:78" x14ac:dyDescent="0.25">
      <c r="A1479" s="5">
        <v>717</v>
      </c>
      <c r="B1479" s="234" t="s">
        <v>15833</v>
      </c>
      <c r="C1479" s="234" t="s">
        <v>15834</v>
      </c>
      <c r="D1479" s="234" t="s">
        <v>7446</v>
      </c>
      <c r="E1479" s="234" t="s">
        <v>15835</v>
      </c>
      <c r="F1479" s="234" t="s">
        <v>2991</v>
      </c>
      <c r="G1479" s="234" t="s">
        <v>7244</v>
      </c>
      <c r="H1479" s="234" t="s">
        <v>6994</v>
      </c>
      <c r="I1479" s="242"/>
      <c r="J1479" s="242">
        <v>44119</v>
      </c>
      <c r="K1479" s="234" t="s">
        <v>7430</v>
      </c>
      <c r="L1479" s="242">
        <v>44144</v>
      </c>
      <c r="M1479" s="234" t="s">
        <v>6996</v>
      </c>
      <c r="N1479" s="234" t="s">
        <v>7447</v>
      </c>
      <c r="O1479" s="234" t="s">
        <v>7448</v>
      </c>
      <c r="P1479" s="234" t="s">
        <v>6999</v>
      </c>
      <c r="Q1479" s="234"/>
      <c r="R1479" s="234" t="s">
        <v>451</v>
      </c>
      <c r="S1479" t="b">
        <v>0</v>
      </c>
      <c r="T1479" s="242"/>
      <c r="U1479" s="103">
        <v>3</v>
      </c>
      <c r="V1479" s="234" t="s">
        <v>272</v>
      </c>
      <c r="W1479" s="103">
        <v>3</v>
      </c>
      <c r="X1479" s="234" t="s">
        <v>272</v>
      </c>
      <c r="Y1479" s="242"/>
      <c r="Z1479" s="242"/>
      <c r="AA1479" s="103"/>
      <c r="AB1479" s="234" t="s">
        <v>7449</v>
      </c>
      <c r="AC1479" s="243">
        <v>44253.449988425928</v>
      </c>
      <c r="AD1479" s="234" t="s">
        <v>12763</v>
      </c>
      <c r="AE1479" s="235" t="s">
        <v>15836</v>
      </c>
      <c r="AF1479" s="237"/>
      <c r="AG1479" s="234" t="s">
        <v>436</v>
      </c>
      <c r="AH1479" s="241"/>
      <c r="AI1479" t="b">
        <v>1</v>
      </c>
      <c r="AJ1479" t="b">
        <v>0</v>
      </c>
      <c r="AK1479" s="234"/>
      <c r="AL1479" s="103"/>
      <c r="AM1479" t="b">
        <v>0</v>
      </c>
      <c r="AN1479" s="234"/>
      <c r="AO1479" s="103"/>
      <c r="AP1479" s="241"/>
      <c r="AQ1479" s="241"/>
      <c r="AR1479" s="241"/>
      <c r="AS1479" s="241"/>
      <c r="AT1479" s="234" t="s">
        <v>7005</v>
      </c>
      <c r="AU1479" s="234" t="s">
        <v>7085</v>
      </c>
      <c r="AV1479" t="b">
        <v>0</v>
      </c>
      <c r="AW1479" t="b">
        <v>0</v>
      </c>
      <c r="AX1479" s="241"/>
      <c r="AY1479" s="241"/>
      <c r="AZ1479" s="234"/>
      <c r="BA1479" s="234"/>
      <c r="BB1479" s="234"/>
      <c r="BC1479" t="b">
        <v>0</v>
      </c>
      <c r="BD1479" s="234" t="s">
        <v>7008</v>
      </c>
      <c r="BE1479" s="234" t="s">
        <v>7009</v>
      </c>
      <c r="BF1479" s="234" t="s">
        <v>7027</v>
      </c>
      <c r="BG1479" s="234" t="s">
        <v>7028</v>
      </c>
      <c r="BH1479" s="234" t="s">
        <v>55</v>
      </c>
      <c r="BI1479" s="243">
        <v>44573.419629629629</v>
      </c>
      <c r="BJ1479" s="234" t="s">
        <v>442</v>
      </c>
      <c r="BK1479" s="234" t="s">
        <v>451</v>
      </c>
      <c r="BL1479" s="234" t="s">
        <v>451</v>
      </c>
      <c r="BM1479" s="234" t="s">
        <v>451</v>
      </c>
      <c r="BN1479" s="241"/>
      <c r="BO1479" t="b">
        <v>0</v>
      </c>
      <c r="BP1479" t="b">
        <v>0</v>
      </c>
      <c r="BQ1479" t="b">
        <v>0</v>
      </c>
      <c r="BR1479" s="241"/>
      <c r="BS1479" s="241"/>
      <c r="BT1479" s="234" t="s">
        <v>7047</v>
      </c>
      <c r="BU1479" t="b">
        <v>0</v>
      </c>
      <c r="BV1479" s="103"/>
      <c r="BW1479" s="235" t="s">
        <v>15837</v>
      </c>
      <c r="BX1479" s="234" t="s">
        <v>15836</v>
      </c>
      <c r="BY1479" s="234" t="s">
        <v>56</v>
      </c>
      <c r="BZ1479" s="234" t="s">
        <v>7014</v>
      </c>
    </row>
    <row r="1480" spans="1:78" x14ac:dyDescent="0.25">
      <c r="A1480" s="5">
        <v>716</v>
      </c>
      <c r="B1480" s="234" t="s">
        <v>15838</v>
      </c>
      <c r="C1480" s="234" t="s">
        <v>15839</v>
      </c>
      <c r="D1480" s="234" t="s">
        <v>9165</v>
      </c>
      <c r="E1480" s="234" t="s">
        <v>9165</v>
      </c>
      <c r="F1480" s="234" t="s">
        <v>6993</v>
      </c>
      <c r="G1480" s="234" t="s">
        <v>11209</v>
      </c>
      <c r="H1480" s="234" t="s">
        <v>7856</v>
      </c>
      <c r="I1480" s="242"/>
      <c r="J1480" s="242">
        <v>44110</v>
      </c>
      <c r="K1480" s="234" t="s">
        <v>7430</v>
      </c>
      <c r="L1480" s="242">
        <v>44119</v>
      </c>
      <c r="M1480" s="234" t="s">
        <v>6996</v>
      </c>
      <c r="N1480" s="234" t="s">
        <v>9167</v>
      </c>
      <c r="O1480" s="234" t="s">
        <v>9168</v>
      </c>
      <c r="P1480" s="234" t="s">
        <v>6999</v>
      </c>
      <c r="Q1480" s="234"/>
      <c r="R1480" s="234" t="s">
        <v>451</v>
      </c>
      <c r="S1480" t="b">
        <v>0</v>
      </c>
      <c r="T1480" s="242"/>
      <c r="U1480" s="103">
        <v>55</v>
      </c>
      <c r="V1480" s="234" t="s">
        <v>272</v>
      </c>
      <c r="W1480" s="103">
        <v>55</v>
      </c>
      <c r="X1480" s="234" t="s">
        <v>272</v>
      </c>
      <c r="Y1480" s="242"/>
      <c r="Z1480" s="242"/>
      <c r="AA1480" s="103"/>
      <c r="AB1480" s="234" t="s">
        <v>9169</v>
      </c>
      <c r="AC1480" s="243">
        <v>44253.449953703705</v>
      </c>
      <c r="AD1480" s="234" t="s">
        <v>12763</v>
      </c>
      <c r="AE1480" s="235" t="s">
        <v>15840</v>
      </c>
      <c r="AF1480" s="237"/>
      <c r="AG1480" s="234" t="s">
        <v>482</v>
      </c>
      <c r="AH1480" s="241"/>
      <c r="AI1480" t="b">
        <v>1</v>
      </c>
      <c r="AJ1480" t="b">
        <v>0</v>
      </c>
      <c r="AK1480" s="234"/>
      <c r="AL1480" s="103"/>
      <c r="AM1480" t="b">
        <v>0</v>
      </c>
      <c r="AN1480" s="234"/>
      <c r="AO1480" s="103"/>
      <c r="AP1480" s="241"/>
      <c r="AQ1480" s="241"/>
      <c r="AR1480" s="241"/>
      <c r="AS1480" s="241"/>
      <c r="AT1480" s="234"/>
      <c r="AU1480" s="234" t="s">
        <v>7085</v>
      </c>
      <c r="AV1480" t="b">
        <v>0</v>
      </c>
      <c r="AW1480" t="b">
        <v>0</v>
      </c>
      <c r="AX1480" s="241"/>
      <c r="AY1480" s="241"/>
      <c r="AZ1480" s="234"/>
      <c r="BA1480" s="234"/>
      <c r="BB1480" s="234"/>
      <c r="BC1480" t="b">
        <v>0</v>
      </c>
      <c r="BD1480" s="234" t="s">
        <v>7008</v>
      </c>
      <c r="BE1480" s="234" t="s">
        <v>7026</v>
      </c>
      <c r="BF1480" s="234" t="s">
        <v>7027</v>
      </c>
      <c r="BG1480" s="234" t="s">
        <v>8373</v>
      </c>
      <c r="BH1480" s="234" t="s">
        <v>55</v>
      </c>
      <c r="BI1480" s="243">
        <v>44573.419629629629</v>
      </c>
      <c r="BJ1480" s="234" t="s">
        <v>442</v>
      </c>
      <c r="BK1480" s="234" t="s">
        <v>451</v>
      </c>
      <c r="BL1480" s="234" t="s">
        <v>451</v>
      </c>
      <c r="BM1480" s="234" t="s">
        <v>451</v>
      </c>
      <c r="BN1480" s="241"/>
      <c r="BO1480" t="b">
        <v>0</v>
      </c>
      <c r="BP1480" t="b">
        <v>0</v>
      </c>
      <c r="BQ1480" t="b">
        <v>0</v>
      </c>
      <c r="BR1480" s="241"/>
      <c r="BS1480" s="241"/>
      <c r="BT1480" s="234" t="s">
        <v>7012</v>
      </c>
      <c r="BU1480" t="b">
        <v>0</v>
      </c>
      <c r="BV1480" s="103"/>
      <c r="BW1480" s="235" t="s">
        <v>15841</v>
      </c>
      <c r="BX1480" s="234" t="s">
        <v>15840</v>
      </c>
      <c r="BY1480" s="234" t="s">
        <v>56</v>
      </c>
      <c r="BZ1480" s="234" t="s">
        <v>7014</v>
      </c>
    </row>
    <row r="1481" spans="1:78" x14ac:dyDescent="0.25">
      <c r="A1481" s="5">
        <v>715</v>
      </c>
      <c r="B1481" s="234" t="s">
        <v>15842</v>
      </c>
      <c r="C1481" s="234" t="s">
        <v>15843</v>
      </c>
      <c r="D1481" s="234" t="s">
        <v>13822</v>
      </c>
      <c r="E1481" s="234" t="s">
        <v>13822</v>
      </c>
      <c r="F1481" s="234" t="s">
        <v>6993</v>
      </c>
      <c r="G1481" s="234" t="s">
        <v>10404</v>
      </c>
      <c r="H1481" s="234" t="s">
        <v>6994</v>
      </c>
      <c r="I1481" s="242"/>
      <c r="J1481" s="242">
        <v>44118</v>
      </c>
      <c r="K1481" s="234" t="s">
        <v>7430</v>
      </c>
      <c r="L1481" s="242">
        <v>44119</v>
      </c>
      <c r="M1481" s="234" t="s">
        <v>6996</v>
      </c>
      <c r="N1481" s="234" t="s">
        <v>13823</v>
      </c>
      <c r="O1481" s="234" t="s">
        <v>13732</v>
      </c>
      <c r="P1481" s="234" t="s">
        <v>6999</v>
      </c>
      <c r="Q1481" s="234"/>
      <c r="R1481" s="234" t="s">
        <v>451</v>
      </c>
      <c r="S1481" t="b">
        <v>0</v>
      </c>
      <c r="T1481" s="242"/>
      <c r="U1481" s="103">
        <v>11</v>
      </c>
      <c r="V1481" s="234" t="s">
        <v>272</v>
      </c>
      <c r="W1481" s="103">
        <v>11</v>
      </c>
      <c r="X1481" s="234" t="s">
        <v>272</v>
      </c>
      <c r="Y1481" s="242"/>
      <c r="Z1481" s="242"/>
      <c r="AA1481" s="103"/>
      <c r="AB1481" s="234" t="s">
        <v>13824</v>
      </c>
      <c r="AC1481" s="243">
        <v>44253.449918981481</v>
      </c>
      <c r="AD1481" s="234" t="s">
        <v>12763</v>
      </c>
      <c r="AE1481" s="235" t="s">
        <v>15844</v>
      </c>
      <c r="AF1481" s="237"/>
      <c r="AG1481" s="234" t="s">
        <v>482</v>
      </c>
      <c r="AH1481" s="241"/>
      <c r="AI1481" t="b">
        <v>1</v>
      </c>
      <c r="AJ1481" t="b">
        <v>0</v>
      </c>
      <c r="AK1481" s="234"/>
      <c r="AL1481" s="103"/>
      <c r="AM1481" t="b">
        <v>0</v>
      </c>
      <c r="AN1481" s="234"/>
      <c r="AO1481" s="103"/>
      <c r="AP1481" s="241"/>
      <c r="AQ1481" s="241"/>
      <c r="AR1481" s="241"/>
      <c r="AS1481" s="241"/>
      <c r="AT1481" s="234" t="s">
        <v>7005</v>
      </c>
      <c r="AU1481" s="234" t="s">
        <v>7085</v>
      </c>
      <c r="AV1481" t="b">
        <v>0</v>
      </c>
      <c r="AW1481" t="b">
        <v>0</v>
      </c>
      <c r="AX1481" s="241"/>
      <c r="AY1481" s="241"/>
      <c r="AZ1481" s="234"/>
      <c r="BA1481" s="234"/>
      <c r="BB1481" s="234"/>
      <c r="BC1481" t="b">
        <v>0</v>
      </c>
      <c r="BD1481" s="234" t="s">
        <v>7008</v>
      </c>
      <c r="BE1481" s="234" t="s">
        <v>7009</v>
      </c>
      <c r="BF1481" s="234" t="s">
        <v>7027</v>
      </c>
      <c r="BG1481" s="234" t="s">
        <v>8373</v>
      </c>
      <c r="BH1481" s="234" t="s">
        <v>55</v>
      </c>
      <c r="BI1481" s="243">
        <v>44573.429155092592</v>
      </c>
      <c r="BJ1481" s="234" t="s">
        <v>442</v>
      </c>
      <c r="BK1481" s="234" t="s">
        <v>451</v>
      </c>
      <c r="BL1481" s="234" t="s">
        <v>451</v>
      </c>
      <c r="BM1481" s="234" t="s">
        <v>451</v>
      </c>
      <c r="BN1481" s="241"/>
      <c r="BO1481" t="b">
        <v>0</v>
      </c>
      <c r="BP1481" t="b">
        <v>0</v>
      </c>
      <c r="BQ1481" t="b">
        <v>0</v>
      </c>
      <c r="BR1481" s="241"/>
      <c r="BS1481" s="241"/>
      <c r="BT1481" s="234" t="s">
        <v>7012</v>
      </c>
      <c r="BU1481" t="b">
        <v>0</v>
      </c>
      <c r="BV1481" s="103"/>
      <c r="BW1481" s="235" t="s">
        <v>15845</v>
      </c>
      <c r="BX1481" s="234" t="s">
        <v>15846</v>
      </c>
      <c r="BY1481" s="234" t="s">
        <v>56</v>
      </c>
      <c r="BZ1481" s="234" t="s">
        <v>7014</v>
      </c>
    </row>
    <row r="1482" spans="1:78" x14ac:dyDescent="0.25">
      <c r="A1482" s="5">
        <v>714</v>
      </c>
      <c r="B1482" s="234" t="s">
        <v>15847</v>
      </c>
      <c r="C1482" s="234" t="s">
        <v>15848</v>
      </c>
      <c r="D1482" s="234" t="s">
        <v>11964</v>
      </c>
      <c r="E1482" s="234" t="s">
        <v>15849</v>
      </c>
      <c r="F1482" s="234" t="s">
        <v>6993</v>
      </c>
      <c r="G1482" s="234" t="s">
        <v>7315</v>
      </c>
      <c r="H1482" s="234" t="s">
        <v>7856</v>
      </c>
      <c r="I1482" s="242"/>
      <c r="J1482" s="242">
        <v>44118</v>
      </c>
      <c r="K1482" s="234" t="s">
        <v>7430</v>
      </c>
      <c r="L1482" s="242">
        <v>44119</v>
      </c>
      <c r="M1482" s="234" t="s">
        <v>6996</v>
      </c>
      <c r="N1482" s="234" t="s">
        <v>11967</v>
      </c>
      <c r="O1482" s="234" t="s">
        <v>10387</v>
      </c>
      <c r="P1482" s="234" t="s">
        <v>6999</v>
      </c>
      <c r="Q1482" s="234"/>
      <c r="R1482" s="234" t="s">
        <v>451</v>
      </c>
      <c r="S1482" t="b">
        <v>0</v>
      </c>
      <c r="T1482" s="242"/>
      <c r="U1482" s="103">
        <v>1</v>
      </c>
      <c r="V1482" s="234" t="s">
        <v>272</v>
      </c>
      <c r="W1482" s="103">
        <v>1</v>
      </c>
      <c r="X1482" s="234" t="s">
        <v>272</v>
      </c>
      <c r="Y1482" s="242"/>
      <c r="Z1482" s="242"/>
      <c r="AA1482" s="103"/>
      <c r="AB1482" s="234" t="s">
        <v>11969</v>
      </c>
      <c r="AC1482" s="243">
        <v>44253.449861111112</v>
      </c>
      <c r="AD1482" s="234" t="s">
        <v>12763</v>
      </c>
      <c r="AE1482" s="235" t="s">
        <v>15850</v>
      </c>
      <c r="AF1482" s="237"/>
      <c r="AG1482" s="234" t="s">
        <v>482</v>
      </c>
      <c r="AH1482" s="241"/>
      <c r="AI1482" t="b">
        <v>1</v>
      </c>
      <c r="AJ1482" t="b">
        <v>0</v>
      </c>
      <c r="AK1482" s="234"/>
      <c r="AL1482" s="103"/>
      <c r="AM1482" t="b">
        <v>0</v>
      </c>
      <c r="AN1482" s="234"/>
      <c r="AO1482" s="103"/>
      <c r="AP1482" s="241"/>
      <c r="AQ1482" s="241"/>
      <c r="AR1482" s="241"/>
      <c r="AS1482" s="241"/>
      <c r="AT1482" s="234" t="s">
        <v>7430</v>
      </c>
      <c r="AU1482" s="234" t="s">
        <v>7085</v>
      </c>
      <c r="AV1482" t="b">
        <v>0</v>
      </c>
      <c r="AW1482" t="b">
        <v>0</v>
      </c>
      <c r="AX1482" s="241"/>
      <c r="AY1482" s="241"/>
      <c r="AZ1482" s="234"/>
      <c r="BA1482" s="234"/>
      <c r="BB1482" s="234"/>
      <c r="BC1482" t="b">
        <v>0</v>
      </c>
      <c r="BD1482" s="234" t="s">
        <v>7008</v>
      </c>
      <c r="BE1482" s="234" t="s">
        <v>7026</v>
      </c>
      <c r="BF1482" s="234" t="s">
        <v>7027</v>
      </c>
      <c r="BG1482" s="234" t="s">
        <v>8373</v>
      </c>
      <c r="BH1482" s="234" t="s">
        <v>55</v>
      </c>
      <c r="BI1482" s="243">
        <v>44573.419618055559</v>
      </c>
      <c r="BJ1482" s="234" t="s">
        <v>442</v>
      </c>
      <c r="BK1482" s="234" t="s">
        <v>451</v>
      </c>
      <c r="BL1482" s="234" t="s">
        <v>451</v>
      </c>
      <c r="BM1482" s="234" t="s">
        <v>451</v>
      </c>
      <c r="BN1482" s="241"/>
      <c r="BO1482" t="b">
        <v>0</v>
      </c>
      <c r="BP1482" t="b">
        <v>0</v>
      </c>
      <c r="BQ1482" t="b">
        <v>0</v>
      </c>
      <c r="BR1482" s="241"/>
      <c r="BS1482" s="241"/>
      <c r="BT1482" s="234" t="s">
        <v>7012</v>
      </c>
      <c r="BU1482" t="b">
        <v>0</v>
      </c>
      <c r="BV1482" s="103"/>
      <c r="BW1482" s="235" t="s">
        <v>15851</v>
      </c>
      <c r="BX1482" s="234" t="s">
        <v>15850</v>
      </c>
      <c r="BY1482" s="234" t="s">
        <v>56</v>
      </c>
      <c r="BZ1482" s="234" t="s">
        <v>7014</v>
      </c>
    </row>
    <row r="1483" spans="1:78" x14ac:dyDescent="0.25">
      <c r="A1483" s="5">
        <v>713</v>
      </c>
      <c r="B1483" s="234" t="s">
        <v>15852</v>
      </c>
      <c r="C1483" s="234" t="s">
        <v>15853</v>
      </c>
      <c r="D1483" s="234" t="s">
        <v>9165</v>
      </c>
      <c r="E1483" s="234" t="s">
        <v>9165</v>
      </c>
      <c r="F1483" s="234" t="s">
        <v>6993</v>
      </c>
      <c r="G1483" s="234" t="s">
        <v>11209</v>
      </c>
      <c r="H1483" s="234" t="s">
        <v>7856</v>
      </c>
      <c r="I1483" s="242"/>
      <c r="J1483" s="242">
        <v>44110</v>
      </c>
      <c r="K1483" s="234" t="s">
        <v>7430</v>
      </c>
      <c r="L1483" s="242">
        <v>44119</v>
      </c>
      <c r="M1483" s="234" t="s">
        <v>6996</v>
      </c>
      <c r="N1483" s="234" t="s">
        <v>9167</v>
      </c>
      <c r="O1483" s="234" t="s">
        <v>9168</v>
      </c>
      <c r="P1483" s="234" t="s">
        <v>6999</v>
      </c>
      <c r="Q1483" s="234"/>
      <c r="R1483" s="234" t="s">
        <v>451</v>
      </c>
      <c r="S1483" t="b">
        <v>0</v>
      </c>
      <c r="T1483" s="242"/>
      <c r="U1483" s="103">
        <v>55</v>
      </c>
      <c r="V1483" s="234" t="s">
        <v>272</v>
      </c>
      <c r="W1483" s="103">
        <v>55</v>
      </c>
      <c r="X1483" s="234" t="s">
        <v>272</v>
      </c>
      <c r="Y1483" s="242"/>
      <c r="Z1483" s="242"/>
      <c r="AA1483" s="103"/>
      <c r="AB1483" s="234" t="s">
        <v>9169</v>
      </c>
      <c r="AC1483" s="243">
        <v>44253.449837962966</v>
      </c>
      <c r="AD1483" s="234" t="s">
        <v>12763</v>
      </c>
      <c r="AE1483" s="235" t="s">
        <v>15854</v>
      </c>
      <c r="AF1483" s="237"/>
      <c r="AG1483" s="234" t="s">
        <v>482</v>
      </c>
      <c r="AH1483" s="241"/>
      <c r="AI1483" t="b">
        <v>1</v>
      </c>
      <c r="AJ1483" t="b">
        <v>0</v>
      </c>
      <c r="AK1483" s="234"/>
      <c r="AL1483" s="103"/>
      <c r="AM1483" t="b">
        <v>0</v>
      </c>
      <c r="AN1483" s="234"/>
      <c r="AO1483" s="103"/>
      <c r="AP1483" s="241"/>
      <c r="AQ1483" s="241"/>
      <c r="AR1483" s="241"/>
      <c r="AS1483" s="241"/>
      <c r="AT1483" s="234" t="s">
        <v>7005</v>
      </c>
      <c r="AU1483" s="234" t="s">
        <v>7085</v>
      </c>
      <c r="AV1483" t="b">
        <v>0</v>
      </c>
      <c r="AW1483" t="b">
        <v>0</v>
      </c>
      <c r="AX1483" s="241"/>
      <c r="AY1483" s="241"/>
      <c r="AZ1483" s="234"/>
      <c r="BA1483" s="234"/>
      <c r="BB1483" s="234"/>
      <c r="BC1483" t="b">
        <v>0</v>
      </c>
      <c r="BD1483" s="234" t="s">
        <v>7008</v>
      </c>
      <c r="BE1483" s="234" t="s">
        <v>7026</v>
      </c>
      <c r="BF1483" s="234" t="s">
        <v>7027</v>
      </c>
      <c r="BG1483" s="234" t="s">
        <v>8373</v>
      </c>
      <c r="BH1483" s="234" t="s">
        <v>55</v>
      </c>
      <c r="BI1483" s="243">
        <v>44573.419618055559</v>
      </c>
      <c r="BJ1483" s="234" t="s">
        <v>442</v>
      </c>
      <c r="BK1483" s="234" t="s">
        <v>451</v>
      </c>
      <c r="BL1483" s="234" t="s">
        <v>451</v>
      </c>
      <c r="BM1483" s="234" t="s">
        <v>451</v>
      </c>
      <c r="BN1483" s="241"/>
      <c r="BO1483" t="b">
        <v>0</v>
      </c>
      <c r="BP1483" t="b">
        <v>0</v>
      </c>
      <c r="BQ1483" t="b">
        <v>0</v>
      </c>
      <c r="BR1483" s="241"/>
      <c r="BS1483" s="241"/>
      <c r="BT1483" s="234" t="s">
        <v>7012</v>
      </c>
      <c r="BU1483" t="b">
        <v>0</v>
      </c>
      <c r="BV1483" s="103"/>
      <c r="BW1483" s="235" t="s">
        <v>15855</v>
      </c>
      <c r="BX1483" s="234" t="s">
        <v>15854</v>
      </c>
      <c r="BY1483" s="234" t="s">
        <v>56</v>
      </c>
      <c r="BZ1483" s="234" t="s">
        <v>7014</v>
      </c>
    </row>
    <row r="1484" spans="1:78" x14ac:dyDescent="0.25">
      <c r="A1484" s="5">
        <v>712</v>
      </c>
      <c r="B1484" s="234" t="s">
        <v>15856</v>
      </c>
      <c r="C1484" s="234" t="s">
        <v>15857</v>
      </c>
      <c r="D1484" s="234"/>
      <c r="E1484" s="234" t="s">
        <v>15858</v>
      </c>
      <c r="F1484" s="234" t="s">
        <v>6993</v>
      </c>
      <c r="G1484" s="234" t="s">
        <v>7065</v>
      </c>
      <c r="H1484" s="234" t="s">
        <v>7856</v>
      </c>
      <c r="I1484" s="242"/>
      <c r="J1484" s="242">
        <v>44118</v>
      </c>
      <c r="K1484" s="234" t="s">
        <v>7430</v>
      </c>
      <c r="L1484" s="242">
        <v>44123</v>
      </c>
      <c r="M1484" s="234" t="s">
        <v>7066</v>
      </c>
      <c r="N1484" s="234" t="s">
        <v>7430</v>
      </c>
      <c r="O1484" s="234" t="s">
        <v>15859</v>
      </c>
      <c r="P1484" s="234" t="s">
        <v>6999</v>
      </c>
      <c r="Q1484" s="234"/>
      <c r="R1484" s="234" t="s">
        <v>451</v>
      </c>
      <c r="S1484" t="b">
        <v>0</v>
      </c>
      <c r="T1484" s="242"/>
      <c r="U1484" s="103">
        <v>14</v>
      </c>
      <c r="V1484" s="234" t="s">
        <v>272</v>
      </c>
      <c r="W1484" s="103">
        <v>28</v>
      </c>
      <c r="X1484" s="234" t="s">
        <v>272</v>
      </c>
      <c r="Y1484" s="242"/>
      <c r="Z1484" s="242"/>
      <c r="AA1484" s="103"/>
      <c r="AB1484" s="234"/>
      <c r="AC1484" s="243">
        <v>44253.449826388889</v>
      </c>
      <c r="AD1484" s="234" t="s">
        <v>12763</v>
      </c>
      <c r="AE1484" s="235" t="s">
        <v>15860</v>
      </c>
      <c r="AF1484" s="237"/>
      <c r="AG1484" s="234" t="s">
        <v>482</v>
      </c>
      <c r="AH1484" s="241"/>
      <c r="AI1484" t="b">
        <v>1</v>
      </c>
      <c r="AJ1484" t="b">
        <v>0</v>
      </c>
      <c r="AK1484" s="234"/>
      <c r="AL1484" s="103"/>
      <c r="AM1484" t="b">
        <v>0</v>
      </c>
      <c r="AN1484" s="234"/>
      <c r="AO1484" s="103"/>
      <c r="AP1484" s="241"/>
      <c r="AQ1484" s="241"/>
      <c r="AR1484" s="241"/>
      <c r="AS1484" s="241"/>
      <c r="AT1484" s="234"/>
      <c r="AU1484" s="234" t="s">
        <v>7085</v>
      </c>
      <c r="AV1484" t="b">
        <v>0</v>
      </c>
      <c r="AW1484" t="b">
        <v>0</v>
      </c>
      <c r="AX1484" s="241"/>
      <c r="AY1484" s="241"/>
      <c r="AZ1484" s="234"/>
      <c r="BA1484" s="234"/>
      <c r="BB1484" s="234"/>
      <c r="BC1484" t="b">
        <v>1</v>
      </c>
      <c r="BD1484" s="234" t="s">
        <v>7076</v>
      </c>
      <c r="BE1484" s="234" t="s">
        <v>7026</v>
      </c>
      <c r="BF1484" s="234" t="s">
        <v>7027</v>
      </c>
      <c r="BG1484" s="234" t="s">
        <v>7028</v>
      </c>
      <c r="BH1484" s="234" t="s">
        <v>55</v>
      </c>
      <c r="BI1484" s="243">
        <v>44573.419618055559</v>
      </c>
      <c r="BJ1484" s="234" t="s">
        <v>442</v>
      </c>
      <c r="BK1484" s="234" t="s">
        <v>451</v>
      </c>
      <c r="BL1484" s="234" t="s">
        <v>451</v>
      </c>
      <c r="BM1484" s="234" t="s">
        <v>451</v>
      </c>
      <c r="BN1484" s="241"/>
      <c r="BO1484" t="b">
        <v>0</v>
      </c>
      <c r="BP1484" t="b">
        <v>0</v>
      </c>
      <c r="BQ1484" t="b">
        <v>0</v>
      </c>
      <c r="BR1484" s="241"/>
      <c r="BS1484" s="241"/>
      <c r="BT1484" s="234" t="s">
        <v>7012</v>
      </c>
      <c r="BU1484" t="b">
        <v>0</v>
      </c>
      <c r="BV1484" s="103"/>
      <c r="BW1484" s="235" t="s">
        <v>15861</v>
      </c>
      <c r="BX1484" s="234" t="s">
        <v>15860</v>
      </c>
      <c r="BY1484" s="234" t="s">
        <v>56</v>
      </c>
      <c r="BZ1484" s="234" t="s">
        <v>7014</v>
      </c>
    </row>
    <row r="1485" spans="1:78" x14ac:dyDescent="0.25">
      <c r="A1485" s="5">
        <v>711</v>
      </c>
      <c r="B1485" s="234" t="s">
        <v>15862</v>
      </c>
      <c r="C1485" s="234" t="s">
        <v>15863</v>
      </c>
      <c r="D1485" s="234" t="s">
        <v>7362</v>
      </c>
      <c r="E1485" s="234" t="s">
        <v>7362</v>
      </c>
      <c r="F1485" s="234" t="s">
        <v>6993</v>
      </c>
      <c r="G1485" s="234" t="s">
        <v>7315</v>
      </c>
      <c r="H1485" s="234" t="s">
        <v>6994</v>
      </c>
      <c r="I1485" s="242"/>
      <c r="J1485" s="242">
        <v>44111</v>
      </c>
      <c r="K1485" s="234" t="s">
        <v>7430</v>
      </c>
      <c r="L1485" s="242">
        <v>44123</v>
      </c>
      <c r="M1485" s="234" t="s">
        <v>6996</v>
      </c>
      <c r="N1485" s="234" t="s">
        <v>7364</v>
      </c>
      <c r="O1485" s="234" t="s">
        <v>12140</v>
      </c>
      <c r="P1485" s="234" t="s">
        <v>6999</v>
      </c>
      <c r="Q1485" s="234"/>
      <c r="R1485" s="234" t="s">
        <v>451</v>
      </c>
      <c r="S1485" t="b">
        <v>0</v>
      </c>
      <c r="T1485" s="242"/>
      <c r="U1485" s="103">
        <v>1</v>
      </c>
      <c r="V1485" s="234" t="s">
        <v>272</v>
      </c>
      <c r="W1485" s="103">
        <v>1</v>
      </c>
      <c r="X1485" s="234" t="s">
        <v>272</v>
      </c>
      <c r="Y1485" s="242"/>
      <c r="Z1485" s="242"/>
      <c r="AA1485" s="103"/>
      <c r="AB1485" s="234" t="s">
        <v>7367</v>
      </c>
      <c r="AC1485" s="243">
        <v>44253.44976851852</v>
      </c>
      <c r="AD1485" s="234" t="s">
        <v>12763</v>
      </c>
      <c r="AE1485" s="235" t="s">
        <v>15864</v>
      </c>
      <c r="AF1485" s="237"/>
      <c r="AG1485" s="234" t="s">
        <v>482</v>
      </c>
      <c r="AH1485" s="241"/>
      <c r="AI1485" t="b">
        <v>1</v>
      </c>
      <c r="AJ1485" t="b">
        <v>0</v>
      </c>
      <c r="AK1485" s="234"/>
      <c r="AL1485" s="103"/>
      <c r="AM1485" t="b">
        <v>0</v>
      </c>
      <c r="AN1485" s="234"/>
      <c r="AO1485" s="103"/>
      <c r="AP1485" s="241"/>
      <c r="AQ1485" s="241"/>
      <c r="AR1485" s="241"/>
      <c r="AS1485" s="241"/>
      <c r="AT1485" s="234" t="s">
        <v>7005</v>
      </c>
      <c r="AU1485" s="234" t="s">
        <v>7085</v>
      </c>
      <c r="AV1485" t="b">
        <v>0</v>
      </c>
      <c r="AW1485" t="b">
        <v>0</v>
      </c>
      <c r="AX1485" s="241"/>
      <c r="AY1485" s="241"/>
      <c r="AZ1485" s="234"/>
      <c r="BA1485" s="234"/>
      <c r="BB1485" s="234"/>
      <c r="BC1485" t="b">
        <v>0</v>
      </c>
      <c r="BD1485" s="234" t="s">
        <v>7008</v>
      </c>
      <c r="BE1485" s="234" t="s">
        <v>7009</v>
      </c>
      <c r="BF1485" s="234" t="s">
        <v>7027</v>
      </c>
      <c r="BG1485" s="234" t="s">
        <v>8373</v>
      </c>
      <c r="BH1485" s="234" t="s">
        <v>55</v>
      </c>
      <c r="BI1485" s="243">
        <v>44573.419606481482</v>
      </c>
      <c r="BJ1485" s="234" t="s">
        <v>442</v>
      </c>
      <c r="BK1485" s="234" t="s">
        <v>451</v>
      </c>
      <c r="BL1485" s="234" t="s">
        <v>451</v>
      </c>
      <c r="BM1485" s="234" t="s">
        <v>451</v>
      </c>
      <c r="BN1485" s="241"/>
      <c r="BO1485" t="b">
        <v>0</v>
      </c>
      <c r="BP1485" t="b">
        <v>0</v>
      </c>
      <c r="BQ1485" t="b">
        <v>0</v>
      </c>
      <c r="BR1485" s="241"/>
      <c r="BS1485" s="241"/>
      <c r="BT1485" s="234" t="s">
        <v>7012</v>
      </c>
      <c r="BU1485" t="b">
        <v>0</v>
      </c>
      <c r="BV1485" s="103"/>
      <c r="BW1485" s="235" t="s">
        <v>15865</v>
      </c>
      <c r="BX1485" s="234" t="s">
        <v>15864</v>
      </c>
      <c r="BY1485" s="234" t="s">
        <v>56</v>
      </c>
      <c r="BZ1485" s="234" t="s">
        <v>7014</v>
      </c>
    </row>
    <row r="1486" spans="1:78" x14ac:dyDescent="0.25">
      <c r="A1486" s="5">
        <v>710</v>
      </c>
      <c r="B1486" s="234" t="s">
        <v>15866</v>
      </c>
      <c r="C1486" s="234" t="s">
        <v>15867</v>
      </c>
      <c r="D1486" s="234" t="s">
        <v>9267</v>
      </c>
      <c r="E1486" s="234" t="s">
        <v>9268</v>
      </c>
      <c r="F1486" s="234" t="s">
        <v>6993</v>
      </c>
      <c r="G1486" s="234" t="s">
        <v>10829</v>
      </c>
      <c r="H1486" s="234" t="s">
        <v>7856</v>
      </c>
      <c r="I1486" s="242"/>
      <c r="J1486" s="242">
        <v>44113</v>
      </c>
      <c r="K1486" s="234" t="s">
        <v>7430</v>
      </c>
      <c r="L1486" s="242">
        <v>44125</v>
      </c>
      <c r="M1486" s="234" t="s">
        <v>6996</v>
      </c>
      <c r="N1486" s="234" t="s">
        <v>9269</v>
      </c>
      <c r="O1486" s="234" t="s">
        <v>9270</v>
      </c>
      <c r="P1486" s="234" t="s">
        <v>6999</v>
      </c>
      <c r="Q1486" s="234"/>
      <c r="R1486" s="234" t="s">
        <v>451</v>
      </c>
      <c r="S1486" t="b">
        <v>0</v>
      </c>
      <c r="T1486" s="242"/>
      <c r="U1486" s="103">
        <v>41</v>
      </c>
      <c r="V1486" s="234" t="s">
        <v>272</v>
      </c>
      <c r="W1486" s="103">
        <v>41</v>
      </c>
      <c r="X1486" s="234" t="s">
        <v>272</v>
      </c>
      <c r="Y1486" s="242"/>
      <c r="Z1486" s="242"/>
      <c r="AA1486" s="103"/>
      <c r="AB1486" s="234" t="s">
        <v>9272</v>
      </c>
      <c r="AC1486" s="243">
        <v>44253.449733796297</v>
      </c>
      <c r="AD1486" s="234" t="s">
        <v>12763</v>
      </c>
      <c r="AE1486" s="235" t="s">
        <v>15868</v>
      </c>
      <c r="AF1486" s="237"/>
      <c r="AG1486" s="234" t="s">
        <v>482</v>
      </c>
      <c r="AH1486" s="241"/>
      <c r="AI1486" t="b">
        <v>1</v>
      </c>
      <c r="AJ1486" t="b">
        <v>0</v>
      </c>
      <c r="AK1486" s="234"/>
      <c r="AL1486" s="103"/>
      <c r="AM1486" t="b">
        <v>0</v>
      </c>
      <c r="AN1486" s="234"/>
      <c r="AO1486" s="103"/>
      <c r="AP1486" s="241"/>
      <c r="AQ1486" s="241"/>
      <c r="AR1486" s="241"/>
      <c r="AS1486" s="241"/>
      <c r="AT1486" s="234" t="s">
        <v>7005</v>
      </c>
      <c r="AU1486" s="234" t="s">
        <v>7085</v>
      </c>
      <c r="AV1486" t="b">
        <v>0</v>
      </c>
      <c r="AW1486" t="b">
        <v>0</v>
      </c>
      <c r="AX1486" s="241"/>
      <c r="AY1486" s="241"/>
      <c r="AZ1486" s="234"/>
      <c r="BA1486" s="234"/>
      <c r="BB1486" s="234"/>
      <c r="BC1486" t="b">
        <v>0</v>
      </c>
      <c r="BD1486" s="234" t="s">
        <v>7008</v>
      </c>
      <c r="BE1486" s="234" t="s">
        <v>7026</v>
      </c>
      <c r="BF1486" s="234" t="s">
        <v>7027</v>
      </c>
      <c r="BG1486" s="234" t="s">
        <v>7028</v>
      </c>
      <c r="BH1486" s="234" t="s">
        <v>55</v>
      </c>
      <c r="BI1486" s="243">
        <v>44573.419606481482</v>
      </c>
      <c r="BJ1486" s="234" t="s">
        <v>442</v>
      </c>
      <c r="BK1486" s="234" t="s">
        <v>451</v>
      </c>
      <c r="BL1486" s="234" t="s">
        <v>451</v>
      </c>
      <c r="BM1486" s="234" t="s">
        <v>451</v>
      </c>
      <c r="BN1486" s="241"/>
      <c r="BO1486" t="b">
        <v>0</v>
      </c>
      <c r="BP1486" t="b">
        <v>0</v>
      </c>
      <c r="BQ1486" t="b">
        <v>0</v>
      </c>
      <c r="BR1486" s="241"/>
      <c r="BS1486" s="241"/>
      <c r="BT1486" s="234" t="s">
        <v>7012</v>
      </c>
      <c r="BU1486" t="b">
        <v>0</v>
      </c>
      <c r="BV1486" s="103"/>
      <c r="BW1486" s="235" t="s">
        <v>15869</v>
      </c>
      <c r="BX1486" s="234" t="s">
        <v>15868</v>
      </c>
      <c r="BY1486" s="234" t="s">
        <v>56</v>
      </c>
      <c r="BZ1486" s="234" t="s">
        <v>7014</v>
      </c>
    </row>
    <row r="1487" spans="1:78" x14ac:dyDescent="0.25">
      <c r="A1487" s="5">
        <v>709</v>
      </c>
      <c r="B1487" s="234" t="s">
        <v>15870</v>
      </c>
      <c r="C1487" s="234" t="s">
        <v>15871</v>
      </c>
      <c r="D1487" s="234" t="s">
        <v>11062</v>
      </c>
      <c r="E1487" s="234" t="s">
        <v>15872</v>
      </c>
      <c r="F1487" s="234" t="s">
        <v>6993</v>
      </c>
      <c r="G1487" s="234" t="s">
        <v>7244</v>
      </c>
      <c r="H1487" s="234" t="s">
        <v>6994</v>
      </c>
      <c r="I1487" s="242"/>
      <c r="J1487" s="242">
        <v>44112</v>
      </c>
      <c r="K1487" s="234" t="s">
        <v>7430</v>
      </c>
      <c r="L1487" s="242">
        <v>44120</v>
      </c>
      <c r="M1487" s="234" t="s">
        <v>6996</v>
      </c>
      <c r="N1487" s="234" t="s">
        <v>11063</v>
      </c>
      <c r="O1487" s="234" t="s">
        <v>15873</v>
      </c>
      <c r="P1487" s="234" t="s">
        <v>6999</v>
      </c>
      <c r="Q1487" s="234"/>
      <c r="R1487" s="234" t="s">
        <v>451</v>
      </c>
      <c r="S1487" t="b">
        <v>0</v>
      </c>
      <c r="T1487" s="242"/>
      <c r="U1487" s="103">
        <v>75</v>
      </c>
      <c r="V1487" s="234" t="s">
        <v>272</v>
      </c>
      <c r="W1487" s="103">
        <v>75</v>
      </c>
      <c r="X1487" s="234" t="s">
        <v>272</v>
      </c>
      <c r="Y1487" s="242"/>
      <c r="Z1487" s="242"/>
      <c r="AA1487" s="103"/>
      <c r="AB1487" s="234" t="s">
        <v>11065</v>
      </c>
      <c r="AC1487" s="243">
        <v>44253.44972222222</v>
      </c>
      <c r="AD1487" s="234" t="s">
        <v>12763</v>
      </c>
      <c r="AE1487" s="235" t="s">
        <v>15874</v>
      </c>
      <c r="AF1487" s="237"/>
      <c r="AG1487" s="234" t="s">
        <v>482</v>
      </c>
      <c r="AH1487" s="241"/>
      <c r="AI1487" t="b">
        <v>1</v>
      </c>
      <c r="AJ1487" t="b">
        <v>0</v>
      </c>
      <c r="AK1487" s="234"/>
      <c r="AL1487" s="103"/>
      <c r="AM1487" t="b">
        <v>0</v>
      </c>
      <c r="AN1487" s="234"/>
      <c r="AO1487" s="103"/>
      <c r="AP1487" s="241"/>
      <c r="AQ1487" s="241"/>
      <c r="AR1487" s="241"/>
      <c r="AS1487" s="241"/>
      <c r="AT1487" s="234" t="s">
        <v>7005</v>
      </c>
      <c r="AU1487" s="234" t="s">
        <v>7085</v>
      </c>
      <c r="AV1487" t="b">
        <v>0</v>
      </c>
      <c r="AW1487" t="b">
        <v>0</v>
      </c>
      <c r="AX1487" s="241"/>
      <c r="AY1487" s="241"/>
      <c r="AZ1487" s="234"/>
      <c r="BA1487" s="234"/>
      <c r="BB1487" s="234"/>
      <c r="BC1487" t="b">
        <v>0</v>
      </c>
      <c r="BD1487" s="234" t="s">
        <v>7008</v>
      </c>
      <c r="BE1487" s="234" t="s">
        <v>7009</v>
      </c>
      <c r="BF1487" s="234" t="s">
        <v>7027</v>
      </c>
      <c r="BG1487" s="234" t="s">
        <v>8373</v>
      </c>
      <c r="BH1487" s="234" t="s">
        <v>55</v>
      </c>
      <c r="BI1487" s="243">
        <v>44573.429166666669</v>
      </c>
      <c r="BJ1487" s="234" t="s">
        <v>442</v>
      </c>
      <c r="BK1487" s="234" t="s">
        <v>451</v>
      </c>
      <c r="BL1487" s="234" t="s">
        <v>451</v>
      </c>
      <c r="BM1487" s="234" t="s">
        <v>451</v>
      </c>
      <c r="BN1487" s="241"/>
      <c r="BO1487" t="b">
        <v>0</v>
      </c>
      <c r="BP1487" t="b">
        <v>0</v>
      </c>
      <c r="BQ1487" t="b">
        <v>0</v>
      </c>
      <c r="BR1487" s="241"/>
      <c r="BS1487" s="241"/>
      <c r="BT1487" s="234" t="s">
        <v>7012</v>
      </c>
      <c r="BU1487" t="b">
        <v>0</v>
      </c>
      <c r="BV1487" s="103"/>
      <c r="BW1487" s="235" t="s">
        <v>15875</v>
      </c>
      <c r="BX1487" s="234" t="s">
        <v>15876</v>
      </c>
      <c r="BY1487" s="234" t="s">
        <v>56</v>
      </c>
      <c r="BZ1487" s="234" t="s">
        <v>7014</v>
      </c>
    </row>
    <row r="1488" spans="1:78" x14ac:dyDescent="0.25">
      <c r="A1488" s="5">
        <v>708</v>
      </c>
      <c r="B1488" s="234" t="s">
        <v>15877</v>
      </c>
      <c r="C1488" s="234" t="s">
        <v>15878</v>
      </c>
      <c r="D1488" s="234"/>
      <c r="E1488" s="234" t="s">
        <v>15879</v>
      </c>
      <c r="F1488" s="234" t="s">
        <v>6993</v>
      </c>
      <c r="G1488" s="234" t="s">
        <v>6994</v>
      </c>
      <c r="H1488" s="234" t="s">
        <v>6995</v>
      </c>
      <c r="I1488" s="242"/>
      <c r="J1488" s="242">
        <v>44117</v>
      </c>
      <c r="K1488" s="234" t="s">
        <v>7430</v>
      </c>
      <c r="L1488" s="242">
        <v>44120</v>
      </c>
      <c r="M1488" s="234" t="s">
        <v>6996</v>
      </c>
      <c r="N1488" s="234" t="s">
        <v>7430</v>
      </c>
      <c r="O1488" s="234" t="s">
        <v>15880</v>
      </c>
      <c r="P1488" s="234" t="s">
        <v>6999</v>
      </c>
      <c r="Q1488" s="234"/>
      <c r="R1488" s="234" t="s">
        <v>451</v>
      </c>
      <c r="S1488" t="b">
        <v>0</v>
      </c>
      <c r="T1488" s="242"/>
      <c r="U1488" s="103">
        <v>25</v>
      </c>
      <c r="V1488" s="234" t="s">
        <v>272</v>
      </c>
      <c r="W1488" s="103">
        <v>50</v>
      </c>
      <c r="X1488" s="234" t="s">
        <v>272</v>
      </c>
      <c r="Y1488" s="242"/>
      <c r="Z1488" s="242"/>
      <c r="AA1488" s="103"/>
      <c r="AB1488" s="234"/>
      <c r="AC1488" s="243">
        <v>44253.449652777781</v>
      </c>
      <c r="AD1488" s="234" t="s">
        <v>12763</v>
      </c>
      <c r="AE1488" s="235" t="s">
        <v>15881</v>
      </c>
      <c r="AF1488" s="237"/>
      <c r="AG1488" s="234" t="s">
        <v>482</v>
      </c>
      <c r="AH1488" s="241"/>
      <c r="AI1488" t="b">
        <v>1</v>
      </c>
      <c r="AJ1488" t="b">
        <v>0</v>
      </c>
      <c r="AK1488" s="234"/>
      <c r="AL1488" s="103"/>
      <c r="AM1488" t="b">
        <v>0</v>
      </c>
      <c r="AN1488" s="234"/>
      <c r="AO1488" s="103"/>
      <c r="AP1488" s="241"/>
      <c r="AQ1488" s="241"/>
      <c r="AR1488" s="241"/>
      <c r="AS1488" s="241"/>
      <c r="AT1488" s="234"/>
      <c r="AU1488" s="234" t="s">
        <v>7085</v>
      </c>
      <c r="AV1488" t="b">
        <v>0</v>
      </c>
      <c r="AW1488" t="b">
        <v>0</v>
      </c>
      <c r="AX1488" s="241"/>
      <c r="AY1488" s="241"/>
      <c r="AZ1488" s="234"/>
      <c r="BA1488" s="234"/>
      <c r="BB1488" s="234"/>
      <c r="BC1488" t="b">
        <v>1</v>
      </c>
      <c r="BD1488" s="234" t="s">
        <v>7008</v>
      </c>
      <c r="BE1488" s="234" t="s">
        <v>7009</v>
      </c>
      <c r="BF1488" s="234" t="s">
        <v>6972</v>
      </c>
      <c r="BG1488" s="234" t="s">
        <v>7028</v>
      </c>
      <c r="BH1488" s="234" t="s">
        <v>55</v>
      </c>
      <c r="BI1488" s="243">
        <v>44573.423506944448</v>
      </c>
      <c r="BJ1488" s="234" t="s">
        <v>442</v>
      </c>
      <c r="BK1488" s="234" t="s">
        <v>451</v>
      </c>
      <c r="BL1488" s="234" t="s">
        <v>451</v>
      </c>
      <c r="BM1488" s="234" t="s">
        <v>451</v>
      </c>
      <c r="BN1488" s="241"/>
      <c r="BO1488" t="b">
        <v>0</v>
      </c>
      <c r="BP1488" t="b">
        <v>0</v>
      </c>
      <c r="BQ1488" t="b">
        <v>0</v>
      </c>
      <c r="BR1488" s="241"/>
      <c r="BS1488" s="241"/>
      <c r="BT1488" s="234" t="s">
        <v>7012</v>
      </c>
      <c r="BU1488" t="b">
        <v>0</v>
      </c>
      <c r="BV1488" s="103"/>
      <c r="BW1488" s="235" t="s">
        <v>15882</v>
      </c>
      <c r="BX1488" s="234" t="s">
        <v>15883</v>
      </c>
      <c r="BY1488" s="234" t="s">
        <v>56</v>
      </c>
      <c r="BZ1488" s="234" t="s">
        <v>7014</v>
      </c>
    </row>
    <row r="1489" spans="1:78" x14ac:dyDescent="0.25">
      <c r="A1489" s="5">
        <v>706</v>
      </c>
      <c r="B1489" s="234" t="s">
        <v>15884</v>
      </c>
      <c r="C1489" s="234" t="s">
        <v>15885</v>
      </c>
      <c r="D1489" s="234" t="s">
        <v>15886</v>
      </c>
      <c r="E1489" s="234" t="s">
        <v>15886</v>
      </c>
      <c r="F1489" s="234" t="s">
        <v>6993</v>
      </c>
      <c r="G1489" s="234" t="s">
        <v>7279</v>
      </c>
      <c r="H1489" s="234" t="s">
        <v>6994</v>
      </c>
      <c r="I1489" s="242"/>
      <c r="J1489" s="242">
        <v>44116</v>
      </c>
      <c r="K1489" s="234" t="s">
        <v>7430</v>
      </c>
      <c r="L1489" s="242">
        <v>44116</v>
      </c>
      <c r="M1489" s="234" t="s">
        <v>6996</v>
      </c>
      <c r="N1489" s="234" t="s">
        <v>15887</v>
      </c>
      <c r="O1489" s="234" t="s">
        <v>15888</v>
      </c>
      <c r="P1489" s="234" t="s">
        <v>6999</v>
      </c>
      <c r="Q1489" s="234"/>
      <c r="R1489" s="234" t="s">
        <v>451</v>
      </c>
      <c r="S1489" t="b">
        <v>0</v>
      </c>
      <c r="T1489" s="242"/>
      <c r="U1489" s="103">
        <v>2</v>
      </c>
      <c r="V1489" s="234" t="s">
        <v>272</v>
      </c>
      <c r="W1489" s="103">
        <v>2</v>
      </c>
      <c r="X1489" s="234" t="s">
        <v>272</v>
      </c>
      <c r="Y1489" s="242"/>
      <c r="Z1489" s="242"/>
      <c r="AA1489" s="103"/>
      <c r="AB1489" s="234" t="s">
        <v>15889</v>
      </c>
      <c r="AC1489" s="243">
        <v>44253.449594907404</v>
      </c>
      <c r="AD1489" s="234" t="s">
        <v>12763</v>
      </c>
      <c r="AE1489" s="235" t="s">
        <v>15890</v>
      </c>
      <c r="AF1489" s="237"/>
      <c r="AG1489" s="234" t="s">
        <v>482</v>
      </c>
      <c r="AH1489" s="241"/>
      <c r="AI1489" t="b">
        <v>1</v>
      </c>
      <c r="AJ1489" t="b">
        <v>0</v>
      </c>
      <c r="AK1489" s="234"/>
      <c r="AL1489" s="103"/>
      <c r="AM1489" t="b">
        <v>0</v>
      </c>
      <c r="AN1489" s="234"/>
      <c r="AO1489" s="103"/>
      <c r="AP1489" s="241"/>
      <c r="AQ1489" s="241"/>
      <c r="AR1489" s="241"/>
      <c r="AS1489" s="241"/>
      <c r="AT1489" s="234" t="s">
        <v>7005</v>
      </c>
      <c r="AU1489" s="234" t="s">
        <v>7085</v>
      </c>
      <c r="AV1489" t="b">
        <v>0</v>
      </c>
      <c r="AW1489" t="b">
        <v>0</v>
      </c>
      <c r="AX1489" s="241"/>
      <c r="AY1489" s="241"/>
      <c r="AZ1489" s="234"/>
      <c r="BA1489" s="234"/>
      <c r="BB1489" s="234"/>
      <c r="BC1489" t="b">
        <v>0</v>
      </c>
      <c r="BD1489" s="234" t="s">
        <v>7008</v>
      </c>
      <c r="BE1489" s="234" t="s">
        <v>7009</v>
      </c>
      <c r="BF1489" s="234" t="s">
        <v>7027</v>
      </c>
      <c r="BG1489" s="234" t="s">
        <v>8373</v>
      </c>
      <c r="BH1489" s="234" t="s">
        <v>55</v>
      </c>
      <c r="BI1489" s="243">
        <v>44573.419594907406</v>
      </c>
      <c r="BJ1489" s="234" t="s">
        <v>442</v>
      </c>
      <c r="BK1489" s="234" t="s">
        <v>451</v>
      </c>
      <c r="BL1489" s="234" t="s">
        <v>451</v>
      </c>
      <c r="BM1489" s="234" t="s">
        <v>451</v>
      </c>
      <c r="BN1489" s="241"/>
      <c r="BO1489" t="b">
        <v>0</v>
      </c>
      <c r="BP1489" t="b">
        <v>0</v>
      </c>
      <c r="BQ1489" t="b">
        <v>0</v>
      </c>
      <c r="BR1489" s="241"/>
      <c r="BS1489" s="241"/>
      <c r="BT1489" s="234" t="s">
        <v>7012</v>
      </c>
      <c r="BU1489" t="b">
        <v>0</v>
      </c>
      <c r="BV1489" s="103"/>
      <c r="BW1489" s="235" t="s">
        <v>15891</v>
      </c>
      <c r="BX1489" s="234" t="s">
        <v>15890</v>
      </c>
      <c r="BY1489" s="234" t="s">
        <v>56</v>
      </c>
      <c r="BZ1489" s="234" t="s">
        <v>7014</v>
      </c>
    </row>
    <row r="1490" spans="1:78" x14ac:dyDescent="0.25">
      <c r="A1490" s="5">
        <v>705</v>
      </c>
      <c r="B1490" s="234" t="s">
        <v>15892</v>
      </c>
      <c r="C1490" s="234" t="s">
        <v>15893</v>
      </c>
      <c r="D1490" s="234" t="s">
        <v>15894</v>
      </c>
      <c r="E1490" s="234" t="s">
        <v>15894</v>
      </c>
      <c r="F1490" s="234" t="s">
        <v>6993</v>
      </c>
      <c r="G1490" s="234" t="s">
        <v>7315</v>
      </c>
      <c r="H1490" s="234" t="s">
        <v>6994</v>
      </c>
      <c r="I1490" s="242"/>
      <c r="J1490" s="242">
        <v>44113</v>
      </c>
      <c r="K1490" s="234" t="s">
        <v>7430</v>
      </c>
      <c r="L1490" s="242">
        <v>44117</v>
      </c>
      <c r="M1490" s="234" t="s">
        <v>6996</v>
      </c>
      <c r="N1490" s="234" t="s">
        <v>15895</v>
      </c>
      <c r="O1490" s="234" t="s">
        <v>15896</v>
      </c>
      <c r="P1490" s="234" t="s">
        <v>6999</v>
      </c>
      <c r="Q1490" s="234"/>
      <c r="R1490" s="234" t="s">
        <v>451</v>
      </c>
      <c r="S1490" t="b">
        <v>0</v>
      </c>
      <c r="T1490" s="242"/>
      <c r="U1490" s="103">
        <v>15</v>
      </c>
      <c r="V1490" s="234" t="s">
        <v>272</v>
      </c>
      <c r="W1490" s="103">
        <v>15</v>
      </c>
      <c r="X1490" s="234" t="s">
        <v>272</v>
      </c>
      <c r="Y1490" s="242"/>
      <c r="Z1490" s="242"/>
      <c r="AA1490" s="103"/>
      <c r="AB1490" s="234" t="s">
        <v>15897</v>
      </c>
      <c r="AC1490" s="243">
        <v>44253.449548611112</v>
      </c>
      <c r="AD1490" s="234" t="s">
        <v>12763</v>
      </c>
      <c r="AE1490" s="235" t="s">
        <v>15898</v>
      </c>
      <c r="AF1490" s="237"/>
      <c r="AG1490" s="234" t="s">
        <v>482</v>
      </c>
      <c r="AH1490" s="241"/>
      <c r="AI1490" t="b">
        <v>1</v>
      </c>
      <c r="AJ1490" t="b">
        <v>0</v>
      </c>
      <c r="AK1490" s="234"/>
      <c r="AL1490" s="103"/>
      <c r="AM1490" t="b">
        <v>0</v>
      </c>
      <c r="AN1490" s="234"/>
      <c r="AO1490" s="103"/>
      <c r="AP1490" s="241"/>
      <c r="AQ1490" s="241"/>
      <c r="AR1490" s="241"/>
      <c r="AS1490" s="241"/>
      <c r="AT1490" s="234" t="s">
        <v>7005</v>
      </c>
      <c r="AU1490" s="234" t="s">
        <v>7085</v>
      </c>
      <c r="AV1490" t="b">
        <v>0</v>
      </c>
      <c r="AW1490" t="b">
        <v>0</v>
      </c>
      <c r="AX1490" s="241"/>
      <c r="AY1490" s="241"/>
      <c r="AZ1490" s="234"/>
      <c r="BA1490" s="234"/>
      <c r="BB1490" s="234"/>
      <c r="BC1490" t="b">
        <v>0</v>
      </c>
      <c r="BD1490" s="234" t="s">
        <v>7008</v>
      </c>
      <c r="BE1490" s="234" t="s">
        <v>7009</v>
      </c>
      <c r="BF1490" s="234" t="s">
        <v>7027</v>
      </c>
      <c r="BG1490" s="234" t="s">
        <v>8373</v>
      </c>
      <c r="BH1490" s="234" t="s">
        <v>55</v>
      </c>
      <c r="BI1490" s="243">
        <v>44573.419594907406</v>
      </c>
      <c r="BJ1490" s="234" t="s">
        <v>442</v>
      </c>
      <c r="BK1490" s="234" t="s">
        <v>451</v>
      </c>
      <c r="BL1490" s="234" t="s">
        <v>451</v>
      </c>
      <c r="BM1490" s="234" t="s">
        <v>451</v>
      </c>
      <c r="BN1490" s="241"/>
      <c r="BO1490" t="b">
        <v>0</v>
      </c>
      <c r="BP1490" t="b">
        <v>0</v>
      </c>
      <c r="BQ1490" t="b">
        <v>0</v>
      </c>
      <c r="BR1490" s="241"/>
      <c r="BS1490" s="241"/>
      <c r="BT1490" s="234" t="s">
        <v>7012</v>
      </c>
      <c r="BU1490" t="b">
        <v>0</v>
      </c>
      <c r="BV1490" s="103"/>
      <c r="BW1490" s="235" t="s">
        <v>15899</v>
      </c>
      <c r="BX1490" s="234" t="s">
        <v>15898</v>
      </c>
      <c r="BY1490" s="234" t="s">
        <v>56</v>
      </c>
      <c r="BZ1490" s="234" t="s">
        <v>7014</v>
      </c>
    </row>
    <row r="1491" spans="1:78" x14ac:dyDescent="0.25">
      <c r="A1491" s="5">
        <v>704</v>
      </c>
      <c r="B1491" s="234" t="s">
        <v>15900</v>
      </c>
      <c r="C1491" s="234" t="s">
        <v>15901</v>
      </c>
      <c r="D1491" s="234" t="s">
        <v>9774</v>
      </c>
      <c r="E1491" s="234" t="s">
        <v>9774</v>
      </c>
      <c r="F1491" s="234" t="s">
        <v>7156</v>
      </c>
      <c r="G1491" s="234" t="s">
        <v>7279</v>
      </c>
      <c r="H1491" s="234" t="s">
        <v>6994</v>
      </c>
      <c r="I1491" s="242"/>
      <c r="J1491" s="242">
        <v>44116</v>
      </c>
      <c r="K1491" s="234" t="s">
        <v>7430</v>
      </c>
      <c r="L1491" s="242">
        <v>44120</v>
      </c>
      <c r="M1491" s="234" t="s">
        <v>6996</v>
      </c>
      <c r="N1491" s="234" t="s">
        <v>9777</v>
      </c>
      <c r="O1491" s="234" t="s">
        <v>15902</v>
      </c>
      <c r="P1491" s="234" t="s">
        <v>6999</v>
      </c>
      <c r="Q1491" s="234"/>
      <c r="R1491" s="234" t="s">
        <v>451</v>
      </c>
      <c r="S1491" t="b">
        <v>0</v>
      </c>
      <c r="T1491" s="242"/>
      <c r="U1491" s="103">
        <v>10</v>
      </c>
      <c r="V1491" s="234" t="s">
        <v>272</v>
      </c>
      <c r="W1491" s="103">
        <v>10</v>
      </c>
      <c r="X1491" s="234" t="s">
        <v>272</v>
      </c>
      <c r="Y1491" s="242"/>
      <c r="Z1491" s="242"/>
      <c r="AA1491" s="103"/>
      <c r="AB1491" s="234" t="s">
        <v>9779</v>
      </c>
      <c r="AC1491" s="243">
        <v>44253.449513888889</v>
      </c>
      <c r="AD1491" s="234" t="s">
        <v>12763</v>
      </c>
      <c r="AE1491" s="235" t="s">
        <v>15903</v>
      </c>
      <c r="AF1491" s="237"/>
      <c r="AG1491" s="234" t="s">
        <v>482</v>
      </c>
      <c r="AH1491" s="241"/>
      <c r="AI1491" t="b">
        <v>1</v>
      </c>
      <c r="AJ1491" t="b">
        <v>0</v>
      </c>
      <c r="AK1491" s="234"/>
      <c r="AL1491" s="103"/>
      <c r="AM1491" t="b">
        <v>0</v>
      </c>
      <c r="AN1491" s="234"/>
      <c r="AO1491" s="103"/>
      <c r="AP1491" s="241"/>
      <c r="AQ1491" s="241"/>
      <c r="AR1491" s="241"/>
      <c r="AS1491" s="241"/>
      <c r="AT1491" s="234" t="s">
        <v>7005</v>
      </c>
      <c r="AU1491" s="234" t="s">
        <v>7085</v>
      </c>
      <c r="AV1491" t="b">
        <v>0</v>
      </c>
      <c r="AW1491" t="b">
        <v>0</v>
      </c>
      <c r="AX1491" s="241"/>
      <c r="AY1491" s="241"/>
      <c r="AZ1491" s="234"/>
      <c r="BA1491" s="234"/>
      <c r="BB1491" s="234"/>
      <c r="BC1491" t="b">
        <v>0</v>
      </c>
      <c r="BD1491" s="234" t="s">
        <v>7008</v>
      </c>
      <c r="BE1491" s="234" t="s">
        <v>7009</v>
      </c>
      <c r="BF1491" s="234" t="s">
        <v>7027</v>
      </c>
      <c r="BG1491" s="234" t="s">
        <v>7028</v>
      </c>
      <c r="BH1491" s="234" t="s">
        <v>55</v>
      </c>
      <c r="BI1491" s="243">
        <v>44573.419594907406</v>
      </c>
      <c r="BJ1491" s="234" t="s">
        <v>442</v>
      </c>
      <c r="BK1491" s="234" t="s">
        <v>451</v>
      </c>
      <c r="BL1491" s="234" t="s">
        <v>451</v>
      </c>
      <c r="BM1491" s="234" t="s">
        <v>451</v>
      </c>
      <c r="BN1491" s="241"/>
      <c r="BO1491" t="b">
        <v>0</v>
      </c>
      <c r="BP1491" t="b">
        <v>0</v>
      </c>
      <c r="BQ1491" t="b">
        <v>0</v>
      </c>
      <c r="BR1491" s="241"/>
      <c r="BS1491" s="241"/>
      <c r="BT1491" s="234" t="s">
        <v>7012</v>
      </c>
      <c r="BU1491" t="b">
        <v>0</v>
      </c>
      <c r="BV1491" s="103"/>
      <c r="BW1491" s="235" t="s">
        <v>15904</v>
      </c>
      <c r="BX1491" s="234" t="s">
        <v>15903</v>
      </c>
      <c r="BY1491" s="234" t="s">
        <v>56</v>
      </c>
      <c r="BZ1491" s="234" t="s">
        <v>7014</v>
      </c>
    </row>
    <row r="1492" spans="1:78" x14ac:dyDescent="0.25">
      <c r="A1492" s="5">
        <v>703</v>
      </c>
      <c r="B1492" s="234" t="s">
        <v>15905</v>
      </c>
      <c r="C1492" s="234" t="s">
        <v>15906</v>
      </c>
      <c r="D1492" s="234" t="s">
        <v>7124</v>
      </c>
      <c r="E1492" s="234" t="s">
        <v>7124</v>
      </c>
      <c r="F1492" s="234" t="s">
        <v>7156</v>
      </c>
      <c r="G1492" s="234" t="s">
        <v>7279</v>
      </c>
      <c r="H1492" s="234" t="s">
        <v>6994</v>
      </c>
      <c r="I1492" s="242"/>
      <c r="J1492" s="242">
        <v>44113</v>
      </c>
      <c r="K1492" s="234" t="s">
        <v>7430</v>
      </c>
      <c r="L1492" s="242">
        <v>44120</v>
      </c>
      <c r="M1492" s="234" t="s">
        <v>6996</v>
      </c>
      <c r="N1492" s="234" t="s">
        <v>7126</v>
      </c>
      <c r="O1492" s="234" t="s">
        <v>15907</v>
      </c>
      <c r="P1492" s="234" t="s">
        <v>6999</v>
      </c>
      <c r="Q1492" s="234"/>
      <c r="R1492" s="234" t="s">
        <v>451</v>
      </c>
      <c r="S1492" t="b">
        <v>0</v>
      </c>
      <c r="T1492" s="242"/>
      <c r="U1492" s="103">
        <v>1</v>
      </c>
      <c r="V1492" s="234" t="s">
        <v>272</v>
      </c>
      <c r="W1492" s="103">
        <v>1</v>
      </c>
      <c r="X1492" s="234" t="s">
        <v>272</v>
      </c>
      <c r="Y1492" s="242"/>
      <c r="Z1492" s="242"/>
      <c r="AA1492" s="103"/>
      <c r="AB1492" s="234" t="s">
        <v>7128</v>
      </c>
      <c r="AC1492" s="243">
        <v>44253.449479166666</v>
      </c>
      <c r="AD1492" s="234" t="s">
        <v>12763</v>
      </c>
      <c r="AE1492" s="235" t="s">
        <v>15908</v>
      </c>
      <c r="AF1492" s="237"/>
      <c r="AG1492" s="234" t="s">
        <v>482</v>
      </c>
      <c r="AH1492" s="241"/>
      <c r="AI1492" t="b">
        <v>1</v>
      </c>
      <c r="AJ1492" t="b">
        <v>0</v>
      </c>
      <c r="AK1492" s="234"/>
      <c r="AL1492" s="103"/>
      <c r="AM1492" t="b">
        <v>0</v>
      </c>
      <c r="AN1492" s="234"/>
      <c r="AO1492" s="103"/>
      <c r="AP1492" s="241"/>
      <c r="AQ1492" s="241"/>
      <c r="AR1492" s="241"/>
      <c r="AS1492" s="241"/>
      <c r="AT1492" s="234"/>
      <c r="AU1492" s="234" t="s">
        <v>7085</v>
      </c>
      <c r="AV1492" t="b">
        <v>0</v>
      </c>
      <c r="AW1492" t="b">
        <v>0</v>
      </c>
      <c r="AX1492" s="241"/>
      <c r="AY1492" s="241"/>
      <c r="AZ1492" s="234"/>
      <c r="BA1492" s="234"/>
      <c r="BB1492" s="234"/>
      <c r="BC1492" t="b">
        <v>0</v>
      </c>
      <c r="BD1492" s="234" t="s">
        <v>7008</v>
      </c>
      <c r="BE1492" s="234" t="s">
        <v>7009</v>
      </c>
      <c r="BF1492" s="234" t="s">
        <v>7027</v>
      </c>
      <c r="BG1492" s="234" t="s">
        <v>7028</v>
      </c>
      <c r="BH1492" s="234" t="s">
        <v>55</v>
      </c>
      <c r="BI1492" s="243">
        <v>44573.419583333336</v>
      </c>
      <c r="BJ1492" s="234" t="s">
        <v>442</v>
      </c>
      <c r="BK1492" s="234" t="s">
        <v>451</v>
      </c>
      <c r="BL1492" s="234" t="s">
        <v>451</v>
      </c>
      <c r="BM1492" s="234" t="s">
        <v>451</v>
      </c>
      <c r="BN1492" s="241"/>
      <c r="BO1492" t="b">
        <v>0</v>
      </c>
      <c r="BP1492" t="b">
        <v>0</v>
      </c>
      <c r="BQ1492" t="b">
        <v>0</v>
      </c>
      <c r="BR1492" s="241"/>
      <c r="BS1492" s="241"/>
      <c r="BT1492" s="234" t="s">
        <v>7012</v>
      </c>
      <c r="BU1492" t="b">
        <v>0</v>
      </c>
      <c r="BV1492" s="103"/>
      <c r="BW1492" s="235" t="s">
        <v>15909</v>
      </c>
      <c r="BX1492" s="234" t="s">
        <v>15908</v>
      </c>
      <c r="BY1492" s="234" t="s">
        <v>56</v>
      </c>
      <c r="BZ1492" s="234" t="s">
        <v>7014</v>
      </c>
    </row>
    <row r="1493" spans="1:78" x14ac:dyDescent="0.25">
      <c r="A1493" s="5">
        <v>702</v>
      </c>
      <c r="B1493" s="234" t="s">
        <v>15910</v>
      </c>
      <c r="C1493" s="234" t="s">
        <v>15911</v>
      </c>
      <c r="D1493" s="234" t="s">
        <v>15912</v>
      </c>
      <c r="E1493" s="234" t="s">
        <v>15913</v>
      </c>
      <c r="F1493" s="234" t="s">
        <v>6993</v>
      </c>
      <c r="G1493" s="234" t="s">
        <v>7065</v>
      </c>
      <c r="H1493" s="234" t="s">
        <v>7856</v>
      </c>
      <c r="I1493" s="242"/>
      <c r="J1493" s="242">
        <v>44112</v>
      </c>
      <c r="K1493" s="234" t="s">
        <v>7430</v>
      </c>
      <c r="L1493" s="242">
        <v>44117</v>
      </c>
      <c r="M1493" s="234" t="s">
        <v>8204</v>
      </c>
      <c r="N1493" s="234" t="s">
        <v>8488</v>
      </c>
      <c r="O1493" s="234" t="s">
        <v>15914</v>
      </c>
      <c r="P1493" s="234" t="s">
        <v>6999</v>
      </c>
      <c r="Q1493" s="234"/>
      <c r="R1493" s="234" t="s">
        <v>451</v>
      </c>
      <c r="S1493" t="b">
        <v>0</v>
      </c>
      <c r="T1493" s="242"/>
      <c r="U1493" s="103">
        <v>10</v>
      </c>
      <c r="V1493" s="234" t="s">
        <v>272</v>
      </c>
      <c r="W1493" s="103">
        <v>10</v>
      </c>
      <c r="X1493" s="234" t="s">
        <v>272</v>
      </c>
      <c r="Y1493" s="242"/>
      <c r="Z1493" s="242"/>
      <c r="AA1493" s="103"/>
      <c r="AB1493" s="234" t="s">
        <v>15915</v>
      </c>
      <c r="AC1493" s="243">
        <v>44253.449444444443</v>
      </c>
      <c r="AD1493" s="234" t="s">
        <v>12763</v>
      </c>
      <c r="AE1493" s="235" t="s">
        <v>15916</v>
      </c>
      <c r="AF1493" s="237"/>
      <c r="AG1493" s="234" t="s">
        <v>482</v>
      </c>
      <c r="AH1493" s="241"/>
      <c r="AI1493" t="b">
        <v>1</v>
      </c>
      <c r="AJ1493" t="b">
        <v>0</v>
      </c>
      <c r="AK1493" s="234"/>
      <c r="AL1493" s="103"/>
      <c r="AM1493" t="b">
        <v>0</v>
      </c>
      <c r="AN1493" s="234"/>
      <c r="AO1493" s="103"/>
      <c r="AP1493" s="241"/>
      <c r="AQ1493" s="241"/>
      <c r="AR1493" s="241"/>
      <c r="AS1493" s="241"/>
      <c r="AT1493" s="234" t="s">
        <v>7005</v>
      </c>
      <c r="AU1493" s="234" t="s">
        <v>7085</v>
      </c>
      <c r="AV1493" t="b">
        <v>0</v>
      </c>
      <c r="AW1493" t="b">
        <v>0</v>
      </c>
      <c r="AX1493" s="241"/>
      <c r="AY1493" s="241"/>
      <c r="AZ1493" s="234"/>
      <c r="BA1493" s="234"/>
      <c r="BB1493" s="234"/>
      <c r="BC1493" t="b">
        <v>0</v>
      </c>
      <c r="BD1493" s="234" t="s">
        <v>8213</v>
      </c>
      <c r="BE1493" s="234" t="s">
        <v>7026</v>
      </c>
      <c r="BF1493" s="234" t="s">
        <v>7027</v>
      </c>
      <c r="BG1493" s="234" t="s">
        <v>7028</v>
      </c>
      <c r="BH1493" s="234" t="s">
        <v>55</v>
      </c>
      <c r="BI1493" s="243">
        <v>44573.419583333336</v>
      </c>
      <c r="BJ1493" s="234" t="s">
        <v>442</v>
      </c>
      <c r="BK1493" s="234" t="s">
        <v>451</v>
      </c>
      <c r="BL1493" s="234" t="s">
        <v>451</v>
      </c>
      <c r="BM1493" s="234" t="s">
        <v>451</v>
      </c>
      <c r="BN1493" s="241"/>
      <c r="BO1493" t="b">
        <v>0</v>
      </c>
      <c r="BP1493" t="b">
        <v>0</v>
      </c>
      <c r="BQ1493" t="b">
        <v>0</v>
      </c>
      <c r="BR1493" s="241"/>
      <c r="BS1493" s="241"/>
      <c r="BT1493" s="234" t="s">
        <v>7012</v>
      </c>
      <c r="BU1493" t="b">
        <v>0</v>
      </c>
      <c r="BV1493" s="103"/>
      <c r="BW1493" s="235" t="s">
        <v>15917</v>
      </c>
      <c r="BX1493" s="234" t="s">
        <v>15916</v>
      </c>
      <c r="BY1493" s="234" t="s">
        <v>56</v>
      </c>
      <c r="BZ1493" s="234" t="s">
        <v>7014</v>
      </c>
    </row>
    <row r="1494" spans="1:78" x14ac:dyDescent="0.25">
      <c r="A1494" s="5">
        <v>701</v>
      </c>
      <c r="B1494" s="234" t="s">
        <v>15918</v>
      </c>
      <c r="C1494" s="234" t="s">
        <v>15919</v>
      </c>
      <c r="D1494" s="234" t="s">
        <v>13622</v>
      </c>
      <c r="E1494" s="234" t="s">
        <v>13623</v>
      </c>
      <c r="F1494" s="234" t="s">
        <v>6993</v>
      </c>
      <c r="G1494" s="234" t="s">
        <v>11683</v>
      </c>
      <c r="H1494" s="234" t="s">
        <v>6994</v>
      </c>
      <c r="I1494" s="242"/>
      <c r="J1494" s="242">
        <v>44112</v>
      </c>
      <c r="K1494" s="234" t="s">
        <v>7430</v>
      </c>
      <c r="L1494" s="242">
        <v>44113</v>
      </c>
      <c r="M1494" s="234" t="s">
        <v>7228</v>
      </c>
      <c r="N1494" s="234" t="s">
        <v>13624</v>
      </c>
      <c r="O1494" s="234" t="s">
        <v>15920</v>
      </c>
      <c r="P1494" s="234" t="s">
        <v>6999</v>
      </c>
      <c r="Q1494" s="234"/>
      <c r="R1494" s="234" t="s">
        <v>451</v>
      </c>
      <c r="S1494" t="b">
        <v>0</v>
      </c>
      <c r="T1494" s="242"/>
      <c r="U1494" s="103">
        <v>6</v>
      </c>
      <c r="V1494" s="234" t="s">
        <v>272</v>
      </c>
      <c r="W1494" s="103">
        <v>6</v>
      </c>
      <c r="X1494" s="234" t="s">
        <v>272</v>
      </c>
      <c r="Y1494" s="242"/>
      <c r="Z1494" s="242"/>
      <c r="AA1494" s="103"/>
      <c r="AB1494" s="234" t="s">
        <v>13626</v>
      </c>
      <c r="AC1494" s="243">
        <v>44253.449421296296</v>
      </c>
      <c r="AD1494" s="234" t="s">
        <v>12763</v>
      </c>
      <c r="AE1494" s="235" t="s">
        <v>15921</v>
      </c>
      <c r="AF1494" s="237"/>
      <c r="AG1494" s="234" t="s">
        <v>482</v>
      </c>
      <c r="AH1494" s="241"/>
      <c r="AI1494" t="b">
        <v>1</v>
      </c>
      <c r="AJ1494" t="b">
        <v>0</v>
      </c>
      <c r="AK1494" s="234"/>
      <c r="AL1494" s="103"/>
      <c r="AM1494" t="b">
        <v>0</v>
      </c>
      <c r="AN1494" s="234"/>
      <c r="AO1494" s="103"/>
      <c r="AP1494" s="241"/>
      <c r="AQ1494" s="241"/>
      <c r="AR1494" s="241"/>
      <c r="AS1494" s="241"/>
      <c r="AT1494" s="234" t="s">
        <v>7166</v>
      </c>
      <c r="AU1494" s="234" t="s">
        <v>7085</v>
      </c>
      <c r="AV1494" t="b">
        <v>0</v>
      </c>
      <c r="AW1494" t="b">
        <v>0</v>
      </c>
      <c r="AX1494" s="241"/>
      <c r="AY1494" s="241"/>
      <c r="AZ1494" s="234"/>
      <c r="BA1494" s="234"/>
      <c r="BB1494" s="234"/>
      <c r="BC1494" t="b">
        <v>0</v>
      </c>
      <c r="BD1494" s="234" t="s">
        <v>7234</v>
      </c>
      <c r="BE1494" s="234" t="s">
        <v>7009</v>
      </c>
      <c r="BF1494" s="234" t="s">
        <v>7027</v>
      </c>
      <c r="BG1494" s="234" t="s">
        <v>8373</v>
      </c>
      <c r="BH1494" s="234" t="s">
        <v>55</v>
      </c>
      <c r="BI1494" s="243">
        <v>44573.419583333336</v>
      </c>
      <c r="BJ1494" s="234" t="s">
        <v>442</v>
      </c>
      <c r="BK1494" s="234" t="s">
        <v>451</v>
      </c>
      <c r="BL1494" s="234" t="s">
        <v>451</v>
      </c>
      <c r="BM1494" s="234" t="s">
        <v>451</v>
      </c>
      <c r="BN1494" s="241"/>
      <c r="BO1494" t="b">
        <v>0</v>
      </c>
      <c r="BP1494" t="b">
        <v>0</v>
      </c>
      <c r="BQ1494" t="b">
        <v>0</v>
      </c>
      <c r="BR1494" s="241"/>
      <c r="BS1494" s="241"/>
      <c r="BT1494" s="234" t="s">
        <v>7012</v>
      </c>
      <c r="BU1494" t="b">
        <v>0</v>
      </c>
      <c r="BV1494" s="103"/>
      <c r="BW1494" s="235" t="s">
        <v>15922</v>
      </c>
      <c r="BX1494" s="234" t="s">
        <v>15921</v>
      </c>
      <c r="BY1494" s="234" t="s">
        <v>56</v>
      </c>
      <c r="BZ1494" s="234" t="s">
        <v>7014</v>
      </c>
    </row>
    <row r="1495" spans="1:78" x14ac:dyDescent="0.25">
      <c r="A1495" s="5">
        <v>700</v>
      </c>
      <c r="B1495" s="234" t="s">
        <v>15923</v>
      </c>
      <c r="C1495" s="234" t="s">
        <v>15924</v>
      </c>
      <c r="D1495" s="234" t="s">
        <v>12385</v>
      </c>
      <c r="E1495" s="234" t="s">
        <v>13116</v>
      </c>
      <c r="F1495" s="234" t="s">
        <v>2991</v>
      </c>
      <c r="G1495" s="234" t="s">
        <v>7825</v>
      </c>
      <c r="H1495" s="234" t="s">
        <v>7825</v>
      </c>
      <c r="I1495" s="242"/>
      <c r="J1495" s="242">
        <v>44112</v>
      </c>
      <c r="K1495" s="234" t="s">
        <v>7430</v>
      </c>
      <c r="L1495" s="242">
        <v>44123</v>
      </c>
      <c r="M1495" s="234" t="s">
        <v>7066</v>
      </c>
      <c r="N1495" s="234" t="s">
        <v>12387</v>
      </c>
      <c r="O1495" s="234" t="s">
        <v>11704</v>
      </c>
      <c r="P1495" s="234" t="s">
        <v>6999</v>
      </c>
      <c r="Q1495" s="234"/>
      <c r="R1495" s="234" t="s">
        <v>451</v>
      </c>
      <c r="S1495" t="b">
        <v>0</v>
      </c>
      <c r="T1495" s="242"/>
      <c r="U1495" s="103">
        <v>1000</v>
      </c>
      <c r="V1495" s="234" t="s">
        <v>272</v>
      </c>
      <c r="W1495" s="103">
        <v>3200</v>
      </c>
      <c r="X1495" s="234" t="s">
        <v>272</v>
      </c>
      <c r="Y1495" s="242"/>
      <c r="Z1495" s="242"/>
      <c r="AA1495" s="103"/>
      <c r="AB1495" s="234" t="s">
        <v>12388</v>
      </c>
      <c r="AC1495" s="243">
        <v>44253.449374999997</v>
      </c>
      <c r="AD1495" s="234" t="s">
        <v>12763</v>
      </c>
      <c r="AE1495" s="235" t="s">
        <v>15925</v>
      </c>
      <c r="AF1495" s="237"/>
      <c r="AG1495" s="234" t="s">
        <v>482</v>
      </c>
      <c r="AH1495" s="241"/>
      <c r="AI1495" t="b">
        <v>1</v>
      </c>
      <c r="AJ1495" t="b">
        <v>0</v>
      </c>
      <c r="AK1495" s="234"/>
      <c r="AL1495" s="103"/>
      <c r="AM1495" t="b">
        <v>0</v>
      </c>
      <c r="AN1495" s="234"/>
      <c r="AO1495" s="103"/>
      <c r="AP1495" s="241"/>
      <c r="AQ1495" s="241"/>
      <c r="AR1495" s="241"/>
      <c r="AS1495" s="241"/>
      <c r="AT1495" s="234"/>
      <c r="AU1495" s="234" t="s">
        <v>7085</v>
      </c>
      <c r="AV1495" t="b">
        <v>0</v>
      </c>
      <c r="AW1495" t="b">
        <v>0</v>
      </c>
      <c r="AX1495" s="241"/>
      <c r="AY1495" s="241"/>
      <c r="AZ1495" s="234"/>
      <c r="BA1495" s="234"/>
      <c r="BB1495" s="234"/>
      <c r="BC1495" t="b">
        <v>0</v>
      </c>
      <c r="BD1495" s="234" t="s">
        <v>7076</v>
      </c>
      <c r="BE1495" s="234" t="s">
        <v>7171</v>
      </c>
      <c r="BF1495" s="234" t="s">
        <v>7027</v>
      </c>
      <c r="BG1495" s="234" t="s">
        <v>7028</v>
      </c>
      <c r="BH1495" s="234" t="s">
        <v>55</v>
      </c>
      <c r="BI1495" s="243">
        <v>44573.419583333336</v>
      </c>
      <c r="BJ1495" s="234" t="s">
        <v>442</v>
      </c>
      <c r="BK1495" s="234" t="s">
        <v>451</v>
      </c>
      <c r="BL1495" s="234" t="s">
        <v>451</v>
      </c>
      <c r="BM1495" s="234" t="s">
        <v>451</v>
      </c>
      <c r="BN1495" s="241"/>
      <c r="BO1495" t="b">
        <v>0</v>
      </c>
      <c r="BP1495" t="b">
        <v>0</v>
      </c>
      <c r="BQ1495" t="b">
        <v>0</v>
      </c>
      <c r="BR1495" s="241"/>
      <c r="BS1495" s="241"/>
      <c r="BT1495" s="234" t="s">
        <v>7012</v>
      </c>
      <c r="BU1495" t="b">
        <v>0</v>
      </c>
      <c r="BV1495" s="103"/>
      <c r="BW1495" s="235" t="s">
        <v>15926</v>
      </c>
      <c r="BX1495" s="234" t="s">
        <v>15925</v>
      </c>
      <c r="BY1495" s="234" t="s">
        <v>56</v>
      </c>
      <c r="BZ1495" s="234" t="s">
        <v>7014</v>
      </c>
    </row>
    <row r="1496" spans="1:78" x14ac:dyDescent="0.25">
      <c r="A1496" s="5">
        <v>699</v>
      </c>
      <c r="B1496" s="234" t="s">
        <v>15927</v>
      </c>
      <c r="C1496" s="234" t="s">
        <v>15928</v>
      </c>
      <c r="D1496" s="234"/>
      <c r="E1496" s="234" t="s">
        <v>14543</v>
      </c>
      <c r="F1496" s="234" t="s">
        <v>2991</v>
      </c>
      <c r="G1496" s="234" t="s">
        <v>7033</v>
      </c>
      <c r="H1496" s="234" t="s">
        <v>7034</v>
      </c>
      <c r="I1496" s="242"/>
      <c r="J1496" s="242">
        <v>44112</v>
      </c>
      <c r="K1496" s="234" t="s">
        <v>7430</v>
      </c>
      <c r="L1496" s="242">
        <v>44123</v>
      </c>
      <c r="M1496" s="234" t="s">
        <v>6996</v>
      </c>
      <c r="N1496" s="234" t="s">
        <v>7430</v>
      </c>
      <c r="O1496" s="234" t="s">
        <v>15929</v>
      </c>
      <c r="P1496" s="234" t="s">
        <v>6999</v>
      </c>
      <c r="Q1496" s="234"/>
      <c r="R1496" s="234" t="s">
        <v>451</v>
      </c>
      <c r="S1496" t="b">
        <v>0</v>
      </c>
      <c r="T1496" s="242"/>
      <c r="U1496" s="103">
        <v>480</v>
      </c>
      <c r="V1496" s="234" t="s">
        <v>272</v>
      </c>
      <c r="W1496" s="103">
        <v>1920</v>
      </c>
      <c r="X1496" s="234" t="s">
        <v>272</v>
      </c>
      <c r="Y1496" s="242"/>
      <c r="Z1496" s="242"/>
      <c r="AA1496" s="103"/>
      <c r="AB1496" s="234"/>
      <c r="AC1496" s="243">
        <v>44253.449328703704</v>
      </c>
      <c r="AD1496" s="234" t="s">
        <v>12763</v>
      </c>
      <c r="AE1496" s="235" t="s">
        <v>15930</v>
      </c>
      <c r="AF1496" s="237"/>
      <c r="AG1496" s="234" t="s">
        <v>482</v>
      </c>
      <c r="AH1496" s="241"/>
      <c r="AI1496" t="b">
        <v>1</v>
      </c>
      <c r="AJ1496" t="b">
        <v>0</v>
      </c>
      <c r="AK1496" s="234"/>
      <c r="AL1496" s="103"/>
      <c r="AM1496" t="b">
        <v>0</v>
      </c>
      <c r="AN1496" s="234"/>
      <c r="AO1496" s="103"/>
      <c r="AP1496" s="241"/>
      <c r="AQ1496" s="241"/>
      <c r="AR1496" s="241"/>
      <c r="AS1496" s="241"/>
      <c r="AT1496" s="234"/>
      <c r="AU1496" s="234" t="s">
        <v>7085</v>
      </c>
      <c r="AV1496" t="b">
        <v>0</v>
      </c>
      <c r="AW1496" t="b">
        <v>0</v>
      </c>
      <c r="AX1496" s="241"/>
      <c r="AY1496" s="241"/>
      <c r="AZ1496" s="234"/>
      <c r="BA1496" s="234"/>
      <c r="BB1496" s="234"/>
      <c r="BC1496" t="b">
        <v>1</v>
      </c>
      <c r="BD1496" s="234" t="s">
        <v>7008</v>
      </c>
      <c r="BE1496" s="234" t="s">
        <v>7045</v>
      </c>
      <c r="BF1496" s="234" t="s">
        <v>7027</v>
      </c>
      <c r="BG1496" s="234" t="s">
        <v>7028</v>
      </c>
      <c r="BH1496" s="234" t="s">
        <v>55</v>
      </c>
      <c r="BI1496" s="243">
        <v>44573.419571759259</v>
      </c>
      <c r="BJ1496" s="234" t="s">
        <v>442</v>
      </c>
      <c r="BK1496" s="234" t="s">
        <v>451</v>
      </c>
      <c r="BL1496" s="234" t="s">
        <v>451</v>
      </c>
      <c r="BM1496" s="234" t="s">
        <v>451</v>
      </c>
      <c r="BN1496" s="241"/>
      <c r="BO1496" t="b">
        <v>0</v>
      </c>
      <c r="BP1496" t="b">
        <v>0</v>
      </c>
      <c r="BQ1496" t="b">
        <v>0</v>
      </c>
      <c r="BR1496" s="241"/>
      <c r="BS1496" s="241"/>
      <c r="BT1496" s="234" t="s">
        <v>7012</v>
      </c>
      <c r="BU1496" t="b">
        <v>0</v>
      </c>
      <c r="BV1496" s="103"/>
      <c r="BW1496" s="235" t="s">
        <v>15931</v>
      </c>
      <c r="BX1496" s="234" t="s">
        <v>15930</v>
      </c>
      <c r="BY1496" s="234" t="s">
        <v>56</v>
      </c>
      <c r="BZ1496" s="234" t="s">
        <v>7014</v>
      </c>
    </row>
    <row r="1497" spans="1:78" x14ac:dyDescent="0.25">
      <c r="A1497" s="5">
        <v>698</v>
      </c>
      <c r="B1497" s="234" t="s">
        <v>15932</v>
      </c>
      <c r="C1497" s="234" t="s">
        <v>15933</v>
      </c>
      <c r="D1497" s="234" t="s">
        <v>9165</v>
      </c>
      <c r="E1497" s="234" t="s">
        <v>9165</v>
      </c>
      <c r="F1497" s="234" t="s">
        <v>6993</v>
      </c>
      <c r="G1497" s="234" t="s">
        <v>11209</v>
      </c>
      <c r="H1497" s="234" t="s">
        <v>7856</v>
      </c>
      <c r="I1497" s="242"/>
      <c r="J1497" s="242">
        <v>44112</v>
      </c>
      <c r="K1497" s="234" t="s">
        <v>7430</v>
      </c>
      <c r="L1497" s="242">
        <v>44112</v>
      </c>
      <c r="M1497" s="234" t="s">
        <v>6996</v>
      </c>
      <c r="N1497" s="234" t="s">
        <v>9167</v>
      </c>
      <c r="O1497" s="234" t="s">
        <v>9168</v>
      </c>
      <c r="P1497" s="234" t="s">
        <v>6999</v>
      </c>
      <c r="Q1497" s="234"/>
      <c r="R1497" s="234" t="s">
        <v>451</v>
      </c>
      <c r="S1497" t="b">
        <v>0</v>
      </c>
      <c r="T1497" s="242"/>
      <c r="U1497" s="103">
        <v>2.6</v>
      </c>
      <c r="V1497" s="234" t="s">
        <v>272</v>
      </c>
      <c r="W1497" s="103">
        <v>2.6</v>
      </c>
      <c r="X1497" s="234" t="s">
        <v>272</v>
      </c>
      <c r="Y1497" s="242"/>
      <c r="Z1497" s="242"/>
      <c r="AA1497" s="103"/>
      <c r="AB1497" s="234" t="s">
        <v>9169</v>
      </c>
      <c r="AC1497" s="243">
        <v>44253.449293981481</v>
      </c>
      <c r="AD1497" s="234" t="s">
        <v>12763</v>
      </c>
      <c r="AE1497" s="235" t="s">
        <v>15934</v>
      </c>
      <c r="AF1497" s="237"/>
      <c r="AG1497" s="234" t="s">
        <v>482</v>
      </c>
      <c r="AH1497" s="241"/>
      <c r="AI1497" t="b">
        <v>1</v>
      </c>
      <c r="AJ1497" t="b">
        <v>0</v>
      </c>
      <c r="AK1497" s="234"/>
      <c r="AL1497" s="103"/>
      <c r="AM1497" t="b">
        <v>0</v>
      </c>
      <c r="AN1497" s="234"/>
      <c r="AO1497" s="103"/>
      <c r="AP1497" s="241"/>
      <c r="AQ1497" s="241"/>
      <c r="AR1497" s="241"/>
      <c r="AS1497" s="241"/>
      <c r="AT1497" s="234"/>
      <c r="AU1497" s="234" t="s">
        <v>7085</v>
      </c>
      <c r="AV1497" t="b">
        <v>0</v>
      </c>
      <c r="AW1497" t="b">
        <v>0</v>
      </c>
      <c r="AX1497" s="241"/>
      <c r="AY1497" s="241"/>
      <c r="AZ1497" s="234"/>
      <c r="BA1497" s="234"/>
      <c r="BB1497" s="234"/>
      <c r="BC1497" t="b">
        <v>0</v>
      </c>
      <c r="BD1497" s="234" t="s">
        <v>7008</v>
      </c>
      <c r="BE1497" s="234" t="s">
        <v>7026</v>
      </c>
      <c r="BF1497" s="234" t="s">
        <v>7027</v>
      </c>
      <c r="BG1497" s="234" t="s">
        <v>7028</v>
      </c>
      <c r="BH1497" s="234" t="s">
        <v>55</v>
      </c>
      <c r="BI1497" s="243">
        <v>44573.419571759259</v>
      </c>
      <c r="BJ1497" s="234" t="s">
        <v>442</v>
      </c>
      <c r="BK1497" s="234" t="s">
        <v>451</v>
      </c>
      <c r="BL1497" s="234" t="s">
        <v>451</v>
      </c>
      <c r="BM1497" s="234" t="s">
        <v>451</v>
      </c>
      <c r="BN1497" s="241"/>
      <c r="BO1497" t="b">
        <v>0</v>
      </c>
      <c r="BP1497" t="b">
        <v>0</v>
      </c>
      <c r="BQ1497" t="b">
        <v>0</v>
      </c>
      <c r="BR1497" s="241"/>
      <c r="BS1497" s="241"/>
      <c r="BT1497" s="234" t="s">
        <v>7012</v>
      </c>
      <c r="BU1497" t="b">
        <v>0</v>
      </c>
      <c r="BV1497" s="103"/>
      <c r="BW1497" s="235" t="s">
        <v>15935</v>
      </c>
      <c r="BX1497" s="234" t="s">
        <v>15934</v>
      </c>
      <c r="BY1497" s="234" t="s">
        <v>56</v>
      </c>
      <c r="BZ1497" s="234" t="s">
        <v>7014</v>
      </c>
    </row>
    <row r="1498" spans="1:78" x14ac:dyDescent="0.25">
      <c r="A1498" s="5">
        <v>697</v>
      </c>
      <c r="B1498" s="234" t="s">
        <v>15936</v>
      </c>
      <c r="C1498" s="234" t="s">
        <v>15937</v>
      </c>
      <c r="D1498" s="234" t="s">
        <v>15938</v>
      </c>
      <c r="E1498" s="234" t="s">
        <v>15938</v>
      </c>
      <c r="F1498" s="234" t="s">
        <v>6993</v>
      </c>
      <c r="G1498" s="234" t="s">
        <v>7315</v>
      </c>
      <c r="H1498" s="234" t="s">
        <v>6994</v>
      </c>
      <c r="I1498" s="242"/>
      <c r="J1498" s="242">
        <v>44111</v>
      </c>
      <c r="K1498" s="234" t="s">
        <v>7430</v>
      </c>
      <c r="L1498" s="242">
        <v>44113</v>
      </c>
      <c r="M1498" s="234" t="s">
        <v>6996</v>
      </c>
      <c r="N1498" s="234" t="s">
        <v>15939</v>
      </c>
      <c r="O1498" s="234" t="s">
        <v>15940</v>
      </c>
      <c r="P1498" s="234" t="s">
        <v>6999</v>
      </c>
      <c r="Q1498" s="234"/>
      <c r="R1498" s="234" t="s">
        <v>451</v>
      </c>
      <c r="S1498" t="b">
        <v>0</v>
      </c>
      <c r="T1498" s="242"/>
      <c r="U1498" s="103">
        <v>1</v>
      </c>
      <c r="V1498" s="234" t="s">
        <v>272</v>
      </c>
      <c r="W1498" s="103">
        <v>1</v>
      </c>
      <c r="X1498" s="234" t="s">
        <v>272</v>
      </c>
      <c r="Y1498" s="242"/>
      <c r="Z1498" s="242"/>
      <c r="AA1498" s="103"/>
      <c r="AB1498" s="234" t="s">
        <v>15941</v>
      </c>
      <c r="AC1498" s="243">
        <v>44253.449259259258</v>
      </c>
      <c r="AD1498" s="234" t="s">
        <v>12763</v>
      </c>
      <c r="AE1498" s="235" t="s">
        <v>15942</v>
      </c>
      <c r="AF1498" s="237"/>
      <c r="AG1498" s="234" t="s">
        <v>482</v>
      </c>
      <c r="AH1498" s="241"/>
      <c r="AI1498" t="b">
        <v>1</v>
      </c>
      <c r="AJ1498" t="b">
        <v>0</v>
      </c>
      <c r="AK1498" s="234"/>
      <c r="AL1498" s="103"/>
      <c r="AM1498" t="b">
        <v>0</v>
      </c>
      <c r="AN1498" s="234"/>
      <c r="AO1498" s="103"/>
      <c r="AP1498" s="241"/>
      <c r="AQ1498" s="241"/>
      <c r="AR1498" s="241"/>
      <c r="AS1498" s="241"/>
      <c r="AT1498" s="234"/>
      <c r="AU1498" s="234" t="s">
        <v>7085</v>
      </c>
      <c r="AV1498" t="b">
        <v>0</v>
      </c>
      <c r="AW1498" t="b">
        <v>0</v>
      </c>
      <c r="AX1498" s="241"/>
      <c r="AY1498" s="241"/>
      <c r="AZ1498" s="234"/>
      <c r="BA1498" s="234"/>
      <c r="BB1498" s="234"/>
      <c r="BC1498" t="b">
        <v>0</v>
      </c>
      <c r="BD1498" s="234" t="s">
        <v>7008</v>
      </c>
      <c r="BE1498" s="234" t="s">
        <v>7009</v>
      </c>
      <c r="BF1498" s="234" t="s">
        <v>7027</v>
      </c>
      <c r="BG1498" s="234" t="s">
        <v>8373</v>
      </c>
      <c r="BH1498" s="234" t="s">
        <v>55</v>
      </c>
      <c r="BI1498" s="243">
        <v>44573.419571759259</v>
      </c>
      <c r="BJ1498" s="234" t="s">
        <v>442</v>
      </c>
      <c r="BK1498" s="234" t="s">
        <v>451</v>
      </c>
      <c r="BL1498" s="234" t="s">
        <v>451</v>
      </c>
      <c r="BM1498" s="234" t="s">
        <v>451</v>
      </c>
      <c r="BN1498" s="241"/>
      <c r="BO1498" t="b">
        <v>0</v>
      </c>
      <c r="BP1498" t="b">
        <v>0</v>
      </c>
      <c r="BQ1498" t="b">
        <v>0</v>
      </c>
      <c r="BR1498" s="241"/>
      <c r="BS1498" s="241"/>
      <c r="BT1498" s="234" t="s">
        <v>7012</v>
      </c>
      <c r="BU1498" t="b">
        <v>0</v>
      </c>
      <c r="BV1498" s="103"/>
      <c r="BW1498" s="235" t="s">
        <v>15943</v>
      </c>
      <c r="BX1498" s="234" t="s">
        <v>15942</v>
      </c>
      <c r="BY1498" s="234" t="s">
        <v>56</v>
      </c>
      <c r="BZ1498" s="234" t="s">
        <v>7014</v>
      </c>
    </row>
    <row r="1499" spans="1:78" x14ac:dyDescent="0.25">
      <c r="A1499" s="5">
        <v>696</v>
      </c>
      <c r="B1499" s="234" t="s">
        <v>15944</v>
      </c>
      <c r="C1499" s="234" t="s">
        <v>15945</v>
      </c>
      <c r="D1499" s="234"/>
      <c r="E1499" s="234" t="s">
        <v>13689</v>
      </c>
      <c r="F1499" s="234" t="s">
        <v>2991</v>
      </c>
      <c r="G1499" s="234" t="s">
        <v>12761</v>
      </c>
      <c r="H1499" s="234" t="s">
        <v>7034</v>
      </c>
      <c r="I1499" s="242"/>
      <c r="J1499" s="242">
        <v>44110</v>
      </c>
      <c r="K1499" s="234" t="s">
        <v>7430</v>
      </c>
      <c r="L1499" s="242">
        <v>44113</v>
      </c>
      <c r="M1499" s="234" t="s">
        <v>6996</v>
      </c>
      <c r="N1499" s="234" t="s">
        <v>7430</v>
      </c>
      <c r="O1499" s="234" t="s">
        <v>10501</v>
      </c>
      <c r="P1499" s="234" t="s">
        <v>6999</v>
      </c>
      <c r="Q1499" s="234"/>
      <c r="R1499" s="234" t="s">
        <v>451</v>
      </c>
      <c r="S1499" t="b">
        <v>0</v>
      </c>
      <c r="T1499" s="242"/>
      <c r="U1499" s="103">
        <v>10</v>
      </c>
      <c r="V1499" s="234" t="s">
        <v>272</v>
      </c>
      <c r="W1499" s="103">
        <v>95</v>
      </c>
      <c r="X1499" s="234" t="s">
        <v>272</v>
      </c>
      <c r="Y1499" s="242"/>
      <c r="Z1499" s="242"/>
      <c r="AA1499" s="103"/>
      <c r="AB1499" s="234"/>
      <c r="AC1499" s="243">
        <v>44253.449224537035</v>
      </c>
      <c r="AD1499" s="234" t="s">
        <v>12763</v>
      </c>
      <c r="AE1499" s="235" t="s">
        <v>15946</v>
      </c>
      <c r="AF1499" s="237"/>
      <c r="AG1499" s="234" t="s">
        <v>436</v>
      </c>
      <c r="AH1499" s="241"/>
      <c r="AI1499" t="b">
        <v>1</v>
      </c>
      <c r="AJ1499" t="b">
        <v>0</v>
      </c>
      <c r="AK1499" s="234"/>
      <c r="AL1499" s="103"/>
      <c r="AM1499" t="b">
        <v>0</v>
      </c>
      <c r="AN1499" s="234"/>
      <c r="AO1499" s="103"/>
      <c r="AP1499" s="241"/>
      <c r="AQ1499" s="241"/>
      <c r="AR1499" s="241"/>
      <c r="AS1499" s="241"/>
      <c r="AT1499" s="234"/>
      <c r="AU1499" s="234" t="s">
        <v>7085</v>
      </c>
      <c r="AV1499" t="b">
        <v>0</v>
      </c>
      <c r="AW1499" t="b">
        <v>0</v>
      </c>
      <c r="AX1499" s="241"/>
      <c r="AY1499" s="241"/>
      <c r="AZ1499" s="234"/>
      <c r="BA1499" s="234"/>
      <c r="BB1499" s="234"/>
      <c r="BC1499" t="b">
        <v>1</v>
      </c>
      <c r="BD1499" s="234" t="s">
        <v>7008</v>
      </c>
      <c r="BE1499" s="234" t="s">
        <v>7045</v>
      </c>
      <c r="BF1499" s="234" t="s">
        <v>6972</v>
      </c>
      <c r="BG1499" s="234" t="s">
        <v>7028</v>
      </c>
      <c r="BH1499" s="234" t="s">
        <v>55</v>
      </c>
      <c r="BI1499" s="243">
        <v>44573.419560185182</v>
      </c>
      <c r="BJ1499" s="234" t="s">
        <v>442</v>
      </c>
      <c r="BK1499" s="234" t="s">
        <v>451</v>
      </c>
      <c r="BL1499" s="234" t="s">
        <v>451</v>
      </c>
      <c r="BM1499" s="234" t="s">
        <v>451</v>
      </c>
      <c r="BN1499" s="241"/>
      <c r="BO1499" t="b">
        <v>0</v>
      </c>
      <c r="BP1499" t="b">
        <v>0</v>
      </c>
      <c r="BQ1499" t="b">
        <v>0</v>
      </c>
      <c r="BR1499" s="241"/>
      <c r="BS1499" s="241"/>
      <c r="BT1499" s="234" t="s">
        <v>7012</v>
      </c>
      <c r="BU1499" t="b">
        <v>0</v>
      </c>
      <c r="BV1499" s="103"/>
      <c r="BW1499" s="235" t="s">
        <v>15947</v>
      </c>
      <c r="BX1499" s="234" t="s">
        <v>15946</v>
      </c>
      <c r="BY1499" s="234" t="s">
        <v>56</v>
      </c>
      <c r="BZ1499" s="234" t="s">
        <v>7014</v>
      </c>
    </row>
    <row r="1500" spans="1:78" x14ac:dyDescent="0.25">
      <c r="A1500" s="5">
        <v>695</v>
      </c>
      <c r="B1500" s="234" t="s">
        <v>15948</v>
      </c>
      <c r="C1500" s="234" t="s">
        <v>15949</v>
      </c>
      <c r="D1500" s="234" t="s">
        <v>15950</v>
      </c>
      <c r="E1500" s="234" t="s">
        <v>15951</v>
      </c>
      <c r="F1500" s="234" t="s">
        <v>6993</v>
      </c>
      <c r="G1500" s="234" t="s">
        <v>7315</v>
      </c>
      <c r="H1500" s="234" t="s">
        <v>6994</v>
      </c>
      <c r="I1500" s="242"/>
      <c r="J1500" s="242">
        <v>44111</v>
      </c>
      <c r="K1500" s="234" t="s">
        <v>7430</v>
      </c>
      <c r="L1500" s="242">
        <v>44112</v>
      </c>
      <c r="M1500" s="234" t="s">
        <v>6996</v>
      </c>
      <c r="N1500" s="234" t="s">
        <v>15952</v>
      </c>
      <c r="O1500" s="234" t="s">
        <v>15953</v>
      </c>
      <c r="P1500" s="234" t="s">
        <v>6999</v>
      </c>
      <c r="Q1500" s="234"/>
      <c r="R1500" s="234" t="s">
        <v>451</v>
      </c>
      <c r="S1500" t="b">
        <v>0</v>
      </c>
      <c r="T1500" s="242"/>
      <c r="U1500" s="103">
        <v>3</v>
      </c>
      <c r="V1500" s="234" t="s">
        <v>272</v>
      </c>
      <c r="W1500" s="103">
        <v>3</v>
      </c>
      <c r="X1500" s="234" t="s">
        <v>272</v>
      </c>
      <c r="Y1500" s="242"/>
      <c r="Z1500" s="242"/>
      <c r="AA1500" s="103"/>
      <c r="AB1500" s="234" t="s">
        <v>15954</v>
      </c>
      <c r="AC1500" s="243">
        <v>44253.449166666665</v>
      </c>
      <c r="AD1500" s="234" t="s">
        <v>12763</v>
      </c>
      <c r="AE1500" s="235" t="s">
        <v>15955</v>
      </c>
      <c r="AF1500" s="237"/>
      <c r="AG1500" s="234" t="s">
        <v>482</v>
      </c>
      <c r="AH1500" s="241"/>
      <c r="AI1500" t="b">
        <v>1</v>
      </c>
      <c r="AJ1500" t="b">
        <v>0</v>
      </c>
      <c r="AK1500" s="234"/>
      <c r="AL1500" s="103"/>
      <c r="AM1500" t="b">
        <v>0</v>
      </c>
      <c r="AN1500" s="234"/>
      <c r="AO1500" s="103"/>
      <c r="AP1500" s="241"/>
      <c r="AQ1500" s="241"/>
      <c r="AR1500" s="241"/>
      <c r="AS1500" s="241"/>
      <c r="AT1500" s="234" t="s">
        <v>7005</v>
      </c>
      <c r="AU1500" s="234" t="s">
        <v>7085</v>
      </c>
      <c r="AV1500" t="b">
        <v>0</v>
      </c>
      <c r="AW1500" t="b">
        <v>0</v>
      </c>
      <c r="AX1500" s="241"/>
      <c r="AY1500" s="241"/>
      <c r="AZ1500" s="234"/>
      <c r="BA1500" s="234"/>
      <c r="BB1500" s="234"/>
      <c r="BC1500" t="b">
        <v>0</v>
      </c>
      <c r="BD1500" s="234" t="s">
        <v>7008</v>
      </c>
      <c r="BE1500" s="234" t="s">
        <v>7009</v>
      </c>
      <c r="BF1500" s="234" t="s">
        <v>7027</v>
      </c>
      <c r="BG1500" s="234" t="s">
        <v>8373</v>
      </c>
      <c r="BH1500" s="234" t="s">
        <v>55</v>
      </c>
      <c r="BI1500" s="243">
        <v>44573.419560185182</v>
      </c>
      <c r="BJ1500" s="234" t="s">
        <v>442</v>
      </c>
      <c r="BK1500" s="234" t="s">
        <v>451</v>
      </c>
      <c r="BL1500" s="234" t="s">
        <v>451</v>
      </c>
      <c r="BM1500" s="234" t="s">
        <v>451</v>
      </c>
      <c r="BN1500" s="241"/>
      <c r="BO1500" t="b">
        <v>0</v>
      </c>
      <c r="BP1500" t="b">
        <v>0</v>
      </c>
      <c r="BQ1500" t="b">
        <v>0</v>
      </c>
      <c r="BR1500" s="241"/>
      <c r="BS1500" s="241"/>
      <c r="BT1500" s="234" t="s">
        <v>7012</v>
      </c>
      <c r="BU1500" t="b">
        <v>0</v>
      </c>
      <c r="BV1500" s="103"/>
      <c r="BW1500" s="235" t="s">
        <v>15956</v>
      </c>
      <c r="BX1500" s="234" t="s">
        <v>15955</v>
      </c>
      <c r="BY1500" s="234" t="s">
        <v>56</v>
      </c>
      <c r="BZ1500" s="234" t="s">
        <v>7014</v>
      </c>
    </row>
    <row r="1501" spans="1:78" x14ac:dyDescent="0.25">
      <c r="A1501" s="5">
        <v>694</v>
      </c>
      <c r="B1501" s="234" t="s">
        <v>15957</v>
      </c>
      <c r="C1501" s="234" t="s">
        <v>15958</v>
      </c>
      <c r="D1501" s="234"/>
      <c r="E1501" s="234" t="s">
        <v>15959</v>
      </c>
      <c r="F1501" s="234" t="s">
        <v>2991</v>
      </c>
      <c r="G1501" s="234" t="s">
        <v>7263</v>
      </c>
      <c r="H1501" s="234" t="s">
        <v>6994</v>
      </c>
      <c r="I1501" s="242"/>
      <c r="J1501" s="242">
        <v>44111</v>
      </c>
      <c r="K1501" s="234" t="s">
        <v>7430</v>
      </c>
      <c r="L1501" s="242">
        <v>44119</v>
      </c>
      <c r="M1501" s="234" t="s">
        <v>7264</v>
      </c>
      <c r="N1501" s="234" t="s">
        <v>7430</v>
      </c>
      <c r="O1501" s="234" t="s">
        <v>15960</v>
      </c>
      <c r="P1501" s="234" t="s">
        <v>6999</v>
      </c>
      <c r="Q1501" s="234"/>
      <c r="R1501" s="234" t="s">
        <v>451</v>
      </c>
      <c r="S1501" t="b">
        <v>0</v>
      </c>
      <c r="T1501" s="242"/>
      <c r="U1501" s="103">
        <v>110</v>
      </c>
      <c r="V1501" s="234" t="s">
        <v>272</v>
      </c>
      <c r="W1501" s="103">
        <v>200</v>
      </c>
      <c r="X1501" s="234" t="s">
        <v>272</v>
      </c>
      <c r="Y1501" s="242"/>
      <c r="Z1501" s="242"/>
      <c r="AA1501" s="103"/>
      <c r="AB1501" s="234"/>
      <c r="AC1501" s="243">
        <v>44253.449143518519</v>
      </c>
      <c r="AD1501" s="234" t="s">
        <v>12763</v>
      </c>
      <c r="AE1501" s="235" t="s">
        <v>15961</v>
      </c>
      <c r="AF1501" s="237"/>
      <c r="AG1501" s="234" t="s">
        <v>436</v>
      </c>
      <c r="AH1501" s="241"/>
      <c r="AI1501" t="b">
        <v>1</v>
      </c>
      <c r="AJ1501" t="b">
        <v>0</v>
      </c>
      <c r="AK1501" s="234"/>
      <c r="AL1501" s="103"/>
      <c r="AM1501" t="b">
        <v>0</v>
      </c>
      <c r="AN1501" s="234"/>
      <c r="AO1501" s="103"/>
      <c r="AP1501" s="241"/>
      <c r="AQ1501" s="241"/>
      <c r="AR1501" s="241"/>
      <c r="AS1501" s="241"/>
      <c r="AT1501" s="234"/>
      <c r="AU1501" s="234" t="s">
        <v>7085</v>
      </c>
      <c r="AV1501" t="b">
        <v>0</v>
      </c>
      <c r="AW1501" t="b">
        <v>0</v>
      </c>
      <c r="AX1501" s="241"/>
      <c r="AY1501" s="241"/>
      <c r="AZ1501" s="234"/>
      <c r="BA1501" s="234"/>
      <c r="BB1501" s="234"/>
      <c r="BC1501" t="b">
        <v>1</v>
      </c>
      <c r="BD1501" s="234" t="s">
        <v>7270</v>
      </c>
      <c r="BE1501" s="234" t="s">
        <v>7009</v>
      </c>
      <c r="BF1501" s="234" t="s">
        <v>6972</v>
      </c>
      <c r="BG1501" s="234" t="s">
        <v>7028</v>
      </c>
      <c r="BH1501" s="234" t="s">
        <v>55</v>
      </c>
      <c r="BI1501" s="243">
        <v>44573.419560185182</v>
      </c>
      <c r="BJ1501" s="234" t="s">
        <v>442</v>
      </c>
      <c r="BK1501" s="234" t="s">
        <v>451</v>
      </c>
      <c r="BL1501" s="234" t="s">
        <v>451</v>
      </c>
      <c r="BM1501" s="234" t="s">
        <v>451</v>
      </c>
      <c r="BN1501" s="241"/>
      <c r="BO1501" t="b">
        <v>0</v>
      </c>
      <c r="BP1501" t="b">
        <v>0</v>
      </c>
      <c r="BQ1501" t="b">
        <v>0</v>
      </c>
      <c r="BR1501" s="241"/>
      <c r="BS1501" s="241"/>
      <c r="BT1501" s="234" t="s">
        <v>7047</v>
      </c>
      <c r="BU1501" t="b">
        <v>0</v>
      </c>
      <c r="BV1501" s="103"/>
      <c r="BW1501" s="235" t="s">
        <v>15962</v>
      </c>
      <c r="BX1501" s="234" t="s">
        <v>15961</v>
      </c>
      <c r="BY1501" s="234" t="s">
        <v>56</v>
      </c>
      <c r="BZ1501" s="234" t="s">
        <v>7014</v>
      </c>
    </row>
    <row r="1502" spans="1:78" x14ac:dyDescent="0.25">
      <c r="A1502" s="5">
        <v>693</v>
      </c>
      <c r="B1502" s="234" t="s">
        <v>15963</v>
      </c>
      <c r="C1502" s="234" t="s">
        <v>15964</v>
      </c>
      <c r="D1502" s="234" t="s">
        <v>13647</v>
      </c>
      <c r="E1502" s="234" t="s">
        <v>13648</v>
      </c>
      <c r="F1502" s="234" t="s">
        <v>6993</v>
      </c>
      <c r="G1502" s="234" t="s">
        <v>7302</v>
      </c>
      <c r="H1502" s="234" t="s">
        <v>6994</v>
      </c>
      <c r="I1502" s="242"/>
      <c r="J1502" s="242">
        <v>44110</v>
      </c>
      <c r="K1502" s="234" t="s">
        <v>7430</v>
      </c>
      <c r="L1502" s="242">
        <v>44112</v>
      </c>
      <c r="M1502" s="234" t="s">
        <v>6996</v>
      </c>
      <c r="N1502" s="234" t="s">
        <v>13649</v>
      </c>
      <c r="O1502" s="234" t="s">
        <v>13650</v>
      </c>
      <c r="P1502" s="234" t="s">
        <v>6999</v>
      </c>
      <c r="Q1502" s="234"/>
      <c r="R1502" s="234" t="s">
        <v>451</v>
      </c>
      <c r="S1502" t="b">
        <v>0</v>
      </c>
      <c r="T1502" s="242"/>
      <c r="U1502" s="103">
        <v>1</v>
      </c>
      <c r="V1502" s="234" t="s">
        <v>272</v>
      </c>
      <c r="W1502" s="103">
        <v>1</v>
      </c>
      <c r="X1502" s="234" t="s">
        <v>272</v>
      </c>
      <c r="Y1502" s="242"/>
      <c r="Z1502" s="242"/>
      <c r="AA1502" s="103"/>
      <c r="AB1502" s="234" t="s">
        <v>13651</v>
      </c>
      <c r="AC1502" s="243">
        <v>44253.449120370373</v>
      </c>
      <c r="AD1502" s="234" t="s">
        <v>12763</v>
      </c>
      <c r="AE1502" s="235" t="s">
        <v>15965</v>
      </c>
      <c r="AF1502" s="237"/>
      <c r="AG1502" s="234" t="s">
        <v>482</v>
      </c>
      <c r="AH1502" s="241"/>
      <c r="AI1502" t="b">
        <v>1</v>
      </c>
      <c r="AJ1502" t="b">
        <v>0</v>
      </c>
      <c r="AK1502" s="234"/>
      <c r="AL1502" s="103"/>
      <c r="AM1502" t="b">
        <v>0</v>
      </c>
      <c r="AN1502" s="234"/>
      <c r="AO1502" s="103"/>
      <c r="AP1502" s="241"/>
      <c r="AQ1502" s="241"/>
      <c r="AR1502" s="241"/>
      <c r="AS1502" s="241"/>
      <c r="AT1502" s="234" t="s">
        <v>7005</v>
      </c>
      <c r="AU1502" s="234" t="s">
        <v>7085</v>
      </c>
      <c r="AV1502" t="b">
        <v>0</v>
      </c>
      <c r="AW1502" t="b">
        <v>0</v>
      </c>
      <c r="AX1502" s="241"/>
      <c r="AY1502" s="241"/>
      <c r="AZ1502" s="234"/>
      <c r="BA1502" s="234"/>
      <c r="BB1502" s="234"/>
      <c r="BC1502" t="b">
        <v>0</v>
      </c>
      <c r="BD1502" s="234" t="s">
        <v>7008</v>
      </c>
      <c r="BE1502" s="234" t="s">
        <v>7009</v>
      </c>
      <c r="BF1502" s="234" t="s">
        <v>7027</v>
      </c>
      <c r="BG1502" s="234" t="s">
        <v>7010</v>
      </c>
      <c r="BH1502" s="234" t="s">
        <v>55</v>
      </c>
      <c r="BI1502" s="243">
        <v>44573.429201388892</v>
      </c>
      <c r="BJ1502" s="234" t="s">
        <v>442</v>
      </c>
      <c r="BK1502" s="234" t="s">
        <v>451</v>
      </c>
      <c r="BL1502" s="234" t="s">
        <v>451</v>
      </c>
      <c r="BM1502" s="234" t="s">
        <v>451</v>
      </c>
      <c r="BN1502" s="241"/>
      <c r="BO1502" t="b">
        <v>0</v>
      </c>
      <c r="BP1502" t="b">
        <v>0</v>
      </c>
      <c r="BQ1502" t="b">
        <v>0</v>
      </c>
      <c r="BR1502" s="241"/>
      <c r="BS1502" s="241"/>
      <c r="BT1502" s="234" t="s">
        <v>7012</v>
      </c>
      <c r="BU1502" t="b">
        <v>0</v>
      </c>
      <c r="BV1502" s="103"/>
      <c r="BW1502" s="235" t="s">
        <v>15966</v>
      </c>
      <c r="BX1502" s="234" t="s">
        <v>15967</v>
      </c>
      <c r="BY1502" s="234" t="s">
        <v>56</v>
      </c>
      <c r="BZ1502" s="234" t="s">
        <v>7014</v>
      </c>
    </row>
    <row r="1503" spans="1:78" ht="150" x14ac:dyDescent="0.25">
      <c r="A1503" s="5">
        <v>692</v>
      </c>
      <c r="B1503" s="234" t="s">
        <v>532</v>
      </c>
      <c r="C1503" s="234" t="s">
        <v>15968</v>
      </c>
      <c r="D1503" s="234" t="s">
        <v>15969</v>
      </c>
      <c r="E1503" s="234" t="s">
        <v>15970</v>
      </c>
      <c r="F1503" s="234" t="s">
        <v>2991</v>
      </c>
      <c r="G1503" s="234" t="s">
        <v>8316</v>
      </c>
      <c r="H1503" s="234" t="s">
        <v>7034</v>
      </c>
      <c r="I1503" s="242"/>
      <c r="J1503" s="242">
        <v>44103</v>
      </c>
      <c r="K1503" s="234" t="s">
        <v>15971</v>
      </c>
      <c r="L1503" s="242">
        <v>44656</v>
      </c>
      <c r="M1503" s="234" t="s">
        <v>6996</v>
      </c>
      <c r="N1503" s="234" t="s">
        <v>15972</v>
      </c>
      <c r="O1503" s="234" t="s">
        <v>13709</v>
      </c>
      <c r="P1503" s="234" t="s">
        <v>6999</v>
      </c>
      <c r="Q1503" s="234" t="s">
        <v>15973</v>
      </c>
      <c r="R1503" s="234" t="s">
        <v>547</v>
      </c>
      <c r="S1503" t="b">
        <v>0</v>
      </c>
      <c r="T1503" s="242"/>
      <c r="U1503" s="103">
        <v>240</v>
      </c>
      <c r="V1503" s="234" t="s">
        <v>272</v>
      </c>
      <c r="W1503" s="103">
        <v>720</v>
      </c>
      <c r="X1503" s="234" t="s">
        <v>272</v>
      </c>
      <c r="Y1503" s="242">
        <v>44713</v>
      </c>
      <c r="Z1503" s="242"/>
      <c r="AA1503" s="103">
        <v>5</v>
      </c>
      <c r="AB1503" s="234" t="s">
        <v>15974</v>
      </c>
      <c r="AC1503" s="243">
        <v>44253.44908564815</v>
      </c>
      <c r="AD1503" s="234" t="s">
        <v>12763</v>
      </c>
      <c r="AE1503" s="235" t="s">
        <v>15975</v>
      </c>
      <c r="AF1503" s="237">
        <v>0</v>
      </c>
      <c r="AG1503" s="234" t="s">
        <v>482</v>
      </c>
      <c r="AH1503" s="241" t="s">
        <v>15976</v>
      </c>
      <c r="AI1503" t="b">
        <v>1</v>
      </c>
      <c r="AJ1503" t="b">
        <v>0</v>
      </c>
      <c r="AK1503" s="234"/>
      <c r="AL1503" s="103"/>
      <c r="AM1503" t="b">
        <v>0</v>
      </c>
      <c r="AN1503" s="234"/>
      <c r="AO1503" s="103"/>
      <c r="AP1503" s="241" t="s">
        <v>15977</v>
      </c>
      <c r="AQ1503" s="241" t="s">
        <v>7073</v>
      </c>
      <c r="AR1503" s="241"/>
      <c r="AS1503" s="241" t="s">
        <v>15978</v>
      </c>
      <c r="AT1503" s="234" t="s">
        <v>7120</v>
      </c>
      <c r="AU1503" s="234" t="s">
        <v>8153</v>
      </c>
      <c r="AV1503" t="b">
        <v>0</v>
      </c>
      <c r="AW1503" t="b">
        <v>1</v>
      </c>
      <c r="AX1503" s="241" t="s">
        <v>15979</v>
      </c>
      <c r="AY1503" s="241" t="s">
        <v>15980</v>
      </c>
      <c r="AZ1503" s="234"/>
      <c r="BA1503" s="234"/>
      <c r="BB1503" s="234" t="s">
        <v>15981</v>
      </c>
      <c r="BC1503" t="b">
        <v>0</v>
      </c>
      <c r="BD1503" s="234" t="s">
        <v>7008</v>
      </c>
      <c r="BE1503" s="234" t="s">
        <v>7045</v>
      </c>
      <c r="BF1503" s="234" t="s">
        <v>7027</v>
      </c>
      <c r="BG1503" s="234" t="s">
        <v>7028</v>
      </c>
      <c r="BH1503" s="234" t="s">
        <v>7011</v>
      </c>
      <c r="BI1503" s="243">
        <v>44658.445601851854</v>
      </c>
      <c r="BJ1503" s="234" t="s">
        <v>7497</v>
      </c>
      <c r="BK1503" s="234" t="s">
        <v>451</v>
      </c>
      <c r="BL1503" s="234" t="s">
        <v>547</v>
      </c>
      <c r="BM1503" s="234" t="s">
        <v>451</v>
      </c>
      <c r="BN1503" s="241"/>
      <c r="BO1503" t="b">
        <v>0</v>
      </c>
      <c r="BP1503" t="b">
        <v>0</v>
      </c>
      <c r="BQ1503" t="b">
        <v>1</v>
      </c>
      <c r="BR1503" s="241"/>
      <c r="BS1503" s="241" t="s">
        <v>7061</v>
      </c>
      <c r="BT1503" s="234" t="s">
        <v>7012</v>
      </c>
      <c r="BU1503" t="b">
        <v>0</v>
      </c>
      <c r="BV1503" s="103">
        <v>1</v>
      </c>
      <c r="BW1503" s="235">
        <v>733</v>
      </c>
      <c r="BX1503" s="234" t="s">
        <v>15975</v>
      </c>
      <c r="BY1503" s="234" t="s">
        <v>56</v>
      </c>
      <c r="BZ1503" s="234" t="s">
        <v>7014</v>
      </c>
    </row>
    <row r="1504" spans="1:78" x14ac:dyDescent="0.25">
      <c r="A1504" s="5">
        <v>691</v>
      </c>
      <c r="B1504" s="234" t="s">
        <v>15982</v>
      </c>
      <c r="C1504" s="234" t="s">
        <v>15983</v>
      </c>
      <c r="D1504" s="234" t="s">
        <v>7362</v>
      </c>
      <c r="E1504" s="234" t="s">
        <v>7362</v>
      </c>
      <c r="F1504" s="234" t="s">
        <v>6993</v>
      </c>
      <c r="G1504" s="234" t="s">
        <v>7315</v>
      </c>
      <c r="H1504" s="234" t="s">
        <v>6994</v>
      </c>
      <c r="I1504" s="242"/>
      <c r="J1504" s="242">
        <v>44110</v>
      </c>
      <c r="K1504" s="234" t="s">
        <v>7430</v>
      </c>
      <c r="L1504" s="242">
        <v>44113</v>
      </c>
      <c r="M1504" s="234" t="s">
        <v>6996</v>
      </c>
      <c r="N1504" s="234" t="s">
        <v>7364</v>
      </c>
      <c r="O1504" s="234" t="s">
        <v>12140</v>
      </c>
      <c r="P1504" s="234" t="s">
        <v>6999</v>
      </c>
      <c r="Q1504" s="234"/>
      <c r="R1504" s="234" t="s">
        <v>451</v>
      </c>
      <c r="S1504" t="b">
        <v>0</v>
      </c>
      <c r="T1504" s="242"/>
      <c r="U1504" s="103">
        <v>1</v>
      </c>
      <c r="V1504" s="234" t="s">
        <v>272</v>
      </c>
      <c r="W1504" s="103">
        <v>1</v>
      </c>
      <c r="X1504" s="234" t="s">
        <v>272</v>
      </c>
      <c r="Y1504" s="242"/>
      <c r="Z1504" s="242"/>
      <c r="AA1504" s="103"/>
      <c r="AB1504" s="234" t="s">
        <v>7367</v>
      </c>
      <c r="AC1504" s="243">
        <v>44253.449050925927</v>
      </c>
      <c r="AD1504" s="234" t="s">
        <v>12763</v>
      </c>
      <c r="AE1504" s="235" t="s">
        <v>15984</v>
      </c>
      <c r="AF1504" s="237"/>
      <c r="AG1504" s="234" t="s">
        <v>482</v>
      </c>
      <c r="AH1504" s="241"/>
      <c r="AI1504" t="b">
        <v>1</v>
      </c>
      <c r="AJ1504" t="b">
        <v>0</v>
      </c>
      <c r="AK1504" s="234"/>
      <c r="AL1504" s="103"/>
      <c r="AM1504" t="b">
        <v>0</v>
      </c>
      <c r="AN1504" s="234"/>
      <c r="AO1504" s="103"/>
      <c r="AP1504" s="241"/>
      <c r="AQ1504" s="241"/>
      <c r="AR1504" s="241"/>
      <c r="AS1504" s="241"/>
      <c r="AT1504" s="234" t="s">
        <v>7005</v>
      </c>
      <c r="AU1504" s="234" t="s">
        <v>7085</v>
      </c>
      <c r="AV1504" t="b">
        <v>0</v>
      </c>
      <c r="AW1504" t="b">
        <v>0</v>
      </c>
      <c r="AX1504" s="241"/>
      <c r="AY1504" s="241"/>
      <c r="AZ1504" s="234"/>
      <c r="BA1504" s="234"/>
      <c r="BB1504" s="234"/>
      <c r="BC1504" t="b">
        <v>0</v>
      </c>
      <c r="BD1504" s="234" t="s">
        <v>7008</v>
      </c>
      <c r="BE1504" s="234" t="s">
        <v>7009</v>
      </c>
      <c r="BF1504" s="234" t="s">
        <v>7027</v>
      </c>
      <c r="BG1504" s="234" t="s">
        <v>7028</v>
      </c>
      <c r="BH1504" s="234" t="s">
        <v>55</v>
      </c>
      <c r="BI1504" s="243">
        <v>44573.419548611113</v>
      </c>
      <c r="BJ1504" s="234" t="s">
        <v>442</v>
      </c>
      <c r="BK1504" s="234" t="s">
        <v>451</v>
      </c>
      <c r="BL1504" s="234" t="s">
        <v>451</v>
      </c>
      <c r="BM1504" s="234" t="s">
        <v>451</v>
      </c>
      <c r="BN1504" s="241"/>
      <c r="BO1504" t="b">
        <v>0</v>
      </c>
      <c r="BP1504" t="b">
        <v>0</v>
      </c>
      <c r="BQ1504" t="b">
        <v>0</v>
      </c>
      <c r="BR1504" s="241"/>
      <c r="BS1504" s="241"/>
      <c r="BT1504" s="234" t="s">
        <v>7012</v>
      </c>
      <c r="BU1504" t="b">
        <v>0</v>
      </c>
      <c r="BV1504" s="103"/>
      <c r="BW1504" s="235" t="s">
        <v>15985</v>
      </c>
      <c r="BX1504" s="234" t="s">
        <v>15984</v>
      </c>
      <c r="BY1504" s="234" t="s">
        <v>56</v>
      </c>
      <c r="BZ1504" s="234" t="s">
        <v>7014</v>
      </c>
    </row>
    <row r="1505" spans="1:78" x14ac:dyDescent="0.25">
      <c r="A1505" s="5">
        <v>690</v>
      </c>
      <c r="B1505" s="234" t="s">
        <v>15986</v>
      </c>
      <c r="C1505" s="234" t="s">
        <v>15987</v>
      </c>
      <c r="D1505" s="234" t="s">
        <v>10438</v>
      </c>
      <c r="E1505" s="234" t="s">
        <v>10438</v>
      </c>
      <c r="F1505" s="234" t="s">
        <v>6993</v>
      </c>
      <c r="G1505" s="234" t="s">
        <v>11209</v>
      </c>
      <c r="H1505" s="234" t="s">
        <v>7856</v>
      </c>
      <c r="I1505" s="242"/>
      <c r="J1505" s="242">
        <v>44109</v>
      </c>
      <c r="K1505" s="234" t="s">
        <v>7430</v>
      </c>
      <c r="L1505" s="242">
        <v>44110</v>
      </c>
      <c r="M1505" s="234" t="s">
        <v>6996</v>
      </c>
      <c r="N1505" s="234" t="s">
        <v>10439</v>
      </c>
      <c r="O1505" s="234" t="s">
        <v>10440</v>
      </c>
      <c r="P1505" s="234" t="s">
        <v>6999</v>
      </c>
      <c r="Q1505" s="234"/>
      <c r="R1505" s="234" t="s">
        <v>451</v>
      </c>
      <c r="S1505" t="b">
        <v>0</v>
      </c>
      <c r="T1505" s="242"/>
      <c r="U1505" s="103">
        <v>24.6</v>
      </c>
      <c r="V1505" s="234" t="s">
        <v>272</v>
      </c>
      <c r="W1505" s="103">
        <v>24.6</v>
      </c>
      <c r="X1505" s="234" t="s">
        <v>272</v>
      </c>
      <c r="Y1505" s="242"/>
      <c r="Z1505" s="242"/>
      <c r="AA1505" s="103"/>
      <c r="AB1505" s="234" t="s">
        <v>10441</v>
      </c>
      <c r="AC1505" s="243">
        <v>44253.44903935185</v>
      </c>
      <c r="AD1505" s="234" t="s">
        <v>12763</v>
      </c>
      <c r="AE1505" s="235" t="s">
        <v>15988</v>
      </c>
      <c r="AF1505" s="237"/>
      <c r="AG1505" s="234" t="s">
        <v>482</v>
      </c>
      <c r="AH1505" s="241"/>
      <c r="AI1505" t="b">
        <v>1</v>
      </c>
      <c r="AJ1505" t="b">
        <v>0</v>
      </c>
      <c r="AK1505" s="234"/>
      <c r="AL1505" s="103"/>
      <c r="AM1505" t="b">
        <v>0</v>
      </c>
      <c r="AN1505" s="234"/>
      <c r="AO1505" s="103"/>
      <c r="AP1505" s="241"/>
      <c r="AQ1505" s="241"/>
      <c r="AR1505" s="241"/>
      <c r="AS1505" s="241"/>
      <c r="AT1505" s="234"/>
      <c r="AU1505" s="234" t="s">
        <v>7085</v>
      </c>
      <c r="AV1505" t="b">
        <v>0</v>
      </c>
      <c r="AW1505" t="b">
        <v>0</v>
      </c>
      <c r="AX1505" s="241"/>
      <c r="AY1505" s="241"/>
      <c r="AZ1505" s="234"/>
      <c r="BA1505" s="234"/>
      <c r="BB1505" s="234"/>
      <c r="BC1505" t="b">
        <v>0</v>
      </c>
      <c r="BD1505" s="234" t="s">
        <v>7008</v>
      </c>
      <c r="BE1505" s="234" t="s">
        <v>7026</v>
      </c>
      <c r="BF1505" s="234" t="s">
        <v>7027</v>
      </c>
      <c r="BG1505" s="234" t="s">
        <v>7028</v>
      </c>
      <c r="BH1505" s="234" t="s">
        <v>55</v>
      </c>
      <c r="BI1505" s="243">
        <v>44573.419548611113</v>
      </c>
      <c r="BJ1505" s="234" t="s">
        <v>442</v>
      </c>
      <c r="BK1505" s="234" t="s">
        <v>451</v>
      </c>
      <c r="BL1505" s="234" t="s">
        <v>451</v>
      </c>
      <c r="BM1505" s="234" t="s">
        <v>451</v>
      </c>
      <c r="BN1505" s="241"/>
      <c r="BO1505" t="b">
        <v>0</v>
      </c>
      <c r="BP1505" t="b">
        <v>0</v>
      </c>
      <c r="BQ1505" t="b">
        <v>0</v>
      </c>
      <c r="BR1505" s="241"/>
      <c r="BS1505" s="241"/>
      <c r="BT1505" s="234" t="s">
        <v>7012</v>
      </c>
      <c r="BU1505" t="b">
        <v>0</v>
      </c>
      <c r="BV1505" s="103"/>
      <c r="BW1505" s="235" t="s">
        <v>15989</v>
      </c>
      <c r="BX1505" s="234" t="s">
        <v>15988</v>
      </c>
      <c r="BY1505" s="234" t="s">
        <v>56</v>
      </c>
      <c r="BZ1505" s="234" t="s">
        <v>7014</v>
      </c>
    </row>
    <row r="1506" spans="1:78" x14ac:dyDescent="0.25">
      <c r="A1506" s="5">
        <v>689</v>
      </c>
      <c r="B1506" s="234" t="s">
        <v>15990</v>
      </c>
      <c r="C1506" s="234" t="s">
        <v>15991</v>
      </c>
      <c r="D1506" s="234"/>
      <c r="E1506" s="234" t="s">
        <v>15992</v>
      </c>
      <c r="F1506" s="234" t="s">
        <v>6993</v>
      </c>
      <c r="G1506" s="234" t="s">
        <v>7065</v>
      </c>
      <c r="H1506" s="234" t="s">
        <v>7856</v>
      </c>
      <c r="I1506" s="242"/>
      <c r="J1506" s="242">
        <v>44109</v>
      </c>
      <c r="K1506" s="234" t="s">
        <v>7430</v>
      </c>
      <c r="L1506" s="242">
        <v>44113</v>
      </c>
      <c r="M1506" s="234" t="s">
        <v>7035</v>
      </c>
      <c r="N1506" s="234" t="s">
        <v>7430</v>
      </c>
      <c r="O1506" s="234" t="s">
        <v>15993</v>
      </c>
      <c r="P1506" s="234" t="s">
        <v>6999</v>
      </c>
      <c r="Q1506" s="234"/>
      <c r="R1506" s="234" t="s">
        <v>451</v>
      </c>
      <c r="S1506" t="b">
        <v>0</v>
      </c>
      <c r="T1506" s="242"/>
      <c r="U1506" s="103">
        <v>10</v>
      </c>
      <c r="V1506" s="234" t="s">
        <v>272</v>
      </c>
      <c r="W1506" s="103">
        <v>40</v>
      </c>
      <c r="X1506" s="234" t="s">
        <v>272</v>
      </c>
      <c r="Y1506" s="242"/>
      <c r="Z1506" s="242"/>
      <c r="AA1506" s="103"/>
      <c r="AB1506" s="234"/>
      <c r="AC1506" s="243">
        <v>44253.449004629627</v>
      </c>
      <c r="AD1506" s="234" t="s">
        <v>12763</v>
      </c>
      <c r="AE1506" s="235" t="s">
        <v>15994</v>
      </c>
      <c r="AF1506" s="237"/>
      <c r="AG1506" s="234" t="s">
        <v>436</v>
      </c>
      <c r="AH1506" s="241"/>
      <c r="AI1506" t="b">
        <v>1</v>
      </c>
      <c r="AJ1506" t="b">
        <v>0</v>
      </c>
      <c r="AK1506" s="234"/>
      <c r="AL1506" s="103"/>
      <c r="AM1506" t="b">
        <v>0</v>
      </c>
      <c r="AN1506" s="234"/>
      <c r="AO1506" s="103"/>
      <c r="AP1506" s="241"/>
      <c r="AQ1506" s="241"/>
      <c r="AR1506" s="241"/>
      <c r="AS1506" s="241"/>
      <c r="AT1506" s="234" t="s">
        <v>7005</v>
      </c>
      <c r="AU1506" s="234" t="s">
        <v>7085</v>
      </c>
      <c r="AV1506" t="b">
        <v>0</v>
      </c>
      <c r="AW1506" t="b">
        <v>0</v>
      </c>
      <c r="AX1506" s="241"/>
      <c r="AY1506" s="241"/>
      <c r="AZ1506" s="234"/>
      <c r="BA1506" s="234"/>
      <c r="BB1506" s="234"/>
      <c r="BC1506" t="b">
        <v>1</v>
      </c>
      <c r="BD1506" s="234" t="s">
        <v>7044</v>
      </c>
      <c r="BE1506" s="234" t="s">
        <v>7026</v>
      </c>
      <c r="BF1506" s="234" t="s">
        <v>7027</v>
      </c>
      <c r="BG1506" s="234" t="s">
        <v>7028</v>
      </c>
      <c r="BH1506" s="234" t="s">
        <v>55</v>
      </c>
      <c r="BI1506" s="243">
        <v>44573.419548611113</v>
      </c>
      <c r="BJ1506" s="234" t="s">
        <v>442</v>
      </c>
      <c r="BK1506" s="234" t="s">
        <v>451</v>
      </c>
      <c r="BL1506" s="234" t="s">
        <v>451</v>
      </c>
      <c r="BM1506" s="234" t="s">
        <v>451</v>
      </c>
      <c r="BN1506" s="241"/>
      <c r="BO1506" t="b">
        <v>0</v>
      </c>
      <c r="BP1506" t="b">
        <v>0</v>
      </c>
      <c r="BQ1506" t="b">
        <v>0</v>
      </c>
      <c r="BR1506" s="241"/>
      <c r="BS1506" s="241"/>
      <c r="BT1506" s="234" t="s">
        <v>7012</v>
      </c>
      <c r="BU1506" t="b">
        <v>0</v>
      </c>
      <c r="BV1506" s="103"/>
      <c r="BW1506" s="235" t="s">
        <v>15995</v>
      </c>
      <c r="BX1506" s="234" t="s">
        <v>15994</v>
      </c>
      <c r="BY1506" s="234" t="s">
        <v>56</v>
      </c>
      <c r="BZ1506" s="234" t="s">
        <v>7014</v>
      </c>
    </row>
    <row r="1507" spans="1:78" x14ac:dyDescent="0.25">
      <c r="A1507" s="5">
        <v>688</v>
      </c>
      <c r="B1507" s="234" t="s">
        <v>15996</v>
      </c>
      <c r="C1507" s="234" t="s">
        <v>15997</v>
      </c>
      <c r="D1507" s="234" t="s">
        <v>7848</v>
      </c>
      <c r="E1507" s="234" t="s">
        <v>11802</v>
      </c>
      <c r="F1507" s="234" t="s">
        <v>7156</v>
      </c>
      <c r="G1507" s="234" t="s">
        <v>10829</v>
      </c>
      <c r="H1507" s="234" t="s">
        <v>7856</v>
      </c>
      <c r="I1507" s="242"/>
      <c r="J1507" s="242">
        <v>44110</v>
      </c>
      <c r="K1507" s="234" t="s">
        <v>7430</v>
      </c>
      <c r="L1507" s="242">
        <v>44113</v>
      </c>
      <c r="M1507" s="234" t="s">
        <v>6996</v>
      </c>
      <c r="N1507" s="234" t="s">
        <v>7204</v>
      </c>
      <c r="O1507" s="234" t="s">
        <v>11658</v>
      </c>
      <c r="P1507" s="234" t="s">
        <v>6999</v>
      </c>
      <c r="Q1507" s="234"/>
      <c r="R1507" s="234" t="s">
        <v>451</v>
      </c>
      <c r="S1507" t="b">
        <v>0</v>
      </c>
      <c r="T1507" s="242"/>
      <c r="U1507" s="103">
        <v>72</v>
      </c>
      <c r="V1507" s="234" t="s">
        <v>272</v>
      </c>
      <c r="W1507" s="103">
        <v>72</v>
      </c>
      <c r="X1507" s="234" t="s">
        <v>272</v>
      </c>
      <c r="Y1507" s="242"/>
      <c r="Z1507" s="242"/>
      <c r="AA1507" s="103"/>
      <c r="AB1507" s="234" t="s">
        <v>11805</v>
      </c>
      <c r="AC1507" s="243">
        <v>44253.448981481481</v>
      </c>
      <c r="AD1507" s="234" t="s">
        <v>12763</v>
      </c>
      <c r="AE1507" s="235" t="s">
        <v>15998</v>
      </c>
      <c r="AF1507" s="237"/>
      <c r="AG1507" s="234" t="s">
        <v>482</v>
      </c>
      <c r="AH1507" s="241"/>
      <c r="AI1507" t="b">
        <v>1</v>
      </c>
      <c r="AJ1507" t="b">
        <v>0</v>
      </c>
      <c r="AK1507" s="234"/>
      <c r="AL1507" s="103"/>
      <c r="AM1507" t="b">
        <v>0</v>
      </c>
      <c r="AN1507" s="234"/>
      <c r="AO1507" s="103"/>
      <c r="AP1507" s="241"/>
      <c r="AQ1507" s="241"/>
      <c r="AR1507" s="241"/>
      <c r="AS1507" s="241"/>
      <c r="AT1507" s="234" t="s">
        <v>7430</v>
      </c>
      <c r="AU1507" s="234" t="s">
        <v>7085</v>
      </c>
      <c r="AV1507" t="b">
        <v>0</v>
      </c>
      <c r="AW1507" t="b">
        <v>0</v>
      </c>
      <c r="AX1507" s="241"/>
      <c r="AY1507" s="241"/>
      <c r="AZ1507" s="234"/>
      <c r="BA1507" s="234"/>
      <c r="BB1507" s="234"/>
      <c r="BC1507" t="b">
        <v>0</v>
      </c>
      <c r="BD1507" s="234" t="s">
        <v>7008</v>
      </c>
      <c r="BE1507" s="234" t="s">
        <v>7026</v>
      </c>
      <c r="BF1507" s="234" t="s">
        <v>7027</v>
      </c>
      <c r="BG1507" s="234" t="s">
        <v>7028</v>
      </c>
      <c r="BH1507" s="234" t="s">
        <v>55</v>
      </c>
      <c r="BI1507" s="243">
        <v>44573.419537037036</v>
      </c>
      <c r="BJ1507" s="234" t="s">
        <v>442</v>
      </c>
      <c r="BK1507" s="234" t="s">
        <v>451</v>
      </c>
      <c r="BL1507" s="234" t="s">
        <v>451</v>
      </c>
      <c r="BM1507" s="234" t="s">
        <v>451</v>
      </c>
      <c r="BN1507" s="241"/>
      <c r="BO1507" t="b">
        <v>0</v>
      </c>
      <c r="BP1507" t="b">
        <v>0</v>
      </c>
      <c r="BQ1507" t="b">
        <v>0</v>
      </c>
      <c r="BR1507" s="241"/>
      <c r="BS1507" s="241"/>
      <c r="BT1507" s="234" t="s">
        <v>7012</v>
      </c>
      <c r="BU1507" t="b">
        <v>0</v>
      </c>
      <c r="BV1507" s="103"/>
      <c r="BW1507" s="235" t="s">
        <v>15999</v>
      </c>
      <c r="BX1507" s="234" t="s">
        <v>15998</v>
      </c>
      <c r="BY1507" s="234" t="s">
        <v>56</v>
      </c>
      <c r="BZ1507" s="234" t="s">
        <v>7014</v>
      </c>
    </row>
    <row r="1508" spans="1:78" x14ac:dyDescent="0.25">
      <c r="A1508" s="5">
        <v>687</v>
      </c>
      <c r="B1508" s="234" t="s">
        <v>16000</v>
      </c>
      <c r="C1508" s="234" t="s">
        <v>16001</v>
      </c>
      <c r="D1508" s="234"/>
      <c r="E1508" s="234" t="s">
        <v>16002</v>
      </c>
      <c r="F1508" s="234" t="s">
        <v>6993</v>
      </c>
      <c r="G1508" s="234" t="s">
        <v>11209</v>
      </c>
      <c r="H1508" s="234" t="s">
        <v>7856</v>
      </c>
      <c r="I1508" s="242"/>
      <c r="J1508" s="242">
        <v>44109</v>
      </c>
      <c r="K1508" s="234" t="s">
        <v>7430</v>
      </c>
      <c r="L1508" s="242">
        <v>44110</v>
      </c>
      <c r="M1508" s="234" t="s">
        <v>6996</v>
      </c>
      <c r="N1508" s="234" t="s">
        <v>14337</v>
      </c>
      <c r="O1508" s="234" t="s">
        <v>7620</v>
      </c>
      <c r="P1508" s="234" t="s">
        <v>6999</v>
      </c>
      <c r="Q1508" s="234"/>
      <c r="R1508" s="234" t="s">
        <v>451</v>
      </c>
      <c r="S1508" t="b">
        <v>0</v>
      </c>
      <c r="T1508" s="242"/>
      <c r="U1508" s="103">
        <v>2.5</v>
      </c>
      <c r="V1508" s="234" t="s">
        <v>272</v>
      </c>
      <c r="W1508" s="103">
        <v>2.5</v>
      </c>
      <c r="X1508" s="234" t="s">
        <v>272</v>
      </c>
      <c r="Y1508" s="242"/>
      <c r="Z1508" s="242"/>
      <c r="AA1508" s="103"/>
      <c r="AB1508" s="234"/>
      <c r="AC1508" s="243">
        <v>44253.448923611111</v>
      </c>
      <c r="AD1508" s="234" t="s">
        <v>12763</v>
      </c>
      <c r="AE1508" s="235" t="s">
        <v>16003</v>
      </c>
      <c r="AF1508" s="237"/>
      <c r="AG1508" s="234" t="s">
        <v>482</v>
      </c>
      <c r="AH1508" s="241"/>
      <c r="AI1508" t="b">
        <v>1</v>
      </c>
      <c r="AJ1508" t="b">
        <v>0</v>
      </c>
      <c r="AK1508" s="234"/>
      <c r="AL1508" s="103"/>
      <c r="AM1508" t="b">
        <v>0</v>
      </c>
      <c r="AN1508" s="234"/>
      <c r="AO1508" s="103"/>
      <c r="AP1508" s="241"/>
      <c r="AQ1508" s="241"/>
      <c r="AR1508" s="241"/>
      <c r="AS1508" s="241"/>
      <c r="AT1508" s="234"/>
      <c r="AU1508" s="234" t="s">
        <v>7085</v>
      </c>
      <c r="AV1508" t="b">
        <v>0</v>
      </c>
      <c r="AW1508" t="b">
        <v>0</v>
      </c>
      <c r="AX1508" s="241"/>
      <c r="AY1508" s="241"/>
      <c r="AZ1508" s="234"/>
      <c r="BA1508" s="234"/>
      <c r="BB1508" s="234"/>
      <c r="BC1508" t="b">
        <v>1</v>
      </c>
      <c r="BD1508" s="234" t="s">
        <v>7008</v>
      </c>
      <c r="BE1508" s="234" t="s">
        <v>7026</v>
      </c>
      <c r="BF1508" s="234" t="s">
        <v>7027</v>
      </c>
      <c r="BG1508" s="234" t="s">
        <v>7028</v>
      </c>
      <c r="BH1508" s="234" t="s">
        <v>55</v>
      </c>
      <c r="BI1508" s="243">
        <v>44573.419537037036</v>
      </c>
      <c r="BJ1508" s="234" t="s">
        <v>442</v>
      </c>
      <c r="BK1508" s="234" t="s">
        <v>451</v>
      </c>
      <c r="BL1508" s="234" t="s">
        <v>451</v>
      </c>
      <c r="BM1508" s="234" t="s">
        <v>451</v>
      </c>
      <c r="BN1508" s="241"/>
      <c r="BO1508" t="b">
        <v>0</v>
      </c>
      <c r="BP1508" t="b">
        <v>0</v>
      </c>
      <c r="BQ1508" t="b">
        <v>0</v>
      </c>
      <c r="BR1508" s="241"/>
      <c r="BS1508" s="241"/>
      <c r="BT1508" s="234" t="s">
        <v>7012</v>
      </c>
      <c r="BU1508" t="b">
        <v>0</v>
      </c>
      <c r="BV1508" s="103"/>
      <c r="BW1508" s="235" t="s">
        <v>16004</v>
      </c>
      <c r="BX1508" s="234" t="s">
        <v>16003</v>
      </c>
      <c r="BY1508" s="234" t="s">
        <v>56</v>
      </c>
      <c r="BZ1508" s="234" t="s">
        <v>7014</v>
      </c>
    </row>
    <row r="1509" spans="1:78" x14ac:dyDescent="0.25">
      <c r="A1509" s="5">
        <v>686</v>
      </c>
      <c r="B1509" s="234" t="s">
        <v>16005</v>
      </c>
      <c r="C1509" s="234" t="s">
        <v>16006</v>
      </c>
      <c r="D1509" s="234" t="s">
        <v>16007</v>
      </c>
      <c r="E1509" s="234" t="s">
        <v>16007</v>
      </c>
      <c r="F1509" s="234" t="s">
        <v>6993</v>
      </c>
      <c r="G1509" s="234" t="s">
        <v>7315</v>
      </c>
      <c r="H1509" s="234" t="s">
        <v>6994</v>
      </c>
      <c r="I1509" s="242"/>
      <c r="J1509" s="242">
        <v>44109</v>
      </c>
      <c r="K1509" s="234" t="s">
        <v>7430</v>
      </c>
      <c r="L1509" s="242">
        <v>44110</v>
      </c>
      <c r="M1509" s="234" t="s">
        <v>6996</v>
      </c>
      <c r="N1509" s="234" t="s">
        <v>16008</v>
      </c>
      <c r="O1509" s="234" t="s">
        <v>16009</v>
      </c>
      <c r="P1509" s="234" t="s">
        <v>6999</v>
      </c>
      <c r="Q1509" s="234"/>
      <c r="R1509" s="234" t="s">
        <v>451</v>
      </c>
      <c r="S1509" t="b">
        <v>0</v>
      </c>
      <c r="T1509" s="242"/>
      <c r="U1509" s="103">
        <v>4</v>
      </c>
      <c r="V1509" s="234" t="s">
        <v>272</v>
      </c>
      <c r="W1509" s="103">
        <v>4</v>
      </c>
      <c r="X1509" s="234" t="s">
        <v>272</v>
      </c>
      <c r="Y1509" s="242"/>
      <c r="Z1509" s="242"/>
      <c r="AA1509" s="103"/>
      <c r="AB1509" s="234" t="s">
        <v>16010</v>
      </c>
      <c r="AC1509" s="243">
        <v>44253.448912037034</v>
      </c>
      <c r="AD1509" s="234" t="s">
        <v>12763</v>
      </c>
      <c r="AE1509" s="235" t="s">
        <v>16011</v>
      </c>
      <c r="AF1509" s="237"/>
      <c r="AG1509" s="234" t="s">
        <v>482</v>
      </c>
      <c r="AH1509" s="241"/>
      <c r="AI1509" t="b">
        <v>1</v>
      </c>
      <c r="AJ1509" t="b">
        <v>0</v>
      </c>
      <c r="AK1509" s="234"/>
      <c r="AL1509" s="103"/>
      <c r="AM1509" t="b">
        <v>0</v>
      </c>
      <c r="AN1509" s="234"/>
      <c r="AO1509" s="103"/>
      <c r="AP1509" s="241"/>
      <c r="AQ1509" s="241"/>
      <c r="AR1509" s="241"/>
      <c r="AS1509" s="241"/>
      <c r="AT1509" s="234"/>
      <c r="AU1509" s="234" t="s">
        <v>7085</v>
      </c>
      <c r="AV1509" t="b">
        <v>0</v>
      </c>
      <c r="AW1509" t="b">
        <v>0</v>
      </c>
      <c r="AX1509" s="241"/>
      <c r="AY1509" s="241"/>
      <c r="AZ1509" s="234"/>
      <c r="BA1509" s="234"/>
      <c r="BB1509" s="234"/>
      <c r="BC1509" t="b">
        <v>0</v>
      </c>
      <c r="BD1509" s="234" t="s">
        <v>7008</v>
      </c>
      <c r="BE1509" s="234" t="s">
        <v>7009</v>
      </c>
      <c r="BF1509" s="234" t="s">
        <v>7027</v>
      </c>
      <c r="BG1509" s="234" t="s">
        <v>8373</v>
      </c>
      <c r="BH1509" s="234" t="s">
        <v>55</v>
      </c>
      <c r="BI1509" s="243">
        <v>44573.419537037036</v>
      </c>
      <c r="BJ1509" s="234" t="s">
        <v>442</v>
      </c>
      <c r="BK1509" s="234" t="s">
        <v>451</v>
      </c>
      <c r="BL1509" s="234" t="s">
        <v>451</v>
      </c>
      <c r="BM1509" s="234" t="s">
        <v>451</v>
      </c>
      <c r="BN1509" s="241"/>
      <c r="BO1509" t="b">
        <v>0</v>
      </c>
      <c r="BP1509" t="b">
        <v>0</v>
      </c>
      <c r="BQ1509" t="b">
        <v>0</v>
      </c>
      <c r="BR1509" s="241"/>
      <c r="BS1509" s="241"/>
      <c r="BT1509" s="234" t="s">
        <v>7012</v>
      </c>
      <c r="BU1509" t="b">
        <v>0</v>
      </c>
      <c r="BV1509" s="103"/>
      <c r="BW1509" s="235" t="s">
        <v>16012</v>
      </c>
      <c r="BX1509" s="234" t="s">
        <v>16011</v>
      </c>
      <c r="BY1509" s="234" t="s">
        <v>56</v>
      </c>
      <c r="BZ1509" s="234" t="s">
        <v>7014</v>
      </c>
    </row>
    <row r="1510" spans="1:78" x14ac:dyDescent="0.25">
      <c r="A1510" s="5">
        <v>685</v>
      </c>
      <c r="B1510" s="234" t="s">
        <v>16013</v>
      </c>
      <c r="C1510" s="234" t="s">
        <v>16014</v>
      </c>
      <c r="D1510" s="234"/>
      <c r="E1510" s="234" t="s">
        <v>16015</v>
      </c>
      <c r="F1510" s="234" t="s">
        <v>6993</v>
      </c>
      <c r="G1510" s="234" t="s">
        <v>7065</v>
      </c>
      <c r="H1510" s="234" t="s">
        <v>7856</v>
      </c>
      <c r="I1510" s="242"/>
      <c r="J1510" s="242">
        <v>44109</v>
      </c>
      <c r="K1510" s="234" t="s">
        <v>7430</v>
      </c>
      <c r="L1510" s="242">
        <v>44111</v>
      </c>
      <c r="M1510" s="234" t="s">
        <v>7179</v>
      </c>
      <c r="N1510" s="234" t="s">
        <v>7430</v>
      </c>
      <c r="O1510" s="234" t="s">
        <v>16016</v>
      </c>
      <c r="P1510" s="234" t="s">
        <v>6999</v>
      </c>
      <c r="Q1510" s="234"/>
      <c r="R1510" s="234" t="s">
        <v>451</v>
      </c>
      <c r="S1510" t="b">
        <v>0</v>
      </c>
      <c r="T1510" s="242"/>
      <c r="U1510" s="103">
        <v>20</v>
      </c>
      <c r="V1510" s="234" t="s">
        <v>272</v>
      </c>
      <c r="W1510" s="103">
        <v>20</v>
      </c>
      <c r="X1510" s="234" t="s">
        <v>272</v>
      </c>
      <c r="Y1510" s="242"/>
      <c r="Z1510" s="242"/>
      <c r="AA1510" s="103"/>
      <c r="AB1510" s="234"/>
      <c r="AC1510" s="243">
        <v>44253.448877314811</v>
      </c>
      <c r="AD1510" s="234" t="s">
        <v>12763</v>
      </c>
      <c r="AE1510" s="235" t="s">
        <v>16017</v>
      </c>
      <c r="AF1510" s="237"/>
      <c r="AG1510" s="234" t="s">
        <v>482</v>
      </c>
      <c r="AH1510" s="241"/>
      <c r="AI1510" t="b">
        <v>1</v>
      </c>
      <c r="AJ1510" t="b">
        <v>0</v>
      </c>
      <c r="AK1510" s="234"/>
      <c r="AL1510" s="103"/>
      <c r="AM1510" t="b">
        <v>0</v>
      </c>
      <c r="AN1510" s="234"/>
      <c r="AO1510" s="103"/>
      <c r="AP1510" s="241"/>
      <c r="AQ1510" s="241"/>
      <c r="AR1510" s="241"/>
      <c r="AS1510" s="241"/>
      <c r="AT1510" s="234"/>
      <c r="AU1510" s="234" t="s">
        <v>7085</v>
      </c>
      <c r="AV1510" t="b">
        <v>0</v>
      </c>
      <c r="AW1510" t="b">
        <v>0</v>
      </c>
      <c r="AX1510" s="241"/>
      <c r="AY1510" s="241"/>
      <c r="AZ1510" s="234"/>
      <c r="BA1510" s="234"/>
      <c r="BB1510" s="234"/>
      <c r="BC1510" t="b">
        <v>1</v>
      </c>
      <c r="BD1510" s="234" t="s">
        <v>7186</v>
      </c>
      <c r="BE1510" s="234" t="s">
        <v>7026</v>
      </c>
      <c r="BF1510" s="234" t="s">
        <v>7027</v>
      </c>
      <c r="BG1510" s="234" t="s">
        <v>7028</v>
      </c>
      <c r="BH1510" s="234" t="s">
        <v>55</v>
      </c>
      <c r="BI1510" s="243">
        <v>44573.419525462959</v>
      </c>
      <c r="BJ1510" s="234" t="s">
        <v>442</v>
      </c>
      <c r="BK1510" s="234" t="s">
        <v>451</v>
      </c>
      <c r="BL1510" s="234" t="s">
        <v>451</v>
      </c>
      <c r="BM1510" s="234" t="s">
        <v>451</v>
      </c>
      <c r="BN1510" s="241"/>
      <c r="BO1510" t="b">
        <v>0</v>
      </c>
      <c r="BP1510" t="b">
        <v>0</v>
      </c>
      <c r="BQ1510" t="b">
        <v>0</v>
      </c>
      <c r="BR1510" s="241"/>
      <c r="BS1510" s="241"/>
      <c r="BT1510" s="234" t="s">
        <v>7012</v>
      </c>
      <c r="BU1510" t="b">
        <v>0</v>
      </c>
      <c r="BV1510" s="103"/>
      <c r="BW1510" s="235" t="s">
        <v>16018</v>
      </c>
      <c r="BX1510" s="234" t="s">
        <v>16017</v>
      </c>
      <c r="BY1510" s="234" t="s">
        <v>56</v>
      </c>
      <c r="BZ1510" s="234" t="s">
        <v>7014</v>
      </c>
    </row>
    <row r="1511" spans="1:78" x14ac:dyDescent="0.25">
      <c r="A1511" s="5">
        <v>684</v>
      </c>
      <c r="B1511" s="234" t="s">
        <v>16019</v>
      </c>
      <c r="C1511" s="234" t="s">
        <v>16020</v>
      </c>
      <c r="D1511" s="234"/>
      <c r="E1511" s="234" t="s">
        <v>16021</v>
      </c>
      <c r="F1511" s="234" t="s">
        <v>7156</v>
      </c>
      <c r="G1511" s="234" t="s">
        <v>6995</v>
      </c>
      <c r="H1511" s="234" t="s">
        <v>6994</v>
      </c>
      <c r="I1511" s="242"/>
      <c r="J1511" s="242">
        <v>44104</v>
      </c>
      <c r="K1511" s="234" t="s">
        <v>7430</v>
      </c>
      <c r="L1511" s="242">
        <v>44111</v>
      </c>
      <c r="M1511" s="234" t="s">
        <v>7179</v>
      </c>
      <c r="N1511" s="234" t="s">
        <v>7430</v>
      </c>
      <c r="O1511" s="234" t="s">
        <v>11600</v>
      </c>
      <c r="P1511" s="234" t="s">
        <v>6999</v>
      </c>
      <c r="Q1511" s="234"/>
      <c r="R1511" s="234" t="s">
        <v>451</v>
      </c>
      <c r="S1511" t="b">
        <v>0</v>
      </c>
      <c r="T1511" s="242"/>
      <c r="U1511" s="103">
        <v>75</v>
      </c>
      <c r="V1511" s="234" t="s">
        <v>272</v>
      </c>
      <c r="W1511" s="103">
        <v>300</v>
      </c>
      <c r="X1511" s="234" t="s">
        <v>272</v>
      </c>
      <c r="Y1511" s="242"/>
      <c r="Z1511" s="242"/>
      <c r="AA1511" s="103"/>
      <c r="AB1511" s="234"/>
      <c r="AC1511" s="243">
        <v>44253.448831018519</v>
      </c>
      <c r="AD1511" s="234" t="s">
        <v>12763</v>
      </c>
      <c r="AE1511" s="235" t="s">
        <v>16022</v>
      </c>
      <c r="AF1511" s="237"/>
      <c r="AG1511" s="234" t="s">
        <v>482</v>
      </c>
      <c r="AH1511" s="241"/>
      <c r="AI1511" t="b">
        <v>1</v>
      </c>
      <c r="AJ1511" t="b">
        <v>0</v>
      </c>
      <c r="AK1511" s="234"/>
      <c r="AL1511" s="103"/>
      <c r="AM1511" t="b">
        <v>0</v>
      </c>
      <c r="AN1511" s="234"/>
      <c r="AO1511" s="103"/>
      <c r="AP1511" s="241"/>
      <c r="AQ1511" s="241"/>
      <c r="AR1511" s="241"/>
      <c r="AS1511" s="241"/>
      <c r="AT1511" s="234" t="s">
        <v>7005</v>
      </c>
      <c r="AU1511" s="234" t="s">
        <v>7085</v>
      </c>
      <c r="AV1511" t="b">
        <v>0</v>
      </c>
      <c r="AW1511" t="b">
        <v>0</v>
      </c>
      <c r="AX1511" s="241"/>
      <c r="AY1511" s="241"/>
      <c r="AZ1511" s="234"/>
      <c r="BA1511" s="234"/>
      <c r="BB1511" s="234"/>
      <c r="BC1511" t="b">
        <v>1</v>
      </c>
      <c r="BD1511" s="234" t="s">
        <v>7186</v>
      </c>
      <c r="BE1511" s="234" t="s">
        <v>7009</v>
      </c>
      <c r="BF1511" s="234" t="s">
        <v>6972</v>
      </c>
      <c r="BG1511" s="234" t="s">
        <v>7028</v>
      </c>
      <c r="BH1511" s="234" t="s">
        <v>55</v>
      </c>
      <c r="BI1511" s="243">
        <v>44573.419525462959</v>
      </c>
      <c r="BJ1511" s="234" t="s">
        <v>442</v>
      </c>
      <c r="BK1511" s="234" t="s">
        <v>451</v>
      </c>
      <c r="BL1511" s="234" t="s">
        <v>451</v>
      </c>
      <c r="BM1511" s="234" t="s">
        <v>451</v>
      </c>
      <c r="BN1511" s="241"/>
      <c r="BO1511" t="b">
        <v>0</v>
      </c>
      <c r="BP1511" t="b">
        <v>0</v>
      </c>
      <c r="BQ1511" t="b">
        <v>0</v>
      </c>
      <c r="BR1511" s="241"/>
      <c r="BS1511" s="241"/>
      <c r="BT1511" s="234" t="s">
        <v>7012</v>
      </c>
      <c r="BU1511" t="b">
        <v>0</v>
      </c>
      <c r="BV1511" s="103"/>
      <c r="BW1511" s="235" t="s">
        <v>16023</v>
      </c>
      <c r="BX1511" s="234" t="s">
        <v>16022</v>
      </c>
      <c r="BY1511" s="234" t="s">
        <v>56</v>
      </c>
      <c r="BZ1511" s="234" t="s">
        <v>7014</v>
      </c>
    </row>
    <row r="1512" spans="1:78" x14ac:dyDescent="0.25">
      <c r="A1512" s="5">
        <v>683</v>
      </c>
      <c r="B1512" s="234" t="s">
        <v>16024</v>
      </c>
      <c r="C1512" s="234" t="s">
        <v>16025</v>
      </c>
      <c r="D1512" s="234" t="s">
        <v>10116</v>
      </c>
      <c r="E1512" s="234" t="s">
        <v>10117</v>
      </c>
      <c r="F1512" s="234" t="s">
        <v>2991</v>
      </c>
      <c r="G1512" s="234" t="s">
        <v>7137</v>
      </c>
      <c r="H1512" s="234" t="s">
        <v>7034</v>
      </c>
      <c r="I1512" s="242"/>
      <c r="J1512" s="242">
        <v>44109</v>
      </c>
      <c r="K1512" s="234" t="s">
        <v>7430</v>
      </c>
      <c r="L1512" s="242">
        <v>44111</v>
      </c>
      <c r="M1512" s="234" t="s">
        <v>7066</v>
      </c>
      <c r="N1512" s="234" t="s">
        <v>10118</v>
      </c>
      <c r="O1512" s="234" t="s">
        <v>10119</v>
      </c>
      <c r="P1512" s="234" t="s">
        <v>6999</v>
      </c>
      <c r="Q1512" s="234"/>
      <c r="R1512" s="234" t="s">
        <v>451</v>
      </c>
      <c r="S1512" t="b">
        <v>0</v>
      </c>
      <c r="T1512" s="242"/>
      <c r="U1512" s="103">
        <v>0</v>
      </c>
      <c r="V1512" s="234" t="s">
        <v>272</v>
      </c>
      <c r="W1512" s="103">
        <v>0</v>
      </c>
      <c r="X1512" s="234" t="s">
        <v>272</v>
      </c>
      <c r="Y1512" s="242"/>
      <c r="Z1512" s="242"/>
      <c r="AA1512" s="103"/>
      <c r="AB1512" s="234" t="s">
        <v>10120</v>
      </c>
      <c r="AC1512" s="243">
        <v>44253.448784722219</v>
      </c>
      <c r="AD1512" s="234" t="s">
        <v>12763</v>
      </c>
      <c r="AE1512" s="235" t="s">
        <v>16026</v>
      </c>
      <c r="AF1512" s="237"/>
      <c r="AG1512" s="234" t="s">
        <v>482</v>
      </c>
      <c r="AH1512" s="241"/>
      <c r="AI1512" t="b">
        <v>1</v>
      </c>
      <c r="AJ1512" t="b">
        <v>0</v>
      </c>
      <c r="AK1512" s="234"/>
      <c r="AL1512" s="103"/>
      <c r="AM1512" t="b">
        <v>0</v>
      </c>
      <c r="AN1512" s="234"/>
      <c r="AO1512" s="103"/>
      <c r="AP1512" s="241"/>
      <c r="AQ1512" s="241"/>
      <c r="AR1512" s="241"/>
      <c r="AS1512" s="241"/>
      <c r="AT1512" s="234" t="s">
        <v>7120</v>
      </c>
      <c r="AU1512" s="234" t="s">
        <v>7085</v>
      </c>
      <c r="AV1512" t="b">
        <v>0</v>
      </c>
      <c r="AW1512" t="b">
        <v>0</v>
      </c>
      <c r="AX1512" s="241"/>
      <c r="AY1512" s="241"/>
      <c r="AZ1512" s="234"/>
      <c r="BA1512" s="234"/>
      <c r="BB1512" s="234"/>
      <c r="BC1512" t="b">
        <v>0</v>
      </c>
      <c r="BD1512" s="234" t="s">
        <v>7076</v>
      </c>
      <c r="BE1512" s="234" t="s">
        <v>7045</v>
      </c>
      <c r="BF1512" s="234" t="s">
        <v>7027</v>
      </c>
      <c r="BG1512" s="234" t="s">
        <v>7028</v>
      </c>
      <c r="BH1512" s="234" t="s">
        <v>55</v>
      </c>
      <c r="BI1512" s="243">
        <v>44573.419525462959</v>
      </c>
      <c r="BJ1512" s="234" t="s">
        <v>442</v>
      </c>
      <c r="BK1512" s="234" t="s">
        <v>451</v>
      </c>
      <c r="BL1512" s="234" t="s">
        <v>451</v>
      </c>
      <c r="BM1512" s="234" t="s">
        <v>451</v>
      </c>
      <c r="BN1512" s="241"/>
      <c r="BO1512" t="b">
        <v>0</v>
      </c>
      <c r="BP1512" t="b">
        <v>0</v>
      </c>
      <c r="BQ1512" t="b">
        <v>0</v>
      </c>
      <c r="BR1512" s="241"/>
      <c r="BS1512" s="241"/>
      <c r="BT1512" s="234" t="s">
        <v>7012</v>
      </c>
      <c r="BU1512" t="b">
        <v>0</v>
      </c>
      <c r="BV1512" s="103"/>
      <c r="BW1512" s="235" t="s">
        <v>16027</v>
      </c>
      <c r="BX1512" s="234" t="s">
        <v>16026</v>
      </c>
      <c r="BY1512" s="234" t="s">
        <v>56</v>
      </c>
      <c r="BZ1512" s="234" t="s">
        <v>7014</v>
      </c>
    </row>
    <row r="1513" spans="1:78" x14ac:dyDescent="0.25">
      <c r="A1513" s="5">
        <v>682</v>
      </c>
      <c r="B1513" s="234" t="s">
        <v>16028</v>
      </c>
      <c r="C1513" s="234" t="s">
        <v>16029</v>
      </c>
      <c r="D1513" s="234" t="s">
        <v>7362</v>
      </c>
      <c r="E1513" s="234" t="s">
        <v>7362</v>
      </c>
      <c r="F1513" s="234" t="s">
        <v>6993</v>
      </c>
      <c r="G1513" s="234" t="s">
        <v>7315</v>
      </c>
      <c r="H1513" s="234" t="s">
        <v>6994</v>
      </c>
      <c r="I1513" s="242"/>
      <c r="J1513" s="242">
        <v>44109</v>
      </c>
      <c r="K1513" s="234" t="s">
        <v>7430</v>
      </c>
      <c r="L1513" s="242">
        <v>44110</v>
      </c>
      <c r="M1513" s="234" t="s">
        <v>6996</v>
      </c>
      <c r="N1513" s="234" t="s">
        <v>7364</v>
      </c>
      <c r="O1513" s="234" t="s">
        <v>12140</v>
      </c>
      <c r="P1513" s="234" t="s">
        <v>6999</v>
      </c>
      <c r="Q1513" s="234"/>
      <c r="R1513" s="234" t="s">
        <v>451</v>
      </c>
      <c r="S1513" t="b">
        <v>0</v>
      </c>
      <c r="T1513" s="242"/>
      <c r="U1513" s="103">
        <v>1</v>
      </c>
      <c r="V1513" s="234" t="s">
        <v>272</v>
      </c>
      <c r="W1513" s="103">
        <v>1</v>
      </c>
      <c r="X1513" s="234" t="s">
        <v>272</v>
      </c>
      <c r="Y1513" s="242"/>
      <c r="Z1513" s="242"/>
      <c r="AA1513" s="103"/>
      <c r="AB1513" s="234" t="s">
        <v>7367</v>
      </c>
      <c r="AC1513" s="243">
        <v>44253.448773148149</v>
      </c>
      <c r="AD1513" s="234" t="s">
        <v>12763</v>
      </c>
      <c r="AE1513" s="235" t="s">
        <v>16030</v>
      </c>
      <c r="AF1513" s="237"/>
      <c r="AG1513" s="234" t="s">
        <v>482</v>
      </c>
      <c r="AH1513" s="241"/>
      <c r="AI1513" t="b">
        <v>1</v>
      </c>
      <c r="AJ1513" t="b">
        <v>0</v>
      </c>
      <c r="AK1513" s="234"/>
      <c r="AL1513" s="103"/>
      <c r="AM1513" t="b">
        <v>0</v>
      </c>
      <c r="AN1513" s="234"/>
      <c r="AO1513" s="103"/>
      <c r="AP1513" s="241"/>
      <c r="AQ1513" s="241"/>
      <c r="AR1513" s="241"/>
      <c r="AS1513" s="241"/>
      <c r="AT1513" s="234" t="s">
        <v>7005</v>
      </c>
      <c r="AU1513" s="234" t="s">
        <v>7085</v>
      </c>
      <c r="AV1513" t="b">
        <v>0</v>
      </c>
      <c r="AW1513" t="b">
        <v>0</v>
      </c>
      <c r="AX1513" s="241"/>
      <c r="AY1513" s="241"/>
      <c r="AZ1513" s="234"/>
      <c r="BA1513" s="234"/>
      <c r="BB1513" s="234"/>
      <c r="BC1513" t="b">
        <v>0</v>
      </c>
      <c r="BD1513" s="234" t="s">
        <v>7008</v>
      </c>
      <c r="BE1513" s="234" t="s">
        <v>7009</v>
      </c>
      <c r="BF1513" s="234" t="s">
        <v>7027</v>
      </c>
      <c r="BG1513" s="234" t="s">
        <v>8373</v>
      </c>
      <c r="BH1513" s="234" t="s">
        <v>55</v>
      </c>
      <c r="BI1513" s="243">
        <v>44573.41951388889</v>
      </c>
      <c r="BJ1513" s="234" t="s">
        <v>442</v>
      </c>
      <c r="BK1513" s="234" t="s">
        <v>451</v>
      </c>
      <c r="BL1513" s="234" t="s">
        <v>451</v>
      </c>
      <c r="BM1513" s="234" t="s">
        <v>451</v>
      </c>
      <c r="BN1513" s="241"/>
      <c r="BO1513" t="b">
        <v>0</v>
      </c>
      <c r="BP1513" t="b">
        <v>0</v>
      </c>
      <c r="BQ1513" t="b">
        <v>0</v>
      </c>
      <c r="BR1513" s="241"/>
      <c r="BS1513" s="241"/>
      <c r="BT1513" s="234" t="s">
        <v>7012</v>
      </c>
      <c r="BU1513" t="b">
        <v>0</v>
      </c>
      <c r="BV1513" s="103"/>
      <c r="BW1513" s="235" t="s">
        <v>16031</v>
      </c>
      <c r="BX1513" s="234" t="s">
        <v>16030</v>
      </c>
      <c r="BY1513" s="234" t="s">
        <v>56</v>
      </c>
      <c r="BZ1513" s="234" t="s">
        <v>7014</v>
      </c>
    </row>
    <row r="1514" spans="1:78" x14ac:dyDescent="0.25">
      <c r="A1514" s="5">
        <v>681</v>
      </c>
      <c r="B1514" s="234" t="s">
        <v>16032</v>
      </c>
      <c r="C1514" s="234" t="s">
        <v>16033</v>
      </c>
      <c r="D1514" s="234" t="s">
        <v>16034</v>
      </c>
      <c r="E1514" s="234" t="s">
        <v>16035</v>
      </c>
      <c r="F1514" s="234" t="s">
        <v>6993</v>
      </c>
      <c r="G1514" s="234" t="s">
        <v>7315</v>
      </c>
      <c r="H1514" s="234" t="s">
        <v>6994</v>
      </c>
      <c r="I1514" s="242"/>
      <c r="J1514" s="242">
        <v>44109</v>
      </c>
      <c r="K1514" s="234" t="s">
        <v>7430</v>
      </c>
      <c r="L1514" s="242">
        <v>44116</v>
      </c>
      <c r="M1514" s="234" t="s">
        <v>6996</v>
      </c>
      <c r="N1514" s="234" t="s">
        <v>16036</v>
      </c>
      <c r="O1514" s="234" t="s">
        <v>16037</v>
      </c>
      <c r="P1514" s="234" t="s">
        <v>6999</v>
      </c>
      <c r="Q1514" s="234"/>
      <c r="R1514" s="234" t="s">
        <v>451</v>
      </c>
      <c r="S1514" t="b">
        <v>0</v>
      </c>
      <c r="T1514" s="242"/>
      <c r="U1514" s="103">
        <v>3</v>
      </c>
      <c r="V1514" s="234" t="s">
        <v>272</v>
      </c>
      <c r="W1514" s="103">
        <v>3</v>
      </c>
      <c r="X1514" s="234" t="s">
        <v>272</v>
      </c>
      <c r="Y1514" s="242"/>
      <c r="Z1514" s="242"/>
      <c r="AA1514" s="103"/>
      <c r="AB1514" s="234" t="s">
        <v>16038</v>
      </c>
      <c r="AC1514" s="243">
        <v>44253.44872685185</v>
      </c>
      <c r="AD1514" s="234" t="s">
        <v>12763</v>
      </c>
      <c r="AE1514" s="235" t="s">
        <v>16039</v>
      </c>
      <c r="AF1514" s="237"/>
      <c r="AG1514" s="234" t="s">
        <v>482</v>
      </c>
      <c r="AH1514" s="241"/>
      <c r="AI1514" t="b">
        <v>1</v>
      </c>
      <c r="AJ1514" t="b">
        <v>0</v>
      </c>
      <c r="AK1514" s="234"/>
      <c r="AL1514" s="103"/>
      <c r="AM1514" t="b">
        <v>0</v>
      </c>
      <c r="AN1514" s="234"/>
      <c r="AO1514" s="103"/>
      <c r="AP1514" s="241"/>
      <c r="AQ1514" s="241"/>
      <c r="AR1514" s="241"/>
      <c r="AS1514" s="241"/>
      <c r="AT1514" s="234" t="s">
        <v>7005</v>
      </c>
      <c r="AU1514" s="234" t="s">
        <v>7085</v>
      </c>
      <c r="AV1514" t="b">
        <v>0</v>
      </c>
      <c r="AW1514" t="b">
        <v>0</v>
      </c>
      <c r="AX1514" s="241"/>
      <c r="AY1514" s="241"/>
      <c r="AZ1514" s="234"/>
      <c r="BA1514" s="234"/>
      <c r="BB1514" s="234"/>
      <c r="BC1514" t="b">
        <v>0</v>
      </c>
      <c r="BD1514" s="234" t="s">
        <v>7008</v>
      </c>
      <c r="BE1514" s="234" t="s">
        <v>7009</v>
      </c>
      <c r="BF1514" s="234" t="s">
        <v>7027</v>
      </c>
      <c r="BG1514" s="234" t="s">
        <v>7028</v>
      </c>
      <c r="BH1514" s="234" t="s">
        <v>55</v>
      </c>
      <c r="BI1514" s="243">
        <v>44573.41951388889</v>
      </c>
      <c r="BJ1514" s="234" t="s">
        <v>442</v>
      </c>
      <c r="BK1514" s="234" t="s">
        <v>451</v>
      </c>
      <c r="BL1514" s="234" t="s">
        <v>451</v>
      </c>
      <c r="BM1514" s="234" t="s">
        <v>451</v>
      </c>
      <c r="BN1514" s="241"/>
      <c r="BO1514" t="b">
        <v>0</v>
      </c>
      <c r="BP1514" t="b">
        <v>0</v>
      </c>
      <c r="BQ1514" t="b">
        <v>0</v>
      </c>
      <c r="BR1514" s="241"/>
      <c r="BS1514" s="241"/>
      <c r="BT1514" s="234" t="s">
        <v>7012</v>
      </c>
      <c r="BU1514" t="b">
        <v>0</v>
      </c>
      <c r="BV1514" s="103"/>
      <c r="BW1514" s="235" t="s">
        <v>16040</v>
      </c>
      <c r="BX1514" s="234" t="s">
        <v>16039</v>
      </c>
      <c r="BY1514" s="234" t="s">
        <v>56</v>
      </c>
      <c r="BZ1514" s="234" t="s">
        <v>7014</v>
      </c>
    </row>
    <row r="1515" spans="1:78" x14ac:dyDescent="0.25">
      <c r="A1515" s="5">
        <v>680</v>
      </c>
      <c r="B1515" s="234" t="s">
        <v>16041</v>
      </c>
      <c r="C1515" s="234" t="s">
        <v>16042</v>
      </c>
      <c r="D1515" s="234" t="s">
        <v>7362</v>
      </c>
      <c r="E1515" s="234" t="s">
        <v>7362</v>
      </c>
      <c r="F1515" s="234" t="s">
        <v>6993</v>
      </c>
      <c r="G1515" s="234" t="s">
        <v>7315</v>
      </c>
      <c r="H1515" s="234" t="s">
        <v>6994</v>
      </c>
      <c r="I1515" s="242"/>
      <c r="J1515" s="242">
        <v>44105</v>
      </c>
      <c r="K1515" s="234" t="s">
        <v>7430</v>
      </c>
      <c r="L1515" s="242">
        <v>44113</v>
      </c>
      <c r="M1515" s="234" t="s">
        <v>6996</v>
      </c>
      <c r="N1515" s="234" t="s">
        <v>7364</v>
      </c>
      <c r="O1515" s="234" t="s">
        <v>12140</v>
      </c>
      <c r="P1515" s="234" t="s">
        <v>6999</v>
      </c>
      <c r="Q1515" s="234"/>
      <c r="R1515" s="234" t="s">
        <v>451</v>
      </c>
      <c r="S1515" t="b">
        <v>0</v>
      </c>
      <c r="T1515" s="242"/>
      <c r="U1515" s="103">
        <v>1</v>
      </c>
      <c r="V1515" s="234" t="s">
        <v>272</v>
      </c>
      <c r="W1515" s="103">
        <v>1</v>
      </c>
      <c r="X1515" s="234" t="s">
        <v>272</v>
      </c>
      <c r="Y1515" s="242"/>
      <c r="Z1515" s="242"/>
      <c r="AA1515" s="103"/>
      <c r="AB1515" s="234" t="s">
        <v>7367</v>
      </c>
      <c r="AC1515" s="243">
        <v>44253.448692129627</v>
      </c>
      <c r="AD1515" s="234" t="s">
        <v>12763</v>
      </c>
      <c r="AE1515" s="235" t="s">
        <v>16043</v>
      </c>
      <c r="AF1515" s="237"/>
      <c r="AG1515" s="234" t="s">
        <v>482</v>
      </c>
      <c r="AH1515" s="241"/>
      <c r="AI1515" t="b">
        <v>1</v>
      </c>
      <c r="AJ1515" t="b">
        <v>0</v>
      </c>
      <c r="AK1515" s="234"/>
      <c r="AL1515" s="103"/>
      <c r="AM1515" t="b">
        <v>0</v>
      </c>
      <c r="AN1515" s="234"/>
      <c r="AO1515" s="103"/>
      <c r="AP1515" s="241"/>
      <c r="AQ1515" s="241"/>
      <c r="AR1515" s="241"/>
      <c r="AS1515" s="241"/>
      <c r="AT1515" s="234" t="s">
        <v>7005</v>
      </c>
      <c r="AU1515" s="234" t="s">
        <v>7085</v>
      </c>
      <c r="AV1515" t="b">
        <v>0</v>
      </c>
      <c r="AW1515" t="b">
        <v>0</v>
      </c>
      <c r="AX1515" s="241"/>
      <c r="AY1515" s="241"/>
      <c r="AZ1515" s="234"/>
      <c r="BA1515" s="234"/>
      <c r="BB1515" s="234"/>
      <c r="BC1515" t="b">
        <v>0</v>
      </c>
      <c r="BD1515" s="234" t="s">
        <v>7008</v>
      </c>
      <c r="BE1515" s="234" t="s">
        <v>7009</v>
      </c>
      <c r="BF1515" s="234" t="s">
        <v>7027</v>
      </c>
      <c r="BG1515" s="234" t="s">
        <v>7028</v>
      </c>
      <c r="BH1515" s="234" t="s">
        <v>55</v>
      </c>
      <c r="BI1515" s="243">
        <v>44573.41951388889</v>
      </c>
      <c r="BJ1515" s="234" t="s">
        <v>442</v>
      </c>
      <c r="BK1515" s="234" t="s">
        <v>451</v>
      </c>
      <c r="BL1515" s="234" t="s">
        <v>451</v>
      </c>
      <c r="BM1515" s="234" t="s">
        <v>451</v>
      </c>
      <c r="BN1515" s="241"/>
      <c r="BO1515" t="b">
        <v>0</v>
      </c>
      <c r="BP1515" t="b">
        <v>0</v>
      </c>
      <c r="BQ1515" t="b">
        <v>0</v>
      </c>
      <c r="BR1515" s="241"/>
      <c r="BS1515" s="241"/>
      <c r="BT1515" s="234" t="s">
        <v>7012</v>
      </c>
      <c r="BU1515" t="b">
        <v>0</v>
      </c>
      <c r="BV1515" s="103"/>
      <c r="BW1515" s="235" t="s">
        <v>16044</v>
      </c>
      <c r="BX1515" s="234" t="s">
        <v>16043</v>
      </c>
      <c r="BY1515" s="234" t="s">
        <v>56</v>
      </c>
      <c r="BZ1515" s="234" t="s">
        <v>7014</v>
      </c>
    </row>
    <row r="1516" spans="1:78" x14ac:dyDescent="0.25">
      <c r="A1516" s="5">
        <v>679</v>
      </c>
      <c r="B1516" s="234" t="s">
        <v>16045</v>
      </c>
      <c r="C1516" s="234" t="s">
        <v>16046</v>
      </c>
      <c r="D1516" s="234"/>
      <c r="E1516" s="234" t="s">
        <v>10670</v>
      </c>
      <c r="F1516" s="234" t="s">
        <v>7156</v>
      </c>
      <c r="G1516" s="234" t="s">
        <v>7279</v>
      </c>
      <c r="H1516" s="234" t="s">
        <v>8280</v>
      </c>
      <c r="I1516" s="242"/>
      <c r="J1516" s="242">
        <v>44106</v>
      </c>
      <c r="K1516" s="234" t="s">
        <v>7430</v>
      </c>
      <c r="L1516" s="242">
        <v>44110</v>
      </c>
      <c r="M1516" s="234" t="s">
        <v>6996</v>
      </c>
      <c r="N1516" s="234" t="s">
        <v>7430</v>
      </c>
      <c r="O1516" s="234" t="s">
        <v>16047</v>
      </c>
      <c r="P1516" s="234" t="s">
        <v>6999</v>
      </c>
      <c r="Q1516" s="234"/>
      <c r="R1516" s="234" t="s">
        <v>451</v>
      </c>
      <c r="S1516" t="b">
        <v>0</v>
      </c>
      <c r="T1516" s="242"/>
      <c r="U1516" s="103">
        <v>10</v>
      </c>
      <c r="V1516" s="234" t="s">
        <v>272</v>
      </c>
      <c r="W1516" s="103">
        <v>10</v>
      </c>
      <c r="X1516" s="234" t="s">
        <v>272</v>
      </c>
      <c r="Y1516" s="242"/>
      <c r="Z1516" s="242"/>
      <c r="AA1516" s="103"/>
      <c r="AB1516" s="234"/>
      <c r="AC1516" s="243">
        <v>44253.448657407411</v>
      </c>
      <c r="AD1516" s="234" t="s">
        <v>12763</v>
      </c>
      <c r="AE1516" s="235" t="s">
        <v>16048</v>
      </c>
      <c r="AF1516" s="237"/>
      <c r="AG1516" s="234" t="s">
        <v>482</v>
      </c>
      <c r="AH1516" s="241"/>
      <c r="AI1516" t="b">
        <v>1</v>
      </c>
      <c r="AJ1516" t="b">
        <v>0</v>
      </c>
      <c r="AK1516" s="234"/>
      <c r="AL1516" s="103"/>
      <c r="AM1516" t="b">
        <v>0</v>
      </c>
      <c r="AN1516" s="234"/>
      <c r="AO1516" s="103"/>
      <c r="AP1516" s="241"/>
      <c r="AQ1516" s="241"/>
      <c r="AR1516" s="241"/>
      <c r="AS1516" s="241"/>
      <c r="AT1516" s="234"/>
      <c r="AU1516" s="234" t="s">
        <v>7085</v>
      </c>
      <c r="AV1516" t="b">
        <v>0</v>
      </c>
      <c r="AW1516" t="b">
        <v>0</v>
      </c>
      <c r="AX1516" s="241"/>
      <c r="AY1516" s="241"/>
      <c r="AZ1516" s="234"/>
      <c r="BA1516" s="234"/>
      <c r="BB1516" s="234"/>
      <c r="BC1516" t="b">
        <v>1</v>
      </c>
      <c r="BD1516" s="234" t="s">
        <v>7008</v>
      </c>
      <c r="BE1516" s="234" t="s">
        <v>7208</v>
      </c>
      <c r="BF1516" s="234" t="s">
        <v>7027</v>
      </c>
      <c r="BG1516" s="234" t="s">
        <v>7028</v>
      </c>
      <c r="BH1516" s="234" t="s">
        <v>55</v>
      </c>
      <c r="BI1516" s="243">
        <v>44573.41951388889</v>
      </c>
      <c r="BJ1516" s="234" t="s">
        <v>442</v>
      </c>
      <c r="BK1516" s="234" t="s">
        <v>451</v>
      </c>
      <c r="BL1516" s="234" t="s">
        <v>451</v>
      </c>
      <c r="BM1516" s="234" t="s">
        <v>451</v>
      </c>
      <c r="BN1516" s="241"/>
      <c r="BO1516" t="b">
        <v>0</v>
      </c>
      <c r="BP1516" t="b">
        <v>0</v>
      </c>
      <c r="BQ1516" t="b">
        <v>0</v>
      </c>
      <c r="BR1516" s="241"/>
      <c r="BS1516" s="241"/>
      <c r="BT1516" s="234" t="s">
        <v>7012</v>
      </c>
      <c r="BU1516" t="b">
        <v>0</v>
      </c>
      <c r="BV1516" s="103"/>
      <c r="BW1516" s="235" t="s">
        <v>16049</v>
      </c>
      <c r="BX1516" s="234" t="s">
        <v>16048</v>
      </c>
      <c r="BY1516" s="234" t="s">
        <v>56</v>
      </c>
      <c r="BZ1516" s="234" t="s">
        <v>7014</v>
      </c>
    </row>
    <row r="1517" spans="1:78" x14ac:dyDescent="0.25">
      <c r="A1517" s="5">
        <v>678</v>
      </c>
      <c r="B1517" s="234" t="s">
        <v>16050</v>
      </c>
      <c r="C1517" s="234" t="s">
        <v>16051</v>
      </c>
      <c r="D1517" s="234" t="s">
        <v>8599</v>
      </c>
      <c r="E1517" s="234" t="s">
        <v>16052</v>
      </c>
      <c r="F1517" s="234" t="s">
        <v>6993</v>
      </c>
      <c r="G1517" s="234" t="s">
        <v>7315</v>
      </c>
      <c r="H1517" s="234" t="s">
        <v>6994</v>
      </c>
      <c r="I1517" s="242"/>
      <c r="J1517" s="242">
        <v>44106</v>
      </c>
      <c r="K1517" s="234" t="s">
        <v>7430</v>
      </c>
      <c r="L1517" s="242">
        <v>44106</v>
      </c>
      <c r="M1517" s="234" t="s">
        <v>6996</v>
      </c>
      <c r="N1517" s="234" t="s">
        <v>8600</v>
      </c>
      <c r="O1517" s="234" t="s">
        <v>8601</v>
      </c>
      <c r="P1517" s="234" t="s">
        <v>6999</v>
      </c>
      <c r="Q1517" s="234"/>
      <c r="R1517" s="234" t="s">
        <v>451</v>
      </c>
      <c r="S1517" t="b">
        <v>0</v>
      </c>
      <c r="T1517" s="242"/>
      <c r="U1517" s="103">
        <v>1</v>
      </c>
      <c r="V1517" s="234" t="s">
        <v>272</v>
      </c>
      <c r="W1517" s="103">
        <v>1</v>
      </c>
      <c r="X1517" s="234" t="s">
        <v>272</v>
      </c>
      <c r="Y1517" s="242"/>
      <c r="Z1517" s="242"/>
      <c r="AA1517" s="103"/>
      <c r="AB1517" s="234" t="s">
        <v>8603</v>
      </c>
      <c r="AC1517" s="243">
        <v>44253.448634259257</v>
      </c>
      <c r="AD1517" s="234" t="s">
        <v>12763</v>
      </c>
      <c r="AE1517" s="235" t="s">
        <v>16053</v>
      </c>
      <c r="AF1517" s="237"/>
      <c r="AG1517" s="234" t="s">
        <v>482</v>
      </c>
      <c r="AH1517" s="241"/>
      <c r="AI1517" t="b">
        <v>1</v>
      </c>
      <c r="AJ1517" t="b">
        <v>0</v>
      </c>
      <c r="AK1517" s="234"/>
      <c r="AL1517" s="103"/>
      <c r="AM1517" t="b">
        <v>0</v>
      </c>
      <c r="AN1517" s="234"/>
      <c r="AO1517" s="103"/>
      <c r="AP1517" s="241"/>
      <c r="AQ1517" s="241"/>
      <c r="AR1517" s="241"/>
      <c r="AS1517" s="241"/>
      <c r="AT1517" s="234" t="s">
        <v>7005</v>
      </c>
      <c r="AU1517" s="234" t="s">
        <v>7085</v>
      </c>
      <c r="AV1517" t="b">
        <v>0</v>
      </c>
      <c r="AW1517" t="b">
        <v>0</v>
      </c>
      <c r="AX1517" s="241"/>
      <c r="AY1517" s="241"/>
      <c r="AZ1517" s="234"/>
      <c r="BA1517" s="234"/>
      <c r="BB1517" s="234"/>
      <c r="BC1517" t="b">
        <v>0</v>
      </c>
      <c r="BD1517" s="234" t="s">
        <v>7008</v>
      </c>
      <c r="BE1517" s="234" t="s">
        <v>7009</v>
      </c>
      <c r="BF1517" s="234" t="s">
        <v>7027</v>
      </c>
      <c r="BG1517" s="234" t="s">
        <v>8373</v>
      </c>
      <c r="BH1517" s="234" t="s">
        <v>55</v>
      </c>
      <c r="BI1517" s="243">
        <v>44573.419502314813</v>
      </c>
      <c r="BJ1517" s="234" t="s">
        <v>442</v>
      </c>
      <c r="BK1517" s="234" t="s">
        <v>451</v>
      </c>
      <c r="BL1517" s="234" t="s">
        <v>451</v>
      </c>
      <c r="BM1517" s="234" t="s">
        <v>451</v>
      </c>
      <c r="BN1517" s="241"/>
      <c r="BO1517" t="b">
        <v>0</v>
      </c>
      <c r="BP1517" t="b">
        <v>0</v>
      </c>
      <c r="BQ1517" t="b">
        <v>0</v>
      </c>
      <c r="BR1517" s="241"/>
      <c r="BS1517" s="241"/>
      <c r="BT1517" s="234" t="s">
        <v>7012</v>
      </c>
      <c r="BU1517" t="b">
        <v>0</v>
      </c>
      <c r="BV1517" s="103"/>
      <c r="BW1517" s="235" t="s">
        <v>16054</v>
      </c>
      <c r="BX1517" s="234" t="s">
        <v>16053</v>
      </c>
      <c r="BY1517" s="234" t="s">
        <v>56</v>
      </c>
      <c r="BZ1517" s="234" t="s">
        <v>7014</v>
      </c>
    </row>
    <row r="1518" spans="1:78" x14ac:dyDescent="0.25">
      <c r="A1518" s="5">
        <v>677</v>
      </c>
      <c r="B1518" s="234" t="s">
        <v>16055</v>
      </c>
      <c r="C1518" s="234" t="s">
        <v>16056</v>
      </c>
      <c r="D1518" s="234" t="s">
        <v>9165</v>
      </c>
      <c r="E1518" s="234" t="s">
        <v>9165</v>
      </c>
      <c r="F1518" s="234" t="s">
        <v>7156</v>
      </c>
      <c r="G1518" s="234" t="s">
        <v>7017</v>
      </c>
      <c r="H1518" s="234" t="s">
        <v>7856</v>
      </c>
      <c r="I1518" s="242"/>
      <c r="J1518" s="242">
        <v>44103</v>
      </c>
      <c r="K1518" s="234" t="s">
        <v>7430</v>
      </c>
      <c r="L1518" s="242">
        <v>44112</v>
      </c>
      <c r="M1518" s="234" t="s">
        <v>6996</v>
      </c>
      <c r="N1518" s="234" t="s">
        <v>9167</v>
      </c>
      <c r="O1518" s="234" t="s">
        <v>9168</v>
      </c>
      <c r="P1518" s="234" t="s">
        <v>6999</v>
      </c>
      <c r="Q1518" s="234"/>
      <c r="R1518" s="234" t="s">
        <v>451</v>
      </c>
      <c r="S1518" t="b">
        <v>0</v>
      </c>
      <c r="T1518" s="242"/>
      <c r="U1518" s="103">
        <v>6</v>
      </c>
      <c r="V1518" s="234" t="s">
        <v>272</v>
      </c>
      <c r="W1518" s="103">
        <v>6</v>
      </c>
      <c r="X1518" s="234" t="s">
        <v>272</v>
      </c>
      <c r="Y1518" s="242"/>
      <c r="Z1518" s="242"/>
      <c r="AA1518" s="103"/>
      <c r="AB1518" s="234" t="s">
        <v>9169</v>
      </c>
      <c r="AC1518" s="243">
        <v>44253.448599537034</v>
      </c>
      <c r="AD1518" s="234" t="s">
        <v>12763</v>
      </c>
      <c r="AE1518" s="235" t="s">
        <v>16057</v>
      </c>
      <c r="AF1518" s="237"/>
      <c r="AG1518" s="234" t="s">
        <v>482</v>
      </c>
      <c r="AH1518" s="241"/>
      <c r="AI1518" t="b">
        <v>1</v>
      </c>
      <c r="AJ1518" t="b">
        <v>0</v>
      </c>
      <c r="AK1518" s="234"/>
      <c r="AL1518" s="103"/>
      <c r="AM1518" t="b">
        <v>0</v>
      </c>
      <c r="AN1518" s="234"/>
      <c r="AO1518" s="103"/>
      <c r="AP1518" s="241"/>
      <c r="AQ1518" s="241"/>
      <c r="AR1518" s="241"/>
      <c r="AS1518" s="241"/>
      <c r="AT1518" s="234"/>
      <c r="AU1518" s="234" t="s">
        <v>7085</v>
      </c>
      <c r="AV1518" t="b">
        <v>0</v>
      </c>
      <c r="AW1518" t="b">
        <v>0</v>
      </c>
      <c r="AX1518" s="241"/>
      <c r="AY1518" s="241"/>
      <c r="AZ1518" s="234"/>
      <c r="BA1518" s="234"/>
      <c r="BB1518" s="234"/>
      <c r="BC1518" t="b">
        <v>0</v>
      </c>
      <c r="BD1518" s="234" t="s">
        <v>7008</v>
      </c>
      <c r="BE1518" s="234" t="s">
        <v>7026</v>
      </c>
      <c r="BF1518" s="234" t="s">
        <v>7027</v>
      </c>
      <c r="BG1518" s="234" t="s">
        <v>7010</v>
      </c>
      <c r="BH1518" s="234" t="s">
        <v>55</v>
      </c>
      <c r="BI1518" s="243">
        <v>44573.419502314813</v>
      </c>
      <c r="BJ1518" s="234" t="s">
        <v>442</v>
      </c>
      <c r="BK1518" s="234" t="s">
        <v>451</v>
      </c>
      <c r="BL1518" s="234" t="s">
        <v>451</v>
      </c>
      <c r="BM1518" s="234" t="s">
        <v>451</v>
      </c>
      <c r="BN1518" s="241"/>
      <c r="BO1518" t="b">
        <v>0</v>
      </c>
      <c r="BP1518" t="b">
        <v>0</v>
      </c>
      <c r="BQ1518" t="b">
        <v>0</v>
      </c>
      <c r="BR1518" s="241"/>
      <c r="BS1518" s="241"/>
      <c r="BT1518" s="234" t="s">
        <v>7012</v>
      </c>
      <c r="BU1518" t="b">
        <v>0</v>
      </c>
      <c r="BV1518" s="103"/>
      <c r="BW1518" s="235" t="s">
        <v>16058</v>
      </c>
      <c r="BX1518" s="234" t="s">
        <v>16057</v>
      </c>
      <c r="BY1518" s="234" t="s">
        <v>56</v>
      </c>
      <c r="BZ1518" s="234" t="s">
        <v>7014</v>
      </c>
    </row>
    <row r="1519" spans="1:78" x14ac:dyDescent="0.25">
      <c r="A1519" s="5">
        <v>676</v>
      </c>
      <c r="B1519" s="234" t="s">
        <v>16059</v>
      </c>
      <c r="C1519" s="234" t="s">
        <v>16060</v>
      </c>
      <c r="D1519" s="234" t="s">
        <v>16061</v>
      </c>
      <c r="E1519" s="234" t="s">
        <v>16062</v>
      </c>
      <c r="F1519" s="234" t="s">
        <v>7156</v>
      </c>
      <c r="G1519" s="234" t="s">
        <v>7244</v>
      </c>
      <c r="H1519" s="234" t="s">
        <v>6994</v>
      </c>
      <c r="I1519" s="242"/>
      <c r="J1519" s="242">
        <v>44102</v>
      </c>
      <c r="K1519" s="234" t="s">
        <v>7430</v>
      </c>
      <c r="L1519" s="242">
        <v>44113</v>
      </c>
      <c r="M1519" s="234" t="s">
        <v>6996</v>
      </c>
      <c r="N1519" s="234" t="s">
        <v>16063</v>
      </c>
      <c r="O1519" s="234" t="s">
        <v>16064</v>
      </c>
      <c r="P1519" s="234" t="s">
        <v>6999</v>
      </c>
      <c r="Q1519" s="234"/>
      <c r="R1519" s="234" t="s">
        <v>451</v>
      </c>
      <c r="S1519" t="b">
        <v>0</v>
      </c>
      <c r="T1519" s="242"/>
      <c r="U1519" s="103">
        <v>50</v>
      </c>
      <c r="V1519" s="234" t="s">
        <v>272</v>
      </c>
      <c r="W1519" s="103">
        <v>50</v>
      </c>
      <c r="X1519" s="234" t="s">
        <v>272</v>
      </c>
      <c r="Y1519" s="242"/>
      <c r="Z1519" s="242"/>
      <c r="AA1519" s="103"/>
      <c r="AB1519" s="234" t="s">
        <v>16065</v>
      </c>
      <c r="AC1519" s="243">
        <v>44253.448576388888</v>
      </c>
      <c r="AD1519" s="234" t="s">
        <v>12763</v>
      </c>
      <c r="AE1519" s="235" t="s">
        <v>16066</v>
      </c>
      <c r="AF1519" s="237"/>
      <c r="AG1519" s="234" t="s">
        <v>482</v>
      </c>
      <c r="AH1519" s="241"/>
      <c r="AI1519" t="b">
        <v>1</v>
      </c>
      <c r="AJ1519" t="b">
        <v>0</v>
      </c>
      <c r="AK1519" s="234"/>
      <c r="AL1519" s="103"/>
      <c r="AM1519" t="b">
        <v>0</v>
      </c>
      <c r="AN1519" s="234"/>
      <c r="AO1519" s="103"/>
      <c r="AP1519" s="241"/>
      <c r="AQ1519" s="241"/>
      <c r="AR1519" s="241"/>
      <c r="AS1519" s="241"/>
      <c r="AT1519" s="234" t="s">
        <v>7005</v>
      </c>
      <c r="AU1519" s="234" t="s">
        <v>7085</v>
      </c>
      <c r="AV1519" t="b">
        <v>0</v>
      </c>
      <c r="AW1519" t="b">
        <v>0</v>
      </c>
      <c r="AX1519" s="241"/>
      <c r="AY1519" s="241"/>
      <c r="AZ1519" s="234"/>
      <c r="BA1519" s="234"/>
      <c r="BB1519" s="234"/>
      <c r="BC1519" t="b">
        <v>0</v>
      </c>
      <c r="BD1519" s="234" t="s">
        <v>7008</v>
      </c>
      <c r="BE1519" s="234" t="s">
        <v>7009</v>
      </c>
      <c r="BF1519" s="234" t="s">
        <v>7027</v>
      </c>
      <c r="BG1519" s="234" t="s">
        <v>7028</v>
      </c>
      <c r="BH1519" s="234" t="s">
        <v>55</v>
      </c>
      <c r="BI1519" s="243">
        <v>44573.419502314813</v>
      </c>
      <c r="BJ1519" s="234" t="s">
        <v>442</v>
      </c>
      <c r="BK1519" s="234" t="s">
        <v>451</v>
      </c>
      <c r="BL1519" s="234" t="s">
        <v>451</v>
      </c>
      <c r="BM1519" s="234" t="s">
        <v>451</v>
      </c>
      <c r="BN1519" s="241"/>
      <c r="BO1519" t="b">
        <v>0</v>
      </c>
      <c r="BP1519" t="b">
        <v>0</v>
      </c>
      <c r="BQ1519" t="b">
        <v>0</v>
      </c>
      <c r="BR1519" s="241"/>
      <c r="BS1519" s="241"/>
      <c r="BT1519" s="234" t="s">
        <v>7012</v>
      </c>
      <c r="BU1519" t="b">
        <v>0</v>
      </c>
      <c r="BV1519" s="103"/>
      <c r="BW1519" s="235" t="s">
        <v>16067</v>
      </c>
      <c r="BX1519" s="234" t="s">
        <v>16066</v>
      </c>
      <c r="BY1519" s="234" t="s">
        <v>56</v>
      </c>
      <c r="BZ1519" s="234" t="s">
        <v>7014</v>
      </c>
    </row>
    <row r="1520" spans="1:78" x14ac:dyDescent="0.25">
      <c r="A1520" s="5">
        <v>675</v>
      </c>
      <c r="B1520" s="234" t="s">
        <v>16068</v>
      </c>
      <c r="C1520" s="234" t="s">
        <v>16069</v>
      </c>
      <c r="D1520" s="234" t="s">
        <v>16070</v>
      </c>
      <c r="E1520" s="234" t="s">
        <v>16070</v>
      </c>
      <c r="F1520" s="234" t="s">
        <v>7156</v>
      </c>
      <c r="G1520" s="234" t="s">
        <v>7263</v>
      </c>
      <c r="H1520" s="234" t="s">
        <v>6994</v>
      </c>
      <c r="I1520" s="242"/>
      <c r="J1520" s="242">
        <v>44105</v>
      </c>
      <c r="K1520" s="234" t="s">
        <v>7430</v>
      </c>
      <c r="L1520" s="242">
        <v>44112</v>
      </c>
      <c r="M1520" s="234" t="s">
        <v>7264</v>
      </c>
      <c r="N1520" s="234" t="s">
        <v>8179</v>
      </c>
      <c r="O1520" s="234" t="s">
        <v>16071</v>
      </c>
      <c r="P1520" s="234" t="s">
        <v>6999</v>
      </c>
      <c r="Q1520" s="234"/>
      <c r="R1520" s="234" t="s">
        <v>451</v>
      </c>
      <c r="S1520" t="b">
        <v>0</v>
      </c>
      <c r="T1520" s="242"/>
      <c r="U1520" s="103">
        <v>130</v>
      </c>
      <c r="V1520" s="234" t="s">
        <v>272</v>
      </c>
      <c r="W1520" s="103">
        <v>260</v>
      </c>
      <c r="X1520" s="234" t="s">
        <v>272</v>
      </c>
      <c r="Y1520" s="242"/>
      <c r="Z1520" s="242"/>
      <c r="AA1520" s="103"/>
      <c r="AB1520" s="234" t="s">
        <v>16072</v>
      </c>
      <c r="AC1520" s="243">
        <v>44253.448530092595</v>
      </c>
      <c r="AD1520" s="234" t="s">
        <v>12763</v>
      </c>
      <c r="AE1520" s="235" t="s">
        <v>16073</v>
      </c>
      <c r="AF1520" s="237"/>
      <c r="AG1520" s="234" t="s">
        <v>482</v>
      </c>
      <c r="AH1520" s="241"/>
      <c r="AI1520" t="b">
        <v>1</v>
      </c>
      <c r="AJ1520" t="b">
        <v>0</v>
      </c>
      <c r="AK1520" s="234"/>
      <c r="AL1520" s="103"/>
      <c r="AM1520" t="b">
        <v>0</v>
      </c>
      <c r="AN1520" s="234"/>
      <c r="AO1520" s="103"/>
      <c r="AP1520" s="241"/>
      <c r="AQ1520" s="241"/>
      <c r="AR1520" s="241"/>
      <c r="AS1520" s="241"/>
      <c r="AT1520" s="234"/>
      <c r="AU1520" s="234" t="s">
        <v>7085</v>
      </c>
      <c r="AV1520" t="b">
        <v>0</v>
      </c>
      <c r="AW1520" t="b">
        <v>0</v>
      </c>
      <c r="AX1520" s="241"/>
      <c r="AY1520" s="241"/>
      <c r="AZ1520" s="234"/>
      <c r="BA1520" s="234"/>
      <c r="BB1520" s="234"/>
      <c r="BC1520" t="b">
        <v>0</v>
      </c>
      <c r="BD1520" s="234" t="s">
        <v>7270</v>
      </c>
      <c r="BE1520" s="234" t="s">
        <v>7009</v>
      </c>
      <c r="BF1520" s="234" t="s">
        <v>10002</v>
      </c>
      <c r="BG1520" s="234" t="s">
        <v>7010</v>
      </c>
      <c r="BH1520" s="234" t="s">
        <v>55</v>
      </c>
      <c r="BI1520" s="243">
        <v>44573.419490740744</v>
      </c>
      <c r="BJ1520" s="234" t="s">
        <v>442</v>
      </c>
      <c r="BK1520" s="234" t="s">
        <v>451</v>
      </c>
      <c r="BL1520" s="234" t="s">
        <v>451</v>
      </c>
      <c r="BM1520" s="234" t="s">
        <v>451</v>
      </c>
      <c r="BN1520" s="241"/>
      <c r="BO1520" t="b">
        <v>0</v>
      </c>
      <c r="BP1520" t="b">
        <v>0</v>
      </c>
      <c r="BQ1520" t="b">
        <v>0</v>
      </c>
      <c r="BR1520" s="241"/>
      <c r="BS1520" s="241"/>
      <c r="BT1520" s="234" t="s">
        <v>7012</v>
      </c>
      <c r="BU1520" t="b">
        <v>0</v>
      </c>
      <c r="BV1520" s="103"/>
      <c r="BW1520" s="235" t="s">
        <v>16074</v>
      </c>
      <c r="BX1520" s="234" t="s">
        <v>16073</v>
      </c>
      <c r="BY1520" s="234" t="s">
        <v>56</v>
      </c>
      <c r="BZ1520" s="234" t="s">
        <v>7014</v>
      </c>
    </row>
    <row r="1521" spans="1:78" x14ac:dyDescent="0.25">
      <c r="A1521" s="5">
        <v>674</v>
      </c>
      <c r="B1521" s="234" t="s">
        <v>16075</v>
      </c>
      <c r="C1521" s="234" t="s">
        <v>16076</v>
      </c>
      <c r="D1521" s="234" t="s">
        <v>8136</v>
      </c>
      <c r="E1521" s="234" t="s">
        <v>8137</v>
      </c>
      <c r="F1521" s="234" t="s">
        <v>6993</v>
      </c>
      <c r="G1521" s="234" t="s">
        <v>7302</v>
      </c>
      <c r="H1521" s="234" t="s">
        <v>6994</v>
      </c>
      <c r="I1521" s="242"/>
      <c r="J1521" s="242">
        <v>44104</v>
      </c>
      <c r="K1521" s="234" t="s">
        <v>7430</v>
      </c>
      <c r="L1521" s="242">
        <v>44109</v>
      </c>
      <c r="M1521" s="234" t="s">
        <v>6996</v>
      </c>
      <c r="N1521" s="234" t="s">
        <v>8138</v>
      </c>
      <c r="O1521" s="234" t="s">
        <v>16077</v>
      </c>
      <c r="P1521" s="234" t="s">
        <v>6999</v>
      </c>
      <c r="Q1521" s="234"/>
      <c r="R1521" s="234" t="s">
        <v>451</v>
      </c>
      <c r="S1521" t="b">
        <v>0</v>
      </c>
      <c r="T1521" s="242"/>
      <c r="U1521" s="103">
        <v>50</v>
      </c>
      <c r="V1521" s="234" t="s">
        <v>272</v>
      </c>
      <c r="W1521" s="103">
        <v>50</v>
      </c>
      <c r="X1521" s="234" t="s">
        <v>272</v>
      </c>
      <c r="Y1521" s="242"/>
      <c r="Z1521" s="242"/>
      <c r="AA1521" s="103"/>
      <c r="AB1521" s="234" t="s">
        <v>8141</v>
      </c>
      <c r="AC1521" s="243">
        <v>44253.448518518519</v>
      </c>
      <c r="AD1521" s="234" t="s">
        <v>12763</v>
      </c>
      <c r="AE1521" s="235" t="s">
        <v>16078</v>
      </c>
      <c r="AF1521" s="237"/>
      <c r="AG1521" s="234" t="s">
        <v>436</v>
      </c>
      <c r="AH1521" s="241"/>
      <c r="AI1521" t="b">
        <v>1</v>
      </c>
      <c r="AJ1521" t="b">
        <v>0</v>
      </c>
      <c r="AK1521" s="234"/>
      <c r="AL1521" s="103"/>
      <c r="AM1521" t="b">
        <v>0</v>
      </c>
      <c r="AN1521" s="234"/>
      <c r="AO1521" s="103"/>
      <c r="AP1521" s="241"/>
      <c r="AQ1521" s="241"/>
      <c r="AR1521" s="241"/>
      <c r="AS1521" s="241"/>
      <c r="AT1521" s="234" t="s">
        <v>7005</v>
      </c>
      <c r="AU1521" s="234" t="s">
        <v>7085</v>
      </c>
      <c r="AV1521" t="b">
        <v>0</v>
      </c>
      <c r="AW1521" t="b">
        <v>0</v>
      </c>
      <c r="AX1521" s="241"/>
      <c r="AY1521" s="241"/>
      <c r="AZ1521" s="234"/>
      <c r="BA1521" s="234"/>
      <c r="BB1521" s="234"/>
      <c r="BC1521" t="b">
        <v>0</v>
      </c>
      <c r="BD1521" s="234" t="s">
        <v>7008</v>
      </c>
      <c r="BE1521" s="234" t="s">
        <v>7009</v>
      </c>
      <c r="BF1521" s="234" t="s">
        <v>7027</v>
      </c>
      <c r="BG1521" s="234" t="s">
        <v>7028</v>
      </c>
      <c r="BH1521" s="234" t="s">
        <v>55</v>
      </c>
      <c r="BI1521" s="243">
        <v>44573.419490740744</v>
      </c>
      <c r="BJ1521" s="234" t="s">
        <v>442</v>
      </c>
      <c r="BK1521" s="234" t="s">
        <v>451</v>
      </c>
      <c r="BL1521" s="234" t="s">
        <v>451</v>
      </c>
      <c r="BM1521" s="234" t="s">
        <v>451</v>
      </c>
      <c r="BN1521" s="241"/>
      <c r="BO1521" t="b">
        <v>0</v>
      </c>
      <c r="BP1521" t="b">
        <v>0</v>
      </c>
      <c r="BQ1521" t="b">
        <v>0</v>
      </c>
      <c r="BR1521" s="241"/>
      <c r="BS1521" s="241"/>
      <c r="BT1521" s="234" t="s">
        <v>7012</v>
      </c>
      <c r="BU1521" t="b">
        <v>0</v>
      </c>
      <c r="BV1521" s="103"/>
      <c r="BW1521" s="235" t="s">
        <v>16079</v>
      </c>
      <c r="BX1521" s="234" t="s">
        <v>16078</v>
      </c>
      <c r="BY1521" s="234" t="s">
        <v>56</v>
      </c>
      <c r="BZ1521" s="234" t="s">
        <v>7014</v>
      </c>
    </row>
    <row r="1522" spans="1:78" x14ac:dyDescent="0.25">
      <c r="A1522" s="5">
        <v>673</v>
      </c>
      <c r="B1522" s="234" t="s">
        <v>16080</v>
      </c>
      <c r="C1522" s="234" t="s">
        <v>16081</v>
      </c>
      <c r="D1522" s="234" t="s">
        <v>8136</v>
      </c>
      <c r="E1522" s="234" t="s">
        <v>8137</v>
      </c>
      <c r="F1522" s="234" t="s">
        <v>6993</v>
      </c>
      <c r="G1522" s="234" t="s">
        <v>7302</v>
      </c>
      <c r="H1522" s="234" t="s">
        <v>6994</v>
      </c>
      <c r="I1522" s="242"/>
      <c r="J1522" s="242">
        <v>44104</v>
      </c>
      <c r="K1522" s="234" t="s">
        <v>7430</v>
      </c>
      <c r="L1522" s="242">
        <v>44109</v>
      </c>
      <c r="M1522" s="234" t="s">
        <v>6996</v>
      </c>
      <c r="N1522" s="234" t="s">
        <v>8138</v>
      </c>
      <c r="O1522" s="234" t="s">
        <v>16077</v>
      </c>
      <c r="P1522" s="234" t="s">
        <v>6999</v>
      </c>
      <c r="Q1522" s="234"/>
      <c r="R1522" s="234" t="s">
        <v>451</v>
      </c>
      <c r="S1522" t="b">
        <v>0</v>
      </c>
      <c r="T1522" s="242"/>
      <c r="U1522" s="103">
        <v>60</v>
      </c>
      <c r="V1522" s="234" t="s">
        <v>272</v>
      </c>
      <c r="W1522" s="103">
        <v>60</v>
      </c>
      <c r="X1522" s="234" t="s">
        <v>272</v>
      </c>
      <c r="Y1522" s="242"/>
      <c r="Z1522" s="242"/>
      <c r="AA1522" s="103"/>
      <c r="AB1522" s="234" t="s">
        <v>8141</v>
      </c>
      <c r="AC1522" s="243">
        <v>44253.448472222219</v>
      </c>
      <c r="AD1522" s="234" t="s">
        <v>12763</v>
      </c>
      <c r="AE1522" s="235" t="s">
        <v>16082</v>
      </c>
      <c r="AF1522" s="237"/>
      <c r="AG1522" s="234" t="s">
        <v>436</v>
      </c>
      <c r="AH1522" s="241"/>
      <c r="AI1522" t="b">
        <v>1</v>
      </c>
      <c r="AJ1522" t="b">
        <v>0</v>
      </c>
      <c r="AK1522" s="234"/>
      <c r="AL1522" s="103"/>
      <c r="AM1522" t="b">
        <v>0</v>
      </c>
      <c r="AN1522" s="234"/>
      <c r="AO1522" s="103"/>
      <c r="AP1522" s="241"/>
      <c r="AQ1522" s="241"/>
      <c r="AR1522" s="241"/>
      <c r="AS1522" s="241"/>
      <c r="AT1522" s="234" t="s">
        <v>7005</v>
      </c>
      <c r="AU1522" s="234" t="s">
        <v>7085</v>
      </c>
      <c r="AV1522" t="b">
        <v>0</v>
      </c>
      <c r="AW1522" t="b">
        <v>0</v>
      </c>
      <c r="AX1522" s="241"/>
      <c r="AY1522" s="241"/>
      <c r="AZ1522" s="234"/>
      <c r="BA1522" s="234"/>
      <c r="BB1522" s="234"/>
      <c r="BC1522" t="b">
        <v>0</v>
      </c>
      <c r="BD1522" s="234" t="s">
        <v>7008</v>
      </c>
      <c r="BE1522" s="234" t="s">
        <v>7009</v>
      </c>
      <c r="BF1522" s="234" t="s">
        <v>7027</v>
      </c>
      <c r="BG1522" s="234" t="s">
        <v>7028</v>
      </c>
      <c r="BH1522" s="234" t="s">
        <v>55</v>
      </c>
      <c r="BI1522" s="243">
        <v>44573.419490740744</v>
      </c>
      <c r="BJ1522" s="234" t="s">
        <v>442</v>
      </c>
      <c r="BK1522" s="234" t="s">
        <v>451</v>
      </c>
      <c r="BL1522" s="234" t="s">
        <v>451</v>
      </c>
      <c r="BM1522" s="234" t="s">
        <v>451</v>
      </c>
      <c r="BN1522" s="241"/>
      <c r="BO1522" t="b">
        <v>0</v>
      </c>
      <c r="BP1522" t="b">
        <v>0</v>
      </c>
      <c r="BQ1522" t="b">
        <v>0</v>
      </c>
      <c r="BR1522" s="241"/>
      <c r="BS1522" s="241"/>
      <c r="BT1522" s="234" t="s">
        <v>7012</v>
      </c>
      <c r="BU1522" t="b">
        <v>0</v>
      </c>
      <c r="BV1522" s="103"/>
      <c r="BW1522" s="235" t="s">
        <v>16083</v>
      </c>
      <c r="BX1522" s="234" t="s">
        <v>16082</v>
      </c>
      <c r="BY1522" s="234" t="s">
        <v>56</v>
      </c>
      <c r="BZ1522" s="234" t="s">
        <v>7014</v>
      </c>
    </row>
    <row r="1523" spans="1:78" x14ac:dyDescent="0.25">
      <c r="A1523" s="5">
        <v>672</v>
      </c>
      <c r="B1523" s="234" t="s">
        <v>16084</v>
      </c>
      <c r="C1523" s="234" t="s">
        <v>16085</v>
      </c>
      <c r="D1523" s="234" t="s">
        <v>11062</v>
      </c>
      <c r="E1523" s="234" t="s">
        <v>15872</v>
      </c>
      <c r="F1523" s="234" t="s">
        <v>6993</v>
      </c>
      <c r="G1523" s="234" t="s">
        <v>7244</v>
      </c>
      <c r="H1523" s="234" t="s">
        <v>6994</v>
      </c>
      <c r="I1523" s="242"/>
      <c r="J1523" s="242">
        <v>44095</v>
      </c>
      <c r="K1523" s="234" t="s">
        <v>7430</v>
      </c>
      <c r="L1523" s="242">
        <v>44105</v>
      </c>
      <c r="M1523" s="234" t="s">
        <v>6996</v>
      </c>
      <c r="N1523" s="234" t="s">
        <v>11063</v>
      </c>
      <c r="O1523" s="234" t="s">
        <v>16086</v>
      </c>
      <c r="P1523" s="234" t="s">
        <v>6999</v>
      </c>
      <c r="Q1523" s="234"/>
      <c r="R1523" s="234" t="s">
        <v>451</v>
      </c>
      <c r="S1523" t="b">
        <v>0</v>
      </c>
      <c r="T1523" s="242"/>
      <c r="U1523" s="103">
        <v>86</v>
      </c>
      <c r="V1523" s="234" t="s">
        <v>272</v>
      </c>
      <c r="W1523" s="103">
        <v>86</v>
      </c>
      <c r="X1523" s="234" t="s">
        <v>272</v>
      </c>
      <c r="Y1523" s="242"/>
      <c r="Z1523" s="242"/>
      <c r="AA1523" s="103"/>
      <c r="AB1523" s="234" t="s">
        <v>11065</v>
      </c>
      <c r="AC1523" s="243">
        <v>44253.448437500003</v>
      </c>
      <c r="AD1523" s="234" t="s">
        <v>12763</v>
      </c>
      <c r="AE1523" s="235" t="s">
        <v>16087</v>
      </c>
      <c r="AF1523" s="237"/>
      <c r="AG1523" s="234" t="s">
        <v>482</v>
      </c>
      <c r="AH1523" s="241"/>
      <c r="AI1523" t="b">
        <v>1</v>
      </c>
      <c r="AJ1523" t="b">
        <v>0</v>
      </c>
      <c r="AK1523" s="234"/>
      <c r="AL1523" s="103"/>
      <c r="AM1523" t="b">
        <v>0</v>
      </c>
      <c r="AN1523" s="234"/>
      <c r="AO1523" s="103"/>
      <c r="AP1523" s="241"/>
      <c r="AQ1523" s="241"/>
      <c r="AR1523" s="241"/>
      <c r="AS1523" s="241"/>
      <c r="AT1523" s="234" t="s">
        <v>7005</v>
      </c>
      <c r="AU1523" s="234" t="s">
        <v>7085</v>
      </c>
      <c r="AV1523" t="b">
        <v>0</v>
      </c>
      <c r="AW1523" t="b">
        <v>0</v>
      </c>
      <c r="AX1523" s="241"/>
      <c r="AY1523" s="241"/>
      <c r="AZ1523" s="234"/>
      <c r="BA1523" s="234"/>
      <c r="BB1523" s="234"/>
      <c r="BC1523" t="b">
        <v>0</v>
      </c>
      <c r="BD1523" s="234" t="s">
        <v>7008</v>
      </c>
      <c r="BE1523" s="234" t="s">
        <v>7009</v>
      </c>
      <c r="BF1523" s="234" t="s">
        <v>7027</v>
      </c>
      <c r="BG1523" s="234" t="s">
        <v>8373</v>
      </c>
      <c r="BH1523" s="234" t="s">
        <v>55</v>
      </c>
      <c r="BI1523" s="243">
        <v>44573.419479166667</v>
      </c>
      <c r="BJ1523" s="234" t="s">
        <v>442</v>
      </c>
      <c r="BK1523" s="234" t="s">
        <v>451</v>
      </c>
      <c r="BL1523" s="234" t="s">
        <v>451</v>
      </c>
      <c r="BM1523" s="234" t="s">
        <v>451</v>
      </c>
      <c r="BN1523" s="241"/>
      <c r="BO1523" t="b">
        <v>0</v>
      </c>
      <c r="BP1523" t="b">
        <v>0</v>
      </c>
      <c r="BQ1523" t="b">
        <v>0</v>
      </c>
      <c r="BR1523" s="241"/>
      <c r="BS1523" s="241"/>
      <c r="BT1523" s="234" t="s">
        <v>7012</v>
      </c>
      <c r="BU1523" t="b">
        <v>0</v>
      </c>
      <c r="BV1523" s="103"/>
      <c r="BW1523" s="235" t="s">
        <v>16088</v>
      </c>
      <c r="BX1523" s="234" t="s">
        <v>16087</v>
      </c>
      <c r="BY1523" s="234" t="s">
        <v>56</v>
      </c>
      <c r="BZ1523" s="234" t="s">
        <v>7014</v>
      </c>
    </row>
    <row r="1524" spans="1:78" x14ac:dyDescent="0.25">
      <c r="A1524" s="5">
        <v>671</v>
      </c>
      <c r="B1524" s="234" t="s">
        <v>16089</v>
      </c>
      <c r="C1524" s="234" t="s">
        <v>16090</v>
      </c>
      <c r="D1524" s="234" t="s">
        <v>15527</v>
      </c>
      <c r="E1524" s="234" t="s">
        <v>15528</v>
      </c>
      <c r="F1524" s="234" t="s">
        <v>6993</v>
      </c>
      <c r="G1524" s="234" t="s">
        <v>7302</v>
      </c>
      <c r="H1524" s="234" t="s">
        <v>6994</v>
      </c>
      <c r="I1524" s="242"/>
      <c r="J1524" s="242">
        <v>44104</v>
      </c>
      <c r="K1524" s="234" t="s">
        <v>7430</v>
      </c>
      <c r="L1524" s="242">
        <v>44106</v>
      </c>
      <c r="M1524" s="234" t="s">
        <v>9952</v>
      </c>
      <c r="N1524" s="234" t="s">
        <v>11971</v>
      </c>
      <c r="O1524" s="234" t="s">
        <v>15529</v>
      </c>
      <c r="P1524" s="234" t="s">
        <v>6999</v>
      </c>
      <c r="Q1524" s="234"/>
      <c r="R1524" s="234" t="s">
        <v>451</v>
      </c>
      <c r="S1524" t="b">
        <v>0</v>
      </c>
      <c r="T1524" s="242"/>
      <c r="U1524" s="103">
        <v>1</v>
      </c>
      <c r="V1524" s="234" t="s">
        <v>272</v>
      </c>
      <c r="W1524" s="103">
        <v>1</v>
      </c>
      <c r="X1524" s="234" t="s">
        <v>272</v>
      </c>
      <c r="Y1524" s="242"/>
      <c r="Z1524" s="242"/>
      <c r="AA1524" s="103"/>
      <c r="AB1524" s="234" t="s">
        <v>15530</v>
      </c>
      <c r="AC1524" s="243">
        <v>44253.44840277778</v>
      </c>
      <c r="AD1524" s="234" t="s">
        <v>12763</v>
      </c>
      <c r="AE1524" s="235" t="s">
        <v>16091</v>
      </c>
      <c r="AF1524" s="237"/>
      <c r="AG1524" s="234" t="s">
        <v>482</v>
      </c>
      <c r="AH1524" s="241"/>
      <c r="AI1524" t="b">
        <v>1</v>
      </c>
      <c r="AJ1524" t="b">
        <v>0</v>
      </c>
      <c r="AK1524" s="234"/>
      <c r="AL1524" s="103"/>
      <c r="AM1524" t="b">
        <v>0</v>
      </c>
      <c r="AN1524" s="234"/>
      <c r="AO1524" s="103"/>
      <c r="AP1524" s="241"/>
      <c r="AQ1524" s="241"/>
      <c r="AR1524" s="241"/>
      <c r="AS1524" s="241"/>
      <c r="AT1524" s="234" t="s">
        <v>7166</v>
      </c>
      <c r="AU1524" s="234" t="s">
        <v>7085</v>
      </c>
      <c r="AV1524" t="b">
        <v>0</v>
      </c>
      <c r="AW1524" t="b">
        <v>0</v>
      </c>
      <c r="AX1524" s="241"/>
      <c r="AY1524" s="241"/>
      <c r="AZ1524" s="234"/>
      <c r="BA1524" s="234"/>
      <c r="BB1524" s="234"/>
      <c r="BC1524" t="b">
        <v>0</v>
      </c>
      <c r="BD1524" s="234" t="s">
        <v>9959</v>
      </c>
      <c r="BE1524" s="234" t="s">
        <v>7009</v>
      </c>
      <c r="BF1524" s="234" t="s">
        <v>7027</v>
      </c>
      <c r="BG1524" s="234" t="s">
        <v>7010</v>
      </c>
      <c r="BH1524" s="234" t="s">
        <v>55</v>
      </c>
      <c r="BI1524" s="243">
        <v>44573.429236111115</v>
      </c>
      <c r="BJ1524" s="234" t="s">
        <v>442</v>
      </c>
      <c r="BK1524" s="234" t="s">
        <v>451</v>
      </c>
      <c r="BL1524" s="234" t="s">
        <v>451</v>
      </c>
      <c r="BM1524" s="234" t="s">
        <v>451</v>
      </c>
      <c r="BN1524" s="241"/>
      <c r="BO1524" t="b">
        <v>0</v>
      </c>
      <c r="BP1524" t="b">
        <v>0</v>
      </c>
      <c r="BQ1524" t="b">
        <v>0</v>
      </c>
      <c r="BR1524" s="241"/>
      <c r="BS1524" s="241"/>
      <c r="BT1524" s="234" t="s">
        <v>7047</v>
      </c>
      <c r="BU1524" t="b">
        <v>0</v>
      </c>
      <c r="BV1524" s="103"/>
      <c r="BW1524" s="235" t="s">
        <v>16092</v>
      </c>
      <c r="BX1524" s="234" t="s">
        <v>16093</v>
      </c>
      <c r="BY1524" s="234" t="s">
        <v>56</v>
      </c>
      <c r="BZ1524" s="234" t="s">
        <v>7014</v>
      </c>
    </row>
    <row r="1525" spans="1:78" x14ac:dyDescent="0.25">
      <c r="A1525" s="5">
        <v>670</v>
      </c>
      <c r="B1525" s="234" t="s">
        <v>16094</v>
      </c>
      <c r="C1525" s="234" t="s">
        <v>16095</v>
      </c>
      <c r="D1525" s="234" t="s">
        <v>7593</v>
      </c>
      <c r="E1525" s="234" t="s">
        <v>16096</v>
      </c>
      <c r="F1525" s="234" t="s">
        <v>6993</v>
      </c>
      <c r="G1525" s="234" t="s">
        <v>7244</v>
      </c>
      <c r="H1525" s="234" t="s">
        <v>6994</v>
      </c>
      <c r="I1525" s="242"/>
      <c r="J1525" s="242">
        <v>44102</v>
      </c>
      <c r="K1525" s="234" t="s">
        <v>7430</v>
      </c>
      <c r="L1525" s="242">
        <v>44134</v>
      </c>
      <c r="M1525" s="234" t="s">
        <v>6996</v>
      </c>
      <c r="N1525" s="234" t="s">
        <v>7596</v>
      </c>
      <c r="O1525" s="234" t="s">
        <v>7597</v>
      </c>
      <c r="P1525" s="234" t="s">
        <v>6999</v>
      </c>
      <c r="Q1525" s="234"/>
      <c r="R1525" s="234" t="s">
        <v>451</v>
      </c>
      <c r="S1525" t="b">
        <v>0</v>
      </c>
      <c r="T1525" s="242"/>
      <c r="U1525" s="103">
        <v>18</v>
      </c>
      <c r="V1525" s="234" t="s">
        <v>272</v>
      </c>
      <c r="W1525" s="103">
        <v>18</v>
      </c>
      <c r="X1525" s="234" t="s">
        <v>272</v>
      </c>
      <c r="Y1525" s="242"/>
      <c r="Z1525" s="242"/>
      <c r="AA1525" s="103"/>
      <c r="AB1525" s="234" t="s">
        <v>7598</v>
      </c>
      <c r="AC1525" s="243">
        <v>44253.448391203703</v>
      </c>
      <c r="AD1525" s="234" t="s">
        <v>12763</v>
      </c>
      <c r="AE1525" s="235" t="s">
        <v>16097</v>
      </c>
      <c r="AF1525" s="237"/>
      <c r="AG1525" s="234" t="s">
        <v>436</v>
      </c>
      <c r="AH1525" s="241"/>
      <c r="AI1525" t="b">
        <v>1</v>
      </c>
      <c r="AJ1525" t="b">
        <v>0</v>
      </c>
      <c r="AK1525" s="234"/>
      <c r="AL1525" s="103"/>
      <c r="AM1525" t="b">
        <v>0</v>
      </c>
      <c r="AN1525" s="234"/>
      <c r="AO1525" s="103"/>
      <c r="AP1525" s="241"/>
      <c r="AQ1525" s="241"/>
      <c r="AR1525" s="241"/>
      <c r="AS1525" s="241"/>
      <c r="AT1525" s="234" t="s">
        <v>7005</v>
      </c>
      <c r="AU1525" s="234" t="s">
        <v>7085</v>
      </c>
      <c r="AV1525" t="b">
        <v>0</v>
      </c>
      <c r="AW1525" t="b">
        <v>0</v>
      </c>
      <c r="AX1525" s="241"/>
      <c r="AY1525" s="241"/>
      <c r="AZ1525" s="234"/>
      <c r="BA1525" s="234"/>
      <c r="BB1525" s="234"/>
      <c r="BC1525" t="b">
        <v>0</v>
      </c>
      <c r="BD1525" s="234" t="s">
        <v>7008</v>
      </c>
      <c r="BE1525" s="234" t="s">
        <v>7009</v>
      </c>
      <c r="BF1525" s="234" t="s">
        <v>7027</v>
      </c>
      <c r="BG1525" s="234" t="s">
        <v>7028</v>
      </c>
      <c r="BH1525" s="234" t="s">
        <v>55</v>
      </c>
      <c r="BI1525" s="243">
        <v>44573.419479166667</v>
      </c>
      <c r="BJ1525" s="234" t="s">
        <v>442</v>
      </c>
      <c r="BK1525" s="234" t="s">
        <v>451</v>
      </c>
      <c r="BL1525" s="234" t="s">
        <v>451</v>
      </c>
      <c r="BM1525" s="234" t="s">
        <v>451</v>
      </c>
      <c r="BN1525" s="241"/>
      <c r="BO1525" t="b">
        <v>0</v>
      </c>
      <c r="BP1525" t="b">
        <v>0</v>
      </c>
      <c r="BQ1525" t="b">
        <v>0</v>
      </c>
      <c r="BR1525" s="241"/>
      <c r="BS1525" s="241"/>
      <c r="BT1525" s="234" t="s">
        <v>7012</v>
      </c>
      <c r="BU1525" t="b">
        <v>0</v>
      </c>
      <c r="BV1525" s="103"/>
      <c r="BW1525" s="235" t="s">
        <v>16098</v>
      </c>
      <c r="BX1525" s="234" t="s">
        <v>16097</v>
      </c>
      <c r="BY1525" s="234" t="s">
        <v>56</v>
      </c>
      <c r="BZ1525" s="234" t="s">
        <v>7014</v>
      </c>
    </row>
    <row r="1526" spans="1:78" x14ac:dyDescent="0.25">
      <c r="A1526" s="5">
        <v>669</v>
      </c>
      <c r="B1526" s="234" t="s">
        <v>16099</v>
      </c>
      <c r="C1526" s="234" t="s">
        <v>16100</v>
      </c>
      <c r="D1526" s="234" t="s">
        <v>7243</v>
      </c>
      <c r="E1526" s="234" t="s">
        <v>11831</v>
      </c>
      <c r="F1526" s="234" t="s">
        <v>6993</v>
      </c>
      <c r="G1526" s="234" t="s">
        <v>7244</v>
      </c>
      <c r="H1526" s="234" t="s">
        <v>6994</v>
      </c>
      <c r="I1526" s="242"/>
      <c r="J1526" s="242">
        <v>44102</v>
      </c>
      <c r="K1526" s="234" t="s">
        <v>7430</v>
      </c>
      <c r="L1526" s="242">
        <v>44157</v>
      </c>
      <c r="M1526" s="234" t="s">
        <v>7228</v>
      </c>
      <c r="N1526" s="234" t="s">
        <v>7245</v>
      </c>
      <c r="O1526" s="234" t="s">
        <v>7246</v>
      </c>
      <c r="P1526" s="234" t="s">
        <v>6999</v>
      </c>
      <c r="Q1526" s="234"/>
      <c r="R1526" s="234" t="s">
        <v>451</v>
      </c>
      <c r="S1526" t="b">
        <v>0</v>
      </c>
      <c r="T1526" s="242"/>
      <c r="U1526" s="103">
        <v>11</v>
      </c>
      <c r="V1526" s="234" t="s">
        <v>272</v>
      </c>
      <c r="W1526" s="103">
        <v>11</v>
      </c>
      <c r="X1526" s="234" t="s">
        <v>272</v>
      </c>
      <c r="Y1526" s="242"/>
      <c r="Z1526" s="242"/>
      <c r="AA1526" s="103"/>
      <c r="AB1526" s="234" t="s">
        <v>7247</v>
      </c>
      <c r="AC1526" s="243">
        <v>44253.448344907411</v>
      </c>
      <c r="AD1526" s="234" t="s">
        <v>12763</v>
      </c>
      <c r="AE1526" s="235" t="s">
        <v>16101</v>
      </c>
      <c r="AF1526" s="237"/>
      <c r="AG1526" s="234" t="s">
        <v>482</v>
      </c>
      <c r="AH1526" s="241"/>
      <c r="AI1526" t="b">
        <v>1</v>
      </c>
      <c r="AJ1526" t="b">
        <v>0</v>
      </c>
      <c r="AK1526" s="234"/>
      <c r="AL1526" s="103"/>
      <c r="AM1526" t="b">
        <v>0</v>
      </c>
      <c r="AN1526" s="234"/>
      <c r="AO1526" s="103"/>
      <c r="AP1526" s="241"/>
      <c r="AQ1526" s="241"/>
      <c r="AR1526" s="241"/>
      <c r="AS1526" s="241"/>
      <c r="AT1526" s="234" t="s">
        <v>7005</v>
      </c>
      <c r="AU1526" s="234" t="s">
        <v>7085</v>
      </c>
      <c r="AV1526" t="b">
        <v>0</v>
      </c>
      <c r="AW1526" t="b">
        <v>0</v>
      </c>
      <c r="AX1526" s="241"/>
      <c r="AY1526" s="241"/>
      <c r="AZ1526" s="234"/>
      <c r="BA1526" s="234"/>
      <c r="BB1526" s="234"/>
      <c r="BC1526" t="b">
        <v>0</v>
      </c>
      <c r="BD1526" s="234" t="s">
        <v>7234</v>
      </c>
      <c r="BE1526" s="234" t="s">
        <v>7009</v>
      </c>
      <c r="BF1526" s="234" t="s">
        <v>7027</v>
      </c>
      <c r="BG1526" s="234" t="s">
        <v>7010</v>
      </c>
      <c r="BH1526" s="234" t="s">
        <v>55</v>
      </c>
      <c r="BI1526" s="243">
        <v>44573.419479166667</v>
      </c>
      <c r="BJ1526" s="234" t="s">
        <v>442</v>
      </c>
      <c r="BK1526" s="234" t="s">
        <v>451</v>
      </c>
      <c r="BL1526" s="234" t="s">
        <v>451</v>
      </c>
      <c r="BM1526" s="234" t="s">
        <v>451</v>
      </c>
      <c r="BN1526" s="241"/>
      <c r="BO1526" t="b">
        <v>0</v>
      </c>
      <c r="BP1526" t="b">
        <v>0</v>
      </c>
      <c r="BQ1526" t="b">
        <v>0</v>
      </c>
      <c r="BR1526" s="241"/>
      <c r="BS1526" s="241"/>
      <c r="BT1526" s="234" t="s">
        <v>7012</v>
      </c>
      <c r="BU1526" t="b">
        <v>0</v>
      </c>
      <c r="BV1526" s="103"/>
      <c r="BW1526" s="235" t="s">
        <v>16102</v>
      </c>
      <c r="BX1526" s="234" t="s">
        <v>16101</v>
      </c>
      <c r="BY1526" s="234" t="s">
        <v>56</v>
      </c>
      <c r="BZ1526" s="234" t="s">
        <v>7014</v>
      </c>
    </row>
    <row r="1527" spans="1:78" x14ac:dyDescent="0.25">
      <c r="A1527" s="5">
        <v>668</v>
      </c>
      <c r="B1527" s="234" t="s">
        <v>16103</v>
      </c>
      <c r="C1527" s="234" t="s">
        <v>16104</v>
      </c>
      <c r="D1527" s="234" t="s">
        <v>9267</v>
      </c>
      <c r="E1527" s="234" t="s">
        <v>9268</v>
      </c>
      <c r="F1527" s="234" t="s">
        <v>6993</v>
      </c>
      <c r="G1527" s="234" t="s">
        <v>10829</v>
      </c>
      <c r="H1527" s="234" t="s">
        <v>7856</v>
      </c>
      <c r="I1527" s="242"/>
      <c r="J1527" s="242">
        <v>44104</v>
      </c>
      <c r="K1527" s="234" t="s">
        <v>7430</v>
      </c>
      <c r="L1527" s="242">
        <v>44111</v>
      </c>
      <c r="M1527" s="234" t="s">
        <v>6996</v>
      </c>
      <c r="N1527" s="234" t="s">
        <v>9269</v>
      </c>
      <c r="O1527" s="234" t="s">
        <v>9270</v>
      </c>
      <c r="P1527" s="234" t="s">
        <v>6999</v>
      </c>
      <c r="Q1527" s="234"/>
      <c r="R1527" s="234" t="s">
        <v>451</v>
      </c>
      <c r="S1527" t="b">
        <v>0</v>
      </c>
      <c r="T1527" s="242"/>
      <c r="U1527" s="103">
        <v>7.5</v>
      </c>
      <c r="V1527" s="234" t="s">
        <v>272</v>
      </c>
      <c r="W1527" s="103">
        <v>7.5</v>
      </c>
      <c r="X1527" s="234" t="s">
        <v>272</v>
      </c>
      <c r="Y1527" s="242"/>
      <c r="Z1527" s="242"/>
      <c r="AA1527" s="103"/>
      <c r="AB1527" s="234" t="s">
        <v>9272</v>
      </c>
      <c r="AC1527" s="243">
        <v>44253.448310185187</v>
      </c>
      <c r="AD1527" s="234" t="s">
        <v>12763</v>
      </c>
      <c r="AE1527" s="235" t="s">
        <v>16105</v>
      </c>
      <c r="AF1527" s="237"/>
      <c r="AG1527" s="234" t="s">
        <v>482</v>
      </c>
      <c r="AH1527" s="241"/>
      <c r="AI1527" t="b">
        <v>1</v>
      </c>
      <c r="AJ1527" t="b">
        <v>0</v>
      </c>
      <c r="AK1527" s="234"/>
      <c r="AL1527" s="103"/>
      <c r="AM1527" t="b">
        <v>0</v>
      </c>
      <c r="AN1527" s="234"/>
      <c r="AO1527" s="103"/>
      <c r="AP1527" s="241"/>
      <c r="AQ1527" s="241"/>
      <c r="AR1527" s="241"/>
      <c r="AS1527" s="241"/>
      <c r="AT1527" s="234" t="s">
        <v>7005</v>
      </c>
      <c r="AU1527" s="234" t="s">
        <v>7085</v>
      </c>
      <c r="AV1527" t="b">
        <v>0</v>
      </c>
      <c r="AW1527" t="b">
        <v>0</v>
      </c>
      <c r="AX1527" s="241"/>
      <c r="AY1527" s="241"/>
      <c r="AZ1527" s="234"/>
      <c r="BA1527" s="234"/>
      <c r="BB1527" s="234"/>
      <c r="BC1527" t="b">
        <v>0</v>
      </c>
      <c r="BD1527" s="234" t="s">
        <v>7008</v>
      </c>
      <c r="BE1527" s="234" t="s">
        <v>7026</v>
      </c>
      <c r="BF1527" s="234" t="s">
        <v>7027</v>
      </c>
      <c r="BG1527" s="234" t="s">
        <v>7028</v>
      </c>
      <c r="BH1527" s="234" t="s">
        <v>55</v>
      </c>
      <c r="BI1527" s="243">
        <v>44573.41946759259</v>
      </c>
      <c r="BJ1527" s="234" t="s">
        <v>442</v>
      </c>
      <c r="BK1527" s="234" t="s">
        <v>451</v>
      </c>
      <c r="BL1527" s="234" t="s">
        <v>451</v>
      </c>
      <c r="BM1527" s="234" t="s">
        <v>451</v>
      </c>
      <c r="BN1527" s="241"/>
      <c r="BO1527" t="b">
        <v>0</v>
      </c>
      <c r="BP1527" t="b">
        <v>0</v>
      </c>
      <c r="BQ1527" t="b">
        <v>0</v>
      </c>
      <c r="BR1527" s="241"/>
      <c r="BS1527" s="241"/>
      <c r="BT1527" s="234" t="s">
        <v>7012</v>
      </c>
      <c r="BU1527" t="b">
        <v>0</v>
      </c>
      <c r="BV1527" s="103"/>
      <c r="BW1527" s="235" t="s">
        <v>16106</v>
      </c>
      <c r="BX1527" s="234" t="s">
        <v>16105</v>
      </c>
      <c r="BY1527" s="234" t="s">
        <v>56</v>
      </c>
      <c r="BZ1527" s="234" t="s">
        <v>7014</v>
      </c>
    </row>
    <row r="1528" spans="1:78" x14ac:dyDescent="0.25">
      <c r="A1528" s="5">
        <v>667</v>
      </c>
      <c r="B1528" s="234" t="s">
        <v>16107</v>
      </c>
      <c r="C1528" s="234" t="s">
        <v>16108</v>
      </c>
      <c r="D1528" s="234" t="s">
        <v>9359</v>
      </c>
      <c r="E1528" s="234" t="s">
        <v>14355</v>
      </c>
      <c r="F1528" s="234" t="s">
        <v>6993</v>
      </c>
      <c r="G1528" s="234" t="s">
        <v>7302</v>
      </c>
      <c r="H1528" s="234" t="s">
        <v>6994</v>
      </c>
      <c r="I1528" s="242"/>
      <c r="J1528" s="242">
        <v>44103</v>
      </c>
      <c r="K1528" s="234" t="s">
        <v>7430</v>
      </c>
      <c r="L1528" s="242">
        <v>44105</v>
      </c>
      <c r="M1528" s="234" t="s">
        <v>7066</v>
      </c>
      <c r="N1528" s="234" t="s">
        <v>9362</v>
      </c>
      <c r="O1528" s="234" t="s">
        <v>9363</v>
      </c>
      <c r="P1528" s="234" t="s">
        <v>6999</v>
      </c>
      <c r="Q1528" s="234"/>
      <c r="R1528" s="234" t="s">
        <v>451</v>
      </c>
      <c r="S1528" t="b">
        <v>0</v>
      </c>
      <c r="T1528" s="242"/>
      <c r="U1528" s="103">
        <v>1</v>
      </c>
      <c r="V1528" s="234" t="s">
        <v>272</v>
      </c>
      <c r="W1528" s="103">
        <v>1</v>
      </c>
      <c r="X1528" s="234" t="s">
        <v>272</v>
      </c>
      <c r="Y1528" s="242"/>
      <c r="Z1528" s="242"/>
      <c r="AA1528" s="103"/>
      <c r="AB1528" s="234" t="s">
        <v>9365</v>
      </c>
      <c r="AC1528" s="243">
        <v>44253.448275462964</v>
      </c>
      <c r="AD1528" s="234" t="s">
        <v>12763</v>
      </c>
      <c r="AE1528" s="235" t="s">
        <v>16109</v>
      </c>
      <c r="AF1528" s="237"/>
      <c r="AG1528" s="234" t="s">
        <v>482</v>
      </c>
      <c r="AH1528" s="241"/>
      <c r="AI1528" t="b">
        <v>1</v>
      </c>
      <c r="AJ1528" t="b">
        <v>0</v>
      </c>
      <c r="AK1528" s="234"/>
      <c r="AL1528" s="103"/>
      <c r="AM1528" t="b">
        <v>0</v>
      </c>
      <c r="AN1528" s="234"/>
      <c r="AO1528" s="103"/>
      <c r="AP1528" s="241"/>
      <c r="AQ1528" s="241"/>
      <c r="AR1528" s="241"/>
      <c r="AS1528" s="241"/>
      <c r="AT1528" s="234" t="s">
        <v>7005</v>
      </c>
      <c r="AU1528" s="234" t="s">
        <v>7085</v>
      </c>
      <c r="AV1528" t="b">
        <v>0</v>
      </c>
      <c r="AW1528" t="b">
        <v>0</v>
      </c>
      <c r="AX1528" s="241"/>
      <c r="AY1528" s="241"/>
      <c r="AZ1528" s="234"/>
      <c r="BA1528" s="234"/>
      <c r="BB1528" s="234"/>
      <c r="BC1528" t="b">
        <v>0</v>
      </c>
      <c r="BD1528" s="234" t="s">
        <v>7076</v>
      </c>
      <c r="BE1528" s="234" t="s">
        <v>7009</v>
      </c>
      <c r="BF1528" s="234" t="s">
        <v>7027</v>
      </c>
      <c r="BG1528" s="234" t="s">
        <v>8373</v>
      </c>
      <c r="BH1528" s="234" t="s">
        <v>55</v>
      </c>
      <c r="BI1528" s="243">
        <v>44573.429282407407</v>
      </c>
      <c r="BJ1528" s="234" t="s">
        <v>442</v>
      </c>
      <c r="BK1528" s="234" t="s">
        <v>451</v>
      </c>
      <c r="BL1528" s="234" t="s">
        <v>451</v>
      </c>
      <c r="BM1528" s="234" t="s">
        <v>451</v>
      </c>
      <c r="BN1528" s="241"/>
      <c r="BO1528" t="b">
        <v>0</v>
      </c>
      <c r="BP1528" t="b">
        <v>0</v>
      </c>
      <c r="BQ1528" t="b">
        <v>0</v>
      </c>
      <c r="BR1528" s="241"/>
      <c r="BS1528" s="241"/>
      <c r="BT1528" s="234" t="s">
        <v>7012</v>
      </c>
      <c r="BU1528" t="b">
        <v>0</v>
      </c>
      <c r="BV1528" s="103"/>
      <c r="BW1528" s="235" t="s">
        <v>16110</v>
      </c>
      <c r="BX1528" s="234" t="s">
        <v>16111</v>
      </c>
      <c r="BY1528" s="234" t="s">
        <v>56</v>
      </c>
      <c r="BZ1528" s="234" t="s">
        <v>7014</v>
      </c>
    </row>
    <row r="1529" spans="1:78" x14ac:dyDescent="0.25">
      <c r="A1529" s="5">
        <v>666</v>
      </c>
      <c r="B1529" s="234" t="s">
        <v>16112</v>
      </c>
      <c r="C1529" s="234" t="s">
        <v>16113</v>
      </c>
      <c r="D1529" s="234" t="s">
        <v>7848</v>
      </c>
      <c r="E1529" s="234" t="s">
        <v>11802</v>
      </c>
      <c r="F1529" s="234" t="s">
        <v>6993</v>
      </c>
      <c r="G1529" s="234" t="s">
        <v>10829</v>
      </c>
      <c r="H1529" s="234" t="s">
        <v>7856</v>
      </c>
      <c r="I1529" s="242"/>
      <c r="J1529" s="242">
        <v>44104</v>
      </c>
      <c r="K1529" s="234" t="s">
        <v>7430</v>
      </c>
      <c r="L1529" s="242">
        <v>44111</v>
      </c>
      <c r="M1529" s="234" t="s">
        <v>6996</v>
      </c>
      <c r="N1529" s="234" t="s">
        <v>7204</v>
      </c>
      <c r="O1529" s="234" t="s">
        <v>11804</v>
      </c>
      <c r="P1529" s="234" t="s">
        <v>6999</v>
      </c>
      <c r="Q1529" s="234"/>
      <c r="R1529" s="234" t="s">
        <v>451</v>
      </c>
      <c r="S1529" t="b">
        <v>0</v>
      </c>
      <c r="T1529" s="242"/>
      <c r="U1529" s="103">
        <v>20</v>
      </c>
      <c r="V1529" s="234" t="s">
        <v>272</v>
      </c>
      <c r="W1529" s="103">
        <v>20</v>
      </c>
      <c r="X1529" s="234" t="s">
        <v>272</v>
      </c>
      <c r="Y1529" s="242"/>
      <c r="Z1529" s="242"/>
      <c r="AA1529" s="103"/>
      <c r="AB1529" s="234" t="s">
        <v>11805</v>
      </c>
      <c r="AC1529" s="243">
        <v>44253.448229166665</v>
      </c>
      <c r="AD1529" s="234" t="s">
        <v>12763</v>
      </c>
      <c r="AE1529" s="235" t="s">
        <v>16114</v>
      </c>
      <c r="AF1529" s="237"/>
      <c r="AG1529" s="234" t="s">
        <v>436</v>
      </c>
      <c r="AH1529" s="241"/>
      <c r="AI1529" t="b">
        <v>1</v>
      </c>
      <c r="AJ1529" t="b">
        <v>0</v>
      </c>
      <c r="AK1529" s="234"/>
      <c r="AL1529" s="103"/>
      <c r="AM1529" t="b">
        <v>0</v>
      </c>
      <c r="AN1529" s="234"/>
      <c r="AO1529" s="103"/>
      <c r="AP1529" s="241"/>
      <c r="AQ1529" s="241"/>
      <c r="AR1529" s="241"/>
      <c r="AS1529" s="241"/>
      <c r="AT1529" s="234" t="s">
        <v>7430</v>
      </c>
      <c r="AU1529" s="234" t="s">
        <v>7085</v>
      </c>
      <c r="AV1529" t="b">
        <v>0</v>
      </c>
      <c r="AW1529" t="b">
        <v>0</v>
      </c>
      <c r="AX1529" s="241"/>
      <c r="AY1529" s="241"/>
      <c r="AZ1529" s="234"/>
      <c r="BA1529" s="234"/>
      <c r="BB1529" s="234"/>
      <c r="BC1529" t="b">
        <v>0</v>
      </c>
      <c r="BD1529" s="234" t="s">
        <v>7008</v>
      </c>
      <c r="BE1529" s="234" t="s">
        <v>7026</v>
      </c>
      <c r="BF1529" s="234" t="s">
        <v>7027</v>
      </c>
      <c r="BG1529" s="234" t="s">
        <v>7028</v>
      </c>
      <c r="BH1529" s="234" t="s">
        <v>55</v>
      </c>
      <c r="BI1529" s="243">
        <v>44573.41946759259</v>
      </c>
      <c r="BJ1529" s="234" t="s">
        <v>442</v>
      </c>
      <c r="BK1529" s="234" t="s">
        <v>451</v>
      </c>
      <c r="BL1529" s="234" t="s">
        <v>451</v>
      </c>
      <c r="BM1529" s="234" t="s">
        <v>451</v>
      </c>
      <c r="BN1529" s="241"/>
      <c r="BO1529" t="b">
        <v>0</v>
      </c>
      <c r="BP1529" t="b">
        <v>0</v>
      </c>
      <c r="BQ1529" t="b">
        <v>0</v>
      </c>
      <c r="BR1529" s="241"/>
      <c r="BS1529" s="241"/>
      <c r="BT1529" s="234" t="s">
        <v>7012</v>
      </c>
      <c r="BU1529" t="b">
        <v>0</v>
      </c>
      <c r="BV1529" s="103"/>
      <c r="BW1529" s="235" t="s">
        <v>16115</v>
      </c>
      <c r="BX1529" s="234" t="s">
        <v>16114</v>
      </c>
      <c r="BY1529" s="234" t="s">
        <v>56</v>
      </c>
      <c r="BZ1529" s="234" t="s">
        <v>7014</v>
      </c>
    </row>
    <row r="1530" spans="1:78" x14ac:dyDescent="0.25">
      <c r="A1530" s="5">
        <v>665</v>
      </c>
      <c r="B1530" s="234" t="s">
        <v>16116</v>
      </c>
      <c r="C1530" s="234" t="s">
        <v>16117</v>
      </c>
      <c r="D1530" s="234" t="s">
        <v>15527</v>
      </c>
      <c r="E1530" s="234" t="s">
        <v>15528</v>
      </c>
      <c r="F1530" s="234" t="s">
        <v>6993</v>
      </c>
      <c r="G1530" s="234" t="s">
        <v>7302</v>
      </c>
      <c r="H1530" s="234" t="s">
        <v>6994</v>
      </c>
      <c r="I1530" s="242"/>
      <c r="J1530" s="242">
        <v>44099</v>
      </c>
      <c r="K1530" s="234" t="s">
        <v>7430</v>
      </c>
      <c r="L1530" s="242">
        <v>44103</v>
      </c>
      <c r="M1530" s="234" t="s">
        <v>9952</v>
      </c>
      <c r="N1530" s="234" t="s">
        <v>11971</v>
      </c>
      <c r="O1530" s="234" t="s">
        <v>15529</v>
      </c>
      <c r="P1530" s="234" t="s">
        <v>6999</v>
      </c>
      <c r="Q1530" s="234"/>
      <c r="R1530" s="234" t="s">
        <v>451</v>
      </c>
      <c r="S1530" t="b">
        <v>0</v>
      </c>
      <c r="T1530" s="242"/>
      <c r="U1530" s="103">
        <v>1</v>
      </c>
      <c r="V1530" s="234" t="s">
        <v>272</v>
      </c>
      <c r="W1530" s="103">
        <v>1</v>
      </c>
      <c r="X1530" s="234" t="s">
        <v>272</v>
      </c>
      <c r="Y1530" s="242"/>
      <c r="Z1530" s="242"/>
      <c r="AA1530" s="103"/>
      <c r="AB1530" s="234" t="s">
        <v>15530</v>
      </c>
      <c r="AC1530" s="243">
        <v>44253.448217592595</v>
      </c>
      <c r="AD1530" s="234" t="s">
        <v>12763</v>
      </c>
      <c r="AE1530" s="235" t="s">
        <v>16118</v>
      </c>
      <c r="AF1530" s="237"/>
      <c r="AG1530" s="234" t="s">
        <v>482</v>
      </c>
      <c r="AH1530" s="241"/>
      <c r="AI1530" t="b">
        <v>1</v>
      </c>
      <c r="AJ1530" t="b">
        <v>0</v>
      </c>
      <c r="AK1530" s="234"/>
      <c r="AL1530" s="103"/>
      <c r="AM1530" t="b">
        <v>0</v>
      </c>
      <c r="AN1530" s="234"/>
      <c r="AO1530" s="103"/>
      <c r="AP1530" s="241"/>
      <c r="AQ1530" s="241"/>
      <c r="AR1530" s="241"/>
      <c r="AS1530" s="241"/>
      <c r="AT1530" s="234" t="s">
        <v>7166</v>
      </c>
      <c r="AU1530" s="234" t="s">
        <v>7085</v>
      </c>
      <c r="AV1530" t="b">
        <v>0</v>
      </c>
      <c r="AW1530" t="b">
        <v>0</v>
      </c>
      <c r="AX1530" s="241"/>
      <c r="AY1530" s="241"/>
      <c r="AZ1530" s="234"/>
      <c r="BA1530" s="234"/>
      <c r="BB1530" s="234"/>
      <c r="BC1530" t="b">
        <v>0</v>
      </c>
      <c r="BD1530" s="234" t="s">
        <v>9959</v>
      </c>
      <c r="BE1530" s="234" t="s">
        <v>7009</v>
      </c>
      <c r="BF1530" s="234" t="s">
        <v>7027</v>
      </c>
      <c r="BG1530" s="234" t="s">
        <v>8373</v>
      </c>
      <c r="BH1530" s="234" t="s">
        <v>55</v>
      </c>
      <c r="BI1530" s="243">
        <v>44573.429305555554</v>
      </c>
      <c r="BJ1530" s="234" t="s">
        <v>442</v>
      </c>
      <c r="BK1530" s="234" t="s">
        <v>451</v>
      </c>
      <c r="BL1530" s="234" t="s">
        <v>451</v>
      </c>
      <c r="BM1530" s="234" t="s">
        <v>451</v>
      </c>
      <c r="BN1530" s="241"/>
      <c r="BO1530" t="b">
        <v>0</v>
      </c>
      <c r="BP1530" t="b">
        <v>0</v>
      </c>
      <c r="BQ1530" t="b">
        <v>0</v>
      </c>
      <c r="BR1530" s="241"/>
      <c r="BS1530" s="241"/>
      <c r="BT1530" s="234" t="s">
        <v>7012</v>
      </c>
      <c r="BU1530" t="b">
        <v>0</v>
      </c>
      <c r="BV1530" s="103"/>
      <c r="BW1530" s="235" t="s">
        <v>16119</v>
      </c>
      <c r="BX1530" s="234" t="s">
        <v>16120</v>
      </c>
      <c r="BY1530" s="234" t="s">
        <v>56</v>
      </c>
      <c r="BZ1530" s="234" t="s">
        <v>7014</v>
      </c>
    </row>
    <row r="1531" spans="1:78" x14ac:dyDescent="0.25">
      <c r="A1531" s="5">
        <v>664</v>
      </c>
      <c r="B1531" s="234" t="s">
        <v>16121</v>
      </c>
      <c r="C1531" s="234" t="s">
        <v>16122</v>
      </c>
      <c r="D1531" s="234" t="s">
        <v>8127</v>
      </c>
      <c r="E1531" s="234" t="s">
        <v>8671</v>
      </c>
      <c r="F1531" s="234" t="s">
        <v>2991</v>
      </c>
      <c r="G1531" s="234" t="s">
        <v>7034</v>
      </c>
      <c r="H1531" s="234" t="s">
        <v>7034</v>
      </c>
      <c r="I1531" s="242"/>
      <c r="J1531" s="242">
        <v>44103</v>
      </c>
      <c r="K1531" s="234" t="s">
        <v>7430</v>
      </c>
      <c r="L1531" s="242">
        <v>44110</v>
      </c>
      <c r="M1531" s="234" t="s">
        <v>6996</v>
      </c>
      <c r="N1531" s="234" t="s">
        <v>8128</v>
      </c>
      <c r="O1531" s="234" t="s">
        <v>11866</v>
      </c>
      <c r="P1531" s="234" t="s">
        <v>6999</v>
      </c>
      <c r="Q1531" s="234"/>
      <c r="R1531" s="234" t="s">
        <v>451</v>
      </c>
      <c r="S1531" t="b">
        <v>0</v>
      </c>
      <c r="T1531" s="242"/>
      <c r="U1531" s="103">
        <v>3000</v>
      </c>
      <c r="V1531" s="234" t="s">
        <v>272</v>
      </c>
      <c r="W1531" s="103">
        <v>21000</v>
      </c>
      <c r="X1531" s="234" t="s">
        <v>272</v>
      </c>
      <c r="Y1531" s="242"/>
      <c r="Z1531" s="242"/>
      <c r="AA1531" s="103"/>
      <c r="AB1531" s="234" t="s">
        <v>8130</v>
      </c>
      <c r="AC1531" s="243">
        <v>44253.448171296295</v>
      </c>
      <c r="AD1531" s="234" t="s">
        <v>12763</v>
      </c>
      <c r="AE1531" s="235" t="s">
        <v>16123</v>
      </c>
      <c r="AF1531" s="237"/>
      <c r="AG1531" s="234" t="s">
        <v>482</v>
      </c>
      <c r="AH1531" s="241"/>
      <c r="AI1531" t="b">
        <v>1</v>
      </c>
      <c r="AJ1531" t="b">
        <v>0</v>
      </c>
      <c r="AK1531" s="234"/>
      <c r="AL1531" s="103"/>
      <c r="AM1531" t="b">
        <v>0</v>
      </c>
      <c r="AN1531" s="234"/>
      <c r="AO1531" s="103"/>
      <c r="AP1531" s="241"/>
      <c r="AQ1531" s="241"/>
      <c r="AR1531" s="241"/>
      <c r="AS1531" s="241"/>
      <c r="AT1531" s="234" t="s">
        <v>7005</v>
      </c>
      <c r="AU1531" s="234" t="s">
        <v>7085</v>
      </c>
      <c r="AV1531" t="b">
        <v>0</v>
      </c>
      <c r="AW1531" t="b">
        <v>0</v>
      </c>
      <c r="AX1531" s="241"/>
      <c r="AY1531" s="241"/>
      <c r="AZ1531" s="234"/>
      <c r="BA1531" s="234"/>
      <c r="BB1531" s="234"/>
      <c r="BC1531" t="b">
        <v>0</v>
      </c>
      <c r="BD1531" s="234" t="s">
        <v>7008</v>
      </c>
      <c r="BE1531" s="234" t="s">
        <v>7045</v>
      </c>
      <c r="BF1531" s="234" t="s">
        <v>7027</v>
      </c>
      <c r="BG1531" s="234" t="s">
        <v>7028</v>
      </c>
      <c r="BH1531" s="234" t="s">
        <v>55</v>
      </c>
      <c r="BI1531" s="243">
        <v>44573.419456018521</v>
      </c>
      <c r="BJ1531" s="234" t="s">
        <v>442</v>
      </c>
      <c r="BK1531" s="234" t="s">
        <v>451</v>
      </c>
      <c r="BL1531" s="234" t="s">
        <v>451</v>
      </c>
      <c r="BM1531" s="234" t="s">
        <v>451</v>
      </c>
      <c r="BN1531" s="241"/>
      <c r="BO1531" t="b">
        <v>0</v>
      </c>
      <c r="BP1531" t="b">
        <v>0</v>
      </c>
      <c r="BQ1531" t="b">
        <v>0</v>
      </c>
      <c r="BR1531" s="241"/>
      <c r="BS1531" s="241"/>
      <c r="BT1531" s="234" t="s">
        <v>7012</v>
      </c>
      <c r="BU1531" t="b">
        <v>0</v>
      </c>
      <c r="BV1531" s="103"/>
      <c r="BW1531" s="235" t="s">
        <v>16124</v>
      </c>
      <c r="BX1531" s="234" t="s">
        <v>16123</v>
      </c>
      <c r="BY1531" s="234" t="s">
        <v>56</v>
      </c>
      <c r="BZ1531" s="234" t="s">
        <v>7014</v>
      </c>
    </row>
    <row r="1532" spans="1:78" x14ac:dyDescent="0.25">
      <c r="A1532" s="5">
        <v>663</v>
      </c>
      <c r="B1532" s="234" t="s">
        <v>16125</v>
      </c>
      <c r="C1532" s="234" t="s">
        <v>16126</v>
      </c>
      <c r="D1532" s="234" t="s">
        <v>9316</v>
      </c>
      <c r="E1532" s="234" t="s">
        <v>9316</v>
      </c>
      <c r="F1532" s="234" t="s">
        <v>6993</v>
      </c>
      <c r="G1532" s="234" t="s">
        <v>7315</v>
      </c>
      <c r="H1532" s="234" t="s">
        <v>6994</v>
      </c>
      <c r="I1532" s="242"/>
      <c r="J1532" s="242">
        <v>44102</v>
      </c>
      <c r="K1532" s="234" t="s">
        <v>7430</v>
      </c>
      <c r="L1532" s="242">
        <v>44109</v>
      </c>
      <c r="M1532" s="234" t="s">
        <v>6996</v>
      </c>
      <c r="N1532" s="234" t="s">
        <v>9317</v>
      </c>
      <c r="O1532" s="234" t="s">
        <v>9318</v>
      </c>
      <c r="P1532" s="234" t="s">
        <v>6999</v>
      </c>
      <c r="Q1532" s="234"/>
      <c r="R1532" s="234" t="s">
        <v>451</v>
      </c>
      <c r="S1532" t="b">
        <v>0</v>
      </c>
      <c r="T1532" s="242"/>
      <c r="U1532" s="103">
        <v>1</v>
      </c>
      <c r="V1532" s="234" t="s">
        <v>272</v>
      </c>
      <c r="W1532" s="103">
        <v>1</v>
      </c>
      <c r="X1532" s="234" t="s">
        <v>272</v>
      </c>
      <c r="Y1532" s="242"/>
      <c r="Z1532" s="242"/>
      <c r="AA1532" s="103"/>
      <c r="AB1532" s="234" t="s">
        <v>9320</v>
      </c>
      <c r="AC1532" s="243">
        <v>44253.448148148149</v>
      </c>
      <c r="AD1532" s="234" t="s">
        <v>12763</v>
      </c>
      <c r="AE1532" s="235" t="s">
        <v>16127</v>
      </c>
      <c r="AF1532" s="237"/>
      <c r="AG1532" s="234" t="s">
        <v>436</v>
      </c>
      <c r="AH1532" s="241"/>
      <c r="AI1532" t="b">
        <v>1</v>
      </c>
      <c r="AJ1532" t="b">
        <v>0</v>
      </c>
      <c r="AK1532" s="234"/>
      <c r="AL1532" s="103"/>
      <c r="AM1532" t="b">
        <v>0</v>
      </c>
      <c r="AN1532" s="234"/>
      <c r="AO1532" s="103"/>
      <c r="AP1532" s="241"/>
      <c r="AQ1532" s="241"/>
      <c r="AR1532" s="241"/>
      <c r="AS1532" s="241"/>
      <c r="AT1532" s="234" t="s">
        <v>7005</v>
      </c>
      <c r="AU1532" s="234" t="s">
        <v>7085</v>
      </c>
      <c r="AV1532" t="b">
        <v>0</v>
      </c>
      <c r="AW1532" t="b">
        <v>0</v>
      </c>
      <c r="AX1532" s="241"/>
      <c r="AY1532" s="241"/>
      <c r="AZ1532" s="234"/>
      <c r="BA1532" s="234"/>
      <c r="BB1532" s="234"/>
      <c r="BC1532" t="b">
        <v>0</v>
      </c>
      <c r="BD1532" s="234" t="s">
        <v>7008</v>
      </c>
      <c r="BE1532" s="234" t="s">
        <v>7009</v>
      </c>
      <c r="BF1532" s="234" t="s">
        <v>7027</v>
      </c>
      <c r="BG1532" s="234" t="s">
        <v>7028</v>
      </c>
      <c r="BH1532" s="234" t="s">
        <v>55</v>
      </c>
      <c r="BI1532" s="243">
        <v>44573.419456018521</v>
      </c>
      <c r="BJ1532" s="234" t="s">
        <v>442</v>
      </c>
      <c r="BK1532" s="234" t="s">
        <v>451</v>
      </c>
      <c r="BL1532" s="234" t="s">
        <v>451</v>
      </c>
      <c r="BM1532" s="234" t="s">
        <v>451</v>
      </c>
      <c r="BN1532" s="241"/>
      <c r="BO1532" t="b">
        <v>0</v>
      </c>
      <c r="BP1532" t="b">
        <v>0</v>
      </c>
      <c r="BQ1532" t="b">
        <v>0</v>
      </c>
      <c r="BR1532" s="241"/>
      <c r="BS1532" s="241"/>
      <c r="BT1532" s="234" t="s">
        <v>7012</v>
      </c>
      <c r="BU1532" t="b">
        <v>0</v>
      </c>
      <c r="BV1532" s="103"/>
      <c r="BW1532" s="235" t="s">
        <v>16128</v>
      </c>
      <c r="BX1532" s="234" t="s">
        <v>16127</v>
      </c>
      <c r="BY1532" s="234" t="s">
        <v>56</v>
      </c>
      <c r="BZ1532" s="234" t="s">
        <v>7014</v>
      </c>
    </row>
    <row r="1533" spans="1:78" x14ac:dyDescent="0.25">
      <c r="A1533" s="5">
        <v>662</v>
      </c>
      <c r="B1533" s="234" t="s">
        <v>16129</v>
      </c>
      <c r="C1533" s="234" t="s">
        <v>16130</v>
      </c>
      <c r="D1533" s="234"/>
      <c r="E1533" s="234" t="s">
        <v>16131</v>
      </c>
      <c r="F1533" s="234" t="s">
        <v>2991</v>
      </c>
      <c r="G1533" s="234" t="s">
        <v>7825</v>
      </c>
      <c r="H1533" s="234" t="s">
        <v>7825</v>
      </c>
      <c r="I1533" s="242"/>
      <c r="J1533" s="242">
        <v>44102</v>
      </c>
      <c r="K1533" s="234" t="s">
        <v>7430</v>
      </c>
      <c r="L1533" s="242">
        <v>44119</v>
      </c>
      <c r="M1533" s="234" t="s">
        <v>7813</v>
      </c>
      <c r="N1533" s="234" t="s">
        <v>7430</v>
      </c>
      <c r="O1533" s="234" t="s">
        <v>11934</v>
      </c>
      <c r="P1533" s="234" t="s">
        <v>6999</v>
      </c>
      <c r="Q1533" s="234"/>
      <c r="R1533" s="234" t="s">
        <v>451</v>
      </c>
      <c r="S1533" t="b">
        <v>0</v>
      </c>
      <c r="T1533" s="242"/>
      <c r="U1533" s="103">
        <v>100</v>
      </c>
      <c r="V1533" s="234" t="s">
        <v>272</v>
      </c>
      <c r="W1533" s="103">
        <v>500</v>
      </c>
      <c r="X1533" s="234" t="s">
        <v>272</v>
      </c>
      <c r="Y1533" s="242"/>
      <c r="Z1533" s="242"/>
      <c r="AA1533" s="103"/>
      <c r="AB1533" s="234"/>
      <c r="AC1533" s="243">
        <v>44253.448113425926</v>
      </c>
      <c r="AD1533" s="234" t="s">
        <v>12763</v>
      </c>
      <c r="AE1533" s="235" t="s">
        <v>16132</v>
      </c>
      <c r="AF1533" s="237"/>
      <c r="AG1533" s="234" t="s">
        <v>482</v>
      </c>
      <c r="AH1533" s="241"/>
      <c r="AI1533" t="b">
        <v>1</v>
      </c>
      <c r="AJ1533" t="b">
        <v>0</v>
      </c>
      <c r="AK1533" s="234"/>
      <c r="AL1533" s="103"/>
      <c r="AM1533" t="b">
        <v>0</v>
      </c>
      <c r="AN1533" s="234"/>
      <c r="AO1533" s="103"/>
      <c r="AP1533" s="241"/>
      <c r="AQ1533" s="241"/>
      <c r="AR1533" s="241"/>
      <c r="AS1533" s="241"/>
      <c r="AT1533" s="234" t="s">
        <v>7005</v>
      </c>
      <c r="AU1533" s="234" t="s">
        <v>7085</v>
      </c>
      <c r="AV1533" t="b">
        <v>0</v>
      </c>
      <c r="AW1533" t="b">
        <v>0</v>
      </c>
      <c r="AX1533" s="241"/>
      <c r="AY1533" s="241"/>
      <c r="AZ1533" s="234"/>
      <c r="BA1533" s="234"/>
      <c r="BB1533" s="234"/>
      <c r="BC1533" t="b">
        <v>1</v>
      </c>
      <c r="BD1533" s="234" t="s">
        <v>7821</v>
      </c>
      <c r="BE1533" s="234" t="s">
        <v>7171</v>
      </c>
      <c r="BF1533" s="234" t="s">
        <v>6972</v>
      </c>
      <c r="BG1533" s="234" t="s">
        <v>7028</v>
      </c>
      <c r="BH1533" s="234" t="s">
        <v>55</v>
      </c>
      <c r="BI1533" s="243">
        <v>44573.419456018521</v>
      </c>
      <c r="BJ1533" s="234" t="s">
        <v>442</v>
      </c>
      <c r="BK1533" s="234" t="s">
        <v>451</v>
      </c>
      <c r="BL1533" s="234" t="s">
        <v>451</v>
      </c>
      <c r="BM1533" s="234" t="s">
        <v>451</v>
      </c>
      <c r="BN1533" s="241"/>
      <c r="BO1533" t="b">
        <v>0</v>
      </c>
      <c r="BP1533" t="b">
        <v>0</v>
      </c>
      <c r="BQ1533" t="b">
        <v>0</v>
      </c>
      <c r="BR1533" s="241"/>
      <c r="BS1533" s="241"/>
      <c r="BT1533" s="234" t="s">
        <v>7047</v>
      </c>
      <c r="BU1533" t="b">
        <v>0</v>
      </c>
      <c r="BV1533" s="103"/>
      <c r="BW1533" s="235" t="s">
        <v>16133</v>
      </c>
      <c r="BX1533" s="234" t="s">
        <v>16132</v>
      </c>
      <c r="BY1533" s="234" t="s">
        <v>56</v>
      </c>
      <c r="BZ1533" s="234" t="s">
        <v>7014</v>
      </c>
    </row>
    <row r="1534" spans="1:78" x14ac:dyDescent="0.25">
      <c r="A1534" s="5">
        <v>661</v>
      </c>
      <c r="B1534" s="234" t="s">
        <v>16134</v>
      </c>
      <c r="C1534" s="234" t="s">
        <v>16135</v>
      </c>
      <c r="D1534" s="234"/>
      <c r="E1534" s="234" t="s">
        <v>14543</v>
      </c>
      <c r="F1534" s="234" t="s">
        <v>2991</v>
      </c>
      <c r="G1534" s="234" t="s">
        <v>7033</v>
      </c>
      <c r="H1534" s="234" t="s">
        <v>7034</v>
      </c>
      <c r="I1534" s="242"/>
      <c r="J1534" s="242">
        <v>44099</v>
      </c>
      <c r="K1534" s="234" t="s">
        <v>7430</v>
      </c>
      <c r="L1534" s="242">
        <v>44105</v>
      </c>
      <c r="M1534" s="234" t="s">
        <v>6996</v>
      </c>
      <c r="N1534" s="234" t="s">
        <v>16136</v>
      </c>
      <c r="O1534" s="234" t="s">
        <v>10281</v>
      </c>
      <c r="P1534" s="234" t="s">
        <v>6999</v>
      </c>
      <c r="Q1534" s="234"/>
      <c r="R1534" s="234" t="s">
        <v>451</v>
      </c>
      <c r="S1534" t="b">
        <v>0</v>
      </c>
      <c r="T1534" s="242"/>
      <c r="U1534" s="103">
        <v>108</v>
      </c>
      <c r="V1534" s="234" t="s">
        <v>272</v>
      </c>
      <c r="W1534" s="103">
        <v>756</v>
      </c>
      <c r="X1534" s="234" t="s">
        <v>272</v>
      </c>
      <c r="Y1534" s="242"/>
      <c r="Z1534" s="242"/>
      <c r="AA1534" s="103"/>
      <c r="AB1534" s="234"/>
      <c r="AC1534" s="243">
        <v>44253.44809027778</v>
      </c>
      <c r="AD1534" s="234" t="s">
        <v>12763</v>
      </c>
      <c r="AE1534" s="235" t="s">
        <v>16137</v>
      </c>
      <c r="AF1534" s="237"/>
      <c r="AG1534" s="234" t="s">
        <v>436</v>
      </c>
      <c r="AH1534" s="241"/>
      <c r="AI1534" t="b">
        <v>1</v>
      </c>
      <c r="AJ1534" t="b">
        <v>0</v>
      </c>
      <c r="AK1534" s="234"/>
      <c r="AL1534" s="103"/>
      <c r="AM1534" t="b">
        <v>0</v>
      </c>
      <c r="AN1534" s="234"/>
      <c r="AO1534" s="103"/>
      <c r="AP1534" s="241"/>
      <c r="AQ1534" s="241"/>
      <c r="AR1534" s="241"/>
      <c r="AS1534" s="241"/>
      <c r="AT1534" s="234"/>
      <c r="AU1534" s="234" t="s">
        <v>7085</v>
      </c>
      <c r="AV1534" t="b">
        <v>0</v>
      </c>
      <c r="AW1534" t="b">
        <v>0</v>
      </c>
      <c r="AX1534" s="241"/>
      <c r="AY1534" s="241"/>
      <c r="AZ1534" s="234"/>
      <c r="BA1534" s="234"/>
      <c r="BB1534" s="234"/>
      <c r="BC1534" t="b">
        <v>1</v>
      </c>
      <c r="BD1534" s="234" t="s">
        <v>7008</v>
      </c>
      <c r="BE1534" s="234" t="s">
        <v>7045</v>
      </c>
      <c r="BF1534" s="234" t="s">
        <v>7027</v>
      </c>
      <c r="BG1534" s="234" t="s">
        <v>7028</v>
      </c>
      <c r="BH1534" s="234" t="s">
        <v>55</v>
      </c>
      <c r="BI1534" s="243">
        <v>44573.419444444444</v>
      </c>
      <c r="BJ1534" s="234" t="s">
        <v>442</v>
      </c>
      <c r="BK1534" s="234" t="s">
        <v>451</v>
      </c>
      <c r="BL1534" s="234" t="s">
        <v>451</v>
      </c>
      <c r="BM1534" s="234" t="s">
        <v>451</v>
      </c>
      <c r="BN1534" s="241"/>
      <c r="BO1534" t="b">
        <v>0</v>
      </c>
      <c r="BP1534" t="b">
        <v>0</v>
      </c>
      <c r="BQ1534" t="b">
        <v>0</v>
      </c>
      <c r="BR1534" s="241"/>
      <c r="BS1534" s="241"/>
      <c r="BT1534" s="234" t="s">
        <v>7012</v>
      </c>
      <c r="BU1534" t="b">
        <v>0</v>
      </c>
      <c r="BV1534" s="103"/>
      <c r="BW1534" s="235" t="s">
        <v>16138</v>
      </c>
      <c r="BX1534" s="234" t="s">
        <v>16137</v>
      </c>
      <c r="BY1534" s="234" t="s">
        <v>56</v>
      </c>
      <c r="BZ1534" s="234" t="s">
        <v>7014</v>
      </c>
    </row>
    <row r="1535" spans="1:78" x14ac:dyDescent="0.25">
      <c r="A1535" s="5">
        <v>660</v>
      </c>
      <c r="B1535" s="234" t="s">
        <v>16139</v>
      </c>
      <c r="C1535" s="234" t="s">
        <v>16140</v>
      </c>
      <c r="D1535" s="234"/>
      <c r="E1535" s="234" t="s">
        <v>15858</v>
      </c>
      <c r="F1535" s="234" t="s">
        <v>7156</v>
      </c>
      <c r="G1535" s="234" t="s">
        <v>7017</v>
      </c>
      <c r="H1535" s="234" t="s">
        <v>7856</v>
      </c>
      <c r="I1535" s="242"/>
      <c r="J1535" s="242">
        <v>44077</v>
      </c>
      <c r="K1535" s="234" t="s">
        <v>7430</v>
      </c>
      <c r="L1535" s="242">
        <v>44102</v>
      </c>
      <c r="M1535" s="234" t="s">
        <v>7066</v>
      </c>
      <c r="N1535" s="234" t="s">
        <v>7430</v>
      </c>
      <c r="O1535" s="234" t="s">
        <v>16141</v>
      </c>
      <c r="P1535" s="234" t="s">
        <v>6999</v>
      </c>
      <c r="Q1535" s="234"/>
      <c r="R1535" s="234" t="s">
        <v>451</v>
      </c>
      <c r="S1535" t="b">
        <v>0</v>
      </c>
      <c r="T1535" s="242"/>
      <c r="U1535" s="103">
        <v>3</v>
      </c>
      <c r="V1535" s="234" t="s">
        <v>272</v>
      </c>
      <c r="W1535" s="103">
        <v>3</v>
      </c>
      <c r="X1535" s="234" t="s">
        <v>272</v>
      </c>
      <c r="Y1535" s="242"/>
      <c r="Z1535" s="242"/>
      <c r="AA1535" s="103"/>
      <c r="AB1535" s="234"/>
      <c r="AC1535" s="243">
        <v>44253.448067129626</v>
      </c>
      <c r="AD1535" s="234" t="s">
        <v>12763</v>
      </c>
      <c r="AE1535" s="235" t="s">
        <v>16142</v>
      </c>
      <c r="AF1535" s="237"/>
      <c r="AG1535" s="234" t="s">
        <v>482</v>
      </c>
      <c r="AH1535" s="241"/>
      <c r="AI1535" t="b">
        <v>1</v>
      </c>
      <c r="AJ1535" t="b">
        <v>0</v>
      </c>
      <c r="AK1535" s="234"/>
      <c r="AL1535" s="103"/>
      <c r="AM1535" t="b">
        <v>0</v>
      </c>
      <c r="AN1535" s="234"/>
      <c r="AO1535" s="103"/>
      <c r="AP1535" s="241"/>
      <c r="AQ1535" s="241"/>
      <c r="AR1535" s="241"/>
      <c r="AS1535" s="241"/>
      <c r="AT1535" s="234"/>
      <c r="AU1535" s="234" t="s">
        <v>7085</v>
      </c>
      <c r="AV1535" t="b">
        <v>0</v>
      </c>
      <c r="AW1535" t="b">
        <v>0</v>
      </c>
      <c r="AX1535" s="241"/>
      <c r="AY1535" s="241"/>
      <c r="AZ1535" s="234"/>
      <c r="BA1535" s="234"/>
      <c r="BB1535" s="234"/>
      <c r="BC1535" t="b">
        <v>1</v>
      </c>
      <c r="BD1535" s="234" t="s">
        <v>7076</v>
      </c>
      <c r="BE1535" s="234" t="s">
        <v>7026</v>
      </c>
      <c r="BF1535" s="234" t="s">
        <v>7027</v>
      </c>
      <c r="BG1535" s="234" t="s">
        <v>7028</v>
      </c>
      <c r="BH1535" s="234" t="s">
        <v>55</v>
      </c>
      <c r="BI1535" s="243">
        <v>44573.419444444444</v>
      </c>
      <c r="BJ1535" s="234" t="s">
        <v>442</v>
      </c>
      <c r="BK1535" s="234" t="s">
        <v>451</v>
      </c>
      <c r="BL1535" s="234" t="s">
        <v>451</v>
      </c>
      <c r="BM1535" s="234" t="s">
        <v>451</v>
      </c>
      <c r="BN1535" s="241"/>
      <c r="BO1535" t="b">
        <v>0</v>
      </c>
      <c r="BP1535" t="b">
        <v>0</v>
      </c>
      <c r="BQ1535" t="b">
        <v>0</v>
      </c>
      <c r="BR1535" s="241"/>
      <c r="BS1535" s="241"/>
      <c r="BT1535" s="234" t="s">
        <v>7012</v>
      </c>
      <c r="BU1535" t="b">
        <v>0</v>
      </c>
      <c r="BV1535" s="103"/>
      <c r="BW1535" s="235" t="s">
        <v>16143</v>
      </c>
      <c r="BX1535" s="234" t="s">
        <v>16142</v>
      </c>
      <c r="BY1535" s="234" t="s">
        <v>56</v>
      </c>
      <c r="BZ1535" s="234" t="s">
        <v>7014</v>
      </c>
    </row>
    <row r="1536" spans="1:78" x14ac:dyDescent="0.25">
      <c r="A1536" s="5">
        <v>659</v>
      </c>
      <c r="B1536" s="234" t="s">
        <v>16144</v>
      </c>
      <c r="C1536" s="234" t="s">
        <v>16145</v>
      </c>
      <c r="D1536" s="234"/>
      <c r="E1536" s="234" t="s">
        <v>13698</v>
      </c>
      <c r="F1536" s="234" t="s">
        <v>6993</v>
      </c>
      <c r="G1536" s="234" t="s">
        <v>7315</v>
      </c>
      <c r="H1536" s="234" t="s">
        <v>6994</v>
      </c>
      <c r="I1536" s="242"/>
      <c r="J1536" s="242">
        <v>44098</v>
      </c>
      <c r="K1536" s="234" t="s">
        <v>7430</v>
      </c>
      <c r="L1536" s="242">
        <v>44098</v>
      </c>
      <c r="M1536" s="234" t="s">
        <v>6996</v>
      </c>
      <c r="N1536" s="234" t="s">
        <v>14337</v>
      </c>
      <c r="O1536" s="234" t="s">
        <v>7620</v>
      </c>
      <c r="P1536" s="234" t="s">
        <v>6999</v>
      </c>
      <c r="Q1536" s="234"/>
      <c r="R1536" s="234" t="s">
        <v>451</v>
      </c>
      <c r="S1536" t="b">
        <v>0</v>
      </c>
      <c r="T1536" s="242"/>
      <c r="U1536" s="103">
        <v>3</v>
      </c>
      <c r="V1536" s="234" t="s">
        <v>272</v>
      </c>
      <c r="W1536" s="103">
        <v>3</v>
      </c>
      <c r="X1536" s="234" t="s">
        <v>272</v>
      </c>
      <c r="Y1536" s="242"/>
      <c r="Z1536" s="242"/>
      <c r="AA1536" s="103"/>
      <c r="AB1536" s="234"/>
      <c r="AC1536" s="243">
        <v>44253.448055555556</v>
      </c>
      <c r="AD1536" s="234" t="s">
        <v>12763</v>
      </c>
      <c r="AE1536" s="235" t="s">
        <v>16146</v>
      </c>
      <c r="AF1536" s="237"/>
      <c r="AG1536" s="234" t="s">
        <v>482</v>
      </c>
      <c r="AH1536" s="241"/>
      <c r="AI1536" t="b">
        <v>1</v>
      </c>
      <c r="AJ1536" t="b">
        <v>0</v>
      </c>
      <c r="AK1536" s="234"/>
      <c r="AL1536" s="103"/>
      <c r="AM1536" t="b">
        <v>0</v>
      </c>
      <c r="AN1536" s="234"/>
      <c r="AO1536" s="103"/>
      <c r="AP1536" s="241"/>
      <c r="AQ1536" s="241"/>
      <c r="AR1536" s="241"/>
      <c r="AS1536" s="241"/>
      <c r="AT1536" s="234"/>
      <c r="AU1536" s="234" t="s">
        <v>7085</v>
      </c>
      <c r="AV1536" t="b">
        <v>0</v>
      </c>
      <c r="AW1536" t="b">
        <v>0</v>
      </c>
      <c r="AX1536" s="241"/>
      <c r="AY1536" s="241"/>
      <c r="AZ1536" s="234"/>
      <c r="BA1536" s="234"/>
      <c r="BB1536" s="234"/>
      <c r="BC1536" t="b">
        <v>1</v>
      </c>
      <c r="BD1536" s="234" t="s">
        <v>7008</v>
      </c>
      <c r="BE1536" s="234" t="s">
        <v>7009</v>
      </c>
      <c r="BF1536" s="234" t="s">
        <v>7027</v>
      </c>
      <c r="BG1536" s="234" t="s">
        <v>8373</v>
      </c>
      <c r="BH1536" s="234" t="s">
        <v>55</v>
      </c>
      <c r="BI1536" s="243">
        <v>44573.419444444444</v>
      </c>
      <c r="BJ1536" s="234" t="s">
        <v>442</v>
      </c>
      <c r="BK1536" s="234" t="s">
        <v>451</v>
      </c>
      <c r="BL1536" s="234" t="s">
        <v>451</v>
      </c>
      <c r="BM1536" s="234" t="s">
        <v>451</v>
      </c>
      <c r="BN1536" s="241"/>
      <c r="BO1536" t="b">
        <v>0</v>
      </c>
      <c r="BP1536" t="b">
        <v>0</v>
      </c>
      <c r="BQ1536" t="b">
        <v>0</v>
      </c>
      <c r="BR1536" s="241"/>
      <c r="BS1536" s="241"/>
      <c r="BT1536" s="234" t="s">
        <v>7012</v>
      </c>
      <c r="BU1536" t="b">
        <v>0</v>
      </c>
      <c r="BV1536" s="103"/>
      <c r="BW1536" s="235" t="s">
        <v>16147</v>
      </c>
      <c r="BX1536" s="234" t="s">
        <v>16146</v>
      </c>
      <c r="BY1536" s="234" t="s">
        <v>56</v>
      </c>
      <c r="BZ1536" s="234" t="s">
        <v>7014</v>
      </c>
    </row>
    <row r="1537" spans="1:78" x14ac:dyDescent="0.25">
      <c r="A1537" s="5">
        <v>658</v>
      </c>
      <c r="B1537" s="234" t="s">
        <v>16148</v>
      </c>
      <c r="C1537" s="234" t="s">
        <v>16149</v>
      </c>
      <c r="D1537" s="234"/>
      <c r="E1537" s="234" t="s">
        <v>16150</v>
      </c>
      <c r="F1537" s="234" t="s">
        <v>2991</v>
      </c>
      <c r="G1537" s="234" t="s">
        <v>7034</v>
      </c>
      <c r="H1537" s="234" t="s">
        <v>7034</v>
      </c>
      <c r="I1537" s="242"/>
      <c r="J1537" s="242">
        <v>44096</v>
      </c>
      <c r="K1537" s="234" t="s">
        <v>7430</v>
      </c>
      <c r="L1537" s="242">
        <v>44103</v>
      </c>
      <c r="M1537" s="234" t="s">
        <v>9952</v>
      </c>
      <c r="N1537" s="234" t="s">
        <v>7430</v>
      </c>
      <c r="O1537" s="234" t="s">
        <v>15157</v>
      </c>
      <c r="P1537" s="234" t="s">
        <v>6999</v>
      </c>
      <c r="Q1537" s="234"/>
      <c r="R1537" s="234" t="s">
        <v>451</v>
      </c>
      <c r="S1537" t="b">
        <v>0</v>
      </c>
      <c r="T1537" s="242"/>
      <c r="U1537" s="103">
        <v>1500</v>
      </c>
      <c r="V1537" s="234" t="s">
        <v>272</v>
      </c>
      <c r="W1537" s="103">
        <v>9000</v>
      </c>
      <c r="X1537" s="234" t="s">
        <v>272</v>
      </c>
      <c r="Y1537" s="242"/>
      <c r="Z1537" s="242"/>
      <c r="AA1537" s="103"/>
      <c r="AB1537" s="234"/>
      <c r="AC1537" s="243">
        <v>44253.447997685187</v>
      </c>
      <c r="AD1537" s="234" t="s">
        <v>12763</v>
      </c>
      <c r="AE1537" s="235" t="s">
        <v>16151</v>
      </c>
      <c r="AF1537" s="237"/>
      <c r="AG1537" s="234" t="s">
        <v>482</v>
      </c>
      <c r="AH1537" s="241"/>
      <c r="AI1537" t="b">
        <v>1</v>
      </c>
      <c r="AJ1537" t="b">
        <v>0</v>
      </c>
      <c r="AK1537" s="234"/>
      <c r="AL1537" s="103"/>
      <c r="AM1537" t="b">
        <v>0</v>
      </c>
      <c r="AN1537" s="234"/>
      <c r="AO1537" s="103"/>
      <c r="AP1537" s="241"/>
      <c r="AQ1537" s="241"/>
      <c r="AR1537" s="241"/>
      <c r="AS1537" s="241"/>
      <c r="AT1537" s="234" t="s">
        <v>7005</v>
      </c>
      <c r="AU1537" s="234" t="s">
        <v>7085</v>
      </c>
      <c r="AV1537" t="b">
        <v>0</v>
      </c>
      <c r="AW1537" t="b">
        <v>0</v>
      </c>
      <c r="AX1537" s="241"/>
      <c r="AY1537" s="241"/>
      <c r="AZ1537" s="234"/>
      <c r="BA1537" s="234"/>
      <c r="BB1537" s="234"/>
      <c r="BC1537" t="b">
        <v>1</v>
      </c>
      <c r="BD1537" s="234" t="s">
        <v>9959</v>
      </c>
      <c r="BE1537" s="234" t="s">
        <v>7045</v>
      </c>
      <c r="BF1537" s="234" t="s">
        <v>6972</v>
      </c>
      <c r="BG1537" s="234" t="s">
        <v>7028</v>
      </c>
      <c r="BH1537" s="234" t="s">
        <v>55</v>
      </c>
      <c r="BI1537" s="243">
        <v>44573.419444444444</v>
      </c>
      <c r="BJ1537" s="234" t="s">
        <v>442</v>
      </c>
      <c r="BK1537" s="234" t="s">
        <v>451</v>
      </c>
      <c r="BL1537" s="234" t="s">
        <v>451</v>
      </c>
      <c r="BM1537" s="234" t="s">
        <v>451</v>
      </c>
      <c r="BN1537" s="241"/>
      <c r="BO1537" t="b">
        <v>0</v>
      </c>
      <c r="BP1537" t="b">
        <v>0</v>
      </c>
      <c r="BQ1537" t="b">
        <v>0</v>
      </c>
      <c r="BR1537" s="241"/>
      <c r="BS1537" s="241"/>
      <c r="BT1537" s="234" t="s">
        <v>7047</v>
      </c>
      <c r="BU1537" t="b">
        <v>0</v>
      </c>
      <c r="BV1537" s="103"/>
      <c r="BW1537" s="235" t="s">
        <v>16152</v>
      </c>
      <c r="BX1537" s="234" t="s">
        <v>16151</v>
      </c>
      <c r="BY1537" s="234" t="s">
        <v>56</v>
      </c>
      <c r="BZ1537" s="234" t="s">
        <v>7014</v>
      </c>
    </row>
    <row r="1538" spans="1:78" x14ac:dyDescent="0.25">
      <c r="A1538" s="5">
        <v>657</v>
      </c>
      <c r="B1538" s="234" t="s">
        <v>16153</v>
      </c>
      <c r="C1538" s="234" t="s">
        <v>16154</v>
      </c>
      <c r="D1538" s="234" t="s">
        <v>16155</v>
      </c>
      <c r="E1538" s="234" t="s">
        <v>16156</v>
      </c>
      <c r="F1538" s="234" t="s">
        <v>2991</v>
      </c>
      <c r="G1538" s="234" t="s">
        <v>7017</v>
      </c>
      <c r="H1538" s="234" t="s">
        <v>7856</v>
      </c>
      <c r="I1538" s="242"/>
      <c r="J1538" s="242">
        <v>44083</v>
      </c>
      <c r="K1538" s="234" t="s">
        <v>7430</v>
      </c>
      <c r="L1538" s="242">
        <v>44102</v>
      </c>
      <c r="M1538" s="234" t="s">
        <v>7035</v>
      </c>
      <c r="N1538" s="234" t="s">
        <v>16157</v>
      </c>
      <c r="O1538" s="234" t="s">
        <v>15993</v>
      </c>
      <c r="P1538" s="234" t="s">
        <v>6999</v>
      </c>
      <c r="Q1538" s="234"/>
      <c r="R1538" s="234" t="s">
        <v>451</v>
      </c>
      <c r="S1538" t="b">
        <v>0</v>
      </c>
      <c r="T1538" s="242"/>
      <c r="U1538" s="103">
        <v>5</v>
      </c>
      <c r="V1538" s="234" t="s">
        <v>272</v>
      </c>
      <c r="W1538" s="103">
        <v>5</v>
      </c>
      <c r="X1538" s="234" t="s">
        <v>272</v>
      </c>
      <c r="Y1538" s="242"/>
      <c r="Z1538" s="242"/>
      <c r="AA1538" s="103"/>
      <c r="AB1538" s="234" t="s">
        <v>16158</v>
      </c>
      <c r="AC1538" s="243">
        <v>44253.447962962964</v>
      </c>
      <c r="AD1538" s="234" t="s">
        <v>12763</v>
      </c>
      <c r="AE1538" s="235" t="s">
        <v>16159</v>
      </c>
      <c r="AF1538" s="237"/>
      <c r="AG1538" s="234" t="s">
        <v>482</v>
      </c>
      <c r="AH1538" s="241"/>
      <c r="AI1538" t="b">
        <v>1</v>
      </c>
      <c r="AJ1538" t="b">
        <v>0</v>
      </c>
      <c r="AK1538" s="234"/>
      <c r="AL1538" s="103"/>
      <c r="AM1538" t="b">
        <v>0</v>
      </c>
      <c r="AN1538" s="234"/>
      <c r="AO1538" s="103"/>
      <c r="AP1538" s="241"/>
      <c r="AQ1538" s="241"/>
      <c r="AR1538" s="241"/>
      <c r="AS1538" s="241"/>
      <c r="AT1538" s="234" t="s">
        <v>7005</v>
      </c>
      <c r="AU1538" s="234" t="s">
        <v>7085</v>
      </c>
      <c r="AV1538" t="b">
        <v>0</v>
      </c>
      <c r="AW1538" t="b">
        <v>0</v>
      </c>
      <c r="AX1538" s="241"/>
      <c r="AY1538" s="241"/>
      <c r="AZ1538" s="234"/>
      <c r="BA1538" s="234"/>
      <c r="BB1538" s="234"/>
      <c r="BC1538" t="b">
        <v>0</v>
      </c>
      <c r="BD1538" s="234" t="s">
        <v>7044</v>
      </c>
      <c r="BE1538" s="234" t="s">
        <v>7026</v>
      </c>
      <c r="BF1538" s="234" t="s">
        <v>7027</v>
      </c>
      <c r="BG1538" s="234" t="s">
        <v>7028</v>
      </c>
      <c r="BH1538" s="234" t="s">
        <v>55</v>
      </c>
      <c r="BI1538" s="243">
        <v>44573.419432870367</v>
      </c>
      <c r="BJ1538" s="234" t="s">
        <v>442</v>
      </c>
      <c r="BK1538" s="234" t="s">
        <v>451</v>
      </c>
      <c r="BL1538" s="234" t="s">
        <v>451</v>
      </c>
      <c r="BM1538" s="234" t="s">
        <v>451</v>
      </c>
      <c r="BN1538" s="241"/>
      <c r="BO1538" t="b">
        <v>0</v>
      </c>
      <c r="BP1538" t="b">
        <v>0</v>
      </c>
      <c r="BQ1538" t="b">
        <v>0</v>
      </c>
      <c r="BR1538" s="241"/>
      <c r="BS1538" s="241"/>
      <c r="BT1538" s="234" t="s">
        <v>7237</v>
      </c>
      <c r="BU1538" t="b">
        <v>0</v>
      </c>
      <c r="BV1538" s="103"/>
      <c r="BW1538" s="235" t="s">
        <v>16160</v>
      </c>
      <c r="BX1538" s="234" t="s">
        <v>16159</v>
      </c>
      <c r="BY1538" s="234" t="s">
        <v>56</v>
      </c>
      <c r="BZ1538" s="234" t="s">
        <v>7014</v>
      </c>
    </row>
    <row r="1539" spans="1:78" x14ac:dyDescent="0.25">
      <c r="A1539" s="5">
        <v>656</v>
      </c>
      <c r="B1539" s="234" t="s">
        <v>16161</v>
      </c>
      <c r="C1539" s="234" t="s">
        <v>16162</v>
      </c>
      <c r="D1539" s="234" t="s">
        <v>8407</v>
      </c>
      <c r="E1539" s="234" t="s">
        <v>8407</v>
      </c>
      <c r="F1539" s="234" t="s">
        <v>2991</v>
      </c>
      <c r="G1539" s="234" t="s">
        <v>10404</v>
      </c>
      <c r="H1539" s="234" t="s">
        <v>6994</v>
      </c>
      <c r="I1539" s="242"/>
      <c r="J1539" s="242">
        <v>44095</v>
      </c>
      <c r="K1539" s="234" t="s">
        <v>7430</v>
      </c>
      <c r="L1539" s="242">
        <v>44097</v>
      </c>
      <c r="M1539" s="234" t="s">
        <v>6996</v>
      </c>
      <c r="N1539" s="234" t="s">
        <v>8410</v>
      </c>
      <c r="O1539" s="234" t="s">
        <v>8411</v>
      </c>
      <c r="P1539" s="234" t="s">
        <v>6999</v>
      </c>
      <c r="Q1539" s="234"/>
      <c r="R1539" s="234" t="s">
        <v>451</v>
      </c>
      <c r="S1539" t="b">
        <v>0</v>
      </c>
      <c r="T1539" s="242"/>
      <c r="U1539" s="103">
        <v>1</v>
      </c>
      <c r="V1539" s="234" t="s">
        <v>272</v>
      </c>
      <c r="W1539" s="103">
        <v>1</v>
      </c>
      <c r="X1539" s="234" t="s">
        <v>272</v>
      </c>
      <c r="Y1539" s="242"/>
      <c r="Z1539" s="242"/>
      <c r="AA1539" s="103"/>
      <c r="AB1539" s="234" t="s">
        <v>8413</v>
      </c>
      <c r="AC1539" s="243">
        <v>44253.447928240741</v>
      </c>
      <c r="AD1539" s="234" t="s">
        <v>12763</v>
      </c>
      <c r="AE1539" s="235" t="s">
        <v>16163</v>
      </c>
      <c r="AF1539" s="237"/>
      <c r="AG1539" s="234" t="s">
        <v>482</v>
      </c>
      <c r="AH1539" s="241"/>
      <c r="AI1539" t="b">
        <v>1</v>
      </c>
      <c r="AJ1539" t="b">
        <v>0</v>
      </c>
      <c r="AK1539" s="234"/>
      <c r="AL1539" s="103"/>
      <c r="AM1539" t="b">
        <v>0</v>
      </c>
      <c r="AN1539" s="234"/>
      <c r="AO1539" s="103"/>
      <c r="AP1539" s="241"/>
      <c r="AQ1539" s="241"/>
      <c r="AR1539" s="241"/>
      <c r="AS1539" s="241"/>
      <c r="AT1539" s="234"/>
      <c r="AU1539" s="234" t="s">
        <v>7085</v>
      </c>
      <c r="AV1539" t="b">
        <v>0</v>
      </c>
      <c r="AW1539" t="b">
        <v>0</v>
      </c>
      <c r="AX1539" s="241"/>
      <c r="AY1539" s="241"/>
      <c r="AZ1539" s="234"/>
      <c r="BA1539" s="234"/>
      <c r="BB1539" s="234"/>
      <c r="BC1539" t="b">
        <v>0</v>
      </c>
      <c r="BD1539" s="234" t="s">
        <v>7008</v>
      </c>
      <c r="BE1539" s="234" t="s">
        <v>7009</v>
      </c>
      <c r="BF1539" s="234" t="s">
        <v>7027</v>
      </c>
      <c r="BG1539" s="234" t="s">
        <v>8373</v>
      </c>
      <c r="BH1539" s="234" t="s">
        <v>55</v>
      </c>
      <c r="BI1539" s="243">
        <v>44573.429328703707</v>
      </c>
      <c r="BJ1539" s="234" t="s">
        <v>442</v>
      </c>
      <c r="BK1539" s="234" t="s">
        <v>451</v>
      </c>
      <c r="BL1539" s="234" t="s">
        <v>451</v>
      </c>
      <c r="BM1539" s="234" t="s">
        <v>451</v>
      </c>
      <c r="BN1539" s="241"/>
      <c r="BO1539" t="b">
        <v>0</v>
      </c>
      <c r="BP1539" t="b">
        <v>0</v>
      </c>
      <c r="BQ1539" t="b">
        <v>0</v>
      </c>
      <c r="BR1539" s="241"/>
      <c r="BS1539" s="241"/>
      <c r="BT1539" s="234" t="s">
        <v>7012</v>
      </c>
      <c r="BU1539" t="b">
        <v>0</v>
      </c>
      <c r="BV1539" s="103"/>
      <c r="BW1539" s="235" t="s">
        <v>16164</v>
      </c>
      <c r="BX1539" s="234" t="s">
        <v>16165</v>
      </c>
      <c r="BY1539" s="234" t="s">
        <v>56</v>
      </c>
      <c r="BZ1539" s="234" t="s">
        <v>7014</v>
      </c>
    </row>
    <row r="1540" spans="1:78" x14ac:dyDescent="0.25">
      <c r="A1540" s="5">
        <v>655</v>
      </c>
      <c r="B1540" s="234" t="s">
        <v>16166</v>
      </c>
      <c r="C1540" s="234" t="s">
        <v>16167</v>
      </c>
      <c r="D1540" s="234" t="s">
        <v>11444</v>
      </c>
      <c r="E1540" s="234" t="s">
        <v>16168</v>
      </c>
      <c r="F1540" s="234" t="s">
        <v>6993</v>
      </c>
      <c r="G1540" s="234" t="s">
        <v>7315</v>
      </c>
      <c r="H1540" s="234" t="s">
        <v>6994</v>
      </c>
      <c r="I1540" s="242"/>
      <c r="J1540" s="242">
        <v>44097</v>
      </c>
      <c r="K1540" s="234" t="s">
        <v>7430</v>
      </c>
      <c r="L1540" s="242">
        <v>44099</v>
      </c>
      <c r="M1540" s="234" t="s">
        <v>6996</v>
      </c>
      <c r="N1540" s="234" t="s">
        <v>10439</v>
      </c>
      <c r="O1540" s="234" t="s">
        <v>10440</v>
      </c>
      <c r="P1540" s="234" t="s">
        <v>6999</v>
      </c>
      <c r="Q1540" s="234"/>
      <c r="R1540" s="234" t="s">
        <v>451</v>
      </c>
      <c r="S1540" t="b">
        <v>0</v>
      </c>
      <c r="T1540" s="242"/>
      <c r="U1540" s="103">
        <v>1</v>
      </c>
      <c r="V1540" s="234" t="s">
        <v>272</v>
      </c>
      <c r="W1540" s="103">
        <v>1</v>
      </c>
      <c r="X1540" s="234" t="s">
        <v>272</v>
      </c>
      <c r="Y1540" s="242"/>
      <c r="Z1540" s="242"/>
      <c r="AA1540" s="103"/>
      <c r="AB1540" s="234" t="s">
        <v>11445</v>
      </c>
      <c r="AC1540" s="243">
        <v>44253.447905092595</v>
      </c>
      <c r="AD1540" s="234" t="s">
        <v>12763</v>
      </c>
      <c r="AE1540" s="235" t="s">
        <v>16169</v>
      </c>
      <c r="AF1540" s="237"/>
      <c r="AG1540" s="234" t="s">
        <v>482</v>
      </c>
      <c r="AH1540" s="241"/>
      <c r="AI1540" t="b">
        <v>1</v>
      </c>
      <c r="AJ1540" t="b">
        <v>0</v>
      </c>
      <c r="AK1540" s="234"/>
      <c r="AL1540" s="103"/>
      <c r="AM1540" t="b">
        <v>0</v>
      </c>
      <c r="AN1540" s="234"/>
      <c r="AO1540" s="103"/>
      <c r="AP1540" s="241"/>
      <c r="AQ1540" s="241"/>
      <c r="AR1540" s="241"/>
      <c r="AS1540" s="241"/>
      <c r="AT1540" s="234" t="s">
        <v>7005</v>
      </c>
      <c r="AU1540" s="234" t="s">
        <v>7085</v>
      </c>
      <c r="AV1540" t="b">
        <v>0</v>
      </c>
      <c r="AW1540" t="b">
        <v>0</v>
      </c>
      <c r="AX1540" s="241"/>
      <c r="AY1540" s="241"/>
      <c r="AZ1540" s="234"/>
      <c r="BA1540" s="234"/>
      <c r="BB1540" s="234"/>
      <c r="BC1540" t="b">
        <v>0</v>
      </c>
      <c r="BD1540" s="234" t="s">
        <v>7008</v>
      </c>
      <c r="BE1540" s="234" t="s">
        <v>7009</v>
      </c>
      <c r="BF1540" s="234" t="s">
        <v>7027</v>
      </c>
      <c r="BG1540" s="234" t="s">
        <v>8373</v>
      </c>
      <c r="BH1540" s="234" t="s">
        <v>55</v>
      </c>
      <c r="BI1540" s="243">
        <v>44573.419432870367</v>
      </c>
      <c r="BJ1540" s="234" t="s">
        <v>442</v>
      </c>
      <c r="BK1540" s="234" t="s">
        <v>451</v>
      </c>
      <c r="BL1540" s="234" t="s">
        <v>451</v>
      </c>
      <c r="BM1540" s="234" t="s">
        <v>451</v>
      </c>
      <c r="BN1540" s="241"/>
      <c r="BO1540" t="b">
        <v>0</v>
      </c>
      <c r="BP1540" t="b">
        <v>0</v>
      </c>
      <c r="BQ1540" t="b">
        <v>0</v>
      </c>
      <c r="BR1540" s="241"/>
      <c r="BS1540" s="241"/>
      <c r="BT1540" s="234" t="s">
        <v>7012</v>
      </c>
      <c r="BU1540" t="b">
        <v>0</v>
      </c>
      <c r="BV1540" s="103"/>
      <c r="BW1540" s="235" t="s">
        <v>16170</v>
      </c>
      <c r="BX1540" s="234" t="s">
        <v>16169</v>
      </c>
      <c r="BY1540" s="234" t="s">
        <v>56</v>
      </c>
      <c r="BZ1540" s="234" t="s">
        <v>7014</v>
      </c>
    </row>
    <row r="1541" spans="1:78" x14ac:dyDescent="0.25">
      <c r="A1541" s="5">
        <v>654</v>
      </c>
      <c r="B1541" s="234" t="s">
        <v>16171</v>
      </c>
      <c r="C1541" s="234" t="s">
        <v>16172</v>
      </c>
      <c r="D1541" s="234" t="s">
        <v>9715</v>
      </c>
      <c r="E1541" s="234" t="s">
        <v>15822</v>
      </c>
      <c r="F1541" s="234" t="s">
        <v>6993</v>
      </c>
      <c r="G1541" s="234" t="s">
        <v>7315</v>
      </c>
      <c r="H1541" s="234" t="s">
        <v>6994</v>
      </c>
      <c r="I1541" s="242"/>
      <c r="J1541" s="242">
        <v>44097</v>
      </c>
      <c r="K1541" s="234" t="s">
        <v>7430</v>
      </c>
      <c r="L1541" s="242">
        <v>44098</v>
      </c>
      <c r="M1541" s="234" t="s">
        <v>6996</v>
      </c>
      <c r="N1541" s="234" t="s">
        <v>9716</v>
      </c>
      <c r="O1541" s="234" t="s">
        <v>9717</v>
      </c>
      <c r="P1541" s="234" t="s">
        <v>6999</v>
      </c>
      <c r="Q1541" s="234"/>
      <c r="R1541" s="234" t="s">
        <v>451</v>
      </c>
      <c r="S1541" t="b">
        <v>0</v>
      </c>
      <c r="T1541" s="242"/>
      <c r="U1541" s="103">
        <v>1</v>
      </c>
      <c r="V1541" s="234" t="s">
        <v>272</v>
      </c>
      <c r="W1541" s="103">
        <v>1</v>
      </c>
      <c r="X1541" s="234" t="s">
        <v>272</v>
      </c>
      <c r="Y1541" s="242"/>
      <c r="Z1541" s="242"/>
      <c r="AA1541" s="103"/>
      <c r="AB1541" s="234" t="s">
        <v>9719</v>
      </c>
      <c r="AC1541" s="243">
        <v>44253.447858796295</v>
      </c>
      <c r="AD1541" s="234" t="s">
        <v>12763</v>
      </c>
      <c r="AE1541" s="235" t="s">
        <v>16173</v>
      </c>
      <c r="AF1541" s="237"/>
      <c r="AG1541" s="234" t="s">
        <v>482</v>
      </c>
      <c r="AH1541" s="241"/>
      <c r="AI1541" t="b">
        <v>1</v>
      </c>
      <c r="AJ1541" t="b">
        <v>0</v>
      </c>
      <c r="AK1541" s="234"/>
      <c r="AL1541" s="103"/>
      <c r="AM1541" t="b">
        <v>0</v>
      </c>
      <c r="AN1541" s="234"/>
      <c r="AO1541" s="103"/>
      <c r="AP1541" s="241"/>
      <c r="AQ1541" s="241"/>
      <c r="AR1541" s="241"/>
      <c r="AS1541" s="241"/>
      <c r="AT1541" s="234" t="s">
        <v>7005</v>
      </c>
      <c r="AU1541" s="234" t="s">
        <v>7085</v>
      </c>
      <c r="AV1541" t="b">
        <v>0</v>
      </c>
      <c r="AW1541" t="b">
        <v>0</v>
      </c>
      <c r="AX1541" s="241"/>
      <c r="AY1541" s="241"/>
      <c r="AZ1541" s="234"/>
      <c r="BA1541" s="234"/>
      <c r="BB1541" s="234"/>
      <c r="BC1541" t="b">
        <v>0</v>
      </c>
      <c r="BD1541" s="234" t="s">
        <v>7008</v>
      </c>
      <c r="BE1541" s="234" t="s">
        <v>7009</v>
      </c>
      <c r="BF1541" s="234" t="s">
        <v>7027</v>
      </c>
      <c r="BG1541" s="234" t="s">
        <v>7010</v>
      </c>
      <c r="BH1541" s="234" t="s">
        <v>55</v>
      </c>
      <c r="BI1541" s="243">
        <v>44573.419421296298</v>
      </c>
      <c r="BJ1541" s="234" t="s">
        <v>442</v>
      </c>
      <c r="BK1541" s="234" t="s">
        <v>451</v>
      </c>
      <c r="BL1541" s="234" t="s">
        <v>451</v>
      </c>
      <c r="BM1541" s="234" t="s">
        <v>451</v>
      </c>
      <c r="BN1541" s="241"/>
      <c r="BO1541" t="b">
        <v>0</v>
      </c>
      <c r="BP1541" t="b">
        <v>0</v>
      </c>
      <c r="BQ1541" t="b">
        <v>0</v>
      </c>
      <c r="BR1541" s="241"/>
      <c r="BS1541" s="241"/>
      <c r="BT1541" s="234" t="s">
        <v>7012</v>
      </c>
      <c r="BU1541" t="b">
        <v>0</v>
      </c>
      <c r="BV1541" s="103"/>
      <c r="BW1541" s="235" t="s">
        <v>16174</v>
      </c>
      <c r="BX1541" s="234" t="s">
        <v>16173</v>
      </c>
      <c r="BY1541" s="234" t="s">
        <v>56</v>
      </c>
      <c r="BZ1541" s="234" t="s">
        <v>7014</v>
      </c>
    </row>
    <row r="1542" spans="1:78" x14ac:dyDescent="0.25">
      <c r="A1542" s="5">
        <v>653</v>
      </c>
      <c r="B1542" s="234" t="s">
        <v>16175</v>
      </c>
      <c r="C1542" s="234" t="s">
        <v>16176</v>
      </c>
      <c r="D1542" s="234"/>
      <c r="E1542" s="234" t="s">
        <v>16177</v>
      </c>
      <c r="F1542" s="234" t="s">
        <v>6993</v>
      </c>
      <c r="G1542" s="234" t="s">
        <v>6995</v>
      </c>
      <c r="H1542" s="234" t="s">
        <v>6994</v>
      </c>
      <c r="I1542" s="242"/>
      <c r="J1542" s="242">
        <v>44096</v>
      </c>
      <c r="K1542" s="234" t="s">
        <v>7430</v>
      </c>
      <c r="L1542" s="242">
        <v>44104</v>
      </c>
      <c r="M1542" s="234" t="s">
        <v>7066</v>
      </c>
      <c r="N1542" s="234" t="s">
        <v>7430</v>
      </c>
      <c r="O1542" s="234" t="s">
        <v>16178</v>
      </c>
      <c r="P1542" s="234" t="s">
        <v>6999</v>
      </c>
      <c r="Q1542" s="234"/>
      <c r="R1542" s="234" t="s">
        <v>451</v>
      </c>
      <c r="S1542" t="b">
        <v>0</v>
      </c>
      <c r="T1542" s="242"/>
      <c r="U1542" s="103">
        <v>7</v>
      </c>
      <c r="V1542" s="234" t="s">
        <v>272</v>
      </c>
      <c r="W1542" s="103">
        <v>35</v>
      </c>
      <c r="X1542" s="234" t="s">
        <v>272</v>
      </c>
      <c r="Y1542" s="242"/>
      <c r="Z1542" s="242"/>
      <c r="AA1542" s="103"/>
      <c r="AB1542" s="234"/>
      <c r="AC1542" s="243">
        <v>44253.447835648149</v>
      </c>
      <c r="AD1542" s="234" t="s">
        <v>12763</v>
      </c>
      <c r="AE1542" s="235" t="s">
        <v>16179</v>
      </c>
      <c r="AF1542" s="237"/>
      <c r="AG1542" s="234" t="s">
        <v>482</v>
      </c>
      <c r="AH1542" s="241"/>
      <c r="AI1542" t="b">
        <v>1</v>
      </c>
      <c r="AJ1542" t="b">
        <v>0</v>
      </c>
      <c r="AK1542" s="234"/>
      <c r="AL1542" s="103"/>
      <c r="AM1542" t="b">
        <v>0</v>
      </c>
      <c r="AN1542" s="234"/>
      <c r="AO1542" s="103"/>
      <c r="AP1542" s="241"/>
      <c r="AQ1542" s="241"/>
      <c r="AR1542" s="241"/>
      <c r="AS1542" s="241"/>
      <c r="AT1542" s="234"/>
      <c r="AU1542" s="234" t="s">
        <v>7085</v>
      </c>
      <c r="AV1542" t="b">
        <v>0</v>
      </c>
      <c r="AW1542" t="b">
        <v>0</v>
      </c>
      <c r="AX1542" s="241"/>
      <c r="AY1542" s="241"/>
      <c r="AZ1542" s="234"/>
      <c r="BA1542" s="234"/>
      <c r="BB1542" s="234"/>
      <c r="BC1542" t="b">
        <v>1</v>
      </c>
      <c r="BD1542" s="234" t="s">
        <v>7076</v>
      </c>
      <c r="BE1542" s="234" t="s">
        <v>7009</v>
      </c>
      <c r="BF1542" s="234" t="s">
        <v>6972</v>
      </c>
      <c r="BG1542" s="234" t="s">
        <v>7028</v>
      </c>
      <c r="BH1542" s="234" t="s">
        <v>55</v>
      </c>
      <c r="BI1542" s="243">
        <v>44573.419421296298</v>
      </c>
      <c r="BJ1542" s="234" t="s">
        <v>442</v>
      </c>
      <c r="BK1542" s="234" t="s">
        <v>451</v>
      </c>
      <c r="BL1542" s="234" t="s">
        <v>451</v>
      </c>
      <c r="BM1542" s="234" t="s">
        <v>451</v>
      </c>
      <c r="BN1542" s="241"/>
      <c r="BO1542" t="b">
        <v>0</v>
      </c>
      <c r="BP1542" t="b">
        <v>0</v>
      </c>
      <c r="BQ1542" t="b">
        <v>0</v>
      </c>
      <c r="BR1542" s="241"/>
      <c r="BS1542" s="241"/>
      <c r="BT1542" s="234" t="s">
        <v>7047</v>
      </c>
      <c r="BU1542" t="b">
        <v>0</v>
      </c>
      <c r="BV1542" s="103"/>
      <c r="BW1542" s="235" t="s">
        <v>16180</v>
      </c>
      <c r="BX1542" s="234" t="s">
        <v>16179</v>
      </c>
      <c r="BY1542" s="234" t="s">
        <v>56</v>
      </c>
      <c r="BZ1542" s="234" t="s">
        <v>7014</v>
      </c>
    </row>
    <row r="1543" spans="1:78" x14ac:dyDescent="0.25">
      <c r="A1543" s="5">
        <v>652</v>
      </c>
      <c r="B1543" s="234" t="s">
        <v>16181</v>
      </c>
      <c r="C1543" s="234" t="s">
        <v>16182</v>
      </c>
      <c r="D1543" s="234" t="s">
        <v>9316</v>
      </c>
      <c r="E1543" s="234" t="s">
        <v>16183</v>
      </c>
      <c r="F1543" s="234" t="s">
        <v>6993</v>
      </c>
      <c r="G1543" s="234" t="s">
        <v>7315</v>
      </c>
      <c r="H1543" s="234" t="s">
        <v>6994</v>
      </c>
      <c r="I1543" s="242"/>
      <c r="J1543" s="242">
        <v>44096</v>
      </c>
      <c r="K1543" s="234" t="s">
        <v>7430</v>
      </c>
      <c r="L1543" s="242">
        <v>44102</v>
      </c>
      <c r="M1543" s="234" t="s">
        <v>6996</v>
      </c>
      <c r="N1543" s="234" t="s">
        <v>9317</v>
      </c>
      <c r="O1543" s="234" t="s">
        <v>9318</v>
      </c>
      <c r="P1543" s="234" t="s">
        <v>6999</v>
      </c>
      <c r="Q1543" s="234"/>
      <c r="R1543" s="234" t="s">
        <v>451</v>
      </c>
      <c r="S1543" t="b">
        <v>0</v>
      </c>
      <c r="T1543" s="242"/>
      <c r="U1543" s="103">
        <v>1</v>
      </c>
      <c r="V1543" s="234" t="s">
        <v>272</v>
      </c>
      <c r="W1543" s="103">
        <v>1</v>
      </c>
      <c r="X1543" s="234" t="s">
        <v>272</v>
      </c>
      <c r="Y1543" s="242"/>
      <c r="Z1543" s="242"/>
      <c r="AA1543" s="103"/>
      <c r="AB1543" s="234" t="s">
        <v>9320</v>
      </c>
      <c r="AC1543" s="243">
        <v>44253.447812500002</v>
      </c>
      <c r="AD1543" s="234" t="s">
        <v>12763</v>
      </c>
      <c r="AE1543" s="235" t="s">
        <v>16184</v>
      </c>
      <c r="AF1543" s="237"/>
      <c r="AG1543" s="234" t="s">
        <v>482</v>
      </c>
      <c r="AH1543" s="241"/>
      <c r="AI1543" t="b">
        <v>1</v>
      </c>
      <c r="AJ1543" t="b">
        <v>0</v>
      </c>
      <c r="AK1543" s="234"/>
      <c r="AL1543" s="103"/>
      <c r="AM1543" t="b">
        <v>0</v>
      </c>
      <c r="AN1543" s="234"/>
      <c r="AO1543" s="103"/>
      <c r="AP1543" s="241"/>
      <c r="AQ1543" s="241"/>
      <c r="AR1543" s="241"/>
      <c r="AS1543" s="241"/>
      <c r="AT1543" s="234" t="s">
        <v>7005</v>
      </c>
      <c r="AU1543" s="234" t="s">
        <v>7085</v>
      </c>
      <c r="AV1543" t="b">
        <v>0</v>
      </c>
      <c r="AW1543" t="b">
        <v>0</v>
      </c>
      <c r="AX1543" s="241"/>
      <c r="AY1543" s="241"/>
      <c r="AZ1543" s="234"/>
      <c r="BA1543" s="234"/>
      <c r="BB1543" s="234"/>
      <c r="BC1543" t="b">
        <v>0</v>
      </c>
      <c r="BD1543" s="234" t="s">
        <v>7008</v>
      </c>
      <c r="BE1543" s="234" t="s">
        <v>7009</v>
      </c>
      <c r="BF1543" s="234" t="s">
        <v>7027</v>
      </c>
      <c r="BG1543" s="234" t="s">
        <v>7028</v>
      </c>
      <c r="BH1543" s="234" t="s">
        <v>55</v>
      </c>
      <c r="BI1543" s="243">
        <v>44573.419421296298</v>
      </c>
      <c r="BJ1543" s="234" t="s">
        <v>442</v>
      </c>
      <c r="BK1543" s="234" t="s">
        <v>451</v>
      </c>
      <c r="BL1543" s="234" t="s">
        <v>451</v>
      </c>
      <c r="BM1543" s="234" t="s">
        <v>451</v>
      </c>
      <c r="BN1543" s="241"/>
      <c r="BO1543" t="b">
        <v>0</v>
      </c>
      <c r="BP1543" t="b">
        <v>0</v>
      </c>
      <c r="BQ1543" t="b">
        <v>0</v>
      </c>
      <c r="BR1543" s="241"/>
      <c r="BS1543" s="241"/>
      <c r="BT1543" s="234" t="s">
        <v>7012</v>
      </c>
      <c r="BU1543" t="b">
        <v>0</v>
      </c>
      <c r="BV1543" s="103"/>
      <c r="BW1543" s="235" t="s">
        <v>16185</v>
      </c>
      <c r="BX1543" s="234" t="s">
        <v>16184</v>
      </c>
      <c r="BY1543" s="234" t="s">
        <v>56</v>
      </c>
      <c r="BZ1543" s="234" t="s">
        <v>7014</v>
      </c>
    </row>
    <row r="1544" spans="1:78" x14ac:dyDescent="0.25">
      <c r="A1544" s="5">
        <v>651</v>
      </c>
      <c r="B1544" s="234" t="s">
        <v>16186</v>
      </c>
      <c r="C1544" s="234" t="s">
        <v>16187</v>
      </c>
      <c r="D1544" s="234" t="s">
        <v>7848</v>
      </c>
      <c r="E1544" s="234" t="s">
        <v>11802</v>
      </c>
      <c r="F1544" s="234" t="s">
        <v>6993</v>
      </c>
      <c r="G1544" s="234" t="s">
        <v>10829</v>
      </c>
      <c r="H1544" s="234" t="s">
        <v>7856</v>
      </c>
      <c r="I1544" s="242"/>
      <c r="J1544" s="242">
        <v>44096</v>
      </c>
      <c r="K1544" s="234" t="s">
        <v>7430</v>
      </c>
      <c r="L1544" s="242">
        <v>44103</v>
      </c>
      <c r="M1544" s="234" t="s">
        <v>6996</v>
      </c>
      <c r="N1544" s="234" t="s">
        <v>7204</v>
      </c>
      <c r="O1544" s="234" t="s">
        <v>7205</v>
      </c>
      <c r="P1544" s="234" t="s">
        <v>6999</v>
      </c>
      <c r="Q1544" s="234"/>
      <c r="R1544" s="234" t="s">
        <v>451</v>
      </c>
      <c r="S1544" t="b">
        <v>0</v>
      </c>
      <c r="T1544" s="242"/>
      <c r="U1544" s="103">
        <v>8</v>
      </c>
      <c r="V1544" s="234" t="s">
        <v>272</v>
      </c>
      <c r="W1544" s="103">
        <v>16</v>
      </c>
      <c r="X1544" s="234" t="s">
        <v>272</v>
      </c>
      <c r="Y1544" s="242"/>
      <c r="Z1544" s="242"/>
      <c r="AA1544" s="103"/>
      <c r="AB1544" s="234" t="s">
        <v>11805</v>
      </c>
      <c r="AC1544" s="243">
        <v>44253.447777777779</v>
      </c>
      <c r="AD1544" s="234" t="s">
        <v>12763</v>
      </c>
      <c r="AE1544" s="235" t="s">
        <v>16188</v>
      </c>
      <c r="AF1544" s="237"/>
      <c r="AG1544" s="234" t="s">
        <v>436</v>
      </c>
      <c r="AH1544" s="241"/>
      <c r="AI1544" t="b">
        <v>1</v>
      </c>
      <c r="AJ1544" t="b">
        <v>0</v>
      </c>
      <c r="AK1544" s="234"/>
      <c r="AL1544" s="103"/>
      <c r="AM1544" t="b">
        <v>0</v>
      </c>
      <c r="AN1544" s="234"/>
      <c r="AO1544" s="103"/>
      <c r="AP1544" s="241"/>
      <c r="AQ1544" s="241"/>
      <c r="AR1544" s="241"/>
      <c r="AS1544" s="241"/>
      <c r="AT1544" s="234" t="s">
        <v>7430</v>
      </c>
      <c r="AU1544" s="234" t="s">
        <v>7085</v>
      </c>
      <c r="AV1544" t="b">
        <v>0</v>
      </c>
      <c r="AW1544" t="b">
        <v>0</v>
      </c>
      <c r="AX1544" s="241"/>
      <c r="AY1544" s="241"/>
      <c r="AZ1544" s="234"/>
      <c r="BA1544" s="234"/>
      <c r="BB1544" s="234"/>
      <c r="BC1544" t="b">
        <v>0</v>
      </c>
      <c r="BD1544" s="234" t="s">
        <v>7008</v>
      </c>
      <c r="BE1544" s="234" t="s">
        <v>7026</v>
      </c>
      <c r="BF1544" s="234" t="s">
        <v>7027</v>
      </c>
      <c r="BG1544" s="234" t="s">
        <v>7010</v>
      </c>
      <c r="BH1544" s="234" t="s">
        <v>55</v>
      </c>
      <c r="BI1544" s="243">
        <v>44573.419409722221</v>
      </c>
      <c r="BJ1544" s="234" t="s">
        <v>442</v>
      </c>
      <c r="BK1544" s="234" t="s">
        <v>451</v>
      </c>
      <c r="BL1544" s="234" t="s">
        <v>451</v>
      </c>
      <c r="BM1544" s="234" t="s">
        <v>451</v>
      </c>
      <c r="BN1544" s="241"/>
      <c r="BO1544" t="b">
        <v>0</v>
      </c>
      <c r="BP1544" t="b">
        <v>0</v>
      </c>
      <c r="BQ1544" t="b">
        <v>0</v>
      </c>
      <c r="BR1544" s="241"/>
      <c r="BS1544" s="241"/>
      <c r="BT1544" s="234" t="s">
        <v>7012</v>
      </c>
      <c r="BU1544" t="b">
        <v>0</v>
      </c>
      <c r="BV1544" s="103"/>
      <c r="BW1544" s="235" t="s">
        <v>16189</v>
      </c>
      <c r="BX1544" s="234" t="s">
        <v>16188</v>
      </c>
      <c r="BY1544" s="234" t="s">
        <v>56</v>
      </c>
      <c r="BZ1544" s="234" t="s">
        <v>7014</v>
      </c>
    </row>
    <row r="1545" spans="1:78" x14ac:dyDescent="0.25">
      <c r="A1545" s="5">
        <v>650</v>
      </c>
      <c r="B1545" s="234" t="s">
        <v>16190</v>
      </c>
      <c r="C1545" s="234" t="s">
        <v>16191</v>
      </c>
      <c r="D1545" s="234" t="s">
        <v>11236</v>
      </c>
      <c r="E1545" s="234" t="s">
        <v>11236</v>
      </c>
      <c r="F1545" s="234" t="s">
        <v>7156</v>
      </c>
      <c r="G1545" s="234" t="s">
        <v>7017</v>
      </c>
      <c r="H1545" s="234" t="s">
        <v>7856</v>
      </c>
      <c r="I1545" s="242"/>
      <c r="J1545" s="242">
        <v>44092</v>
      </c>
      <c r="K1545" s="234" t="s">
        <v>7430</v>
      </c>
      <c r="L1545" s="242">
        <v>44102</v>
      </c>
      <c r="M1545" s="234" t="s">
        <v>7386</v>
      </c>
      <c r="N1545" s="234" t="s">
        <v>11237</v>
      </c>
      <c r="O1545" s="234" t="s">
        <v>12583</v>
      </c>
      <c r="P1545" s="234" t="s">
        <v>6999</v>
      </c>
      <c r="Q1545" s="234"/>
      <c r="R1545" s="234" t="s">
        <v>451</v>
      </c>
      <c r="S1545" t="b">
        <v>0</v>
      </c>
      <c r="T1545" s="242"/>
      <c r="U1545" s="103">
        <v>10</v>
      </c>
      <c r="V1545" s="234" t="s">
        <v>272</v>
      </c>
      <c r="W1545" s="103">
        <v>10</v>
      </c>
      <c r="X1545" s="234" t="s">
        <v>272</v>
      </c>
      <c r="Y1545" s="242"/>
      <c r="Z1545" s="242"/>
      <c r="AA1545" s="103"/>
      <c r="AB1545" s="234" t="s">
        <v>11239</v>
      </c>
      <c r="AC1545" s="243">
        <v>44253.447766203702</v>
      </c>
      <c r="AD1545" s="234" t="s">
        <v>12763</v>
      </c>
      <c r="AE1545" s="235" t="s">
        <v>16192</v>
      </c>
      <c r="AF1545" s="237"/>
      <c r="AG1545" s="234" t="s">
        <v>436</v>
      </c>
      <c r="AH1545" s="241"/>
      <c r="AI1545" t="b">
        <v>1</v>
      </c>
      <c r="AJ1545" t="b">
        <v>0</v>
      </c>
      <c r="AK1545" s="234"/>
      <c r="AL1545" s="103"/>
      <c r="AM1545" t="b">
        <v>0</v>
      </c>
      <c r="AN1545" s="234"/>
      <c r="AO1545" s="103"/>
      <c r="AP1545" s="241"/>
      <c r="AQ1545" s="241"/>
      <c r="AR1545" s="241"/>
      <c r="AS1545" s="241"/>
      <c r="AT1545" s="234" t="s">
        <v>7005</v>
      </c>
      <c r="AU1545" s="234" t="s">
        <v>7085</v>
      </c>
      <c r="AV1545" t="b">
        <v>0</v>
      </c>
      <c r="AW1545" t="b">
        <v>0</v>
      </c>
      <c r="AX1545" s="241"/>
      <c r="AY1545" s="241"/>
      <c r="AZ1545" s="234"/>
      <c r="BA1545" s="234"/>
      <c r="BB1545" s="234"/>
      <c r="BC1545" t="b">
        <v>0</v>
      </c>
      <c r="BD1545" s="234" t="s">
        <v>7390</v>
      </c>
      <c r="BE1545" s="234" t="s">
        <v>7026</v>
      </c>
      <c r="BF1545" s="234" t="s">
        <v>7027</v>
      </c>
      <c r="BG1545" s="234" t="s">
        <v>7028</v>
      </c>
      <c r="BH1545" s="234" t="s">
        <v>55</v>
      </c>
      <c r="BI1545" s="243">
        <v>44573.419409722221</v>
      </c>
      <c r="BJ1545" s="234" t="s">
        <v>442</v>
      </c>
      <c r="BK1545" s="234" t="s">
        <v>451</v>
      </c>
      <c r="BL1545" s="234" t="s">
        <v>451</v>
      </c>
      <c r="BM1545" s="234" t="s">
        <v>451</v>
      </c>
      <c r="BN1545" s="241"/>
      <c r="BO1545" t="b">
        <v>0</v>
      </c>
      <c r="BP1545" t="b">
        <v>0</v>
      </c>
      <c r="BQ1545" t="b">
        <v>0</v>
      </c>
      <c r="BR1545" s="241"/>
      <c r="BS1545" s="241"/>
      <c r="BT1545" s="234" t="s">
        <v>7012</v>
      </c>
      <c r="BU1545" t="b">
        <v>0</v>
      </c>
      <c r="BV1545" s="103"/>
      <c r="BW1545" s="235" t="s">
        <v>16193</v>
      </c>
      <c r="BX1545" s="234" t="s">
        <v>16192</v>
      </c>
      <c r="BY1545" s="234" t="s">
        <v>56</v>
      </c>
      <c r="BZ1545" s="234" t="s">
        <v>7014</v>
      </c>
    </row>
    <row r="1546" spans="1:78" x14ac:dyDescent="0.25">
      <c r="A1546" s="5">
        <v>649</v>
      </c>
      <c r="B1546" s="234" t="s">
        <v>16194</v>
      </c>
      <c r="C1546" s="234" t="s">
        <v>16195</v>
      </c>
      <c r="D1546" s="234" t="s">
        <v>9267</v>
      </c>
      <c r="E1546" s="234" t="s">
        <v>9268</v>
      </c>
      <c r="F1546" s="234" t="s">
        <v>6993</v>
      </c>
      <c r="G1546" s="234" t="s">
        <v>10829</v>
      </c>
      <c r="H1546" s="234" t="s">
        <v>7856</v>
      </c>
      <c r="I1546" s="242"/>
      <c r="J1546" s="242">
        <v>44096</v>
      </c>
      <c r="K1546" s="234" t="s">
        <v>7430</v>
      </c>
      <c r="L1546" s="242">
        <v>44103</v>
      </c>
      <c r="M1546" s="234" t="s">
        <v>6996</v>
      </c>
      <c r="N1546" s="234" t="s">
        <v>9269</v>
      </c>
      <c r="O1546" s="234" t="s">
        <v>9270</v>
      </c>
      <c r="P1546" s="234" t="s">
        <v>6999</v>
      </c>
      <c r="Q1546" s="234"/>
      <c r="R1546" s="234" t="s">
        <v>451</v>
      </c>
      <c r="S1546" t="b">
        <v>0</v>
      </c>
      <c r="T1546" s="242"/>
      <c r="U1546" s="103">
        <v>15</v>
      </c>
      <c r="V1546" s="234" t="s">
        <v>272</v>
      </c>
      <c r="W1546" s="103">
        <v>30</v>
      </c>
      <c r="X1546" s="234" t="s">
        <v>272</v>
      </c>
      <c r="Y1546" s="242"/>
      <c r="Z1546" s="242"/>
      <c r="AA1546" s="103"/>
      <c r="AB1546" s="234" t="s">
        <v>9272</v>
      </c>
      <c r="AC1546" s="243">
        <v>44253.447743055556</v>
      </c>
      <c r="AD1546" s="234" t="s">
        <v>12763</v>
      </c>
      <c r="AE1546" s="235" t="s">
        <v>16196</v>
      </c>
      <c r="AF1546" s="237"/>
      <c r="AG1546" s="234" t="s">
        <v>482</v>
      </c>
      <c r="AH1546" s="241"/>
      <c r="AI1546" t="b">
        <v>1</v>
      </c>
      <c r="AJ1546" t="b">
        <v>0</v>
      </c>
      <c r="AK1546" s="234"/>
      <c r="AL1546" s="103"/>
      <c r="AM1546" t="b">
        <v>0</v>
      </c>
      <c r="AN1546" s="234"/>
      <c r="AO1546" s="103"/>
      <c r="AP1546" s="241"/>
      <c r="AQ1546" s="241"/>
      <c r="AR1546" s="241"/>
      <c r="AS1546" s="241"/>
      <c r="AT1546" s="234" t="s">
        <v>7005</v>
      </c>
      <c r="AU1546" s="234" t="s">
        <v>7085</v>
      </c>
      <c r="AV1546" t="b">
        <v>0</v>
      </c>
      <c r="AW1546" t="b">
        <v>0</v>
      </c>
      <c r="AX1546" s="241"/>
      <c r="AY1546" s="241"/>
      <c r="AZ1546" s="234"/>
      <c r="BA1546" s="234"/>
      <c r="BB1546" s="234"/>
      <c r="BC1546" t="b">
        <v>0</v>
      </c>
      <c r="BD1546" s="234" t="s">
        <v>7008</v>
      </c>
      <c r="BE1546" s="234" t="s">
        <v>7026</v>
      </c>
      <c r="BF1546" s="234" t="s">
        <v>7027</v>
      </c>
      <c r="BG1546" s="234" t="s">
        <v>7028</v>
      </c>
      <c r="BH1546" s="234" t="s">
        <v>55</v>
      </c>
      <c r="BI1546" s="243">
        <v>44573.419409722221</v>
      </c>
      <c r="BJ1546" s="234" t="s">
        <v>442</v>
      </c>
      <c r="BK1546" s="234" t="s">
        <v>451</v>
      </c>
      <c r="BL1546" s="234" t="s">
        <v>451</v>
      </c>
      <c r="BM1546" s="234" t="s">
        <v>451</v>
      </c>
      <c r="BN1546" s="241"/>
      <c r="BO1546" t="b">
        <v>0</v>
      </c>
      <c r="BP1546" t="b">
        <v>0</v>
      </c>
      <c r="BQ1546" t="b">
        <v>0</v>
      </c>
      <c r="BR1546" s="241"/>
      <c r="BS1546" s="241"/>
      <c r="BT1546" s="234" t="s">
        <v>7012</v>
      </c>
      <c r="BU1546" t="b">
        <v>0</v>
      </c>
      <c r="BV1546" s="103"/>
      <c r="BW1546" s="235" t="s">
        <v>16197</v>
      </c>
      <c r="BX1546" s="234" t="s">
        <v>16196</v>
      </c>
      <c r="BY1546" s="234" t="s">
        <v>56</v>
      </c>
      <c r="BZ1546" s="234" t="s">
        <v>7014</v>
      </c>
    </row>
    <row r="1547" spans="1:78" x14ac:dyDescent="0.25">
      <c r="A1547" s="5">
        <v>648</v>
      </c>
      <c r="B1547" s="234" t="s">
        <v>16198</v>
      </c>
      <c r="C1547" s="234" t="s">
        <v>16199</v>
      </c>
      <c r="D1547" s="234" t="s">
        <v>7371</v>
      </c>
      <c r="E1547" s="234" t="s">
        <v>7964</v>
      </c>
      <c r="F1547" s="234" t="s">
        <v>2991</v>
      </c>
      <c r="G1547" s="234" t="s">
        <v>7034</v>
      </c>
      <c r="H1547" s="234" t="s">
        <v>7034</v>
      </c>
      <c r="I1547" s="242"/>
      <c r="J1547" s="242">
        <v>44091</v>
      </c>
      <c r="K1547" s="234" t="s">
        <v>7430</v>
      </c>
      <c r="L1547" s="242">
        <v>44097</v>
      </c>
      <c r="M1547" s="234" t="s">
        <v>6996</v>
      </c>
      <c r="N1547" s="234" t="s">
        <v>7373</v>
      </c>
      <c r="O1547" s="234" t="s">
        <v>11488</v>
      </c>
      <c r="P1547" s="234" t="s">
        <v>6999</v>
      </c>
      <c r="Q1547" s="234"/>
      <c r="R1547" s="234" t="s">
        <v>451</v>
      </c>
      <c r="S1547" t="b">
        <v>0</v>
      </c>
      <c r="T1547" s="242"/>
      <c r="U1547" s="103">
        <v>4600</v>
      </c>
      <c r="V1547" s="234" t="s">
        <v>272</v>
      </c>
      <c r="W1547" s="103">
        <v>33000</v>
      </c>
      <c r="X1547" s="234" t="s">
        <v>272</v>
      </c>
      <c r="Y1547" s="242"/>
      <c r="Z1547" s="242"/>
      <c r="AA1547" s="103"/>
      <c r="AB1547" s="234" t="s">
        <v>7376</v>
      </c>
      <c r="AC1547" s="243">
        <v>44253.44771990741</v>
      </c>
      <c r="AD1547" s="234" t="s">
        <v>12763</v>
      </c>
      <c r="AE1547" s="235" t="s">
        <v>16200</v>
      </c>
      <c r="AF1547" s="237"/>
      <c r="AG1547" s="234" t="s">
        <v>482</v>
      </c>
      <c r="AH1547" s="241"/>
      <c r="AI1547" t="b">
        <v>1</v>
      </c>
      <c r="AJ1547" t="b">
        <v>0</v>
      </c>
      <c r="AK1547" s="234"/>
      <c r="AL1547" s="103"/>
      <c r="AM1547" t="b">
        <v>0</v>
      </c>
      <c r="AN1547" s="234"/>
      <c r="AO1547" s="103"/>
      <c r="AP1547" s="241"/>
      <c r="AQ1547" s="241"/>
      <c r="AR1547" s="241"/>
      <c r="AS1547" s="241"/>
      <c r="AT1547" s="234" t="s">
        <v>7058</v>
      </c>
      <c r="AU1547" s="234" t="s">
        <v>7085</v>
      </c>
      <c r="AV1547" t="b">
        <v>0</v>
      </c>
      <c r="AW1547" t="b">
        <v>0</v>
      </c>
      <c r="AX1547" s="241"/>
      <c r="AY1547" s="241"/>
      <c r="AZ1547" s="234"/>
      <c r="BA1547" s="234"/>
      <c r="BB1547" s="234"/>
      <c r="BC1547" t="b">
        <v>0</v>
      </c>
      <c r="BD1547" s="234" t="s">
        <v>7008</v>
      </c>
      <c r="BE1547" s="234" t="s">
        <v>7045</v>
      </c>
      <c r="BF1547" s="234" t="s">
        <v>7027</v>
      </c>
      <c r="BG1547" s="234" t="s">
        <v>7028</v>
      </c>
      <c r="BH1547" s="234" t="s">
        <v>55</v>
      </c>
      <c r="BI1547" s="243">
        <v>44573.419409722221</v>
      </c>
      <c r="BJ1547" s="234" t="s">
        <v>442</v>
      </c>
      <c r="BK1547" s="234" t="s">
        <v>451</v>
      </c>
      <c r="BL1547" s="234" t="s">
        <v>451</v>
      </c>
      <c r="BM1547" s="234" t="s">
        <v>451</v>
      </c>
      <c r="BN1547" s="241"/>
      <c r="BO1547" t="b">
        <v>0</v>
      </c>
      <c r="BP1547" t="b">
        <v>0</v>
      </c>
      <c r="BQ1547" t="b">
        <v>0</v>
      </c>
      <c r="BR1547" s="241"/>
      <c r="BS1547" s="241"/>
      <c r="BT1547" s="234" t="s">
        <v>7047</v>
      </c>
      <c r="BU1547" t="b">
        <v>0</v>
      </c>
      <c r="BV1547" s="103"/>
      <c r="BW1547" s="235" t="s">
        <v>16201</v>
      </c>
      <c r="BX1547" s="234" t="s">
        <v>16200</v>
      </c>
      <c r="BY1547" s="234" t="s">
        <v>56</v>
      </c>
      <c r="BZ1547" s="234" t="s">
        <v>7014</v>
      </c>
    </row>
    <row r="1548" spans="1:78" x14ac:dyDescent="0.25">
      <c r="A1548" s="5">
        <v>647</v>
      </c>
      <c r="B1548" s="234" t="s">
        <v>16202</v>
      </c>
      <c r="C1548" s="234" t="s">
        <v>16203</v>
      </c>
      <c r="D1548" s="234" t="s">
        <v>7643</v>
      </c>
      <c r="E1548" s="234" t="s">
        <v>7644</v>
      </c>
      <c r="F1548" s="234" t="s">
        <v>7156</v>
      </c>
      <c r="G1548" s="234" t="s">
        <v>7302</v>
      </c>
      <c r="H1548" s="234" t="s">
        <v>6994</v>
      </c>
      <c r="I1548" s="242"/>
      <c r="J1548" s="242">
        <v>44095</v>
      </c>
      <c r="K1548" s="234" t="s">
        <v>7430</v>
      </c>
      <c r="L1548" s="242">
        <v>44099</v>
      </c>
      <c r="M1548" s="234" t="s">
        <v>6996</v>
      </c>
      <c r="N1548" s="234" t="s">
        <v>7645</v>
      </c>
      <c r="O1548" s="234" t="s">
        <v>11284</v>
      </c>
      <c r="P1548" s="234" t="s">
        <v>6999</v>
      </c>
      <c r="Q1548" s="234"/>
      <c r="R1548" s="234" t="s">
        <v>451</v>
      </c>
      <c r="S1548" t="b">
        <v>0</v>
      </c>
      <c r="T1548" s="242"/>
      <c r="U1548" s="103">
        <v>3</v>
      </c>
      <c r="V1548" s="234" t="s">
        <v>272</v>
      </c>
      <c r="W1548" s="103">
        <v>3</v>
      </c>
      <c r="X1548" s="234" t="s">
        <v>272</v>
      </c>
      <c r="Y1548" s="242"/>
      <c r="Z1548" s="242"/>
      <c r="AA1548" s="103"/>
      <c r="AB1548" s="234" t="s">
        <v>7648</v>
      </c>
      <c r="AC1548" s="243">
        <v>44253.44767361111</v>
      </c>
      <c r="AD1548" s="234" t="s">
        <v>12763</v>
      </c>
      <c r="AE1548" s="235" t="s">
        <v>16204</v>
      </c>
      <c r="AF1548" s="237"/>
      <c r="AG1548" s="234" t="s">
        <v>436</v>
      </c>
      <c r="AH1548" s="241"/>
      <c r="AI1548" t="b">
        <v>1</v>
      </c>
      <c r="AJ1548" t="b">
        <v>0</v>
      </c>
      <c r="AK1548" s="234"/>
      <c r="AL1548" s="103"/>
      <c r="AM1548" t="b">
        <v>0</v>
      </c>
      <c r="AN1548" s="234"/>
      <c r="AO1548" s="103"/>
      <c r="AP1548" s="241"/>
      <c r="AQ1548" s="241"/>
      <c r="AR1548" s="241"/>
      <c r="AS1548" s="241"/>
      <c r="AT1548" s="234" t="s">
        <v>7005</v>
      </c>
      <c r="AU1548" s="234" t="s">
        <v>7085</v>
      </c>
      <c r="AV1548" t="b">
        <v>0</v>
      </c>
      <c r="AW1548" t="b">
        <v>0</v>
      </c>
      <c r="AX1548" s="241"/>
      <c r="AY1548" s="241"/>
      <c r="AZ1548" s="234"/>
      <c r="BA1548" s="234"/>
      <c r="BB1548" s="234"/>
      <c r="BC1548" t="b">
        <v>0</v>
      </c>
      <c r="BD1548" s="234" t="s">
        <v>7008</v>
      </c>
      <c r="BE1548" s="234" t="s">
        <v>7009</v>
      </c>
      <c r="BF1548" s="234" t="s">
        <v>7027</v>
      </c>
      <c r="BG1548" s="234" t="s">
        <v>7028</v>
      </c>
      <c r="BH1548" s="234" t="s">
        <v>55</v>
      </c>
      <c r="BI1548" s="243">
        <v>44573.419398148151</v>
      </c>
      <c r="BJ1548" s="234" t="s">
        <v>442</v>
      </c>
      <c r="BK1548" s="234" t="s">
        <v>451</v>
      </c>
      <c r="BL1548" s="234" t="s">
        <v>451</v>
      </c>
      <c r="BM1548" s="234" t="s">
        <v>451</v>
      </c>
      <c r="BN1548" s="241"/>
      <c r="BO1548" t="b">
        <v>0</v>
      </c>
      <c r="BP1548" t="b">
        <v>0</v>
      </c>
      <c r="BQ1548" t="b">
        <v>0</v>
      </c>
      <c r="BR1548" s="241"/>
      <c r="BS1548" s="241"/>
      <c r="BT1548" s="234" t="s">
        <v>7047</v>
      </c>
      <c r="BU1548" t="b">
        <v>0</v>
      </c>
      <c r="BV1548" s="103"/>
      <c r="BW1548" s="235" t="s">
        <v>16205</v>
      </c>
      <c r="BX1548" s="234" t="s">
        <v>16204</v>
      </c>
      <c r="BY1548" s="234" t="s">
        <v>56</v>
      </c>
      <c r="BZ1548" s="234" t="s">
        <v>7014</v>
      </c>
    </row>
    <row r="1549" spans="1:78" x14ac:dyDescent="0.25">
      <c r="A1549" s="5">
        <v>646</v>
      </c>
      <c r="B1549" s="234" t="s">
        <v>16206</v>
      </c>
      <c r="C1549" s="234" t="s">
        <v>16207</v>
      </c>
      <c r="D1549" s="234" t="s">
        <v>11236</v>
      </c>
      <c r="E1549" s="234" t="s">
        <v>11236</v>
      </c>
      <c r="F1549" s="234" t="s">
        <v>7156</v>
      </c>
      <c r="G1549" s="234" t="s">
        <v>7017</v>
      </c>
      <c r="H1549" s="234" t="s">
        <v>7856</v>
      </c>
      <c r="I1549" s="242"/>
      <c r="J1549" s="242">
        <v>44092</v>
      </c>
      <c r="K1549" s="234" t="s">
        <v>7430</v>
      </c>
      <c r="L1549" s="242">
        <v>44099</v>
      </c>
      <c r="M1549" s="234" t="s">
        <v>7386</v>
      </c>
      <c r="N1549" s="234" t="s">
        <v>11237</v>
      </c>
      <c r="O1549" s="234" t="s">
        <v>12583</v>
      </c>
      <c r="P1549" s="234" t="s">
        <v>6999</v>
      </c>
      <c r="Q1549" s="234"/>
      <c r="R1549" s="234" t="s">
        <v>451</v>
      </c>
      <c r="S1549" t="b">
        <v>0</v>
      </c>
      <c r="T1549" s="242"/>
      <c r="U1549" s="103">
        <v>1</v>
      </c>
      <c r="V1549" s="234" t="s">
        <v>272</v>
      </c>
      <c r="W1549" s="103">
        <v>1</v>
      </c>
      <c r="X1549" s="234" t="s">
        <v>272</v>
      </c>
      <c r="Y1549" s="242"/>
      <c r="Z1549" s="242"/>
      <c r="AA1549" s="103"/>
      <c r="AB1549" s="234" t="s">
        <v>11239</v>
      </c>
      <c r="AC1549" s="243">
        <v>44253.447638888887</v>
      </c>
      <c r="AD1549" s="234" t="s">
        <v>12763</v>
      </c>
      <c r="AE1549" s="235" t="s">
        <v>16208</v>
      </c>
      <c r="AF1549" s="237"/>
      <c r="AG1549" s="234" t="s">
        <v>482</v>
      </c>
      <c r="AH1549" s="241"/>
      <c r="AI1549" t="b">
        <v>1</v>
      </c>
      <c r="AJ1549" t="b">
        <v>0</v>
      </c>
      <c r="AK1549" s="234"/>
      <c r="AL1549" s="103"/>
      <c r="AM1549" t="b">
        <v>0</v>
      </c>
      <c r="AN1549" s="234"/>
      <c r="AO1549" s="103"/>
      <c r="AP1549" s="241"/>
      <c r="AQ1549" s="241"/>
      <c r="AR1549" s="241"/>
      <c r="AS1549" s="241"/>
      <c r="AT1549" s="234" t="s">
        <v>7005</v>
      </c>
      <c r="AU1549" s="234" t="s">
        <v>7085</v>
      </c>
      <c r="AV1549" t="b">
        <v>0</v>
      </c>
      <c r="AW1549" t="b">
        <v>0</v>
      </c>
      <c r="AX1549" s="241"/>
      <c r="AY1549" s="241"/>
      <c r="AZ1549" s="234"/>
      <c r="BA1549" s="234"/>
      <c r="BB1549" s="234"/>
      <c r="BC1549" t="b">
        <v>0</v>
      </c>
      <c r="BD1549" s="234" t="s">
        <v>7390</v>
      </c>
      <c r="BE1549" s="234" t="s">
        <v>7026</v>
      </c>
      <c r="BF1549" s="234" t="s">
        <v>7027</v>
      </c>
      <c r="BG1549" s="234" t="s">
        <v>7028</v>
      </c>
      <c r="BH1549" s="234" t="s">
        <v>55</v>
      </c>
      <c r="BI1549" s="243">
        <v>44573.419398148151</v>
      </c>
      <c r="BJ1549" s="234" t="s">
        <v>442</v>
      </c>
      <c r="BK1549" s="234" t="s">
        <v>451</v>
      </c>
      <c r="BL1549" s="234" t="s">
        <v>451</v>
      </c>
      <c r="BM1549" s="234" t="s">
        <v>451</v>
      </c>
      <c r="BN1549" s="241"/>
      <c r="BO1549" t="b">
        <v>0</v>
      </c>
      <c r="BP1549" t="b">
        <v>0</v>
      </c>
      <c r="BQ1549" t="b">
        <v>0</v>
      </c>
      <c r="BR1549" s="241"/>
      <c r="BS1549" s="241"/>
      <c r="BT1549" s="234" t="s">
        <v>7012</v>
      </c>
      <c r="BU1549" t="b">
        <v>0</v>
      </c>
      <c r="BV1549" s="103"/>
      <c r="BW1549" s="235" t="s">
        <v>16209</v>
      </c>
      <c r="BX1549" s="234" t="s">
        <v>16208</v>
      </c>
      <c r="BY1549" s="234" t="s">
        <v>56</v>
      </c>
      <c r="BZ1549" s="234" t="s">
        <v>7014</v>
      </c>
    </row>
    <row r="1550" spans="1:78" x14ac:dyDescent="0.25">
      <c r="A1550" s="5">
        <v>645</v>
      </c>
      <c r="B1550" s="234" t="s">
        <v>16210</v>
      </c>
      <c r="C1550" s="234" t="s">
        <v>16211</v>
      </c>
      <c r="D1550" s="234" t="s">
        <v>16212</v>
      </c>
      <c r="E1550" s="234" t="s">
        <v>16213</v>
      </c>
      <c r="F1550" s="234" t="s">
        <v>6993</v>
      </c>
      <c r="G1550" s="234" t="s">
        <v>7315</v>
      </c>
      <c r="H1550" s="234" t="s">
        <v>6994</v>
      </c>
      <c r="I1550" s="242"/>
      <c r="J1550" s="242">
        <v>44095</v>
      </c>
      <c r="K1550" s="234" t="s">
        <v>7430</v>
      </c>
      <c r="L1550" s="242">
        <v>44096</v>
      </c>
      <c r="M1550" s="234" t="s">
        <v>6996</v>
      </c>
      <c r="N1550" s="234" t="s">
        <v>16214</v>
      </c>
      <c r="O1550" s="234" t="s">
        <v>16215</v>
      </c>
      <c r="P1550" s="234" t="s">
        <v>6999</v>
      </c>
      <c r="Q1550" s="234"/>
      <c r="R1550" s="234" t="s">
        <v>451</v>
      </c>
      <c r="S1550" t="b">
        <v>0</v>
      </c>
      <c r="T1550" s="242"/>
      <c r="U1550" s="103">
        <v>2</v>
      </c>
      <c r="V1550" s="234" t="s">
        <v>272</v>
      </c>
      <c r="W1550" s="103">
        <v>2</v>
      </c>
      <c r="X1550" s="234" t="s">
        <v>272</v>
      </c>
      <c r="Y1550" s="242"/>
      <c r="Z1550" s="242"/>
      <c r="AA1550" s="103"/>
      <c r="AB1550" s="234" t="s">
        <v>16216</v>
      </c>
      <c r="AC1550" s="243">
        <v>44253.447604166664</v>
      </c>
      <c r="AD1550" s="234" t="s">
        <v>12763</v>
      </c>
      <c r="AE1550" s="235" t="s">
        <v>16217</v>
      </c>
      <c r="AF1550" s="237"/>
      <c r="AG1550" s="234" t="s">
        <v>482</v>
      </c>
      <c r="AH1550" s="241"/>
      <c r="AI1550" t="b">
        <v>1</v>
      </c>
      <c r="AJ1550" t="b">
        <v>0</v>
      </c>
      <c r="AK1550" s="234"/>
      <c r="AL1550" s="103"/>
      <c r="AM1550" t="b">
        <v>0</v>
      </c>
      <c r="AN1550" s="234"/>
      <c r="AO1550" s="103"/>
      <c r="AP1550" s="241"/>
      <c r="AQ1550" s="241"/>
      <c r="AR1550" s="241"/>
      <c r="AS1550" s="241"/>
      <c r="AT1550" s="234" t="s">
        <v>7005</v>
      </c>
      <c r="AU1550" s="234" t="s">
        <v>7085</v>
      </c>
      <c r="AV1550" t="b">
        <v>0</v>
      </c>
      <c r="AW1550" t="b">
        <v>0</v>
      </c>
      <c r="AX1550" s="241"/>
      <c r="AY1550" s="241"/>
      <c r="AZ1550" s="234"/>
      <c r="BA1550" s="234"/>
      <c r="BB1550" s="234"/>
      <c r="BC1550" t="b">
        <v>0</v>
      </c>
      <c r="BD1550" s="234" t="s">
        <v>7008</v>
      </c>
      <c r="BE1550" s="234" t="s">
        <v>7009</v>
      </c>
      <c r="BF1550" s="234" t="s">
        <v>7027</v>
      </c>
      <c r="BG1550" s="234" t="s">
        <v>8373</v>
      </c>
      <c r="BH1550" s="234" t="s">
        <v>55</v>
      </c>
      <c r="BI1550" s="243">
        <v>44573.419398148151</v>
      </c>
      <c r="BJ1550" s="234" t="s">
        <v>442</v>
      </c>
      <c r="BK1550" s="234" t="s">
        <v>451</v>
      </c>
      <c r="BL1550" s="234" t="s">
        <v>451</v>
      </c>
      <c r="BM1550" s="234" t="s">
        <v>451</v>
      </c>
      <c r="BN1550" s="241"/>
      <c r="BO1550" t="b">
        <v>0</v>
      </c>
      <c r="BP1550" t="b">
        <v>0</v>
      </c>
      <c r="BQ1550" t="b">
        <v>0</v>
      </c>
      <c r="BR1550" s="241"/>
      <c r="BS1550" s="241"/>
      <c r="BT1550" s="234" t="s">
        <v>7012</v>
      </c>
      <c r="BU1550" t="b">
        <v>0</v>
      </c>
      <c r="BV1550" s="103"/>
      <c r="BW1550" s="235" t="s">
        <v>16218</v>
      </c>
      <c r="BX1550" s="234" t="s">
        <v>16217</v>
      </c>
      <c r="BY1550" s="234" t="s">
        <v>56</v>
      </c>
      <c r="BZ1550" s="234" t="s">
        <v>7014</v>
      </c>
    </row>
    <row r="1551" spans="1:78" x14ac:dyDescent="0.25">
      <c r="A1551" s="5">
        <v>644</v>
      </c>
      <c r="B1551" s="234" t="s">
        <v>16219</v>
      </c>
      <c r="C1551" s="234" t="s">
        <v>16220</v>
      </c>
      <c r="D1551" s="234"/>
      <c r="E1551" s="234" t="s">
        <v>16221</v>
      </c>
      <c r="F1551" s="234" t="s">
        <v>2991</v>
      </c>
      <c r="G1551" s="234" t="s">
        <v>7034</v>
      </c>
      <c r="H1551" s="234" t="s">
        <v>7034</v>
      </c>
      <c r="I1551" s="242"/>
      <c r="J1551" s="242">
        <v>44089</v>
      </c>
      <c r="K1551" s="234" t="s">
        <v>7430</v>
      </c>
      <c r="L1551" s="242">
        <v>44102</v>
      </c>
      <c r="M1551" s="234" t="s">
        <v>6996</v>
      </c>
      <c r="N1551" s="234" t="s">
        <v>7430</v>
      </c>
      <c r="O1551" s="234" t="s">
        <v>13709</v>
      </c>
      <c r="P1551" s="234" t="s">
        <v>6999</v>
      </c>
      <c r="Q1551" s="234"/>
      <c r="R1551" s="234" t="s">
        <v>451</v>
      </c>
      <c r="S1551" t="b">
        <v>0</v>
      </c>
      <c r="T1551" s="242"/>
      <c r="U1551" s="103">
        <v>350</v>
      </c>
      <c r="V1551" s="234" t="s">
        <v>272</v>
      </c>
      <c r="W1551" s="103">
        <v>2100</v>
      </c>
      <c r="X1551" s="234" t="s">
        <v>272</v>
      </c>
      <c r="Y1551" s="242"/>
      <c r="Z1551" s="242"/>
      <c r="AA1551" s="103"/>
      <c r="AB1551" s="234"/>
      <c r="AC1551" s="243">
        <v>44253.447569444441</v>
      </c>
      <c r="AD1551" s="234" t="s">
        <v>12763</v>
      </c>
      <c r="AE1551" s="235" t="s">
        <v>16222</v>
      </c>
      <c r="AF1551" s="237"/>
      <c r="AG1551" s="234" t="s">
        <v>482</v>
      </c>
      <c r="AH1551" s="241"/>
      <c r="AI1551" t="b">
        <v>1</v>
      </c>
      <c r="AJ1551" t="b">
        <v>0</v>
      </c>
      <c r="AK1551" s="234"/>
      <c r="AL1551" s="103"/>
      <c r="AM1551" t="b">
        <v>0</v>
      </c>
      <c r="AN1551" s="234"/>
      <c r="AO1551" s="103"/>
      <c r="AP1551" s="241"/>
      <c r="AQ1551" s="241"/>
      <c r="AR1551" s="241"/>
      <c r="AS1551" s="241"/>
      <c r="AT1551" s="234"/>
      <c r="AU1551" s="234" t="s">
        <v>7085</v>
      </c>
      <c r="AV1551" t="b">
        <v>0</v>
      </c>
      <c r="AW1551" t="b">
        <v>0</v>
      </c>
      <c r="AX1551" s="241"/>
      <c r="AY1551" s="241"/>
      <c r="AZ1551" s="234"/>
      <c r="BA1551" s="234"/>
      <c r="BB1551" s="234"/>
      <c r="BC1551" t="b">
        <v>1</v>
      </c>
      <c r="BD1551" s="234" t="s">
        <v>7008</v>
      </c>
      <c r="BE1551" s="234" t="s">
        <v>7045</v>
      </c>
      <c r="BF1551" s="234" t="s">
        <v>6972</v>
      </c>
      <c r="BG1551" s="234" t="s">
        <v>7028</v>
      </c>
      <c r="BH1551" s="234" t="s">
        <v>55</v>
      </c>
      <c r="BI1551" s="243">
        <v>44573.419386574074</v>
      </c>
      <c r="BJ1551" s="234" t="s">
        <v>442</v>
      </c>
      <c r="BK1551" s="234" t="s">
        <v>451</v>
      </c>
      <c r="BL1551" s="234" t="s">
        <v>451</v>
      </c>
      <c r="BM1551" s="234" t="s">
        <v>451</v>
      </c>
      <c r="BN1551" s="241"/>
      <c r="BO1551" t="b">
        <v>0</v>
      </c>
      <c r="BP1551" t="b">
        <v>0</v>
      </c>
      <c r="BQ1551" t="b">
        <v>0</v>
      </c>
      <c r="BR1551" s="241"/>
      <c r="BS1551" s="241"/>
      <c r="BT1551" s="234" t="s">
        <v>7047</v>
      </c>
      <c r="BU1551" t="b">
        <v>0</v>
      </c>
      <c r="BV1551" s="103"/>
      <c r="BW1551" s="235" t="s">
        <v>16223</v>
      </c>
      <c r="BX1551" s="234" t="s">
        <v>16222</v>
      </c>
      <c r="BY1551" s="234" t="s">
        <v>56</v>
      </c>
      <c r="BZ1551" s="234" t="s">
        <v>7014</v>
      </c>
    </row>
    <row r="1552" spans="1:78" x14ac:dyDescent="0.25">
      <c r="A1552" s="5">
        <v>643</v>
      </c>
      <c r="B1552" s="234" t="s">
        <v>16224</v>
      </c>
      <c r="C1552" s="234" t="s">
        <v>16225</v>
      </c>
      <c r="D1552" s="234" t="s">
        <v>15969</v>
      </c>
      <c r="E1552" s="234" t="s">
        <v>15970</v>
      </c>
      <c r="F1552" s="234" t="s">
        <v>7156</v>
      </c>
      <c r="G1552" s="234" t="s">
        <v>8316</v>
      </c>
      <c r="H1552" s="234" t="s">
        <v>7034</v>
      </c>
      <c r="I1552" s="242"/>
      <c r="J1552" s="242">
        <v>44089</v>
      </c>
      <c r="K1552" s="234" t="s">
        <v>7430</v>
      </c>
      <c r="L1552" s="242">
        <v>44095</v>
      </c>
      <c r="M1552" s="234" t="s">
        <v>6996</v>
      </c>
      <c r="N1552" s="234" t="s">
        <v>15972</v>
      </c>
      <c r="O1552" s="234" t="s">
        <v>16226</v>
      </c>
      <c r="P1552" s="234" t="s">
        <v>6999</v>
      </c>
      <c r="Q1552" s="234"/>
      <c r="R1552" s="234" t="s">
        <v>451</v>
      </c>
      <c r="S1552" t="b">
        <v>0</v>
      </c>
      <c r="T1552" s="242"/>
      <c r="U1552" s="103">
        <v>800</v>
      </c>
      <c r="V1552" s="234" t="s">
        <v>272</v>
      </c>
      <c r="W1552" s="103">
        <v>800</v>
      </c>
      <c r="X1552" s="234" t="s">
        <v>272</v>
      </c>
      <c r="Y1552" s="242"/>
      <c r="Z1552" s="242"/>
      <c r="AA1552" s="103"/>
      <c r="AB1552" s="234" t="s">
        <v>15974</v>
      </c>
      <c r="AC1552" s="243">
        <v>44253.447534722225</v>
      </c>
      <c r="AD1552" s="234" t="s">
        <v>12763</v>
      </c>
      <c r="AE1552" s="235" t="s">
        <v>16227</v>
      </c>
      <c r="AF1552" s="237"/>
      <c r="AG1552" s="234" t="s">
        <v>482</v>
      </c>
      <c r="AH1552" s="241"/>
      <c r="AI1552" t="b">
        <v>1</v>
      </c>
      <c r="AJ1552" t="b">
        <v>0</v>
      </c>
      <c r="AK1552" s="234"/>
      <c r="AL1552" s="103"/>
      <c r="AM1552" t="b">
        <v>0</v>
      </c>
      <c r="AN1552" s="234"/>
      <c r="AO1552" s="103"/>
      <c r="AP1552" s="241"/>
      <c r="AQ1552" s="241"/>
      <c r="AR1552" s="241"/>
      <c r="AS1552" s="241"/>
      <c r="AT1552" s="234" t="s">
        <v>7005</v>
      </c>
      <c r="AU1552" s="234" t="s">
        <v>7085</v>
      </c>
      <c r="AV1552" t="b">
        <v>0</v>
      </c>
      <c r="AW1552" t="b">
        <v>0</v>
      </c>
      <c r="AX1552" s="241"/>
      <c r="AY1552" s="241"/>
      <c r="AZ1552" s="234"/>
      <c r="BA1552" s="234"/>
      <c r="BB1552" s="234"/>
      <c r="BC1552" t="b">
        <v>0</v>
      </c>
      <c r="BD1552" s="234" t="s">
        <v>7008</v>
      </c>
      <c r="BE1552" s="234" t="s">
        <v>7045</v>
      </c>
      <c r="BF1552" s="234" t="s">
        <v>7027</v>
      </c>
      <c r="BG1552" s="234" t="s">
        <v>8373</v>
      </c>
      <c r="BH1552" s="234" t="s">
        <v>55</v>
      </c>
      <c r="BI1552" s="243">
        <v>44573.419386574074</v>
      </c>
      <c r="BJ1552" s="234" t="s">
        <v>442</v>
      </c>
      <c r="BK1552" s="234" t="s">
        <v>451</v>
      </c>
      <c r="BL1552" s="234" t="s">
        <v>451</v>
      </c>
      <c r="BM1552" s="234" t="s">
        <v>451</v>
      </c>
      <c r="BN1552" s="241"/>
      <c r="BO1552" t="b">
        <v>0</v>
      </c>
      <c r="BP1552" t="b">
        <v>0</v>
      </c>
      <c r="BQ1552" t="b">
        <v>0</v>
      </c>
      <c r="BR1552" s="241"/>
      <c r="BS1552" s="241"/>
      <c r="BT1552" s="234" t="s">
        <v>7012</v>
      </c>
      <c r="BU1552" t="b">
        <v>0</v>
      </c>
      <c r="BV1552" s="103"/>
      <c r="BW1552" s="235" t="s">
        <v>16228</v>
      </c>
      <c r="BX1552" s="234" t="s">
        <v>16227</v>
      </c>
      <c r="BY1552" s="234" t="s">
        <v>56</v>
      </c>
      <c r="BZ1552" s="234" t="s">
        <v>7014</v>
      </c>
    </row>
    <row r="1553" spans="1:78" x14ac:dyDescent="0.25">
      <c r="A1553" s="5">
        <v>642</v>
      </c>
      <c r="B1553" s="234" t="s">
        <v>16229</v>
      </c>
      <c r="C1553" s="234" t="s">
        <v>16230</v>
      </c>
      <c r="D1553" s="234" t="s">
        <v>9165</v>
      </c>
      <c r="E1553" s="234" t="s">
        <v>9165</v>
      </c>
      <c r="F1553" s="234" t="s">
        <v>6993</v>
      </c>
      <c r="G1553" s="234" t="s">
        <v>7279</v>
      </c>
      <c r="H1553" s="234" t="s">
        <v>7730</v>
      </c>
      <c r="I1553" s="242"/>
      <c r="J1553" s="242">
        <v>44091</v>
      </c>
      <c r="K1553" s="234" t="s">
        <v>7430</v>
      </c>
      <c r="L1553" s="242">
        <v>44095</v>
      </c>
      <c r="M1553" s="234" t="s">
        <v>6996</v>
      </c>
      <c r="N1553" s="234" t="s">
        <v>9167</v>
      </c>
      <c r="O1553" s="234" t="s">
        <v>16231</v>
      </c>
      <c r="P1553" s="234" t="s">
        <v>6999</v>
      </c>
      <c r="Q1553" s="234"/>
      <c r="R1553" s="234" t="s">
        <v>451</v>
      </c>
      <c r="S1553" t="b">
        <v>0</v>
      </c>
      <c r="T1553" s="242"/>
      <c r="U1553" s="103">
        <v>36</v>
      </c>
      <c r="V1553" s="234" t="s">
        <v>272</v>
      </c>
      <c r="W1553" s="103">
        <v>36</v>
      </c>
      <c r="X1553" s="234" t="s">
        <v>272</v>
      </c>
      <c r="Y1553" s="242"/>
      <c r="Z1553" s="242"/>
      <c r="AA1553" s="103"/>
      <c r="AB1553" s="234" t="s">
        <v>9169</v>
      </c>
      <c r="AC1553" s="243">
        <v>44253.445324074077</v>
      </c>
      <c r="AD1553" s="234" t="s">
        <v>12763</v>
      </c>
      <c r="AE1553" s="235" t="s">
        <v>16232</v>
      </c>
      <c r="AF1553" s="237"/>
      <c r="AG1553" s="234" t="s">
        <v>482</v>
      </c>
      <c r="AH1553" s="241"/>
      <c r="AI1553" t="b">
        <v>1</v>
      </c>
      <c r="AJ1553" t="b">
        <v>0</v>
      </c>
      <c r="AK1553" s="234"/>
      <c r="AL1553" s="103"/>
      <c r="AM1553" t="b">
        <v>0</v>
      </c>
      <c r="AN1553" s="234"/>
      <c r="AO1553" s="103"/>
      <c r="AP1553" s="241"/>
      <c r="AQ1553" s="241"/>
      <c r="AR1553" s="241"/>
      <c r="AS1553" s="241"/>
      <c r="AT1553" s="234" t="s">
        <v>7005</v>
      </c>
      <c r="AU1553" s="234" t="s">
        <v>7085</v>
      </c>
      <c r="AV1553" t="b">
        <v>0</v>
      </c>
      <c r="AW1553" t="b">
        <v>0</v>
      </c>
      <c r="AX1553" s="241"/>
      <c r="AY1553" s="241"/>
      <c r="AZ1553" s="234"/>
      <c r="BA1553" s="234"/>
      <c r="BB1553" s="234"/>
      <c r="BC1553" t="b">
        <v>0</v>
      </c>
      <c r="BD1553" s="234" t="s">
        <v>7008</v>
      </c>
      <c r="BE1553" s="234" t="s">
        <v>7737</v>
      </c>
      <c r="BF1553" s="234" t="s">
        <v>7027</v>
      </c>
      <c r="BG1553" s="234" t="s">
        <v>7028</v>
      </c>
      <c r="BH1553" s="234" t="s">
        <v>55</v>
      </c>
      <c r="BI1553" s="243">
        <v>44573.419386574074</v>
      </c>
      <c r="BJ1553" s="234" t="s">
        <v>442</v>
      </c>
      <c r="BK1553" s="234" t="s">
        <v>451</v>
      </c>
      <c r="BL1553" s="234" t="s">
        <v>451</v>
      </c>
      <c r="BM1553" s="234" t="s">
        <v>451</v>
      </c>
      <c r="BN1553" s="241"/>
      <c r="BO1553" t="b">
        <v>0</v>
      </c>
      <c r="BP1553" t="b">
        <v>0</v>
      </c>
      <c r="BQ1553" t="b">
        <v>0</v>
      </c>
      <c r="BR1553" s="241"/>
      <c r="BS1553" s="241"/>
      <c r="BT1553" s="234" t="s">
        <v>7012</v>
      </c>
      <c r="BU1553" t="b">
        <v>0</v>
      </c>
      <c r="BV1553" s="103"/>
      <c r="BW1553" s="235" t="s">
        <v>16233</v>
      </c>
      <c r="BX1553" s="234" t="s">
        <v>16232</v>
      </c>
      <c r="BY1553" s="234" t="s">
        <v>56</v>
      </c>
      <c r="BZ1553" s="234" t="s">
        <v>7014</v>
      </c>
    </row>
    <row r="1554" spans="1:78" x14ac:dyDescent="0.25">
      <c r="A1554" s="5">
        <v>641</v>
      </c>
      <c r="B1554" s="234" t="s">
        <v>16234</v>
      </c>
      <c r="C1554" s="234" t="s">
        <v>16235</v>
      </c>
      <c r="D1554" s="234" t="s">
        <v>12852</v>
      </c>
      <c r="E1554" s="234" t="s">
        <v>12852</v>
      </c>
      <c r="F1554" s="234" t="s">
        <v>2991</v>
      </c>
      <c r="G1554" s="234" t="s">
        <v>7017</v>
      </c>
      <c r="H1554" s="234" t="s">
        <v>7856</v>
      </c>
      <c r="I1554" s="242"/>
      <c r="J1554" s="242">
        <v>44091</v>
      </c>
      <c r="K1554" s="234" t="s">
        <v>7430</v>
      </c>
      <c r="L1554" s="242">
        <v>44095</v>
      </c>
      <c r="M1554" s="234" t="s">
        <v>6996</v>
      </c>
      <c r="N1554" s="234" t="s">
        <v>11657</v>
      </c>
      <c r="O1554" s="234" t="s">
        <v>11658</v>
      </c>
      <c r="P1554" s="234" t="s">
        <v>6999</v>
      </c>
      <c r="Q1554" s="234"/>
      <c r="R1554" s="234" t="s">
        <v>451</v>
      </c>
      <c r="S1554" t="b">
        <v>0</v>
      </c>
      <c r="T1554" s="242"/>
      <c r="U1554" s="103">
        <v>5</v>
      </c>
      <c r="V1554" s="234" t="s">
        <v>272</v>
      </c>
      <c r="W1554" s="103">
        <v>5</v>
      </c>
      <c r="X1554" s="234" t="s">
        <v>272</v>
      </c>
      <c r="Y1554" s="242"/>
      <c r="Z1554" s="242"/>
      <c r="AA1554" s="103"/>
      <c r="AB1554" s="234" t="s">
        <v>12853</v>
      </c>
      <c r="AC1554" s="243">
        <v>44253.445277777777</v>
      </c>
      <c r="AD1554" s="234" t="s">
        <v>12763</v>
      </c>
      <c r="AE1554" s="235" t="s">
        <v>16236</v>
      </c>
      <c r="AF1554" s="237"/>
      <c r="AG1554" s="234" t="s">
        <v>482</v>
      </c>
      <c r="AH1554" s="241"/>
      <c r="AI1554" t="b">
        <v>1</v>
      </c>
      <c r="AJ1554" t="b">
        <v>0</v>
      </c>
      <c r="AK1554" s="234"/>
      <c r="AL1554" s="103"/>
      <c r="AM1554" t="b">
        <v>0</v>
      </c>
      <c r="AN1554" s="234"/>
      <c r="AO1554" s="103"/>
      <c r="AP1554" s="241"/>
      <c r="AQ1554" s="241"/>
      <c r="AR1554" s="241"/>
      <c r="AS1554" s="241"/>
      <c r="AT1554" s="234"/>
      <c r="AU1554" s="234" t="s">
        <v>7085</v>
      </c>
      <c r="AV1554" t="b">
        <v>0</v>
      </c>
      <c r="AW1554" t="b">
        <v>0</v>
      </c>
      <c r="AX1554" s="241"/>
      <c r="AY1554" s="241"/>
      <c r="AZ1554" s="234"/>
      <c r="BA1554" s="234"/>
      <c r="BB1554" s="234"/>
      <c r="BC1554" t="b">
        <v>0</v>
      </c>
      <c r="BD1554" s="234" t="s">
        <v>7008</v>
      </c>
      <c r="BE1554" s="234" t="s">
        <v>7026</v>
      </c>
      <c r="BF1554" s="234" t="s">
        <v>7027</v>
      </c>
      <c r="BG1554" s="234" t="s">
        <v>7028</v>
      </c>
      <c r="BH1554" s="234" t="s">
        <v>55</v>
      </c>
      <c r="BI1554" s="243">
        <v>44573.419374999998</v>
      </c>
      <c r="BJ1554" s="234" t="s">
        <v>442</v>
      </c>
      <c r="BK1554" s="234" t="s">
        <v>451</v>
      </c>
      <c r="BL1554" s="234" t="s">
        <v>451</v>
      </c>
      <c r="BM1554" s="234" t="s">
        <v>451</v>
      </c>
      <c r="BN1554" s="241"/>
      <c r="BO1554" t="b">
        <v>0</v>
      </c>
      <c r="BP1554" t="b">
        <v>0</v>
      </c>
      <c r="BQ1554" t="b">
        <v>0</v>
      </c>
      <c r="BR1554" s="241"/>
      <c r="BS1554" s="241"/>
      <c r="BT1554" s="234" t="s">
        <v>7012</v>
      </c>
      <c r="BU1554" t="b">
        <v>0</v>
      </c>
      <c r="BV1554" s="103"/>
      <c r="BW1554" s="235" t="s">
        <v>16237</v>
      </c>
      <c r="BX1554" s="234" t="s">
        <v>16236</v>
      </c>
      <c r="BY1554" s="234" t="s">
        <v>56</v>
      </c>
      <c r="BZ1554" s="234" t="s">
        <v>7014</v>
      </c>
    </row>
    <row r="1555" spans="1:78" x14ac:dyDescent="0.25">
      <c r="A1555" s="5">
        <v>640</v>
      </c>
      <c r="B1555" s="234" t="s">
        <v>16238</v>
      </c>
      <c r="C1555" s="234" t="s">
        <v>16239</v>
      </c>
      <c r="D1555" s="234"/>
      <c r="E1555" s="234" t="s">
        <v>16240</v>
      </c>
      <c r="F1555" s="234" t="s">
        <v>6993</v>
      </c>
      <c r="G1555" s="234" t="s">
        <v>6995</v>
      </c>
      <c r="H1555" s="234" t="s">
        <v>6994</v>
      </c>
      <c r="I1555" s="242"/>
      <c r="J1555" s="242">
        <v>44090</v>
      </c>
      <c r="K1555" s="234" t="s">
        <v>7430</v>
      </c>
      <c r="L1555" s="242">
        <v>44092</v>
      </c>
      <c r="M1555" s="234" t="s">
        <v>7066</v>
      </c>
      <c r="N1555" s="234" t="s">
        <v>15663</v>
      </c>
      <c r="O1555" s="234" t="s">
        <v>8308</v>
      </c>
      <c r="P1555" s="234" t="s">
        <v>6999</v>
      </c>
      <c r="Q1555" s="234"/>
      <c r="R1555" s="234" t="s">
        <v>451</v>
      </c>
      <c r="S1555" t="b">
        <v>0</v>
      </c>
      <c r="T1555" s="242"/>
      <c r="U1555" s="103">
        <v>20</v>
      </c>
      <c r="V1555" s="234" t="s">
        <v>272</v>
      </c>
      <c r="W1555" s="103">
        <v>100</v>
      </c>
      <c r="X1555" s="234" t="s">
        <v>272</v>
      </c>
      <c r="Y1555" s="242"/>
      <c r="Z1555" s="242"/>
      <c r="AA1555" s="103"/>
      <c r="AB1555" s="234"/>
      <c r="AC1555" s="243">
        <v>44253.445254629631</v>
      </c>
      <c r="AD1555" s="234" t="s">
        <v>12763</v>
      </c>
      <c r="AE1555" s="235" t="s">
        <v>16241</v>
      </c>
      <c r="AF1555" s="237"/>
      <c r="AG1555" s="234" t="s">
        <v>482</v>
      </c>
      <c r="AH1555" s="241"/>
      <c r="AI1555" t="b">
        <v>1</v>
      </c>
      <c r="AJ1555" t="b">
        <v>0</v>
      </c>
      <c r="AK1555" s="234"/>
      <c r="AL1555" s="103"/>
      <c r="AM1555" t="b">
        <v>0</v>
      </c>
      <c r="AN1555" s="234"/>
      <c r="AO1555" s="103"/>
      <c r="AP1555" s="241"/>
      <c r="AQ1555" s="241"/>
      <c r="AR1555" s="241"/>
      <c r="AS1555" s="241"/>
      <c r="AT1555" s="234"/>
      <c r="AU1555" s="234" t="s">
        <v>7085</v>
      </c>
      <c r="AV1555" t="b">
        <v>0</v>
      </c>
      <c r="AW1555" t="b">
        <v>0</v>
      </c>
      <c r="AX1555" s="241"/>
      <c r="AY1555" s="241"/>
      <c r="AZ1555" s="234"/>
      <c r="BA1555" s="234"/>
      <c r="BB1555" s="234"/>
      <c r="BC1555" t="b">
        <v>1</v>
      </c>
      <c r="BD1555" s="234" t="s">
        <v>7076</v>
      </c>
      <c r="BE1555" s="234" t="s">
        <v>7009</v>
      </c>
      <c r="BF1555" s="234" t="s">
        <v>6972</v>
      </c>
      <c r="BG1555" s="234" t="s">
        <v>7028</v>
      </c>
      <c r="BH1555" s="234" t="s">
        <v>55</v>
      </c>
      <c r="BI1555" s="243">
        <v>44573.419548611113</v>
      </c>
      <c r="BJ1555" s="234" t="s">
        <v>442</v>
      </c>
      <c r="BK1555" s="234" t="s">
        <v>451</v>
      </c>
      <c r="BL1555" s="234" t="s">
        <v>451</v>
      </c>
      <c r="BM1555" s="234" t="s">
        <v>451</v>
      </c>
      <c r="BN1555" s="241"/>
      <c r="BO1555" t="b">
        <v>0</v>
      </c>
      <c r="BP1555" t="b">
        <v>0</v>
      </c>
      <c r="BQ1555" t="b">
        <v>0</v>
      </c>
      <c r="BR1555" s="241"/>
      <c r="BS1555" s="241"/>
      <c r="BT1555" s="234" t="s">
        <v>7047</v>
      </c>
      <c r="BU1555" t="b">
        <v>0</v>
      </c>
      <c r="BV1555" s="103"/>
      <c r="BW1555" s="235" t="s">
        <v>16242</v>
      </c>
      <c r="BX1555" s="234" t="s">
        <v>16241</v>
      </c>
      <c r="BY1555" s="234" t="s">
        <v>56</v>
      </c>
      <c r="BZ1555" s="234" t="s">
        <v>7014</v>
      </c>
    </row>
    <row r="1556" spans="1:78" x14ac:dyDescent="0.25">
      <c r="A1556" s="5">
        <v>639</v>
      </c>
      <c r="B1556" s="234" t="s">
        <v>16243</v>
      </c>
      <c r="C1556" s="234" t="s">
        <v>16244</v>
      </c>
      <c r="D1556" s="234"/>
      <c r="E1556" s="234" t="s">
        <v>16245</v>
      </c>
      <c r="F1556" s="234" t="s">
        <v>7156</v>
      </c>
      <c r="G1556" s="234" t="s">
        <v>12908</v>
      </c>
      <c r="H1556" s="234" t="s">
        <v>7825</v>
      </c>
      <c r="I1556" s="242"/>
      <c r="J1556" s="242">
        <v>44090</v>
      </c>
      <c r="K1556" s="234" t="s">
        <v>7430</v>
      </c>
      <c r="L1556" s="242">
        <v>44097</v>
      </c>
      <c r="M1556" s="234" t="s">
        <v>7159</v>
      </c>
      <c r="N1556" s="234" t="s">
        <v>7430</v>
      </c>
      <c r="O1556" s="234" t="s">
        <v>16246</v>
      </c>
      <c r="P1556" s="234" t="s">
        <v>6999</v>
      </c>
      <c r="Q1556" s="234"/>
      <c r="R1556" s="234" t="s">
        <v>451</v>
      </c>
      <c r="S1556" t="b">
        <v>0</v>
      </c>
      <c r="T1556" s="242"/>
      <c r="U1556" s="103">
        <v>20</v>
      </c>
      <c r="V1556" s="234" t="s">
        <v>272</v>
      </c>
      <c r="W1556" s="103">
        <v>20</v>
      </c>
      <c r="X1556" s="234" t="s">
        <v>272</v>
      </c>
      <c r="Y1556" s="242"/>
      <c r="Z1556" s="242"/>
      <c r="AA1556" s="103"/>
      <c r="AB1556" s="234"/>
      <c r="AC1556" s="243">
        <v>44253.445208333331</v>
      </c>
      <c r="AD1556" s="234" t="s">
        <v>12763</v>
      </c>
      <c r="AE1556" s="235" t="s">
        <v>16247</v>
      </c>
      <c r="AF1556" s="237"/>
      <c r="AG1556" s="234" t="s">
        <v>482</v>
      </c>
      <c r="AH1556" s="241"/>
      <c r="AI1556" t="b">
        <v>1</v>
      </c>
      <c r="AJ1556" t="b">
        <v>0</v>
      </c>
      <c r="AK1556" s="234"/>
      <c r="AL1556" s="103"/>
      <c r="AM1556" t="b">
        <v>0</v>
      </c>
      <c r="AN1556" s="234"/>
      <c r="AO1556" s="103"/>
      <c r="AP1556" s="241"/>
      <c r="AQ1556" s="241"/>
      <c r="AR1556" s="241"/>
      <c r="AS1556" s="241"/>
      <c r="AT1556" s="234"/>
      <c r="AU1556" s="234" t="s">
        <v>7085</v>
      </c>
      <c r="AV1556" t="b">
        <v>0</v>
      </c>
      <c r="AW1556" t="b">
        <v>0</v>
      </c>
      <c r="AX1556" s="241"/>
      <c r="AY1556" s="241"/>
      <c r="AZ1556" s="234"/>
      <c r="BA1556" s="234"/>
      <c r="BB1556" s="234"/>
      <c r="BC1556" t="b">
        <v>1</v>
      </c>
      <c r="BD1556" s="234" t="s">
        <v>7170</v>
      </c>
      <c r="BE1556" s="234" t="s">
        <v>7171</v>
      </c>
      <c r="BF1556" s="234" t="s">
        <v>6972</v>
      </c>
      <c r="BG1556" s="234" t="s">
        <v>7028</v>
      </c>
      <c r="BH1556" s="234" t="s">
        <v>55</v>
      </c>
      <c r="BI1556" s="243">
        <v>44573.419548611113</v>
      </c>
      <c r="BJ1556" s="234" t="s">
        <v>442</v>
      </c>
      <c r="BK1556" s="234" t="s">
        <v>451</v>
      </c>
      <c r="BL1556" s="234" t="s">
        <v>451</v>
      </c>
      <c r="BM1556" s="234" t="s">
        <v>451</v>
      </c>
      <c r="BN1556" s="241"/>
      <c r="BO1556" t="b">
        <v>0</v>
      </c>
      <c r="BP1556" t="b">
        <v>0</v>
      </c>
      <c r="BQ1556" t="b">
        <v>0</v>
      </c>
      <c r="BR1556" s="241"/>
      <c r="BS1556" s="241"/>
      <c r="BT1556" s="234" t="s">
        <v>7237</v>
      </c>
      <c r="BU1556" t="b">
        <v>0</v>
      </c>
      <c r="BV1556" s="103"/>
      <c r="BW1556" s="235" t="s">
        <v>16248</v>
      </c>
      <c r="BX1556" s="234" t="s">
        <v>16247</v>
      </c>
      <c r="BY1556" s="234" t="s">
        <v>56</v>
      </c>
      <c r="BZ1556" s="234" t="s">
        <v>7014</v>
      </c>
    </row>
    <row r="1557" spans="1:78" x14ac:dyDescent="0.25">
      <c r="A1557" s="5">
        <v>638</v>
      </c>
      <c r="B1557" s="234" t="s">
        <v>16249</v>
      </c>
      <c r="C1557" s="234" t="s">
        <v>16250</v>
      </c>
      <c r="D1557" s="234"/>
      <c r="E1557" s="234" t="s">
        <v>12907</v>
      </c>
      <c r="F1557" s="234" t="s">
        <v>7156</v>
      </c>
      <c r="G1557" s="234" t="s">
        <v>12908</v>
      </c>
      <c r="H1557" s="234" t="s">
        <v>7825</v>
      </c>
      <c r="I1557" s="242"/>
      <c r="J1557" s="242">
        <v>44084</v>
      </c>
      <c r="K1557" s="234" t="s">
        <v>7430</v>
      </c>
      <c r="L1557" s="242">
        <v>44090</v>
      </c>
      <c r="M1557" s="234" t="s">
        <v>7760</v>
      </c>
      <c r="N1557" s="234" t="s">
        <v>7430</v>
      </c>
      <c r="O1557" s="234" t="s">
        <v>12909</v>
      </c>
      <c r="P1557" s="234" t="s">
        <v>6999</v>
      </c>
      <c r="Q1557" s="234"/>
      <c r="R1557" s="234" t="s">
        <v>451</v>
      </c>
      <c r="S1557" t="b">
        <v>0</v>
      </c>
      <c r="T1557" s="242"/>
      <c r="U1557" s="103">
        <v>300</v>
      </c>
      <c r="V1557" s="234" t="s">
        <v>272</v>
      </c>
      <c r="W1557" s="103">
        <v>1100</v>
      </c>
      <c r="X1557" s="234" t="s">
        <v>272</v>
      </c>
      <c r="Y1557" s="242"/>
      <c r="Z1557" s="242"/>
      <c r="AA1557" s="103"/>
      <c r="AB1557" s="234"/>
      <c r="AC1557" s="243">
        <v>44253.445185185185</v>
      </c>
      <c r="AD1557" s="234" t="s">
        <v>12763</v>
      </c>
      <c r="AE1557" s="235" t="s">
        <v>16251</v>
      </c>
      <c r="AF1557" s="237"/>
      <c r="AG1557" s="234" t="s">
        <v>482</v>
      </c>
      <c r="AH1557" s="241"/>
      <c r="AI1557" t="b">
        <v>1</v>
      </c>
      <c r="AJ1557" t="b">
        <v>0</v>
      </c>
      <c r="AK1557" s="234"/>
      <c r="AL1557" s="103"/>
      <c r="AM1557" t="b">
        <v>0</v>
      </c>
      <c r="AN1557" s="234"/>
      <c r="AO1557" s="103"/>
      <c r="AP1557" s="241"/>
      <c r="AQ1557" s="241"/>
      <c r="AR1557" s="241"/>
      <c r="AS1557" s="241"/>
      <c r="AT1557" s="234"/>
      <c r="AU1557" s="234" t="s">
        <v>7085</v>
      </c>
      <c r="AV1557" t="b">
        <v>0</v>
      </c>
      <c r="AW1557" t="b">
        <v>0</v>
      </c>
      <c r="AX1557" s="241"/>
      <c r="AY1557" s="241"/>
      <c r="AZ1557" s="234"/>
      <c r="BA1557" s="234"/>
      <c r="BB1557" s="234"/>
      <c r="BC1557" t="b">
        <v>1</v>
      </c>
      <c r="BD1557" s="234" t="s">
        <v>7767</v>
      </c>
      <c r="BE1557" s="234" t="s">
        <v>7171</v>
      </c>
      <c r="BF1557" s="234" t="s">
        <v>7027</v>
      </c>
      <c r="BG1557" s="234" t="s">
        <v>8373</v>
      </c>
      <c r="BH1557" s="234" t="s">
        <v>55</v>
      </c>
      <c r="BI1557" s="243">
        <v>44573.419548611113</v>
      </c>
      <c r="BJ1557" s="234" t="s">
        <v>442</v>
      </c>
      <c r="BK1557" s="234" t="s">
        <v>451</v>
      </c>
      <c r="BL1557" s="234" t="s">
        <v>451</v>
      </c>
      <c r="BM1557" s="234" t="s">
        <v>451</v>
      </c>
      <c r="BN1557" s="241"/>
      <c r="BO1557" t="b">
        <v>0</v>
      </c>
      <c r="BP1557" t="b">
        <v>0</v>
      </c>
      <c r="BQ1557" t="b">
        <v>0</v>
      </c>
      <c r="BR1557" s="241"/>
      <c r="BS1557" s="241"/>
      <c r="BT1557" s="234" t="s">
        <v>7012</v>
      </c>
      <c r="BU1557" t="b">
        <v>0</v>
      </c>
      <c r="BV1557" s="103"/>
      <c r="BW1557" s="235" t="s">
        <v>16252</v>
      </c>
      <c r="BX1557" s="234" t="s">
        <v>16251</v>
      </c>
      <c r="BY1557" s="234" t="s">
        <v>56</v>
      </c>
      <c r="BZ1557" s="234" t="s">
        <v>7014</v>
      </c>
    </row>
    <row r="1558" spans="1:78" x14ac:dyDescent="0.25">
      <c r="A1558" s="5">
        <v>637</v>
      </c>
      <c r="B1558" s="234" t="s">
        <v>16253</v>
      </c>
      <c r="C1558" s="234" t="s">
        <v>16254</v>
      </c>
      <c r="D1558" s="234"/>
      <c r="E1558" s="234" t="s">
        <v>14543</v>
      </c>
      <c r="F1558" s="234" t="s">
        <v>2991</v>
      </c>
      <c r="G1558" s="234" t="s">
        <v>7033</v>
      </c>
      <c r="H1558" s="234" t="s">
        <v>7034</v>
      </c>
      <c r="I1558" s="242"/>
      <c r="J1558" s="242">
        <v>44090</v>
      </c>
      <c r="K1558" s="234" t="s">
        <v>7430</v>
      </c>
      <c r="L1558" s="242">
        <v>44095</v>
      </c>
      <c r="M1558" s="234" t="s">
        <v>6996</v>
      </c>
      <c r="N1558" s="234" t="s">
        <v>7430</v>
      </c>
      <c r="O1558" s="234" t="s">
        <v>15929</v>
      </c>
      <c r="P1558" s="234" t="s">
        <v>6999</v>
      </c>
      <c r="Q1558" s="234"/>
      <c r="R1558" s="234" t="s">
        <v>451</v>
      </c>
      <c r="S1558" t="b">
        <v>0</v>
      </c>
      <c r="T1558" s="242"/>
      <c r="U1558" s="103">
        <v>290</v>
      </c>
      <c r="V1558" s="234" t="s">
        <v>272</v>
      </c>
      <c r="W1558" s="103">
        <v>1742</v>
      </c>
      <c r="X1558" s="234" t="s">
        <v>272</v>
      </c>
      <c r="Y1558" s="242"/>
      <c r="Z1558" s="242"/>
      <c r="AA1558" s="103"/>
      <c r="AB1558" s="234"/>
      <c r="AC1558" s="243">
        <v>44253.445127314815</v>
      </c>
      <c r="AD1558" s="234" t="s">
        <v>12763</v>
      </c>
      <c r="AE1558" s="235" t="s">
        <v>16255</v>
      </c>
      <c r="AF1558" s="237"/>
      <c r="AG1558" s="234" t="s">
        <v>482</v>
      </c>
      <c r="AH1558" s="241"/>
      <c r="AI1558" t="b">
        <v>1</v>
      </c>
      <c r="AJ1558" t="b">
        <v>0</v>
      </c>
      <c r="AK1558" s="234"/>
      <c r="AL1558" s="103"/>
      <c r="AM1558" t="b">
        <v>0</v>
      </c>
      <c r="AN1558" s="234"/>
      <c r="AO1558" s="103"/>
      <c r="AP1558" s="241"/>
      <c r="AQ1558" s="241"/>
      <c r="AR1558" s="241"/>
      <c r="AS1558" s="241"/>
      <c r="AT1558" s="234"/>
      <c r="AU1558" s="234" t="s">
        <v>7085</v>
      </c>
      <c r="AV1558" t="b">
        <v>0</v>
      </c>
      <c r="AW1558" t="b">
        <v>0</v>
      </c>
      <c r="AX1558" s="241"/>
      <c r="AY1558" s="241"/>
      <c r="AZ1558" s="234"/>
      <c r="BA1558" s="234"/>
      <c r="BB1558" s="234"/>
      <c r="BC1558" t="b">
        <v>1</v>
      </c>
      <c r="BD1558" s="234" t="s">
        <v>7008</v>
      </c>
      <c r="BE1558" s="234" t="s">
        <v>7045</v>
      </c>
      <c r="BF1558" s="234" t="s">
        <v>7027</v>
      </c>
      <c r="BG1558" s="234" t="s">
        <v>7028</v>
      </c>
      <c r="BH1558" s="234" t="s">
        <v>55</v>
      </c>
      <c r="BI1558" s="243">
        <v>44573.419548611113</v>
      </c>
      <c r="BJ1558" s="234" t="s">
        <v>442</v>
      </c>
      <c r="BK1558" s="234" t="s">
        <v>451</v>
      </c>
      <c r="BL1558" s="234" t="s">
        <v>451</v>
      </c>
      <c r="BM1558" s="234" t="s">
        <v>451</v>
      </c>
      <c r="BN1558" s="241"/>
      <c r="BO1558" t="b">
        <v>0</v>
      </c>
      <c r="BP1558" t="b">
        <v>0</v>
      </c>
      <c r="BQ1558" t="b">
        <v>0</v>
      </c>
      <c r="BR1558" s="241"/>
      <c r="BS1558" s="241"/>
      <c r="BT1558" s="234" t="s">
        <v>7047</v>
      </c>
      <c r="BU1558" t="b">
        <v>0</v>
      </c>
      <c r="BV1558" s="103"/>
      <c r="BW1558" s="235" t="s">
        <v>16256</v>
      </c>
      <c r="BX1558" s="234" t="s">
        <v>16255</v>
      </c>
      <c r="BY1558" s="234" t="s">
        <v>56</v>
      </c>
      <c r="BZ1558" s="234" t="s">
        <v>7014</v>
      </c>
    </row>
    <row r="1559" spans="1:78" x14ac:dyDescent="0.25">
      <c r="A1559" s="5">
        <v>636</v>
      </c>
      <c r="B1559" s="234" t="s">
        <v>16257</v>
      </c>
      <c r="C1559" s="234" t="s">
        <v>16258</v>
      </c>
      <c r="D1559" s="234" t="s">
        <v>7371</v>
      </c>
      <c r="E1559" s="234" t="s">
        <v>7964</v>
      </c>
      <c r="F1559" s="234" t="s">
        <v>2991</v>
      </c>
      <c r="G1559" s="234" t="s">
        <v>7034</v>
      </c>
      <c r="H1559" s="234" t="s">
        <v>7034</v>
      </c>
      <c r="I1559" s="242"/>
      <c r="J1559" s="242">
        <v>44090</v>
      </c>
      <c r="K1559" s="234" t="s">
        <v>7430</v>
      </c>
      <c r="L1559" s="242">
        <v>44096</v>
      </c>
      <c r="M1559" s="234" t="s">
        <v>6996</v>
      </c>
      <c r="N1559" s="234" t="s">
        <v>7373</v>
      </c>
      <c r="O1559" s="234" t="s">
        <v>11488</v>
      </c>
      <c r="P1559" s="234" t="s">
        <v>6999</v>
      </c>
      <c r="Q1559" s="234"/>
      <c r="R1559" s="234" t="s">
        <v>451</v>
      </c>
      <c r="S1559" t="b">
        <v>0</v>
      </c>
      <c r="T1559" s="242"/>
      <c r="U1559" s="103">
        <v>4000</v>
      </c>
      <c r="V1559" s="234" t="s">
        <v>272</v>
      </c>
      <c r="W1559" s="103">
        <v>32000</v>
      </c>
      <c r="X1559" s="234" t="s">
        <v>272</v>
      </c>
      <c r="Y1559" s="242"/>
      <c r="Z1559" s="242"/>
      <c r="AA1559" s="103"/>
      <c r="AB1559" s="234" t="s">
        <v>7376</v>
      </c>
      <c r="AC1559" s="243">
        <v>44253.445104166669</v>
      </c>
      <c r="AD1559" s="234" t="s">
        <v>12763</v>
      </c>
      <c r="AE1559" s="235" t="s">
        <v>16259</v>
      </c>
      <c r="AF1559" s="237"/>
      <c r="AG1559" s="234" t="s">
        <v>482</v>
      </c>
      <c r="AH1559" s="241"/>
      <c r="AI1559" t="b">
        <v>1</v>
      </c>
      <c r="AJ1559" t="b">
        <v>0</v>
      </c>
      <c r="AK1559" s="234"/>
      <c r="AL1559" s="103"/>
      <c r="AM1559" t="b">
        <v>0</v>
      </c>
      <c r="AN1559" s="234"/>
      <c r="AO1559" s="103"/>
      <c r="AP1559" s="241"/>
      <c r="AQ1559" s="241"/>
      <c r="AR1559" s="241"/>
      <c r="AS1559" s="241"/>
      <c r="AT1559" s="234" t="s">
        <v>7058</v>
      </c>
      <c r="AU1559" s="234" t="s">
        <v>7085</v>
      </c>
      <c r="AV1559" t="b">
        <v>0</v>
      </c>
      <c r="AW1559" t="b">
        <v>0</v>
      </c>
      <c r="AX1559" s="241"/>
      <c r="AY1559" s="241"/>
      <c r="AZ1559" s="234"/>
      <c r="BA1559" s="234"/>
      <c r="BB1559" s="234"/>
      <c r="BC1559" t="b">
        <v>0</v>
      </c>
      <c r="BD1559" s="234" t="s">
        <v>7008</v>
      </c>
      <c r="BE1559" s="234" t="s">
        <v>7045</v>
      </c>
      <c r="BF1559" s="234" t="s">
        <v>7027</v>
      </c>
      <c r="BG1559" s="234" t="s">
        <v>7028</v>
      </c>
      <c r="BH1559" s="234" t="s">
        <v>55</v>
      </c>
      <c r="BI1559" s="243">
        <v>44573.419537037036</v>
      </c>
      <c r="BJ1559" s="234" t="s">
        <v>442</v>
      </c>
      <c r="BK1559" s="234" t="s">
        <v>451</v>
      </c>
      <c r="BL1559" s="234" t="s">
        <v>451</v>
      </c>
      <c r="BM1559" s="234" t="s">
        <v>451</v>
      </c>
      <c r="BN1559" s="241"/>
      <c r="BO1559" t="b">
        <v>0</v>
      </c>
      <c r="BP1559" t="b">
        <v>0</v>
      </c>
      <c r="BQ1559" t="b">
        <v>0</v>
      </c>
      <c r="BR1559" s="241"/>
      <c r="BS1559" s="241"/>
      <c r="BT1559" s="234" t="s">
        <v>7047</v>
      </c>
      <c r="BU1559" t="b">
        <v>0</v>
      </c>
      <c r="BV1559" s="103"/>
      <c r="BW1559" s="235" t="s">
        <v>16260</v>
      </c>
      <c r="BX1559" s="234" t="s">
        <v>16259</v>
      </c>
      <c r="BY1559" s="234" t="s">
        <v>56</v>
      </c>
      <c r="BZ1559" s="234" t="s">
        <v>7014</v>
      </c>
    </row>
    <row r="1560" spans="1:78" x14ac:dyDescent="0.25">
      <c r="A1560" s="5">
        <v>635</v>
      </c>
      <c r="B1560" s="234" t="s">
        <v>16261</v>
      </c>
      <c r="C1560" s="234" t="s">
        <v>16262</v>
      </c>
      <c r="D1560" s="234" t="s">
        <v>16263</v>
      </c>
      <c r="E1560" s="234" t="s">
        <v>16263</v>
      </c>
      <c r="F1560" s="234" t="s">
        <v>6993</v>
      </c>
      <c r="G1560" s="234" t="s">
        <v>7279</v>
      </c>
      <c r="H1560" s="234" t="s">
        <v>7730</v>
      </c>
      <c r="I1560" s="242"/>
      <c r="J1560" s="242">
        <v>44090</v>
      </c>
      <c r="K1560" s="234" t="s">
        <v>7430</v>
      </c>
      <c r="L1560" s="242">
        <v>44090</v>
      </c>
      <c r="M1560" s="234" t="s">
        <v>6996</v>
      </c>
      <c r="N1560" s="234" t="s">
        <v>16264</v>
      </c>
      <c r="O1560" s="234" t="s">
        <v>16265</v>
      </c>
      <c r="P1560" s="234" t="s">
        <v>6999</v>
      </c>
      <c r="Q1560" s="234"/>
      <c r="R1560" s="234" t="s">
        <v>451</v>
      </c>
      <c r="S1560" t="b">
        <v>0</v>
      </c>
      <c r="T1560" s="242"/>
      <c r="U1560" s="103">
        <v>3</v>
      </c>
      <c r="V1560" s="234" t="s">
        <v>272</v>
      </c>
      <c r="W1560" s="103">
        <v>3</v>
      </c>
      <c r="X1560" s="234" t="s">
        <v>272</v>
      </c>
      <c r="Y1560" s="242"/>
      <c r="Z1560" s="242"/>
      <c r="AA1560" s="103"/>
      <c r="AB1560" s="234" t="s">
        <v>16266</v>
      </c>
      <c r="AC1560" s="243">
        <v>44253.445092592592</v>
      </c>
      <c r="AD1560" s="234" t="s">
        <v>12763</v>
      </c>
      <c r="AE1560" s="235" t="s">
        <v>16267</v>
      </c>
      <c r="AF1560" s="237"/>
      <c r="AG1560" s="234" t="s">
        <v>482</v>
      </c>
      <c r="AH1560" s="241"/>
      <c r="AI1560" t="b">
        <v>1</v>
      </c>
      <c r="AJ1560" t="b">
        <v>0</v>
      </c>
      <c r="AK1560" s="234"/>
      <c r="AL1560" s="103"/>
      <c r="AM1560" t="b">
        <v>0</v>
      </c>
      <c r="AN1560" s="234"/>
      <c r="AO1560" s="103"/>
      <c r="AP1560" s="241"/>
      <c r="AQ1560" s="241"/>
      <c r="AR1560" s="241"/>
      <c r="AS1560" s="241"/>
      <c r="AT1560" s="234"/>
      <c r="AU1560" s="234" t="s">
        <v>7085</v>
      </c>
      <c r="AV1560" t="b">
        <v>0</v>
      </c>
      <c r="AW1560" t="b">
        <v>0</v>
      </c>
      <c r="AX1560" s="241"/>
      <c r="AY1560" s="241"/>
      <c r="AZ1560" s="234"/>
      <c r="BA1560" s="234"/>
      <c r="BB1560" s="234"/>
      <c r="BC1560" t="b">
        <v>0</v>
      </c>
      <c r="BD1560" s="234" t="s">
        <v>7008</v>
      </c>
      <c r="BE1560" s="234" t="s">
        <v>7737</v>
      </c>
      <c r="BF1560" s="234" t="s">
        <v>7027</v>
      </c>
      <c r="BG1560" s="234" t="s">
        <v>8373</v>
      </c>
      <c r="BH1560" s="234" t="s">
        <v>55</v>
      </c>
      <c r="BI1560" s="243">
        <v>44573.419537037036</v>
      </c>
      <c r="BJ1560" s="234" t="s">
        <v>442</v>
      </c>
      <c r="BK1560" s="234" t="s">
        <v>451</v>
      </c>
      <c r="BL1560" s="234" t="s">
        <v>451</v>
      </c>
      <c r="BM1560" s="234" t="s">
        <v>451</v>
      </c>
      <c r="BN1560" s="241"/>
      <c r="BO1560" t="b">
        <v>0</v>
      </c>
      <c r="BP1560" t="b">
        <v>0</v>
      </c>
      <c r="BQ1560" t="b">
        <v>0</v>
      </c>
      <c r="BR1560" s="241"/>
      <c r="BS1560" s="241"/>
      <c r="BT1560" s="234" t="s">
        <v>7012</v>
      </c>
      <c r="BU1560" t="b">
        <v>0</v>
      </c>
      <c r="BV1560" s="103"/>
      <c r="BW1560" s="235" t="s">
        <v>16268</v>
      </c>
      <c r="BX1560" s="234" t="s">
        <v>16267</v>
      </c>
      <c r="BY1560" s="234" t="s">
        <v>56</v>
      </c>
      <c r="BZ1560" s="234" t="s">
        <v>7014</v>
      </c>
    </row>
    <row r="1561" spans="1:78" x14ac:dyDescent="0.25">
      <c r="A1561" s="5">
        <v>634</v>
      </c>
      <c r="B1561" s="234" t="s">
        <v>16269</v>
      </c>
      <c r="C1561" s="234" t="s">
        <v>16270</v>
      </c>
      <c r="D1561" s="234" t="s">
        <v>16271</v>
      </c>
      <c r="E1561" s="234" t="s">
        <v>16272</v>
      </c>
      <c r="F1561" s="234" t="s">
        <v>6993</v>
      </c>
      <c r="G1561" s="234" t="s">
        <v>7315</v>
      </c>
      <c r="H1561" s="234" t="s">
        <v>6994</v>
      </c>
      <c r="I1561" s="242"/>
      <c r="J1561" s="242">
        <v>44090</v>
      </c>
      <c r="K1561" s="234" t="s">
        <v>7430</v>
      </c>
      <c r="L1561" s="242">
        <v>44091</v>
      </c>
      <c r="M1561" s="234" t="s">
        <v>6996</v>
      </c>
      <c r="N1561" s="234" t="s">
        <v>16273</v>
      </c>
      <c r="O1561" s="234" t="s">
        <v>16274</v>
      </c>
      <c r="P1561" s="234" t="s">
        <v>6999</v>
      </c>
      <c r="Q1561" s="234"/>
      <c r="R1561" s="234" t="s">
        <v>451</v>
      </c>
      <c r="S1561" t="b">
        <v>0</v>
      </c>
      <c r="T1561" s="242"/>
      <c r="U1561" s="103">
        <v>1</v>
      </c>
      <c r="V1561" s="234" t="s">
        <v>272</v>
      </c>
      <c r="W1561" s="103">
        <v>1</v>
      </c>
      <c r="X1561" s="234" t="s">
        <v>272</v>
      </c>
      <c r="Y1561" s="242"/>
      <c r="Z1561" s="242"/>
      <c r="AA1561" s="103"/>
      <c r="AB1561" s="234" t="s">
        <v>16275</v>
      </c>
      <c r="AC1561" s="243">
        <v>44253.445034722223</v>
      </c>
      <c r="AD1561" s="234" t="s">
        <v>12763</v>
      </c>
      <c r="AE1561" s="235" t="s">
        <v>16276</v>
      </c>
      <c r="AF1561" s="237"/>
      <c r="AG1561" s="234" t="s">
        <v>482</v>
      </c>
      <c r="AH1561" s="241"/>
      <c r="AI1561" t="b">
        <v>1</v>
      </c>
      <c r="AJ1561" t="b">
        <v>0</v>
      </c>
      <c r="AK1561" s="234"/>
      <c r="AL1561" s="103"/>
      <c r="AM1561" t="b">
        <v>0</v>
      </c>
      <c r="AN1561" s="234"/>
      <c r="AO1561" s="103"/>
      <c r="AP1561" s="241"/>
      <c r="AQ1561" s="241"/>
      <c r="AR1561" s="241"/>
      <c r="AS1561" s="241"/>
      <c r="AT1561" s="234" t="s">
        <v>7005</v>
      </c>
      <c r="AU1561" s="234" t="s">
        <v>7085</v>
      </c>
      <c r="AV1561" t="b">
        <v>0</v>
      </c>
      <c r="AW1561" t="b">
        <v>0</v>
      </c>
      <c r="AX1561" s="241"/>
      <c r="AY1561" s="241"/>
      <c r="AZ1561" s="234"/>
      <c r="BA1561" s="234"/>
      <c r="BB1561" s="234"/>
      <c r="BC1561" t="b">
        <v>0</v>
      </c>
      <c r="BD1561" s="234" t="s">
        <v>7008</v>
      </c>
      <c r="BE1561" s="234" t="s">
        <v>7009</v>
      </c>
      <c r="BF1561" s="234" t="s">
        <v>7027</v>
      </c>
      <c r="BG1561" s="234" t="s">
        <v>8373</v>
      </c>
      <c r="BH1561" s="234" t="s">
        <v>55</v>
      </c>
      <c r="BI1561" s="243">
        <v>44573.419537037036</v>
      </c>
      <c r="BJ1561" s="234" t="s">
        <v>442</v>
      </c>
      <c r="BK1561" s="234" t="s">
        <v>451</v>
      </c>
      <c r="BL1561" s="234" t="s">
        <v>451</v>
      </c>
      <c r="BM1561" s="234" t="s">
        <v>451</v>
      </c>
      <c r="BN1561" s="241"/>
      <c r="BO1561" t="b">
        <v>0</v>
      </c>
      <c r="BP1561" t="b">
        <v>0</v>
      </c>
      <c r="BQ1561" t="b">
        <v>0</v>
      </c>
      <c r="BR1561" s="241"/>
      <c r="BS1561" s="241"/>
      <c r="BT1561" s="234" t="s">
        <v>7012</v>
      </c>
      <c r="BU1561" t="b">
        <v>0</v>
      </c>
      <c r="BV1561" s="103"/>
      <c r="BW1561" s="235" t="s">
        <v>16277</v>
      </c>
      <c r="BX1561" s="234" t="s">
        <v>16276</v>
      </c>
      <c r="BY1561" s="234" t="s">
        <v>56</v>
      </c>
      <c r="BZ1561" s="234" t="s">
        <v>7014</v>
      </c>
    </row>
    <row r="1562" spans="1:78" x14ac:dyDescent="0.25">
      <c r="A1562" s="5">
        <v>633</v>
      </c>
      <c r="B1562" s="234" t="s">
        <v>16278</v>
      </c>
      <c r="C1562" s="234" t="s">
        <v>16279</v>
      </c>
      <c r="D1562" s="234" t="s">
        <v>9165</v>
      </c>
      <c r="E1562" s="234" t="s">
        <v>9165</v>
      </c>
      <c r="F1562" s="234" t="s">
        <v>6993</v>
      </c>
      <c r="G1562" s="234" t="s">
        <v>7279</v>
      </c>
      <c r="H1562" s="234" t="s">
        <v>7730</v>
      </c>
      <c r="I1562" s="242"/>
      <c r="J1562" s="242">
        <v>44089</v>
      </c>
      <c r="K1562" s="234" t="s">
        <v>7430</v>
      </c>
      <c r="L1562" s="242">
        <v>44090</v>
      </c>
      <c r="M1562" s="234" t="s">
        <v>6996</v>
      </c>
      <c r="N1562" s="234" t="s">
        <v>9167</v>
      </c>
      <c r="O1562" s="234" t="s">
        <v>16280</v>
      </c>
      <c r="P1562" s="234" t="s">
        <v>6999</v>
      </c>
      <c r="Q1562" s="234"/>
      <c r="R1562" s="234" t="s">
        <v>451</v>
      </c>
      <c r="S1562" t="b">
        <v>0</v>
      </c>
      <c r="T1562" s="242"/>
      <c r="U1562" s="103">
        <v>2</v>
      </c>
      <c r="V1562" s="234" t="s">
        <v>272</v>
      </c>
      <c r="W1562" s="103">
        <v>2</v>
      </c>
      <c r="X1562" s="234" t="s">
        <v>272</v>
      </c>
      <c r="Y1562" s="242"/>
      <c r="Z1562" s="242"/>
      <c r="AA1562" s="103"/>
      <c r="AB1562" s="234" t="s">
        <v>9169</v>
      </c>
      <c r="AC1562" s="243">
        <v>44253.445023148146</v>
      </c>
      <c r="AD1562" s="234" t="s">
        <v>12763</v>
      </c>
      <c r="AE1562" s="235" t="s">
        <v>16281</v>
      </c>
      <c r="AF1562" s="237"/>
      <c r="AG1562" s="234" t="s">
        <v>482</v>
      </c>
      <c r="AH1562" s="241"/>
      <c r="AI1562" t="b">
        <v>1</v>
      </c>
      <c r="AJ1562" t="b">
        <v>0</v>
      </c>
      <c r="AK1562" s="234"/>
      <c r="AL1562" s="103"/>
      <c r="AM1562" t="b">
        <v>0</v>
      </c>
      <c r="AN1562" s="234"/>
      <c r="AO1562" s="103"/>
      <c r="AP1562" s="241"/>
      <c r="AQ1562" s="241"/>
      <c r="AR1562" s="241"/>
      <c r="AS1562" s="241"/>
      <c r="AT1562" s="234" t="s">
        <v>7005</v>
      </c>
      <c r="AU1562" s="234" t="s">
        <v>7085</v>
      </c>
      <c r="AV1562" t="b">
        <v>0</v>
      </c>
      <c r="AW1562" t="b">
        <v>0</v>
      </c>
      <c r="AX1562" s="241"/>
      <c r="AY1562" s="241"/>
      <c r="AZ1562" s="234"/>
      <c r="BA1562" s="234"/>
      <c r="BB1562" s="234"/>
      <c r="BC1562" t="b">
        <v>0</v>
      </c>
      <c r="BD1562" s="234" t="s">
        <v>7008</v>
      </c>
      <c r="BE1562" s="234" t="s">
        <v>7737</v>
      </c>
      <c r="BF1562" s="234" t="s">
        <v>7027</v>
      </c>
      <c r="BG1562" s="234" t="s">
        <v>8373</v>
      </c>
      <c r="BH1562" s="234" t="s">
        <v>55</v>
      </c>
      <c r="BI1562" s="243">
        <v>44573.419525462959</v>
      </c>
      <c r="BJ1562" s="234" t="s">
        <v>442</v>
      </c>
      <c r="BK1562" s="234" t="s">
        <v>451</v>
      </c>
      <c r="BL1562" s="234" t="s">
        <v>451</v>
      </c>
      <c r="BM1562" s="234" t="s">
        <v>451</v>
      </c>
      <c r="BN1562" s="241"/>
      <c r="BO1562" t="b">
        <v>0</v>
      </c>
      <c r="BP1562" t="b">
        <v>0</v>
      </c>
      <c r="BQ1562" t="b">
        <v>0</v>
      </c>
      <c r="BR1562" s="241"/>
      <c r="BS1562" s="241"/>
      <c r="BT1562" s="234" t="s">
        <v>7012</v>
      </c>
      <c r="BU1562" t="b">
        <v>0</v>
      </c>
      <c r="BV1562" s="103"/>
      <c r="BW1562" s="235" t="s">
        <v>16282</v>
      </c>
      <c r="BX1562" s="234" t="s">
        <v>16281</v>
      </c>
      <c r="BY1562" s="234" t="s">
        <v>56</v>
      </c>
      <c r="BZ1562" s="234" t="s">
        <v>7014</v>
      </c>
    </row>
    <row r="1563" spans="1:78" x14ac:dyDescent="0.25">
      <c r="A1563" s="5">
        <v>632</v>
      </c>
      <c r="B1563" s="234" t="s">
        <v>16283</v>
      </c>
      <c r="C1563" s="234" t="s">
        <v>16284</v>
      </c>
      <c r="D1563" s="234" t="s">
        <v>16285</v>
      </c>
      <c r="E1563" s="234" t="s">
        <v>16286</v>
      </c>
      <c r="F1563" s="234" t="s">
        <v>6993</v>
      </c>
      <c r="G1563" s="234" t="s">
        <v>7065</v>
      </c>
      <c r="H1563" s="234" t="s">
        <v>7856</v>
      </c>
      <c r="I1563" s="242"/>
      <c r="J1563" s="242">
        <v>44090</v>
      </c>
      <c r="K1563" s="234" t="s">
        <v>7430</v>
      </c>
      <c r="L1563" s="242">
        <v>44090</v>
      </c>
      <c r="M1563" s="234" t="s">
        <v>7159</v>
      </c>
      <c r="N1563" s="234" t="s">
        <v>16287</v>
      </c>
      <c r="O1563" s="234" t="s">
        <v>16288</v>
      </c>
      <c r="P1563" s="234" t="s">
        <v>6999</v>
      </c>
      <c r="Q1563" s="234"/>
      <c r="R1563" s="234" t="s">
        <v>451</v>
      </c>
      <c r="S1563" t="b">
        <v>0</v>
      </c>
      <c r="T1563" s="242"/>
      <c r="U1563" s="103">
        <v>5</v>
      </c>
      <c r="V1563" s="234" t="s">
        <v>272</v>
      </c>
      <c r="W1563" s="103">
        <v>5</v>
      </c>
      <c r="X1563" s="234" t="s">
        <v>272</v>
      </c>
      <c r="Y1563" s="242"/>
      <c r="Z1563" s="242"/>
      <c r="AA1563" s="103"/>
      <c r="AB1563" s="234" t="s">
        <v>16289</v>
      </c>
      <c r="AC1563" s="243">
        <v>44253.444965277777</v>
      </c>
      <c r="AD1563" s="234" t="s">
        <v>12763</v>
      </c>
      <c r="AE1563" s="235" t="s">
        <v>16290</v>
      </c>
      <c r="AF1563" s="237"/>
      <c r="AG1563" s="234" t="s">
        <v>482</v>
      </c>
      <c r="AH1563" s="241"/>
      <c r="AI1563" t="b">
        <v>1</v>
      </c>
      <c r="AJ1563" t="b">
        <v>0</v>
      </c>
      <c r="AK1563" s="234"/>
      <c r="AL1563" s="103"/>
      <c r="AM1563" t="b">
        <v>0</v>
      </c>
      <c r="AN1563" s="234"/>
      <c r="AO1563" s="103"/>
      <c r="AP1563" s="241"/>
      <c r="AQ1563" s="241"/>
      <c r="AR1563" s="241"/>
      <c r="AS1563" s="241"/>
      <c r="AT1563" s="234" t="s">
        <v>7005</v>
      </c>
      <c r="AU1563" s="234" t="s">
        <v>7085</v>
      </c>
      <c r="AV1563" t="b">
        <v>0</v>
      </c>
      <c r="AW1563" t="b">
        <v>0</v>
      </c>
      <c r="AX1563" s="241"/>
      <c r="AY1563" s="241"/>
      <c r="AZ1563" s="234"/>
      <c r="BA1563" s="234"/>
      <c r="BB1563" s="234"/>
      <c r="BC1563" t="b">
        <v>0</v>
      </c>
      <c r="BD1563" s="234" t="s">
        <v>7170</v>
      </c>
      <c r="BE1563" s="234" t="s">
        <v>7026</v>
      </c>
      <c r="BF1563" s="234" t="s">
        <v>7027</v>
      </c>
      <c r="BG1563" s="234" t="s">
        <v>8373</v>
      </c>
      <c r="BH1563" s="234" t="s">
        <v>55</v>
      </c>
      <c r="BI1563" s="243">
        <v>44573.419525462959</v>
      </c>
      <c r="BJ1563" s="234" t="s">
        <v>442</v>
      </c>
      <c r="BK1563" s="234" t="s">
        <v>451</v>
      </c>
      <c r="BL1563" s="234" t="s">
        <v>451</v>
      </c>
      <c r="BM1563" s="234" t="s">
        <v>451</v>
      </c>
      <c r="BN1563" s="241"/>
      <c r="BO1563" t="b">
        <v>0</v>
      </c>
      <c r="BP1563" t="b">
        <v>0</v>
      </c>
      <c r="BQ1563" t="b">
        <v>0</v>
      </c>
      <c r="BR1563" s="241"/>
      <c r="BS1563" s="241"/>
      <c r="BT1563" s="234" t="s">
        <v>7012</v>
      </c>
      <c r="BU1563" t="b">
        <v>0</v>
      </c>
      <c r="BV1563" s="103"/>
      <c r="BW1563" s="235" t="s">
        <v>16291</v>
      </c>
      <c r="BX1563" s="234" t="s">
        <v>16290</v>
      </c>
      <c r="BY1563" s="234" t="s">
        <v>56</v>
      </c>
      <c r="BZ1563" s="234" t="s">
        <v>7014</v>
      </c>
    </row>
    <row r="1564" spans="1:78" x14ac:dyDescent="0.25">
      <c r="A1564" s="5">
        <v>631</v>
      </c>
      <c r="B1564" s="234" t="s">
        <v>16292</v>
      </c>
      <c r="C1564" s="234" t="s">
        <v>16293</v>
      </c>
      <c r="D1564" s="234" t="s">
        <v>7848</v>
      </c>
      <c r="E1564" s="234" t="s">
        <v>11802</v>
      </c>
      <c r="F1564" s="234" t="s">
        <v>6993</v>
      </c>
      <c r="G1564" s="234" t="s">
        <v>10829</v>
      </c>
      <c r="H1564" s="234" t="s">
        <v>7856</v>
      </c>
      <c r="I1564" s="242"/>
      <c r="J1564" s="242">
        <v>44089</v>
      </c>
      <c r="K1564" s="234" t="s">
        <v>7430</v>
      </c>
      <c r="L1564" s="242">
        <v>44092</v>
      </c>
      <c r="M1564" s="234" t="s">
        <v>6996</v>
      </c>
      <c r="N1564" s="234" t="s">
        <v>7204</v>
      </c>
      <c r="O1564" s="234" t="s">
        <v>7205</v>
      </c>
      <c r="P1564" s="234" t="s">
        <v>6999</v>
      </c>
      <c r="Q1564" s="234"/>
      <c r="R1564" s="234" t="s">
        <v>451</v>
      </c>
      <c r="S1564" t="b">
        <v>0</v>
      </c>
      <c r="T1564" s="242"/>
      <c r="U1564" s="103">
        <v>46</v>
      </c>
      <c r="V1564" s="234" t="s">
        <v>272</v>
      </c>
      <c r="W1564" s="103">
        <v>46</v>
      </c>
      <c r="X1564" s="234" t="s">
        <v>272</v>
      </c>
      <c r="Y1564" s="242"/>
      <c r="Z1564" s="242"/>
      <c r="AA1564" s="103"/>
      <c r="AB1564" s="234" t="s">
        <v>11805</v>
      </c>
      <c r="AC1564" s="243">
        <v>44253.444930555554</v>
      </c>
      <c r="AD1564" s="234" t="s">
        <v>12763</v>
      </c>
      <c r="AE1564" s="235" t="s">
        <v>16294</v>
      </c>
      <c r="AF1564" s="237"/>
      <c r="AG1564" s="234" t="s">
        <v>482</v>
      </c>
      <c r="AH1564" s="241"/>
      <c r="AI1564" t="b">
        <v>1</v>
      </c>
      <c r="AJ1564" t="b">
        <v>0</v>
      </c>
      <c r="AK1564" s="234"/>
      <c r="AL1564" s="103"/>
      <c r="AM1564" t="b">
        <v>0</v>
      </c>
      <c r="AN1564" s="234"/>
      <c r="AO1564" s="103"/>
      <c r="AP1564" s="241"/>
      <c r="AQ1564" s="241"/>
      <c r="AR1564" s="241"/>
      <c r="AS1564" s="241"/>
      <c r="AT1564" s="234" t="s">
        <v>7430</v>
      </c>
      <c r="AU1564" s="234" t="s">
        <v>7085</v>
      </c>
      <c r="AV1564" t="b">
        <v>0</v>
      </c>
      <c r="AW1564" t="b">
        <v>0</v>
      </c>
      <c r="AX1564" s="241"/>
      <c r="AY1564" s="241"/>
      <c r="AZ1564" s="234"/>
      <c r="BA1564" s="234"/>
      <c r="BB1564" s="234"/>
      <c r="BC1564" t="b">
        <v>0</v>
      </c>
      <c r="BD1564" s="234" t="s">
        <v>7008</v>
      </c>
      <c r="BE1564" s="234" t="s">
        <v>7026</v>
      </c>
      <c r="BF1564" s="234" t="s">
        <v>7027</v>
      </c>
      <c r="BG1564" s="234" t="s">
        <v>7028</v>
      </c>
      <c r="BH1564" s="234" t="s">
        <v>55</v>
      </c>
      <c r="BI1564" s="243">
        <v>44573.419525462959</v>
      </c>
      <c r="BJ1564" s="234" t="s">
        <v>442</v>
      </c>
      <c r="BK1564" s="234" t="s">
        <v>451</v>
      </c>
      <c r="BL1564" s="234" t="s">
        <v>451</v>
      </c>
      <c r="BM1564" s="234" t="s">
        <v>451</v>
      </c>
      <c r="BN1564" s="241"/>
      <c r="BO1564" t="b">
        <v>0</v>
      </c>
      <c r="BP1564" t="b">
        <v>0</v>
      </c>
      <c r="BQ1564" t="b">
        <v>0</v>
      </c>
      <c r="BR1564" s="241"/>
      <c r="BS1564" s="241"/>
      <c r="BT1564" s="234" t="s">
        <v>11632</v>
      </c>
      <c r="BU1564" t="b">
        <v>0</v>
      </c>
      <c r="BV1564" s="103"/>
      <c r="BW1564" s="235" t="s">
        <v>16295</v>
      </c>
      <c r="BX1564" s="234" t="s">
        <v>16294</v>
      </c>
      <c r="BY1564" s="234" t="s">
        <v>56</v>
      </c>
      <c r="BZ1564" s="234" t="s">
        <v>7014</v>
      </c>
    </row>
    <row r="1565" spans="1:78" x14ac:dyDescent="0.25">
      <c r="A1565" s="5">
        <v>630</v>
      </c>
      <c r="B1565" s="234" t="s">
        <v>16296</v>
      </c>
      <c r="C1565" s="234" t="s">
        <v>16297</v>
      </c>
      <c r="D1565" s="234" t="s">
        <v>7454</v>
      </c>
      <c r="E1565" s="234" t="s">
        <v>7410</v>
      </c>
      <c r="F1565" s="234" t="s">
        <v>2991</v>
      </c>
      <c r="G1565" s="234" t="s">
        <v>7033</v>
      </c>
      <c r="H1565" s="234" t="s">
        <v>7034</v>
      </c>
      <c r="I1565" s="242"/>
      <c r="J1565" s="242">
        <v>44078</v>
      </c>
      <c r="K1565" s="234" t="s">
        <v>7430</v>
      </c>
      <c r="L1565" s="242">
        <v>44085</v>
      </c>
      <c r="M1565" s="234" t="s">
        <v>7066</v>
      </c>
      <c r="N1565" s="234" t="s">
        <v>7455</v>
      </c>
      <c r="O1565" s="234" t="s">
        <v>7456</v>
      </c>
      <c r="P1565" s="234" t="s">
        <v>6999</v>
      </c>
      <c r="Q1565" s="234"/>
      <c r="R1565" s="234" t="s">
        <v>451</v>
      </c>
      <c r="S1565" t="b">
        <v>0</v>
      </c>
      <c r="T1565" s="242"/>
      <c r="U1565" s="103">
        <v>1262</v>
      </c>
      <c r="V1565" s="234" t="s">
        <v>272</v>
      </c>
      <c r="W1565" s="103">
        <v>8834</v>
      </c>
      <c r="X1565" s="234" t="s">
        <v>272</v>
      </c>
      <c r="Y1565" s="242"/>
      <c r="Z1565" s="242"/>
      <c r="AA1565" s="103"/>
      <c r="AB1565" s="234" t="s">
        <v>7457</v>
      </c>
      <c r="AC1565" s="243">
        <v>44253.444918981484</v>
      </c>
      <c r="AD1565" s="234" t="s">
        <v>12763</v>
      </c>
      <c r="AE1565" s="235" t="s">
        <v>16298</v>
      </c>
      <c r="AF1565" s="237"/>
      <c r="AG1565" s="234" t="s">
        <v>482</v>
      </c>
      <c r="AH1565" s="241"/>
      <c r="AI1565" t="b">
        <v>1</v>
      </c>
      <c r="AJ1565" t="b">
        <v>0</v>
      </c>
      <c r="AK1565" s="234"/>
      <c r="AL1565" s="103"/>
      <c r="AM1565" t="b">
        <v>0</v>
      </c>
      <c r="AN1565" s="234"/>
      <c r="AO1565" s="103"/>
      <c r="AP1565" s="241"/>
      <c r="AQ1565" s="241"/>
      <c r="AR1565" s="241"/>
      <c r="AS1565" s="241"/>
      <c r="AT1565" s="234" t="s">
        <v>7005</v>
      </c>
      <c r="AU1565" s="234" t="s">
        <v>7085</v>
      </c>
      <c r="AV1565" t="b">
        <v>0</v>
      </c>
      <c r="AW1565" t="b">
        <v>0</v>
      </c>
      <c r="AX1565" s="241"/>
      <c r="AY1565" s="241"/>
      <c r="AZ1565" s="234"/>
      <c r="BA1565" s="234"/>
      <c r="BB1565" s="234"/>
      <c r="BC1565" t="b">
        <v>0</v>
      </c>
      <c r="BD1565" s="234" t="s">
        <v>7076</v>
      </c>
      <c r="BE1565" s="234" t="s">
        <v>7045</v>
      </c>
      <c r="BF1565" s="234" t="s">
        <v>7027</v>
      </c>
      <c r="BG1565" s="234" t="s">
        <v>7028</v>
      </c>
      <c r="BH1565" s="234" t="s">
        <v>55</v>
      </c>
      <c r="BI1565" s="243">
        <v>44573.419525462959</v>
      </c>
      <c r="BJ1565" s="234" t="s">
        <v>442</v>
      </c>
      <c r="BK1565" s="234" t="s">
        <v>451</v>
      </c>
      <c r="BL1565" s="234" t="s">
        <v>451</v>
      </c>
      <c r="BM1565" s="234" t="s">
        <v>451</v>
      </c>
      <c r="BN1565" s="241"/>
      <c r="BO1565" t="b">
        <v>0</v>
      </c>
      <c r="BP1565" t="b">
        <v>0</v>
      </c>
      <c r="BQ1565" t="b">
        <v>0</v>
      </c>
      <c r="BR1565" s="241"/>
      <c r="BS1565" s="241"/>
      <c r="BT1565" s="234" t="s">
        <v>7047</v>
      </c>
      <c r="BU1565" t="b">
        <v>0</v>
      </c>
      <c r="BV1565" s="103"/>
      <c r="BW1565" s="235" t="s">
        <v>16299</v>
      </c>
      <c r="BX1565" s="234" t="s">
        <v>16298</v>
      </c>
      <c r="BY1565" s="234" t="s">
        <v>56</v>
      </c>
      <c r="BZ1565" s="234" t="s">
        <v>7014</v>
      </c>
    </row>
    <row r="1566" spans="1:78" x14ac:dyDescent="0.25">
      <c r="A1566" s="5">
        <v>629</v>
      </c>
      <c r="B1566" s="234" t="s">
        <v>16300</v>
      </c>
      <c r="C1566" s="234" t="s">
        <v>16301</v>
      </c>
      <c r="D1566" s="234" t="s">
        <v>11071</v>
      </c>
      <c r="E1566" s="234" t="s">
        <v>11675</v>
      </c>
      <c r="F1566" s="234" t="s">
        <v>6993</v>
      </c>
      <c r="G1566" s="234" t="s">
        <v>7244</v>
      </c>
      <c r="H1566" s="234" t="s">
        <v>6994</v>
      </c>
      <c r="I1566" s="242"/>
      <c r="J1566" s="242">
        <v>44088</v>
      </c>
      <c r="K1566" s="234" t="s">
        <v>7430</v>
      </c>
      <c r="L1566" s="242">
        <v>44096</v>
      </c>
      <c r="M1566" s="234" t="s">
        <v>6996</v>
      </c>
      <c r="N1566" s="234" t="s">
        <v>11072</v>
      </c>
      <c r="O1566" s="234" t="s">
        <v>16302</v>
      </c>
      <c r="P1566" s="234" t="s">
        <v>6999</v>
      </c>
      <c r="Q1566" s="234"/>
      <c r="R1566" s="234" t="s">
        <v>451</v>
      </c>
      <c r="S1566" t="b">
        <v>0</v>
      </c>
      <c r="T1566" s="242"/>
      <c r="U1566" s="103">
        <v>112</v>
      </c>
      <c r="V1566" s="234" t="s">
        <v>272</v>
      </c>
      <c r="W1566" s="103">
        <v>112</v>
      </c>
      <c r="X1566" s="234" t="s">
        <v>272</v>
      </c>
      <c r="Y1566" s="242"/>
      <c r="Z1566" s="242"/>
      <c r="AA1566" s="103"/>
      <c r="AB1566" s="234" t="s">
        <v>11073</v>
      </c>
      <c r="AC1566" s="243">
        <v>44253.444861111115</v>
      </c>
      <c r="AD1566" s="234" t="s">
        <v>12763</v>
      </c>
      <c r="AE1566" s="235" t="s">
        <v>16303</v>
      </c>
      <c r="AF1566" s="237"/>
      <c r="AG1566" s="234" t="s">
        <v>482</v>
      </c>
      <c r="AH1566" s="241"/>
      <c r="AI1566" t="b">
        <v>1</v>
      </c>
      <c r="AJ1566" t="b">
        <v>0</v>
      </c>
      <c r="AK1566" s="234"/>
      <c r="AL1566" s="103"/>
      <c r="AM1566" t="b">
        <v>0</v>
      </c>
      <c r="AN1566" s="234"/>
      <c r="AO1566" s="103"/>
      <c r="AP1566" s="241"/>
      <c r="AQ1566" s="241"/>
      <c r="AR1566" s="241"/>
      <c r="AS1566" s="241"/>
      <c r="AT1566" s="234" t="s">
        <v>7005</v>
      </c>
      <c r="AU1566" s="234" t="s">
        <v>7085</v>
      </c>
      <c r="AV1566" t="b">
        <v>0</v>
      </c>
      <c r="AW1566" t="b">
        <v>0</v>
      </c>
      <c r="AX1566" s="241"/>
      <c r="AY1566" s="241"/>
      <c r="AZ1566" s="234"/>
      <c r="BA1566" s="234"/>
      <c r="BB1566" s="234"/>
      <c r="BC1566" t="b">
        <v>0</v>
      </c>
      <c r="BD1566" s="234" t="s">
        <v>7008</v>
      </c>
      <c r="BE1566" s="234" t="s">
        <v>7009</v>
      </c>
      <c r="BF1566" s="234" t="s">
        <v>7027</v>
      </c>
      <c r="BG1566" s="234" t="s">
        <v>8373</v>
      </c>
      <c r="BH1566" s="234" t="s">
        <v>55</v>
      </c>
      <c r="BI1566" s="243">
        <v>44573.429375</v>
      </c>
      <c r="BJ1566" s="234" t="s">
        <v>442</v>
      </c>
      <c r="BK1566" s="234" t="s">
        <v>451</v>
      </c>
      <c r="BL1566" s="234" t="s">
        <v>451</v>
      </c>
      <c r="BM1566" s="234" t="s">
        <v>451</v>
      </c>
      <c r="BN1566" s="241"/>
      <c r="BO1566" t="b">
        <v>0</v>
      </c>
      <c r="BP1566" t="b">
        <v>0</v>
      </c>
      <c r="BQ1566" t="b">
        <v>0</v>
      </c>
      <c r="BR1566" s="241"/>
      <c r="BS1566" s="241"/>
      <c r="BT1566" s="234" t="s">
        <v>7012</v>
      </c>
      <c r="BU1566" t="b">
        <v>0</v>
      </c>
      <c r="BV1566" s="103"/>
      <c r="BW1566" s="235" t="s">
        <v>16304</v>
      </c>
      <c r="BX1566" s="234" t="s">
        <v>16305</v>
      </c>
      <c r="BY1566" s="234" t="s">
        <v>56</v>
      </c>
      <c r="BZ1566" s="234" t="s">
        <v>7014</v>
      </c>
    </row>
    <row r="1567" spans="1:78" x14ac:dyDescent="0.25">
      <c r="A1567" s="5">
        <v>628</v>
      </c>
      <c r="B1567" s="234" t="s">
        <v>16306</v>
      </c>
      <c r="C1567" s="234" t="s">
        <v>16307</v>
      </c>
      <c r="D1567" s="234"/>
      <c r="E1567" s="234" t="s">
        <v>16308</v>
      </c>
      <c r="F1567" s="234" t="s">
        <v>2991</v>
      </c>
      <c r="G1567" s="234" t="s">
        <v>8316</v>
      </c>
      <c r="H1567" s="234" t="s">
        <v>7034</v>
      </c>
      <c r="I1567" s="242"/>
      <c r="J1567" s="242">
        <v>44078</v>
      </c>
      <c r="K1567" s="234" t="s">
        <v>7430</v>
      </c>
      <c r="L1567" s="242">
        <v>44091</v>
      </c>
      <c r="M1567" s="234" t="s">
        <v>6996</v>
      </c>
      <c r="N1567" s="234" t="s">
        <v>7430</v>
      </c>
      <c r="O1567" s="234" t="s">
        <v>9766</v>
      </c>
      <c r="P1567" s="234" t="s">
        <v>6999</v>
      </c>
      <c r="Q1567" s="234"/>
      <c r="R1567" s="234" t="s">
        <v>451</v>
      </c>
      <c r="S1567" t="b">
        <v>0</v>
      </c>
      <c r="T1567" s="242"/>
      <c r="U1567" s="103">
        <v>1800</v>
      </c>
      <c r="V1567" s="234" t="s">
        <v>272</v>
      </c>
      <c r="W1567" s="103">
        <v>14000</v>
      </c>
      <c r="X1567" s="234" t="s">
        <v>272</v>
      </c>
      <c r="Y1567" s="242"/>
      <c r="Z1567" s="242"/>
      <c r="AA1567" s="103"/>
      <c r="AB1567" s="234"/>
      <c r="AC1567" s="243">
        <v>44253.444814814815</v>
      </c>
      <c r="AD1567" s="234" t="s">
        <v>12763</v>
      </c>
      <c r="AE1567" s="235" t="s">
        <v>16309</v>
      </c>
      <c r="AF1567" s="237"/>
      <c r="AG1567" s="234" t="s">
        <v>436</v>
      </c>
      <c r="AH1567" s="241"/>
      <c r="AI1567" t="b">
        <v>1</v>
      </c>
      <c r="AJ1567" t="b">
        <v>0</v>
      </c>
      <c r="AK1567" s="234"/>
      <c r="AL1567" s="103"/>
      <c r="AM1567" t="b">
        <v>0</v>
      </c>
      <c r="AN1567" s="234"/>
      <c r="AO1567" s="103"/>
      <c r="AP1567" s="241"/>
      <c r="AQ1567" s="241"/>
      <c r="AR1567" s="241"/>
      <c r="AS1567" s="241"/>
      <c r="AT1567" s="234"/>
      <c r="AU1567" s="234" t="s">
        <v>7085</v>
      </c>
      <c r="AV1567" t="b">
        <v>0</v>
      </c>
      <c r="AW1567" t="b">
        <v>0</v>
      </c>
      <c r="AX1567" s="241"/>
      <c r="AY1567" s="241"/>
      <c r="AZ1567" s="234"/>
      <c r="BA1567" s="234"/>
      <c r="BB1567" s="234"/>
      <c r="BC1567" t="b">
        <v>1</v>
      </c>
      <c r="BD1567" s="234" t="s">
        <v>7008</v>
      </c>
      <c r="BE1567" s="234" t="s">
        <v>7045</v>
      </c>
      <c r="BF1567" s="234" t="s">
        <v>6972</v>
      </c>
      <c r="BG1567" s="234" t="s">
        <v>7028</v>
      </c>
      <c r="BH1567" s="234" t="s">
        <v>55</v>
      </c>
      <c r="BI1567" s="243">
        <v>44573.41951388889</v>
      </c>
      <c r="BJ1567" s="234" t="s">
        <v>442</v>
      </c>
      <c r="BK1567" s="234" t="s">
        <v>451</v>
      </c>
      <c r="BL1567" s="234" t="s">
        <v>451</v>
      </c>
      <c r="BM1567" s="234" t="s">
        <v>451</v>
      </c>
      <c r="BN1567" s="241"/>
      <c r="BO1567" t="b">
        <v>0</v>
      </c>
      <c r="BP1567" t="b">
        <v>0</v>
      </c>
      <c r="BQ1567" t="b">
        <v>0</v>
      </c>
      <c r="BR1567" s="241"/>
      <c r="BS1567" s="241"/>
      <c r="BT1567" s="234" t="s">
        <v>7237</v>
      </c>
      <c r="BU1567" t="b">
        <v>0</v>
      </c>
      <c r="BV1567" s="103"/>
      <c r="BW1567" s="235" t="s">
        <v>16310</v>
      </c>
      <c r="BX1567" s="234" t="s">
        <v>16309</v>
      </c>
      <c r="BY1567" s="234" t="s">
        <v>56</v>
      </c>
      <c r="BZ1567" s="234" t="s">
        <v>7014</v>
      </c>
    </row>
    <row r="1568" spans="1:78" x14ac:dyDescent="0.25">
      <c r="A1568" s="5">
        <v>627</v>
      </c>
      <c r="B1568" s="234" t="s">
        <v>16311</v>
      </c>
      <c r="C1568" s="234" t="s">
        <v>16312</v>
      </c>
      <c r="D1568" s="234"/>
      <c r="E1568" s="234" t="s">
        <v>15858</v>
      </c>
      <c r="F1568" s="234" t="s">
        <v>7156</v>
      </c>
      <c r="G1568" s="234" t="s">
        <v>7017</v>
      </c>
      <c r="H1568" s="234" t="s">
        <v>7856</v>
      </c>
      <c r="I1568" s="242"/>
      <c r="J1568" s="242">
        <v>44089</v>
      </c>
      <c r="K1568" s="234" t="s">
        <v>7430</v>
      </c>
      <c r="L1568" s="242">
        <v>44090</v>
      </c>
      <c r="M1568" s="234" t="s">
        <v>7066</v>
      </c>
      <c r="N1568" s="234" t="s">
        <v>7430</v>
      </c>
      <c r="O1568" s="234" t="s">
        <v>15859</v>
      </c>
      <c r="P1568" s="234" t="s">
        <v>6999</v>
      </c>
      <c r="Q1568" s="234"/>
      <c r="R1568" s="234" t="s">
        <v>451</v>
      </c>
      <c r="S1568" t="b">
        <v>0</v>
      </c>
      <c r="T1568" s="242"/>
      <c r="U1568" s="103">
        <v>13</v>
      </c>
      <c r="V1568" s="234" t="s">
        <v>272</v>
      </c>
      <c r="W1568" s="103">
        <v>13</v>
      </c>
      <c r="X1568" s="234" t="s">
        <v>272</v>
      </c>
      <c r="Y1568" s="242"/>
      <c r="Z1568" s="242"/>
      <c r="AA1568" s="103"/>
      <c r="AB1568" s="234"/>
      <c r="AC1568" s="243">
        <v>44253.444803240738</v>
      </c>
      <c r="AD1568" s="234" t="s">
        <v>12763</v>
      </c>
      <c r="AE1568" s="235" t="s">
        <v>16313</v>
      </c>
      <c r="AF1568" s="237"/>
      <c r="AG1568" s="234" t="s">
        <v>436</v>
      </c>
      <c r="AH1568" s="241"/>
      <c r="AI1568" t="b">
        <v>1</v>
      </c>
      <c r="AJ1568" t="b">
        <v>0</v>
      </c>
      <c r="AK1568" s="234"/>
      <c r="AL1568" s="103"/>
      <c r="AM1568" t="b">
        <v>0</v>
      </c>
      <c r="AN1568" s="234"/>
      <c r="AO1568" s="103"/>
      <c r="AP1568" s="241"/>
      <c r="AQ1568" s="241"/>
      <c r="AR1568" s="241"/>
      <c r="AS1568" s="241"/>
      <c r="AT1568" s="234"/>
      <c r="AU1568" s="234" t="s">
        <v>7085</v>
      </c>
      <c r="AV1568" t="b">
        <v>0</v>
      </c>
      <c r="AW1568" t="b">
        <v>0</v>
      </c>
      <c r="AX1568" s="241"/>
      <c r="AY1568" s="241"/>
      <c r="AZ1568" s="234"/>
      <c r="BA1568" s="234"/>
      <c r="BB1568" s="234"/>
      <c r="BC1568" t="b">
        <v>1</v>
      </c>
      <c r="BD1568" s="234" t="s">
        <v>7076</v>
      </c>
      <c r="BE1568" s="234" t="s">
        <v>7026</v>
      </c>
      <c r="BF1568" s="234" t="s">
        <v>7027</v>
      </c>
      <c r="BG1568" s="234" t="s">
        <v>7028</v>
      </c>
      <c r="BH1568" s="234" t="s">
        <v>55</v>
      </c>
      <c r="BI1568" s="243">
        <v>44573.41951388889</v>
      </c>
      <c r="BJ1568" s="234" t="s">
        <v>442</v>
      </c>
      <c r="BK1568" s="234" t="s">
        <v>451</v>
      </c>
      <c r="BL1568" s="234" t="s">
        <v>451</v>
      </c>
      <c r="BM1568" s="234" t="s">
        <v>451</v>
      </c>
      <c r="BN1568" s="241"/>
      <c r="BO1568" t="b">
        <v>0</v>
      </c>
      <c r="BP1568" t="b">
        <v>0</v>
      </c>
      <c r="BQ1568" t="b">
        <v>0</v>
      </c>
      <c r="BR1568" s="241"/>
      <c r="BS1568" s="241"/>
      <c r="BT1568" s="234" t="s">
        <v>7012</v>
      </c>
      <c r="BU1568" t="b">
        <v>0</v>
      </c>
      <c r="BV1568" s="103"/>
      <c r="BW1568" s="235" t="s">
        <v>16314</v>
      </c>
      <c r="BX1568" s="234" t="s">
        <v>16313</v>
      </c>
      <c r="BY1568" s="234" t="s">
        <v>56</v>
      </c>
      <c r="BZ1568" s="234" t="s">
        <v>7014</v>
      </c>
    </row>
    <row r="1569" spans="1:78" x14ac:dyDescent="0.25">
      <c r="A1569" s="5">
        <v>626</v>
      </c>
      <c r="B1569" s="234" t="s">
        <v>16315</v>
      </c>
      <c r="C1569" s="234" t="s">
        <v>16316</v>
      </c>
      <c r="D1569" s="234"/>
      <c r="E1569" s="234" t="s">
        <v>13864</v>
      </c>
      <c r="F1569" s="234" t="s">
        <v>6993</v>
      </c>
      <c r="G1569" s="234" t="s">
        <v>7315</v>
      </c>
      <c r="H1569" s="234" t="s">
        <v>6994</v>
      </c>
      <c r="I1569" s="242"/>
      <c r="J1569" s="242">
        <v>44085</v>
      </c>
      <c r="K1569" s="234" t="s">
        <v>7430</v>
      </c>
      <c r="L1569" s="242">
        <v>44090</v>
      </c>
      <c r="M1569" s="234" t="s">
        <v>6996</v>
      </c>
      <c r="N1569" s="234" t="s">
        <v>13865</v>
      </c>
      <c r="O1569" s="234" t="s">
        <v>13866</v>
      </c>
      <c r="P1569" s="234" t="s">
        <v>6999</v>
      </c>
      <c r="Q1569" s="234"/>
      <c r="R1569" s="234" t="s">
        <v>451</v>
      </c>
      <c r="S1569" t="b">
        <v>0</v>
      </c>
      <c r="T1569" s="242"/>
      <c r="U1569" s="103">
        <v>3</v>
      </c>
      <c r="V1569" s="234" t="s">
        <v>272</v>
      </c>
      <c r="W1569" s="103">
        <v>3</v>
      </c>
      <c r="X1569" s="234" t="s">
        <v>272</v>
      </c>
      <c r="Y1569" s="242"/>
      <c r="Z1569" s="242"/>
      <c r="AA1569" s="103"/>
      <c r="AB1569" s="234"/>
      <c r="AC1569" s="243">
        <v>44253.444756944446</v>
      </c>
      <c r="AD1569" s="234" t="s">
        <v>12763</v>
      </c>
      <c r="AE1569" s="235" t="s">
        <v>16317</v>
      </c>
      <c r="AF1569" s="237"/>
      <c r="AG1569" s="234" t="s">
        <v>482</v>
      </c>
      <c r="AH1569" s="241"/>
      <c r="AI1569" t="b">
        <v>1</v>
      </c>
      <c r="AJ1569" t="b">
        <v>0</v>
      </c>
      <c r="AK1569" s="234"/>
      <c r="AL1569" s="103"/>
      <c r="AM1569" t="b">
        <v>0</v>
      </c>
      <c r="AN1569" s="234"/>
      <c r="AO1569" s="103"/>
      <c r="AP1569" s="241"/>
      <c r="AQ1569" s="241"/>
      <c r="AR1569" s="241"/>
      <c r="AS1569" s="241"/>
      <c r="AT1569" s="234"/>
      <c r="AU1569" s="234" t="s">
        <v>7085</v>
      </c>
      <c r="AV1569" t="b">
        <v>0</v>
      </c>
      <c r="AW1569" t="b">
        <v>0</v>
      </c>
      <c r="AX1569" s="241"/>
      <c r="AY1569" s="241"/>
      <c r="AZ1569" s="234"/>
      <c r="BA1569" s="234"/>
      <c r="BB1569" s="234"/>
      <c r="BC1569" t="b">
        <v>1</v>
      </c>
      <c r="BD1569" s="234" t="s">
        <v>7008</v>
      </c>
      <c r="BE1569" s="234" t="s">
        <v>7009</v>
      </c>
      <c r="BF1569" s="234" t="s">
        <v>7027</v>
      </c>
      <c r="BG1569" s="234" t="s">
        <v>8373</v>
      </c>
      <c r="BH1569" s="234" t="s">
        <v>55</v>
      </c>
      <c r="BI1569" s="243">
        <v>44573.419502314813</v>
      </c>
      <c r="BJ1569" s="234" t="s">
        <v>442</v>
      </c>
      <c r="BK1569" s="234" t="s">
        <v>451</v>
      </c>
      <c r="BL1569" s="234" t="s">
        <v>451</v>
      </c>
      <c r="BM1569" s="234" t="s">
        <v>451</v>
      </c>
      <c r="BN1569" s="241"/>
      <c r="BO1569" t="b">
        <v>0</v>
      </c>
      <c r="BP1569" t="b">
        <v>0</v>
      </c>
      <c r="BQ1569" t="b">
        <v>0</v>
      </c>
      <c r="BR1569" s="241"/>
      <c r="BS1569" s="241"/>
      <c r="BT1569" s="234" t="s">
        <v>7012</v>
      </c>
      <c r="BU1569" t="b">
        <v>0</v>
      </c>
      <c r="BV1569" s="103"/>
      <c r="BW1569" s="235" t="s">
        <v>16318</v>
      </c>
      <c r="BX1569" s="234" t="s">
        <v>16317</v>
      </c>
      <c r="BY1569" s="234" t="s">
        <v>56</v>
      </c>
      <c r="BZ1569" s="234" t="s">
        <v>7014</v>
      </c>
    </row>
    <row r="1570" spans="1:78" x14ac:dyDescent="0.25">
      <c r="A1570" s="5">
        <v>625</v>
      </c>
      <c r="B1570" s="234" t="s">
        <v>16319</v>
      </c>
      <c r="C1570" s="234" t="s">
        <v>16320</v>
      </c>
      <c r="D1570" s="234" t="s">
        <v>13822</v>
      </c>
      <c r="E1570" s="234" t="s">
        <v>16321</v>
      </c>
      <c r="F1570" s="234" t="s">
        <v>6993</v>
      </c>
      <c r="G1570" s="234" t="s">
        <v>7315</v>
      </c>
      <c r="H1570" s="234" t="s">
        <v>6994</v>
      </c>
      <c r="I1570" s="242"/>
      <c r="J1570" s="242">
        <v>44088</v>
      </c>
      <c r="K1570" s="234" t="s">
        <v>7430</v>
      </c>
      <c r="L1570" s="242">
        <v>44090</v>
      </c>
      <c r="M1570" s="234" t="s">
        <v>6996</v>
      </c>
      <c r="N1570" s="234" t="s">
        <v>13823</v>
      </c>
      <c r="O1570" s="234" t="s">
        <v>13732</v>
      </c>
      <c r="P1570" s="234" t="s">
        <v>6999</v>
      </c>
      <c r="Q1570" s="234"/>
      <c r="R1570" s="234" t="s">
        <v>451</v>
      </c>
      <c r="S1570" t="b">
        <v>0</v>
      </c>
      <c r="T1570" s="242"/>
      <c r="U1570" s="103">
        <v>5</v>
      </c>
      <c r="V1570" s="234" t="s">
        <v>272</v>
      </c>
      <c r="W1570" s="103">
        <v>5</v>
      </c>
      <c r="X1570" s="234" t="s">
        <v>272</v>
      </c>
      <c r="Y1570" s="242"/>
      <c r="Z1570" s="242"/>
      <c r="AA1570" s="103"/>
      <c r="AB1570" s="234" t="s">
        <v>13824</v>
      </c>
      <c r="AC1570" s="243">
        <v>44253.444733796299</v>
      </c>
      <c r="AD1570" s="234" t="s">
        <v>12763</v>
      </c>
      <c r="AE1570" s="235" t="s">
        <v>16322</v>
      </c>
      <c r="AF1570" s="237"/>
      <c r="AG1570" s="234" t="s">
        <v>482</v>
      </c>
      <c r="AH1570" s="241"/>
      <c r="AI1570" t="b">
        <v>1</v>
      </c>
      <c r="AJ1570" t="b">
        <v>0</v>
      </c>
      <c r="AK1570" s="234"/>
      <c r="AL1570" s="103"/>
      <c r="AM1570" t="b">
        <v>0</v>
      </c>
      <c r="AN1570" s="234"/>
      <c r="AO1570" s="103"/>
      <c r="AP1570" s="241"/>
      <c r="AQ1570" s="241"/>
      <c r="AR1570" s="241"/>
      <c r="AS1570" s="241"/>
      <c r="AT1570" s="234" t="s">
        <v>7005</v>
      </c>
      <c r="AU1570" s="234" t="s">
        <v>7085</v>
      </c>
      <c r="AV1570" t="b">
        <v>0</v>
      </c>
      <c r="AW1570" t="b">
        <v>0</v>
      </c>
      <c r="AX1570" s="241"/>
      <c r="AY1570" s="241"/>
      <c r="AZ1570" s="234"/>
      <c r="BA1570" s="234"/>
      <c r="BB1570" s="234"/>
      <c r="BC1570" t="b">
        <v>0</v>
      </c>
      <c r="BD1570" s="234" t="s">
        <v>7008</v>
      </c>
      <c r="BE1570" s="234" t="s">
        <v>7009</v>
      </c>
      <c r="BF1570" s="234" t="s">
        <v>7027</v>
      </c>
      <c r="BG1570" s="234" t="s">
        <v>8373</v>
      </c>
      <c r="BH1570" s="234" t="s">
        <v>55</v>
      </c>
      <c r="BI1570" s="243">
        <v>44573.419502314813</v>
      </c>
      <c r="BJ1570" s="234" t="s">
        <v>442</v>
      </c>
      <c r="BK1570" s="234" t="s">
        <v>451</v>
      </c>
      <c r="BL1570" s="234" t="s">
        <v>451</v>
      </c>
      <c r="BM1570" s="234" t="s">
        <v>451</v>
      </c>
      <c r="BN1570" s="241"/>
      <c r="BO1570" t="b">
        <v>0</v>
      </c>
      <c r="BP1570" t="b">
        <v>0</v>
      </c>
      <c r="BQ1570" t="b">
        <v>0</v>
      </c>
      <c r="BR1570" s="241"/>
      <c r="BS1570" s="241"/>
      <c r="BT1570" s="234" t="s">
        <v>7012</v>
      </c>
      <c r="BU1570" t="b">
        <v>0</v>
      </c>
      <c r="BV1570" s="103"/>
      <c r="BW1570" s="235" t="s">
        <v>16323</v>
      </c>
      <c r="BX1570" s="234" t="s">
        <v>16322</v>
      </c>
      <c r="BY1570" s="234" t="s">
        <v>56</v>
      </c>
      <c r="BZ1570" s="234" t="s">
        <v>7014</v>
      </c>
    </row>
    <row r="1571" spans="1:78" x14ac:dyDescent="0.25">
      <c r="A1571" s="5">
        <v>624</v>
      </c>
      <c r="B1571" s="234" t="s">
        <v>16324</v>
      </c>
      <c r="C1571" s="234" t="s">
        <v>16325</v>
      </c>
      <c r="D1571" s="234" t="s">
        <v>8376</v>
      </c>
      <c r="E1571" s="234" t="s">
        <v>14244</v>
      </c>
      <c r="F1571" s="234" t="s">
        <v>6993</v>
      </c>
      <c r="G1571" s="234" t="s">
        <v>7315</v>
      </c>
      <c r="H1571" s="234" t="s">
        <v>6994</v>
      </c>
      <c r="I1571" s="242"/>
      <c r="J1571" s="242">
        <v>44089</v>
      </c>
      <c r="K1571" s="234" t="s">
        <v>7430</v>
      </c>
      <c r="L1571" s="242">
        <v>44090</v>
      </c>
      <c r="M1571" s="234" t="s">
        <v>6996</v>
      </c>
      <c r="N1571" s="234" t="s">
        <v>14245</v>
      </c>
      <c r="O1571" s="234" t="s">
        <v>8378</v>
      </c>
      <c r="P1571" s="234" t="s">
        <v>6999</v>
      </c>
      <c r="Q1571" s="234"/>
      <c r="R1571" s="234" t="s">
        <v>451</v>
      </c>
      <c r="S1571" t="b">
        <v>0</v>
      </c>
      <c r="T1571" s="242"/>
      <c r="U1571" s="103">
        <v>15</v>
      </c>
      <c r="V1571" s="234" t="s">
        <v>272</v>
      </c>
      <c r="W1571" s="103">
        <v>15</v>
      </c>
      <c r="X1571" s="234" t="s">
        <v>272</v>
      </c>
      <c r="Y1571" s="242"/>
      <c r="Z1571" s="242"/>
      <c r="AA1571" s="103"/>
      <c r="AB1571" s="234" t="s">
        <v>8380</v>
      </c>
      <c r="AC1571" s="243">
        <v>44253.444687499999</v>
      </c>
      <c r="AD1571" s="234" t="s">
        <v>12763</v>
      </c>
      <c r="AE1571" s="235" t="s">
        <v>16326</v>
      </c>
      <c r="AF1571" s="237"/>
      <c r="AG1571" s="234" t="s">
        <v>482</v>
      </c>
      <c r="AH1571" s="241"/>
      <c r="AI1571" t="b">
        <v>1</v>
      </c>
      <c r="AJ1571" t="b">
        <v>0</v>
      </c>
      <c r="AK1571" s="234"/>
      <c r="AL1571" s="103"/>
      <c r="AM1571" t="b">
        <v>0</v>
      </c>
      <c r="AN1571" s="234"/>
      <c r="AO1571" s="103"/>
      <c r="AP1571" s="241"/>
      <c r="AQ1571" s="241"/>
      <c r="AR1571" s="241"/>
      <c r="AS1571" s="241"/>
      <c r="AT1571" s="234" t="s">
        <v>7005</v>
      </c>
      <c r="AU1571" s="234" t="s">
        <v>7085</v>
      </c>
      <c r="AV1571" t="b">
        <v>0</v>
      </c>
      <c r="AW1571" t="b">
        <v>0</v>
      </c>
      <c r="AX1571" s="241"/>
      <c r="AY1571" s="241"/>
      <c r="AZ1571" s="234"/>
      <c r="BA1571" s="234"/>
      <c r="BB1571" s="234"/>
      <c r="BC1571" t="b">
        <v>0</v>
      </c>
      <c r="BD1571" s="234" t="s">
        <v>7008</v>
      </c>
      <c r="BE1571" s="234" t="s">
        <v>7009</v>
      </c>
      <c r="BF1571" s="234" t="s">
        <v>7027</v>
      </c>
      <c r="BG1571" s="234" t="s">
        <v>8373</v>
      </c>
      <c r="BH1571" s="234" t="s">
        <v>55</v>
      </c>
      <c r="BI1571" s="243">
        <v>44573.419502314813</v>
      </c>
      <c r="BJ1571" s="234" t="s">
        <v>442</v>
      </c>
      <c r="BK1571" s="234" t="s">
        <v>451</v>
      </c>
      <c r="BL1571" s="234" t="s">
        <v>451</v>
      </c>
      <c r="BM1571" s="234" t="s">
        <v>451</v>
      </c>
      <c r="BN1571" s="241"/>
      <c r="BO1571" t="b">
        <v>0</v>
      </c>
      <c r="BP1571" t="b">
        <v>0</v>
      </c>
      <c r="BQ1571" t="b">
        <v>0</v>
      </c>
      <c r="BR1571" s="241"/>
      <c r="BS1571" s="241"/>
      <c r="BT1571" s="234" t="s">
        <v>7012</v>
      </c>
      <c r="BU1571" t="b">
        <v>0</v>
      </c>
      <c r="BV1571" s="103"/>
      <c r="BW1571" s="235" t="s">
        <v>16327</v>
      </c>
      <c r="BX1571" s="234" t="s">
        <v>16326</v>
      </c>
      <c r="BY1571" s="234" t="s">
        <v>56</v>
      </c>
      <c r="BZ1571" s="234" t="s">
        <v>7014</v>
      </c>
    </row>
    <row r="1572" spans="1:78" x14ac:dyDescent="0.25">
      <c r="A1572" s="5">
        <v>623</v>
      </c>
      <c r="B1572" s="234" t="s">
        <v>16328</v>
      </c>
      <c r="C1572" s="234" t="s">
        <v>16329</v>
      </c>
      <c r="D1572" s="234" t="s">
        <v>16330</v>
      </c>
      <c r="E1572" s="234" t="s">
        <v>16331</v>
      </c>
      <c r="F1572" s="234" t="s">
        <v>6993</v>
      </c>
      <c r="G1572" s="234" t="s">
        <v>7302</v>
      </c>
      <c r="H1572" s="234" t="s">
        <v>6994</v>
      </c>
      <c r="I1572" s="242"/>
      <c r="J1572" s="242">
        <v>44088</v>
      </c>
      <c r="K1572" s="234" t="s">
        <v>7430</v>
      </c>
      <c r="L1572" s="242">
        <v>44090</v>
      </c>
      <c r="M1572" s="234" t="s">
        <v>8885</v>
      </c>
      <c r="N1572" s="234" t="s">
        <v>16332</v>
      </c>
      <c r="O1572" s="234" t="s">
        <v>16333</v>
      </c>
      <c r="P1572" s="234" t="s">
        <v>6999</v>
      </c>
      <c r="Q1572" s="234"/>
      <c r="R1572" s="234" t="s">
        <v>451</v>
      </c>
      <c r="S1572" t="b">
        <v>0</v>
      </c>
      <c r="T1572" s="242"/>
      <c r="U1572" s="103">
        <v>3</v>
      </c>
      <c r="V1572" s="234" t="s">
        <v>272</v>
      </c>
      <c r="W1572" s="103">
        <v>3</v>
      </c>
      <c r="X1572" s="234" t="s">
        <v>272</v>
      </c>
      <c r="Y1572" s="242"/>
      <c r="Z1572" s="242"/>
      <c r="AA1572" s="103"/>
      <c r="AB1572" s="234" t="s">
        <v>16334</v>
      </c>
      <c r="AC1572" s="243">
        <v>44253.444652777776</v>
      </c>
      <c r="AD1572" s="234" t="s">
        <v>12763</v>
      </c>
      <c r="AE1572" s="235" t="s">
        <v>16335</v>
      </c>
      <c r="AF1572" s="237"/>
      <c r="AG1572" s="234" t="s">
        <v>482</v>
      </c>
      <c r="AH1572" s="241"/>
      <c r="AI1572" t="b">
        <v>1</v>
      </c>
      <c r="AJ1572" t="b">
        <v>0</v>
      </c>
      <c r="AK1572" s="234"/>
      <c r="AL1572" s="103"/>
      <c r="AM1572" t="b">
        <v>0</v>
      </c>
      <c r="AN1572" s="234"/>
      <c r="AO1572" s="103"/>
      <c r="AP1572" s="241"/>
      <c r="AQ1572" s="241"/>
      <c r="AR1572" s="241"/>
      <c r="AS1572" s="241"/>
      <c r="AT1572" s="234" t="s">
        <v>7005</v>
      </c>
      <c r="AU1572" s="234" t="s">
        <v>7085</v>
      </c>
      <c r="AV1572" t="b">
        <v>0</v>
      </c>
      <c r="AW1572" t="b">
        <v>0</v>
      </c>
      <c r="AX1572" s="241"/>
      <c r="AY1572" s="241"/>
      <c r="AZ1572" s="234"/>
      <c r="BA1572" s="234"/>
      <c r="BB1572" s="234"/>
      <c r="BC1572" t="b">
        <v>0</v>
      </c>
      <c r="BD1572" s="234" t="s">
        <v>8890</v>
      </c>
      <c r="BE1572" s="234" t="s">
        <v>7009</v>
      </c>
      <c r="BF1572" s="234" t="s">
        <v>7027</v>
      </c>
      <c r="BG1572" s="234" t="s">
        <v>7010</v>
      </c>
      <c r="BH1572" s="234" t="s">
        <v>55</v>
      </c>
      <c r="BI1572" s="243">
        <v>44573.429398148146</v>
      </c>
      <c r="BJ1572" s="234" t="s">
        <v>442</v>
      </c>
      <c r="BK1572" s="234" t="s">
        <v>451</v>
      </c>
      <c r="BL1572" s="234" t="s">
        <v>451</v>
      </c>
      <c r="BM1572" s="234" t="s">
        <v>451</v>
      </c>
      <c r="BN1572" s="241"/>
      <c r="BO1572" t="b">
        <v>0</v>
      </c>
      <c r="BP1572" t="b">
        <v>0</v>
      </c>
      <c r="BQ1572" t="b">
        <v>0</v>
      </c>
      <c r="BR1572" s="241"/>
      <c r="BS1572" s="241"/>
      <c r="BT1572" s="234" t="s">
        <v>7012</v>
      </c>
      <c r="BU1572" t="b">
        <v>0</v>
      </c>
      <c r="BV1572" s="103"/>
      <c r="BW1572" s="235" t="s">
        <v>16336</v>
      </c>
      <c r="BX1572" s="234" t="s">
        <v>16337</v>
      </c>
      <c r="BY1572" s="234" t="s">
        <v>56</v>
      </c>
      <c r="BZ1572" s="234" t="s">
        <v>7014</v>
      </c>
    </row>
    <row r="1573" spans="1:78" x14ac:dyDescent="0.25">
      <c r="A1573" s="5">
        <v>622</v>
      </c>
      <c r="B1573" s="234" t="s">
        <v>16338</v>
      </c>
      <c r="C1573" s="234" t="s">
        <v>16339</v>
      </c>
      <c r="D1573" s="234"/>
      <c r="E1573" s="234" t="s">
        <v>14110</v>
      </c>
      <c r="F1573" s="234" t="s">
        <v>6993</v>
      </c>
      <c r="G1573" s="234" t="s">
        <v>10829</v>
      </c>
      <c r="H1573" s="234" t="s">
        <v>7856</v>
      </c>
      <c r="I1573" s="242"/>
      <c r="J1573" s="242">
        <v>44088</v>
      </c>
      <c r="K1573" s="234" t="s">
        <v>7430</v>
      </c>
      <c r="L1573" s="242">
        <v>44095</v>
      </c>
      <c r="M1573" s="234" t="s">
        <v>6996</v>
      </c>
      <c r="N1573" s="234" t="s">
        <v>7430</v>
      </c>
      <c r="O1573" s="234" t="s">
        <v>7020</v>
      </c>
      <c r="P1573" s="234" t="s">
        <v>6999</v>
      </c>
      <c r="Q1573" s="234"/>
      <c r="R1573" s="234" t="s">
        <v>451</v>
      </c>
      <c r="S1573" t="b">
        <v>0</v>
      </c>
      <c r="T1573" s="242"/>
      <c r="U1573" s="103">
        <v>3</v>
      </c>
      <c r="V1573" s="234" t="s">
        <v>272</v>
      </c>
      <c r="W1573" s="103">
        <v>6</v>
      </c>
      <c r="X1573" s="234" t="s">
        <v>272</v>
      </c>
      <c r="Y1573" s="242"/>
      <c r="Z1573" s="242"/>
      <c r="AA1573" s="103"/>
      <c r="AB1573" s="234"/>
      <c r="AC1573" s="243">
        <v>44253.444641203707</v>
      </c>
      <c r="AD1573" s="234" t="s">
        <v>12763</v>
      </c>
      <c r="AE1573" s="235" t="s">
        <v>16340</v>
      </c>
      <c r="AF1573" s="237"/>
      <c r="AG1573" s="234" t="s">
        <v>482</v>
      </c>
      <c r="AH1573" s="241"/>
      <c r="AI1573" t="b">
        <v>1</v>
      </c>
      <c r="AJ1573" t="b">
        <v>0</v>
      </c>
      <c r="AK1573" s="234"/>
      <c r="AL1573" s="103"/>
      <c r="AM1573" t="b">
        <v>0</v>
      </c>
      <c r="AN1573" s="234"/>
      <c r="AO1573" s="103"/>
      <c r="AP1573" s="241"/>
      <c r="AQ1573" s="241"/>
      <c r="AR1573" s="241"/>
      <c r="AS1573" s="241"/>
      <c r="AT1573" s="234"/>
      <c r="AU1573" s="234" t="s">
        <v>7085</v>
      </c>
      <c r="AV1573" t="b">
        <v>0</v>
      </c>
      <c r="AW1573" t="b">
        <v>0</v>
      </c>
      <c r="AX1573" s="241"/>
      <c r="AY1573" s="241"/>
      <c r="AZ1573" s="234"/>
      <c r="BA1573" s="234"/>
      <c r="BB1573" s="234"/>
      <c r="BC1573" t="b">
        <v>1</v>
      </c>
      <c r="BD1573" s="234" t="s">
        <v>7008</v>
      </c>
      <c r="BE1573" s="234" t="s">
        <v>7026</v>
      </c>
      <c r="BF1573" s="234" t="s">
        <v>6972</v>
      </c>
      <c r="BG1573" s="234" t="s">
        <v>7028</v>
      </c>
      <c r="BH1573" s="234" t="s">
        <v>55</v>
      </c>
      <c r="BI1573" s="243">
        <v>44573.419490740744</v>
      </c>
      <c r="BJ1573" s="234" t="s">
        <v>442</v>
      </c>
      <c r="BK1573" s="234" t="s">
        <v>451</v>
      </c>
      <c r="BL1573" s="234" t="s">
        <v>451</v>
      </c>
      <c r="BM1573" s="234" t="s">
        <v>451</v>
      </c>
      <c r="BN1573" s="241"/>
      <c r="BO1573" t="b">
        <v>0</v>
      </c>
      <c r="BP1573" t="b">
        <v>0</v>
      </c>
      <c r="BQ1573" t="b">
        <v>0</v>
      </c>
      <c r="BR1573" s="241"/>
      <c r="BS1573" s="241"/>
      <c r="BT1573" s="234" t="s">
        <v>7012</v>
      </c>
      <c r="BU1573" t="b">
        <v>0</v>
      </c>
      <c r="BV1573" s="103"/>
      <c r="BW1573" s="235" t="s">
        <v>16341</v>
      </c>
      <c r="BX1573" s="234" t="s">
        <v>16340</v>
      </c>
      <c r="BY1573" s="234" t="s">
        <v>56</v>
      </c>
      <c r="BZ1573" s="234" t="s">
        <v>7014</v>
      </c>
    </row>
    <row r="1574" spans="1:78" x14ac:dyDescent="0.25">
      <c r="A1574" s="5">
        <v>621</v>
      </c>
      <c r="B1574" s="234" t="s">
        <v>16342</v>
      </c>
      <c r="C1574" s="234" t="s">
        <v>16343</v>
      </c>
      <c r="D1574" s="234"/>
      <c r="E1574" s="234" t="s">
        <v>16344</v>
      </c>
      <c r="F1574" s="234" t="s">
        <v>6993</v>
      </c>
      <c r="G1574" s="234" t="s">
        <v>10404</v>
      </c>
      <c r="H1574" s="234" t="s">
        <v>6994</v>
      </c>
      <c r="I1574" s="242"/>
      <c r="J1574" s="242">
        <v>44081</v>
      </c>
      <c r="K1574" s="234" t="s">
        <v>7430</v>
      </c>
      <c r="L1574" s="242">
        <v>44088</v>
      </c>
      <c r="M1574" s="234" t="s">
        <v>7035</v>
      </c>
      <c r="N1574" s="234" t="s">
        <v>7430</v>
      </c>
      <c r="O1574" s="234" t="s">
        <v>16345</v>
      </c>
      <c r="P1574" s="234" t="s">
        <v>6999</v>
      </c>
      <c r="Q1574" s="234"/>
      <c r="R1574" s="234" t="s">
        <v>451</v>
      </c>
      <c r="S1574" t="b">
        <v>0</v>
      </c>
      <c r="T1574" s="242"/>
      <c r="U1574" s="103">
        <v>15</v>
      </c>
      <c r="V1574" s="234" t="s">
        <v>272</v>
      </c>
      <c r="W1574" s="103">
        <v>15</v>
      </c>
      <c r="X1574" s="234" t="s">
        <v>272</v>
      </c>
      <c r="Y1574" s="242"/>
      <c r="Z1574" s="242"/>
      <c r="AA1574" s="103"/>
      <c r="AB1574" s="234"/>
      <c r="AC1574" s="243">
        <v>44253.444571759261</v>
      </c>
      <c r="AD1574" s="234" t="s">
        <v>12763</v>
      </c>
      <c r="AE1574" s="235" t="s">
        <v>16346</v>
      </c>
      <c r="AF1574" s="237"/>
      <c r="AG1574" s="234" t="s">
        <v>482</v>
      </c>
      <c r="AH1574" s="241"/>
      <c r="AI1574" t="b">
        <v>1</v>
      </c>
      <c r="AJ1574" t="b">
        <v>0</v>
      </c>
      <c r="AK1574" s="234"/>
      <c r="AL1574" s="103"/>
      <c r="AM1574" t="b">
        <v>0</v>
      </c>
      <c r="AN1574" s="234"/>
      <c r="AO1574" s="103"/>
      <c r="AP1574" s="241"/>
      <c r="AQ1574" s="241"/>
      <c r="AR1574" s="241"/>
      <c r="AS1574" s="241"/>
      <c r="AT1574" s="234"/>
      <c r="AU1574" s="234" t="s">
        <v>7085</v>
      </c>
      <c r="AV1574" t="b">
        <v>0</v>
      </c>
      <c r="AW1574" t="b">
        <v>0</v>
      </c>
      <c r="AX1574" s="241"/>
      <c r="AY1574" s="241"/>
      <c r="AZ1574" s="234"/>
      <c r="BA1574" s="234"/>
      <c r="BB1574" s="234"/>
      <c r="BC1574" t="b">
        <v>1</v>
      </c>
      <c r="BD1574" s="234" t="s">
        <v>7044</v>
      </c>
      <c r="BE1574" s="234" t="s">
        <v>7009</v>
      </c>
      <c r="BF1574" s="234" t="s">
        <v>7027</v>
      </c>
      <c r="BG1574" s="234" t="s">
        <v>8373</v>
      </c>
      <c r="BH1574" s="234" t="s">
        <v>55</v>
      </c>
      <c r="BI1574" s="243">
        <v>44573.42</v>
      </c>
      <c r="BJ1574" s="234" t="s">
        <v>442</v>
      </c>
      <c r="BK1574" s="234" t="s">
        <v>451</v>
      </c>
      <c r="BL1574" s="234" t="s">
        <v>451</v>
      </c>
      <c r="BM1574" s="234" t="s">
        <v>451</v>
      </c>
      <c r="BN1574" s="241"/>
      <c r="BO1574" t="b">
        <v>0</v>
      </c>
      <c r="BP1574" t="b">
        <v>0</v>
      </c>
      <c r="BQ1574" t="b">
        <v>0</v>
      </c>
      <c r="BR1574" s="241"/>
      <c r="BS1574" s="241"/>
      <c r="BT1574" s="234" t="s">
        <v>7012</v>
      </c>
      <c r="BU1574" t="b">
        <v>0</v>
      </c>
      <c r="BV1574" s="103"/>
      <c r="BW1574" s="235" t="s">
        <v>16347</v>
      </c>
      <c r="BX1574" s="234" t="s">
        <v>16348</v>
      </c>
      <c r="BY1574" s="234" t="s">
        <v>56</v>
      </c>
      <c r="BZ1574" s="234" t="s">
        <v>7014</v>
      </c>
    </row>
    <row r="1575" spans="1:78" x14ac:dyDescent="0.25">
      <c r="A1575" s="5">
        <v>620</v>
      </c>
      <c r="B1575" s="234" t="s">
        <v>16349</v>
      </c>
      <c r="C1575" s="234" t="s">
        <v>16350</v>
      </c>
      <c r="D1575" s="234" t="s">
        <v>9165</v>
      </c>
      <c r="E1575" s="234" t="s">
        <v>13466</v>
      </c>
      <c r="F1575" s="234" t="s">
        <v>6993</v>
      </c>
      <c r="G1575" s="234" t="s">
        <v>10829</v>
      </c>
      <c r="H1575" s="234" t="s">
        <v>7730</v>
      </c>
      <c r="I1575" s="242"/>
      <c r="J1575" s="242">
        <v>44085</v>
      </c>
      <c r="K1575" s="234" t="s">
        <v>7430</v>
      </c>
      <c r="L1575" s="242">
        <v>44091</v>
      </c>
      <c r="M1575" s="234" t="s">
        <v>6996</v>
      </c>
      <c r="N1575" s="234" t="s">
        <v>9167</v>
      </c>
      <c r="O1575" s="234" t="s">
        <v>9168</v>
      </c>
      <c r="P1575" s="234" t="s">
        <v>6999</v>
      </c>
      <c r="Q1575" s="234"/>
      <c r="R1575" s="234" t="s">
        <v>451</v>
      </c>
      <c r="S1575" t="b">
        <v>0</v>
      </c>
      <c r="T1575" s="242"/>
      <c r="U1575" s="103">
        <v>5</v>
      </c>
      <c r="V1575" s="234" t="s">
        <v>272</v>
      </c>
      <c r="W1575" s="103">
        <v>10</v>
      </c>
      <c r="X1575" s="234" t="s">
        <v>272</v>
      </c>
      <c r="Y1575" s="242"/>
      <c r="Z1575" s="242"/>
      <c r="AA1575" s="103"/>
      <c r="AB1575" s="234" t="s">
        <v>9169</v>
      </c>
      <c r="AC1575" s="243">
        <v>44253.444525462961</v>
      </c>
      <c r="AD1575" s="234" t="s">
        <v>12763</v>
      </c>
      <c r="AE1575" s="235" t="s">
        <v>16351</v>
      </c>
      <c r="AF1575" s="237"/>
      <c r="AG1575" s="234" t="s">
        <v>482</v>
      </c>
      <c r="AH1575" s="241"/>
      <c r="AI1575" t="b">
        <v>1</v>
      </c>
      <c r="AJ1575" t="b">
        <v>0</v>
      </c>
      <c r="AK1575" s="234"/>
      <c r="AL1575" s="103"/>
      <c r="AM1575" t="b">
        <v>0</v>
      </c>
      <c r="AN1575" s="234"/>
      <c r="AO1575" s="103"/>
      <c r="AP1575" s="241"/>
      <c r="AQ1575" s="241"/>
      <c r="AR1575" s="241"/>
      <c r="AS1575" s="241"/>
      <c r="AT1575" s="234" t="s">
        <v>7005</v>
      </c>
      <c r="AU1575" s="234" t="s">
        <v>7085</v>
      </c>
      <c r="AV1575" t="b">
        <v>0</v>
      </c>
      <c r="AW1575" t="b">
        <v>0</v>
      </c>
      <c r="AX1575" s="241"/>
      <c r="AY1575" s="241"/>
      <c r="AZ1575" s="234"/>
      <c r="BA1575" s="234"/>
      <c r="BB1575" s="234"/>
      <c r="BC1575" t="b">
        <v>0</v>
      </c>
      <c r="BD1575" s="234" t="s">
        <v>7008</v>
      </c>
      <c r="BE1575" s="234" t="s">
        <v>7737</v>
      </c>
      <c r="BF1575" s="234" t="s">
        <v>7027</v>
      </c>
      <c r="BG1575" s="234" t="s">
        <v>7028</v>
      </c>
      <c r="BH1575" s="234" t="s">
        <v>55</v>
      </c>
      <c r="BI1575" s="243">
        <v>44573.419479166667</v>
      </c>
      <c r="BJ1575" s="234" t="s">
        <v>442</v>
      </c>
      <c r="BK1575" s="234" t="s">
        <v>451</v>
      </c>
      <c r="BL1575" s="234" t="s">
        <v>451</v>
      </c>
      <c r="BM1575" s="234" t="s">
        <v>451</v>
      </c>
      <c r="BN1575" s="241"/>
      <c r="BO1575" t="b">
        <v>0</v>
      </c>
      <c r="BP1575" t="b">
        <v>0</v>
      </c>
      <c r="BQ1575" t="b">
        <v>0</v>
      </c>
      <c r="BR1575" s="241"/>
      <c r="BS1575" s="241"/>
      <c r="BT1575" s="234" t="s">
        <v>7012</v>
      </c>
      <c r="BU1575" t="b">
        <v>0</v>
      </c>
      <c r="BV1575" s="103"/>
      <c r="BW1575" s="235" t="s">
        <v>16352</v>
      </c>
      <c r="BX1575" s="234" t="s">
        <v>16351</v>
      </c>
      <c r="BY1575" s="234" t="s">
        <v>56</v>
      </c>
      <c r="BZ1575" s="234" t="s">
        <v>7014</v>
      </c>
    </row>
    <row r="1576" spans="1:78" x14ac:dyDescent="0.25">
      <c r="A1576" s="5">
        <v>619</v>
      </c>
      <c r="B1576" s="234" t="s">
        <v>16353</v>
      </c>
      <c r="C1576" s="234" t="s">
        <v>16354</v>
      </c>
      <c r="D1576" s="234"/>
      <c r="E1576" s="234" t="s">
        <v>16355</v>
      </c>
      <c r="F1576" s="234" t="s">
        <v>7156</v>
      </c>
      <c r="G1576" s="234" t="s">
        <v>7856</v>
      </c>
      <c r="H1576" s="234" t="s">
        <v>7018</v>
      </c>
      <c r="I1576" s="242"/>
      <c r="J1576" s="242">
        <v>44084</v>
      </c>
      <c r="K1576" s="234" t="s">
        <v>7430</v>
      </c>
      <c r="L1576" s="242">
        <v>44085</v>
      </c>
      <c r="M1576" s="234" t="s">
        <v>6996</v>
      </c>
      <c r="N1576" s="234" t="s">
        <v>7430</v>
      </c>
      <c r="O1576" s="234" t="s">
        <v>16356</v>
      </c>
      <c r="P1576" s="234" t="s">
        <v>6999</v>
      </c>
      <c r="Q1576" s="234"/>
      <c r="R1576" s="234" t="s">
        <v>451</v>
      </c>
      <c r="S1576" t="b">
        <v>0</v>
      </c>
      <c r="T1576" s="242"/>
      <c r="U1576" s="103">
        <v>210</v>
      </c>
      <c r="V1576" s="234" t="s">
        <v>272</v>
      </c>
      <c r="W1576" s="103">
        <v>210</v>
      </c>
      <c r="X1576" s="234" t="s">
        <v>272</v>
      </c>
      <c r="Y1576" s="242"/>
      <c r="Z1576" s="242"/>
      <c r="AA1576" s="103"/>
      <c r="AB1576" s="234"/>
      <c r="AC1576" s="243">
        <v>44253.444490740738</v>
      </c>
      <c r="AD1576" s="234" t="s">
        <v>12763</v>
      </c>
      <c r="AE1576" s="235" t="s">
        <v>16357</v>
      </c>
      <c r="AF1576" s="237"/>
      <c r="AG1576" s="234" t="s">
        <v>482</v>
      </c>
      <c r="AH1576" s="241"/>
      <c r="AI1576" t="b">
        <v>1</v>
      </c>
      <c r="AJ1576" t="b">
        <v>0</v>
      </c>
      <c r="AK1576" s="234"/>
      <c r="AL1576" s="103"/>
      <c r="AM1576" t="b">
        <v>0</v>
      </c>
      <c r="AN1576" s="234"/>
      <c r="AO1576" s="103"/>
      <c r="AP1576" s="241"/>
      <c r="AQ1576" s="241"/>
      <c r="AR1576" s="241"/>
      <c r="AS1576" s="241"/>
      <c r="AT1576" s="234"/>
      <c r="AU1576" s="234" t="s">
        <v>7085</v>
      </c>
      <c r="AV1576" t="b">
        <v>0</v>
      </c>
      <c r="AW1576" t="b">
        <v>0</v>
      </c>
      <c r="AX1576" s="241"/>
      <c r="AY1576" s="241"/>
      <c r="AZ1576" s="234"/>
      <c r="BA1576" s="234"/>
      <c r="BB1576" s="234"/>
      <c r="BC1576" t="b">
        <v>1</v>
      </c>
      <c r="BD1576" s="234" t="s">
        <v>7008</v>
      </c>
      <c r="BE1576" s="234" t="s">
        <v>7026</v>
      </c>
      <c r="BF1576" s="234" t="s">
        <v>6972</v>
      </c>
      <c r="BG1576" s="234" t="s">
        <v>7010</v>
      </c>
      <c r="BH1576" s="234" t="s">
        <v>55</v>
      </c>
      <c r="BI1576" s="243">
        <v>44573.419479166667</v>
      </c>
      <c r="BJ1576" s="234" t="s">
        <v>442</v>
      </c>
      <c r="BK1576" s="234" t="s">
        <v>451</v>
      </c>
      <c r="BL1576" s="234" t="s">
        <v>451</v>
      </c>
      <c r="BM1576" s="234" t="s">
        <v>451</v>
      </c>
      <c r="BN1576" s="241"/>
      <c r="BO1576" t="b">
        <v>0</v>
      </c>
      <c r="BP1576" t="b">
        <v>0</v>
      </c>
      <c r="BQ1576" t="b">
        <v>0</v>
      </c>
      <c r="BR1576" s="241"/>
      <c r="BS1576" s="241"/>
      <c r="BT1576" s="234" t="s">
        <v>7012</v>
      </c>
      <c r="BU1576" t="b">
        <v>0</v>
      </c>
      <c r="BV1576" s="103"/>
      <c r="BW1576" s="235" t="s">
        <v>16358</v>
      </c>
      <c r="BX1576" s="234" t="s">
        <v>16357</v>
      </c>
      <c r="BY1576" s="234" t="s">
        <v>56</v>
      </c>
      <c r="BZ1576" s="234" t="s">
        <v>7014</v>
      </c>
    </row>
    <row r="1577" spans="1:78" x14ac:dyDescent="0.25">
      <c r="A1577" s="5">
        <v>618</v>
      </c>
      <c r="B1577" s="234" t="s">
        <v>16359</v>
      </c>
      <c r="C1577" s="234" t="s">
        <v>16360</v>
      </c>
      <c r="D1577" s="234" t="s">
        <v>11964</v>
      </c>
      <c r="E1577" s="234" t="s">
        <v>11965</v>
      </c>
      <c r="F1577" s="234" t="s">
        <v>6993</v>
      </c>
      <c r="G1577" s="234" t="s">
        <v>10829</v>
      </c>
      <c r="H1577" s="234" t="s">
        <v>7856</v>
      </c>
      <c r="I1577" s="242"/>
      <c r="J1577" s="242">
        <v>44085</v>
      </c>
      <c r="K1577" s="234" t="s">
        <v>7430</v>
      </c>
      <c r="L1577" s="242">
        <v>44092</v>
      </c>
      <c r="M1577" s="234" t="s">
        <v>6996</v>
      </c>
      <c r="N1577" s="234" t="s">
        <v>11967</v>
      </c>
      <c r="O1577" s="234" t="s">
        <v>11968</v>
      </c>
      <c r="P1577" s="234" t="s">
        <v>6999</v>
      </c>
      <c r="Q1577" s="234"/>
      <c r="R1577" s="234" t="s">
        <v>451</v>
      </c>
      <c r="S1577" t="b">
        <v>0</v>
      </c>
      <c r="T1577" s="242"/>
      <c r="U1577" s="103">
        <v>20</v>
      </c>
      <c r="V1577" s="234" t="s">
        <v>272</v>
      </c>
      <c r="W1577" s="103">
        <v>40</v>
      </c>
      <c r="X1577" s="234" t="s">
        <v>272</v>
      </c>
      <c r="Y1577" s="242"/>
      <c r="Z1577" s="242"/>
      <c r="AA1577" s="103"/>
      <c r="AB1577" s="234" t="s">
        <v>11969</v>
      </c>
      <c r="AC1577" s="243">
        <v>44253.444456018522</v>
      </c>
      <c r="AD1577" s="234" t="s">
        <v>12763</v>
      </c>
      <c r="AE1577" s="235" t="s">
        <v>16361</v>
      </c>
      <c r="AF1577" s="237"/>
      <c r="AG1577" s="234" t="s">
        <v>482</v>
      </c>
      <c r="AH1577" s="241"/>
      <c r="AI1577" t="b">
        <v>1</v>
      </c>
      <c r="AJ1577" t="b">
        <v>0</v>
      </c>
      <c r="AK1577" s="234"/>
      <c r="AL1577" s="103"/>
      <c r="AM1577" t="b">
        <v>0</v>
      </c>
      <c r="AN1577" s="234"/>
      <c r="AO1577" s="103"/>
      <c r="AP1577" s="241"/>
      <c r="AQ1577" s="241"/>
      <c r="AR1577" s="241"/>
      <c r="AS1577" s="241"/>
      <c r="AT1577" s="234" t="s">
        <v>7430</v>
      </c>
      <c r="AU1577" s="234" t="s">
        <v>7085</v>
      </c>
      <c r="AV1577" t="b">
        <v>0</v>
      </c>
      <c r="AW1577" t="b">
        <v>0</v>
      </c>
      <c r="AX1577" s="241"/>
      <c r="AY1577" s="241"/>
      <c r="AZ1577" s="234"/>
      <c r="BA1577" s="234"/>
      <c r="BB1577" s="234"/>
      <c r="BC1577" t="b">
        <v>0</v>
      </c>
      <c r="BD1577" s="234" t="s">
        <v>7008</v>
      </c>
      <c r="BE1577" s="234" t="s">
        <v>7026</v>
      </c>
      <c r="BF1577" s="234" t="s">
        <v>6972</v>
      </c>
      <c r="BG1577" s="234" t="s">
        <v>7028</v>
      </c>
      <c r="BH1577" s="234" t="s">
        <v>55</v>
      </c>
      <c r="BI1577" s="243">
        <v>44573.419479166667</v>
      </c>
      <c r="BJ1577" s="234" t="s">
        <v>442</v>
      </c>
      <c r="BK1577" s="234" t="s">
        <v>451</v>
      </c>
      <c r="BL1577" s="234" t="s">
        <v>451</v>
      </c>
      <c r="BM1577" s="234" t="s">
        <v>451</v>
      </c>
      <c r="BN1577" s="241"/>
      <c r="BO1577" t="b">
        <v>0</v>
      </c>
      <c r="BP1577" t="b">
        <v>0</v>
      </c>
      <c r="BQ1577" t="b">
        <v>0</v>
      </c>
      <c r="BR1577" s="241"/>
      <c r="BS1577" s="241"/>
      <c r="BT1577" s="234" t="s">
        <v>7012</v>
      </c>
      <c r="BU1577" t="b">
        <v>0</v>
      </c>
      <c r="BV1577" s="103"/>
      <c r="BW1577" s="235" t="s">
        <v>16362</v>
      </c>
      <c r="BX1577" s="234" t="s">
        <v>16361</v>
      </c>
      <c r="BY1577" s="234" t="s">
        <v>56</v>
      </c>
      <c r="BZ1577" s="234" t="s">
        <v>7014</v>
      </c>
    </row>
    <row r="1578" spans="1:78" x14ac:dyDescent="0.25">
      <c r="A1578" s="5">
        <v>617</v>
      </c>
      <c r="B1578" s="234" t="s">
        <v>16363</v>
      </c>
      <c r="C1578" s="234" t="s">
        <v>16364</v>
      </c>
      <c r="D1578" s="234" t="s">
        <v>9968</v>
      </c>
      <c r="E1578" s="234" t="s">
        <v>9968</v>
      </c>
      <c r="F1578" s="234" t="s">
        <v>6993</v>
      </c>
      <c r="G1578" s="234" t="s">
        <v>6995</v>
      </c>
      <c r="H1578" s="234" t="s">
        <v>6994</v>
      </c>
      <c r="I1578" s="242"/>
      <c r="J1578" s="242">
        <v>44084</v>
      </c>
      <c r="K1578" s="234" t="s">
        <v>7430</v>
      </c>
      <c r="L1578" s="242">
        <v>44090</v>
      </c>
      <c r="M1578" s="234" t="s">
        <v>6996</v>
      </c>
      <c r="N1578" s="234" t="s">
        <v>9969</v>
      </c>
      <c r="O1578" s="234" t="s">
        <v>9970</v>
      </c>
      <c r="P1578" s="234" t="s">
        <v>6999</v>
      </c>
      <c r="Q1578" s="234"/>
      <c r="R1578" s="234" t="s">
        <v>451</v>
      </c>
      <c r="S1578" t="b">
        <v>0</v>
      </c>
      <c r="T1578" s="242"/>
      <c r="U1578" s="103">
        <v>10</v>
      </c>
      <c r="V1578" s="234" t="s">
        <v>272</v>
      </c>
      <c r="W1578" s="103">
        <v>50</v>
      </c>
      <c r="X1578" s="234" t="s">
        <v>272</v>
      </c>
      <c r="Y1578" s="242"/>
      <c r="Z1578" s="242"/>
      <c r="AA1578" s="103"/>
      <c r="AB1578" s="234" t="s">
        <v>9971</v>
      </c>
      <c r="AC1578" s="243">
        <v>44253.444444444445</v>
      </c>
      <c r="AD1578" s="234" t="s">
        <v>12763</v>
      </c>
      <c r="AE1578" s="235" t="s">
        <v>16365</v>
      </c>
      <c r="AF1578" s="237"/>
      <c r="AG1578" s="234" t="s">
        <v>482</v>
      </c>
      <c r="AH1578" s="241"/>
      <c r="AI1578" t="b">
        <v>1</v>
      </c>
      <c r="AJ1578" t="b">
        <v>0</v>
      </c>
      <c r="AK1578" s="234"/>
      <c r="AL1578" s="103"/>
      <c r="AM1578" t="b">
        <v>0</v>
      </c>
      <c r="AN1578" s="234"/>
      <c r="AO1578" s="103"/>
      <c r="AP1578" s="241"/>
      <c r="AQ1578" s="241"/>
      <c r="AR1578" s="241"/>
      <c r="AS1578" s="241"/>
      <c r="AT1578" s="234" t="s">
        <v>7005</v>
      </c>
      <c r="AU1578" s="234" t="s">
        <v>7085</v>
      </c>
      <c r="AV1578" t="b">
        <v>0</v>
      </c>
      <c r="AW1578" t="b">
        <v>0</v>
      </c>
      <c r="AX1578" s="241"/>
      <c r="AY1578" s="241"/>
      <c r="AZ1578" s="234"/>
      <c r="BA1578" s="234"/>
      <c r="BB1578" s="234"/>
      <c r="BC1578" t="b">
        <v>0</v>
      </c>
      <c r="BD1578" s="234" t="s">
        <v>7008</v>
      </c>
      <c r="BE1578" s="234" t="s">
        <v>7009</v>
      </c>
      <c r="BF1578" s="234" t="s">
        <v>7027</v>
      </c>
      <c r="BG1578" s="234" t="s">
        <v>7028</v>
      </c>
      <c r="BH1578" s="234" t="s">
        <v>55</v>
      </c>
      <c r="BI1578" s="243">
        <v>44573.41946759259</v>
      </c>
      <c r="BJ1578" s="234" t="s">
        <v>442</v>
      </c>
      <c r="BK1578" s="234" t="s">
        <v>451</v>
      </c>
      <c r="BL1578" s="234" t="s">
        <v>451</v>
      </c>
      <c r="BM1578" s="234" t="s">
        <v>451</v>
      </c>
      <c r="BN1578" s="241"/>
      <c r="BO1578" t="b">
        <v>0</v>
      </c>
      <c r="BP1578" t="b">
        <v>0</v>
      </c>
      <c r="BQ1578" t="b">
        <v>0</v>
      </c>
      <c r="BR1578" s="241"/>
      <c r="BS1578" s="241"/>
      <c r="BT1578" s="234" t="s">
        <v>7047</v>
      </c>
      <c r="BU1578" t="b">
        <v>0</v>
      </c>
      <c r="BV1578" s="103"/>
      <c r="BW1578" s="235" t="s">
        <v>16366</v>
      </c>
      <c r="BX1578" s="234" t="s">
        <v>16365</v>
      </c>
      <c r="BY1578" s="234" t="s">
        <v>56</v>
      </c>
      <c r="BZ1578" s="234" t="s">
        <v>7014</v>
      </c>
    </row>
    <row r="1579" spans="1:78" x14ac:dyDescent="0.25">
      <c r="A1579" s="5">
        <v>616</v>
      </c>
      <c r="B1579" s="234" t="s">
        <v>16367</v>
      </c>
      <c r="C1579" s="234" t="s">
        <v>16368</v>
      </c>
      <c r="D1579" s="234" t="s">
        <v>16369</v>
      </c>
      <c r="E1579" s="234" t="s">
        <v>16369</v>
      </c>
      <c r="F1579" s="234" t="s">
        <v>7156</v>
      </c>
      <c r="G1579" s="234" t="s">
        <v>10829</v>
      </c>
      <c r="H1579" s="234" t="s">
        <v>6994</v>
      </c>
      <c r="I1579" s="242"/>
      <c r="J1579" s="242">
        <v>44084</v>
      </c>
      <c r="K1579" s="234" t="s">
        <v>7430</v>
      </c>
      <c r="L1579" s="242">
        <v>44095</v>
      </c>
      <c r="M1579" s="234" t="s">
        <v>6996</v>
      </c>
      <c r="N1579" s="234" t="s">
        <v>16370</v>
      </c>
      <c r="O1579" s="234" t="s">
        <v>16371</v>
      </c>
      <c r="P1579" s="234" t="s">
        <v>6999</v>
      </c>
      <c r="Q1579" s="234"/>
      <c r="R1579" s="234" t="s">
        <v>451</v>
      </c>
      <c r="S1579" t="b">
        <v>0</v>
      </c>
      <c r="T1579" s="242"/>
      <c r="U1579" s="103">
        <v>106</v>
      </c>
      <c r="V1579" s="234" t="s">
        <v>272</v>
      </c>
      <c r="W1579" s="103">
        <v>106</v>
      </c>
      <c r="X1579" s="234" t="s">
        <v>272</v>
      </c>
      <c r="Y1579" s="242"/>
      <c r="Z1579" s="242"/>
      <c r="AA1579" s="103"/>
      <c r="AB1579" s="234" t="s">
        <v>16372</v>
      </c>
      <c r="AC1579" s="243">
        <v>44253.444386574076</v>
      </c>
      <c r="AD1579" s="234" t="s">
        <v>12763</v>
      </c>
      <c r="AE1579" s="235" t="s">
        <v>16373</v>
      </c>
      <c r="AF1579" s="237"/>
      <c r="AG1579" s="234" t="s">
        <v>482</v>
      </c>
      <c r="AH1579" s="241"/>
      <c r="AI1579" t="b">
        <v>1</v>
      </c>
      <c r="AJ1579" t="b">
        <v>0</v>
      </c>
      <c r="AK1579" s="234"/>
      <c r="AL1579" s="103"/>
      <c r="AM1579" t="b">
        <v>0</v>
      </c>
      <c r="AN1579" s="234"/>
      <c r="AO1579" s="103"/>
      <c r="AP1579" s="241"/>
      <c r="AQ1579" s="241"/>
      <c r="AR1579" s="241"/>
      <c r="AS1579" s="241"/>
      <c r="AT1579" s="234" t="s">
        <v>7005</v>
      </c>
      <c r="AU1579" s="234" t="s">
        <v>7085</v>
      </c>
      <c r="AV1579" t="b">
        <v>0</v>
      </c>
      <c r="AW1579" t="b">
        <v>0</v>
      </c>
      <c r="AX1579" s="241"/>
      <c r="AY1579" s="241"/>
      <c r="AZ1579" s="234"/>
      <c r="BA1579" s="234"/>
      <c r="BB1579" s="234"/>
      <c r="BC1579" t="b">
        <v>0</v>
      </c>
      <c r="BD1579" s="234" t="s">
        <v>7008</v>
      </c>
      <c r="BE1579" s="234" t="s">
        <v>7009</v>
      </c>
      <c r="BF1579" s="234" t="s">
        <v>7027</v>
      </c>
      <c r="BG1579" s="234" t="s">
        <v>7010</v>
      </c>
      <c r="BH1579" s="234" t="s">
        <v>55</v>
      </c>
      <c r="BI1579" s="243">
        <v>44573.41946759259</v>
      </c>
      <c r="BJ1579" s="234" t="s">
        <v>442</v>
      </c>
      <c r="BK1579" s="234" t="s">
        <v>451</v>
      </c>
      <c r="BL1579" s="234" t="s">
        <v>451</v>
      </c>
      <c r="BM1579" s="234" t="s">
        <v>451</v>
      </c>
      <c r="BN1579" s="241"/>
      <c r="BO1579" t="b">
        <v>0</v>
      </c>
      <c r="BP1579" t="b">
        <v>0</v>
      </c>
      <c r="BQ1579" t="b">
        <v>0</v>
      </c>
      <c r="BR1579" s="241"/>
      <c r="BS1579" s="241"/>
      <c r="BT1579" s="234" t="s">
        <v>7237</v>
      </c>
      <c r="BU1579" t="b">
        <v>0</v>
      </c>
      <c r="BV1579" s="103"/>
      <c r="BW1579" s="235" t="s">
        <v>16374</v>
      </c>
      <c r="BX1579" s="234" t="s">
        <v>16373</v>
      </c>
      <c r="BY1579" s="234" t="s">
        <v>56</v>
      </c>
      <c r="BZ1579" s="234" t="s">
        <v>7014</v>
      </c>
    </row>
    <row r="1580" spans="1:78" x14ac:dyDescent="0.25">
      <c r="A1580" s="5">
        <v>615</v>
      </c>
      <c r="B1580" s="234" t="s">
        <v>16375</v>
      </c>
      <c r="C1580" s="234" t="s">
        <v>16376</v>
      </c>
      <c r="D1580" s="234" t="s">
        <v>10961</v>
      </c>
      <c r="E1580" s="234" t="s">
        <v>10962</v>
      </c>
      <c r="F1580" s="234" t="s">
        <v>6993</v>
      </c>
      <c r="G1580" s="234" t="s">
        <v>7244</v>
      </c>
      <c r="H1580" s="234" t="s">
        <v>6994</v>
      </c>
      <c r="I1580" s="242"/>
      <c r="J1580" s="242">
        <v>44077</v>
      </c>
      <c r="K1580" s="234" t="s">
        <v>7430</v>
      </c>
      <c r="L1580" s="242">
        <v>44085</v>
      </c>
      <c r="M1580" s="234" t="s">
        <v>6996</v>
      </c>
      <c r="N1580" s="234" t="s">
        <v>10963</v>
      </c>
      <c r="O1580" s="234" t="s">
        <v>9585</v>
      </c>
      <c r="P1580" s="234" t="s">
        <v>6999</v>
      </c>
      <c r="Q1580" s="234"/>
      <c r="R1580" s="234" t="s">
        <v>451</v>
      </c>
      <c r="S1580" t="b">
        <v>0</v>
      </c>
      <c r="T1580" s="242"/>
      <c r="U1580" s="103">
        <v>103</v>
      </c>
      <c r="V1580" s="234" t="s">
        <v>272</v>
      </c>
      <c r="W1580" s="103">
        <v>103</v>
      </c>
      <c r="X1580" s="234" t="s">
        <v>272</v>
      </c>
      <c r="Y1580" s="242"/>
      <c r="Z1580" s="242"/>
      <c r="AA1580" s="103"/>
      <c r="AB1580" s="234" t="s">
        <v>10964</v>
      </c>
      <c r="AC1580" s="243">
        <v>44253.444340277776</v>
      </c>
      <c r="AD1580" s="234" t="s">
        <v>12763</v>
      </c>
      <c r="AE1580" s="235" t="s">
        <v>16377</v>
      </c>
      <c r="AF1580" s="237"/>
      <c r="AG1580" s="234" t="s">
        <v>482</v>
      </c>
      <c r="AH1580" s="241"/>
      <c r="AI1580" t="b">
        <v>1</v>
      </c>
      <c r="AJ1580" t="b">
        <v>0</v>
      </c>
      <c r="AK1580" s="234"/>
      <c r="AL1580" s="103"/>
      <c r="AM1580" t="b">
        <v>0</v>
      </c>
      <c r="AN1580" s="234"/>
      <c r="AO1580" s="103"/>
      <c r="AP1580" s="241"/>
      <c r="AQ1580" s="241"/>
      <c r="AR1580" s="241"/>
      <c r="AS1580" s="241"/>
      <c r="AT1580" s="234" t="s">
        <v>7005</v>
      </c>
      <c r="AU1580" s="234" t="s">
        <v>7085</v>
      </c>
      <c r="AV1580" t="b">
        <v>0</v>
      </c>
      <c r="AW1580" t="b">
        <v>0</v>
      </c>
      <c r="AX1580" s="241"/>
      <c r="AY1580" s="241"/>
      <c r="AZ1580" s="234"/>
      <c r="BA1580" s="234"/>
      <c r="BB1580" s="234"/>
      <c r="BC1580" t="b">
        <v>0</v>
      </c>
      <c r="BD1580" s="234" t="s">
        <v>7008</v>
      </c>
      <c r="BE1580" s="234" t="s">
        <v>7009</v>
      </c>
      <c r="BF1580" s="234" t="s">
        <v>7027</v>
      </c>
      <c r="BG1580" s="234" t="s">
        <v>8373</v>
      </c>
      <c r="BH1580" s="234" t="s">
        <v>55</v>
      </c>
      <c r="BI1580" s="243">
        <v>44573.429432870369</v>
      </c>
      <c r="BJ1580" s="234" t="s">
        <v>442</v>
      </c>
      <c r="BK1580" s="234" t="s">
        <v>451</v>
      </c>
      <c r="BL1580" s="234" t="s">
        <v>451</v>
      </c>
      <c r="BM1580" s="234" t="s">
        <v>451</v>
      </c>
      <c r="BN1580" s="241"/>
      <c r="BO1580" t="b">
        <v>0</v>
      </c>
      <c r="BP1580" t="b">
        <v>0</v>
      </c>
      <c r="BQ1580" t="b">
        <v>0</v>
      </c>
      <c r="BR1580" s="241"/>
      <c r="BS1580" s="241"/>
      <c r="BT1580" s="234" t="s">
        <v>7012</v>
      </c>
      <c r="BU1580" t="b">
        <v>0</v>
      </c>
      <c r="BV1580" s="103"/>
      <c r="BW1580" s="235" t="s">
        <v>16378</v>
      </c>
      <c r="BX1580" s="234" t="s">
        <v>16379</v>
      </c>
      <c r="BY1580" s="234" t="s">
        <v>56</v>
      </c>
      <c r="BZ1580" s="234" t="s">
        <v>7014</v>
      </c>
    </row>
    <row r="1581" spans="1:78" x14ac:dyDescent="0.25">
      <c r="A1581" s="5">
        <v>614</v>
      </c>
      <c r="B1581" s="234" t="s">
        <v>16380</v>
      </c>
      <c r="C1581" s="234" t="s">
        <v>16381</v>
      </c>
      <c r="D1581" s="234" t="s">
        <v>13822</v>
      </c>
      <c r="E1581" s="234" t="s">
        <v>16321</v>
      </c>
      <c r="F1581" s="234" t="s">
        <v>6993</v>
      </c>
      <c r="G1581" s="234" t="s">
        <v>7315</v>
      </c>
      <c r="H1581" s="234" t="s">
        <v>6994</v>
      </c>
      <c r="I1581" s="242"/>
      <c r="J1581" s="242">
        <v>44084</v>
      </c>
      <c r="K1581" s="234" t="s">
        <v>7430</v>
      </c>
      <c r="L1581" s="242">
        <v>44085</v>
      </c>
      <c r="M1581" s="234" t="s">
        <v>6996</v>
      </c>
      <c r="N1581" s="234" t="s">
        <v>13823</v>
      </c>
      <c r="O1581" s="234" t="s">
        <v>13732</v>
      </c>
      <c r="P1581" s="234" t="s">
        <v>6999</v>
      </c>
      <c r="Q1581" s="234"/>
      <c r="R1581" s="234" t="s">
        <v>451</v>
      </c>
      <c r="S1581" t="b">
        <v>0</v>
      </c>
      <c r="T1581" s="242"/>
      <c r="U1581" s="103">
        <v>1</v>
      </c>
      <c r="V1581" s="234" t="s">
        <v>272</v>
      </c>
      <c r="W1581" s="103">
        <v>1</v>
      </c>
      <c r="X1581" s="234" t="s">
        <v>272</v>
      </c>
      <c r="Y1581" s="242"/>
      <c r="Z1581" s="242"/>
      <c r="AA1581" s="103"/>
      <c r="AB1581" s="234" t="s">
        <v>13824</v>
      </c>
      <c r="AC1581" s="243">
        <v>44253.444305555553</v>
      </c>
      <c r="AD1581" s="234" t="s">
        <v>12763</v>
      </c>
      <c r="AE1581" s="235" t="s">
        <v>16382</v>
      </c>
      <c r="AF1581" s="237"/>
      <c r="AG1581" s="234" t="s">
        <v>482</v>
      </c>
      <c r="AH1581" s="241"/>
      <c r="AI1581" t="b">
        <v>1</v>
      </c>
      <c r="AJ1581" t="b">
        <v>0</v>
      </c>
      <c r="AK1581" s="234"/>
      <c r="AL1581" s="103"/>
      <c r="AM1581" t="b">
        <v>0</v>
      </c>
      <c r="AN1581" s="234"/>
      <c r="AO1581" s="103"/>
      <c r="AP1581" s="241"/>
      <c r="AQ1581" s="241"/>
      <c r="AR1581" s="241"/>
      <c r="AS1581" s="241"/>
      <c r="AT1581" s="234" t="s">
        <v>7005</v>
      </c>
      <c r="AU1581" s="234" t="s">
        <v>7085</v>
      </c>
      <c r="AV1581" t="b">
        <v>0</v>
      </c>
      <c r="AW1581" t="b">
        <v>0</v>
      </c>
      <c r="AX1581" s="241"/>
      <c r="AY1581" s="241"/>
      <c r="AZ1581" s="234"/>
      <c r="BA1581" s="234"/>
      <c r="BB1581" s="234"/>
      <c r="BC1581" t="b">
        <v>0</v>
      </c>
      <c r="BD1581" s="234" t="s">
        <v>7008</v>
      </c>
      <c r="BE1581" s="234" t="s">
        <v>7009</v>
      </c>
      <c r="BF1581" s="234" t="s">
        <v>7027</v>
      </c>
      <c r="BG1581" s="234" t="s">
        <v>8373</v>
      </c>
      <c r="BH1581" s="234" t="s">
        <v>55</v>
      </c>
      <c r="BI1581" s="243">
        <v>44573.41946759259</v>
      </c>
      <c r="BJ1581" s="234" t="s">
        <v>442</v>
      </c>
      <c r="BK1581" s="234" t="s">
        <v>451</v>
      </c>
      <c r="BL1581" s="234" t="s">
        <v>451</v>
      </c>
      <c r="BM1581" s="234" t="s">
        <v>451</v>
      </c>
      <c r="BN1581" s="241"/>
      <c r="BO1581" t="b">
        <v>0</v>
      </c>
      <c r="BP1581" t="b">
        <v>0</v>
      </c>
      <c r="BQ1581" t="b">
        <v>0</v>
      </c>
      <c r="BR1581" s="241"/>
      <c r="BS1581" s="241"/>
      <c r="BT1581" s="234" t="s">
        <v>7012</v>
      </c>
      <c r="BU1581" t="b">
        <v>0</v>
      </c>
      <c r="BV1581" s="103"/>
      <c r="BW1581" s="235" t="s">
        <v>16383</v>
      </c>
      <c r="BX1581" s="234" t="s">
        <v>16382</v>
      </c>
      <c r="BY1581" s="234" t="s">
        <v>56</v>
      </c>
      <c r="BZ1581" s="234" t="s">
        <v>7014</v>
      </c>
    </row>
    <row r="1582" spans="1:78" x14ac:dyDescent="0.25">
      <c r="A1582" s="5">
        <v>613</v>
      </c>
      <c r="B1582" s="234" t="s">
        <v>16384</v>
      </c>
      <c r="C1582" s="234" t="s">
        <v>16385</v>
      </c>
      <c r="D1582" s="234"/>
      <c r="E1582" s="234" t="s">
        <v>7831</v>
      </c>
      <c r="F1582" s="234" t="s">
        <v>7156</v>
      </c>
      <c r="G1582" s="234" t="s">
        <v>7263</v>
      </c>
      <c r="H1582" s="234" t="s">
        <v>6994</v>
      </c>
      <c r="I1582" s="242"/>
      <c r="J1582" s="242">
        <v>44084</v>
      </c>
      <c r="K1582" s="234" t="s">
        <v>7430</v>
      </c>
      <c r="L1582" s="242">
        <v>44089</v>
      </c>
      <c r="M1582" s="234" t="s">
        <v>7832</v>
      </c>
      <c r="N1582" s="234" t="s">
        <v>7430</v>
      </c>
      <c r="O1582" s="234" t="s">
        <v>7834</v>
      </c>
      <c r="P1582" s="234" t="s">
        <v>6999</v>
      </c>
      <c r="Q1582" s="234"/>
      <c r="R1582" s="234" t="s">
        <v>451</v>
      </c>
      <c r="S1582" t="b">
        <v>0</v>
      </c>
      <c r="T1582" s="242"/>
      <c r="U1582" s="103">
        <v>30</v>
      </c>
      <c r="V1582" s="234" t="s">
        <v>272</v>
      </c>
      <c r="W1582" s="103">
        <v>120</v>
      </c>
      <c r="X1582" s="234" t="s">
        <v>272</v>
      </c>
      <c r="Y1582" s="242"/>
      <c r="Z1582" s="242"/>
      <c r="AA1582" s="103"/>
      <c r="AB1582" s="234"/>
      <c r="AC1582" s="243">
        <v>44253.44425925926</v>
      </c>
      <c r="AD1582" s="234" t="s">
        <v>12763</v>
      </c>
      <c r="AE1582" s="235" t="s">
        <v>16386</v>
      </c>
      <c r="AF1582" s="237"/>
      <c r="AG1582" s="234" t="s">
        <v>482</v>
      </c>
      <c r="AH1582" s="241"/>
      <c r="AI1582" t="b">
        <v>1</v>
      </c>
      <c r="AJ1582" t="b">
        <v>0</v>
      </c>
      <c r="AK1582" s="234"/>
      <c r="AL1582" s="103"/>
      <c r="AM1582" t="b">
        <v>0</v>
      </c>
      <c r="AN1582" s="234"/>
      <c r="AO1582" s="103"/>
      <c r="AP1582" s="241"/>
      <c r="AQ1582" s="241"/>
      <c r="AR1582" s="241"/>
      <c r="AS1582" s="241"/>
      <c r="AT1582" s="234"/>
      <c r="AU1582" s="234" t="s">
        <v>7085</v>
      </c>
      <c r="AV1582" t="b">
        <v>0</v>
      </c>
      <c r="AW1582" t="b">
        <v>0</v>
      </c>
      <c r="AX1582" s="241"/>
      <c r="AY1582" s="241"/>
      <c r="AZ1582" s="234"/>
      <c r="BA1582" s="234"/>
      <c r="BB1582" s="234"/>
      <c r="BC1582" t="b">
        <v>1</v>
      </c>
      <c r="BD1582" s="234" t="s">
        <v>7838</v>
      </c>
      <c r="BE1582" s="234" t="s">
        <v>7009</v>
      </c>
      <c r="BF1582" s="234" t="s">
        <v>6972</v>
      </c>
      <c r="BG1582" s="234" t="s">
        <v>7028</v>
      </c>
      <c r="BH1582" s="234" t="s">
        <v>55</v>
      </c>
      <c r="BI1582" s="243">
        <v>44704.292685185188</v>
      </c>
      <c r="BJ1582" s="234" t="s">
        <v>442</v>
      </c>
      <c r="BK1582" s="234" t="s">
        <v>451</v>
      </c>
      <c r="BL1582" s="234" t="s">
        <v>451</v>
      </c>
      <c r="BM1582" s="234" t="s">
        <v>451</v>
      </c>
      <c r="BN1582" s="241"/>
      <c r="BO1582" t="b">
        <v>0</v>
      </c>
      <c r="BP1582" t="b">
        <v>0</v>
      </c>
      <c r="BQ1582" t="b">
        <v>0</v>
      </c>
      <c r="BR1582" s="241"/>
      <c r="BS1582" s="241"/>
      <c r="BT1582" s="234" t="s">
        <v>7012</v>
      </c>
      <c r="BU1582" t="b">
        <v>0</v>
      </c>
      <c r="BV1582" s="103"/>
      <c r="BW1582" s="235" t="s">
        <v>16387</v>
      </c>
      <c r="BX1582" s="234" t="s">
        <v>16388</v>
      </c>
      <c r="BY1582" s="234" t="s">
        <v>56</v>
      </c>
      <c r="BZ1582" s="234" t="s">
        <v>7014</v>
      </c>
    </row>
    <row r="1583" spans="1:78" x14ac:dyDescent="0.25">
      <c r="A1583" s="5">
        <v>612</v>
      </c>
      <c r="B1583" s="234" t="s">
        <v>16389</v>
      </c>
      <c r="C1583" s="234" t="s">
        <v>16390</v>
      </c>
      <c r="D1583" s="234" t="s">
        <v>11523</v>
      </c>
      <c r="E1583" s="234" t="s">
        <v>11524</v>
      </c>
      <c r="F1583" s="234" t="s">
        <v>6993</v>
      </c>
      <c r="G1583" s="234" t="s">
        <v>7065</v>
      </c>
      <c r="H1583" s="234" t="s">
        <v>7856</v>
      </c>
      <c r="I1583" s="242"/>
      <c r="J1583" s="242">
        <v>44084</v>
      </c>
      <c r="K1583" s="234" t="s">
        <v>7430</v>
      </c>
      <c r="L1583" s="242">
        <v>44084</v>
      </c>
      <c r="M1583" s="234" t="s">
        <v>9952</v>
      </c>
      <c r="N1583" s="234" t="s">
        <v>11526</v>
      </c>
      <c r="O1583" s="234" t="s">
        <v>11643</v>
      </c>
      <c r="P1583" s="234" t="s">
        <v>6999</v>
      </c>
      <c r="Q1583" s="234"/>
      <c r="R1583" s="234" t="s">
        <v>451</v>
      </c>
      <c r="S1583" t="b">
        <v>0</v>
      </c>
      <c r="T1583" s="242"/>
      <c r="U1583" s="103">
        <v>18</v>
      </c>
      <c r="V1583" s="234" t="s">
        <v>272</v>
      </c>
      <c r="W1583" s="103">
        <v>18</v>
      </c>
      <c r="X1583" s="234" t="s">
        <v>272</v>
      </c>
      <c r="Y1583" s="242"/>
      <c r="Z1583" s="242"/>
      <c r="AA1583" s="103"/>
      <c r="AB1583" s="234" t="s">
        <v>11528</v>
      </c>
      <c r="AC1583" s="243">
        <v>44253.444247685184</v>
      </c>
      <c r="AD1583" s="234" t="s">
        <v>12763</v>
      </c>
      <c r="AE1583" s="235" t="s">
        <v>16391</v>
      </c>
      <c r="AF1583" s="237"/>
      <c r="AG1583" s="234" t="s">
        <v>482</v>
      </c>
      <c r="AH1583" s="241"/>
      <c r="AI1583" t="b">
        <v>1</v>
      </c>
      <c r="AJ1583" t="b">
        <v>0</v>
      </c>
      <c r="AK1583" s="234"/>
      <c r="AL1583" s="103"/>
      <c r="AM1583" t="b">
        <v>0</v>
      </c>
      <c r="AN1583" s="234"/>
      <c r="AO1583" s="103"/>
      <c r="AP1583" s="241"/>
      <c r="AQ1583" s="241"/>
      <c r="AR1583" s="241"/>
      <c r="AS1583" s="241"/>
      <c r="AT1583" s="234" t="s">
        <v>7166</v>
      </c>
      <c r="AU1583" s="234" t="s">
        <v>7085</v>
      </c>
      <c r="AV1583" t="b">
        <v>0</v>
      </c>
      <c r="AW1583" t="b">
        <v>0</v>
      </c>
      <c r="AX1583" s="241"/>
      <c r="AY1583" s="241"/>
      <c r="AZ1583" s="234"/>
      <c r="BA1583" s="234"/>
      <c r="BB1583" s="234"/>
      <c r="BC1583" t="b">
        <v>0</v>
      </c>
      <c r="BD1583" s="234" t="s">
        <v>9959</v>
      </c>
      <c r="BE1583" s="234" t="s">
        <v>7026</v>
      </c>
      <c r="BF1583" s="234" t="s">
        <v>7027</v>
      </c>
      <c r="BG1583" s="234" t="s">
        <v>8373</v>
      </c>
      <c r="BH1583" s="234" t="s">
        <v>55</v>
      </c>
      <c r="BI1583" s="243">
        <v>44573.419456018521</v>
      </c>
      <c r="BJ1583" s="234" t="s">
        <v>442</v>
      </c>
      <c r="BK1583" s="234" t="s">
        <v>451</v>
      </c>
      <c r="BL1583" s="234" t="s">
        <v>451</v>
      </c>
      <c r="BM1583" s="234" t="s">
        <v>451</v>
      </c>
      <c r="BN1583" s="241"/>
      <c r="BO1583" t="b">
        <v>0</v>
      </c>
      <c r="BP1583" t="b">
        <v>0</v>
      </c>
      <c r="BQ1583" t="b">
        <v>0</v>
      </c>
      <c r="BR1583" s="241"/>
      <c r="BS1583" s="241"/>
      <c r="BT1583" s="234" t="s">
        <v>7012</v>
      </c>
      <c r="BU1583" t="b">
        <v>0</v>
      </c>
      <c r="BV1583" s="103"/>
      <c r="BW1583" s="235" t="s">
        <v>16392</v>
      </c>
      <c r="BX1583" s="234" t="s">
        <v>16391</v>
      </c>
      <c r="BY1583" s="234" t="s">
        <v>56</v>
      </c>
      <c r="BZ1583" s="234" t="s">
        <v>7014</v>
      </c>
    </row>
    <row r="1584" spans="1:78" x14ac:dyDescent="0.25">
      <c r="A1584" s="5">
        <v>611</v>
      </c>
      <c r="B1584" s="234" t="s">
        <v>16393</v>
      </c>
      <c r="C1584" s="234" t="s">
        <v>16394</v>
      </c>
      <c r="D1584" s="234" t="s">
        <v>8957</v>
      </c>
      <c r="E1584" s="234" t="s">
        <v>8957</v>
      </c>
      <c r="F1584" s="234" t="s">
        <v>7156</v>
      </c>
      <c r="G1584" s="234" t="s">
        <v>13057</v>
      </c>
      <c r="H1584" s="234" t="s">
        <v>7856</v>
      </c>
      <c r="I1584" s="242"/>
      <c r="J1584" s="242">
        <v>44060</v>
      </c>
      <c r="K1584" s="234" t="s">
        <v>7430</v>
      </c>
      <c r="L1584" s="242">
        <v>44085</v>
      </c>
      <c r="M1584" s="234" t="s">
        <v>7179</v>
      </c>
      <c r="N1584" s="234" t="s">
        <v>8958</v>
      </c>
      <c r="O1584" s="234" t="s">
        <v>14216</v>
      </c>
      <c r="P1584" s="234" t="s">
        <v>6999</v>
      </c>
      <c r="Q1584" s="234"/>
      <c r="R1584" s="234" t="s">
        <v>451</v>
      </c>
      <c r="S1584" t="b">
        <v>0</v>
      </c>
      <c r="T1584" s="242"/>
      <c r="U1584" s="103">
        <v>3</v>
      </c>
      <c r="V1584" s="234" t="s">
        <v>272</v>
      </c>
      <c r="W1584" s="103">
        <v>3</v>
      </c>
      <c r="X1584" s="234" t="s">
        <v>272</v>
      </c>
      <c r="Y1584" s="242"/>
      <c r="Z1584" s="242"/>
      <c r="AA1584" s="103"/>
      <c r="AB1584" s="234" t="s">
        <v>8960</v>
      </c>
      <c r="AC1584" s="243">
        <v>44253.444178240738</v>
      </c>
      <c r="AD1584" s="234" t="s">
        <v>12763</v>
      </c>
      <c r="AE1584" s="235" t="s">
        <v>16395</v>
      </c>
      <c r="AF1584" s="237"/>
      <c r="AG1584" s="234" t="s">
        <v>482</v>
      </c>
      <c r="AH1584" s="241"/>
      <c r="AI1584" t="b">
        <v>1</v>
      </c>
      <c r="AJ1584" t="b">
        <v>0</v>
      </c>
      <c r="AK1584" s="234"/>
      <c r="AL1584" s="103"/>
      <c r="AM1584" t="b">
        <v>0</v>
      </c>
      <c r="AN1584" s="234"/>
      <c r="AO1584" s="103"/>
      <c r="AP1584" s="241"/>
      <c r="AQ1584" s="241"/>
      <c r="AR1584" s="241"/>
      <c r="AS1584" s="241"/>
      <c r="AT1584" s="234" t="s">
        <v>5226</v>
      </c>
      <c r="AU1584" s="234" t="s">
        <v>7085</v>
      </c>
      <c r="AV1584" t="b">
        <v>0</v>
      </c>
      <c r="AW1584" t="b">
        <v>0</v>
      </c>
      <c r="AX1584" s="241"/>
      <c r="AY1584" s="241"/>
      <c r="AZ1584" s="234"/>
      <c r="BA1584" s="234"/>
      <c r="BB1584" s="234"/>
      <c r="BC1584" t="b">
        <v>0</v>
      </c>
      <c r="BD1584" s="234" t="s">
        <v>7186</v>
      </c>
      <c r="BE1584" s="234" t="s">
        <v>7026</v>
      </c>
      <c r="BF1584" s="234" t="s">
        <v>7027</v>
      </c>
      <c r="BG1584" s="234" t="s">
        <v>7028</v>
      </c>
      <c r="BH1584" s="234" t="s">
        <v>55</v>
      </c>
      <c r="BI1584" s="243">
        <v>44573.419456018521</v>
      </c>
      <c r="BJ1584" s="234" t="s">
        <v>442</v>
      </c>
      <c r="BK1584" s="234" t="s">
        <v>451</v>
      </c>
      <c r="BL1584" s="234" t="s">
        <v>451</v>
      </c>
      <c r="BM1584" s="234" t="s">
        <v>451</v>
      </c>
      <c r="BN1584" s="241"/>
      <c r="BO1584" t="b">
        <v>0</v>
      </c>
      <c r="BP1584" t="b">
        <v>0</v>
      </c>
      <c r="BQ1584" t="b">
        <v>0</v>
      </c>
      <c r="BR1584" s="241"/>
      <c r="BS1584" s="241"/>
      <c r="BT1584" s="234" t="s">
        <v>7012</v>
      </c>
      <c r="BU1584" t="b">
        <v>0</v>
      </c>
      <c r="BV1584" s="103"/>
      <c r="BW1584" s="235" t="s">
        <v>16396</v>
      </c>
      <c r="BX1584" s="234" t="s">
        <v>16395</v>
      </c>
      <c r="BY1584" s="234" t="s">
        <v>56</v>
      </c>
      <c r="BZ1584" s="234" t="s">
        <v>7014</v>
      </c>
    </row>
    <row r="1585" spans="1:78" x14ac:dyDescent="0.25">
      <c r="A1585" s="5">
        <v>610</v>
      </c>
      <c r="B1585" s="234" t="s">
        <v>16397</v>
      </c>
      <c r="C1585" s="234" t="s">
        <v>16398</v>
      </c>
      <c r="D1585" s="234" t="s">
        <v>16399</v>
      </c>
      <c r="E1585" s="234" t="s">
        <v>16400</v>
      </c>
      <c r="F1585" s="234" t="s">
        <v>6993</v>
      </c>
      <c r="G1585" s="234" t="s">
        <v>7315</v>
      </c>
      <c r="H1585" s="234" t="s">
        <v>6994</v>
      </c>
      <c r="I1585" s="242"/>
      <c r="J1585" s="242">
        <v>44083</v>
      </c>
      <c r="K1585" s="234" t="s">
        <v>7430</v>
      </c>
      <c r="L1585" s="242">
        <v>44090</v>
      </c>
      <c r="M1585" s="234" t="s">
        <v>6996</v>
      </c>
      <c r="N1585" s="234" t="s">
        <v>13664</v>
      </c>
      <c r="O1585" s="234" t="s">
        <v>9987</v>
      </c>
      <c r="P1585" s="234" t="s">
        <v>6999</v>
      </c>
      <c r="Q1585" s="234"/>
      <c r="R1585" s="234" t="s">
        <v>451</v>
      </c>
      <c r="S1585" t="b">
        <v>0</v>
      </c>
      <c r="T1585" s="242"/>
      <c r="U1585" s="103">
        <v>1</v>
      </c>
      <c r="V1585" s="234" t="s">
        <v>272</v>
      </c>
      <c r="W1585" s="103">
        <v>5</v>
      </c>
      <c r="X1585" s="234" t="s">
        <v>272</v>
      </c>
      <c r="Y1585" s="242"/>
      <c r="Z1585" s="242"/>
      <c r="AA1585" s="103"/>
      <c r="AB1585" s="234"/>
      <c r="AC1585" s="243">
        <v>44253.444131944445</v>
      </c>
      <c r="AD1585" s="234" t="s">
        <v>12763</v>
      </c>
      <c r="AE1585" s="235" t="s">
        <v>16401</v>
      </c>
      <c r="AF1585" s="237"/>
      <c r="AG1585" s="234" t="s">
        <v>482</v>
      </c>
      <c r="AH1585" s="241"/>
      <c r="AI1585" t="b">
        <v>1</v>
      </c>
      <c r="AJ1585" t="b">
        <v>0</v>
      </c>
      <c r="AK1585" s="234"/>
      <c r="AL1585" s="103"/>
      <c r="AM1585" t="b">
        <v>0</v>
      </c>
      <c r="AN1585" s="234"/>
      <c r="AO1585" s="103"/>
      <c r="AP1585" s="241"/>
      <c r="AQ1585" s="241"/>
      <c r="AR1585" s="241"/>
      <c r="AS1585" s="241"/>
      <c r="AT1585" s="234" t="s">
        <v>7005</v>
      </c>
      <c r="AU1585" s="234" t="s">
        <v>7085</v>
      </c>
      <c r="AV1585" t="b">
        <v>0</v>
      </c>
      <c r="AW1585" t="b">
        <v>0</v>
      </c>
      <c r="AX1585" s="241"/>
      <c r="AY1585" s="241"/>
      <c r="AZ1585" s="234"/>
      <c r="BA1585" s="234"/>
      <c r="BB1585" s="234"/>
      <c r="BC1585" t="b">
        <v>0</v>
      </c>
      <c r="BD1585" s="234" t="s">
        <v>7008</v>
      </c>
      <c r="BE1585" s="234" t="s">
        <v>7009</v>
      </c>
      <c r="BF1585" s="234" t="s">
        <v>7027</v>
      </c>
      <c r="BG1585" s="234" t="s">
        <v>7028</v>
      </c>
      <c r="BH1585" s="234" t="s">
        <v>55</v>
      </c>
      <c r="BI1585" s="243">
        <v>44573.419444444444</v>
      </c>
      <c r="BJ1585" s="234" t="s">
        <v>442</v>
      </c>
      <c r="BK1585" s="234" t="s">
        <v>451</v>
      </c>
      <c r="BL1585" s="234" t="s">
        <v>451</v>
      </c>
      <c r="BM1585" s="234" t="s">
        <v>451</v>
      </c>
      <c r="BN1585" s="241"/>
      <c r="BO1585" t="b">
        <v>0</v>
      </c>
      <c r="BP1585" t="b">
        <v>0</v>
      </c>
      <c r="BQ1585" t="b">
        <v>0</v>
      </c>
      <c r="BR1585" s="241"/>
      <c r="BS1585" s="241"/>
      <c r="BT1585" s="234" t="s">
        <v>7012</v>
      </c>
      <c r="BU1585" t="b">
        <v>0</v>
      </c>
      <c r="BV1585" s="103"/>
      <c r="BW1585" s="235" t="s">
        <v>16402</v>
      </c>
      <c r="BX1585" s="234" t="s">
        <v>16401</v>
      </c>
      <c r="BY1585" s="234" t="s">
        <v>56</v>
      </c>
      <c r="BZ1585" s="234" t="s">
        <v>7014</v>
      </c>
    </row>
    <row r="1586" spans="1:78" x14ac:dyDescent="0.25">
      <c r="A1586" s="5">
        <v>609</v>
      </c>
      <c r="B1586" s="234" t="s">
        <v>16403</v>
      </c>
      <c r="C1586" s="234" t="s">
        <v>16404</v>
      </c>
      <c r="D1586" s="234" t="s">
        <v>16405</v>
      </c>
      <c r="E1586" s="234" t="s">
        <v>16406</v>
      </c>
      <c r="F1586" s="234" t="s">
        <v>6993</v>
      </c>
      <c r="G1586" s="234" t="s">
        <v>7315</v>
      </c>
      <c r="H1586" s="234" t="s">
        <v>6994</v>
      </c>
      <c r="I1586" s="242"/>
      <c r="J1586" s="242">
        <v>44083</v>
      </c>
      <c r="K1586" s="234" t="s">
        <v>7430</v>
      </c>
      <c r="L1586" s="242">
        <v>44084</v>
      </c>
      <c r="M1586" s="234" t="s">
        <v>6996</v>
      </c>
      <c r="N1586" s="234" t="s">
        <v>16407</v>
      </c>
      <c r="O1586" s="234" t="s">
        <v>11488</v>
      </c>
      <c r="P1586" s="234" t="s">
        <v>6999</v>
      </c>
      <c r="Q1586" s="234"/>
      <c r="R1586" s="234" t="s">
        <v>451</v>
      </c>
      <c r="S1586" t="b">
        <v>0</v>
      </c>
      <c r="T1586" s="242"/>
      <c r="U1586" s="103">
        <v>7</v>
      </c>
      <c r="V1586" s="234" t="s">
        <v>272</v>
      </c>
      <c r="W1586" s="103">
        <v>7</v>
      </c>
      <c r="X1586" s="234" t="s">
        <v>272</v>
      </c>
      <c r="Y1586" s="242"/>
      <c r="Z1586" s="242"/>
      <c r="AA1586" s="103"/>
      <c r="AB1586" s="234" t="s">
        <v>16408</v>
      </c>
      <c r="AC1586" s="243">
        <v>44253.444108796299</v>
      </c>
      <c r="AD1586" s="234" t="s">
        <v>12763</v>
      </c>
      <c r="AE1586" s="235" t="s">
        <v>16409</v>
      </c>
      <c r="AF1586" s="237"/>
      <c r="AG1586" s="234" t="s">
        <v>482</v>
      </c>
      <c r="AH1586" s="241"/>
      <c r="AI1586" t="b">
        <v>1</v>
      </c>
      <c r="AJ1586" t="b">
        <v>0</v>
      </c>
      <c r="AK1586" s="234"/>
      <c r="AL1586" s="103"/>
      <c r="AM1586" t="b">
        <v>0</v>
      </c>
      <c r="AN1586" s="234"/>
      <c r="AO1586" s="103"/>
      <c r="AP1586" s="241"/>
      <c r="AQ1586" s="241"/>
      <c r="AR1586" s="241"/>
      <c r="AS1586" s="241"/>
      <c r="AT1586" s="234" t="s">
        <v>7430</v>
      </c>
      <c r="AU1586" s="234" t="s">
        <v>7085</v>
      </c>
      <c r="AV1586" t="b">
        <v>0</v>
      </c>
      <c r="AW1586" t="b">
        <v>0</v>
      </c>
      <c r="AX1586" s="241"/>
      <c r="AY1586" s="241"/>
      <c r="AZ1586" s="234"/>
      <c r="BA1586" s="234"/>
      <c r="BB1586" s="234"/>
      <c r="BC1586" t="b">
        <v>0</v>
      </c>
      <c r="BD1586" s="234" t="s">
        <v>7008</v>
      </c>
      <c r="BE1586" s="234" t="s">
        <v>7009</v>
      </c>
      <c r="BF1586" s="234" t="s">
        <v>7027</v>
      </c>
      <c r="BG1586" s="234" t="s">
        <v>8373</v>
      </c>
      <c r="BH1586" s="234" t="s">
        <v>55</v>
      </c>
      <c r="BI1586" s="243">
        <v>44573.419444444444</v>
      </c>
      <c r="BJ1586" s="234" t="s">
        <v>442</v>
      </c>
      <c r="BK1586" s="234" t="s">
        <v>451</v>
      </c>
      <c r="BL1586" s="234" t="s">
        <v>451</v>
      </c>
      <c r="BM1586" s="234" t="s">
        <v>451</v>
      </c>
      <c r="BN1586" s="241"/>
      <c r="BO1586" t="b">
        <v>0</v>
      </c>
      <c r="BP1586" t="b">
        <v>0</v>
      </c>
      <c r="BQ1586" t="b">
        <v>0</v>
      </c>
      <c r="BR1586" s="241"/>
      <c r="BS1586" s="241"/>
      <c r="BT1586" s="234" t="s">
        <v>7012</v>
      </c>
      <c r="BU1586" t="b">
        <v>0</v>
      </c>
      <c r="BV1586" s="103"/>
      <c r="BW1586" s="235" t="s">
        <v>16410</v>
      </c>
      <c r="BX1586" s="234" t="s">
        <v>16409</v>
      </c>
      <c r="BY1586" s="234" t="s">
        <v>56</v>
      </c>
      <c r="BZ1586" s="234" t="s">
        <v>7014</v>
      </c>
    </row>
    <row r="1587" spans="1:78" x14ac:dyDescent="0.25">
      <c r="A1587" s="5">
        <v>608</v>
      </c>
      <c r="B1587" s="234" t="s">
        <v>16411</v>
      </c>
      <c r="C1587" s="234" t="s">
        <v>16412</v>
      </c>
      <c r="D1587" s="234"/>
      <c r="E1587" s="234" t="s">
        <v>16413</v>
      </c>
      <c r="F1587" s="234" t="s">
        <v>7156</v>
      </c>
      <c r="G1587" s="234" t="s">
        <v>8316</v>
      </c>
      <c r="H1587" s="234" t="s">
        <v>7034</v>
      </c>
      <c r="I1587" s="242"/>
      <c r="J1587" s="242">
        <v>44082</v>
      </c>
      <c r="K1587" s="234" t="s">
        <v>7430</v>
      </c>
      <c r="L1587" s="242">
        <v>44092</v>
      </c>
      <c r="M1587" s="234" t="s">
        <v>6996</v>
      </c>
      <c r="N1587" s="234" t="s">
        <v>7430</v>
      </c>
      <c r="O1587" s="234" t="s">
        <v>16414</v>
      </c>
      <c r="P1587" s="234" t="s">
        <v>6999</v>
      </c>
      <c r="Q1587" s="234"/>
      <c r="R1587" s="234" t="s">
        <v>451</v>
      </c>
      <c r="S1587" t="b">
        <v>0</v>
      </c>
      <c r="T1587" s="242"/>
      <c r="U1587" s="103">
        <v>150</v>
      </c>
      <c r="V1587" s="234" t="s">
        <v>272</v>
      </c>
      <c r="W1587" s="103">
        <v>600</v>
      </c>
      <c r="X1587" s="234" t="s">
        <v>272</v>
      </c>
      <c r="Y1587" s="242"/>
      <c r="Z1587" s="242"/>
      <c r="AA1587" s="103"/>
      <c r="AB1587" s="234"/>
      <c r="AC1587" s="243">
        <v>44253.444074074076</v>
      </c>
      <c r="AD1587" s="234" t="s">
        <v>12763</v>
      </c>
      <c r="AE1587" s="235" t="s">
        <v>16415</v>
      </c>
      <c r="AF1587" s="237"/>
      <c r="AG1587" s="234" t="s">
        <v>482</v>
      </c>
      <c r="AH1587" s="241"/>
      <c r="AI1587" t="b">
        <v>1</v>
      </c>
      <c r="AJ1587" t="b">
        <v>0</v>
      </c>
      <c r="AK1587" s="234"/>
      <c r="AL1587" s="103"/>
      <c r="AM1587" t="b">
        <v>0</v>
      </c>
      <c r="AN1587" s="234"/>
      <c r="AO1587" s="103"/>
      <c r="AP1587" s="241"/>
      <c r="AQ1587" s="241"/>
      <c r="AR1587" s="241"/>
      <c r="AS1587" s="241"/>
      <c r="AT1587" s="234"/>
      <c r="AU1587" s="234" t="s">
        <v>7085</v>
      </c>
      <c r="AV1587" t="b">
        <v>0</v>
      </c>
      <c r="AW1587" t="b">
        <v>0</v>
      </c>
      <c r="AX1587" s="241"/>
      <c r="AY1587" s="241"/>
      <c r="AZ1587" s="234"/>
      <c r="BA1587" s="234"/>
      <c r="BB1587" s="234"/>
      <c r="BC1587" t="b">
        <v>1</v>
      </c>
      <c r="BD1587" s="234" t="s">
        <v>7008</v>
      </c>
      <c r="BE1587" s="234" t="s">
        <v>7045</v>
      </c>
      <c r="BF1587" s="234" t="s">
        <v>7027</v>
      </c>
      <c r="BG1587" s="234" t="s">
        <v>7028</v>
      </c>
      <c r="BH1587" s="234" t="s">
        <v>55</v>
      </c>
      <c r="BI1587" s="243">
        <v>44573.419444444444</v>
      </c>
      <c r="BJ1587" s="234" t="s">
        <v>442</v>
      </c>
      <c r="BK1587" s="234" t="s">
        <v>451</v>
      </c>
      <c r="BL1587" s="234" t="s">
        <v>451</v>
      </c>
      <c r="BM1587" s="234" t="s">
        <v>451</v>
      </c>
      <c r="BN1587" s="241"/>
      <c r="BO1587" t="b">
        <v>0</v>
      </c>
      <c r="BP1587" t="b">
        <v>0</v>
      </c>
      <c r="BQ1587" t="b">
        <v>0</v>
      </c>
      <c r="BR1587" s="241"/>
      <c r="BS1587" s="241"/>
      <c r="BT1587" s="234" t="s">
        <v>7012</v>
      </c>
      <c r="BU1587" t="b">
        <v>0</v>
      </c>
      <c r="BV1587" s="103"/>
      <c r="BW1587" s="235" t="s">
        <v>16416</v>
      </c>
      <c r="BX1587" s="234" t="s">
        <v>16415</v>
      </c>
      <c r="BY1587" s="234" t="s">
        <v>56</v>
      </c>
      <c r="BZ1587" s="234" t="s">
        <v>7014</v>
      </c>
    </row>
    <row r="1588" spans="1:78" x14ac:dyDescent="0.25">
      <c r="A1588" s="5">
        <v>607</v>
      </c>
      <c r="B1588" s="234" t="s">
        <v>16417</v>
      </c>
      <c r="C1588" s="234" t="s">
        <v>16418</v>
      </c>
      <c r="D1588" s="234" t="s">
        <v>8957</v>
      </c>
      <c r="E1588" s="234" t="s">
        <v>10808</v>
      </c>
      <c r="F1588" s="234" t="s">
        <v>7156</v>
      </c>
      <c r="G1588" s="234" t="s">
        <v>7017</v>
      </c>
      <c r="H1588" s="234" t="s">
        <v>7856</v>
      </c>
      <c r="I1588" s="242"/>
      <c r="J1588" s="242">
        <v>44082</v>
      </c>
      <c r="K1588" s="234" t="s">
        <v>7430</v>
      </c>
      <c r="L1588" s="242">
        <v>44084</v>
      </c>
      <c r="M1588" s="234" t="s">
        <v>7179</v>
      </c>
      <c r="N1588" s="234" t="s">
        <v>8958</v>
      </c>
      <c r="O1588" s="234" t="s">
        <v>14216</v>
      </c>
      <c r="P1588" s="234" t="s">
        <v>6999</v>
      </c>
      <c r="Q1588" s="234"/>
      <c r="R1588" s="234" t="s">
        <v>451</v>
      </c>
      <c r="S1588" t="b">
        <v>0</v>
      </c>
      <c r="T1588" s="242"/>
      <c r="U1588" s="103">
        <v>1</v>
      </c>
      <c r="V1588" s="234" t="s">
        <v>272</v>
      </c>
      <c r="W1588" s="103">
        <v>1</v>
      </c>
      <c r="X1588" s="234" t="s">
        <v>272</v>
      </c>
      <c r="Y1588" s="242"/>
      <c r="Z1588" s="242"/>
      <c r="AA1588" s="103"/>
      <c r="AB1588" s="234" t="s">
        <v>8960</v>
      </c>
      <c r="AC1588" s="243">
        <v>44253.444062499999</v>
      </c>
      <c r="AD1588" s="234" t="s">
        <v>12763</v>
      </c>
      <c r="AE1588" s="235" t="s">
        <v>16419</v>
      </c>
      <c r="AF1588" s="237"/>
      <c r="AG1588" s="234" t="s">
        <v>482</v>
      </c>
      <c r="AH1588" s="241"/>
      <c r="AI1588" t="b">
        <v>1</v>
      </c>
      <c r="AJ1588" t="b">
        <v>0</v>
      </c>
      <c r="AK1588" s="234"/>
      <c r="AL1588" s="103"/>
      <c r="AM1588" t="b">
        <v>0</v>
      </c>
      <c r="AN1588" s="234"/>
      <c r="AO1588" s="103"/>
      <c r="AP1588" s="241"/>
      <c r="AQ1588" s="241"/>
      <c r="AR1588" s="241"/>
      <c r="AS1588" s="241"/>
      <c r="AT1588" s="234" t="s">
        <v>5226</v>
      </c>
      <c r="AU1588" s="234" t="s">
        <v>7085</v>
      </c>
      <c r="AV1588" t="b">
        <v>0</v>
      </c>
      <c r="AW1588" t="b">
        <v>0</v>
      </c>
      <c r="AX1588" s="241"/>
      <c r="AY1588" s="241"/>
      <c r="AZ1588" s="234"/>
      <c r="BA1588" s="234"/>
      <c r="BB1588" s="234"/>
      <c r="BC1588" t="b">
        <v>0</v>
      </c>
      <c r="BD1588" s="234" t="s">
        <v>7186</v>
      </c>
      <c r="BE1588" s="234" t="s">
        <v>7026</v>
      </c>
      <c r="BF1588" s="234" t="s">
        <v>7027</v>
      </c>
      <c r="BG1588" s="234" t="s">
        <v>7010</v>
      </c>
      <c r="BH1588" s="234" t="s">
        <v>55</v>
      </c>
      <c r="BI1588" s="243">
        <v>44573.419432870367</v>
      </c>
      <c r="BJ1588" s="234" t="s">
        <v>442</v>
      </c>
      <c r="BK1588" s="234" t="s">
        <v>451</v>
      </c>
      <c r="BL1588" s="234" t="s">
        <v>451</v>
      </c>
      <c r="BM1588" s="234" t="s">
        <v>451</v>
      </c>
      <c r="BN1588" s="241"/>
      <c r="BO1588" t="b">
        <v>0</v>
      </c>
      <c r="BP1588" t="b">
        <v>0</v>
      </c>
      <c r="BQ1588" t="b">
        <v>0</v>
      </c>
      <c r="BR1588" s="241"/>
      <c r="BS1588" s="241"/>
      <c r="BT1588" s="234" t="s">
        <v>7012</v>
      </c>
      <c r="BU1588" t="b">
        <v>0</v>
      </c>
      <c r="BV1588" s="103"/>
      <c r="BW1588" s="235" t="s">
        <v>16420</v>
      </c>
      <c r="BX1588" s="234" t="s">
        <v>16419</v>
      </c>
      <c r="BY1588" s="234" t="s">
        <v>56</v>
      </c>
      <c r="BZ1588" s="234" t="s">
        <v>7014</v>
      </c>
    </row>
    <row r="1589" spans="1:78" x14ac:dyDescent="0.25">
      <c r="A1589" s="5">
        <v>606</v>
      </c>
      <c r="B1589" s="234" t="s">
        <v>16421</v>
      </c>
      <c r="C1589" s="234" t="s">
        <v>16422</v>
      </c>
      <c r="D1589" s="234"/>
      <c r="E1589" s="234" t="s">
        <v>16423</v>
      </c>
      <c r="F1589" s="234" t="s">
        <v>6993</v>
      </c>
      <c r="G1589" s="234" t="s">
        <v>7065</v>
      </c>
      <c r="H1589" s="234" t="s">
        <v>7856</v>
      </c>
      <c r="I1589" s="242"/>
      <c r="J1589" s="242">
        <v>44082</v>
      </c>
      <c r="K1589" s="234" t="s">
        <v>7430</v>
      </c>
      <c r="L1589" s="242">
        <v>44082</v>
      </c>
      <c r="M1589" s="234" t="s">
        <v>7179</v>
      </c>
      <c r="N1589" s="234" t="s">
        <v>7430</v>
      </c>
      <c r="O1589" s="234" t="s">
        <v>16424</v>
      </c>
      <c r="P1589" s="234" t="s">
        <v>6999</v>
      </c>
      <c r="Q1589" s="234"/>
      <c r="R1589" s="234" t="s">
        <v>451</v>
      </c>
      <c r="S1589" t="b">
        <v>0</v>
      </c>
      <c r="T1589" s="242"/>
      <c r="U1589" s="103">
        <v>10</v>
      </c>
      <c r="V1589" s="234" t="s">
        <v>272</v>
      </c>
      <c r="W1589" s="103">
        <v>10</v>
      </c>
      <c r="X1589" s="234" t="s">
        <v>272</v>
      </c>
      <c r="Y1589" s="242"/>
      <c r="Z1589" s="242"/>
      <c r="AA1589" s="103"/>
      <c r="AB1589" s="234"/>
      <c r="AC1589" s="243">
        <v>44253.444039351853</v>
      </c>
      <c r="AD1589" s="234" t="s">
        <v>12763</v>
      </c>
      <c r="AE1589" s="235" t="s">
        <v>16425</v>
      </c>
      <c r="AF1589" s="237"/>
      <c r="AG1589" s="234" t="s">
        <v>482</v>
      </c>
      <c r="AH1589" s="241"/>
      <c r="AI1589" t="b">
        <v>1</v>
      </c>
      <c r="AJ1589" t="b">
        <v>0</v>
      </c>
      <c r="AK1589" s="234"/>
      <c r="AL1589" s="103"/>
      <c r="AM1589" t="b">
        <v>0</v>
      </c>
      <c r="AN1589" s="234"/>
      <c r="AO1589" s="103"/>
      <c r="AP1589" s="241"/>
      <c r="AQ1589" s="241"/>
      <c r="AR1589" s="241"/>
      <c r="AS1589" s="241"/>
      <c r="AT1589" s="234"/>
      <c r="AU1589" s="234" t="s">
        <v>7085</v>
      </c>
      <c r="AV1589" t="b">
        <v>0</v>
      </c>
      <c r="AW1589" t="b">
        <v>0</v>
      </c>
      <c r="AX1589" s="241"/>
      <c r="AY1589" s="241"/>
      <c r="AZ1589" s="234"/>
      <c r="BA1589" s="234"/>
      <c r="BB1589" s="234"/>
      <c r="BC1589" t="b">
        <v>1</v>
      </c>
      <c r="BD1589" s="234" t="s">
        <v>7186</v>
      </c>
      <c r="BE1589" s="234" t="s">
        <v>7026</v>
      </c>
      <c r="BF1589" s="234" t="s">
        <v>7027</v>
      </c>
      <c r="BG1589" s="234" t="s">
        <v>8373</v>
      </c>
      <c r="BH1589" s="234" t="s">
        <v>55</v>
      </c>
      <c r="BI1589" s="243">
        <v>44573.419432870367</v>
      </c>
      <c r="BJ1589" s="234" t="s">
        <v>442</v>
      </c>
      <c r="BK1589" s="234" t="s">
        <v>451</v>
      </c>
      <c r="BL1589" s="234" t="s">
        <v>451</v>
      </c>
      <c r="BM1589" s="234" t="s">
        <v>451</v>
      </c>
      <c r="BN1589" s="241"/>
      <c r="BO1589" t="b">
        <v>0</v>
      </c>
      <c r="BP1589" t="b">
        <v>0</v>
      </c>
      <c r="BQ1589" t="b">
        <v>0</v>
      </c>
      <c r="BR1589" s="241"/>
      <c r="BS1589" s="241"/>
      <c r="BT1589" s="234" t="s">
        <v>7012</v>
      </c>
      <c r="BU1589" t="b">
        <v>0</v>
      </c>
      <c r="BV1589" s="103"/>
      <c r="BW1589" s="235" t="s">
        <v>16426</v>
      </c>
      <c r="BX1589" s="234" t="s">
        <v>16425</v>
      </c>
      <c r="BY1589" s="234" t="s">
        <v>56</v>
      </c>
      <c r="BZ1589" s="234" t="s">
        <v>7014</v>
      </c>
    </row>
    <row r="1590" spans="1:78" x14ac:dyDescent="0.25">
      <c r="A1590" s="5">
        <v>605</v>
      </c>
      <c r="B1590" s="234" t="s">
        <v>16427</v>
      </c>
      <c r="C1590" s="234" t="s">
        <v>16428</v>
      </c>
      <c r="D1590" s="234" t="s">
        <v>10419</v>
      </c>
      <c r="E1590" s="234" t="s">
        <v>16429</v>
      </c>
      <c r="F1590" s="234" t="s">
        <v>7156</v>
      </c>
      <c r="G1590" s="234" t="s">
        <v>11209</v>
      </c>
      <c r="H1590" s="234" t="s">
        <v>7856</v>
      </c>
      <c r="I1590" s="242"/>
      <c r="J1590" s="242">
        <v>44078</v>
      </c>
      <c r="K1590" s="234" t="s">
        <v>7430</v>
      </c>
      <c r="L1590" s="242">
        <v>44082</v>
      </c>
      <c r="M1590" s="234" t="s">
        <v>7264</v>
      </c>
      <c r="N1590" s="234" t="s">
        <v>10421</v>
      </c>
      <c r="O1590" s="234" t="s">
        <v>10422</v>
      </c>
      <c r="P1590" s="234" t="s">
        <v>6999</v>
      </c>
      <c r="Q1590" s="234"/>
      <c r="R1590" s="234" t="s">
        <v>451</v>
      </c>
      <c r="S1590" t="b">
        <v>0</v>
      </c>
      <c r="T1590" s="242"/>
      <c r="U1590" s="103">
        <v>3</v>
      </c>
      <c r="V1590" s="234" t="s">
        <v>272</v>
      </c>
      <c r="W1590" s="103">
        <v>3</v>
      </c>
      <c r="X1590" s="234" t="s">
        <v>272</v>
      </c>
      <c r="Y1590" s="242"/>
      <c r="Z1590" s="242"/>
      <c r="AA1590" s="103"/>
      <c r="AB1590" s="234" t="s">
        <v>10424</v>
      </c>
      <c r="AC1590" s="243">
        <v>44253.443993055553</v>
      </c>
      <c r="AD1590" s="234" t="s">
        <v>12763</v>
      </c>
      <c r="AE1590" s="235" t="s">
        <v>16430</v>
      </c>
      <c r="AF1590" s="237"/>
      <c r="AG1590" s="234" t="s">
        <v>482</v>
      </c>
      <c r="AH1590" s="241"/>
      <c r="AI1590" t="b">
        <v>1</v>
      </c>
      <c r="AJ1590" t="b">
        <v>0</v>
      </c>
      <c r="AK1590" s="234"/>
      <c r="AL1590" s="103"/>
      <c r="AM1590" t="b">
        <v>0</v>
      </c>
      <c r="AN1590" s="234"/>
      <c r="AO1590" s="103"/>
      <c r="AP1590" s="241"/>
      <c r="AQ1590" s="241"/>
      <c r="AR1590" s="241"/>
      <c r="AS1590" s="241"/>
      <c r="AT1590" s="234" t="s">
        <v>7005</v>
      </c>
      <c r="AU1590" s="234" t="s">
        <v>7085</v>
      </c>
      <c r="AV1590" t="b">
        <v>0</v>
      </c>
      <c r="AW1590" t="b">
        <v>0</v>
      </c>
      <c r="AX1590" s="241"/>
      <c r="AY1590" s="241"/>
      <c r="AZ1590" s="234"/>
      <c r="BA1590" s="234"/>
      <c r="BB1590" s="234"/>
      <c r="BC1590" t="b">
        <v>0</v>
      </c>
      <c r="BD1590" s="234" t="s">
        <v>7270</v>
      </c>
      <c r="BE1590" s="234" t="s">
        <v>7026</v>
      </c>
      <c r="BF1590" s="234" t="s">
        <v>7027</v>
      </c>
      <c r="BG1590" s="234" t="s">
        <v>7028</v>
      </c>
      <c r="BH1590" s="234" t="s">
        <v>55</v>
      </c>
      <c r="BI1590" s="243">
        <v>44573.419432870367</v>
      </c>
      <c r="BJ1590" s="234" t="s">
        <v>442</v>
      </c>
      <c r="BK1590" s="234" t="s">
        <v>451</v>
      </c>
      <c r="BL1590" s="234" t="s">
        <v>451</v>
      </c>
      <c r="BM1590" s="234" t="s">
        <v>451</v>
      </c>
      <c r="BN1590" s="241"/>
      <c r="BO1590" t="b">
        <v>0</v>
      </c>
      <c r="BP1590" t="b">
        <v>0</v>
      </c>
      <c r="BQ1590" t="b">
        <v>0</v>
      </c>
      <c r="BR1590" s="241"/>
      <c r="BS1590" s="241"/>
      <c r="BT1590" s="234" t="s">
        <v>7012</v>
      </c>
      <c r="BU1590" t="b">
        <v>0</v>
      </c>
      <c r="BV1590" s="103"/>
      <c r="BW1590" s="235" t="s">
        <v>16431</v>
      </c>
      <c r="BX1590" s="234" t="s">
        <v>16430</v>
      </c>
      <c r="BY1590" s="234" t="s">
        <v>56</v>
      </c>
      <c r="BZ1590" s="234" t="s">
        <v>7014</v>
      </c>
    </row>
    <row r="1591" spans="1:78" x14ac:dyDescent="0.25">
      <c r="A1591" s="5">
        <v>604</v>
      </c>
      <c r="B1591" s="234" t="s">
        <v>16432</v>
      </c>
      <c r="C1591" s="234" t="s">
        <v>16433</v>
      </c>
      <c r="D1591" s="234"/>
      <c r="E1591" s="234" t="s">
        <v>16015</v>
      </c>
      <c r="F1591" s="234" t="s">
        <v>6993</v>
      </c>
      <c r="G1591" s="234" t="s">
        <v>7065</v>
      </c>
      <c r="H1591" s="234" t="s">
        <v>7856</v>
      </c>
      <c r="I1591" s="242"/>
      <c r="J1591" s="242">
        <v>44081</v>
      </c>
      <c r="K1591" s="234" t="s">
        <v>7430</v>
      </c>
      <c r="L1591" s="242">
        <v>44082</v>
      </c>
      <c r="M1591" s="234" t="s">
        <v>7179</v>
      </c>
      <c r="N1591" s="234" t="s">
        <v>7430</v>
      </c>
      <c r="O1591" s="234" t="s">
        <v>16434</v>
      </c>
      <c r="P1591" s="234" t="s">
        <v>6999</v>
      </c>
      <c r="Q1591" s="234"/>
      <c r="R1591" s="234" t="s">
        <v>451</v>
      </c>
      <c r="S1591" t="b">
        <v>0</v>
      </c>
      <c r="T1591" s="242"/>
      <c r="U1591" s="103">
        <v>3</v>
      </c>
      <c r="V1591" s="234" t="s">
        <v>272</v>
      </c>
      <c r="W1591" s="103">
        <v>3</v>
      </c>
      <c r="X1591" s="234" t="s">
        <v>272</v>
      </c>
      <c r="Y1591" s="242"/>
      <c r="Z1591" s="242"/>
      <c r="AA1591" s="103"/>
      <c r="AB1591" s="234"/>
      <c r="AC1591" s="243">
        <v>44253.443969907406</v>
      </c>
      <c r="AD1591" s="234" t="s">
        <v>12763</v>
      </c>
      <c r="AE1591" s="235" t="s">
        <v>16435</v>
      </c>
      <c r="AF1591" s="237"/>
      <c r="AG1591" s="234" t="s">
        <v>482</v>
      </c>
      <c r="AH1591" s="241"/>
      <c r="AI1591" t="b">
        <v>1</v>
      </c>
      <c r="AJ1591" t="b">
        <v>0</v>
      </c>
      <c r="AK1591" s="234"/>
      <c r="AL1591" s="103"/>
      <c r="AM1591" t="b">
        <v>0</v>
      </c>
      <c r="AN1591" s="234"/>
      <c r="AO1591" s="103"/>
      <c r="AP1591" s="241"/>
      <c r="AQ1591" s="241"/>
      <c r="AR1591" s="241"/>
      <c r="AS1591" s="241"/>
      <c r="AT1591" s="234"/>
      <c r="AU1591" s="234" t="s">
        <v>7085</v>
      </c>
      <c r="AV1591" t="b">
        <v>0</v>
      </c>
      <c r="AW1591" t="b">
        <v>0</v>
      </c>
      <c r="AX1591" s="241"/>
      <c r="AY1591" s="241"/>
      <c r="AZ1591" s="234"/>
      <c r="BA1591" s="234"/>
      <c r="BB1591" s="234"/>
      <c r="BC1591" t="b">
        <v>1</v>
      </c>
      <c r="BD1591" s="234" t="s">
        <v>7186</v>
      </c>
      <c r="BE1591" s="234" t="s">
        <v>7026</v>
      </c>
      <c r="BF1591" s="234" t="s">
        <v>7027</v>
      </c>
      <c r="BG1591" s="234" t="s">
        <v>8373</v>
      </c>
      <c r="BH1591" s="234" t="s">
        <v>55</v>
      </c>
      <c r="BI1591" s="243">
        <v>44573.419421296298</v>
      </c>
      <c r="BJ1591" s="234" t="s">
        <v>442</v>
      </c>
      <c r="BK1591" s="234" t="s">
        <v>451</v>
      </c>
      <c r="BL1591" s="234" t="s">
        <v>451</v>
      </c>
      <c r="BM1591" s="234" t="s">
        <v>451</v>
      </c>
      <c r="BN1591" s="241"/>
      <c r="BO1591" t="b">
        <v>0</v>
      </c>
      <c r="BP1591" t="b">
        <v>0</v>
      </c>
      <c r="BQ1591" t="b">
        <v>0</v>
      </c>
      <c r="BR1591" s="241"/>
      <c r="BS1591" s="241"/>
      <c r="BT1591" s="234" t="s">
        <v>7012</v>
      </c>
      <c r="BU1591" t="b">
        <v>0</v>
      </c>
      <c r="BV1591" s="103"/>
      <c r="BW1591" s="235" t="s">
        <v>16436</v>
      </c>
      <c r="BX1591" s="234" t="s">
        <v>16435</v>
      </c>
      <c r="BY1591" s="234" t="s">
        <v>56</v>
      </c>
      <c r="BZ1591" s="234" t="s">
        <v>7014</v>
      </c>
    </row>
    <row r="1592" spans="1:78" x14ac:dyDescent="0.25">
      <c r="A1592" s="5">
        <v>603</v>
      </c>
      <c r="B1592" s="234" t="s">
        <v>16437</v>
      </c>
      <c r="C1592" s="234" t="s">
        <v>16438</v>
      </c>
      <c r="D1592" s="234" t="s">
        <v>16439</v>
      </c>
      <c r="E1592" s="234" t="s">
        <v>16440</v>
      </c>
      <c r="F1592" s="234" t="s">
        <v>2991</v>
      </c>
      <c r="G1592" s="234" t="s">
        <v>7244</v>
      </c>
      <c r="H1592" s="234" t="s">
        <v>6994</v>
      </c>
      <c r="I1592" s="242"/>
      <c r="J1592" s="242">
        <v>44081</v>
      </c>
      <c r="K1592" s="234" t="s">
        <v>7430</v>
      </c>
      <c r="L1592" s="242">
        <v>44104</v>
      </c>
      <c r="M1592" s="234" t="s">
        <v>6996</v>
      </c>
      <c r="N1592" s="234" t="s">
        <v>13731</v>
      </c>
      <c r="O1592" s="234" t="s">
        <v>13732</v>
      </c>
      <c r="P1592" s="234" t="s">
        <v>6999</v>
      </c>
      <c r="Q1592" s="234"/>
      <c r="R1592" s="234" t="s">
        <v>451</v>
      </c>
      <c r="S1592" t="b">
        <v>0</v>
      </c>
      <c r="T1592" s="242"/>
      <c r="U1592" s="103">
        <v>10</v>
      </c>
      <c r="V1592" s="234" t="s">
        <v>272</v>
      </c>
      <c r="W1592" s="103">
        <v>10</v>
      </c>
      <c r="X1592" s="234" t="s">
        <v>272</v>
      </c>
      <c r="Y1592" s="242"/>
      <c r="Z1592" s="242"/>
      <c r="AA1592" s="103"/>
      <c r="AB1592" s="234" t="s">
        <v>16441</v>
      </c>
      <c r="AC1592" s="243">
        <v>44253.44394675926</v>
      </c>
      <c r="AD1592" s="234" t="s">
        <v>12763</v>
      </c>
      <c r="AE1592" s="235" t="s">
        <v>16442</v>
      </c>
      <c r="AF1592" s="237"/>
      <c r="AG1592" s="234" t="s">
        <v>482</v>
      </c>
      <c r="AH1592" s="241"/>
      <c r="AI1592" t="b">
        <v>1</v>
      </c>
      <c r="AJ1592" t="b">
        <v>0</v>
      </c>
      <c r="AK1592" s="234"/>
      <c r="AL1592" s="103"/>
      <c r="AM1592" t="b">
        <v>0</v>
      </c>
      <c r="AN1592" s="234"/>
      <c r="AO1592" s="103"/>
      <c r="AP1592" s="241"/>
      <c r="AQ1592" s="241"/>
      <c r="AR1592" s="241"/>
      <c r="AS1592" s="241"/>
      <c r="AT1592" s="234" t="s">
        <v>7609</v>
      </c>
      <c r="AU1592" s="234" t="s">
        <v>7085</v>
      </c>
      <c r="AV1592" t="b">
        <v>0</v>
      </c>
      <c r="AW1592" t="b">
        <v>0</v>
      </c>
      <c r="AX1592" s="241"/>
      <c r="AY1592" s="241"/>
      <c r="AZ1592" s="234"/>
      <c r="BA1592" s="234"/>
      <c r="BB1592" s="234"/>
      <c r="BC1592" t="b">
        <v>0</v>
      </c>
      <c r="BD1592" s="234" t="s">
        <v>7008</v>
      </c>
      <c r="BE1592" s="234" t="s">
        <v>7009</v>
      </c>
      <c r="BF1592" s="234" t="s">
        <v>7027</v>
      </c>
      <c r="BG1592" s="234" t="s">
        <v>7028</v>
      </c>
      <c r="BH1592" s="234" t="s">
        <v>55</v>
      </c>
      <c r="BI1592" s="243">
        <v>44573.419421296298</v>
      </c>
      <c r="BJ1592" s="234" t="s">
        <v>442</v>
      </c>
      <c r="BK1592" s="234" t="s">
        <v>451</v>
      </c>
      <c r="BL1592" s="234" t="s">
        <v>451</v>
      </c>
      <c r="BM1592" s="234" t="s">
        <v>451</v>
      </c>
      <c r="BN1592" s="241"/>
      <c r="BO1592" t="b">
        <v>0</v>
      </c>
      <c r="BP1592" t="b">
        <v>0</v>
      </c>
      <c r="BQ1592" t="b">
        <v>0</v>
      </c>
      <c r="BR1592" s="241"/>
      <c r="BS1592" s="241"/>
      <c r="BT1592" s="234" t="s">
        <v>7047</v>
      </c>
      <c r="BU1592" t="b">
        <v>0</v>
      </c>
      <c r="BV1592" s="103"/>
      <c r="BW1592" s="235" t="s">
        <v>16443</v>
      </c>
      <c r="BX1592" s="234" t="s">
        <v>16442</v>
      </c>
      <c r="BY1592" s="234" t="s">
        <v>56</v>
      </c>
      <c r="BZ1592" s="234" t="s">
        <v>7014</v>
      </c>
    </row>
    <row r="1593" spans="1:78" x14ac:dyDescent="0.25">
      <c r="A1593" s="5">
        <v>602</v>
      </c>
      <c r="B1593" s="234" t="s">
        <v>16444</v>
      </c>
      <c r="C1593" s="234" t="s">
        <v>16445</v>
      </c>
      <c r="D1593" s="234" t="s">
        <v>16446</v>
      </c>
      <c r="E1593" s="234" t="s">
        <v>16446</v>
      </c>
      <c r="F1593" s="234" t="s">
        <v>7156</v>
      </c>
      <c r="G1593" s="234" t="s">
        <v>7279</v>
      </c>
      <c r="H1593" s="234" t="s">
        <v>6994</v>
      </c>
      <c r="I1593" s="242"/>
      <c r="J1593" s="242">
        <v>44081</v>
      </c>
      <c r="K1593" s="234" t="s">
        <v>7430</v>
      </c>
      <c r="L1593" s="242">
        <v>44081</v>
      </c>
      <c r="M1593" s="234" t="s">
        <v>6996</v>
      </c>
      <c r="N1593" s="234" t="s">
        <v>16447</v>
      </c>
      <c r="O1593" s="234" t="s">
        <v>16448</v>
      </c>
      <c r="P1593" s="234" t="s">
        <v>6999</v>
      </c>
      <c r="Q1593" s="234"/>
      <c r="R1593" s="234" t="s">
        <v>451</v>
      </c>
      <c r="S1593" t="b">
        <v>0</v>
      </c>
      <c r="T1593" s="242"/>
      <c r="U1593" s="103">
        <v>1</v>
      </c>
      <c r="V1593" s="234" t="s">
        <v>272</v>
      </c>
      <c r="W1593" s="103">
        <v>1</v>
      </c>
      <c r="X1593" s="234" t="s">
        <v>272</v>
      </c>
      <c r="Y1593" s="242"/>
      <c r="Z1593" s="242"/>
      <c r="AA1593" s="103"/>
      <c r="AB1593" s="234" t="s">
        <v>16449</v>
      </c>
      <c r="AC1593" s="243">
        <v>44253.443912037037</v>
      </c>
      <c r="AD1593" s="234" t="s">
        <v>12763</v>
      </c>
      <c r="AE1593" s="235" t="s">
        <v>16450</v>
      </c>
      <c r="AF1593" s="237"/>
      <c r="AG1593" s="234" t="s">
        <v>482</v>
      </c>
      <c r="AH1593" s="241"/>
      <c r="AI1593" t="b">
        <v>1</v>
      </c>
      <c r="AJ1593" t="b">
        <v>0</v>
      </c>
      <c r="AK1593" s="234"/>
      <c r="AL1593" s="103"/>
      <c r="AM1593" t="b">
        <v>0</v>
      </c>
      <c r="AN1593" s="234"/>
      <c r="AO1593" s="103"/>
      <c r="AP1593" s="241"/>
      <c r="AQ1593" s="241"/>
      <c r="AR1593" s="241"/>
      <c r="AS1593" s="241"/>
      <c r="AT1593" s="234" t="s">
        <v>7005</v>
      </c>
      <c r="AU1593" s="234" t="s">
        <v>7085</v>
      </c>
      <c r="AV1593" t="b">
        <v>0</v>
      </c>
      <c r="AW1593" t="b">
        <v>0</v>
      </c>
      <c r="AX1593" s="241"/>
      <c r="AY1593" s="241"/>
      <c r="AZ1593" s="234"/>
      <c r="BA1593" s="234"/>
      <c r="BB1593" s="234"/>
      <c r="BC1593" t="b">
        <v>0</v>
      </c>
      <c r="BD1593" s="234" t="s">
        <v>7008</v>
      </c>
      <c r="BE1593" s="234" t="s">
        <v>7009</v>
      </c>
      <c r="BF1593" s="234" t="s">
        <v>7027</v>
      </c>
      <c r="BG1593" s="234" t="s">
        <v>8373</v>
      </c>
      <c r="BH1593" s="234" t="s">
        <v>55</v>
      </c>
      <c r="BI1593" s="243">
        <v>44573.419421296298</v>
      </c>
      <c r="BJ1593" s="234" t="s">
        <v>442</v>
      </c>
      <c r="BK1593" s="234" t="s">
        <v>451</v>
      </c>
      <c r="BL1593" s="234" t="s">
        <v>451</v>
      </c>
      <c r="BM1593" s="234" t="s">
        <v>451</v>
      </c>
      <c r="BN1593" s="241"/>
      <c r="BO1593" t="b">
        <v>0</v>
      </c>
      <c r="BP1593" t="b">
        <v>0</v>
      </c>
      <c r="BQ1593" t="b">
        <v>0</v>
      </c>
      <c r="BR1593" s="241"/>
      <c r="BS1593" s="241"/>
      <c r="BT1593" s="234" t="s">
        <v>7012</v>
      </c>
      <c r="BU1593" t="b">
        <v>0</v>
      </c>
      <c r="BV1593" s="103"/>
      <c r="BW1593" s="235" t="s">
        <v>16451</v>
      </c>
      <c r="BX1593" s="234" t="s">
        <v>16450</v>
      </c>
      <c r="BY1593" s="234" t="s">
        <v>56</v>
      </c>
      <c r="BZ1593" s="234" t="s">
        <v>7014</v>
      </c>
    </row>
    <row r="1594" spans="1:78" x14ac:dyDescent="0.25">
      <c r="A1594" s="5">
        <v>601</v>
      </c>
      <c r="B1594" s="234" t="s">
        <v>16452</v>
      </c>
      <c r="C1594" s="234" t="s">
        <v>16453</v>
      </c>
      <c r="D1594" s="234" t="s">
        <v>9248</v>
      </c>
      <c r="E1594" s="234" t="s">
        <v>9249</v>
      </c>
      <c r="F1594" s="234" t="s">
        <v>6993</v>
      </c>
      <c r="G1594" s="234" t="s">
        <v>6995</v>
      </c>
      <c r="H1594" s="234" t="s">
        <v>6994</v>
      </c>
      <c r="I1594" s="242"/>
      <c r="J1594" s="242">
        <v>44081</v>
      </c>
      <c r="K1594" s="234" t="s">
        <v>7430</v>
      </c>
      <c r="L1594" s="242">
        <v>44084</v>
      </c>
      <c r="M1594" s="234" t="s">
        <v>7066</v>
      </c>
      <c r="N1594" s="234" t="s">
        <v>9250</v>
      </c>
      <c r="O1594" s="234" t="s">
        <v>16454</v>
      </c>
      <c r="P1594" s="234" t="s">
        <v>6999</v>
      </c>
      <c r="Q1594" s="234"/>
      <c r="R1594" s="234" t="s">
        <v>451</v>
      </c>
      <c r="S1594" t="b">
        <v>0</v>
      </c>
      <c r="T1594" s="242"/>
      <c r="U1594" s="103">
        <v>1</v>
      </c>
      <c r="V1594" s="234" t="s">
        <v>272</v>
      </c>
      <c r="W1594" s="103">
        <v>5</v>
      </c>
      <c r="X1594" s="234" t="s">
        <v>272</v>
      </c>
      <c r="Y1594" s="242"/>
      <c r="Z1594" s="242"/>
      <c r="AA1594" s="103"/>
      <c r="AB1594" s="234" t="s">
        <v>9253</v>
      </c>
      <c r="AC1594" s="243">
        <v>44253.443877314814</v>
      </c>
      <c r="AD1594" s="234" t="s">
        <v>12763</v>
      </c>
      <c r="AE1594" s="235" t="s">
        <v>16455</v>
      </c>
      <c r="AF1594" s="237"/>
      <c r="AG1594" s="234" t="s">
        <v>482</v>
      </c>
      <c r="AH1594" s="241"/>
      <c r="AI1594" t="b">
        <v>1</v>
      </c>
      <c r="AJ1594" t="b">
        <v>0</v>
      </c>
      <c r="AK1594" s="234"/>
      <c r="AL1594" s="103"/>
      <c r="AM1594" t="b">
        <v>0</v>
      </c>
      <c r="AN1594" s="234"/>
      <c r="AO1594" s="103"/>
      <c r="AP1594" s="241"/>
      <c r="AQ1594" s="241"/>
      <c r="AR1594" s="241"/>
      <c r="AS1594" s="241"/>
      <c r="AT1594" s="234" t="s">
        <v>7005</v>
      </c>
      <c r="AU1594" s="234" t="s">
        <v>7085</v>
      </c>
      <c r="AV1594" t="b">
        <v>0</v>
      </c>
      <c r="AW1594" t="b">
        <v>0</v>
      </c>
      <c r="AX1594" s="241"/>
      <c r="AY1594" s="241"/>
      <c r="AZ1594" s="234"/>
      <c r="BA1594" s="234"/>
      <c r="BB1594" s="234"/>
      <c r="BC1594" t="b">
        <v>0</v>
      </c>
      <c r="BD1594" s="234" t="s">
        <v>7076</v>
      </c>
      <c r="BE1594" s="234" t="s">
        <v>7009</v>
      </c>
      <c r="BF1594" s="234" t="s">
        <v>7027</v>
      </c>
      <c r="BG1594" s="234" t="s">
        <v>7028</v>
      </c>
      <c r="BH1594" s="234" t="s">
        <v>55</v>
      </c>
      <c r="BI1594" s="243">
        <v>44573.419409722221</v>
      </c>
      <c r="BJ1594" s="234" t="s">
        <v>442</v>
      </c>
      <c r="BK1594" s="234" t="s">
        <v>451</v>
      </c>
      <c r="BL1594" s="234" t="s">
        <v>451</v>
      </c>
      <c r="BM1594" s="234" t="s">
        <v>451</v>
      </c>
      <c r="BN1594" s="241"/>
      <c r="BO1594" t="b">
        <v>0</v>
      </c>
      <c r="BP1594" t="b">
        <v>0</v>
      </c>
      <c r="BQ1594" t="b">
        <v>0</v>
      </c>
      <c r="BR1594" s="241"/>
      <c r="BS1594" s="241"/>
      <c r="BT1594" s="234" t="s">
        <v>7047</v>
      </c>
      <c r="BU1594" t="b">
        <v>0</v>
      </c>
      <c r="BV1594" s="103"/>
      <c r="BW1594" s="235" t="s">
        <v>16456</v>
      </c>
      <c r="BX1594" s="234" t="s">
        <v>16455</v>
      </c>
      <c r="BY1594" s="234" t="s">
        <v>56</v>
      </c>
      <c r="BZ1594" s="234" t="s">
        <v>7014</v>
      </c>
    </row>
    <row r="1595" spans="1:78" x14ac:dyDescent="0.25">
      <c r="A1595" s="5">
        <v>600</v>
      </c>
      <c r="B1595" s="234" t="s">
        <v>16457</v>
      </c>
      <c r="C1595" s="234" t="s">
        <v>16458</v>
      </c>
      <c r="D1595" s="234"/>
      <c r="E1595" s="234" t="s">
        <v>16459</v>
      </c>
      <c r="F1595" s="234" t="s">
        <v>6993</v>
      </c>
      <c r="G1595" s="234" t="s">
        <v>11209</v>
      </c>
      <c r="H1595" s="234" t="s">
        <v>7856</v>
      </c>
      <c r="I1595" s="242"/>
      <c r="J1595" s="242">
        <v>44070</v>
      </c>
      <c r="K1595" s="234" t="s">
        <v>7430</v>
      </c>
      <c r="L1595" s="242">
        <v>44081</v>
      </c>
      <c r="M1595" s="234" t="s">
        <v>16460</v>
      </c>
      <c r="N1595" s="234" t="s">
        <v>7430</v>
      </c>
      <c r="O1595" s="234" t="s">
        <v>16461</v>
      </c>
      <c r="P1595" s="234" t="s">
        <v>6999</v>
      </c>
      <c r="Q1595" s="234"/>
      <c r="R1595" s="234" t="s">
        <v>451</v>
      </c>
      <c r="S1595" t="b">
        <v>0</v>
      </c>
      <c r="T1595" s="242"/>
      <c r="U1595" s="103">
        <v>1</v>
      </c>
      <c r="V1595" s="234" t="s">
        <v>272</v>
      </c>
      <c r="W1595" s="103">
        <v>1</v>
      </c>
      <c r="X1595" s="234" t="s">
        <v>272</v>
      </c>
      <c r="Y1595" s="242"/>
      <c r="Z1595" s="242"/>
      <c r="AA1595" s="103"/>
      <c r="AB1595" s="234"/>
      <c r="AC1595" s="243">
        <v>44253.443854166668</v>
      </c>
      <c r="AD1595" s="234" t="s">
        <v>12763</v>
      </c>
      <c r="AE1595" s="235" t="s">
        <v>16462</v>
      </c>
      <c r="AF1595" s="237"/>
      <c r="AG1595" s="234" t="s">
        <v>482</v>
      </c>
      <c r="AH1595" s="241"/>
      <c r="AI1595" t="b">
        <v>1</v>
      </c>
      <c r="AJ1595" t="b">
        <v>0</v>
      </c>
      <c r="AK1595" s="234"/>
      <c r="AL1595" s="103"/>
      <c r="AM1595" t="b">
        <v>0</v>
      </c>
      <c r="AN1595" s="234"/>
      <c r="AO1595" s="103"/>
      <c r="AP1595" s="241"/>
      <c r="AQ1595" s="241"/>
      <c r="AR1595" s="241"/>
      <c r="AS1595" s="241"/>
      <c r="AT1595" s="234"/>
      <c r="AU1595" s="234" t="s">
        <v>7085</v>
      </c>
      <c r="AV1595" t="b">
        <v>0</v>
      </c>
      <c r="AW1595" t="b">
        <v>0</v>
      </c>
      <c r="AX1595" s="241"/>
      <c r="AY1595" s="241"/>
      <c r="AZ1595" s="234"/>
      <c r="BA1595" s="234"/>
      <c r="BB1595" s="234"/>
      <c r="BC1595" t="b">
        <v>1</v>
      </c>
      <c r="BD1595" s="234" t="s">
        <v>16463</v>
      </c>
      <c r="BE1595" s="234" t="s">
        <v>7026</v>
      </c>
      <c r="BF1595" s="234" t="s">
        <v>7027</v>
      </c>
      <c r="BG1595" s="234" t="s">
        <v>7010</v>
      </c>
      <c r="BH1595" s="234" t="s">
        <v>55</v>
      </c>
      <c r="BI1595" s="243">
        <v>44573.419409722221</v>
      </c>
      <c r="BJ1595" s="234" t="s">
        <v>442</v>
      </c>
      <c r="BK1595" s="234" t="s">
        <v>451</v>
      </c>
      <c r="BL1595" s="234" t="s">
        <v>451</v>
      </c>
      <c r="BM1595" s="234" t="s">
        <v>451</v>
      </c>
      <c r="BN1595" s="241"/>
      <c r="BO1595" t="b">
        <v>0</v>
      </c>
      <c r="BP1595" t="b">
        <v>0</v>
      </c>
      <c r="BQ1595" t="b">
        <v>0</v>
      </c>
      <c r="BR1595" s="241"/>
      <c r="BS1595" s="241"/>
      <c r="BT1595" s="234" t="s">
        <v>7012</v>
      </c>
      <c r="BU1595" t="b">
        <v>0</v>
      </c>
      <c r="BV1595" s="103"/>
      <c r="BW1595" s="235" t="s">
        <v>16464</v>
      </c>
      <c r="BX1595" s="234" t="s">
        <v>16462</v>
      </c>
      <c r="BY1595" s="234" t="s">
        <v>56</v>
      </c>
      <c r="BZ1595" s="234" t="s">
        <v>7014</v>
      </c>
    </row>
    <row r="1596" spans="1:78" x14ac:dyDescent="0.25">
      <c r="A1596" s="5">
        <v>599</v>
      </c>
      <c r="B1596" s="234" t="s">
        <v>16465</v>
      </c>
      <c r="C1596" s="234" t="s">
        <v>16466</v>
      </c>
      <c r="D1596" s="234" t="s">
        <v>7454</v>
      </c>
      <c r="E1596" s="234" t="s">
        <v>7410</v>
      </c>
      <c r="F1596" s="234" t="s">
        <v>2991</v>
      </c>
      <c r="G1596" s="234" t="s">
        <v>7033</v>
      </c>
      <c r="H1596" s="234" t="s">
        <v>7034</v>
      </c>
      <c r="I1596" s="242"/>
      <c r="J1596" s="242">
        <v>44077</v>
      </c>
      <c r="K1596" s="234" t="s">
        <v>7430</v>
      </c>
      <c r="L1596" s="242">
        <v>44085</v>
      </c>
      <c r="M1596" s="234" t="s">
        <v>7066</v>
      </c>
      <c r="N1596" s="234" t="s">
        <v>7455</v>
      </c>
      <c r="O1596" s="234" t="s">
        <v>7456</v>
      </c>
      <c r="P1596" s="234" t="s">
        <v>6999</v>
      </c>
      <c r="Q1596" s="234"/>
      <c r="R1596" s="234" t="s">
        <v>451</v>
      </c>
      <c r="S1596" t="b">
        <v>0</v>
      </c>
      <c r="T1596" s="242"/>
      <c r="U1596" s="103">
        <v>55654</v>
      </c>
      <c r="V1596" s="234" t="s">
        <v>272</v>
      </c>
      <c r="W1596" s="103">
        <v>389578</v>
      </c>
      <c r="X1596" s="234" t="s">
        <v>272</v>
      </c>
      <c r="Y1596" s="242"/>
      <c r="Z1596" s="242"/>
      <c r="AA1596" s="103"/>
      <c r="AB1596" s="234" t="s">
        <v>7457</v>
      </c>
      <c r="AC1596" s="243">
        <v>44253.443819444445</v>
      </c>
      <c r="AD1596" s="234" t="s">
        <v>12763</v>
      </c>
      <c r="AE1596" s="235" t="s">
        <v>16467</v>
      </c>
      <c r="AF1596" s="237"/>
      <c r="AG1596" s="234" t="s">
        <v>482</v>
      </c>
      <c r="AH1596" s="241"/>
      <c r="AI1596" t="b">
        <v>1</v>
      </c>
      <c r="AJ1596" t="b">
        <v>0</v>
      </c>
      <c r="AK1596" s="234"/>
      <c r="AL1596" s="103"/>
      <c r="AM1596" t="b">
        <v>0</v>
      </c>
      <c r="AN1596" s="234"/>
      <c r="AO1596" s="103"/>
      <c r="AP1596" s="241"/>
      <c r="AQ1596" s="241"/>
      <c r="AR1596" s="241"/>
      <c r="AS1596" s="241"/>
      <c r="AT1596" s="234" t="s">
        <v>7005</v>
      </c>
      <c r="AU1596" s="234" t="s">
        <v>7085</v>
      </c>
      <c r="AV1596" t="b">
        <v>0</v>
      </c>
      <c r="AW1596" t="b">
        <v>0</v>
      </c>
      <c r="AX1596" s="241"/>
      <c r="AY1596" s="241"/>
      <c r="AZ1596" s="234"/>
      <c r="BA1596" s="234"/>
      <c r="BB1596" s="234"/>
      <c r="BC1596" t="b">
        <v>0</v>
      </c>
      <c r="BD1596" s="234" t="s">
        <v>7076</v>
      </c>
      <c r="BE1596" s="234" t="s">
        <v>7045</v>
      </c>
      <c r="BF1596" s="234" t="s">
        <v>7027</v>
      </c>
      <c r="BG1596" s="234" t="s">
        <v>7028</v>
      </c>
      <c r="BH1596" s="234" t="s">
        <v>55</v>
      </c>
      <c r="BI1596" s="243">
        <v>44573.419409722221</v>
      </c>
      <c r="BJ1596" s="234" t="s">
        <v>442</v>
      </c>
      <c r="BK1596" s="234" t="s">
        <v>451</v>
      </c>
      <c r="BL1596" s="234" t="s">
        <v>451</v>
      </c>
      <c r="BM1596" s="234" t="s">
        <v>451</v>
      </c>
      <c r="BN1596" s="241"/>
      <c r="BO1596" t="b">
        <v>0</v>
      </c>
      <c r="BP1596" t="b">
        <v>0</v>
      </c>
      <c r="BQ1596" t="b">
        <v>0</v>
      </c>
      <c r="BR1596" s="241"/>
      <c r="BS1596" s="241"/>
      <c r="BT1596" s="234" t="s">
        <v>7047</v>
      </c>
      <c r="BU1596" t="b">
        <v>0</v>
      </c>
      <c r="BV1596" s="103"/>
      <c r="BW1596" s="235" t="s">
        <v>16468</v>
      </c>
      <c r="BX1596" s="234" t="s">
        <v>16467</v>
      </c>
      <c r="BY1596" s="234" t="s">
        <v>56</v>
      </c>
      <c r="BZ1596" s="234" t="s">
        <v>7014</v>
      </c>
    </row>
    <row r="1597" spans="1:78" x14ac:dyDescent="0.25">
      <c r="A1597" s="5">
        <v>598</v>
      </c>
      <c r="B1597" s="234" t="s">
        <v>16469</v>
      </c>
      <c r="C1597" s="234" t="s">
        <v>16470</v>
      </c>
      <c r="D1597" s="234" t="s">
        <v>7419</v>
      </c>
      <c r="E1597" s="234" t="s">
        <v>7420</v>
      </c>
      <c r="F1597" s="234" t="s">
        <v>7156</v>
      </c>
      <c r="G1597" s="234" t="s">
        <v>7315</v>
      </c>
      <c r="H1597" s="234" t="s">
        <v>6994</v>
      </c>
      <c r="I1597" s="242"/>
      <c r="J1597" s="242">
        <v>44078</v>
      </c>
      <c r="K1597" s="234" t="s">
        <v>7430</v>
      </c>
      <c r="L1597" s="242">
        <v>44095</v>
      </c>
      <c r="M1597" s="234" t="s">
        <v>6996</v>
      </c>
      <c r="N1597" s="234" t="s">
        <v>7421</v>
      </c>
      <c r="O1597" s="234" t="s">
        <v>15369</v>
      </c>
      <c r="P1597" s="234" t="s">
        <v>6999</v>
      </c>
      <c r="Q1597" s="234"/>
      <c r="R1597" s="234" t="s">
        <v>451</v>
      </c>
      <c r="S1597" t="b">
        <v>0</v>
      </c>
      <c r="T1597" s="242"/>
      <c r="U1597" s="103">
        <v>3</v>
      </c>
      <c r="V1597" s="234" t="s">
        <v>272</v>
      </c>
      <c r="W1597" s="103">
        <v>10</v>
      </c>
      <c r="X1597" s="234" t="s">
        <v>272</v>
      </c>
      <c r="Y1597" s="242"/>
      <c r="Z1597" s="242"/>
      <c r="AA1597" s="103"/>
      <c r="AB1597" s="234" t="s">
        <v>7424</v>
      </c>
      <c r="AC1597" s="243">
        <v>44253.443807870368</v>
      </c>
      <c r="AD1597" s="234" t="s">
        <v>12763</v>
      </c>
      <c r="AE1597" s="235" t="s">
        <v>16471</v>
      </c>
      <c r="AF1597" s="237"/>
      <c r="AG1597" s="234" t="s">
        <v>482</v>
      </c>
      <c r="AH1597" s="241"/>
      <c r="AI1597" t="b">
        <v>1</v>
      </c>
      <c r="AJ1597" t="b">
        <v>0</v>
      </c>
      <c r="AK1597" s="234"/>
      <c r="AL1597" s="103"/>
      <c r="AM1597" t="b">
        <v>0</v>
      </c>
      <c r="AN1597" s="234"/>
      <c r="AO1597" s="103"/>
      <c r="AP1597" s="241"/>
      <c r="AQ1597" s="241"/>
      <c r="AR1597" s="241"/>
      <c r="AS1597" s="241"/>
      <c r="AT1597" s="234" t="s">
        <v>7005</v>
      </c>
      <c r="AU1597" s="234" t="s">
        <v>7085</v>
      </c>
      <c r="AV1597" t="b">
        <v>0</v>
      </c>
      <c r="AW1597" t="b">
        <v>0</v>
      </c>
      <c r="AX1597" s="241"/>
      <c r="AY1597" s="241"/>
      <c r="AZ1597" s="234"/>
      <c r="BA1597" s="234"/>
      <c r="BB1597" s="234"/>
      <c r="BC1597" t="b">
        <v>0</v>
      </c>
      <c r="BD1597" s="234" t="s">
        <v>7008</v>
      </c>
      <c r="BE1597" s="234" t="s">
        <v>7009</v>
      </c>
      <c r="BF1597" s="234" t="s">
        <v>7027</v>
      </c>
      <c r="BG1597" s="234" t="s">
        <v>7028</v>
      </c>
      <c r="BH1597" s="234" t="s">
        <v>55</v>
      </c>
      <c r="BI1597" s="243">
        <v>44573.419409722221</v>
      </c>
      <c r="BJ1597" s="234" t="s">
        <v>442</v>
      </c>
      <c r="BK1597" s="234" t="s">
        <v>451</v>
      </c>
      <c r="BL1597" s="234" t="s">
        <v>451</v>
      </c>
      <c r="BM1597" s="234" t="s">
        <v>451</v>
      </c>
      <c r="BN1597" s="241"/>
      <c r="BO1597" t="b">
        <v>0</v>
      </c>
      <c r="BP1597" t="b">
        <v>0</v>
      </c>
      <c r="BQ1597" t="b">
        <v>0</v>
      </c>
      <c r="BR1597" s="241"/>
      <c r="BS1597" s="241"/>
      <c r="BT1597" s="234" t="s">
        <v>7012</v>
      </c>
      <c r="BU1597" t="b">
        <v>0</v>
      </c>
      <c r="BV1597" s="103"/>
      <c r="BW1597" s="235" t="s">
        <v>16472</v>
      </c>
      <c r="BX1597" s="234" t="s">
        <v>16471</v>
      </c>
      <c r="BY1597" s="234" t="s">
        <v>56</v>
      </c>
      <c r="BZ1597" s="234" t="s">
        <v>7014</v>
      </c>
    </row>
    <row r="1598" spans="1:78" x14ac:dyDescent="0.25">
      <c r="A1598" s="5">
        <v>597</v>
      </c>
      <c r="B1598" s="234" t="s">
        <v>16473</v>
      </c>
      <c r="C1598" s="234" t="s">
        <v>16474</v>
      </c>
      <c r="D1598" s="234" t="s">
        <v>9862</v>
      </c>
      <c r="E1598" s="234" t="s">
        <v>11011</v>
      </c>
      <c r="F1598" s="234" t="s">
        <v>6993</v>
      </c>
      <c r="G1598" s="234" t="s">
        <v>7315</v>
      </c>
      <c r="H1598" s="234" t="s">
        <v>6994</v>
      </c>
      <c r="I1598" s="242"/>
      <c r="J1598" s="242">
        <v>44078</v>
      </c>
      <c r="K1598" s="234" t="s">
        <v>7430</v>
      </c>
      <c r="L1598" s="242">
        <v>44084</v>
      </c>
      <c r="M1598" s="234" t="s">
        <v>6996</v>
      </c>
      <c r="N1598" s="234" t="s">
        <v>15230</v>
      </c>
      <c r="O1598" s="234" t="s">
        <v>9865</v>
      </c>
      <c r="P1598" s="234" t="s">
        <v>6999</v>
      </c>
      <c r="Q1598" s="234"/>
      <c r="R1598" s="234" t="s">
        <v>451</v>
      </c>
      <c r="S1598" t="b">
        <v>0</v>
      </c>
      <c r="T1598" s="242"/>
      <c r="U1598" s="103">
        <v>3</v>
      </c>
      <c r="V1598" s="234" t="s">
        <v>272</v>
      </c>
      <c r="W1598" s="103">
        <v>3</v>
      </c>
      <c r="X1598" s="234" t="s">
        <v>272</v>
      </c>
      <c r="Y1598" s="242"/>
      <c r="Z1598" s="242"/>
      <c r="AA1598" s="103"/>
      <c r="AB1598" s="234" t="s">
        <v>9867</v>
      </c>
      <c r="AC1598" s="243">
        <v>44253.443761574075</v>
      </c>
      <c r="AD1598" s="234" t="s">
        <v>12763</v>
      </c>
      <c r="AE1598" s="235" t="s">
        <v>16475</v>
      </c>
      <c r="AF1598" s="237"/>
      <c r="AG1598" s="234" t="s">
        <v>482</v>
      </c>
      <c r="AH1598" s="241"/>
      <c r="AI1598" t="b">
        <v>1</v>
      </c>
      <c r="AJ1598" t="b">
        <v>0</v>
      </c>
      <c r="AK1598" s="234"/>
      <c r="AL1598" s="103"/>
      <c r="AM1598" t="b">
        <v>0</v>
      </c>
      <c r="AN1598" s="234"/>
      <c r="AO1598" s="103"/>
      <c r="AP1598" s="241"/>
      <c r="AQ1598" s="241"/>
      <c r="AR1598" s="241"/>
      <c r="AS1598" s="241"/>
      <c r="AT1598" s="234" t="s">
        <v>7005</v>
      </c>
      <c r="AU1598" s="234" t="s">
        <v>7085</v>
      </c>
      <c r="AV1598" t="b">
        <v>0</v>
      </c>
      <c r="AW1598" t="b">
        <v>0</v>
      </c>
      <c r="AX1598" s="241"/>
      <c r="AY1598" s="241"/>
      <c r="AZ1598" s="234"/>
      <c r="BA1598" s="234"/>
      <c r="BB1598" s="234"/>
      <c r="BC1598" t="b">
        <v>0</v>
      </c>
      <c r="BD1598" s="234" t="s">
        <v>7008</v>
      </c>
      <c r="BE1598" s="234" t="s">
        <v>7009</v>
      </c>
      <c r="BF1598" s="234" t="s">
        <v>7027</v>
      </c>
      <c r="BG1598" s="234" t="s">
        <v>7028</v>
      </c>
      <c r="BH1598" s="234" t="s">
        <v>55</v>
      </c>
      <c r="BI1598" s="243">
        <v>44573.419398148151</v>
      </c>
      <c r="BJ1598" s="234" t="s">
        <v>442</v>
      </c>
      <c r="BK1598" s="234" t="s">
        <v>451</v>
      </c>
      <c r="BL1598" s="234" t="s">
        <v>451</v>
      </c>
      <c r="BM1598" s="234" t="s">
        <v>451</v>
      </c>
      <c r="BN1598" s="241"/>
      <c r="BO1598" t="b">
        <v>0</v>
      </c>
      <c r="BP1598" t="b">
        <v>0</v>
      </c>
      <c r="BQ1598" t="b">
        <v>0</v>
      </c>
      <c r="BR1598" s="241"/>
      <c r="BS1598" s="241"/>
      <c r="BT1598" s="234" t="s">
        <v>7012</v>
      </c>
      <c r="BU1598" t="b">
        <v>0</v>
      </c>
      <c r="BV1598" s="103"/>
      <c r="BW1598" s="235" t="s">
        <v>16476</v>
      </c>
      <c r="BX1598" s="234" t="s">
        <v>16475</v>
      </c>
      <c r="BY1598" s="234" t="s">
        <v>56</v>
      </c>
      <c r="BZ1598" s="234" t="s">
        <v>7014</v>
      </c>
    </row>
    <row r="1599" spans="1:78" x14ac:dyDescent="0.25">
      <c r="A1599" s="5">
        <v>596</v>
      </c>
      <c r="B1599" s="234" t="s">
        <v>16477</v>
      </c>
      <c r="C1599" s="234" t="s">
        <v>16478</v>
      </c>
      <c r="D1599" s="234"/>
      <c r="E1599" s="234" t="s">
        <v>14651</v>
      </c>
      <c r="F1599" s="234" t="s">
        <v>6993</v>
      </c>
      <c r="G1599" s="234" t="s">
        <v>7315</v>
      </c>
      <c r="H1599" s="234" t="s">
        <v>6994</v>
      </c>
      <c r="I1599" s="242"/>
      <c r="J1599" s="242">
        <v>44081</v>
      </c>
      <c r="K1599" s="234" t="s">
        <v>7430</v>
      </c>
      <c r="L1599" s="242">
        <v>44082</v>
      </c>
      <c r="M1599" s="234" t="s">
        <v>7813</v>
      </c>
      <c r="N1599" s="234" t="s">
        <v>7430</v>
      </c>
      <c r="O1599" s="234" t="s">
        <v>14652</v>
      </c>
      <c r="P1599" s="234" t="s">
        <v>6999</v>
      </c>
      <c r="Q1599" s="234"/>
      <c r="R1599" s="234" t="s">
        <v>451</v>
      </c>
      <c r="S1599" t="b">
        <v>0</v>
      </c>
      <c r="T1599" s="242"/>
      <c r="U1599" s="103">
        <v>1</v>
      </c>
      <c r="V1599" s="234" t="s">
        <v>272</v>
      </c>
      <c r="W1599" s="103">
        <v>1</v>
      </c>
      <c r="X1599" s="234" t="s">
        <v>272</v>
      </c>
      <c r="Y1599" s="242"/>
      <c r="Z1599" s="242"/>
      <c r="AA1599" s="103"/>
      <c r="AB1599" s="234"/>
      <c r="AC1599" s="243">
        <v>44253.443749999999</v>
      </c>
      <c r="AD1599" s="234" t="s">
        <v>12763</v>
      </c>
      <c r="AE1599" s="235" t="s">
        <v>16479</v>
      </c>
      <c r="AF1599" s="237"/>
      <c r="AG1599" s="234" t="s">
        <v>482</v>
      </c>
      <c r="AH1599" s="241"/>
      <c r="AI1599" t="b">
        <v>1</v>
      </c>
      <c r="AJ1599" t="b">
        <v>0</v>
      </c>
      <c r="AK1599" s="234"/>
      <c r="AL1599" s="103"/>
      <c r="AM1599" t="b">
        <v>0</v>
      </c>
      <c r="AN1599" s="234"/>
      <c r="AO1599" s="103"/>
      <c r="AP1599" s="241"/>
      <c r="AQ1599" s="241"/>
      <c r="AR1599" s="241"/>
      <c r="AS1599" s="241"/>
      <c r="AT1599" s="234"/>
      <c r="AU1599" s="234" t="s">
        <v>7085</v>
      </c>
      <c r="AV1599" t="b">
        <v>0</v>
      </c>
      <c r="AW1599" t="b">
        <v>0</v>
      </c>
      <c r="AX1599" s="241"/>
      <c r="AY1599" s="241"/>
      <c r="AZ1599" s="234"/>
      <c r="BA1599" s="234"/>
      <c r="BB1599" s="234"/>
      <c r="BC1599" t="b">
        <v>1</v>
      </c>
      <c r="BD1599" s="234" t="s">
        <v>7821</v>
      </c>
      <c r="BE1599" s="234" t="s">
        <v>7009</v>
      </c>
      <c r="BF1599" s="234" t="s">
        <v>7027</v>
      </c>
      <c r="BG1599" s="234" t="s">
        <v>8373</v>
      </c>
      <c r="BH1599" s="234" t="s">
        <v>55</v>
      </c>
      <c r="BI1599" s="243">
        <v>44573.419398148151</v>
      </c>
      <c r="BJ1599" s="234" t="s">
        <v>442</v>
      </c>
      <c r="BK1599" s="234" t="s">
        <v>451</v>
      </c>
      <c r="BL1599" s="234" t="s">
        <v>451</v>
      </c>
      <c r="BM1599" s="234" t="s">
        <v>451</v>
      </c>
      <c r="BN1599" s="241"/>
      <c r="BO1599" t="b">
        <v>0</v>
      </c>
      <c r="BP1599" t="b">
        <v>0</v>
      </c>
      <c r="BQ1599" t="b">
        <v>0</v>
      </c>
      <c r="BR1599" s="241"/>
      <c r="BS1599" s="241"/>
      <c r="BT1599" s="234" t="s">
        <v>7012</v>
      </c>
      <c r="BU1599" t="b">
        <v>0</v>
      </c>
      <c r="BV1599" s="103"/>
      <c r="BW1599" s="235" t="s">
        <v>16480</v>
      </c>
      <c r="BX1599" s="234" t="s">
        <v>16479</v>
      </c>
      <c r="BY1599" s="234" t="s">
        <v>56</v>
      </c>
      <c r="BZ1599" s="234" t="s">
        <v>7014</v>
      </c>
    </row>
    <row r="1600" spans="1:78" x14ac:dyDescent="0.25">
      <c r="A1600" s="5">
        <v>595</v>
      </c>
      <c r="B1600" s="234" t="s">
        <v>16481</v>
      </c>
      <c r="C1600" s="234" t="s">
        <v>16482</v>
      </c>
      <c r="D1600" s="234" t="s">
        <v>9917</v>
      </c>
      <c r="E1600" s="234" t="s">
        <v>11748</v>
      </c>
      <c r="F1600" s="234" t="s">
        <v>7156</v>
      </c>
      <c r="G1600" s="234" t="s">
        <v>7856</v>
      </c>
      <c r="H1600" s="234" t="s">
        <v>7018</v>
      </c>
      <c r="I1600" s="242"/>
      <c r="J1600" s="242">
        <v>44077</v>
      </c>
      <c r="K1600" s="234" t="s">
        <v>7430</v>
      </c>
      <c r="L1600" s="242">
        <v>44081</v>
      </c>
      <c r="M1600" s="234" t="s">
        <v>6996</v>
      </c>
      <c r="N1600" s="234" t="s">
        <v>9919</v>
      </c>
      <c r="O1600" s="234" t="s">
        <v>9920</v>
      </c>
      <c r="P1600" s="234" t="s">
        <v>6999</v>
      </c>
      <c r="Q1600" s="234"/>
      <c r="R1600" s="234" t="s">
        <v>451</v>
      </c>
      <c r="S1600" t="b">
        <v>0</v>
      </c>
      <c r="T1600" s="242"/>
      <c r="U1600" s="103">
        <v>5</v>
      </c>
      <c r="V1600" s="234" t="s">
        <v>272</v>
      </c>
      <c r="W1600" s="103">
        <v>5</v>
      </c>
      <c r="X1600" s="234" t="s">
        <v>272</v>
      </c>
      <c r="Y1600" s="242"/>
      <c r="Z1600" s="242"/>
      <c r="AA1600" s="103"/>
      <c r="AB1600" s="234" t="s">
        <v>9921</v>
      </c>
      <c r="AC1600" s="243">
        <v>44253.443715277775</v>
      </c>
      <c r="AD1600" s="234" t="s">
        <v>12763</v>
      </c>
      <c r="AE1600" s="235" t="s">
        <v>16483</v>
      </c>
      <c r="AF1600" s="237"/>
      <c r="AG1600" s="234" t="s">
        <v>482</v>
      </c>
      <c r="AH1600" s="241"/>
      <c r="AI1600" t="b">
        <v>1</v>
      </c>
      <c r="AJ1600" t="b">
        <v>0</v>
      </c>
      <c r="AK1600" s="234"/>
      <c r="AL1600" s="103"/>
      <c r="AM1600" t="b">
        <v>0</v>
      </c>
      <c r="AN1600" s="234"/>
      <c r="AO1600" s="103"/>
      <c r="AP1600" s="241"/>
      <c r="AQ1600" s="241"/>
      <c r="AR1600" s="241"/>
      <c r="AS1600" s="241"/>
      <c r="AT1600" s="234" t="s">
        <v>7005</v>
      </c>
      <c r="AU1600" s="234" t="s">
        <v>7085</v>
      </c>
      <c r="AV1600" t="b">
        <v>0</v>
      </c>
      <c r="AW1600" t="b">
        <v>0</v>
      </c>
      <c r="AX1600" s="241"/>
      <c r="AY1600" s="241"/>
      <c r="AZ1600" s="234"/>
      <c r="BA1600" s="234"/>
      <c r="BB1600" s="234"/>
      <c r="BC1600" t="b">
        <v>0</v>
      </c>
      <c r="BD1600" s="234" t="s">
        <v>7008</v>
      </c>
      <c r="BE1600" s="234" t="s">
        <v>7026</v>
      </c>
      <c r="BF1600" s="234" t="s">
        <v>7027</v>
      </c>
      <c r="BG1600" s="234" t="s">
        <v>7010</v>
      </c>
      <c r="BH1600" s="234" t="s">
        <v>55</v>
      </c>
      <c r="BI1600" s="243">
        <v>44573.419398148151</v>
      </c>
      <c r="BJ1600" s="234" t="s">
        <v>442</v>
      </c>
      <c r="BK1600" s="234" t="s">
        <v>451</v>
      </c>
      <c r="BL1600" s="234" t="s">
        <v>451</v>
      </c>
      <c r="BM1600" s="234" t="s">
        <v>451</v>
      </c>
      <c r="BN1600" s="241"/>
      <c r="BO1600" t="b">
        <v>0</v>
      </c>
      <c r="BP1600" t="b">
        <v>0</v>
      </c>
      <c r="BQ1600" t="b">
        <v>0</v>
      </c>
      <c r="BR1600" s="241"/>
      <c r="BS1600" s="241"/>
      <c r="BT1600" s="234" t="s">
        <v>7012</v>
      </c>
      <c r="BU1600" t="b">
        <v>0</v>
      </c>
      <c r="BV1600" s="103"/>
      <c r="BW1600" s="235" t="s">
        <v>16484</v>
      </c>
      <c r="BX1600" s="234" t="s">
        <v>16483</v>
      </c>
      <c r="BY1600" s="234" t="s">
        <v>56</v>
      </c>
      <c r="BZ1600" s="234" t="s">
        <v>7014</v>
      </c>
    </row>
    <row r="1601" spans="1:78" x14ac:dyDescent="0.25">
      <c r="A1601" s="5">
        <v>594</v>
      </c>
      <c r="B1601" s="234" t="s">
        <v>16485</v>
      </c>
      <c r="C1601" s="234" t="s">
        <v>16486</v>
      </c>
      <c r="D1601" s="234" t="s">
        <v>12131</v>
      </c>
      <c r="E1601" s="234" t="s">
        <v>12132</v>
      </c>
      <c r="F1601" s="234" t="s">
        <v>7156</v>
      </c>
      <c r="G1601" s="234" t="s">
        <v>7856</v>
      </c>
      <c r="H1601" s="234" t="s">
        <v>7018</v>
      </c>
      <c r="I1601" s="242"/>
      <c r="J1601" s="242">
        <v>44077</v>
      </c>
      <c r="K1601" s="234" t="s">
        <v>7430</v>
      </c>
      <c r="L1601" s="242">
        <v>44081</v>
      </c>
      <c r="M1601" s="234" t="s">
        <v>6996</v>
      </c>
      <c r="N1601" s="234" t="s">
        <v>11955</v>
      </c>
      <c r="O1601" s="234" t="s">
        <v>11956</v>
      </c>
      <c r="P1601" s="234" t="s">
        <v>6999</v>
      </c>
      <c r="Q1601" s="234"/>
      <c r="R1601" s="234" t="s">
        <v>451</v>
      </c>
      <c r="S1601" t="b">
        <v>0</v>
      </c>
      <c r="T1601" s="242"/>
      <c r="U1601" s="103">
        <v>18</v>
      </c>
      <c r="V1601" s="234" t="s">
        <v>272</v>
      </c>
      <c r="W1601" s="103">
        <v>18</v>
      </c>
      <c r="X1601" s="234" t="s">
        <v>272</v>
      </c>
      <c r="Y1601" s="242"/>
      <c r="Z1601" s="242"/>
      <c r="AA1601" s="103"/>
      <c r="AB1601" s="234" t="s">
        <v>12134</v>
      </c>
      <c r="AC1601" s="243">
        <v>44253.443680555552</v>
      </c>
      <c r="AD1601" s="234" t="s">
        <v>12763</v>
      </c>
      <c r="AE1601" s="235" t="s">
        <v>16487</v>
      </c>
      <c r="AF1601" s="237"/>
      <c r="AG1601" s="234" t="s">
        <v>482</v>
      </c>
      <c r="AH1601" s="241"/>
      <c r="AI1601" t="b">
        <v>1</v>
      </c>
      <c r="AJ1601" t="b">
        <v>0</v>
      </c>
      <c r="AK1601" s="234"/>
      <c r="AL1601" s="103"/>
      <c r="AM1601" t="b">
        <v>0</v>
      </c>
      <c r="AN1601" s="234"/>
      <c r="AO1601" s="103"/>
      <c r="AP1601" s="241"/>
      <c r="AQ1601" s="241"/>
      <c r="AR1601" s="241"/>
      <c r="AS1601" s="241"/>
      <c r="AT1601" s="234" t="s">
        <v>7005</v>
      </c>
      <c r="AU1601" s="234" t="s">
        <v>7085</v>
      </c>
      <c r="AV1601" t="b">
        <v>0</v>
      </c>
      <c r="AW1601" t="b">
        <v>0</v>
      </c>
      <c r="AX1601" s="241"/>
      <c r="AY1601" s="241"/>
      <c r="AZ1601" s="234"/>
      <c r="BA1601" s="234"/>
      <c r="BB1601" s="234"/>
      <c r="BC1601" t="b">
        <v>0</v>
      </c>
      <c r="BD1601" s="234" t="s">
        <v>7008</v>
      </c>
      <c r="BE1601" s="234" t="s">
        <v>7026</v>
      </c>
      <c r="BF1601" s="234" t="s">
        <v>7027</v>
      </c>
      <c r="BG1601" s="234" t="s">
        <v>7010</v>
      </c>
      <c r="BH1601" s="234" t="s">
        <v>55</v>
      </c>
      <c r="BI1601" s="243">
        <v>44573.419386574074</v>
      </c>
      <c r="BJ1601" s="234" t="s">
        <v>442</v>
      </c>
      <c r="BK1601" s="234" t="s">
        <v>451</v>
      </c>
      <c r="BL1601" s="234" t="s">
        <v>451</v>
      </c>
      <c r="BM1601" s="234" t="s">
        <v>451</v>
      </c>
      <c r="BN1601" s="241"/>
      <c r="BO1601" t="b">
        <v>0</v>
      </c>
      <c r="BP1601" t="b">
        <v>0</v>
      </c>
      <c r="BQ1601" t="b">
        <v>0</v>
      </c>
      <c r="BR1601" s="241"/>
      <c r="BS1601" s="241"/>
      <c r="BT1601" s="234" t="s">
        <v>7012</v>
      </c>
      <c r="BU1601" t="b">
        <v>0</v>
      </c>
      <c r="BV1601" s="103"/>
      <c r="BW1601" s="235" t="s">
        <v>16488</v>
      </c>
      <c r="BX1601" s="234" t="s">
        <v>16487</v>
      </c>
      <c r="BY1601" s="234" t="s">
        <v>56</v>
      </c>
      <c r="BZ1601" s="234" t="s">
        <v>7014</v>
      </c>
    </row>
    <row r="1602" spans="1:78" x14ac:dyDescent="0.25">
      <c r="A1602" s="5">
        <v>593</v>
      </c>
      <c r="B1602" s="234" t="s">
        <v>16489</v>
      </c>
      <c r="C1602" s="234" t="s">
        <v>16490</v>
      </c>
      <c r="D1602" s="234" t="s">
        <v>16491</v>
      </c>
      <c r="E1602" s="234" t="s">
        <v>16492</v>
      </c>
      <c r="F1602" s="234" t="s">
        <v>6993</v>
      </c>
      <c r="G1602" s="234" t="s">
        <v>7315</v>
      </c>
      <c r="H1602" s="234" t="s">
        <v>6994</v>
      </c>
      <c r="I1602" s="242"/>
      <c r="J1602" s="242">
        <v>44078</v>
      </c>
      <c r="K1602" s="234" t="s">
        <v>7430</v>
      </c>
      <c r="L1602" s="242">
        <v>44081</v>
      </c>
      <c r="M1602" s="234" t="s">
        <v>6996</v>
      </c>
      <c r="N1602" s="234" t="s">
        <v>16493</v>
      </c>
      <c r="O1602" s="234" t="s">
        <v>16494</v>
      </c>
      <c r="P1602" s="234" t="s">
        <v>6999</v>
      </c>
      <c r="Q1602" s="234"/>
      <c r="R1602" s="234" t="s">
        <v>451</v>
      </c>
      <c r="S1602" t="b">
        <v>0</v>
      </c>
      <c r="T1602" s="242"/>
      <c r="U1602" s="103">
        <v>1</v>
      </c>
      <c r="V1602" s="234" t="s">
        <v>272</v>
      </c>
      <c r="W1602" s="103">
        <v>1</v>
      </c>
      <c r="X1602" s="234" t="s">
        <v>272</v>
      </c>
      <c r="Y1602" s="242"/>
      <c r="Z1602" s="242"/>
      <c r="AA1602" s="103"/>
      <c r="AB1602" s="234" t="s">
        <v>16495</v>
      </c>
      <c r="AC1602" s="243">
        <v>44253.443657407406</v>
      </c>
      <c r="AD1602" s="234" t="s">
        <v>12763</v>
      </c>
      <c r="AE1602" s="235" t="s">
        <v>16496</v>
      </c>
      <c r="AF1602" s="237"/>
      <c r="AG1602" s="234" t="s">
        <v>482</v>
      </c>
      <c r="AH1602" s="241"/>
      <c r="AI1602" t="b">
        <v>1</v>
      </c>
      <c r="AJ1602" t="b">
        <v>0</v>
      </c>
      <c r="AK1602" s="234"/>
      <c r="AL1602" s="103"/>
      <c r="AM1602" t="b">
        <v>0</v>
      </c>
      <c r="AN1602" s="234"/>
      <c r="AO1602" s="103"/>
      <c r="AP1602" s="241"/>
      <c r="AQ1602" s="241"/>
      <c r="AR1602" s="241"/>
      <c r="AS1602" s="241"/>
      <c r="AT1602" s="234" t="s">
        <v>7005</v>
      </c>
      <c r="AU1602" s="234" t="s">
        <v>7085</v>
      </c>
      <c r="AV1602" t="b">
        <v>0</v>
      </c>
      <c r="AW1602" t="b">
        <v>0</v>
      </c>
      <c r="AX1602" s="241"/>
      <c r="AY1602" s="241"/>
      <c r="AZ1602" s="234"/>
      <c r="BA1602" s="234"/>
      <c r="BB1602" s="234"/>
      <c r="BC1602" t="b">
        <v>0</v>
      </c>
      <c r="BD1602" s="234" t="s">
        <v>7008</v>
      </c>
      <c r="BE1602" s="234" t="s">
        <v>7009</v>
      </c>
      <c r="BF1602" s="234" t="s">
        <v>7027</v>
      </c>
      <c r="BG1602" s="234" t="s">
        <v>8373</v>
      </c>
      <c r="BH1602" s="234" t="s">
        <v>55</v>
      </c>
      <c r="BI1602" s="243">
        <v>44573.419386574074</v>
      </c>
      <c r="BJ1602" s="234" t="s">
        <v>442</v>
      </c>
      <c r="BK1602" s="234" t="s">
        <v>451</v>
      </c>
      <c r="BL1602" s="234" t="s">
        <v>451</v>
      </c>
      <c r="BM1602" s="234" t="s">
        <v>451</v>
      </c>
      <c r="BN1602" s="241"/>
      <c r="BO1602" t="b">
        <v>0</v>
      </c>
      <c r="BP1602" t="b">
        <v>0</v>
      </c>
      <c r="BQ1602" t="b">
        <v>0</v>
      </c>
      <c r="BR1602" s="241"/>
      <c r="BS1602" s="241"/>
      <c r="BT1602" s="234" t="s">
        <v>7012</v>
      </c>
      <c r="BU1602" t="b">
        <v>0</v>
      </c>
      <c r="BV1602" s="103"/>
      <c r="BW1602" s="235" t="s">
        <v>16497</v>
      </c>
      <c r="BX1602" s="234" t="s">
        <v>16496</v>
      </c>
      <c r="BY1602" s="234" t="s">
        <v>56</v>
      </c>
      <c r="BZ1602" s="234" t="s">
        <v>7014</v>
      </c>
    </row>
    <row r="1603" spans="1:78" x14ac:dyDescent="0.25">
      <c r="A1603" s="5">
        <v>592</v>
      </c>
      <c r="B1603" s="234" t="s">
        <v>16498</v>
      </c>
      <c r="C1603" s="234" t="s">
        <v>16499</v>
      </c>
      <c r="D1603" s="234" t="s">
        <v>10125</v>
      </c>
      <c r="E1603" s="234" t="s">
        <v>10125</v>
      </c>
      <c r="F1603" s="234" t="s">
        <v>2991</v>
      </c>
      <c r="G1603" s="234" t="s">
        <v>6994</v>
      </c>
      <c r="H1603" s="234" t="s">
        <v>6995</v>
      </c>
      <c r="I1603" s="242"/>
      <c r="J1603" s="242">
        <v>44078</v>
      </c>
      <c r="K1603" s="234" t="s">
        <v>7430</v>
      </c>
      <c r="L1603" s="242">
        <v>44120</v>
      </c>
      <c r="M1603" s="234" t="s">
        <v>6996</v>
      </c>
      <c r="N1603" s="234" t="s">
        <v>10128</v>
      </c>
      <c r="O1603" s="234" t="s">
        <v>10129</v>
      </c>
      <c r="P1603" s="234" t="s">
        <v>6999</v>
      </c>
      <c r="Q1603" s="234"/>
      <c r="R1603" s="234" t="s">
        <v>451</v>
      </c>
      <c r="S1603" t="b">
        <v>0</v>
      </c>
      <c r="T1603" s="242"/>
      <c r="U1603" s="103">
        <v>100</v>
      </c>
      <c r="V1603" s="234" t="s">
        <v>272</v>
      </c>
      <c r="W1603" s="103">
        <v>500</v>
      </c>
      <c r="X1603" s="234" t="s">
        <v>272</v>
      </c>
      <c r="Y1603" s="242"/>
      <c r="Z1603" s="242"/>
      <c r="AA1603" s="103"/>
      <c r="AB1603" s="234" t="s">
        <v>10130</v>
      </c>
      <c r="AC1603" s="243">
        <v>44253.443645833337</v>
      </c>
      <c r="AD1603" s="234" t="s">
        <v>12763</v>
      </c>
      <c r="AE1603" s="235" t="s">
        <v>16500</v>
      </c>
      <c r="AF1603" s="237"/>
      <c r="AG1603" s="234" t="s">
        <v>482</v>
      </c>
      <c r="AH1603" s="241"/>
      <c r="AI1603" t="b">
        <v>1</v>
      </c>
      <c r="AJ1603" t="b">
        <v>0</v>
      </c>
      <c r="AK1603" s="234"/>
      <c r="AL1603" s="103"/>
      <c r="AM1603" t="b">
        <v>0</v>
      </c>
      <c r="AN1603" s="234"/>
      <c r="AO1603" s="103"/>
      <c r="AP1603" s="241"/>
      <c r="AQ1603" s="241"/>
      <c r="AR1603" s="241"/>
      <c r="AS1603" s="241"/>
      <c r="AT1603" s="234" t="s">
        <v>7005</v>
      </c>
      <c r="AU1603" s="234" t="s">
        <v>7085</v>
      </c>
      <c r="AV1603" t="b">
        <v>0</v>
      </c>
      <c r="AW1603" t="b">
        <v>0</v>
      </c>
      <c r="AX1603" s="241"/>
      <c r="AY1603" s="241"/>
      <c r="AZ1603" s="234"/>
      <c r="BA1603" s="234"/>
      <c r="BB1603" s="234"/>
      <c r="BC1603" t="b">
        <v>0</v>
      </c>
      <c r="BD1603" s="234" t="s">
        <v>7008</v>
      </c>
      <c r="BE1603" s="234" t="s">
        <v>7009</v>
      </c>
      <c r="BF1603" s="234" t="s">
        <v>7027</v>
      </c>
      <c r="BG1603" s="234" t="s">
        <v>7028</v>
      </c>
      <c r="BH1603" s="234" t="s">
        <v>55</v>
      </c>
      <c r="BI1603" s="243">
        <v>44573.419386574074</v>
      </c>
      <c r="BJ1603" s="234" t="s">
        <v>442</v>
      </c>
      <c r="BK1603" s="234" t="s">
        <v>451</v>
      </c>
      <c r="BL1603" s="234" t="s">
        <v>451</v>
      </c>
      <c r="BM1603" s="234" t="s">
        <v>451</v>
      </c>
      <c r="BN1603" s="241"/>
      <c r="BO1603" t="b">
        <v>0</v>
      </c>
      <c r="BP1603" t="b">
        <v>0</v>
      </c>
      <c r="BQ1603" t="b">
        <v>0</v>
      </c>
      <c r="BR1603" s="241"/>
      <c r="BS1603" s="241"/>
      <c r="BT1603" s="234" t="s">
        <v>7047</v>
      </c>
      <c r="BU1603" t="b">
        <v>0</v>
      </c>
      <c r="BV1603" s="103"/>
      <c r="BW1603" s="235" t="s">
        <v>16501</v>
      </c>
      <c r="BX1603" s="234" t="s">
        <v>16500</v>
      </c>
      <c r="BY1603" s="234" t="s">
        <v>56</v>
      </c>
      <c r="BZ1603" s="234" t="s">
        <v>7014</v>
      </c>
    </row>
    <row r="1604" spans="1:78" x14ac:dyDescent="0.25">
      <c r="A1604" s="5">
        <v>591</v>
      </c>
      <c r="B1604" s="234" t="s">
        <v>16502</v>
      </c>
      <c r="C1604" s="234" t="s">
        <v>16503</v>
      </c>
      <c r="D1604" s="234"/>
      <c r="E1604" s="234" t="s">
        <v>16504</v>
      </c>
      <c r="F1604" s="234" t="s">
        <v>6993</v>
      </c>
      <c r="G1604" s="234" t="s">
        <v>7315</v>
      </c>
      <c r="H1604" s="234" t="s">
        <v>6994</v>
      </c>
      <c r="I1604" s="242"/>
      <c r="J1604" s="242">
        <v>44078</v>
      </c>
      <c r="K1604" s="234" t="s">
        <v>7430</v>
      </c>
      <c r="L1604" s="242">
        <v>44081</v>
      </c>
      <c r="M1604" s="234" t="s">
        <v>6996</v>
      </c>
      <c r="N1604" s="234" t="s">
        <v>7430</v>
      </c>
      <c r="O1604" s="234" t="s">
        <v>16505</v>
      </c>
      <c r="P1604" s="234" t="s">
        <v>6999</v>
      </c>
      <c r="Q1604" s="234"/>
      <c r="R1604" s="234" t="s">
        <v>451</v>
      </c>
      <c r="S1604" t="b">
        <v>0</v>
      </c>
      <c r="T1604" s="242"/>
      <c r="U1604" s="103">
        <v>2</v>
      </c>
      <c r="V1604" s="234" t="s">
        <v>272</v>
      </c>
      <c r="W1604" s="103">
        <v>2</v>
      </c>
      <c r="X1604" s="234" t="s">
        <v>272</v>
      </c>
      <c r="Y1604" s="242"/>
      <c r="Z1604" s="242"/>
      <c r="AA1604" s="103"/>
      <c r="AB1604" s="234"/>
      <c r="AC1604" s="243">
        <v>44253.443599537037</v>
      </c>
      <c r="AD1604" s="234" t="s">
        <v>12763</v>
      </c>
      <c r="AE1604" s="235" t="s">
        <v>16506</v>
      </c>
      <c r="AF1604" s="237"/>
      <c r="AG1604" s="234" t="s">
        <v>482</v>
      </c>
      <c r="AH1604" s="241"/>
      <c r="AI1604" t="b">
        <v>1</v>
      </c>
      <c r="AJ1604" t="b">
        <v>0</v>
      </c>
      <c r="AK1604" s="234"/>
      <c r="AL1604" s="103"/>
      <c r="AM1604" t="b">
        <v>0</v>
      </c>
      <c r="AN1604" s="234"/>
      <c r="AO1604" s="103"/>
      <c r="AP1604" s="241"/>
      <c r="AQ1604" s="241"/>
      <c r="AR1604" s="241"/>
      <c r="AS1604" s="241"/>
      <c r="AT1604" s="234"/>
      <c r="AU1604" s="234" t="s">
        <v>7085</v>
      </c>
      <c r="AV1604" t="b">
        <v>0</v>
      </c>
      <c r="AW1604" t="b">
        <v>0</v>
      </c>
      <c r="AX1604" s="241"/>
      <c r="AY1604" s="241"/>
      <c r="AZ1604" s="234"/>
      <c r="BA1604" s="234"/>
      <c r="BB1604" s="234"/>
      <c r="BC1604" t="b">
        <v>1</v>
      </c>
      <c r="BD1604" s="234" t="s">
        <v>7008</v>
      </c>
      <c r="BE1604" s="234" t="s">
        <v>7009</v>
      </c>
      <c r="BF1604" s="234" t="s">
        <v>7027</v>
      </c>
      <c r="BG1604" s="234" t="s">
        <v>8373</v>
      </c>
      <c r="BH1604" s="234" t="s">
        <v>55</v>
      </c>
      <c r="BI1604" s="243">
        <v>44573.419374999998</v>
      </c>
      <c r="BJ1604" s="234" t="s">
        <v>442</v>
      </c>
      <c r="BK1604" s="234" t="s">
        <v>451</v>
      </c>
      <c r="BL1604" s="234" t="s">
        <v>451</v>
      </c>
      <c r="BM1604" s="234" t="s">
        <v>451</v>
      </c>
      <c r="BN1604" s="241"/>
      <c r="BO1604" t="b">
        <v>0</v>
      </c>
      <c r="BP1604" t="b">
        <v>0</v>
      </c>
      <c r="BQ1604" t="b">
        <v>0</v>
      </c>
      <c r="BR1604" s="241"/>
      <c r="BS1604" s="241"/>
      <c r="BT1604" s="234" t="s">
        <v>7012</v>
      </c>
      <c r="BU1604" t="b">
        <v>0</v>
      </c>
      <c r="BV1604" s="103"/>
      <c r="BW1604" s="235" t="s">
        <v>16507</v>
      </c>
      <c r="BX1604" s="234" t="s">
        <v>16506</v>
      </c>
      <c r="BY1604" s="234" t="s">
        <v>56</v>
      </c>
      <c r="BZ1604" s="234" t="s">
        <v>7014</v>
      </c>
    </row>
    <row r="1605" spans="1:78" x14ac:dyDescent="0.25">
      <c r="A1605" s="5">
        <v>590</v>
      </c>
      <c r="B1605" s="234" t="s">
        <v>16508</v>
      </c>
      <c r="C1605" s="234" t="s">
        <v>16509</v>
      </c>
      <c r="D1605" s="234" t="s">
        <v>9201</v>
      </c>
      <c r="E1605" s="234" t="s">
        <v>9201</v>
      </c>
      <c r="F1605" s="234" t="s">
        <v>7156</v>
      </c>
      <c r="G1605" s="234" t="s">
        <v>7856</v>
      </c>
      <c r="H1605" s="234" t="s">
        <v>7018</v>
      </c>
      <c r="I1605" s="242"/>
      <c r="J1605" s="242">
        <v>44067</v>
      </c>
      <c r="K1605" s="234" t="s">
        <v>7430</v>
      </c>
      <c r="L1605" s="242">
        <v>44075</v>
      </c>
      <c r="M1605" s="234" t="s">
        <v>6996</v>
      </c>
      <c r="N1605" s="234" t="s">
        <v>9202</v>
      </c>
      <c r="O1605" s="234" t="s">
        <v>16510</v>
      </c>
      <c r="P1605" s="234" t="s">
        <v>6999</v>
      </c>
      <c r="Q1605" s="234"/>
      <c r="R1605" s="234" t="s">
        <v>451</v>
      </c>
      <c r="S1605" t="b">
        <v>0</v>
      </c>
      <c r="T1605" s="242"/>
      <c r="U1605" s="103">
        <v>1</v>
      </c>
      <c r="V1605" s="234" t="s">
        <v>272</v>
      </c>
      <c r="W1605" s="103">
        <v>1</v>
      </c>
      <c r="X1605" s="234" t="s">
        <v>272</v>
      </c>
      <c r="Y1605" s="242"/>
      <c r="Z1605" s="242"/>
      <c r="AA1605" s="103"/>
      <c r="AB1605" s="234" t="s">
        <v>9205</v>
      </c>
      <c r="AC1605" s="243">
        <v>44253.44358796296</v>
      </c>
      <c r="AD1605" s="234" t="s">
        <v>12763</v>
      </c>
      <c r="AE1605" s="235" t="s">
        <v>16511</v>
      </c>
      <c r="AF1605" s="237"/>
      <c r="AG1605" s="234" t="s">
        <v>482</v>
      </c>
      <c r="AH1605" s="241"/>
      <c r="AI1605" t="b">
        <v>1</v>
      </c>
      <c r="AJ1605" t="b">
        <v>0</v>
      </c>
      <c r="AK1605" s="234"/>
      <c r="AL1605" s="103"/>
      <c r="AM1605" t="b">
        <v>0</v>
      </c>
      <c r="AN1605" s="234"/>
      <c r="AO1605" s="103"/>
      <c r="AP1605" s="241"/>
      <c r="AQ1605" s="241"/>
      <c r="AR1605" s="241"/>
      <c r="AS1605" s="241"/>
      <c r="AT1605" s="234" t="s">
        <v>7005</v>
      </c>
      <c r="AU1605" s="234" t="s">
        <v>7085</v>
      </c>
      <c r="AV1605" t="b">
        <v>0</v>
      </c>
      <c r="AW1605" t="b">
        <v>0</v>
      </c>
      <c r="AX1605" s="241"/>
      <c r="AY1605" s="241"/>
      <c r="AZ1605" s="234"/>
      <c r="BA1605" s="234"/>
      <c r="BB1605" s="234"/>
      <c r="BC1605" t="b">
        <v>0</v>
      </c>
      <c r="BD1605" s="234" t="s">
        <v>7008</v>
      </c>
      <c r="BE1605" s="234" t="s">
        <v>7026</v>
      </c>
      <c r="BF1605" s="234" t="s">
        <v>7027</v>
      </c>
      <c r="BG1605" s="234" t="s">
        <v>7010</v>
      </c>
      <c r="BH1605" s="234" t="s">
        <v>55</v>
      </c>
      <c r="BI1605" s="243">
        <v>44573.419537037036</v>
      </c>
      <c r="BJ1605" s="234" t="s">
        <v>442</v>
      </c>
      <c r="BK1605" s="234" t="s">
        <v>451</v>
      </c>
      <c r="BL1605" s="234" t="s">
        <v>451</v>
      </c>
      <c r="BM1605" s="234" t="s">
        <v>451</v>
      </c>
      <c r="BN1605" s="241"/>
      <c r="BO1605" t="b">
        <v>0</v>
      </c>
      <c r="BP1605" t="b">
        <v>0</v>
      </c>
      <c r="BQ1605" t="b">
        <v>0</v>
      </c>
      <c r="BR1605" s="241"/>
      <c r="BS1605" s="241"/>
      <c r="BT1605" s="234" t="s">
        <v>7012</v>
      </c>
      <c r="BU1605" t="b">
        <v>0</v>
      </c>
      <c r="BV1605" s="103"/>
      <c r="BW1605" s="235" t="s">
        <v>16512</v>
      </c>
      <c r="BX1605" s="234" t="s">
        <v>16511</v>
      </c>
      <c r="BY1605" s="234" t="s">
        <v>56</v>
      </c>
      <c r="BZ1605" s="234" t="s">
        <v>7014</v>
      </c>
    </row>
    <row r="1606" spans="1:78" x14ac:dyDescent="0.25">
      <c r="A1606" s="5">
        <v>589</v>
      </c>
      <c r="B1606" s="234" t="s">
        <v>16513</v>
      </c>
      <c r="C1606" s="234" t="s">
        <v>16514</v>
      </c>
      <c r="D1606" s="234"/>
      <c r="E1606" s="234" t="s">
        <v>16515</v>
      </c>
      <c r="F1606" s="234" t="s">
        <v>7156</v>
      </c>
      <c r="G1606" s="234" t="s">
        <v>7825</v>
      </c>
      <c r="H1606" s="234" t="s">
        <v>7825</v>
      </c>
      <c r="I1606" s="242"/>
      <c r="J1606" s="242">
        <v>44078</v>
      </c>
      <c r="K1606" s="234" t="s">
        <v>7430</v>
      </c>
      <c r="L1606" s="242">
        <v>44092</v>
      </c>
      <c r="M1606" s="234" t="s">
        <v>7159</v>
      </c>
      <c r="N1606" s="234" t="s">
        <v>7430</v>
      </c>
      <c r="O1606" s="234" t="s">
        <v>16516</v>
      </c>
      <c r="P1606" s="234" t="s">
        <v>6999</v>
      </c>
      <c r="Q1606" s="234"/>
      <c r="R1606" s="234" t="s">
        <v>451</v>
      </c>
      <c r="S1606" t="b">
        <v>0</v>
      </c>
      <c r="T1606" s="242"/>
      <c r="U1606" s="103">
        <v>85</v>
      </c>
      <c r="V1606" s="234" t="s">
        <v>272</v>
      </c>
      <c r="W1606" s="103">
        <v>85</v>
      </c>
      <c r="X1606" s="234" t="s">
        <v>272</v>
      </c>
      <c r="Y1606" s="242"/>
      <c r="Z1606" s="242"/>
      <c r="AA1606" s="103"/>
      <c r="AB1606" s="234"/>
      <c r="AC1606" s="243">
        <v>44253.443564814814</v>
      </c>
      <c r="AD1606" s="234" t="s">
        <v>12763</v>
      </c>
      <c r="AE1606" s="235" t="s">
        <v>16517</v>
      </c>
      <c r="AF1606" s="237"/>
      <c r="AG1606" s="234" t="s">
        <v>482</v>
      </c>
      <c r="AH1606" s="241"/>
      <c r="AI1606" t="b">
        <v>1</v>
      </c>
      <c r="AJ1606" t="b">
        <v>0</v>
      </c>
      <c r="AK1606" s="234"/>
      <c r="AL1606" s="103"/>
      <c r="AM1606" t="b">
        <v>0</v>
      </c>
      <c r="AN1606" s="234"/>
      <c r="AO1606" s="103"/>
      <c r="AP1606" s="241"/>
      <c r="AQ1606" s="241"/>
      <c r="AR1606" s="241"/>
      <c r="AS1606" s="241"/>
      <c r="AT1606" s="234"/>
      <c r="AU1606" s="234" t="s">
        <v>7085</v>
      </c>
      <c r="AV1606" t="b">
        <v>0</v>
      </c>
      <c r="AW1606" t="b">
        <v>0</v>
      </c>
      <c r="AX1606" s="241"/>
      <c r="AY1606" s="241"/>
      <c r="AZ1606" s="234"/>
      <c r="BA1606" s="234"/>
      <c r="BB1606" s="234"/>
      <c r="BC1606" t="b">
        <v>1</v>
      </c>
      <c r="BD1606" s="234" t="s">
        <v>7170</v>
      </c>
      <c r="BE1606" s="234" t="s">
        <v>7171</v>
      </c>
      <c r="BF1606" s="234" t="s">
        <v>6972</v>
      </c>
      <c r="BG1606" s="234" t="s">
        <v>7028</v>
      </c>
      <c r="BH1606" s="234" t="s">
        <v>55</v>
      </c>
      <c r="BI1606" s="243">
        <v>44573.419537037036</v>
      </c>
      <c r="BJ1606" s="234" t="s">
        <v>442</v>
      </c>
      <c r="BK1606" s="234" t="s">
        <v>451</v>
      </c>
      <c r="BL1606" s="234" t="s">
        <v>451</v>
      </c>
      <c r="BM1606" s="234" t="s">
        <v>451</v>
      </c>
      <c r="BN1606" s="241"/>
      <c r="BO1606" t="b">
        <v>0</v>
      </c>
      <c r="BP1606" t="b">
        <v>0</v>
      </c>
      <c r="BQ1606" t="b">
        <v>0</v>
      </c>
      <c r="BR1606" s="241"/>
      <c r="BS1606" s="241"/>
      <c r="BT1606" s="234" t="s">
        <v>7047</v>
      </c>
      <c r="BU1606" t="b">
        <v>0</v>
      </c>
      <c r="BV1606" s="103"/>
      <c r="BW1606" s="235" t="s">
        <v>16518</v>
      </c>
      <c r="BX1606" s="234" t="s">
        <v>16517</v>
      </c>
      <c r="BY1606" s="234" t="s">
        <v>56</v>
      </c>
      <c r="BZ1606" s="234" t="s">
        <v>7014</v>
      </c>
    </row>
    <row r="1607" spans="1:78" x14ac:dyDescent="0.25">
      <c r="A1607" s="5">
        <v>588</v>
      </c>
      <c r="B1607" s="234" t="s">
        <v>16519</v>
      </c>
      <c r="C1607" s="234" t="s">
        <v>16520</v>
      </c>
      <c r="D1607" s="234"/>
      <c r="E1607" s="234" t="s">
        <v>13745</v>
      </c>
      <c r="F1607" s="234" t="s">
        <v>6993</v>
      </c>
      <c r="G1607" s="234" t="s">
        <v>11209</v>
      </c>
      <c r="H1607" s="234" t="s">
        <v>7856</v>
      </c>
      <c r="I1607" s="242"/>
      <c r="J1607" s="242">
        <v>44076</v>
      </c>
      <c r="K1607" s="234" t="s">
        <v>7430</v>
      </c>
      <c r="L1607" s="242">
        <v>44077</v>
      </c>
      <c r="M1607" s="234" t="s">
        <v>6996</v>
      </c>
      <c r="N1607" s="234" t="s">
        <v>12071</v>
      </c>
      <c r="O1607" s="234" t="s">
        <v>8535</v>
      </c>
      <c r="P1607" s="234" t="s">
        <v>6999</v>
      </c>
      <c r="Q1607" s="234"/>
      <c r="R1607" s="234" t="s">
        <v>451</v>
      </c>
      <c r="S1607" t="b">
        <v>0</v>
      </c>
      <c r="T1607" s="242"/>
      <c r="U1607" s="103">
        <v>60</v>
      </c>
      <c r="V1607" s="234" t="s">
        <v>272</v>
      </c>
      <c r="W1607" s="103">
        <v>60</v>
      </c>
      <c r="X1607" s="234" t="s">
        <v>272</v>
      </c>
      <c r="Y1607" s="242"/>
      <c r="Z1607" s="242"/>
      <c r="AA1607" s="103"/>
      <c r="AB1607" s="234"/>
      <c r="AC1607" s="243">
        <v>44253.443530092591</v>
      </c>
      <c r="AD1607" s="234" t="s">
        <v>12763</v>
      </c>
      <c r="AE1607" s="235" t="s">
        <v>16521</v>
      </c>
      <c r="AF1607" s="237"/>
      <c r="AG1607" s="234" t="s">
        <v>482</v>
      </c>
      <c r="AH1607" s="241"/>
      <c r="AI1607" t="b">
        <v>1</v>
      </c>
      <c r="AJ1607" t="b">
        <v>0</v>
      </c>
      <c r="AK1607" s="234"/>
      <c r="AL1607" s="103"/>
      <c r="AM1607" t="b">
        <v>0</v>
      </c>
      <c r="AN1607" s="234"/>
      <c r="AO1607" s="103"/>
      <c r="AP1607" s="241"/>
      <c r="AQ1607" s="241"/>
      <c r="AR1607" s="241"/>
      <c r="AS1607" s="241"/>
      <c r="AT1607" s="234"/>
      <c r="AU1607" s="234" t="s">
        <v>7085</v>
      </c>
      <c r="AV1607" t="b">
        <v>0</v>
      </c>
      <c r="AW1607" t="b">
        <v>0</v>
      </c>
      <c r="AX1607" s="241"/>
      <c r="AY1607" s="241"/>
      <c r="AZ1607" s="234"/>
      <c r="BA1607" s="234"/>
      <c r="BB1607" s="234"/>
      <c r="BC1607" t="b">
        <v>1</v>
      </c>
      <c r="BD1607" s="234" t="s">
        <v>7008</v>
      </c>
      <c r="BE1607" s="234" t="s">
        <v>7026</v>
      </c>
      <c r="BF1607" s="234" t="s">
        <v>7027</v>
      </c>
      <c r="BG1607" s="234" t="s">
        <v>8373</v>
      </c>
      <c r="BH1607" s="234" t="s">
        <v>55</v>
      </c>
      <c r="BI1607" s="243">
        <v>44573.419537037036</v>
      </c>
      <c r="BJ1607" s="234" t="s">
        <v>442</v>
      </c>
      <c r="BK1607" s="234" t="s">
        <v>451</v>
      </c>
      <c r="BL1607" s="234" t="s">
        <v>451</v>
      </c>
      <c r="BM1607" s="234" t="s">
        <v>451</v>
      </c>
      <c r="BN1607" s="241"/>
      <c r="BO1607" t="b">
        <v>0</v>
      </c>
      <c r="BP1607" t="b">
        <v>0</v>
      </c>
      <c r="BQ1607" t="b">
        <v>0</v>
      </c>
      <c r="BR1607" s="241"/>
      <c r="BS1607" s="241"/>
      <c r="BT1607" s="234" t="s">
        <v>7012</v>
      </c>
      <c r="BU1607" t="b">
        <v>0</v>
      </c>
      <c r="BV1607" s="103"/>
      <c r="BW1607" s="235" t="s">
        <v>16522</v>
      </c>
      <c r="BX1607" s="234" t="s">
        <v>16521</v>
      </c>
      <c r="BY1607" s="234" t="s">
        <v>56</v>
      </c>
      <c r="BZ1607" s="234" t="s">
        <v>7014</v>
      </c>
    </row>
    <row r="1608" spans="1:78" x14ac:dyDescent="0.25">
      <c r="A1608" s="5">
        <v>587</v>
      </c>
      <c r="B1608" s="234" t="s">
        <v>16523</v>
      </c>
      <c r="C1608" s="234" t="s">
        <v>16524</v>
      </c>
      <c r="D1608" s="234"/>
      <c r="E1608" s="234" t="s">
        <v>13864</v>
      </c>
      <c r="F1608" s="234" t="s">
        <v>6993</v>
      </c>
      <c r="G1608" s="234" t="s">
        <v>11209</v>
      </c>
      <c r="H1608" s="234" t="s">
        <v>7856</v>
      </c>
      <c r="I1608" s="242"/>
      <c r="J1608" s="242">
        <v>44077</v>
      </c>
      <c r="K1608" s="234" t="s">
        <v>7430</v>
      </c>
      <c r="L1608" s="242">
        <v>44077</v>
      </c>
      <c r="M1608" s="234" t="s">
        <v>6996</v>
      </c>
      <c r="N1608" s="234" t="s">
        <v>13865</v>
      </c>
      <c r="O1608" s="234" t="s">
        <v>13866</v>
      </c>
      <c r="P1608" s="234" t="s">
        <v>6999</v>
      </c>
      <c r="Q1608" s="234"/>
      <c r="R1608" s="234" t="s">
        <v>451</v>
      </c>
      <c r="S1608" t="b">
        <v>0</v>
      </c>
      <c r="T1608" s="242"/>
      <c r="U1608" s="103">
        <v>30</v>
      </c>
      <c r="V1608" s="234" t="s">
        <v>272</v>
      </c>
      <c r="W1608" s="103">
        <v>30</v>
      </c>
      <c r="X1608" s="234" t="s">
        <v>272</v>
      </c>
      <c r="Y1608" s="242"/>
      <c r="Z1608" s="242"/>
      <c r="AA1608" s="103"/>
      <c r="AB1608" s="234"/>
      <c r="AC1608" s="243">
        <v>44253.443506944444</v>
      </c>
      <c r="AD1608" s="234" t="s">
        <v>12763</v>
      </c>
      <c r="AE1608" s="235" t="s">
        <v>16525</v>
      </c>
      <c r="AF1608" s="237"/>
      <c r="AG1608" s="234" t="s">
        <v>482</v>
      </c>
      <c r="AH1608" s="241"/>
      <c r="AI1608" t="b">
        <v>1</v>
      </c>
      <c r="AJ1608" t="b">
        <v>0</v>
      </c>
      <c r="AK1608" s="234"/>
      <c r="AL1608" s="103"/>
      <c r="AM1608" t="b">
        <v>0</v>
      </c>
      <c r="AN1608" s="234"/>
      <c r="AO1608" s="103"/>
      <c r="AP1608" s="241"/>
      <c r="AQ1608" s="241"/>
      <c r="AR1608" s="241"/>
      <c r="AS1608" s="241"/>
      <c r="AT1608" s="234"/>
      <c r="AU1608" s="234" t="s">
        <v>7085</v>
      </c>
      <c r="AV1608" t="b">
        <v>0</v>
      </c>
      <c r="AW1608" t="b">
        <v>0</v>
      </c>
      <c r="AX1608" s="241"/>
      <c r="AY1608" s="241"/>
      <c r="AZ1608" s="234"/>
      <c r="BA1608" s="234"/>
      <c r="BB1608" s="234"/>
      <c r="BC1608" t="b">
        <v>1</v>
      </c>
      <c r="BD1608" s="234" t="s">
        <v>7008</v>
      </c>
      <c r="BE1608" s="234" t="s">
        <v>7026</v>
      </c>
      <c r="BF1608" s="234" t="s">
        <v>7027</v>
      </c>
      <c r="BG1608" s="234" t="s">
        <v>7010</v>
      </c>
      <c r="BH1608" s="234" t="s">
        <v>55</v>
      </c>
      <c r="BI1608" s="243">
        <v>44573.419525462959</v>
      </c>
      <c r="BJ1608" s="234" t="s">
        <v>442</v>
      </c>
      <c r="BK1608" s="234" t="s">
        <v>451</v>
      </c>
      <c r="BL1608" s="234" t="s">
        <v>451</v>
      </c>
      <c r="BM1608" s="234" t="s">
        <v>451</v>
      </c>
      <c r="BN1608" s="241"/>
      <c r="BO1608" t="b">
        <v>0</v>
      </c>
      <c r="BP1608" t="b">
        <v>0</v>
      </c>
      <c r="BQ1608" t="b">
        <v>0</v>
      </c>
      <c r="BR1608" s="241"/>
      <c r="BS1608" s="241"/>
      <c r="BT1608" s="234" t="s">
        <v>7012</v>
      </c>
      <c r="BU1608" t="b">
        <v>0</v>
      </c>
      <c r="BV1608" s="103"/>
      <c r="BW1608" s="235" t="s">
        <v>16526</v>
      </c>
      <c r="BX1608" s="234" t="s">
        <v>16525</v>
      </c>
      <c r="BY1608" s="234" t="s">
        <v>56</v>
      </c>
      <c r="BZ1608" s="234" t="s">
        <v>7014</v>
      </c>
    </row>
    <row r="1609" spans="1:78" x14ac:dyDescent="0.25">
      <c r="A1609" s="5">
        <v>586</v>
      </c>
      <c r="B1609" s="234" t="s">
        <v>16527</v>
      </c>
      <c r="C1609" s="234" t="s">
        <v>16528</v>
      </c>
      <c r="D1609" s="234" t="s">
        <v>9458</v>
      </c>
      <c r="E1609" s="234" t="s">
        <v>16529</v>
      </c>
      <c r="F1609" s="234" t="s">
        <v>6993</v>
      </c>
      <c r="G1609" s="234" t="s">
        <v>7279</v>
      </c>
      <c r="H1609" s="234" t="s">
        <v>6994</v>
      </c>
      <c r="I1609" s="242"/>
      <c r="J1609" s="242">
        <v>44077</v>
      </c>
      <c r="K1609" s="234" t="s">
        <v>7430</v>
      </c>
      <c r="L1609" s="242">
        <v>44083</v>
      </c>
      <c r="M1609" s="234" t="s">
        <v>6996</v>
      </c>
      <c r="N1609" s="234" t="s">
        <v>9459</v>
      </c>
      <c r="O1609" s="234" t="s">
        <v>16530</v>
      </c>
      <c r="P1609" s="234" t="s">
        <v>6999</v>
      </c>
      <c r="Q1609" s="234"/>
      <c r="R1609" s="234" t="s">
        <v>451</v>
      </c>
      <c r="S1609" t="b">
        <v>0</v>
      </c>
      <c r="T1609" s="242"/>
      <c r="U1609" s="103">
        <v>2</v>
      </c>
      <c r="V1609" s="234" t="s">
        <v>272</v>
      </c>
      <c r="W1609" s="103">
        <v>2</v>
      </c>
      <c r="X1609" s="234" t="s">
        <v>272</v>
      </c>
      <c r="Y1609" s="242"/>
      <c r="Z1609" s="242"/>
      <c r="AA1609" s="103"/>
      <c r="AB1609" s="234" t="s">
        <v>9461</v>
      </c>
      <c r="AC1609" s="243">
        <v>44253.443460648145</v>
      </c>
      <c r="AD1609" s="234" t="s">
        <v>12763</v>
      </c>
      <c r="AE1609" s="235" t="s">
        <v>16531</v>
      </c>
      <c r="AF1609" s="237"/>
      <c r="AG1609" s="234" t="s">
        <v>482</v>
      </c>
      <c r="AH1609" s="241"/>
      <c r="AI1609" t="b">
        <v>1</v>
      </c>
      <c r="AJ1609" t="b">
        <v>0</v>
      </c>
      <c r="AK1609" s="234"/>
      <c r="AL1609" s="103"/>
      <c r="AM1609" t="b">
        <v>0</v>
      </c>
      <c r="AN1609" s="234"/>
      <c r="AO1609" s="103"/>
      <c r="AP1609" s="241"/>
      <c r="AQ1609" s="241"/>
      <c r="AR1609" s="241"/>
      <c r="AS1609" s="241"/>
      <c r="AT1609" s="234" t="s">
        <v>7005</v>
      </c>
      <c r="AU1609" s="234" t="s">
        <v>7085</v>
      </c>
      <c r="AV1609" t="b">
        <v>0</v>
      </c>
      <c r="AW1609" t="b">
        <v>0</v>
      </c>
      <c r="AX1609" s="241"/>
      <c r="AY1609" s="241"/>
      <c r="AZ1609" s="234"/>
      <c r="BA1609" s="234"/>
      <c r="BB1609" s="234"/>
      <c r="BC1609" t="b">
        <v>0</v>
      </c>
      <c r="BD1609" s="234" t="s">
        <v>7008</v>
      </c>
      <c r="BE1609" s="234" t="s">
        <v>7009</v>
      </c>
      <c r="BF1609" s="234" t="s">
        <v>7027</v>
      </c>
      <c r="BG1609" s="234" t="s">
        <v>7028</v>
      </c>
      <c r="BH1609" s="234" t="s">
        <v>55</v>
      </c>
      <c r="BI1609" s="243">
        <v>44573.419525462959</v>
      </c>
      <c r="BJ1609" s="234" t="s">
        <v>442</v>
      </c>
      <c r="BK1609" s="234" t="s">
        <v>451</v>
      </c>
      <c r="BL1609" s="234" t="s">
        <v>451</v>
      </c>
      <c r="BM1609" s="234" t="s">
        <v>451</v>
      </c>
      <c r="BN1609" s="241"/>
      <c r="BO1609" t="b">
        <v>0</v>
      </c>
      <c r="BP1609" t="b">
        <v>0</v>
      </c>
      <c r="BQ1609" t="b">
        <v>0</v>
      </c>
      <c r="BR1609" s="241"/>
      <c r="BS1609" s="241"/>
      <c r="BT1609" s="234" t="s">
        <v>7012</v>
      </c>
      <c r="BU1609" t="b">
        <v>0</v>
      </c>
      <c r="BV1609" s="103"/>
      <c r="BW1609" s="235" t="s">
        <v>16532</v>
      </c>
      <c r="BX1609" s="234" t="s">
        <v>16531</v>
      </c>
      <c r="BY1609" s="234" t="s">
        <v>56</v>
      </c>
      <c r="BZ1609" s="234" t="s">
        <v>7014</v>
      </c>
    </row>
    <row r="1610" spans="1:78" x14ac:dyDescent="0.25">
      <c r="A1610" s="5">
        <v>585</v>
      </c>
      <c r="B1610" s="234" t="s">
        <v>16533</v>
      </c>
      <c r="C1610" s="234" t="s">
        <v>16534</v>
      </c>
      <c r="D1610" s="234" t="s">
        <v>16535</v>
      </c>
      <c r="E1610" s="234" t="s">
        <v>16536</v>
      </c>
      <c r="F1610" s="234" t="s">
        <v>6993</v>
      </c>
      <c r="G1610" s="234" t="s">
        <v>7302</v>
      </c>
      <c r="H1610" s="234" t="s">
        <v>6994</v>
      </c>
      <c r="I1610" s="242"/>
      <c r="J1610" s="242">
        <v>44076</v>
      </c>
      <c r="K1610" s="234" t="s">
        <v>7430</v>
      </c>
      <c r="L1610" s="242">
        <v>44077</v>
      </c>
      <c r="M1610" s="234" t="s">
        <v>6996</v>
      </c>
      <c r="N1610" s="234" t="s">
        <v>16537</v>
      </c>
      <c r="O1610" s="234" t="s">
        <v>16538</v>
      </c>
      <c r="P1610" s="234" t="s">
        <v>6999</v>
      </c>
      <c r="Q1610" s="234"/>
      <c r="R1610" s="234" t="s">
        <v>451</v>
      </c>
      <c r="S1610" t="b">
        <v>0</v>
      </c>
      <c r="T1610" s="242"/>
      <c r="U1610" s="103">
        <v>1</v>
      </c>
      <c r="V1610" s="234" t="s">
        <v>272</v>
      </c>
      <c r="W1610" s="103">
        <v>1</v>
      </c>
      <c r="X1610" s="234" t="s">
        <v>272</v>
      </c>
      <c r="Y1610" s="242"/>
      <c r="Z1610" s="242"/>
      <c r="AA1610" s="103"/>
      <c r="AB1610" s="234" t="s">
        <v>16539</v>
      </c>
      <c r="AC1610" s="243">
        <v>44253.443449074075</v>
      </c>
      <c r="AD1610" s="234" t="s">
        <v>12763</v>
      </c>
      <c r="AE1610" s="235" t="s">
        <v>16540</v>
      </c>
      <c r="AF1610" s="237"/>
      <c r="AG1610" s="234" t="s">
        <v>482</v>
      </c>
      <c r="AH1610" s="241"/>
      <c r="AI1610" t="b">
        <v>1</v>
      </c>
      <c r="AJ1610" t="b">
        <v>0</v>
      </c>
      <c r="AK1610" s="234"/>
      <c r="AL1610" s="103"/>
      <c r="AM1610" t="b">
        <v>0</v>
      </c>
      <c r="AN1610" s="234"/>
      <c r="AO1610" s="103"/>
      <c r="AP1610" s="241"/>
      <c r="AQ1610" s="241"/>
      <c r="AR1610" s="241"/>
      <c r="AS1610" s="241"/>
      <c r="AT1610" s="234" t="s">
        <v>7005</v>
      </c>
      <c r="AU1610" s="234" t="s">
        <v>7085</v>
      </c>
      <c r="AV1610" t="b">
        <v>0</v>
      </c>
      <c r="AW1610" t="b">
        <v>0</v>
      </c>
      <c r="AX1610" s="241"/>
      <c r="AY1610" s="241"/>
      <c r="AZ1610" s="234"/>
      <c r="BA1610" s="234"/>
      <c r="BB1610" s="234"/>
      <c r="BC1610" t="b">
        <v>0</v>
      </c>
      <c r="BD1610" s="234" t="s">
        <v>7008</v>
      </c>
      <c r="BE1610" s="234" t="s">
        <v>7009</v>
      </c>
      <c r="BF1610" s="234" t="s">
        <v>7027</v>
      </c>
      <c r="BG1610" s="234" t="s">
        <v>7028</v>
      </c>
      <c r="BH1610" s="234" t="s">
        <v>55</v>
      </c>
      <c r="BI1610" s="243">
        <v>44573.419525462959</v>
      </c>
      <c r="BJ1610" s="234" t="s">
        <v>442</v>
      </c>
      <c r="BK1610" s="234" t="s">
        <v>451</v>
      </c>
      <c r="BL1610" s="234" t="s">
        <v>451</v>
      </c>
      <c r="BM1610" s="234" t="s">
        <v>451</v>
      </c>
      <c r="BN1610" s="241"/>
      <c r="BO1610" t="b">
        <v>0</v>
      </c>
      <c r="BP1610" t="b">
        <v>0</v>
      </c>
      <c r="BQ1610" t="b">
        <v>0</v>
      </c>
      <c r="BR1610" s="241"/>
      <c r="BS1610" s="241"/>
      <c r="BT1610" s="234" t="s">
        <v>7012</v>
      </c>
      <c r="BU1610" t="b">
        <v>0</v>
      </c>
      <c r="BV1610" s="103"/>
      <c r="BW1610" s="235" t="s">
        <v>16541</v>
      </c>
      <c r="BX1610" s="234" t="s">
        <v>16540</v>
      </c>
      <c r="BY1610" s="234" t="s">
        <v>56</v>
      </c>
      <c r="BZ1610" s="234" t="s">
        <v>7014</v>
      </c>
    </row>
    <row r="1611" spans="1:78" x14ac:dyDescent="0.25">
      <c r="A1611" s="5">
        <v>584</v>
      </c>
      <c r="B1611" s="234" t="s">
        <v>16542</v>
      </c>
      <c r="C1611" s="234" t="s">
        <v>16543</v>
      </c>
      <c r="D1611" s="234" t="s">
        <v>9267</v>
      </c>
      <c r="E1611" s="234" t="s">
        <v>9268</v>
      </c>
      <c r="F1611" s="234" t="s">
        <v>6993</v>
      </c>
      <c r="G1611" s="234" t="s">
        <v>10829</v>
      </c>
      <c r="H1611" s="234" t="s">
        <v>7856</v>
      </c>
      <c r="I1611" s="242"/>
      <c r="J1611" s="242">
        <v>44077</v>
      </c>
      <c r="K1611" s="234" t="s">
        <v>7430</v>
      </c>
      <c r="L1611" s="242">
        <v>44084</v>
      </c>
      <c r="M1611" s="234" t="s">
        <v>6996</v>
      </c>
      <c r="N1611" s="234" t="s">
        <v>9269</v>
      </c>
      <c r="O1611" s="234" t="s">
        <v>9270</v>
      </c>
      <c r="P1611" s="234" t="s">
        <v>6999</v>
      </c>
      <c r="Q1611" s="234"/>
      <c r="R1611" s="234" t="s">
        <v>451</v>
      </c>
      <c r="S1611" t="b">
        <v>0</v>
      </c>
      <c r="T1611" s="242"/>
      <c r="U1611" s="103">
        <v>4</v>
      </c>
      <c r="V1611" s="234" t="s">
        <v>272</v>
      </c>
      <c r="W1611" s="103">
        <v>10</v>
      </c>
      <c r="X1611" s="234" t="s">
        <v>272</v>
      </c>
      <c r="Y1611" s="242"/>
      <c r="Z1611" s="242"/>
      <c r="AA1611" s="103"/>
      <c r="AB1611" s="234" t="s">
        <v>9272</v>
      </c>
      <c r="AC1611" s="243">
        <v>44253.443402777775</v>
      </c>
      <c r="AD1611" s="234" t="s">
        <v>12763</v>
      </c>
      <c r="AE1611" s="235" t="s">
        <v>16544</v>
      </c>
      <c r="AF1611" s="237"/>
      <c r="AG1611" s="234" t="s">
        <v>482</v>
      </c>
      <c r="AH1611" s="241"/>
      <c r="AI1611" t="b">
        <v>1</v>
      </c>
      <c r="AJ1611" t="b">
        <v>0</v>
      </c>
      <c r="AK1611" s="234"/>
      <c r="AL1611" s="103"/>
      <c r="AM1611" t="b">
        <v>0</v>
      </c>
      <c r="AN1611" s="234"/>
      <c r="AO1611" s="103"/>
      <c r="AP1611" s="241"/>
      <c r="AQ1611" s="241"/>
      <c r="AR1611" s="241"/>
      <c r="AS1611" s="241"/>
      <c r="AT1611" s="234" t="s">
        <v>7005</v>
      </c>
      <c r="AU1611" s="234" t="s">
        <v>7085</v>
      </c>
      <c r="AV1611" t="b">
        <v>0</v>
      </c>
      <c r="AW1611" t="b">
        <v>0</v>
      </c>
      <c r="AX1611" s="241"/>
      <c r="AY1611" s="241"/>
      <c r="AZ1611" s="234"/>
      <c r="BA1611" s="234"/>
      <c r="BB1611" s="234"/>
      <c r="BC1611" t="b">
        <v>0</v>
      </c>
      <c r="BD1611" s="234" t="s">
        <v>7008</v>
      </c>
      <c r="BE1611" s="234" t="s">
        <v>7026</v>
      </c>
      <c r="BF1611" s="234" t="s">
        <v>7027</v>
      </c>
      <c r="BG1611" s="234" t="s">
        <v>7028</v>
      </c>
      <c r="BH1611" s="234" t="s">
        <v>55</v>
      </c>
      <c r="BI1611" s="243">
        <v>44573.419525462959</v>
      </c>
      <c r="BJ1611" s="234" t="s">
        <v>442</v>
      </c>
      <c r="BK1611" s="234" t="s">
        <v>451</v>
      </c>
      <c r="BL1611" s="234" t="s">
        <v>451</v>
      </c>
      <c r="BM1611" s="234" t="s">
        <v>451</v>
      </c>
      <c r="BN1611" s="241"/>
      <c r="BO1611" t="b">
        <v>0</v>
      </c>
      <c r="BP1611" t="b">
        <v>0</v>
      </c>
      <c r="BQ1611" t="b">
        <v>0</v>
      </c>
      <c r="BR1611" s="241"/>
      <c r="BS1611" s="241"/>
      <c r="BT1611" s="234" t="s">
        <v>7012</v>
      </c>
      <c r="BU1611" t="b">
        <v>0</v>
      </c>
      <c r="BV1611" s="103"/>
      <c r="BW1611" s="235" t="s">
        <v>16545</v>
      </c>
      <c r="BX1611" s="234" t="s">
        <v>16544</v>
      </c>
      <c r="BY1611" s="234" t="s">
        <v>56</v>
      </c>
      <c r="BZ1611" s="234" t="s">
        <v>7014</v>
      </c>
    </row>
    <row r="1612" spans="1:78" x14ac:dyDescent="0.25">
      <c r="A1612" s="5">
        <v>583</v>
      </c>
      <c r="B1612" s="234" t="s">
        <v>16546</v>
      </c>
      <c r="C1612" s="234" t="s">
        <v>16547</v>
      </c>
      <c r="D1612" s="234" t="s">
        <v>8957</v>
      </c>
      <c r="E1612" s="234" t="s">
        <v>14215</v>
      </c>
      <c r="F1612" s="234" t="s">
        <v>6993</v>
      </c>
      <c r="G1612" s="234" t="s">
        <v>7595</v>
      </c>
      <c r="H1612" s="234" t="s">
        <v>7856</v>
      </c>
      <c r="I1612" s="242"/>
      <c r="J1612" s="242">
        <v>44075</v>
      </c>
      <c r="K1612" s="234" t="s">
        <v>7430</v>
      </c>
      <c r="L1612" s="242">
        <v>44081</v>
      </c>
      <c r="M1612" s="234" t="s">
        <v>7179</v>
      </c>
      <c r="N1612" s="234" t="s">
        <v>8958</v>
      </c>
      <c r="O1612" s="234" t="s">
        <v>16548</v>
      </c>
      <c r="P1612" s="234" t="s">
        <v>6999</v>
      </c>
      <c r="Q1612" s="234"/>
      <c r="R1612" s="234" t="s">
        <v>451</v>
      </c>
      <c r="S1612" t="b">
        <v>0</v>
      </c>
      <c r="T1612" s="242"/>
      <c r="U1612" s="103">
        <v>5</v>
      </c>
      <c r="V1612" s="234" t="s">
        <v>272</v>
      </c>
      <c r="W1612" s="103">
        <v>5</v>
      </c>
      <c r="X1612" s="234" t="s">
        <v>272</v>
      </c>
      <c r="Y1612" s="242"/>
      <c r="Z1612" s="242"/>
      <c r="AA1612" s="103"/>
      <c r="AB1612" s="234" t="s">
        <v>8960</v>
      </c>
      <c r="AC1612" s="243">
        <v>44253.443287037036</v>
      </c>
      <c r="AD1612" s="234" t="s">
        <v>12763</v>
      </c>
      <c r="AE1612" s="235" t="s">
        <v>16549</v>
      </c>
      <c r="AF1612" s="237"/>
      <c r="AG1612" s="234" t="s">
        <v>482</v>
      </c>
      <c r="AH1612" s="241"/>
      <c r="AI1612" t="b">
        <v>1</v>
      </c>
      <c r="AJ1612" t="b">
        <v>0</v>
      </c>
      <c r="AK1612" s="234"/>
      <c r="AL1612" s="103"/>
      <c r="AM1612" t="b">
        <v>0</v>
      </c>
      <c r="AN1612" s="234"/>
      <c r="AO1612" s="103"/>
      <c r="AP1612" s="241"/>
      <c r="AQ1612" s="241"/>
      <c r="AR1612" s="241"/>
      <c r="AS1612" s="241"/>
      <c r="AT1612" s="234" t="s">
        <v>5226</v>
      </c>
      <c r="AU1612" s="234" t="s">
        <v>7085</v>
      </c>
      <c r="AV1612" t="b">
        <v>0</v>
      </c>
      <c r="AW1612" t="b">
        <v>0</v>
      </c>
      <c r="AX1612" s="241"/>
      <c r="AY1612" s="241"/>
      <c r="AZ1612" s="234"/>
      <c r="BA1612" s="234"/>
      <c r="BB1612" s="234"/>
      <c r="BC1612" t="b">
        <v>0</v>
      </c>
      <c r="BD1612" s="234" t="s">
        <v>7186</v>
      </c>
      <c r="BE1612" s="234" t="s">
        <v>7026</v>
      </c>
      <c r="BF1612" s="234" t="s">
        <v>7027</v>
      </c>
      <c r="BG1612" s="234" t="s">
        <v>7028</v>
      </c>
      <c r="BH1612" s="234" t="s">
        <v>55</v>
      </c>
      <c r="BI1612" s="243">
        <v>44573.41951388889</v>
      </c>
      <c r="BJ1612" s="234" t="s">
        <v>442</v>
      </c>
      <c r="BK1612" s="234" t="s">
        <v>451</v>
      </c>
      <c r="BL1612" s="234" t="s">
        <v>451</v>
      </c>
      <c r="BM1612" s="234" t="s">
        <v>451</v>
      </c>
      <c r="BN1612" s="241"/>
      <c r="BO1612" t="b">
        <v>0</v>
      </c>
      <c r="BP1612" t="b">
        <v>0</v>
      </c>
      <c r="BQ1612" t="b">
        <v>0</v>
      </c>
      <c r="BR1612" s="241"/>
      <c r="BS1612" s="241"/>
      <c r="BT1612" s="234" t="s">
        <v>7012</v>
      </c>
      <c r="BU1612" t="b">
        <v>0</v>
      </c>
      <c r="BV1612" s="103"/>
      <c r="BW1612" s="235" t="s">
        <v>16550</v>
      </c>
      <c r="BX1612" s="234" t="s">
        <v>16549</v>
      </c>
      <c r="BY1612" s="234" t="s">
        <v>56</v>
      </c>
      <c r="BZ1612" s="234" t="s">
        <v>7014</v>
      </c>
    </row>
    <row r="1613" spans="1:78" x14ac:dyDescent="0.25">
      <c r="A1613" s="5">
        <v>582</v>
      </c>
      <c r="B1613" s="234" t="s">
        <v>16551</v>
      </c>
      <c r="C1613" s="234" t="s">
        <v>16552</v>
      </c>
      <c r="D1613" s="234"/>
      <c r="E1613" s="234" t="s">
        <v>16245</v>
      </c>
      <c r="F1613" s="234" t="s">
        <v>6993</v>
      </c>
      <c r="G1613" s="234" t="s">
        <v>12908</v>
      </c>
      <c r="H1613" s="234" t="s">
        <v>7825</v>
      </c>
      <c r="I1613" s="242"/>
      <c r="J1613" s="242">
        <v>44077</v>
      </c>
      <c r="K1613" s="234" t="s">
        <v>7430</v>
      </c>
      <c r="L1613" s="242">
        <v>44083</v>
      </c>
      <c r="M1613" s="234" t="s">
        <v>7159</v>
      </c>
      <c r="N1613" s="234" t="s">
        <v>7430</v>
      </c>
      <c r="O1613" s="234" t="s">
        <v>16246</v>
      </c>
      <c r="P1613" s="234" t="s">
        <v>6999</v>
      </c>
      <c r="Q1613" s="234"/>
      <c r="R1613" s="234" t="s">
        <v>451</v>
      </c>
      <c r="S1613" t="b">
        <v>0</v>
      </c>
      <c r="T1613" s="242"/>
      <c r="U1613" s="103">
        <v>12</v>
      </c>
      <c r="V1613" s="234" t="s">
        <v>272</v>
      </c>
      <c r="W1613" s="103">
        <v>12</v>
      </c>
      <c r="X1613" s="234" t="s">
        <v>272</v>
      </c>
      <c r="Y1613" s="242"/>
      <c r="Z1613" s="242"/>
      <c r="AA1613" s="103"/>
      <c r="AB1613" s="234"/>
      <c r="AC1613" s="243">
        <v>44253.44326388889</v>
      </c>
      <c r="AD1613" s="234" t="s">
        <v>12763</v>
      </c>
      <c r="AE1613" s="235" t="s">
        <v>16553</v>
      </c>
      <c r="AF1613" s="237"/>
      <c r="AG1613" s="234" t="s">
        <v>482</v>
      </c>
      <c r="AH1613" s="241"/>
      <c r="AI1613" t="b">
        <v>1</v>
      </c>
      <c r="AJ1613" t="b">
        <v>0</v>
      </c>
      <c r="AK1613" s="234"/>
      <c r="AL1613" s="103"/>
      <c r="AM1613" t="b">
        <v>0</v>
      </c>
      <c r="AN1613" s="234"/>
      <c r="AO1613" s="103"/>
      <c r="AP1613" s="241"/>
      <c r="AQ1613" s="241"/>
      <c r="AR1613" s="241"/>
      <c r="AS1613" s="241"/>
      <c r="AT1613" s="234"/>
      <c r="AU1613" s="234" t="s">
        <v>7085</v>
      </c>
      <c r="AV1613" t="b">
        <v>0</v>
      </c>
      <c r="AW1613" t="b">
        <v>0</v>
      </c>
      <c r="AX1613" s="241"/>
      <c r="AY1613" s="241"/>
      <c r="AZ1613" s="234"/>
      <c r="BA1613" s="234"/>
      <c r="BB1613" s="234"/>
      <c r="BC1613" t="b">
        <v>1</v>
      </c>
      <c r="BD1613" s="234" t="s">
        <v>7170</v>
      </c>
      <c r="BE1613" s="234" t="s">
        <v>7171</v>
      </c>
      <c r="BF1613" s="234" t="s">
        <v>6972</v>
      </c>
      <c r="BG1613" s="234" t="s">
        <v>7028</v>
      </c>
      <c r="BH1613" s="234" t="s">
        <v>55</v>
      </c>
      <c r="BI1613" s="243">
        <v>44573.41951388889</v>
      </c>
      <c r="BJ1613" s="234" t="s">
        <v>442</v>
      </c>
      <c r="BK1613" s="234" t="s">
        <v>451</v>
      </c>
      <c r="BL1613" s="234" t="s">
        <v>451</v>
      </c>
      <c r="BM1613" s="234" t="s">
        <v>451</v>
      </c>
      <c r="BN1613" s="241"/>
      <c r="BO1613" t="b">
        <v>0</v>
      </c>
      <c r="BP1613" t="b">
        <v>0</v>
      </c>
      <c r="BQ1613" t="b">
        <v>0</v>
      </c>
      <c r="BR1613" s="241"/>
      <c r="BS1613" s="241"/>
      <c r="BT1613" s="234" t="s">
        <v>7012</v>
      </c>
      <c r="BU1613" t="b">
        <v>0</v>
      </c>
      <c r="BV1613" s="103"/>
      <c r="BW1613" s="235" t="s">
        <v>16554</v>
      </c>
      <c r="BX1613" s="234" t="s">
        <v>16553</v>
      </c>
      <c r="BY1613" s="234" t="s">
        <v>56</v>
      </c>
      <c r="BZ1613" s="234" t="s">
        <v>7014</v>
      </c>
    </row>
    <row r="1614" spans="1:78" x14ac:dyDescent="0.25">
      <c r="A1614" s="5">
        <v>581</v>
      </c>
      <c r="B1614" s="234" t="s">
        <v>16555</v>
      </c>
      <c r="C1614" s="234" t="s">
        <v>16556</v>
      </c>
      <c r="D1614" s="234" t="s">
        <v>9165</v>
      </c>
      <c r="E1614" s="234" t="s">
        <v>13466</v>
      </c>
      <c r="F1614" s="234" t="s">
        <v>6993</v>
      </c>
      <c r="G1614" s="234" t="s">
        <v>11209</v>
      </c>
      <c r="H1614" s="234" t="s">
        <v>7856</v>
      </c>
      <c r="I1614" s="242"/>
      <c r="J1614" s="242">
        <v>44077</v>
      </c>
      <c r="K1614" s="234" t="s">
        <v>7430</v>
      </c>
      <c r="L1614" s="242">
        <v>44077</v>
      </c>
      <c r="M1614" s="234" t="s">
        <v>6996</v>
      </c>
      <c r="N1614" s="234" t="s">
        <v>9167</v>
      </c>
      <c r="O1614" s="234" t="s">
        <v>9168</v>
      </c>
      <c r="P1614" s="234" t="s">
        <v>6999</v>
      </c>
      <c r="Q1614" s="234"/>
      <c r="R1614" s="234" t="s">
        <v>451</v>
      </c>
      <c r="S1614" t="b">
        <v>0</v>
      </c>
      <c r="T1614" s="242"/>
      <c r="U1614" s="103">
        <v>10</v>
      </c>
      <c r="V1614" s="234" t="s">
        <v>272</v>
      </c>
      <c r="W1614" s="103">
        <v>10</v>
      </c>
      <c r="X1614" s="234" t="s">
        <v>272</v>
      </c>
      <c r="Y1614" s="242"/>
      <c r="Z1614" s="242"/>
      <c r="AA1614" s="103"/>
      <c r="AB1614" s="234" t="s">
        <v>9169</v>
      </c>
      <c r="AC1614" s="243">
        <v>44253.443240740744</v>
      </c>
      <c r="AD1614" s="234" t="s">
        <v>12763</v>
      </c>
      <c r="AE1614" s="235" t="s">
        <v>16557</v>
      </c>
      <c r="AF1614" s="237"/>
      <c r="AG1614" s="234" t="s">
        <v>482</v>
      </c>
      <c r="AH1614" s="241"/>
      <c r="AI1614" t="b">
        <v>1</v>
      </c>
      <c r="AJ1614" t="b">
        <v>0</v>
      </c>
      <c r="AK1614" s="234"/>
      <c r="AL1614" s="103"/>
      <c r="AM1614" t="b">
        <v>0</v>
      </c>
      <c r="AN1614" s="234"/>
      <c r="AO1614" s="103"/>
      <c r="AP1614" s="241"/>
      <c r="AQ1614" s="241"/>
      <c r="AR1614" s="241"/>
      <c r="AS1614" s="241"/>
      <c r="AT1614" s="234" t="s">
        <v>7005</v>
      </c>
      <c r="AU1614" s="234" t="s">
        <v>7085</v>
      </c>
      <c r="AV1614" t="b">
        <v>0</v>
      </c>
      <c r="AW1614" t="b">
        <v>0</v>
      </c>
      <c r="AX1614" s="241"/>
      <c r="AY1614" s="241"/>
      <c r="AZ1614" s="234"/>
      <c r="BA1614" s="234"/>
      <c r="BB1614" s="234"/>
      <c r="BC1614" t="b">
        <v>0</v>
      </c>
      <c r="BD1614" s="234" t="s">
        <v>7008</v>
      </c>
      <c r="BE1614" s="234" t="s">
        <v>7026</v>
      </c>
      <c r="BF1614" s="234" t="s">
        <v>7027</v>
      </c>
      <c r="BG1614" s="234" t="s">
        <v>8373</v>
      </c>
      <c r="BH1614" s="234" t="s">
        <v>55</v>
      </c>
      <c r="BI1614" s="243">
        <v>44573.41951388889</v>
      </c>
      <c r="BJ1614" s="234" t="s">
        <v>442</v>
      </c>
      <c r="BK1614" s="234" t="s">
        <v>451</v>
      </c>
      <c r="BL1614" s="234" t="s">
        <v>451</v>
      </c>
      <c r="BM1614" s="234" t="s">
        <v>451</v>
      </c>
      <c r="BN1614" s="241"/>
      <c r="BO1614" t="b">
        <v>0</v>
      </c>
      <c r="BP1614" t="b">
        <v>0</v>
      </c>
      <c r="BQ1614" t="b">
        <v>0</v>
      </c>
      <c r="BR1614" s="241"/>
      <c r="BS1614" s="241"/>
      <c r="BT1614" s="234" t="s">
        <v>7012</v>
      </c>
      <c r="BU1614" t="b">
        <v>0</v>
      </c>
      <c r="BV1614" s="103"/>
      <c r="BW1614" s="235" t="s">
        <v>16558</v>
      </c>
      <c r="BX1614" s="234" t="s">
        <v>16557</v>
      </c>
      <c r="BY1614" s="234" t="s">
        <v>56</v>
      </c>
      <c r="BZ1614" s="234" t="s">
        <v>7014</v>
      </c>
    </row>
    <row r="1615" spans="1:78" x14ac:dyDescent="0.25">
      <c r="A1615" s="5">
        <v>580</v>
      </c>
      <c r="B1615" s="234" t="s">
        <v>16559</v>
      </c>
      <c r="C1615" s="234" t="s">
        <v>16560</v>
      </c>
      <c r="D1615" s="234" t="s">
        <v>16561</v>
      </c>
      <c r="E1615" s="234" t="s">
        <v>16561</v>
      </c>
      <c r="F1615" s="234" t="s">
        <v>6993</v>
      </c>
      <c r="G1615" s="234" t="s">
        <v>11683</v>
      </c>
      <c r="H1615" s="234" t="s">
        <v>7856</v>
      </c>
      <c r="I1615" s="242"/>
      <c r="J1615" s="242">
        <v>44075</v>
      </c>
      <c r="K1615" s="234" t="s">
        <v>7430</v>
      </c>
      <c r="L1615" s="242">
        <v>44076</v>
      </c>
      <c r="M1615" s="234" t="s">
        <v>7228</v>
      </c>
      <c r="N1615" s="234" t="s">
        <v>16562</v>
      </c>
      <c r="O1615" s="234" t="s">
        <v>16563</v>
      </c>
      <c r="P1615" s="234" t="s">
        <v>6999</v>
      </c>
      <c r="Q1615" s="234"/>
      <c r="R1615" s="234" t="s">
        <v>451</v>
      </c>
      <c r="S1615" t="b">
        <v>0</v>
      </c>
      <c r="T1615" s="242"/>
      <c r="U1615" s="103">
        <v>1</v>
      </c>
      <c r="V1615" s="234" t="s">
        <v>272</v>
      </c>
      <c r="W1615" s="103">
        <v>1</v>
      </c>
      <c r="X1615" s="234" t="s">
        <v>272</v>
      </c>
      <c r="Y1615" s="242"/>
      <c r="Z1615" s="242"/>
      <c r="AA1615" s="103"/>
      <c r="AB1615" s="234" t="s">
        <v>16564</v>
      </c>
      <c r="AC1615" s="243">
        <v>44253.443194444444</v>
      </c>
      <c r="AD1615" s="234" t="s">
        <v>12763</v>
      </c>
      <c r="AE1615" s="235" t="s">
        <v>16565</v>
      </c>
      <c r="AF1615" s="237"/>
      <c r="AG1615" s="234" t="s">
        <v>482</v>
      </c>
      <c r="AH1615" s="241"/>
      <c r="AI1615" t="b">
        <v>1</v>
      </c>
      <c r="AJ1615" t="b">
        <v>0</v>
      </c>
      <c r="AK1615" s="234"/>
      <c r="AL1615" s="103"/>
      <c r="AM1615" t="b">
        <v>0</v>
      </c>
      <c r="AN1615" s="234"/>
      <c r="AO1615" s="103"/>
      <c r="AP1615" s="241"/>
      <c r="AQ1615" s="241"/>
      <c r="AR1615" s="241"/>
      <c r="AS1615" s="241"/>
      <c r="AT1615" s="234"/>
      <c r="AU1615" s="234" t="s">
        <v>7085</v>
      </c>
      <c r="AV1615" t="b">
        <v>0</v>
      </c>
      <c r="AW1615" t="b">
        <v>0</v>
      </c>
      <c r="AX1615" s="241"/>
      <c r="AY1615" s="241"/>
      <c r="AZ1615" s="234"/>
      <c r="BA1615" s="234"/>
      <c r="BB1615" s="234"/>
      <c r="BC1615" t="b">
        <v>0</v>
      </c>
      <c r="BD1615" s="234" t="s">
        <v>7234</v>
      </c>
      <c r="BE1615" s="234" t="s">
        <v>7026</v>
      </c>
      <c r="BF1615" s="234" t="s">
        <v>7027</v>
      </c>
      <c r="BG1615" s="234" t="s">
        <v>8373</v>
      </c>
      <c r="BH1615" s="234" t="s">
        <v>55</v>
      </c>
      <c r="BI1615" s="243">
        <v>44573.419502314813</v>
      </c>
      <c r="BJ1615" s="234" t="s">
        <v>442</v>
      </c>
      <c r="BK1615" s="234" t="s">
        <v>451</v>
      </c>
      <c r="BL1615" s="234" t="s">
        <v>451</v>
      </c>
      <c r="BM1615" s="234" t="s">
        <v>451</v>
      </c>
      <c r="BN1615" s="241"/>
      <c r="BO1615" t="b">
        <v>0</v>
      </c>
      <c r="BP1615" t="b">
        <v>0</v>
      </c>
      <c r="BQ1615" t="b">
        <v>0</v>
      </c>
      <c r="BR1615" s="241"/>
      <c r="BS1615" s="241"/>
      <c r="BT1615" s="234" t="s">
        <v>7012</v>
      </c>
      <c r="BU1615" t="b">
        <v>0</v>
      </c>
      <c r="BV1615" s="103"/>
      <c r="BW1615" s="235" t="s">
        <v>16566</v>
      </c>
      <c r="BX1615" s="234" t="s">
        <v>16565</v>
      </c>
      <c r="BY1615" s="234" t="s">
        <v>56</v>
      </c>
      <c r="BZ1615" s="234" t="s">
        <v>7014</v>
      </c>
    </row>
    <row r="1616" spans="1:78" x14ac:dyDescent="0.25">
      <c r="A1616" s="5">
        <v>579</v>
      </c>
      <c r="B1616" s="234" t="s">
        <v>16567</v>
      </c>
      <c r="C1616" s="234" t="s">
        <v>16568</v>
      </c>
      <c r="D1616" s="234" t="s">
        <v>14849</v>
      </c>
      <c r="E1616" s="234" t="s">
        <v>14850</v>
      </c>
      <c r="F1616" s="234" t="s">
        <v>6993</v>
      </c>
      <c r="G1616" s="234" t="s">
        <v>7315</v>
      </c>
      <c r="H1616" s="234" t="s">
        <v>6994</v>
      </c>
      <c r="I1616" s="242"/>
      <c r="J1616" s="242">
        <v>44076</v>
      </c>
      <c r="K1616" s="234" t="s">
        <v>7430</v>
      </c>
      <c r="L1616" s="242">
        <v>44077</v>
      </c>
      <c r="M1616" s="234" t="s">
        <v>6996</v>
      </c>
      <c r="N1616" s="234" t="s">
        <v>14851</v>
      </c>
      <c r="O1616" s="234" t="s">
        <v>14852</v>
      </c>
      <c r="P1616" s="234" t="s">
        <v>6999</v>
      </c>
      <c r="Q1616" s="234"/>
      <c r="R1616" s="234" t="s">
        <v>451</v>
      </c>
      <c r="S1616" t="b">
        <v>0</v>
      </c>
      <c r="T1616" s="242"/>
      <c r="U1616" s="103">
        <v>4</v>
      </c>
      <c r="V1616" s="234" t="s">
        <v>272</v>
      </c>
      <c r="W1616" s="103">
        <v>4</v>
      </c>
      <c r="X1616" s="234" t="s">
        <v>272</v>
      </c>
      <c r="Y1616" s="242"/>
      <c r="Z1616" s="242"/>
      <c r="AA1616" s="103"/>
      <c r="AB1616" s="234" t="s">
        <v>14853</v>
      </c>
      <c r="AC1616" s="243">
        <v>44253.443182870367</v>
      </c>
      <c r="AD1616" s="234" t="s">
        <v>12763</v>
      </c>
      <c r="AE1616" s="235" t="s">
        <v>16569</v>
      </c>
      <c r="AF1616" s="237"/>
      <c r="AG1616" s="234" t="s">
        <v>482</v>
      </c>
      <c r="AH1616" s="241"/>
      <c r="AI1616" t="b">
        <v>1</v>
      </c>
      <c r="AJ1616" t="b">
        <v>0</v>
      </c>
      <c r="AK1616" s="234"/>
      <c r="AL1616" s="103"/>
      <c r="AM1616" t="b">
        <v>0</v>
      </c>
      <c r="AN1616" s="234"/>
      <c r="AO1616" s="103"/>
      <c r="AP1616" s="241"/>
      <c r="AQ1616" s="241"/>
      <c r="AR1616" s="241"/>
      <c r="AS1616" s="241"/>
      <c r="AT1616" s="234" t="s">
        <v>7005</v>
      </c>
      <c r="AU1616" s="234" t="s">
        <v>7085</v>
      </c>
      <c r="AV1616" t="b">
        <v>0</v>
      </c>
      <c r="AW1616" t="b">
        <v>0</v>
      </c>
      <c r="AX1616" s="241"/>
      <c r="AY1616" s="241"/>
      <c r="AZ1616" s="234"/>
      <c r="BA1616" s="234"/>
      <c r="BB1616" s="234"/>
      <c r="BC1616" t="b">
        <v>0</v>
      </c>
      <c r="BD1616" s="234" t="s">
        <v>7008</v>
      </c>
      <c r="BE1616" s="234" t="s">
        <v>7009</v>
      </c>
      <c r="BF1616" s="234" t="s">
        <v>7027</v>
      </c>
      <c r="BG1616" s="234" t="s">
        <v>8373</v>
      </c>
      <c r="BH1616" s="234" t="s">
        <v>55</v>
      </c>
      <c r="BI1616" s="243">
        <v>44573.419502314813</v>
      </c>
      <c r="BJ1616" s="234" t="s">
        <v>442</v>
      </c>
      <c r="BK1616" s="234" t="s">
        <v>451</v>
      </c>
      <c r="BL1616" s="234" t="s">
        <v>451</v>
      </c>
      <c r="BM1616" s="234" t="s">
        <v>451</v>
      </c>
      <c r="BN1616" s="241"/>
      <c r="BO1616" t="b">
        <v>0</v>
      </c>
      <c r="BP1616" t="b">
        <v>0</v>
      </c>
      <c r="BQ1616" t="b">
        <v>0</v>
      </c>
      <c r="BR1616" s="241"/>
      <c r="BS1616" s="241"/>
      <c r="BT1616" s="234" t="s">
        <v>7012</v>
      </c>
      <c r="BU1616" t="b">
        <v>0</v>
      </c>
      <c r="BV1616" s="103"/>
      <c r="BW1616" s="235" t="s">
        <v>16570</v>
      </c>
      <c r="BX1616" s="234" t="s">
        <v>16569</v>
      </c>
      <c r="BY1616" s="234" t="s">
        <v>56</v>
      </c>
      <c r="BZ1616" s="234" t="s">
        <v>7014</v>
      </c>
    </row>
    <row r="1617" spans="1:78" x14ac:dyDescent="0.25">
      <c r="A1617" s="5">
        <v>578</v>
      </c>
      <c r="B1617" s="234" t="s">
        <v>16571</v>
      </c>
      <c r="C1617" s="234" t="s">
        <v>16572</v>
      </c>
      <c r="D1617" s="234" t="s">
        <v>15938</v>
      </c>
      <c r="E1617" s="234" t="s">
        <v>16573</v>
      </c>
      <c r="F1617" s="234" t="s">
        <v>7156</v>
      </c>
      <c r="G1617" s="234" t="s">
        <v>7244</v>
      </c>
      <c r="H1617" s="234" t="s">
        <v>6994</v>
      </c>
      <c r="I1617" s="242"/>
      <c r="J1617" s="242">
        <v>44076</v>
      </c>
      <c r="K1617" s="234" t="s">
        <v>7430</v>
      </c>
      <c r="L1617" s="242">
        <v>44077</v>
      </c>
      <c r="M1617" s="234" t="s">
        <v>6996</v>
      </c>
      <c r="N1617" s="234" t="s">
        <v>15939</v>
      </c>
      <c r="O1617" s="234" t="s">
        <v>16574</v>
      </c>
      <c r="P1617" s="234" t="s">
        <v>6999</v>
      </c>
      <c r="Q1617" s="234"/>
      <c r="R1617" s="234" t="s">
        <v>451</v>
      </c>
      <c r="S1617" t="b">
        <v>0</v>
      </c>
      <c r="T1617" s="242"/>
      <c r="U1617" s="103">
        <v>2</v>
      </c>
      <c r="V1617" s="234" t="s">
        <v>272</v>
      </c>
      <c r="W1617" s="103">
        <v>2</v>
      </c>
      <c r="X1617" s="234" t="s">
        <v>272</v>
      </c>
      <c r="Y1617" s="242"/>
      <c r="Z1617" s="242"/>
      <c r="AA1617" s="103"/>
      <c r="AB1617" s="234" t="s">
        <v>15941</v>
      </c>
      <c r="AC1617" s="243">
        <v>44253.443136574075</v>
      </c>
      <c r="AD1617" s="234" t="s">
        <v>12763</v>
      </c>
      <c r="AE1617" s="235" t="s">
        <v>16575</v>
      </c>
      <c r="AF1617" s="237"/>
      <c r="AG1617" s="234" t="s">
        <v>436</v>
      </c>
      <c r="AH1617" s="241"/>
      <c r="AI1617" t="b">
        <v>1</v>
      </c>
      <c r="AJ1617" t="b">
        <v>0</v>
      </c>
      <c r="AK1617" s="234"/>
      <c r="AL1617" s="103"/>
      <c r="AM1617" t="b">
        <v>0</v>
      </c>
      <c r="AN1617" s="234"/>
      <c r="AO1617" s="103"/>
      <c r="AP1617" s="241"/>
      <c r="AQ1617" s="241"/>
      <c r="AR1617" s="241"/>
      <c r="AS1617" s="241"/>
      <c r="AT1617" s="234" t="s">
        <v>7005</v>
      </c>
      <c r="AU1617" s="234" t="s">
        <v>7085</v>
      </c>
      <c r="AV1617" t="b">
        <v>0</v>
      </c>
      <c r="AW1617" t="b">
        <v>0</v>
      </c>
      <c r="AX1617" s="241"/>
      <c r="AY1617" s="241"/>
      <c r="AZ1617" s="234"/>
      <c r="BA1617" s="234"/>
      <c r="BB1617" s="234"/>
      <c r="BC1617" t="b">
        <v>0</v>
      </c>
      <c r="BD1617" s="234" t="s">
        <v>7008</v>
      </c>
      <c r="BE1617" s="234" t="s">
        <v>7009</v>
      </c>
      <c r="BF1617" s="234" t="s">
        <v>6972</v>
      </c>
      <c r="BG1617" s="234" t="s">
        <v>7028</v>
      </c>
      <c r="BH1617" s="234" t="s">
        <v>55</v>
      </c>
      <c r="BI1617" s="243">
        <v>44573.419502314813</v>
      </c>
      <c r="BJ1617" s="234" t="s">
        <v>442</v>
      </c>
      <c r="BK1617" s="234" t="s">
        <v>451</v>
      </c>
      <c r="BL1617" s="234" t="s">
        <v>451</v>
      </c>
      <c r="BM1617" s="234" t="s">
        <v>451</v>
      </c>
      <c r="BN1617" s="241"/>
      <c r="BO1617" t="b">
        <v>0</v>
      </c>
      <c r="BP1617" t="b">
        <v>0</v>
      </c>
      <c r="BQ1617" t="b">
        <v>0</v>
      </c>
      <c r="BR1617" s="241"/>
      <c r="BS1617" s="241"/>
      <c r="BT1617" s="234" t="s">
        <v>7012</v>
      </c>
      <c r="BU1617" t="b">
        <v>0</v>
      </c>
      <c r="BV1617" s="103"/>
      <c r="BW1617" s="235" t="s">
        <v>16576</v>
      </c>
      <c r="BX1617" s="234" t="s">
        <v>16575</v>
      </c>
      <c r="BY1617" s="234" t="s">
        <v>56</v>
      </c>
      <c r="BZ1617" s="234" t="s">
        <v>7014</v>
      </c>
    </row>
    <row r="1618" spans="1:78" x14ac:dyDescent="0.25">
      <c r="A1618" s="5">
        <v>577</v>
      </c>
      <c r="B1618" s="234" t="s">
        <v>16577</v>
      </c>
      <c r="C1618" s="234" t="s">
        <v>16578</v>
      </c>
      <c r="D1618" s="234"/>
      <c r="E1618" s="234" t="s">
        <v>16579</v>
      </c>
      <c r="F1618" s="234" t="s">
        <v>7156</v>
      </c>
      <c r="G1618" s="234" t="s">
        <v>16580</v>
      </c>
      <c r="H1618" s="234" t="s">
        <v>6994</v>
      </c>
      <c r="I1618" s="242"/>
      <c r="J1618" s="242">
        <v>44075</v>
      </c>
      <c r="K1618" s="234" t="s">
        <v>7430</v>
      </c>
      <c r="L1618" s="242">
        <v>44083</v>
      </c>
      <c r="M1618" s="234" t="s">
        <v>6996</v>
      </c>
      <c r="N1618" s="234" t="s">
        <v>16581</v>
      </c>
      <c r="O1618" s="234" t="s">
        <v>16582</v>
      </c>
      <c r="P1618" s="234" t="s">
        <v>6999</v>
      </c>
      <c r="Q1618" s="234"/>
      <c r="R1618" s="234" t="s">
        <v>451</v>
      </c>
      <c r="S1618" t="b">
        <v>0</v>
      </c>
      <c r="T1618" s="242"/>
      <c r="U1618" s="103">
        <v>1</v>
      </c>
      <c r="V1618" s="234" t="s">
        <v>272</v>
      </c>
      <c r="W1618" s="103">
        <v>1</v>
      </c>
      <c r="X1618" s="234" t="s">
        <v>272</v>
      </c>
      <c r="Y1618" s="242"/>
      <c r="Z1618" s="242"/>
      <c r="AA1618" s="103"/>
      <c r="AB1618" s="234"/>
      <c r="AC1618" s="243">
        <v>44253.443113425928</v>
      </c>
      <c r="AD1618" s="234" t="s">
        <v>12763</v>
      </c>
      <c r="AE1618" s="235" t="s">
        <v>16583</v>
      </c>
      <c r="AF1618" s="237"/>
      <c r="AG1618" s="234" t="s">
        <v>482</v>
      </c>
      <c r="AH1618" s="241"/>
      <c r="AI1618" t="b">
        <v>1</v>
      </c>
      <c r="AJ1618" t="b">
        <v>0</v>
      </c>
      <c r="AK1618" s="234"/>
      <c r="AL1618" s="103"/>
      <c r="AM1618" t="b">
        <v>0</v>
      </c>
      <c r="AN1618" s="234"/>
      <c r="AO1618" s="103"/>
      <c r="AP1618" s="241"/>
      <c r="AQ1618" s="241"/>
      <c r="AR1618" s="241"/>
      <c r="AS1618" s="241"/>
      <c r="AT1618" s="234"/>
      <c r="AU1618" s="234" t="s">
        <v>7085</v>
      </c>
      <c r="AV1618" t="b">
        <v>0</v>
      </c>
      <c r="AW1618" t="b">
        <v>0</v>
      </c>
      <c r="AX1618" s="241"/>
      <c r="AY1618" s="241"/>
      <c r="AZ1618" s="234"/>
      <c r="BA1618" s="234"/>
      <c r="BB1618" s="234"/>
      <c r="BC1618" t="b">
        <v>1</v>
      </c>
      <c r="BD1618" s="234" t="s">
        <v>7008</v>
      </c>
      <c r="BE1618" s="234" t="s">
        <v>7009</v>
      </c>
      <c r="BF1618" s="234" t="s">
        <v>6972</v>
      </c>
      <c r="BG1618" s="234" t="s">
        <v>7028</v>
      </c>
      <c r="BH1618" s="234" t="s">
        <v>55</v>
      </c>
      <c r="BI1618" s="243">
        <v>44573.419502314813</v>
      </c>
      <c r="BJ1618" s="234" t="s">
        <v>442</v>
      </c>
      <c r="BK1618" s="234" t="s">
        <v>451</v>
      </c>
      <c r="BL1618" s="234" t="s">
        <v>451</v>
      </c>
      <c r="BM1618" s="234" t="s">
        <v>451</v>
      </c>
      <c r="BN1618" s="241"/>
      <c r="BO1618" t="b">
        <v>0</v>
      </c>
      <c r="BP1618" t="b">
        <v>0</v>
      </c>
      <c r="BQ1618" t="b">
        <v>0</v>
      </c>
      <c r="BR1618" s="241"/>
      <c r="BS1618" s="241"/>
      <c r="BT1618" s="234" t="s">
        <v>7012</v>
      </c>
      <c r="BU1618" t="b">
        <v>0</v>
      </c>
      <c r="BV1618" s="103"/>
      <c r="BW1618" s="235" t="s">
        <v>16584</v>
      </c>
      <c r="BX1618" s="234" t="s">
        <v>16583</v>
      </c>
      <c r="BY1618" s="234" t="s">
        <v>56</v>
      </c>
      <c r="BZ1618" s="234" t="s">
        <v>7014</v>
      </c>
    </row>
    <row r="1619" spans="1:78" x14ac:dyDescent="0.25">
      <c r="A1619" s="5">
        <v>576</v>
      </c>
      <c r="B1619" s="234" t="s">
        <v>16585</v>
      </c>
      <c r="C1619" s="234" t="s">
        <v>16586</v>
      </c>
      <c r="D1619" s="234" t="s">
        <v>13523</v>
      </c>
      <c r="E1619" s="234" t="s">
        <v>16587</v>
      </c>
      <c r="F1619" s="234" t="s">
        <v>6993</v>
      </c>
      <c r="G1619" s="234" t="s">
        <v>7244</v>
      </c>
      <c r="H1619" s="234" t="s">
        <v>6994</v>
      </c>
      <c r="I1619" s="242"/>
      <c r="J1619" s="242">
        <v>44076</v>
      </c>
      <c r="K1619" s="234" t="s">
        <v>7430</v>
      </c>
      <c r="L1619" s="242">
        <v>44077</v>
      </c>
      <c r="M1619" s="234" t="s">
        <v>6996</v>
      </c>
      <c r="N1619" s="234" t="s">
        <v>13525</v>
      </c>
      <c r="O1619" s="234" t="s">
        <v>7620</v>
      </c>
      <c r="P1619" s="234" t="s">
        <v>6999</v>
      </c>
      <c r="Q1619" s="234"/>
      <c r="R1619" s="234" t="s">
        <v>451</v>
      </c>
      <c r="S1619" t="b">
        <v>0</v>
      </c>
      <c r="T1619" s="242"/>
      <c r="U1619" s="103">
        <v>200</v>
      </c>
      <c r="V1619" s="234" t="s">
        <v>272</v>
      </c>
      <c r="W1619" s="103">
        <v>200</v>
      </c>
      <c r="X1619" s="234" t="s">
        <v>272</v>
      </c>
      <c r="Y1619" s="242"/>
      <c r="Z1619" s="242"/>
      <c r="AA1619" s="103"/>
      <c r="AB1619" s="234" t="s">
        <v>13526</v>
      </c>
      <c r="AC1619" s="243">
        <v>44253.443101851852</v>
      </c>
      <c r="AD1619" s="234" t="s">
        <v>12763</v>
      </c>
      <c r="AE1619" s="235" t="s">
        <v>16588</v>
      </c>
      <c r="AF1619" s="237"/>
      <c r="AG1619" s="234" t="s">
        <v>482</v>
      </c>
      <c r="AH1619" s="241"/>
      <c r="AI1619" t="b">
        <v>1</v>
      </c>
      <c r="AJ1619" t="b">
        <v>0</v>
      </c>
      <c r="AK1619" s="234"/>
      <c r="AL1619" s="103"/>
      <c r="AM1619" t="b">
        <v>0</v>
      </c>
      <c r="AN1619" s="234"/>
      <c r="AO1619" s="103"/>
      <c r="AP1619" s="241"/>
      <c r="AQ1619" s="241"/>
      <c r="AR1619" s="241"/>
      <c r="AS1619" s="241"/>
      <c r="AT1619" s="234" t="s">
        <v>7005</v>
      </c>
      <c r="AU1619" s="234" t="s">
        <v>7085</v>
      </c>
      <c r="AV1619" t="b">
        <v>0</v>
      </c>
      <c r="AW1619" t="b">
        <v>0</v>
      </c>
      <c r="AX1619" s="241"/>
      <c r="AY1619" s="241"/>
      <c r="AZ1619" s="234"/>
      <c r="BA1619" s="234"/>
      <c r="BB1619" s="234"/>
      <c r="BC1619" t="b">
        <v>0</v>
      </c>
      <c r="BD1619" s="234" t="s">
        <v>7008</v>
      </c>
      <c r="BE1619" s="234" t="s">
        <v>7009</v>
      </c>
      <c r="BF1619" s="234" t="s">
        <v>7027</v>
      </c>
      <c r="BG1619" s="234" t="s">
        <v>8373</v>
      </c>
      <c r="BH1619" s="234" t="s">
        <v>55</v>
      </c>
      <c r="BI1619" s="243">
        <v>44573.419490740744</v>
      </c>
      <c r="BJ1619" s="234" t="s">
        <v>442</v>
      </c>
      <c r="BK1619" s="234" t="s">
        <v>451</v>
      </c>
      <c r="BL1619" s="234" t="s">
        <v>451</v>
      </c>
      <c r="BM1619" s="234" t="s">
        <v>451</v>
      </c>
      <c r="BN1619" s="241"/>
      <c r="BO1619" t="b">
        <v>0</v>
      </c>
      <c r="BP1619" t="b">
        <v>0</v>
      </c>
      <c r="BQ1619" t="b">
        <v>0</v>
      </c>
      <c r="BR1619" s="241"/>
      <c r="BS1619" s="241"/>
      <c r="BT1619" s="234" t="s">
        <v>7012</v>
      </c>
      <c r="BU1619" t="b">
        <v>0</v>
      </c>
      <c r="BV1619" s="103"/>
      <c r="BW1619" s="235" t="s">
        <v>16589</v>
      </c>
      <c r="BX1619" s="234" t="s">
        <v>16588</v>
      </c>
      <c r="BY1619" s="234" t="s">
        <v>56</v>
      </c>
      <c r="BZ1619" s="234" t="s">
        <v>7014</v>
      </c>
    </row>
    <row r="1620" spans="1:78" x14ac:dyDescent="0.25">
      <c r="A1620" s="5">
        <v>575</v>
      </c>
      <c r="B1620" s="234" t="s">
        <v>16590</v>
      </c>
      <c r="C1620" s="234" t="s">
        <v>16591</v>
      </c>
      <c r="D1620" s="234" t="s">
        <v>7848</v>
      </c>
      <c r="E1620" s="234" t="s">
        <v>11802</v>
      </c>
      <c r="F1620" s="234" t="s">
        <v>6993</v>
      </c>
      <c r="G1620" s="234" t="s">
        <v>10829</v>
      </c>
      <c r="H1620" s="234" t="s">
        <v>7856</v>
      </c>
      <c r="I1620" s="242"/>
      <c r="J1620" s="242">
        <v>44075</v>
      </c>
      <c r="K1620" s="234" t="s">
        <v>7430</v>
      </c>
      <c r="L1620" s="242">
        <v>44082</v>
      </c>
      <c r="M1620" s="234" t="s">
        <v>6996</v>
      </c>
      <c r="N1620" s="234" t="s">
        <v>7204</v>
      </c>
      <c r="O1620" s="234" t="s">
        <v>11658</v>
      </c>
      <c r="P1620" s="234" t="s">
        <v>6999</v>
      </c>
      <c r="Q1620" s="234"/>
      <c r="R1620" s="234" t="s">
        <v>451</v>
      </c>
      <c r="S1620" t="b">
        <v>0</v>
      </c>
      <c r="T1620" s="242"/>
      <c r="U1620" s="103">
        <v>12</v>
      </c>
      <c r="V1620" s="234" t="s">
        <v>272</v>
      </c>
      <c r="W1620" s="103">
        <v>36</v>
      </c>
      <c r="X1620" s="234" t="s">
        <v>272</v>
      </c>
      <c r="Y1620" s="242"/>
      <c r="Z1620" s="242"/>
      <c r="AA1620" s="103"/>
      <c r="AB1620" s="234" t="s">
        <v>11805</v>
      </c>
      <c r="AC1620" s="243">
        <v>44253.443067129629</v>
      </c>
      <c r="AD1620" s="234" t="s">
        <v>12763</v>
      </c>
      <c r="AE1620" s="235" t="s">
        <v>16592</v>
      </c>
      <c r="AF1620" s="237"/>
      <c r="AG1620" s="234" t="s">
        <v>482</v>
      </c>
      <c r="AH1620" s="241"/>
      <c r="AI1620" t="b">
        <v>1</v>
      </c>
      <c r="AJ1620" t="b">
        <v>0</v>
      </c>
      <c r="AK1620" s="234"/>
      <c r="AL1620" s="103"/>
      <c r="AM1620" t="b">
        <v>0</v>
      </c>
      <c r="AN1620" s="234"/>
      <c r="AO1620" s="103"/>
      <c r="AP1620" s="241"/>
      <c r="AQ1620" s="241"/>
      <c r="AR1620" s="241"/>
      <c r="AS1620" s="241"/>
      <c r="AT1620" s="234" t="s">
        <v>7430</v>
      </c>
      <c r="AU1620" s="234" t="s">
        <v>7085</v>
      </c>
      <c r="AV1620" t="b">
        <v>0</v>
      </c>
      <c r="AW1620" t="b">
        <v>0</v>
      </c>
      <c r="AX1620" s="241"/>
      <c r="AY1620" s="241"/>
      <c r="AZ1620" s="234"/>
      <c r="BA1620" s="234"/>
      <c r="BB1620" s="234"/>
      <c r="BC1620" t="b">
        <v>0</v>
      </c>
      <c r="BD1620" s="234" t="s">
        <v>7008</v>
      </c>
      <c r="BE1620" s="234" t="s">
        <v>7026</v>
      </c>
      <c r="BF1620" s="234" t="s">
        <v>7027</v>
      </c>
      <c r="BG1620" s="234" t="s">
        <v>7028</v>
      </c>
      <c r="BH1620" s="234" t="s">
        <v>55</v>
      </c>
      <c r="BI1620" s="243">
        <v>44573.419490740744</v>
      </c>
      <c r="BJ1620" s="234" t="s">
        <v>442</v>
      </c>
      <c r="BK1620" s="234" t="s">
        <v>451</v>
      </c>
      <c r="BL1620" s="234" t="s">
        <v>451</v>
      </c>
      <c r="BM1620" s="234" t="s">
        <v>451</v>
      </c>
      <c r="BN1620" s="241"/>
      <c r="BO1620" t="b">
        <v>0</v>
      </c>
      <c r="BP1620" t="b">
        <v>0</v>
      </c>
      <c r="BQ1620" t="b">
        <v>0</v>
      </c>
      <c r="BR1620" s="241"/>
      <c r="BS1620" s="241"/>
      <c r="BT1620" s="234" t="s">
        <v>7012</v>
      </c>
      <c r="BU1620" t="b">
        <v>0</v>
      </c>
      <c r="BV1620" s="103"/>
      <c r="BW1620" s="235" t="s">
        <v>16593</v>
      </c>
      <c r="BX1620" s="234" t="s">
        <v>16592</v>
      </c>
      <c r="BY1620" s="234" t="s">
        <v>56</v>
      </c>
      <c r="BZ1620" s="234" t="s">
        <v>7014</v>
      </c>
    </row>
    <row r="1621" spans="1:78" x14ac:dyDescent="0.25">
      <c r="A1621" s="5">
        <v>574</v>
      </c>
      <c r="B1621" s="234" t="s">
        <v>16594</v>
      </c>
      <c r="C1621" s="234" t="s">
        <v>16595</v>
      </c>
      <c r="D1621" s="234"/>
      <c r="E1621" s="234" t="s">
        <v>16596</v>
      </c>
      <c r="F1621" s="234" t="s">
        <v>6993</v>
      </c>
      <c r="G1621" s="234" t="s">
        <v>7065</v>
      </c>
      <c r="H1621" s="234" t="s">
        <v>7856</v>
      </c>
      <c r="I1621" s="242"/>
      <c r="J1621" s="242">
        <v>44067</v>
      </c>
      <c r="K1621" s="234" t="s">
        <v>7430</v>
      </c>
      <c r="L1621" s="242">
        <v>44076</v>
      </c>
      <c r="M1621" s="234" t="s">
        <v>7477</v>
      </c>
      <c r="N1621" s="234" t="s">
        <v>12027</v>
      </c>
      <c r="O1621" s="234" t="s">
        <v>12028</v>
      </c>
      <c r="P1621" s="234" t="s">
        <v>6999</v>
      </c>
      <c r="Q1621" s="234"/>
      <c r="R1621" s="234" t="s">
        <v>451</v>
      </c>
      <c r="S1621" t="b">
        <v>0</v>
      </c>
      <c r="T1621" s="242"/>
      <c r="U1621" s="103">
        <v>2</v>
      </c>
      <c r="V1621" s="234" t="s">
        <v>272</v>
      </c>
      <c r="W1621" s="103">
        <v>2</v>
      </c>
      <c r="X1621" s="234" t="s">
        <v>272</v>
      </c>
      <c r="Y1621" s="242"/>
      <c r="Z1621" s="242"/>
      <c r="AA1621" s="103"/>
      <c r="AB1621" s="234"/>
      <c r="AC1621" s="243">
        <v>44253.443043981482</v>
      </c>
      <c r="AD1621" s="234" t="s">
        <v>12763</v>
      </c>
      <c r="AE1621" s="235" t="s">
        <v>16597</v>
      </c>
      <c r="AF1621" s="237"/>
      <c r="AG1621" s="234" t="s">
        <v>482</v>
      </c>
      <c r="AH1621" s="241"/>
      <c r="AI1621" t="b">
        <v>1</v>
      </c>
      <c r="AJ1621" t="b">
        <v>0</v>
      </c>
      <c r="AK1621" s="234"/>
      <c r="AL1621" s="103"/>
      <c r="AM1621" t="b">
        <v>0</v>
      </c>
      <c r="AN1621" s="234"/>
      <c r="AO1621" s="103"/>
      <c r="AP1621" s="241"/>
      <c r="AQ1621" s="241"/>
      <c r="AR1621" s="241"/>
      <c r="AS1621" s="241"/>
      <c r="AT1621" s="234" t="s">
        <v>7430</v>
      </c>
      <c r="AU1621" s="234" t="s">
        <v>7085</v>
      </c>
      <c r="AV1621" t="b">
        <v>0</v>
      </c>
      <c r="AW1621" t="b">
        <v>0</v>
      </c>
      <c r="AX1621" s="241"/>
      <c r="AY1621" s="241"/>
      <c r="AZ1621" s="234"/>
      <c r="BA1621" s="234"/>
      <c r="BB1621" s="234"/>
      <c r="BC1621" t="b">
        <v>1</v>
      </c>
      <c r="BD1621" s="234" t="s">
        <v>369</v>
      </c>
      <c r="BE1621" s="234" t="s">
        <v>7026</v>
      </c>
      <c r="BF1621" s="234" t="s">
        <v>7027</v>
      </c>
      <c r="BG1621" s="234" t="s">
        <v>8373</v>
      </c>
      <c r="BH1621" s="234" t="s">
        <v>55</v>
      </c>
      <c r="BI1621" s="243">
        <v>44573.419490740744</v>
      </c>
      <c r="BJ1621" s="234" t="s">
        <v>442</v>
      </c>
      <c r="BK1621" s="234" t="s">
        <v>451</v>
      </c>
      <c r="BL1621" s="234" t="s">
        <v>451</v>
      </c>
      <c r="BM1621" s="234" t="s">
        <v>451</v>
      </c>
      <c r="BN1621" s="241"/>
      <c r="BO1621" t="b">
        <v>0</v>
      </c>
      <c r="BP1621" t="b">
        <v>0</v>
      </c>
      <c r="BQ1621" t="b">
        <v>0</v>
      </c>
      <c r="BR1621" s="241"/>
      <c r="BS1621" s="241"/>
      <c r="BT1621" s="234" t="s">
        <v>7012</v>
      </c>
      <c r="BU1621" t="b">
        <v>0</v>
      </c>
      <c r="BV1621" s="103"/>
      <c r="BW1621" s="235" t="s">
        <v>16598</v>
      </c>
      <c r="BX1621" s="234" t="s">
        <v>16597</v>
      </c>
      <c r="BY1621" s="234" t="s">
        <v>56</v>
      </c>
      <c r="BZ1621" s="234" t="s">
        <v>7014</v>
      </c>
    </row>
    <row r="1622" spans="1:78" x14ac:dyDescent="0.25">
      <c r="A1622" s="5">
        <v>573</v>
      </c>
      <c r="B1622" s="234" t="s">
        <v>16599</v>
      </c>
      <c r="C1622" s="234" t="s">
        <v>16600</v>
      </c>
      <c r="D1622" s="234" t="s">
        <v>16535</v>
      </c>
      <c r="E1622" s="234" t="s">
        <v>16536</v>
      </c>
      <c r="F1622" s="234" t="s">
        <v>6993</v>
      </c>
      <c r="G1622" s="234" t="s">
        <v>7302</v>
      </c>
      <c r="H1622" s="234" t="s">
        <v>6994</v>
      </c>
      <c r="I1622" s="242"/>
      <c r="J1622" s="242">
        <v>44074</v>
      </c>
      <c r="K1622" s="234" t="s">
        <v>7430</v>
      </c>
      <c r="L1622" s="242">
        <v>44075</v>
      </c>
      <c r="M1622" s="234" t="s">
        <v>6996</v>
      </c>
      <c r="N1622" s="234" t="s">
        <v>16537</v>
      </c>
      <c r="O1622" s="234" t="s">
        <v>16538</v>
      </c>
      <c r="P1622" s="234" t="s">
        <v>6999</v>
      </c>
      <c r="Q1622" s="234"/>
      <c r="R1622" s="234" t="s">
        <v>451</v>
      </c>
      <c r="S1622" t="b">
        <v>0</v>
      </c>
      <c r="T1622" s="242"/>
      <c r="U1622" s="103">
        <v>1</v>
      </c>
      <c r="V1622" s="234" t="s">
        <v>272</v>
      </c>
      <c r="W1622" s="103">
        <v>1</v>
      </c>
      <c r="X1622" s="234" t="s">
        <v>272</v>
      </c>
      <c r="Y1622" s="242"/>
      <c r="Z1622" s="242"/>
      <c r="AA1622" s="103"/>
      <c r="AB1622" s="234" t="s">
        <v>16539</v>
      </c>
      <c r="AC1622" s="243">
        <v>44253.442997685182</v>
      </c>
      <c r="AD1622" s="234" t="s">
        <v>12763</v>
      </c>
      <c r="AE1622" s="235" t="s">
        <v>16601</v>
      </c>
      <c r="AF1622" s="237"/>
      <c r="AG1622" s="234" t="s">
        <v>482</v>
      </c>
      <c r="AH1622" s="241"/>
      <c r="AI1622" t="b">
        <v>1</v>
      </c>
      <c r="AJ1622" t="b">
        <v>0</v>
      </c>
      <c r="AK1622" s="234"/>
      <c r="AL1622" s="103"/>
      <c r="AM1622" t="b">
        <v>0</v>
      </c>
      <c r="AN1622" s="234"/>
      <c r="AO1622" s="103"/>
      <c r="AP1622" s="241"/>
      <c r="AQ1622" s="241"/>
      <c r="AR1622" s="241"/>
      <c r="AS1622" s="241"/>
      <c r="AT1622" s="234" t="s">
        <v>7005</v>
      </c>
      <c r="AU1622" s="234" t="s">
        <v>7085</v>
      </c>
      <c r="AV1622" t="b">
        <v>0</v>
      </c>
      <c r="AW1622" t="b">
        <v>0</v>
      </c>
      <c r="AX1622" s="241"/>
      <c r="AY1622" s="241"/>
      <c r="AZ1622" s="234"/>
      <c r="BA1622" s="234"/>
      <c r="BB1622" s="234"/>
      <c r="BC1622" t="b">
        <v>0</v>
      </c>
      <c r="BD1622" s="234" t="s">
        <v>7008</v>
      </c>
      <c r="BE1622" s="234" t="s">
        <v>7009</v>
      </c>
      <c r="BF1622" s="234" t="s">
        <v>7027</v>
      </c>
      <c r="BG1622" s="234" t="s">
        <v>8373</v>
      </c>
      <c r="BH1622" s="234" t="s">
        <v>55</v>
      </c>
      <c r="BI1622" s="243">
        <v>44573.429467592592</v>
      </c>
      <c r="BJ1622" s="234" t="s">
        <v>442</v>
      </c>
      <c r="BK1622" s="234" t="s">
        <v>451</v>
      </c>
      <c r="BL1622" s="234" t="s">
        <v>451</v>
      </c>
      <c r="BM1622" s="234" t="s">
        <v>451</v>
      </c>
      <c r="BN1622" s="241"/>
      <c r="BO1622" t="b">
        <v>0</v>
      </c>
      <c r="BP1622" t="b">
        <v>0</v>
      </c>
      <c r="BQ1622" t="b">
        <v>0</v>
      </c>
      <c r="BR1622" s="241"/>
      <c r="BS1622" s="241"/>
      <c r="BT1622" s="234" t="s">
        <v>7012</v>
      </c>
      <c r="BU1622" t="b">
        <v>0</v>
      </c>
      <c r="BV1622" s="103"/>
      <c r="BW1622" s="235" t="s">
        <v>16602</v>
      </c>
      <c r="BX1622" s="234" t="s">
        <v>16603</v>
      </c>
      <c r="BY1622" s="234" t="s">
        <v>56</v>
      </c>
      <c r="BZ1622" s="234" t="s">
        <v>7014</v>
      </c>
    </row>
    <row r="1623" spans="1:78" x14ac:dyDescent="0.25">
      <c r="A1623" s="5">
        <v>572</v>
      </c>
      <c r="B1623" s="234" t="s">
        <v>16604</v>
      </c>
      <c r="C1623" s="234" t="s">
        <v>16605</v>
      </c>
      <c r="D1623" s="234"/>
      <c r="E1623" s="234" t="s">
        <v>12872</v>
      </c>
      <c r="F1623" s="234" t="s">
        <v>6993</v>
      </c>
      <c r="G1623" s="234" t="s">
        <v>7065</v>
      </c>
      <c r="H1623" s="234" t="s">
        <v>7856</v>
      </c>
      <c r="I1623" s="242"/>
      <c r="J1623" s="242">
        <v>44075</v>
      </c>
      <c r="K1623" s="234" t="s">
        <v>7430</v>
      </c>
      <c r="L1623" s="242">
        <v>44075</v>
      </c>
      <c r="M1623" s="234" t="s">
        <v>6996</v>
      </c>
      <c r="N1623" s="234" t="s">
        <v>7430</v>
      </c>
      <c r="O1623" s="234" t="s">
        <v>16606</v>
      </c>
      <c r="P1623" s="234" t="s">
        <v>6999</v>
      </c>
      <c r="Q1623" s="234"/>
      <c r="R1623" s="234" t="s">
        <v>451</v>
      </c>
      <c r="S1623" t="b">
        <v>0</v>
      </c>
      <c r="T1623" s="242"/>
      <c r="U1623" s="103">
        <v>15</v>
      </c>
      <c r="V1623" s="234" t="s">
        <v>272</v>
      </c>
      <c r="W1623" s="103">
        <v>15</v>
      </c>
      <c r="X1623" s="234" t="s">
        <v>272</v>
      </c>
      <c r="Y1623" s="242"/>
      <c r="Z1623" s="242"/>
      <c r="AA1623" s="103"/>
      <c r="AB1623" s="234"/>
      <c r="AC1623" s="243">
        <v>44253.442974537036</v>
      </c>
      <c r="AD1623" s="234" t="s">
        <v>12763</v>
      </c>
      <c r="AE1623" s="235" t="s">
        <v>16607</v>
      </c>
      <c r="AF1623" s="237"/>
      <c r="AG1623" s="234" t="s">
        <v>482</v>
      </c>
      <c r="AH1623" s="241"/>
      <c r="AI1623" t="b">
        <v>1</v>
      </c>
      <c r="AJ1623" t="b">
        <v>0</v>
      </c>
      <c r="AK1623" s="234"/>
      <c r="AL1623" s="103"/>
      <c r="AM1623" t="b">
        <v>0</v>
      </c>
      <c r="AN1623" s="234"/>
      <c r="AO1623" s="103"/>
      <c r="AP1623" s="241"/>
      <c r="AQ1623" s="241"/>
      <c r="AR1623" s="241"/>
      <c r="AS1623" s="241"/>
      <c r="AT1623" s="234"/>
      <c r="AU1623" s="234" t="s">
        <v>7085</v>
      </c>
      <c r="AV1623" t="b">
        <v>0</v>
      </c>
      <c r="AW1623" t="b">
        <v>0</v>
      </c>
      <c r="AX1623" s="241"/>
      <c r="AY1623" s="241"/>
      <c r="AZ1623" s="234"/>
      <c r="BA1623" s="234"/>
      <c r="BB1623" s="234"/>
      <c r="BC1623" t="b">
        <v>1</v>
      </c>
      <c r="BD1623" s="234" t="s">
        <v>7008</v>
      </c>
      <c r="BE1623" s="234" t="s">
        <v>7026</v>
      </c>
      <c r="BF1623" s="234" t="s">
        <v>7027</v>
      </c>
      <c r="BG1623" s="234" t="s">
        <v>8373</v>
      </c>
      <c r="BH1623" s="234" t="s">
        <v>55</v>
      </c>
      <c r="BI1623" s="243">
        <v>44573.419479166667</v>
      </c>
      <c r="BJ1623" s="234" t="s">
        <v>442</v>
      </c>
      <c r="BK1623" s="234" t="s">
        <v>451</v>
      </c>
      <c r="BL1623" s="234" t="s">
        <v>451</v>
      </c>
      <c r="BM1623" s="234" t="s">
        <v>451</v>
      </c>
      <c r="BN1623" s="241"/>
      <c r="BO1623" t="b">
        <v>0</v>
      </c>
      <c r="BP1623" t="b">
        <v>0</v>
      </c>
      <c r="BQ1623" t="b">
        <v>0</v>
      </c>
      <c r="BR1623" s="241"/>
      <c r="BS1623" s="241"/>
      <c r="BT1623" s="234" t="s">
        <v>7012</v>
      </c>
      <c r="BU1623" t="b">
        <v>0</v>
      </c>
      <c r="BV1623" s="103"/>
      <c r="BW1623" s="235" t="s">
        <v>16608</v>
      </c>
      <c r="BX1623" s="234" t="s">
        <v>16607</v>
      </c>
      <c r="BY1623" s="234" t="s">
        <v>56</v>
      </c>
      <c r="BZ1623" s="234" t="s">
        <v>7014</v>
      </c>
    </row>
    <row r="1624" spans="1:78" x14ac:dyDescent="0.25">
      <c r="A1624" s="5">
        <v>571</v>
      </c>
      <c r="B1624" s="234" t="s">
        <v>16609</v>
      </c>
      <c r="C1624" s="234" t="s">
        <v>16610</v>
      </c>
      <c r="D1624" s="234" t="s">
        <v>16611</v>
      </c>
      <c r="E1624" s="234" t="s">
        <v>16611</v>
      </c>
      <c r="F1624" s="234" t="s">
        <v>7156</v>
      </c>
      <c r="G1624" s="234" t="s">
        <v>16612</v>
      </c>
      <c r="H1624" s="234" t="s">
        <v>7034</v>
      </c>
      <c r="I1624" s="242"/>
      <c r="J1624" s="242">
        <v>44075</v>
      </c>
      <c r="K1624" s="234" t="s">
        <v>7430</v>
      </c>
      <c r="L1624" s="242">
        <v>44078</v>
      </c>
      <c r="M1624" s="234" t="s">
        <v>7477</v>
      </c>
      <c r="N1624" s="234" t="s">
        <v>12515</v>
      </c>
      <c r="O1624" s="234" t="s">
        <v>16613</v>
      </c>
      <c r="P1624" s="234" t="s">
        <v>6999</v>
      </c>
      <c r="Q1624" s="234"/>
      <c r="R1624" s="234" t="s">
        <v>451</v>
      </c>
      <c r="S1624" t="b">
        <v>0</v>
      </c>
      <c r="T1624" s="242"/>
      <c r="U1624" s="103">
        <v>400</v>
      </c>
      <c r="V1624" s="234" t="s">
        <v>272</v>
      </c>
      <c r="W1624" s="103">
        <v>2000</v>
      </c>
      <c r="X1624" s="234" t="s">
        <v>272</v>
      </c>
      <c r="Y1624" s="242"/>
      <c r="Z1624" s="242"/>
      <c r="AA1624" s="103"/>
      <c r="AB1624" s="234" t="s">
        <v>16614</v>
      </c>
      <c r="AC1624" s="243">
        <v>44253.442928240744</v>
      </c>
      <c r="AD1624" s="234" t="s">
        <v>12763</v>
      </c>
      <c r="AE1624" s="235" t="s">
        <v>16615</v>
      </c>
      <c r="AF1624" s="237"/>
      <c r="AG1624" s="234" t="s">
        <v>482</v>
      </c>
      <c r="AH1624" s="241"/>
      <c r="AI1624" t="b">
        <v>1</v>
      </c>
      <c r="AJ1624" t="b">
        <v>0</v>
      </c>
      <c r="AK1624" s="234"/>
      <c r="AL1624" s="103"/>
      <c r="AM1624" t="b">
        <v>0</v>
      </c>
      <c r="AN1624" s="234"/>
      <c r="AO1624" s="103"/>
      <c r="AP1624" s="241"/>
      <c r="AQ1624" s="241"/>
      <c r="AR1624" s="241"/>
      <c r="AS1624" s="241"/>
      <c r="AT1624" s="234" t="s">
        <v>7005</v>
      </c>
      <c r="AU1624" s="234" t="s">
        <v>7085</v>
      </c>
      <c r="AV1624" t="b">
        <v>0</v>
      </c>
      <c r="AW1624" t="b">
        <v>0</v>
      </c>
      <c r="AX1624" s="241"/>
      <c r="AY1624" s="241"/>
      <c r="AZ1624" s="234"/>
      <c r="BA1624" s="234"/>
      <c r="BB1624" s="234"/>
      <c r="BC1624" t="b">
        <v>0</v>
      </c>
      <c r="BD1624" s="234" t="s">
        <v>369</v>
      </c>
      <c r="BE1624" s="234" t="s">
        <v>7045</v>
      </c>
      <c r="BF1624" s="234" t="s">
        <v>7027</v>
      </c>
      <c r="BG1624" s="234" t="s">
        <v>7028</v>
      </c>
      <c r="BH1624" s="234" t="s">
        <v>55</v>
      </c>
      <c r="BI1624" s="243">
        <v>44573.419479166667</v>
      </c>
      <c r="BJ1624" s="234" t="s">
        <v>442</v>
      </c>
      <c r="BK1624" s="234" t="s">
        <v>451</v>
      </c>
      <c r="BL1624" s="234" t="s">
        <v>451</v>
      </c>
      <c r="BM1624" s="234" t="s">
        <v>451</v>
      </c>
      <c r="BN1624" s="241"/>
      <c r="BO1624" t="b">
        <v>0</v>
      </c>
      <c r="BP1624" t="b">
        <v>0</v>
      </c>
      <c r="BQ1624" t="b">
        <v>0</v>
      </c>
      <c r="BR1624" s="241"/>
      <c r="BS1624" s="241"/>
      <c r="BT1624" s="234" t="s">
        <v>7012</v>
      </c>
      <c r="BU1624" t="b">
        <v>0</v>
      </c>
      <c r="BV1624" s="103"/>
      <c r="BW1624" s="235" t="s">
        <v>16616</v>
      </c>
      <c r="BX1624" s="234" t="s">
        <v>16615</v>
      </c>
      <c r="BY1624" s="234" t="s">
        <v>56</v>
      </c>
      <c r="BZ1624" s="234" t="s">
        <v>7014</v>
      </c>
    </row>
    <row r="1625" spans="1:78" x14ac:dyDescent="0.25">
      <c r="A1625" s="5">
        <v>570</v>
      </c>
      <c r="B1625" s="234" t="s">
        <v>16617</v>
      </c>
      <c r="C1625" s="234" t="s">
        <v>16618</v>
      </c>
      <c r="D1625" s="234" t="s">
        <v>7227</v>
      </c>
      <c r="E1625" s="234" t="s">
        <v>16619</v>
      </c>
      <c r="F1625" s="234" t="s">
        <v>2991</v>
      </c>
      <c r="G1625" s="234" t="s">
        <v>12908</v>
      </c>
      <c r="H1625" s="234" t="s">
        <v>7825</v>
      </c>
      <c r="I1625" s="242"/>
      <c r="J1625" s="242">
        <v>44078</v>
      </c>
      <c r="K1625" s="234" t="s">
        <v>7430</v>
      </c>
      <c r="L1625" s="242">
        <v>44089</v>
      </c>
      <c r="M1625" s="234" t="s">
        <v>7228</v>
      </c>
      <c r="N1625" s="234" t="s">
        <v>7229</v>
      </c>
      <c r="O1625" s="234" t="s">
        <v>16620</v>
      </c>
      <c r="P1625" s="234" t="s">
        <v>6999</v>
      </c>
      <c r="Q1625" s="234"/>
      <c r="R1625" s="234" t="s">
        <v>451</v>
      </c>
      <c r="S1625" t="b">
        <v>0</v>
      </c>
      <c r="T1625" s="242"/>
      <c r="U1625" s="103">
        <v>1450</v>
      </c>
      <c r="V1625" s="234" t="s">
        <v>272</v>
      </c>
      <c r="W1625" s="103">
        <v>13000</v>
      </c>
      <c r="X1625" s="234" t="s">
        <v>272</v>
      </c>
      <c r="Y1625" s="242"/>
      <c r="Z1625" s="242"/>
      <c r="AA1625" s="103"/>
      <c r="AB1625" s="234" t="s">
        <v>7231</v>
      </c>
      <c r="AC1625" s="243">
        <v>44253.44290509259</v>
      </c>
      <c r="AD1625" s="234" t="s">
        <v>12763</v>
      </c>
      <c r="AE1625" s="235" t="s">
        <v>16621</v>
      </c>
      <c r="AF1625" s="237"/>
      <c r="AG1625" s="234" t="s">
        <v>482</v>
      </c>
      <c r="AH1625" s="241"/>
      <c r="AI1625" t="b">
        <v>1</v>
      </c>
      <c r="AJ1625" t="b">
        <v>0</v>
      </c>
      <c r="AK1625" s="234"/>
      <c r="AL1625" s="103"/>
      <c r="AM1625" t="b">
        <v>0</v>
      </c>
      <c r="AN1625" s="234"/>
      <c r="AO1625" s="103"/>
      <c r="AP1625" s="241"/>
      <c r="AQ1625" s="241"/>
      <c r="AR1625" s="241"/>
      <c r="AS1625" s="241"/>
      <c r="AT1625" s="234" t="s">
        <v>7005</v>
      </c>
      <c r="AU1625" s="234" t="s">
        <v>7085</v>
      </c>
      <c r="AV1625" t="b">
        <v>0</v>
      </c>
      <c r="AW1625" t="b">
        <v>0</v>
      </c>
      <c r="AX1625" s="241"/>
      <c r="AY1625" s="241"/>
      <c r="AZ1625" s="234"/>
      <c r="BA1625" s="234"/>
      <c r="BB1625" s="234"/>
      <c r="BC1625" t="b">
        <v>0</v>
      </c>
      <c r="BD1625" s="234" t="s">
        <v>7008</v>
      </c>
      <c r="BE1625" s="234" t="s">
        <v>7171</v>
      </c>
      <c r="BF1625" s="234" t="s">
        <v>7027</v>
      </c>
      <c r="BG1625" s="234" t="s">
        <v>7028</v>
      </c>
      <c r="BH1625" s="234" t="s">
        <v>55</v>
      </c>
      <c r="BI1625" s="243">
        <v>44573.41946759259</v>
      </c>
      <c r="BJ1625" s="234" t="s">
        <v>442</v>
      </c>
      <c r="BK1625" s="234" t="s">
        <v>451</v>
      </c>
      <c r="BL1625" s="234" t="s">
        <v>451</v>
      </c>
      <c r="BM1625" s="234" t="s">
        <v>451</v>
      </c>
      <c r="BN1625" s="241"/>
      <c r="BO1625" t="b">
        <v>0</v>
      </c>
      <c r="BP1625" t="b">
        <v>0</v>
      </c>
      <c r="BQ1625" t="b">
        <v>0</v>
      </c>
      <c r="BR1625" s="241"/>
      <c r="BS1625" s="241"/>
      <c r="BT1625" s="234" t="s">
        <v>7237</v>
      </c>
      <c r="BU1625" t="b">
        <v>0</v>
      </c>
      <c r="BV1625" s="103"/>
      <c r="BW1625" s="235" t="s">
        <v>16622</v>
      </c>
      <c r="BX1625" s="234" t="s">
        <v>16621</v>
      </c>
      <c r="BY1625" s="234" t="s">
        <v>56</v>
      </c>
      <c r="BZ1625" s="234" t="s">
        <v>7014</v>
      </c>
    </row>
    <row r="1626" spans="1:78" x14ac:dyDescent="0.25">
      <c r="A1626" s="5">
        <v>569</v>
      </c>
      <c r="B1626" s="234" t="s">
        <v>16623</v>
      </c>
      <c r="C1626" s="234" t="s">
        <v>16624</v>
      </c>
      <c r="D1626" s="234" t="s">
        <v>7537</v>
      </c>
      <c r="E1626" s="234" t="s">
        <v>7537</v>
      </c>
      <c r="F1626" s="234" t="s">
        <v>2991</v>
      </c>
      <c r="G1626" s="234" t="s">
        <v>7279</v>
      </c>
      <c r="H1626" s="234" t="s">
        <v>6994</v>
      </c>
      <c r="I1626" s="242"/>
      <c r="J1626" s="242">
        <v>44075</v>
      </c>
      <c r="K1626" s="234" t="s">
        <v>7430</v>
      </c>
      <c r="L1626" s="242">
        <v>44078</v>
      </c>
      <c r="M1626" s="234" t="s">
        <v>6996</v>
      </c>
      <c r="N1626" s="234" t="s">
        <v>7540</v>
      </c>
      <c r="O1626" s="234" t="s">
        <v>16625</v>
      </c>
      <c r="P1626" s="234" t="s">
        <v>6999</v>
      </c>
      <c r="Q1626" s="234"/>
      <c r="R1626" s="234" t="s">
        <v>451</v>
      </c>
      <c r="S1626" t="b">
        <v>0</v>
      </c>
      <c r="T1626" s="242"/>
      <c r="U1626" s="103">
        <v>2</v>
      </c>
      <c r="V1626" s="234" t="s">
        <v>272</v>
      </c>
      <c r="W1626" s="103">
        <v>2</v>
      </c>
      <c r="X1626" s="234" t="s">
        <v>272</v>
      </c>
      <c r="Y1626" s="242"/>
      <c r="Z1626" s="242"/>
      <c r="AA1626" s="103"/>
      <c r="AB1626" s="234" t="s">
        <v>7543</v>
      </c>
      <c r="AC1626" s="243">
        <v>44253.442893518521</v>
      </c>
      <c r="AD1626" s="234" t="s">
        <v>12763</v>
      </c>
      <c r="AE1626" s="235" t="s">
        <v>16626</v>
      </c>
      <c r="AF1626" s="237"/>
      <c r="AG1626" s="234" t="s">
        <v>482</v>
      </c>
      <c r="AH1626" s="241"/>
      <c r="AI1626" t="b">
        <v>1</v>
      </c>
      <c r="AJ1626" t="b">
        <v>0</v>
      </c>
      <c r="AK1626" s="234"/>
      <c r="AL1626" s="103"/>
      <c r="AM1626" t="b">
        <v>0</v>
      </c>
      <c r="AN1626" s="234"/>
      <c r="AO1626" s="103"/>
      <c r="AP1626" s="241"/>
      <c r="AQ1626" s="241"/>
      <c r="AR1626" s="241"/>
      <c r="AS1626" s="241"/>
      <c r="AT1626" s="234" t="s">
        <v>7005</v>
      </c>
      <c r="AU1626" s="234" t="s">
        <v>7085</v>
      </c>
      <c r="AV1626" t="b">
        <v>0</v>
      </c>
      <c r="AW1626" t="b">
        <v>0</v>
      </c>
      <c r="AX1626" s="241"/>
      <c r="AY1626" s="241"/>
      <c r="AZ1626" s="234"/>
      <c r="BA1626" s="234"/>
      <c r="BB1626" s="234"/>
      <c r="BC1626" t="b">
        <v>0</v>
      </c>
      <c r="BD1626" s="234" t="s">
        <v>7008</v>
      </c>
      <c r="BE1626" s="234" t="s">
        <v>7009</v>
      </c>
      <c r="BF1626" s="234" t="s">
        <v>7027</v>
      </c>
      <c r="BG1626" s="234" t="s">
        <v>7028</v>
      </c>
      <c r="BH1626" s="234" t="s">
        <v>55</v>
      </c>
      <c r="BI1626" s="243">
        <v>44573.41946759259</v>
      </c>
      <c r="BJ1626" s="234" t="s">
        <v>442</v>
      </c>
      <c r="BK1626" s="234" t="s">
        <v>451</v>
      </c>
      <c r="BL1626" s="234" t="s">
        <v>451</v>
      </c>
      <c r="BM1626" s="234" t="s">
        <v>451</v>
      </c>
      <c r="BN1626" s="241"/>
      <c r="BO1626" t="b">
        <v>0</v>
      </c>
      <c r="BP1626" t="b">
        <v>0</v>
      </c>
      <c r="BQ1626" t="b">
        <v>0</v>
      </c>
      <c r="BR1626" s="241"/>
      <c r="BS1626" s="241"/>
      <c r="BT1626" s="234" t="s">
        <v>7047</v>
      </c>
      <c r="BU1626" t="b">
        <v>0</v>
      </c>
      <c r="BV1626" s="103"/>
      <c r="BW1626" s="235" t="s">
        <v>16627</v>
      </c>
      <c r="BX1626" s="234" t="s">
        <v>16626</v>
      </c>
      <c r="BY1626" s="234" t="s">
        <v>56</v>
      </c>
      <c r="BZ1626" s="234" t="s">
        <v>7014</v>
      </c>
    </row>
    <row r="1627" spans="1:78" x14ac:dyDescent="0.25">
      <c r="A1627" s="5">
        <v>568</v>
      </c>
      <c r="B1627" s="234" t="s">
        <v>16628</v>
      </c>
      <c r="C1627" s="234" t="s">
        <v>16629</v>
      </c>
      <c r="D1627" s="234" t="s">
        <v>12295</v>
      </c>
      <c r="E1627" s="234" t="s">
        <v>16630</v>
      </c>
      <c r="F1627" s="234" t="s">
        <v>7156</v>
      </c>
      <c r="G1627" s="234" t="s">
        <v>7017</v>
      </c>
      <c r="H1627" s="234" t="s">
        <v>7856</v>
      </c>
      <c r="I1627" s="242"/>
      <c r="J1627" s="242">
        <v>44071</v>
      </c>
      <c r="K1627" s="234" t="s">
        <v>7430</v>
      </c>
      <c r="L1627" s="242">
        <v>44081</v>
      </c>
      <c r="M1627" s="234" t="s">
        <v>7832</v>
      </c>
      <c r="N1627" s="234" t="s">
        <v>12298</v>
      </c>
      <c r="O1627" s="234" t="s">
        <v>12299</v>
      </c>
      <c r="P1627" s="234" t="s">
        <v>6999</v>
      </c>
      <c r="Q1627" s="234"/>
      <c r="R1627" s="234" t="s">
        <v>451</v>
      </c>
      <c r="S1627" t="b">
        <v>0</v>
      </c>
      <c r="T1627" s="242"/>
      <c r="U1627" s="103">
        <v>28</v>
      </c>
      <c r="V1627" s="234" t="s">
        <v>272</v>
      </c>
      <c r="W1627" s="103">
        <v>28</v>
      </c>
      <c r="X1627" s="234" t="s">
        <v>272</v>
      </c>
      <c r="Y1627" s="242"/>
      <c r="Z1627" s="242"/>
      <c r="AA1627" s="103"/>
      <c r="AB1627" s="234" t="s">
        <v>12300</v>
      </c>
      <c r="AC1627" s="243">
        <v>44253.442847222221</v>
      </c>
      <c r="AD1627" s="234" t="s">
        <v>12763</v>
      </c>
      <c r="AE1627" s="235" t="s">
        <v>16631</v>
      </c>
      <c r="AF1627" s="237"/>
      <c r="AG1627" s="234" t="s">
        <v>436</v>
      </c>
      <c r="AH1627" s="241"/>
      <c r="AI1627" t="b">
        <v>1</v>
      </c>
      <c r="AJ1627" t="b">
        <v>0</v>
      </c>
      <c r="AK1627" s="234"/>
      <c r="AL1627" s="103"/>
      <c r="AM1627" t="b">
        <v>0</v>
      </c>
      <c r="AN1627" s="234"/>
      <c r="AO1627" s="103"/>
      <c r="AP1627" s="241"/>
      <c r="AQ1627" s="241"/>
      <c r="AR1627" s="241"/>
      <c r="AS1627" s="241"/>
      <c r="AT1627" s="234" t="s">
        <v>7005</v>
      </c>
      <c r="AU1627" s="234" t="s">
        <v>7085</v>
      </c>
      <c r="AV1627" t="b">
        <v>0</v>
      </c>
      <c r="AW1627" t="b">
        <v>0</v>
      </c>
      <c r="AX1627" s="241"/>
      <c r="AY1627" s="241"/>
      <c r="AZ1627" s="234"/>
      <c r="BA1627" s="234"/>
      <c r="BB1627" s="234"/>
      <c r="BC1627" t="b">
        <v>0</v>
      </c>
      <c r="BD1627" s="234" t="s">
        <v>7838</v>
      </c>
      <c r="BE1627" s="234" t="s">
        <v>7026</v>
      </c>
      <c r="BF1627" s="234" t="s">
        <v>7027</v>
      </c>
      <c r="BG1627" s="234" t="s">
        <v>7028</v>
      </c>
      <c r="BH1627" s="234" t="s">
        <v>55</v>
      </c>
      <c r="BI1627" s="243">
        <v>44573.41946759259</v>
      </c>
      <c r="BJ1627" s="234" t="s">
        <v>442</v>
      </c>
      <c r="BK1627" s="234" t="s">
        <v>451</v>
      </c>
      <c r="BL1627" s="234" t="s">
        <v>451</v>
      </c>
      <c r="BM1627" s="234" t="s">
        <v>451</v>
      </c>
      <c r="BN1627" s="241"/>
      <c r="BO1627" t="b">
        <v>0</v>
      </c>
      <c r="BP1627" t="b">
        <v>0</v>
      </c>
      <c r="BQ1627" t="b">
        <v>0</v>
      </c>
      <c r="BR1627" s="241"/>
      <c r="BS1627" s="241"/>
      <c r="BT1627" s="234" t="s">
        <v>7012</v>
      </c>
      <c r="BU1627" t="b">
        <v>0</v>
      </c>
      <c r="BV1627" s="103"/>
      <c r="BW1627" s="235" t="s">
        <v>16632</v>
      </c>
      <c r="BX1627" s="234" t="s">
        <v>16631</v>
      </c>
      <c r="BY1627" s="234" t="s">
        <v>56</v>
      </c>
      <c r="BZ1627" s="234" t="s">
        <v>7014</v>
      </c>
    </row>
    <row r="1628" spans="1:78" x14ac:dyDescent="0.25">
      <c r="A1628" s="5">
        <v>567</v>
      </c>
      <c r="B1628" s="234" t="s">
        <v>16633</v>
      </c>
      <c r="C1628" s="234" t="s">
        <v>16634</v>
      </c>
      <c r="D1628" s="234"/>
      <c r="E1628" s="234" t="s">
        <v>16635</v>
      </c>
      <c r="F1628" s="234" t="s">
        <v>6993</v>
      </c>
      <c r="G1628" s="234" t="s">
        <v>6995</v>
      </c>
      <c r="H1628" s="234" t="s">
        <v>6994</v>
      </c>
      <c r="I1628" s="242"/>
      <c r="J1628" s="242">
        <v>44074</v>
      </c>
      <c r="K1628" s="234" t="s">
        <v>7430</v>
      </c>
      <c r="L1628" s="242">
        <v>44077</v>
      </c>
      <c r="M1628" s="234" t="s">
        <v>8448</v>
      </c>
      <c r="N1628" s="234" t="s">
        <v>7430</v>
      </c>
      <c r="O1628" s="234" t="s">
        <v>16636</v>
      </c>
      <c r="P1628" s="234" t="s">
        <v>6999</v>
      </c>
      <c r="Q1628" s="234"/>
      <c r="R1628" s="234" t="s">
        <v>451</v>
      </c>
      <c r="S1628" t="b">
        <v>0</v>
      </c>
      <c r="T1628" s="242"/>
      <c r="U1628" s="103">
        <v>5</v>
      </c>
      <c r="V1628" s="234" t="s">
        <v>272</v>
      </c>
      <c r="W1628" s="103">
        <v>45</v>
      </c>
      <c r="X1628" s="234" t="s">
        <v>272</v>
      </c>
      <c r="Y1628" s="242"/>
      <c r="Z1628" s="242"/>
      <c r="AA1628" s="103"/>
      <c r="AB1628" s="234"/>
      <c r="AC1628" s="243">
        <v>44253.442812499998</v>
      </c>
      <c r="AD1628" s="234" t="s">
        <v>12763</v>
      </c>
      <c r="AE1628" s="235" t="s">
        <v>16637</v>
      </c>
      <c r="AF1628" s="237"/>
      <c r="AG1628" s="234" t="s">
        <v>482</v>
      </c>
      <c r="AH1628" s="241"/>
      <c r="AI1628" t="b">
        <v>1</v>
      </c>
      <c r="AJ1628" t="b">
        <v>0</v>
      </c>
      <c r="AK1628" s="234"/>
      <c r="AL1628" s="103"/>
      <c r="AM1628" t="b">
        <v>0</v>
      </c>
      <c r="AN1628" s="234"/>
      <c r="AO1628" s="103"/>
      <c r="AP1628" s="241"/>
      <c r="AQ1628" s="241"/>
      <c r="AR1628" s="241"/>
      <c r="AS1628" s="241"/>
      <c r="AT1628" s="234"/>
      <c r="AU1628" s="234" t="s">
        <v>7085</v>
      </c>
      <c r="AV1628" t="b">
        <v>0</v>
      </c>
      <c r="AW1628" t="b">
        <v>0</v>
      </c>
      <c r="AX1628" s="241"/>
      <c r="AY1628" s="241"/>
      <c r="AZ1628" s="234"/>
      <c r="BA1628" s="234"/>
      <c r="BB1628" s="234"/>
      <c r="BC1628" t="b">
        <v>1</v>
      </c>
      <c r="BD1628" s="234" t="s">
        <v>8454</v>
      </c>
      <c r="BE1628" s="234" t="s">
        <v>7009</v>
      </c>
      <c r="BF1628" s="234" t="s">
        <v>6972</v>
      </c>
      <c r="BG1628" s="234" t="s">
        <v>7028</v>
      </c>
      <c r="BH1628" s="234" t="s">
        <v>55</v>
      </c>
      <c r="BI1628" s="243">
        <v>44573.41946759259</v>
      </c>
      <c r="BJ1628" s="234" t="s">
        <v>442</v>
      </c>
      <c r="BK1628" s="234" t="s">
        <v>451</v>
      </c>
      <c r="BL1628" s="234" t="s">
        <v>451</v>
      </c>
      <c r="BM1628" s="234" t="s">
        <v>451</v>
      </c>
      <c r="BN1628" s="241"/>
      <c r="BO1628" t="b">
        <v>0</v>
      </c>
      <c r="BP1628" t="b">
        <v>0</v>
      </c>
      <c r="BQ1628" t="b">
        <v>0</v>
      </c>
      <c r="BR1628" s="241"/>
      <c r="BS1628" s="241"/>
      <c r="BT1628" s="234" t="s">
        <v>7047</v>
      </c>
      <c r="BU1628" t="b">
        <v>0</v>
      </c>
      <c r="BV1628" s="103"/>
      <c r="BW1628" s="235" t="s">
        <v>16638</v>
      </c>
      <c r="BX1628" s="234" t="s">
        <v>16637</v>
      </c>
      <c r="BY1628" s="234" t="s">
        <v>56</v>
      </c>
      <c r="BZ1628" s="234" t="s">
        <v>7014</v>
      </c>
    </row>
    <row r="1629" spans="1:78" x14ac:dyDescent="0.25">
      <c r="A1629" s="5">
        <v>566</v>
      </c>
      <c r="B1629" s="234" t="s">
        <v>16639</v>
      </c>
      <c r="C1629" s="234" t="s">
        <v>16640</v>
      </c>
      <c r="D1629" s="234" t="s">
        <v>16641</v>
      </c>
      <c r="E1629" s="234" t="s">
        <v>16641</v>
      </c>
      <c r="F1629" s="234" t="s">
        <v>6993</v>
      </c>
      <c r="G1629" s="234" t="s">
        <v>7315</v>
      </c>
      <c r="H1629" s="234" t="s">
        <v>6994</v>
      </c>
      <c r="I1629" s="242"/>
      <c r="J1629" s="242">
        <v>44074</v>
      </c>
      <c r="K1629" s="234" t="s">
        <v>7430</v>
      </c>
      <c r="L1629" s="242">
        <v>44075</v>
      </c>
      <c r="M1629" s="234" t="s">
        <v>6996</v>
      </c>
      <c r="N1629" s="234" t="s">
        <v>11509</v>
      </c>
      <c r="O1629" s="234" t="s">
        <v>16642</v>
      </c>
      <c r="P1629" s="234" t="s">
        <v>6999</v>
      </c>
      <c r="Q1629" s="234"/>
      <c r="R1629" s="234" t="s">
        <v>451</v>
      </c>
      <c r="S1629" t="b">
        <v>0</v>
      </c>
      <c r="T1629" s="242"/>
      <c r="U1629" s="103">
        <v>5</v>
      </c>
      <c r="V1629" s="234" t="s">
        <v>272</v>
      </c>
      <c r="W1629" s="103">
        <v>2</v>
      </c>
      <c r="X1629" s="234" t="s">
        <v>272</v>
      </c>
      <c r="Y1629" s="242"/>
      <c r="Z1629" s="242"/>
      <c r="AA1629" s="103"/>
      <c r="AB1629" s="234" t="s">
        <v>16643</v>
      </c>
      <c r="AC1629" s="243">
        <v>44253.442766203705</v>
      </c>
      <c r="AD1629" s="234" t="s">
        <v>12763</v>
      </c>
      <c r="AE1629" s="235" t="s">
        <v>16644</v>
      </c>
      <c r="AF1629" s="237"/>
      <c r="AG1629" s="234" t="s">
        <v>482</v>
      </c>
      <c r="AH1629" s="241"/>
      <c r="AI1629" t="b">
        <v>1</v>
      </c>
      <c r="AJ1629" t="b">
        <v>0</v>
      </c>
      <c r="AK1629" s="234"/>
      <c r="AL1629" s="103"/>
      <c r="AM1629" t="b">
        <v>0</v>
      </c>
      <c r="AN1629" s="234"/>
      <c r="AO1629" s="103"/>
      <c r="AP1629" s="241"/>
      <c r="AQ1629" s="241"/>
      <c r="AR1629" s="241"/>
      <c r="AS1629" s="241"/>
      <c r="AT1629" s="234" t="s">
        <v>7005</v>
      </c>
      <c r="AU1629" s="234" t="s">
        <v>7085</v>
      </c>
      <c r="AV1629" t="b">
        <v>0</v>
      </c>
      <c r="AW1629" t="b">
        <v>0</v>
      </c>
      <c r="AX1629" s="241"/>
      <c r="AY1629" s="241"/>
      <c r="AZ1629" s="234"/>
      <c r="BA1629" s="234"/>
      <c r="BB1629" s="234"/>
      <c r="BC1629" t="b">
        <v>0</v>
      </c>
      <c r="BD1629" s="234" t="s">
        <v>7008</v>
      </c>
      <c r="BE1629" s="234" t="s">
        <v>7009</v>
      </c>
      <c r="BF1629" s="234" t="s">
        <v>7027</v>
      </c>
      <c r="BG1629" s="234" t="s">
        <v>8373</v>
      </c>
      <c r="BH1629" s="234" t="s">
        <v>55</v>
      </c>
      <c r="BI1629" s="243">
        <v>44573.419456018521</v>
      </c>
      <c r="BJ1629" s="234" t="s">
        <v>442</v>
      </c>
      <c r="BK1629" s="234" t="s">
        <v>451</v>
      </c>
      <c r="BL1629" s="234" t="s">
        <v>451</v>
      </c>
      <c r="BM1629" s="234" t="s">
        <v>451</v>
      </c>
      <c r="BN1629" s="241"/>
      <c r="BO1629" t="b">
        <v>0</v>
      </c>
      <c r="BP1629" t="b">
        <v>0</v>
      </c>
      <c r="BQ1629" t="b">
        <v>0</v>
      </c>
      <c r="BR1629" s="241"/>
      <c r="BS1629" s="241"/>
      <c r="BT1629" s="234" t="s">
        <v>7012</v>
      </c>
      <c r="BU1629" t="b">
        <v>0</v>
      </c>
      <c r="BV1629" s="103"/>
      <c r="BW1629" s="235" t="s">
        <v>16645</v>
      </c>
      <c r="BX1629" s="234" t="s">
        <v>16644</v>
      </c>
      <c r="BY1629" s="234" t="s">
        <v>56</v>
      </c>
      <c r="BZ1629" s="234" t="s">
        <v>7014</v>
      </c>
    </row>
    <row r="1630" spans="1:78" x14ac:dyDescent="0.25">
      <c r="A1630" s="5">
        <v>565</v>
      </c>
      <c r="B1630" s="234" t="s">
        <v>16646</v>
      </c>
      <c r="C1630" s="234" t="s">
        <v>16647</v>
      </c>
      <c r="D1630" s="234" t="s">
        <v>16648</v>
      </c>
      <c r="E1630" s="234" t="s">
        <v>16648</v>
      </c>
      <c r="F1630" s="234" t="s">
        <v>6993</v>
      </c>
      <c r="G1630" s="234" t="s">
        <v>7244</v>
      </c>
      <c r="H1630" s="234" t="s">
        <v>6994</v>
      </c>
      <c r="I1630" s="242"/>
      <c r="J1630" s="242">
        <v>44071</v>
      </c>
      <c r="K1630" s="234" t="s">
        <v>7430</v>
      </c>
      <c r="L1630" s="242">
        <v>44071</v>
      </c>
      <c r="M1630" s="234" t="s">
        <v>7066</v>
      </c>
      <c r="N1630" s="234" t="s">
        <v>16649</v>
      </c>
      <c r="O1630" s="234" t="s">
        <v>16650</v>
      </c>
      <c r="P1630" s="234" t="s">
        <v>6999</v>
      </c>
      <c r="Q1630" s="234"/>
      <c r="R1630" s="234" t="s">
        <v>451</v>
      </c>
      <c r="S1630" t="b">
        <v>0</v>
      </c>
      <c r="T1630" s="242"/>
      <c r="U1630" s="103">
        <v>5</v>
      </c>
      <c r="V1630" s="234" t="s">
        <v>272</v>
      </c>
      <c r="W1630" s="103">
        <v>11</v>
      </c>
      <c r="X1630" s="234" t="s">
        <v>272</v>
      </c>
      <c r="Y1630" s="242"/>
      <c r="Z1630" s="242"/>
      <c r="AA1630" s="103"/>
      <c r="AB1630" s="234" t="s">
        <v>16651</v>
      </c>
      <c r="AC1630" s="243">
        <v>44253.442743055559</v>
      </c>
      <c r="AD1630" s="234" t="s">
        <v>12763</v>
      </c>
      <c r="AE1630" s="235" t="s">
        <v>16652</v>
      </c>
      <c r="AF1630" s="237"/>
      <c r="AG1630" s="234" t="s">
        <v>482</v>
      </c>
      <c r="AH1630" s="241"/>
      <c r="AI1630" t="b">
        <v>1</v>
      </c>
      <c r="AJ1630" t="b">
        <v>0</v>
      </c>
      <c r="AK1630" s="234"/>
      <c r="AL1630" s="103"/>
      <c r="AM1630" t="b">
        <v>0</v>
      </c>
      <c r="AN1630" s="234"/>
      <c r="AO1630" s="103"/>
      <c r="AP1630" s="241"/>
      <c r="AQ1630" s="241"/>
      <c r="AR1630" s="241"/>
      <c r="AS1630" s="241"/>
      <c r="AT1630" s="234"/>
      <c r="AU1630" s="234" t="s">
        <v>7085</v>
      </c>
      <c r="AV1630" t="b">
        <v>0</v>
      </c>
      <c r="AW1630" t="b">
        <v>0</v>
      </c>
      <c r="AX1630" s="241"/>
      <c r="AY1630" s="241"/>
      <c r="AZ1630" s="234"/>
      <c r="BA1630" s="234"/>
      <c r="BB1630" s="234"/>
      <c r="BC1630" t="b">
        <v>0</v>
      </c>
      <c r="BD1630" s="234" t="s">
        <v>7076</v>
      </c>
      <c r="BE1630" s="234" t="s">
        <v>7009</v>
      </c>
      <c r="BF1630" s="234" t="s">
        <v>7027</v>
      </c>
      <c r="BG1630" s="234" t="s">
        <v>7028</v>
      </c>
      <c r="BH1630" s="234" t="s">
        <v>55</v>
      </c>
      <c r="BI1630" s="243">
        <v>44573.429513888892</v>
      </c>
      <c r="BJ1630" s="234" t="s">
        <v>442</v>
      </c>
      <c r="BK1630" s="234" t="s">
        <v>451</v>
      </c>
      <c r="BL1630" s="234" t="s">
        <v>451</v>
      </c>
      <c r="BM1630" s="234" t="s">
        <v>451</v>
      </c>
      <c r="BN1630" s="241"/>
      <c r="BO1630" t="b">
        <v>0</v>
      </c>
      <c r="BP1630" t="b">
        <v>0</v>
      </c>
      <c r="BQ1630" t="b">
        <v>0</v>
      </c>
      <c r="BR1630" s="241"/>
      <c r="BS1630" s="241"/>
      <c r="BT1630" s="234" t="s">
        <v>7012</v>
      </c>
      <c r="BU1630" t="b">
        <v>0</v>
      </c>
      <c r="BV1630" s="103"/>
      <c r="BW1630" s="235" t="s">
        <v>16653</v>
      </c>
      <c r="BX1630" s="234" t="s">
        <v>16654</v>
      </c>
      <c r="BY1630" s="234" t="s">
        <v>56</v>
      </c>
      <c r="BZ1630" s="234" t="s">
        <v>7014</v>
      </c>
    </row>
    <row r="1631" spans="1:78" x14ac:dyDescent="0.25">
      <c r="A1631" s="5">
        <v>564</v>
      </c>
      <c r="B1631" s="234" t="s">
        <v>16655</v>
      </c>
      <c r="C1631" s="234" t="s">
        <v>16656</v>
      </c>
      <c r="D1631" s="234" t="s">
        <v>14703</v>
      </c>
      <c r="E1631" s="234" t="s">
        <v>14703</v>
      </c>
      <c r="F1631" s="234" t="s">
        <v>6993</v>
      </c>
      <c r="G1631" s="234" t="s">
        <v>13057</v>
      </c>
      <c r="H1631" s="234" t="s">
        <v>7856</v>
      </c>
      <c r="I1631" s="242"/>
      <c r="J1631" s="242">
        <v>44068</v>
      </c>
      <c r="K1631" s="234" t="s">
        <v>7430</v>
      </c>
      <c r="L1631" s="242">
        <v>44074</v>
      </c>
      <c r="M1631" s="234" t="s">
        <v>7179</v>
      </c>
      <c r="N1631" s="234" t="s">
        <v>14705</v>
      </c>
      <c r="O1631" s="234" t="s">
        <v>16657</v>
      </c>
      <c r="P1631" s="234" t="s">
        <v>6999</v>
      </c>
      <c r="Q1631" s="234"/>
      <c r="R1631" s="234" t="s">
        <v>451</v>
      </c>
      <c r="S1631" t="b">
        <v>0</v>
      </c>
      <c r="T1631" s="242"/>
      <c r="U1631" s="103">
        <v>5</v>
      </c>
      <c r="V1631" s="234" t="s">
        <v>272</v>
      </c>
      <c r="W1631" s="103">
        <v>5</v>
      </c>
      <c r="X1631" s="234" t="s">
        <v>272</v>
      </c>
      <c r="Y1631" s="242"/>
      <c r="Z1631" s="242"/>
      <c r="AA1631" s="103"/>
      <c r="AB1631" s="234" t="s">
        <v>14707</v>
      </c>
      <c r="AC1631" s="243">
        <v>44253.442685185182</v>
      </c>
      <c r="AD1631" s="234" t="s">
        <v>12763</v>
      </c>
      <c r="AE1631" s="235" t="s">
        <v>16658</v>
      </c>
      <c r="AF1631" s="237"/>
      <c r="AG1631" s="234" t="s">
        <v>482</v>
      </c>
      <c r="AH1631" s="241"/>
      <c r="AI1631" t="b">
        <v>1</v>
      </c>
      <c r="AJ1631" t="b">
        <v>0</v>
      </c>
      <c r="AK1631" s="234"/>
      <c r="AL1631" s="103"/>
      <c r="AM1631" t="b">
        <v>0</v>
      </c>
      <c r="AN1631" s="234"/>
      <c r="AO1631" s="103"/>
      <c r="AP1631" s="241"/>
      <c r="AQ1631" s="241"/>
      <c r="AR1631" s="241"/>
      <c r="AS1631" s="241"/>
      <c r="AT1631" s="234"/>
      <c r="AU1631" s="234" t="s">
        <v>7085</v>
      </c>
      <c r="AV1631" t="b">
        <v>0</v>
      </c>
      <c r="AW1631" t="b">
        <v>0</v>
      </c>
      <c r="AX1631" s="241"/>
      <c r="AY1631" s="241"/>
      <c r="AZ1631" s="234"/>
      <c r="BA1631" s="234"/>
      <c r="BB1631" s="234"/>
      <c r="BC1631" t="b">
        <v>0</v>
      </c>
      <c r="BD1631" s="234" t="s">
        <v>7186</v>
      </c>
      <c r="BE1631" s="234" t="s">
        <v>7026</v>
      </c>
      <c r="BF1631" s="234" t="s">
        <v>7027</v>
      </c>
      <c r="BG1631" s="234" t="s">
        <v>7028</v>
      </c>
      <c r="BH1631" s="234" t="s">
        <v>55</v>
      </c>
      <c r="BI1631" s="243">
        <v>44573.419456018521</v>
      </c>
      <c r="BJ1631" s="234" t="s">
        <v>442</v>
      </c>
      <c r="BK1631" s="234" t="s">
        <v>451</v>
      </c>
      <c r="BL1631" s="234" t="s">
        <v>451</v>
      </c>
      <c r="BM1631" s="234" t="s">
        <v>451</v>
      </c>
      <c r="BN1631" s="241"/>
      <c r="BO1631" t="b">
        <v>0</v>
      </c>
      <c r="BP1631" t="b">
        <v>0</v>
      </c>
      <c r="BQ1631" t="b">
        <v>0</v>
      </c>
      <c r="BR1631" s="241"/>
      <c r="BS1631" s="241"/>
      <c r="BT1631" s="234" t="s">
        <v>7012</v>
      </c>
      <c r="BU1631" t="b">
        <v>0</v>
      </c>
      <c r="BV1631" s="103"/>
      <c r="BW1631" s="235" t="s">
        <v>16659</v>
      </c>
      <c r="BX1631" s="234" t="s">
        <v>16658</v>
      </c>
      <c r="BY1631" s="234" t="s">
        <v>56</v>
      </c>
      <c r="BZ1631" s="234" t="s">
        <v>7014</v>
      </c>
    </row>
    <row r="1632" spans="1:78" x14ac:dyDescent="0.25">
      <c r="A1632" s="5">
        <v>563</v>
      </c>
      <c r="B1632" s="234" t="s">
        <v>16660</v>
      </c>
      <c r="C1632" s="234" t="s">
        <v>16661</v>
      </c>
      <c r="D1632" s="234" t="s">
        <v>7243</v>
      </c>
      <c r="E1632" s="234" t="s">
        <v>11831</v>
      </c>
      <c r="F1632" s="234" t="s">
        <v>7156</v>
      </c>
      <c r="G1632" s="234" t="s">
        <v>6995</v>
      </c>
      <c r="H1632" s="234" t="s">
        <v>6994</v>
      </c>
      <c r="I1632" s="242"/>
      <c r="J1632" s="242">
        <v>44071</v>
      </c>
      <c r="K1632" s="234" t="s">
        <v>7430</v>
      </c>
      <c r="L1632" s="242">
        <v>44071</v>
      </c>
      <c r="M1632" s="234" t="s">
        <v>7228</v>
      </c>
      <c r="N1632" s="234" t="s">
        <v>7245</v>
      </c>
      <c r="O1632" s="234" t="s">
        <v>7246</v>
      </c>
      <c r="P1632" s="234" t="s">
        <v>6999</v>
      </c>
      <c r="Q1632" s="234"/>
      <c r="R1632" s="234" t="s">
        <v>451</v>
      </c>
      <c r="S1632" t="b">
        <v>0</v>
      </c>
      <c r="T1632" s="242"/>
      <c r="U1632" s="103">
        <v>5</v>
      </c>
      <c r="V1632" s="234" t="s">
        <v>272</v>
      </c>
      <c r="W1632" s="103">
        <v>75</v>
      </c>
      <c r="X1632" s="234" t="s">
        <v>272</v>
      </c>
      <c r="Y1632" s="242"/>
      <c r="Z1632" s="242"/>
      <c r="AA1632" s="103"/>
      <c r="AB1632" s="234" t="s">
        <v>7247</v>
      </c>
      <c r="AC1632" s="243">
        <v>44253.442673611113</v>
      </c>
      <c r="AD1632" s="234" t="s">
        <v>12763</v>
      </c>
      <c r="AE1632" s="235" t="s">
        <v>16662</v>
      </c>
      <c r="AF1632" s="237"/>
      <c r="AG1632" s="234" t="s">
        <v>482</v>
      </c>
      <c r="AH1632" s="241"/>
      <c r="AI1632" t="b">
        <v>1</v>
      </c>
      <c r="AJ1632" t="b">
        <v>0</v>
      </c>
      <c r="AK1632" s="234"/>
      <c r="AL1632" s="103"/>
      <c r="AM1632" t="b">
        <v>0</v>
      </c>
      <c r="AN1632" s="234"/>
      <c r="AO1632" s="103"/>
      <c r="AP1632" s="241"/>
      <c r="AQ1632" s="241"/>
      <c r="AR1632" s="241"/>
      <c r="AS1632" s="241"/>
      <c r="AT1632" s="234" t="s">
        <v>7005</v>
      </c>
      <c r="AU1632" s="234" t="s">
        <v>7085</v>
      </c>
      <c r="AV1632" t="b">
        <v>0</v>
      </c>
      <c r="AW1632" t="b">
        <v>0</v>
      </c>
      <c r="AX1632" s="241"/>
      <c r="AY1632" s="241"/>
      <c r="AZ1632" s="234"/>
      <c r="BA1632" s="234"/>
      <c r="BB1632" s="234"/>
      <c r="BC1632" t="b">
        <v>0</v>
      </c>
      <c r="BD1632" s="234" t="s">
        <v>7234</v>
      </c>
      <c r="BE1632" s="234" t="s">
        <v>7009</v>
      </c>
      <c r="BF1632" s="234" t="s">
        <v>7027</v>
      </c>
      <c r="BG1632" s="234" t="s">
        <v>7010</v>
      </c>
      <c r="BH1632" s="234" t="s">
        <v>55</v>
      </c>
      <c r="BI1632" s="243">
        <v>44573.419456018521</v>
      </c>
      <c r="BJ1632" s="234" t="s">
        <v>442</v>
      </c>
      <c r="BK1632" s="234" t="s">
        <v>451</v>
      </c>
      <c r="BL1632" s="234" t="s">
        <v>451</v>
      </c>
      <c r="BM1632" s="234" t="s">
        <v>451</v>
      </c>
      <c r="BN1632" s="241"/>
      <c r="BO1632" t="b">
        <v>0</v>
      </c>
      <c r="BP1632" t="b">
        <v>0</v>
      </c>
      <c r="BQ1632" t="b">
        <v>0</v>
      </c>
      <c r="BR1632" s="241"/>
      <c r="BS1632" s="241"/>
      <c r="BT1632" s="234" t="s">
        <v>7047</v>
      </c>
      <c r="BU1632" t="b">
        <v>0</v>
      </c>
      <c r="BV1632" s="103"/>
      <c r="BW1632" s="235" t="s">
        <v>16663</v>
      </c>
      <c r="BX1632" s="234" t="s">
        <v>16662</v>
      </c>
      <c r="BY1632" s="234" t="s">
        <v>56</v>
      </c>
      <c r="BZ1632" s="234" t="s">
        <v>7014</v>
      </c>
    </row>
    <row r="1633" spans="1:78" x14ac:dyDescent="0.25">
      <c r="A1633" s="5">
        <v>562</v>
      </c>
      <c r="B1633" s="234" t="s">
        <v>16664</v>
      </c>
      <c r="C1633" s="234" t="s">
        <v>16665</v>
      </c>
      <c r="D1633" s="234" t="s">
        <v>11619</v>
      </c>
      <c r="E1633" s="234" t="s">
        <v>16666</v>
      </c>
      <c r="F1633" s="234" t="s">
        <v>6993</v>
      </c>
      <c r="G1633" s="234" t="s">
        <v>13057</v>
      </c>
      <c r="H1633" s="234" t="s">
        <v>7856</v>
      </c>
      <c r="I1633" s="242"/>
      <c r="J1633" s="242">
        <v>44067</v>
      </c>
      <c r="K1633" s="234" t="s">
        <v>7430</v>
      </c>
      <c r="L1633" s="242">
        <v>44074</v>
      </c>
      <c r="M1633" s="234" t="s">
        <v>7179</v>
      </c>
      <c r="N1633" s="234" t="s">
        <v>11622</v>
      </c>
      <c r="O1633" s="234" t="s">
        <v>9572</v>
      </c>
      <c r="P1633" s="234" t="s">
        <v>6999</v>
      </c>
      <c r="Q1633" s="234"/>
      <c r="R1633" s="234" t="s">
        <v>451</v>
      </c>
      <c r="S1633" t="b">
        <v>0</v>
      </c>
      <c r="T1633" s="242"/>
      <c r="U1633" s="103">
        <v>15</v>
      </c>
      <c r="V1633" s="234" t="s">
        <v>272</v>
      </c>
      <c r="W1633" s="103">
        <v>10</v>
      </c>
      <c r="X1633" s="234" t="s">
        <v>272</v>
      </c>
      <c r="Y1633" s="242"/>
      <c r="Z1633" s="242"/>
      <c r="AA1633" s="103"/>
      <c r="AB1633" s="234" t="s">
        <v>11624</v>
      </c>
      <c r="AC1633" s="243">
        <v>44253.442650462966</v>
      </c>
      <c r="AD1633" s="234" t="s">
        <v>12763</v>
      </c>
      <c r="AE1633" s="235" t="s">
        <v>16667</v>
      </c>
      <c r="AF1633" s="237"/>
      <c r="AG1633" s="234" t="s">
        <v>482</v>
      </c>
      <c r="AH1633" s="241"/>
      <c r="AI1633" t="b">
        <v>1</v>
      </c>
      <c r="AJ1633" t="b">
        <v>0</v>
      </c>
      <c r="AK1633" s="234"/>
      <c r="AL1633" s="103"/>
      <c r="AM1633" t="b">
        <v>0</v>
      </c>
      <c r="AN1633" s="234"/>
      <c r="AO1633" s="103"/>
      <c r="AP1633" s="241"/>
      <c r="AQ1633" s="241"/>
      <c r="AR1633" s="241"/>
      <c r="AS1633" s="241"/>
      <c r="AT1633" s="234" t="s">
        <v>7005</v>
      </c>
      <c r="AU1633" s="234" t="s">
        <v>7085</v>
      </c>
      <c r="AV1633" t="b">
        <v>0</v>
      </c>
      <c r="AW1633" t="b">
        <v>0</v>
      </c>
      <c r="AX1633" s="241"/>
      <c r="AY1633" s="241"/>
      <c r="AZ1633" s="234"/>
      <c r="BA1633" s="234"/>
      <c r="BB1633" s="234"/>
      <c r="BC1633" t="b">
        <v>0</v>
      </c>
      <c r="BD1633" s="234" t="s">
        <v>7186</v>
      </c>
      <c r="BE1633" s="234" t="s">
        <v>7026</v>
      </c>
      <c r="BF1633" s="234" t="s">
        <v>7027</v>
      </c>
      <c r="BG1633" s="234" t="s">
        <v>7028</v>
      </c>
      <c r="BH1633" s="234" t="s">
        <v>55</v>
      </c>
      <c r="BI1633" s="243">
        <v>44573.419444444444</v>
      </c>
      <c r="BJ1633" s="234" t="s">
        <v>442</v>
      </c>
      <c r="BK1633" s="234" t="s">
        <v>451</v>
      </c>
      <c r="BL1633" s="234" t="s">
        <v>451</v>
      </c>
      <c r="BM1633" s="234" t="s">
        <v>451</v>
      </c>
      <c r="BN1633" s="241"/>
      <c r="BO1633" t="b">
        <v>0</v>
      </c>
      <c r="BP1633" t="b">
        <v>0</v>
      </c>
      <c r="BQ1633" t="b">
        <v>0</v>
      </c>
      <c r="BR1633" s="241"/>
      <c r="BS1633" s="241"/>
      <c r="BT1633" s="234" t="s">
        <v>7012</v>
      </c>
      <c r="BU1633" t="b">
        <v>0</v>
      </c>
      <c r="BV1633" s="103"/>
      <c r="BW1633" s="235" t="s">
        <v>16668</v>
      </c>
      <c r="BX1633" s="234" t="s">
        <v>16667</v>
      </c>
      <c r="BY1633" s="234" t="s">
        <v>56</v>
      </c>
      <c r="BZ1633" s="234" t="s">
        <v>7014</v>
      </c>
    </row>
    <row r="1634" spans="1:78" x14ac:dyDescent="0.25">
      <c r="A1634" s="5">
        <v>561</v>
      </c>
      <c r="B1634" s="234" t="s">
        <v>16669</v>
      </c>
      <c r="C1634" s="234" t="s">
        <v>16670</v>
      </c>
      <c r="D1634" s="234"/>
      <c r="E1634" s="234" t="s">
        <v>13698</v>
      </c>
      <c r="F1634" s="234" t="s">
        <v>6993</v>
      </c>
      <c r="G1634" s="234" t="s">
        <v>7279</v>
      </c>
      <c r="H1634" s="234" t="s">
        <v>6994</v>
      </c>
      <c r="I1634" s="242"/>
      <c r="J1634" s="242">
        <v>44070</v>
      </c>
      <c r="K1634" s="234" t="s">
        <v>7430</v>
      </c>
      <c r="L1634" s="242">
        <v>44071</v>
      </c>
      <c r="M1634" s="234" t="s">
        <v>6996</v>
      </c>
      <c r="N1634" s="234" t="s">
        <v>7430</v>
      </c>
      <c r="O1634" s="234" t="s">
        <v>16671</v>
      </c>
      <c r="P1634" s="234" t="s">
        <v>6999</v>
      </c>
      <c r="Q1634" s="234"/>
      <c r="R1634" s="234" t="s">
        <v>451</v>
      </c>
      <c r="S1634" t="b">
        <v>0</v>
      </c>
      <c r="T1634" s="242"/>
      <c r="U1634" s="103">
        <v>5</v>
      </c>
      <c r="V1634" s="234" t="s">
        <v>272</v>
      </c>
      <c r="W1634" s="103">
        <v>4</v>
      </c>
      <c r="X1634" s="234" t="s">
        <v>272</v>
      </c>
      <c r="Y1634" s="242"/>
      <c r="Z1634" s="242"/>
      <c r="AA1634" s="103"/>
      <c r="AB1634" s="234"/>
      <c r="AC1634" s="243">
        <v>44253.442604166667</v>
      </c>
      <c r="AD1634" s="234" t="s">
        <v>12763</v>
      </c>
      <c r="AE1634" s="235" t="s">
        <v>16672</v>
      </c>
      <c r="AF1634" s="237"/>
      <c r="AG1634" s="234" t="s">
        <v>482</v>
      </c>
      <c r="AH1634" s="241"/>
      <c r="AI1634" t="b">
        <v>1</v>
      </c>
      <c r="AJ1634" t="b">
        <v>0</v>
      </c>
      <c r="AK1634" s="234"/>
      <c r="AL1634" s="103"/>
      <c r="AM1634" t="b">
        <v>0</v>
      </c>
      <c r="AN1634" s="234"/>
      <c r="AO1634" s="103"/>
      <c r="AP1634" s="241"/>
      <c r="AQ1634" s="241"/>
      <c r="AR1634" s="241"/>
      <c r="AS1634" s="241"/>
      <c r="AT1634" s="234"/>
      <c r="AU1634" s="234" t="s">
        <v>7085</v>
      </c>
      <c r="AV1634" t="b">
        <v>0</v>
      </c>
      <c r="AW1634" t="b">
        <v>0</v>
      </c>
      <c r="AX1634" s="241"/>
      <c r="AY1634" s="241"/>
      <c r="AZ1634" s="234"/>
      <c r="BA1634" s="234"/>
      <c r="BB1634" s="234"/>
      <c r="BC1634" t="b">
        <v>1</v>
      </c>
      <c r="BD1634" s="234" t="s">
        <v>7008</v>
      </c>
      <c r="BE1634" s="234" t="s">
        <v>7009</v>
      </c>
      <c r="BF1634" s="234" t="s">
        <v>7027</v>
      </c>
      <c r="BG1634" s="234" t="s">
        <v>8373</v>
      </c>
      <c r="BH1634" s="234" t="s">
        <v>55</v>
      </c>
      <c r="BI1634" s="243">
        <v>44573.419444444444</v>
      </c>
      <c r="BJ1634" s="234" t="s">
        <v>442</v>
      </c>
      <c r="BK1634" s="234" t="s">
        <v>451</v>
      </c>
      <c r="BL1634" s="234" t="s">
        <v>451</v>
      </c>
      <c r="BM1634" s="234" t="s">
        <v>451</v>
      </c>
      <c r="BN1634" s="241"/>
      <c r="BO1634" t="b">
        <v>0</v>
      </c>
      <c r="BP1634" t="b">
        <v>0</v>
      </c>
      <c r="BQ1634" t="b">
        <v>0</v>
      </c>
      <c r="BR1634" s="241"/>
      <c r="BS1634" s="241"/>
      <c r="BT1634" s="234" t="s">
        <v>7012</v>
      </c>
      <c r="BU1634" t="b">
        <v>0</v>
      </c>
      <c r="BV1634" s="103"/>
      <c r="BW1634" s="235" t="s">
        <v>16673</v>
      </c>
      <c r="BX1634" s="234" t="s">
        <v>16672</v>
      </c>
      <c r="BY1634" s="234" t="s">
        <v>56</v>
      </c>
      <c r="BZ1634" s="234" t="s">
        <v>7014</v>
      </c>
    </row>
    <row r="1635" spans="1:78" x14ac:dyDescent="0.25">
      <c r="A1635" s="5">
        <v>560</v>
      </c>
      <c r="B1635" s="234" t="s">
        <v>16674</v>
      </c>
      <c r="C1635" s="234" t="s">
        <v>16675</v>
      </c>
      <c r="D1635" s="234" t="s">
        <v>16212</v>
      </c>
      <c r="E1635" s="234" t="s">
        <v>16212</v>
      </c>
      <c r="F1635" s="234" t="s">
        <v>7156</v>
      </c>
      <c r="G1635" s="234" t="s">
        <v>7279</v>
      </c>
      <c r="H1635" s="234" t="s">
        <v>6994</v>
      </c>
      <c r="I1635" s="242"/>
      <c r="J1635" s="242">
        <v>44070</v>
      </c>
      <c r="K1635" s="234" t="s">
        <v>7430</v>
      </c>
      <c r="L1635" s="242">
        <v>44070</v>
      </c>
      <c r="M1635" s="234" t="s">
        <v>6996</v>
      </c>
      <c r="N1635" s="234" t="s">
        <v>16214</v>
      </c>
      <c r="O1635" s="234" t="s">
        <v>16676</v>
      </c>
      <c r="P1635" s="234" t="s">
        <v>6999</v>
      </c>
      <c r="Q1635" s="234"/>
      <c r="R1635" s="234" t="s">
        <v>451</v>
      </c>
      <c r="S1635" t="b">
        <v>0</v>
      </c>
      <c r="T1635" s="242"/>
      <c r="U1635" s="103">
        <v>5</v>
      </c>
      <c r="V1635" s="234" t="s">
        <v>272</v>
      </c>
      <c r="W1635" s="103">
        <v>1</v>
      </c>
      <c r="X1635" s="234" t="s">
        <v>272</v>
      </c>
      <c r="Y1635" s="242"/>
      <c r="Z1635" s="242"/>
      <c r="AA1635" s="103"/>
      <c r="AB1635" s="234" t="s">
        <v>16216</v>
      </c>
      <c r="AC1635" s="243">
        <v>44253.44258101852</v>
      </c>
      <c r="AD1635" s="234" t="s">
        <v>12763</v>
      </c>
      <c r="AE1635" s="235" t="s">
        <v>16677</v>
      </c>
      <c r="AF1635" s="237"/>
      <c r="AG1635" s="234" t="s">
        <v>482</v>
      </c>
      <c r="AH1635" s="241"/>
      <c r="AI1635" t="b">
        <v>1</v>
      </c>
      <c r="AJ1635" t="b">
        <v>0</v>
      </c>
      <c r="AK1635" s="234"/>
      <c r="AL1635" s="103"/>
      <c r="AM1635" t="b">
        <v>0</v>
      </c>
      <c r="AN1635" s="234"/>
      <c r="AO1635" s="103"/>
      <c r="AP1635" s="241"/>
      <c r="AQ1635" s="241"/>
      <c r="AR1635" s="241"/>
      <c r="AS1635" s="241"/>
      <c r="AT1635" s="234" t="s">
        <v>7005</v>
      </c>
      <c r="AU1635" s="234" t="s">
        <v>7085</v>
      </c>
      <c r="AV1635" t="b">
        <v>0</v>
      </c>
      <c r="AW1635" t="b">
        <v>0</v>
      </c>
      <c r="AX1635" s="241"/>
      <c r="AY1635" s="241"/>
      <c r="AZ1635" s="234"/>
      <c r="BA1635" s="234"/>
      <c r="BB1635" s="234"/>
      <c r="BC1635" t="b">
        <v>0</v>
      </c>
      <c r="BD1635" s="234" t="s">
        <v>7008</v>
      </c>
      <c r="BE1635" s="234" t="s">
        <v>7009</v>
      </c>
      <c r="BF1635" s="234" t="s">
        <v>7027</v>
      </c>
      <c r="BG1635" s="234" t="s">
        <v>8373</v>
      </c>
      <c r="BH1635" s="234" t="s">
        <v>55</v>
      </c>
      <c r="BI1635" s="243">
        <v>44573.419444444444</v>
      </c>
      <c r="BJ1635" s="234" t="s">
        <v>442</v>
      </c>
      <c r="BK1635" s="234" t="s">
        <v>451</v>
      </c>
      <c r="BL1635" s="234" t="s">
        <v>451</v>
      </c>
      <c r="BM1635" s="234" t="s">
        <v>451</v>
      </c>
      <c r="BN1635" s="241"/>
      <c r="BO1635" t="b">
        <v>0</v>
      </c>
      <c r="BP1635" t="b">
        <v>0</v>
      </c>
      <c r="BQ1635" t="b">
        <v>0</v>
      </c>
      <c r="BR1635" s="241"/>
      <c r="BS1635" s="241"/>
      <c r="BT1635" s="234" t="s">
        <v>7012</v>
      </c>
      <c r="BU1635" t="b">
        <v>0</v>
      </c>
      <c r="BV1635" s="103"/>
      <c r="BW1635" s="235" t="s">
        <v>16678</v>
      </c>
      <c r="BX1635" s="234" t="s">
        <v>16677</v>
      </c>
      <c r="BY1635" s="234" t="s">
        <v>56</v>
      </c>
      <c r="BZ1635" s="234" t="s">
        <v>7014</v>
      </c>
    </row>
    <row r="1636" spans="1:78" x14ac:dyDescent="0.25">
      <c r="A1636" s="5">
        <v>559</v>
      </c>
      <c r="B1636" s="234" t="s">
        <v>16679</v>
      </c>
      <c r="C1636" s="234" t="s">
        <v>16680</v>
      </c>
      <c r="D1636" s="234" t="s">
        <v>9267</v>
      </c>
      <c r="E1636" s="234" t="s">
        <v>9268</v>
      </c>
      <c r="F1636" s="234" t="s">
        <v>2991</v>
      </c>
      <c r="G1636" s="234" t="s">
        <v>10829</v>
      </c>
      <c r="H1636" s="234" t="s">
        <v>7856</v>
      </c>
      <c r="I1636" s="242"/>
      <c r="J1636" s="242">
        <v>44069</v>
      </c>
      <c r="K1636" s="234" t="s">
        <v>7430</v>
      </c>
      <c r="L1636" s="242">
        <v>44074</v>
      </c>
      <c r="M1636" s="234" t="s">
        <v>6996</v>
      </c>
      <c r="N1636" s="234" t="s">
        <v>9269</v>
      </c>
      <c r="O1636" s="234" t="s">
        <v>9270</v>
      </c>
      <c r="P1636" s="234" t="s">
        <v>6999</v>
      </c>
      <c r="Q1636" s="234"/>
      <c r="R1636" s="234" t="s">
        <v>451</v>
      </c>
      <c r="S1636" t="b">
        <v>0</v>
      </c>
      <c r="T1636" s="242"/>
      <c r="U1636" s="103">
        <v>3</v>
      </c>
      <c r="V1636" s="234" t="s">
        <v>272</v>
      </c>
      <c r="W1636" s="103">
        <v>6</v>
      </c>
      <c r="X1636" s="234" t="s">
        <v>272</v>
      </c>
      <c r="Y1636" s="242"/>
      <c r="Z1636" s="242"/>
      <c r="AA1636" s="103"/>
      <c r="AB1636" s="234" t="s">
        <v>9272</v>
      </c>
      <c r="AC1636" s="243">
        <v>44253.442569444444</v>
      </c>
      <c r="AD1636" s="234" t="s">
        <v>12763</v>
      </c>
      <c r="AE1636" s="235" t="s">
        <v>16681</v>
      </c>
      <c r="AF1636" s="237"/>
      <c r="AG1636" s="234" t="s">
        <v>482</v>
      </c>
      <c r="AH1636" s="241"/>
      <c r="AI1636" t="b">
        <v>1</v>
      </c>
      <c r="AJ1636" t="b">
        <v>0</v>
      </c>
      <c r="AK1636" s="234"/>
      <c r="AL1636" s="103"/>
      <c r="AM1636" t="b">
        <v>0</v>
      </c>
      <c r="AN1636" s="234"/>
      <c r="AO1636" s="103"/>
      <c r="AP1636" s="241"/>
      <c r="AQ1636" s="241"/>
      <c r="AR1636" s="241"/>
      <c r="AS1636" s="241"/>
      <c r="AT1636" s="234" t="s">
        <v>7005</v>
      </c>
      <c r="AU1636" s="234" t="s">
        <v>7085</v>
      </c>
      <c r="AV1636" t="b">
        <v>0</v>
      </c>
      <c r="AW1636" t="b">
        <v>0</v>
      </c>
      <c r="AX1636" s="241"/>
      <c r="AY1636" s="241"/>
      <c r="AZ1636" s="234"/>
      <c r="BA1636" s="234"/>
      <c r="BB1636" s="234"/>
      <c r="BC1636" t="b">
        <v>0</v>
      </c>
      <c r="BD1636" s="234" t="s">
        <v>7008</v>
      </c>
      <c r="BE1636" s="234" t="s">
        <v>7026</v>
      </c>
      <c r="BF1636" s="234" t="s">
        <v>7027</v>
      </c>
      <c r="BG1636" s="234" t="s">
        <v>7028</v>
      </c>
      <c r="BH1636" s="234" t="s">
        <v>55</v>
      </c>
      <c r="BI1636" s="243">
        <v>44573.419432870367</v>
      </c>
      <c r="BJ1636" s="234" t="s">
        <v>442</v>
      </c>
      <c r="BK1636" s="234" t="s">
        <v>451</v>
      </c>
      <c r="BL1636" s="234" t="s">
        <v>451</v>
      </c>
      <c r="BM1636" s="234" t="s">
        <v>451</v>
      </c>
      <c r="BN1636" s="241"/>
      <c r="BO1636" t="b">
        <v>0</v>
      </c>
      <c r="BP1636" t="b">
        <v>0</v>
      </c>
      <c r="BQ1636" t="b">
        <v>0</v>
      </c>
      <c r="BR1636" s="241"/>
      <c r="BS1636" s="241"/>
      <c r="BT1636" s="234" t="s">
        <v>7237</v>
      </c>
      <c r="BU1636" t="b">
        <v>0</v>
      </c>
      <c r="BV1636" s="103"/>
      <c r="BW1636" s="235" t="s">
        <v>16682</v>
      </c>
      <c r="BX1636" s="234" t="s">
        <v>16681</v>
      </c>
      <c r="BY1636" s="234" t="s">
        <v>56</v>
      </c>
      <c r="BZ1636" s="234" t="s">
        <v>7014</v>
      </c>
    </row>
    <row r="1637" spans="1:78" x14ac:dyDescent="0.25">
      <c r="A1637" s="5">
        <v>558</v>
      </c>
      <c r="B1637" s="234" t="s">
        <v>16683</v>
      </c>
      <c r="C1637" s="234" t="s">
        <v>16684</v>
      </c>
      <c r="D1637" s="234"/>
      <c r="E1637" s="234" t="s">
        <v>15043</v>
      </c>
      <c r="F1637" s="234" t="s">
        <v>6993</v>
      </c>
      <c r="G1637" s="234" t="s">
        <v>6994</v>
      </c>
      <c r="H1637" s="234" t="s">
        <v>6995</v>
      </c>
      <c r="I1637" s="242"/>
      <c r="J1637" s="242">
        <v>44070</v>
      </c>
      <c r="K1637" s="234" t="s">
        <v>7430</v>
      </c>
      <c r="L1637" s="242">
        <v>44076</v>
      </c>
      <c r="M1637" s="234" t="s">
        <v>6996</v>
      </c>
      <c r="N1637" s="234" t="s">
        <v>15044</v>
      </c>
      <c r="O1637" s="234" t="s">
        <v>8547</v>
      </c>
      <c r="P1637" s="234" t="s">
        <v>6999</v>
      </c>
      <c r="Q1637" s="234"/>
      <c r="R1637" s="234" t="s">
        <v>451</v>
      </c>
      <c r="S1637" t="b">
        <v>0</v>
      </c>
      <c r="T1637" s="242"/>
      <c r="U1637" s="103">
        <v>5</v>
      </c>
      <c r="V1637" s="234" t="s">
        <v>272</v>
      </c>
      <c r="W1637" s="103">
        <v>10</v>
      </c>
      <c r="X1637" s="234" t="s">
        <v>272</v>
      </c>
      <c r="Y1637" s="242"/>
      <c r="Z1637" s="242"/>
      <c r="AA1637" s="103"/>
      <c r="AB1637" s="234"/>
      <c r="AC1637" s="243">
        <v>44253.442546296297</v>
      </c>
      <c r="AD1637" s="234" t="s">
        <v>12763</v>
      </c>
      <c r="AE1637" s="235" t="s">
        <v>16685</v>
      </c>
      <c r="AF1637" s="237"/>
      <c r="AG1637" s="234" t="s">
        <v>482</v>
      </c>
      <c r="AH1637" s="241"/>
      <c r="AI1637" t="b">
        <v>1</v>
      </c>
      <c r="AJ1637" t="b">
        <v>0</v>
      </c>
      <c r="AK1637" s="234"/>
      <c r="AL1637" s="103"/>
      <c r="AM1637" t="b">
        <v>0</v>
      </c>
      <c r="AN1637" s="234"/>
      <c r="AO1637" s="103"/>
      <c r="AP1637" s="241"/>
      <c r="AQ1637" s="241"/>
      <c r="AR1637" s="241"/>
      <c r="AS1637" s="241"/>
      <c r="AT1637" s="234"/>
      <c r="AU1637" s="234" t="s">
        <v>7085</v>
      </c>
      <c r="AV1637" t="b">
        <v>0</v>
      </c>
      <c r="AW1637" t="b">
        <v>0</v>
      </c>
      <c r="AX1637" s="241"/>
      <c r="AY1637" s="241"/>
      <c r="AZ1637" s="234"/>
      <c r="BA1637" s="234"/>
      <c r="BB1637" s="234"/>
      <c r="BC1637" t="b">
        <v>1</v>
      </c>
      <c r="BD1637" s="234" t="s">
        <v>7008</v>
      </c>
      <c r="BE1637" s="234" t="s">
        <v>7009</v>
      </c>
      <c r="BF1637" s="234" t="s">
        <v>7027</v>
      </c>
      <c r="BG1637" s="234" t="s">
        <v>7028</v>
      </c>
      <c r="BH1637" s="234" t="s">
        <v>55</v>
      </c>
      <c r="BI1637" s="243">
        <v>44573.419432870367</v>
      </c>
      <c r="BJ1637" s="234" t="s">
        <v>442</v>
      </c>
      <c r="BK1637" s="234" t="s">
        <v>451</v>
      </c>
      <c r="BL1637" s="234" t="s">
        <v>451</v>
      </c>
      <c r="BM1637" s="234" t="s">
        <v>451</v>
      </c>
      <c r="BN1637" s="241"/>
      <c r="BO1637" t="b">
        <v>0</v>
      </c>
      <c r="BP1637" t="b">
        <v>0</v>
      </c>
      <c r="BQ1637" t="b">
        <v>0</v>
      </c>
      <c r="BR1637" s="241"/>
      <c r="BS1637" s="241"/>
      <c r="BT1637" s="234" t="s">
        <v>7012</v>
      </c>
      <c r="BU1637" t="b">
        <v>0</v>
      </c>
      <c r="BV1637" s="103"/>
      <c r="BW1637" s="235" t="s">
        <v>16686</v>
      </c>
      <c r="BX1637" s="234" t="s">
        <v>16685</v>
      </c>
      <c r="BY1637" s="234" t="s">
        <v>56</v>
      </c>
      <c r="BZ1637" s="234" t="s">
        <v>7014</v>
      </c>
    </row>
    <row r="1638" spans="1:78" x14ac:dyDescent="0.25">
      <c r="A1638" s="5">
        <v>557</v>
      </c>
      <c r="B1638" s="234" t="s">
        <v>16687</v>
      </c>
      <c r="C1638" s="234" t="s">
        <v>16688</v>
      </c>
      <c r="D1638" s="234" t="s">
        <v>9165</v>
      </c>
      <c r="E1638" s="234" t="s">
        <v>13466</v>
      </c>
      <c r="F1638" s="234" t="s">
        <v>6993</v>
      </c>
      <c r="G1638" s="234" t="s">
        <v>13057</v>
      </c>
      <c r="H1638" s="234" t="s">
        <v>7730</v>
      </c>
      <c r="I1638" s="242"/>
      <c r="J1638" s="242">
        <v>44069</v>
      </c>
      <c r="K1638" s="234" t="s">
        <v>7430</v>
      </c>
      <c r="L1638" s="242">
        <v>44071</v>
      </c>
      <c r="M1638" s="234" t="s">
        <v>6996</v>
      </c>
      <c r="N1638" s="234" t="s">
        <v>9167</v>
      </c>
      <c r="O1638" s="234" t="s">
        <v>9168</v>
      </c>
      <c r="P1638" s="234" t="s">
        <v>6999</v>
      </c>
      <c r="Q1638" s="234"/>
      <c r="R1638" s="234" t="s">
        <v>451</v>
      </c>
      <c r="S1638" t="b">
        <v>0</v>
      </c>
      <c r="T1638" s="242"/>
      <c r="U1638" s="103">
        <v>34</v>
      </c>
      <c r="V1638" s="234" t="s">
        <v>272</v>
      </c>
      <c r="W1638" s="103">
        <v>34</v>
      </c>
      <c r="X1638" s="234" t="s">
        <v>272</v>
      </c>
      <c r="Y1638" s="242"/>
      <c r="Z1638" s="242"/>
      <c r="AA1638" s="103"/>
      <c r="AB1638" s="234" t="s">
        <v>9169</v>
      </c>
      <c r="AC1638" s="243">
        <v>44253.442499999997</v>
      </c>
      <c r="AD1638" s="234" t="s">
        <v>12763</v>
      </c>
      <c r="AE1638" s="235" t="s">
        <v>16689</v>
      </c>
      <c r="AF1638" s="237"/>
      <c r="AG1638" s="234" t="s">
        <v>436</v>
      </c>
      <c r="AH1638" s="241"/>
      <c r="AI1638" t="b">
        <v>1</v>
      </c>
      <c r="AJ1638" t="b">
        <v>0</v>
      </c>
      <c r="AK1638" s="234"/>
      <c r="AL1638" s="103"/>
      <c r="AM1638" t="b">
        <v>0</v>
      </c>
      <c r="AN1638" s="234"/>
      <c r="AO1638" s="103"/>
      <c r="AP1638" s="241"/>
      <c r="AQ1638" s="241"/>
      <c r="AR1638" s="241"/>
      <c r="AS1638" s="241"/>
      <c r="AT1638" s="234" t="s">
        <v>7005</v>
      </c>
      <c r="AU1638" s="234" t="s">
        <v>7085</v>
      </c>
      <c r="AV1638" t="b">
        <v>0</v>
      </c>
      <c r="AW1638" t="b">
        <v>0</v>
      </c>
      <c r="AX1638" s="241"/>
      <c r="AY1638" s="241"/>
      <c r="AZ1638" s="234"/>
      <c r="BA1638" s="234"/>
      <c r="BB1638" s="234"/>
      <c r="BC1638" t="b">
        <v>0</v>
      </c>
      <c r="BD1638" s="234" t="s">
        <v>7008</v>
      </c>
      <c r="BE1638" s="234" t="s">
        <v>7737</v>
      </c>
      <c r="BF1638" s="234" t="s">
        <v>7027</v>
      </c>
      <c r="BG1638" s="234" t="s">
        <v>7028</v>
      </c>
      <c r="BH1638" s="234" t="s">
        <v>55</v>
      </c>
      <c r="BI1638" s="243">
        <v>44573.419432870367</v>
      </c>
      <c r="BJ1638" s="234" t="s">
        <v>442</v>
      </c>
      <c r="BK1638" s="234" t="s">
        <v>451</v>
      </c>
      <c r="BL1638" s="234" t="s">
        <v>451</v>
      </c>
      <c r="BM1638" s="234" t="s">
        <v>451</v>
      </c>
      <c r="BN1638" s="241"/>
      <c r="BO1638" t="b">
        <v>0</v>
      </c>
      <c r="BP1638" t="b">
        <v>0</v>
      </c>
      <c r="BQ1638" t="b">
        <v>0</v>
      </c>
      <c r="BR1638" s="241"/>
      <c r="BS1638" s="241"/>
      <c r="BT1638" s="234" t="s">
        <v>7012</v>
      </c>
      <c r="BU1638" t="b">
        <v>0</v>
      </c>
      <c r="BV1638" s="103"/>
      <c r="BW1638" s="235" t="s">
        <v>16690</v>
      </c>
      <c r="BX1638" s="234" t="s">
        <v>16689</v>
      </c>
      <c r="BY1638" s="234" t="s">
        <v>56</v>
      </c>
      <c r="BZ1638" s="234" t="s">
        <v>7014</v>
      </c>
    </row>
    <row r="1639" spans="1:78" x14ac:dyDescent="0.25">
      <c r="A1639" s="5">
        <v>556</v>
      </c>
      <c r="B1639" s="234" t="s">
        <v>16691</v>
      </c>
      <c r="C1639" s="234" t="s">
        <v>16692</v>
      </c>
      <c r="D1639" s="234" t="s">
        <v>10419</v>
      </c>
      <c r="E1639" s="234" t="s">
        <v>10419</v>
      </c>
      <c r="F1639" s="234" t="s">
        <v>6993</v>
      </c>
      <c r="G1639" s="234" t="s">
        <v>13057</v>
      </c>
      <c r="H1639" s="234" t="s">
        <v>7856</v>
      </c>
      <c r="I1639" s="242"/>
      <c r="J1639" s="242">
        <v>44067</v>
      </c>
      <c r="K1639" s="234" t="s">
        <v>7430</v>
      </c>
      <c r="L1639" s="242">
        <v>44070</v>
      </c>
      <c r="M1639" s="234" t="s">
        <v>7264</v>
      </c>
      <c r="N1639" s="234" t="s">
        <v>10421</v>
      </c>
      <c r="O1639" s="234" t="s">
        <v>10422</v>
      </c>
      <c r="P1639" s="234" t="s">
        <v>6999</v>
      </c>
      <c r="Q1639" s="234"/>
      <c r="R1639" s="234" t="s">
        <v>451</v>
      </c>
      <c r="S1639" t="b">
        <v>0</v>
      </c>
      <c r="T1639" s="242"/>
      <c r="U1639" s="103">
        <v>5</v>
      </c>
      <c r="V1639" s="234" t="s">
        <v>272</v>
      </c>
      <c r="W1639" s="103">
        <v>5</v>
      </c>
      <c r="X1639" s="234" t="s">
        <v>272</v>
      </c>
      <c r="Y1639" s="242"/>
      <c r="Z1639" s="242"/>
      <c r="AA1639" s="103"/>
      <c r="AB1639" s="234" t="s">
        <v>10424</v>
      </c>
      <c r="AC1639" s="243">
        <v>44253.442476851851</v>
      </c>
      <c r="AD1639" s="234" t="s">
        <v>12763</v>
      </c>
      <c r="AE1639" s="235" t="s">
        <v>16693</v>
      </c>
      <c r="AF1639" s="237"/>
      <c r="AG1639" s="234" t="s">
        <v>482</v>
      </c>
      <c r="AH1639" s="241"/>
      <c r="AI1639" t="b">
        <v>1</v>
      </c>
      <c r="AJ1639" t="b">
        <v>0</v>
      </c>
      <c r="AK1639" s="234"/>
      <c r="AL1639" s="103"/>
      <c r="AM1639" t="b">
        <v>0</v>
      </c>
      <c r="AN1639" s="234"/>
      <c r="AO1639" s="103"/>
      <c r="AP1639" s="241"/>
      <c r="AQ1639" s="241"/>
      <c r="AR1639" s="241"/>
      <c r="AS1639" s="241"/>
      <c r="AT1639" s="234" t="s">
        <v>7005</v>
      </c>
      <c r="AU1639" s="234" t="s">
        <v>7085</v>
      </c>
      <c r="AV1639" t="b">
        <v>0</v>
      </c>
      <c r="AW1639" t="b">
        <v>0</v>
      </c>
      <c r="AX1639" s="241"/>
      <c r="AY1639" s="241"/>
      <c r="AZ1639" s="234"/>
      <c r="BA1639" s="234"/>
      <c r="BB1639" s="234"/>
      <c r="BC1639" t="b">
        <v>0</v>
      </c>
      <c r="BD1639" s="234" t="s">
        <v>7270</v>
      </c>
      <c r="BE1639" s="234" t="s">
        <v>7026</v>
      </c>
      <c r="BF1639" s="234" t="s">
        <v>7027</v>
      </c>
      <c r="BG1639" s="234" t="s">
        <v>7028</v>
      </c>
      <c r="BH1639" s="234" t="s">
        <v>55</v>
      </c>
      <c r="BI1639" s="243">
        <v>44573.419432870367</v>
      </c>
      <c r="BJ1639" s="234" t="s">
        <v>442</v>
      </c>
      <c r="BK1639" s="234" t="s">
        <v>451</v>
      </c>
      <c r="BL1639" s="234" t="s">
        <v>451</v>
      </c>
      <c r="BM1639" s="234" t="s">
        <v>451</v>
      </c>
      <c r="BN1639" s="241"/>
      <c r="BO1639" t="b">
        <v>0</v>
      </c>
      <c r="BP1639" t="b">
        <v>0</v>
      </c>
      <c r="BQ1639" t="b">
        <v>0</v>
      </c>
      <c r="BR1639" s="241"/>
      <c r="BS1639" s="241"/>
      <c r="BT1639" s="234" t="s">
        <v>7012</v>
      </c>
      <c r="BU1639" t="b">
        <v>0</v>
      </c>
      <c r="BV1639" s="103"/>
      <c r="BW1639" s="235" t="s">
        <v>16694</v>
      </c>
      <c r="BX1639" s="234" t="s">
        <v>16693</v>
      </c>
      <c r="BY1639" s="234" t="s">
        <v>56</v>
      </c>
      <c r="BZ1639" s="234" t="s">
        <v>7014</v>
      </c>
    </row>
    <row r="1640" spans="1:78" x14ac:dyDescent="0.25">
      <c r="A1640" s="5">
        <v>555</v>
      </c>
      <c r="B1640" s="234" t="s">
        <v>16695</v>
      </c>
      <c r="C1640" s="234" t="s">
        <v>16696</v>
      </c>
      <c r="D1640" s="234"/>
      <c r="E1640" s="234" t="s">
        <v>16579</v>
      </c>
      <c r="F1640" s="234" t="s">
        <v>2991</v>
      </c>
      <c r="G1640" s="234" t="s">
        <v>16580</v>
      </c>
      <c r="H1640" s="234" t="s">
        <v>6994</v>
      </c>
      <c r="I1640" s="242"/>
      <c r="J1640" s="242">
        <v>44069</v>
      </c>
      <c r="K1640" s="234" t="s">
        <v>7430</v>
      </c>
      <c r="L1640" s="242">
        <v>44076</v>
      </c>
      <c r="M1640" s="234" t="s">
        <v>6996</v>
      </c>
      <c r="N1640" s="234" t="s">
        <v>16581</v>
      </c>
      <c r="O1640" s="234" t="s">
        <v>16582</v>
      </c>
      <c r="P1640" s="234" t="s">
        <v>6999</v>
      </c>
      <c r="Q1640" s="234"/>
      <c r="R1640" s="234" t="s">
        <v>451</v>
      </c>
      <c r="S1640" t="b">
        <v>0</v>
      </c>
      <c r="T1640" s="242"/>
      <c r="U1640" s="103">
        <v>5</v>
      </c>
      <c r="V1640" s="234" t="s">
        <v>272</v>
      </c>
      <c r="W1640" s="103">
        <v>4</v>
      </c>
      <c r="X1640" s="234" t="s">
        <v>272</v>
      </c>
      <c r="Y1640" s="242"/>
      <c r="Z1640" s="242"/>
      <c r="AA1640" s="103"/>
      <c r="AB1640" s="234"/>
      <c r="AC1640" s="243">
        <v>44253.442453703705</v>
      </c>
      <c r="AD1640" s="234" t="s">
        <v>12763</v>
      </c>
      <c r="AE1640" s="235" t="s">
        <v>16697</v>
      </c>
      <c r="AF1640" s="237"/>
      <c r="AG1640" s="234" t="s">
        <v>436</v>
      </c>
      <c r="AH1640" s="241"/>
      <c r="AI1640" t="b">
        <v>1</v>
      </c>
      <c r="AJ1640" t="b">
        <v>0</v>
      </c>
      <c r="AK1640" s="234"/>
      <c r="AL1640" s="103"/>
      <c r="AM1640" t="b">
        <v>0</v>
      </c>
      <c r="AN1640" s="234"/>
      <c r="AO1640" s="103"/>
      <c r="AP1640" s="241"/>
      <c r="AQ1640" s="241"/>
      <c r="AR1640" s="241"/>
      <c r="AS1640" s="241"/>
      <c r="AT1640" s="234"/>
      <c r="AU1640" s="234" t="s">
        <v>7085</v>
      </c>
      <c r="AV1640" t="b">
        <v>0</v>
      </c>
      <c r="AW1640" t="b">
        <v>0</v>
      </c>
      <c r="AX1640" s="241"/>
      <c r="AY1640" s="241"/>
      <c r="AZ1640" s="234"/>
      <c r="BA1640" s="234"/>
      <c r="BB1640" s="234"/>
      <c r="BC1640" t="b">
        <v>1</v>
      </c>
      <c r="BD1640" s="234" t="s">
        <v>7008</v>
      </c>
      <c r="BE1640" s="234" t="s">
        <v>7009</v>
      </c>
      <c r="BF1640" s="234" t="s">
        <v>7027</v>
      </c>
      <c r="BG1640" s="234" t="s">
        <v>7028</v>
      </c>
      <c r="BH1640" s="234" t="s">
        <v>55</v>
      </c>
      <c r="BI1640" s="243">
        <v>44573.419421296298</v>
      </c>
      <c r="BJ1640" s="234" t="s">
        <v>442</v>
      </c>
      <c r="BK1640" s="234" t="s">
        <v>451</v>
      </c>
      <c r="BL1640" s="234" t="s">
        <v>451</v>
      </c>
      <c r="BM1640" s="234" t="s">
        <v>451</v>
      </c>
      <c r="BN1640" s="241"/>
      <c r="BO1640" t="b">
        <v>0</v>
      </c>
      <c r="BP1640" t="b">
        <v>0</v>
      </c>
      <c r="BQ1640" t="b">
        <v>0</v>
      </c>
      <c r="BR1640" s="241"/>
      <c r="BS1640" s="241"/>
      <c r="BT1640" s="234" t="s">
        <v>7012</v>
      </c>
      <c r="BU1640" t="b">
        <v>0</v>
      </c>
      <c r="BV1640" s="103"/>
      <c r="BW1640" s="235" t="s">
        <v>16698</v>
      </c>
      <c r="BX1640" s="234" t="s">
        <v>16697</v>
      </c>
      <c r="BY1640" s="234" t="s">
        <v>56</v>
      </c>
      <c r="BZ1640" s="234" t="s">
        <v>7014</v>
      </c>
    </row>
    <row r="1641" spans="1:78" x14ac:dyDescent="0.25">
      <c r="A1641" s="5">
        <v>554</v>
      </c>
      <c r="B1641" s="234" t="s">
        <v>16699</v>
      </c>
      <c r="C1641" s="234" t="s">
        <v>16700</v>
      </c>
      <c r="D1641" s="234" t="s">
        <v>9165</v>
      </c>
      <c r="E1641" s="234" t="s">
        <v>13466</v>
      </c>
      <c r="F1641" s="234" t="s">
        <v>6993</v>
      </c>
      <c r="G1641" s="234" t="s">
        <v>13057</v>
      </c>
      <c r="H1641" s="234" t="s">
        <v>7730</v>
      </c>
      <c r="I1641" s="242"/>
      <c r="J1641" s="242">
        <v>44067</v>
      </c>
      <c r="K1641" s="234" t="s">
        <v>7430</v>
      </c>
      <c r="L1641" s="242">
        <v>44070</v>
      </c>
      <c r="M1641" s="234" t="s">
        <v>6996</v>
      </c>
      <c r="N1641" s="234" t="s">
        <v>9167</v>
      </c>
      <c r="O1641" s="234" t="s">
        <v>9168</v>
      </c>
      <c r="P1641" s="234" t="s">
        <v>6999</v>
      </c>
      <c r="Q1641" s="234"/>
      <c r="R1641" s="234" t="s">
        <v>451</v>
      </c>
      <c r="S1641" t="b">
        <v>0</v>
      </c>
      <c r="T1641" s="242"/>
      <c r="U1641" s="103">
        <v>14</v>
      </c>
      <c r="V1641" s="234" t="s">
        <v>272</v>
      </c>
      <c r="W1641" s="103">
        <v>14</v>
      </c>
      <c r="X1641" s="234" t="s">
        <v>272</v>
      </c>
      <c r="Y1641" s="242"/>
      <c r="Z1641" s="242"/>
      <c r="AA1641" s="103"/>
      <c r="AB1641" s="234" t="s">
        <v>9169</v>
      </c>
      <c r="AC1641" s="243">
        <v>44253.442430555559</v>
      </c>
      <c r="AD1641" s="234" t="s">
        <v>12763</v>
      </c>
      <c r="AE1641" s="235" t="s">
        <v>16701</v>
      </c>
      <c r="AF1641" s="237"/>
      <c r="AG1641" s="234" t="s">
        <v>436</v>
      </c>
      <c r="AH1641" s="241"/>
      <c r="AI1641" t="b">
        <v>1</v>
      </c>
      <c r="AJ1641" t="b">
        <v>0</v>
      </c>
      <c r="AK1641" s="234"/>
      <c r="AL1641" s="103"/>
      <c r="AM1641" t="b">
        <v>0</v>
      </c>
      <c r="AN1641" s="234"/>
      <c r="AO1641" s="103"/>
      <c r="AP1641" s="241"/>
      <c r="AQ1641" s="241"/>
      <c r="AR1641" s="241"/>
      <c r="AS1641" s="241"/>
      <c r="AT1641" s="234" t="s">
        <v>7005</v>
      </c>
      <c r="AU1641" s="234" t="s">
        <v>7085</v>
      </c>
      <c r="AV1641" t="b">
        <v>0</v>
      </c>
      <c r="AW1641" t="b">
        <v>0</v>
      </c>
      <c r="AX1641" s="241"/>
      <c r="AY1641" s="241"/>
      <c r="AZ1641" s="234"/>
      <c r="BA1641" s="234"/>
      <c r="BB1641" s="234"/>
      <c r="BC1641" t="b">
        <v>0</v>
      </c>
      <c r="BD1641" s="234" t="s">
        <v>7008</v>
      </c>
      <c r="BE1641" s="234" t="s">
        <v>7737</v>
      </c>
      <c r="BF1641" s="234" t="s">
        <v>7027</v>
      </c>
      <c r="BG1641" s="234" t="s">
        <v>7028</v>
      </c>
      <c r="BH1641" s="234" t="s">
        <v>55</v>
      </c>
      <c r="BI1641" s="243">
        <v>44573.419421296298</v>
      </c>
      <c r="BJ1641" s="234" t="s">
        <v>442</v>
      </c>
      <c r="BK1641" s="234" t="s">
        <v>451</v>
      </c>
      <c r="BL1641" s="234" t="s">
        <v>451</v>
      </c>
      <c r="BM1641" s="234" t="s">
        <v>451</v>
      </c>
      <c r="BN1641" s="241"/>
      <c r="BO1641" t="b">
        <v>0</v>
      </c>
      <c r="BP1641" t="b">
        <v>0</v>
      </c>
      <c r="BQ1641" t="b">
        <v>0</v>
      </c>
      <c r="BR1641" s="241"/>
      <c r="BS1641" s="241"/>
      <c r="BT1641" s="234" t="s">
        <v>7012</v>
      </c>
      <c r="BU1641" t="b">
        <v>0</v>
      </c>
      <c r="BV1641" s="103"/>
      <c r="BW1641" s="235" t="s">
        <v>16702</v>
      </c>
      <c r="BX1641" s="234" t="s">
        <v>16701</v>
      </c>
      <c r="BY1641" s="234" t="s">
        <v>56</v>
      </c>
      <c r="BZ1641" s="234" t="s">
        <v>7014</v>
      </c>
    </row>
    <row r="1642" spans="1:78" x14ac:dyDescent="0.25">
      <c r="A1642" s="5">
        <v>553</v>
      </c>
      <c r="B1642" s="234" t="s">
        <v>16703</v>
      </c>
      <c r="C1642" s="234" t="s">
        <v>16704</v>
      </c>
      <c r="D1642" s="234"/>
      <c r="E1642" s="234" t="s">
        <v>16579</v>
      </c>
      <c r="F1642" s="234" t="s">
        <v>2991</v>
      </c>
      <c r="G1642" s="234" t="s">
        <v>16580</v>
      </c>
      <c r="H1642" s="234" t="s">
        <v>6994</v>
      </c>
      <c r="I1642" s="242"/>
      <c r="J1642" s="242">
        <v>44069</v>
      </c>
      <c r="K1642" s="234" t="s">
        <v>7430</v>
      </c>
      <c r="L1642" s="242">
        <v>44076</v>
      </c>
      <c r="M1642" s="234" t="s">
        <v>6996</v>
      </c>
      <c r="N1642" s="234" t="s">
        <v>16581</v>
      </c>
      <c r="O1642" s="234" t="s">
        <v>16582</v>
      </c>
      <c r="P1642" s="234" t="s">
        <v>6999</v>
      </c>
      <c r="Q1642" s="234"/>
      <c r="R1642" s="234" t="s">
        <v>451</v>
      </c>
      <c r="S1642" t="b">
        <v>0</v>
      </c>
      <c r="T1642" s="242"/>
      <c r="U1642" s="103">
        <v>5</v>
      </c>
      <c r="V1642" s="234" t="s">
        <v>272</v>
      </c>
      <c r="W1642" s="103">
        <v>28</v>
      </c>
      <c r="X1642" s="234" t="s">
        <v>272</v>
      </c>
      <c r="Y1642" s="242"/>
      <c r="Z1642" s="242"/>
      <c r="AA1642" s="103"/>
      <c r="AB1642" s="234"/>
      <c r="AC1642" s="243">
        <v>44253.442418981482</v>
      </c>
      <c r="AD1642" s="234" t="s">
        <v>12763</v>
      </c>
      <c r="AE1642" s="235" t="s">
        <v>16705</v>
      </c>
      <c r="AF1642" s="237"/>
      <c r="AG1642" s="234" t="s">
        <v>482</v>
      </c>
      <c r="AH1642" s="241"/>
      <c r="AI1642" t="b">
        <v>1</v>
      </c>
      <c r="AJ1642" t="b">
        <v>0</v>
      </c>
      <c r="AK1642" s="234"/>
      <c r="AL1642" s="103"/>
      <c r="AM1642" t="b">
        <v>0</v>
      </c>
      <c r="AN1642" s="234"/>
      <c r="AO1642" s="103"/>
      <c r="AP1642" s="241"/>
      <c r="AQ1642" s="241"/>
      <c r="AR1642" s="241"/>
      <c r="AS1642" s="241"/>
      <c r="AT1642" s="234"/>
      <c r="AU1642" s="234" t="s">
        <v>7085</v>
      </c>
      <c r="AV1642" t="b">
        <v>0</v>
      </c>
      <c r="AW1642" t="b">
        <v>0</v>
      </c>
      <c r="AX1642" s="241"/>
      <c r="AY1642" s="241"/>
      <c r="AZ1642" s="234"/>
      <c r="BA1642" s="234"/>
      <c r="BB1642" s="234"/>
      <c r="BC1642" t="b">
        <v>1</v>
      </c>
      <c r="BD1642" s="234" t="s">
        <v>7008</v>
      </c>
      <c r="BE1642" s="234" t="s">
        <v>7009</v>
      </c>
      <c r="BF1642" s="234" t="s">
        <v>6972</v>
      </c>
      <c r="BG1642" s="234" t="s">
        <v>7028</v>
      </c>
      <c r="BH1642" s="234" t="s">
        <v>55</v>
      </c>
      <c r="BI1642" s="243">
        <v>44573.419421296298</v>
      </c>
      <c r="BJ1642" s="234" t="s">
        <v>442</v>
      </c>
      <c r="BK1642" s="234" t="s">
        <v>451</v>
      </c>
      <c r="BL1642" s="234" t="s">
        <v>451</v>
      </c>
      <c r="BM1642" s="234" t="s">
        <v>451</v>
      </c>
      <c r="BN1642" s="241"/>
      <c r="BO1642" t="b">
        <v>0</v>
      </c>
      <c r="BP1642" t="b">
        <v>0</v>
      </c>
      <c r="BQ1642" t="b">
        <v>0</v>
      </c>
      <c r="BR1642" s="241"/>
      <c r="BS1642" s="241"/>
      <c r="BT1642" s="234" t="s">
        <v>7012</v>
      </c>
      <c r="BU1642" t="b">
        <v>0</v>
      </c>
      <c r="BV1642" s="103"/>
      <c r="BW1642" s="235" t="s">
        <v>16706</v>
      </c>
      <c r="BX1642" s="234" t="s">
        <v>16705</v>
      </c>
      <c r="BY1642" s="234" t="s">
        <v>56</v>
      </c>
      <c r="BZ1642" s="234" t="s">
        <v>7014</v>
      </c>
    </row>
    <row r="1643" spans="1:78" x14ac:dyDescent="0.25">
      <c r="A1643" s="5">
        <v>552</v>
      </c>
      <c r="B1643" s="234" t="s">
        <v>16707</v>
      </c>
      <c r="C1643" s="234" t="s">
        <v>16708</v>
      </c>
      <c r="D1643" s="234"/>
      <c r="E1643" s="234" t="s">
        <v>16709</v>
      </c>
      <c r="F1643" s="234" t="s">
        <v>2991</v>
      </c>
      <c r="G1643" s="234" t="s">
        <v>7034</v>
      </c>
      <c r="H1643" s="234" t="s">
        <v>7034</v>
      </c>
      <c r="I1643" s="242"/>
      <c r="J1643" s="242">
        <v>44047</v>
      </c>
      <c r="K1643" s="234" t="s">
        <v>7430</v>
      </c>
      <c r="L1643" s="242">
        <v>44078</v>
      </c>
      <c r="M1643" s="234" t="s">
        <v>12558</v>
      </c>
      <c r="N1643" s="234" t="s">
        <v>7430</v>
      </c>
      <c r="O1643" s="234" t="s">
        <v>16710</v>
      </c>
      <c r="P1643" s="234" t="s">
        <v>6999</v>
      </c>
      <c r="Q1643" s="234"/>
      <c r="R1643" s="234" t="s">
        <v>451</v>
      </c>
      <c r="S1643" t="b">
        <v>0</v>
      </c>
      <c r="T1643" s="242"/>
      <c r="U1643" s="103">
        <v>100</v>
      </c>
      <c r="V1643" s="234" t="s">
        <v>272</v>
      </c>
      <c r="W1643" s="103">
        <v>300</v>
      </c>
      <c r="X1643" s="234" t="s">
        <v>272</v>
      </c>
      <c r="Y1643" s="242"/>
      <c r="Z1643" s="242"/>
      <c r="AA1643" s="103"/>
      <c r="AB1643" s="234"/>
      <c r="AC1643" s="243">
        <v>44253.442384259259</v>
      </c>
      <c r="AD1643" s="234" t="s">
        <v>12763</v>
      </c>
      <c r="AE1643" s="235" t="s">
        <v>16711</v>
      </c>
      <c r="AF1643" s="237"/>
      <c r="AG1643" s="234" t="s">
        <v>436</v>
      </c>
      <c r="AH1643" s="241"/>
      <c r="AI1643" t="b">
        <v>1</v>
      </c>
      <c r="AJ1643" t="b">
        <v>0</v>
      </c>
      <c r="AK1643" s="234"/>
      <c r="AL1643" s="103"/>
      <c r="AM1643" t="b">
        <v>0</v>
      </c>
      <c r="AN1643" s="234"/>
      <c r="AO1643" s="103"/>
      <c r="AP1643" s="241"/>
      <c r="AQ1643" s="241"/>
      <c r="AR1643" s="241"/>
      <c r="AS1643" s="241"/>
      <c r="AT1643" s="234"/>
      <c r="AU1643" s="234" t="s">
        <v>7085</v>
      </c>
      <c r="AV1643" t="b">
        <v>0</v>
      </c>
      <c r="AW1643" t="b">
        <v>0</v>
      </c>
      <c r="AX1643" s="241"/>
      <c r="AY1643" s="241"/>
      <c r="AZ1643" s="234"/>
      <c r="BA1643" s="234"/>
      <c r="BB1643" s="234"/>
      <c r="BC1643" t="b">
        <v>1</v>
      </c>
      <c r="BD1643" s="234" t="s">
        <v>15399</v>
      </c>
      <c r="BE1643" s="234" t="s">
        <v>7045</v>
      </c>
      <c r="BF1643" s="234" t="s">
        <v>6972</v>
      </c>
      <c r="BG1643" s="234" t="s">
        <v>7028</v>
      </c>
      <c r="BH1643" s="234" t="s">
        <v>55</v>
      </c>
      <c r="BI1643" s="243">
        <v>44573.419409722221</v>
      </c>
      <c r="BJ1643" s="234" t="s">
        <v>442</v>
      </c>
      <c r="BK1643" s="234" t="s">
        <v>451</v>
      </c>
      <c r="BL1643" s="234" t="s">
        <v>451</v>
      </c>
      <c r="BM1643" s="234" t="s">
        <v>451</v>
      </c>
      <c r="BN1643" s="241"/>
      <c r="BO1643" t="b">
        <v>0</v>
      </c>
      <c r="BP1643" t="b">
        <v>0</v>
      </c>
      <c r="BQ1643" t="b">
        <v>0</v>
      </c>
      <c r="BR1643" s="241"/>
      <c r="BS1643" s="241"/>
      <c r="BT1643" s="234" t="s">
        <v>7012</v>
      </c>
      <c r="BU1643" t="b">
        <v>0</v>
      </c>
      <c r="BV1643" s="103"/>
      <c r="BW1643" s="235" t="s">
        <v>16712</v>
      </c>
      <c r="BX1643" s="234" t="s">
        <v>16711</v>
      </c>
      <c r="BY1643" s="234" t="s">
        <v>56</v>
      </c>
      <c r="BZ1643" s="234" t="s">
        <v>7014</v>
      </c>
    </row>
    <row r="1644" spans="1:78" x14ac:dyDescent="0.25">
      <c r="A1644" s="5">
        <v>551</v>
      </c>
      <c r="B1644" s="234" t="s">
        <v>16713</v>
      </c>
      <c r="C1644" s="234" t="s">
        <v>16714</v>
      </c>
      <c r="D1644" s="234" t="s">
        <v>9007</v>
      </c>
      <c r="E1644" s="234" t="s">
        <v>16715</v>
      </c>
      <c r="F1644" s="234" t="s">
        <v>6993</v>
      </c>
      <c r="G1644" s="234" t="s">
        <v>7302</v>
      </c>
      <c r="H1644" s="234" t="s">
        <v>6994</v>
      </c>
      <c r="I1644" s="242"/>
      <c r="J1644" s="242">
        <v>44069</v>
      </c>
      <c r="K1644" s="234" t="s">
        <v>7430</v>
      </c>
      <c r="L1644" s="242">
        <v>44069</v>
      </c>
      <c r="M1644" s="234" t="s">
        <v>6996</v>
      </c>
      <c r="N1644" s="234" t="s">
        <v>9010</v>
      </c>
      <c r="O1644" s="234" t="s">
        <v>9011</v>
      </c>
      <c r="P1644" s="234" t="s">
        <v>6999</v>
      </c>
      <c r="Q1644" s="234"/>
      <c r="R1644" s="234" t="s">
        <v>451</v>
      </c>
      <c r="S1644" t="b">
        <v>0</v>
      </c>
      <c r="T1644" s="242"/>
      <c r="U1644" s="103">
        <v>5</v>
      </c>
      <c r="V1644" s="234" t="s">
        <v>272</v>
      </c>
      <c r="W1644" s="103">
        <v>3</v>
      </c>
      <c r="X1644" s="234" t="s">
        <v>272</v>
      </c>
      <c r="Y1644" s="242"/>
      <c r="Z1644" s="242"/>
      <c r="AA1644" s="103"/>
      <c r="AB1644" s="234" t="s">
        <v>9012</v>
      </c>
      <c r="AC1644" s="243">
        <v>44253.442349537036</v>
      </c>
      <c r="AD1644" s="234" t="s">
        <v>12763</v>
      </c>
      <c r="AE1644" s="235" t="s">
        <v>16716</v>
      </c>
      <c r="AF1644" s="237"/>
      <c r="AG1644" s="234" t="s">
        <v>482</v>
      </c>
      <c r="AH1644" s="241"/>
      <c r="AI1644" t="b">
        <v>1</v>
      </c>
      <c r="AJ1644" t="b">
        <v>0</v>
      </c>
      <c r="AK1644" s="234"/>
      <c r="AL1644" s="103"/>
      <c r="AM1644" t="b">
        <v>0</v>
      </c>
      <c r="AN1644" s="234"/>
      <c r="AO1644" s="103"/>
      <c r="AP1644" s="241"/>
      <c r="AQ1644" s="241"/>
      <c r="AR1644" s="241"/>
      <c r="AS1644" s="241"/>
      <c r="AT1644" s="234" t="s">
        <v>7005</v>
      </c>
      <c r="AU1644" s="234" t="s">
        <v>7085</v>
      </c>
      <c r="AV1644" t="b">
        <v>0</v>
      </c>
      <c r="AW1644" t="b">
        <v>0</v>
      </c>
      <c r="AX1644" s="241"/>
      <c r="AY1644" s="241"/>
      <c r="AZ1644" s="234"/>
      <c r="BA1644" s="234"/>
      <c r="BB1644" s="234"/>
      <c r="BC1644" t="b">
        <v>0</v>
      </c>
      <c r="BD1644" s="234" t="s">
        <v>7008</v>
      </c>
      <c r="BE1644" s="234" t="s">
        <v>7009</v>
      </c>
      <c r="BF1644" s="234" t="s">
        <v>7027</v>
      </c>
      <c r="BG1644" s="234" t="s">
        <v>8373</v>
      </c>
      <c r="BH1644" s="234" t="s">
        <v>55</v>
      </c>
      <c r="BI1644" s="243">
        <v>44573.429560185185</v>
      </c>
      <c r="BJ1644" s="234" t="s">
        <v>442</v>
      </c>
      <c r="BK1644" s="234" t="s">
        <v>451</v>
      </c>
      <c r="BL1644" s="234" t="s">
        <v>451</v>
      </c>
      <c r="BM1644" s="234" t="s">
        <v>451</v>
      </c>
      <c r="BN1644" s="241"/>
      <c r="BO1644" t="b">
        <v>0</v>
      </c>
      <c r="BP1644" t="b">
        <v>0</v>
      </c>
      <c r="BQ1644" t="b">
        <v>0</v>
      </c>
      <c r="BR1644" s="241"/>
      <c r="BS1644" s="241"/>
      <c r="BT1644" s="234" t="s">
        <v>7012</v>
      </c>
      <c r="BU1644" t="b">
        <v>0</v>
      </c>
      <c r="BV1644" s="103"/>
      <c r="BW1644" s="235" t="s">
        <v>16717</v>
      </c>
      <c r="BX1644" s="234" t="s">
        <v>16718</v>
      </c>
      <c r="BY1644" s="234" t="s">
        <v>56</v>
      </c>
      <c r="BZ1644" s="234" t="s">
        <v>7014</v>
      </c>
    </row>
    <row r="1645" spans="1:78" x14ac:dyDescent="0.25">
      <c r="A1645" s="5">
        <v>550</v>
      </c>
      <c r="B1645" s="234" t="s">
        <v>16719</v>
      </c>
      <c r="C1645" s="234" t="s">
        <v>16720</v>
      </c>
      <c r="D1645" s="234"/>
      <c r="E1645" s="234" t="s">
        <v>16721</v>
      </c>
      <c r="F1645" s="234" t="s">
        <v>2991</v>
      </c>
      <c r="G1645" s="234" t="s">
        <v>7034</v>
      </c>
      <c r="H1645" s="234" t="s">
        <v>7034</v>
      </c>
      <c r="I1645" s="242"/>
      <c r="J1645" s="242">
        <v>44068</v>
      </c>
      <c r="K1645" s="234" t="s">
        <v>7430</v>
      </c>
      <c r="L1645" s="242">
        <v>44089</v>
      </c>
      <c r="M1645" s="234" t="s">
        <v>6996</v>
      </c>
      <c r="N1645" s="234" t="s">
        <v>7430</v>
      </c>
      <c r="O1645" s="234" t="s">
        <v>12792</v>
      </c>
      <c r="P1645" s="234" t="s">
        <v>6999</v>
      </c>
      <c r="Q1645" s="234"/>
      <c r="R1645" s="234" t="s">
        <v>451</v>
      </c>
      <c r="S1645" t="b">
        <v>0</v>
      </c>
      <c r="T1645" s="242"/>
      <c r="U1645" s="103">
        <v>500</v>
      </c>
      <c r="V1645" s="234" t="s">
        <v>272</v>
      </c>
      <c r="W1645" s="103">
        <v>2500</v>
      </c>
      <c r="X1645" s="234" t="s">
        <v>272</v>
      </c>
      <c r="Y1645" s="242"/>
      <c r="Z1645" s="242"/>
      <c r="AA1645" s="103"/>
      <c r="AB1645" s="234"/>
      <c r="AC1645" s="243">
        <v>44253.442326388889</v>
      </c>
      <c r="AD1645" s="234" t="s">
        <v>12763</v>
      </c>
      <c r="AE1645" s="235" t="s">
        <v>16722</v>
      </c>
      <c r="AF1645" s="237"/>
      <c r="AG1645" s="234" t="s">
        <v>482</v>
      </c>
      <c r="AH1645" s="241"/>
      <c r="AI1645" t="b">
        <v>1</v>
      </c>
      <c r="AJ1645" t="b">
        <v>0</v>
      </c>
      <c r="AK1645" s="234"/>
      <c r="AL1645" s="103"/>
      <c r="AM1645" t="b">
        <v>0</v>
      </c>
      <c r="AN1645" s="234"/>
      <c r="AO1645" s="103"/>
      <c r="AP1645" s="241"/>
      <c r="AQ1645" s="241"/>
      <c r="AR1645" s="241"/>
      <c r="AS1645" s="241"/>
      <c r="AT1645" s="234"/>
      <c r="AU1645" s="234" t="s">
        <v>7085</v>
      </c>
      <c r="AV1645" t="b">
        <v>0</v>
      </c>
      <c r="AW1645" t="b">
        <v>0</v>
      </c>
      <c r="AX1645" s="241"/>
      <c r="AY1645" s="241"/>
      <c r="AZ1645" s="234"/>
      <c r="BA1645" s="234"/>
      <c r="BB1645" s="234"/>
      <c r="BC1645" t="b">
        <v>1</v>
      </c>
      <c r="BD1645" s="234" t="s">
        <v>7008</v>
      </c>
      <c r="BE1645" s="234" t="s">
        <v>7045</v>
      </c>
      <c r="BF1645" s="234" t="s">
        <v>6972</v>
      </c>
      <c r="BG1645" s="234" t="s">
        <v>7028</v>
      </c>
      <c r="BH1645" s="234" t="s">
        <v>55</v>
      </c>
      <c r="BI1645" s="243">
        <v>44573.419409722221</v>
      </c>
      <c r="BJ1645" s="234" t="s">
        <v>442</v>
      </c>
      <c r="BK1645" s="234" t="s">
        <v>451</v>
      </c>
      <c r="BL1645" s="234" t="s">
        <v>451</v>
      </c>
      <c r="BM1645" s="234" t="s">
        <v>451</v>
      </c>
      <c r="BN1645" s="241"/>
      <c r="BO1645" t="b">
        <v>0</v>
      </c>
      <c r="BP1645" t="b">
        <v>0</v>
      </c>
      <c r="BQ1645" t="b">
        <v>0</v>
      </c>
      <c r="BR1645" s="241"/>
      <c r="BS1645" s="241"/>
      <c r="BT1645" s="234" t="s">
        <v>7047</v>
      </c>
      <c r="BU1645" t="b">
        <v>0</v>
      </c>
      <c r="BV1645" s="103"/>
      <c r="BW1645" s="235" t="s">
        <v>16723</v>
      </c>
      <c r="BX1645" s="234" t="s">
        <v>16722</v>
      </c>
      <c r="BY1645" s="234" t="s">
        <v>56</v>
      </c>
      <c r="BZ1645" s="234" t="s">
        <v>7014</v>
      </c>
    </row>
    <row r="1646" spans="1:78" x14ac:dyDescent="0.25">
      <c r="A1646" s="5">
        <v>549</v>
      </c>
      <c r="B1646" s="234" t="s">
        <v>16724</v>
      </c>
      <c r="C1646" s="234" t="s">
        <v>16725</v>
      </c>
      <c r="D1646" s="234" t="s">
        <v>9267</v>
      </c>
      <c r="E1646" s="234" t="s">
        <v>9268</v>
      </c>
      <c r="F1646" s="234" t="s">
        <v>6993</v>
      </c>
      <c r="G1646" s="234" t="s">
        <v>10829</v>
      </c>
      <c r="H1646" s="234" t="s">
        <v>7856</v>
      </c>
      <c r="I1646" s="242"/>
      <c r="J1646" s="242">
        <v>44068</v>
      </c>
      <c r="K1646" s="234" t="s">
        <v>7430</v>
      </c>
      <c r="L1646" s="242">
        <v>44074</v>
      </c>
      <c r="M1646" s="234" t="s">
        <v>6996</v>
      </c>
      <c r="N1646" s="234" t="s">
        <v>9269</v>
      </c>
      <c r="O1646" s="234" t="s">
        <v>9270</v>
      </c>
      <c r="P1646" s="234" t="s">
        <v>6999</v>
      </c>
      <c r="Q1646" s="234"/>
      <c r="R1646" s="234" t="s">
        <v>451</v>
      </c>
      <c r="S1646" t="b">
        <v>0</v>
      </c>
      <c r="T1646" s="242"/>
      <c r="U1646" s="103">
        <v>50</v>
      </c>
      <c r="V1646" s="234" t="s">
        <v>272</v>
      </c>
      <c r="W1646" s="103">
        <v>150</v>
      </c>
      <c r="X1646" s="234" t="s">
        <v>272</v>
      </c>
      <c r="Y1646" s="242"/>
      <c r="Z1646" s="242"/>
      <c r="AA1646" s="103"/>
      <c r="AB1646" s="234" t="s">
        <v>9272</v>
      </c>
      <c r="AC1646" s="243">
        <v>44253.442314814813</v>
      </c>
      <c r="AD1646" s="234" t="s">
        <v>12763</v>
      </c>
      <c r="AE1646" s="235" t="s">
        <v>16726</v>
      </c>
      <c r="AF1646" s="237"/>
      <c r="AG1646" s="234" t="s">
        <v>436</v>
      </c>
      <c r="AH1646" s="241"/>
      <c r="AI1646" t="b">
        <v>1</v>
      </c>
      <c r="AJ1646" t="b">
        <v>0</v>
      </c>
      <c r="AK1646" s="234"/>
      <c r="AL1646" s="103"/>
      <c r="AM1646" t="b">
        <v>0</v>
      </c>
      <c r="AN1646" s="234"/>
      <c r="AO1646" s="103"/>
      <c r="AP1646" s="241"/>
      <c r="AQ1646" s="241"/>
      <c r="AR1646" s="241"/>
      <c r="AS1646" s="241"/>
      <c r="AT1646" s="234" t="s">
        <v>7005</v>
      </c>
      <c r="AU1646" s="234" t="s">
        <v>7085</v>
      </c>
      <c r="AV1646" t="b">
        <v>0</v>
      </c>
      <c r="AW1646" t="b">
        <v>0</v>
      </c>
      <c r="AX1646" s="241"/>
      <c r="AY1646" s="241"/>
      <c r="AZ1646" s="234"/>
      <c r="BA1646" s="234"/>
      <c r="BB1646" s="234"/>
      <c r="BC1646" t="b">
        <v>0</v>
      </c>
      <c r="BD1646" s="234" t="s">
        <v>7008</v>
      </c>
      <c r="BE1646" s="234" t="s">
        <v>7026</v>
      </c>
      <c r="BF1646" s="234" t="s">
        <v>7027</v>
      </c>
      <c r="BG1646" s="234" t="s">
        <v>7028</v>
      </c>
      <c r="BH1646" s="234" t="s">
        <v>55</v>
      </c>
      <c r="BI1646" s="243">
        <v>44573.419409722221</v>
      </c>
      <c r="BJ1646" s="234" t="s">
        <v>442</v>
      </c>
      <c r="BK1646" s="234" t="s">
        <v>451</v>
      </c>
      <c r="BL1646" s="234" t="s">
        <v>451</v>
      </c>
      <c r="BM1646" s="234" t="s">
        <v>451</v>
      </c>
      <c r="BN1646" s="241"/>
      <c r="BO1646" t="b">
        <v>0</v>
      </c>
      <c r="BP1646" t="b">
        <v>0</v>
      </c>
      <c r="BQ1646" t="b">
        <v>0</v>
      </c>
      <c r="BR1646" s="241"/>
      <c r="BS1646" s="241"/>
      <c r="BT1646" s="234" t="s">
        <v>7012</v>
      </c>
      <c r="BU1646" t="b">
        <v>0</v>
      </c>
      <c r="BV1646" s="103"/>
      <c r="BW1646" s="235" t="s">
        <v>16727</v>
      </c>
      <c r="BX1646" s="234" t="s">
        <v>16726</v>
      </c>
      <c r="BY1646" s="234" t="s">
        <v>56</v>
      </c>
      <c r="BZ1646" s="234" t="s">
        <v>7014</v>
      </c>
    </row>
    <row r="1647" spans="1:78" x14ac:dyDescent="0.25">
      <c r="A1647" s="5">
        <v>548</v>
      </c>
      <c r="B1647" s="234" t="s">
        <v>16728</v>
      </c>
      <c r="C1647" s="234" t="s">
        <v>16729</v>
      </c>
      <c r="D1647" s="234" t="s">
        <v>11523</v>
      </c>
      <c r="E1647" s="234" t="s">
        <v>11524</v>
      </c>
      <c r="F1647" s="234" t="s">
        <v>2991</v>
      </c>
      <c r="G1647" s="234" t="s">
        <v>7017</v>
      </c>
      <c r="H1647" s="234" t="s">
        <v>7856</v>
      </c>
      <c r="I1647" s="242"/>
      <c r="J1647" s="242">
        <v>44063</v>
      </c>
      <c r="K1647" s="234" t="s">
        <v>7430</v>
      </c>
      <c r="L1647" s="242">
        <v>44075</v>
      </c>
      <c r="M1647" s="234" t="s">
        <v>9952</v>
      </c>
      <c r="N1647" s="234" t="s">
        <v>11526</v>
      </c>
      <c r="O1647" s="234" t="s">
        <v>11643</v>
      </c>
      <c r="P1647" s="234" t="s">
        <v>6999</v>
      </c>
      <c r="Q1647" s="234"/>
      <c r="R1647" s="234" t="s">
        <v>451</v>
      </c>
      <c r="S1647" t="b">
        <v>0</v>
      </c>
      <c r="T1647" s="242"/>
      <c r="U1647" s="103">
        <v>1</v>
      </c>
      <c r="V1647" s="234" t="s">
        <v>272</v>
      </c>
      <c r="W1647" s="103">
        <v>1</v>
      </c>
      <c r="X1647" s="234" t="s">
        <v>272</v>
      </c>
      <c r="Y1647" s="242"/>
      <c r="Z1647" s="242"/>
      <c r="AA1647" s="103"/>
      <c r="AB1647" s="234" t="s">
        <v>11528</v>
      </c>
      <c r="AC1647" s="243">
        <v>44253.442291666666</v>
      </c>
      <c r="AD1647" s="234" t="s">
        <v>12763</v>
      </c>
      <c r="AE1647" s="235" t="s">
        <v>16730</v>
      </c>
      <c r="AF1647" s="237"/>
      <c r="AG1647" s="234" t="s">
        <v>482</v>
      </c>
      <c r="AH1647" s="241"/>
      <c r="AI1647" t="b">
        <v>1</v>
      </c>
      <c r="AJ1647" t="b">
        <v>0</v>
      </c>
      <c r="AK1647" s="234"/>
      <c r="AL1647" s="103"/>
      <c r="AM1647" t="b">
        <v>0</v>
      </c>
      <c r="AN1647" s="234"/>
      <c r="AO1647" s="103"/>
      <c r="AP1647" s="241"/>
      <c r="AQ1647" s="241"/>
      <c r="AR1647" s="241"/>
      <c r="AS1647" s="241"/>
      <c r="AT1647" s="234" t="s">
        <v>7166</v>
      </c>
      <c r="AU1647" s="234" t="s">
        <v>7085</v>
      </c>
      <c r="AV1647" t="b">
        <v>0</v>
      </c>
      <c r="AW1647" t="b">
        <v>0</v>
      </c>
      <c r="AX1647" s="241"/>
      <c r="AY1647" s="241"/>
      <c r="AZ1647" s="234"/>
      <c r="BA1647" s="234"/>
      <c r="BB1647" s="234"/>
      <c r="BC1647" t="b">
        <v>0</v>
      </c>
      <c r="BD1647" s="234" t="s">
        <v>9959</v>
      </c>
      <c r="BE1647" s="234" t="s">
        <v>7026</v>
      </c>
      <c r="BF1647" s="234" t="s">
        <v>7027</v>
      </c>
      <c r="BG1647" s="234" t="s">
        <v>7028</v>
      </c>
      <c r="BH1647" s="234" t="s">
        <v>55</v>
      </c>
      <c r="BI1647" s="243">
        <v>44573.419398148151</v>
      </c>
      <c r="BJ1647" s="234" t="s">
        <v>442</v>
      </c>
      <c r="BK1647" s="234" t="s">
        <v>451</v>
      </c>
      <c r="BL1647" s="234" t="s">
        <v>451</v>
      </c>
      <c r="BM1647" s="234" t="s">
        <v>451</v>
      </c>
      <c r="BN1647" s="241"/>
      <c r="BO1647" t="b">
        <v>0</v>
      </c>
      <c r="BP1647" t="b">
        <v>0</v>
      </c>
      <c r="BQ1647" t="b">
        <v>0</v>
      </c>
      <c r="BR1647" s="241"/>
      <c r="BS1647" s="241"/>
      <c r="BT1647" s="234" t="s">
        <v>7012</v>
      </c>
      <c r="BU1647" t="b">
        <v>0</v>
      </c>
      <c r="BV1647" s="103"/>
      <c r="BW1647" s="235" t="s">
        <v>16731</v>
      </c>
      <c r="BX1647" s="234" t="s">
        <v>16730</v>
      </c>
      <c r="BY1647" s="234" t="s">
        <v>56</v>
      </c>
      <c r="BZ1647" s="234" t="s">
        <v>7014</v>
      </c>
    </row>
    <row r="1648" spans="1:78" x14ac:dyDescent="0.25">
      <c r="A1648" s="5">
        <v>547</v>
      </c>
      <c r="B1648" s="234" t="s">
        <v>16732</v>
      </c>
      <c r="C1648" s="234" t="s">
        <v>16733</v>
      </c>
      <c r="D1648" s="234" t="s">
        <v>9917</v>
      </c>
      <c r="E1648" s="234" t="s">
        <v>9917</v>
      </c>
      <c r="F1648" s="234" t="s">
        <v>6993</v>
      </c>
      <c r="G1648" s="234" t="s">
        <v>16580</v>
      </c>
      <c r="H1648" s="234" t="s">
        <v>8280</v>
      </c>
      <c r="I1648" s="242"/>
      <c r="J1648" s="242">
        <v>44068</v>
      </c>
      <c r="K1648" s="234" t="s">
        <v>7430</v>
      </c>
      <c r="L1648" s="242">
        <v>44075</v>
      </c>
      <c r="M1648" s="234" t="s">
        <v>6996</v>
      </c>
      <c r="N1648" s="234" t="s">
        <v>9919</v>
      </c>
      <c r="O1648" s="234" t="s">
        <v>16734</v>
      </c>
      <c r="P1648" s="234" t="s">
        <v>6999</v>
      </c>
      <c r="Q1648" s="234"/>
      <c r="R1648" s="234" t="s">
        <v>451</v>
      </c>
      <c r="S1648" t="b">
        <v>0</v>
      </c>
      <c r="T1648" s="242"/>
      <c r="U1648" s="103">
        <v>30</v>
      </c>
      <c r="V1648" s="234" t="s">
        <v>272</v>
      </c>
      <c r="W1648" s="103">
        <v>30</v>
      </c>
      <c r="X1648" s="234" t="s">
        <v>272</v>
      </c>
      <c r="Y1648" s="242"/>
      <c r="Z1648" s="242"/>
      <c r="AA1648" s="103"/>
      <c r="AB1648" s="234" t="s">
        <v>9921</v>
      </c>
      <c r="AC1648" s="243">
        <v>44253.44226851852</v>
      </c>
      <c r="AD1648" s="234" t="s">
        <v>12763</v>
      </c>
      <c r="AE1648" s="235" t="s">
        <v>16735</v>
      </c>
      <c r="AF1648" s="237"/>
      <c r="AG1648" s="234" t="s">
        <v>436</v>
      </c>
      <c r="AH1648" s="241"/>
      <c r="AI1648" t="b">
        <v>1</v>
      </c>
      <c r="AJ1648" t="b">
        <v>0</v>
      </c>
      <c r="AK1648" s="234"/>
      <c r="AL1648" s="103"/>
      <c r="AM1648" t="b">
        <v>0</v>
      </c>
      <c r="AN1648" s="234"/>
      <c r="AO1648" s="103"/>
      <c r="AP1648" s="241"/>
      <c r="AQ1648" s="241"/>
      <c r="AR1648" s="241"/>
      <c r="AS1648" s="241"/>
      <c r="AT1648" s="234"/>
      <c r="AU1648" s="234" t="s">
        <v>7085</v>
      </c>
      <c r="AV1648" t="b">
        <v>0</v>
      </c>
      <c r="AW1648" t="b">
        <v>0</v>
      </c>
      <c r="AX1648" s="241"/>
      <c r="AY1648" s="241"/>
      <c r="AZ1648" s="234"/>
      <c r="BA1648" s="234"/>
      <c r="BB1648" s="234"/>
      <c r="BC1648" t="b">
        <v>0</v>
      </c>
      <c r="BD1648" s="234" t="s">
        <v>7008</v>
      </c>
      <c r="BE1648" s="234" t="s">
        <v>7208</v>
      </c>
      <c r="BF1648" s="234" t="s">
        <v>7027</v>
      </c>
      <c r="BG1648" s="234" t="s">
        <v>7028</v>
      </c>
      <c r="BH1648" s="234" t="s">
        <v>55</v>
      </c>
      <c r="BI1648" s="243">
        <v>44573.419398148151</v>
      </c>
      <c r="BJ1648" s="234" t="s">
        <v>442</v>
      </c>
      <c r="BK1648" s="234" t="s">
        <v>451</v>
      </c>
      <c r="BL1648" s="234" t="s">
        <v>451</v>
      </c>
      <c r="BM1648" s="234" t="s">
        <v>451</v>
      </c>
      <c r="BN1648" s="241"/>
      <c r="BO1648" t="b">
        <v>0</v>
      </c>
      <c r="BP1648" t="b">
        <v>0</v>
      </c>
      <c r="BQ1648" t="b">
        <v>0</v>
      </c>
      <c r="BR1648" s="241"/>
      <c r="BS1648" s="241"/>
      <c r="BT1648" s="234" t="s">
        <v>7012</v>
      </c>
      <c r="BU1648" t="b">
        <v>0</v>
      </c>
      <c r="BV1648" s="103"/>
      <c r="BW1648" s="235" t="s">
        <v>16736</v>
      </c>
      <c r="BX1648" s="234" t="s">
        <v>16735</v>
      </c>
      <c r="BY1648" s="234" t="s">
        <v>56</v>
      </c>
      <c r="BZ1648" s="234" t="s">
        <v>7014</v>
      </c>
    </row>
    <row r="1649" spans="1:78" x14ac:dyDescent="0.25">
      <c r="A1649" s="5">
        <v>546</v>
      </c>
      <c r="B1649" s="234" t="s">
        <v>16737</v>
      </c>
      <c r="C1649" s="234" t="s">
        <v>16738</v>
      </c>
      <c r="D1649" s="234" t="s">
        <v>13822</v>
      </c>
      <c r="E1649" s="234" t="s">
        <v>13822</v>
      </c>
      <c r="F1649" s="234" t="s">
        <v>2991</v>
      </c>
      <c r="G1649" s="234" t="s">
        <v>7279</v>
      </c>
      <c r="H1649" s="234" t="s">
        <v>6994</v>
      </c>
      <c r="I1649" s="242"/>
      <c r="J1649" s="242">
        <v>44068</v>
      </c>
      <c r="K1649" s="234" t="s">
        <v>7430</v>
      </c>
      <c r="L1649" s="242">
        <v>44068</v>
      </c>
      <c r="M1649" s="234" t="s">
        <v>6996</v>
      </c>
      <c r="N1649" s="234" t="s">
        <v>13823</v>
      </c>
      <c r="O1649" s="234" t="s">
        <v>13732</v>
      </c>
      <c r="P1649" s="234" t="s">
        <v>6999</v>
      </c>
      <c r="Q1649" s="234"/>
      <c r="R1649" s="234" t="s">
        <v>451</v>
      </c>
      <c r="S1649" t="b">
        <v>0</v>
      </c>
      <c r="T1649" s="242"/>
      <c r="U1649" s="103">
        <v>5</v>
      </c>
      <c r="V1649" s="234" t="s">
        <v>272</v>
      </c>
      <c r="W1649" s="103">
        <v>2</v>
      </c>
      <c r="X1649" s="234" t="s">
        <v>272</v>
      </c>
      <c r="Y1649" s="242"/>
      <c r="Z1649" s="242"/>
      <c r="AA1649" s="103"/>
      <c r="AB1649" s="234" t="s">
        <v>13824</v>
      </c>
      <c r="AC1649" s="243">
        <v>44253.44222222222</v>
      </c>
      <c r="AD1649" s="234" t="s">
        <v>12763</v>
      </c>
      <c r="AE1649" s="235" t="s">
        <v>16739</v>
      </c>
      <c r="AF1649" s="237"/>
      <c r="AG1649" s="234" t="s">
        <v>482</v>
      </c>
      <c r="AH1649" s="241"/>
      <c r="AI1649" t="b">
        <v>1</v>
      </c>
      <c r="AJ1649" t="b">
        <v>0</v>
      </c>
      <c r="AK1649" s="234"/>
      <c r="AL1649" s="103"/>
      <c r="AM1649" t="b">
        <v>0</v>
      </c>
      <c r="AN1649" s="234"/>
      <c r="AO1649" s="103"/>
      <c r="AP1649" s="241"/>
      <c r="AQ1649" s="241"/>
      <c r="AR1649" s="241"/>
      <c r="AS1649" s="241"/>
      <c r="AT1649" s="234" t="s">
        <v>7005</v>
      </c>
      <c r="AU1649" s="234" t="s">
        <v>7085</v>
      </c>
      <c r="AV1649" t="b">
        <v>0</v>
      </c>
      <c r="AW1649" t="b">
        <v>0</v>
      </c>
      <c r="AX1649" s="241"/>
      <c r="AY1649" s="241"/>
      <c r="AZ1649" s="234"/>
      <c r="BA1649" s="234"/>
      <c r="BB1649" s="234"/>
      <c r="BC1649" t="b">
        <v>0</v>
      </c>
      <c r="BD1649" s="234" t="s">
        <v>7008</v>
      </c>
      <c r="BE1649" s="234" t="s">
        <v>7009</v>
      </c>
      <c r="BF1649" s="234" t="s">
        <v>7027</v>
      </c>
      <c r="BG1649" s="234" t="s">
        <v>8373</v>
      </c>
      <c r="BH1649" s="234" t="s">
        <v>55</v>
      </c>
      <c r="BI1649" s="243">
        <v>44573.419398148151</v>
      </c>
      <c r="BJ1649" s="234" t="s">
        <v>442</v>
      </c>
      <c r="BK1649" s="234" t="s">
        <v>451</v>
      </c>
      <c r="BL1649" s="234" t="s">
        <v>451</v>
      </c>
      <c r="BM1649" s="234" t="s">
        <v>451</v>
      </c>
      <c r="BN1649" s="241"/>
      <c r="BO1649" t="b">
        <v>0</v>
      </c>
      <c r="BP1649" t="b">
        <v>0</v>
      </c>
      <c r="BQ1649" t="b">
        <v>0</v>
      </c>
      <c r="BR1649" s="241"/>
      <c r="BS1649" s="241"/>
      <c r="BT1649" s="234" t="s">
        <v>7012</v>
      </c>
      <c r="BU1649" t="b">
        <v>0</v>
      </c>
      <c r="BV1649" s="103"/>
      <c r="BW1649" s="235" t="s">
        <v>16740</v>
      </c>
      <c r="BX1649" s="234" t="s">
        <v>16739</v>
      </c>
      <c r="BY1649" s="234" t="s">
        <v>56</v>
      </c>
      <c r="BZ1649" s="234" t="s">
        <v>7014</v>
      </c>
    </row>
    <row r="1650" spans="1:78" x14ac:dyDescent="0.25">
      <c r="A1650" s="5">
        <v>545</v>
      </c>
      <c r="B1650" s="234" t="s">
        <v>16741</v>
      </c>
      <c r="C1650" s="234" t="s">
        <v>16742</v>
      </c>
      <c r="D1650" s="234" t="s">
        <v>11523</v>
      </c>
      <c r="E1650" s="234" t="s">
        <v>16743</v>
      </c>
      <c r="F1650" s="234" t="s">
        <v>6993</v>
      </c>
      <c r="G1650" s="234" t="s">
        <v>7065</v>
      </c>
      <c r="H1650" s="234" t="s">
        <v>7856</v>
      </c>
      <c r="I1650" s="242"/>
      <c r="J1650" s="242">
        <v>44063</v>
      </c>
      <c r="K1650" s="234" t="s">
        <v>7430</v>
      </c>
      <c r="L1650" s="242">
        <v>44068</v>
      </c>
      <c r="M1650" s="234" t="s">
        <v>9952</v>
      </c>
      <c r="N1650" s="234" t="s">
        <v>11526</v>
      </c>
      <c r="O1650" s="234" t="s">
        <v>16744</v>
      </c>
      <c r="P1650" s="234" t="s">
        <v>6999</v>
      </c>
      <c r="Q1650" s="234"/>
      <c r="R1650" s="234" t="s">
        <v>451</v>
      </c>
      <c r="S1650" t="b">
        <v>0</v>
      </c>
      <c r="T1650" s="242"/>
      <c r="U1650" s="103">
        <v>83</v>
      </c>
      <c r="V1650" s="234" t="s">
        <v>272</v>
      </c>
      <c r="W1650" s="103">
        <v>83</v>
      </c>
      <c r="X1650" s="234" t="s">
        <v>272</v>
      </c>
      <c r="Y1650" s="242"/>
      <c r="Z1650" s="242"/>
      <c r="AA1650" s="103"/>
      <c r="AB1650" s="234" t="s">
        <v>11528</v>
      </c>
      <c r="AC1650" s="243">
        <v>44253.442210648151</v>
      </c>
      <c r="AD1650" s="234" t="s">
        <v>12763</v>
      </c>
      <c r="AE1650" s="235" t="s">
        <v>16745</v>
      </c>
      <c r="AF1650" s="237"/>
      <c r="AG1650" s="234" t="s">
        <v>482</v>
      </c>
      <c r="AH1650" s="241"/>
      <c r="AI1650" t="b">
        <v>1</v>
      </c>
      <c r="AJ1650" t="b">
        <v>0</v>
      </c>
      <c r="AK1650" s="234"/>
      <c r="AL1650" s="103"/>
      <c r="AM1650" t="b">
        <v>0</v>
      </c>
      <c r="AN1650" s="234"/>
      <c r="AO1650" s="103"/>
      <c r="AP1650" s="241"/>
      <c r="AQ1650" s="241"/>
      <c r="AR1650" s="241"/>
      <c r="AS1650" s="241"/>
      <c r="AT1650" s="234" t="s">
        <v>7166</v>
      </c>
      <c r="AU1650" s="234" t="s">
        <v>7085</v>
      </c>
      <c r="AV1650" t="b">
        <v>0</v>
      </c>
      <c r="AW1650" t="b">
        <v>0</v>
      </c>
      <c r="AX1650" s="241"/>
      <c r="AY1650" s="241"/>
      <c r="AZ1650" s="234"/>
      <c r="BA1650" s="234"/>
      <c r="BB1650" s="234"/>
      <c r="BC1650" t="b">
        <v>0</v>
      </c>
      <c r="BD1650" s="234" t="s">
        <v>9959</v>
      </c>
      <c r="BE1650" s="234" t="s">
        <v>7026</v>
      </c>
      <c r="BF1650" s="234" t="s">
        <v>7027</v>
      </c>
      <c r="BG1650" s="234" t="s">
        <v>7028</v>
      </c>
      <c r="BH1650" s="234" t="s">
        <v>55</v>
      </c>
      <c r="BI1650" s="243">
        <v>44573.419398148151</v>
      </c>
      <c r="BJ1650" s="234" t="s">
        <v>442</v>
      </c>
      <c r="BK1650" s="234" t="s">
        <v>451</v>
      </c>
      <c r="BL1650" s="234" t="s">
        <v>451</v>
      </c>
      <c r="BM1650" s="234" t="s">
        <v>451</v>
      </c>
      <c r="BN1650" s="241"/>
      <c r="BO1650" t="b">
        <v>0</v>
      </c>
      <c r="BP1650" t="b">
        <v>0</v>
      </c>
      <c r="BQ1650" t="b">
        <v>0</v>
      </c>
      <c r="BR1650" s="241"/>
      <c r="BS1650" s="241"/>
      <c r="BT1650" s="234" t="s">
        <v>7012</v>
      </c>
      <c r="BU1650" t="b">
        <v>0</v>
      </c>
      <c r="BV1650" s="103"/>
      <c r="BW1650" s="235" t="s">
        <v>16746</v>
      </c>
      <c r="BX1650" s="234" t="s">
        <v>16745</v>
      </c>
      <c r="BY1650" s="234" t="s">
        <v>56</v>
      </c>
      <c r="BZ1650" s="234" t="s">
        <v>7014</v>
      </c>
    </row>
    <row r="1651" spans="1:78" x14ac:dyDescent="0.25">
      <c r="A1651" s="5">
        <v>544</v>
      </c>
      <c r="B1651" s="234" t="s">
        <v>16747</v>
      </c>
      <c r="C1651" s="234" t="s">
        <v>16748</v>
      </c>
      <c r="D1651" s="234"/>
      <c r="E1651" s="234" t="s">
        <v>16240</v>
      </c>
      <c r="F1651" s="234" t="s">
        <v>7156</v>
      </c>
      <c r="G1651" s="234" t="s">
        <v>6995</v>
      </c>
      <c r="H1651" s="234" t="s">
        <v>6994</v>
      </c>
      <c r="I1651" s="242"/>
      <c r="J1651" s="242">
        <v>44067</v>
      </c>
      <c r="K1651" s="234" t="s">
        <v>7430</v>
      </c>
      <c r="L1651" s="242">
        <v>44069</v>
      </c>
      <c r="M1651" s="234" t="s">
        <v>7066</v>
      </c>
      <c r="N1651" s="234" t="s">
        <v>15663</v>
      </c>
      <c r="O1651" s="234" t="s">
        <v>8308</v>
      </c>
      <c r="P1651" s="234" t="s">
        <v>6999</v>
      </c>
      <c r="Q1651" s="234"/>
      <c r="R1651" s="234" t="s">
        <v>451</v>
      </c>
      <c r="S1651" t="b">
        <v>0</v>
      </c>
      <c r="T1651" s="242"/>
      <c r="U1651" s="103">
        <v>5</v>
      </c>
      <c r="V1651" s="234" t="s">
        <v>272</v>
      </c>
      <c r="W1651" s="103">
        <v>150</v>
      </c>
      <c r="X1651" s="234" t="s">
        <v>272</v>
      </c>
      <c r="Y1651" s="242"/>
      <c r="Z1651" s="242"/>
      <c r="AA1651" s="103"/>
      <c r="AB1651" s="234"/>
      <c r="AC1651" s="243">
        <v>44253.442175925928</v>
      </c>
      <c r="AD1651" s="234" t="s">
        <v>12763</v>
      </c>
      <c r="AE1651" s="235" t="s">
        <v>16749</v>
      </c>
      <c r="AF1651" s="237"/>
      <c r="AG1651" s="234" t="s">
        <v>482</v>
      </c>
      <c r="AH1651" s="241"/>
      <c r="AI1651" t="b">
        <v>1</v>
      </c>
      <c r="AJ1651" t="b">
        <v>0</v>
      </c>
      <c r="AK1651" s="234"/>
      <c r="AL1651" s="103"/>
      <c r="AM1651" t="b">
        <v>0</v>
      </c>
      <c r="AN1651" s="234"/>
      <c r="AO1651" s="103"/>
      <c r="AP1651" s="241"/>
      <c r="AQ1651" s="241"/>
      <c r="AR1651" s="241"/>
      <c r="AS1651" s="241"/>
      <c r="AT1651" s="234"/>
      <c r="AU1651" s="234" t="s">
        <v>7085</v>
      </c>
      <c r="AV1651" t="b">
        <v>0</v>
      </c>
      <c r="AW1651" t="b">
        <v>0</v>
      </c>
      <c r="AX1651" s="241"/>
      <c r="AY1651" s="241"/>
      <c r="AZ1651" s="234"/>
      <c r="BA1651" s="234"/>
      <c r="BB1651" s="234"/>
      <c r="BC1651" t="b">
        <v>1</v>
      </c>
      <c r="BD1651" s="234" t="s">
        <v>7076</v>
      </c>
      <c r="BE1651" s="234" t="s">
        <v>7009</v>
      </c>
      <c r="BF1651" s="234" t="s">
        <v>6972</v>
      </c>
      <c r="BG1651" s="234" t="s">
        <v>7028</v>
      </c>
      <c r="BH1651" s="234" t="s">
        <v>55</v>
      </c>
      <c r="BI1651" s="243">
        <v>44573.419386574074</v>
      </c>
      <c r="BJ1651" s="234" t="s">
        <v>442</v>
      </c>
      <c r="BK1651" s="234" t="s">
        <v>451</v>
      </c>
      <c r="BL1651" s="234" t="s">
        <v>451</v>
      </c>
      <c r="BM1651" s="234" t="s">
        <v>451</v>
      </c>
      <c r="BN1651" s="241"/>
      <c r="BO1651" t="b">
        <v>0</v>
      </c>
      <c r="BP1651" t="b">
        <v>0</v>
      </c>
      <c r="BQ1651" t="b">
        <v>0</v>
      </c>
      <c r="BR1651" s="241"/>
      <c r="BS1651" s="241"/>
      <c r="BT1651" s="234" t="s">
        <v>7047</v>
      </c>
      <c r="BU1651" t="b">
        <v>0</v>
      </c>
      <c r="BV1651" s="103"/>
      <c r="BW1651" s="235" t="s">
        <v>16750</v>
      </c>
      <c r="BX1651" s="234" t="s">
        <v>16749</v>
      </c>
      <c r="BY1651" s="234" t="s">
        <v>56</v>
      </c>
      <c r="BZ1651" s="234" t="s">
        <v>7014</v>
      </c>
    </row>
    <row r="1652" spans="1:78" x14ac:dyDescent="0.25">
      <c r="A1652" s="5">
        <v>543</v>
      </c>
      <c r="B1652" s="234" t="s">
        <v>16751</v>
      </c>
      <c r="C1652" s="234" t="s">
        <v>16752</v>
      </c>
      <c r="D1652" s="234" t="s">
        <v>11523</v>
      </c>
      <c r="E1652" s="234" t="s">
        <v>16743</v>
      </c>
      <c r="F1652" s="234" t="s">
        <v>6993</v>
      </c>
      <c r="G1652" s="234" t="s">
        <v>7065</v>
      </c>
      <c r="H1652" s="234" t="s">
        <v>7856</v>
      </c>
      <c r="I1652" s="242"/>
      <c r="J1652" s="242">
        <v>44067</v>
      </c>
      <c r="K1652" s="234" t="s">
        <v>7430</v>
      </c>
      <c r="L1652" s="242">
        <v>44067</v>
      </c>
      <c r="M1652" s="234" t="s">
        <v>9952</v>
      </c>
      <c r="N1652" s="234" t="s">
        <v>11526</v>
      </c>
      <c r="O1652" s="234" t="s">
        <v>11643</v>
      </c>
      <c r="P1652" s="234" t="s">
        <v>6999</v>
      </c>
      <c r="Q1652" s="234"/>
      <c r="R1652" s="234" t="s">
        <v>451</v>
      </c>
      <c r="S1652" t="b">
        <v>0</v>
      </c>
      <c r="T1652" s="242"/>
      <c r="U1652" s="103">
        <v>12</v>
      </c>
      <c r="V1652" s="234" t="s">
        <v>272</v>
      </c>
      <c r="W1652" s="103">
        <v>12</v>
      </c>
      <c r="X1652" s="234" t="s">
        <v>272</v>
      </c>
      <c r="Y1652" s="242"/>
      <c r="Z1652" s="242"/>
      <c r="AA1652" s="103"/>
      <c r="AB1652" s="234" t="s">
        <v>11528</v>
      </c>
      <c r="AC1652" s="243">
        <v>44253.442129629628</v>
      </c>
      <c r="AD1652" s="234" t="s">
        <v>12763</v>
      </c>
      <c r="AE1652" s="235" t="s">
        <v>16753</v>
      </c>
      <c r="AF1652" s="237"/>
      <c r="AG1652" s="234" t="s">
        <v>482</v>
      </c>
      <c r="AH1652" s="241"/>
      <c r="AI1652" t="b">
        <v>1</v>
      </c>
      <c r="AJ1652" t="b">
        <v>0</v>
      </c>
      <c r="AK1652" s="234"/>
      <c r="AL1652" s="103"/>
      <c r="AM1652" t="b">
        <v>0</v>
      </c>
      <c r="AN1652" s="234"/>
      <c r="AO1652" s="103"/>
      <c r="AP1652" s="241"/>
      <c r="AQ1652" s="241"/>
      <c r="AR1652" s="241"/>
      <c r="AS1652" s="241"/>
      <c r="AT1652" s="234" t="s">
        <v>7166</v>
      </c>
      <c r="AU1652" s="234" t="s">
        <v>7085</v>
      </c>
      <c r="AV1652" t="b">
        <v>0</v>
      </c>
      <c r="AW1652" t="b">
        <v>0</v>
      </c>
      <c r="AX1652" s="241"/>
      <c r="AY1652" s="241"/>
      <c r="AZ1652" s="234"/>
      <c r="BA1652" s="234"/>
      <c r="BB1652" s="234"/>
      <c r="BC1652" t="b">
        <v>0</v>
      </c>
      <c r="BD1652" s="234" t="s">
        <v>9959</v>
      </c>
      <c r="BE1652" s="234" t="s">
        <v>7026</v>
      </c>
      <c r="BF1652" s="234" t="s">
        <v>7027</v>
      </c>
      <c r="BG1652" s="234" t="s">
        <v>8373</v>
      </c>
      <c r="BH1652" s="234" t="s">
        <v>55</v>
      </c>
      <c r="BI1652" s="243">
        <v>44573.419386574074</v>
      </c>
      <c r="BJ1652" s="234" t="s">
        <v>442</v>
      </c>
      <c r="BK1652" s="234" t="s">
        <v>451</v>
      </c>
      <c r="BL1652" s="234" t="s">
        <v>451</v>
      </c>
      <c r="BM1652" s="234" t="s">
        <v>451</v>
      </c>
      <c r="BN1652" s="241"/>
      <c r="BO1652" t="b">
        <v>0</v>
      </c>
      <c r="BP1652" t="b">
        <v>0</v>
      </c>
      <c r="BQ1652" t="b">
        <v>0</v>
      </c>
      <c r="BR1652" s="241"/>
      <c r="BS1652" s="241"/>
      <c r="BT1652" s="234" t="s">
        <v>7012</v>
      </c>
      <c r="BU1652" t="b">
        <v>0</v>
      </c>
      <c r="BV1652" s="103"/>
      <c r="BW1652" s="235" t="s">
        <v>16754</v>
      </c>
      <c r="BX1652" s="234" t="s">
        <v>16753</v>
      </c>
      <c r="BY1652" s="234" t="s">
        <v>56</v>
      </c>
      <c r="BZ1652" s="234" t="s">
        <v>7014</v>
      </c>
    </row>
    <row r="1653" spans="1:78" x14ac:dyDescent="0.25">
      <c r="A1653" s="5">
        <v>542</v>
      </c>
      <c r="B1653" s="234" t="s">
        <v>16755</v>
      </c>
      <c r="C1653" s="234" t="s">
        <v>16756</v>
      </c>
      <c r="D1653" s="234" t="s">
        <v>10525</v>
      </c>
      <c r="E1653" s="234" t="s">
        <v>16757</v>
      </c>
      <c r="F1653" s="234" t="s">
        <v>6993</v>
      </c>
      <c r="G1653" s="234" t="s">
        <v>7302</v>
      </c>
      <c r="H1653" s="234" t="s">
        <v>6994</v>
      </c>
      <c r="I1653" s="242"/>
      <c r="J1653" s="242">
        <v>44067</v>
      </c>
      <c r="K1653" s="234" t="s">
        <v>7430</v>
      </c>
      <c r="L1653" s="242">
        <v>44067</v>
      </c>
      <c r="M1653" s="234" t="s">
        <v>6996</v>
      </c>
      <c r="N1653" s="234" t="s">
        <v>10526</v>
      </c>
      <c r="O1653" s="234" t="s">
        <v>10527</v>
      </c>
      <c r="P1653" s="234" t="s">
        <v>6999</v>
      </c>
      <c r="Q1653" s="234"/>
      <c r="R1653" s="234" t="s">
        <v>451</v>
      </c>
      <c r="S1653" t="b">
        <v>0</v>
      </c>
      <c r="T1653" s="242"/>
      <c r="U1653" s="103">
        <v>5</v>
      </c>
      <c r="V1653" s="234" t="s">
        <v>272</v>
      </c>
      <c r="W1653" s="103">
        <v>1</v>
      </c>
      <c r="X1653" s="234" t="s">
        <v>272</v>
      </c>
      <c r="Y1653" s="242"/>
      <c r="Z1653" s="242"/>
      <c r="AA1653" s="103"/>
      <c r="AB1653" s="234" t="s">
        <v>10529</v>
      </c>
      <c r="AC1653" s="243">
        <v>44253.442094907405</v>
      </c>
      <c r="AD1653" s="234" t="s">
        <v>12763</v>
      </c>
      <c r="AE1653" s="235" t="s">
        <v>16758</v>
      </c>
      <c r="AF1653" s="237"/>
      <c r="AG1653" s="234" t="s">
        <v>482</v>
      </c>
      <c r="AH1653" s="241"/>
      <c r="AI1653" t="b">
        <v>1</v>
      </c>
      <c r="AJ1653" t="b">
        <v>0</v>
      </c>
      <c r="AK1653" s="234"/>
      <c r="AL1653" s="103"/>
      <c r="AM1653" t="b">
        <v>0</v>
      </c>
      <c r="AN1653" s="234"/>
      <c r="AO1653" s="103"/>
      <c r="AP1653" s="241"/>
      <c r="AQ1653" s="241"/>
      <c r="AR1653" s="241"/>
      <c r="AS1653" s="241"/>
      <c r="AT1653" s="234" t="s">
        <v>7005</v>
      </c>
      <c r="AU1653" s="234" t="s">
        <v>7085</v>
      </c>
      <c r="AV1653" t="b">
        <v>0</v>
      </c>
      <c r="AW1653" t="b">
        <v>0</v>
      </c>
      <c r="AX1653" s="241"/>
      <c r="AY1653" s="241"/>
      <c r="AZ1653" s="234"/>
      <c r="BA1653" s="234"/>
      <c r="BB1653" s="234"/>
      <c r="BC1653" t="b">
        <v>0</v>
      </c>
      <c r="BD1653" s="234" t="s">
        <v>7008</v>
      </c>
      <c r="BE1653" s="234" t="s">
        <v>7009</v>
      </c>
      <c r="BF1653" s="234" t="s">
        <v>7027</v>
      </c>
      <c r="BG1653" s="234" t="s">
        <v>8373</v>
      </c>
      <c r="BH1653" s="234" t="s">
        <v>55</v>
      </c>
      <c r="BI1653" s="243">
        <v>44573.429583333331</v>
      </c>
      <c r="BJ1653" s="234" t="s">
        <v>442</v>
      </c>
      <c r="BK1653" s="234" t="s">
        <v>451</v>
      </c>
      <c r="BL1653" s="234" t="s">
        <v>451</v>
      </c>
      <c r="BM1653" s="234" t="s">
        <v>451</v>
      </c>
      <c r="BN1653" s="241"/>
      <c r="BO1653" t="b">
        <v>0</v>
      </c>
      <c r="BP1653" t="b">
        <v>0</v>
      </c>
      <c r="BQ1653" t="b">
        <v>0</v>
      </c>
      <c r="BR1653" s="241"/>
      <c r="BS1653" s="241"/>
      <c r="BT1653" s="234" t="s">
        <v>7012</v>
      </c>
      <c r="BU1653" t="b">
        <v>0</v>
      </c>
      <c r="BV1653" s="103"/>
      <c r="BW1653" s="235" t="s">
        <v>16759</v>
      </c>
      <c r="BX1653" s="234" t="s">
        <v>16760</v>
      </c>
      <c r="BY1653" s="234" t="s">
        <v>56</v>
      </c>
      <c r="BZ1653" s="234" t="s">
        <v>7014</v>
      </c>
    </row>
    <row r="1654" spans="1:78" x14ac:dyDescent="0.25">
      <c r="A1654" s="5">
        <v>541</v>
      </c>
      <c r="B1654" s="234" t="s">
        <v>16761</v>
      </c>
      <c r="C1654" s="234" t="s">
        <v>16762</v>
      </c>
      <c r="D1654" s="234" t="s">
        <v>12852</v>
      </c>
      <c r="E1654" s="234" t="s">
        <v>12852</v>
      </c>
      <c r="F1654" s="234" t="s">
        <v>7156</v>
      </c>
      <c r="G1654" s="234" t="s">
        <v>13057</v>
      </c>
      <c r="H1654" s="234" t="s">
        <v>7856</v>
      </c>
      <c r="I1654" s="242"/>
      <c r="J1654" s="242">
        <v>44064</v>
      </c>
      <c r="K1654" s="234" t="s">
        <v>7430</v>
      </c>
      <c r="L1654" s="242">
        <v>44068</v>
      </c>
      <c r="M1654" s="234" t="s">
        <v>6996</v>
      </c>
      <c r="N1654" s="234" t="s">
        <v>11657</v>
      </c>
      <c r="O1654" s="234" t="s">
        <v>11658</v>
      </c>
      <c r="P1654" s="234" t="s">
        <v>6999</v>
      </c>
      <c r="Q1654" s="234"/>
      <c r="R1654" s="234" t="s">
        <v>451</v>
      </c>
      <c r="S1654" t="b">
        <v>0</v>
      </c>
      <c r="T1654" s="242"/>
      <c r="U1654" s="103">
        <v>3</v>
      </c>
      <c r="V1654" s="234" t="s">
        <v>272</v>
      </c>
      <c r="W1654" s="103">
        <v>3</v>
      </c>
      <c r="X1654" s="234" t="s">
        <v>272</v>
      </c>
      <c r="Y1654" s="242"/>
      <c r="Z1654" s="242"/>
      <c r="AA1654" s="103"/>
      <c r="AB1654" s="234" t="s">
        <v>12853</v>
      </c>
      <c r="AC1654" s="243">
        <v>44253.439097222225</v>
      </c>
      <c r="AD1654" s="234" t="s">
        <v>12763</v>
      </c>
      <c r="AE1654" s="235" t="s">
        <v>16763</v>
      </c>
      <c r="AF1654" s="237"/>
      <c r="AG1654" s="234" t="s">
        <v>482</v>
      </c>
      <c r="AH1654" s="241"/>
      <c r="AI1654" t="b">
        <v>1</v>
      </c>
      <c r="AJ1654" t="b">
        <v>0</v>
      </c>
      <c r="AK1654" s="234"/>
      <c r="AL1654" s="103"/>
      <c r="AM1654" t="b">
        <v>0</v>
      </c>
      <c r="AN1654" s="234"/>
      <c r="AO1654" s="103"/>
      <c r="AP1654" s="241"/>
      <c r="AQ1654" s="241"/>
      <c r="AR1654" s="241"/>
      <c r="AS1654" s="241"/>
      <c r="AT1654" s="234" t="s">
        <v>7005</v>
      </c>
      <c r="AU1654" s="234" t="s">
        <v>7085</v>
      </c>
      <c r="AV1654" t="b">
        <v>0</v>
      </c>
      <c r="AW1654" t="b">
        <v>0</v>
      </c>
      <c r="AX1654" s="241"/>
      <c r="AY1654" s="241"/>
      <c r="AZ1654" s="234"/>
      <c r="BA1654" s="234"/>
      <c r="BB1654" s="234"/>
      <c r="BC1654" t="b">
        <v>0</v>
      </c>
      <c r="BD1654" s="234" t="s">
        <v>7008</v>
      </c>
      <c r="BE1654" s="234" t="s">
        <v>7026</v>
      </c>
      <c r="BF1654" s="234" t="s">
        <v>7027</v>
      </c>
      <c r="BG1654" s="234" t="s">
        <v>7028</v>
      </c>
      <c r="BH1654" s="234" t="s">
        <v>55</v>
      </c>
      <c r="BI1654" s="243">
        <v>44573.419374999998</v>
      </c>
      <c r="BJ1654" s="234" t="s">
        <v>442</v>
      </c>
      <c r="BK1654" s="234" t="s">
        <v>451</v>
      </c>
      <c r="BL1654" s="234" t="s">
        <v>451</v>
      </c>
      <c r="BM1654" s="234" t="s">
        <v>451</v>
      </c>
      <c r="BN1654" s="241"/>
      <c r="BO1654" t="b">
        <v>0</v>
      </c>
      <c r="BP1654" t="b">
        <v>0</v>
      </c>
      <c r="BQ1654" t="b">
        <v>0</v>
      </c>
      <c r="BR1654" s="241"/>
      <c r="BS1654" s="241"/>
      <c r="BT1654" s="234" t="s">
        <v>7012</v>
      </c>
      <c r="BU1654" t="b">
        <v>0</v>
      </c>
      <c r="BV1654" s="103"/>
      <c r="BW1654" s="235" t="s">
        <v>16764</v>
      </c>
      <c r="BX1654" s="234" t="s">
        <v>16763</v>
      </c>
      <c r="BY1654" s="234" t="s">
        <v>56</v>
      </c>
      <c r="BZ1654" s="234" t="s">
        <v>7014</v>
      </c>
    </row>
    <row r="1655" spans="1:78" x14ac:dyDescent="0.25">
      <c r="A1655" s="5">
        <v>540</v>
      </c>
      <c r="B1655" s="234" t="s">
        <v>16765</v>
      </c>
      <c r="C1655" s="234" t="s">
        <v>16766</v>
      </c>
      <c r="D1655" s="234" t="s">
        <v>9715</v>
      </c>
      <c r="E1655" s="234" t="s">
        <v>15822</v>
      </c>
      <c r="F1655" s="234" t="s">
        <v>7156</v>
      </c>
      <c r="G1655" s="234" t="s">
        <v>7279</v>
      </c>
      <c r="H1655" s="234" t="s">
        <v>6994</v>
      </c>
      <c r="I1655" s="242"/>
      <c r="J1655" s="242">
        <v>44064</v>
      </c>
      <c r="K1655" s="234" t="s">
        <v>7430</v>
      </c>
      <c r="L1655" s="242">
        <v>44071</v>
      </c>
      <c r="M1655" s="234" t="s">
        <v>6996</v>
      </c>
      <c r="N1655" s="234" t="s">
        <v>9716</v>
      </c>
      <c r="O1655" s="234" t="s">
        <v>9717</v>
      </c>
      <c r="P1655" s="234" t="s">
        <v>6999</v>
      </c>
      <c r="Q1655" s="234"/>
      <c r="R1655" s="234" t="s">
        <v>451</v>
      </c>
      <c r="S1655" t="b">
        <v>0</v>
      </c>
      <c r="T1655" s="242"/>
      <c r="U1655" s="103">
        <v>5</v>
      </c>
      <c r="V1655" s="234" t="s">
        <v>272</v>
      </c>
      <c r="W1655" s="103">
        <v>3</v>
      </c>
      <c r="X1655" s="234" t="s">
        <v>272</v>
      </c>
      <c r="Y1655" s="242"/>
      <c r="Z1655" s="242"/>
      <c r="AA1655" s="103"/>
      <c r="AB1655" s="234" t="s">
        <v>9719</v>
      </c>
      <c r="AC1655" s="243">
        <v>44253.439085648148</v>
      </c>
      <c r="AD1655" s="234" t="s">
        <v>12763</v>
      </c>
      <c r="AE1655" s="235" t="s">
        <v>16767</v>
      </c>
      <c r="AF1655" s="237"/>
      <c r="AG1655" s="234" t="s">
        <v>482</v>
      </c>
      <c r="AH1655" s="241"/>
      <c r="AI1655" t="b">
        <v>1</v>
      </c>
      <c r="AJ1655" t="b">
        <v>0</v>
      </c>
      <c r="AK1655" s="234"/>
      <c r="AL1655" s="103"/>
      <c r="AM1655" t="b">
        <v>0</v>
      </c>
      <c r="AN1655" s="234"/>
      <c r="AO1655" s="103"/>
      <c r="AP1655" s="241"/>
      <c r="AQ1655" s="241"/>
      <c r="AR1655" s="241"/>
      <c r="AS1655" s="241"/>
      <c r="AT1655" s="234"/>
      <c r="AU1655" s="234" t="s">
        <v>7085</v>
      </c>
      <c r="AV1655" t="b">
        <v>0</v>
      </c>
      <c r="AW1655" t="b">
        <v>0</v>
      </c>
      <c r="AX1655" s="241"/>
      <c r="AY1655" s="241"/>
      <c r="AZ1655" s="234"/>
      <c r="BA1655" s="234"/>
      <c r="BB1655" s="234"/>
      <c r="BC1655" t="b">
        <v>0</v>
      </c>
      <c r="BD1655" s="234" t="s">
        <v>7008</v>
      </c>
      <c r="BE1655" s="234" t="s">
        <v>7009</v>
      </c>
      <c r="BF1655" s="234" t="s">
        <v>7027</v>
      </c>
      <c r="BG1655" s="234" t="s">
        <v>7028</v>
      </c>
      <c r="BH1655" s="234" t="s">
        <v>55</v>
      </c>
      <c r="BI1655" s="243">
        <v>44573.419537037036</v>
      </c>
      <c r="BJ1655" s="234" t="s">
        <v>442</v>
      </c>
      <c r="BK1655" s="234" t="s">
        <v>451</v>
      </c>
      <c r="BL1655" s="234" t="s">
        <v>451</v>
      </c>
      <c r="BM1655" s="234" t="s">
        <v>451</v>
      </c>
      <c r="BN1655" s="241"/>
      <c r="BO1655" t="b">
        <v>0</v>
      </c>
      <c r="BP1655" t="b">
        <v>0</v>
      </c>
      <c r="BQ1655" t="b">
        <v>0</v>
      </c>
      <c r="BR1655" s="241"/>
      <c r="BS1655" s="241"/>
      <c r="BT1655" s="234" t="s">
        <v>7012</v>
      </c>
      <c r="BU1655" t="b">
        <v>0</v>
      </c>
      <c r="BV1655" s="103"/>
      <c r="BW1655" s="235" t="s">
        <v>16768</v>
      </c>
      <c r="BX1655" s="234" t="s">
        <v>16767</v>
      </c>
      <c r="BY1655" s="234" t="s">
        <v>56</v>
      </c>
      <c r="BZ1655" s="234" t="s">
        <v>7014</v>
      </c>
    </row>
    <row r="1656" spans="1:78" x14ac:dyDescent="0.25">
      <c r="A1656" s="5">
        <v>539</v>
      </c>
      <c r="B1656" s="234" t="s">
        <v>16769</v>
      </c>
      <c r="C1656" s="234" t="s">
        <v>16770</v>
      </c>
      <c r="D1656" s="234" t="s">
        <v>11523</v>
      </c>
      <c r="E1656" s="234" t="s">
        <v>16743</v>
      </c>
      <c r="F1656" s="234" t="s">
        <v>6993</v>
      </c>
      <c r="G1656" s="234" t="s">
        <v>7065</v>
      </c>
      <c r="H1656" s="234" t="s">
        <v>7856</v>
      </c>
      <c r="I1656" s="242"/>
      <c r="J1656" s="242">
        <v>44064</v>
      </c>
      <c r="K1656" s="234" t="s">
        <v>7430</v>
      </c>
      <c r="L1656" s="242">
        <v>44064</v>
      </c>
      <c r="M1656" s="234" t="s">
        <v>9952</v>
      </c>
      <c r="N1656" s="234" t="s">
        <v>11526</v>
      </c>
      <c r="O1656" s="234" t="s">
        <v>11643</v>
      </c>
      <c r="P1656" s="234" t="s">
        <v>6999</v>
      </c>
      <c r="Q1656" s="234"/>
      <c r="R1656" s="234" t="s">
        <v>451</v>
      </c>
      <c r="S1656" t="b">
        <v>0</v>
      </c>
      <c r="T1656" s="242"/>
      <c r="U1656" s="103">
        <v>1</v>
      </c>
      <c r="V1656" s="234" t="s">
        <v>272</v>
      </c>
      <c r="W1656" s="103">
        <v>1</v>
      </c>
      <c r="X1656" s="234" t="s">
        <v>272</v>
      </c>
      <c r="Y1656" s="242"/>
      <c r="Z1656" s="242"/>
      <c r="AA1656" s="103"/>
      <c r="AB1656" s="234" t="s">
        <v>11528</v>
      </c>
      <c r="AC1656" s="243">
        <v>44253.439039351855</v>
      </c>
      <c r="AD1656" s="234" t="s">
        <v>12763</v>
      </c>
      <c r="AE1656" s="235" t="s">
        <v>16771</v>
      </c>
      <c r="AF1656" s="237"/>
      <c r="AG1656" s="234" t="s">
        <v>482</v>
      </c>
      <c r="AH1656" s="241"/>
      <c r="AI1656" t="b">
        <v>1</v>
      </c>
      <c r="AJ1656" t="b">
        <v>0</v>
      </c>
      <c r="AK1656" s="234"/>
      <c r="AL1656" s="103"/>
      <c r="AM1656" t="b">
        <v>0</v>
      </c>
      <c r="AN1656" s="234"/>
      <c r="AO1656" s="103"/>
      <c r="AP1656" s="241"/>
      <c r="AQ1656" s="241"/>
      <c r="AR1656" s="241"/>
      <c r="AS1656" s="241"/>
      <c r="AT1656" s="234" t="s">
        <v>7166</v>
      </c>
      <c r="AU1656" s="234" t="s">
        <v>7085</v>
      </c>
      <c r="AV1656" t="b">
        <v>0</v>
      </c>
      <c r="AW1656" t="b">
        <v>0</v>
      </c>
      <c r="AX1656" s="241"/>
      <c r="AY1656" s="241"/>
      <c r="AZ1656" s="234"/>
      <c r="BA1656" s="234"/>
      <c r="BB1656" s="234"/>
      <c r="BC1656" t="b">
        <v>0</v>
      </c>
      <c r="BD1656" s="234" t="s">
        <v>9959</v>
      </c>
      <c r="BE1656" s="234" t="s">
        <v>7026</v>
      </c>
      <c r="BF1656" s="234" t="s">
        <v>7027</v>
      </c>
      <c r="BG1656" s="234" t="s">
        <v>8373</v>
      </c>
      <c r="BH1656" s="234" t="s">
        <v>55</v>
      </c>
      <c r="BI1656" s="243">
        <v>44573.419537037036</v>
      </c>
      <c r="BJ1656" s="234" t="s">
        <v>442</v>
      </c>
      <c r="BK1656" s="234" t="s">
        <v>451</v>
      </c>
      <c r="BL1656" s="234" t="s">
        <v>451</v>
      </c>
      <c r="BM1656" s="234" t="s">
        <v>451</v>
      </c>
      <c r="BN1656" s="241"/>
      <c r="BO1656" t="b">
        <v>0</v>
      </c>
      <c r="BP1656" t="b">
        <v>0</v>
      </c>
      <c r="BQ1656" t="b">
        <v>0</v>
      </c>
      <c r="BR1656" s="241"/>
      <c r="BS1656" s="241"/>
      <c r="BT1656" s="234" t="s">
        <v>7012</v>
      </c>
      <c r="BU1656" t="b">
        <v>0</v>
      </c>
      <c r="BV1656" s="103"/>
      <c r="BW1656" s="235" t="s">
        <v>16772</v>
      </c>
      <c r="BX1656" s="234" t="s">
        <v>16771</v>
      </c>
      <c r="BY1656" s="234" t="s">
        <v>56</v>
      </c>
      <c r="BZ1656" s="234" t="s">
        <v>7014</v>
      </c>
    </row>
    <row r="1657" spans="1:78" x14ac:dyDescent="0.25">
      <c r="A1657" s="5">
        <v>538</v>
      </c>
      <c r="B1657" s="234" t="s">
        <v>16773</v>
      </c>
      <c r="C1657" s="234" t="s">
        <v>16774</v>
      </c>
      <c r="D1657" s="234" t="s">
        <v>7124</v>
      </c>
      <c r="E1657" s="234" t="s">
        <v>7124</v>
      </c>
      <c r="F1657" s="234" t="s">
        <v>7156</v>
      </c>
      <c r="G1657" s="234" t="s">
        <v>7279</v>
      </c>
      <c r="H1657" s="234" t="s">
        <v>6994</v>
      </c>
      <c r="I1657" s="242"/>
      <c r="J1657" s="242">
        <v>44064</v>
      </c>
      <c r="K1657" s="234" t="s">
        <v>7430</v>
      </c>
      <c r="L1657" s="242">
        <v>44075</v>
      </c>
      <c r="M1657" s="234" t="s">
        <v>6996</v>
      </c>
      <c r="N1657" s="234" t="s">
        <v>7126</v>
      </c>
      <c r="O1657" s="234" t="s">
        <v>7127</v>
      </c>
      <c r="P1657" s="234" t="s">
        <v>6999</v>
      </c>
      <c r="Q1657" s="234"/>
      <c r="R1657" s="234" t="s">
        <v>451</v>
      </c>
      <c r="S1657" t="b">
        <v>0</v>
      </c>
      <c r="T1657" s="242"/>
      <c r="U1657" s="103">
        <v>5</v>
      </c>
      <c r="V1657" s="234" t="s">
        <v>272</v>
      </c>
      <c r="W1657" s="103">
        <v>10</v>
      </c>
      <c r="X1657" s="234" t="s">
        <v>272</v>
      </c>
      <c r="Y1657" s="242"/>
      <c r="Z1657" s="242"/>
      <c r="AA1657" s="103"/>
      <c r="AB1657" s="234" t="s">
        <v>7128</v>
      </c>
      <c r="AC1657" s="243">
        <v>44253.439016203702</v>
      </c>
      <c r="AD1657" s="234" t="s">
        <v>12763</v>
      </c>
      <c r="AE1657" s="235" t="s">
        <v>16775</v>
      </c>
      <c r="AF1657" s="237"/>
      <c r="AG1657" s="234" t="s">
        <v>482</v>
      </c>
      <c r="AH1657" s="241"/>
      <c r="AI1657" t="b">
        <v>1</v>
      </c>
      <c r="AJ1657" t="b">
        <v>0</v>
      </c>
      <c r="AK1657" s="234"/>
      <c r="AL1657" s="103"/>
      <c r="AM1657" t="b">
        <v>0</v>
      </c>
      <c r="AN1657" s="234"/>
      <c r="AO1657" s="103"/>
      <c r="AP1657" s="241"/>
      <c r="AQ1657" s="241"/>
      <c r="AR1657" s="241"/>
      <c r="AS1657" s="241"/>
      <c r="AT1657" s="234"/>
      <c r="AU1657" s="234" t="s">
        <v>7085</v>
      </c>
      <c r="AV1657" t="b">
        <v>0</v>
      </c>
      <c r="AW1657" t="b">
        <v>0</v>
      </c>
      <c r="AX1657" s="241"/>
      <c r="AY1657" s="241"/>
      <c r="AZ1657" s="234"/>
      <c r="BA1657" s="234"/>
      <c r="BB1657" s="234"/>
      <c r="BC1657" t="b">
        <v>0</v>
      </c>
      <c r="BD1657" s="234" t="s">
        <v>7008</v>
      </c>
      <c r="BE1657" s="234" t="s">
        <v>7009</v>
      </c>
      <c r="BF1657" s="234" t="s">
        <v>7027</v>
      </c>
      <c r="BG1657" s="234" t="s">
        <v>7028</v>
      </c>
      <c r="BH1657" s="234" t="s">
        <v>55</v>
      </c>
      <c r="BI1657" s="243">
        <v>44573.419537037036</v>
      </c>
      <c r="BJ1657" s="234" t="s">
        <v>442</v>
      </c>
      <c r="BK1657" s="234" t="s">
        <v>451</v>
      </c>
      <c r="BL1657" s="234" t="s">
        <v>451</v>
      </c>
      <c r="BM1657" s="234" t="s">
        <v>451</v>
      </c>
      <c r="BN1657" s="241"/>
      <c r="BO1657" t="b">
        <v>0</v>
      </c>
      <c r="BP1657" t="b">
        <v>0</v>
      </c>
      <c r="BQ1657" t="b">
        <v>0</v>
      </c>
      <c r="BR1657" s="241"/>
      <c r="BS1657" s="241"/>
      <c r="BT1657" s="234" t="s">
        <v>7012</v>
      </c>
      <c r="BU1657" t="b">
        <v>0</v>
      </c>
      <c r="BV1657" s="103"/>
      <c r="BW1657" s="235" t="s">
        <v>16776</v>
      </c>
      <c r="BX1657" s="234" t="s">
        <v>16775</v>
      </c>
      <c r="BY1657" s="234" t="s">
        <v>56</v>
      </c>
      <c r="BZ1657" s="234" t="s">
        <v>7014</v>
      </c>
    </row>
    <row r="1658" spans="1:78" x14ac:dyDescent="0.25">
      <c r="A1658" s="5">
        <v>537</v>
      </c>
      <c r="B1658" s="234" t="s">
        <v>16777</v>
      </c>
      <c r="C1658" s="234" t="s">
        <v>16778</v>
      </c>
      <c r="D1658" s="234" t="s">
        <v>12890</v>
      </c>
      <c r="E1658" s="234" t="s">
        <v>10126</v>
      </c>
      <c r="F1658" s="234" t="s">
        <v>2991</v>
      </c>
      <c r="G1658" s="234" t="s">
        <v>7825</v>
      </c>
      <c r="H1658" s="234" t="s">
        <v>7825</v>
      </c>
      <c r="I1658" s="242"/>
      <c r="J1658" s="242">
        <v>44064</v>
      </c>
      <c r="K1658" s="234" t="s">
        <v>7430</v>
      </c>
      <c r="L1658" s="242">
        <v>44074</v>
      </c>
      <c r="M1658" s="234" t="s">
        <v>6996</v>
      </c>
      <c r="N1658" s="234" t="s">
        <v>12891</v>
      </c>
      <c r="O1658" s="234" t="s">
        <v>15940</v>
      </c>
      <c r="P1658" s="234" t="s">
        <v>6999</v>
      </c>
      <c r="Q1658" s="234"/>
      <c r="R1658" s="234" t="s">
        <v>451</v>
      </c>
      <c r="S1658" t="b">
        <v>0</v>
      </c>
      <c r="T1658" s="242"/>
      <c r="U1658" s="103">
        <v>25</v>
      </c>
      <c r="V1658" s="234" t="s">
        <v>272</v>
      </c>
      <c r="W1658" s="103">
        <v>100</v>
      </c>
      <c r="X1658" s="234" t="s">
        <v>272</v>
      </c>
      <c r="Y1658" s="242"/>
      <c r="Z1658" s="242"/>
      <c r="AA1658" s="103"/>
      <c r="AB1658" s="234" t="s">
        <v>12893</v>
      </c>
      <c r="AC1658" s="243">
        <v>44253.438993055555</v>
      </c>
      <c r="AD1658" s="234" t="s">
        <v>12763</v>
      </c>
      <c r="AE1658" s="235" t="s">
        <v>16779</v>
      </c>
      <c r="AF1658" s="237"/>
      <c r="AG1658" s="234" t="s">
        <v>482</v>
      </c>
      <c r="AH1658" s="241"/>
      <c r="AI1658" t="b">
        <v>1</v>
      </c>
      <c r="AJ1658" t="b">
        <v>0</v>
      </c>
      <c r="AK1658" s="234"/>
      <c r="AL1658" s="103"/>
      <c r="AM1658" t="b">
        <v>0</v>
      </c>
      <c r="AN1658" s="234"/>
      <c r="AO1658" s="103"/>
      <c r="AP1658" s="241"/>
      <c r="AQ1658" s="241"/>
      <c r="AR1658" s="241"/>
      <c r="AS1658" s="241"/>
      <c r="AT1658" s="234" t="s">
        <v>7005</v>
      </c>
      <c r="AU1658" s="234" t="s">
        <v>7085</v>
      </c>
      <c r="AV1658" t="b">
        <v>0</v>
      </c>
      <c r="AW1658" t="b">
        <v>0</v>
      </c>
      <c r="AX1658" s="241"/>
      <c r="AY1658" s="241"/>
      <c r="AZ1658" s="234"/>
      <c r="BA1658" s="234"/>
      <c r="BB1658" s="234"/>
      <c r="BC1658" t="b">
        <v>0</v>
      </c>
      <c r="BD1658" s="234" t="s">
        <v>7008</v>
      </c>
      <c r="BE1658" s="234" t="s">
        <v>7171</v>
      </c>
      <c r="BF1658" s="234" t="s">
        <v>7027</v>
      </c>
      <c r="BG1658" s="234" t="s">
        <v>7028</v>
      </c>
      <c r="BH1658" s="234" t="s">
        <v>55</v>
      </c>
      <c r="BI1658" s="243">
        <v>44573.419537037036</v>
      </c>
      <c r="BJ1658" s="234" t="s">
        <v>442</v>
      </c>
      <c r="BK1658" s="234" t="s">
        <v>451</v>
      </c>
      <c r="BL1658" s="234" t="s">
        <v>451</v>
      </c>
      <c r="BM1658" s="234" t="s">
        <v>451</v>
      </c>
      <c r="BN1658" s="241"/>
      <c r="BO1658" t="b">
        <v>0</v>
      </c>
      <c r="BP1658" t="b">
        <v>0</v>
      </c>
      <c r="BQ1658" t="b">
        <v>0</v>
      </c>
      <c r="BR1658" s="241"/>
      <c r="BS1658" s="241"/>
      <c r="BT1658" s="234" t="s">
        <v>7237</v>
      </c>
      <c r="BU1658" t="b">
        <v>0</v>
      </c>
      <c r="BV1658" s="103"/>
      <c r="BW1658" s="235" t="s">
        <v>16780</v>
      </c>
      <c r="BX1658" s="234" t="s">
        <v>16779</v>
      </c>
      <c r="BY1658" s="234" t="s">
        <v>56</v>
      </c>
      <c r="BZ1658" s="234" t="s">
        <v>7014</v>
      </c>
    </row>
    <row r="1659" spans="1:78" x14ac:dyDescent="0.25">
      <c r="A1659" s="5">
        <v>536</v>
      </c>
      <c r="B1659" s="234" t="s">
        <v>16781</v>
      </c>
      <c r="C1659" s="234" t="s">
        <v>16782</v>
      </c>
      <c r="D1659" s="234" t="s">
        <v>9267</v>
      </c>
      <c r="E1659" s="234" t="s">
        <v>9268</v>
      </c>
      <c r="F1659" s="234" t="s">
        <v>7156</v>
      </c>
      <c r="G1659" s="234" t="s">
        <v>10829</v>
      </c>
      <c r="H1659" s="234" t="s">
        <v>7856</v>
      </c>
      <c r="I1659" s="242"/>
      <c r="J1659" s="242">
        <v>44064</v>
      </c>
      <c r="K1659" s="234" t="s">
        <v>7430</v>
      </c>
      <c r="L1659" s="242">
        <v>44071</v>
      </c>
      <c r="M1659" s="234" t="s">
        <v>6996</v>
      </c>
      <c r="N1659" s="234" t="s">
        <v>9269</v>
      </c>
      <c r="O1659" s="234" t="s">
        <v>9270</v>
      </c>
      <c r="P1659" s="234" t="s">
        <v>6999</v>
      </c>
      <c r="Q1659" s="234"/>
      <c r="R1659" s="234" t="s">
        <v>451</v>
      </c>
      <c r="S1659" t="b">
        <v>0</v>
      </c>
      <c r="T1659" s="242"/>
      <c r="U1659" s="103">
        <v>4</v>
      </c>
      <c r="V1659" s="234" t="s">
        <v>272</v>
      </c>
      <c r="W1659" s="103">
        <v>12</v>
      </c>
      <c r="X1659" s="234" t="s">
        <v>272</v>
      </c>
      <c r="Y1659" s="242"/>
      <c r="Z1659" s="242"/>
      <c r="AA1659" s="103"/>
      <c r="AB1659" s="234" t="s">
        <v>9272</v>
      </c>
      <c r="AC1659" s="243">
        <v>44253.438958333332</v>
      </c>
      <c r="AD1659" s="234" t="s">
        <v>12763</v>
      </c>
      <c r="AE1659" s="235" t="s">
        <v>16783</v>
      </c>
      <c r="AF1659" s="237"/>
      <c r="AG1659" s="234" t="s">
        <v>482</v>
      </c>
      <c r="AH1659" s="241"/>
      <c r="AI1659" t="b">
        <v>1</v>
      </c>
      <c r="AJ1659" t="b">
        <v>0</v>
      </c>
      <c r="AK1659" s="234"/>
      <c r="AL1659" s="103"/>
      <c r="AM1659" t="b">
        <v>0</v>
      </c>
      <c r="AN1659" s="234"/>
      <c r="AO1659" s="103"/>
      <c r="AP1659" s="241"/>
      <c r="AQ1659" s="241"/>
      <c r="AR1659" s="241"/>
      <c r="AS1659" s="241"/>
      <c r="AT1659" s="234" t="s">
        <v>7005</v>
      </c>
      <c r="AU1659" s="234" t="s">
        <v>7085</v>
      </c>
      <c r="AV1659" t="b">
        <v>0</v>
      </c>
      <c r="AW1659" t="b">
        <v>0</v>
      </c>
      <c r="AX1659" s="241"/>
      <c r="AY1659" s="241"/>
      <c r="AZ1659" s="234"/>
      <c r="BA1659" s="234"/>
      <c r="BB1659" s="234"/>
      <c r="BC1659" t="b">
        <v>0</v>
      </c>
      <c r="BD1659" s="234" t="s">
        <v>7008</v>
      </c>
      <c r="BE1659" s="234" t="s">
        <v>7026</v>
      </c>
      <c r="BF1659" s="234" t="s">
        <v>7027</v>
      </c>
      <c r="BG1659" s="234" t="s">
        <v>7028</v>
      </c>
      <c r="BH1659" s="234" t="s">
        <v>55</v>
      </c>
      <c r="BI1659" s="243">
        <v>44573.419525462959</v>
      </c>
      <c r="BJ1659" s="234" t="s">
        <v>442</v>
      </c>
      <c r="BK1659" s="234" t="s">
        <v>451</v>
      </c>
      <c r="BL1659" s="234" t="s">
        <v>451</v>
      </c>
      <c r="BM1659" s="234" t="s">
        <v>451</v>
      </c>
      <c r="BN1659" s="241"/>
      <c r="BO1659" t="b">
        <v>0</v>
      </c>
      <c r="BP1659" t="b">
        <v>0</v>
      </c>
      <c r="BQ1659" t="b">
        <v>0</v>
      </c>
      <c r="BR1659" s="241"/>
      <c r="BS1659" s="241"/>
      <c r="BT1659" s="234" t="s">
        <v>7012</v>
      </c>
      <c r="BU1659" t="b">
        <v>0</v>
      </c>
      <c r="BV1659" s="103"/>
      <c r="BW1659" s="235" t="s">
        <v>16784</v>
      </c>
      <c r="BX1659" s="234" t="s">
        <v>16783</v>
      </c>
      <c r="BY1659" s="234" t="s">
        <v>56</v>
      </c>
      <c r="BZ1659" s="234" t="s">
        <v>7014</v>
      </c>
    </row>
    <row r="1660" spans="1:78" x14ac:dyDescent="0.25">
      <c r="A1660" s="5">
        <v>535</v>
      </c>
      <c r="B1660" s="234" t="s">
        <v>16785</v>
      </c>
      <c r="C1660" s="234" t="s">
        <v>16786</v>
      </c>
      <c r="D1660" s="234"/>
      <c r="E1660" s="234" t="s">
        <v>13165</v>
      </c>
      <c r="F1660" s="234" t="s">
        <v>7156</v>
      </c>
      <c r="G1660" s="234" t="s">
        <v>7825</v>
      </c>
      <c r="H1660" s="234" t="s">
        <v>7825</v>
      </c>
      <c r="I1660" s="242"/>
      <c r="J1660" s="242">
        <v>44064</v>
      </c>
      <c r="K1660" s="234" t="s">
        <v>7430</v>
      </c>
      <c r="L1660" s="242">
        <v>44069</v>
      </c>
      <c r="M1660" s="234" t="s">
        <v>7477</v>
      </c>
      <c r="N1660" s="234" t="s">
        <v>7430</v>
      </c>
      <c r="O1660" s="234" t="s">
        <v>7712</v>
      </c>
      <c r="P1660" s="234" t="s">
        <v>6999</v>
      </c>
      <c r="Q1660" s="234"/>
      <c r="R1660" s="234" t="s">
        <v>451</v>
      </c>
      <c r="S1660" t="b">
        <v>0</v>
      </c>
      <c r="T1660" s="242"/>
      <c r="U1660" s="103">
        <v>50</v>
      </c>
      <c r="V1660" s="234" t="s">
        <v>272</v>
      </c>
      <c r="W1660" s="103">
        <v>200</v>
      </c>
      <c r="X1660" s="234" t="s">
        <v>272</v>
      </c>
      <c r="Y1660" s="242"/>
      <c r="Z1660" s="242"/>
      <c r="AA1660" s="103"/>
      <c r="AB1660" s="234"/>
      <c r="AC1660" s="243">
        <v>44253.438935185186</v>
      </c>
      <c r="AD1660" s="234" t="s">
        <v>12763</v>
      </c>
      <c r="AE1660" s="235" t="s">
        <v>16787</v>
      </c>
      <c r="AF1660" s="237"/>
      <c r="AG1660" s="234" t="s">
        <v>482</v>
      </c>
      <c r="AH1660" s="241"/>
      <c r="AI1660" t="b">
        <v>1</v>
      </c>
      <c r="AJ1660" t="b">
        <v>0</v>
      </c>
      <c r="AK1660" s="234"/>
      <c r="AL1660" s="103"/>
      <c r="AM1660" t="b">
        <v>0</v>
      </c>
      <c r="AN1660" s="234"/>
      <c r="AO1660" s="103"/>
      <c r="AP1660" s="241"/>
      <c r="AQ1660" s="241"/>
      <c r="AR1660" s="241"/>
      <c r="AS1660" s="241"/>
      <c r="AT1660" s="234" t="s">
        <v>7430</v>
      </c>
      <c r="AU1660" s="234" t="s">
        <v>7085</v>
      </c>
      <c r="AV1660" t="b">
        <v>0</v>
      </c>
      <c r="AW1660" t="b">
        <v>0</v>
      </c>
      <c r="AX1660" s="241"/>
      <c r="AY1660" s="241"/>
      <c r="AZ1660" s="234"/>
      <c r="BA1660" s="234"/>
      <c r="BB1660" s="234"/>
      <c r="BC1660" t="b">
        <v>1</v>
      </c>
      <c r="BD1660" s="234" t="s">
        <v>369</v>
      </c>
      <c r="BE1660" s="234" t="s">
        <v>7171</v>
      </c>
      <c r="BF1660" s="234" t="s">
        <v>7027</v>
      </c>
      <c r="BG1660" s="234" t="s">
        <v>7028</v>
      </c>
      <c r="BH1660" s="234" t="s">
        <v>55</v>
      </c>
      <c r="BI1660" s="243">
        <v>44573.419525462959</v>
      </c>
      <c r="BJ1660" s="234" t="s">
        <v>442</v>
      </c>
      <c r="BK1660" s="234" t="s">
        <v>451</v>
      </c>
      <c r="BL1660" s="234" t="s">
        <v>451</v>
      </c>
      <c r="BM1660" s="234" t="s">
        <v>451</v>
      </c>
      <c r="BN1660" s="241"/>
      <c r="BO1660" t="b">
        <v>0</v>
      </c>
      <c r="BP1660" t="b">
        <v>0</v>
      </c>
      <c r="BQ1660" t="b">
        <v>0</v>
      </c>
      <c r="BR1660" s="241"/>
      <c r="BS1660" s="241"/>
      <c r="BT1660" s="234" t="s">
        <v>7012</v>
      </c>
      <c r="BU1660" t="b">
        <v>0</v>
      </c>
      <c r="BV1660" s="103"/>
      <c r="BW1660" s="235" t="s">
        <v>16788</v>
      </c>
      <c r="BX1660" s="234" t="s">
        <v>16787</v>
      </c>
      <c r="BY1660" s="234" t="s">
        <v>56</v>
      </c>
      <c r="BZ1660" s="234" t="s">
        <v>7014</v>
      </c>
    </row>
    <row r="1661" spans="1:78" x14ac:dyDescent="0.25">
      <c r="A1661" s="5">
        <v>534</v>
      </c>
      <c r="B1661" s="234" t="s">
        <v>16789</v>
      </c>
      <c r="C1661" s="234" t="s">
        <v>16790</v>
      </c>
      <c r="D1661" s="234" t="s">
        <v>9917</v>
      </c>
      <c r="E1661" s="234" t="s">
        <v>16791</v>
      </c>
      <c r="F1661" s="234" t="s">
        <v>7156</v>
      </c>
      <c r="G1661" s="234" t="s">
        <v>7856</v>
      </c>
      <c r="H1661" s="234" t="s">
        <v>7018</v>
      </c>
      <c r="I1661" s="242"/>
      <c r="J1661" s="242">
        <v>44062</v>
      </c>
      <c r="K1661" s="234" t="s">
        <v>7430</v>
      </c>
      <c r="L1661" s="242">
        <v>44062</v>
      </c>
      <c r="M1661" s="234" t="s">
        <v>6996</v>
      </c>
      <c r="N1661" s="234" t="s">
        <v>9919</v>
      </c>
      <c r="O1661" s="234" t="s">
        <v>9920</v>
      </c>
      <c r="P1661" s="234" t="s">
        <v>6999</v>
      </c>
      <c r="Q1661" s="234"/>
      <c r="R1661" s="234" t="s">
        <v>451</v>
      </c>
      <c r="S1661" t="b">
        <v>0</v>
      </c>
      <c r="T1661" s="242"/>
      <c r="U1661" s="103">
        <v>5</v>
      </c>
      <c r="V1661" s="234" t="s">
        <v>272</v>
      </c>
      <c r="W1661" s="103">
        <v>5</v>
      </c>
      <c r="X1661" s="234" t="s">
        <v>272</v>
      </c>
      <c r="Y1661" s="242"/>
      <c r="Z1661" s="242"/>
      <c r="AA1661" s="103"/>
      <c r="AB1661" s="234" t="s">
        <v>9921</v>
      </c>
      <c r="AC1661" s="243">
        <v>44253.438923611109</v>
      </c>
      <c r="AD1661" s="234" t="s">
        <v>12763</v>
      </c>
      <c r="AE1661" s="235" t="s">
        <v>16792</v>
      </c>
      <c r="AF1661" s="237"/>
      <c r="AG1661" s="234" t="s">
        <v>482</v>
      </c>
      <c r="AH1661" s="241"/>
      <c r="AI1661" t="b">
        <v>1</v>
      </c>
      <c r="AJ1661" t="b">
        <v>0</v>
      </c>
      <c r="AK1661" s="234"/>
      <c r="AL1661" s="103"/>
      <c r="AM1661" t="b">
        <v>0</v>
      </c>
      <c r="AN1661" s="234"/>
      <c r="AO1661" s="103"/>
      <c r="AP1661" s="241"/>
      <c r="AQ1661" s="241"/>
      <c r="AR1661" s="241"/>
      <c r="AS1661" s="241"/>
      <c r="AT1661" s="234" t="s">
        <v>7005</v>
      </c>
      <c r="AU1661" s="234" t="s">
        <v>7085</v>
      </c>
      <c r="AV1661" t="b">
        <v>0</v>
      </c>
      <c r="AW1661" t="b">
        <v>0</v>
      </c>
      <c r="AX1661" s="241"/>
      <c r="AY1661" s="241"/>
      <c r="AZ1661" s="234"/>
      <c r="BA1661" s="234"/>
      <c r="BB1661" s="234"/>
      <c r="BC1661" t="b">
        <v>0</v>
      </c>
      <c r="BD1661" s="234" t="s">
        <v>7008</v>
      </c>
      <c r="BE1661" s="234" t="s">
        <v>7026</v>
      </c>
      <c r="BF1661" s="234" t="s">
        <v>7027</v>
      </c>
      <c r="BG1661" s="234" t="s">
        <v>7010</v>
      </c>
      <c r="BH1661" s="234" t="s">
        <v>55</v>
      </c>
      <c r="BI1661" s="243">
        <v>44573.419525462959</v>
      </c>
      <c r="BJ1661" s="234" t="s">
        <v>442</v>
      </c>
      <c r="BK1661" s="234" t="s">
        <v>451</v>
      </c>
      <c r="BL1661" s="234" t="s">
        <v>451</v>
      </c>
      <c r="BM1661" s="234" t="s">
        <v>451</v>
      </c>
      <c r="BN1661" s="241"/>
      <c r="BO1661" t="b">
        <v>0</v>
      </c>
      <c r="BP1661" t="b">
        <v>0</v>
      </c>
      <c r="BQ1661" t="b">
        <v>0</v>
      </c>
      <c r="BR1661" s="241"/>
      <c r="BS1661" s="241"/>
      <c r="BT1661" s="234" t="s">
        <v>7012</v>
      </c>
      <c r="BU1661" t="b">
        <v>0</v>
      </c>
      <c r="BV1661" s="103"/>
      <c r="BW1661" s="235" t="s">
        <v>16793</v>
      </c>
      <c r="BX1661" s="234" t="s">
        <v>16792</v>
      </c>
      <c r="BY1661" s="234" t="s">
        <v>56</v>
      </c>
      <c r="BZ1661" s="234" t="s">
        <v>7014</v>
      </c>
    </row>
    <row r="1662" spans="1:78" x14ac:dyDescent="0.25">
      <c r="A1662" s="5">
        <v>533</v>
      </c>
      <c r="B1662" s="234" t="s">
        <v>16794</v>
      </c>
      <c r="C1662" s="234" t="s">
        <v>16795</v>
      </c>
      <c r="D1662" s="234" t="s">
        <v>9359</v>
      </c>
      <c r="E1662" s="234" t="s">
        <v>14355</v>
      </c>
      <c r="F1662" s="234" t="s">
        <v>6993</v>
      </c>
      <c r="G1662" s="234" t="s">
        <v>7302</v>
      </c>
      <c r="H1662" s="234" t="s">
        <v>6994</v>
      </c>
      <c r="I1662" s="242"/>
      <c r="J1662" s="242">
        <v>44062</v>
      </c>
      <c r="K1662" s="234" t="s">
        <v>7430</v>
      </c>
      <c r="L1662" s="242">
        <v>44063</v>
      </c>
      <c r="M1662" s="234" t="s">
        <v>7066</v>
      </c>
      <c r="N1662" s="234" t="s">
        <v>9362</v>
      </c>
      <c r="O1662" s="234" t="s">
        <v>9363</v>
      </c>
      <c r="P1662" s="234" t="s">
        <v>6999</v>
      </c>
      <c r="Q1662" s="234"/>
      <c r="R1662" s="234" t="s">
        <v>451</v>
      </c>
      <c r="S1662" t="b">
        <v>0</v>
      </c>
      <c r="T1662" s="242"/>
      <c r="U1662" s="103">
        <v>5</v>
      </c>
      <c r="V1662" s="234" t="s">
        <v>272</v>
      </c>
      <c r="W1662" s="103">
        <v>2</v>
      </c>
      <c r="X1662" s="234" t="s">
        <v>272</v>
      </c>
      <c r="Y1662" s="242"/>
      <c r="Z1662" s="242"/>
      <c r="AA1662" s="103"/>
      <c r="AB1662" s="234" t="s">
        <v>9365</v>
      </c>
      <c r="AC1662" s="243">
        <v>44253.438877314817</v>
      </c>
      <c r="AD1662" s="234" t="s">
        <v>12763</v>
      </c>
      <c r="AE1662" s="235" t="s">
        <v>16796</v>
      </c>
      <c r="AF1662" s="237"/>
      <c r="AG1662" s="234" t="s">
        <v>482</v>
      </c>
      <c r="AH1662" s="241"/>
      <c r="AI1662" t="b">
        <v>1</v>
      </c>
      <c r="AJ1662" t="b">
        <v>0</v>
      </c>
      <c r="AK1662" s="234"/>
      <c r="AL1662" s="103"/>
      <c r="AM1662" t="b">
        <v>0</v>
      </c>
      <c r="AN1662" s="234"/>
      <c r="AO1662" s="103"/>
      <c r="AP1662" s="241"/>
      <c r="AQ1662" s="241"/>
      <c r="AR1662" s="241"/>
      <c r="AS1662" s="241"/>
      <c r="AT1662" s="234" t="s">
        <v>7005</v>
      </c>
      <c r="AU1662" s="234" t="s">
        <v>7085</v>
      </c>
      <c r="AV1662" t="b">
        <v>0</v>
      </c>
      <c r="AW1662" t="b">
        <v>0</v>
      </c>
      <c r="AX1662" s="241"/>
      <c r="AY1662" s="241"/>
      <c r="AZ1662" s="234"/>
      <c r="BA1662" s="234"/>
      <c r="BB1662" s="234"/>
      <c r="BC1662" t="b">
        <v>0</v>
      </c>
      <c r="BD1662" s="234" t="s">
        <v>7076</v>
      </c>
      <c r="BE1662" s="234" t="s">
        <v>7009</v>
      </c>
      <c r="BF1662" s="234" t="s">
        <v>7027</v>
      </c>
      <c r="BG1662" s="234" t="s">
        <v>8373</v>
      </c>
      <c r="BH1662" s="234" t="s">
        <v>55</v>
      </c>
      <c r="BI1662" s="243">
        <v>44573.429618055554</v>
      </c>
      <c r="BJ1662" s="234" t="s">
        <v>442</v>
      </c>
      <c r="BK1662" s="234" t="s">
        <v>451</v>
      </c>
      <c r="BL1662" s="234" t="s">
        <v>451</v>
      </c>
      <c r="BM1662" s="234" t="s">
        <v>451</v>
      </c>
      <c r="BN1662" s="241"/>
      <c r="BO1662" t="b">
        <v>0</v>
      </c>
      <c r="BP1662" t="b">
        <v>0</v>
      </c>
      <c r="BQ1662" t="b">
        <v>0</v>
      </c>
      <c r="BR1662" s="241"/>
      <c r="BS1662" s="241"/>
      <c r="BT1662" s="234" t="s">
        <v>7012</v>
      </c>
      <c r="BU1662" t="b">
        <v>0</v>
      </c>
      <c r="BV1662" s="103"/>
      <c r="BW1662" s="235" t="s">
        <v>16797</v>
      </c>
      <c r="BX1662" s="234" t="s">
        <v>16798</v>
      </c>
      <c r="BY1662" s="234" t="s">
        <v>56</v>
      </c>
      <c r="BZ1662" s="234" t="s">
        <v>7014</v>
      </c>
    </row>
    <row r="1663" spans="1:78" x14ac:dyDescent="0.25">
      <c r="A1663" s="5">
        <v>532</v>
      </c>
      <c r="B1663" s="234" t="s">
        <v>16799</v>
      </c>
      <c r="C1663" s="234" t="s">
        <v>16800</v>
      </c>
      <c r="D1663" s="234" t="s">
        <v>8296</v>
      </c>
      <c r="E1663" s="234" t="s">
        <v>8297</v>
      </c>
      <c r="F1663" s="234" t="s">
        <v>6993</v>
      </c>
      <c r="G1663" s="234" t="s">
        <v>7302</v>
      </c>
      <c r="H1663" s="234" t="s">
        <v>6994</v>
      </c>
      <c r="I1663" s="242"/>
      <c r="J1663" s="242">
        <v>44062</v>
      </c>
      <c r="K1663" s="234" t="s">
        <v>7430</v>
      </c>
      <c r="L1663" s="242">
        <v>44062</v>
      </c>
      <c r="M1663" s="234" t="s">
        <v>6996</v>
      </c>
      <c r="N1663" s="234" t="s">
        <v>8299</v>
      </c>
      <c r="O1663" s="234" t="s">
        <v>8300</v>
      </c>
      <c r="P1663" s="234" t="s">
        <v>6999</v>
      </c>
      <c r="Q1663" s="234"/>
      <c r="R1663" s="234" t="s">
        <v>451</v>
      </c>
      <c r="S1663" t="b">
        <v>0</v>
      </c>
      <c r="T1663" s="242"/>
      <c r="U1663" s="103">
        <v>5</v>
      </c>
      <c r="V1663" s="234" t="s">
        <v>272</v>
      </c>
      <c r="W1663" s="103">
        <v>12</v>
      </c>
      <c r="X1663" s="234" t="s">
        <v>272</v>
      </c>
      <c r="Y1663" s="242"/>
      <c r="Z1663" s="242"/>
      <c r="AA1663" s="103"/>
      <c r="AB1663" s="234" t="s">
        <v>8302</v>
      </c>
      <c r="AC1663" s="243">
        <v>44253.43886574074</v>
      </c>
      <c r="AD1663" s="234" t="s">
        <v>12763</v>
      </c>
      <c r="AE1663" s="235" t="s">
        <v>16801</v>
      </c>
      <c r="AF1663" s="237"/>
      <c r="AG1663" s="234" t="s">
        <v>482</v>
      </c>
      <c r="AH1663" s="241"/>
      <c r="AI1663" t="b">
        <v>1</v>
      </c>
      <c r="AJ1663" t="b">
        <v>0</v>
      </c>
      <c r="AK1663" s="234"/>
      <c r="AL1663" s="103"/>
      <c r="AM1663" t="b">
        <v>0</v>
      </c>
      <c r="AN1663" s="234"/>
      <c r="AO1663" s="103"/>
      <c r="AP1663" s="241"/>
      <c r="AQ1663" s="241"/>
      <c r="AR1663" s="241"/>
      <c r="AS1663" s="241"/>
      <c r="AT1663" s="234" t="s">
        <v>7005</v>
      </c>
      <c r="AU1663" s="234" t="s">
        <v>7085</v>
      </c>
      <c r="AV1663" t="b">
        <v>0</v>
      </c>
      <c r="AW1663" t="b">
        <v>0</v>
      </c>
      <c r="AX1663" s="241"/>
      <c r="AY1663" s="241"/>
      <c r="AZ1663" s="234"/>
      <c r="BA1663" s="234"/>
      <c r="BB1663" s="234"/>
      <c r="BC1663" t="b">
        <v>0</v>
      </c>
      <c r="BD1663" s="234" t="s">
        <v>7008</v>
      </c>
      <c r="BE1663" s="234" t="s">
        <v>7009</v>
      </c>
      <c r="BF1663" s="234" t="s">
        <v>7027</v>
      </c>
      <c r="BG1663" s="234" t="s">
        <v>7010</v>
      </c>
      <c r="BH1663" s="234" t="s">
        <v>55</v>
      </c>
      <c r="BI1663" s="243">
        <v>44573.430092592593</v>
      </c>
      <c r="BJ1663" s="234" t="s">
        <v>442</v>
      </c>
      <c r="BK1663" s="234" t="s">
        <v>451</v>
      </c>
      <c r="BL1663" s="234" t="s">
        <v>451</v>
      </c>
      <c r="BM1663" s="234" t="s">
        <v>451</v>
      </c>
      <c r="BN1663" s="241"/>
      <c r="BO1663" t="b">
        <v>0</v>
      </c>
      <c r="BP1663" t="b">
        <v>0</v>
      </c>
      <c r="BQ1663" t="b">
        <v>0</v>
      </c>
      <c r="BR1663" s="241"/>
      <c r="BS1663" s="241"/>
      <c r="BT1663" s="234" t="s">
        <v>7047</v>
      </c>
      <c r="BU1663" t="b">
        <v>0</v>
      </c>
      <c r="BV1663" s="103"/>
      <c r="BW1663" s="235" t="s">
        <v>16802</v>
      </c>
      <c r="BX1663" s="234" t="s">
        <v>16803</v>
      </c>
      <c r="BY1663" s="234" t="s">
        <v>56</v>
      </c>
      <c r="BZ1663" s="234" t="s">
        <v>7014</v>
      </c>
    </row>
    <row r="1664" spans="1:78" x14ac:dyDescent="0.25">
      <c r="A1664" s="5">
        <v>531</v>
      </c>
      <c r="B1664" s="234" t="s">
        <v>16804</v>
      </c>
      <c r="C1664" s="234" t="s">
        <v>16805</v>
      </c>
      <c r="D1664" s="234" t="s">
        <v>16806</v>
      </c>
      <c r="E1664" s="234" t="s">
        <v>16807</v>
      </c>
      <c r="F1664" s="234" t="s">
        <v>6993</v>
      </c>
      <c r="G1664" s="234" t="s">
        <v>7157</v>
      </c>
      <c r="H1664" s="234" t="s">
        <v>7825</v>
      </c>
      <c r="I1664" s="242"/>
      <c r="J1664" s="242">
        <v>44062</v>
      </c>
      <c r="K1664" s="234" t="s">
        <v>7430</v>
      </c>
      <c r="L1664" s="242">
        <v>44064</v>
      </c>
      <c r="M1664" s="234" t="s">
        <v>6996</v>
      </c>
      <c r="N1664" s="234" t="s">
        <v>16808</v>
      </c>
      <c r="O1664" s="234" t="s">
        <v>16809</v>
      </c>
      <c r="P1664" s="234" t="s">
        <v>6999</v>
      </c>
      <c r="Q1664" s="234"/>
      <c r="R1664" s="234" t="s">
        <v>451</v>
      </c>
      <c r="S1664" t="b">
        <v>0</v>
      </c>
      <c r="T1664" s="242"/>
      <c r="U1664" s="103">
        <v>1</v>
      </c>
      <c r="V1664" s="234" t="s">
        <v>272</v>
      </c>
      <c r="W1664" s="103">
        <v>1</v>
      </c>
      <c r="X1664" s="234" t="s">
        <v>272</v>
      </c>
      <c r="Y1664" s="242"/>
      <c r="Z1664" s="242"/>
      <c r="AA1664" s="103"/>
      <c r="AB1664" s="234" t="s">
        <v>16810</v>
      </c>
      <c r="AC1664" s="243">
        <v>44253.438842592594</v>
      </c>
      <c r="AD1664" s="234" t="s">
        <v>12763</v>
      </c>
      <c r="AE1664" s="235" t="s">
        <v>16811</v>
      </c>
      <c r="AF1664" s="237"/>
      <c r="AG1664" s="234" t="s">
        <v>436</v>
      </c>
      <c r="AH1664" s="241"/>
      <c r="AI1664" t="b">
        <v>1</v>
      </c>
      <c r="AJ1664" t="b">
        <v>0</v>
      </c>
      <c r="AK1664" s="234"/>
      <c r="AL1664" s="103"/>
      <c r="AM1664" t="b">
        <v>0</v>
      </c>
      <c r="AN1664" s="234"/>
      <c r="AO1664" s="103"/>
      <c r="AP1664" s="241"/>
      <c r="AQ1664" s="241"/>
      <c r="AR1664" s="241"/>
      <c r="AS1664" s="241"/>
      <c r="AT1664" s="234" t="s">
        <v>7005</v>
      </c>
      <c r="AU1664" s="234" t="s">
        <v>7085</v>
      </c>
      <c r="AV1664" t="b">
        <v>0</v>
      </c>
      <c r="AW1664" t="b">
        <v>0</v>
      </c>
      <c r="AX1664" s="241"/>
      <c r="AY1664" s="241"/>
      <c r="AZ1664" s="234"/>
      <c r="BA1664" s="234"/>
      <c r="BB1664" s="234"/>
      <c r="BC1664" t="b">
        <v>0</v>
      </c>
      <c r="BD1664" s="234" t="s">
        <v>7008</v>
      </c>
      <c r="BE1664" s="234" t="s">
        <v>7171</v>
      </c>
      <c r="BF1664" s="234" t="s">
        <v>10002</v>
      </c>
      <c r="BG1664" s="234" t="s">
        <v>7010</v>
      </c>
      <c r="BH1664" s="234" t="s">
        <v>55</v>
      </c>
      <c r="BI1664" s="243">
        <v>44573.41951388889</v>
      </c>
      <c r="BJ1664" s="234" t="s">
        <v>442</v>
      </c>
      <c r="BK1664" s="234" t="s">
        <v>451</v>
      </c>
      <c r="BL1664" s="234" t="s">
        <v>451</v>
      </c>
      <c r="BM1664" s="234" t="s">
        <v>451</v>
      </c>
      <c r="BN1664" s="241"/>
      <c r="BO1664" t="b">
        <v>0</v>
      </c>
      <c r="BP1664" t="b">
        <v>0</v>
      </c>
      <c r="BQ1664" t="b">
        <v>0</v>
      </c>
      <c r="BR1664" s="241"/>
      <c r="BS1664" s="241"/>
      <c r="BT1664" s="234" t="s">
        <v>7012</v>
      </c>
      <c r="BU1664" t="b">
        <v>0</v>
      </c>
      <c r="BV1664" s="103"/>
      <c r="BW1664" s="235" t="s">
        <v>16812</v>
      </c>
      <c r="BX1664" s="234" t="s">
        <v>16811</v>
      </c>
      <c r="BY1664" s="234" t="s">
        <v>56</v>
      </c>
      <c r="BZ1664" s="234" t="s">
        <v>7014</v>
      </c>
    </row>
    <row r="1665" spans="1:78" x14ac:dyDescent="0.25">
      <c r="A1665" s="5">
        <v>530</v>
      </c>
      <c r="B1665" s="234" t="s">
        <v>16813</v>
      </c>
      <c r="C1665" s="234" t="s">
        <v>16814</v>
      </c>
      <c r="D1665" s="234" t="s">
        <v>11523</v>
      </c>
      <c r="E1665" s="234" t="s">
        <v>11524</v>
      </c>
      <c r="F1665" s="234" t="s">
        <v>6993</v>
      </c>
      <c r="G1665" s="234" t="s">
        <v>7065</v>
      </c>
      <c r="H1665" s="234" t="s">
        <v>7856</v>
      </c>
      <c r="I1665" s="242"/>
      <c r="J1665" s="242">
        <v>44061</v>
      </c>
      <c r="K1665" s="234" t="s">
        <v>7430</v>
      </c>
      <c r="L1665" s="242">
        <v>44064</v>
      </c>
      <c r="M1665" s="234" t="s">
        <v>9952</v>
      </c>
      <c r="N1665" s="234" t="s">
        <v>11526</v>
      </c>
      <c r="O1665" s="234" t="s">
        <v>11643</v>
      </c>
      <c r="P1665" s="234" t="s">
        <v>6999</v>
      </c>
      <c r="Q1665" s="234"/>
      <c r="R1665" s="234" t="s">
        <v>451</v>
      </c>
      <c r="S1665" t="b">
        <v>0</v>
      </c>
      <c r="T1665" s="242"/>
      <c r="U1665" s="103">
        <v>38</v>
      </c>
      <c r="V1665" s="234" t="s">
        <v>272</v>
      </c>
      <c r="W1665" s="103">
        <v>38</v>
      </c>
      <c r="X1665" s="234" t="s">
        <v>272</v>
      </c>
      <c r="Y1665" s="242"/>
      <c r="Z1665" s="242"/>
      <c r="AA1665" s="103"/>
      <c r="AB1665" s="234" t="s">
        <v>11528</v>
      </c>
      <c r="AC1665" s="243">
        <v>44253.438796296294</v>
      </c>
      <c r="AD1665" s="234" t="s">
        <v>12763</v>
      </c>
      <c r="AE1665" s="235" t="s">
        <v>16815</v>
      </c>
      <c r="AF1665" s="237"/>
      <c r="AG1665" s="234" t="s">
        <v>482</v>
      </c>
      <c r="AH1665" s="241"/>
      <c r="AI1665" t="b">
        <v>1</v>
      </c>
      <c r="AJ1665" t="b">
        <v>0</v>
      </c>
      <c r="AK1665" s="234"/>
      <c r="AL1665" s="103"/>
      <c r="AM1665" t="b">
        <v>0</v>
      </c>
      <c r="AN1665" s="234"/>
      <c r="AO1665" s="103"/>
      <c r="AP1665" s="241"/>
      <c r="AQ1665" s="241"/>
      <c r="AR1665" s="241"/>
      <c r="AS1665" s="241"/>
      <c r="AT1665" s="234" t="s">
        <v>7166</v>
      </c>
      <c r="AU1665" s="234" t="s">
        <v>7085</v>
      </c>
      <c r="AV1665" t="b">
        <v>0</v>
      </c>
      <c r="AW1665" t="b">
        <v>0</v>
      </c>
      <c r="AX1665" s="241"/>
      <c r="AY1665" s="241"/>
      <c r="AZ1665" s="234"/>
      <c r="BA1665" s="234"/>
      <c r="BB1665" s="234"/>
      <c r="BC1665" t="b">
        <v>0</v>
      </c>
      <c r="BD1665" s="234" t="s">
        <v>9959</v>
      </c>
      <c r="BE1665" s="234" t="s">
        <v>7026</v>
      </c>
      <c r="BF1665" s="234" t="s">
        <v>7027</v>
      </c>
      <c r="BG1665" s="234" t="s">
        <v>7028</v>
      </c>
      <c r="BH1665" s="234" t="s">
        <v>55</v>
      </c>
      <c r="BI1665" s="243">
        <v>44573.419502314813</v>
      </c>
      <c r="BJ1665" s="234" t="s">
        <v>442</v>
      </c>
      <c r="BK1665" s="234" t="s">
        <v>451</v>
      </c>
      <c r="BL1665" s="234" t="s">
        <v>451</v>
      </c>
      <c r="BM1665" s="234" t="s">
        <v>451</v>
      </c>
      <c r="BN1665" s="241"/>
      <c r="BO1665" t="b">
        <v>0</v>
      </c>
      <c r="BP1665" t="b">
        <v>0</v>
      </c>
      <c r="BQ1665" t="b">
        <v>0</v>
      </c>
      <c r="BR1665" s="241"/>
      <c r="BS1665" s="241"/>
      <c r="BT1665" s="234" t="s">
        <v>7012</v>
      </c>
      <c r="BU1665" t="b">
        <v>0</v>
      </c>
      <c r="BV1665" s="103"/>
      <c r="BW1665" s="235" t="s">
        <v>16816</v>
      </c>
      <c r="BX1665" s="234" t="s">
        <v>16815</v>
      </c>
      <c r="BY1665" s="234" t="s">
        <v>56</v>
      </c>
      <c r="BZ1665" s="234" t="s">
        <v>7014</v>
      </c>
    </row>
    <row r="1666" spans="1:78" x14ac:dyDescent="0.25">
      <c r="A1666" s="5">
        <v>529</v>
      </c>
      <c r="B1666" s="234" t="s">
        <v>16817</v>
      </c>
      <c r="C1666" s="234" t="s">
        <v>16818</v>
      </c>
      <c r="D1666" s="234" t="s">
        <v>15912</v>
      </c>
      <c r="E1666" s="234" t="s">
        <v>15913</v>
      </c>
      <c r="F1666" s="234" t="s">
        <v>7156</v>
      </c>
      <c r="G1666" s="234" t="s">
        <v>7017</v>
      </c>
      <c r="H1666" s="234" t="s">
        <v>7856</v>
      </c>
      <c r="I1666" s="242"/>
      <c r="J1666" s="242">
        <v>44049</v>
      </c>
      <c r="K1666" s="234" t="s">
        <v>7430</v>
      </c>
      <c r="L1666" s="242">
        <v>44064</v>
      </c>
      <c r="M1666" s="234" t="s">
        <v>8204</v>
      </c>
      <c r="N1666" s="234" t="s">
        <v>8488</v>
      </c>
      <c r="O1666" s="234" t="s">
        <v>15914</v>
      </c>
      <c r="P1666" s="234" t="s">
        <v>6999</v>
      </c>
      <c r="Q1666" s="234"/>
      <c r="R1666" s="234" t="s">
        <v>451</v>
      </c>
      <c r="S1666" t="b">
        <v>0</v>
      </c>
      <c r="T1666" s="242"/>
      <c r="U1666" s="103">
        <v>153</v>
      </c>
      <c r="V1666" s="234" t="s">
        <v>272</v>
      </c>
      <c r="W1666" s="103">
        <v>153</v>
      </c>
      <c r="X1666" s="234" t="s">
        <v>272</v>
      </c>
      <c r="Y1666" s="242"/>
      <c r="Z1666" s="242"/>
      <c r="AA1666" s="103"/>
      <c r="AB1666" s="234" t="s">
        <v>15915</v>
      </c>
      <c r="AC1666" s="243">
        <v>44253.438761574071</v>
      </c>
      <c r="AD1666" s="234" t="s">
        <v>12763</v>
      </c>
      <c r="AE1666" s="235" t="s">
        <v>16819</v>
      </c>
      <c r="AF1666" s="237"/>
      <c r="AG1666" s="234" t="s">
        <v>436</v>
      </c>
      <c r="AH1666" s="241"/>
      <c r="AI1666" t="b">
        <v>1</v>
      </c>
      <c r="AJ1666" t="b">
        <v>0</v>
      </c>
      <c r="AK1666" s="234"/>
      <c r="AL1666" s="103"/>
      <c r="AM1666" t="b">
        <v>0</v>
      </c>
      <c r="AN1666" s="234"/>
      <c r="AO1666" s="103"/>
      <c r="AP1666" s="241"/>
      <c r="AQ1666" s="241"/>
      <c r="AR1666" s="241"/>
      <c r="AS1666" s="241"/>
      <c r="AT1666" s="234" t="s">
        <v>7005</v>
      </c>
      <c r="AU1666" s="234" t="s">
        <v>7085</v>
      </c>
      <c r="AV1666" t="b">
        <v>0</v>
      </c>
      <c r="AW1666" t="b">
        <v>0</v>
      </c>
      <c r="AX1666" s="241"/>
      <c r="AY1666" s="241"/>
      <c r="AZ1666" s="234"/>
      <c r="BA1666" s="234"/>
      <c r="BB1666" s="234"/>
      <c r="BC1666" t="b">
        <v>0</v>
      </c>
      <c r="BD1666" s="234" t="s">
        <v>8213</v>
      </c>
      <c r="BE1666" s="234" t="s">
        <v>7026</v>
      </c>
      <c r="BF1666" s="234" t="s">
        <v>7027</v>
      </c>
      <c r="BG1666" s="234" t="s">
        <v>7028</v>
      </c>
      <c r="BH1666" s="234" t="s">
        <v>55</v>
      </c>
      <c r="BI1666" s="243">
        <v>44573.419502314813</v>
      </c>
      <c r="BJ1666" s="234" t="s">
        <v>442</v>
      </c>
      <c r="BK1666" s="234" t="s">
        <v>451</v>
      </c>
      <c r="BL1666" s="234" t="s">
        <v>451</v>
      </c>
      <c r="BM1666" s="234" t="s">
        <v>451</v>
      </c>
      <c r="BN1666" s="241"/>
      <c r="BO1666" t="b">
        <v>0</v>
      </c>
      <c r="BP1666" t="b">
        <v>0</v>
      </c>
      <c r="BQ1666" t="b">
        <v>0</v>
      </c>
      <c r="BR1666" s="241"/>
      <c r="BS1666" s="241"/>
      <c r="BT1666" s="234" t="s">
        <v>7012</v>
      </c>
      <c r="BU1666" t="b">
        <v>0</v>
      </c>
      <c r="BV1666" s="103"/>
      <c r="BW1666" s="235" t="s">
        <v>16820</v>
      </c>
      <c r="BX1666" s="234" t="s">
        <v>16819</v>
      </c>
      <c r="BY1666" s="234" t="s">
        <v>56</v>
      </c>
      <c r="BZ1666" s="234" t="s">
        <v>7014</v>
      </c>
    </row>
    <row r="1667" spans="1:78" x14ac:dyDescent="0.25">
      <c r="A1667" s="5">
        <v>528</v>
      </c>
      <c r="B1667" s="234" t="s">
        <v>16821</v>
      </c>
      <c r="C1667" s="234" t="s">
        <v>16822</v>
      </c>
      <c r="D1667" s="234" t="s">
        <v>9165</v>
      </c>
      <c r="E1667" s="234" t="s">
        <v>9165</v>
      </c>
      <c r="F1667" s="234" t="s">
        <v>6993</v>
      </c>
      <c r="G1667" s="234" t="s">
        <v>11209</v>
      </c>
      <c r="H1667" s="234" t="s">
        <v>7856</v>
      </c>
      <c r="I1667" s="242"/>
      <c r="J1667" s="242">
        <v>44061</v>
      </c>
      <c r="K1667" s="234" t="s">
        <v>7430</v>
      </c>
      <c r="L1667" s="242">
        <v>44063</v>
      </c>
      <c r="M1667" s="234" t="s">
        <v>6996</v>
      </c>
      <c r="N1667" s="234" t="s">
        <v>9167</v>
      </c>
      <c r="O1667" s="234" t="s">
        <v>9168</v>
      </c>
      <c r="P1667" s="234" t="s">
        <v>6999</v>
      </c>
      <c r="Q1667" s="234"/>
      <c r="R1667" s="234" t="s">
        <v>451</v>
      </c>
      <c r="S1667" t="b">
        <v>0</v>
      </c>
      <c r="T1667" s="242"/>
      <c r="U1667" s="103">
        <v>24</v>
      </c>
      <c r="V1667" s="234" t="s">
        <v>272</v>
      </c>
      <c r="W1667" s="103">
        <v>24</v>
      </c>
      <c r="X1667" s="234" t="s">
        <v>272</v>
      </c>
      <c r="Y1667" s="242"/>
      <c r="Z1667" s="242"/>
      <c r="AA1667" s="103"/>
      <c r="AB1667" s="234" t="s">
        <v>9169</v>
      </c>
      <c r="AC1667" s="243">
        <v>44253.438750000001</v>
      </c>
      <c r="AD1667" s="234" t="s">
        <v>12763</v>
      </c>
      <c r="AE1667" s="235" t="s">
        <v>16823</v>
      </c>
      <c r="AF1667" s="237"/>
      <c r="AG1667" s="234" t="s">
        <v>482</v>
      </c>
      <c r="AH1667" s="241"/>
      <c r="AI1667" t="b">
        <v>1</v>
      </c>
      <c r="AJ1667" t="b">
        <v>0</v>
      </c>
      <c r="AK1667" s="234"/>
      <c r="AL1667" s="103"/>
      <c r="AM1667" t="b">
        <v>0</v>
      </c>
      <c r="AN1667" s="234"/>
      <c r="AO1667" s="103"/>
      <c r="AP1667" s="241"/>
      <c r="AQ1667" s="241"/>
      <c r="AR1667" s="241"/>
      <c r="AS1667" s="241"/>
      <c r="AT1667" s="234" t="s">
        <v>7005</v>
      </c>
      <c r="AU1667" s="234" t="s">
        <v>7085</v>
      </c>
      <c r="AV1667" t="b">
        <v>0</v>
      </c>
      <c r="AW1667" t="b">
        <v>0</v>
      </c>
      <c r="AX1667" s="241"/>
      <c r="AY1667" s="241"/>
      <c r="AZ1667" s="234"/>
      <c r="BA1667" s="234"/>
      <c r="BB1667" s="234"/>
      <c r="BC1667" t="b">
        <v>0</v>
      </c>
      <c r="BD1667" s="234" t="s">
        <v>7008</v>
      </c>
      <c r="BE1667" s="234" t="s">
        <v>7026</v>
      </c>
      <c r="BF1667" s="234" t="s">
        <v>7027</v>
      </c>
      <c r="BG1667" s="234" t="s">
        <v>7010</v>
      </c>
      <c r="BH1667" s="234" t="s">
        <v>55</v>
      </c>
      <c r="BI1667" s="243">
        <v>44573.419502314813</v>
      </c>
      <c r="BJ1667" s="234" t="s">
        <v>442</v>
      </c>
      <c r="BK1667" s="234" t="s">
        <v>451</v>
      </c>
      <c r="BL1667" s="234" t="s">
        <v>451</v>
      </c>
      <c r="BM1667" s="234" t="s">
        <v>451</v>
      </c>
      <c r="BN1667" s="241"/>
      <c r="BO1667" t="b">
        <v>0</v>
      </c>
      <c r="BP1667" t="b">
        <v>0</v>
      </c>
      <c r="BQ1667" t="b">
        <v>0</v>
      </c>
      <c r="BR1667" s="241"/>
      <c r="BS1667" s="241"/>
      <c r="BT1667" s="234" t="s">
        <v>7012</v>
      </c>
      <c r="BU1667" t="b">
        <v>0</v>
      </c>
      <c r="BV1667" s="103"/>
      <c r="BW1667" s="235" t="s">
        <v>16824</v>
      </c>
      <c r="BX1667" s="234" t="s">
        <v>16823</v>
      </c>
      <c r="BY1667" s="234" t="s">
        <v>56</v>
      </c>
      <c r="BZ1667" s="234" t="s">
        <v>7014</v>
      </c>
    </row>
    <row r="1668" spans="1:78" x14ac:dyDescent="0.25">
      <c r="A1668" s="5">
        <v>527</v>
      </c>
      <c r="B1668" s="234" t="s">
        <v>16825</v>
      </c>
      <c r="C1668" s="234" t="s">
        <v>16826</v>
      </c>
      <c r="D1668" s="234"/>
      <c r="E1668" s="234" t="s">
        <v>16827</v>
      </c>
      <c r="F1668" s="234" t="s">
        <v>7156</v>
      </c>
      <c r="G1668" s="234" t="s">
        <v>7017</v>
      </c>
      <c r="H1668" s="234" t="s">
        <v>7856</v>
      </c>
      <c r="I1668" s="242"/>
      <c r="J1668" s="242">
        <v>44057</v>
      </c>
      <c r="K1668" s="234" t="s">
        <v>7430</v>
      </c>
      <c r="L1668" s="242">
        <v>44064</v>
      </c>
      <c r="M1668" s="234" t="s">
        <v>6996</v>
      </c>
      <c r="N1668" s="234" t="s">
        <v>7430</v>
      </c>
      <c r="O1668" s="234" t="s">
        <v>12792</v>
      </c>
      <c r="P1668" s="234" t="s">
        <v>6999</v>
      </c>
      <c r="Q1668" s="234"/>
      <c r="R1668" s="234" t="s">
        <v>451</v>
      </c>
      <c r="S1668" t="b">
        <v>0</v>
      </c>
      <c r="T1668" s="242"/>
      <c r="U1668" s="103">
        <v>1</v>
      </c>
      <c r="V1668" s="234" t="s">
        <v>272</v>
      </c>
      <c r="W1668" s="103">
        <v>1</v>
      </c>
      <c r="X1668" s="234" t="s">
        <v>272</v>
      </c>
      <c r="Y1668" s="242"/>
      <c r="Z1668" s="242"/>
      <c r="AA1668" s="103"/>
      <c r="AB1668" s="234"/>
      <c r="AC1668" s="243">
        <v>44253.438726851855</v>
      </c>
      <c r="AD1668" s="234" t="s">
        <v>12763</v>
      </c>
      <c r="AE1668" s="235" t="s">
        <v>16828</v>
      </c>
      <c r="AF1668" s="237"/>
      <c r="AG1668" s="234" t="s">
        <v>436</v>
      </c>
      <c r="AH1668" s="241"/>
      <c r="AI1668" t="b">
        <v>1</v>
      </c>
      <c r="AJ1668" t="b">
        <v>0</v>
      </c>
      <c r="AK1668" s="234"/>
      <c r="AL1668" s="103"/>
      <c r="AM1668" t="b">
        <v>0</v>
      </c>
      <c r="AN1668" s="234"/>
      <c r="AO1668" s="103"/>
      <c r="AP1668" s="241"/>
      <c r="AQ1668" s="241"/>
      <c r="AR1668" s="241"/>
      <c r="AS1668" s="241"/>
      <c r="AT1668" s="234"/>
      <c r="AU1668" s="234" t="s">
        <v>7085</v>
      </c>
      <c r="AV1668" t="b">
        <v>0</v>
      </c>
      <c r="AW1668" t="b">
        <v>0</v>
      </c>
      <c r="AX1668" s="241"/>
      <c r="AY1668" s="241"/>
      <c r="AZ1668" s="234"/>
      <c r="BA1668" s="234"/>
      <c r="BB1668" s="234"/>
      <c r="BC1668" t="b">
        <v>1</v>
      </c>
      <c r="BD1668" s="234" t="s">
        <v>7008</v>
      </c>
      <c r="BE1668" s="234" t="s">
        <v>7026</v>
      </c>
      <c r="BF1668" s="234" t="s">
        <v>7027</v>
      </c>
      <c r="BG1668" s="234" t="s">
        <v>7028</v>
      </c>
      <c r="BH1668" s="234" t="s">
        <v>55</v>
      </c>
      <c r="BI1668" s="243">
        <v>44573.419490740744</v>
      </c>
      <c r="BJ1668" s="234" t="s">
        <v>442</v>
      </c>
      <c r="BK1668" s="234" t="s">
        <v>451</v>
      </c>
      <c r="BL1668" s="234" t="s">
        <v>451</v>
      </c>
      <c r="BM1668" s="234" t="s">
        <v>451</v>
      </c>
      <c r="BN1668" s="241"/>
      <c r="BO1668" t="b">
        <v>0</v>
      </c>
      <c r="BP1668" t="b">
        <v>0</v>
      </c>
      <c r="BQ1668" t="b">
        <v>0</v>
      </c>
      <c r="BR1668" s="241"/>
      <c r="BS1668" s="241"/>
      <c r="BT1668" s="234" t="s">
        <v>7012</v>
      </c>
      <c r="BU1668" t="b">
        <v>0</v>
      </c>
      <c r="BV1668" s="103"/>
      <c r="BW1668" s="235" t="s">
        <v>16829</v>
      </c>
      <c r="BX1668" s="234" t="s">
        <v>16828</v>
      </c>
      <c r="BY1668" s="234" t="s">
        <v>56</v>
      </c>
      <c r="BZ1668" s="234" t="s">
        <v>7014</v>
      </c>
    </row>
    <row r="1669" spans="1:78" x14ac:dyDescent="0.25">
      <c r="A1669" s="5">
        <v>526</v>
      </c>
      <c r="B1669" s="234" t="s">
        <v>16830</v>
      </c>
      <c r="C1669" s="234" t="s">
        <v>16831</v>
      </c>
      <c r="D1669" s="234" t="s">
        <v>16832</v>
      </c>
      <c r="E1669" s="234" t="s">
        <v>16832</v>
      </c>
      <c r="F1669" s="234" t="s">
        <v>7156</v>
      </c>
      <c r="G1669" s="234" t="s">
        <v>7279</v>
      </c>
      <c r="H1669" s="234" t="s">
        <v>6994</v>
      </c>
      <c r="I1669" s="242"/>
      <c r="J1669" s="242">
        <v>44061</v>
      </c>
      <c r="K1669" s="234" t="s">
        <v>7430</v>
      </c>
      <c r="L1669" s="242">
        <v>44064</v>
      </c>
      <c r="M1669" s="234" t="s">
        <v>6996</v>
      </c>
      <c r="N1669" s="234" t="s">
        <v>16833</v>
      </c>
      <c r="O1669" s="234" t="s">
        <v>16834</v>
      </c>
      <c r="P1669" s="234" t="s">
        <v>6999</v>
      </c>
      <c r="Q1669" s="234"/>
      <c r="R1669" s="234" t="s">
        <v>451</v>
      </c>
      <c r="S1669" t="b">
        <v>0</v>
      </c>
      <c r="T1669" s="242"/>
      <c r="U1669" s="103">
        <v>5</v>
      </c>
      <c r="V1669" s="234" t="s">
        <v>272</v>
      </c>
      <c r="W1669" s="103">
        <v>5</v>
      </c>
      <c r="X1669" s="234" t="s">
        <v>272</v>
      </c>
      <c r="Y1669" s="242"/>
      <c r="Z1669" s="242"/>
      <c r="AA1669" s="103"/>
      <c r="AB1669" s="234" t="s">
        <v>16835</v>
      </c>
      <c r="AC1669" s="243">
        <v>44253.438692129632</v>
      </c>
      <c r="AD1669" s="234" t="s">
        <v>12763</v>
      </c>
      <c r="AE1669" s="235" t="s">
        <v>16836</v>
      </c>
      <c r="AF1669" s="237"/>
      <c r="AG1669" s="234" t="s">
        <v>482</v>
      </c>
      <c r="AH1669" s="241"/>
      <c r="AI1669" t="b">
        <v>1</v>
      </c>
      <c r="AJ1669" t="b">
        <v>0</v>
      </c>
      <c r="AK1669" s="234"/>
      <c r="AL1669" s="103"/>
      <c r="AM1669" t="b">
        <v>0</v>
      </c>
      <c r="AN1669" s="234"/>
      <c r="AO1669" s="103"/>
      <c r="AP1669" s="241"/>
      <c r="AQ1669" s="241"/>
      <c r="AR1669" s="241"/>
      <c r="AS1669" s="241"/>
      <c r="AT1669" s="234"/>
      <c r="AU1669" s="234" t="s">
        <v>7085</v>
      </c>
      <c r="AV1669" t="b">
        <v>0</v>
      </c>
      <c r="AW1669" t="b">
        <v>0</v>
      </c>
      <c r="AX1669" s="241"/>
      <c r="AY1669" s="241"/>
      <c r="AZ1669" s="234"/>
      <c r="BA1669" s="234"/>
      <c r="BB1669" s="234"/>
      <c r="BC1669" t="b">
        <v>0</v>
      </c>
      <c r="BD1669" s="234" t="s">
        <v>7008</v>
      </c>
      <c r="BE1669" s="234" t="s">
        <v>7009</v>
      </c>
      <c r="BF1669" s="234" t="s">
        <v>7027</v>
      </c>
      <c r="BG1669" s="234" t="s">
        <v>7028</v>
      </c>
      <c r="BH1669" s="234" t="s">
        <v>55</v>
      </c>
      <c r="BI1669" s="243">
        <v>44573.419490740744</v>
      </c>
      <c r="BJ1669" s="234" t="s">
        <v>442</v>
      </c>
      <c r="BK1669" s="234" t="s">
        <v>451</v>
      </c>
      <c r="BL1669" s="234" t="s">
        <v>451</v>
      </c>
      <c r="BM1669" s="234" t="s">
        <v>451</v>
      </c>
      <c r="BN1669" s="241"/>
      <c r="BO1669" t="b">
        <v>0</v>
      </c>
      <c r="BP1669" t="b">
        <v>0</v>
      </c>
      <c r="BQ1669" t="b">
        <v>0</v>
      </c>
      <c r="BR1669" s="241"/>
      <c r="BS1669" s="241"/>
      <c r="BT1669" s="234" t="s">
        <v>7012</v>
      </c>
      <c r="BU1669" t="b">
        <v>0</v>
      </c>
      <c r="BV1669" s="103"/>
      <c r="BW1669" s="235" t="s">
        <v>16837</v>
      </c>
      <c r="BX1669" s="234" t="s">
        <v>16836</v>
      </c>
      <c r="BY1669" s="234" t="s">
        <v>56</v>
      </c>
      <c r="BZ1669" s="234" t="s">
        <v>7014</v>
      </c>
    </row>
    <row r="1670" spans="1:78" x14ac:dyDescent="0.25">
      <c r="A1670" s="5">
        <v>525</v>
      </c>
      <c r="B1670" s="234" t="s">
        <v>16838</v>
      </c>
      <c r="C1670" s="234" t="s">
        <v>16839</v>
      </c>
      <c r="D1670" s="234" t="s">
        <v>9165</v>
      </c>
      <c r="E1670" s="234" t="s">
        <v>9165</v>
      </c>
      <c r="F1670" s="234" t="s">
        <v>6993</v>
      </c>
      <c r="G1670" s="234" t="s">
        <v>11209</v>
      </c>
      <c r="H1670" s="234" t="s">
        <v>7856</v>
      </c>
      <c r="I1670" s="242"/>
      <c r="J1670" s="242">
        <v>44061</v>
      </c>
      <c r="K1670" s="234" t="s">
        <v>7430</v>
      </c>
      <c r="L1670" s="242">
        <v>44061</v>
      </c>
      <c r="M1670" s="234" t="s">
        <v>6996</v>
      </c>
      <c r="N1670" s="234" t="s">
        <v>9167</v>
      </c>
      <c r="O1670" s="234" t="s">
        <v>9168</v>
      </c>
      <c r="P1670" s="234" t="s">
        <v>6999</v>
      </c>
      <c r="Q1670" s="234"/>
      <c r="R1670" s="234" t="s">
        <v>451</v>
      </c>
      <c r="S1670" t="b">
        <v>0</v>
      </c>
      <c r="T1670" s="242"/>
      <c r="U1670" s="103">
        <v>35</v>
      </c>
      <c r="V1670" s="234" t="s">
        <v>272</v>
      </c>
      <c r="W1670" s="103">
        <v>35</v>
      </c>
      <c r="X1670" s="234" t="s">
        <v>272</v>
      </c>
      <c r="Y1670" s="242"/>
      <c r="Z1670" s="242"/>
      <c r="AA1670" s="103"/>
      <c r="AB1670" s="234" t="s">
        <v>9169</v>
      </c>
      <c r="AC1670" s="243">
        <v>44253.438645833332</v>
      </c>
      <c r="AD1670" s="234" t="s">
        <v>12763</v>
      </c>
      <c r="AE1670" s="235" t="s">
        <v>16840</v>
      </c>
      <c r="AF1670" s="237"/>
      <c r="AG1670" s="234" t="s">
        <v>482</v>
      </c>
      <c r="AH1670" s="241"/>
      <c r="AI1670" t="b">
        <v>1</v>
      </c>
      <c r="AJ1670" t="b">
        <v>0</v>
      </c>
      <c r="AK1670" s="234"/>
      <c r="AL1670" s="103"/>
      <c r="AM1670" t="b">
        <v>0</v>
      </c>
      <c r="AN1670" s="234"/>
      <c r="AO1670" s="103"/>
      <c r="AP1670" s="241"/>
      <c r="AQ1670" s="241"/>
      <c r="AR1670" s="241"/>
      <c r="AS1670" s="241"/>
      <c r="AT1670" s="234" t="s">
        <v>7005</v>
      </c>
      <c r="AU1670" s="234" t="s">
        <v>7085</v>
      </c>
      <c r="AV1670" t="b">
        <v>0</v>
      </c>
      <c r="AW1670" t="b">
        <v>0</v>
      </c>
      <c r="AX1670" s="241"/>
      <c r="AY1670" s="241"/>
      <c r="AZ1670" s="234"/>
      <c r="BA1670" s="234"/>
      <c r="BB1670" s="234"/>
      <c r="BC1670" t="b">
        <v>0</v>
      </c>
      <c r="BD1670" s="234" t="s">
        <v>7008</v>
      </c>
      <c r="BE1670" s="234" t="s">
        <v>7026</v>
      </c>
      <c r="BF1670" s="234" t="s">
        <v>7027</v>
      </c>
      <c r="BG1670" s="234" t="s">
        <v>7010</v>
      </c>
      <c r="BH1670" s="234" t="s">
        <v>55</v>
      </c>
      <c r="BI1670" s="243">
        <v>44573.419490740744</v>
      </c>
      <c r="BJ1670" s="234" t="s">
        <v>442</v>
      </c>
      <c r="BK1670" s="234" t="s">
        <v>451</v>
      </c>
      <c r="BL1670" s="234" t="s">
        <v>451</v>
      </c>
      <c r="BM1670" s="234" t="s">
        <v>451</v>
      </c>
      <c r="BN1670" s="241"/>
      <c r="BO1670" t="b">
        <v>0</v>
      </c>
      <c r="BP1670" t="b">
        <v>0</v>
      </c>
      <c r="BQ1670" t="b">
        <v>0</v>
      </c>
      <c r="BR1670" s="241"/>
      <c r="BS1670" s="241"/>
      <c r="BT1670" s="234" t="s">
        <v>7012</v>
      </c>
      <c r="BU1670" t="b">
        <v>0</v>
      </c>
      <c r="BV1670" s="103"/>
      <c r="BW1670" s="235" t="s">
        <v>16841</v>
      </c>
      <c r="BX1670" s="234" t="s">
        <v>16840</v>
      </c>
      <c r="BY1670" s="234" t="s">
        <v>56</v>
      </c>
      <c r="BZ1670" s="234" t="s">
        <v>7014</v>
      </c>
    </row>
    <row r="1671" spans="1:78" x14ac:dyDescent="0.25">
      <c r="A1671" s="5">
        <v>524</v>
      </c>
      <c r="B1671" s="234" t="s">
        <v>16842</v>
      </c>
      <c r="C1671" s="234" t="s">
        <v>16843</v>
      </c>
      <c r="D1671" s="234" t="s">
        <v>7848</v>
      </c>
      <c r="E1671" s="234" t="s">
        <v>11802</v>
      </c>
      <c r="F1671" s="234" t="s">
        <v>7156</v>
      </c>
      <c r="G1671" s="234" t="s">
        <v>7018</v>
      </c>
      <c r="H1671" s="234" t="s">
        <v>7856</v>
      </c>
      <c r="I1671" s="242"/>
      <c r="J1671" s="242">
        <v>44060</v>
      </c>
      <c r="K1671" s="234" t="s">
        <v>7430</v>
      </c>
      <c r="L1671" s="242">
        <v>44061</v>
      </c>
      <c r="M1671" s="234" t="s">
        <v>6996</v>
      </c>
      <c r="N1671" s="234" t="s">
        <v>7204</v>
      </c>
      <c r="O1671" s="234" t="s">
        <v>7205</v>
      </c>
      <c r="P1671" s="234" t="s">
        <v>6999</v>
      </c>
      <c r="Q1671" s="234"/>
      <c r="R1671" s="234" t="s">
        <v>451</v>
      </c>
      <c r="S1671" t="b">
        <v>0</v>
      </c>
      <c r="T1671" s="242"/>
      <c r="U1671" s="103">
        <v>50</v>
      </c>
      <c r="V1671" s="234" t="s">
        <v>272</v>
      </c>
      <c r="W1671" s="103">
        <v>100</v>
      </c>
      <c r="X1671" s="234" t="s">
        <v>272</v>
      </c>
      <c r="Y1671" s="242"/>
      <c r="Z1671" s="242"/>
      <c r="AA1671" s="103"/>
      <c r="AB1671" s="234" t="s">
        <v>11805</v>
      </c>
      <c r="AC1671" s="243">
        <v>44253.438622685186</v>
      </c>
      <c r="AD1671" s="234" t="s">
        <v>12763</v>
      </c>
      <c r="AE1671" s="235" t="s">
        <v>16844</v>
      </c>
      <c r="AF1671" s="237"/>
      <c r="AG1671" s="234" t="s">
        <v>482</v>
      </c>
      <c r="AH1671" s="241"/>
      <c r="AI1671" t="b">
        <v>1</v>
      </c>
      <c r="AJ1671" t="b">
        <v>0</v>
      </c>
      <c r="AK1671" s="234"/>
      <c r="AL1671" s="103"/>
      <c r="AM1671" t="b">
        <v>0</v>
      </c>
      <c r="AN1671" s="234"/>
      <c r="AO1671" s="103"/>
      <c r="AP1671" s="241"/>
      <c r="AQ1671" s="241"/>
      <c r="AR1671" s="241"/>
      <c r="AS1671" s="241"/>
      <c r="AT1671" s="234" t="s">
        <v>7430</v>
      </c>
      <c r="AU1671" s="234" t="s">
        <v>7085</v>
      </c>
      <c r="AV1671" t="b">
        <v>0</v>
      </c>
      <c r="AW1671" t="b">
        <v>0</v>
      </c>
      <c r="AX1671" s="241"/>
      <c r="AY1671" s="241"/>
      <c r="AZ1671" s="234"/>
      <c r="BA1671" s="234"/>
      <c r="BB1671" s="234"/>
      <c r="BC1671" t="b">
        <v>0</v>
      </c>
      <c r="BD1671" s="234" t="s">
        <v>7008</v>
      </c>
      <c r="BE1671" s="234" t="s">
        <v>7026</v>
      </c>
      <c r="BF1671" s="234" t="s">
        <v>7027</v>
      </c>
      <c r="BG1671" s="234" t="s">
        <v>8373</v>
      </c>
      <c r="BH1671" s="234" t="s">
        <v>55</v>
      </c>
      <c r="BI1671" s="243">
        <v>44573.419490740744</v>
      </c>
      <c r="BJ1671" s="234" t="s">
        <v>442</v>
      </c>
      <c r="BK1671" s="234" t="s">
        <v>451</v>
      </c>
      <c r="BL1671" s="234" t="s">
        <v>451</v>
      </c>
      <c r="BM1671" s="234" t="s">
        <v>451</v>
      </c>
      <c r="BN1671" s="241"/>
      <c r="BO1671" t="b">
        <v>0</v>
      </c>
      <c r="BP1671" t="b">
        <v>0</v>
      </c>
      <c r="BQ1671" t="b">
        <v>0</v>
      </c>
      <c r="BR1671" s="241"/>
      <c r="BS1671" s="241"/>
      <c r="BT1671" s="234" t="s">
        <v>7012</v>
      </c>
      <c r="BU1671" t="b">
        <v>0</v>
      </c>
      <c r="BV1671" s="103"/>
      <c r="BW1671" s="235" t="s">
        <v>16845</v>
      </c>
      <c r="BX1671" s="234" t="s">
        <v>16844</v>
      </c>
      <c r="BY1671" s="234" t="s">
        <v>56</v>
      </c>
      <c r="BZ1671" s="234" t="s">
        <v>7014</v>
      </c>
    </row>
    <row r="1672" spans="1:78" x14ac:dyDescent="0.25">
      <c r="A1672" s="5">
        <v>523</v>
      </c>
      <c r="B1672" s="234" t="s">
        <v>16846</v>
      </c>
      <c r="C1672" s="234" t="s">
        <v>16847</v>
      </c>
      <c r="D1672" s="234" t="s">
        <v>9165</v>
      </c>
      <c r="E1672" s="234" t="s">
        <v>9165</v>
      </c>
      <c r="F1672" s="234" t="s">
        <v>6993</v>
      </c>
      <c r="G1672" s="234" t="s">
        <v>11209</v>
      </c>
      <c r="H1672" s="234" t="s">
        <v>7856</v>
      </c>
      <c r="I1672" s="242"/>
      <c r="J1672" s="242">
        <v>44060</v>
      </c>
      <c r="K1672" s="234" t="s">
        <v>7430</v>
      </c>
      <c r="L1672" s="242">
        <v>44060</v>
      </c>
      <c r="M1672" s="234" t="s">
        <v>6996</v>
      </c>
      <c r="N1672" s="234" t="s">
        <v>9167</v>
      </c>
      <c r="O1672" s="234" t="s">
        <v>9168</v>
      </c>
      <c r="P1672" s="234" t="s">
        <v>6999</v>
      </c>
      <c r="Q1672" s="234"/>
      <c r="R1672" s="234" t="s">
        <v>451</v>
      </c>
      <c r="S1672" t="b">
        <v>0</v>
      </c>
      <c r="T1672" s="242"/>
      <c r="U1672" s="103">
        <v>128</v>
      </c>
      <c r="V1672" s="234" t="s">
        <v>272</v>
      </c>
      <c r="W1672" s="103">
        <v>128</v>
      </c>
      <c r="X1672" s="234" t="s">
        <v>272</v>
      </c>
      <c r="Y1672" s="242"/>
      <c r="Z1672" s="242"/>
      <c r="AA1672" s="103"/>
      <c r="AB1672" s="234" t="s">
        <v>9169</v>
      </c>
      <c r="AC1672" s="243">
        <v>44253.438599537039</v>
      </c>
      <c r="AD1672" s="234" t="s">
        <v>12763</v>
      </c>
      <c r="AE1672" s="235" t="s">
        <v>16848</v>
      </c>
      <c r="AF1672" s="237"/>
      <c r="AG1672" s="234" t="s">
        <v>482</v>
      </c>
      <c r="AH1672" s="241"/>
      <c r="AI1672" t="b">
        <v>1</v>
      </c>
      <c r="AJ1672" t="b">
        <v>0</v>
      </c>
      <c r="AK1672" s="234"/>
      <c r="AL1672" s="103"/>
      <c r="AM1672" t="b">
        <v>0</v>
      </c>
      <c r="AN1672" s="234"/>
      <c r="AO1672" s="103"/>
      <c r="AP1672" s="241"/>
      <c r="AQ1672" s="241"/>
      <c r="AR1672" s="241"/>
      <c r="AS1672" s="241"/>
      <c r="AT1672" s="234" t="s">
        <v>7005</v>
      </c>
      <c r="AU1672" s="234" t="s">
        <v>7085</v>
      </c>
      <c r="AV1672" t="b">
        <v>0</v>
      </c>
      <c r="AW1672" t="b">
        <v>0</v>
      </c>
      <c r="AX1672" s="241"/>
      <c r="AY1672" s="241"/>
      <c r="AZ1672" s="234"/>
      <c r="BA1672" s="234"/>
      <c r="BB1672" s="234"/>
      <c r="BC1672" t="b">
        <v>0</v>
      </c>
      <c r="BD1672" s="234" t="s">
        <v>7008</v>
      </c>
      <c r="BE1672" s="234" t="s">
        <v>7026</v>
      </c>
      <c r="BF1672" s="234" t="s">
        <v>7027</v>
      </c>
      <c r="BG1672" s="234" t="s">
        <v>7010</v>
      </c>
      <c r="BH1672" s="234" t="s">
        <v>55</v>
      </c>
      <c r="BI1672" s="243">
        <v>44573.419479166667</v>
      </c>
      <c r="BJ1672" s="234" t="s">
        <v>442</v>
      </c>
      <c r="BK1672" s="234" t="s">
        <v>451</v>
      </c>
      <c r="BL1672" s="234" t="s">
        <v>451</v>
      </c>
      <c r="BM1672" s="234" t="s">
        <v>451</v>
      </c>
      <c r="BN1672" s="241"/>
      <c r="BO1672" t="b">
        <v>0</v>
      </c>
      <c r="BP1672" t="b">
        <v>0</v>
      </c>
      <c r="BQ1672" t="b">
        <v>0</v>
      </c>
      <c r="BR1672" s="241"/>
      <c r="BS1672" s="241"/>
      <c r="BT1672" s="234" t="s">
        <v>7012</v>
      </c>
      <c r="BU1672" t="b">
        <v>0</v>
      </c>
      <c r="BV1672" s="103"/>
      <c r="BW1672" s="235" t="s">
        <v>16849</v>
      </c>
      <c r="BX1672" s="234" t="s">
        <v>16848</v>
      </c>
      <c r="BY1672" s="234" t="s">
        <v>56</v>
      </c>
      <c r="BZ1672" s="234" t="s">
        <v>7014</v>
      </c>
    </row>
    <row r="1673" spans="1:78" x14ac:dyDescent="0.25">
      <c r="A1673" s="5">
        <v>522</v>
      </c>
      <c r="B1673" s="234" t="s">
        <v>16850</v>
      </c>
      <c r="C1673" s="234" t="s">
        <v>16851</v>
      </c>
      <c r="D1673" s="234" t="s">
        <v>16852</v>
      </c>
      <c r="E1673" s="234" t="s">
        <v>16852</v>
      </c>
      <c r="F1673" s="234" t="s">
        <v>6993</v>
      </c>
      <c r="G1673" s="234" t="s">
        <v>7065</v>
      </c>
      <c r="H1673" s="234" t="s">
        <v>7856</v>
      </c>
      <c r="I1673" s="242"/>
      <c r="J1673" s="242">
        <v>44060</v>
      </c>
      <c r="K1673" s="234" t="s">
        <v>7430</v>
      </c>
      <c r="L1673" s="242">
        <v>44061</v>
      </c>
      <c r="M1673" s="234" t="s">
        <v>9952</v>
      </c>
      <c r="N1673" s="234" t="s">
        <v>16853</v>
      </c>
      <c r="O1673" s="234" t="s">
        <v>16854</v>
      </c>
      <c r="P1673" s="234" t="s">
        <v>6999</v>
      </c>
      <c r="Q1673" s="234"/>
      <c r="R1673" s="234" t="s">
        <v>451</v>
      </c>
      <c r="S1673" t="b">
        <v>0</v>
      </c>
      <c r="T1673" s="242"/>
      <c r="U1673" s="103">
        <v>1</v>
      </c>
      <c r="V1673" s="234" t="s">
        <v>272</v>
      </c>
      <c r="W1673" s="103">
        <v>1</v>
      </c>
      <c r="X1673" s="234" t="s">
        <v>272</v>
      </c>
      <c r="Y1673" s="242"/>
      <c r="Z1673" s="242"/>
      <c r="AA1673" s="103"/>
      <c r="AB1673" s="234" t="s">
        <v>16855</v>
      </c>
      <c r="AC1673" s="243">
        <v>44253.438587962963</v>
      </c>
      <c r="AD1673" s="234" t="s">
        <v>12763</v>
      </c>
      <c r="AE1673" s="235" t="s">
        <v>16856</v>
      </c>
      <c r="AF1673" s="237"/>
      <c r="AG1673" s="234" t="s">
        <v>482</v>
      </c>
      <c r="AH1673" s="241"/>
      <c r="AI1673" t="b">
        <v>1</v>
      </c>
      <c r="AJ1673" t="b">
        <v>0</v>
      </c>
      <c r="AK1673" s="234"/>
      <c r="AL1673" s="103"/>
      <c r="AM1673" t="b">
        <v>0</v>
      </c>
      <c r="AN1673" s="234"/>
      <c r="AO1673" s="103"/>
      <c r="AP1673" s="241"/>
      <c r="AQ1673" s="241"/>
      <c r="AR1673" s="241"/>
      <c r="AS1673" s="241"/>
      <c r="AT1673" s="234" t="s">
        <v>7005</v>
      </c>
      <c r="AU1673" s="234" t="s">
        <v>7085</v>
      </c>
      <c r="AV1673" t="b">
        <v>0</v>
      </c>
      <c r="AW1673" t="b">
        <v>0</v>
      </c>
      <c r="AX1673" s="241"/>
      <c r="AY1673" s="241"/>
      <c r="AZ1673" s="234"/>
      <c r="BA1673" s="234"/>
      <c r="BB1673" s="234"/>
      <c r="BC1673" t="b">
        <v>0</v>
      </c>
      <c r="BD1673" s="234" t="s">
        <v>9959</v>
      </c>
      <c r="BE1673" s="234" t="s">
        <v>7026</v>
      </c>
      <c r="BF1673" s="234" t="s">
        <v>7027</v>
      </c>
      <c r="BG1673" s="234" t="s">
        <v>8373</v>
      </c>
      <c r="BH1673" s="234" t="s">
        <v>55</v>
      </c>
      <c r="BI1673" s="243">
        <v>44573.419479166667</v>
      </c>
      <c r="BJ1673" s="234" t="s">
        <v>442</v>
      </c>
      <c r="BK1673" s="234" t="s">
        <v>451</v>
      </c>
      <c r="BL1673" s="234" t="s">
        <v>451</v>
      </c>
      <c r="BM1673" s="234" t="s">
        <v>451</v>
      </c>
      <c r="BN1673" s="241"/>
      <c r="BO1673" t="b">
        <v>0</v>
      </c>
      <c r="BP1673" t="b">
        <v>0</v>
      </c>
      <c r="BQ1673" t="b">
        <v>0</v>
      </c>
      <c r="BR1673" s="241"/>
      <c r="BS1673" s="241"/>
      <c r="BT1673" s="234" t="s">
        <v>7012</v>
      </c>
      <c r="BU1673" t="b">
        <v>0</v>
      </c>
      <c r="BV1673" s="103"/>
      <c r="BW1673" s="235" t="s">
        <v>16857</v>
      </c>
      <c r="BX1673" s="234" t="s">
        <v>16856</v>
      </c>
      <c r="BY1673" s="234" t="s">
        <v>56</v>
      </c>
      <c r="BZ1673" s="234" t="s">
        <v>7014</v>
      </c>
    </row>
    <row r="1674" spans="1:78" x14ac:dyDescent="0.25">
      <c r="A1674" s="5">
        <v>521</v>
      </c>
      <c r="B1674" s="234" t="s">
        <v>16858</v>
      </c>
      <c r="C1674" s="234" t="s">
        <v>16859</v>
      </c>
      <c r="D1674" s="234" t="s">
        <v>9267</v>
      </c>
      <c r="E1674" s="234" t="s">
        <v>9268</v>
      </c>
      <c r="F1674" s="234" t="s">
        <v>6993</v>
      </c>
      <c r="G1674" s="234" t="s">
        <v>10829</v>
      </c>
      <c r="H1674" s="234" t="s">
        <v>7856</v>
      </c>
      <c r="I1674" s="242"/>
      <c r="J1674" s="242">
        <v>44060</v>
      </c>
      <c r="K1674" s="234" t="s">
        <v>7430</v>
      </c>
      <c r="L1674" s="242">
        <v>44067</v>
      </c>
      <c r="M1674" s="234" t="s">
        <v>6996</v>
      </c>
      <c r="N1674" s="234" t="s">
        <v>9269</v>
      </c>
      <c r="O1674" s="234" t="s">
        <v>9270</v>
      </c>
      <c r="P1674" s="234" t="s">
        <v>6999</v>
      </c>
      <c r="Q1674" s="234"/>
      <c r="R1674" s="234" t="s">
        <v>451</v>
      </c>
      <c r="S1674" t="b">
        <v>0</v>
      </c>
      <c r="T1674" s="242"/>
      <c r="U1674" s="103">
        <v>6</v>
      </c>
      <c r="V1674" s="234" t="s">
        <v>272</v>
      </c>
      <c r="W1674" s="103">
        <v>12</v>
      </c>
      <c r="X1674" s="234" t="s">
        <v>272</v>
      </c>
      <c r="Y1674" s="242"/>
      <c r="Z1674" s="242"/>
      <c r="AA1674" s="103"/>
      <c r="AB1674" s="234" t="s">
        <v>9272</v>
      </c>
      <c r="AC1674" s="243">
        <v>44253.438564814816</v>
      </c>
      <c r="AD1674" s="234" t="s">
        <v>12763</v>
      </c>
      <c r="AE1674" s="235" t="s">
        <v>16860</v>
      </c>
      <c r="AF1674" s="237"/>
      <c r="AG1674" s="234" t="s">
        <v>482</v>
      </c>
      <c r="AH1674" s="241"/>
      <c r="AI1674" t="b">
        <v>1</v>
      </c>
      <c r="AJ1674" t="b">
        <v>0</v>
      </c>
      <c r="AK1674" s="234"/>
      <c r="AL1674" s="103"/>
      <c r="AM1674" t="b">
        <v>0</v>
      </c>
      <c r="AN1674" s="234"/>
      <c r="AO1674" s="103"/>
      <c r="AP1674" s="241"/>
      <c r="AQ1674" s="241"/>
      <c r="AR1674" s="241"/>
      <c r="AS1674" s="241"/>
      <c r="AT1674" s="234" t="s">
        <v>7005</v>
      </c>
      <c r="AU1674" s="234" t="s">
        <v>7085</v>
      </c>
      <c r="AV1674" t="b">
        <v>0</v>
      </c>
      <c r="AW1674" t="b">
        <v>0</v>
      </c>
      <c r="AX1674" s="241"/>
      <c r="AY1674" s="241"/>
      <c r="AZ1674" s="234"/>
      <c r="BA1674" s="234"/>
      <c r="BB1674" s="234"/>
      <c r="BC1674" t="b">
        <v>0</v>
      </c>
      <c r="BD1674" s="234" t="s">
        <v>7008</v>
      </c>
      <c r="BE1674" s="234" t="s">
        <v>7026</v>
      </c>
      <c r="BF1674" s="234" t="s">
        <v>7027</v>
      </c>
      <c r="BG1674" s="234" t="s">
        <v>7028</v>
      </c>
      <c r="BH1674" s="234" t="s">
        <v>55</v>
      </c>
      <c r="BI1674" s="243">
        <v>44573.419479166667</v>
      </c>
      <c r="BJ1674" s="234" t="s">
        <v>442</v>
      </c>
      <c r="BK1674" s="234" t="s">
        <v>451</v>
      </c>
      <c r="BL1674" s="234" t="s">
        <v>451</v>
      </c>
      <c r="BM1674" s="234" t="s">
        <v>451</v>
      </c>
      <c r="BN1674" s="241"/>
      <c r="BO1674" t="b">
        <v>0</v>
      </c>
      <c r="BP1674" t="b">
        <v>0</v>
      </c>
      <c r="BQ1674" t="b">
        <v>0</v>
      </c>
      <c r="BR1674" s="241"/>
      <c r="BS1674" s="241"/>
      <c r="BT1674" s="234" t="s">
        <v>7012</v>
      </c>
      <c r="BU1674" t="b">
        <v>0</v>
      </c>
      <c r="BV1674" s="103"/>
      <c r="BW1674" s="235" t="s">
        <v>16861</v>
      </c>
      <c r="BX1674" s="234" t="s">
        <v>16860</v>
      </c>
      <c r="BY1674" s="234" t="s">
        <v>56</v>
      </c>
      <c r="BZ1674" s="234" t="s">
        <v>7014</v>
      </c>
    </row>
    <row r="1675" spans="1:78" x14ac:dyDescent="0.25">
      <c r="A1675" s="5">
        <v>520</v>
      </c>
      <c r="B1675" s="234" t="s">
        <v>16862</v>
      </c>
      <c r="C1675" s="234" t="s">
        <v>16863</v>
      </c>
      <c r="D1675" s="234" t="s">
        <v>12852</v>
      </c>
      <c r="E1675" s="234" t="s">
        <v>14026</v>
      </c>
      <c r="F1675" s="234" t="s">
        <v>7156</v>
      </c>
      <c r="G1675" s="234" t="s">
        <v>7856</v>
      </c>
      <c r="H1675" s="234" t="s">
        <v>7018</v>
      </c>
      <c r="I1675" s="242"/>
      <c r="J1675" s="242">
        <v>44055</v>
      </c>
      <c r="K1675" s="234" t="s">
        <v>7430</v>
      </c>
      <c r="L1675" s="242">
        <v>44057</v>
      </c>
      <c r="M1675" s="234" t="s">
        <v>6996</v>
      </c>
      <c r="N1675" s="234" t="s">
        <v>11657</v>
      </c>
      <c r="O1675" s="234" t="s">
        <v>11658</v>
      </c>
      <c r="P1675" s="234" t="s">
        <v>6999</v>
      </c>
      <c r="Q1675" s="234"/>
      <c r="R1675" s="234" t="s">
        <v>451</v>
      </c>
      <c r="S1675" t="b">
        <v>0</v>
      </c>
      <c r="T1675" s="242"/>
      <c r="U1675" s="103">
        <v>12</v>
      </c>
      <c r="V1675" s="234" t="s">
        <v>272</v>
      </c>
      <c r="W1675" s="103">
        <v>12</v>
      </c>
      <c r="X1675" s="234" t="s">
        <v>272</v>
      </c>
      <c r="Y1675" s="242"/>
      <c r="Z1675" s="242"/>
      <c r="AA1675" s="103"/>
      <c r="AB1675" s="234" t="s">
        <v>12853</v>
      </c>
      <c r="AC1675" s="243">
        <v>44253.438518518517</v>
      </c>
      <c r="AD1675" s="234" t="s">
        <v>12763</v>
      </c>
      <c r="AE1675" s="235" t="s">
        <v>16864</v>
      </c>
      <c r="AF1675" s="237"/>
      <c r="AG1675" s="234" t="s">
        <v>482</v>
      </c>
      <c r="AH1675" s="241"/>
      <c r="AI1675" t="b">
        <v>1</v>
      </c>
      <c r="AJ1675" t="b">
        <v>0</v>
      </c>
      <c r="AK1675" s="234"/>
      <c r="AL1675" s="103"/>
      <c r="AM1675" t="b">
        <v>0</v>
      </c>
      <c r="AN1675" s="234"/>
      <c r="AO1675" s="103"/>
      <c r="AP1675" s="241"/>
      <c r="AQ1675" s="241"/>
      <c r="AR1675" s="241"/>
      <c r="AS1675" s="241"/>
      <c r="AT1675" s="234" t="s">
        <v>7005</v>
      </c>
      <c r="AU1675" s="234" t="s">
        <v>7085</v>
      </c>
      <c r="AV1675" t="b">
        <v>0</v>
      </c>
      <c r="AW1675" t="b">
        <v>0</v>
      </c>
      <c r="AX1675" s="241"/>
      <c r="AY1675" s="241"/>
      <c r="AZ1675" s="234"/>
      <c r="BA1675" s="234"/>
      <c r="BB1675" s="234"/>
      <c r="BC1675" t="b">
        <v>0</v>
      </c>
      <c r="BD1675" s="234" t="s">
        <v>7008</v>
      </c>
      <c r="BE1675" s="234" t="s">
        <v>7026</v>
      </c>
      <c r="BF1675" s="234" t="s">
        <v>7027</v>
      </c>
      <c r="BG1675" s="234" t="s">
        <v>7010</v>
      </c>
      <c r="BH1675" s="234" t="s">
        <v>55</v>
      </c>
      <c r="BI1675" s="243">
        <v>44573.419479166667</v>
      </c>
      <c r="BJ1675" s="234" t="s">
        <v>442</v>
      </c>
      <c r="BK1675" s="234" t="s">
        <v>451</v>
      </c>
      <c r="BL1675" s="234" t="s">
        <v>451</v>
      </c>
      <c r="BM1675" s="234" t="s">
        <v>451</v>
      </c>
      <c r="BN1675" s="241"/>
      <c r="BO1675" t="b">
        <v>0</v>
      </c>
      <c r="BP1675" t="b">
        <v>0</v>
      </c>
      <c r="BQ1675" t="b">
        <v>0</v>
      </c>
      <c r="BR1675" s="241"/>
      <c r="BS1675" s="241"/>
      <c r="BT1675" s="234" t="s">
        <v>7012</v>
      </c>
      <c r="BU1675" t="b">
        <v>0</v>
      </c>
      <c r="BV1675" s="103"/>
      <c r="BW1675" s="235" t="s">
        <v>16865</v>
      </c>
      <c r="BX1675" s="234" t="s">
        <v>16864</v>
      </c>
      <c r="BY1675" s="234" t="s">
        <v>56</v>
      </c>
      <c r="BZ1675" s="234" t="s">
        <v>7014</v>
      </c>
    </row>
    <row r="1676" spans="1:78" x14ac:dyDescent="0.25">
      <c r="A1676" s="5">
        <v>519</v>
      </c>
      <c r="B1676" s="234" t="s">
        <v>16866</v>
      </c>
      <c r="C1676" s="234" t="s">
        <v>16867</v>
      </c>
      <c r="D1676" s="234" t="s">
        <v>9808</v>
      </c>
      <c r="E1676" s="234" t="s">
        <v>11998</v>
      </c>
      <c r="F1676" s="234" t="s">
        <v>7156</v>
      </c>
      <c r="G1676" s="234" t="s">
        <v>7856</v>
      </c>
      <c r="H1676" s="234" t="s">
        <v>8280</v>
      </c>
      <c r="I1676" s="242"/>
      <c r="J1676" s="242">
        <v>44054</v>
      </c>
      <c r="K1676" s="234" t="s">
        <v>7430</v>
      </c>
      <c r="L1676" s="242">
        <v>44057</v>
      </c>
      <c r="M1676" s="234" t="s">
        <v>6996</v>
      </c>
      <c r="N1676" s="234" t="s">
        <v>9809</v>
      </c>
      <c r="O1676" s="234" t="s">
        <v>9398</v>
      </c>
      <c r="P1676" s="234" t="s">
        <v>6999</v>
      </c>
      <c r="Q1676" s="234"/>
      <c r="R1676" s="234" t="s">
        <v>451</v>
      </c>
      <c r="S1676" t="b">
        <v>0</v>
      </c>
      <c r="T1676" s="242"/>
      <c r="U1676" s="103">
        <v>7</v>
      </c>
      <c r="V1676" s="234" t="s">
        <v>272</v>
      </c>
      <c r="W1676" s="103">
        <v>7</v>
      </c>
      <c r="X1676" s="234" t="s">
        <v>272</v>
      </c>
      <c r="Y1676" s="242"/>
      <c r="Z1676" s="242"/>
      <c r="AA1676" s="103"/>
      <c r="AB1676" s="234" t="s">
        <v>9811</v>
      </c>
      <c r="AC1676" s="243">
        <v>44253.438506944447</v>
      </c>
      <c r="AD1676" s="234" t="s">
        <v>12763</v>
      </c>
      <c r="AE1676" s="235" t="s">
        <v>16868</v>
      </c>
      <c r="AF1676" s="237"/>
      <c r="AG1676" s="234" t="s">
        <v>482</v>
      </c>
      <c r="AH1676" s="241"/>
      <c r="AI1676" t="b">
        <v>1</v>
      </c>
      <c r="AJ1676" t="b">
        <v>0</v>
      </c>
      <c r="AK1676" s="234"/>
      <c r="AL1676" s="103"/>
      <c r="AM1676" t="b">
        <v>0</v>
      </c>
      <c r="AN1676" s="234"/>
      <c r="AO1676" s="103"/>
      <c r="AP1676" s="241"/>
      <c r="AQ1676" s="241"/>
      <c r="AR1676" s="241"/>
      <c r="AS1676" s="241"/>
      <c r="AT1676" s="234" t="s">
        <v>7430</v>
      </c>
      <c r="AU1676" s="234" t="s">
        <v>7085</v>
      </c>
      <c r="AV1676" t="b">
        <v>0</v>
      </c>
      <c r="AW1676" t="b">
        <v>0</v>
      </c>
      <c r="AX1676" s="241"/>
      <c r="AY1676" s="241"/>
      <c r="AZ1676" s="234"/>
      <c r="BA1676" s="234"/>
      <c r="BB1676" s="234"/>
      <c r="BC1676" t="b">
        <v>0</v>
      </c>
      <c r="BD1676" s="234" t="s">
        <v>7008</v>
      </c>
      <c r="BE1676" s="234" t="s">
        <v>7208</v>
      </c>
      <c r="BF1676" s="234" t="s">
        <v>7027</v>
      </c>
      <c r="BG1676" s="234" t="s">
        <v>7010</v>
      </c>
      <c r="BH1676" s="234" t="s">
        <v>55</v>
      </c>
      <c r="BI1676" s="243">
        <v>44573.41946759259</v>
      </c>
      <c r="BJ1676" s="234" t="s">
        <v>442</v>
      </c>
      <c r="BK1676" s="234" t="s">
        <v>451</v>
      </c>
      <c r="BL1676" s="234" t="s">
        <v>451</v>
      </c>
      <c r="BM1676" s="234" t="s">
        <v>451</v>
      </c>
      <c r="BN1676" s="241"/>
      <c r="BO1676" t="b">
        <v>0</v>
      </c>
      <c r="BP1676" t="b">
        <v>0</v>
      </c>
      <c r="BQ1676" t="b">
        <v>0</v>
      </c>
      <c r="BR1676" s="241"/>
      <c r="BS1676" s="241"/>
      <c r="BT1676" s="234" t="s">
        <v>7012</v>
      </c>
      <c r="BU1676" t="b">
        <v>0</v>
      </c>
      <c r="BV1676" s="103"/>
      <c r="BW1676" s="235" t="s">
        <v>16869</v>
      </c>
      <c r="BX1676" s="234" t="s">
        <v>16868</v>
      </c>
      <c r="BY1676" s="234" t="s">
        <v>56</v>
      </c>
      <c r="BZ1676" s="234" t="s">
        <v>7014</v>
      </c>
    </row>
    <row r="1677" spans="1:78" x14ac:dyDescent="0.25">
      <c r="A1677" s="5">
        <v>518</v>
      </c>
      <c r="B1677" s="234" t="s">
        <v>16870</v>
      </c>
      <c r="C1677" s="234" t="s">
        <v>16871</v>
      </c>
      <c r="D1677" s="234" t="s">
        <v>7848</v>
      </c>
      <c r="E1677" s="234" t="s">
        <v>16872</v>
      </c>
      <c r="F1677" s="234" t="s">
        <v>7156</v>
      </c>
      <c r="G1677" s="234" t="s">
        <v>7856</v>
      </c>
      <c r="H1677" s="234" t="s">
        <v>7018</v>
      </c>
      <c r="I1677" s="242"/>
      <c r="J1677" s="242">
        <v>44053</v>
      </c>
      <c r="K1677" s="234" t="s">
        <v>7430</v>
      </c>
      <c r="L1677" s="242">
        <v>44055</v>
      </c>
      <c r="M1677" s="234" t="s">
        <v>6996</v>
      </c>
      <c r="N1677" s="234" t="s">
        <v>7204</v>
      </c>
      <c r="O1677" s="234" t="s">
        <v>7205</v>
      </c>
      <c r="P1677" s="234" t="s">
        <v>6999</v>
      </c>
      <c r="Q1677" s="234"/>
      <c r="R1677" s="234" t="s">
        <v>451</v>
      </c>
      <c r="S1677" t="b">
        <v>0</v>
      </c>
      <c r="T1677" s="242"/>
      <c r="U1677" s="103">
        <v>1</v>
      </c>
      <c r="V1677" s="234" t="s">
        <v>272</v>
      </c>
      <c r="W1677" s="103">
        <v>1</v>
      </c>
      <c r="X1677" s="234" t="s">
        <v>272</v>
      </c>
      <c r="Y1677" s="242"/>
      <c r="Z1677" s="242"/>
      <c r="AA1677" s="103"/>
      <c r="AB1677" s="234" t="s">
        <v>11805</v>
      </c>
      <c r="AC1677" s="243">
        <v>44253.438472222224</v>
      </c>
      <c r="AD1677" s="234" t="s">
        <v>12763</v>
      </c>
      <c r="AE1677" s="235" t="s">
        <v>16873</v>
      </c>
      <c r="AF1677" s="237"/>
      <c r="AG1677" s="234" t="s">
        <v>482</v>
      </c>
      <c r="AH1677" s="241"/>
      <c r="AI1677" t="b">
        <v>1</v>
      </c>
      <c r="AJ1677" t="b">
        <v>0</v>
      </c>
      <c r="AK1677" s="234"/>
      <c r="AL1677" s="103"/>
      <c r="AM1677" t="b">
        <v>0</v>
      </c>
      <c r="AN1677" s="234"/>
      <c r="AO1677" s="103"/>
      <c r="AP1677" s="241"/>
      <c r="AQ1677" s="241"/>
      <c r="AR1677" s="241"/>
      <c r="AS1677" s="241"/>
      <c r="AT1677" s="234" t="s">
        <v>7430</v>
      </c>
      <c r="AU1677" s="234" t="s">
        <v>7085</v>
      </c>
      <c r="AV1677" t="b">
        <v>0</v>
      </c>
      <c r="AW1677" t="b">
        <v>0</v>
      </c>
      <c r="AX1677" s="241"/>
      <c r="AY1677" s="241"/>
      <c r="AZ1677" s="234"/>
      <c r="BA1677" s="234"/>
      <c r="BB1677" s="234"/>
      <c r="BC1677" t="b">
        <v>0</v>
      </c>
      <c r="BD1677" s="234" t="s">
        <v>7008</v>
      </c>
      <c r="BE1677" s="234" t="s">
        <v>7026</v>
      </c>
      <c r="BF1677" s="234" t="s">
        <v>7027</v>
      </c>
      <c r="BG1677" s="234" t="s">
        <v>7010</v>
      </c>
      <c r="BH1677" s="234" t="s">
        <v>55</v>
      </c>
      <c r="BI1677" s="243">
        <v>44573.41946759259</v>
      </c>
      <c r="BJ1677" s="234" t="s">
        <v>442</v>
      </c>
      <c r="BK1677" s="234" t="s">
        <v>451</v>
      </c>
      <c r="BL1677" s="234" t="s">
        <v>451</v>
      </c>
      <c r="BM1677" s="234" t="s">
        <v>451</v>
      </c>
      <c r="BN1677" s="241"/>
      <c r="BO1677" t="b">
        <v>0</v>
      </c>
      <c r="BP1677" t="b">
        <v>0</v>
      </c>
      <c r="BQ1677" t="b">
        <v>0</v>
      </c>
      <c r="BR1677" s="241"/>
      <c r="BS1677" s="241"/>
      <c r="BT1677" s="234" t="s">
        <v>7012</v>
      </c>
      <c r="BU1677" t="b">
        <v>0</v>
      </c>
      <c r="BV1677" s="103"/>
      <c r="BW1677" s="235" t="s">
        <v>16874</v>
      </c>
      <c r="BX1677" s="234" t="s">
        <v>16873</v>
      </c>
      <c r="BY1677" s="234" t="s">
        <v>56</v>
      </c>
      <c r="BZ1677" s="234" t="s">
        <v>7014</v>
      </c>
    </row>
    <row r="1678" spans="1:78" x14ac:dyDescent="0.25">
      <c r="A1678" s="5">
        <v>517</v>
      </c>
      <c r="B1678" s="234" t="s">
        <v>16875</v>
      </c>
      <c r="C1678" s="234" t="s">
        <v>16876</v>
      </c>
      <c r="D1678" s="234" t="s">
        <v>12543</v>
      </c>
      <c r="E1678" s="234" t="s">
        <v>15769</v>
      </c>
      <c r="F1678" s="234" t="s">
        <v>7156</v>
      </c>
      <c r="G1678" s="234" t="s">
        <v>7856</v>
      </c>
      <c r="H1678" s="234" t="s">
        <v>7018</v>
      </c>
      <c r="I1678" s="242"/>
      <c r="J1678" s="242">
        <v>44040</v>
      </c>
      <c r="K1678" s="234" t="s">
        <v>7430</v>
      </c>
      <c r="L1678" s="242">
        <v>44041</v>
      </c>
      <c r="M1678" s="234" t="s">
        <v>6996</v>
      </c>
      <c r="N1678" s="234" t="s">
        <v>12545</v>
      </c>
      <c r="O1678" s="234" t="s">
        <v>9664</v>
      </c>
      <c r="P1678" s="234" t="s">
        <v>6999</v>
      </c>
      <c r="Q1678" s="234"/>
      <c r="R1678" s="234" t="s">
        <v>451</v>
      </c>
      <c r="S1678" t="b">
        <v>0</v>
      </c>
      <c r="T1678" s="242"/>
      <c r="U1678" s="103">
        <v>9</v>
      </c>
      <c r="V1678" s="234" t="s">
        <v>272</v>
      </c>
      <c r="W1678" s="103">
        <v>9</v>
      </c>
      <c r="X1678" s="234" t="s">
        <v>272</v>
      </c>
      <c r="Y1678" s="242"/>
      <c r="Z1678" s="242"/>
      <c r="AA1678" s="103"/>
      <c r="AB1678" s="234" t="s">
        <v>12546</v>
      </c>
      <c r="AC1678" s="243">
        <v>44253.438437500001</v>
      </c>
      <c r="AD1678" s="234" t="s">
        <v>12763</v>
      </c>
      <c r="AE1678" s="235" t="s">
        <v>16877</v>
      </c>
      <c r="AF1678" s="237"/>
      <c r="AG1678" s="234" t="s">
        <v>482</v>
      </c>
      <c r="AH1678" s="241"/>
      <c r="AI1678" t="b">
        <v>1</v>
      </c>
      <c r="AJ1678" t="b">
        <v>0</v>
      </c>
      <c r="AK1678" s="234"/>
      <c r="AL1678" s="103"/>
      <c r="AM1678" t="b">
        <v>0</v>
      </c>
      <c r="AN1678" s="234"/>
      <c r="AO1678" s="103"/>
      <c r="AP1678" s="241"/>
      <c r="AQ1678" s="241"/>
      <c r="AR1678" s="241"/>
      <c r="AS1678" s="241"/>
      <c r="AT1678" s="234" t="s">
        <v>7005</v>
      </c>
      <c r="AU1678" s="234" t="s">
        <v>7085</v>
      </c>
      <c r="AV1678" t="b">
        <v>0</v>
      </c>
      <c r="AW1678" t="b">
        <v>0</v>
      </c>
      <c r="AX1678" s="241"/>
      <c r="AY1678" s="241"/>
      <c r="AZ1678" s="234"/>
      <c r="BA1678" s="234"/>
      <c r="BB1678" s="234"/>
      <c r="BC1678" t="b">
        <v>0</v>
      </c>
      <c r="BD1678" s="234" t="s">
        <v>7008</v>
      </c>
      <c r="BE1678" s="234" t="s">
        <v>7026</v>
      </c>
      <c r="BF1678" s="234" t="s">
        <v>7027</v>
      </c>
      <c r="BG1678" s="234" t="s">
        <v>7010</v>
      </c>
      <c r="BH1678" s="234" t="s">
        <v>55</v>
      </c>
      <c r="BI1678" s="243">
        <v>44573.41946759259</v>
      </c>
      <c r="BJ1678" s="234" t="s">
        <v>442</v>
      </c>
      <c r="BK1678" s="234" t="s">
        <v>451</v>
      </c>
      <c r="BL1678" s="234" t="s">
        <v>451</v>
      </c>
      <c r="BM1678" s="234" t="s">
        <v>451</v>
      </c>
      <c r="BN1678" s="241"/>
      <c r="BO1678" t="b">
        <v>0</v>
      </c>
      <c r="BP1678" t="b">
        <v>0</v>
      </c>
      <c r="BQ1678" t="b">
        <v>0</v>
      </c>
      <c r="BR1678" s="241"/>
      <c r="BS1678" s="241"/>
      <c r="BT1678" s="234" t="s">
        <v>7012</v>
      </c>
      <c r="BU1678" t="b">
        <v>0</v>
      </c>
      <c r="BV1678" s="103"/>
      <c r="BW1678" s="235" t="s">
        <v>16878</v>
      </c>
      <c r="BX1678" s="234" t="s">
        <v>16877</v>
      </c>
      <c r="BY1678" s="234" t="s">
        <v>56</v>
      </c>
      <c r="BZ1678" s="234" t="s">
        <v>7014</v>
      </c>
    </row>
    <row r="1679" spans="1:78" x14ac:dyDescent="0.25">
      <c r="A1679" s="5">
        <v>516</v>
      </c>
      <c r="B1679" s="234" t="s">
        <v>16879</v>
      </c>
      <c r="C1679" s="234" t="s">
        <v>16880</v>
      </c>
      <c r="D1679" s="234" t="s">
        <v>12543</v>
      </c>
      <c r="E1679" s="234" t="s">
        <v>15769</v>
      </c>
      <c r="F1679" s="234" t="s">
        <v>7156</v>
      </c>
      <c r="G1679" s="234" t="s">
        <v>7856</v>
      </c>
      <c r="H1679" s="234" t="s">
        <v>7018</v>
      </c>
      <c r="I1679" s="242"/>
      <c r="J1679" s="242">
        <v>44065</v>
      </c>
      <c r="K1679" s="234" t="s">
        <v>7430</v>
      </c>
      <c r="L1679" s="242">
        <v>44066</v>
      </c>
      <c r="M1679" s="234" t="s">
        <v>6996</v>
      </c>
      <c r="N1679" s="234" t="s">
        <v>12545</v>
      </c>
      <c r="O1679" s="234" t="s">
        <v>9664</v>
      </c>
      <c r="P1679" s="234" t="s">
        <v>6999</v>
      </c>
      <c r="Q1679" s="234"/>
      <c r="R1679" s="234" t="s">
        <v>451</v>
      </c>
      <c r="S1679" t="b">
        <v>0</v>
      </c>
      <c r="T1679" s="242"/>
      <c r="U1679" s="103">
        <v>4</v>
      </c>
      <c r="V1679" s="234" t="s">
        <v>272</v>
      </c>
      <c r="W1679" s="103">
        <v>4</v>
      </c>
      <c r="X1679" s="234" t="s">
        <v>272</v>
      </c>
      <c r="Y1679" s="242"/>
      <c r="Z1679" s="242"/>
      <c r="AA1679" s="103"/>
      <c r="AB1679" s="234" t="s">
        <v>12546</v>
      </c>
      <c r="AC1679" s="243">
        <v>44253.438425925924</v>
      </c>
      <c r="AD1679" s="234" t="s">
        <v>12763</v>
      </c>
      <c r="AE1679" s="235" t="s">
        <v>16881</v>
      </c>
      <c r="AF1679" s="237"/>
      <c r="AG1679" s="234" t="s">
        <v>482</v>
      </c>
      <c r="AH1679" s="241"/>
      <c r="AI1679" t="b">
        <v>1</v>
      </c>
      <c r="AJ1679" t="b">
        <v>0</v>
      </c>
      <c r="AK1679" s="234"/>
      <c r="AL1679" s="103"/>
      <c r="AM1679" t="b">
        <v>0</v>
      </c>
      <c r="AN1679" s="234"/>
      <c r="AO1679" s="103"/>
      <c r="AP1679" s="241"/>
      <c r="AQ1679" s="241"/>
      <c r="AR1679" s="241"/>
      <c r="AS1679" s="241"/>
      <c r="AT1679" s="234" t="s">
        <v>7005</v>
      </c>
      <c r="AU1679" s="234" t="s">
        <v>7085</v>
      </c>
      <c r="AV1679" t="b">
        <v>0</v>
      </c>
      <c r="AW1679" t="b">
        <v>0</v>
      </c>
      <c r="AX1679" s="241"/>
      <c r="AY1679" s="241"/>
      <c r="AZ1679" s="234"/>
      <c r="BA1679" s="234"/>
      <c r="BB1679" s="234"/>
      <c r="BC1679" t="b">
        <v>0</v>
      </c>
      <c r="BD1679" s="234" t="s">
        <v>7008</v>
      </c>
      <c r="BE1679" s="234" t="s">
        <v>7026</v>
      </c>
      <c r="BF1679" s="234" t="s">
        <v>7027</v>
      </c>
      <c r="BG1679" s="234" t="s">
        <v>7010</v>
      </c>
      <c r="BH1679" s="234" t="s">
        <v>55</v>
      </c>
      <c r="BI1679" s="243">
        <v>44573.419456018521</v>
      </c>
      <c r="BJ1679" s="234" t="s">
        <v>442</v>
      </c>
      <c r="BK1679" s="234" t="s">
        <v>451</v>
      </c>
      <c r="BL1679" s="234" t="s">
        <v>451</v>
      </c>
      <c r="BM1679" s="234" t="s">
        <v>451</v>
      </c>
      <c r="BN1679" s="241"/>
      <c r="BO1679" t="b">
        <v>0</v>
      </c>
      <c r="BP1679" t="b">
        <v>0</v>
      </c>
      <c r="BQ1679" t="b">
        <v>0</v>
      </c>
      <c r="BR1679" s="241"/>
      <c r="BS1679" s="241"/>
      <c r="BT1679" s="234" t="s">
        <v>7012</v>
      </c>
      <c r="BU1679" t="b">
        <v>0</v>
      </c>
      <c r="BV1679" s="103"/>
      <c r="BW1679" s="235" t="s">
        <v>16882</v>
      </c>
      <c r="BX1679" s="234" t="s">
        <v>16881</v>
      </c>
      <c r="BY1679" s="234" t="s">
        <v>56</v>
      </c>
      <c r="BZ1679" s="234" t="s">
        <v>7014</v>
      </c>
    </row>
    <row r="1680" spans="1:78" x14ac:dyDescent="0.25">
      <c r="A1680" s="5">
        <v>515</v>
      </c>
      <c r="B1680" s="234" t="s">
        <v>16883</v>
      </c>
      <c r="C1680" s="234" t="s">
        <v>16884</v>
      </c>
      <c r="D1680" s="234"/>
      <c r="E1680" s="234" t="s">
        <v>16885</v>
      </c>
      <c r="F1680" s="234" t="s">
        <v>7156</v>
      </c>
      <c r="G1680" s="234" t="s">
        <v>7018</v>
      </c>
      <c r="H1680" s="234" t="s">
        <v>7856</v>
      </c>
      <c r="I1680" s="242"/>
      <c r="J1680" s="242">
        <v>44055</v>
      </c>
      <c r="K1680" s="234" t="s">
        <v>7430</v>
      </c>
      <c r="L1680" s="242">
        <v>44063</v>
      </c>
      <c r="M1680" s="234" t="s">
        <v>16886</v>
      </c>
      <c r="N1680" s="234" t="s">
        <v>7430</v>
      </c>
      <c r="O1680" s="234" t="s">
        <v>16887</v>
      </c>
      <c r="P1680" s="234" t="s">
        <v>6999</v>
      </c>
      <c r="Q1680" s="234"/>
      <c r="R1680" s="234" t="s">
        <v>451</v>
      </c>
      <c r="S1680" t="b">
        <v>0</v>
      </c>
      <c r="T1680" s="242"/>
      <c r="U1680" s="103">
        <v>100</v>
      </c>
      <c r="V1680" s="234" t="s">
        <v>272</v>
      </c>
      <c r="W1680" s="103">
        <v>100</v>
      </c>
      <c r="X1680" s="234" t="s">
        <v>272</v>
      </c>
      <c r="Y1680" s="242"/>
      <c r="Z1680" s="242"/>
      <c r="AA1680" s="103"/>
      <c r="AB1680" s="234"/>
      <c r="AC1680" s="243">
        <v>44253.438402777778</v>
      </c>
      <c r="AD1680" s="234" t="s">
        <v>12763</v>
      </c>
      <c r="AE1680" s="235" t="s">
        <v>16888</v>
      </c>
      <c r="AF1680" s="237"/>
      <c r="AG1680" s="234" t="s">
        <v>436</v>
      </c>
      <c r="AH1680" s="241"/>
      <c r="AI1680" t="b">
        <v>1</v>
      </c>
      <c r="AJ1680" t="b">
        <v>0</v>
      </c>
      <c r="AK1680" s="234"/>
      <c r="AL1680" s="103"/>
      <c r="AM1680" t="b">
        <v>0</v>
      </c>
      <c r="AN1680" s="234"/>
      <c r="AO1680" s="103"/>
      <c r="AP1680" s="241"/>
      <c r="AQ1680" s="241"/>
      <c r="AR1680" s="241"/>
      <c r="AS1680" s="241"/>
      <c r="AT1680" s="234"/>
      <c r="AU1680" s="234" t="s">
        <v>7085</v>
      </c>
      <c r="AV1680" t="b">
        <v>0</v>
      </c>
      <c r="AW1680" t="b">
        <v>0</v>
      </c>
      <c r="AX1680" s="241"/>
      <c r="AY1680" s="241"/>
      <c r="AZ1680" s="234"/>
      <c r="BA1680" s="234"/>
      <c r="BB1680" s="234"/>
      <c r="BC1680" t="b">
        <v>1</v>
      </c>
      <c r="BD1680" s="234" t="s">
        <v>16889</v>
      </c>
      <c r="BE1680" s="234" t="s">
        <v>7026</v>
      </c>
      <c r="BF1680" s="234" t="s">
        <v>6972</v>
      </c>
      <c r="BG1680" s="234" t="s">
        <v>7010</v>
      </c>
      <c r="BH1680" s="234" t="s">
        <v>55</v>
      </c>
      <c r="BI1680" s="243">
        <v>44573.419456018521</v>
      </c>
      <c r="BJ1680" s="234" t="s">
        <v>442</v>
      </c>
      <c r="BK1680" s="234" t="s">
        <v>451</v>
      </c>
      <c r="BL1680" s="234" t="s">
        <v>451</v>
      </c>
      <c r="BM1680" s="234" t="s">
        <v>451</v>
      </c>
      <c r="BN1680" s="241"/>
      <c r="BO1680" t="b">
        <v>0</v>
      </c>
      <c r="BP1680" t="b">
        <v>0</v>
      </c>
      <c r="BQ1680" t="b">
        <v>0</v>
      </c>
      <c r="BR1680" s="241"/>
      <c r="BS1680" s="241"/>
      <c r="BT1680" s="234" t="s">
        <v>7012</v>
      </c>
      <c r="BU1680" t="b">
        <v>0</v>
      </c>
      <c r="BV1680" s="103"/>
      <c r="BW1680" s="235" t="s">
        <v>16890</v>
      </c>
      <c r="BX1680" s="234" t="s">
        <v>16888</v>
      </c>
      <c r="BY1680" s="234" t="s">
        <v>56</v>
      </c>
      <c r="BZ1680" s="234" t="s">
        <v>7014</v>
      </c>
    </row>
    <row r="1681" spans="1:78" x14ac:dyDescent="0.25">
      <c r="A1681" s="5">
        <v>514</v>
      </c>
      <c r="B1681" s="234" t="s">
        <v>16891</v>
      </c>
      <c r="C1681" s="234" t="s">
        <v>16892</v>
      </c>
      <c r="D1681" s="234" t="s">
        <v>16893</v>
      </c>
      <c r="E1681" s="234" t="s">
        <v>16893</v>
      </c>
      <c r="F1681" s="234" t="s">
        <v>6993</v>
      </c>
      <c r="G1681" s="234" t="s">
        <v>10829</v>
      </c>
      <c r="H1681" s="234" t="s">
        <v>7856</v>
      </c>
      <c r="I1681" s="242"/>
      <c r="J1681" s="242">
        <v>44056</v>
      </c>
      <c r="K1681" s="234" t="s">
        <v>7430</v>
      </c>
      <c r="L1681" s="242">
        <v>44064</v>
      </c>
      <c r="M1681" s="234" t="s">
        <v>6996</v>
      </c>
      <c r="N1681" s="234" t="s">
        <v>16894</v>
      </c>
      <c r="O1681" s="234" t="s">
        <v>16895</v>
      </c>
      <c r="P1681" s="234" t="s">
        <v>6999</v>
      </c>
      <c r="Q1681" s="234"/>
      <c r="R1681" s="234" t="s">
        <v>451</v>
      </c>
      <c r="S1681" t="b">
        <v>0</v>
      </c>
      <c r="T1681" s="242"/>
      <c r="U1681" s="103">
        <v>4</v>
      </c>
      <c r="V1681" s="234" t="s">
        <v>272</v>
      </c>
      <c r="W1681" s="103">
        <v>12</v>
      </c>
      <c r="X1681" s="234" t="s">
        <v>272</v>
      </c>
      <c r="Y1681" s="242"/>
      <c r="Z1681" s="242"/>
      <c r="AA1681" s="103"/>
      <c r="AB1681" s="234" t="s">
        <v>16896</v>
      </c>
      <c r="AC1681" s="243">
        <v>44253.438368055555</v>
      </c>
      <c r="AD1681" s="234" t="s">
        <v>12763</v>
      </c>
      <c r="AE1681" s="235" t="s">
        <v>16897</v>
      </c>
      <c r="AF1681" s="237"/>
      <c r="AG1681" s="234" t="s">
        <v>436</v>
      </c>
      <c r="AH1681" s="241"/>
      <c r="AI1681" t="b">
        <v>1</v>
      </c>
      <c r="AJ1681" t="b">
        <v>0</v>
      </c>
      <c r="AK1681" s="234"/>
      <c r="AL1681" s="103"/>
      <c r="AM1681" t="b">
        <v>0</v>
      </c>
      <c r="AN1681" s="234"/>
      <c r="AO1681" s="103"/>
      <c r="AP1681" s="241"/>
      <c r="AQ1681" s="241"/>
      <c r="AR1681" s="241"/>
      <c r="AS1681" s="241"/>
      <c r="AT1681" s="234" t="s">
        <v>7005</v>
      </c>
      <c r="AU1681" s="234" t="s">
        <v>7085</v>
      </c>
      <c r="AV1681" t="b">
        <v>0</v>
      </c>
      <c r="AW1681" t="b">
        <v>0</v>
      </c>
      <c r="AX1681" s="241"/>
      <c r="AY1681" s="241"/>
      <c r="AZ1681" s="234"/>
      <c r="BA1681" s="234"/>
      <c r="BB1681" s="234"/>
      <c r="BC1681" t="b">
        <v>0</v>
      </c>
      <c r="BD1681" s="234" t="s">
        <v>7008</v>
      </c>
      <c r="BE1681" s="234" t="s">
        <v>7026</v>
      </c>
      <c r="BF1681" s="234" t="s">
        <v>7027</v>
      </c>
      <c r="BG1681" s="234" t="s">
        <v>7028</v>
      </c>
      <c r="BH1681" s="234" t="s">
        <v>55</v>
      </c>
      <c r="BI1681" s="243">
        <v>44573.419456018521</v>
      </c>
      <c r="BJ1681" s="234" t="s">
        <v>442</v>
      </c>
      <c r="BK1681" s="234" t="s">
        <v>451</v>
      </c>
      <c r="BL1681" s="234" t="s">
        <v>451</v>
      </c>
      <c r="BM1681" s="234" t="s">
        <v>451</v>
      </c>
      <c r="BN1681" s="241"/>
      <c r="BO1681" t="b">
        <v>0</v>
      </c>
      <c r="BP1681" t="b">
        <v>0</v>
      </c>
      <c r="BQ1681" t="b">
        <v>0</v>
      </c>
      <c r="BR1681" s="241"/>
      <c r="BS1681" s="241"/>
      <c r="BT1681" s="234" t="s">
        <v>7012</v>
      </c>
      <c r="BU1681" t="b">
        <v>0</v>
      </c>
      <c r="BV1681" s="103"/>
      <c r="BW1681" s="235" t="s">
        <v>16898</v>
      </c>
      <c r="BX1681" s="234" t="s">
        <v>16897</v>
      </c>
      <c r="BY1681" s="234" t="s">
        <v>56</v>
      </c>
      <c r="BZ1681" s="234" t="s">
        <v>7014</v>
      </c>
    </row>
    <row r="1682" spans="1:78" x14ac:dyDescent="0.25">
      <c r="A1682" s="5">
        <v>513</v>
      </c>
      <c r="B1682" s="234" t="s">
        <v>16899</v>
      </c>
      <c r="C1682" s="234" t="s">
        <v>16900</v>
      </c>
      <c r="D1682" s="234" t="s">
        <v>7419</v>
      </c>
      <c r="E1682" s="234" t="s">
        <v>7420</v>
      </c>
      <c r="F1682" s="234" t="s">
        <v>7156</v>
      </c>
      <c r="G1682" s="234" t="s">
        <v>6994</v>
      </c>
      <c r="H1682" s="234" t="s">
        <v>6995</v>
      </c>
      <c r="I1682" s="242"/>
      <c r="J1682" s="242">
        <v>44057</v>
      </c>
      <c r="K1682" s="234" t="s">
        <v>7430</v>
      </c>
      <c r="L1682" s="242">
        <v>44071</v>
      </c>
      <c r="M1682" s="234" t="s">
        <v>6996</v>
      </c>
      <c r="N1682" s="234" t="s">
        <v>7421</v>
      </c>
      <c r="O1682" s="234" t="s">
        <v>15369</v>
      </c>
      <c r="P1682" s="234" t="s">
        <v>6999</v>
      </c>
      <c r="Q1682" s="234"/>
      <c r="R1682" s="234" t="s">
        <v>451</v>
      </c>
      <c r="S1682" t="b">
        <v>0</v>
      </c>
      <c r="T1682" s="242"/>
      <c r="U1682" s="103">
        <v>5</v>
      </c>
      <c r="V1682" s="234" t="s">
        <v>272</v>
      </c>
      <c r="W1682" s="103">
        <v>115</v>
      </c>
      <c r="X1682" s="234" t="s">
        <v>272</v>
      </c>
      <c r="Y1682" s="242"/>
      <c r="Z1682" s="242"/>
      <c r="AA1682" s="103"/>
      <c r="AB1682" s="234" t="s">
        <v>7424</v>
      </c>
      <c r="AC1682" s="243">
        <v>44253.438321759262</v>
      </c>
      <c r="AD1682" s="234" t="s">
        <v>12763</v>
      </c>
      <c r="AE1682" s="235" t="s">
        <v>16901</v>
      </c>
      <c r="AF1682" s="237"/>
      <c r="AG1682" s="234" t="s">
        <v>482</v>
      </c>
      <c r="AH1682" s="241"/>
      <c r="AI1682" t="b">
        <v>1</v>
      </c>
      <c r="AJ1682" t="b">
        <v>0</v>
      </c>
      <c r="AK1682" s="234"/>
      <c r="AL1682" s="103"/>
      <c r="AM1682" t="b">
        <v>0</v>
      </c>
      <c r="AN1682" s="234"/>
      <c r="AO1682" s="103"/>
      <c r="AP1682" s="241"/>
      <c r="AQ1682" s="241"/>
      <c r="AR1682" s="241"/>
      <c r="AS1682" s="241"/>
      <c r="AT1682" s="234" t="s">
        <v>7005</v>
      </c>
      <c r="AU1682" s="234" t="s">
        <v>7085</v>
      </c>
      <c r="AV1682" t="b">
        <v>0</v>
      </c>
      <c r="AW1682" t="b">
        <v>0</v>
      </c>
      <c r="AX1682" s="241"/>
      <c r="AY1682" s="241"/>
      <c r="AZ1682" s="234"/>
      <c r="BA1682" s="234"/>
      <c r="BB1682" s="234"/>
      <c r="BC1682" t="b">
        <v>0</v>
      </c>
      <c r="BD1682" s="234" t="s">
        <v>7008</v>
      </c>
      <c r="BE1682" s="234" t="s">
        <v>7009</v>
      </c>
      <c r="BF1682" s="234" t="s">
        <v>7027</v>
      </c>
      <c r="BG1682" s="234" t="s">
        <v>7028</v>
      </c>
      <c r="BH1682" s="234" t="s">
        <v>55</v>
      </c>
      <c r="BI1682" s="243">
        <v>44573.419456018521</v>
      </c>
      <c r="BJ1682" s="234" t="s">
        <v>442</v>
      </c>
      <c r="BK1682" s="234" t="s">
        <v>451</v>
      </c>
      <c r="BL1682" s="234" t="s">
        <v>451</v>
      </c>
      <c r="BM1682" s="234" t="s">
        <v>451</v>
      </c>
      <c r="BN1682" s="241"/>
      <c r="BO1682" t="b">
        <v>0</v>
      </c>
      <c r="BP1682" t="b">
        <v>0</v>
      </c>
      <c r="BQ1682" t="b">
        <v>0</v>
      </c>
      <c r="BR1682" s="241"/>
      <c r="BS1682" s="241"/>
      <c r="BT1682" s="234" t="s">
        <v>7047</v>
      </c>
      <c r="BU1682" t="b">
        <v>0</v>
      </c>
      <c r="BV1682" s="103"/>
      <c r="BW1682" s="235" t="s">
        <v>16902</v>
      </c>
      <c r="BX1682" s="234" t="s">
        <v>16901</v>
      </c>
      <c r="BY1682" s="234" t="s">
        <v>56</v>
      </c>
      <c r="BZ1682" s="234" t="s">
        <v>7014</v>
      </c>
    </row>
    <row r="1683" spans="1:78" x14ac:dyDescent="0.25">
      <c r="A1683" s="5">
        <v>512</v>
      </c>
      <c r="B1683" s="234" t="s">
        <v>16903</v>
      </c>
      <c r="C1683" s="234" t="s">
        <v>16904</v>
      </c>
      <c r="D1683" s="234" t="s">
        <v>7581</v>
      </c>
      <c r="E1683" s="234" t="s">
        <v>15286</v>
      </c>
      <c r="F1683" s="234" t="s">
        <v>7156</v>
      </c>
      <c r="G1683" s="234" t="s">
        <v>7279</v>
      </c>
      <c r="H1683" s="234" t="s">
        <v>6994</v>
      </c>
      <c r="I1683" s="242"/>
      <c r="J1683" s="242">
        <v>44056</v>
      </c>
      <c r="K1683" s="234" t="s">
        <v>7430</v>
      </c>
      <c r="L1683" s="242">
        <v>44064</v>
      </c>
      <c r="M1683" s="234" t="s">
        <v>6996</v>
      </c>
      <c r="N1683" s="234" t="s">
        <v>7582</v>
      </c>
      <c r="O1683" s="234" t="s">
        <v>16905</v>
      </c>
      <c r="P1683" s="234" t="s">
        <v>6999</v>
      </c>
      <c r="Q1683" s="234"/>
      <c r="R1683" s="234" t="s">
        <v>451</v>
      </c>
      <c r="S1683" t="b">
        <v>0</v>
      </c>
      <c r="T1683" s="242"/>
      <c r="U1683" s="103">
        <v>5</v>
      </c>
      <c r="V1683" s="234" t="s">
        <v>272</v>
      </c>
      <c r="W1683" s="103">
        <v>18</v>
      </c>
      <c r="X1683" s="234" t="s">
        <v>272</v>
      </c>
      <c r="Y1683" s="242"/>
      <c r="Z1683" s="242"/>
      <c r="AA1683" s="103"/>
      <c r="AB1683" s="234" t="s">
        <v>7584</v>
      </c>
      <c r="AC1683" s="243">
        <v>44253.438310185185</v>
      </c>
      <c r="AD1683" s="234" t="s">
        <v>12763</v>
      </c>
      <c r="AE1683" s="235" t="s">
        <v>16906</v>
      </c>
      <c r="AF1683" s="237"/>
      <c r="AG1683" s="234" t="s">
        <v>482</v>
      </c>
      <c r="AH1683" s="241"/>
      <c r="AI1683" t="b">
        <v>1</v>
      </c>
      <c r="AJ1683" t="b">
        <v>0</v>
      </c>
      <c r="AK1683" s="234"/>
      <c r="AL1683" s="103"/>
      <c r="AM1683" t="b">
        <v>0</v>
      </c>
      <c r="AN1683" s="234"/>
      <c r="AO1683" s="103"/>
      <c r="AP1683" s="241"/>
      <c r="AQ1683" s="241"/>
      <c r="AR1683" s="241"/>
      <c r="AS1683" s="241"/>
      <c r="AT1683" s="234" t="s">
        <v>5226</v>
      </c>
      <c r="AU1683" s="234" t="s">
        <v>7085</v>
      </c>
      <c r="AV1683" t="b">
        <v>0</v>
      </c>
      <c r="AW1683" t="b">
        <v>0</v>
      </c>
      <c r="AX1683" s="241"/>
      <c r="AY1683" s="241"/>
      <c r="AZ1683" s="234"/>
      <c r="BA1683" s="234"/>
      <c r="BB1683" s="234"/>
      <c r="BC1683" t="b">
        <v>0</v>
      </c>
      <c r="BD1683" s="234" t="s">
        <v>7008</v>
      </c>
      <c r="BE1683" s="234" t="s">
        <v>7009</v>
      </c>
      <c r="BF1683" s="234" t="s">
        <v>7027</v>
      </c>
      <c r="BG1683" s="234" t="s">
        <v>7028</v>
      </c>
      <c r="BH1683" s="234" t="s">
        <v>55</v>
      </c>
      <c r="BI1683" s="243">
        <v>44573.419444444444</v>
      </c>
      <c r="BJ1683" s="234" t="s">
        <v>442</v>
      </c>
      <c r="BK1683" s="234" t="s">
        <v>451</v>
      </c>
      <c r="BL1683" s="234" t="s">
        <v>451</v>
      </c>
      <c r="BM1683" s="234" t="s">
        <v>451</v>
      </c>
      <c r="BN1683" s="241"/>
      <c r="BO1683" t="b">
        <v>0</v>
      </c>
      <c r="BP1683" t="b">
        <v>0</v>
      </c>
      <c r="BQ1683" t="b">
        <v>0</v>
      </c>
      <c r="BR1683" s="241"/>
      <c r="BS1683" s="241"/>
      <c r="BT1683" s="234" t="s">
        <v>7012</v>
      </c>
      <c r="BU1683" t="b">
        <v>0</v>
      </c>
      <c r="BV1683" s="103"/>
      <c r="BW1683" s="235" t="s">
        <v>16907</v>
      </c>
      <c r="BX1683" s="234" t="s">
        <v>16906</v>
      </c>
      <c r="BY1683" s="234" t="s">
        <v>56</v>
      </c>
      <c r="BZ1683" s="234" t="s">
        <v>7014</v>
      </c>
    </row>
    <row r="1684" spans="1:78" x14ac:dyDescent="0.25">
      <c r="A1684" s="5">
        <v>511</v>
      </c>
      <c r="B1684" s="234" t="s">
        <v>16908</v>
      </c>
      <c r="C1684" s="234" t="s">
        <v>16909</v>
      </c>
      <c r="D1684" s="234" t="s">
        <v>8994</v>
      </c>
      <c r="E1684" s="234" t="s">
        <v>8994</v>
      </c>
      <c r="F1684" s="234" t="s">
        <v>6993</v>
      </c>
      <c r="G1684" s="234" t="s">
        <v>13057</v>
      </c>
      <c r="H1684" s="234" t="s">
        <v>7856</v>
      </c>
      <c r="I1684" s="242"/>
      <c r="J1684" s="242">
        <v>44050</v>
      </c>
      <c r="K1684" s="234" t="s">
        <v>7430</v>
      </c>
      <c r="L1684" s="242">
        <v>44057</v>
      </c>
      <c r="M1684" s="234" t="s">
        <v>7159</v>
      </c>
      <c r="N1684" s="234" t="s">
        <v>8997</v>
      </c>
      <c r="O1684" s="234" t="s">
        <v>12492</v>
      </c>
      <c r="P1684" s="234" t="s">
        <v>6999</v>
      </c>
      <c r="Q1684" s="234"/>
      <c r="R1684" s="234" t="s">
        <v>451</v>
      </c>
      <c r="S1684" t="b">
        <v>0</v>
      </c>
      <c r="T1684" s="242"/>
      <c r="U1684" s="103">
        <v>72</v>
      </c>
      <c r="V1684" s="234" t="s">
        <v>272</v>
      </c>
      <c r="W1684" s="103">
        <v>72</v>
      </c>
      <c r="X1684" s="234" t="s">
        <v>272</v>
      </c>
      <c r="Y1684" s="242"/>
      <c r="Z1684" s="242"/>
      <c r="AA1684" s="103"/>
      <c r="AB1684" s="234" t="s">
        <v>9000</v>
      </c>
      <c r="AC1684" s="243">
        <v>44253.438263888886</v>
      </c>
      <c r="AD1684" s="234" t="s">
        <v>12763</v>
      </c>
      <c r="AE1684" s="235" t="s">
        <v>16910</v>
      </c>
      <c r="AF1684" s="237"/>
      <c r="AG1684" s="234" t="s">
        <v>482</v>
      </c>
      <c r="AH1684" s="241"/>
      <c r="AI1684" t="b">
        <v>1</v>
      </c>
      <c r="AJ1684" t="b">
        <v>0</v>
      </c>
      <c r="AK1684" s="234"/>
      <c r="AL1684" s="103"/>
      <c r="AM1684" t="b">
        <v>0</v>
      </c>
      <c r="AN1684" s="234"/>
      <c r="AO1684" s="103"/>
      <c r="AP1684" s="241"/>
      <c r="AQ1684" s="241"/>
      <c r="AR1684" s="241"/>
      <c r="AS1684" s="241"/>
      <c r="AT1684" s="234" t="s">
        <v>7005</v>
      </c>
      <c r="AU1684" s="234" t="s">
        <v>7085</v>
      </c>
      <c r="AV1684" t="b">
        <v>0</v>
      </c>
      <c r="AW1684" t="b">
        <v>0</v>
      </c>
      <c r="AX1684" s="241"/>
      <c r="AY1684" s="241"/>
      <c r="AZ1684" s="234"/>
      <c r="BA1684" s="234"/>
      <c r="BB1684" s="234"/>
      <c r="BC1684" t="b">
        <v>0</v>
      </c>
      <c r="BD1684" s="234" t="s">
        <v>7170</v>
      </c>
      <c r="BE1684" s="234" t="s">
        <v>7026</v>
      </c>
      <c r="BF1684" s="234" t="s">
        <v>7027</v>
      </c>
      <c r="BG1684" s="234" t="s">
        <v>7010</v>
      </c>
      <c r="BH1684" s="234" t="s">
        <v>55</v>
      </c>
      <c r="BI1684" s="243">
        <v>44573.419444444444</v>
      </c>
      <c r="BJ1684" s="234" t="s">
        <v>442</v>
      </c>
      <c r="BK1684" s="234" t="s">
        <v>451</v>
      </c>
      <c r="BL1684" s="234" t="s">
        <v>451</v>
      </c>
      <c r="BM1684" s="234" t="s">
        <v>451</v>
      </c>
      <c r="BN1684" s="241"/>
      <c r="BO1684" t="b">
        <v>0</v>
      </c>
      <c r="BP1684" t="b">
        <v>0</v>
      </c>
      <c r="BQ1684" t="b">
        <v>0</v>
      </c>
      <c r="BR1684" s="241"/>
      <c r="BS1684" s="241"/>
      <c r="BT1684" s="234" t="s">
        <v>11632</v>
      </c>
      <c r="BU1684" t="b">
        <v>0</v>
      </c>
      <c r="BV1684" s="103"/>
      <c r="BW1684" s="235" t="s">
        <v>16911</v>
      </c>
      <c r="BX1684" s="234" t="s">
        <v>16910</v>
      </c>
      <c r="BY1684" s="234" t="s">
        <v>56</v>
      </c>
      <c r="BZ1684" s="234" t="s">
        <v>7014</v>
      </c>
    </row>
    <row r="1685" spans="1:78" x14ac:dyDescent="0.25">
      <c r="A1685" s="5">
        <v>510</v>
      </c>
      <c r="B1685" s="234" t="s">
        <v>16912</v>
      </c>
      <c r="C1685" s="234" t="s">
        <v>16913</v>
      </c>
      <c r="D1685" s="234" t="s">
        <v>7581</v>
      </c>
      <c r="E1685" s="234" t="s">
        <v>15286</v>
      </c>
      <c r="F1685" s="234" t="s">
        <v>7156</v>
      </c>
      <c r="G1685" s="234" t="s">
        <v>7279</v>
      </c>
      <c r="H1685" s="234" t="s">
        <v>6994</v>
      </c>
      <c r="I1685" s="242"/>
      <c r="J1685" s="242">
        <v>44055</v>
      </c>
      <c r="K1685" s="234" t="s">
        <v>7430</v>
      </c>
      <c r="L1685" s="242">
        <v>44063</v>
      </c>
      <c r="M1685" s="234" t="s">
        <v>6996</v>
      </c>
      <c r="N1685" s="234" t="s">
        <v>7582</v>
      </c>
      <c r="O1685" s="234" t="s">
        <v>16914</v>
      </c>
      <c r="P1685" s="234" t="s">
        <v>6999</v>
      </c>
      <c r="Q1685" s="234"/>
      <c r="R1685" s="234" t="s">
        <v>451</v>
      </c>
      <c r="S1685" t="b">
        <v>0</v>
      </c>
      <c r="T1685" s="242"/>
      <c r="U1685" s="103">
        <v>5</v>
      </c>
      <c r="V1685" s="234" t="s">
        <v>272</v>
      </c>
      <c r="W1685" s="103">
        <v>15</v>
      </c>
      <c r="X1685" s="234" t="s">
        <v>272</v>
      </c>
      <c r="Y1685" s="242"/>
      <c r="Z1685" s="242"/>
      <c r="AA1685" s="103"/>
      <c r="AB1685" s="234" t="s">
        <v>7584</v>
      </c>
      <c r="AC1685" s="243">
        <v>44253.438240740739</v>
      </c>
      <c r="AD1685" s="234" t="s">
        <v>12763</v>
      </c>
      <c r="AE1685" s="235" t="s">
        <v>16915</v>
      </c>
      <c r="AF1685" s="237"/>
      <c r="AG1685" s="234" t="s">
        <v>482</v>
      </c>
      <c r="AH1685" s="241"/>
      <c r="AI1685" t="b">
        <v>1</v>
      </c>
      <c r="AJ1685" t="b">
        <v>0</v>
      </c>
      <c r="AK1685" s="234"/>
      <c r="AL1685" s="103"/>
      <c r="AM1685" t="b">
        <v>0</v>
      </c>
      <c r="AN1685" s="234"/>
      <c r="AO1685" s="103"/>
      <c r="AP1685" s="241"/>
      <c r="AQ1685" s="241"/>
      <c r="AR1685" s="241"/>
      <c r="AS1685" s="241"/>
      <c r="AT1685" s="234" t="s">
        <v>5226</v>
      </c>
      <c r="AU1685" s="234" t="s">
        <v>7085</v>
      </c>
      <c r="AV1685" t="b">
        <v>0</v>
      </c>
      <c r="AW1685" t="b">
        <v>0</v>
      </c>
      <c r="AX1685" s="241"/>
      <c r="AY1685" s="241"/>
      <c r="AZ1685" s="234"/>
      <c r="BA1685" s="234"/>
      <c r="BB1685" s="234"/>
      <c r="BC1685" t="b">
        <v>0</v>
      </c>
      <c r="BD1685" s="234" t="s">
        <v>7008</v>
      </c>
      <c r="BE1685" s="234" t="s">
        <v>7009</v>
      </c>
      <c r="BF1685" s="234" t="s">
        <v>7027</v>
      </c>
      <c r="BG1685" s="234" t="s">
        <v>7028</v>
      </c>
      <c r="BH1685" s="234" t="s">
        <v>55</v>
      </c>
      <c r="BI1685" s="243">
        <v>44573.419444444444</v>
      </c>
      <c r="BJ1685" s="234" t="s">
        <v>442</v>
      </c>
      <c r="BK1685" s="234" t="s">
        <v>451</v>
      </c>
      <c r="BL1685" s="234" t="s">
        <v>451</v>
      </c>
      <c r="BM1685" s="234" t="s">
        <v>451</v>
      </c>
      <c r="BN1685" s="241"/>
      <c r="BO1685" t="b">
        <v>0</v>
      </c>
      <c r="BP1685" t="b">
        <v>0</v>
      </c>
      <c r="BQ1685" t="b">
        <v>0</v>
      </c>
      <c r="BR1685" s="241"/>
      <c r="BS1685" s="241"/>
      <c r="BT1685" s="234" t="s">
        <v>7012</v>
      </c>
      <c r="BU1685" t="b">
        <v>0</v>
      </c>
      <c r="BV1685" s="103"/>
      <c r="BW1685" s="235" t="s">
        <v>16916</v>
      </c>
      <c r="BX1685" s="234" t="s">
        <v>16915</v>
      </c>
      <c r="BY1685" s="234" t="s">
        <v>56</v>
      </c>
      <c r="BZ1685" s="234" t="s">
        <v>7014</v>
      </c>
    </row>
    <row r="1686" spans="1:78" x14ac:dyDescent="0.25">
      <c r="A1686" s="5">
        <v>509</v>
      </c>
      <c r="B1686" s="234" t="s">
        <v>16917</v>
      </c>
      <c r="C1686" s="234" t="s">
        <v>16918</v>
      </c>
      <c r="D1686" s="234" t="s">
        <v>16919</v>
      </c>
      <c r="E1686" s="234" t="s">
        <v>16920</v>
      </c>
      <c r="F1686" s="234" t="s">
        <v>6993</v>
      </c>
      <c r="G1686" s="234" t="s">
        <v>7302</v>
      </c>
      <c r="H1686" s="234" t="s">
        <v>6994</v>
      </c>
      <c r="I1686" s="242"/>
      <c r="J1686" s="242">
        <v>44054</v>
      </c>
      <c r="K1686" s="234" t="s">
        <v>7430</v>
      </c>
      <c r="L1686" s="242">
        <v>44039</v>
      </c>
      <c r="M1686" s="234" t="s">
        <v>6996</v>
      </c>
      <c r="N1686" s="234" t="s">
        <v>16921</v>
      </c>
      <c r="O1686" s="234" t="s">
        <v>16922</v>
      </c>
      <c r="P1686" s="234" t="s">
        <v>6999</v>
      </c>
      <c r="Q1686" s="234"/>
      <c r="R1686" s="234" t="s">
        <v>451</v>
      </c>
      <c r="S1686" t="b">
        <v>0</v>
      </c>
      <c r="T1686" s="242"/>
      <c r="U1686" s="103">
        <v>2</v>
      </c>
      <c r="V1686" s="234" t="s">
        <v>272</v>
      </c>
      <c r="W1686" s="103">
        <v>2</v>
      </c>
      <c r="X1686" s="234" t="s">
        <v>272</v>
      </c>
      <c r="Y1686" s="242"/>
      <c r="Z1686" s="242"/>
      <c r="AA1686" s="103"/>
      <c r="AB1686" s="234" t="s">
        <v>16923</v>
      </c>
      <c r="AC1686" s="243">
        <v>44253.43822916667</v>
      </c>
      <c r="AD1686" s="234" t="s">
        <v>12763</v>
      </c>
      <c r="AE1686" s="235" t="s">
        <v>16924</v>
      </c>
      <c r="AF1686" s="237"/>
      <c r="AG1686" s="234" t="s">
        <v>482</v>
      </c>
      <c r="AH1686" s="241"/>
      <c r="AI1686" t="b">
        <v>1</v>
      </c>
      <c r="AJ1686" t="b">
        <v>0</v>
      </c>
      <c r="AK1686" s="234"/>
      <c r="AL1686" s="103"/>
      <c r="AM1686" t="b">
        <v>0</v>
      </c>
      <c r="AN1686" s="234"/>
      <c r="AO1686" s="103"/>
      <c r="AP1686" s="241"/>
      <c r="AQ1686" s="241"/>
      <c r="AR1686" s="241"/>
      <c r="AS1686" s="241"/>
      <c r="AT1686" s="234" t="s">
        <v>7005</v>
      </c>
      <c r="AU1686" s="234" t="s">
        <v>7085</v>
      </c>
      <c r="AV1686" t="b">
        <v>0</v>
      </c>
      <c r="AW1686" t="b">
        <v>0</v>
      </c>
      <c r="AX1686" s="241"/>
      <c r="AY1686" s="241"/>
      <c r="AZ1686" s="234"/>
      <c r="BA1686" s="234"/>
      <c r="BB1686" s="234"/>
      <c r="BC1686" t="b">
        <v>0</v>
      </c>
      <c r="BD1686" s="234" t="s">
        <v>7008</v>
      </c>
      <c r="BE1686" s="234" t="s">
        <v>7009</v>
      </c>
      <c r="BF1686" s="234" t="s">
        <v>7027</v>
      </c>
      <c r="BG1686" s="234" t="s">
        <v>8373</v>
      </c>
      <c r="BH1686" s="234" t="s">
        <v>55</v>
      </c>
      <c r="BI1686" s="243">
        <v>44573.430937500001</v>
      </c>
      <c r="BJ1686" s="234" t="s">
        <v>442</v>
      </c>
      <c r="BK1686" s="234" t="s">
        <v>451</v>
      </c>
      <c r="BL1686" s="234" t="s">
        <v>451</v>
      </c>
      <c r="BM1686" s="234" t="s">
        <v>451</v>
      </c>
      <c r="BN1686" s="241"/>
      <c r="BO1686" t="b">
        <v>0</v>
      </c>
      <c r="BP1686" t="b">
        <v>0</v>
      </c>
      <c r="BQ1686" t="b">
        <v>0</v>
      </c>
      <c r="BR1686" s="241"/>
      <c r="BS1686" s="241"/>
      <c r="BT1686" s="234" t="s">
        <v>7012</v>
      </c>
      <c r="BU1686" t="b">
        <v>0</v>
      </c>
      <c r="BV1686" s="103"/>
      <c r="BW1686" s="235" t="s">
        <v>16925</v>
      </c>
      <c r="BX1686" s="234" t="s">
        <v>16926</v>
      </c>
      <c r="BY1686" s="234" t="s">
        <v>56</v>
      </c>
      <c r="BZ1686" s="234" t="s">
        <v>7014</v>
      </c>
    </row>
    <row r="1687" spans="1:78" x14ac:dyDescent="0.25">
      <c r="A1687" s="5">
        <v>508</v>
      </c>
      <c r="B1687" s="234" t="s">
        <v>16927</v>
      </c>
      <c r="C1687" s="234" t="s">
        <v>16928</v>
      </c>
      <c r="D1687" s="234" t="s">
        <v>8136</v>
      </c>
      <c r="E1687" s="234" t="s">
        <v>8137</v>
      </c>
      <c r="F1687" s="234" t="s">
        <v>6993</v>
      </c>
      <c r="G1687" s="234" t="s">
        <v>6994</v>
      </c>
      <c r="H1687" s="234" t="s">
        <v>6995</v>
      </c>
      <c r="I1687" s="242"/>
      <c r="J1687" s="242">
        <v>44054</v>
      </c>
      <c r="K1687" s="234" t="s">
        <v>7430</v>
      </c>
      <c r="L1687" s="242">
        <v>44057</v>
      </c>
      <c r="M1687" s="234" t="s">
        <v>6996</v>
      </c>
      <c r="N1687" s="234" t="s">
        <v>8138</v>
      </c>
      <c r="O1687" s="234" t="s">
        <v>16077</v>
      </c>
      <c r="P1687" s="234" t="s">
        <v>6999</v>
      </c>
      <c r="Q1687" s="234"/>
      <c r="R1687" s="234" t="s">
        <v>451</v>
      </c>
      <c r="S1687" t="b">
        <v>0</v>
      </c>
      <c r="T1687" s="242"/>
      <c r="U1687" s="103">
        <v>5</v>
      </c>
      <c r="V1687" s="234" t="s">
        <v>272</v>
      </c>
      <c r="W1687" s="103">
        <v>5</v>
      </c>
      <c r="X1687" s="234" t="s">
        <v>272</v>
      </c>
      <c r="Y1687" s="242"/>
      <c r="Z1687" s="242"/>
      <c r="AA1687" s="103"/>
      <c r="AB1687" s="234" t="s">
        <v>8141</v>
      </c>
      <c r="AC1687" s="243">
        <v>44253.438206018516</v>
      </c>
      <c r="AD1687" s="234" t="s">
        <v>12763</v>
      </c>
      <c r="AE1687" s="235" t="s">
        <v>16929</v>
      </c>
      <c r="AF1687" s="237"/>
      <c r="AG1687" s="234" t="s">
        <v>482</v>
      </c>
      <c r="AH1687" s="241"/>
      <c r="AI1687" t="b">
        <v>1</v>
      </c>
      <c r="AJ1687" t="b">
        <v>0</v>
      </c>
      <c r="AK1687" s="234"/>
      <c r="AL1687" s="103"/>
      <c r="AM1687" t="b">
        <v>0</v>
      </c>
      <c r="AN1687" s="234"/>
      <c r="AO1687" s="103"/>
      <c r="AP1687" s="241"/>
      <c r="AQ1687" s="241"/>
      <c r="AR1687" s="241"/>
      <c r="AS1687" s="241"/>
      <c r="AT1687" s="234" t="s">
        <v>7005</v>
      </c>
      <c r="AU1687" s="234" t="s">
        <v>7085</v>
      </c>
      <c r="AV1687" t="b">
        <v>0</v>
      </c>
      <c r="AW1687" t="b">
        <v>0</v>
      </c>
      <c r="AX1687" s="241"/>
      <c r="AY1687" s="241"/>
      <c r="AZ1687" s="234"/>
      <c r="BA1687" s="234"/>
      <c r="BB1687" s="234"/>
      <c r="BC1687" t="b">
        <v>0</v>
      </c>
      <c r="BD1687" s="234" t="s">
        <v>7008</v>
      </c>
      <c r="BE1687" s="234" t="s">
        <v>7009</v>
      </c>
      <c r="BF1687" s="234" t="s">
        <v>7027</v>
      </c>
      <c r="BG1687" s="234" t="s">
        <v>7028</v>
      </c>
      <c r="BH1687" s="234" t="s">
        <v>55</v>
      </c>
      <c r="BI1687" s="243">
        <v>44573.419432870367</v>
      </c>
      <c r="BJ1687" s="234" t="s">
        <v>442</v>
      </c>
      <c r="BK1687" s="234" t="s">
        <v>451</v>
      </c>
      <c r="BL1687" s="234" t="s">
        <v>451</v>
      </c>
      <c r="BM1687" s="234" t="s">
        <v>451</v>
      </c>
      <c r="BN1687" s="241"/>
      <c r="BO1687" t="b">
        <v>0</v>
      </c>
      <c r="BP1687" t="b">
        <v>0</v>
      </c>
      <c r="BQ1687" t="b">
        <v>0</v>
      </c>
      <c r="BR1687" s="241"/>
      <c r="BS1687" s="241"/>
      <c r="BT1687" s="234" t="s">
        <v>7012</v>
      </c>
      <c r="BU1687" t="b">
        <v>0</v>
      </c>
      <c r="BV1687" s="103"/>
      <c r="BW1687" s="235" t="s">
        <v>16930</v>
      </c>
      <c r="BX1687" s="234" t="s">
        <v>16929</v>
      </c>
      <c r="BY1687" s="234" t="s">
        <v>56</v>
      </c>
      <c r="BZ1687" s="234" t="s">
        <v>7014</v>
      </c>
    </row>
    <row r="1688" spans="1:78" x14ac:dyDescent="0.25">
      <c r="A1688" s="5">
        <v>507</v>
      </c>
      <c r="B1688" s="234" t="s">
        <v>16931</v>
      </c>
      <c r="C1688" s="234" t="s">
        <v>16932</v>
      </c>
      <c r="D1688" s="234" t="s">
        <v>16933</v>
      </c>
      <c r="E1688" s="234" t="s">
        <v>16933</v>
      </c>
      <c r="F1688" s="234" t="s">
        <v>6993</v>
      </c>
      <c r="G1688" s="234" t="s">
        <v>11209</v>
      </c>
      <c r="H1688" s="234" t="s">
        <v>7856</v>
      </c>
      <c r="I1688" s="242"/>
      <c r="J1688" s="242">
        <v>44054</v>
      </c>
      <c r="K1688" s="234" t="s">
        <v>7430</v>
      </c>
      <c r="L1688" s="242">
        <v>44054</v>
      </c>
      <c r="M1688" s="234" t="s">
        <v>7179</v>
      </c>
      <c r="N1688" s="234" t="s">
        <v>16934</v>
      </c>
      <c r="O1688" s="234" t="s">
        <v>16935</v>
      </c>
      <c r="P1688" s="234" t="s">
        <v>6999</v>
      </c>
      <c r="Q1688" s="234"/>
      <c r="R1688" s="234" t="s">
        <v>451</v>
      </c>
      <c r="S1688" t="b">
        <v>0</v>
      </c>
      <c r="T1688" s="242"/>
      <c r="U1688" s="103">
        <v>40</v>
      </c>
      <c r="V1688" s="234" t="s">
        <v>272</v>
      </c>
      <c r="W1688" s="103">
        <v>40</v>
      </c>
      <c r="X1688" s="234" t="s">
        <v>272</v>
      </c>
      <c r="Y1688" s="242"/>
      <c r="Z1688" s="242"/>
      <c r="AA1688" s="103"/>
      <c r="AB1688" s="234" t="s">
        <v>16936</v>
      </c>
      <c r="AC1688" s="243">
        <v>44253.438159722224</v>
      </c>
      <c r="AD1688" s="234" t="s">
        <v>12763</v>
      </c>
      <c r="AE1688" s="235" t="s">
        <v>16937</v>
      </c>
      <c r="AF1688" s="237"/>
      <c r="AG1688" s="234" t="s">
        <v>482</v>
      </c>
      <c r="AH1688" s="241"/>
      <c r="AI1688" t="b">
        <v>1</v>
      </c>
      <c r="AJ1688" t="b">
        <v>0</v>
      </c>
      <c r="AK1688" s="234"/>
      <c r="AL1688" s="103"/>
      <c r="AM1688" t="b">
        <v>0</v>
      </c>
      <c r="AN1688" s="234"/>
      <c r="AO1688" s="103"/>
      <c r="AP1688" s="241"/>
      <c r="AQ1688" s="241"/>
      <c r="AR1688" s="241"/>
      <c r="AS1688" s="241"/>
      <c r="AT1688" s="234"/>
      <c r="AU1688" s="234" t="s">
        <v>7085</v>
      </c>
      <c r="AV1688" t="b">
        <v>0</v>
      </c>
      <c r="AW1688" t="b">
        <v>0</v>
      </c>
      <c r="AX1688" s="241"/>
      <c r="AY1688" s="241"/>
      <c r="AZ1688" s="234"/>
      <c r="BA1688" s="234"/>
      <c r="BB1688" s="234"/>
      <c r="BC1688" t="b">
        <v>0</v>
      </c>
      <c r="BD1688" s="234" t="s">
        <v>7186</v>
      </c>
      <c r="BE1688" s="234" t="s">
        <v>7026</v>
      </c>
      <c r="BF1688" s="234" t="s">
        <v>7027</v>
      </c>
      <c r="BG1688" s="234" t="s">
        <v>7028</v>
      </c>
      <c r="BH1688" s="234" t="s">
        <v>55</v>
      </c>
      <c r="BI1688" s="243">
        <v>44573.419432870367</v>
      </c>
      <c r="BJ1688" s="234" t="s">
        <v>442</v>
      </c>
      <c r="BK1688" s="234" t="s">
        <v>451</v>
      </c>
      <c r="BL1688" s="234" t="s">
        <v>451</v>
      </c>
      <c r="BM1688" s="234" t="s">
        <v>451</v>
      </c>
      <c r="BN1688" s="241"/>
      <c r="BO1688" t="b">
        <v>0</v>
      </c>
      <c r="BP1688" t="b">
        <v>0</v>
      </c>
      <c r="BQ1688" t="b">
        <v>0</v>
      </c>
      <c r="BR1688" s="241"/>
      <c r="BS1688" s="241"/>
      <c r="BT1688" s="234" t="s">
        <v>7012</v>
      </c>
      <c r="BU1688" t="b">
        <v>0</v>
      </c>
      <c r="BV1688" s="103"/>
      <c r="BW1688" s="235" t="s">
        <v>16938</v>
      </c>
      <c r="BX1688" s="234" t="s">
        <v>16937</v>
      </c>
      <c r="BY1688" s="234" t="s">
        <v>56</v>
      </c>
      <c r="BZ1688" s="234" t="s">
        <v>7014</v>
      </c>
    </row>
    <row r="1689" spans="1:78" x14ac:dyDescent="0.25">
      <c r="A1689" s="5">
        <v>506</v>
      </c>
      <c r="B1689" s="234" t="s">
        <v>16939</v>
      </c>
      <c r="C1689" s="234" t="s">
        <v>16940</v>
      </c>
      <c r="D1689" s="234" t="s">
        <v>9165</v>
      </c>
      <c r="E1689" s="234" t="s">
        <v>13466</v>
      </c>
      <c r="F1689" s="234" t="s">
        <v>2991</v>
      </c>
      <c r="G1689" s="234" t="s">
        <v>13057</v>
      </c>
      <c r="H1689" s="234" t="s">
        <v>7730</v>
      </c>
      <c r="I1689" s="242"/>
      <c r="J1689" s="242">
        <v>44040</v>
      </c>
      <c r="K1689" s="234" t="s">
        <v>7430</v>
      </c>
      <c r="L1689" s="242">
        <v>44055</v>
      </c>
      <c r="M1689" s="234" t="s">
        <v>6996</v>
      </c>
      <c r="N1689" s="234" t="s">
        <v>9167</v>
      </c>
      <c r="O1689" s="234" t="s">
        <v>9168</v>
      </c>
      <c r="P1689" s="234" t="s">
        <v>6999</v>
      </c>
      <c r="Q1689" s="234"/>
      <c r="R1689" s="234" t="s">
        <v>451</v>
      </c>
      <c r="S1689" t="b">
        <v>0</v>
      </c>
      <c r="T1689" s="242"/>
      <c r="U1689" s="103">
        <v>22</v>
      </c>
      <c r="V1689" s="234" t="s">
        <v>272</v>
      </c>
      <c r="W1689" s="103">
        <v>22</v>
      </c>
      <c r="X1689" s="234" t="s">
        <v>272</v>
      </c>
      <c r="Y1689" s="242"/>
      <c r="Z1689" s="242"/>
      <c r="AA1689" s="103"/>
      <c r="AB1689" s="234" t="s">
        <v>9169</v>
      </c>
      <c r="AC1689" s="243">
        <v>44253.438148148147</v>
      </c>
      <c r="AD1689" s="234" t="s">
        <v>12763</v>
      </c>
      <c r="AE1689" s="235" t="s">
        <v>16941</v>
      </c>
      <c r="AF1689" s="237"/>
      <c r="AG1689" s="234" t="s">
        <v>482</v>
      </c>
      <c r="AH1689" s="241"/>
      <c r="AI1689" t="b">
        <v>1</v>
      </c>
      <c r="AJ1689" t="b">
        <v>0</v>
      </c>
      <c r="AK1689" s="234"/>
      <c r="AL1689" s="103"/>
      <c r="AM1689" t="b">
        <v>0</v>
      </c>
      <c r="AN1689" s="234"/>
      <c r="AO1689" s="103"/>
      <c r="AP1689" s="241"/>
      <c r="AQ1689" s="241"/>
      <c r="AR1689" s="241"/>
      <c r="AS1689" s="241"/>
      <c r="AT1689" s="234" t="s">
        <v>7005</v>
      </c>
      <c r="AU1689" s="234" t="s">
        <v>7085</v>
      </c>
      <c r="AV1689" t="b">
        <v>0</v>
      </c>
      <c r="AW1689" t="b">
        <v>0</v>
      </c>
      <c r="AX1689" s="241"/>
      <c r="AY1689" s="241"/>
      <c r="AZ1689" s="234"/>
      <c r="BA1689" s="234"/>
      <c r="BB1689" s="234"/>
      <c r="BC1689" t="b">
        <v>0</v>
      </c>
      <c r="BD1689" s="234" t="s">
        <v>7008</v>
      </c>
      <c r="BE1689" s="234" t="s">
        <v>7737</v>
      </c>
      <c r="BF1689" s="234" t="s">
        <v>7027</v>
      </c>
      <c r="BG1689" s="234" t="s">
        <v>7028</v>
      </c>
      <c r="BH1689" s="234" t="s">
        <v>55</v>
      </c>
      <c r="BI1689" s="243">
        <v>44573.419432870367</v>
      </c>
      <c r="BJ1689" s="234" t="s">
        <v>442</v>
      </c>
      <c r="BK1689" s="234" t="s">
        <v>451</v>
      </c>
      <c r="BL1689" s="234" t="s">
        <v>451</v>
      </c>
      <c r="BM1689" s="234" t="s">
        <v>451</v>
      </c>
      <c r="BN1689" s="241"/>
      <c r="BO1689" t="b">
        <v>0</v>
      </c>
      <c r="BP1689" t="b">
        <v>0</v>
      </c>
      <c r="BQ1689" t="b">
        <v>0</v>
      </c>
      <c r="BR1689" s="241"/>
      <c r="BS1689" s="241"/>
      <c r="BT1689" s="234" t="s">
        <v>7012</v>
      </c>
      <c r="BU1689" t="b">
        <v>0</v>
      </c>
      <c r="BV1689" s="103"/>
      <c r="BW1689" s="235" t="s">
        <v>16942</v>
      </c>
      <c r="BX1689" s="234" t="s">
        <v>16941</v>
      </c>
      <c r="BY1689" s="234" t="s">
        <v>56</v>
      </c>
      <c r="BZ1689" s="234" t="s">
        <v>7014</v>
      </c>
    </row>
    <row r="1690" spans="1:78" x14ac:dyDescent="0.25">
      <c r="A1690" s="5">
        <v>505</v>
      </c>
      <c r="B1690" s="234" t="s">
        <v>16943</v>
      </c>
      <c r="C1690" s="234" t="s">
        <v>16944</v>
      </c>
      <c r="D1690" s="234" t="s">
        <v>7032</v>
      </c>
      <c r="E1690" s="234" t="s">
        <v>7032</v>
      </c>
      <c r="F1690" s="234" t="s">
        <v>2991</v>
      </c>
      <c r="G1690" s="234" t="s">
        <v>7034</v>
      </c>
      <c r="H1690" s="234" t="s">
        <v>7034</v>
      </c>
      <c r="I1690" s="242"/>
      <c r="J1690" s="242">
        <v>44053</v>
      </c>
      <c r="K1690" s="234" t="s">
        <v>7430</v>
      </c>
      <c r="L1690" s="242">
        <v>44063</v>
      </c>
      <c r="M1690" s="234" t="s">
        <v>7035</v>
      </c>
      <c r="N1690" s="234" t="s">
        <v>7036</v>
      </c>
      <c r="O1690" s="234" t="s">
        <v>7037</v>
      </c>
      <c r="P1690" s="234" t="s">
        <v>6999</v>
      </c>
      <c r="Q1690" s="234"/>
      <c r="R1690" s="234" t="s">
        <v>451</v>
      </c>
      <c r="S1690" t="b">
        <v>0</v>
      </c>
      <c r="T1690" s="242"/>
      <c r="U1690" s="103">
        <v>6000</v>
      </c>
      <c r="V1690" s="234" t="s">
        <v>272</v>
      </c>
      <c r="W1690" s="103">
        <v>45000</v>
      </c>
      <c r="X1690" s="234" t="s">
        <v>272</v>
      </c>
      <c r="Y1690" s="242"/>
      <c r="Z1690" s="242"/>
      <c r="AA1690" s="103"/>
      <c r="AB1690" s="234" t="s">
        <v>7038</v>
      </c>
      <c r="AC1690" s="243">
        <v>44253.438113425924</v>
      </c>
      <c r="AD1690" s="234" t="s">
        <v>12763</v>
      </c>
      <c r="AE1690" s="235" t="s">
        <v>16945</v>
      </c>
      <c r="AF1690" s="237"/>
      <c r="AG1690" s="234" t="s">
        <v>436</v>
      </c>
      <c r="AH1690" s="241"/>
      <c r="AI1690" t="b">
        <v>1</v>
      </c>
      <c r="AJ1690" t="b">
        <v>0</v>
      </c>
      <c r="AK1690" s="234"/>
      <c r="AL1690" s="103"/>
      <c r="AM1690" t="b">
        <v>0</v>
      </c>
      <c r="AN1690" s="234"/>
      <c r="AO1690" s="103"/>
      <c r="AP1690" s="241"/>
      <c r="AQ1690" s="241"/>
      <c r="AR1690" s="241"/>
      <c r="AS1690" s="241"/>
      <c r="AT1690" s="234" t="s">
        <v>7005</v>
      </c>
      <c r="AU1690" s="234" t="s">
        <v>7085</v>
      </c>
      <c r="AV1690" t="b">
        <v>0</v>
      </c>
      <c r="AW1690" t="b">
        <v>0</v>
      </c>
      <c r="AX1690" s="241"/>
      <c r="AY1690" s="241"/>
      <c r="AZ1690" s="234"/>
      <c r="BA1690" s="234"/>
      <c r="BB1690" s="234"/>
      <c r="BC1690" t="b">
        <v>0</v>
      </c>
      <c r="BD1690" s="234" t="s">
        <v>7044</v>
      </c>
      <c r="BE1690" s="234" t="s">
        <v>7045</v>
      </c>
      <c r="BF1690" s="234" t="s">
        <v>7027</v>
      </c>
      <c r="BG1690" s="234" t="s">
        <v>7028</v>
      </c>
      <c r="BH1690" s="234" t="s">
        <v>55</v>
      </c>
      <c r="BI1690" s="243">
        <v>44573.419421296298</v>
      </c>
      <c r="BJ1690" s="234" t="s">
        <v>442</v>
      </c>
      <c r="BK1690" s="234" t="s">
        <v>451</v>
      </c>
      <c r="BL1690" s="234" t="s">
        <v>451</v>
      </c>
      <c r="BM1690" s="234" t="s">
        <v>451</v>
      </c>
      <c r="BN1690" s="241"/>
      <c r="BO1690" t="b">
        <v>0</v>
      </c>
      <c r="BP1690" t="b">
        <v>0</v>
      </c>
      <c r="BQ1690" t="b">
        <v>0</v>
      </c>
      <c r="BR1690" s="241"/>
      <c r="BS1690" s="241"/>
      <c r="BT1690" s="234" t="s">
        <v>7047</v>
      </c>
      <c r="BU1690" t="b">
        <v>0</v>
      </c>
      <c r="BV1690" s="103"/>
      <c r="BW1690" s="235" t="s">
        <v>16946</v>
      </c>
      <c r="BX1690" s="234" t="s">
        <v>16945</v>
      </c>
      <c r="BY1690" s="234" t="s">
        <v>56</v>
      </c>
      <c r="BZ1690" s="234" t="s">
        <v>7014</v>
      </c>
    </row>
    <row r="1691" spans="1:78" x14ac:dyDescent="0.25">
      <c r="A1691" s="5">
        <v>504</v>
      </c>
      <c r="B1691" s="234" t="s">
        <v>16947</v>
      </c>
      <c r="C1691" s="234" t="s">
        <v>16948</v>
      </c>
      <c r="D1691" s="234" t="s">
        <v>16949</v>
      </c>
      <c r="E1691" s="234" t="s">
        <v>16950</v>
      </c>
      <c r="F1691" s="234" t="s">
        <v>6993</v>
      </c>
      <c r="G1691" s="234" t="s">
        <v>7302</v>
      </c>
      <c r="H1691" s="234" t="s">
        <v>6994</v>
      </c>
      <c r="I1691" s="242"/>
      <c r="J1691" s="242">
        <v>44053</v>
      </c>
      <c r="K1691" s="234" t="s">
        <v>7430</v>
      </c>
      <c r="L1691" s="242">
        <v>44049</v>
      </c>
      <c r="M1691" s="234" t="s">
        <v>6996</v>
      </c>
      <c r="N1691" s="234" t="s">
        <v>16951</v>
      </c>
      <c r="O1691" s="234" t="s">
        <v>16952</v>
      </c>
      <c r="P1691" s="234" t="s">
        <v>6999</v>
      </c>
      <c r="Q1691" s="234"/>
      <c r="R1691" s="234" t="s">
        <v>451</v>
      </c>
      <c r="S1691" t="b">
        <v>0</v>
      </c>
      <c r="T1691" s="242"/>
      <c r="U1691" s="103">
        <v>5</v>
      </c>
      <c r="V1691" s="234" t="s">
        <v>272</v>
      </c>
      <c r="W1691" s="103">
        <v>3</v>
      </c>
      <c r="X1691" s="234" t="s">
        <v>272</v>
      </c>
      <c r="Y1691" s="242"/>
      <c r="Z1691" s="242"/>
      <c r="AA1691" s="103"/>
      <c r="AB1691" s="234" t="s">
        <v>16953</v>
      </c>
      <c r="AC1691" s="243">
        <v>44253.438078703701</v>
      </c>
      <c r="AD1691" s="234" t="s">
        <v>12763</v>
      </c>
      <c r="AE1691" s="235" t="s">
        <v>16954</v>
      </c>
      <c r="AF1691" s="237"/>
      <c r="AG1691" s="234" t="s">
        <v>482</v>
      </c>
      <c r="AH1691" s="241"/>
      <c r="AI1691" t="b">
        <v>1</v>
      </c>
      <c r="AJ1691" t="b">
        <v>0</v>
      </c>
      <c r="AK1691" s="234"/>
      <c r="AL1691" s="103"/>
      <c r="AM1691" t="b">
        <v>0</v>
      </c>
      <c r="AN1691" s="234"/>
      <c r="AO1691" s="103"/>
      <c r="AP1691" s="241"/>
      <c r="AQ1691" s="241"/>
      <c r="AR1691" s="241"/>
      <c r="AS1691" s="241"/>
      <c r="AT1691" s="234" t="s">
        <v>7005</v>
      </c>
      <c r="AU1691" s="234" t="s">
        <v>7085</v>
      </c>
      <c r="AV1691" t="b">
        <v>0</v>
      </c>
      <c r="AW1691" t="b">
        <v>0</v>
      </c>
      <c r="AX1691" s="241"/>
      <c r="AY1691" s="241"/>
      <c r="AZ1691" s="234"/>
      <c r="BA1691" s="234"/>
      <c r="BB1691" s="234"/>
      <c r="BC1691" t="b">
        <v>0</v>
      </c>
      <c r="BD1691" s="234" t="s">
        <v>7008</v>
      </c>
      <c r="BE1691" s="234" t="s">
        <v>7009</v>
      </c>
      <c r="BF1691" s="234" t="s">
        <v>7027</v>
      </c>
      <c r="BG1691" s="234" t="s">
        <v>8373</v>
      </c>
      <c r="BH1691" s="234" t="s">
        <v>55</v>
      </c>
      <c r="BI1691" s="243">
        <v>44573.430960648147</v>
      </c>
      <c r="BJ1691" s="234" t="s">
        <v>442</v>
      </c>
      <c r="BK1691" s="234" t="s">
        <v>451</v>
      </c>
      <c r="BL1691" s="234" t="s">
        <v>451</v>
      </c>
      <c r="BM1691" s="234" t="s">
        <v>451</v>
      </c>
      <c r="BN1691" s="241"/>
      <c r="BO1691" t="b">
        <v>0</v>
      </c>
      <c r="BP1691" t="b">
        <v>0</v>
      </c>
      <c r="BQ1691" t="b">
        <v>0</v>
      </c>
      <c r="BR1691" s="241"/>
      <c r="BS1691" s="241"/>
      <c r="BT1691" s="234" t="s">
        <v>7012</v>
      </c>
      <c r="BU1691" t="b">
        <v>0</v>
      </c>
      <c r="BV1691" s="103"/>
      <c r="BW1691" s="235" t="s">
        <v>16955</v>
      </c>
      <c r="BX1691" s="234" t="s">
        <v>16956</v>
      </c>
      <c r="BY1691" s="234" t="s">
        <v>56</v>
      </c>
      <c r="BZ1691" s="234" t="s">
        <v>7014</v>
      </c>
    </row>
    <row r="1692" spans="1:78" x14ac:dyDescent="0.25">
      <c r="A1692" s="5">
        <v>503</v>
      </c>
      <c r="B1692" s="234" t="s">
        <v>16957</v>
      </c>
      <c r="C1692" s="234" t="s">
        <v>16958</v>
      </c>
      <c r="D1692" s="234" t="s">
        <v>15894</v>
      </c>
      <c r="E1692" s="234" t="s">
        <v>15894</v>
      </c>
      <c r="F1692" s="234" t="s">
        <v>6993</v>
      </c>
      <c r="G1692" s="234" t="s">
        <v>7315</v>
      </c>
      <c r="H1692" s="234" t="s">
        <v>6994</v>
      </c>
      <c r="I1692" s="242"/>
      <c r="J1692" s="242">
        <v>44053</v>
      </c>
      <c r="K1692" s="234" t="s">
        <v>7430</v>
      </c>
      <c r="L1692" s="242">
        <v>44054</v>
      </c>
      <c r="M1692" s="234" t="s">
        <v>6996</v>
      </c>
      <c r="N1692" s="234" t="s">
        <v>15895</v>
      </c>
      <c r="O1692" s="234" t="s">
        <v>15896</v>
      </c>
      <c r="P1692" s="234" t="s">
        <v>6999</v>
      </c>
      <c r="Q1692" s="234"/>
      <c r="R1692" s="234" t="s">
        <v>451</v>
      </c>
      <c r="S1692" t="b">
        <v>0</v>
      </c>
      <c r="T1692" s="242"/>
      <c r="U1692" s="103">
        <v>5</v>
      </c>
      <c r="V1692" s="234" t="s">
        <v>272</v>
      </c>
      <c r="W1692" s="103">
        <v>10</v>
      </c>
      <c r="X1692" s="234" t="s">
        <v>272</v>
      </c>
      <c r="Y1692" s="242"/>
      <c r="Z1692" s="242"/>
      <c r="AA1692" s="103"/>
      <c r="AB1692" s="234" t="s">
        <v>15897</v>
      </c>
      <c r="AC1692" s="243">
        <v>44253.438067129631</v>
      </c>
      <c r="AD1692" s="234" t="s">
        <v>12763</v>
      </c>
      <c r="AE1692" s="235" t="s">
        <v>16959</v>
      </c>
      <c r="AF1692" s="237"/>
      <c r="AG1692" s="234" t="s">
        <v>482</v>
      </c>
      <c r="AH1692" s="241"/>
      <c r="AI1692" t="b">
        <v>1</v>
      </c>
      <c r="AJ1692" t="b">
        <v>0</v>
      </c>
      <c r="AK1692" s="234"/>
      <c r="AL1692" s="103"/>
      <c r="AM1692" t="b">
        <v>0</v>
      </c>
      <c r="AN1692" s="234"/>
      <c r="AO1692" s="103"/>
      <c r="AP1692" s="241"/>
      <c r="AQ1692" s="241"/>
      <c r="AR1692" s="241"/>
      <c r="AS1692" s="241"/>
      <c r="AT1692" s="234" t="s">
        <v>7005</v>
      </c>
      <c r="AU1692" s="234" t="s">
        <v>7085</v>
      </c>
      <c r="AV1692" t="b">
        <v>0</v>
      </c>
      <c r="AW1692" t="b">
        <v>0</v>
      </c>
      <c r="AX1692" s="241"/>
      <c r="AY1692" s="241"/>
      <c r="AZ1692" s="234"/>
      <c r="BA1692" s="234"/>
      <c r="BB1692" s="234"/>
      <c r="BC1692" t="b">
        <v>0</v>
      </c>
      <c r="BD1692" s="234" t="s">
        <v>7008</v>
      </c>
      <c r="BE1692" s="234" t="s">
        <v>7009</v>
      </c>
      <c r="BF1692" s="234" t="s">
        <v>7027</v>
      </c>
      <c r="BG1692" s="234" t="s">
        <v>7010</v>
      </c>
      <c r="BH1692" s="234" t="s">
        <v>55</v>
      </c>
      <c r="BI1692" s="243">
        <v>44573.419421296298</v>
      </c>
      <c r="BJ1692" s="234" t="s">
        <v>442</v>
      </c>
      <c r="BK1692" s="234" t="s">
        <v>451</v>
      </c>
      <c r="BL1692" s="234" t="s">
        <v>451</v>
      </c>
      <c r="BM1692" s="234" t="s">
        <v>451</v>
      </c>
      <c r="BN1692" s="241"/>
      <c r="BO1692" t="b">
        <v>0</v>
      </c>
      <c r="BP1692" t="b">
        <v>0</v>
      </c>
      <c r="BQ1692" t="b">
        <v>0</v>
      </c>
      <c r="BR1692" s="241"/>
      <c r="BS1692" s="241"/>
      <c r="BT1692" s="234" t="s">
        <v>7012</v>
      </c>
      <c r="BU1692" t="b">
        <v>0</v>
      </c>
      <c r="BV1692" s="103"/>
      <c r="BW1692" s="235" t="s">
        <v>16960</v>
      </c>
      <c r="BX1692" s="234" t="s">
        <v>16959</v>
      </c>
      <c r="BY1692" s="234" t="s">
        <v>56</v>
      </c>
      <c r="BZ1692" s="234" t="s">
        <v>7014</v>
      </c>
    </row>
    <row r="1693" spans="1:78" x14ac:dyDescent="0.25">
      <c r="A1693" s="5">
        <v>502</v>
      </c>
      <c r="B1693" s="234" t="s">
        <v>16961</v>
      </c>
      <c r="C1693" s="234" t="s">
        <v>16962</v>
      </c>
      <c r="D1693" s="234" t="s">
        <v>9267</v>
      </c>
      <c r="E1693" s="234" t="s">
        <v>9268</v>
      </c>
      <c r="F1693" s="234" t="s">
        <v>6993</v>
      </c>
      <c r="G1693" s="234" t="s">
        <v>6994</v>
      </c>
      <c r="H1693" s="234" t="s">
        <v>6995</v>
      </c>
      <c r="I1693" s="242"/>
      <c r="J1693" s="242">
        <v>44053</v>
      </c>
      <c r="K1693" s="234" t="s">
        <v>7430</v>
      </c>
      <c r="L1693" s="242">
        <v>44056</v>
      </c>
      <c r="M1693" s="234" t="s">
        <v>6996</v>
      </c>
      <c r="N1693" s="234" t="s">
        <v>9269</v>
      </c>
      <c r="O1693" s="234" t="s">
        <v>16963</v>
      </c>
      <c r="P1693" s="234" t="s">
        <v>6999</v>
      </c>
      <c r="Q1693" s="234"/>
      <c r="R1693" s="234" t="s">
        <v>451</v>
      </c>
      <c r="S1693" t="b">
        <v>0</v>
      </c>
      <c r="T1693" s="242"/>
      <c r="U1693" s="103">
        <v>5</v>
      </c>
      <c r="V1693" s="234" t="s">
        <v>272</v>
      </c>
      <c r="W1693" s="103">
        <v>58</v>
      </c>
      <c r="X1693" s="234" t="s">
        <v>272</v>
      </c>
      <c r="Y1693" s="242"/>
      <c r="Z1693" s="242"/>
      <c r="AA1693" s="103"/>
      <c r="AB1693" s="234" t="s">
        <v>9272</v>
      </c>
      <c r="AC1693" s="243">
        <v>44253.438043981485</v>
      </c>
      <c r="AD1693" s="234" t="s">
        <v>12763</v>
      </c>
      <c r="AE1693" s="235" t="s">
        <v>16964</v>
      </c>
      <c r="AF1693" s="237"/>
      <c r="AG1693" s="234" t="s">
        <v>482</v>
      </c>
      <c r="AH1693" s="241"/>
      <c r="AI1693" t="b">
        <v>1</v>
      </c>
      <c r="AJ1693" t="b">
        <v>0</v>
      </c>
      <c r="AK1693" s="234"/>
      <c r="AL1693" s="103"/>
      <c r="AM1693" t="b">
        <v>0</v>
      </c>
      <c r="AN1693" s="234"/>
      <c r="AO1693" s="103"/>
      <c r="AP1693" s="241"/>
      <c r="AQ1693" s="241"/>
      <c r="AR1693" s="241"/>
      <c r="AS1693" s="241"/>
      <c r="AT1693" s="234" t="s">
        <v>7005</v>
      </c>
      <c r="AU1693" s="234" t="s">
        <v>7085</v>
      </c>
      <c r="AV1693" t="b">
        <v>0</v>
      </c>
      <c r="AW1693" t="b">
        <v>0</v>
      </c>
      <c r="AX1693" s="241"/>
      <c r="AY1693" s="241"/>
      <c r="AZ1693" s="234"/>
      <c r="BA1693" s="234"/>
      <c r="BB1693" s="234"/>
      <c r="BC1693" t="b">
        <v>0</v>
      </c>
      <c r="BD1693" s="234" t="s">
        <v>7008</v>
      </c>
      <c r="BE1693" s="234" t="s">
        <v>7009</v>
      </c>
      <c r="BF1693" s="234" t="s">
        <v>6972</v>
      </c>
      <c r="BG1693" s="234" t="s">
        <v>7028</v>
      </c>
      <c r="BH1693" s="234" t="s">
        <v>55</v>
      </c>
      <c r="BI1693" s="243">
        <v>44573.419421296298</v>
      </c>
      <c r="BJ1693" s="234" t="s">
        <v>442</v>
      </c>
      <c r="BK1693" s="234" t="s">
        <v>451</v>
      </c>
      <c r="BL1693" s="234" t="s">
        <v>451</v>
      </c>
      <c r="BM1693" s="234" t="s">
        <v>451</v>
      </c>
      <c r="BN1693" s="241"/>
      <c r="BO1693" t="b">
        <v>0</v>
      </c>
      <c r="BP1693" t="b">
        <v>0</v>
      </c>
      <c r="BQ1693" t="b">
        <v>0</v>
      </c>
      <c r="BR1693" s="241"/>
      <c r="BS1693" s="241"/>
      <c r="BT1693" s="234" t="s">
        <v>7012</v>
      </c>
      <c r="BU1693" t="b">
        <v>0</v>
      </c>
      <c r="BV1693" s="103"/>
      <c r="BW1693" s="235" t="s">
        <v>16965</v>
      </c>
      <c r="BX1693" s="234" t="s">
        <v>16964</v>
      </c>
      <c r="BY1693" s="234" t="s">
        <v>56</v>
      </c>
      <c r="BZ1693" s="234" t="s">
        <v>7014</v>
      </c>
    </row>
    <row r="1694" spans="1:78" x14ac:dyDescent="0.25">
      <c r="A1694" s="5">
        <v>501</v>
      </c>
      <c r="B1694" s="234" t="s">
        <v>16966</v>
      </c>
      <c r="C1694" s="234" t="s">
        <v>16967</v>
      </c>
      <c r="D1694" s="234" t="s">
        <v>16968</v>
      </c>
      <c r="E1694" s="234" t="s">
        <v>16969</v>
      </c>
      <c r="F1694" s="234" t="s">
        <v>6993</v>
      </c>
      <c r="G1694" s="234" t="s">
        <v>10404</v>
      </c>
      <c r="H1694" s="234" t="s">
        <v>6994</v>
      </c>
      <c r="I1694" s="242"/>
      <c r="J1694" s="242">
        <v>44050</v>
      </c>
      <c r="K1694" s="234" t="s">
        <v>7430</v>
      </c>
      <c r="L1694" s="242">
        <v>44057</v>
      </c>
      <c r="M1694" s="234" t="s">
        <v>6996</v>
      </c>
      <c r="N1694" s="234" t="s">
        <v>16970</v>
      </c>
      <c r="O1694" s="234" t="s">
        <v>16971</v>
      </c>
      <c r="P1694" s="234" t="s">
        <v>6999</v>
      </c>
      <c r="Q1694" s="234"/>
      <c r="R1694" s="234" t="s">
        <v>451</v>
      </c>
      <c r="S1694" t="b">
        <v>0</v>
      </c>
      <c r="T1694" s="242"/>
      <c r="U1694" s="103">
        <v>5</v>
      </c>
      <c r="V1694" s="234" t="s">
        <v>272</v>
      </c>
      <c r="W1694" s="103">
        <v>4</v>
      </c>
      <c r="X1694" s="234" t="s">
        <v>272</v>
      </c>
      <c r="Y1694" s="242"/>
      <c r="Z1694" s="242"/>
      <c r="AA1694" s="103"/>
      <c r="AB1694" s="234" t="s">
        <v>16972</v>
      </c>
      <c r="AC1694" s="243">
        <v>44253.437997685185</v>
      </c>
      <c r="AD1694" s="234" t="s">
        <v>12763</v>
      </c>
      <c r="AE1694" s="235" t="s">
        <v>16973</v>
      </c>
      <c r="AF1694" s="237"/>
      <c r="AG1694" s="234" t="s">
        <v>482</v>
      </c>
      <c r="AH1694" s="241"/>
      <c r="AI1694" t="b">
        <v>1</v>
      </c>
      <c r="AJ1694" t="b">
        <v>0</v>
      </c>
      <c r="AK1694" s="234"/>
      <c r="AL1694" s="103"/>
      <c r="AM1694" t="b">
        <v>0</v>
      </c>
      <c r="AN1694" s="234"/>
      <c r="AO1694" s="103"/>
      <c r="AP1694" s="241"/>
      <c r="AQ1694" s="241"/>
      <c r="AR1694" s="241"/>
      <c r="AS1694" s="241"/>
      <c r="AT1694" s="234" t="s">
        <v>5226</v>
      </c>
      <c r="AU1694" s="234" t="s">
        <v>7085</v>
      </c>
      <c r="AV1694" t="b">
        <v>0</v>
      </c>
      <c r="AW1694" t="b">
        <v>0</v>
      </c>
      <c r="AX1694" s="241"/>
      <c r="AY1694" s="241"/>
      <c r="AZ1694" s="234"/>
      <c r="BA1694" s="234"/>
      <c r="BB1694" s="234"/>
      <c r="BC1694" t="b">
        <v>0</v>
      </c>
      <c r="BD1694" s="234" t="s">
        <v>7008</v>
      </c>
      <c r="BE1694" s="234" t="s">
        <v>7009</v>
      </c>
      <c r="BF1694" s="234" t="s">
        <v>7027</v>
      </c>
      <c r="BG1694" s="234" t="s">
        <v>7028</v>
      </c>
      <c r="BH1694" s="234" t="s">
        <v>55</v>
      </c>
      <c r="BI1694" s="243">
        <v>44573.419409722221</v>
      </c>
      <c r="BJ1694" s="234" t="s">
        <v>442</v>
      </c>
      <c r="BK1694" s="234" t="s">
        <v>451</v>
      </c>
      <c r="BL1694" s="234" t="s">
        <v>451</v>
      </c>
      <c r="BM1694" s="234" t="s">
        <v>451</v>
      </c>
      <c r="BN1694" s="241"/>
      <c r="BO1694" t="b">
        <v>0</v>
      </c>
      <c r="BP1694" t="b">
        <v>0</v>
      </c>
      <c r="BQ1694" t="b">
        <v>0</v>
      </c>
      <c r="BR1694" s="241"/>
      <c r="BS1694" s="241"/>
      <c r="BT1694" s="234" t="s">
        <v>7012</v>
      </c>
      <c r="BU1694" t="b">
        <v>0</v>
      </c>
      <c r="BV1694" s="103"/>
      <c r="BW1694" s="235" t="s">
        <v>16974</v>
      </c>
      <c r="BX1694" s="234" t="s">
        <v>16973</v>
      </c>
      <c r="BY1694" s="234" t="s">
        <v>56</v>
      </c>
      <c r="BZ1694" s="234" t="s">
        <v>7014</v>
      </c>
    </row>
    <row r="1695" spans="1:78" ht="75" x14ac:dyDescent="0.25">
      <c r="A1695" s="5">
        <v>500</v>
      </c>
      <c r="B1695" s="234" t="s">
        <v>16975</v>
      </c>
      <c r="C1695" s="234" t="s">
        <v>16976</v>
      </c>
      <c r="D1695" s="234"/>
      <c r="E1695" s="234" t="s">
        <v>16977</v>
      </c>
      <c r="F1695" s="234" t="s">
        <v>7156</v>
      </c>
      <c r="G1695" s="234" t="s">
        <v>6994</v>
      </c>
      <c r="H1695" s="234" t="s">
        <v>6995</v>
      </c>
      <c r="I1695" s="242"/>
      <c r="J1695" s="242">
        <v>44740</v>
      </c>
      <c r="K1695" s="234" t="s">
        <v>7430</v>
      </c>
      <c r="L1695" s="242">
        <v>44750</v>
      </c>
      <c r="M1695" s="234" t="s">
        <v>6996</v>
      </c>
      <c r="N1695" s="234" t="s">
        <v>7430</v>
      </c>
      <c r="O1695" s="234" t="s">
        <v>9902</v>
      </c>
      <c r="P1695" s="234" t="s">
        <v>6999</v>
      </c>
      <c r="Q1695" s="234"/>
      <c r="R1695" s="234" t="s">
        <v>451</v>
      </c>
      <c r="S1695" t="b">
        <v>0</v>
      </c>
      <c r="T1695" s="242"/>
      <c r="U1695" s="103">
        <v>17</v>
      </c>
      <c r="V1695" s="234" t="s">
        <v>272</v>
      </c>
      <c r="W1695" s="103">
        <v>80</v>
      </c>
      <c r="X1695" s="234" t="s">
        <v>272</v>
      </c>
      <c r="Y1695" s="242"/>
      <c r="Z1695" s="242"/>
      <c r="AA1695" s="103"/>
      <c r="AB1695" s="234"/>
      <c r="AC1695" s="243">
        <v>44253.437974537039</v>
      </c>
      <c r="AD1695" s="234" t="s">
        <v>12763</v>
      </c>
      <c r="AE1695" s="235" t="s">
        <v>16978</v>
      </c>
      <c r="AF1695" s="237">
        <v>0</v>
      </c>
      <c r="AG1695" s="234" t="s">
        <v>482</v>
      </c>
      <c r="AH1695" s="241" t="s">
        <v>7514</v>
      </c>
      <c r="AI1695" t="b">
        <v>1</v>
      </c>
      <c r="AJ1695" t="b">
        <v>0</v>
      </c>
      <c r="AK1695" s="234"/>
      <c r="AL1695" s="103"/>
      <c r="AM1695" t="b">
        <v>0</v>
      </c>
      <c r="AN1695" s="234"/>
      <c r="AO1695" s="103"/>
      <c r="AP1695" s="241"/>
      <c r="AQ1695" s="241" t="s">
        <v>16979</v>
      </c>
      <c r="AR1695" s="241"/>
      <c r="AS1695" s="241"/>
      <c r="AT1695" s="234"/>
      <c r="AU1695" s="234" t="s">
        <v>7085</v>
      </c>
      <c r="AV1695" t="b">
        <v>1</v>
      </c>
      <c r="AW1695" t="b">
        <v>0</v>
      </c>
      <c r="AX1695" s="241"/>
      <c r="AY1695" s="241" t="s">
        <v>7515</v>
      </c>
      <c r="AZ1695" s="234"/>
      <c r="BA1695" s="234"/>
      <c r="BB1695" s="234" t="s">
        <v>7516</v>
      </c>
      <c r="BC1695" t="b">
        <v>1</v>
      </c>
      <c r="BD1695" s="234" t="s">
        <v>7008</v>
      </c>
      <c r="BE1695" s="234" t="s">
        <v>7009</v>
      </c>
      <c r="BF1695" s="234" t="s">
        <v>6972</v>
      </c>
      <c r="BG1695" s="234" t="s">
        <v>7028</v>
      </c>
      <c r="BH1695" s="234" t="s">
        <v>7001</v>
      </c>
      <c r="BI1695" s="243">
        <v>44741.388912037037</v>
      </c>
      <c r="BJ1695" s="234" t="s">
        <v>442</v>
      </c>
      <c r="BK1695" s="234" t="s">
        <v>451</v>
      </c>
      <c r="BL1695" s="234" t="s">
        <v>451</v>
      </c>
      <c r="BM1695" s="234" t="s">
        <v>547</v>
      </c>
      <c r="BN1695" s="241" t="s">
        <v>7132</v>
      </c>
      <c r="BO1695" t="b">
        <v>0</v>
      </c>
      <c r="BP1695" t="b">
        <v>0</v>
      </c>
      <c r="BQ1695" t="b">
        <v>0</v>
      </c>
      <c r="BR1695" s="241"/>
      <c r="BS1695" s="241"/>
      <c r="BT1695" s="234" t="s">
        <v>7237</v>
      </c>
      <c r="BU1695" t="b">
        <v>0</v>
      </c>
      <c r="BV1695" s="103"/>
      <c r="BW1695" s="235">
        <v>535</v>
      </c>
      <c r="BX1695" s="234" t="s">
        <v>16978</v>
      </c>
      <c r="BY1695" s="234" t="s">
        <v>56</v>
      </c>
      <c r="BZ1695" s="234" t="s">
        <v>7014</v>
      </c>
    </row>
    <row r="1696" spans="1:78" x14ac:dyDescent="0.25">
      <c r="A1696" s="5">
        <v>499</v>
      </c>
      <c r="B1696" s="234" t="s">
        <v>16980</v>
      </c>
      <c r="C1696" s="234" t="s">
        <v>16981</v>
      </c>
      <c r="D1696" s="234" t="s">
        <v>16982</v>
      </c>
      <c r="E1696" s="234" t="s">
        <v>16983</v>
      </c>
      <c r="F1696" s="234" t="s">
        <v>6993</v>
      </c>
      <c r="G1696" s="234" t="s">
        <v>7315</v>
      </c>
      <c r="H1696" s="234" t="s">
        <v>6994</v>
      </c>
      <c r="I1696" s="242"/>
      <c r="J1696" s="242">
        <v>44050</v>
      </c>
      <c r="K1696" s="234" t="s">
        <v>7430</v>
      </c>
      <c r="L1696" s="242">
        <v>44053</v>
      </c>
      <c r="M1696" s="234" t="s">
        <v>6996</v>
      </c>
      <c r="N1696" s="234" t="s">
        <v>10439</v>
      </c>
      <c r="O1696" s="234" t="s">
        <v>10440</v>
      </c>
      <c r="P1696" s="234" t="s">
        <v>6999</v>
      </c>
      <c r="Q1696" s="234"/>
      <c r="R1696" s="234" t="s">
        <v>451</v>
      </c>
      <c r="S1696" t="b">
        <v>0</v>
      </c>
      <c r="T1696" s="242"/>
      <c r="U1696" s="103">
        <v>5</v>
      </c>
      <c r="V1696" s="234" t="s">
        <v>272</v>
      </c>
      <c r="W1696" s="103">
        <v>2</v>
      </c>
      <c r="X1696" s="234" t="s">
        <v>272</v>
      </c>
      <c r="Y1696" s="242"/>
      <c r="Z1696" s="242"/>
      <c r="AA1696" s="103"/>
      <c r="AB1696" s="234" t="s">
        <v>16984</v>
      </c>
      <c r="AC1696" s="243">
        <v>44253.437951388885</v>
      </c>
      <c r="AD1696" s="234" t="s">
        <v>12763</v>
      </c>
      <c r="AE1696" s="235" t="s">
        <v>16985</v>
      </c>
      <c r="AF1696" s="237"/>
      <c r="AG1696" s="234" t="s">
        <v>482</v>
      </c>
      <c r="AH1696" s="241"/>
      <c r="AI1696" t="b">
        <v>1</v>
      </c>
      <c r="AJ1696" t="b">
        <v>0</v>
      </c>
      <c r="AK1696" s="234"/>
      <c r="AL1696" s="103"/>
      <c r="AM1696" t="b">
        <v>0</v>
      </c>
      <c r="AN1696" s="234"/>
      <c r="AO1696" s="103"/>
      <c r="AP1696" s="241"/>
      <c r="AQ1696" s="241"/>
      <c r="AR1696" s="241"/>
      <c r="AS1696" s="241"/>
      <c r="AT1696" s="234" t="s">
        <v>7005</v>
      </c>
      <c r="AU1696" s="234" t="s">
        <v>7085</v>
      </c>
      <c r="AV1696" t="b">
        <v>0</v>
      </c>
      <c r="AW1696" t="b">
        <v>0</v>
      </c>
      <c r="AX1696" s="241"/>
      <c r="AY1696" s="241"/>
      <c r="AZ1696" s="234"/>
      <c r="BA1696" s="234"/>
      <c r="BB1696" s="234"/>
      <c r="BC1696" t="b">
        <v>0</v>
      </c>
      <c r="BD1696" s="234" t="s">
        <v>7008</v>
      </c>
      <c r="BE1696" s="234" t="s">
        <v>7009</v>
      </c>
      <c r="BF1696" s="234" t="s">
        <v>7027</v>
      </c>
      <c r="BG1696" s="234" t="s">
        <v>8373</v>
      </c>
      <c r="BH1696" s="234" t="s">
        <v>55</v>
      </c>
      <c r="BI1696" s="243">
        <v>44573.419409722221</v>
      </c>
      <c r="BJ1696" s="234" t="s">
        <v>442</v>
      </c>
      <c r="BK1696" s="234" t="s">
        <v>451</v>
      </c>
      <c r="BL1696" s="234" t="s">
        <v>451</v>
      </c>
      <c r="BM1696" s="234" t="s">
        <v>451</v>
      </c>
      <c r="BN1696" s="241"/>
      <c r="BO1696" t="b">
        <v>0</v>
      </c>
      <c r="BP1696" t="b">
        <v>0</v>
      </c>
      <c r="BQ1696" t="b">
        <v>0</v>
      </c>
      <c r="BR1696" s="241"/>
      <c r="BS1696" s="241"/>
      <c r="BT1696" s="234" t="s">
        <v>7012</v>
      </c>
      <c r="BU1696" t="b">
        <v>0</v>
      </c>
      <c r="BV1696" s="103"/>
      <c r="BW1696" s="235" t="s">
        <v>16986</v>
      </c>
      <c r="BX1696" s="234" t="s">
        <v>16985</v>
      </c>
      <c r="BY1696" s="234" t="s">
        <v>56</v>
      </c>
      <c r="BZ1696" s="234" t="s">
        <v>7014</v>
      </c>
    </row>
    <row r="1697" spans="1:78" x14ac:dyDescent="0.25">
      <c r="A1697" s="5">
        <v>498</v>
      </c>
      <c r="B1697" s="234" t="s">
        <v>16987</v>
      </c>
      <c r="C1697" s="234" t="s">
        <v>16988</v>
      </c>
      <c r="D1697" s="234"/>
      <c r="E1697" s="234" t="s">
        <v>15043</v>
      </c>
      <c r="F1697" s="234" t="s">
        <v>6993</v>
      </c>
      <c r="G1697" s="234" t="s">
        <v>6994</v>
      </c>
      <c r="H1697" s="234" t="s">
        <v>6995</v>
      </c>
      <c r="I1697" s="242"/>
      <c r="J1697" s="242">
        <v>44050</v>
      </c>
      <c r="K1697" s="234" t="s">
        <v>7430</v>
      </c>
      <c r="L1697" s="242">
        <v>44053</v>
      </c>
      <c r="M1697" s="234" t="s">
        <v>6996</v>
      </c>
      <c r="N1697" s="234" t="s">
        <v>15044</v>
      </c>
      <c r="O1697" s="234" t="s">
        <v>8547</v>
      </c>
      <c r="P1697" s="234" t="s">
        <v>6999</v>
      </c>
      <c r="Q1697" s="234"/>
      <c r="R1697" s="234" t="s">
        <v>451</v>
      </c>
      <c r="S1697" t="b">
        <v>0</v>
      </c>
      <c r="T1697" s="242"/>
      <c r="U1697" s="103">
        <v>5</v>
      </c>
      <c r="V1697" s="234" t="s">
        <v>272</v>
      </c>
      <c r="W1697" s="103">
        <v>15</v>
      </c>
      <c r="X1697" s="234" t="s">
        <v>272</v>
      </c>
      <c r="Y1697" s="242"/>
      <c r="Z1697" s="242"/>
      <c r="AA1697" s="103"/>
      <c r="AB1697" s="234"/>
      <c r="AC1697" s="243">
        <v>44253.437928240739</v>
      </c>
      <c r="AD1697" s="234" t="s">
        <v>12763</v>
      </c>
      <c r="AE1697" s="235" t="s">
        <v>16989</v>
      </c>
      <c r="AF1697" s="237"/>
      <c r="AG1697" s="234" t="s">
        <v>482</v>
      </c>
      <c r="AH1697" s="241"/>
      <c r="AI1697" t="b">
        <v>1</v>
      </c>
      <c r="AJ1697" t="b">
        <v>0</v>
      </c>
      <c r="AK1697" s="234"/>
      <c r="AL1697" s="103"/>
      <c r="AM1697" t="b">
        <v>0</v>
      </c>
      <c r="AN1697" s="234"/>
      <c r="AO1697" s="103"/>
      <c r="AP1697" s="241"/>
      <c r="AQ1697" s="241"/>
      <c r="AR1697" s="241"/>
      <c r="AS1697" s="241"/>
      <c r="AT1697" s="234"/>
      <c r="AU1697" s="234" t="s">
        <v>7085</v>
      </c>
      <c r="AV1697" t="b">
        <v>0</v>
      </c>
      <c r="AW1697" t="b">
        <v>0</v>
      </c>
      <c r="AX1697" s="241"/>
      <c r="AY1697" s="241"/>
      <c r="AZ1697" s="234"/>
      <c r="BA1697" s="234"/>
      <c r="BB1697" s="234"/>
      <c r="BC1697" t="b">
        <v>1</v>
      </c>
      <c r="BD1697" s="234" t="s">
        <v>7008</v>
      </c>
      <c r="BE1697" s="234" t="s">
        <v>7009</v>
      </c>
      <c r="BF1697" s="234" t="s">
        <v>6972</v>
      </c>
      <c r="BG1697" s="234" t="s">
        <v>7028</v>
      </c>
      <c r="BH1697" s="234" t="s">
        <v>55</v>
      </c>
      <c r="BI1697" s="243">
        <v>44573.419409722221</v>
      </c>
      <c r="BJ1697" s="234" t="s">
        <v>442</v>
      </c>
      <c r="BK1697" s="234" t="s">
        <v>451</v>
      </c>
      <c r="BL1697" s="234" t="s">
        <v>451</v>
      </c>
      <c r="BM1697" s="234" t="s">
        <v>451</v>
      </c>
      <c r="BN1697" s="241"/>
      <c r="BO1697" t="b">
        <v>0</v>
      </c>
      <c r="BP1697" t="b">
        <v>0</v>
      </c>
      <c r="BQ1697" t="b">
        <v>0</v>
      </c>
      <c r="BR1697" s="241"/>
      <c r="BS1697" s="241"/>
      <c r="BT1697" s="234" t="s">
        <v>7012</v>
      </c>
      <c r="BU1697" t="b">
        <v>0</v>
      </c>
      <c r="BV1697" s="103"/>
      <c r="BW1697" s="235" t="s">
        <v>16990</v>
      </c>
      <c r="BX1697" s="234" t="s">
        <v>16989</v>
      </c>
      <c r="BY1697" s="234" t="s">
        <v>56</v>
      </c>
      <c r="BZ1697" s="234" t="s">
        <v>7014</v>
      </c>
    </row>
    <row r="1698" spans="1:78" x14ac:dyDescent="0.25">
      <c r="A1698" s="5">
        <v>497</v>
      </c>
      <c r="B1698" s="234" t="s">
        <v>16991</v>
      </c>
      <c r="C1698" s="234" t="s">
        <v>16992</v>
      </c>
      <c r="D1698" s="234" t="s">
        <v>16993</v>
      </c>
      <c r="E1698" s="234" t="s">
        <v>8315</v>
      </c>
      <c r="F1698" s="234" t="s">
        <v>2991</v>
      </c>
      <c r="G1698" s="234" t="s">
        <v>7034</v>
      </c>
      <c r="H1698" s="234" t="s">
        <v>7864</v>
      </c>
      <c r="I1698" s="242"/>
      <c r="J1698" s="242">
        <v>44049</v>
      </c>
      <c r="K1698" s="234" t="s">
        <v>7430</v>
      </c>
      <c r="L1698" s="242">
        <v>44062</v>
      </c>
      <c r="M1698" s="234" t="s">
        <v>12452</v>
      </c>
      <c r="N1698" s="234" t="s">
        <v>16994</v>
      </c>
      <c r="O1698" s="234" t="s">
        <v>11578</v>
      </c>
      <c r="P1698" s="234" t="s">
        <v>6999</v>
      </c>
      <c r="Q1698" s="234"/>
      <c r="R1698" s="234" t="s">
        <v>451</v>
      </c>
      <c r="S1698" t="b">
        <v>0</v>
      </c>
      <c r="T1698" s="242"/>
      <c r="U1698" s="103">
        <v>30</v>
      </c>
      <c r="V1698" s="234" t="s">
        <v>272</v>
      </c>
      <c r="W1698" s="103">
        <v>300</v>
      </c>
      <c r="X1698" s="234" t="s">
        <v>272</v>
      </c>
      <c r="Y1698" s="242"/>
      <c r="Z1698" s="242"/>
      <c r="AA1698" s="103"/>
      <c r="AB1698" s="234" t="s">
        <v>16995</v>
      </c>
      <c r="AC1698" s="243">
        <v>44253.437905092593</v>
      </c>
      <c r="AD1698" s="234" t="s">
        <v>12763</v>
      </c>
      <c r="AE1698" s="235" t="s">
        <v>16996</v>
      </c>
      <c r="AF1698" s="237"/>
      <c r="AG1698" s="234" t="s">
        <v>436</v>
      </c>
      <c r="AH1698" s="241"/>
      <c r="AI1698" t="b">
        <v>1</v>
      </c>
      <c r="AJ1698" t="b">
        <v>0</v>
      </c>
      <c r="AK1698" s="234"/>
      <c r="AL1698" s="103"/>
      <c r="AM1698" t="b">
        <v>0</v>
      </c>
      <c r="AN1698" s="234"/>
      <c r="AO1698" s="103"/>
      <c r="AP1698" s="241"/>
      <c r="AQ1698" s="241"/>
      <c r="AR1698" s="241"/>
      <c r="AS1698" s="241"/>
      <c r="AT1698" s="234" t="s">
        <v>7058</v>
      </c>
      <c r="AU1698" s="234" t="s">
        <v>7085</v>
      </c>
      <c r="AV1698" t="b">
        <v>0</v>
      </c>
      <c r="AW1698" t="b">
        <v>0</v>
      </c>
      <c r="AX1698" s="241"/>
      <c r="AY1698" s="241"/>
      <c r="AZ1698" s="234"/>
      <c r="BA1698" s="234"/>
      <c r="BB1698" s="234"/>
      <c r="BC1698" t="b">
        <v>0</v>
      </c>
      <c r="BD1698" s="234" t="s">
        <v>7008</v>
      </c>
      <c r="BE1698" s="234" t="s">
        <v>7045</v>
      </c>
      <c r="BF1698" s="234" t="s">
        <v>7027</v>
      </c>
      <c r="BG1698" s="234" t="s">
        <v>7028</v>
      </c>
      <c r="BH1698" s="234" t="s">
        <v>55</v>
      </c>
      <c r="BI1698" s="243">
        <v>44573.419398148151</v>
      </c>
      <c r="BJ1698" s="234" t="s">
        <v>442</v>
      </c>
      <c r="BK1698" s="234" t="s">
        <v>451</v>
      </c>
      <c r="BL1698" s="234" t="s">
        <v>451</v>
      </c>
      <c r="BM1698" s="234" t="s">
        <v>451</v>
      </c>
      <c r="BN1698" s="241"/>
      <c r="BO1698" t="b">
        <v>0</v>
      </c>
      <c r="BP1698" t="b">
        <v>0</v>
      </c>
      <c r="BQ1698" t="b">
        <v>0</v>
      </c>
      <c r="BR1698" s="241"/>
      <c r="BS1698" s="241"/>
      <c r="BT1698" s="234" t="s">
        <v>7047</v>
      </c>
      <c r="BU1698" t="b">
        <v>0</v>
      </c>
      <c r="BV1698" s="103"/>
      <c r="BW1698" s="235" t="s">
        <v>16997</v>
      </c>
      <c r="BX1698" s="234" t="s">
        <v>16996</v>
      </c>
      <c r="BY1698" s="234" t="s">
        <v>56</v>
      </c>
      <c r="BZ1698" s="234" t="s">
        <v>7014</v>
      </c>
    </row>
    <row r="1699" spans="1:78" x14ac:dyDescent="0.25">
      <c r="A1699" s="5">
        <v>496</v>
      </c>
      <c r="B1699" s="234" t="s">
        <v>16998</v>
      </c>
      <c r="C1699" s="234" t="s">
        <v>16999</v>
      </c>
      <c r="D1699" s="234" t="s">
        <v>9165</v>
      </c>
      <c r="E1699" s="234" t="s">
        <v>13466</v>
      </c>
      <c r="F1699" s="234" t="s">
        <v>6993</v>
      </c>
      <c r="G1699" s="234" t="s">
        <v>13057</v>
      </c>
      <c r="H1699" s="234" t="s">
        <v>7856</v>
      </c>
      <c r="I1699" s="242"/>
      <c r="J1699" s="242">
        <v>44048</v>
      </c>
      <c r="K1699" s="234" t="s">
        <v>7430</v>
      </c>
      <c r="L1699" s="242">
        <v>44050</v>
      </c>
      <c r="M1699" s="234" t="s">
        <v>6996</v>
      </c>
      <c r="N1699" s="234" t="s">
        <v>9167</v>
      </c>
      <c r="O1699" s="234" t="s">
        <v>9168</v>
      </c>
      <c r="P1699" s="234" t="s">
        <v>6999</v>
      </c>
      <c r="Q1699" s="234"/>
      <c r="R1699" s="234" t="s">
        <v>451</v>
      </c>
      <c r="S1699" t="b">
        <v>0</v>
      </c>
      <c r="T1699" s="242"/>
      <c r="U1699" s="103">
        <v>9</v>
      </c>
      <c r="V1699" s="234" t="s">
        <v>272</v>
      </c>
      <c r="W1699" s="103">
        <v>9</v>
      </c>
      <c r="X1699" s="234" t="s">
        <v>272</v>
      </c>
      <c r="Y1699" s="242"/>
      <c r="Z1699" s="242"/>
      <c r="AA1699" s="103"/>
      <c r="AB1699" s="234" t="s">
        <v>9169</v>
      </c>
      <c r="AC1699" s="243">
        <v>44253.437881944446</v>
      </c>
      <c r="AD1699" s="234" t="s">
        <v>12763</v>
      </c>
      <c r="AE1699" s="235" t="s">
        <v>17000</v>
      </c>
      <c r="AF1699" s="237"/>
      <c r="AG1699" s="234" t="s">
        <v>482</v>
      </c>
      <c r="AH1699" s="241"/>
      <c r="AI1699" t="b">
        <v>1</v>
      </c>
      <c r="AJ1699" t="b">
        <v>0</v>
      </c>
      <c r="AK1699" s="234"/>
      <c r="AL1699" s="103"/>
      <c r="AM1699" t="b">
        <v>0</v>
      </c>
      <c r="AN1699" s="234"/>
      <c r="AO1699" s="103"/>
      <c r="AP1699" s="241"/>
      <c r="AQ1699" s="241"/>
      <c r="AR1699" s="241"/>
      <c r="AS1699" s="241"/>
      <c r="AT1699" s="234" t="s">
        <v>7005</v>
      </c>
      <c r="AU1699" s="234" t="s">
        <v>7085</v>
      </c>
      <c r="AV1699" t="b">
        <v>0</v>
      </c>
      <c r="AW1699" t="b">
        <v>0</v>
      </c>
      <c r="AX1699" s="241"/>
      <c r="AY1699" s="241"/>
      <c r="AZ1699" s="234"/>
      <c r="BA1699" s="234"/>
      <c r="BB1699" s="234"/>
      <c r="BC1699" t="b">
        <v>0</v>
      </c>
      <c r="BD1699" s="234" t="s">
        <v>7008</v>
      </c>
      <c r="BE1699" s="234" t="s">
        <v>7026</v>
      </c>
      <c r="BF1699" s="234" t="s">
        <v>7027</v>
      </c>
      <c r="BG1699" s="234" t="s">
        <v>7028</v>
      </c>
      <c r="BH1699" s="234" t="s">
        <v>55</v>
      </c>
      <c r="BI1699" s="243">
        <v>44573.419398148151</v>
      </c>
      <c r="BJ1699" s="234" t="s">
        <v>442</v>
      </c>
      <c r="BK1699" s="234" t="s">
        <v>451</v>
      </c>
      <c r="BL1699" s="234" t="s">
        <v>451</v>
      </c>
      <c r="BM1699" s="234" t="s">
        <v>451</v>
      </c>
      <c r="BN1699" s="241"/>
      <c r="BO1699" t="b">
        <v>0</v>
      </c>
      <c r="BP1699" t="b">
        <v>0</v>
      </c>
      <c r="BQ1699" t="b">
        <v>0</v>
      </c>
      <c r="BR1699" s="241"/>
      <c r="BS1699" s="241"/>
      <c r="BT1699" s="234" t="s">
        <v>7012</v>
      </c>
      <c r="BU1699" t="b">
        <v>0</v>
      </c>
      <c r="BV1699" s="103"/>
      <c r="BW1699" s="235" t="s">
        <v>17001</v>
      </c>
      <c r="BX1699" s="234" t="s">
        <v>17000</v>
      </c>
      <c r="BY1699" s="234" t="s">
        <v>56</v>
      </c>
      <c r="BZ1699" s="234" t="s">
        <v>7014</v>
      </c>
    </row>
    <row r="1700" spans="1:78" x14ac:dyDescent="0.25">
      <c r="A1700" s="5">
        <v>495</v>
      </c>
      <c r="B1700" s="234" t="s">
        <v>17002</v>
      </c>
      <c r="C1700" s="234" t="s">
        <v>17003</v>
      </c>
      <c r="D1700" s="234"/>
      <c r="E1700" s="234" t="s">
        <v>12112</v>
      </c>
      <c r="F1700" s="234" t="s">
        <v>6993</v>
      </c>
      <c r="G1700" s="234" t="s">
        <v>11209</v>
      </c>
      <c r="H1700" s="234" t="s">
        <v>7856</v>
      </c>
      <c r="I1700" s="242"/>
      <c r="J1700" s="242">
        <v>44049</v>
      </c>
      <c r="K1700" s="234" t="s">
        <v>7430</v>
      </c>
      <c r="L1700" s="242">
        <v>44050</v>
      </c>
      <c r="M1700" s="234" t="s">
        <v>7159</v>
      </c>
      <c r="N1700" s="234" t="s">
        <v>12114</v>
      </c>
      <c r="O1700" s="234" t="s">
        <v>12115</v>
      </c>
      <c r="P1700" s="234" t="s">
        <v>6999</v>
      </c>
      <c r="Q1700" s="234"/>
      <c r="R1700" s="234" t="s">
        <v>451</v>
      </c>
      <c r="S1700" t="b">
        <v>0</v>
      </c>
      <c r="T1700" s="242"/>
      <c r="U1700" s="103">
        <v>22</v>
      </c>
      <c r="V1700" s="234" t="s">
        <v>272</v>
      </c>
      <c r="W1700" s="103">
        <v>22</v>
      </c>
      <c r="X1700" s="234" t="s">
        <v>272</v>
      </c>
      <c r="Y1700" s="242"/>
      <c r="Z1700" s="242"/>
      <c r="AA1700" s="103"/>
      <c r="AB1700" s="234"/>
      <c r="AC1700" s="243">
        <v>44253.437835648147</v>
      </c>
      <c r="AD1700" s="234" t="s">
        <v>12763</v>
      </c>
      <c r="AE1700" s="235" t="s">
        <v>17004</v>
      </c>
      <c r="AF1700" s="237"/>
      <c r="AG1700" s="234" t="s">
        <v>482</v>
      </c>
      <c r="AH1700" s="241"/>
      <c r="AI1700" t="b">
        <v>1</v>
      </c>
      <c r="AJ1700" t="b">
        <v>0</v>
      </c>
      <c r="AK1700" s="234"/>
      <c r="AL1700" s="103"/>
      <c r="AM1700" t="b">
        <v>0</v>
      </c>
      <c r="AN1700" s="234"/>
      <c r="AO1700" s="103"/>
      <c r="AP1700" s="241"/>
      <c r="AQ1700" s="241"/>
      <c r="AR1700" s="241"/>
      <c r="AS1700" s="241"/>
      <c r="AT1700" s="234"/>
      <c r="AU1700" s="234" t="s">
        <v>7085</v>
      </c>
      <c r="AV1700" t="b">
        <v>0</v>
      </c>
      <c r="AW1700" t="b">
        <v>0</v>
      </c>
      <c r="AX1700" s="241"/>
      <c r="AY1700" s="241"/>
      <c r="AZ1700" s="234"/>
      <c r="BA1700" s="234"/>
      <c r="BB1700" s="234"/>
      <c r="BC1700" t="b">
        <v>1</v>
      </c>
      <c r="BD1700" s="234" t="s">
        <v>7170</v>
      </c>
      <c r="BE1700" s="234" t="s">
        <v>7026</v>
      </c>
      <c r="BF1700" s="234" t="s">
        <v>7027</v>
      </c>
      <c r="BG1700" s="234" t="s">
        <v>7010</v>
      </c>
      <c r="BH1700" s="234" t="s">
        <v>55</v>
      </c>
      <c r="BI1700" s="243">
        <v>44573.419398148151</v>
      </c>
      <c r="BJ1700" s="234" t="s">
        <v>442</v>
      </c>
      <c r="BK1700" s="234" t="s">
        <v>451</v>
      </c>
      <c r="BL1700" s="234" t="s">
        <v>451</v>
      </c>
      <c r="BM1700" s="234" t="s">
        <v>451</v>
      </c>
      <c r="BN1700" s="241"/>
      <c r="BO1700" t="b">
        <v>0</v>
      </c>
      <c r="BP1700" t="b">
        <v>0</v>
      </c>
      <c r="BQ1700" t="b">
        <v>0</v>
      </c>
      <c r="BR1700" s="241"/>
      <c r="BS1700" s="241"/>
      <c r="BT1700" s="234" t="s">
        <v>7012</v>
      </c>
      <c r="BU1700" t="b">
        <v>0</v>
      </c>
      <c r="BV1700" s="103"/>
      <c r="BW1700" s="235" t="s">
        <v>17005</v>
      </c>
      <c r="BX1700" s="234" t="s">
        <v>17004</v>
      </c>
      <c r="BY1700" s="234" t="s">
        <v>56</v>
      </c>
      <c r="BZ1700" s="234" t="s">
        <v>7014</v>
      </c>
    </row>
    <row r="1701" spans="1:78" x14ac:dyDescent="0.25">
      <c r="A1701" s="5">
        <v>494</v>
      </c>
      <c r="B1701" s="234" t="s">
        <v>17006</v>
      </c>
      <c r="C1701" s="234" t="s">
        <v>17007</v>
      </c>
      <c r="D1701" s="234"/>
      <c r="E1701" s="234" t="s">
        <v>17008</v>
      </c>
      <c r="F1701" s="234" t="s">
        <v>6993</v>
      </c>
      <c r="G1701" s="234" t="s">
        <v>10694</v>
      </c>
      <c r="H1701" s="234" t="s">
        <v>8280</v>
      </c>
      <c r="I1701" s="242"/>
      <c r="J1701" s="242">
        <v>44048</v>
      </c>
      <c r="K1701" s="234" t="s">
        <v>7430</v>
      </c>
      <c r="L1701" s="242">
        <v>44049</v>
      </c>
      <c r="M1701" s="234" t="s">
        <v>6996</v>
      </c>
      <c r="N1701" s="234" t="s">
        <v>7430</v>
      </c>
      <c r="O1701" s="234" t="s">
        <v>17009</v>
      </c>
      <c r="P1701" s="234" t="s">
        <v>6999</v>
      </c>
      <c r="Q1701" s="234"/>
      <c r="R1701" s="234" t="s">
        <v>451</v>
      </c>
      <c r="S1701" t="b">
        <v>0</v>
      </c>
      <c r="T1701" s="242"/>
      <c r="U1701" s="103">
        <v>5</v>
      </c>
      <c r="V1701" s="234" t="s">
        <v>272</v>
      </c>
      <c r="W1701" s="103">
        <v>5</v>
      </c>
      <c r="X1701" s="234" t="s">
        <v>272</v>
      </c>
      <c r="Y1701" s="242"/>
      <c r="Z1701" s="242"/>
      <c r="AA1701" s="103"/>
      <c r="AB1701" s="234"/>
      <c r="AC1701" s="243">
        <v>44253.4378125</v>
      </c>
      <c r="AD1701" s="234" t="s">
        <v>12763</v>
      </c>
      <c r="AE1701" s="235" t="s">
        <v>17010</v>
      </c>
      <c r="AF1701" s="237"/>
      <c r="AG1701" s="234" t="s">
        <v>436</v>
      </c>
      <c r="AH1701" s="241"/>
      <c r="AI1701" t="b">
        <v>1</v>
      </c>
      <c r="AJ1701" t="b">
        <v>0</v>
      </c>
      <c r="AK1701" s="234"/>
      <c r="AL1701" s="103"/>
      <c r="AM1701" t="b">
        <v>0</v>
      </c>
      <c r="AN1701" s="234"/>
      <c r="AO1701" s="103"/>
      <c r="AP1701" s="241"/>
      <c r="AQ1701" s="241"/>
      <c r="AR1701" s="241"/>
      <c r="AS1701" s="241"/>
      <c r="AT1701" s="234"/>
      <c r="AU1701" s="234" t="s">
        <v>7085</v>
      </c>
      <c r="AV1701" t="b">
        <v>0</v>
      </c>
      <c r="AW1701" t="b">
        <v>0</v>
      </c>
      <c r="AX1701" s="241"/>
      <c r="AY1701" s="241"/>
      <c r="AZ1701" s="234"/>
      <c r="BA1701" s="234"/>
      <c r="BB1701" s="234"/>
      <c r="BC1701" t="b">
        <v>1</v>
      </c>
      <c r="BD1701" s="234" t="s">
        <v>7008</v>
      </c>
      <c r="BE1701" s="234" t="s">
        <v>7208</v>
      </c>
      <c r="BF1701" s="234" t="s">
        <v>6972</v>
      </c>
      <c r="BG1701" s="234" t="s">
        <v>7028</v>
      </c>
      <c r="BH1701" s="234" t="s">
        <v>55</v>
      </c>
      <c r="BI1701" s="243">
        <v>44573.419386574074</v>
      </c>
      <c r="BJ1701" s="234" t="s">
        <v>442</v>
      </c>
      <c r="BK1701" s="234" t="s">
        <v>451</v>
      </c>
      <c r="BL1701" s="234" t="s">
        <v>451</v>
      </c>
      <c r="BM1701" s="234" t="s">
        <v>451</v>
      </c>
      <c r="BN1701" s="241"/>
      <c r="BO1701" t="b">
        <v>0</v>
      </c>
      <c r="BP1701" t="b">
        <v>0</v>
      </c>
      <c r="BQ1701" t="b">
        <v>0</v>
      </c>
      <c r="BR1701" s="241"/>
      <c r="BS1701" s="241"/>
      <c r="BT1701" s="234" t="s">
        <v>7012</v>
      </c>
      <c r="BU1701" t="b">
        <v>0</v>
      </c>
      <c r="BV1701" s="103"/>
      <c r="BW1701" s="235" t="s">
        <v>17011</v>
      </c>
      <c r="BX1701" s="234" t="s">
        <v>17010</v>
      </c>
      <c r="BY1701" s="234" t="s">
        <v>56</v>
      </c>
      <c r="BZ1701" s="234" t="s">
        <v>7014</v>
      </c>
    </row>
    <row r="1702" spans="1:78" x14ac:dyDescent="0.25">
      <c r="A1702" s="5">
        <v>493</v>
      </c>
      <c r="B1702" s="234" t="s">
        <v>17012</v>
      </c>
      <c r="C1702" s="234" t="s">
        <v>17013</v>
      </c>
      <c r="D1702" s="234"/>
      <c r="E1702" s="234" t="s">
        <v>17014</v>
      </c>
      <c r="F1702" s="234" t="s">
        <v>6993</v>
      </c>
      <c r="G1702" s="234" t="s">
        <v>11209</v>
      </c>
      <c r="H1702" s="234" t="s">
        <v>7856</v>
      </c>
      <c r="I1702" s="242"/>
      <c r="J1702" s="242">
        <v>44048</v>
      </c>
      <c r="K1702" s="234" t="s">
        <v>7430</v>
      </c>
      <c r="L1702" s="242">
        <v>44048</v>
      </c>
      <c r="M1702" s="234" t="s">
        <v>6996</v>
      </c>
      <c r="N1702" s="234" t="s">
        <v>7430</v>
      </c>
      <c r="O1702" s="234" t="s">
        <v>10501</v>
      </c>
      <c r="P1702" s="234" t="s">
        <v>6999</v>
      </c>
      <c r="Q1702" s="234"/>
      <c r="R1702" s="234" t="s">
        <v>451</v>
      </c>
      <c r="S1702" t="b">
        <v>0</v>
      </c>
      <c r="T1702" s="242"/>
      <c r="U1702" s="103">
        <v>55</v>
      </c>
      <c r="V1702" s="234" t="s">
        <v>272</v>
      </c>
      <c r="W1702" s="103">
        <v>55</v>
      </c>
      <c r="X1702" s="234" t="s">
        <v>272</v>
      </c>
      <c r="Y1702" s="242"/>
      <c r="Z1702" s="242"/>
      <c r="AA1702" s="103"/>
      <c r="AB1702" s="234"/>
      <c r="AC1702" s="243">
        <v>44253.437777777777</v>
      </c>
      <c r="AD1702" s="234" t="s">
        <v>12763</v>
      </c>
      <c r="AE1702" s="235" t="s">
        <v>17015</v>
      </c>
      <c r="AF1702" s="237"/>
      <c r="AG1702" s="234" t="s">
        <v>482</v>
      </c>
      <c r="AH1702" s="241"/>
      <c r="AI1702" t="b">
        <v>1</v>
      </c>
      <c r="AJ1702" t="b">
        <v>0</v>
      </c>
      <c r="AK1702" s="234"/>
      <c r="AL1702" s="103"/>
      <c r="AM1702" t="b">
        <v>0</v>
      </c>
      <c r="AN1702" s="234"/>
      <c r="AO1702" s="103"/>
      <c r="AP1702" s="241"/>
      <c r="AQ1702" s="241"/>
      <c r="AR1702" s="241"/>
      <c r="AS1702" s="241"/>
      <c r="AT1702" s="234"/>
      <c r="AU1702" s="234" t="s">
        <v>7085</v>
      </c>
      <c r="AV1702" t="b">
        <v>0</v>
      </c>
      <c r="AW1702" t="b">
        <v>0</v>
      </c>
      <c r="AX1702" s="241"/>
      <c r="AY1702" s="241"/>
      <c r="AZ1702" s="234"/>
      <c r="BA1702" s="234"/>
      <c r="BB1702" s="234"/>
      <c r="BC1702" t="b">
        <v>1</v>
      </c>
      <c r="BD1702" s="234" t="s">
        <v>7008</v>
      </c>
      <c r="BE1702" s="234" t="s">
        <v>7026</v>
      </c>
      <c r="BF1702" s="234" t="s">
        <v>7027</v>
      </c>
      <c r="BG1702" s="234" t="s">
        <v>7028</v>
      </c>
      <c r="BH1702" s="234" t="s">
        <v>55</v>
      </c>
      <c r="BI1702" s="243">
        <v>44573.419386574074</v>
      </c>
      <c r="BJ1702" s="234" t="s">
        <v>442</v>
      </c>
      <c r="BK1702" s="234" t="s">
        <v>451</v>
      </c>
      <c r="BL1702" s="234" t="s">
        <v>451</v>
      </c>
      <c r="BM1702" s="234" t="s">
        <v>451</v>
      </c>
      <c r="BN1702" s="241"/>
      <c r="BO1702" t="b">
        <v>0</v>
      </c>
      <c r="BP1702" t="b">
        <v>0</v>
      </c>
      <c r="BQ1702" t="b">
        <v>0</v>
      </c>
      <c r="BR1702" s="241"/>
      <c r="BS1702" s="241"/>
      <c r="BT1702" s="234" t="s">
        <v>7012</v>
      </c>
      <c r="BU1702" t="b">
        <v>0</v>
      </c>
      <c r="BV1702" s="103"/>
      <c r="BW1702" s="235" t="s">
        <v>17016</v>
      </c>
      <c r="BX1702" s="234" t="s">
        <v>17015</v>
      </c>
      <c r="BY1702" s="234" t="s">
        <v>56</v>
      </c>
      <c r="BZ1702" s="234" t="s">
        <v>7014</v>
      </c>
    </row>
    <row r="1703" spans="1:78" x14ac:dyDescent="0.25">
      <c r="A1703" s="5">
        <v>492</v>
      </c>
      <c r="B1703" s="234" t="s">
        <v>17017</v>
      </c>
      <c r="C1703" s="234" t="s">
        <v>17018</v>
      </c>
      <c r="D1703" s="234" t="s">
        <v>13847</v>
      </c>
      <c r="E1703" s="234" t="s">
        <v>17019</v>
      </c>
      <c r="F1703" s="234" t="s">
        <v>6993</v>
      </c>
      <c r="G1703" s="234" t="s">
        <v>10404</v>
      </c>
      <c r="H1703" s="234" t="s">
        <v>6994</v>
      </c>
      <c r="I1703" s="242"/>
      <c r="J1703" s="242">
        <v>44048</v>
      </c>
      <c r="K1703" s="234" t="s">
        <v>7430</v>
      </c>
      <c r="L1703" s="242">
        <v>44048</v>
      </c>
      <c r="M1703" s="234" t="s">
        <v>6996</v>
      </c>
      <c r="N1703" s="234" t="s">
        <v>13848</v>
      </c>
      <c r="O1703" s="234" t="s">
        <v>12140</v>
      </c>
      <c r="P1703" s="234" t="s">
        <v>6999</v>
      </c>
      <c r="Q1703" s="234"/>
      <c r="R1703" s="234" t="s">
        <v>451</v>
      </c>
      <c r="S1703" t="b">
        <v>0</v>
      </c>
      <c r="T1703" s="242"/>
      <c r="U1703" s="103">
        <v>3</v>
      </c>
      <c r="V1703" s="234" t="s">
        <v>272</v>
      </c>
      <c r="W1703" s="103">
        <v>3</v>
      </c>
      <c r="X1703" s="234" t="s">
        <v>272</v>
      </c>
      <c r="Y1703" s="242"/>
      <c r="Z1703" s="242"/>
      <c r="AA1703" s="103"/>
      <c r="AB1703" s="234" t="s">
        <v>13849</v>
      </c>
      <c r="AC1703" s="243">
        <v>44253.437731481485</v>
      </c>
      <c r="AD1703" s="234" t="s">
        <v>12763</v>
      </c>
      <c r="AE1703" s="235" t="s">
        <v>17020</v>
      </c>
      <c r="AF1703" s="237"/>
      <c r="AG1703" s="234" t="s">
        <v>482</v>
      </c>
      <c r="AH1703" s="241"/>
      <c r="AI1703" t="b">
        <v>1</v>
      </c>
      <c r="AJ1703" t="b">
        <v>0</v>
      </c>
      <c r="AK1703" s="234"/>
      <c r="AL1703" s="103"/>
      <c r="AM1703" t="b">
        <v>0</v>
      </c>
      <c r="AN1703" s="234"/>
      <c r="AO1703" s="103"/>
      <c r="AP1703" s="241"/>
      <c r="AQ1703" s="241"/>
      <c r="AR1703" s="241"/>
      <c r="AS1703" s="241"/>
      <c r="AT1703" s="234" t="s">
        <v>7005</v>
      </c>
      <c r="AU1703" s="234" t="s">
        <v>7085</v>
      </c>
      <c r="AV1703" t="b">
        <v>0</v>
      </c>
      <c r="AW1703" t="b">
        <v>0</v>
      </c>
      <c r="AX1703" s="241"/>
      <c r="AY1703" s="241"/>
      <c r="AZ1703" s="234"/>
      <c r="BA1703" s="234"/>
      <c r="BB1703" s="234"/>
      <c r="BC1703" t="b">
        <v>0</v>
      </c>
      <c r="BD1703" s="234" t="s">
        <v>7008</v>
      </c>
      <c r="BE1703" s="234" t="s">
        <v>7009</v>
      </c>
      <c r="BF1703" s="234" t="s">
        <v>7027</v>
      </c>
      <c r="BG1703" s="234" t="s">
        <v>8373</v>
      </c>
      <c r="BH1703" s="234" t="s">
        <v>55</v>
      </c>
      <c r="BI1703" s="243">
        <v>44573.430995370371</v>
      </c>
      <c r="BJ1703" s="234" t="s">
        <v>442</v>
      </c>
      <c r="BK1703" s="234" t="s">
        <v>451</v>
      </c>
      <c r="BL1703" s="234" t="s">
        <v>451</v>
      </c>
      <c r="BM1703" s="234" t="s">
        <v>451</v>
      </c>
      <c r="BN1703" s="241"/>
      <c r="BO1703" t="b">
        <v>0</v>
      </c>
      <c r="BP1703" t="b">
        <v>0</v>
      </c>
      <c r="BQ1703" t="b">
        <v>0</v>
      </c>
      <c r="BR1703" s="241"/>
      <c r="BS1703" s="241"/>
      <c r="BT1703" s="234" t="s">
        <v>7012</v>
      </c>
      <c r="BU1703" t="b">
        <v>0</v>
      </c>
      <c r="BV1703" s="103"/>
      <c r="BW1703" s="235" t="s">
        <v>17021</v>
      </c>
      <c r="BX1703" s="234" t="s">
        <v>17022</v>
      </c>
      <c r="BY1703" s="234" t="s">
        <v>56</v>
      </c>
      <c r="BZ1703" s="234" t="s">
        <v>7014</v>
      </c>
    </row>
    <row r="1704" spans="1:78" x14ac:dyDescent="0.25">
      <c r="A1704" s="5">
        <v>491</v>
      </c>
      <c r="B1704" s="234" t="s">
        <v>17023</v>
      </c>
      <c r="C1704" s="234" t="s">
        <v>17024</v>
      </c>
      <c r="D1704" s="234" t="s">
        <v>7719</v>
      </c>
      <c r="E1704" s="234" t="s">
        <v>7720</v>
      </c>
      <c r="F1704" s="234" t="s">
        <v>6993</v>
      </c>
      <c r="G1704" s="234" t="s">
        <v>10404</v>
      </c>
      <c r="H1704" s="234" t="s">
        <v>6994</v>
      </c>
      <c r="I1704" s="242"/>
      <c r="J1704" s="242">
        <v>44048</v>
      </c>
      <c r="K1704" s="234" t="s">
        <v>7430</v>
      </c>
      <c r="L1704" s="242">
        <v>44048</v>
      </c>
      <c r="M1704" s="234" t="s">
        <v>6996</v>
      </c>
      <c r="N1704" s="234" t="s">
        <v>7721</v>
      </c>
      <c r="O1704" s="234" t="s">
        <v>17025</v>
      </c>
      <c r="P1704" s="234" t="s">
        <v>6999</v>
      </c>
      <c r="Q1704" s="234"/>
      <c r="R1704" s="234" t="s">
        <v>451</v>
      </c>
      <c r="S1704" t="b">
        <v>0</v>
      </c>
      <c r="T1704" s="242"/>
      <c r="U1704" s="103">
        <v>5</v>
      </c>
      <c r="V1704" s="234" t="s">
        <v>272</v>
      </c>
      <c r="W1704" s="103">
        <v>5</v>
      </c>
      <c r="X1704" s="234" t="s">
        <v>272</v>
      </c>
      <c r="Y1704" s="242"/>
      <c r="Z1704" s="242"/>
      <c r="AA1704" s="103"/>
      <c r="AB1704" s="234" t="s">
        <v>7723</v>
      </c>
      <c r="AC1704" s="243">
        <v>44253.437719907408</v>
      </c>
      <c r="AD1704" s="234" t="s">
        <v>12763</v>
      </c>
      <c r="AE1704" s="235" t="s">
        <v>17026</v>
      </c>
      <c r="AF1704" s="237"/>
      <c r="AG1704" s="234" t="s">
        <v>482</v>
      </c>
      <c r="AH1704" s="241"/>
      <c r="AI1704" t="b">
        <v>1</v>
      </c>
      <c r="AJ1704" t="b">
        <v>0</v>
      </c>
      <c r="AK1704" s="234"/>
      <c r="AL1704" s="103"/>
      <c r="AM1704" t="b">
        <v>0</v>
      </c>
      <c r="AN1704" s="234"/>
      <c r="AO1704" s="103"/>
      <c r="AP1704" s="241"/>
      <c r="AQ1704" s="241"/>
      <c r="AR1704" s="241"/>
      <c r="AS1704" s="241"/>
      <c r="AT1704" s="234" t="s">
        <v>7005</v>
      </c>
      <c r="AU1704" s="234" t="s">
        <v>7085</v>
      </c>
      <c r="AV1704" t="b">
        <v>0</v>
      </c>
      <c r="AW1704" t="b">
        <v>0</v>
      </c>
      <c r="AX1704" s="241"/>
      <c r="AY1704" s="241"/>
      <c r="AZ1704" s="234"/>
      <c r="BA1704" s="234"/>
      <c r="BB1704" s="234"/>
      <c r="BC1704" t="b">
        <v>0</v>
      </c>
      <c r="BD1704" s="234" t="s">
        <v>7008</v>
      </c>
      <c r="BE1704" s="234" t="s">
        <v>7009</v>
      </c>
      <c r="BF1704" s="234" t="s">
        <v>7027</v>
      </c>
      <c r="BG1704" s="234" t="s">
        <v>8373</v>
      </c>
      <c r="BH1704" s="234" t="s">
        <v>55</v>
      </c>
      <c r="BI1704" s="243">
        <v>44573.431018518517</v>
      </c>
      <c r="BJ1704" s="234" t="s">
        <v>442</v>
      </c>
      <c r="BK1704" s="234" t="s">
        <v>451</v>
      </c>
      <c r="BL1704" s="234" t="s">
        <v>451</v>
      </c>
      <c r="BM1704" s="234" t="s">
        <v>451</v>
      </c>
      <c r="BN1704" s="241"/>
      <c r="BO1704" t="b">
        <v>0</v>
      </c>
      <c r="BP1704" t="b">
        <v>0</v>
      </c>
      <c r="BQ1704" t="b">
        <v>0</v>
      </c>
      <c r="BR1704" s="241"/>
      <c r="BS1704" s="241"/>
      <c r="BT1704" s="234" t="s">
        <v>7012</v>
      </c>
      <c r="BU1704" t="b">
        <v>0</v>
      </c>
      <c r="BV1704" s="103"/>
      <c r="BW1704" s="235" t="s">
        <v>17027</v>
      </c>
      <c r="BX1704" s="234" t="s">
        <v>17028</v>
      </c>
      <c r="BY1704" s="234" t="s">
        <v>56</v>
      </c>
      <c r="BZ1704" s="234" t="s">
        <v>7014</v>
      </c>
    </row>
    <row r="1705" spans="1:78" x14ac:dyDescent="0.25">
      <c r="A1705" s="5">
        <v>490</v>
      </c>
      <c r="B1705" s="234" t="s">
        <v>17029</v>
      </c>
      <c r="C1705" s="234" t="s">
        <v>17030</v>
      </c>
      <c r="D1705" s="234" t="s">
        <v>16806</v>
      </c>
      <c r="E1705" s="234" t="s">
        <v>16807</v>
      </c>
      <c r="F1705" s="234" t="s">
        <v>2991</v>
      </c>
      <c r="G1705" s="234" t="s">
        <v>12908</v>
      </c>
      <c r="H1705" s="234" t="s">
        <v>7825</v>
      </c>
      <c r="I1705" s="242"/>
      <c r="J1705" s="242">
        <v>44046</v>
      </c>
      <c r="K1705" s="234" t="s">
        <v>7430</v>
      </c>
      <c r="L1705" s="242">
        <v>44074</v>
      </c>
      <c r="M1705" s="234" t="s">
        <v>6996</v>
      </c>
      <c r="N1705" s="234" t="s">
        <v>16808</v>
      </c>
      <c r="O1705" s="234" t="s">
        <v>16809</v>
      </c>
      <c r="P1705" s="234" t="s">
        <v>6999</v>
      </c>
      <c r="Q1705" s="234"/>
      <c r="R1705" s="234" t="s">
        <v>451</v>
      </c>
      <c r="S1705" t="b">
        <v>0</v>
      </c>
      <c r="T1705" s="242"/>
      <c r="U1705" s="103">
        <v>1350</v>
      </c>
      <c r="V1705" s="234" t="s">
        <v>272</v>
      </c>
      <c r="W1705" s="103">
        <v>5400</v>
      </c>
      <c r="X1705" s="234" t="s">
        <v>272</v>
      </c>
      <c r="Y1705" s="242"/>
      <c r="Z1705" s="242"/>
      <c r="AA1705" s="103"/>
      <c r="AB1705" s="234" t="s">
        <v>16810</v>
      </c>
      <c r="AC1705" s="243">
        <v>44253.437673611108</v>
      </c>
      <c r="AD1705" s="234" t="s">
        <v>12763</v>
      </c>
      <c r="AE1705" s="235" t="s">
        <v>17031</v>
      </c>
      <c r="AF1705" s="237"/>
      <c r="AG1705" s="234" t="s">
        <v>482</v>
      </c>
      <c r="AH1705" s="241"/>
      <c r="AI1705" t="b">
        <v>1</v>
      </c>
      <c r="AJ1705" t="b">
        <v>0</v>
      </c>
      <c r="AK1705" s="234"/>
      <c r="AL1705" s="103"/>
      <c r="AM1705" t="b">
        <v>0</v>
      </c>
      <c r="AN1705" s="234"/>
      <c r="AO1705" s="103"/>
      <c r="AP1705" s="241"/>
      <c r="AQ1705" s="241"/>
      <c r="AR1705" s="241"/>
      <c r="AS1705" s="241"/>
      <c r="AT1705" s="234" t="s">
        <v>7005</v>
      </c>
      <c r="AU1705" s="234" t="s">
        <v>7085</v>
      </c>
      <c r="AV1705" t="b">
        <v>0</v>
      </c>
      <c r="AW1705" t="b">
        <v>0</v>
      </c>
      <c r="AX1705" s="241"/>
      <c r="AY1705" s="241"/>
      <c r="AZ1705" s="234"/>
      <c r="BA1705" s="234"/>
      <c r="BB1705" s="234"/>
      <c r="BC1705" t="b">
        <v>0</v>
      </c>
      <c r="BD1705" s="234" t="s">
        <v>7008</v>
      </c>
      <c r="BE1705" s="234" t="s">
        <v>7171</v>
      </c>
      <c r="BF1705" s="234" t="s">
        <v>7027</v>
      </c>
      <c r="BG1705" s="234" t="s">
        <v>7028</v>
      </c>
      <c r="BH1705" s="234" t="s">
        <v>55</v>
      </c>
      <c r="BI1705" s="243">
        <v>44573.419537037036</v>
      </c>
      <c r="BJ1705" s="234" t="s">
        <v>442</v>
      </c>
      <c r="BK1705" s="234" t="s">
        <v>451</v>
      </c>
      <c r="BL1705" s="234" t="s">
        <v>451</v>
      </c>
      <c r="BM1705" s="234" t="s">
        <v>451</v>
      </c>
      <c r="BN1705" s="241"/>
      <c r="BO1705" t="b">
        <v>0</v>
      </c>
      <c r="BP1705" t="b">
        <v>0</v>
      </c>
      <c r="BQ1705" t="b">
        <v>0</v>
      </c>
      <c r="BR1705" s="241"/>
      <c r="BS1705" s="241"/>
      <c r="BT1705" s="234" t="s">
        <v>7047</v>
      </c>
      <c r="BU1705" t="b">
        <v>0</v>
      </c>
      <c r="BV1705" s="103"/>
      <c r="BW1705" s="235" t="s">
        <v>17032</v>
      </c>
      <c r="BX1705" s="234" t="s">
        <v>17031</v>
      </c>
      <c r="BY1705" s="234" t="s">
        <v>56</v>
      </c>
      <c r="BZ1705" s="234" t="s">
        <v>7014</v>
      </c>
    </row>
    <row r="1706" spans="1:78" x14ac:dyDescent="0.25">
      <c r="A1706" s="5">
        <v>489</v>
      </c>
      <c r="B1706" s="234" t="s">
        <v>17033</v>
      </c>
      <c r="C1706" s="234" t="s">
        <v>17034</v>
      </c>
      <c r="D1706" s="234"/>
      <c r="E1706" s="234" t="s">
        <v>17035</v>
      </c>
      <c r="F1706" s="234" t="s">
        <v>6993</v>
      </c>
      <c r="G1706" s="234" t="s">
        <v>12908</v>
      </c>
      <c r="H1706" s="234" t="s">
        <v>7825</v>
      </c>
      <c r="I1706" s="242"/>
      <c r="J1706" s="242">
        <v>44043</v>
      </c>
      <c r="K1706" s="234" t="s">
        <v>7430</v>
      </c>
      <c r="L1706" s="242">
        <v>44046</v>
      </c>
      <c r="M1706" s="234" t="s">
        <v>6996</v>
      </c>
      <c r="N1706" s="234" t="s">
        <v>7430</v>
      </c>
      <c r="O1706" s="234" t="s">
        <v>17036</v>
      </c>
      <c r="P1706" s="234" t="s">
        <v>6999</v>
      </c>
      <c r="Q1706" s="234"/>
      <c r="R1706" s="234" t="s">
        <v>451</v>
      </c>
      <c r="S1706" t="b">
        <v>0</v>
      </c>
      <c r="T1706" s="242"/>
      <c r="U1706" s="103">
        <v>3</v>
      </c>
      <c r="V1706" s="234" t="s">
        <v>272</v>
      </c>
      <c r="W1706" s="103">
        <v>3</v>
      </c>
      <c r="X1706" s="234" t="s">
        <v>272</v>
      </c>
      <c r="Y1706" s="242"/>
      <c r="Z1706" s="242"/>
      <c r="AA1706" s="103"/>
      <c r="AB1706" s="234"/>
      <c r="AC1706" s="243">
        <v>44253.437662037039</v>
      </c>
      <c r="AD1706" s="234" t="s">
        <v>12763</v>
      </c>
      <c r="AE1706" s="235" t="s">
        <v>17037</v>
      </c>
      <c r="AF1706" s="237"/>
      <c r="AG1706" s="234" t="s">
        <v>482</v>
      </c>
      <c r="AH1706" s="241"/>
      <c r="AI1706" t="b">
        <v>1</v>
      </c>
      <c r="AJ1706" t="b">
        <v>0</v>
      </c>
      <c r="AK1706" s="234"/>
      <c r="AL1706" s="103"/>
      <c r="AM1706" t="b">
        <v>0</v>
      </c>
      <c r="AN1706" s="234"/>
      <c r="AO1706" s="103"/>
      <c r="AP1706" s="241"/>
      <c r="AQ1706" s="241"/>
      <c r="AR1706" s="241"/>
      <c r="AS1706" s="241"/>
      <c r="AT1706" s="234"/>
      <c r="AU1706" s="234" t="s">
        <v>7085</v>
      </c>
      <c r="AV1706" t="b">
        <v>0</v>
      </c>
      <c r="AW1706" t="b">
        <v>0</v>
      </c>
      <c r="AX1706" s="241"/>
      <c r="AY1706" s="241"/>
      <c r="AZ1706" s="234"/>
      <c r="BA1706" s="234"/>
      <c r="BB1706" s="234"/>
      <c r="BC1706" t="b">
        <v>1</v>
      </c>
      <c r="BD1706" s="234" t="s">
        <v>7008</v>
      </c>
      <c r="BE1706" s="234" t="s">
        <v>7171</v>
      </c>
      <c r="BF1706" s="234" t="s">
        <v>6972</v>
      </c>
      <c r="BG1706" s="234" t="s">
        <v>7028</v>
      </c>
      <c r="BH1706" s="234" t="s">
        <v>55</v>
      </c>
      <c r="BI1706" s="243">
        <v>44573.419537037036</v>
      </c>
      <c r="BJ1706" s="234" t="s">
        <v>442</v>
      </c>
      <c r="BK1706" s="234" t="s">
        <v>451</v>
      </c>
      <c r="BL1706" s="234" t="s">
        <v>451</v>
      </c>
      <c r="BM1706" s="234" t="s">
        <v>451</v>
      </c>
      <c r="BN1706" s="241"/>
      <c r="BO1706" t="b">
        <v>0</v>
      </c>
      <c r="BP1706" t="b">
        <v>0</v>
      </c>
      <c r="BQ1706" t="b">
        <v>0</v>
      </c>
      <c r="BR1706" s="241"/>
      <c r="BS1706" s="241"/>
      <c r="BT1706" s="234" t="s">
        <v>7012</v>
      </c>
      <c r="BU1706" t="b">
        <v>0</v>
      </c>
      <c r="BV1706" s="103"/>
      <c r="BW1706" s="235" t="s">
        <v>17038</v>
      </c>
      <c r="BX1706" s="234" t="s">
        <v>17037</v>
      </c>
      <c r="BY1706" s="234" t="s">
        <v>56</v>
      </c>
      <c r="BZ1706" s="234" t="s">
        <v>7014</v>
      </c>
    </row>
    <row r="1707" spans="1:78" x14ac:dyDescent="0.25">
      <c r="A1707" s="5">
        <v>488</v>
      </c>
      <c r="B1707" s="234" t="s">
        <v>17039</v>
      </c>
      <c r="C1707" s="234" t="s">
        <v>17040</v>
      </c>
      <c r="D1707" s="234"/>
      <c r="E1707" s="234" t="s">
        <v>15043</v>
      </c>
      <c r="F1707" s="234" t="s">
        <v>6993</v>
      </c>
      <c r="G1707" s="234" t="s">
        <v>6994</v>
      </c>
      <c r="H1707" s="234" t="s">
        <v>6995</v>
      </c>
      <c r="I1707" s="242"/>
      <c r="J1707" s="242">
        <v>44046</v>
      </c>
      <c r="K1707" s="234" t="s">
        <v>7430</v>
      </c>
      <c r="L1707" s="242">
        <v>44050</v>
      </c>
      <c r="M1707" s="234" t="s">
        <v>6996</v>
      </c>
      <c r="N1707" s="234" t="s">
        <v>15044</v>
      </c>
      <c r="O1707" s="234" t="s">
        <v>8547</v>
      </c>
      <c r="P1707" s="234" t="s">
        <v>6999</v>
      </c>
      <c r="Q1707" s="234"/>
      <c r="R1707" s="234" t="s">
        <v>451</v>
      </c>
      <c r="S1707" t="b">
        <v>0</v>
      </c>
      <c r="T1707" s="242"/>
      <c r="U1707" s="103">
        <v>5</v>
      </c>
      <c r="V1707" s="234" t="s">
        <v>272</v>
      </c>
      <c r="W1707" s="103">
        <v>20</v>
      </c>
      <c r="X1707" s="234" t="s">
        <v>272</v>
      </c>
      <c r="Y1707" s="242"/>
      <c r="Z1707" s="242"/>
      <c r="AA1707" s="103"/>
      <c r="AB1707" s="234"/>
      <c r="AC1707" s="243">
        <v>44253.437615740739</v>
      </c>
      <c r="AD1707" s="234" t="s">
        <v>12763</v>
      </c>
      <c r="AE1707" s="235" t="s">
        <v>17041</v>
      </c>
      <c r="AF1707" s="237"/>
      <c r="AG1707" s="234" t="s">
        <v>482</v>
      </c>
      <c r="AH1707" s="241"/>
      <c r="AI1707" t="b">
        <v>1</v>
      </c>
      <c r="AJ1707" t="b">
        <v>0</v>
      </c>
      <c r="AK1707" s="234"/>
      <c r="AL1707" s="103"/>
      <c r="AM1707" t="b">
        <v>0</v>
      </c>
      <c r="AN1707" s="234"/>
      <c r="AO1707" s="103"/>
      <c r="AP1707" s="241"/>
      <c r="AQ1707" s="241"/>
      <c r="AR1707" s="241"/>
      <c r="AS1707" s="241"/>
      <c r="AT1707" s="234"/>
      <c r="AU1707" s="234" t="s">
        <v>7085</v>
      </c>
      <c r="AV1707" t="b">
        <v>0</v>
      </c>
      <c r="AW1707" t="b">
        <v>0</v>
      </c>
      <c r="AX1707" s="241"/>
      <c r="AY1707" s="241"/>
      <c r="AZ1707" s="234"/>
      <c r="BA1707" s="234"/>
      <c r="BB1707" s="234"/>
      <c r="BC1707" t="b">
        <v>1</v>
      </c>
      <c r="BD1707" s="234" t="s">
        <v>7008</v>
      </c>
      <c r="BE1707" s="234" t="s">
        <v>7009</v>
      </c>
      <c r="BF1707" s="234" t="s">
        <v>6972</v>
      </c>
      <c r="BG1707" s="234" t="s">
        <v>7028</v>
      </c>
      <c r="BH1707" s="234" t="s">
        <v>55</v>
      </c>
      <c r="BI1707" s="243">
        <v>44573.419537037036</v>
      </c>
      <c r="BJ1707" s="234" t="s">
        <v>442</v>
      </c>
      <c r="BK1707" s="234" t="s">
        <v>451</v>
      </c>
      <c r="BL1707" s="234" t="s">
        <v>451</v>
      </c>
      <c r="BM1707" s="234" t="s">
        <v>451</v>
      </c>
      <c r="BN1707" s="241"/>
      <c r="BO1707" t="b">
        <v>0</v>
      </c>
      <c r="BP1707" t="b">
        <v>0</v>
      </c>
      <c r="BQ1707" t="b">
        <v>0</v>
      </c>
      <c r="BR1707" s="241"/>
      <c r="BS1707" s="241"/>
      <c r="BT1707" s="234" t="s">
        <v>7012</v>
      </c>
      <c r="BU1707" t="b">
        <v>0</v>
      </c>
      <c r="BV1707" s="103"/>
      <c r="BW1707" s="235" t="s">
        <v>17042</v>
      </c>
      <c r="BX1707" s="234" t="s">
        <v>17041</v>
      </c>
      <c r="BY1707" s="234" t="s">
        <v>56</v>
      </c>
      <c r="BZ1707" s="234" t="s">
        <v>7014</v>
      </c>
    </row>
    <row r="1708" spans="1:78" x14ac:dyDescent="0.25">
      <c r="A1708" s="5">
        <v>487</v>
      </c>
      <c r="B1708" s="234" t="s">
        <v>17043</v>
      </c>
      <c r="C1708" s="234" t="s">
        <v>17044</v>
      </c>
      <c r="D1708" s="234"/>
      <c r="E1708" s="234" t="s">
        <v>14748</v>
      </c>
      <c r="F1708" s="234" t="s">
        <v>2991</v>
      </c>
      <c r="G1708" s="234" t="s">
        <v>7034</v>
      </c>
      <c r="H1708" s="234" t="s">
        <v>7864</v>
      </c>
      <c r="I1708" s="242"/>
      <c r="J1708" s="242">
        <v>44046</v>
      </c>
      <c r="K1708" s="234" t="s">
        <v>7430</v>
      </c>
      <c r="L1708" s="242">
        <v>44050</v>
      </c>
      <c r="M1708" s="234" t="s">
        <v>8630</v>
      </c>
      <c r="N1708" s="234" t="s">
        <v>7430</v>
      </c>
      <c r="O1708" s="234" t="s">
        <v>14749</v>
      </c>
      <c r="P1708" s="234" t="s">
        <v>6999</v>
      </c>
      <c r="Q1708" s="234"/>
      <c r="R1708" s="234" t="s">
        <v>451</v>
      </c>
      <c r="S1708" t="b">
        <v>0</v>
      </c>
      <c r="T1708" s="242"/>
      <c r="U1708" s="103">
        <v>60</v>
      </c>
      <c r="V1708" s="234" t="s">
        <v>272</v>
      </c>
      <c r="W1708" s="103">
        <v>360</v>
      </c>
      <c r="X1708" s="234" t="s">
        <v>272</v>
      </c>
      <c r="Y1708" s="242"/>
      <c r="Z1708" s="242"/>
      <c r="AA1708" s="103"/>
      <c r="AB1708" s="234"/>
      <c r="AC1708" s="243">
        <v>44253.437604166669</v>
      </c>
      <c r="AD1708" s="234" t="s">
        <v>12763</v>
      </c>
      <c r="AE1708" s="235" t="s">
        <v>17045</v>
      </c>
      <c r="AF1708" s="237"/>
      <c r="AG1708" s="234" t="s">
        <v>482</v>
      </c>
      <c r="AH1708" s="241"/>
      <c r="AI1708" t="b">
        <v>1</v>
      </c>
      <c r="AJ1708" t="b">
        <v>0</v>
      </c>
      <c r="AK1708" s="234"/>
      <c r="AL1708" s="103"/>
      <c r="AM1708" t="b">
        <v>0</v>
      </c>
      <c r="AN1708" s="234"/>
      <c r="AO1708" s="103"/>
      <c r="AP1708" s="241"/>
      <c r="AQ1708" s="241"/>
      <c r="AR1708" s="241"/>
      <c r="AS1708" s="241"/>
      <c r="AT1708" s="234"/>
      <c r="AU1708" s="234" t="s">
        <v>7085</v>
      </c>
      <c r="AV1708" t="b">
        <v>0</v>
      </c>
      <c r="AW1708" t="b">
        <v>0</v>
      </c>
      <c r="AX1708" s="241"/>
      <c r="AY1708" s="241"/>
      <c r="AZ1708" s="234"/>
      <c r="BA1708" s="234"/>
      <c r="BB1708" s="234"/>
      <c r="BC1708" t="b">
        <v>1</v>
      </c>
      <c r="BD1708" s="234" t="s">
        <v>12942</v>
      </c>
      <c r="BE1708" s="234" t="s">
        <v>7045</v>
      </c>
      <c r="BF1708" s="234" t="s">
        <v>6972</v>
      </c>
      <c r="BG1708" s="234" t="s">
        <v>7028</v>
      </c>
      <c r="BH1708" s="234" t="s">
        <v>55</v>
      </c>
      <c r="BI1708" s="243">
        <v>44573.419537037036</v>
      </c>
      <c r="BJ1708" s="234" t="s">
        <v>442</v>
      </c>
      <c r="BK1708" s="234" t="s">
        <v>451</v>
      </c>
      <c r="BL1708" s="234" t="s">
        <v>451</v>
      </c>
      <c r="BM1708" s="234" t="s">
        <v>451</v>
      </c>
      <c r="BN1708" s="241"/>
      <c r="BO1708" t="b">
        <v>0</v>
      </c>
      <c r="BP1708" t="b">
        <v>0</v>
      </c>
      <c r="BQ1708" t="b">
        <v>0</v>
      </c>
      <c r="BR1708" s="241"/>
      <c r="BS1708" s="241"/>
      <c r="BT1708" s="234" t="s">
        <v>7047</v>
      </c>
      <c r="BU1708" t="b">
        <v>0</v>
      </c>
      <c r="BV1708" s="103"/>
      <c r="BW1708" s="235" t="s">
        <v>17046</v>
      </c>
      <c r="BX1708" s="234" t="s">
        <v>17045</v>
      </c>
      <c r="BY1708" s="234" t="s">
        <v>56</v>
      </c>
      <c r="BZ1708" s="234" t="s">
        <v>7014</v>
      </c>
    </row>
    <row r="1709" spans="1:78" x14ac:dyDescent="0.25">
      <c r="A1709" s="5">
        <v>486</v>
      </c>
      <c r="B1709" s="234" t="s">
        <v>17047</v>
      </c>
      <c r="C1709" s="234" t="s">
        <v>17048</v>
      </c>
      <c r="D1709" s="234" t="s">
        <v>13822</v>
      </c>
      <c r="E1709" s="234" t="s">
        <v>16321</v>
      </c>
      <c r="F1709" s="234" t="s">
        <v>6993</v>
      </c>
      <c r="G1709" s="234" t="s">
        <v>7315</v>
      </c>
      <c r="H1709" s="234" t="s">
        <v>6994</v>
      </c>
      <c r="I1709" s="242"/>
      <c r="J1709" s="242">
        <v>44046</v>
      </c>
      <c r="K1709" s="234" t="s">
        <v>7430</v>
      </c>
      <c r="L1709" s="242">
        <v>44046</v>
      </c>
      <c r="M1709" s="234" t="s">
        <v>6996</v>
      </c>
      <c r="N1709" s="234" t="s">
        <v>13823</v>
      </c>
      <c r="O1709" s="234" t="s">
        <v>13732</v>
      </c>
      <c r="P1709" s="234" t="s">
        <v>6999</v>
      </c>
      <c r="Q1709" s="234"/>
      <c r="R1709" s="234" t="s">
        <v>451</v>
      </c>
      <c r="S1709" t="b">
        <v>0</v>
      </c>
      <c r="T1709" s="242"/>
      <c r="U1709" s="103">
        <v>1</v>
      </c>
      <c r="V1709" s="234" t="s">
        <v>272</v>
      </c>
      <c r="W1709" s="103">
        <v>5</v>
      </c>
      <c r="X1709" s="234" t="s">
        <v>272</v>
      </c>
      <c r="Y1709" s="242"/>
      <c r="Z1709" s="242"/>
      <c r="AA1709" s="103"/>
      <c r="AB1709" s="234" t="s">
        <v>13824</v>
      </c>
      <c r="AC1709" s="243">
        <v>44253.437581018516</v>
      </c>
      <c r="AD1709" s="234" t="s">
        <v>12763</v>
      </c>
      <c r="AE1709" s="235" t="s">
        <v>17049</v>
      </c>
      <c r="AF1709" s="237"/>
      <c r="AG1709" s="234" t="s">
        <v>482</v>
      </c>
      <c r="AH1709" s="241"/>
      <c r="AI1709" t="b">
        <v>1</v>
      </c>
      <c r="AJ1709" t="b">
        <v>0</v>
      </c>
      <c r="AK1709" s="234"/>
      <c r="AL1709" s="103"/>
      <c r="AM1709" t="b">
        <v>0</v>
      </c>
      <c r="AN1709" s="234"/>
      <c r="AO1709" s="103"/>
      <c r="AP1709" s="241"/>
      <c r="AQ1709" s="241"/>
      <c r="AR1709" s="241"/>
      <c r="AS1709" s="241"/>
      <c r="AT1709" s="234" t="s">
        <v>7005</v>
      </c>
      <c r="AU1709" s="234" t="s">
        <v>7085</v>
      </c>
      <c r="AV1709" t="b">
        <v>0</v>
      </c>
      <c r="AW1709" t="b">
        <v>0</v>
      </c>
      <c r="AX1709" s="241"/>
      <c r="AY1709" s="241"/>
      <c r="AZ1709" s="234"/>
      <c r="BA1709" s="234"/>
      <c r="BB1709" s="234"/>
      <c r="BC1709" t="b">
        <v>0</v>
      </c>
      <c r="BD1709" s="234" t="s">
        <v>7008</v>
      </c>
      <c r="BE1709" s="234" t="s">
        <v>7009</v>
      </c>
      <c r="BF1709" s="234" t="s">
        <v>7027</v>
      </c>
      <c r="BG1709" s="234" t="s">
        <v>8373</v>
      </c>
      <c r="BH1709" s="234" t="s">
        <v>55</v>
      </c>
      <c r="BI1709" s="243">
        <v>44573.419525462959</v>
      </c>
      <c r="BJ1709" s="234" t="s">
        <v>442</v>
      </c>
      <c r="BK1709" s="234" t="s">
        <v>451</v>
      </c>
      <c r="BL1709" s="234" t="s">
        <v>451</v>
      </c>
      <c r="BM1709" s="234" t="s">
        <v>451</v>
      </c>
      <c r="BN1709" s="241"/>
      <c r="BO1709" t="b">
        <v>0</v>
      </c>
      <c r="BP1709" t="b">
        <v>0</v>
      </c>
      <c r="BQ1709" t="b">
        <v>0</v>
      </c>
      <c r="BR1709" s="241"/>
      <c r="BS1709" s="241"/>
      <c r="BT1709" s="234" t="s">
        <v>7012</v>
      </c>
      <c r="BU1709" t="b">
        <v>0</v>
      </c>
      <c r="BV1709" s="103"/>
      <c r="BW1709" s="235" t="s">
        <v>17050</v>
      </c>
      <c r="BX1709" s="234" t="s">
        <v>17049</v>
      </c>
      <c r="BY1709" s="234" t="s">
        <v>56</v>
      </c>
      <c r="BZ1709" s="234" t="s">
        <v>7014</v>
      </c>
    </row>
    <row r="1710" spans="1:78" x14ac:dyDescent="0.25">
      <c r="A1710" s="5">
        <v>485</v>
      </c>
      <c r="B1710" s="234" t="s">
        <v>17051</v>
      </c>
      <c r="C1710" s="234" t="s">
        <v>17052</v>
      </c>
      <c r="D1710" s="234"/>
      <c r="E1710" s="234" t="s">
        <v>17053</v>
      </c>
      <c r="F1710" s="234" t="s">
        <v>6993</v>
      </c>
      <c r="G1710" s="234" t="s">
        <v>6995</v>
      </c>
      <c r="H1710" s="234" t="s">
        <v>6994</v>
      </c>
      <c r="I1710" s="242"/>
      <c r="J1710" s="242">
        <v>44042</v>
      </c>
      <c r="K1710" s="234" t="s">
        <v>7430</v>
      </c>
      <c r="L1710" s="242">
        <v>44042</v>
      </c>
      <c r="M1710" s="234" t="s">
        <v>6996</v>
      </c>
      <c r="N1710" s="234" t="s">
        <v>17054</v>
      </c>
      <c r="O1710" s="234" t="s">
        <v>17055</v>
      </c>
      <c r="P1710" s="234" t="s">
        <v>6999</v>
      </c>
      <c r="Q1710" s="234"/>
      <c r="R1710" s="234" t="s">
        <v>451</v>
      </c>
      <c r="S1710" t="b">
        <v>0</v>
      </c>
      <c r="T1710" s="242"/>
      <c r="U1710" s="103">
        <v>2</v>
      </c>
      <c r="V1710" s="234" t="s">
        <v>272</v>
      </c>
      <c r="W1710" s="103">
        <v>10</v>
      </c>
      <c r="X1710" s="234" t="s">
        <v>272</v>
      </c>
      <c r="Y1710" s="242"/>
      <c r="Z1710" s="242"/>
      <c r="AA1710" s="103"/>
      <c r="AB1710" s="234"/>
      <c r="AC1710" s="243">
        <v>44253.437534722223</v>
      </c>
      <c r="AD1710" s="234" t="s">
        <v>12763</v>
      </c>
      <c r="AE1710" s="235" t="s">
        <v>17056</v>
      </c>
      <c r="AF1710" s="237"/>
      <c r="AG1710" s="234" t="s">
        <v>482</v>
      </c>
      <c r="AH1710" s="241"/>
      <c r="AI1710" t="b">
        <v>1</v>
      </c>
      <c r="AJ1710" t="b">
        <v>0</v>
      </c>
      <c r="AK1710" s="234"/>
      <c r="AL1710" s="103"/>
      <c r="AM1710" t="b">
        <v>0</v>
      </c>
      <c r="AN1710" s="234"/>
      <c r="AO1710" s="103"/>
      <c r="AP1710" s="241"/>
      <c r="AQ1710" s="241"/>
      <c r="AR1710" s="241"/>
      <c r="AS1710" s="241"/>
      <c r="AT1710" s="234"/>
      <c r="AU1710" s="234" t="s">
        <v>7085</v>
      </c>
      <c r="AV1710" t="b">
        <v>0</v>
      </c>
      <c r="AW1710" t="b">
        <v>0</v>
      </c>
      <c r="AX1710" s="241"/>
      <c r="AY1710" s="241"/>
      <c r="AZ1710" s="234"/>
      <c r="BA1710" s="234"/>
      <c r="BB1710" s="234"/>
      <c r="BC1710" t="b">
        <v>1</v>
      </c>
      <c r="BD1710" s="234" t="s">
        <v>7008</v>
      </c>
      <c r="BE1710" s="234" t="s">
        <v>7009</v>
      </c>
      <c r="BF1710" s="234" t="s">
        <v>6972</v>
      </c>
      <c r="BG1710" s="234" t="s">
        <v>7028</v>
      </c>
      <c r="BH1710" s="234" t="s">
        <v>55</v>
      </c>
      <c r="BI1710" s="243">
        <v>44573.419525462959</v>
      </c>
      <c r="BJ1710" s="234" t="s">
        <v>442</v>
      </c>
      <c r="BK1710" s="234" t="s">
        <v>451</v>
      </c>
      <c r="BL1710" s="234" t="s">
        <v>451</v>
      </c>
      <c r="BM1710" s="234" t="s">
        <v>451</v>
      </c>
      <c r="BN1710" s="241"/>
      <c r="BO1710" t="b">
        <v>0</v>
      </c>
      <c r="BP1710" t="b">
        <v>0</v>
      </c>
      <c r="BQ1710" t="b">
        <v>0</v>
      </c>
      <c r="BR1710" s="241"/>
      <c r="BS1710" s="241"/>
      <c r="BT1710" s="234" t="s">
        <v>7047</v>
      </c>
      <c r="BU1710" t="b">
        <v>0</v>
      </c>
      <c r="BV1710" s="103"/>
      <c r="BW1710" s="235" t="s">
        <v>17057</v>
      </c>
      <c r="BX1710" s="234" t="s">
        <v>17056</v>
      </c>
      <c r="BY1710" s="234" t="s">
        <v>56</v>
      </c>
      <c r="BZ1710" s="234" t="s">
        <v>7014</v>
      </c>
    </row>
    <row r="1711" spans="1:78" x14ac:dyDescent="0.25">
      <c r="A1711" s="5">
        <v>484</v>
      </c>
      <c r="B1711" s="234" t="s">
        <v>17058</v>
      </c>
      <c r="C1711" s="234" t="s">
        <v>17059</v>
      </c>
      <c r="D1711" s="234" t="s">
        <v>9359</v>
      </c>
      <c r="E1711" s="234" t="s">
        <v>14355</v>
      </c>
      <c r="F1711" s="234" t="s">
        <v>6993</v>
      </c>
      <c r="G1711" s="234" t="s">
        <v>10404</v>
      </c>
      <c r="H1711" s="234" t="s">
        <v>6994</v>
      </c>
      <c r="I1711" s="242"/>
      <c r="J1711" s="242">
        <v>44043</v>
      </c>
      <c r="K1711" s="234" t="s">
        <v>7430</v>
      </c>
      <c r="L1711" s="242">
        <v>44043</v>
      </c>
      <c r="M1711" s="234" t="s">
        <v>7066</v>
      </c>
      <c r="N1711" s="234" t="s">
        <v>9362</v>
      </c>
      <c r="O1711" s="234" t="s">
        <v>9363</v>
      </c>
      <c r="P1711" s="234" t="s">
        <v>6999</v>
      </c>
      <c r="Q1711" s="234"/>
      <c r="R1711" s="234" t="s">
        <v>451</v>
      </c>
      <c r="S1711" t="b">
        <v>0</v>
      </c>
      <c r="T1711" s="242"/>
      <c r="U1711" s="103">
        <v>6</v>
      </c>
      <c r="V1711" s="234" t="s">
        <v>272</v>
      </c>
      <c r="W1711" s="103">
        <v>6</v>
      </c>
      <c r="X1711" s="234" t="s">
        <v>272</v>
      </c>
      <c r="Y1711" s="242"/>
      <c r="Z1711" s="242"/>
      <c r="AA1711" s="103"/>
      <c r="AB1711" s="234" t="s">
        <v>9365</v>
      </c>
      <c r="AC1711" s="243">
        <v>44253.437523148146</v>
      </c>
      <c r="AD1711" s="234" t="s">
        <v>12763</v>
      </c>
      <c r="AE1711" s="235" t="s">
        <v>17060</v>
      </c>
      <c r="AF1711" s="237"/>
      <c r="AG1711" s="234" t="s">
        <v>482</v>
      </c>
      <c r="AH1711" s="241"/>
      <c r="AI1711" t="b">
        <v>1</v>
      </c>
      <c r="AJ1711" t="b">
        <v>0</v>
      </c>
      <c r="AK1711" s="234"/>
      <c r="AL1711" s="103"/>
      <c r="AM1711" t="b">
        <v>0</v>
      </c>
      <c r="AN1711" s="234"/>
      <c r="AO1711" s="103"/>
      <c r="AP1711" s="241"/>
      <c r="AQ1711" s="241"/>
      <c r="AR1711" s="241"/>
      <c r="AS1711" s="241"/>
      <c r="AT1711" s="234" t="s">
        <v>7005</v>
      </c>
      <c r="AU1711" s="234" t="s">
        <v>7085</v>
      </c>
      <c r="AV1711" t="b">
        <v>0</v>
      </c>
      <c r="AW1711" t="b">
        <v>0</v>
      </c>
      <c r="AX1711" s="241"/>
      <c r="AY1711" s="241"/>
      <c r="AZ1711" s="234"/>
      <c r="BA1711" s="234"/>
      <c r="BB1711" s="234"/>
      <c r="BC1711" t="b">
        <v>0</v>
      </c>
      <c r="BD1711" s="234" t="s">
        <v>7076</v>
      </c>
      <c r="BE1711" s="234" t="s">
        <v>7009</v>
      </c>
      <c r="BF1711" s="234" t="s">
        <v>7027</v>
      </c>
      <c r="BG1711" s="234" t="s">
        <v>8373</v>
      </c>
      <c r="BH1711" s="234" t="s">
        <v>55</v>
      </c>
      <c r="BI1711" s="243">
        <v>44573.431041666663</v>
      </c>
      <c r="BJ1711" s="234" t="s">
        <v>442</v>
      </c>
      <c r="BK1711" s="234" t="s">
        <v>451</v>
      </c>
      <c r="BL1711" s="234" t="s">
        <v>451</v>
      </c>
      <c r="BM1711" s="234" t="s">
        <v>451</v>
      </c>
      <c r="BN1711" s="241"/>
      <c r="BO1711" t="b">
        <v>0</v>
      </c>
      <c r="BP1711" t="b">
        <v>0</v>
      </c>
      <c r="BQ1711" t="b">
        <v>0</v>
      </c>
      <c r="BR1711" s="241"/>
      <c r="BS1711" s="241"/>
      <c r="BT1711" s="234" t="s">
        <v>7012</v>
      </c>
      <c r="BU1711" t="b">
        <v>0</v>
      </c>
      <c r="BV1711" s="103"/>
      <c r="BW1711" s="235" t="s">
        <v>17061</v>
      </c>
      <c r="BX1711" s="234" t="s">
        <v>17062</v>
      </c>
      <c r="BY1711" s="234" t="s">
        <v>56</v>
      </c>
      <c r="BZ1711" s="234" t="s">
        <v>7014</v>
      </c>
    </row>
    <row r="1712" spans="1:78" x14ac:dyDescent="0.25">
      <c r="A1712" s="5">
        <v>483</v>
      </c>
      <c r="B1712" s="234" t="s">
        <v>17063</v>
      </c>
      <c r="C1712" s="234" t="s">
        <v>17064</v>
      </c>
      <c r="D1712" s="234"/>
      <c r="E1712" s="234" t="s">
        <v>17065</v>
      </c>
      <c r="F1712" s="234" t="s">
        <v>7156</v>
      </c>
      <c r="G1712" s="234" t="s">
        <v>7018</v>
      </c>
      <c r="H1712" s="234" t="s">
        <v>7856</v>
      </c>
      <c r="I1712" s="242"/>
      <c r="J1712" s="242">
        <v>44042</v>
      </c>
      <c r="K1712" s="234" t="s">
        <v>7430</v>
      </c>
      <c r="L1712" s="242">
        <v>44049</v>
      </c>
      <c r="M1712" s="234" t="s">
        <v>6996</v>
      </c>
      <c r="N1712" s="234" t="s">
        <v>7430</v>
      </c>
      <c r="O1712" s="234" t="s">
        <v>15135</v>
      </c>
      <c r="P1712" s="234" t="s">
        <v>6999</v>
      </c>
      <c r="Q1712" s="234"/>
      <c r="R1712" s="234" t="s">
        <v>451</v>
      </c>
      <c r="S1712" t="b">
        <v>0</v>
      </c>
      <c r="T1712" s="242"/>
      <c r="U1712" s="103">
        <v>200</v>
      </c>
      <c r="V1712" s="234" t="s">
        <v>272</v>
      </c>
      <c r="W1712" s="103">
        <v>2000</v>
      </c>
      <c r="X1712" s="234" t="s">
        <v>272</v>
      </c>
      <c r="Y1712" s="242"/>
      <c r="Z1712" s="242"/>
      <c r="AA1712" s="103"/>
      <c r="AB1712" s="234"/>
      <c r="AC1712" s="243">
        <v>44253.4375</v>
      </c>
      <c r="AD1712" s="234" t="s">
        <v>12763</v>
      </c>
      <c r="AE1712" s="235" t="s">
        <v>17066</v>
      </c>
      <c r="AF1712" s="237"/>
      <c r="AG1712" s="234" t="s">
        <v>482</v>
      </c>
      <c r="AH1712" s="241"/>
      <c r="AI1712" t="b">
        <v>1</v>
      </c>
      <c r="AJ1712" t="b">
        <v>0</v>
      </c>
      <c r="AK1712" s="234"/>
      <c r="AL1712" s="103"/>
      <c r="AM1712" t="b">
        <v>0</v>
      </c>
      <c r="AN1712" s="234"/>
      <c r="AO1712" s="103"/>
      <c r="AP1712" s="241"/>
      <c r="AQ1712" s="241"/>
      <c r="AR1712" s="241"/>
      <c r="AS1712" s="241"/>
      <c r="AT1712" s="234"/>
      <c r="AU1712" s="234" t="s">
        <v>7085</v>
      </c>
      <c r="AV1712" t="b">
        <v>0</v>
      </c>
      <c r="AW1712" t="b">
        <v>0</v>
      </c>
      <c r="AX1712" s="241"/>
      <c r="AY1712" s="241"/>
      <c r="AZ1712" s="234"/>
      <c r="BA1712" s="234"/>
      <c r="BB1712" s="234"/>
      <c r="BC1712" t="b">
        <v>1</v>
      </c>
      <c r="BD1712" s="234" t="s">
        <v>7008</v>
      </c>
      <c r="BE1712" s="234" t="s">
        <v>7026</v>
      </c>
      <c r="BF1712" s="234" t="s">
        <v>6972</v>
      </c>
      <c r="BG1712" s="234" t="s">
        <v>7028</v>
      </c>
      <c r="BH1712" s="234" t="s">
        <v>55</v>
      </c>
      <c r="BI1712" s="243">
        <v>44573.41951388889</v>
      </c>
      <c r="BJ1712" s="234" t="s">
        <v>442</v>
      </c>
      <c r="BK1712" s="234" t="s">
        <v>451</v>
      </c>
      <c r="BL1712" s="234" t="s">
        <v>451</v>
      </c>
      <c r="BM1712" s="234" t="s">
        <v>451</v>
      </c>
      <c r="BN1712" s="241"/>
      <c r="BO1712" t="b">
        <v>0</v>
      </c>
      <c r="BP1712" t="b">
        <v>0</v>
      </c>
      <c r="BQ1712" t="b">
        <v>0</v>
      </c>
      <c r="BR1712" s="241"/>
      <c r="BS1712" s="241"/>
      <c r="BT1712" s="234" t="s">
        <v>7012</v>
      </c>
      <c r="BU1712" t="b">
        <v>0</v>
      </c>
      <c r="BV1712" s="103"/>
      <c r="BW1712" s="235" t="s">
        <v>17067</v>
      </c>
      <c r="BX1712" s="234" t="s">
        <v>17066</v>
      </c>
      <c r="BY1712" s="234" t="s">
        <v>56</v>
      </c>
      <c r="BZ1712" s="234" t="s">
        <v>7014</v>
      </c>
    </row>
    <row r="1713" spans="1:78" x14ac:dyDescent="0.25">
      <c r="A1713" s="5">
        <v>482</v>
      </c>
      <c r="B1713" s="234" t="s">
        <v>17068</v>
      </c>
      <c r="C1713" s="234" t="s">
        <v>17069</v>
      </c>
      <c r="D1713" s="234" t="s">
        <v>17070</v>
      </c>
      <c r="E1713" s="234" t="s">
        <v>17070</v>
      </c>
      <c r="F1713" s="234" t="s">
        <v>6993</v>
      </c>
      <c r="G1713" s="234" t="s">
        <v>12908</v>
      </c>
      <c r="H1713" s="234" t="s">
        <v>7825</v>
      </c>
      <c r="I1713" s="242"/>
      <c r="J1713" s="242">
        <v>44042</v>
      </c>
      <c r="K1713" s="234" t="s">
        <v>7430</v>
      </c>
      <c r="L1713" s="242">
        <v>44050</v>
      </c>
      <c r="M1713" s="234" t="s">
        <v>9952</v>
      </c>
      <c r="N1713" s="234" t="s">
        <v>17071</v>
      </c>
      <c r="O1713" s="234" t="s">
        <v>17072</v>
      </c>
      <c r="P1713" s="234" t="s">
        <v>6999</v>
      </c>
      <c r="Q1713" s="234"/>
      <c r="R1713" s="234" t="s">
        <v>451</v>
      </c>
      <c r="S1713" t="b">
        <v>0</v>
      </c>
      <c r="T1713" s="242"/>
      <c r="U1713" s="103">
        <v>3</v>
      </c>
      <c r="V1713" s="234" t="s">
        <v>272</v>
      </c>
      <c r="W1713" s="103">
        <v>3</v>
      </c>
      <c r="X1713" s="234" t="s">
        <v>272</v>
      </c>
      <c r="Y1713" s="242"/>
      <c r="Z1713" s="242"/>
      <c r="AA1713" s="103"/>
      <c r="AB1713" s="234" t="s">
        <v>17073</v>
      </c>
      <c r="AC1713" s="243">
        <v>44253.437476851854</v>
      </c>
      <c r="AD1713" s="234" t="s">
        <v>12763</v>
      </c>
      <c r="AE1713" s="235" t="s">
        <v>17074</v>
      </c>
      <c r="AF1713" s="237"/>
      <c r="AG1713" s="234" t="s">
        <v>482</v>
      </c>
      <c r="AH1713" s="241"/>
      <c r="AI1713" t="b">
        <v>1</v>
      </c>
      <c r="AJ1713" t="b">
        <v>0</v>
      </c>
      <c r="AK1713" s="234"/>
      <c r="AL1713" s="103"/>
      <c r="AM1713" t="b">
        <v>0</v>
      </c>
      <c r="AN1713" s="234"/>
      <c r="AO1713" s="103"/>
      <c r="AP1713" s="241"/>
      <c r="AQ1713" s="241"/>
      <c r="AR1713" s="241"/>
      <c r="AS1713" s="241"/>
      <c r="AT1713" s="234" t="s">
        <v>7005</v>
      </c>
      <c r="AU1713" s="234" t="s">
        <v>7085</v>
      </c>
      <c r="AV1713" t="b">
        <v>0</v>
      </c>
      <c r="AW1713" t="b">
        <v>0</v>
      </c>
      <c r="AX1713" s="241"/>
      <c r="AY1713" s="241"/>
      <c r="AZ1713" s="234"/>
      <c r="BA1713" s="234"/>
      <c r="BB1713" s="234"/>
      <c r="BC1713" t="b">
        <v>0</v>
      </c>
      <c r="BD1713" s="234" t="s">
        <v>9959</v>
      </c>
      <c r="BE1713" s="234" t="s">
        <v>7171</v>
      </c>
      <c r="BF1713" s="234" t="s">
        <v>7027</v>
      </c>
      <c r="BG1713" s="234" t="s">
        <v>7028</v>
      </c>
      <c r="BH1713" s="234" t="s">
        <v>55</v>
      </c>
      <c r="BI1713" s="243">
        <v>44573.41951388889</v>
      </c>
      <c r="BJ1713" s="234" t="s">
        <v>442</v>
      </c>
      <c r="BK1713" s="234" t="s">
        <v>451</v>
      </c>
      <c r="BL1713" s="234" t="s">
        <v>451</v>
      </c>
      <c r="BM1713" s="234" t="s">
        <v>451</v>
      </c>
      <c r="BN1713" s="241"/>
      <c r="BO1713" t="b">
        <v>0</v>
      </c>
      <c r="BP1713" t="b">
        <v>0</v>
      </c>
      <c r="BQ1713" t="b">
        <v>0</v>
      </c>
      <c r="BR1713" s="241"/>
      <c r="BS1713" s="241"/>
      <c r="BT1713" s="234" t="s">
        <v>7012</v>
      </c>
      <c r="BU1713" t="b">
        <v>0</v>
      </c>
      <c r="BV1713" s="103"/>
      <c r="BW1713" s="235" t="s">
        <v>17075</v>
      </c>
      <c r="BX1713" s="234" t="s">
        <v>17074</v>
      </c>
      <c r="BY1713" s="234" t="s">
        <v>56</v>
      </c>
      <c r="BZ1713" s="234" t="s">
        <v>7014</v>
      </c>
    </row>
    <row r="1714" spans="1:78" x14ac:dyDescent="0.25">
      <c r="A1714" s="5">
        <v>481</v>
      </c>
      <c r="B1714" s="234" t="s">
        <v>17076</v>
      </c>
      <c r="C1714" s="234" t="s">
        <v>17077</v>
      </c>
      <c r="D1714" s="234"/>
      <c r="E1714" s="234" t="s">
        <v>17078</v>
      </c>
      <c r="F1714" s="234" t="s">
        <v>6993</v>
      </c>
      <c r="G1714" s="234" t="s">
        <v>10829</v>
      </c>
      <c r="H1714" s="234" t="s">
        <v>7856</v>
      </c>
      <c r="I1714" s="242"/>
      <c r="J1714" s="242">
        <v>44042</v>
      </c>
      <c r="K1714" s="234" t="s">
        <v>7430</v>
      </c>
      <c r="L1714" s="242">
        <v>44049</v>
      </c>
      <c r="M1714" s="234" t="s">
        <v>6996</v>
      </c>
      <c r="N1714" s="234" t="s">
        <v>7430</v>
      </c>
      <c r="O1714" s="234" t="s">
        <v>17079</v>
      </c>
      <c r="P1714" s="234" t="s">
        <v>6999</v>
      </c>
      <c r="Q1714" s="234"/>
      <c r="R1714" s="234" t="s">
        <v>451</v>
      </c>
      <c r="S1714" t="b">
        <v>0</v>
      </c>
      <c r="T1714" s="242"/>
      <c r="U1714" s="103">
        <v>2</v>
      </c>
      <c r="V1714" s="234" t="s">
        <v>272</v>
      </c>
      <c r="W1714" s="103">
        <v>5</v>
      </c>
      <c r="X1714" s="234" t="s">
        <v>272</v>
      </c>
      <c r="Y1714" s="242"/>
      <c r="Z1714" s="242"/>
      <c r="AA1714" s="103"/>
      <c r="AB1714" s="234"/>
      <c r="AC1714" s="243">
        <v>44253.4374537037</v>
      </c>
      <c r="AD1714" s="234" t="s">
        <v>12763</v>
      </c>
      <c r="AE1714" s="235" t="s">
        <v>17080</v>
      </c>
      <c r="AF1714" s="237"/>
      <c r="AG1714" s="234" t="s">
        <v>436</v>
      </c>
      <c r="AH1714" s="241"/>
      <c r="AI1714" t="b">
        <v>1</v>
      </c>
      <c r="AJ1714" t="b">
        <v>0</v>
      </c>
      <c r="AK1714" s="234"/>
      <c r="AL1714" s="103"/>
      <c r="AM1714" t="b">
        <v>0</v>
      </c>
      <c r="AN1714" s="234"/>
      <c r="AO1714" s="103"/>
      <c r="AP1714" s="241"/>
      <c r="AQ1714" s="241"/>
      <c r="AR1714" s="241"/>
      <c r="AS1714" s="241"/>
      <c r="AT1714" s="234"/>
      <c r="AU1714" s="234" t="s">
        <v>7085</v>
      </c>
      <c r="AV1714" t="b">
        <v>0</v>
      </c>
      <c r="AW1714" t="b">
        <v>0</v>
      </c>
      <c r="AX1714" s="241"/>
      <c r="AY1714" s="241"/>
      <c r="AZ1714" s="234"/>
      <c r="BA1714" s="234"/>
      <c r="BB1714" s="234"/>
      <c r="BC1714" t="b">
        <v>1</v>
      </c>
      <c r="BD1714" s="234" t="s">
        <v>7008</v>
      </c>
      <c r="BE1714" s="234" t="s">
        <v>7026</v>
      </c>
      <c r="BF1714" s="234" t="s">
        <v>6972</v>
      </c>
      <c r="BG1714" s="234" t="s">
        <v>7028</v>
      </c>
      <c r="BH1714" s="234" t="s">
        <v>55</v>
      </c>
      <c r="BI1714" s="243">
        <v>44573.41951388889</v>
      </c>
      <c r="BJ1714" s="234" t="s">
        <v>442</v>
      </c>
      <c r="BK1714" s="234" t="s">
        <v>451</v>
      </c>
      <c r="BL1714" s="234" t="s">
        <v>451</v>
      </c>
      <c r="BM1714" s="234" t="s">
        <v>451</v>
      </c>
      <c r="BN1714" s="241"/>
      <c r="BO1714" t="b">
        <v>0</v>
      </c>
      <c r="BP1714" t="b">
        <v>0</v>
      </c>
      <c r="BQ1714" t="b">
        <v>0</v>
      </c>
      <c r="BR1714" s="241"/>
      <c r="BS1714" s="241"/>
      <c r="BT1714" s="234" t="s">
        <v>7012</v>
      </c>
      <c r="BU1714" t="b">
        <v>0</v>
      </c>
      <c r="BV1714" s="103"/>
      <c r="BW1714" s="235" t="s">
        <v>17081</v>
      </c>
      <c r="BX1714" s="234" t="s">
        <v>17080</v>
      </c>
      <c r="BY1714" s="234" t="s">
        <v>56</v>
      </c>
      <c r="BZ1714" s="234" t="s">
        <v>7014</v>
      </c>
    </row>
    <row r="1715" spans="1:78" x14ac:dyDescent="0.25">
      <c r="A1715" s="5">
        <v>480</v>
      </c>
      <c r="B1715" s="234" t="s">
        <v>17082</v>
      </c>
      <c r="C1715" s="234" t="s">
        <v>17083</v>
      </c>
      <c r="D1715" s="234" t="s">
        <v>11375</v>
      </c>
      <c r="E1715" s="234" t="s">
        <v>17084</v>
      </c>
      <c r="F1715" s="234" t="s">
        <v>6993</v>
      </c>
      <c r="G1715" s="234" t="s">
        <v>17085</v>
      </c>
      <c r="H1715" s="234" t="s">
        <v>8280</v>
      </c>
      <c r="I1715" s="242"/>
      <c r="J1715" s="242">
        <v>44042</v>
      </c>
      <c r="K1715" s="234" t="s">
        <v>7430</v>
      </c>
      <c r="L1715" s="242">
        <v>44042</v>
      </c>
      <c r="M1715" s="234" t="s">
        <v>6996</v>
      </c>
      <c r="N1715" s="234" t="s">
        <v>11377</v>
      </c>
      <c r="O1715" s="234" t="s">
        <v>11378</v>
      </c>
      <c r="P1715" s="234" t="s">
        <v>6999</v>
      </c>
      <c r="Q1715" s="234"/>
      <c r="R1715" s="234" t="s">
        <v>451</v>
      </c>
      <c r="S1715" t="b">
        <v>0</v>
      </c>
      <c r="T1715" s="242"/>
      <c r="U1715" s="103">
        <v>1</v>
      </c>
      <c r="V1715" s="234" t="s">
        <v>272</v>
      </c>
      <c r="W1715" s="103">
        <v>1</v>
      </c>
      <c r="X1715" s="234" t="s">
        <v>272</v>
      </c>
      <c r="Y1715" s="242"/>
      <c r="Z1715" s="242"/>
      <c r="AA1715" s="103"/>
      <c r="AB1715" s="234" t="s">
        <v>11379</v>
      </c>
      <c r="AC1715" s="243">
        <v>44253.437407407408</v>
      </c>
      <c r="AD1715" s="234" t="s">
        <v>12763</v>
      </c>
      <c r="AE1715" s="235" t="s">
        <v>17086</v>
      </c>
      <c r="AF1715" s="237"/>
      <c r="AG1715" s="234" t="s">
        <v>436</v>
      </c>
      <c r="AH1715" s="241"/>
      <c r="AI1715" t="b">
        <v>1</v>
      </c>
      <c r="AJ1715" t="b">
        <v>0</v>
      </c>
      <c r="AK1715" s="234"/>
      <c r="AL1715" s="103"/>
      <c r="AM1715" t="b">
        <v>0</v>
      </c>
      <c r="AN1715" s="234"/>
      <c r="AO1715" s="103"/>
      <c r="AP1715" s="241"/>
      <c r="AQ1715" s="241"/>
      <c r="AR1715" s="241"/>
      <c r="AS1715" s="241"/>
      <c r="AT1715" s="234" t="s">
        <v>7005</v>
      </c>
      <c r="AU1715" s="234" t="s">
        <v>7085</v>
      </c>
      <c r="AV1715" t="b">
        <v>0</v>
      </c>
      <c r="AW1715" t="b">
        <v>0</v>
      </c>
      <c r="AX1715" s="241"/>
      <c r="AY1715" s="241"/>
      <c r="AZ1715" s="234"/>
      <c r="BA1715" s="234"/>
      <c r="BB1715" s="234"/>
      <c r="BC1715" t="b">
        <v>0</v>
      </c>
      <c r="BD1715" s="234" t="s">
        <v>7008</v>
      </c>
      <c r="BE1715" s="234" t="s">
        <v>7208</v>
      </c>
      <c r="BF1715" s="234" t="s">
        <v>7027</v>
      </c>
      <c r="BG1715" s="234" t="s">
        <v>7028</v>
      </c>
      <c r="BH1715" s="234" t="s">
        <v>55</v>
      </c>
      <c r="BI1715" s="243">
        <v>44573.41951388889</v>
      </c>
      <c r="BJ1715" s="234" t="s">
        <v>442</v>
      </c>
      <c r="BK1715" s="234" t="s">
        <v>451</v>
      </c>
      <c r="BL1715" s="234" t="s">
        <v>451</v>
      </c>
      <c r="BM1715" s="234" t="s">
        <v>451</v>
      </c>
      <c r="BN1715" s="241"/>
      <c r="BO1715" t="b">
        <v>0</v>
      </c>
      <c r="BP1715" t="b">
        <v>0</v>
      </c>
      <c r="BQ1715" t="b">
        <v>0</v>
      </c>
      <c r="BR1715" s="241"/>
      <c r="BS1715" s="241"/>
      <c r="BT1715" s="234" t="s">
        <v>7012</v>
      </c>
      <c r="BU1715" t="b">
        <v>0</v>
      </c>
      <c r="BV1715" s="103"/>
      <c r="BW1715" s="235" t="s">
        <v>17087</v>
      </c>
      <c r="BX1715" s="234" t="s">
        <v>17086</v>
      </c>
      <c r="BY1715" s="234" t="s">
        <v>56</v>
      </c>
      <c r="BZ1715" s="234" t="s">
        <v>7014</v>
      </c>
    </row>
    <row r="1716" spans="1:78" x14ac:dyDescent="0.25">
      <c r="A1716" s="5">
        <v>479</v>
      </c>
      <c r="B1716" s="234" t="s">
        <v>17088</v>
      </c>
      <c r="C1716" s="234" t="s">
        <v>17089</v>
      </c>
      <c r="D1716" s="234" t="s">
        <v>7527</v>
      </c>
      <c r="E1716" s="234" t="s">
        <v>13430</v>
      </c>
      <c r="F1716" s="234" t="s">
        <v>6993</v>
      </c>
      <c r="G1716" s="234" t="s">
        <v>10829</v>
      </c>
      <c r="H1716" s="234" t="s">
        <v>7856</v>
      </c>
      <c r="I1716" s="242"/>
      <c r="J1716" s="242">
        <v>44041</v>
      </c>
      <c r="K1716" s="234" t="s">
        <v>7430</v>
      </c>
      <c r="L1716" s="242">
        <v>44049</v>
      </c>
      <c r="M1716" s="234" t="s">
        <v>6996</v>
      </c>
      <c r="N1716" s="234" t="s">
        <v>7528</v>
      </c>
      <c r="O1716" s="234" t="s">
        <v>7529</v>
      </c>
      <c r="P1716" s="234" t="s">
        <v>6999</v>
      </c>
      <c r="Q1716" s="234"/>
      <c r="R1716" s="234" t="s">
        <v>451</v>
      </c>
      <c r="S1716" t="b">
        <v>0</v>
      </c>
      <c r="T1716" s="242"/>
      <c r="U1716" s="103">
        <v>2</v>
      </c>
      <c r="V1716" s="234" t="s">
        <v>272</v>
      </c>
      <c r="W1716" s="103">
        <v>10</v>
      </c>
      <c r="X1716" s="234" t="s">
        <v>272</v>
      </c>
      <c r="Y1716" s="242"/>
      <c r="Z1716" s="242"/>
      <c r="AA1716" s="103"/>
      <c r="AB1716" s="234" t="s">
        <v>7530</v>
      </c>
      <c r="AC1716" s="243">
        <v>44253.437395833331</v>
      </c>
      <c r="AD1716" s="234" t="s">
        <v>12763</v>
      </c>
      <c r="AE1716" s="235" t="s">
        <v>17090</v>
      </c>
      <c r="AF1716" s="237"/>
      <c r="AG1716" s="234" t="s">
        <v>482</v>
      </c>
      <c r="AH1716" s="241"/>
      <c r="AI1716" t="b">
        <v>1</v>
      </c>
      <c r="AJ1716" t="b">
        <v>0</v>
      </c>
      <c r="AK1716" s="234"/>
      <c r="AL1716" s="103"/>
      <c r="AM1716" t="b">
        <v>0</v>
      </c>
      <c r="AN1716" s="234"/>
      <c r="AO1716" s="103"/>
      <c r="AP1716" s="241"/>
      <c r="AQ1716" s="241"/>
      <c r="AR1716" s="241"/>
      <c r="AS1716" s="241"/>
      <c r="AT1716" s="234" t="s">
        <v>7005</v>
      </c>
      <c r="AU1716" s="234" t="s">
        <v>7085</v>
      </c>
      <c r="AV1716" t="b">
        <v>0</v>
      </c>
      <c r="AW1716" t="b">
        <v>0</v>
      </c>
      <c r="AX1716" s="241"/>
      <c r="AY1716" s="241"/>
      <c r="AZ1716" s="234"/>
      <c r="BA1716" s="234"/>
      <c r="BB1716" s="234"/>
      <c r="BC1716" t="b">
        <v>0</v>
      </c>
      <c r="BD1716" s="234" t="s">
        <v>7008</v>
      </c>
      <c r="BE1716" s="234" t="s">
        <v>7026</v>
      </c>
      <c r="BF1716" s="234" t="s">
        <v>7027</v>
      </c>
      <c r="BG1716" s="234" t="s">
        <v>7028</v>
      </c>
      <c r="BH1716" s="234" t="s">
        <v>55</v>
      </c>
      <c r="BI1716" s="243">
        <v>44573.419502314813</v>
      </c>
      <c r="BJ1716" s="234" t="s">
        <v>442</v>
      </c>
      <c r="BK1716" s="234" t="s">
        <v>451</v>
      </c>
      <c r="BL1716" s="234" t="s">
        <v>451</v>
      </c>
      <c r="BM1716" s="234" t="s">
        <v>451</v>
      </c>
      <c r="BN1716" s="241"/>
      <c r="BO1716" t="b">
        <v>0</v>
      </c>
      <c r="BP1716" t="b">
        <v>0</v>
      </c>
      <c r="BQ1716" t="b">
        <v>0</v>
      </c>
      <c r="BR1716" s="241"/>
      <c r="BS1716" s="241"/>
      <c r="BT1716" s="234" t="s">
        <v>7012</v>
      </c>
      <c r="BU1716" t="b">
        <v>0</v>
      </c>
      <c r="BV1716" s="103"/>
      <c r="BW1716" s="235" t="s">
        <v>17091</v>
      </c>
      <c r="BX1716" s="234" t="s">
        <v>17090</v>
      </c>
      <c r="BY1716" s="234" t="s">
        <v>56</v>
      </c>
      <c r="BZ1716" s="234" t="s">
        <v>7014</v>
      </c>
    </row>
    <row r="1717" spans="1:78" x14ac:dyDescent="0.25">
      <c r="A1717" s="5">
        <v>478</v>
      </c>
      <c r="B1717" s="234" t="s">
        <v>17092</v>
      </c>
      <c r="C1717" s="234" t="s">
        <v>17093</v>
      </c>
      <c r="D1717" s="234" t="s">
        <v>8136</v>
      </c>
      <c r="E1717" s="234" t="s">
        <v>8137</v>
      </c>
      <c r="F1717" s="234" t="s">
        <v>6993</v>
      </c>
      <c r="G1717" s="234" t="s">
        <v>10404</v>
      </c>
      <c r="H1717" s="234" t="s">
        <v>6994</v>
      </c>
      <c r="I1717" s="242"/>
      <c r="J1717" s="242">
        <v>44041</v>
      </c>
      <c r="K1717" s="234" t="s">
        <v>7430</v>
      </c>
      <c r="L1717" s="242">
        <v>44041</v>
      </c>
      <c r="M1717" s="234" t="s">
        <v>6996</v>
      </c>
      <c r="N1717" s="234" t="s">
        <v>8138</v>
      </c>
      <c r="O1717" s="234" t="s">
        <v>16077</v>
      </c>
      <c r="P1717" s="234" t="s">
        <v>6999</v>
      </c>
      <c r="Q1717" s="234"/>
      <c r="R1717" s="234" t="s">
        <v>451</v>
      </c>
      <c r="S1717" t="b">
        <v>0</v>
      </c>
      <c r="T1717" s="242"/>
      <c r="U1717" s="103">
        <v>4</v>
      </c>
      <c r="V1717" s="234" t="s">
        <v>272</v>
      </c>
      <c r="W1717" s="103">
        <v>4</v>
      </c>
      <c r="X1717" s="234" t="s">
        <v>272</v>
      </c>
      <c r="Y1717" s="242"/>
      <c r="Z1717" s="242"/>
      <c r="AA1717" s="103"/>
      <c r="AB1717" s="234" t="s">
        <v>8141</v>
      </c>
      <c r="AC1717" s="243">
        <v>44253.437372685185</v>
      </c>
      <c r="AD1717" s="234" t="s">
        <v>12763</v>
      </c>
      <c r="AE1717" s="235" t="s">
        <v>17094</v>
      </c>
      <c r="AF1717" s="237"/>
      <c r="AG1717" s="234" t="s">
        <v>482</v>
      </c>
      <c r="AH1717" s="241"/>
      <c r="AI1717" t="b">
        <v>1</v>
      </c>
      <c r="AJ1717" t="b">
        <v>0</v>
      </c>
      <c r="AK1717" s="234"/>
      <c r="AL1717" s="103"/>
      <c r="AM1717" t="b">
        <v>0</v>
      </c>
      <c r="AN1717" s="234"/>
      <c r="AO1717" s="103"/>
      <c r="AP1717" s="241"/>
      <c r="AQ1717" s="241"/>
      <c r="AR1717" s="241"/>
      <c r="AS1717" s="241"/>
      <c r="AT1717" s="234" t="s">
        <v>7005</v>
      </c>
      <c r="AU1717" s="234" t="s">
        <v>7085</v>
      </c>
      <c r="AV1717" t="b">
        <v>0</v>
      </c>
      <c r="AW1717" t="b">
        <v>0</v>
      </c>
      <c r="AX1717" s="241"/>
      <c r="AY1717" s="241"/>
      <c r="AZ1717" s="234"/>
      <c r="BA1717" s="234"/>
      <c r="BB1717" s="234"/>
      <c r="BC1717" t="b">
        <v>0</v>
      </c>
      <c r="BD1717" s="234" t="s">
        <v>7008</v>
      </c>
      <c r="BE1717" s="234" t="s">
        <v>7009</v>
      </c>
      <c r="BF1717" s="234" t="s">
        <v>7027</v>
      </c>
      <c r="BG1717" s="234" t="s">
        <v>8373</v>
      </c>
      <c r="BH1717" s="234" t="s">
        <v>55</v>
      </c>
      <c r="BI1717" s="243">
        <v>44573.431087962963</v>
      </c>
      <c r="BJ1717" s="234" t="s">
        <v>442</v>
      </c>
      <c r="BK1717" s="234" t="s">
        <v>451</v>
      </c>
      <c r="BL1717" s="234" t="s">
        <v>451</v>
      </c>
      <c r="BM1717" s="234" t="s">
        <v>451</v>
      </c>
      <c r="BN1717" s="241"/>
      <c r="BO1717" t="b">
        <v>0</v>
      </c>
      <c r="BP1717" t="b">
        <v>0</v>
      </c>
      <c r="BQ1717" t="b">
        <v>0</v>
      </c>
      <c r="BR1717" s="241"/>
      <c r="BS1717" s="241"/>
      <c r="BT1717" s="234" t="s">
        <v>7012</v>
      </c>
      <c r="BU1717" t="b">
        <v>0</v>
      </c>
      <c r="BV1717" s="103"/>
      <c r="BW1717" s="235" t="s">
        <v>17095</v>
      </c>
      <c r="BX1717" s="234" t="s">
        <v>17096</v>
      </c>
      <c r="BY1717" s="234" t="s">
        <v>56</v>
      </c>
      <c r="BZ1717" s="234" t="s">
        <v>7014</v>
      </c>
    </row>
    <row r="1718" spans="1:78" x14ac:dyDescent="0.25">
      <c r="A1718" s="5">
        <v>477</v>
      </c>
      <c r="B1718" s="234" t="s">
        <v>17097</v>
      </c>
      <c r="C1718" s="234" t="s">
        <v>17098</v>
      </c>
      <c r="D1718" s="234" t="s">
        <v>14037</v>
      </c>
      <c r="E1718" s="234" t="s">
        <v>14038</v>
      </c>
      <c r="F1718" s="234" t="s">
        <v>6993</v>
      </c>
      <c r="G1718" s="234" t="s">
        <v>10404</v>
      </c>
      <c r="H1718" s="234" t="s">
        <v>6994</v>
      </c>
      <c r="I1718" s="242"/>
      <c r="J1718" s="242">
        <v>44041</v>
      </c>
      <c r="K1718" s="234" t="s">
        <v>7430</v>
      </c>
      <c r="L1718" s="242">
        <v>44041</v>
      </c>
      <c r="M1718" s="234" t="s">
        <v>6996</v>
      </c>
      <c r="N1718" s="234" t="s">
        <v>14039</v>
      </c>
      <c r="O1718" s="234" t="s">
        <v>14040</v>
      </c>
      <c r="P1718" s="234" t="s">
        <v>6999</v>
      </c>
      <c r="Q1718" s="234"/>
      <c r="R1718" s="234" t="s">
        <v>451</v>
      </c>
      <c r="S1718" t="b">
        <v>0</v>
      </c>
      <c r="T1718" s="242"/>
      <c r="U1718" s="103">
        <v>1</v>
      </c>
      <c r="V1718" s="234" t="s">
        <v>272</v>
      </c>
      <c r="W1718" s="103">
        <v>1</v>
      </c>
      <c r="X1718" s="234" t="s">
        <v>272</v>
      </c>
      <c r="Y1718" s="242"/>
      <c r="Z1718" s="242"/>
      <c r="AA1718" s="103"/>
      <c r="AB1718" s="234"/>
      <c r="AC1718" s="243">
        <v>44253.437337962961</v>
      </c>
      <c r="AD1718" s="234" t="s">
        <v>12763</v>
      </c>
      <c r="AE1718" s="235" t="s">
        <v>17099</v>
      </c>
      <c r="AF1718" s="237"/>
      <c r="AG1718" s="234" t="s">
        <v>482</v>
      </c>
      <c r="AH1718" s="241"/>
      <c r="AI1718" t="b">
        <v>1</v>
      </c>
      <c r="AJ1718" t="b">
        <v>0</v>
      </c>
      <c r="AK1718" s="234"/>
      <c r="AL1718" s="103"/>
      <c r="AM1718" t="b">
        <v>0</v>
      </c>
      <c r="AN1718" s="234"/>
      <c r="AO1718" s="103"/>
      <c r="AP1718" s="241"/>
      <c r="AQ1718" s="241"/>
      <c r="AR1718" s="241"/>
      <c r="AS1718" s="241"/>
      <c r="AT1718" s="234" t="s">
        <v>7005</v>
      </c>
      <c r="AU1718" s="234" t="s">
        <v>7085</v>
      </c>
      <c r="AV1718" t="b">
        <v>0</v>
      </c>
      <c r="AW1718" t="b">
        <v>0</v>
      </c>
      <c r="AX1718" s="241"/>
      <c r="AY1718" s="241"/>
      <c r="AZ1718" s="234"/>
      <c r="BA1718" s="234"/>
      <c r="BB1718" s="234"/>
      <c r="BC1718" t="b">
        <v>0</v>
      </c>
      <c r="BD1718" s="234" t="s">
        <v>7008</v>
      </c>
      <c r="BE1718" s="234" t="s">
        <v>7009</v>
      </c>
      <c r="BF1718" s="234" t="s">
        <v>7027</v>
      </c>
      <c r="BG1718" s="234" t="s">
        <v>7010</v>
      </c>
      <c r="BH1718" s="234" t="s">
        <v>55</v>
      </c>
      <c r="BI1718" s="243">
        <v>44573.431122685186</v>
      </c>
      <c r="BJ1718" s="234" t="s">
        <v>442</v>
      </c>
      <c r="BK1718" s="234" t="s">
        <v>451</v>
      </c>
      <c r="BL1718" s="234" t="s">
        <v>451</v>
      </c>
      <c r="BM1718" s="234" t="s">
        <v>451</v>
      </c>
      <c r="BN1718" s="241"/>
      <c r="BO1718" t="b">
        <v>0</v>
      </c>
      <c r="BP1718" t="b">
        <v>0</v>
      </c>
      <c r="BQ1718" t="b">
        <v>0</v>
      </c>
      <c r="BR1718" s="241"/>
      <c r="BS1718" s="241"/>
      <c r="BT1718" s="234" t="s">
        <v>7012</v>
      </c>
      <c r="BU1718" t="b">
        <v>0</v>
      </c>
      <c r="BV1718" s="103"/>
      <c r="BW1718" s="235" t="s">
        <v>17100</v>
      </c>
      <c r="BX1718" s="234" t="s">
        <v>17101</v>
      </c>
      <c r="BY1718" s="234" t="s">
        <v>56</v>
      </c>
      <c r="BZ1718" s="234" t="s">
        <v>7014</v>
      </c>
    </row>
    <row r="1719" spans="1:78" x14ac:dyDescent="0.25">
      <c r="A1719" s="5">
        <v>476</v>
      </c>
      <c r="B1719" s="234" t="s">
        <v>17102</v>
      </c>
      <c r="C1719" s="234" t="s">
        <v>17103</v>
      </c>
      <c r="D1719" s="234" t="s">
        <v>7848</v>
      </c>
      <c r="E1719" s="234" t="s">
        <v>11802</v>
      </c>
      <c r="F1719" s="234" t="s">
        <v>6993</v>
      </c>
      <c r="G1719" s="234" t="s">
        <v>10829</v>
      </c>
      <c r="H1719" s="234" t="s">
        <v>7856</v>
      </c>
      <c r="I1719" s="242"/>
      <c r="J1719" s="242">
        <v>44041</v>
      </c>
      <c r="K1719" s="234" t="s">
        <v>7430</v>
      </c>
      <c r="L1719" s="242">
        <v>44047</v>
      </c>
      <c r="M1719" s="234" t="s">
        <v>6996</v>
      </c>
      <c r="N1719" s="234" t="s">
        <v>7204</v>
      </c>
      <c r="O1719" s="234" t="s">
        <v>7511</v>
      </c>
      <c r="P1719" s="234" t="s">
        <v>6999</v>
      </c>
      <c r="Q1719" s="234"/>
      <c r="R1719" s="234" t="s">
        <v>451</v>
      </c>
      <c r="S1719" t="b">
        <v>0</v>
      </c>
      <c r="T1719" s="242"/>
      <c r="U1719" s="103">
        <v>1</v>
      </c>
      <c r="V1719" s="234" t="s">
        <v>272</v>
      </c>
      <c r="W1719" s="103">
        <v>2</v>
      </c>
      <c r="X1719" s="234" t="s">
        <v>272</v>
      </c>
      <c r="Y1719" s="242"/>
      <c r="Z1719" s="242"/>
      <c r="AA1719" s="103"/>
      <c r="AB1719" s="234" t="s">
        <v>11805</v>
      </c>
      <c r="AC1719" s="243">
        <v>44253.437291666669</v>
      </c>
      <c r="AD1719" s="234" t="s">
        <v>12763</v>
      </c>
      <c r="AE1719" s="235" t="s">
        <v>17104</v>
      </c>
      <c r="AF1719" s="237"/>
      <c r="AG1719" s="234" t="s">
        <v>482</v>
      </c>
      <c r="AH1719" s="241"/>
      <c r="AI1719" t="b">
        <v>1</v>
      </c>
      <c r="AJ1719" t="b">
        <v>0</v>
      </c>
      <c r="AK1719" s="234"/>
      <c r="AL1719" s="103"/>
      <c r="AM1719" t="b">
        <v>0</v>
      </c>
      <c r="AN1719" s="234"/>
      <c r="AO1719" s="103"/>
      <c r="AP1719" s="241"/>
      <c r="AQ1719" s="241"/>
      <c r="AR1719" s="241"/>
      <c r="AS1719" s="241"/>
      <c r="AT1719" s="234" t="s">
        <v>7430</v>
      </c>
      <c r="AU1719" s="234" t="s">
        <v>7085</v>
      </c>
      <c r="AV1719" t="b">
        <v>0</v>
      </c>
      <c r="AW1719" t="b">
        <v>0</v>
      </c>
      <c r="AX1719" s="241"/>
      <c r="AY1719" s="241"/>
      <c r="AZ1719" s="234"/>
      <c r="BA1719" s="234"/>
      <c r="BB1719" s="234"/>
      <c r="BC1719" t="b">
        <v>0</v>
      </c>
      <c r="BD1719" s="234" t="s">
        <v>7008</v>
      </c>
      <c r="BE1719" s="234" t="s">
        <v>7026</v>
      </c>
      <c r="BF1719" s="234" t="s">
        <v>7027</v>
      </c>
      <c r="BG1719" s="234" t="s">
        <v>7028</v>
      </c>
      <c r="BH1719" s="234" t="s">
        <v>55</v>
      </c>
      <c r="BI1719" s="243">
        <v>44573.419490740744</v>
      </c>
      <c r="BJ1719" s="234" t="s">
        <v>442</v>
      </c>
      <c r="BK1719" s="234" t="s">
        <v>451</v>
      </c>
      <c r="BL1719" s="234" t="s">
        <v>451</v>
      </c>
      <c r="BM1719" s="234" t="s">
        <v>451</v>
      </c>
      <c r="BN1719" s="241"/>
      <c r="BO1719" t="b">
        <v>0</v>
      </c>
      <c r="BP1719" t="b">
        <v>0</v>
      </c>
      <c r="BQ1719" t="b">
        <v>0</v>
      </c>
      <c r="BR1719" s="241"/>
      <c r="BS1719" s="241"/>
      <c r="BT1719" s="234" t="s">
        <v>7012</v>
      </c>
      <c r="BU1719" t="b">
        <v>0</v>
      </c>
      <c r="BV1719" s="103"/>
      <c r="BW1719" s="235" t="s">
        <v>17105</v>
      </c>
      <c r="BX1719" s="234" t="s">
        <v>17104</v>
      </c>
      <c r="BY1719" s="234" t="s">
        <v>56</v>
      </c>
      <c r="BZ1719" s="234" t="s">
        <v>7014</v>
      </c>
    </row>
    <row r="1720" spans="1:78" x14ac:dyDescent="0.25">
      <c r="A1720" s="5">
        <v>475</v>
      </c>
      <c r="B1720" s="234" t="s">
        <v>17106</v>
      </c>
      <c r="C1720" s="234" t="s">
        <v>17107</v>
      </c>
      <c r="D1720" s="234" t="s">
        <v>11559</v>
      </c>
      <c r="E1720" s="234" t="s">
        <v>10721</v>
      </c>
      <c r="F1720" s="234" t="s">
        <v>6993</v>
      </c>
      <c r="G1720" s="234" t="s">
        <v>7315</v>
      </c>
      <c r="H1720" s="234" t="s">
        <v>6994</v>
      </c>
      <c r="I1720" s="242"/>
      <c r="J1720" s="242">
        <v>44041</v>
      </c>
      <c r="K1720" s="234" t="s">
        <v>7430</v>
      </c>
      <c r="L1720" s="242">
        <v>44041</v>
      </c>
      <c r="M1720" s="234" t="s">
        <v>6996</v>
      </c>
      <c r="N1720" s="234" t="s">
        <v>10656</v>
      </c>
      <c r="O1720" s="234" t="s">
        <v>10657</v>
      </c>
      <c r="P1720" s="234" t="s">
        <v>6999</v>
      </c>
      <c r="Q1720" s="234"/>
      <c r="R1720" s="234" t="s">
        <v>451</v>
      </c>
      <c r="S1720" t="b">
        <v>0</v>
      </c>
      <c r="T1720" s="242"/>
      <c r="U1720" s="103">
        <v>25</v>
      </c>
      <c r="V1720" s="234" t="s">
        <v>272</v>
      </c>
      <c r="W1720" s="103">
        <v>25</v>
      </c>
      <c r="X1720" s="234" t="s">
        <v>272</v>
      </c>
      <c r="Y1720" s="242"/>
      <c r="Z1720" s="242"/>
      <c r="AA1720" s="103"/>
      <c r="AB1720" s="234" t="s">
        <v>11561</v>
      </c>
      <c r="AC1720" s="243">
        <v>44253.437280092592</v>
      </c>
      <c r="AD1720" s="234" t="s">
        <v>12763</v>
      </c>
      <c r="AE1720" s="235" t="s">
        <v>17108</v>
      </c>
      <c r="AF1720" s="237"/>
      <c r="AG1720" s="234" t="s">
        <v>482</v>
      </c>
      <c r="AH1720" s="241"/>
      <c r="AI1720" t="b">
        <v>1</v>
      </c>
      <c r="AJ1720" t="b">
        <v>0</v>
      </c>
      <c r="AK1720" s="234"/>
      <c r="AL1720" s="103"/>
      <c r="AM1720" t="b">
        <v>0</v>
      </c>
      <c r="AN1720" s="234"/>
      <c r="AO1720" s="103"/>
      <c r="AP1720" s="241"/>
      <c r="AQ1720" s="241"/>
      <c r="AR1720" s="241"/>
      <c r="AS1720" s="241"/>
      <c r="AT1720" s="234" t="s">
        <v>7005</v>
      </c>
      <c r="AU1720" s="234" t="s">
        <v>7085</v>
      </c>
      <c r="AV1720" t="b">
        <v>0</v>
      </c>
      <c r="AW1720" t="b">
        <v>0</v>
      </c>
      <c r="AX1720" s="241"/>
      <c r="AY1720" s="241"/>
      <c r="AZ1720" s="234"/>
      <c r="BA1720" s="234"/>
      <c r="BB1720" s="234"/>
      <c r="BC1720" t="b">
        <v>0</v>
      </c>
      <c r="BD1720" s="234" t="s">
        <v>7008</v>
      </c>
      <c r="BE1720" s="234" t="s">
        <v>7009</v>
      </c>
      <c r="BF1720" s="234" t="s">
        <v>7027</v>
      </c>
      <c r="BG1720" s="234" t="s">
        <v>8373</v>
      </c>
      <c r="BH1720" s="234" t="s">
        <v>55</v>
      </c>
      <c r="BI1720" s="243">
        <v>44573.419490740744</v>
      </c>
      <c r="BJ1720" s="234" t="s">
        <v>442</v>
      </c>
      <c r="BK1720" s="234" t="s">
        <v>451</v>
      </c>
      <c r="BL1720" s="234" t="s">
        <v>451</v>
      </c>
      <c r="BM1720" s="234" t="s">
        <v>451</v>
      </c>
      <c r="BN1720" s="241"/>
      <c r="BO1720" t="b">
        <v>0</v>
      </c>
      <c r="BP1720" t="b">
        <v>0</v>
      </c>
      <c r="BQ1720" t="b">
        <v>0</v>
      </c>
      <c r="BR1720" s="241"/>
      <c r="BS1720" s="241"/>
      <c r="BT1720" s="234" t="s">
        <v>7012</v>
      </c>
      <c r="BU1720" t="b">
        <v>0</v>
      </c>
      <c r="BV1720" s="103"/>
      <c r="BW1720" s="235" t="s">
        <v>17109</v>
      </c>
      <c r="BX1720" s="234" t="s">
        <v>17108</v>
      </c>
      <c r="BY1720" s="234" t="s">
        <v>56</v>
      </c>
      <c r="BZ1720" s="234" t="s">
        <v>7014</v>
      </c>
    </row>
    <row r="1721" spans="1:78" x14ac:dyDescent="0.25">
      <c r="A1721" s="5">
        <v>474</v>
      </c>
      <c r="B1721" s="234" t="s">
        <v>17110</v>
      </c>
      <c r="C1721" s="234" t="s">
        <v>17111</v>
      </c>
      <c r="D1721" s="234" t="s">
        <v>12286</v>
      </c>
      <c r="E1721" s="234" t="s">
        <v>17112</v>
      </c>
      <c r="F1721" s="234" t="s">
        <v>6993</v>
      </c>
      <c r="G1721" s="234" t="s">
        <v>10829</v>
      </c>
      <c r="H1721" s="234" t="s">
        <v>7856</v>
      </c>
      <c r="I1721" s="242"/>
      <c r="J1721" s="242">
        <v>44040</v>
      </c>
      <c r="K1721" s="234" t="s">
        <v>7430</v>
      </c>
      <c r="L1721" s="242">
        <v>44043</v>
      </c>
      <c r="M1721" s="234" t="s">
        <v>9952</v>
      </c>
      <c r="N1721" s="234" t="s">
        <v>17113</v>
      </c>
      <c r="O1721" s="234" t="s">
        <v>12290</v>
      </c>
      <c r="P1721" s="234" t="s">
        <v>6999</v>
      </c>
      <c r="Q1721" s="234"/>
      <c r="R1721" s="234" t="s">
        <v>451</v>
      </c>
      <c r="S1721" t="b">
        <v>0</v>
      </c>
      <c r="T1721" s="242"/>
      <c r="U1721" s="103">
        <v>16</v>
      </c>
      <c r="V1721" s="234" t="s">
        <v>272</v>
      </c>
      <c r="W1721" s="103">
        <v>32</v>
      </c>
      <c r="X1721" s="234" t="s">
        <v>272</v>
      </c>
      <c r="Y1721" s="242"/>
      <c r="Z1721" s="242"/>
      <c r="AA1721" s="103"/>
      <c r="AB1721" s="234" t="s">
        <v>17114</v>
      </c>
      <c r="AC1721" s="243">
        <v>44253.437222222223</v>
      </c>
      <c r="AD1721" s="234" t="s">
        <v>12763</v>
      </c>
      <c r="AE1721" s="235" t="s">
        <v>17115</v>
      </c>
      <c r="AF1721" s="237"/>
      <c r="AG1721" s="234" t="s">
        <v>482</v>
      </c>
      <c r="AH1721" s="241"/>
      <c r="AI1721" t="b">
        <v>1</v>
      </c>
      <c r="AJ1721" t="b">
        <v>0</v>
      </c>
      <c r="AK1721" s="234"/>
      <c r="AL1721" s="103"/>
      <c r="AM1721" t="b">
        <v>0</v>
      </c>
      <c r="AN1721" s="234"/>
      <c r="AO1721" s="103"/>
      <c r="AP1721" s="241"/>
      <c r="AQ1721" s="241"/>
      <c r="AR1721" s="241"/>
      <c r="AS1721" s="241"/>
      <c r="AT1721" s="234"/>
      <c r="AU1721" s="234" t="s">
        <v>7085</v>
      </c>
      <c r="AV1721" t="b">
        <v>0</v>
      </c>
      <c r="AW1721" t="b">
        <v>0</v>
      </c>
      <c r="AX1721" s="241"/>
      <c r="AY1721" s="241"/>
      <c r="AZ1721" s="234"/>
      <c r="BA1721" s="234"/>
      <c r="BB1721" s="234"/>
      <c r="BC1721" t="b">
        <v>0</v>
      </c>
      <c r="BD1721" s="234" t="s">
        <v>9959</v>
      </c>
      <c r="BE1721" s="234" t="s">
        <v>7026</v>
      </c>
      <c r="BF1721" s="234" t="s">
        <v>7027</v>
      </c>
      <c r="BG1721" s="234" t="s">
        <v>7010</v>
      </c>
      <c r="BH1721" s="234" t="s">
        <v>55</v>
      </c>
      <c r="BI1721" s="243">
        <v>44573.419490740744</v>
      </c>
      <c r="BJ1721" s="234" t="s">
        <v>442</v>
      </c>
      <c r="BK1721" s="234" t="s">
        <v>451</v>
      </c>
      <c r="BL1721" s="234" t="s">
        <v>451</v>
      </c>
      <c r="BM1721" s="234" t="s">
        <v>451</v>
      </c>
      <c r="BN1721" s="241"/>
      <c r="BO1721" t="b">
        <v>0</v>
      </c>
      <c r="BP1721" t="b">
        <v>0</v>
      </c>
      <c r="BQ1721" t="b">
        <v>0</v>
      </c>
      <c r="BR1721" s="241"/>
      <c r="BS1721" s="241"/>
      <c r="BT1721" s="234" t="s">
        <v>7012</v>
      </c>
      <c r="BU1721" t="b">
        <v>0</v>
      </c>
      <c r="BV1721" s="103"/>
      <c r="BW1721" s="235" t="s">
        <v>17116</v>
      </c>
      <c r="BX1721" s="234" t="s">
        <v>17115</v>
      </c>
      <c r="BY1721" s="234" t="s">
        <v>56</v>
      </c>
      <c r="BZ1721" s="234" t="s">
        <v>7014</v>
      </c>
    </row>
    <row r="1722" spans="1:78" x14ac:dyDescent="0.25">
      <c r="A1722" s="5">
        <v>473</v>
      </c>
      <c r="B1722" s="234" t="s">
        <v>17117</v>
      </c>
      <c r="C1722" s="234" t="s">
        <v>17118</v>
      </c>
      <c r="D1722" s="234" t="s">
        <v>16982</v>
      </c>
      <c r="E1722" s="234" t="s">
        <v>16983</v>
      </c>
      <c r="F1722" s="234" t="s">
        <v>6993</v>
      </c>
      <c r="G1722" s="234" t="s">
        <v>7315</v>
      </c>
      <c r="H1722" s="234" t="s">
        <v>6994</v>
      </c>
      <c r="I1722" s="242"/>
      <c r="J1722" s="242">
        <v>44042</v>
      </c>
      <c r="K1722" s="234" t="s">
        <v>7430</v>
      </c>
      <c r="L1722" s="242">
        <v>44042</v>
      </c>
      <c r="M1722" s="234" t="s">
        <v>6996</v>
      </c>
      <c r="N1722" s="234" t="s">
        <v>10439</v>
      </c>
      <c r="O1722" s="234" t="s">
        <v>10440</v>
      </c>
      <c r="P1722" s="234" t="s">
        <v>6999</v>
      </c>
      <c r="Q1722" s="234"/>
      <c r="R1722" s="234" t="s">
        <v>451</v>
      </c>
      <c r="S1722" t="b">
        <v>0</v>
      </c>
      <c r="T1722" s="242"/>
      <c r="U1722" s="103">
        <v>2</v>
      </c>
      <c r="V1722" s="234" t="s">
        <v>272</v>
      </c>
      <c r="W1722" s="103">
        <v>10</v>
      </c>
      <c r="X1722" s="234" t="s">
        <v>272</v>
      </c>
      <c r="Y1722" s="242"/>
      <c r="Z1722" s="242"/>
      <c r="AA1722" s="103"/>
      <c r="AB1722" s="234" t="s">
        <v>16984</v>
      </c>
      <c r="AC1722" s="243">
        <v>44253.437210648146</v>
      </c>
      <c r="AD1722" s="234" t="s">
        <v>12763</v>
      </c>
      <c r="AE1722" s="235" t="s">
        <v>17119</v>
      </c>
      <c r="AF1722" s="237"/>
      <c r="AG1722" s="234" t="s">
        <v>482</v>
      </c>
      <c r="AH1722" s="241"/>
      <c r="AI1722" t="b">
        <v>1</v>
      </c>
      <c r="AJ1722" t="b">
        <v>0</v>
      </c>
      <c r="AK1722" s="234"/>
      <c r="AL1722" s="103"/>
      <c r="AM1722" t="b">
        <v>0</v>
      </c>
      <c r="AN1722" s="234"/>
      <c r="AO1722" s="103"/>
      <c r="AP1722" s="241"/>
      <c r="AQ1722" s="241"/>
      <c r="AR1722" s="241"/>
      <c r="AS1722" s="241"/>
      <c r="AT1722" s="234" t="s">
        <v>7005</v>
      </c>
      <c r="AU1722" s="234" t="s">
        <v>7085</v>
      </c>
      <c r="AV1722" t="b">
        <v>0</v>
      </c>
      <c r="AW1722" t="b">
        <v>0</v>
      </c>
      <c r="AX1722" s="241"/>
      <c r="AY1722" s="241"/>
      <c r="AZ1722" s="234"/>
      <c r="BA1722" s="234"/>
      <c r="BB1722" s="234"/>
      <c r="BC1722" t="b">
        <v>0</v>
      </c>
      <c r="BD1722" s="234" t="s">
        <v>7008</v>
      </c>
      <c r="BE1722" s="234" t="s">
        <v>7009</v>
      </c>
      <c r="BF1722" s="234" t="s">
        <v>7027</v>
      </c>
      <c r="BG1722" s="234" t="s">
        <v>8373</v>
      </c>
      <c r="BH1722" s="234" t="s">
        <v>55</v>
      </c>
      <c r="BI1722" s="243">
        <v>44573.419479166667</v>
      </c>
      <c r="BJ1722" s="234" t="s">
        <v>442</v>
      </c>
      <c r="BK1722" s="234" t="s">
        <v>451</v>
      </c>
      <c r="BL1722" s="234" t="s">
        <v>451</v>
      </c>
      <c r="BM1722" s="234" t="s">
        <v>451</v>
      </c>
      <c r="BN1722" s="241"/>
      <c r="BO1722" t="b">
        <v>0</v>
      </c>
      <c r="BP1722" t="b">
        <v>0</v>
      </c>
      <c r="BQ1722" t="b">
        <v>0</v>
      </c>
      <c r="BR1722" s="241"/>
      <c r="BS1722" s="241"/>
      <c r="BT1722" s="234" t="s">
        <v>7012</v>
      </c>
      <c r="BU1722" t="b">
        <v>0</v>
      </c>
      <c r="BV1722" s="103"/>
      <c r="BW1722" s="235" t="s">
        <v>17120</v>
      </c>
      <c r="BX1722" s="234" t="s">
        <v>17119</v>
      </c>
      <c r="BY1722" s="234" t="s">
        <v>56</v>
      </c>
      <c r="BZ1722" s="234" t="s">
        <v>7014</v>
      </c>
    </row>
    <row r="1723" spans="1:78" x14ac:dyDescent="0.25">
      <c r="A1723" s="5">
        <v>472</v>
      </c>
      <c r="B1723" s="234" t="s">
        <v>17121</v>
      </c>
      <c r="C1723" s="234" t="s">
        <v>17122</v>
      </c>
      <c r="D1723" s="234" t="s">
        <v>8908</v>
      </c>
      <c r="E1723" s="234" t="s">
        <v>17123</v>
      </c>
      <c r="F1723" s="234" t="s">
        <v>6993</v>
      </c>
      <c r="G1723" s="234" t="s">
        <v>11209</v>
      </c>
      <c r="H1723" s="234" t="s">
        <v>7856</v>
      </c>
      <c r="I1723" s="242"/>
      <c r="J1723" s="242">
        <v>44041</v>
      </c>
      <c r="K1723" s="234" t="s">
        <v>7430</v>
      </c>
      <c r="L1723" s="242">
        <v>44041</v>
      </c>
      <c r="M1723" s="234" t="s">
        <v>6996</v>
      </c>
      <c r="N1723" s="234" t="s">
        <v>8911</v>
      </c>
      <c r="O1723" s="234" t="s">
        <v>8912</v>
      </c>
      <c r="P1723" s="234" t="s">
        <v>6999</v>
      </c>
      <c r="Q1723" s="234"/>
      <c r="R1723" s="234" t="s">
        <v>451</v>
      </c>
      <c r="S1723" t="b">
        <v>0</v>
      </c>
      <c r="T1723" s="242"/>
      <c r="U1723" s="103">
        <v>25</v>
      </c>
      <c r="V1723" s="234" t="s">
        <v>272</v>
      </c>
      <c r="W1723" s="103">
        <v>25</v>
      </c>
      <c r="X1723" s="234" t="s">
        <v>272</v>
      </c>
      <c r="Y1723" s="242"/>
      <c r="Z1723" s="242"/>
      <c r="AA1723" s="103"/>
      <c r="AB1723" s="234" t="s">
        <v>8914</v>
      </c>
      <c r="AC1723" s="243">
        <v>44253.437175925923</v>
      </c>
      <c r="AD1723" s="234" t="s">
        <v>12763</v>
      </c>
      <c r="AE1723" s="235" t="s">
        <v>17124</v>
      </c>
      <c r="AF1723" s="237"/>
      <c r="AG1723" s="234" t="s">
        <v>482</v>
      </c>
      <c r="AH1723" s="241"/>
      <c r="AI1723" t="b">
        <v>1</v>
      </c>
      <c r="AJ1723" t="b">
        <v>0</v>
      </c>
      <c r="AK1723" s="234"/>
      <c r="AL1723" s="103"/>
      <c r="AM1723" t="b">
        <v>0</v>
      </c>
      <c r="AN1723" s="234"/>
      <c r="AO1723" s="103"/>
      <c r="AP1723" s="241"/>
      <c r="AQ1723" s="241"/>
      <c r="AR1723" s="241"/>
      <c r="AS1723" s="241"/>
      <c r="AT1723" s="234" t="s">
        <v>7005</v>
      </c>
      <c r="AU1723" s="234" t="s">
        <v>7085</v>
      </c>
      <c r="AV1723" t="b">
        <v>0</v>
      </c>
      <c r="AW1723" t="b">
        <v>0</v>
      </c>
      <c r="AX1723" s="241"/>
      <c r="AY1723" s="241"/>
      <c r="AZ1723" s="234"/>
      <c r="BA1723" s="234"/>
      <c r="BB1723" s="234"/>
      <c r="BC1723" t="b">
        <v>0</v>
      </c>
      <c r="BD1723" s="234" t="s">
        <v>7008</v>
      </c>
      <c r="BE1723" s="234" t="s">
        <v>7026</v>
      </c>
      <c r="BF1723" s="234" t="s">
        <v>7027</v>
      </c>
      <c r="BG1723" s="234" t="s">
        <v>8373</v>
      </c>
      <c r="BH1723" s="234" t="s">
        <v>55</v>
      </c>
      <c r="BI1723" s="243">
        <v>44573.419479166667</v>
      </c>
      <c r="BJ1723" s="234" t="s">
        <v>442</v>
      </c>
      <c r="BK1723" s="234" t="s">
        <v>451</v>
      </c>
      <c r="BL1723" s="234" t="s">
        <v>451</v>
      </c>
      <c r="BM1723" s="234" t="s">
        <v>451</v>
      </c>
      <c r="BN1723" s="241"/>
      <c r="BO1723" t="b">
        <v>0</v>
      </c>
      <c r="BP1723" t="b">
        <v>0</v>
      </c>
      <c r="BQ1723" t="b">
        <v>0</v>
      </c>
      <c r="BR1723" s="241"/>
      <c r="BS1723" s="241"/>
      <c r="BT1723" s="234" t="s">
        <v>7012</v>
      </c>
      <c r="BU1723" t="b">
        <v>0</v>
      </c>
      <c r="BV1723" s="103"/>
      <c r="BW1723" s="235" t="s">
        <v>17125</v>
      </c>
      <c r="BX1723" s="234" t="s">
        <v>17124</v>
      </c>
      <c r="BY1723" s="234" t="s">
        <v>56</v>
      </c>
      <c r="BZ1723" s="234" t="s">
        <v>7014</v>
      </c>
    </row>
    <row r="1724" spans="1:78" x14ac:dyDescent="0.25">
      <c r="A1724" s="5">
        <v>471</v>
      </c>
      <c r="B1724" s="234" t="s">
        <v>17126</v>
      </c>
      <c r="C1724" s="234" t="s">
        <v>17127</v>
      </c>
      <c r="D1724" s="234" t="s">
        <v>16611</v>
      </c>
      <c r="E1724" s="234" t="s">
        <v>16611</v>
      </c>
      <c r="F1724" s="234" t="s">
        <v>7156</v>
      </c>
      <c r="G1724" s="234" t="s">
        <v>16612</v>
      </c>
      <c r="H1724" s="234" t="s">
        <v>7034</v>
      </c>
      <c r="I1724" s="242"/>
      <c r="J1724" s="242">
        <v>44040</v>
      </c>
      <c r="K1724" s="234" t="s">
        <v>7430</v>
      </c>
      <c r="L1724" s="242">
        <v>44043</v>
      </c>
      <c r="M1724" s="234" t="s">
        <v>7477</v>
      </c>
      <c r="N1724" s="234" t="s">
        <v>12515</v>
      </c>
      <c r="O1724" s="234" t="s">
        <v>17128</v>
      </c>
      <c r="P1724" s="234" t="s">
        <v>6999</v>
      </c>
      <c r="Q1724" s="234"/>
      <c r="R1724" s="234" t="s">
        <v>451</v>
      </c>
      <c r="S1724" t="b">
        <v>0</v>
      </c>
      <c r="T1724" s="242"/>
      <c r="U1724" s="103">
        <v>400</v>
      </c>
      <c r="V1724" s="234" t="s">
        <v>272</v>
      </c>
      <c r="W1724" s="103">
        <v>2100</v>
      </c>
      <c r="X1724" s="234" t="s">
        <v>272</v>
      </c>
      <c r="Y1724" s="242"/>
      <c r="Z1724" s="242"/>
      <c r="AA1724" s="103"/>
      <c r="AB1724" s="234" t="s">
        <v>16614</v>
      </c>
      <c r="AC1724" s="243">
        <v>44253.437141203707</v>
      </c>
      <c r="AD1724" s="234" t="s">
        <v>12763</v>
      </c>
      <c r="AE1724" s="235" t="s">
        <v>17129</v>
      </c>
      <c r="AF1724" s="237"/>
      <c r="AG1724" s="234" t="s">
        <v>482</v>
      </c>
      <c r="AH1724" s="241"/>
      <c r="AI1724" t="b">
        <v>1</v>
      </c>
      <c r="AJ1724" t="b">
        <v>0</v>
      </c>
      <c r="AK1724" s="234"/>
      <c r="AL1724" s="103"/>
      <c r="AM1724" t="b">
        <v>0</v>
      </c>
      <c r="AN1724" s="234"/>
      <c r="AO1724" s="103"/>
      <c r="AP1724" s="241"/>
      <c r="AQ1724" s="241"/>
      <c r="AR1724" s="241"/>
      <c r="AS1724" s="241"/>
      <c r="AT1724" s="234"/>
      <c r="AU1724" s="234" t="s">
        <v>7085</v>
      </c>
      <c r="AV1724" t="b">
        <v>0</v>
      </c>
      <c r="AW1724" t="b">
        <v>0</v>
      </c>
      <c r="AX1724" s="241"/>
      <c r="AY1724" s="241"/>
      <c r="AZ1724" s="234"/>
      <c r="BA1724" s="234"/>
      <c r="BB1724" s="234"/>
      <c r="BC1724" t="b">
        <v>0</v>
      </c>
      <c r="BD1724" s="234" t="s">
        <v>369</v>
      </c>
      <c r="BE1724" s="234" t="s">
        <v>7045</v>
      </c>
      <c r="BF1724" s="234" t="s">
        <v>7027</v>
      </c>
      <c r="BG1724" s="234" t="s">
        <v>7010</v>
      </c>
      <c r="BH1724" s="234" t="s">
        <v>55</v>
      </c>
      <c r="BI1724" s="243">
        <v>44573.419479166667</v>
      </c>
      <c r="BJ1724" s="234" t="s">
        <v>442</v>
      </c>
      <c r="BK1724" s="234" t="s">
        <v>451</v>
      </c>
      <c r="BL1724" s="234" t="s">
        <v>451</v>
      </c>
      <c r="BM1724" s="234" t="s">
        <v>451</v>
      </c>
      <c r="BN1724" s="241"/>
      <c r="BO1724" t="b">
        <v>0</v>
      </c>
      <c r="BP1724" t="b">
        <v>0</v>
      </c>
      <c r="BQ1724" t="b">
        <v>0</v>
      </c>
      <c r="BR1724" s="241"/>
      <c r="BS1724" s="241"/>
      <c r="BT1724" s="234" t="s">
        <v>7047</v>
      </c>
      <c r="BU1724" t="b">
        <v>0</v>
      </c>
      <c r="BV1724" s="103"/>
      <c r="BW1724" s="235" t="s">
        <v>17130</v>
      </c>
      <c r="BX1724" s="234" t="s">
        <v>17129</v>
      </c>
      <c r="BY1724" s="234" t="s">
        <v>56</v>
      </c>
      <c r="BZ1724" s="234" t="s">
        <v>7014</v>
      </c>
    </row>
    <row r="1725" spans="1:78" x14ac:dyDescent="0.25">
      <c r="A1725" s="5">
        <v>470</v>
      </c>
      <c r="B1725" s="234" t="s">
        <v>17131</v>
      </c>
      <c r="C1725" s="234" t="s">
        <v>17132</v>
      </c>
      <c r="D1725" s="234" t="s">
        <v>9058</v>
      </c>
      <c r="E1725" s="234" t="s">
        <v>12592</v>
      </c>
      <c r="F1725" s="234" t="s">
        <v>6993</v>
      </c>
      <c r="G1725" s="234" t="s">
        <v>7315</v>
      </c>
      <c r="H1725" s="234" t="s">
        <v>6994</v>
      </c>
      <c r="I1725" s="242"/>
      <c r="J1725" s="242">
        <v>44040</v>
      </c>
      <c r="K1725" s="234" t="s">
        <v>7430</v>
      </c>
      <c r="L1725" s="242">
        <v>44040</v>
      </c>
      <c r="M1725" s="234" t="s">
        <v>6996</v>
      </c>
      <c r="N1725" s="234" t="s">
        <v>9060</v>
      </c>
      <c r="O1725" s="234" t="s">
        <v>10480</v>
      </c>
      <c r="P1725" s="234" t="s">
        <v>6999</v>
      </c>
      <c r="Q1725" s="234"/>
      <c r="R1725" s="234" t="s">
        <v>451</v>
      </c>
      <c r="S1725" t="b">
        <v>0</v>
      </c>
      <c r="T1725" s="242"/>
      <c r="U1725" s="103">
        <v>1</v>
      </c>
      <c r="V1725" s="234" t="s">
        <v>272</v>
      </c>
      <c r="W1725" s="103">
        <v>5</v>
      </c>
      <c r="X1725" s="234" t="s">
        <v>272</v>
      </c>
      <c r="Y1725" s="242"/>
      <c r="Z1725" s="242"/>
      <c r="AA1725" s="103"/>
      <c r="AB1725" s="234" t="s">
        <v>9062</v>
      </c>
      <c r="AC1725" s="243">
        <v>44253.43712962963</v>
      </c>
      <c r="AD1725" s="234" t="s">
        <v>12763</v>
      </c>
      <c r="AE1725" s="235" t="s">
        <v>17133</v>
      </c>
      <c r="AF1725" s="237"/>
      <c r="AG1725" s="234" t="s">
        <v>482</v>
      </c>
      <c r="AH1725" s="241"/>
      <c r="AI1725" t="b">
        <v>1</v>
      </c>
      <c r="AJ1725" t="b">
        <v>0</v>
      </c>
      <c r="AK1725" s="234"/>
      <c r="AL1725" s="103"/>
      <c r="AM1725" t="b">
        <v>0</v>
      </c>
      <c r="AN1725" s="234"/>
      <c r="AO1725" s="103"/>
      <c r="AP1725" s="241"/>
      <c r="AQ1725" s="241"/>
      <c r="AR1725" s="241"/>
      <c r="AS1725" s="241"/>
      <c r="AT1725" s="234" t="s">
        <v>7005</v>
      </c>
      <c r="AU1725" s="234" t="s">
        <v>7085</v>
      </c>
      <c r="AV1725" t="b">
        <v>0</v>
      </c>
      <c r="AW1725" t="b">
        <v>0</v>
      </c>
      <c r="AX1725" s="241"/>
      <c r="AY1725" s="241"/>
      <c r="AZ1725" s="234"/>
      <c r="BA1725" s="234"/>
      <c r="BB1725" s="234"/>
      <c r="BC1725" t="b">
        <v>0</v>
      </c>
      <c r="BD1725" s="234" t="s">
        <v>7008</v>
      </c>
      <c r="BE1725" s="234" t="s">
        <v>7009</v>
      </c>
      <c r="BF1725" s="234" t="s">
        <v>7027</v>
      </c>
      <c r="BG1725" s="234" t="s">
        <v>8373</v>
      </c>
      <c r="BH1725" s="234" t="s">
        <v>55</v>
      </c>
      <c r="BI1725" s="243">
        <v>44573.419479166667</v>
      </c>
      <c r="BJ1725" s="234" t="s">
        <v>442</v>
      </c>
      <c r="BK1725" s="234" t="s">
        <v>451</v>
      </c>
      <c r="BL1725" s="234" t="s">
        <v>451</v>
      </c>
      <c r="BM1725" s="234" t="s">
        <v>451</v>
      </c>
      <c r="BN1725" s="241"/>
      <c r="BO1725" t="b">
        <v>0</v>
      </c>
      <c r="BP1725" t="b">
        <v>0</v>
      </c>
      <c r="BQ1725" t="b">
        <v>0</v>
      </c>
      <c r="BR1725" s="241"/>
      <c r="BS1725" s="241"/>
      <c r="BT1725" s="234" t="s">
        <v>7012</v>
      </c>
      <c r="BU1725" t="b">
        <v>0</v>
      </c>
      <c r="BV1725" s="103"/>
      <c r="BW1725" s="235" t="s">
        <v>17134</v>
      </c>
      <c r="BX1725" s="234" t="s">
        <v>17133</v>
      </c>
      <c r="BY1725" s="234" t="s">
        <v>56</v>
      </c>
      <c r="BZ1725" s="234" t="s">
        <v>7014</v>
      </c>
    </row>
    <row r="1726" spans="1:78" x14ac:dyDescent="0.25">
      <c r="A1726" s="5">
        <v>469</v>
      </c>
      <c r="B1726" s="234" t="s">
        <v>17135</v>
      </c>
      <c r="C1726" s="234" t="s">
        <v>17136</v>
      </c>
      <c r="D1726" s="234" t="s">
        <v>7211</v>
      </c>
      <c r="E1726" s="234" t="s">
        <v>9838</v>
      </c>
      <c r="F1726" s="234" t="s">
        <v>6993</v>
      </c>
      <c r="G1726" s="234" t="s">
        <v>6994</v>
      </c>
      <c r="H1726" s="234" t="s">
        <v>6995</v>
      </c>
      <c r="I1726" s="242"/>
      <c r="J1726" s="242">
        <v>44048</v>
      </c>
      <c r="K1726" s="234" t="s">
        <v>7430</v>
      </c>
      <c r="L1726" s="242">
        <v>44048</v>
      </c>
      <c r="M1726" s="234" t="s">
        <v>6996</v>
      </c>
      <c r="N1726" s="234" t="s">
        <v>7212</v>
      </c>
      <c r="O1726" s="234" t="s">
        <v>12201</v>
      </c>
      <c r="P1726" s="234" t="s">
        <v>6999</v>
      </c>
      <c r="Q1726" s="234"/>
      <c r="R1726" s="234" t="s">
        <v>451</v>
      </c>
      <c r="S1726" t="b">
        <v>0</v>
      </c>
      <c r="T1726" s="242"/>
      <c r="U1726" s="103">
        <v>2</v>
      </c>
      <c r="V1726" s="234" t="s">
        <v>272</v>
      </c>
      <c r="W1726" s="103">
        <v>20</v>
      </c>
      <c r="X1726" s="234" t="s">
        <v>272</v>
      </c>
      <c r="Y1726" s="242"/>
      <c r="Z1726" s="242"/>
      <c r="AA1726" s="103"/>
      <c r="AB1726" s="234" t="s">
        <v>7214</v>
      </c>
      <c r="AC1726" s="243">
        <v>44253.437106481484</v>
      </c>
      <c r="AD1726" s="234" t="s">
        <v>12763</v>
      </c>
      <c r="AE1726" s="235" t="s">
        <v>17137</v>
      </c>
      <c r="AF1726" s="237"/>
      <c r="AG1726" s="234" t="s">
        <v>482</v>
      </c>
      <c r="AH1726" s="241"/>
      <c r="AI1726" t="b">
        <v>1</v>
      </c>
      <c r="AJ1726" t="b">
        <v>0</v>
      </c>
      <c r="AK1726" s="234"/>
      <c r="AL1726" s="103"/>
      <c r="AM1726" t="b">
        <v>0</v>
      </c>
      <c r="AN1726" s="234"/>
      <c r="AO1726" s="103"/>
      <c r="AP1726" s="241"/>
      <c r="AQ1726" s="241"/>
      <c r="AR1726" s="241"/>
      <c r="AS1726" s="241"/>
      <c r="AT1726" s="234" t="s">
        <v>7005</v>
      </c>
      <c r="AU1726" s="234" t="s">
        <v>7085</v>
      </c>
      <c r="AV1726" t="b">
        <v>0</v>
      </c>
      <c r="AW1726" t="b">
        <v>0</v>
      </c>
      <c r="AX1726" s="241"/>
      <c r="AY1726" s="241"/>
      <c r="AZ1726" s="234"/>
      <c r="BA1726" s="234"/>
      <c r="BB1726" s="234"/>
      <c r="BC1726" t="b">
        <v>0</v>
      </c>
      <c r="BD1726" s="234" t="s">
        <v>7008</v>
      </c>
      <c r="BE1726" s="234" t="s">
        <v>7009</v>
      </c>
      <c r="BF1726" s="234" t="s">
        <v>7027</v>
      </c>
      <c r="BG1726" s="234" t="s">
        <v>7010</v>
      </c>
      <c r="BH1726" s="234" t="s">
        <v>55</v>
      </c>
      <c r="BI1726" s="243">
        <v>44573.41946759259</v>
      </c>
      <c r="BJ1726" s="234" t="s">
        <v>442</v>
      </c>
      <c r="BK1726" s="234" t="s">
        <v>451</v>
      </c>
      <c r="BL1726" s="234" t="s">
        <v>451</v>
      </c>
      <c r="BM1726" s="234" t="s">
        <v>451</v>
      </c>
      <c r="BN1726" s="241"/>
      <c r="BO1726" t="b">
        <v>0</v>
      </c>
      <c r="BP1726" t="b">
        <v>0</v>
      </c>
      <c r="BQ1726" t="b">
        <v>0</v>
      </c>
      <c r="BR1726" s="241"/>
      <c r="BS1726" s="241"/>
      <c r="BT1726" s="234" t="s">
        <v>7012</v>
      </c>
      <c r="BU1726" t="b">
        <v>0</v>
      </c>
      <c r="BV1726" s="103"/>
      <c r="BW1726" s="235" t="s">
        <v>17138</v>
      </c>
      <c r="BX1726" s="234" t="s">
        <v>17137</v>
      </c>
      <c r="BY1726" s="234" t="s">
        <v>56</v>
      </c>
      <c r="BZ1726" s="234" t="s">
        <v>7014</v>
      </c>
    </row>
    <row r="1727" spans="1:78" x14ac:dyDescent="0.25">
      <c r="A1727" s="5">
        <v>468</v>
      </c>
      <c r="B1727" s="234" t="s">
        <v>17139</v>
      </c>
      <c r="C1727" s="234" t="s">
        <v>17140</v>
      </c>
      <c r="D1727" s="234"/>
      <c r="E1727" s="234" t="s">
        <v>16977</v>
      </c>
      <c r="F1727" s="234" t="s">
        <v>7156</v>
      </c>
      <c r="G1727" s="234" t="s">
        <v>6994</v>
      </c>
      <c r="H1727" s="234" t="s">
        <v>6995</v>
      </c>
      <c r="I1727" s="242"/>
      <c r="J1727" s="242">
        <v>44050</v>
      </c>
      <c r="K1727" s="234" t="s">
        <v>7430</v>
      </c>
      <c r="L1727" s="242">
        <v>44050</v>
      </c>
      <c r="M1727" s="234" t="s">
        <v>6996</v>
      </c>
      <c r="N1727" s="234" t="s">
        <v>7430</v>
      </c>
      <c r="O1727" s="234" t="s">
        <v>9902</v>
      </c>
      <c r="P1727" s="234" t="s">
        <v>6999</v>
      </c>
      <c r="Q1727" s="234"/>
      <c r="R1727" s="234" t="s">
        <v>451</v>
      </c>
      <c r="S1727" t="b">
        <v>0</v>
      </c>
      <c r="T1727" s="242"/>
      <c r="U1727" s="103">
        <v>16</v>
      </c>
      <c r="V1727" s="234" t="s">
        <v>272</v>
      </c>
      <c r="W1727" s="103">
        <v>50</v>
      </c>
      <c r="X1727" s="234" t="s">
        <v>272</v>
      </c>
      <c r="Y1727" s="242"/>
      <c r="Z1727" s="242"/>
      <c r="AA1727" s="103"/>
      <c r="AB1727" s="234"/>
      <c r="AC1727" s="243">
        <v>44253.437060185184</v>
      </c>
      <c r="AD1727" s="234" t="s">
        <v>12763</v>
      </c>
      <c r="AE1727" s="235" t="s">
        <v>17141</v>
      </c>
      <c r="AF1727" s="237"/>
      <c r="AG1727" s="234" t="s">
        <v>482</v>
      </c>
      <c r="AH1727" s="241"/>
      <c r="AI1727" t="b">
        <v>1</v>
      </c>
      <c r="AJ1727" t="b">
        <v>0</v>
      </c>
      <c r="AK1727" s="234"/>
      <c r="AL1727" s="103"/>
      <c r="AM1727" t="b">
        <v>0</v>
      </c>
      <c r="AN1727" s="234"/>
      <c r="AO1727" s="103"/>
      <c r="AP1727" s="241"/>
      <c r="AQ1727" s="241"/>
      <c r="AR1727" s="241"/>
      <c r="AS1727" s="241"/>
      <c r="AT1727" s="234"/>
      <c r="AU1727" s="234" t="s">
        <v>7085</v>
      </c>
      <c r="AV1727" t="b">
        <v>0</v>
      </c>
      <c r="AW1727" t="b">
        <v>0</v>
      </c>
      <c r="AX1727" s="241"/>
      <c r="AY1727" s="241"/>
      <c r="AZ1727" s="234"/>
      <c r="BA1727" s="234"/>
      <c r="BB1727" s="234"/>
      <c r="BC1727" t="b">
        <v>1</v>
      </c>
      <c r="BD1727" s="234" t="s">
        <v>7008</v>
      </c>
      <c r="BE1727" s="234" t="s">
        <v>7009</v>
      </c>
      <c r="BF1727" s="234" t="s">
        <v>6972</v>
      </c>
      <c r="BG1727" s="234" t="s">
        <v>7028</v>
      </c>
      <c r="BH1727" s="234" t="s">
        <v>55</v>
      </c>
      <c r="BI1727" s="243">
        <v>44573.41946759259</v>
      </c>
      <c r="BJ1727" s="234" t="s">
        <v>442</v>
      </c>
      <c r="BK1727" s="234" t="s">
        <v>451</v>
      </c>
      <c r="BL1727" s="234" t="s">
        <v>451</v>
      </c>
      <c r="BM1727" s="234" t="s">
        <v>451</v>
      </c>
      <c r="BN1727" s="241"/>
      <c r="BO1727" t="b">
        <v>0</v>
      </c>
      <c r="BP1727" t="b">
        <v>0</v>
      </c>
      <c r="BQ1727" t="b">
        <v>0</v>
      </c>
      <c r="BR1727" s="241"/>
      <c r="BS1727" s="241"/>
      <c r="BT1727" s="234" t="s">
        <v>7237</v>
      </c>
      <c r="BU1727" t="b">
        <v>0</v>
      </c>
      <c r="BV1727" s="103"/>
      <c r="BW1727" s="235" t="s">
        <v>17142</v>
      </c>
      <c r="BX1727" s="234" t="s">
        <v>17141</v>
      </c>
      <c r="BY1727" s="234" t="s">
        <v>56</v>
      </c>
      <c r="BZ1727" s="234" t="s">
        <v>7014</v>
      </c>
    </row>
    <row r="1728" spans="1:78" x14ac:dyDescent="0.25">
      <c r="A1728" s="5">
        <v>467</v>
      </c>
      <c r="B1728" s="234" t="s">
        <v>17143</v>
      </c>
      <c r="C1728" s="234" t="s">
        <v>17144</v>
      </c>
      <c r="D1728" s="234" t="s">
        <v>15588</v>
      </c>
      <c r="E1728" s="234" t="s">
        <v>8622</v>
      </c>
      <c r="F1728" s="234" t="s">
        <v>6993</v>
      </c>
      <c r="G1728" s="234" t="s">
        <v>11209</v>
      </c>
      <c r="H1728" s="234" t="s">
        <v>7856</v>
      </c>
      <c r="I1728" s="242"/>
      <c r="J1728" s="242">
        <v>44039</v>
      </c>
      <c r="K1728" s="234" t="s">
        <v>7430</v>
      </c>
      <c r="L1728" s="242">
        <v>44042</v>
      </c>
      <c r="M1728" s="234" t="s">
        <v>7832</v>
      </c>
      <c r="N1728" s="234" t="s">
        <v>8859</v>
      </c>
      <c r="O1728" s="234" t="s">
        <v>17145</v>
      </c>
      <c r="P1728" s="234" t="s">
        <v>6999</v>
      </c>
      <c r="Q1728" s="234"/>
      <c r="R1728" s="234" t="s">
        <v>451</v>
      </c>
      <c r="S1728" t="b">
        <v>0</v>
      </c>
      <c r="T1728" s="242"/>
      <c r="U1728" s="103">
        <v>68</v>
      </c>
      <c r="V1728" s="234" t="s">
        <v>272</v>
      </c>
      <c r="W1728" s="103">
        <v>68</v>
      </c>
      <c r="X1728" s="234" t="s">
        <v>272</v>
      </c>
      <c r="Y1728" s="242"/>
      <c r="Z1728" s="242"/>
      <c r="AA1728" s="103"/>
      <c r="AB1728" s="234" t="s">
        <v>15590</v>
      </c>
      <c r="AC1728" s="243">
        <v>44253.437037037038</v>
      </c>
      <c r="AD1728" s="234" t="s">
        <v>12763</v>
      </c>
      <c r="AE1728" s="235" t="s">
        <v>17146</v>
      </c>
      <c r="AF1728" s="237"/>
      <c r="AG1728" s="234" t="s">
        <v>482</v>
      </c>
      <c r="AH1728" s="241"/>
      <c r="AI1728" t="b">
        <v>1</v>
      </c>
      <c r="AJ1728" t="b">
        <v>0</v>
      </c>
      <c r="AK1728" s="234"/>
      <c r="AL1728" s="103"/>
      <c r="AM1728" t="b">
        <v>0</v>
      </c>
      <c r="AN1728" s="234"/>
      <c r="AO1728" s="103"/>
      <c r="AP1728" s="241"/>
      <c r="AQ1728" s="241"/>
      <c r="AR1728" s="241"/>
      <c r="AS1728" s="241"/>
      <c r="AT1728" s="234" t="s">
        <v>7005</v>
      </c>
      <c r="AU1728" s="234" t="s">
        <v>7085</v>
      </c>
      <c r="AV1728" t="b">
        <v>0</v>
      </c>
      <c r="AW1728" t="b">
        <v>0</v>
      </c>
      <c r="AX1728" s="241"/>
      <c r="AY1728" s="241"/>
      <c r="AZ1728" s="234"/>
      <c r="BA1728" s="234"/>
      <c r="BB1728" s="234"/>
      <c r="BC1728" t="b">
        <v>0</v>
      </c>
      <c r="BD1728" s="234" t="s">
        <v>7838</v>
      </c>
      <c r="BE1728" s="234" t="s">
        <v>7026</v>
      </c>
      <c r="BF1728" s="234" t="s">
        <v>7027</v>
      </c>
      <c r="BG1728" s="234" t="s">
        <v>7028</v>
      </c>
      <c r="BH1728" s="234" t="s">
        <v>55</v>
      </c>
      <c r="BI1728" s="243">
        <v>44573.41946759259</v>
      </c>
      <c r="BJ1728" s="234" t="s">
        <v>442</v>
      </c>
      <c r="BK1728" s="234" t="s">
        <v>451</v>
      </c>
      <c r="BL1728" s="234" t="s">
        <v>451</v>
      </c>
      <c r="BM1728" s="234" t="s">
        <v>451</v>
      </c>
      <c r="BN1728" s="241"/>
      <c r="BO1728" t="b">
        <v>0</v>
      </c>
      <c r="BP1728" t="b">
        <v>0</v>
      </c>
      <c r="BQ1728" t="b">
        <v>0</v>
      </c>
      <c r="BR1728" s="241"/>
      <c r="BS1728" s="241"/>
      <c r="BT1728" s="234" t="s">
        <v>7012</v>
      </c>
      <c r="BU1728" t="b">
        <v>0</v>
      </c>
      <c r="BV1728" s="103"/>
      <c r="BW1728" s="235" t="s">
        <v>17147</v>
      </c>
      <c r="BX1728" s="234" t="s">
        <v>17146</v>
      </c>
      <c r="BY1728" s="234" t="s">
        <v>56</v>
      </c>
      <c r="BZ1728" s="234" t="s">
        <v>7014</v>
      </c>
    </row>
    <row r="1729" spans="1:78" x14ac:dyDescent="0.25">
      <c r="A1729" s="5">
        <v>466</v>
      </c>
      <c r="B1729" s="234" t="s">
        <v>17148</v>
      </c>
      <c r="C1729" s="234" t="s">
        <v>17149</v>
      </c>
      <c r="D1729" s="234" t="s">
        <v>15527</v>
      </c>
      <c r="E1729" s="234" t="s">
        <v>17150</v>
      </c>
      <c r="F1729" s="234" t="s">
        <v>6993</v>
      </c>
      <c r="G1729" s="234" t="s">
        <v>10404</v>
      </c>
      <c r="H1729" s="234" t="s">
        <v>6994</v>
      </c>
      <c r="I1729" s="242"/>
      <c r="J1729" s="242">
        <v>44039</v>
      </c>
      <c r="K1729" s="234" t="s">
        <v>7430</v>
      </c>
      <c r="L1729" s="242">
        <v>44039</v>
      </c>
      <c r="M1729" s="234" t="s">
        <v>9952</v>
      </c>
      <c r="N1729" s="234" t="s">
        <v>11971</v>
      </c>
      <c r="O1729" s="234" t="s">
        <v>15529</v>
      </c>
      <c r="P1729" s="234" t="s">
        <v>6999</v>
      </c>
      <c r="Q1729" s="234"/>
      <c r="R1729" s="234" t="s">
        <v>451</v>
      </c>
      <c r="S1729" t="b">
        <v>0</v>
      </c>
      <c r="T1729" s="242"/>
      <c r="U1729" s="103">
        <v>1</v>
      </c>
      <c r="V1729" s="234" t="s">
        <v>272</v>
      </c>
      <c r="W1729" s="103">
        <v>1</v>
      </c>
      <c r="X1729" s="234" t="s">
        <v>272</v>
      </c>
      <c r="Y1729" s="242"/>
      <c r="Z1729" s="242"/>
      <c r="AA1729" s="103"/>
      <c r="AB1729" s="234" t="s">
        <v>15530</v>
      </c>
      <c r="AC1729" s="243">
        <v>44253.437013888892</v>
      </c>
      <c r="AD1729" s="234" t="s">
        <v>12763</v>
      </c>
      <c r="AE1729" s="235" t="s">
        <v>17151</v>
      </c>
      <c r="AF1729" s="237"/>
      <c r="AG1729" s="234" t="s">
        <v>482</v>
      </c>
      <c r="AH1729" s="241"/>
      <c r="AI1729" t="b">
        <v>1</v>
      </c>
      <c r="AJ1729" t="b">
        <v>0</v>
      </c>
      <c r="AK1729" s="234"/>
      <c r="AL1729" s="103"/>
      <c r="AM1729" t="b">
        <v>0</v>
      </c>
      <c r="AN1729" s="234"/>
      <c r="AO1729" s="103"/>
      <c r="AP1729" s="241"/>
      <c r="AQ1729" s="241"/>
      <c r="AR1729" s="241"/>
      <c r="AS1729" s="241"/>
      <c r="AT1729" s="234" t="s">
        <v>7166</v>
      </c>
      <c r="AU1729" s="234" t="s">
        <v>7085</v>
      </c>
      <c r="AV1729" t="b">
        <v>0</v>
      </c>
      <c r="AW1729" t="b">
        <v>0</v>
      </c>
      <c r="AX1729" s="241"/>
      <c r="AY1729" s="241"/>
      <c r="AZ1729" s="234"/>
      <c r="BA1729" s="234"/>
      <c r="BB1729" s="234"/>
      <c r="BC1729" t="b">
        <v>0</v>
      </c>
      <c r="BD1729" s="234" t="s">
        <v>9959</v>
      </c>
      <c r="BE1729" s="234" t="s">
        <v>7009</v>
      </c>
      <c r="BF1729" s="234" t="s">
        <v>7027</v>
      </c>
      <c r="BG1729" s="234" t="s">
        <v>8373</v>
      </c>
      <c r="BH1729" s="234" t="s">
        <v>55</v>
      </c>
      <c r="BI1729" s="243">
        <v>44573.431145833332</v>
      </c>
      <c r="BJ1729" s="234" t="s">
        <v>442</v>
      </c>
      <c r="BK1729" s="234" t="s">
        <v>451</v>
      </c>
      <c r="BL1729" s="234" t="s">
        <v>451</v>
      </c>
      <c r="BM1729" s="234" t="s">
        <v>451</v>
      </c>
      <c r="BN1729" s="241"/>
      <c r="BO1729" t="b">
        <v>0</v>
      </c>
      <c r="BP1729" t="b">
        <v>0</v>
      </c>
      <c r="BQ1729" t="b">
        <v>0</v>
      </c>
      <c r="BR1729" s="241"/>
      <c r="BS1729" s="241"/>
      <c r="BT1729" s="234" t="s">
        <v>7012</v>
      </c>
      <c r="BU1729" t="b">
        <v>0</v>
      </c>
      <c r="BV1729" s="103"/>
      <c r="BW1729" s="235" t="s">
        <v>17152</v>
      </c>
      <c r="BX1729" s="234" t="s">
        <v>17153</v>
      </c>
      <c r="BY1729" s="234" t="s">
        <v>56</v>
      </c>
      <c r="BZ1729" s="234" t="s">
        <v>7014</v>
      </c>
    </row>
    <row r="1730" spans="1:78" x14ac:dyDescent="0.25">
      <c r="A1730" s="5">
        <v>465</v>
      </c>
      <c r="B1730" s="234" t="s">
        <v>17154</v>
      </c>
      <c r="C1730" s="234" t="s">
        <v>17155</v>
      </c>
      <c r="D1730" s="234" t="s">
        <v>9260</v>
      </c>
      <c r="E1730" s="234" t="s">
        <v>9260</v>
      </c>
      <c r="F1730" s="234" t="s">
        <v>6993</v>
      </c>
      <c r="G1730" s="234" t="s">
        <v>11209</v>
      </c>
      <c r="H1730" s="234" t="s">
        <v>7856</v>
      </c>
      <c r="I1730" s="242"/>
      <c r="J1730" s="242">
        <v>44039</v>
      </c>
      <c r="K1730" s="234" t="s">
        <v>7430</v>
      </c>
      <c r="L1730" s="242">
        <v>44041</v>
      </c>
      <c r="M1730" s="234" t="s">
        <v>6996</v>
      </c>
      <c r="N1730" s="234" t="s">
        <v>9261</v>
      </c>
      <c r="O1730" s="234" t="s">
        <v>17156</v>
      </c>
      <c r="P1730" s="234" t="s">
        <v>6999</v>
      </c>
      <c r="Q1730" s="234"/>
      <c r="R1730" s="234" t="s">
        <v>451</v>
      </c>
      <c r="S1730" t="b">
        <v>0</v>
      </c>
      <c r="T1730" s="242"/>
      <c r="U1730" s="103">
        <v>39</v>
      </c>
      <c r="V1730" s="234" t="s">
        <v>272</v>
      </c>
      <c r="W1730" s="103">
        <v>39</v>
      </c>
      <c r="X1730" s="234" t="s">
        <v>272</v>
      </c>
      <c r="Y1730" s="242"/>
      <c r="Z1730" s="242"/>
      <c r="AA1730" s="103"/>
      <c r="AB1730" s="234" t="s">
        <v>9263</v>
      </c>
      <c r="AC1730" s="243">
        <v>44253.436979166669</v>
      </c>
      <c r="AD1730" s="234" t="s">
        <v>12763</v>
      </c>
      <c r="AE1730" s="235" t="s">
        <v>17157</v>
      </c>
      <c r="AF1730" s="237"/>
      <c r="AG1730" s="234" t="s">
        <v>482</v>
      </c>
      <c r="AH1730" s="241"/>
      <c r="AI1730" t="b">
        <v>1</v>
      </c>
      <c r="AJ1730" t="b">
        <v>0</v>
      </c>
      <c r="AK1730" s="234"/>
      <c r="AL1730" s="103"/>
      <c r="AM1730" t="b">
        <v>0</v>
      </c>
      <c r="AN1730" s="234"/>
      <c r="AO1730" s="103"/>
      <c r="AP1730" s="241"/>
      <c r="AQ1730" s="241"/>
      <c r="AR1730" s="241"/>
      <c r="AS1730" s="241"/>
      <c r="AT1730" s="234" t="s">
        <v>7005</v>
      </c>
      <c r="AU1730" s="234" t="s">
        <v>7085</v>
      </c>
      <c r="AV1730" t="b">
        <v>0</v>
      </c>
      <c r="AW1730" t="b">
        <v>0</v>
      </c>
      <c r="AX1730" s="241"/>
      <c r="AY1730" s="241"/>
      <c r="AZ1730" s="234"/>
      <c r="BA1730" s="234"/>
      <c r="BB1730" s="234"/>
      <c r="BC1730" t="b">
        <v>0</v>
      </c>
      <c r="BD1730" s="234" t="s">
        <v>7008</v>
      </c>
      <c r="BE1730" s="234" t="s">
        <v>7026</v>
      </c>
      <c r="BF1730" s="234" t="s">
        <v>7027</v>
      </c>
      <c r="BG1730" s="234" t="s">
        <v>8373</v>
      </c>
      <c r="BH1730" s="234" t="s">
        <v>55</v>
      </c>
      <c r="BI1730" s="243">
        <v>44573.419456018521</v>
      </c>
      <c r="BJ1730" s="234" t="s">
        <v>442</v>
      </c>
      <c r="BK1730" s="234" t="s">
        <v>451</v>
      </c>
      <c r="BL1730" s="234" t="s">
        <v>451</v>
      </c>
      <c r="BM1730" s="234" t="s">
        <v>451</v>
      </c>
      <c r="BN1730" s="241"/>
      <c r="BO1730" t="b">
        <v>0</v>
      </c>
      <c r="BP1730" t="b">
        <v>0</v>
      </c>
      <c r="BQ1730" t="b">
        <v>0</v>
      </c>
      <c r="BR1730" s="241"/>
      <c r="BS1730" s="241"/>
      <c r="BT1730" s="234" t="s">
        <v>7012</v>
      </c>
      <c r="BU1730" t="b">
        <v>0</v>
      </c>
      <c r="BV1730" s="103"/>
      <c r="BW1730" s="235" t="s">
        <v>17158</v>
      </c>
      <c r="BX1730" s="234" t="s">
        <v>17157</v>
      </c>
      <c r="BY1730" s="234" t="s">
        <v>56</v>
      </c>
      <c r="BZ1730" s="234" t="s">
        <v>7014</v>
      </c>
    </row>
    <row r="1731" spans="1:78" x14ac:dyDescent="0.25">
      <c r="A1731" s="5">
        <v>464</v>
      </c>
      <c r="B1731" s="234" t="s">
        <v>17159</v>
      </c>
      <c r="C1731" s="234" t="s">
        <v>17160</v>
      </c>
      <c r="D1731" s="234" t="s">
        <v>9260</v>
      </c>
      <c r="E1731" s="234" t="s">
        <v>9260</v>
      </c>
      <c r="F1731" s="234" t="s">
        <v>7156</v>
      </c>
      <c r="G1731" s="234" t="s">
        <v>7856</v>
      </c>
      <c r="H1731" s="234" t="s">
        <v>7018</v>
      </c>
      <c r="I1731" s="242"/>
      <c r="J1731" s="242">
        <v>44036</v>
      </c>
      <c r="K1731" s="234" t="s">
        <v>7430</v>
      </c>
      <c r="L1731" s="242">
        <v>44036</v>
      </c>
      <c r="M1731" s="234" t="s">
        <v>6996</v>
      </c>
      <c r="N1731" s="234" t="s">
        <v>9261</v>
      </c>
      <c r="O1731" s="234" t="s">
        <v>9262</v>
      </c>
      <c r="P1731" s="234" t="s">
        <v>6999</v>
      </c>
      <c r="Q1731" s="234"/>
      <c r="R1731" s="234" t="s">
        <v>451</v>
      </c>
      <c r="S1731" t="b">
        <v>0</v>
      </c>
      <c r="T1731" s="242"/>
      <c r="U1731" s="103">
        <v>15</v>
      </c>
      <c r="V1731" s="234" t="s">
        <v>272</v>
      </c>
      <c r="W1731" s="103">
        <v>15</v>
      </c>
      <c r="X1731" s="234" t="s">
        <v>272</v>
      </c>
      <c r="Y1731" s="242"/>
      <c r="Z1731" s="242"/>
      <c r="AA1731" s="103"/>
      <c r="AB1731" s="234" t="s">
        <v>9263</v>
      </c>
      <c r="AC1731" s="243">
        <v>44253.436956018515</v>
      </c>
      <c r="AD1731" s="234" t="s">
        <v>12763</v>
      </c>
      <c r="AE1731" s="235" t="s">
        <v>17161</v>
      </c>
      <c r="AF1731" s="237"/>
      <c r="AG1731" s="234" t="s">
        <v>482</v>
      </c>
      <c r="AH1731" s="241"/>
      <c r="AI1731" t="b">
        <v>1</v>
      </c>
      <c r="AJ1731" t="b">
        <v>0</v>
      </c>
      <c r="AK1731" s="234"/>
      <c r="AL1731" s="103"/>
      <c r="AM1731" t="b">
        <v>0</v>
      </c>
      <c r="AN1731" s="234"/>
      <c r="AO1731" s="103"/>
      <c r="AP1731" s="241"/>
      <c r="AQ1731" s="241"/>
      <c r="AR1731" s="241"/>
      <c r="AS1731" s="241"/>
      <c r="AT1731" s="234" t="s">
        <v>7005</v>
      </c>
      <c r="AU1731" s="234" t="s">
        <v>7085</v>
      </c>
      <c r="AV1731" t="b">
        <v>0</v>
      </c>
      <c r="AW1731" t="b">
        <v>0</v>
      </c>
      <c r="AX1731" s="241"/>
      <c r="AY1731" s="241"/>
      <c r="AZ1731" s="234"/>
      <c r="BA1731" s="234"/>
      <c r="BB1731" s="234"/>
      <c r="BC1731" t="b">
        <v>0</v>
      </c>
      <c r="BD1731" s="234" t="s">
        <v>7008</v>
      </c>
      <c r="BE1731" s="234" t="s">
        <v>7026</v>
      </c>
      <c r="BF1731" s="234" t="s">
        <v>7027</v>
      </c>
      <c r="BG1731" s="234" t="s">
        <v>7010</v>
      </c>
      <c r="BH1731" s="234" t="s">
        <v>55</v>
      </c>
      <c r="BI1731" s="243">
        <v>44573.419456018521</v>
      </c>
      <c r="BJ1731" s="234" t="s">
        <v>442</v>
      </c>
      <c r="BK1731" s="234" t="s">
        <v>451</v>
      </c>
      <c r="BL1731" s="234" t="s">
        <v>451</v>
      </c>
      <c r="BM1731" s="234" t="s">
        <v>451</v>
      </c>
      <c r="BN1731" s="241"/>
      <c r="BO1731" t="b">
        <v>0</v>
      </c>
      <c r="BP1731" t="b">
        <v>0</v>
      </c>
      <c r="BQ1731" t="b">
        <v>0</v>
      </c>
      <c r="BR1731" s="241"/>
      <c r="BS1731" s="241"/>
      <c r="BT1731" s="234" t="s">
        <v>7012</v>
      </c>
      <c r="BU1731" t="b">
        <v>0</v>
      </c>
      <c r="BV1731" s="103"/>
      <c r="BW1731" s="235" t="s">
        <v>17162</v>
      </c>
      <c r="BX1731" s="234" t="s">
        <v>17161</v>
      </c>
      <c r="BY1731" s="234" t="s">
        <v>56</v>
      </c>
      <c r="BZ1731" s="234" t="s">
        <v>7014</v>
      </c>
    </row>
    <row r="1732" spans="1:78" x14ac:dyDescent="0.25">
      <c r="A1732" s="5">
        <v>463</v>
      </c>
      <c r="B1732" s="234" t="s">
        <v>17163</v>
      </c>
      <c r="C1732" s="234" t="s">
        <v>17164</v>
      </c>
      <c r="D1732" s="234" t="s">
        <v>9260</v>
      </c>
      <c r="E1732" s="234" t="s">
        <v>9260</v>
      </c>
      <c r="F1732" s="234" t="s">
        <v>7156</v>
      </c>
      <c r="G1732" s="234" t="s">
        <v>7856</v>
      </c>
      <c r="H1732" s="234" t="s">
        <v>7018</v>
      </c>
      <c r="I1732" s="242"/>
      <c r="J1732" s="242">
        <v>44021</v>
      </c>
      <c r="K1732" s="234" t="s">
        <v>7430</v>
      </c>
      <c r="L1732" s="242">
        <v>44036</v>
      </c>
      <c r="M1732" s="234" t="s">
        <v>6996</v>
      </c>
      <c r="N1732" s="234" t="s">
        <v>9261</v>
      </c>
      <c r="O1732" s="234" t="s">
        <v>9262</v>
      </c>
      <c r="P1732" s="234" t="s">
        <v>6999</v>
      </c>
      <c r="Q1732" s="234"/>
      <c r="R1732" s="234" t="s">
        <v>451</v>
      </c>
      <c r="S1732" t="b">
        <v>0</v>
      </c>
      <c r="T1732" s="242"/>
      <c r="U1732" s="103">
        <v>23</v>
      </c>
      <c r="V1732" s="234" t="s">
        <v>272</v>
      </c>
      <c r="W1732" s="103">
        <v>23</v>
      </c>
      <c r="X1732" s="234" t="s">
        <v>272</v>
      </c>
      <c r="Y1732" s="242"/>
      <c r="Z1732" s="242"/>
      <c r="AA1732" s="103"/>
      <c r="AB1732" s="234" t="s">
        <v>9263</v>
      </c>
      <c r="AC1732" s="243">
        <v>44253.436932870369</v>
      </c>
      <c r="AD1732" s="234" t="s">
        <v>12763</v>
      </c>
      <c r="AE1732" s="235" t="s">
        <v>17165</v>
      </c>
      <c r="AF1732" s="237"/>
      <c r="AG1732" s="234" t="s">
        <v>482</v>
      </c>
      <c r="AH1732" s="241"/>
      <c r="AI1732" t="b">
        <v>1</v>
      </c>
      <c r="AJ1732" t="b">
        <v>0</v>
      </c>
      <c r="AK1732" s="234"/>
      <c r="AL1732" s="103"/>
      <c r="AM1732" t="b">
        <v>0</v>
      </c>
      <c r="AN1732" s="234"/>
      <c r="AO1732" s="103"/>
      <c r="AP1732" s="241"/>
      <c r="AQ1732" s="241"/>
      <c r="AR1732" s="241"/>
      <c r="AS1732" s="241"/>
      <c r="AT1732" s="234" t="s">
        <v>7005</v>
      </c>
      <c r="AU1732" s="234" t="s">
        <v>7085</v>
      </c>
      <c r="AV1732" t="b">
        <v>0</v>
      </c>
      <c r="AW1732" t="b">
        <v>0</v>
      </c>
      <c r="AX1732" s="241"/>
      <c r="AY1732" s="241"/>
      <c r="AZ1732" s="234"/>
      <c r="BA1732" s="234"/>
      <c r="BB1732" s="234"/>
      <c r="BC1732" t="b">
        <v>0</v>
      </c>
      <c r="BD1732" s="234" t="s">
        <v>7008</v>
      </c>
      <c r="BE1732" s="234" t="s">
        <v>7026</v>
      </c>
      <c r="BF1732" s="234" t="s">
        <v>7027</v>
      </c>
      <c r="BG1732" s="234" t="s">
        <v>7010</v>
      </c>
      <c r="BH1732" s="234" t="s">
        <v>55</v>
      </c>
      <c r="BI1732" s="243">
        <v>44573.419456018521</v>
      </c>
      <c r="BJ1732" s="234" t="s">
        <v>442</v>
      </c>
      <c r="BK1732" s="234" t="s">
        <v>451</v>
      </c>
      <c r="BL1732" s="234" t="s">
        <v>451</v>
      </c>
      <c r="BM1732" s="234" t="s">
        <v>451</v>
      </c>
      <c r="BN1732" s="241"/>
      <c r="BO1732" t="b">
        <v>0</v>
      </c>
      <c r="BP1732" t="b">
        <v>0</v>
      </c>
      <c r="BQ1732" t="b">
        <v>0</v>
      </c>
      <c r="BR1732" s="241"/>
      <c r="BS1732" s="241"/>
      <c r="BT1732" s="234" t="s">
        <v>7012</v>
      </c>
      <c r="BU1732" t="b">
        <v>0</v>
      </c>
      <c r="BV1732" s="103"/>
      <c r="BW1732" s="235" t="s">
        <v>17166</v>
      </c>
      <c r="BX1732" s="234" t="s">
        <v>17165</v>
      </c>
      <c r="BY1732" s="234" t="s">
        <v>56</v>
      </c>
      <c r="BZ1732" s="234" t="s">
        <v>7014</v>
      </c>
    </row>
    <row r="1733" spans="1:78" x14ac:dyDescent="0.25">
      <c r="A1733" s="5">
        <v>462</v>
      </c>
      <c r="B1733" s="234" t="s">
        <v>17167</v>
      </c>
      <c r="C1733" s="234" t="s">
        <v>17168</v>
      </c>
      <c r="D1733" s="234" t="s">
        <v>8908</v>
      </c>
      <c r="E1733" s="234" t="s">
        <v>12731</v>
      </c>
      <c r="F1733" s="234" t="s">
        <v>7156</v>
      </c>
      <c r="G1733" s="234" t="s">
        <v>7856</v>
      </c>
      <c r="H1733" s="234" t="s">
        <v>7018</v>
      </c>
      <c r="I1733" s="242"/>
      <c r="J1733" s="242">
        <v>44032</v>
      </c>
      <c r="K1733" s="234" t="s">
        <v>7430</v>
      </c>
      <c r="L1733" s="242">
        <v>44035</v>
      </c>
      <c r="M1733" s="234" t="s">
        <v>6996</v>
      </c>
      <c r="N1733" s="234" t="s">
        <v>8911</v>
      </c>
      <c r="O1733" s="234" t="s">
        <v>8912</v>
      </c>
      <c r="P1733" s="234" t="s">
        <v>6999</v>
      </c>
      <c r="Q1733" s="234"/>
      <c r="R1733" s="234" t="s">
        <v>451</v>
      </c>
      <c r="S1733" t="b">
        <v>0</v>
      </c>
      <c r="T1733" s="242"/>
      <c r="U1733" s="103">
        <v>1</v>
      </c>
      <c r="V1733" s="234" t="s">
        <v>272</v>
      </c>
      <c r="W1733" s="103">
        <v>1</v>
      </c>
      <c r="X1733" s="234" t="s">
        <v>272</v>
      </c>
      <c r="Y1733" s="242"/>
      <c r="Z1733" s="242"/>
      <c r="AA1733" s="103"/>
      <c r="AB1733" s="234" t="s">
        <v>8914</v>
      </c>
      <c r="AC1733" s="243">
        <v>44253.436909722222</v>
      </c>
      <c r="AD1733" s="234" t="s">
        <v>12763</v>
      </c>
      <c r="AE1733" s="235" t="s">
        <v>17169</v>
      </c>
      <c r="AF1733" s="237"/>
      <c r="AG1733" s="234" t="s">
        <v>482</v>
      </c>
      <c r="AH1733" s="241"/>
      <c r="AI1733" t="b">
        <v>1</v>
      </c>
      <c r="AJ1733" t="b">
        <v>0</v>
      </c>
      <c r="AK1733" s="234"/>
      <c r="AL1733" s="103"/>
      <c r="AM1733" t="b">
        <v>0</v>
      </c>
      <c r="AN1733" s="234"/>
      <c r="AO1733" s="103"/>
      <c r="AP1733" s="241"/>
      <c r="AQ1733" s="241"/>
      <c r="AR1733" s="241"/>
      <c r="AS1733" s="241"/>
      <c r="AT1733" s="234" t="s">
        <v>7005</v>
      </c>
      <c r="AU1733" s="234" t="s">
        <v>7085</v>
      </c>
      <c r="AV1733" t="b">
        <v>0</v>
      </c>
      <c r="AW1733" t="b">
        <v>0</v>
      </c>
      <c r="AX1733" s="241"/>
      <c r="AY1733" s="241"/>
      <c r="AZ1733" s="234"/>
      <c r="BA1733" s="234"/>
      <c r="BB1733" s="234"/>
      <c r="BC1733" t="b">
        <v>0</v>
      </c>
      <c r="BD1733" s="234" t="s">
        <v>7008</v>
      </c>
      <c r="BE1733" s="234" t="s">
        <v>7026</v>
      </c>
      <c r="BF1733" s="234" t="s">
        <v>7027</v>
      </c>
      <c r="BG1733" s="234" t="s">
        <v>7010</v>
      </c>
      <c r="BH1733" s="234" t="s">
        <v>55</v>
      </c>
      <c r="BI1733" s="243">
        <v>44573.419444444444</v>
      </c>
      <c r="BJ1733" s="234" t="s">
        <v>442</v>
      </c>
      <c r="BK1733" s="234" t="s">
        <v>451</v>
      </c>
      <c r="BL1733" s="234" t="s">
        <v>451</v>
      </c>
      <c r="BM1733" s="234" t="s">
        <v>451</v>
      </c>
      <c r="BN1733" s="241"/>
      <c r="BO1733" t="b">
        <v>0</v>
      </c>
      <c r="BP1733" t="b">
        <v>0</v>
      </c>
      <c r="BQ1733" t="b">
        <v>0</v>
      </c>
      <c r="BR1733" s="241"/>
      <c r="BS1733" s="241"/>
      <c r="BT1733" s="234" t="s">
        <v>7012</v>
      </c>
      <c r="BU1733" t="b">
        <v>0</v>
      </c>
      <c r="BV1733" s="103"/>
      <c r="BW1733" s="235" t="s">
        <v>17170</v>
      </c>
      <c r="BX1733" s="234" t="s">
        <v>17169</v>
      </c>
      <c r="BY1733" s="234" t="s">
        <v>56</v>
      </c>
      <c r="BZ1733" s="234" t="s">
        <v>7014</v>
      </c>
    </row>
    <row r="1734" spans="1:78" x14ac:dyDescent="0.25">
      <c r="A1734" s="5">
        <v>461</v>
      </c>
      <c r="B1734" s="234" t="s">
        <v>17171</v>
      </c>
      <c r="C1734" s="234" t="s">
        <v>17172</v>
      </c>
      <c r="D1734" s="234"/>
      <c r="E1734" s="234" t="s">
        <v>17173</v>
      </c>
      <c r="F1734" s="234" t="s">
        <v>6993</v>
      </c>
      <c r="G1734" s="234" t="s">
        <v>6995</v>
      </c>
      <c r="H1734" s="234" t="s">
        <v>6994</v>
      </c>
      <c r="I1734" s="242"/>
      <c r="J1734" s="242">
        <v>44041</v>
      </c>
      <c r="K1734" s="234" t="s">
        <v>7430</v>
      </c>
      <c r="L1734" s="242">
        <v>44041</v>
      </c>
      <c r="M1734" s="234" t="s">
        <v>6996</v>
      </c>
      <c r="N1734" s="234" t="s">
        <v>7430</v>
      </c>
      <c r="O1734" s="234" t="s">
        <v>15624</v>
      </c>
      <c r="P1734" s="234" t="s">
        <v>6999</v>
      </c>
      <c r="Q1734" s="234"/>
      <c r="R1734" s="234" t="s">
        <v>451</v>
      </c>
      <c r="S1734" t="b">
        <v>0</v>
      </c>
      <c r="T1734" s="242"/>
      <c r="U1734" s="103">
        <v>6</v>
      </c>
      <c r="V1734" s="234" t="s">
        <v>272</v>
      </c>
      <c r="W1734" s="103">
        <v>18</v>
      </c>
      <c r="X1734" s="234" t="s">
        <v>272</v>
      </c>
      <c r="Y1734" s="242"/>
      <c r="Z1734" s="242"/>
      <c r="AA1734" s="103"/>
      <c r="AB1734" s="234"/>
      <c r="AC1734" s="243">
        <v>44253.436874999999</v>
      </c>
      <c r="AD1734" s="234" t="s">
        <v>12763</v>
      </c>
      <c r="AE1734" s="235" t="s">
        <v>17174</v>
      </c>
      <c r="AF1734" s="237"/>
      <c r="AG1734" s="234" t="s">
        <v>482</v>
      </c>
      <c r="AH1734" s="241"/>
      <c r="AI1734" t="b">
        <v>1</v>
      </c>
      <c r="AJ1734" t="b">
        <v>0</v>
      </c>
      <c r="AK1734" s="234"/>
      <c r="AL1734" s="103"/>
      <c r="AM1734" t="b">
        <v>0</v>
      </c>
      <c r="AN1734" s="234"/>
      <c r="AO1734" s="103"/>
      <c r="AP1734" s="241"/>
      <c r="AQ1734" s="241"/>
      <c r="AR1734" s="241"/>
      <c r="AS1734" s="241"/>
      <c r="AT1734" s="234"/>
      <c r="AU1734" s="234" t="s">
        <v>7085</v>
      </c>
      <c r="AV1734" t="b">
        <v>0</v>
      </c>
      <c r="AW1734" t="b">
        <v>0</v>
      </c>
      <c r="AX1734" s="241"/>
      <c r="AY1734" s="241"/>
      <c r="AZ1734" s="234"/>
      <c r="BA1734" s="234"/>
      <c r="BB1734" s="234"/>
      <c r="BC1734" t="b">
        <v>1</v>
      </c>
      <c r="BD1734" s="234" t="s">
        <v>7008</v>
      </c>
      <c r="BE1734" s="234" t="s">
        <v>7009</v>
      </c>
      <c r="BF1734" s="234" t="s">
        <v>6972</v>
      </c>
      <c r="BG1734" s="234" t="s">
        <v>7028</v>
      </c>
      <c r="BH1734" s="234" t="s">
        <v>55</v>
      </c>
      <c r="BI1734" s="243">
        <v>44573.419444444444</v>
      </c>
      <c r="BJ1734" s="234" t="s">
        <v>442</v>
      </c>
      <c r="BK1734" s="234" t="s">
        <v>451</v>
      </c>
      <c r="BL1734" s="234" t="s">
        <v>451</v>
      </c>
      <c r="BM1734" s="234" t="s">
        <v>451</v>
      </c>
      <c r="BN1734" s="241"/>
      <c r="BO1734" t="b">
        <v>0</v>
      </c>
      <c r="BP1734" t="b">
        <v>0</v>
      </c>
      <c r="BQ1734" t="b">
        <v>0</v>
      </c>
      <c r="BR1734" s="241"/>
      <c r="BS1734" s="241"/>
      <c r="BT1734" s="234" t="s">
        <v>7012</v>
      </c>
      <c r="BU1734" t="b">
        <v>0</v>
      </c>
      <c r="BV1734" s="103"/>
      <c r="BW1734" s="235" t="s">
        <v>17175</v>
      </c>
      <c r="BX1734" s="234" t="s">
        <v>17174</v>
      </c>
      <c r="BY1734" s="234" t="s">
        <v>56</v>
      </c>
      <c r="BZ1734" s="234" t="s">
        <v>7014</v>
      </c>
    </row>
    <row r="1735" spans="1:78" x14ac:dyDescent="0.25">
      <c r="A1735" s="5">
        <v>460</v>
      </c>
      <c r="B1735" s="234" t="s">
        <v>17176</v>
      </c>
      <c r="C1735" s="234" t="s">
        <v>17177</v>
      </c>
      <c r="D1735" s="234"/>
      <c r="E1735" s="234" t="s">
        <v>17178</v>
      </c>
      <c r="F1735" s="234" t="s">
        <v>2991</v>
      </c>
      <c r="G1735" s="234" t="s">
        <v>6995</v>
      </c>
      <c r="H1735" s="234" t="s">
        <v>6994</v>
      </c>
      <c r="I1735" s="242"/>
      <c r="J1735" s="242">
        <v>44050</v>
      </c>
      <c r="K1735" s="234" t="s">
        <v>7430</v>
      </c>
      <c r="L1735" s="242">
        <v>44050</v>
      </c>
      <c r="M1735" s="234" t="s">
        <v>8885</v>
      </c>
      <c r="N1735" s="234" t="s">
        <v>7430</v>
      </c>
      <c r="O1735" s="234" t="s">
        <v>17179</v>
      </c>
      <c r="P1735" s="234" t="s">
        <v>6999</v>
      </c>
      <c r="Q1735" s="234"/>
      <c r="R1735" s="234" t="s">
        <v>451</v>
      </c>
      <c r="S1735" t="b">
        <v>0</v>
      </c>
      <c r="T1735" s="242"/>
      <c r="U1735" s="103">
        <v>130</v>
      </c>
      <c r="V1735" s="234" t="s">
        <v>272</v>
      </c>
      <c r="W1735" s="103">
        <v>650</v>
      </c>
      <c r="X1735" s="234" t="s">
        <v>272</v>
      </c>
      <c r="Y1735" s="242"/>
      <c r="Z1735" s="242"/>
      <c r="AA1735" s="103"/>
      <c r="AB1735" s="234"/>
      <c r="AC1735" s="243">
        <v>44253.436863425923</v>
      </c>
      <c r="AD1735" s="234" t="s">
        <v>12763</v>
      </c>
      <c r="AE1735" s="235" t="s">
        <v>17180</v>
      </c>
      <c r="AF1735" s="237"/>
      <c r="AG1735" s="234" t="s">
        <v>482</v>
      </c>
      <c r="AH1735" s="241"/>
      <c r="AI1735" t="b">
        <v>1</v>
      </c>
      <c r="AJ1735" t="b">
        <v>0</v>
      </c>
      <c r="AK1735" s="234"/>
      <c r="AL1735" s="103"/>
      <c r="AM1735" t="b">
        <v>0</v>
      </c>
      <c r="AN1735" s="234"/>
      <c r="AO1735" s="103"/>
      <c r="AP1735" s="241"/>
      <c r="AQ1735" s="241"/>
      <c r="AR1735" s="241"/>
      <c r="AS1735" s="241"/>
      <c r="AT1735" s="234"/>
      <c r="AU1735" s="234" t="s">
        <v>7085</v>
      </c>
      <c r="AV1735" t="b">
        <v>0</v>
      </c>
      <c r="AW1735" t="b">
        <v>0</v>
      </c>
      <c r="AX1735" s="241"/>
      <c r="AY1735" s="241"/>
      <c r="AZ1735" s="234"/>
      <c r="BA1735" s="234"/>
      <c r="BB1735" s="234"/>
      <c r="BC1735" t="b">
        <v>1</v>
      </c>
      <c r="BD1735" s="234" t="s">
        <v>8890</v>
      </c>
      <c r="BE1735" s="234" t="s">
        <v>7009</v>
      </c>
      <c r="BF1735" s="234" t="s">
        <v>6972</v>
      </c>
      <c r="BG1735" s="234" t="s">
        <v>7028</v>
      </c>
      <c r="BH1735" s="234" t="s">
        <v>55</v>
      </c>
      <c r="BI1735" s="243">
        <v>44573.419444444444</v>
      </c>
      <c r="BJ1735" s="234" t="s">
        <v>442</v>
      </c>
      <c r="BK1735" s="234" t="s">
        <v>451</v>
      </c>
      <c r="BL1735" s="234" t="s">
        <v>451</v>
      </c>
      <c r="BM1735" s="234" t="s">
        <v>451</v>
      </c>
      <c r="BN1735" s="241"/>
      <c r="BO1735" t="b">
        <v>0</v>
      </c>
      <c r="BP1735" t="b">
        <v>0</v>
      </c>
      <c r="BQ1735" t="b">
        <v>0</v>
      </c>
      <c r="BR1735" s="241"/>
      <c r="BS1735" s="241"/>
      <c r="BT1735" s="234" t="s">
        <v>7047</v>
      </c>
      <c r="BU1735" t="b">
        <v>0</v>
      </c>
      <c r="BV1735" s="103"/>
      <c r="BW1735" s="235" t="s">
        <v>17181</v>
      </c>
      <c r="BX1735" s="234" t="s">
        <v>17180</v>
      </c>
      <c r="BY1735" s="234" t="s">
        <v>56</v>
      </c>
      <c r="BZ1735" s="234" t="s">
        <v>7014</v>
      </c>
    </row>
    <row r="1736" spans="1:78" x14ac:dyDescent="0.25">
      <c r="A1736" s="5">
        <v>459</v>
      </c>
      <c r="B1736" s="234" t="s">
        <v>17182</v>
      </c>
      <c r="C1736" s="234" t="s">
        <v>17183</v>
      </c>
      <c r="D1736" s="234" t="s">
        <v>8994</v>
      </c>
      <c r="E1736" s="234" t="s">
        <v>8994</v>
      </c>
      <c r="F1736" s="234" t="s">
        <v>7156</v>
      </c>
      <c r="G1736" s="234" t="s">
        <v>11209</v>
      </c>
      <c r="H1736" s="234" t="s">
        <v>7856</v>
      </c>
      <c r="I1736" s="242"/>
      <c r="J1736" s="242">
        <v>44034</v>
      </c>
      <c r="K1736" s="234" t="s">
        <v>7430</v>
      </c>
      <c r="L1736" s="242">
        <v>44041</v>
      </c>
      <c r="M1736" s="234" t="s">
        <v>7159</v>
      </c>
      <c r="N1736" s="234" t="s">
        <v>8997</v>
      </c>
      <c r="O1736" s="234" t="s">
        <v>12492</v>
      </c>
      <c r="P1736" s="234" t="s">
        <v>6999</v>
      </c>
      <c r="Q1736" s="234"/>
      <c r="R1736" s="234" t="s">
        <v>451</v>
      </c>
      <c r="S1736" t="b">
        <v>0</v>
      </c>
      <c r="T1736" s="242"/>
      <c r="U1736" s="103">
        <v>2</v>
      </c>
      <c r="V1736" s="234" t="s">
        <v>272</v>
      </c>
      <c r="W1736" s="103">
        <v>6</v>
      </c>
      <c r="X1736" s="234" t="s">
        <v>272</v>
      </c>
      <c r="Y1736" s="242"/>
      <c r="Z1736" s="242"/>
      <c r="AA1736" s="103"/>
      <c r="AB1736" s="234" t="s">
        <v>9000</v>
      </c>
      <c r="AC1736" s="243">
        <v>44253.436828703707</v>
      </c>
      <c r="AD1736" s="234" t="s">
        <v>12763</v>
      </c>
      <c r="AE1736" s="235" t="s">
        <v>17184</v>
      </c>
      <c r="AF1736" s="237"/>
      <c r="AG1736" s="234" t="s">
        <v>482</v>
      </c>
      <c r="AH1736" s="241"/>
      <c r="AI1736" t="b">
        <v>1</v>
      </c>
      <c r="AJ1736" t="b">
        <v>0</v>
      </c>
      <c r="AK1736" s="234"/>
      <c r="AL1736" s="103"/>
      <c r="AM1736" t="b">
        <v>0</v>
      </c>
      <c r="AN1736" s="234"/>
      <c r="AO1736" s="103"/>
      <c r="AP1736" s="241"/>
      <c r="AQ1736" s="241"/>
      <c r="AR1736" s="241"/>
      <c r="AS1736" s="241"/>
      <c r="AT1736" s="234" t="s">
        <v>7005</v>
      </c>
      <c r="AU1736" s="234" t="s">
        <v>7085</v>
      </c>
      <c r="AV1736" t="b">
        <v>0</v>
      </c>
      <c r="AW1736" t="b">
        <v>0</v>
      </c>
      <c r="AX1736" s="241"/>
      <c r="AY1736" s="241"/>
      <c r="AZ1736" s="234"/>
      <c r="BA1736" s="234"/>
      <c r="BB1736" s="234"/>
      <c r="BC1736" t="b">
        <v>0</v>
      </c>
      <c r="BD1736" s="234" t="s">
        <v>7170</v>
      </c>
      <c r="BE1736" s="234" t="s">
        <v>7026</v>
      </c>
      <c r="BF1736" s="234" t="s">
        <v>7027</v>
      </c>
      <c r="BG1736" s="234" t="s">
        <v>7028</v>
      </c>
      <c r="BH1736" s="234" t="s">
        <v>55</v>
      </c>
      <c r="BI1736" s="243">
        <v>44573.419432870367</v>
      </c>
      <c r="BJ1736" s="234" t="s">
        <v>442</v>
      </c>
      <c r="BK1736" s="234" t="s">
        <v>451</v>
      </c>
      <c r="BL1736" s="234" t="s">
        <v>451</v>
      </c>
      <c r="BM1736" s="234" t="s">
        <v>451</v>
      </c>
      <c r="BN1736" s="241"/>
      <c r="BO1736" t="b">
        <v>0</v>
      </c>
      <c r="BP1736" t="b">
        <v>0</v>
      </c>
      <c r="BQ1736" t="b">
        <v>0</v>
      </c>
      <c r="BR1736" s="241"/>
      <c r="BS1736" s="241"/>
      <c r="BT1736" s="234" t="s">
        <v>7012</v>
      </c>
      <c r="BU1736" t="b">
        <v>0</v>
      </c>
      <c r="BV1736" s="103"/>
      <c r="BW1736" s="235" t="s">
        <v>17185</v>
      </c>
      <c r="BX1736" s="234" t="s">
        <v>17184</v>
      </c>
      <c r="BY1736" s="234" t="s">
        <v>56</v>
      </c>
      <c r="BZ1736" s="234" t="s">
        <v>7014</v>
      </c>
    </row>
    <row r="1737" spans="1:78" x14ac:dyDescent="0.25">
      <c r="A1737" s="5">
        <v>458</v>
      </c>
      <c r="B1737" s="234" t="s">
        <v>17186</v>
      </c>
      <c r="C1737" s="234" t="s">
        <v>17187</v>
      </c>
      <c r="D1737" s="234"/>
      <c r="E1737" s="234" t="s">
        <v>9654</v>
      </c>
      <c r="F1737" s="234" t="s">
        <v>2991</v>
      </c>
      <c r="G1737" s="234" t="s">
        <v>11683</v>
      </c>
      <c r="H1737" s="234" t="s">
        <v>7856</v>
      </c>
      <c r="I1737" s="242"/>
      <c r="J1737" s="242">
        <v>44035</v>
      </c>
      <c r="K1737" s="234" t="s">
        <v>7430</v>
      </c>
      <c r="L1737" s="242">
        <v>44060</v>
      </c>
      <c r="M1737" s="234" t="s">
        <v>7228</v>
      </c>
      <c r="N1737" s="234" t="s">
        <v>7430</v>
      </c>
      <c r="O1737" s="234" t="s">
        <v>17188</v>
      </c>
      <c r="P1737" s="234" t="s">
        <v>6999</v>
      </c>
      <c r="Q1737" s="234"/>
      <c r="R1737" s="234" t="s">
        <v>451</v>
      </c>
      <c r="S1737" t="b">
        <v>0</v>
      </c>
      <c r="T1737" s="242"/>
      <c r="U1737" s="103">
        <v>5</v>
      </c>
      <c r="V1737" s="234" t="s">
        <v>272</v>
      </c>
      <c r="W1737" s="103">
        <v>15</v>
      </c>
      <c r="X1737" s="234" t="s">
        <v>272</v>
      </c>
      <c r="Y1737" s="242"/>
      <c r="Z1737" s="242"/>
      <c r="AA1737" s="103"/>
      <c r="AB1737" s="234"/>
      <c r="AC1737" s="243">
        <v>44253.436782407407</v>
      </c>
      <c r="AD1737" s="234" t="s">
        <v>12763</v>
      </c>
      <c r="AE1737" s="235" t="s">
        <v>17189</v>
      </c>
      <c r="AF1737" s="237"/>
      <c r="AG1737" s="234" t="s">
        <v>482</v>
      </c>
      <c r="AH1737" s="241"/>
      <c r="AI1737" t="b">
        <v>1</v>
      </c>
      <c r="AJ1737" t="b">
        <v>0</v>
      </c>
      <c r="AK1737" s="234"/>
      <c r="AL1737" s="103"/>
      <c r="AM1737" t="b">
        <v>0</v>
      </c>
      <c r="AN1737" s="234"/>
      <c r="AO1737" s="103"/>
      <c r="AP1737" s="241"/>
      <c r="AQ1737" s="241"/>
      <c r="AR1737" s="241"/>
      <c r="AS1737" s="241"/>
      <c r="AT1737" s="234" t="s">
        <v>5226</v>
      </c>
      <c r="AU1737" s="234" t="s">
        <v>7085</v>
      </c>
      <c r="AV1737" t="b">
        <v>0</v>
      </c>
      <c r="AW1737" t="b">
        <v>0</v>
      </c>
      <c r="AX1737" s="241"/>
      <c r="AY1737" s="241"/>
      <c r="AZ1737" s="234"/>
      <c r="BA1737" s="234"/>
      <c r="BB1737" s="234"/>
      <c r="BC1737" t="b">
        <v>1</v>
      </c>
      <c r="BD1737" s="234" t="s">
        <v>7234</v>
      </c>
      <c r="BE1737" s="234" t="s">
        <v>7026</v>
      </c>
      <c r="BF1737" s="234" t="s">
        <v>6972</v>
      </c>
      <c r="BG1737" s="234" t="s">
        <v>7028</v>
      </c>
      <c r="BH1737" s="234" t="s">
        <v>55</v>
      </c>
      <c r="BI1737" s="243">
        <v>44573.419432870367</v>
      </c>
      <c r="BJ1737" s="234" t="s">
        <v>442</v>
      </c>
      <c r="BK1737" s="234" t="s">
        <v>451</v>
      </c>
      <c r="BL1737" s="234" t="s">
        <v>451</v>
      </c>
      <c r="BM1737" s="234" t="s">
        <v>451</v>
      </c>
      <c r="BN1737" s="241"/>
      <c r="BO1737" t="b">
        <v>0</v>
      </c>
      <c r="BP1737" t="b">
        <v>0</v>
      </c>
      <c r="BQ1737" t="b">
        <v>0</v>
      </c>
      <c r="BR1737" s="241"/>
      <c r="BS1737" s="241"/>
      <c r="BT1737" s="234" t="s">
        <v>7047</v>
      </c>
      <c r="BU1737" t="b">
        <v>0</v>
      </c>
      <c r="BV1737" s="103"/>
      <c r="BW1737" s="235" t="s">
        <v>17190</v>
      </c>
      <c r="BX1737" s="234" t="s">
        <v>17189</v>
      </c>
      <c r="BY1737" s="234" t="s">
        <v>56</v>
      </c>
      <c r="BZ1737" s="234" t="s">
        <v>7014</v>
      </c>
    </row>
    <row r="1738" spans="1:78" x14ac:dyDescent="0.25">
      <c r="A1738" s="5">
        <v>457</v>
      </c>
      <c r="B1738" s="234" t="s">
        <v>17191</v>
      </c>
      <c r="C1738" s="234" t="s">
        <v>17192</v>
      </c>
      <c r="D1738" s="234" t="s">
        <v>17193</v>
      </c>
      <c r="E1738" s="234" t="s">
        <v>17194</v>
      </c>
      <c r="F1738" s="234" t="s">
        <v>6993</v>
      </c>
      <c r="G1738" s="234" t="s">
        <v>7315</v>
      </c>
      <c r="H1738" s="234" t="s">
        <v>6994</v>
      </c>
      <c r="I1738" s="242"/>
      <c r="J1738" s="242">
        <v>44040</v>
      </c>
      <c r="K1738" s="234" t="s">
        <v>7430</v>
      </c>
      <c r="L1738" s="242">
        <v>44040</v>
      </c>
      <c r="M1738" s="234" t="s">
        <v>6996</v>
      </c>
      <c r="N1738" s="234" t="s">
        <v>17195</v>
      </c>
      <c r="O1738" s="234" t="s">
        <v>17196</v>
      </c>
      <c r="P1738" s="234" t="s">
        <v>6999</v>
      </c>
      <c r="Q1738" s="234"/>
      <c r="R1738" s="234" t="s">
        <v>451</v>
      </c>
      <c r="S1738" t="b">
        <v>0</v>
      </c>
      <c r="T1738" s="242"/>
      <c r="U1738" s="103">
        <v>3</v>
      </c>
      <c r="V1738" s="234" t="s">
        <v>272</v>
      </c>
      <c r="W1738" s="103">
        <v>20</v>
      </c>
      <c r="X1738" s="234" t="s">
        <v>272</v>
      </c>
      <c r="Y1738" s="242"/>
      <c r="Z1738" s="242"/>
      <c r="AA1738" s="103"/>
      <c r="AB1738" s="234" t="s">
        <v>17197</v>
      </c>
      <c r="AC1738" s="243">
        <v>44253.436747685184</v>
      </c>
      <c r="AD1738" s="234" t="s">
        <v>12763</v>
      </c>
      <c r="AE1738" s="235" t="s">
        <v>17198</v>
      </c>
      <c r="AF1738" s="237"/>
      <c r="AG1738" s="234" t="s">
        <v>482</v>
      </c>
      <c r="AH1738" s="241"/>
      <c r="AI1738" t="b">
        <v>1</v>
      </c>
      <c r="AJ1738" t="b">
        <v>0</v>
      </c>
      <c r="AK1738" s="234"/>
      <c r="AL1738" s="103"/>
      <c r="AM1738" t="b">
        <v>0</v>
      </c>
      <c r="AN1738" s="234"/>
      <c r="AO1738" s="103"/>
      <c r="AP1738" s="241"/>
      <c r="AQ1738" s="241"/>
      <c r="AR1738" s="241"/>
      <c r="AS1738" s="241"/>
      <c r="AT1738" s="234" t="s">
        <v>7005</v>
      </c>
      <c r="AU1738" s="234" t="s">
        <v>7085</v>
      </c>
      <c r="AV1738" t="b">
        <v>0</v>
      </c>
      <c r="AW1738" t="b">
        <v>0</v>
      </c>
      <c r="AX1738" s="241"/>
      <c r="AY1738" s="241"/>
      <c r="AZ1738" s="234"/>
      <c r="BA1738" s="234"/>
      <c r="BB1738" s="234"/>
      <c r="BC1738" t="b">
        <v>0</v>
      </c>
      <c r="BD1738" s="234" t="s">
        <v>7008</v>
      </c>
      <c r="BE1738" s="234" t="s">
        <v>7009</v>
      </c>
      <c r="BF1738" s="234" t="s">
        <v>7027</v>
      </c>
      <c r="BG1738" s="234" t="s">
        <v>7028</v>
      </c>
      <c r="BH1738" s="234" t="s">
        <v>55</v>
      </c>
      <c r="BI1738" s="243">
        <v>44573.419432870367</v>
      </c>
      <c r="BJ1738" s="234" t="s">
        <v>442</v>
      </c>
      <c r="BK1738" s="234" t="s">
        <v>451</v>
      </c>
      <c r="BL1738" s="234" t="s">
        <v>451</v>
      </c>
      <c r="BM1738" s="234" t="s">
        <v>451</v>
      </c>
      <c r="BN1738" s="241"/>
      <c r="BO1738" t="b">
        <v>0</v>
      </c>
      <c r="BP1738" t="b">
        <v>0</v>
      </c>
      <c r="BQ1738" t="b">
        <v>0</v>
      </c>
      <c r="BR1738" s="241"/>
      <c r="BS1738" s="241"/>
      <c r="BT1738" s="234" t="s">
        <v>7012</v>
      </c>
      <c r="BU1738" t="b">
        <v>0</v>
      </c>
      <c r="BV1738" s="103"/>
      <c r="BW1738" s="235" t="s">
        <v>17199</v>
      </c>
      <c r="BX1738" s="234" t="s">
        <v>17198</v>
      </c>
      <c r="BY1738" s="234" t="s">
        <v>56</v>
      </c>
      <c r="BZ1738" s="234" t="s">
        <v>7014</v>
      </c>
    </row>
    <row r="1739" spans="1:78" x14ac:dyDescent="0.25">
      <c r="A1739" s="5">
        <v>456</v>
      </c>
      <c r="B1739" s="234" t="s">
        <v>17200</v>
      </c>
      <c r="C1739" s="234" t="s">
        <v>17201</v>
      </c>
      <c r="D1739" s="234" t="s">
        <v>17202</v>
      </c>
      <c r="E1739" s="234" t="s">
        <v>17202</v>
      </c>
      <c r="F1739" s="234" t="s">
        <v>6993</v>
      </c>
      <c r="G1739" s="234" t="s">
        <v>11209</v>
      </c>
      <c r="H1739" s="234" t="s">
        <v>7856</v>
      </c>
      <c r="I1739" s="242"/>
      <c r="J1739" s="242">
        <v>44018</v>
      </c>
      <c r="K1739" s="234" t="s">
        <v>7430</v>
      </c>
      <c r="L1739" s="242">
        <v>44035</v>
      </c>
      <c r="M1739" s="234" t="s">
        <v>7179</v>
      </c>
      <c r="N1739" s="234" t="s">
        <v>17203</v>
      </c>
      <c r="O1739" s="234" t="s">
        <v>17204</v>
      </c>
      <c r="P1739" s="234" t="s">
        <v>6999</v>
      </c>
      <c r="Q1739" s="234"/>
      <c r="R1739" s="234" t="s">
        <v>451</v>
      </c>
      <c r="S1739" t="b">
        <v>0</v>
      </c>
      <c r="T1739" s="242"/>
      <c r="U1739" s="103">
        <v>9</v>
      </c>
      <c r="V1739" s="234" t="s">
        <v>272</v>
      </c>
      <c r="W1739" s="103">
        <v>9</v>
      </c>
      <c r="X1739" s="234" t="s">
        <v>272</v>
      </c>
      <c r="Y1739" s="242"/>
      <c r="Z1739" s="242"/>
      <c r="AA1739" s="103"/>
      <c r="AB1739" s="234" t="s">
        <v>17205</v>
      </c>
      <c r="AC1739" s="243">
        <v>44253.436724537038</v>
      </c>
      <c r="AD1739" s="234" t="s">
        <v>12763</v>
      </c>
      <c r="AE1739" s="235" t="s">
        <v>17206</v>
      </c>
      <c r="AF1739" s="237"/>
      <c r="AG1739" s="234" t="s">
        <v>482</v>
      </c>
      <c r="AH1739" s="241"/>
      <c r="AI1739" t="b">
        <v>1</v>
      </c>
      <c r="AJ1739" t="b">
        <v>0</v>
      </c>
      <c r="AK1739" s="234"/>
      <c r="AL1739" s="103"/>
      <c r="AM1739" t="b">
        <v>0</v>
      </c>
      <c r="AN1739" s="234"/>
      <c r="AO1739" s="103"/>
      <c r="AP1739" s="241"/>
      <c r="AQ1739" s="241"/>
      <c r="AR1739" s="241"/>
      <c r="AS1739" s="241"/>
      <c r="AT1739" s="234"/>
      <c r="AU1739" s="234" t="s">
        <v>7085</v>
      </c>
      <c r="AV1739" t="b">
        <v>0</v>
      </c>
      <c r="AW1739" t="b">
        <v>0</v>
      </c>
      <c r="AX1739" s="241"/>
      <c r="AY1739" s="241"/>
      <c r="AZ1739" s="234"/>
      <c r="BA1739" s="234"/>
      <c r="BB1739" s="234"/>
      <c r="BC1739" t="b">
        <v>0</v>
      </c>
      <c r="BD1739" s="234" t="s">
        <v>7186</v>
      </c>
      <c r="BE1739" s="234" t="s">
        <v>7026</v>
      </c>
      <c r="BF1739" s="234" t="s">
        <v>7027</v>
      </c>
      <c r="BG1739" s="234" t="s">
        <v>7010</v>
      </c>
      <c r="BH1739" s="234" t="s">
        <v>55</v>
      </c>
      <c r="BI1739" s="243">
        <v>44573.419432870367</v>
      </c>
      <c r="BJ1739" s="234" t="s">
        <v>442</v>
      </c>
      <c r="BK1739" s="234" t="s">
        <v>451</v>
      </c>
      <c r="BL1739" s="234" t="s">
        <v>451</v>
      </c>
      <c r="BM1739" s="234" t="s">
        <v>451</v>
      </c>
      <c r="BN1739" s="241"/>
      <c r="BO1739" t="b">
        <v>0</v>
      </c>
      <c r="BP1739" t="b">
        <v>0</v>
      </c>
      <c r="BQ1739" t="b">
        <v>0</v>
      </c>
      <c r="BR1739" s="241"/>
      <c r="BS1739" s="241"/>
      <c r="BT1739" s="234" t="s">
        <v>7012</v>
      </c>
      <c r="BU1739" t="b">
        <v>0</v>
      </c>
      <c r="BV1739" s="103"/>
      <c r="BW1739" s="235" t="s">
        <v>17207</v>
      </c>
      <c r="BX1739" s="234" t="s">
        <v>17206</v>
      </c>
      <c r="BY1739" s="234" t="s">
        <v>56</v>
      </c>
      <c r="BZ1739" s="234" t="s">
        <v>7014</v>
      </c>
    </row>
    <row r="1740" spans="1:78" x14ac:dyDescent="0.25">
      <c r="A1740" s="5">
        <v>455</v>
      </c>
      <c r="B1740" s="234" t="s">
        <v>17208</v>
      </c>
      <c r="C1740" s="234" t="s">
        <v>17209</v>
      </c>
      <c r="D1740" s="234" t="s">
        <v>9917</v>
      </c>
      <c r="E1740" s="234" t="s">
        <v>11748</v>
      </c>
      <c r="F1740" s="234" t="s">
        <v>7156</v>
      </c>
      <c r="G1740" s="234" t="s">
        <v>7856</v>
      </c>
      <c r="H1740" s="234" t="s">
        <v>7018</v>
      </c>
      <c r="I1740" s="242"/>
      <c r="J1740" s="242">
        <v>44035</v>
      </c>
      <c r="K1740" s="234" t="s">
        <v>7430</v>
      </c>
      <c r="L1740" s="242">
        <v>44035</v>
      </c>
      <c r="M1740" s="234" t="s">
        <v>6996</v>
      </c>
      <c r="N1740" s="234" t="s">
        <v>9919</v>
      </c>
      <c r="O1740" s="234" t="s">
        <v>9920</v>
      </c>
      <c r="P1740" s="234" t="s">
        <v>6999</v>
      </c>
      <c r="Q1740" s="234"/>
      <c r="R1740" s="234" t="s">
        <v>451</v>
      </c>
      <c r="S1740" t="b">
        <v>0</v>
      </c>
      <c r="T1740" s="242"/>
      <c r="U1740" s="103">
        <v>1</v>
      </c>
      <c r="V1740" s="234" t="s">
        <v>272</v>
      </c>
      <c r="W1740" s="103">
        <v>1</v>
      </c>
      <c r="X1740" s="234" t="s">
        <v>272</v>
      </c>
      <c r="Y1740" s="242"/>
      <c r="Z1740" s="242"/>
      <c r="AA1740" s="103"/>
      <c r="AB1740" s="234" t="s">
        <v>9921</v>
      </c>
      <c r="AC1740" s="243">
        <v>44253.436712962961</v>
      </c>
      <c r="AD1740" s="234" t="s">
        <v>12763</v>
      </c>
      <c r="AE1740" s="235" t="s">
        <v>17210</v>
      </c>
      <c r="AF1740" s="237"/>
      <c r="AG1740" s="234" t="s">
        <v>482</v>
      </c>
      <c r="AH1740" s="241"/>
      <c r="AI1740" t="b">
        <v>1</v>
      </c>
      <c r="AJ1740" t="b">
        <v>0</v>
      </c>
      <c r="AK1740" s="234"/>
      <c r="AL1740" s="103"/>
      <c r="AM1740" t="b">
        <v>0</v>
      </c>
      <c r="AN1740" s="234"/>
      <c r="AO1740" s="103"/>
      <c r="AP1740" s="241"/>
      <c r="AQ1740" s="241"/>
      <c r="AR1740" s="241"/>
      <c r="AS1740" s="241"/>
      <c r="AT1740" s="234" t="s">
        <v>7005</v>
      </c>
      <c r="AU1740" s="234" t="s">
        <v>7085</v>
      </c>
      <c r="AV1740" t="b">
        <v>0</v>
      </c>
      <c r="AW1740" t="b">
        <v>0</v>
      </c>
      <c r="AX1740" s="241"/>
      <c r="AY1740" s="241"/>
      <c r="AZ1740" s="234"/>
      <c r="BA1740" s="234"/>
      <c r="BB1740" s="234"/>
      <c r="BC1740" t="b">
        <v>0</v>
      </c>
      <c r="BD1740" s="234" t="s">
        <v>7008</v>
      </c>
      <c r="BE1740" s="234" t="s">
        <v>7026</v>
      </c>
      <c r="BF1740" s="234" t="s">
        <v>7027</v>
      </c>
      <c r="BG1740" s="234" t="s">
        <v>7010</v>
      </c>
      <c r="BH1740" s="234" t="s">
        <v>55</v>
      </c>
      <c r="BI1740" s="243">
        <v>44573.419421296298</v>
      </c>
      <c r="BJ1740" s="234" t="s">
        <v>442</v>
      </c>
      <c r="BK1740" s="234" t="s">
        <v>451</v>
      </c>
      <c r="BL1740" s="234" t="s">
        <v>451</v>
      </c>
      <c r="BM1740" s="234" t="s">
        <v>451</v>
      </c>
      <c r="BN1740" s="241"/>
      <c r="BO1740" t="b">
        <v>0</v>
      </c>
      <c r="BP1740" t="b">
        <v>0</v>
      </c>
      <c r="BQ1740" t="b">
        <v>0</v>
      </c>
      <c r="BR1740" s="241"/>
      <c r="BS1740" s="241"/>
      <c r="BT1740" s="234" t="s">
        <v>7012</v>
      </c>
      <c r="BU1740" t="b">
        <v>0</v>
      </c>
      <c r="BV1740" s="103"/>
      <c r="BW1740" s="235" t="s">
        <v>17211</v>
      </c>
      <c r="BX1740" s="234" t="s">
        <v>17210</v>
      </c>
      <c r="BY1740" s="234" t="s">
        <v>56</v>
      </c>
      <c r="BZ1740" s="234" t="s">
        <v>7014</v>
      </c>
    </row>
    <row r="1741" spans="1:78" x14ac:dyDescent="0.25">
      <c r="A1741" s="5">
        <v>454</v>
      </c>
      <c r="B1741" s="234" t="s">
        <v>17212</v>
      </c>
      <c r="C1741" s="234" t="s">
        <v>17213</v>
      </c>
      <c r="D1741" s="234" t="s">
        <v>7203</v>
      </c>
      <c r="E1741" s="234" t="s">
        <v>7849</v>
      </c>
      <c r="F1741" s="234" t="s">
        <v>7156</v>
      </c>
      <c r="G1741" s="234" t="s">
        <v>7856</v>
      </c>
      <c r="H1741" s="234" t="s">
        <v>7018</v>
      </c>
      <c r="I1741" s="242"/>
      <c r="J1741" s="242">
        <v>44026</v>
      </c>
      <c r="K1741" s="234" t="s">
        <v>7430</v>
      </c>
      <c r="L1741" s="242">
        <v>44035</v>
      </c>
      <c r="M1741" s="234" t="s">
        <v>6996</v>
      </c>
      <c r="N1741" s="234" t="s">
        <v>7204</v>
      </c>
      <c r="O1741" s="234" t="s">
        <v>7205</v>
      </c>
      <c r="P1741" s="234" t="s">
        <v>6999</v>
      </c>
      <c r="Q1741" s="234"/>
      <c r="R1741" s="234" t="s">
        <v>451</v>
      </c>
      <c r="S1741" t="b">
        <v>0</v>
      </c>
      <c r="T1741" s="242"/>
      <c r="U1741" s="103">
        <v>9</v>
      </c>
      <c r="V1741" s="234" t="s">
        <v>272</v>
      </c>
      <c r="W1741" s="103">
        <v>9</v>
      </c>
      <c r="X1741" s="234" t="s">
        <v>272</v>
      </c>
      <c r="Y1741" s="242"/>
      <c r="Z1741" s="242"/>
      <c r="AA1741" s="103"/>
      <c r="AB1741" s="234"/>
      <c r="AC1741" s="243">
        <v>44253.436666666668</v>
      </c>
      <c r="AD1741" s="234" t="s">
        <v>12763</v>
      </c>
      <c r="AE1741" s="235" t="s">
        <v>17214</v>
      </c>
      <c r="AF1741" s="237"/>
      <c r="AG1741" s="234" t="s">
        <v>482</v>
      </c>
      <c r="AH1741" s="241"/>
      <c r="AI1741" t="b">
        <v>1</v>
      </c>
      <c r="AJ1741" t="b">
        <v>0</v>
      </c>
      <c r="AK1741" s="234"/>
      <c r="AL1741" s="103"/>
      <c r="AM1741" t="b">
        <v>0</v>
      </c>
      <c r="AN1741" s="234"/>
      <c r="AO1741" s="103"/>
      <c r="AP1741" s="241"/>
      <c r="AQ1741" s="241"/>
      <c r="AR1741" s="241"/>
      <c r="AS1741" s="241"/>
      <c r="AT1741" s="234" t="s">
        <v>7430</v>
      </c>
      <c r="AU1741" s="234" t="s">
        <v>7085</v>
      </c>
      <c r="AV1741" t="b">
        <v>0</v>
      </c>
      <c r="AW1741" t="b">
        <v>0</v>
      </c>
      <c r="AX1741" s="241"/>
      <c r="AY1741" s="241"/>
      <c r="AZ1741" s="234"/>
      <c r="BA1741" s="234"/>
      <c r="BB1741" s="234"/>
      <c r="BC1741" t="b">
        <v>0</v>
      </c>
      <c r="BD1741" s="234" t="s">
        <v>7008</v>
      </c>
      <c r="BE1741" s="234" t="s">
        <v>7026</v>
      </c>
      <c r="BF1741" s="234" t="s">
        <v>7027</v>
      </c>
      <c r="BG1741" s="234" t="s">
        <v>7010</v>
      </c>
      <c r="BH1741" s="234" t="s">
        <v>55</v>
      </c>
      <c r="BI1741" s="243">
        <v>44573.419421296298</v>
      </c>
      <c r="BJ1741" s="234" t="s">
        <v>442</v>
      </c>
      <c r="BK1741" s="234" t="s">
        <v>451</v>
      </c>
      <c r="BL1741" s="234" t="s">
        <v>451</v>
      </c>
      <c r="BM1741" s="234" t="s">
        <v>451</v>
      </c>
      <c r="BN1741" s="241"/>
      <c r="BO1741" t="b">
        <v>0</v>
      </c>
      <c r="BP1741" t="b">
        <v>0</v>
      </c>
      <c r="BQ1741" t="b">
        <v>0</v>
      </c>
      <c r="BR1741" s="241"/>
      <c r="BS1741" s="241"/>
      <c r="BT1741" s="234" t="s">
        <v>7012</v>
      </c>
      <c r="BU1741" t="b">
        <v>0</v>
      </c>
      <c r="BV1741" s="103"/>
      <c r="BW1741" s="235" t="s">
        <v>17215</v>
      </c>
      <c r="BX1741" s="234" t="s">
        <v>17214</v>
      </c>
      <c r="BY1741" s="234" t="s">
        <v>56</v>
      </c>
      <c r="BZ1741" s="234" t="s">
        <v>7014</v>
      </c>
    </row>
    <row r="1742" spans="1:78" x14ac:dyDescent="0.25">
      <c r="A1742" s="5">
        <v>453</v>
      </c>
      <c r="B1742" s="234" t="s">
        <v>17216</v>
      </c>
      <c r="C1742" s="234" t="s">
        <v>17217</v>
      </c>
      <c r="D1742" s="234" t="s">
        <v>11523</v>
      </c>
      <c r="E1742" s="234" t="s">
        <v>11524</v>
      </c>
      <c r="F1742" s="234" t="s">
        <v>7156</v>
      </c>
      <c r="G1742" s="234" t="s">
        <v>11209</v>
      </c>
      <c r="H1742" s="234" t="s">
        <v>7856</v>
      </c>
      <c r="I1742" s="242"/>
      <c r="J1742" s="242">
        <v>44034</v>
      </c>
      <c r="K1742" s="234" t="s">
        <v>7430</v>
      </c>
      <c r="L1742" s="242">
        <v>44042</v>
      </c>
      <c r="M1742" s="234" t="s">
        <v>9952</v>
      </c>
      <c r="N1742" s="234" t="s">
        <v>11526</v>
      </c>
      <c r="O1742" s="234" t="s">
        <v>11643</v>
      </c>
      <c r="P1742" s="234" t="s">
        <v>6999</v>
      </c>
      <c r="Q1742" s="234"/>
      <c r="R1742" s="234" t="s">
        <v>451</v>
      </c>
      <c r="S1742" t="b">
        <v>0</v>
      </c>
      <c r="T1742" s="242"/>
      <c r="U1742" s="103">
        <v>5</v>
      </c>
      <c r="V1742" s="234" t="s">
        <v>272</v>
      </c>
      <c r="W1742" s="103">
        <v>5</v>
      </c>
      <c r="X1742" s="234" t="s">
        <v>272</v>
      </c>
      <c r="Y1742" s="242"/>
      <c r="Z1742" s="242"/>
      <c r="AA1742" s="103"/>
      <c r="AB1742" s="234" t="s">
        <v>11528</v>
      </c>
      <c r="AC1742" s="243">
        <v>44253.436655092592</v>
      </c>
      <c r="AD1742" s="234" t="s">
        <v>12763</v>
      </c>
      <c r="AE1742" s="235" t="s">
        <v>17218</v>
      </c>
      <c r="AF1742" s="237"/>
      <c r="AG1742" s="234" t="s">
        <v>482</v>
      </c>
      <c r="AH1742" s="241"/>
      <c r="AI1742" t="b">
        <v>1</v>
      </c>
      <c r="AJ1742" t="b">
        <v>0</v>
      </c>
      <c r="AK1742" s="234"/>
      <c r="AL1742" s="103"/>
      <c r="AM1742" t="b">
        <v>0</v>
      </c>
      <c r="AN1742" s="234"/>
      <c r="AO1742" s="103"/>
      <c r="AP1742" s="241"/>
      <c r="AQ1742" s="241"/>
      <c r="AR1742" s="241"/>
      <c r="AS1742" s="241"/>
      <c r="AT1742" s="234" t="s">
        <v>7166</v>
      </c>
      <c r="AU1742" s="234" t="s">
        <v>7085</v>
      </c>
      <c r="AV1742" t="b">
        <v>0</v>
      </c>
      <c r="AW1742" t="b">
        <v>0</v>
      </c>
      <c r="AX1742" s="241"/>
      <c r="AY1742" s="241"/>
      <c r="AZ1742" s="234"/>
      <c r="BA1742" s="234"/>
      <c r="BB1742" s="234"/>
      <c r="BC1742" t="b">
        <v>0</v>
      </c>
      <c r="BD1742" s="234" t="s">
        <v>9959</v>
      </c>
      <c r="BE1742" s="234" t="s">
        <v>7026</v>
      </c>
      <c r="BF1742" s="234" t="s">
        <v>7027</v>
      </c>
      <c r="BG1742" s="234" t="s">
        <v>7028</v>
      </c>
      <c r="BH1742" s="234" t="s">
        <v>55</v>
      </c>
      <c r="BI1742" s="243">
        <v>44573.419421296298</v>
      </c>
      <c r="BJ1742" s="234" t="s">
        <v>442</v>
      </c>
      <c r="BK1742" s="234" t="s">
        <v>451</v>
      </c>
      <c r="BL1742" s="234" t="s">
        <v>451</v>
      </c>
      <c r="BM1742" s="234" t="s">
        <v>451</v>
      </c>
      <c r="BN1742" s="241"/>
      <c r="BO1742" t="b">
        <v>0</v>
      </c>
      <c r="BP1742" t="b">
        <v>0</v>
      </c>
      <c r="BQ1742" t="b">
        <v>0</v>
      </c>
      <c r="BR1742" s="241"/>
      <c r="BS1742" s="241"/>
      <c r="BT1742" s="234" t="s">
        <v>7012</v>
      </c>
      <c r="BU1742" t="b">
        <v>0</v>
      </c>
      <c r="BV1742" s="103"/>
      <c r="BW1742" s="235" t="s">
        <v>17219</v>
      </c>
      <c r="BX1742" s="234" t="s">
        <v>17218</v>
      </c>
      <c r="BY1742" s="234" t="s">
        <v>56</v>
      </c>
      <c r="BZ1742" s="234" t="s">
        <v>7014</v>
      </c>
    </row>
    <row r="1743" spans="1:78" x14ac:dyDescent="0.25">
      <c r="A1743" s="5">
        <v>452</v>
      </c>
      <c r="B1743" s="234" t="s">
        <v>17220</v>
      </c>
      <c r="C1743" s="234" t="s">
        <v>17221</v>
      </c>
      <c r="D1743" s="234" t="s">
        <v>17222</v>
      </c>
      <c r="E1743" s="234" t="s">
        <v>17223</v>
      </c>
      <c r="F1743" s="234" t="s">
        <v>6993</v>
      </c>
      <c r="G1743" s="234" t="s">
        <v>11209</v>
      </c>
      <c r="H1743" s="234" t="s">
        <v>7856</v>
      </c>
      <c r="I1743" s="242"/>
      <c r="J1743" s="242">
        <v>44035</v>
      </c>
      <c r="K1743" s="234" t="s">
        <v>7430</v>
      </c>
      <c r="L1743" s="242">
        <v>44035</v>
      </c>
      <c r="M1743" s="234" t="s">
        <v>7813</v>
      </c>
      <c r="N1743" s="234" t="s">
        <v>17224</v>
      </c>
      <c r="O1743" s="234" t="s">
        <v>9153</v>
      </c>
      <c r="P1743" s="234" t="s">
        <v>6999</v>
      </c>
      <c r="Q1743" s="234"/>
      <c r="R1743" s="234" t="s">
        <v>451</v>
      </c>
      <c r="S1743" t="b">
        <v>0</v>
      </c>
      <c r="T1743" s="242"/>
      <c r="U1743" s="103">
        <v>29</v>
      </c>
      <c r="V1743" s="234" t="s">
        <v>272</v>
      </c>
      <c r="W1743" s="103">
        <v>29</v>
      </c>
      <c r="X1743" s="234" t="s">
        <v>272</v>
      </c>
      <c r="Y1743" s="242"/>
      <c r="Z1743" s="242"/>
      <c r="AA1743" s="103"/>
      <c r="AB1743" s="234" t="s">
        <v>17225</v>
      </c>
      <c r="AC1743" s="243">
        <v>44253.436608796299</v>
      </c>
      <c r="AD1743" s="234" t="s">
        <v>12763</v>
      </c>
      <c r="AE1743" s="235" t="s">
        <v>17226</v>
      </c>
      <c r="AF1743" s="237"/>
      <c r="AG1743" s="234" t="s">
        <v>482</v>
      </c>
      <c r="AH1743" s="241"/>
      <c r="AI1743" t="b">
        <v>1</v>
      </c>
      <c r="AJ1743" t="b">
        <v>0</v>
      </c>
      <c r="AK1743" s="234"/>
      <c r="AL1743" s="103"/>
      <c r="AM1743" t="b">
        <v>0</v>
      </c>
      <c r="AN1743" s="234"/>
      <c r="AO1743" s="103"/>
      <c r="AP1743" s="241"/>
      <c r="AQ1743" s="241"/>
      <c r="AR1743" s="241"/>
      <c r="AS1743" s="241"/>
      <c r="AT1743" s="234" t="s">
        <v>7005</v>
      </c>
      <c r="AU1743" s="234" t="s">
        <v>7085</v>
      </c>
      <c r="AV1743" t="b">
        <v>0</v>
      </c>
      <c r="AW1743" t="b">
        <v>0</v>
      </c>
      <c r="AX1743" s="241"/>
      <c r="AY1743" s="241"/>
      <c r="AZ1743" s="234"/>
      <c r="BA1743" s="234"/>
      <c r="BB1743" s="234"/>
      <c r="BC1743" t="b">
        <v>0</v>
      </c>
      <c r="BD1743" s="234" t="s">
        <v>7821</v>
      </c>
      <c r="BE1743" s="234" t="s">
        <v>7026</v>
      </c>
      <c r="BF1743" s="234" t="s">
        <v>7027</v>
      </c>
      <c r="BG1743" s="234" t="s">
        <v>8373</v>
      </c>
      <c r="BH1743" s="234" t="s">
        <v>55</v>
      </c>
      <c r="BI1743" s="243">
        <v>44573.419409722221</v>
      </c>
      <c r="BJ1743" s="234" t="s">
        <v>442</v>
      </c>
      <c r="BK1743" s="234" t="s">
        <v>451</v>
      </c>
      <c r="BL1743" s="234" t="s">
        <v>451</v>
      </c>
      <c r="BM1743" s="234" t="s">
        <v>451</v>
      </c>
      <c r="BN1743" s="241"/>
      <c r="BO1743" t="b">
        <v>0</v>
      </c>
      <c r="BP1743" t="b">
        <v>0</v>
      </c>
      <c r="BQ1743" t="b">
        <v>0</v>
      </c>
      <c r="BR1743" s="241"/>
      <c r="BS1743" s="241"/>
      <c r="BT1743" s="234" t="s">
        <v>7012</v>
      </c>
      <c r="BU1743" t="b">
        <v>0</v>
      </c>
      <c r="BV1743" s="103"/>
      <c r="BW1743" s="235" t="s">
        <v>17227</v>
      </c>
      <c r="BX1743" s="234" t="s">
        <v>17226</v>
      </c>
      <c r="BY1743" s="234" t="s">
        <v>56</v>
      </c>
      <c r="BZ1743" s="234" t="s">
        <v>7014</v>
      </c>
    </row>
    <row r="1744" spans="1:78" x14ac:dyDescent="0.25">
      <c r="A1744" s="5">
        <v>451</v>
      </c>
      <c r="B1744" s="234" t="s">
        <v>17228</v>
      </c>
      <c r="C1744" s="234" t="s">
        <v>17229</v>
      </c>
      <c r="D1744" s="234" t="s">
        <v>12543</v>
      </c>
      <c r="E1744" s="234" t="s">
        <v>12544</v>
      </c>
      <c r="F1744" s="234" t="s">
        <v>7156</v>
      </c>
      <c r="G1744" s="234" t="s">
        <v>7856</v>
      </c>
      <c r="H1744" s="234" t="s">
        <v>7018</v>
      </c>
      <c r="I1744" s="242"/>
      <c r="J1744" s="242">
        <v>44014</v>
      </c>
      <c r="K1744" s="234" t="s">
        <v>7430</v>
      </c>
      <c r="L1744" s="242">
        <v>44035</v>
      </c>
      <c r="M1744" s="234" t="s">
        <v>6996</v>
      </c>
      <c r="N1744" s="234" t="s">
        <v>12545</v>
      </c>
      <c r="O1744" s="234" t="s">
        <v>9664</v>
      </c>
      <c r="P1744" s="234" t="s">
        <v>6999</v>
      </c>
      <c r="Q1744" s="234"/>
      <c r="R1744" s="234" t="s">
        <v>451</v>
      </c>
      <c r="S1744" t="b">
        <v>0</v>
      </c>
      <c r="T1744" s="242"/>
      <c r="U1744" s="103">
        <v>5</v>
      </c>
      <c r="V1744" s="234" t="s">
        <v>272</v>
      </c>
      <c r="W1744" s="103">
        <v>5</v>
      </c>
      <c r="X1744" s="234" t="s">
        <v>272</v>
      </c>
      <c r="Y1744" s="242"/>
      <c r="Z1744" s="242"/>
      <c r="AA1744" s="103"/>
      <c r="AB1744" s="234" t="s">
        <v>12546</v>
      </c>
      <c r="AC1744" s="243">
        <v>44253.436585648145</v>
      </c>
      <c r="AD1744" s="234" t="s">
        <v>12763</v>
      </c>
      <c r="AE1744" s="235" t="s">
        <v>17230</v>
      </c>
      <c r="AF1744" s="237"/>
      <c r="AG1744" s="234" t="s">
        <v>482</v>
      </c>
      <c r="AH1744" s="241"/>
      <c r="AI1744" t="b">
        <v>1</v>
      </c>
      <c r="AJ1744" t="b">
        <v>0</v>
      </c>
      <c r="AK1744" s="234"/>
      <c r="AL1744" s="103"/>
      <c r="AM1744" t="b">
        <v>0</v>
      </c>
      <c r="AN1744" s="234"/>
      <c r="AO1744" s="103"/>
      <c r="AP1744" s="241"/>
      <c r="AQ1744" s="241"/>
      <c r="AR1744" s="241"/>
      <c r="AS1744" s="241"/>
      <c r="AT1744" s="234" t="s">
        <v>7005</v>
      </c>
      <c r="AU1744" s="234" t="s">
        <v>7085</v>
      </c>
      <c r="AV1744" t="b">
        <v>0</v>
      </c>
      <c r="AW1744" t="b">
        <v>0</v>
      </c>
      <c r="AX1744" s="241"/>
      <c r="AY1744" s="241"/>
      <c r="AZ1744" s="234"/>
      <c r="BA1744" s="234"/>
      <c r="BB1744" s="234"/>
      <c r="BC1744" t="b">
        <v>0</v>
      </c>
      <c r="BD1744" s="234" t="s">
        <v>7008</v>
      </c>
      <c r="BE1744" s="234" t="s">
        <v>7026</v>
      </c>
      <c r="BF1744" s="234" t="s">
        <v>7027</v>
      </c>
      <c r="BG1744" s="234" t="s">
        <v>7010</v>
      </c>
      <c r="BH1744" s="234" t="s">
        <v>55</v>
      </c>
      <c r="BI1744" s="243">
        <v>44573.419409722221</v>
      </c>
      <c r="BJ1744" s="234" t="s">
        <v>442</v>
      </c>
      <c r="BK1744" s="234" t="s">
        <v>451</v>
      </c>
      <c r="BL1744" s="234" t="s">
        <v>451</v>
      </c>
      <c r="BM1744" s="234" t="s">
        <v>451</v>
      </c>
      <c r="BN1744" s="241"/>
      <c r="BO1744" t="b">
        <v>0</v>
      </c>
      <c r="BP1744" t="b">
        <v>0</v>
      </c>
      <c r="BQ1744" t="b">
        <v>0</v>
      </c>
      <c r="BR1744" s="241"/>
      <c r="BS1744" s="241"/>
      <c r="BT1744" s="234" t="s">
        <v>7012</v>
      </c>
      <c r="BU1744" t="b">
        <v>0</v>
      </c>
      <c r="BV1744" s="103"/>
      <c r="BW1744" s="235" t="s">
        <v>17231</v>
      </c>
      <c r="BX1744" s="234" t="s">
        <v>17230</v>
      </c>
      <c r="BY1744" s="234" t="s">
        <v>56</v>
      </c>
      <c r="BZ1744" s="234" t="s">
        <v>7014</v>
      </c>
    </row>
    <row r="1745" spans="1:78" x14ac:dyDescent="0.25">
      <c r="A1745" s="5">
        <v>450</v>
      </c>
      <c r="B1745" s="234" t="s">
        <v>17232</v>
      </c>
      <c r="C1745" s="234" t="s">
        <v>17233</v>
      </c>
      <c r="D1745" s="234" t="s">
        <v>16212</v>
      </c>
      <c r="E1745" s="234" t="s">
        <v>16213</v>
      </c>
      <c r="F1745" s="234" t="s">
        <v>6993</v>
      </c>
      <c r="G1745" s="234" t="s">
        <v>7315</v>
      </c>
      <c r="H1745" s="234" t="s">
        <v>6994</v>
      </c>
      <c r="I1745" s="242"/>
      <c r="J1745" s="242">
        <v>44035</v>
      </c>
      <c r="K1745" s="234" t="s">
        <v>7430</v>
      </c>
      <c r="L1745" s="242">
        <v>44035</v>
      </c>
      <c r="M1745" s="234" t="s">
        <v>6996</v>
      </c>
      <c r="N1745" s="234" t="s">
        <v>16214</v>
      </c>
      <c r="O1745" s="234" t="s">
        <v>16215</v>
      </c>
      <c r="P1745" s="234" t="s">
        <v>6999</v>
      </c>
      <c r="Q1745" s="234"/>
      <c r="R1745" s="234" t="s">
        <v>451</v>
      </c>
      <c r="S1745" t="b">
        <v>0</v>
      </c>
      <c r="T1745" s="242"/>
      <c r="U1745" s="103">
        <v>2</v>
      </c>
      <c r="V1745" s="234" t="s">
        <v>272</v>
      </c>
      <c r="W1745" s="103">
        <v>10</v>
      </c>
      <c r="X1745" s="234" t="s">
        <v>272</v>
      </c>
      <c r="Y1745" s="242"/>
      <c r="Z1745" s="242"/>
      <c r="AA1745" s="103"/>
      <c r="AB1745" s="234" t="s">
        <v>16216</v>
      </c>
      <c r="AC1745" s="243">
        <v>44253.436539351853</v>
      </c>
      <c r="AD1745" s="234" t="s">
        <v>12763</v>
      </c>
      <c r="AE1745" s="235" t="s">
        <v>17234</v>
      </c>
      <c r="AF1745" s="237"/>
      <c r="AG1745" s="234" t="s">
        <v>482</v>
      </c>
      <c r="AH1745" s="241"/>
      <c r="AI1745" t="b">
        <v>1</v>
      </c>
      <c r="AJ1745" t="b">
        <v>0</v>
      </c>
      <c r="AK1745" s="234"/>
      <c r="AL1745" s="103"/>
      <c r="AM1745" t="b">
        <v>0</v>
      </c>
      <c r="AN1745" s="234"/>
      <c r="AO1745" s="103"/>
      <c r="AP1745" s="241"/>
      <c r="AQ1745" s="241"/>
      <c r="AR1745" s="241"/>
      <c r="AS1745" s="241"/>
      <c r="AT1745" s="234" t="s">
        <v>7005</v>
      </c>
      <c r="AU1745" s="234" t="s">
        <v>7085</v>
      </c>
      <c r="AV1745" t="b">
        <v>0</v>
      </c>
      <c r="AW1745" t="b">
        <v>0</v>
      </c>
      <c r="AX1745" s="241"/>
      <c r="AY1745" s="241"/>
      <c r="AZ1745" s="234"/>
      <c r="BA1745" s="234"/>
      <c r="BB1745" s="234"/>
      <c r="BC1745" t="b">
        <v>0</v>
      </c>
      <c r="BD1745" s="234" t="s">
        <v>7008</v>
      </c>
      <c r="BE1745" s="234" t="s">
        <v>7009</v>
      </c>
      <c r="BF1745" s="234" t="s">
        <v>7027</v>
      </c>
      <c r="BG1745" s="234" t="s">
        <v>8373</v>
      </c>
      <c r="BH1745" s="234" t="s">
        <v>55</v>
      </c>
      <c r="BI1745" s="243">
        <v>44573.419409722221</v>
      </c>
      <c r="BJ1745" s="234" t="s">
        <v>442</v>
      </c>
      <c r="BK1745" s="234" t="s">
        <v>451</v>
      </c>
      <c r="BL1745" s="234" t="s">
        <v>451</v>
      </c>
      <c r="BM1745" s="234" t="s">
        <v>451</v>
      </c>
      <c r="BN1745" s="241"/>
      <c r="BO1745" t="b">
        <v>0</v>
      </c>
      <c r="BP1745" t="b">
        <v>0</v>
      </c>
      <c r="BQ1745" t="b">
        <v>0</v>
      </c>
      <c r="BR1745" s="241"/>
      <c r="BS1745" s="241"/>
      <c r="BT1745" s="234" t="s">
        <v>7012</v>
      </c>
      <c r="BU1745" t="b">
        <v>0</v>
      </c>
      <c r="BV1745" s="103"/>
      <c r="BW1745" s="235" t="s">
        <v>17235</v>
      </c>
      <c r="BX1745" s="234" t="s">
        <v>17234</v>
      </c>
      <c r="BY1745" s="234" t="s">
        <v>56</v>
      </c>
      <c r="BZ1745" s="234" t="s">
        <v>7014</v>
      </c>
    </row>
    <row r="1746" spans="1:78" x14ac:dyDescent="0.25">
      <c r="A1746" s="5">
        <v>449</v>
      </c>
      <c r="B1746" s="234" t="s">
        <v>17236</v>
      </c>
      <c r="C1746" s="234" t="s">
        <v>17237</v>
      </c>
      <c r="D1746" s="234" t="s">
        <v>7848</v>
      </c>
      <c r="E1746" s="234" t="s">
        <v>16872</v>
      </c>
      <c r="F1746" s="234" t="s">
        <v>7156</v>
      </c>
      <c r="G1746" s="234" t="s">
        <v>7856</v>
      </c>
      <c r="H1746" s="234" t="s">
        <v>7018</v>
      </c>
      <c r="I1746" s="242"/>
      <c r="J1746" s="242">
        <v>44029</v>
      </c>
      <c r="K1746" s="234" t="s">
        <v>7430</v>
      </c>
      <c r="L1746" s="242">
        <v>44035</v>
      </c>
      <c r="M1746" s="234" t="s">
        <v>6996</v>
      </c>
      <c r="N1746" s="234" t="s">
        <v>7204</v>
      </c>
      <c r="O1746" s="234" t="s">
        <v>7205</v>
      </c>
      <c r="P1746" s="234" t="s">
        <v>6999</v>
      </c>
      <c r="Q1746" s="234"/>
      <c r="R1746" s="234" t="s">
        <v>451</v>
      </c>
      <c r="S1746" t="b">
        <v>0</v>
      </c>
      <c r="T1746" s="242"/>
      <c r="U1746" s="103">
        <v>10</v>
      </c>
      <c r="V1746" s="234" t="s">
        <v>272</v>
      </c>
      <c r="W1746" s="103">
        <v>10</v>
      </c>
      <c r="X1746" s="234" t="s">
        <v>272</v>
      </c>
      <c r="Y1746" s="242"/>
      <c r="Z1746" s="242"/>
      <c r="AA1746" s="103"/>
      <c r="AB1746" s="234" t="s">
        <v>11805</v>
      </c>
      <c r="AC1746" s="243">
        <v>44253.436481481483</v>
      </c>
      <c r="AD1746" s="234" t="s">
        <v>12763</v>
      </c>
      <c r="AE1746" s="235" t="s">
        <v>17238</v>
      </c>
      <c r="AF1746" s="237"/>
      <c r="AG1746" s="234" t="s">
        <v>482</v>
      </c>
      <c r="AH1746" s="241"/>
      <c r="AI1746" t="b">
        <v>1</v>
      </c>
      <c r="AJ1746" t="b">
        <v>0</v>
      </c>
      <c r="AK1746" s="234"/>
      <c r="AL1746" s="103"/>
      <c r="AM1746" t="b">
        <v>0</v>
      </c>
      <c r="AN1746" s="234"/>
      <c r="AO1746" s="103"/>
      <c r="AP1746" s="241"/>
      <c r="AQ1746" s="241"/>
      <c r="AR1746" s="241"/>
      <c r="AS1746" s="241"/>
      <c r="AT1746" s="234" t="s">
        <v>7430</v>
      </c>
      <c r="AU1746" s="234" t="s">
        <v>7085</v>
      </c>
      <c r="AV1746" t="b">
        <v>0</v>
      </c>
      <c r="AW1746" t="b">
        <v>0</v>
      </c>
      <c r="AX1746" s="241"/>
      <c r="AY1746" s="241"/>
      <c r="AZ1746" s="234"/>
      <c r="BA1746" s="234"/>
      <c r="BB1746" s="234"/>
      <c r="BC1746" t="b">
        <v>0</v>
      </c>
      <c r="BD1746" s="234" t="s">
        <v>7008</v>
      </c>
      <c r="BE1746" s="234" t="s">
        <v>7026</v>
      </c>
      <c r="BF1746" s="234" t="s">
        <v>7027</v>
      </c>
      <c r="BG1746" s="234" t="s">
        <v>7010</v>
      </c>
      <c r="BH1746" s="234" t="s">
        <v>55</v>
      </c>
      <c r="BI1746" s="243">
        <v>44573.419409722221</v>
      </c>
      <c r="BJ1746" s="234" t="s">
        <v>442</v>
      </c>
      <c r="BK1746" s="234" t="s">
        <v>451</v>
      </c>
      <c r="BL1746" s="234" t="s">
        <v>451</v>
      </c>
      <c r="BM1746" s="234" t="s">
        <v>451</v>
      </c>
      <c r="BN1746" s="241"/>
      <c r="BO1746" t="b">
        <v>0</v>
      </c>
      <c r="BP1746" t="b">
        <v>0</v>
      </c>
      <c r="BQ1746" t="b">
        <v>0</v>
      </c>
      <c r="BR1746" s="241"/>
      <c r="BS1746" s="241"/>
      <c r="BT1746" s="234" t="s">
        <v>7012</v>
      </c>
      <c r="BU1746" t="b">
        <v>0</v>
      </c>
      <c r="BV1746" s="103"/>
      <c r="BW1746" s="235" t="s">
        <v>17239</v>
      </c>
      <c r="BX1746" s="234" t="s">
        <v>17238</v>
      </c>
      <c r="BY1746" s="234" t="s">
        <v>56</v>
      </c>
      <c r="BZ1746" s="234" t="s">
        <v>7014</v>
      </c>
    </row>
    <row r="1747" spans="1:78" x14ac:dyDescent="0.25">
      <c r="A1747" s="5">
        <v>448</v>
      </c>
      <c r="B1747" s="234" t="s">
        <v>17240</v>
      </c>
      <c r="C1747" s="234" t="s">
        <v>17241</v>
      </c>
      <c r="D1747" s="234"/>
      <c r="E1747" s="234" t="s">
        <v>13950</v>
      </c>
      <c r="F1747" s="234" t="s">
        <v>7156</v>
      </c>
      <c r="G1747" s="234" t="s">
        <v>7856</v>
      </c>
      <c r="H1747" s="234" t="s">
        <v>7018</v>
      </c>
      <c r="I1747" s="242"/>
      <c r="J1747" s="242">
        <v>44033</v>
      </c>
      <c r="K1747" s="234" t="s">
        <v>7430</v>
      </c>
      <c r="L1747" s="242">
        <v>44035</v>
      </c>
      <c r="M1747" s="234" t="s">
        <v>7159</v>
      </c>
      <c r="N1747" s="234" t="s">
        <v>7430</v>
      </c>
      <c r="O1747" s="234" t="s">
        <v>13593</v>
      </c>
      <c r="P1747" s="234" t="s">
        <v>6999</v>
      </c>
      <c r="Q1747" s="234"/>
      <c r="R1747" s="234" t="s">
        <v>451</v>
      </c>
      <c r="S1747" t="b">
        <v>0</v>
      </c>
      <c r="T1747" s="242"/>
      <c r="U1747" s="103">
        <v>1</v>
      </c>
      <c r="V1747" s="234" t="s">
        <v>272</v>
      </c>
      <c r="W1747" s="103">
        <v>1</v>
      </c>
      <c r="X1747" s="234" t="s">
        <v>272</v>
      </c>
      <c r="Y1747" s="242"/>
      <c r="Z1747" s="242"/>
      <c r="AA1747" s="103"/>
      <c r="AB1747" s="234"/>
      <c r="AC1747" s="243">
        <v>44253.436469907407</v>
      </c>
      <c r="AD1747" s="234" t="s">
        <v>12763</v>
      </c>
      <c r="AE1747" s="235" t="s">
        <v>17242</v>
      </c>
      <c r="AF1747" s="237"/>
      <c r="AG1747" s="234" t="s">
        <v>482</v>
      </c>
      <c r="AH1747" s="241"/>
      <c r="AI1747" t="b">
        <v>1</v>
      </c>
      <c r="AJ1747" t="b">
        <v>0</v>
      </c>
      <c r="AK1747" s="234"/>
      <c r="AL1747" s="103"/>
      <c r="AM1747" t="b">
        <v>0</v>
      </c>
      <c r="AN1747" s="234"/>
      <c r="AO1747" s="103"/>
      <c r="AP1747" s="241"/>
      <c r="AQ1747" s="241"/>
      <c r="AR1747" s="241"/>
      <c r="AS1747" s="241"/>
      <c r="AT1747" s="234" t="s">
        <v>7005</v>
      </c>
      <c r="AU1747" s="234" t="s">
        <v>7085</v>
      </c>
      <c r="AV1747" t="b">
        <v>0</v>
      </c>
      <c r="AW1747" t="b">
        <v>0</v>
      </c>
      <c r="AX1747" s="241"/>
      <c r="AY1747" s="241"/>
      <c r="AZ1747" s="234"/>
      <c r="BA1747" s="234"/>
      <c r="BB1747" s="234"/>
      <c r="BC1747" t="b">
        <v>1</v>
      </c>
      <c r="BD1747" s="234" t="s">
        <v>7170</v>
      </c>
      <c r="BE1747" s="234" t="s">
        <v>7026</v>
      </c>
      <c r="BF1747" s="234" t="s">
        <v>7027</v>
      </c>
      <c r="BG1747" s="234" t="s">
        <v>7010</v>
      </c>
      <c r="BH1747" s="234" t="s">
        <v>55</v>
      </c>
      <c r="BI1747" s="243">
        <v>44573.419398148151</v>
      </c>
      <c r="BJ1747" s="234" t="s">
        <v>442</v>
      </c>
      <c r="BK1747" s="234" t="s">
        <v>451</v>
      </c>
      <c r="BL1747" s="234" t="s">
        <v>451</v>
      </c>
      <c r="BM1747" s="234" t="s">
        <v>451</v>
      </c>
      <c r="BN1747" s="241"/>
      <c r="BO1747" t="b">
        <v>0</v>
      </c>
      <c r="BP1747" t="b">
        <v>0</v>
      </c>
      <c r="BQ1747" t="b">
        <v>0</v>
      </c>
      <c r="BR1747" s="241"/>
      <c r="BS1747" s="241"/>
      <c r="BT1747" s="234" t="s">
        <v>7012</v>
      </c>
      <c r="BU1747" t="b">
        <v>0</v>
      </c>
      <c r="BV1747" s="103"/>
      <c r="BW1747" s="235" t="s">
        <v>17243</v>
      </c>
      <c r="BX1747" s="234" t="s">
        <v>17242</v>
      </c>
      <c r="BY1747" s="234" t="s">
        <v>56</v>
      </c>
      <c r="BZ1747" s="234" t="s">
        <v>7014</v>
      </c>
    </row>
    <row r="1748" spans="1:78" x14ac:dyDescent="0.25">
      <c r="A1748" s="5">
        <v>447</v>
      </c>
      <c r="B1748" s="234" t="s">
        <v>17244</v>
      </c>
      <c r="C1748" s="234" t="s">
        <v>17245</v>
      </c>
      <c r="D1748" s="234"/>
      <c r="E1748" s="234" t="s">
        <v>13493</v>
      </c>
      <c r="F1748" s="234" t="s">
        <v>7156</v>
      </c>
      <c r="G1748" s="234" t="s">
        <v>7856</v>
      </c>
      <c r="H1748" s="234" t="s">
        <v>7018</v>
      </c>
      <c r="I1748" s="242"/>
      <c r="J1748" s="242">
        <v>44034</v>
      </c>
      <c r="K1748" s="234" t="s">
        <v>7430</v>
      </c>
      <c r="L1748" s="242">
        <v>44035</v>
      </c>
      <c r="M1748" s="234" t="s">
        <v>8885</v>
      </c>
      <c r="N1748" s="234" t="s">
        <v>7430</v>
      </c>
      <c r="O1748" s="234" t="s">
        <v>11699</v>
      </c>
      <c r="P1748" s="234" t="s">
        <v>6999</v>
      </c>
      <c r="Q1748" s="234"/>
      <c r="R1748" s="234" t="s">
        <v>451</v>
      </c>
      <c r="S1748" t="b">
        <v>0</v>
      </c>
      <c r="T1748" s="242"/>
      <c r="U1748" s="103">
        <v>24</v>
      </c>
      <c r="V1748" s="234" t="s">
        <v>272</v>
      </c>
      <c r="W1748" s="103">
        <v>24</v>
      </c>
      <c r="X1748" s="234" t="s">
        <v>272</v>
      </c>
      <c r="Y1748" s="242"/>
      <c r="Z1748" s="242"/>
      <c r="AA1748" s="103"/>
      <c r="AB1748" s="234"/>
      <c r="AC1748" s="243">
        <v>44253.436423611114</v>
      </c>
      <c r="AD1748" s="234" t="s">
        <v>12763</v>
      </c>
      <c r="AE1748" s="235" t="s">
        <v>17246</v>
      </c>
      <c r="AF1748" s="237"/>
      <c r="AG1748" s="234" t="s">
        <v>482</v>
      </c>
      <c r="AH1748" s="241"/>
      <c r="AI1748" t="b">
        <v>1</v>
      </c>
      <c r="AJ1748" t="b">
        <v>0</v>
      </c>
      <c r="AK1748" s="234"/>
      <c r="AL1748" s="103"/>
      <c r="AM1748" t="b">
        <v>0</v>
      </c>
      <c r="AN1748" s="234"/>
      <c r="AO1748" s="103"/>
      <c r="AP1748" s="241"/>
      <c r="AQ1748" s="241"/>
      <c r="AR1748" s="241"/>
      <c r="AS1748" s="241"/>
      <c r="AT1748" s="234"/>
      <c r="AU1748" s="234" t="s">
        <v>7085</v>
      </c>
      <c r="AV1748" t="b">
        <v>0</v>
      </c>
      <c r="AW1748" t="b">
        <v>0</v>
      </c>
      <c r="AX1748" s="241"/>
      <c r="AY1748" s="241"/>
      <c r="AZ1748" s="234"/>
      <c r="BA1748" s="234"/>
      <c r="BB1748" s="234"/>
      <c r="BC1748" t="b">
        <v>1</v>
      </c>
      <c r="BD1748" s="234" t="s">
        <v>8890</v>
      </c>
      <c r="BE1748" s="234" t="s">
        <v>7026</v>
      </c>
      <c r="BF1748" s="234" t="s">
        <v>7027</v>
      </c>
      <c r="BG1748" s="234" t="s">
        <v>7010</v>
      </c>
      <c r="BH1748" s="234" t="s">
        <v>55</v>
      </c>
      <c r="BI1748" s="243">
        <v>44573.419398148151</v>
      </c>
      <c r="BJ1748" s="234" t="s">
        <v>442</v>
      </c>
      <c r="BK1748" s="234" t="s">
        <v>451</v>
      </c>
      <c r="BL1748" s="234" t="s">
        <v>451</v>
      </c>
      <c r="BM1748" s="234" t="s">
        <v>451</v>
      </c>
      <c r="BN1748" s="241"/>
      <c r="BO1748" t="b">
        <v>0</v>
      </c>
      <c r="BP1748" t="b">
        <v>0</v>
      </c>
      <c r="BQ1748" t="b">
        <v>0</v>
      </c>
      <c r="BR1748" s="241"/>
      <c r="BS1748" s="241"/>
      <c r="BT1748" s="234" t="s">
        <v>7012</v>
      </c>
      <c r="BU1748" t="b">
        <v>0</v>
      </c>
      <c r="BV1748" s="103"/>
      <c r="BW1748" s="235" t="s">
        <v>17247</v>
      </c>
      <c r="BX1748" s="234" t="s">
        <v>17246</v>
      </c>
      <c r="BY1748" s="234" t="s">
        <v>56</v>
      </c>
      <c r="BZ1748" s="234" t="s">
        <v>7014</v>
      </c>
    </row>
    <row r="1749" spans="1:78" x14ac:dyDescent="0.25">
      <c r="A1749" s="5">
        <v>446</v>
      </c>
      <c r="B1749" s="234" t="s">
        <v>17248</v>
      </c>
      <c r="C1749" s="234" t="s">
        <v>17249</v>
      </c>
      <c r="D1749" s="234" t="s">
        <v>9917</v>
      </c>
      <c r="E1749" s="234" t="s">
        <v>9917</v>
      </c>
      <c r="F1749" s="234" t="s">
        <v>7156</v>
      </c>
      <c r="G1749" s="234" t="s">
        <v>7856</v>
      </c>
      <c r="H1749" s="234" t="s">
        <v>7018</v>
      </c>
      <c r="I1749" s="242"/>
      <c r="J1749" s="242">
        <v>44028</v>
      </c>
      <c r="K1749" s="234" t="s">
        <v>7430</v>
      </c>
      <c r="L1749" s="242">
        <v>44034</v>
      </c>
      <c r="M1749" s="234" t="s">
        <v>6996</v>
      </c>
      <c r="N1749" s="234" t="s">
        <v>9919</v>
      </c>
      <c r="O1749" s="234" t="s">
        <v>16734</v>
      </c>
      <c r="P1749" s="234" t="s">
        <v>6999</v>
      </c>
      <c r="Q1749" s="234"/>
      <c r="R1749" s="234" t="s">
        <v>451</v>
      </c>
      <c r="S1749" t="b">
        <v>0</v>
      </c>
      <c r="T1749" s="242"/>
      <c r="U1749" s="103">
        <v>12</v>
      </c>
      <c r="V1749" s="234" t="s">
        <v>272</v>
      </c>
      <c r="W1749" s="103">
        <v>12</v>
      </c>
      <c r="X1749" s="234" t="s">
        <v>272</v>
      </c>
      <c r="Y1749" s="242"/>
      <c r="Z1749" s="242"/>
      <c r="AA1749" s="103"/>
      <c r="AB1749" s="234" t="s">
        <v>9921</v>
      </c>
      <c r="AC1749" s="243">
        <v>44253.436400462961</v>
      </c>
      <c r="AD1749" s="234" t="s">
        <v>12763</v>
      </c>
      <c r="AE1749" s="235" t="s">
        <v>17250</v>
      </c>
      <c r="AF1749" s="237"/>
      <c r="AG1749" s="234" t="s">
        <v>482</v>
      </c>
      <c r="AH1749" s="241"/>
      <c r="AI1749" t="b">
        <v>1</v>
      </c>
      <c r="AJ1749" t="b">
        <v>0</v>
      </c>
      <c r="AK1749" s="234"/>
      <c r="AL1749" s="103"/>
      <c r="AM1749" t="b">
        <v>0</v>
      </c>
      <c r="AN1749" s="234"/>
      <c r="AO1749" s="103"/>
      <c r="AP1749" s="241"/>
      <c r="AQ1749" s="241"/>
      <c r="AR1749" s="241"/>
      <c r="AS1749" s="241"/>
      <c r="AT1749" s="234" t="s">
        <v>7005</v>
      </c>
      <c r="AU1749" s="234" t="s">
        <v>7085</v>
      </c>
      <c r="AV1749" t="b">
        <v>0</v>
      </c>
      <c r="AW1749" t="b">
        <v>0</v>
      </c>
      <c r="AX1749" s="241"/>
      <c r="AY1749" s="241"/>
      <c r="AZ1749" s="234"/>
      <c r="BA1749" s="234"/>
      <c r="BB1749" s="234"/>
      <c r="BC1749" t="b">
        <v>0</v>
      </c>
      <c r="BD1749" s="234" t="s">
        <v>7008</v>
      </c>
      <c r="BE1749" s="234" t="s">
        <v>7026</v>
      </c>
      <c r="BF1749" s="234" t="s">
        <v>7027</v>
      </c>
      <c r="BG1749" s="234" t="s">
        <v>7010</v>
      </c>
      <c r="BH1749" s="234" t="s">
        <v>55</v>
      </c>
      <c r="BI1749" s="243">
        <v>44573.419398148151</v>
      </c>
      <c r="BJ1749" s="234" t="s">
        <v>442</v>
      </c>
      <c r="BK1749" s="234" t="s">
        <v>451</v>
      </c>
      <c r="BL1749" s="234" t="s">
        <v>451</v>
      </c>
      <c r="BM1749" s="234" t="s">
        <v>451</v>
      </c>
      <c r="BN1749" s="241"/>
      <c r="BO1749" t="b">
        <v>0</v>
      </c>
      <c r="BP1749" t="b">
        <v>0</v>
      </c>
      <c r="BQ1749" t="b">
        <v>0</v>
      </c>
      <c r="BR1749" s="241"/>
      <c r="BS1749" s="241"/>
      <c r="BT1749" s="234" t="s">
        <v>7012</v>
      </c>
      <c r="BU1749" t="b">
        <v>0</v>
      </c>
      <c r="BV1749" s="103"/>
      <c r="BW1749" s="235" t="s">
        <v>17251</v>
      </c>
      <c r="BX1749" s="234" t="s">
        <v>17250</v>
      </c>
      <c r="BY1749" s="234" t="s">
        <v>56</v>
      </c>
      <c r="BZ1749" s="234" t="s">
        <v>7014</v>
      </c>
    </row>
    <row r="1750" spans="1:78" x14ac:dyDescent="0.25">
      <c r="A1750" s="5">
        <v>445</v>
      </c>
      <c r="B1750" s="234" t="s">
        <v>17252</v>
      </c>
      <c r="C1750" s="234" t="s">
        <v>17253</v>
      </c>
      <c r="D1750" s="234"/>
      <c r="E1750" s="234" t="s">
        <v>17254</v>
      </c>
      <c r="F1750" s="234" t="s">
        <v>7156</v>
      </c>
      <c r="G1750" s="234" t="s">
        <v>7018</v>
      </c>
      <c r="H1750" s="234" t="s">
        <v>7856</v>
      </c>
      <c r="I1750" s="242"/>
      <c r="J1750" s="242">
        <v>44027</v>
      </c>
      <c r="K1750" s="234" t="s">
        <v>7430</v>
      </c>
      <c r="L1750" s="242">
        <v>44039</v>
      </c>
      <c r="M1750" s="234" t="s">
        <v>7871</v>
      </c>
      <c r="N1750" s="234" t="s">
        <v>7430</v>
      </c>
      <c r="O1750" s="234" t="s">
        <v>17255</v>
      </c>
      <c r="P1750" s="234" t="s">
        <v>6999</v>
      </c>
      <c r="Q1750" s="234"/>
      <c r="R1750" s="234" t="s">
        <v>451</v>
      </c>
      <c r="S1750" t="b">
        <v>0</v>
      </c>
      <c r="T1750" s="242"/>
      <c r="U1750" s="103">
        <v>50</v>
      </c>
      <c r="V1750" s="234" t="s">
        <v>272</v>
      </c>
      <c r="W1750" s="103">
        <v>50</v>
      </c>
      <c r="X1750" s="234" t="s">
        <v>272</v>
      </c>
      <c r="Y1750" s="242"/>
      <c r="Z1750" s="242"/>
      <c r="AA1750" s="103"/>
      <c r="AB1750" s="234"/>
      <c r="AC1750" s="243">
        <v>44253.436365740738</v>
      </c>
      <c r="AD1750" s="234" t="s">
        <v>12763</v>
      </c>
      <c r="AE1750" s="235" t="s">
        <v>17256</v>
      </c>
      <c r="AF1750" s="237"/>
      <c r="AG1750" s="234" t="s">
        <v>482</v>
      </c>
      <c r="AH1750" s="241"/>
      <c r="AI1750" t="b">
        <v>1</v>
      </c>
      <c r="AJ1750" t="b">
        <v>0</v>
      </c>
      <c r="AK1750" s="234"/>
      <c r="AL1750" s="103"/>
      <c r="AM1750" t="b">
        <v>0</v>
      </c>
      <c r="AN1750" s="234"/>
      <c r="AO1750" s="103"/>
      <c r="AP1750" s="241"/>
      <c r="AQ1750" s="241"/>
      <c r="AR1750" s="241"/>
      <c r="AS1750" s="241"/>
      <c r="AT1750" s="234"/>
      <c r="AU1750" s="234" t="s">
        <v>7085</v>
      </c>
      <c r="AV1750" t="b">
        <v>0</v>
      </c>
      <c r="AW1750" t="b">
        <v>0</v>
      </c>
      <c r="AX1750" s="241"/>
      <c r="AY1750" s="241"/>
      <c r="AZ1750" s="234"/>
      <c r="BA1750" s="234"/>
      <c r="BB1750" s="234"/>
      <c r="BC1750" t="b">
        <v>1</v>
      </c>
      <c r="BD1750" s="234" t="s">
        <v>7876</v>
      </c>
      <c r="BE1750" s="234" t="s">
        <v>7026</v>
      </c>
      <c r="BF1750" s="234" t="s">
        <v>6972</v>
      </c>
      <c r="BG1750" s="234" t="s">
        <v>7028</v>
      </c>
      <c r="BH1750" s="234" t="s">
        <v>55</v>
      </c>
      <c r="BI1750" s="243">
        <v>44573.419398148151</v>
      </c>
      <c r="BJ1750" s="234" t="s">
        <v>442</v>
      </c>
      <c r="BK1750" s="234" t="s">
        <v>451</v>
      </c>
      <c r="BL1750" s="234" t="s">
        <v>451</v>
      </c>
      <c r="BM1750" s="234" t="s">
        <v>451</v>
      </c>
      <c r="BN1750" s="241"/>
      <c r="BO1750" t="b">
        <v>0</v>
      </c>
      <c r="BP1750" t="b">
        <v>0</v>
      </c>
      <c r="BQ1750" t="b">
        <v>0</v>
      </c>
      <c r="BR1750" s="241"/>
      <c r="BS1750" s="241"/>
      <c r="BT1750" s="234" t="s">
        <v>7012</v>
      </c>
      <c r="BU1750" t="b">
        <v>0</v>
      </c>
      <c r="BV1750" s="103"/>
      <c r="BW1750" s="235" t="s">
        <v>17257</v>
      </c>
      <c r="BX1750" s="234" t="s">
        <v>17256</v>
      </c>
      <c r="BY1750" s="234" t="s">
        <v>56</v>
      </c>
      <c r="BZ1750" s="234" t="s">
        <v>7014</v>
      </c>
    </row>
    <row r="1751" spans="1:78" x14ac:dyDescent="0.25">
      <c r="A1751" s="5">
        <v>444</v>
      </c>
      <c r="B1751" s="234" t="s">
        <v>17258</v>
      </c>
      <c r="C1751" s="234" t="s">
        <v>17259</v>
      </c>
      <c r="D1751" s="234"/>
      <c r="E1751" s="234" t="s">
        <v>17260</v>
      </c>
      <c r="F1751" s="234" t="s">
        <v>6993</v>
      </c>
      <c r="G1751" s="234" t="s">
        <v>7065</v>
      </c>
      <c r="H1751" s="234" t="s">
        <v>7856</v>
      </c>
      <c r="I1751" s="242"/>
      <c r="J1751" s="242">
        <v>44033</v>
      </c>
      <c r="K1751" s="234" t="s">
        <v>7430</v>
      </c>
      <c r="L1751" s="242">
        <v>44039</v>
      </c>
      <c r="M1751" s="234" t="s">
        <v>12452</v>
      </c>
      <c r="N1751" s="234" t="s">
        <v>7430</v>
      </c>
      <c r="O1751" s="234" t="s">
        <v>17261</v>
      </c>
      <c r="P1751" s="234" t="s">
        <v>6999</v>
      </c>
      <c r="Q1751" s="234"/>
      <c r="R1751" s="234" t="s">
        <v>451</v>
      </c>
      <c r="S1751" t="b">
        <v>0</v>
      </c>
      <c r="T1751" s="242"/>
      <c r="U1751" s="103">
        <v>3</v>
      </c>
      <c r="V1751" s="234" t="s">
        <v>272</v>
      </c>
      <c r="W1751" s="103">
        <v>3</v>
      </c>
      <c r="X1751" s="234" t="s">
        <v>272</v>
      </c>
      <c r="Y1751" s="242"/>
      <c r="Z1751" s="242"/>
      <c r="AA1751" s="103"/>
      <c r="AB1751" s="234"/>
      <c r="AC1751" s="243">
        <v>44253.436319444445</v>
      </c>
      <c r="AD1751" s="234" t="s">
        <v>12763</v>
      </c>
      <c r="AE1751" s="235" t="s">
        <v>17262</v>
      </c>
      <c r="AF1751" s="237"/>
      <c r="AG1751" s="234" t="s">
        <v>482</v>
      </c>
      <c r="AH1751" s="241"/>
      <c r="AI1751" t="b">
        <v>1</v>
      </c>
      <c r="AJ1751" t="b">
        <v>0</v>
      </c>
      <c r="AK1751" s="234"/>
      <c r="AL1751" s="103"/>
      <c r="AM1751" t="b">
        <v>0</v>
      </c>
      <c r="AN1751" s="234"/>
      <c r="AO1751" s="103"/>
      <c r="AP1751" s="241"/>
      <c r="AQ1751" s="241"/>
      <c r="AR1751" s="241"/>
      <c r="AS1751" s="241"/>
      <c r="AT1751" s="234"/>
      <c r="AU1751" s="234" t="s">
        <v>7085</v>
      </c>
      <c r="AV1751" t="b">
        <v>0</v>
      </c>
      <c r="AW1751" t="b">
        <v>0</v>
      </c>
      <c r="AX1751" s="241"/>
      <c r="AY1751" s="241"/>
      <c r="AZ1751" s="234"/>
      <c r="BA1751" s="234"/>
      <c r="BB1751" s="234"/>
      <c r="BC1751" t="b">
        <v>1</v>
      </c>
      <c r="BD1751" s="234" t="s">
        <v>12455</v>
      </c>
      <c r="BE1751" s="234" t="s">
        <v>7026</v>
      </c>
      <c r="BF1751" s="234" t="s">
        <v>6972</v>
      </c>
      <c r="BG1751" s="234" t="s">
        <v>7028</v>
      </c>
      <c r="BH1751" s="234" t="s">
        <v>55</v>
      </c>
      <c r="BI1751" s="243">
        <v>44573.419386574074</v>
      </c>
      <c r="BJ1751" s="234" t="s">
        <v>442</v>
      </c>
      <c r="BK1751" s="234" t="s">
        <v>451</v>
      </c>
      <c r="BL1751" s="234" t="s">
        <v>451</v>
      </c>
      <c r="BM1751" s="234" t="s">
        <v>451</v>
      </c>
      <c r="BN1751" s="241"/>
      <c r="BO1751" t="b">
        <v>0</v>
      </c>
      <c r="BP1751" t="b">
        <v>0</v>
      </c>
      <c r="BQ1751" t="b">
        <v>0</v>
      </c>
      <c r="BR1751" s="241"/>
      <c r="BS1751" s="241"/>
      <c r="BT1751" s="234" t="s">
        <v>7012</v>
      </c>
      <c r="BU1751" t="b">
        <v>0</v>
      </c>
      <c r="BV1751" s="103"/>
      <c r="BW1751" s="235" t="s">
        <v>17263</v>
      </c>
      <c r="BX1751" s="234" t="s">
        <v>17262</v>
      </c>
      <c r="BY1751" s="234" t="s">
        <v>56</v>
      </c>
      <c r="BZ1751" s="234" t="s">
        <v>7014</v>
      </c>
    </row>
    <row r="1752" spans="1:78" x14ac:dyDescent="0.25">
      <c r="A1752" s="5">
        <v>443</v>
      </c>
      <c r="B1752" s="234" t="s">
        <v>17264</v>
      </c>
      <c r="C1752" s="234" t="s">
        <v>17265</v>
      </c>
      <c r="D1752" s="234" t="s">
        <v>17266</v>
      </c>
      <c r="E1752" s="234" t="s">
        <v>17267</v>
      </c>
      <c r="F1752" s="234" t="s">
        <v>6993</v>
      </c>
      <c r="G1752" s="234" t="s">
        <v>7065</v>
      </c>
      <c r="H1752" s="234" t="s">
        <v>7856</v>
      </c>
      <c r="I1752" s="242"/>
      <c r="J1752" s="242">
        <v>44041</v>
      </c>
      <c r="K1752" s="234" t="s">
        <v>7430</v>
      </c>
      <c r="L1752" s="242">
        <v>44039</v>
      </c>
      <c r="M1752" s="234" t="s">
        <v>7264</v>
      </c>
      <c r="N1752" s="234" t="s">
        <v>17268</v>
      </c>
      <c r="O1752" s="234" t="s">
        <v>17269</v>
      </c>
      <c r="P1752" s="234" t="s">
        <v>6999</v>
      </c>
      <c r="Q1752" s="234"/>
      <c r="R1752" s="234" t="s">
        <v>451</v>
      </c>
      <c r="S1752" t="b">
        <v>0</v>
      </c>
      <c r="T1752" s="242"/>
      <c r="U1752" s="103">
        <v>1</v>
      </c>
      <c r="V1752" s="234" t="s">
        <v>272</v>
      </c>
      <c r="W1752" s="103">
        <v>1</v>
      </c>
      <c r="X1752" s="234" t="s">
        <v>272</v>
      </c>
      <c r="Y1752" s="242"/>
      <c r="Z1752" s="242"/>
      <c r="AA1752" s="103"/>
      <c r="AB1752" s="234" t="s">
        <v>17270</v>
      </c>
      <c r="AC1752" s="243">
        <v>44253.436296296299</v>
      </c>
      <c r="AD1752" s="234" t="s">
        <v>12763</v>
      </c>
      <c r="AE1752" s="235" t="s">
        <v>17271</v>
      </c>
      <c r="AF1752" s="237"/>
      <c r="AG1752" s="234" t="s">
        <v>482</v>
      </c>
      <c r="AH1752" s="241"/>
      <c r="AI1752" t="b">
        <v>1</v>
      </c>
      <c r="AJ1752" t="b">
        <v>0</v>
      </c>
      <c r="AK1752" s="234"/>
      <c r="AL1752" s="103"/>
      <c r="AM1752" t="b">
        <v>0</v>
      </c>
      <c r="AN1752" s="234"/>
      <c r="AO1752" s="103"/>
      <c r="AP1752" s="241"/>
      <c r="AQ1752" s="241"/>
      <c r="AR1752" s="241"/>
      <c r="AS1752" s="241"/>
      <c r="AT1752" s="234" t="s">
        <v>7005</v>
      </c>
      <c r="AU1752" s="234" t="s">
        <v>7085</v>
      </c>
      <c r="AV1752" t="b">
        <v>0</v>
      </c>
      <c r="AW1752" t="b">
        <v>0</v>
      </c>
      <c r="AX1752" s="241"/>
      <c r="AY1752" s="241"/>
      <c r="AZ1752" s="234"/>
      <c r="BA1752" s="234"/>
      <c r="BB1752" s="234"/>
      <c r="BC1752" t="b">
        <v>0</v>
      </c>
      <c r="BD1752" s="234" t="s">
        <v>7270</v>
      </c>
      <c r="BE1752" s="234" t="s">
        <v>7026</v>
      </c>
      <c r="BF1752" s="234" t="s">
        <v>7027</v>
      </c>
      <c r="BG1752" s="234" t="s">
        <v>7028</v>
      </c>
      <c r="BH1752" s="234" t="s">
        <v>55</v>
      </c>
      <c r="BI1752" s="243">
        <v>44573.419386574074</v>
      </c>
      <c r="BJ1752" s="234" t="s">
        <v>442</v>
      </c>
      <c r="BK1752" s="234" t="s">
        <v>451</v>
      </c>
      <c r="BL1752" s="234" t="s">
        <v>451</v>
      </c>
      <c r="BM1752" s="234" t="s">
        <v>451</v>
      </c>
      <c r="BN1752" s="241"/>
      <c r="BO1752" t="b">
        <v>0</v>
      </c>
      <c r="BP1752" t="b">
        <v>0</v>
      </c>
      <c r="BQ1752" t="b">
        <v>0</v>
      </c>
      <c r="BR1752" s="241"/>
      <c r="BS1752" s="241"/>
      <c r="BT1752" s="234" t="s">
        <v>7012</v>
      </c>
      <c r="BU1752" t="b">
        <v>0</v>
      </c>
      <c r="BV1752" s="103"/>
      <c r="BW1752" s="235" t="s">
        <v>17272</v>
      </c>
      <c r="BX1752" s="234" t="s">
        <v>17271</v>
      </c>
      <c r="BY1752" s="234" t="s">
        <v>56</v>
      </c>
      <c r="BZ1752" s="234" t="s">
        <v>7014</v>
      </c>
    </row>
    <row r="1753" spans="1:78" x14ac:dyDescent="0.25">
      <c r="A1753" s="5">
        <v>442</v>
      </c>
      <c r="B1753" s="234" t="s">
        <v>17273</v>
      </c>
      <c r="C1753" s="234" t="s">
        <v>17274</v>
      </c>
      <c r="D1753" s="234" t="s">
        <v>12852</v>
      </c>
      <c r="E1753" s="234" t="s">
        <v>14026</v>
      </c>
      <c r="F1753" s="234" t="s">
        <v>6993</v>
      </c>
      <c r="G1753" s="234" t="s">
        <v>10829</v>
      </c>
      <c r="H1753" s="234" t="s">
        <v>7856</v>
      </c>
      <c r="I1753" s="242"/>
      <c r="J1753" s="242">
        <v>44029</v>
      </c>
      <c r="K1753" s="234" t="s">
        <v>7430</v>
      </c>
      <c r="L1753" s="242">
        <v>44041</v>
      </c>
      <c r="M1753" s="234" t="s">
        <v>6996</v>
      </c>
      <c r="N1753" s="234" t="s">
        <v>11657</v>
      </c>
      <c r="O1753" s="234" t="s">
        <v>11658</v>
      </c>
      <c r="P1753" s="234" t="s">
        <v>6999</v>
      </c>
      <c r="Q1753" s="234"/>
      <c r="R1753" s="234" t="s">
        <v>451</v>
      </c>
      <c r="S1753" t="b">
        <v>0</v>
      </c>
      <c r="T1753" s="242"/>
      <c r="U1753" s="103">
        <v>2</v>
      </c>
      <c r="V1753" s="234" t="s">
        <v>272</v>
      </c>
      <c r="W1753" s="103">
        <v>4</v>
      </c>
      <c r="X1753" s="234" t="s">
        <v>272</v>
      </c>
      <c r="Y1753" s="242"/>
      <c r="Z1753" s="242"/>
      <c r="AA1753" s="103"/>
      <c r="AB1753" s="234" t="s">
        <v>12853</v>
      </c>
      <c r="AC1753" s="243">
        <v>44253.436261574076</v>
      </c>
      <c r="AD1753" s="234" t="s">
        <v>12763</v>
      </c>
      <c r="AE1753" s="235" t="s">
        <v>17275</v>
      </c>
      <c r="AF1753" s="237"/>
      <c r="AG1753" s="234" t="s">
        <v>482</v>
      </c>
      <c r="AH1753" s="241"/>
      <c r="AI1753" t="b">
        <v>1</v>
      </c>
      <c r="AJ1753" t="b">
        <v>0</v>
      </c>
      <c r="AK1753" s="234"/>
      <c r="AL1753" s="103"/>
      <c r="AM1753" t="b">
        <v>0</v>
      </c>
      <c r="AN1753" s="234"/>
      <c r="AO1753" s="103"/>
      <c r="AP1753" s="241"/>
      <c r="AQ1753" s="241"/>
      <c r="AR1753" s="241"/>
      <c r="AS1753" s="241"/>
      <c r="AT1753" s="234" t="s">
        <v>7005</v>
      </c>
      <c r="AU1753" s="234" t="s">
        <v>7085</v>
      </c>
      <c r="AV1753" t="b">
        <v>0</v>
      </c>
      <c r="AW1753" t="b">
        <v>0</v>
      </c>
      <c r="AX1753" s="241"/>
      <c r="AY1753" s="241"/>
      <c r="AZ1753" s="234"/>
      <c r="BA1753" s="234"/>
      <c r="BB1753" s="234"/>
      <c r="BC1753" t="b">
        <v>0</v>
      </c>
      <c r="BD1753" s="234" t="s">
        <v>7008</v>
      </c>
      <c r="BE1753" s="234" t="s">
        <v>7026</v>
      </c>
      <c r="BF1753" s="234" t="s">
        <v>7027</v>
      </c>
      <c r="BG1753" s="234" t="s">
        <v>7028</v>
      </c>
      <c r="BH1753" s="234" t="s">
        <v>55</v>
      </c>
      <c r="BI1753" s="243">
        <v>44573.419386574074</v>
      </c>
      <c r="BJ1753" s="234" t="s">
        <v>442</v>
      </c>
      <c r="BK1753" s="234" t="s">
        <v>451</v>
      </c>
      <c r="BL1753" s="234" t="s">
        <v>451</v>
      </c>
      <c r="BM1753" s="234" t="s">
        <v>451</v>
      </c>
      <c r="BN1753" s="241"/>
      <c r="BO1753" t="b">
        <v>0</v>
      </c>
      <c r="BP1753" t="b">
        <v>0</v>
      </c>
      <c r="BQ1753" t="b">
        <v>0</v>
      </c>
      <c r="BR1753" s="241"/>
      <c r="BS1753" s="241"/>
      <c r="BT1753" s="234" t="s">
        <v>7012</v>
      </c>
      <c r="BU1753" t="b">
        <v>0</v>
      </c>
      <c r="BV1753" s="103"/>
      <c r="BW1753" s="235" t="s">
        <v>17276</v>
      </c>
      <c r="BX1753" s="234" t="s">
        <v>17275</v>
      </c>
      <c r="BY1753" s="234" t="s">
        <v>56</v>
      </c>
      <c r="BZ1753" s="234" t="s">
        <v>7014</v>
      </c>
    </row>
    <row r="1754" spans="1:78" x14ac:dyDescent="0.25">
      <c r="A1754" s="5">
        <v>441</v>
      </c>
      <c r="B1754" s="234" t="s">
        <v>17277</v>
      </c>
      <c r="C1754" s="234" t="s">
        <v>17278</v>
      </c>
      <c r="D1754" s="234"/>
      <c r="E1754" s="234" t="s">
        <v>13295</v>
      </c>
      <c r="F1754" s="234" t="s">
        <v>6993</v>
      </c>
      <c r="G1754" s="234" t="s">
        <v>7065</v>
      </c>
      <c r="H1754" s="234" t="s">
        <v>7856</v>
      </c>
      <c r="I1754" s="242"/>
      <c r="J1754" s="242">
        <v>44040</v>
      </c>
      <c r="K1754" s="234" t="s">
        <v>7430</v>
      </c>
      <c r="L1754" s="242">
        <v>44041</v>
      </c>
      <c r="M1754" s="234" t="s">
        <v>7159</v>
      </c>
      <c r="N1754" s="234" t="s">
        <v>7430</v>
      </c>
      <c r="O1754" s="234" t="s">
        <v>17279</v>
      </c>
      <c r="P1754" s="234" t="s">
        <v>6999</v>
      </c>
      <c r="Q1754" s="234"/>
      <c r="R1754" s="234" t="s">
        <v>451</v>
      </c>
      <c r="S1754" t="b">
        <v>0</v>
      </c>
      <c r="T1754" s="242"/>
      <c r="U1754" s="103">
        <v>2</v>
      </c>
      <c r="V1754" s="234" t="s">
        <v>272</v>
      </c>
      <c r="W1754" s="103">
        <v>2</v>
      </c>
      <c r="X1754" s="234" t="s">
        <v>272</v>
      </c>
      <c r="Y1754" s="242"/>
      <c r="Z1754" s="242"/>
      <c r="AA1754" s="103"/>
      <c r="AB1754" s="234"/>
      <c r="AC1754" s="243">
        <v>44253.436215277776</v>
      </c>
      <c r="AD1754" s="234" t="s">
        <v>12763</v>
      </c>
      <c r="AE1754" s="235" t="s">
        <v>17280</v>
      </c>
      <c r="AF1754" s="237"/>
      <c r="AG1754" s="234" t="s">
        <v>482</v>
      </c>
      <c r="AH1754" s="241"/>
      <c r="AI1754" t="b">
        <v>1</v>
      </c>
      <c r="AJ1754" t="b">
        <v>0</v>
      </c>
      <c r="AK1754" s="234"/>
      <c r="AL1754" s="103"/>
      <c r="AM1754" t="b">
        <v>0</v>
      </c>
      <c r="AN1754" s="234"/>
      <c r="AO1754" s="103"/>
      <c r="AP1754" s="241"/>
      <c r="AQ1754" s="241"/>
      <c r="AR1754" s="241"/>
      <c r="AS1754" s="241"/>
      <c r="AT1754" s="234"/>
      <c r="AU1754" s="234" t="s">
        <v>7085</v>
      </c>
      <c r="AV1754" t="b">
        <v>0</v>
      </c>
      <c r="AW1754" t="b">
        <v>0</v>
      </c>
      <c r="AX1754" s="241"/>
      <c r="AY1754" s="241"/>
      <c r="AZ1754" s="234"/>
      <c r="BA1754" s="234"/>
      <c r="BB1754" s="234"/>
      <c r="BC1754" t="b">
        <v>1</v>
      </c>
      <c r="BD1754" s="234" t="s">
        <v>7170</v>
      </c>
      <c r="BE1754" s="234" t="s">
        <v>7026</v>
      </c>
      <c r="BF1754" s="234" t="s">
        <v>7027</v>
      </c>
      <c r="BG1754" s="234" t="s">
        <v>8373</v>
      </c>
      <c r="BH1754" s="234" t="s">
        <v>55</v>
      </c>
      <c r="BI1754" s="243">
        <v>44573.419374999998</v>
      </c>
      <c r="BJ1754" s="234" t="s">
        <v>442</v>
      </c>
      <c r="BK1754" s="234" t="s">
        <v>451</v>
      </c>
      <c r="BL1754" s="234" t="s">
        <v>451</v>
      </c>
      <c r="BM1754" s="234" t="s">
        <v>451</v>
      </c>
      <c r="BN1754" s="241"/>
      <c r="BO1754" t="b">
        <v>0</v>
      </c>
      <c r="BP1754" t="b">
        <v>0</v>
      </c>
      <c r="BQ1754" t="b">
        <v>0</v>
      </c>
      <c r="BR1754" s="241"/>
      <c r="BS1754" s="241"/>
      <c r="BT1754" s="234" t="s">
        <v>7012</v>
      </c>
      <c r="BU1754" t="b">
        <v>0</v>
      </c>
      <c r="BV1754" s="103"/>
      <c r="BW1754" s="235" t="s">
        <v>17281</v>
      </c>
      <c r="BX1754" s="234" t="s">
        <v>17280</v>
      </c>
      <c r="BY1754" s="234" t="s">
        <v>56</v>
      </c>
      <c r="BZ1754" s="234" t="s">
        <v>7014</v>
      </c>
    </row>
    <row r="1755" spans="1:78" x14ac:dyDescent="0.25">
      <c r="A1755" s="5">
        <v>440</v>
      </c>
      <c r="B1755" s="234" t="s">
        <v>17282</v>
      </c>
      <c r="C1755" s="234" t="s">
        <v>17283</v>
      </c>
      <c r="D1755" s="234" t="s">
        <v>8994</v>
      </c>
      <c r="E1755" s="234" t="s">
        <v>8995</v>
      </c>
      <c r="F1755" s="234" t="s">
        <v>6993</v>
      </c>
      <c r="G1755" s="234" t="s">
        <v>7065</v>
      </c>
      <c r="H1755" s="234" t="s">
        <v>7856</v>
      </c>
      <c r="I1755" s="242"/>
      <c r="J1755" s="242">
        <v>44028</v>
      </c>
      <c r="K1755" s="234" t="s">
        <v>7430</v>
      </c>
      <c r="L1755" s="242">
        <v>44034</v>
      </c>
      <c r="M1755" s="234" t="s">
        <v>7159</v>
      </c>
      <c r="N1755" s="234" t="s">
        <v>8997</v>
      </c>
      <c r="O1755" s="234" t="s">
        <v>12492</v>
      </c>
      <c r="P1755" s="234" t="s">
        <v>6999</v>
      </c>
      <c r="Q1755" s="234"/>
      <c r="R1755" s="234" t="s">
        <v>451</v>
      </c>
      <c r="S1755" t="b">
        <v>0</v>
      </c>
      <c r="T1755" s="242"/>
      <c r="U1755" s="103">
        <v>2</v>
      </c>
      <c r="V1755" s="234" t="s">
        <v>272</v>
      </c>
      <c r="W1755" s="103">
        <v>2</v>
      </c>
      <c r="X1755" s="234" t="s">
        <v>272</v>
      </c>
      <c r="Y1755" s="242"/>
      <c r="Z1755" s="242"/>
      <c r="AA1755" s="103"/>
      <c r="AB1755" s="234" t="s">
        <v>9000</v>
      </c>
      <c r="AC1755" s="243">
        <v>44253.381099537037</v>
      </c>
      <c r="AD1755" s="234" t="s">
        <v>55</v>
      </c>
      <c r="AE1755" s="235" t="s">
        <v>17284</v>
      </c>
      <c r="AF1755" s="237"/>
      <c r="AG1755" s="234" t="s">
        <v>482</v>
      </c>
      <c r="AH1755" s="241"/>
      <c r="AI1755" t="b">
        <v>1</v>
      </c>
      <c r="AJ1755" t="b">
        <v>0</v>
      </c>
      <c r="AK1755" s="234"/>
      <c r="AL1755" s="103"/>
      <c r="AM1755" t="b">
        <v>0</v>
      </c>
      <c r="AN1755" s="234"/>
      <c r="AO1755" s="103"/>
      <c r="AP1755" s="241"/>
      <c r="AQ1755" s="241"/>
      <c r="AR1755" s="241"/>
      <c r="AS1755" s="241"/>
      <c r="AT1755" s="234" t="s">
        <v>7005</v>
      </c>
      <c r="AU1755" s="234" t="s">
        <v>7085</v>
      </c>
      <c r="AV1755" t="b">
        <v>0</v>
      </c>
      <c r="AW1755" t="b">
        <v>0</v>
      </c>
      <c r="AX1755" s="241"/>
      <c r="AY1755" s="241"/>
      <c r="AZ1755" s="234"/>
      <c r="BA1755" s="234"/>
      <c r="BB1755" s="234"/>
      <c r="BC1755" t="b">
        <v>0</v>
      </c>
      <c r="BD1755" s="234" t="s">
        <v>7170</v>
      </c>
      <c r="BE1755" s="234" t="s">
        <v>7026</v>
      </c>
      <c r="BF1755" s="234" t="s">
        <v>7027</v>
      </c>
      <c r="BG1755" s="234" t="s">
        <v>8373</v>
      </c>
      <c r="BH1755" s="234" t="s">
        <v>55</v>
      </c>
      <c r="BI1755" s="243">
        <v>44573.419548611113</v>
      </c>
      <c r="BJ1755" s="234" t="s">
        <v>442</v>
      </c>
      <c r="BK1755" s="234" t="s">
        <v>451</v>
      </c>
      <c r="BL1755" s="234" t="s">
        <v>451</v>
      </c>
      <c r="BM1755" s="234" t="s">
        <v>451</v>
      </c>
      <c r="BN1755" s="241"/>
      <c r="BO1755" t="b">
        <v>0</v>
      </c>
      <c r="BP1755" t="b">
        <v>0</v>
      </c>
      <c r="BQ1755" t="b">
        <v>0</v>
      </c>
      <c r="BR1755" s="241"/>
      <c r="BS1755" s="241"/>
      <c r="BT1755" s="234" t="s">
        <v>7012</v>
      </c>
      <c r="BU1755" t="b">
        <v>0</v>
      </c>
      <c r="BV1755" s="103"/>
      <c r="BW1755" s="235" t="s">
        <v>17285</v>
      </c>
      <c r="BX1755" s="234" t="s">
        <v>17284</v>
      </c>
      <c r="BY1755" s="234" t="s">
        <v>56</v>
      </c>
      <c r="BZ1755" s="234" t="s">
        <v>7014</v>
      </c>
    </row>
    <row r="1756" spans="1:78" x14ac:dyDescent="0.25">
      <c r="A1756" s="5">
        <v>439</v>
      </c>
      <c r="B1756" s="234" t="s">
        <v>17286</v>
      </c>
      <c r="C1756" s="234" t="s">
        <v>17287</v>
      </c>
      <c r="D1756" s="234" t="s">
        <v>11208</v>
      </c>
      <c r="E1756" s="234" t="s">
        <v>11208</v>
      </c>
      <c r="F1756" s="234" t="s">
        <v>7156</v>
      </c>
      <c r="G1756" s="234" t="s">
        <v>7279</v>
      </c>
      <c r="H1756" s="234" t="s">
        <v>7856</v>
      </c>
      <c r="I1756" s="242"/>
      <c r="J1756" s="242">
        <v>44033</v>
      </c>
      <c r="K1756" s="234" t="s">
        <v>7430</v>
      </c>
      <c r="L1756" s="242">
        <v>44033</v>
      </c>
      <c r="M1756" s="234" t="s">
        <v>6996</v>
      </c>
      <c r="N1756" s="234" t="s">
        <v>11211</v>
      </c>
      <c r="O1756" s="234" t="s">
        <v>11212</v>
      </c>
      <c r="P1756" s="234" t="s">
        <v>6999</v>
      </c>
      <c r="Q1756" s="234"/>
      <c r="R1756" s="234" t="s">
        <v>451</v>
      </c>
      <c r="S1756" t="b">
        <v>0</v>
      </c>
      <c r="T1756" s="242"/>
      <c r="U1756" s="103">
        <v>2</v>
      </c>
      <c r="V1756" s="234" t="s">
        <v>272</v>
      </c>
      <c r="W1756" s="103">
        <v>2</v>
      </c>
      <c r="X1756" s="234" t="s">
        <v>272</v>
      </c>
      <c r="Y1756" s="242"/>
      <c r="Z1756" s="242"/>
      <c r="AA1756" s="103"/>
      <c r="AB1756" s="234" t="s">
        <v>11213</v>
      </c>
      <c r="AC1756" s="243">
        <v>44253.381041666667</v>
      </c>
      <c r="AD1756" s="234" t="s">
        <v>55</v>
      </c>
      <c r="AE1756" s="235" t="s">
        <v>17288</v>
      </c>
      <c r="AF1756" s="237"/>
      <c r="AG1756" s="234" t="s">
        <v>482</v>
      </c>
      <c r="AH1756" s="241"/>
      <c r="AI1756" t="b">
        <v>1</v>
      </c>
      <c r="AJ1756" t="b">
        <v>0</v>
      </c>
      <c r="AK1756" s="234"/>
      <c r="AL1756" s="103"/>
      <c r="AM1756" t="b">
        <v>0</v>
      </c>
      <c r="AN1756" s="234"/>
      <c r="AO1756" s="103"/>
      <c r="AP1756" s="241"/>
      <c r="AQ1756" s="241"/>
      <c r="AR1756" s="241"/>
      <c r="AS1756" s="241"/>
      <c r="AT1756" s="234" t="s">
        <v>7005</v>
      </c>
      <c r="AU1756" s="234" t="s">
        <v>7085</v>
      </c>
      <c r="AV1756" t="b">
        <v>0</v>
      </c>
      <c r="AW1756" t="b">
        <v>0</v>
      </c>
      <c r="AX1756" s="241"/>
      <c r="AY1756" s="241"/>
      <c r="AZ1756" s="234"/>
      <c r="BA1756" s="234"/>
      <c r="BB1756" s="234"/>
      <c r="BC1756" t="b">
        <v>0</v>
      </c>
      <c r="BD1756" s="234" t="s">
        <v>7008</v>
      </c>
      <c r="BE1756" s="234" t="s">
        <v>7026</v>
      </c>
      <c r="BF1756" s="234" t="s">
        <v>7027</v>
      </c>
      <c r="BG1756" s="234" t="s">
        <v>8373</v>
      </c>
      <c r="BH1756" s="234" t="s">
        <v>55</v>
      </c>
      <c r="BI1756" s="243">
        <v>44573.419548611113</v>
      </c>
      <c r="BJ1756" s="234" t="s">
        <v>442</v>
      </c>
      <c r="BK1756" s="234" t="s">
        <v>451</v>
      </c>
      <c r="BL1756" s="234" t="s">
        <v>451</v>
      </c>
      <c r="BM1756" s="234" t="s">
        <v>451</v>
      </c>
      <c r="BN1756" s="241"/>
      <c r="BO1756" t="b">
        <v>0</v>
      </c>
      <c r="BP1756" t="b">
        <v>0</v>
      </c>
      <c r="BQ1756" t="b">
        <v>0</v>
      </c>
      <c r="BR1756" s="241"/>
      <c r="BS1756" s="241"/>
      <c r="BT1756" s="234" t="s">
        <v>7012</v>
      </c>
      <c r="BU1756" t="b">
        <v>0</v>
      </c>
      <c r="BV1756" s="103"/>
      <c r="BW1756" s="235" t="s">
        <v>17289</v>
      </c>
      <c r="BX1756" s="234" t="s">
        <v>17288</v>
      </c>
      <c r="BY1756" s="234" t="s">
        <v>56</v>
      </c>
      <c r="BZ1756" s="234" t="s">
        <v>7014</v>
      </c>
    </row>
    <row r="1757" spans="1:78" x14ac:dyDescent="0.25">
      <c r="A1757" s="5">
        <v>438</v>
      </c>
      <c r="B1757" s="234" t="s">
        <v>17290</v>
      </c>
      <c r="C1757" s="234" t="s">
        <v>17291</v>
      </c>
      <c r="D1757" s="234" t="s">
        <v>9165</v>
      </c>
      <c r="E1757" s="234" t="s">
        <v>13466</v>
      </c>
      <c r="F1757" s="234" t="s">
        <v>6993</v>
      </c>
      <c r="G1757" s="234" t="s">
        <v>7350</v>
      </c>
      <c r="H1757" s="234" t="s">
        <v>6994</v>
      </c>
      <c r="I1757" s="242"/>
      <c r="J1757" s="242">
        <v>44034</v>
      </c>
      <c r="K1757" s="234" t="s">
        <v>7430</v>
      </c>
      <c r="L1757" s="242">
        <v>44034</v>
      </c>
      <c r="M1757" s="234" t="s">
        <v>6996</v>
      </c>
      <c r="N1757" s="234" t="s">
        <v>9167</v>
      </c>
      <c r="O1757" s="234" t="s">
        <v>9168</v>
      </c>
      <c r="P1757" s="234" t="s">
        <v>6999</v>
      </c>
      <c r="Q1757" s="234"/>
      <c r="R1757" s="234" t="s">
        <v>451</v>
      </c>
      <c r="S1757" t="b">
        <v>0</v>
      </c>
      <c r="T1757" s="242"/>
      <c r="U1757" s="103">
        <v>24</v>
      </c>
      <c r="V1757" s="234" t="s">
        <v>272</v>
      </c>
      <c r="W1757" s="103">
        <v>24</v>
      </c>
      <c r="X1757" s="234" t="s">
        <v>272</v>
      </c>
      <c r="Y1757" s="242"/>
      <c r="Z1757" s="242"/>
      <c r="AA1757" s="103"/>
      <c r="AB1757" s="234" t="s">
        <v>9169</v>
      </c>
      <c r="AC1757" s="243">
        <v>44253.381006944444</v>
      </c>
      <c r="AD1757" s="234" t="s">
        <v>55</v>
      </c>
      <c r="AE1757" s="235" t="s">
        <v>17292</v>
      </c>
      <c r="AF1757" s="237"/>
      <c r="AG1757" s="234" t="s">
        <v>482</v>
      </c>
      <c r="AH1757" s="241"/>
      <c r="AI1757" t="b">
        <v>1</v>
      </c>
      <c r="AJ1757" t="b">
        <v>0</v>
      </c>
      <c r="AK1757" s="234"/>
      <c r="AL1757" s="103"/>
      <c r="AM1757" t="b">
        <v>0</v>
      </c>
      <c r="AN1757" s="234"/>
      <c r="AO1757" s="103"/>
      <c r="AP1757" s="241"/>
      <c r="AQ1757" s="241"/>
      <c r="AR1757" s="241"/>
      <c r="AS1757" s="241"/>
      <c r="AT1757" s="234" t="s">
        <v>7005</v>
      </c>
      <c r="AU1757" s="234" t="s">
        <v>7085</v>
      </c>
      <c r="AV1757" t="b">
        <v>0</v>
      </c>
      <c r="AW1757" t="b">
        <v>0</v>
      </c>
      <c r="AX1757" s="241"/>
      <c r="AY1757" s="241"/>
      <c r="AZ1757" s="234"/>
      <c r="BA1757" s="234"/>
      <c r="BB1757" s="234"/>
      <c r="BC1757" t="b">
        <v>0</v>
      </c>
      <c r="BD1757" s="234" t="s">
        <v>7008</v>
      </c>
      <c r="BE1757" s="234" t="s">
        <v>7009</v>
      </c>
      <c r="BF1757" s="234" t="s">
        <v>7027</v>
      </c>
      <c r="BG1757" s="234" t="s">
        <v>7028</v>
      </c>
      <c r="BH1757" s="234" t="s">
        <v>55</v>
      </c>
      <c r="BI1757" s="243">
        <v>44573.419548611113</v>
      </c>
      <c r="BJ1757" s="234" t="s">
        <v>442</v>
      </c>
      <c r="BK1757" s="234" t="s">
        <v>451</v>
      </c>
      <c r="BL1757" s="234" t="s">
        <v>451</v>
      </c>
      <c r="BM1757" s="234" t="s">
        <v>451</v>
      </c>
      <c r="BN1757" s="241"/>
      <c r="BO1757" t="b">
        <v>0</v>
      </c>
      <c r="BP1757" t="b">
        <v>0</v>
      </c>
      <c r="BQ1757" t="b">
        <v>0</v>
      </c>
      <c r="BR1757" s="241"/>
      <c r="BS1757" s="241"/>
      <c r="BT1757" s="234" t="s">
        <v>7012</v>
      </c>
      <c r="BU1757" t="b">
        <v>0</v>
      </c>
      <c r="BV1757" s="103"/>
      <c r="BW1757" s="235" t="s">
        <v>17293</v>
      </c>
      <c r="BX1757" s="234" t="s">
        <v>17292</v>
      </c>
      <c r="BY1757" s="234" t="s">
        <v>56</v>
      </c>
      <c r="BZ1757" s="234" t="s">
        <v>7014</v>
      </c>
    </row>
    <row r="1758" spans="1:78" x14ac:dyDescent="0.25">
      <c r="A1758" s="5">
        <v>437</v>
      </c>
      <c r="B1758" s="234" t="s">
        <v>17294</v>
      </c>
      <c r="C1758" s="234" t="s">
        <v>17295</v>
      </c>
      <c r="D1758" s="234"/>
      <c r="E1758" s="234" t="s">
        <v>17296</v>
      </c>
      <c r="F1758" s="234" t="s">
        <v>6993</v>
      </c>
      <c r="G1758" s="234" t="s">
        <v>7065</v>
      </c>
      <c r="H1758" s="234" t="s">
        <v>7856</v>
      </c>
      <c r="I1758" s="242"/>
      <c r="J1758" s="242">
        <v>44033</v>
      </c>
      <c r="K1758" s="234" t="s">
        <v>7430</v>
      </c>
      <c r="L1758" s="242">
        <v>44034</v>
      </c>
      <c r="M1758" s="234" t="s">
        <v>7159</v>
      </c>
      <c r="N1758" s="234" t="s">
        <v>7430</v>
      </c>
      <c r="O1758" s="234" t="s">
        <v>17297</v>
      </c>
      <c r="P1758" s="234" t="s">
        <v>6999</v>
      </c>
      <c r="Q1758" s="234"/>
      <c r="R1758" s="234" t="s">
        <v>451</v>
      </c>
      <c r="S1758" t="b">
        <v>0</v>
      </c>
      <c r="T1758" s="242"/>
      <c r="U1758" s="103">
        <v>2</v>
      </c>
      <c r="V1758" s="234" t="s">
        <v>272</v>
      </c>
      <c r="W1758" s="103">
        <v>2</v>
      </c>
      <c r="X1758" s="234" t="s">
        <v>272</v>
      </c>
      <c r="Y1758" s="242"/>
      <c r="Z1758" s="242"/>
      <c r="AA1758" s="103"/>
      <c r="AB1758" s="234"/>
      <c r="AC1758" s="243">
        <v>44253.380949074075</v>
      </c>
      <c r="AD1758" s="234" t="s">
        <v>55</v>
      </c>
      <c r="AE1758" s="235" t="s">
        <v>17298</v>
      </c>
      <c r="AF1758" s="237"/>
      <c r="AG1758" s="234" t="s">
        <v>482</v>
      </c>
      <c r="AH1758" s="241"/>
      <c r="AI1758" t="b">
        <v>1</v>
      </c>
      <c r="AJ1758" t="b">
        <v>0</v>
      </c>
      <c r="AK1758" s="234"/>
      <c r="AL1758" s="103"/>
      <c r="AM1758" t="b">
        <v>0</v>
      </c>
      <c r="AN1758" s="234"/>
      <c r="AO1758" s="103"/>
      <c r="AP1758" s="241"/>
      <c r="AQ1758" s="241"/>
      <c r="AR1758" s="241"/>
      <c r="AS1758" s="241"/>
      <c r="AT1758" s="234" t="s">
        <v>7005</v>
      </c>
      <c r="AU1758" s="234" t="s">
        <v>7085</v>
      </c>
      <c r="AV1758" t="b">
        <v>0</v>
      </c>
      <c r="AW1758" t="b">
        <v>0</v>
      </c>
      <c r="AX1758" s="241"/>
      <c r="AY1758" s="241"/>
      <c r="AZ1758" s="234"/>
      <c r="BA1758" s="234"/>
      <c r="BB1758" s="234"/>
      <c r="BC1758" t="b">
        <v>1</v>
      </c>
      <c r="BD1758" s="234" t="s">
        <v>7170</v>
      </c>
      <c r="BE1758" s="234" t="s">
        <v>7026</v>
      </c>
      <c r="BF1758" s="234" t="s">
        <v>7027</v>
      </c>
      <c r="BG1758" s="234" t="s">
        <v>8373</v>
      </c>
      <c r="BH1758" s="234" t="s">
        <v>55</v>
      </c>
      <c r="BI1758" s="243">
        <v>44573.419537037036</v>
      </c>
      <c r="BJ1758" s="234" t="s">
        <v>442</v>
      </c>
      <c r="BK1758" s="234" t="s">
        <v>451</v>
      </c>
      <c r="BL1758" s="234" t="s">
        <v>451</v>
      </c>
      <c r="BM1758" s="234" t="s">
        <v>451</v>
      </c>
      <c r="BN1758" s="241"/>
      <c r="BO1758" t="b">
        <v>0</v>
      </c>
      <c r="BP1758" t="b">
        <v>0</v>
      </c>
      <c r="BQ1758" t="b">
        <v>0</v>
      </c>
      <c r="BR1758" s="241"/>
      <c r="BS1758" s="241"/>
      <c r="BT1758" s="234" t="s">
        <v>7012</v>
      </c>
      <c r="BU1758" t="b">
        <v>0</v>
      </c>
      <c r="BV1758" s="103"/>
      <c r="BW1758" s="235" t="s">
        <v>17299</v>
      </c>
      <c r="BX1758" s="234" t="s">
        <v>17298</v>
      </c>
      <c r="BY1758" s="234" t="s">
        <v>56</v>
      </c>
      <c r="BZ1758" s="234" t="s">
        <v>7014</v>
      </c>
    </row>
    <row r="1759" spans="1:78" x14ac:dyDescent="0.25">
      <c r="A1759" s="5">
        <v>436</v>
      </c>
      <c r="B1759" s="234" t="s">
        <v>17300</v>
      </c>
      <c r="C1759" s="234" t="s">
        <v>17301</v>
      </c>
      <c r="D1759" s="234"/>
      <c r="E1759" s="234" t="s">
        <v>17302</v>
      </c>
      <c r="F1759" s="234" t="s">
        <v>7156</v>
      </c>
      <c r="G1759" s="234" t="s">
        <v>7018</v>
      </c>
      <c r="H1759" s="234" t="s">
        <v>7856</v>
      </c>
      <c r="I1759" s="242"/>
      <c r="J1759" s="242">
        <v>44019</v>
      </c>
      <c r="K1759" s="234" t="s">
        <v>7430</v>
      </c>
      <c r="L1759" s="242">
        <v>44030</v>
      </c>
      <c r="M1759" s="234" t="s">
        <v>7179</v>
      </c>
      <c r="N1759" s="234" t="s">
        <v>7430</v>
      </c>
      <c r="O1759" s="234" t="s">
        <v>17303</v>
      </c>
      <c r="P1759" s="234" t="s">
        <v>6999</v>
      </c>
      <c r="Q1759" s="234"/>
      <c r="R1759" s="234" t="s">
        <v>451</v>
      </c>
      <c r="S1759" t="b">
        <v>0</v>
      </c>
      <c r="T1759" s="242"/>
      <c r="U1759" s="103">
        <v>90</v>
      </c>
      <c r="V1759" s="234" t="s">
        <v>272</v>
      </c>
      <c r="W1759" s="103">
        <v>90</v>
      </c>
      <c r="X1759" s="234" t="s">
        <v>272</v>
      </c>
      <c r="Y1759" s="242"/>
      <c r="Z1759" s="242"/>
      <c r="AA1759" s="103"/>
      <c r="AB1759" s="234"/>
      <c r="AC1759" s="243">
        <v>44253.380937499998</v>
      </c>
      <c r="AD1759" s="234" t="s">
        <v>55</v>
      </c>
      <c r="AE1759" s="235" t="s">
        <v>17304</v>
      </c>
      <c r="AF1759" s="237"/>
      <c r="AG1759" s="234" t="s">
        <v>482</v>
      </c>
      <c r="AH1759" s="241"/>
      <c r="AI1759" t="b">
        <v>1</v>
      </c>
      <c r="AJ1759" t="b">
        <v>0</v>
      </c>
      <c r="AK1759" s="234"/>
      <c r="AL1759" s="103"/>
      <c r="AM1759" t="b">
        <v>0</v>
      </c>
      <c r="AN1759" s="234"/>
      <c r="AO1759" s="103"/>
      <c r="AP1759" s="241"/>
      <c r="AQ1759" s="241"/>
      <c r="AR1759" s="241"/>
      <c r="AS1759" s="241"/>
      <c r="AT1759" s="234"/>
      <c r="AU1759" s="234" t="s">
        <v>7085</v>
      </c>
      <c r="AV1759" t="b">
        <v>0</v>
      </c>
      <c r="AW1759" t="b">
        <v>0</v>
      </c>
      <c r="AX1759" s="241"/>
      <c r="AY1759" s="241"/>
      <c r="AZ1759" s="234"/>
      <c r="BA1759" s="234"/>
      <c r="BB1759" s="234"/>
      <c r="BC1759" t="b">
        <v>1</v>
      </c>
      <c r="BD1759" s="234" t="s">
        <v>7186</v>
      </c>
      <c r="BE1759" s="234" t="s">
        <v>7026</v>
      </c>
      <c r="BF1759" s="234" t="s">
        <v>6972</v>
      </c>
      <c r="BG1759" s="234" t="s">
        <v>7010</v>
      </c>
      <c r="BH1759" s="234" t="s">
        <v>55</v>
      </c>
      <c r="BI1759" s="243">
        <v>44573.419537037036</v>
      </c>
      <c r="BJ1759" s="234" t="s">
        <v>442</v>
      </c>
      <c r="BK1759" s="234" t="s">
        <v>451</v>
      </c>
      <c r="BL1759" s="234" t="s">
        <v>451</v>
      </c>
      <c r="BM1759" s="234" t="s">
        <v>451</v>
      </c>
      <c r="BN1759" s="241"/>
      <c r="BO1759" t="b">
        <v>0</v>
      </c>
      <c r="BP1759" t="b">
        <v>0</v>
      </c>
      <c r="BQ1759" t="b">
        <v>0</v>
      </c>
      <c r="BR1759" s="241"/>
      <c r="BS1759" s="241"/>
      <c r="BT1759" s="234" t="s">
        <v>7012</v>
      </c>
      <c r="BU1759" t="b">
        <v>0</v>
      </c>
      <c r="BV1759" s="103"/>
      <c r="BW1759" s="235" t="s">
        <v>17305</v>
      </c>
      <c r="BX1759" s="234" t="s">
        <v>17304</v>
      </c>
      <c r="BY1759" s="234" t="s">
        <v>56</v>
      </c>
      <c r="BZ1759" s="234" t="s">
        <v>7014</v>
      </c>
    </row>
    <row r="1760" spans="1:78" x14ac:dyDescent="0.25">
      <c r="A1760" s="5">
        <v>435</v>
      </c>
      <c r="B1760" s="234" t="s">
        <v>17306</v>
      </c>
      <c r="C1760" s="234" t="s">
        <v>17307</v>
      </c>
      <c r="D1760" s="234"/>
      <c r="E1760" s="234" t="s">
        <v>14163</v>
      </c>
      <c r="F1760" s="234" t="s">
        <v>2991</v>
      </c>
      <c r="G1760" s="234" t="s">
        <v>7034</v>
      </c>
      <c r="H1760" s="234" t="s">
        <v>7864</v>
      </c>
      <c r="I1760" s="242"/>
      <c r="J1760" s="242">
        <v>44033</v>
      </c>
      <c r="K1760" s="234" t="s">
        <v>7430</v>
      </c>
      <c r="L1760" s="242">
        <v>44035</v>
      </c>
      <c r="M1760" s="234" t="s">
        <v>6996</v>
      </c>
      <c r="N1760" s="234" t="s">
        <v>7430</v>
      </c>
      <c r="O1760" s="234" t="s">
        <v>14164</v>
      </c>
      <c r="P1760" s="234" t="s">
        <v>6999</v>
      </c>
      <c r="Q1760" s="234"/>
      <c r="R1760" s="234" t="s">
        <v>451</v>
      </c>
      <c r="S1760" t="b">
        <v>0</v>
      </c>
      <c r="T1760" s="242"/>
      <c r="U1760" s="103">
        <v>50</v>
      </c>
      <c r="V1760" s="234" t="s">
        <v>272</v>
      </c>
      <c r="W1760" s="103">
        <v>350</v>
      </c>
      <c r="X1760" s="234" t="s">
        <v>272</v>
      </c>
      <c r="Y1760" s="242"/>
      <c r="Z1760" s="242"/>
      <c r="AA1760" s="103"/>
      <c r="AB1760" s="234"/>
      <c r="AC1760" s="243">
        <v>44253.380902777775</v>
      </c>
      <c r="AD1760" s="234" t="s">
        <v>55</v>
      </c>
      <c r="AE1760" s="235" t="s">
        <v>17308</v>
      </c>
      <c r="AF1760" s="237"/>
      <c r="AG1760" s="234" t="s">
        <v>482</v>
      </c>
      <c r="AH1760" s="241"/>
      <c r="AI1760" t="b">
        <v>1</v>
      </c>
      <c r="AJ1760" t="b">
        <v>0</v>
      </c>
      <c r="AK1760" s="234"/>
      <c r="AL1760" s="103"/>
      <c r="AM1760" t="b">
        <v>0</v>
      </c>
      <c r="AN1760" s="234"/>
      <c r="AO1760" s="103"/>
      <c r="AP1760" s="241"/>
      <c r="AQ1760" s="241"/>
      <c r="AR1760" s="241"/>
      <c r="AS1760" s="241"/>
      <c r="AT1760" s="234"/>
      <c r="AU1760" s="234" t="s">
        <v>7085</v>
      </c>
      <c r="AV1760" t="b">
        <v>0</v>
      </c>
      <c r="AW1760" t="b">
        <v>0</v>
      </c>
      <c r="AX1760" s="241"/>
      <c r="AY1760" s="241"/>
      <c r="AZ1760" s="234"/>
      <c r="BA1760" s="234"/>
      <c r="BB1760" s="234"/>
      <c r="BC1760" t="b">
        <v>1</v>
      </c>
      <c r="BD1760" s="234" t="s">
        <v>7008</v>
      </c>
      <c r="BE1760" s="234" t="s">
        <v>7045</v>
      </c>
      <c r="BF1760" s="234" t="s">
        <v>6972</v>
      </c>
      <c r="BG1760" s="234" t="s">
        <v>7028</v>
      </c>
      <c r="BH1760" s="234" t="s">
        <v>55</v>
      </c>
      <c r="BI1760" s="243">
        <v>44573.419537037036</v>
      </c>
      <c r="BJ1760" s="234" t="s">
        <v>442</v>
      </c>
      <c r="BK1760" s="234" t="s">
        <v>451</v>
      </c>
      <c r="BL1760" s="234" t="s">
        <v>451</v>
      </c>
      <c r="BM1760" s="234" t="s">
        <v>451</v>
      </c>
      <c r="BN1760" s="241"/>
      <c r="BO1760" t="b">
        <v>0</v>
      </c>
      <c r="BP1760" t="b">
        <v>0</v>
      </c>
      <c r="BQ1760" t="b">
        <v>0</v>
      </c>
      <c r="BR1760" s="241"/>
      <c r="BS1760" s="241"/>
      <c r="BT1760" s="234" t="s">
        <v>7047</v>
      </c>
      <c r="BU1760" t="b">
        <v>0</v>
      </c>
      <c r="BV1760" s="103"/>
      <c r="BW1760" s="235" t="s">
        <v>17309</v>
      </c>
      <c r="BX1760" s="234" t="s">
        <v>17308</v>
      </c>
      <c r="BY1760" s="234" t="s">
        <v>56</v>
      </c>
      <c r="BZ1760" s="234" t="s">
        <v>7014</v>
      </c>
    </row>
    <row r="1761" spans="1:78" x14ac:dyDescent="0.25">
      <c r="A1761" s="5">
        <v>434</v>
      </c>
      <c r="B1761" s="234" t="s">
        <v>17310</v>
      </c>
      <c r="C1761" s="234" t="s">
        <v>17311</v>
      </c>
      <c r="D1761" s="234" t="s">
        <v>12131</v>
      </c>
      <c r="E1761" s="234" t="s">
        <v>12131</v>
      </c>
      <c r="F1761" s="234" t="s">
        <v>6993</v>
      </c>
      <c r="G1761" s="234" t="s">
        <v>7065</v>
      </c>
      <c r="H1761" s="234" t="s">
        <v>7856</v>
      </c>
      <c r="I1761" s="242"/>
      <c r="J1761" s="242">
        <v>44029</v>
      </c>
      <c r="K1761" s="234" t="s">
        <v>7430</v>
      </c>
      <c r="L1761" s="242">
        <v>44034</v>
      </c>
      <c r="M1761" s="234" t="s">
        <v>6996</v>
      </c>
      <c r="N1761" s="234" t="s">
        <v>11955</v>
      </c>
      <c r="O1761" s="234" t="s">
        <v>11956</v>
      </c>
      <c r="P1761" s="234" t="s">
        <v>6999</v>
      </c>
      <c r="Q1761" s="234"/>
      <c r="R1761" s="234" t="s">
        <v>451</v>
      </c>
      <c r="S1761" t="b">
        <v>0</v>
      </c>
      <c r="T1761" s="242"/>
      <c r="U1761" s="103">
        <v>5</v>
      </c>
      <c r="V1761" s="234" t="s">
        <v>272</v>
      </c>
      <c r="W1761" s="103">
        <v>5</v>
      </c>
      <c r="X1761" s="234" t="s">
        <v>272</v>
      </c>
      <c r="Y1761" s="242"/>
      <c r="Z1761" s="242"/>
      <c r="AA1761" s="103"/>
      <c r="AB1761" s="234" t="s">
        <v>12134</v>
      </c>
      <c r="AC1761" s="243">
        <v>44253.380844907406</v>
      </c>
      <c r="AD1761" s="234" t="s">
        <v>55</v>
      </c>
      <c r="AE1761" s="235" t="s">
        <v>17312</v>
      </c>
      <c r="AF1761" s="237"/>
      <c r="AG1761" s="234" t="s">
        <v>482</v>
      </c>
      <c r="AH1761" s="241"/>
      <c r="AI1761" t="b">
        <v>1</v>
      </c>
      <c r="AJ1761" t="b">
        <v>0</v>
      </c>
      <c r="AK1761" s="234"/>
      <c r="AL1761" s="103"/>
      <c r="AM1761" t="b">
        <v>0</v>
      </c>
      <c r="AN1761" s="234"/>
      <c r="AO1761" s="103"/>
      <c r="AP1761" s="241"/>
      <c r="AQ1761" s="241"/>
      <c r="AR1761" s="241"/>
      <c r="AS1761" s="241"/>
      <c r="AT1761" s="234"/>
      <c r="AU1761" s="234" t="s">
        <v>7085</v>
      </c>
      <c r="AV1761" t="b">
        <v>0</v>
      </c>
      <c r="AW1761" t="b">
        <v>0</v>
      </c>
      <c r="AX1761" s="241"/>
      <c r="AY1761" s="241"/>
      <c r="AZ1761" s="234"/>
      <c r="BA1761" s="234"/>
      <c r="BB1761" s="234"/>
      <c r="BC1761" t="b">
        <v>0</v>
      </c>
      <c r="BD1761" s="234" t="s">
        <v>7008</v>
      </c>
      <c r="BE1761" s="234" t="s">
        <v>7026</v>
      </c>
      <c r="BF1761" s="234" t="s">
        <v>7027</v>
      </c>
      <c r="BG1761" s="234" t="s">
        <v>8373</v>
      </c>
      <c r="BH1761" s="234" t="s">
        <v>55</v>
      </c>
      <c r="BI1761" s="243">
        <v>44573.419537037036</v>
      </c>
      <c r="BJ1761" s="234" t="s">
        <v>442</v>
      </c>
      <c r="BK1761" s="234" t="s">
        <v>451</v>
      </c>
      <c r="BL1761" s="234" t="s">
        <v>451</v>
      </c>
      <c r="BM1761" s="234" t="s">
        <v>451</v>
      </c>
      <c r="BN1761" s="241"/>
      <c r="BO1761" t="b">
        <v>0</v>
      </c>
      <c r="BP1761" t="b">
        <v>0</v>
      </c>
      <c r="BQ1761" t="b">
        <v>0</v>
      </c>
      <c r="BR1761" s="241"/>
      <c r="BS1761" s="241"/>
      <c r="BT1761" s="234" t="s">
        <v>7012</v>
      </c>
      <c r="BU1761" t="b">
        <v>0</v>
      </c>
      <c r="BV1761" s="103"/>
      <c r="BW1761" s="235" t="s">
        <v>17313</v>
      </c>
      <c r="BX1761" s="234" t="s">
        <v>17312</v>
      </c>
      <c r="BY1761" s="234" t="s">
        <v>56</v>
      </c>
      <c r="BZ1761" s="234" t="s">
        <v>7014</v>
      </c>
    </row>
    <row r="1762" spans="1:78" x14ac:dyDescent="0.25">
      <c r="A1762" s="5">
        <v>433</v>
      </c>
      <c r="B1762" s="234" t="s">
        <v>17314</v>
      </c>
      <c r="C1762" s="234" t="s">
        <v>17315</v>
      </c>
      <c r="D1762" s="234" t="s">
        <v>16491</v>
      </c>
      <c r="E1762" s="234" t="s">
        <v>7759</v>
      </c>
      <c r="F1762" s="234" t="s">
        <v>2991</v>
      </c>
      <c r="G1762" s="234" t="s">
        <v>7034</v>
      </c>
      <c r="H1762" s="234" t="s">
        <v>7864</v>
      </c>
      <c r="I1762" s="242"/>
      <c r="J1762" s="242">
        <v>44026</v>
      </c>
      <c r="K1762" s="234" t="s">
        <v>7430</v>
      </c>
      <c r="L1762" s="242">
        <v>44042</v>
      </c>
      <c r="M1762" s="234" t="s">
        <v>6996</v>
      </c>
      <c r="N1762" s="234" t="s">
        <v>16493</v>
      </c>
      <c r="O1762" s="234" t="s">
        <v>16971</v>
      </c>
      <c r="P1762" s="234" t="s">
        <v>6999</v>
      </c>
      <c r="Q1762" s="234"/>
      <c r="R1762" s="234" t="s">
        <v>451</v>
      </c>
      <c r="S1762" t="b">
        <v>0</v>
      </c>
      <c r="T1762" s="242"/>
      <c r="U1762" s="103">
        <v>1.2</v>
      </c>
      <c r="V1762" s="234" t="s">
        <v>272</v>
      </c>
      <c r="W1762" s="103">
        <v>8400</v>
      </c>
      <c r="X1762" s="234" t="s">
        <v>272</v>
      </c>
      <c r="Y1762" s="242"/>
      <c r="Z1762" s="242"/>
      <c r="AA1762" s="103"/>
      <c r="AB1762" s="234" t="s">
        <v>16495</v>
      </c>
      <c r="AC1762" s="243">
        <v>44253.380833333336</v>
      </c>
      <c r="AD1762" s="234" t="s">
        <v>55</v>
      </c>
      <c r="AE1762" s="235" t="s">
        <v>17316</v>
      </c>
      <c r="AF1762" s="237"/>
      <c r="AG1762" s="234" t="s">
        <v>436</v>
      </c>
      <c r="AH1762" s="241"/>
      <c r="AI1762" t="b">
        <v>1</v>
      </c>
      <c r="AJ1762" t="b">
        <v>0</v>
      </c>
      <c r="AK1762" s="234"/>
      <c r="AL1762" s="103"/>
      <c r="AM1762" t="b">
        <v>0</v>
      </c>
      <c r="AN1762" s="234"/>
      <c r="AO1762" s="103"/>
      <c r="AP1762" s="241"/>
      <c r="AQ1762" s="241"/>
      <c r="AR1762" s="241"/>
      <c r="AS1762" s="241"/>
      <c r="AT1762" s="234" t="s">
        <v>7005</v>
      </c>
      <c r="AU1762" s="234" t="s">
        <v>7085</v>
      </c>
      <c r="AV1762" t="b">
        <v>0</v>
      </c>
      <c r="AW1762" t="b">
        <v>0</v>
      </c>
      <c r="AX1762" s="241"/>
      <c r="AY1762" s="241"/>
      <c r="AZ1762" s="234"/>
      <c r="BA1762" s="234"/>
      <c r="BB1762" s="234"/>
      <c r="BC1762" t="b">
        <v>0</v>
      </c>
      <c r="BD1762" s="234" t="s">
        <v>7008</v>
      </c>
      <c r="BE1762" s="234" t="s">
        <v>7045</v>
      </c>
      <c r="BF1762" s="234" t="s">
        <v>6972</v>
      </c>
      <c r="BG1762" s="234" t="s">
        <v>7028</v>
      </c>
      <c r="BH1762" s="234" t="s">
        <v>55</v>
      </c>
      <c r="BI1762" s="243">
        <v>44573.419525462959</v>
      </c>
      <c r="BJ1762" s="234" t="s">
        <v>442</v>
      </c>
      <c r="BK1762" s="234" t="s">
        <v>451</v>
      </c>
      <c r="BL1762" s="234" t="s">
        <v>451</v>
      </c>
      <c r="BM1762" s="234" t="s">
        <v>451</v>
      </c>
      <c r="BN1762" s="241"/>
      <c r="BO1762" t="b">
        <v>0</v>
      </c>
      <c r="BP1762" t="b">
        <v>0</v>
      </c>
      <c r="BQ1762" t="b">
        <v>0</v>
      </c>
      <c r="BR1762" s="241"/>
      <c r="BS1762" s="241"/>
      <c r="BT1762" s="234" t="s">
        <v>7047</v>
      </c>
      <c r="BU1762" t="b">
        <v>0</v>
      </c>
      <c r="BV1762" s="103"/>
      <c r="BW1762" s="235" t="s">
        <v>17317</v>
      </c>
      <c r="BX1762" s="234" t="s">
        <v>17316</v>
      </c>
      <c r="BY1762" s="234" t="s">
        <v>56</v>
      </c>
      <c r="BZ1762" s="234" t="s">
        <v>7014</v>
      </c>
    </row>
    <row r="1763" spans="1:78" x14ac:dyDescent="0.25">
      <c r="A1763" s="5">
        <v>432</v>
      </c>
      <c r="B1763" s="234" t="s">
        <v>17318</v>
      </c>
      <c r="C1763" s="234" t="s">
        <v>17319</v>
      </c>
      <c r="D1763" s="234" t="s">
        <v>11619</v>
      </c>
      <c r="E1763" s="234" t="s">
        <v>11620</v>
      </c>
      <c r="F1763" s="234" t="s">
        <v>7156</v>
      </c>
      <c r="G1763" s="234" t="s">
        <v>7018</v>
      </c>
      <c r="H1763" s="234" t="s">
        <v>7856</v>
      </c>
      <c r="I1763" s="242"/>
      <c r="J1763" s="242">
        <v>44027</v>
      </c>
      <c r="K1763" s="234" t="s">
        <v>7430</v>
      </c>
      <c r="L1763" s="242">
        <v>44033</v>
      </c>
      <c r="M1763" s="234" t="s">
        <v>7179</v>
      </c>
      <c r="N1763" s="234" t="s">
        <v>11622</v>
      </c>
      <c r="O1763" s="234" t="s">
        <v>17320</v>
      </c>
      <c r="P1763" s="234" t="s">
        <v>6999</v>
      </c>
      <c r="Q1763" s="234"/>
      <c r="R1763" s="234" t="s">
        <v>451</v>
      </c>
      <c r="S1763" t="b">
        <v>0</v>
      </c>
      <c r="T1763" s="242"/>
      <c r="U1763" s="103">
        <v>13</v>
      </c>
      <c r="V1763" s="234" t="s">
        <v>272</v>
      </c>
      <c r="W1763" s="103">
        <v>13</v>
      </c>
      <c r="X1763" s="234" t="s">
        <v>272</v>
      </c>
      <c r="Y1763" s="242"/>
      <c r="Z1763" s="242"/>
      <c r="AA1763" s="103"/>
      <c r="AB1763" s="234" t="s">
        <v>11624</v>
      </c>
      <c r="AC1763" s="243">
        <v>44253.380787037036</v>
      </c>
      <c r="AD1763" s="234" t="s">
        <v>55</v>
      </c>
      <c r="AE1763" s="235" t="s">
        <v>17321</v>
      </c>
      <c r="AF1763" s="237"/>
      <c r="AG1763" s="234" t="s">
        <v>436</v>
      </c>
      <c r="AH1763" s="241"/>
      <c r="AI1763" t="b">
        <v>1</v>
      </c>
      <c r="AJ1763" t="b">
        <v>0</v>
      </c>
      <c r="AK1763" s="234"/>
      <c r="AL1763" s="103"/>
      <c r="AM1763" t="b">
        <v>0</v>
      </c>
      <c r="AN1763" s="234"/>
      <c r="AO1763" s="103"/>
      <c r="AP1763" s="241"/>
      <c r="AQ1763" s="241"/>
      <c r="AR1763" s="241"/>
      <c r="AS1763" s="241"/>
      <c r="AT1763" s="234" t="s">
        <v>7005</v>
      </c>
      <c r="AU1763" s="234" t="s">
        <v>7085</v>
      </c>
      <c r="AV1763" t="b">
        <v>0</v>
      </c>
      <c r="AW1763" t="b">
        <v>0</v>
      </c>
      <c r="AX1763" s="241"/>
      <c r="AY1763" s="241"/>
      <c r="AZ1763" s="234"/>
      <c r="BA1763" s="234"/>
      <c r="BB1763" s="234"/>
      <c r="BC1763" t="b">
        <v>0</v>
      </c>
      <c r="BD1763" s="234" t="s">
        <v>7186</v>
      </c>
      <c r="BE1763" s="234" t="s">
        <v>7026</v>
      </c>
      <c r="BF1763" s="234" t="s">
        <v>7027</v>
      </c>
      <c r="BG1763" s="234" t="s">
        <v>7028</v>
      </c>
      <c r="BH1763" s="234" t="s">
        <v>55</v>
      </c>
      <c r="BI1763" s="243">
        <v>44573.419525462959</v>
      </c>
      <c r="BJ1763" s="234" t="s">
        <v>442</v>
      </c>
      <c r="BK1763" s="234" t="s">
        <v>451</v>
      </c>
      <c r="BL1763" s="234" t="s">
        <v>451</v>
      </c>
      <c r="BM1763" s="234" t="s">
        <v>451</v>
      </c>
      <c r="BN1763" s="241"/>
      <c r="BO1763" t="b">
        <v>0</v>
      </c>
      <c r="BP1763" t="b">
        <v>0</v>
      </c>
      <c r="BQ1763" t="b">
        <v>0</v>
      </c>
      <c r="BR1763" s="241"/>
      <c r="BS1763" s="241"/>
      <c r="BT1763" s="234" t="s">
        <v>7012</v>
      </c>
      <c r="BU1763" t="b">
        <v>0</v>
      </c>
      <c r="BV1763" s="103"/>
      <c r="BW1763" s="235" t="s">
        <v>17322</v>
      </c>
      <c r="BX1763" s="234" t="s">
        <v>17321</v>
      </c>
      <c r="BY1763" s="234" t="s">
        <v>56</v>
      </c>
      <c r="BZ1763" s="234" t="s">
        <v>7014</v>
      </c>
    </row>
    <row r="1764" spans="1:78" x14ac:dyDescent="0.25">
      <c r="A1764" s="5">
        <v>431</v>
      </c>
      <c r="B1764" s="234" t="s">
        <v>17323</v>
      </c>
      <c r="C1764" s="234" t="s">
        <v>17324</v>
      </c>
      <c r="D1764" s="234"/>
      <c r="E1764" s="234" t="s">
        <v>14046</v>
      </c>
      <c r="F1764" s="234" t="s">
        <v>6993</v>
      </c>
      <c r="G1764" s="234" t="s">
        <v>7065</v>
      </c>
      <c r="H1764" s="234" t="s">
        <v>7856</v>
      </c>
      <c r="I1764" s="242"/>
      <c r="J1764" s="242">
        <v>44032</v>
      </c>
      <c r="K1764" s="234" t="s">
        <v>7430</v>
      </c>
      <c r="L1764" s="242">
        <v>44032</v>
      </c>
      <c r="M1764" s="234" t="s">
        <v>7159</v>
      </c>
      <c r="N1764" s="234" t="s">
        <v>7430</v>
      </c>
      <c r="O1764" s="234" t="s">
        <v>11763</v>
      </c>
      <c r="P1764" s="234" t="s">
        <v>6999</v>
      </c>
      <c r="Q1764" s="234"/>
      <c r="R1764" s="234" t="s">
        <v>451</v>
      </c>
      <c r="S1764" t="b">
        <v>0</v>
      </c>
      <c r="T1764" s="242"/>
      <c r="U1764" s="103">
        <v>6</v>
      </c>
      <c r="V1764" s="234" t="s">
        <v>272</v>
      </c>
      <c r="W1764" s="103">
        <v>4</v>
      </c>
      <c r="X1764" s="234" t="s">
        <v>272</v>
      </c>
      <c r="Y1764" s="242"/>
      <c r="Z1764" s="242"/>
      <c r="AA1764" s="103"/>
      <c r="AB1764" s="234"/>
      <c r="AC1764" s="243">
        <v>44253.380752314813</v>
      </c>
      <c r="AD1764" s="234" t="s">
        <v>55</v>
      </c>
      <c r="AE1764" s="235" t="s">
        <v>17325</v>
      </c>
      <c r="AF1764" s="237"/>
      <c r="AG1764" s="234" t="s">
        <v>482</v>
      </c>
      <c r="AH1764" s="241"/>
      <c r="AI1764" t="b">
        <v>1</v>
      </c>
      <c r="AJ1764" t="b">
        <v>0</v>
      </c>
      <c r="AK1764" s="234"/>
      <c r="AL1764" s="103"/>
      <c r="AM1764" t="b">
        <v>0</v>
      </c>
      <c r="AN1764" s="234"/>
      <c r="AO1764" s="103"/>
      <c r="AP1764" s="241"/>
      <c r="AQ1764" s="241"/>
      <c r="AR1764" s="241"/>
      <c r="AS1764" s="241"/>
      <c r="AT1764" s="234"/>
      <c r="AU1764" s="234" t="s">
        <v>7085</v>
      </c>
      <c r="AV1764" t="b">
        <v>0</v>
      </c>
      <c r="AW1764" t="b">
        <v>0</v>
      </c>
      <c r="AX1764" s="241"/>
      <c r="AY1764" s="241"/>
      <c r="AZ1764" s="234"/>
      <c r="BA1764" s="234"/>
      <c r="BB1764" s="234"/>
      <c r="BC1764" t="b">
        <v>1</v>
      </c>
      <c r="BD1764" s="234" t="s">
        <v>7170</v>
      </c>
      <c r="BE1764" s="234" t="s">
        <v>7026</v>
      </c>
      <c r="BF1764" s="234" t="s">
        <v>7027</v>
      </c>
      <c r="BG1764" s="234" t="s">
        <v>8373</v>
      </c>
      <c r="BH1764" s="234" t="s">
        <v>55</v>
      </c>
      <c r="BI1764" s="243">
        <v>44573.419525462959</v>
      </c>
      <c r="BJ1764" s="234" t="s">
        <v>442</v>
      </c>
      <c r="BK1764" s="234" t="s">
        <v>451</v>
      </c>
      <c r="BL1764" s="234" t="s">
        <v>451</v>
      </c>
      <c r="BM1764" s="234" t="s">
        <v>451</v>
      </c>
      <c r="BN1764" s="241"/>
      <c r="BO1764" t="b">
        <v>0</v>
      </c>
      <c r="BP1764" t="b">
        <v>0</v>
      </c>
      <c r="BQ1764" t="b">
        <v>0</v>
      </c>
      <c r="BR1764" s="241"/>
      <c r="BS1764" s="241"/>
      <c r="BT1764" s="234" t="s">
        <v>7012</v>
      </c>
      <c r="BU1764" t="b">
        <v>0</v>
      </c>
      <c r="BV1764" s="103"/>
      <c r="BW1764" s="235" t="s">
        <v>17326</v>
      </c>
      <c r="BX1764" s="234" t="s">
        <v>17325</v>
      </c>
      <c r="BY1764" s="234" t="s">
        <v>56</v>
      </c>
      <c r="BZ1764" s="234" t="s">
        <v>7014</v>
      </c>
    </row>
    <row r="1765" spans="1:78" x14ac:dyDescent="0.25">
      <c r="A1765" s="5">
        <v>430</v>
      </c>
      <c r="B1765" s="234" t="s">
        <v>17327</v>
      </c>
      <c r="C1765" s="234" t="s">
        <v>17328</v>
      </c>
      <c r="D1765" s="234" t="s">
        <v>13613</v>
      </c>
      <c r="E1765" s="234" t="s">
        <v>13613</v>
      </c>
      <c r="F1765" s="234" t="s">
        <v>6993</v>
      </c>
      <c r="G1765" s="234" t="s">
        <v>11683</v>
      </c>
      <c r="H1765" s="234" t="s">
        <v>8280</v>
      </c>
      <c r="I1765" s="242"/>
      <c r="J1765" s="242">
        <v>44029</v>
      </c>
      <c r="K1765" s="234" t="s">
        <v>7430</v>
      </c>
      <c r="L1765" s="242">
        <v>44033</v>
      </c>
      <c r="M1765" s="234" t="s">
        <v>7228</v>
      </c>
      <c r="N1765" s="234" t="s">
        <v>13615</v>
      </c>
      <c r="O1765" s="234" t="s">
        <v>17329</v>
      </c>
      <c r="P1765" s="234" t="s">
        <v>6999</v>
      </c>
      <c r="Q1765" s="234"/>
      <c r="R1765" s="234" t="s">
        <v>451</v>
      </c>
      <c r="S1765" t="b">
        <v>0</v>
      </c>
      <c r="T1765" s="242"/>
      <c r="U1765" s="103">
        <v>4</v>
      </c>
      <c r="V1765" s="234" t="s">
        <v>272</v>
      </c>
      <c r="W1765" s="103">
        <v>4</v>
      </c>
      <c r="X1765" s="234" t="s">
        <v>272</v>
      </c>
      <c r="Y1765" s="242"/>
      <c r="Z1765" s="242"/>
      <c r="AA1765" s="103"/>
      <c r="AB1765" s="234" t="s">
        <v>13617</v>
      </c>
      <c r="AC1765" s="243">
        <v>44253.380671296298</v>
      </c>
      <c r="AD1765" s="234" t="s">
        <v>55</v>
      </c>
      <c r="AE1765" s="235" t="s">
        <v>17330</v>
      </c>
      <c r="AF1765" s="237"/>
      <c r="AG1765" s="234" t="s">
        <v>482</v>
      </c>
      <c r="AH1765" s="241"/>
      <c r="AI1765" t="b">
        <v>1</v>
      </c>
      <c r="AJ1765" t="b">
        <v>0</v>
      </c>
      <c r="AK1765" s="234"/>
      <c r="AL1765" s="103"/>
      <c r="AM1765" t="b">
        <v>0</v>
      </c>
      <c r="AN1765" s="234"/>
      <c r="AO1765" s="103"/>
      <c r="AP1765" s="241"/>
      <c r="AQ1765" s="241"/>
      <c r="AR1765" s="241"/>
      <c r="AS1765" s="241"/>
      <c r="AT1765" s="234" t="s">
        <v>7005</v>
      </c>
      <c r="AU1765" s="234" t="s">
        <v>7085</v>
      </c>
      <c r="AV1765" t="b">
        <v>0</v>
      </c>
      <c r="AW1765" t="b">
        <v>0</v>
      </c>
      <c r="AX1765" s="241"/>
      <c r="AY1765" s="241"/>
      <c r="AZ1765" s="234"/>
      <c r="BA1765" s="234"/>
      <c r="BB1765" s="234"/>
      <c r="BC1765" t="b">
        <v>0</v>
      </c>
      <c r="BD1765" s="234" t="s">
        <v>7234</v>
      </c>
      <c r="BE1765" s="234" t="s">
        <v>7208</v>
      </c>
      <c r="BF1765" s="234" t="s">
        <v>7027</v>
      </c>
      <c r="BG1765" s="234" t="s">
        <v>7010</v>
      </c>
      <c r="BH1765" s="234" t="s">
        <v>55</v>
      </c>
      <c r="BI1765" s="243">
        <v>44573.41951388889</v>
      </c>
      <c r="BJ1765" s="234" t="s">
        <v>442</v>
      </c>
      <c r="BK1765" s="234" t="s">
        <v>451</v>
      </c>
      <c r="BL1765" s="234" t="s">
        <v>451</v>
      </c>
      <c r="BM1765" s="234" t="s">
        <v>451</v>
      </c>
      <c r="BN1765" s="241"/>
      <c r="BO1765" t="b">
        <v>0</v>
      </c>
      <c r="BP1765" t="b">
        <v>0</v>
      </c>
      <c r="BQ1765" t="b">
        <v>0</v>
      </c>
      <c r="BR1765" s="241"/>
      <c r="BS1765" s="241"/>
      <c r="BT1765" s="234" t="s">
        <v>7012</v>
      </c>
      <c r="BU1765" t="b">
        <v>0</v>
      </c>
      <c r="BV1765" s="103"/>
      <c r="BW1765" s="235" t="s">
        <v>17331</v>
      </c>
      <c r="BX1765" s="234" t="s">
        <v>17330</v>
      </c>
      <c r="BY1765" s="234" t="s">
        <v>56</v>
      </c>
      <c r="BZ1765" s="234" t="s">
        <v>7014</v>
      </c>
    </row>
    <row r="1766" spans="1:78" x14ac:dyDescent="0.25">
      <c r="A1766" s="5">
        <v>429</v>
      </c>
      <c r="B1766" s="234" t="s">
        <v>17332</v>
      </c>
      <c r="C1766" s="234" t="s">
        <v>17333</v>
      </c>
      <c r="D1766" s="234" t="s">
        <v>13822</v>
      </c>
      <c r="E1766" s="234" t="s">
        <v>16321</v>
      </c>
      <c r="F1766" s="234" t="s">
        <v>6993</v>
      </c>
      <c r="G1766" s="234" t="s">
        <v>7315</v>
      </c>
      <c r="H1766" s="234" t="s">
        <v>6994</v>
      </c>
      <c r="I1766" s="242"/>
      <c r="J1766" s="242">
        <v>44034</v>
      </c>
      <c r="K1766" s="234" t="s">
        <v>7430</v>
      </c>
      <c r="L1766" s="242">
        <v>44034</v>
      </c>
      <c r="M1766" s="234" t="s">
        <v>6996</v>
      </c>
      <c r="N1766" s="234" t="s">
        <v>13823</v>
      </c>
      <c r="O1766" s="234" t="s">
        <v>13732</v>
      </c>
      <c r="P1766" s="234" t="s">
        <v>6999</v>
      </c>
      <c r="Q1766" s="234"/>
      <c r="R1766" s="234" t="s">
        <v>451</v>
      </c>
      <c r="S1766" t="b">
        <v>0</v>
      </c>
      <c r="T1766" s="242"/>
      <c r="U1766" s="103">
        <v>1</v>
      </c>
      <c r="V1766" s="234" t="s">
        <v>272</v>
      </c>
      <c r="W1766" s="103">
        <v>3</v>
      </c>
      <c r="X1766" s="234" t="s">
        <v>272</v>
      </c>
      <c r="Y1766" s="242"/>
      <c r="Z1766" s="242"/>
      <c r="AA1766" s="103"/>
      <c r="AB1766" s="234" t="s">
        <v>13824</v>
      </c>
      <c r="AC1766" s="243">
        <v>44253.380671296298</v>
      </c>
      <c r="AD1766" s="234" t="s">
        <v>55</v>
      </c>
      <c r="AE1766" s="235" t="s">
        <v>17334</v>
      </c>
      <c r="AF1766" s="237"/>
      <c r="AG1766" s="234" t="s">
        <v>482</v>
      </c>
      <c r="AH1766" s="241"/>
      <c r="AI1766" t="b">
        <v>1</v>
      </c>
      <c r="AJ1766" t="b">
        <v>0</v>
      </c>
      <c r="AK1766" s="234"/>
      <c r="AL1766" s="103"/>
      <c r="AM1766" t="b">
        <v>0</v>
      </c>
      <c r="AN1766" s="234"/>
      <c r="AO1766" s="103"/>
      <c r="AP1766" s="241"/>
      <c r="AQ1766" s="241"/>
      <c r="AR1766" s="241"/>
      <c r="AS1766" s="241"/>
      <c r="AT1766" s="234" t="s">
        <v>7005</v>
      </c>
      <c r="AU1766" s="234" t="s">
        <v>7085</v>
      </c>
      <c r="AV1766" t="b">
        <v>0</v>
      </c>
      <c r="AW1766" t="b">
        <v>0</v>
      </c>
      <c r="AX1766" s="241"/>
      <c r="AY1766" s="241"/>
      <c r="AZ1766" s="234"/>
      <c r="BA1766" s="234"/>
      <c r="BB1766" s="234"/>
      <c r="BC1766" t="b">
        <v>0</v>
      </c>
      <c r="BD1766" s="234" t="s">
        <v>7008</v>
      </c>
      <c r="BE1766" s="234" t="s">
        <v>7009</v>
      </c>
      <c r="BF1766" s="234" t="s">
        <v>7027</v>
      </c>
      <c r="BG1766" s="234" t="s">
        <v>8373</v>
      </c>
      <c r="BH1766" s="234" t="s">
        <v>55</v>
      </c>
      <c r="BI1766" s="243">
        <v>44573.41951388889</v>
      </c>
      <c r="BJ1766" s="234" t="s">
        <v>442</v>
      </c>
      <c r="BK1766" s="234" t="s">
        <v>451</v>
      </c>
      <c r="BL1766" s="234" t="s">
        <v>451</v>
      </c>
      <c r="BM1766" s="234" t="s">
        <v>451</v>
      </c>
      <c r="BN1766" s="241"/>
      <c r="BO1766" t="b">
        <v>0</v>
      </c>
      <c r="BP1766" t="b">
        <v>0</v>
      </c>
      <c r="BQ1766" t="b">
        <v>0</v>
      </c>
      <c r="BR1766" s="241"/>
      <c r="BS1766" s="241"/>
      <c r="BT1766" s="234" t="s">
        <v>7012</v>
      </c>
      <c r="BU1766" t="b">
        <v>0</v>
      </c>
      <c r="BV1766" s="103"/>
      <c r="BW1766" s="235" t="s">
        <v>17335</v>
      </c>
      <c r="BX1766" s="234" t="s">
        <v>17334</v>
      </c>
      <c r="BY1766" s="234" t="s">
        <v>56</v>
      </c>
      <c r="BZ1766" s="234" t="s">
        <v>7014</v>
      </c>
    </row>
    <row r="1767" spans="1:78" x14ac:dyDescent="0.25">
      <c r="A1767" s="5">
        <v>428</v>
      </c>
      <c r="B1767" s="234" t="s">
        <v>17336</v>
      </c>
      <c r="C1767" s="234" t="s">
        <v>17337</v>
      </c>
      <c r="D1767" s="234" t="s">
        <v>7227</v>
      </c>
      <c r="E1767" s="234" t="s">
        <v>16619</v>
      </c>
      <c r="F1767" s="234" t="s">
        <v>6993</v>
      </c>
      <c r="G1767" s="234" t="s">
        <v>7157</v>
      </c>
      <c r="H1767" s="234" t="s">
        <v>7825</v>
      </c>
      <c r="I1767" s="242"/>
      <c r="J1767" s="242">
        <v>44032</v>
      </c>
      <c r="K1767" s="234" t="s">
        <v>7430</v>
      </c>
      <c r="L1767" s="242">
        <v>44035</v>
      </c>
      <c r="M1767" s="234" t="s">
        <v>7228</v>
      </c>
      <c r="N1767" s="234" t="s">
        <v>7229</v>
      </c>
      <c r="O1767" s="234" t="s">
        <v>17338</v>
      </c>
      <c r="P1767" s="234" t="s">
        <v>6999</v>
      </c>
      <c r="Q1767" s="234"/>
      <c r="R1767" s="234" t="s">
        <v>451</v>
      </c>
      <c r="S1767" t="b">
        <v>0</v>
      </c>
      <c r="T1767" s="242"/>
      <c r="U1767" s="103">
        <v>2</v>
      </c>
      <c r="V1767" s="234" t="s">
        <v>272</v>
      </c>
      <c r="W1767" s="103">
        <v>2</v>
      </c>
      <c r="X1767" s="234" t="s">
        <v>272</v>
      </c>
      <c r="Y1767" s="242"/>
      <c r="Z1767" s="242"/>
      <c r="AA1767" s="103"/>
      <c r="AB1767" s="234" t="s">
        <v>7231</v>
      </c>
      <c r="AC1767" s="243">
        <v>44253.380613425928</v>
      </c>
      <c r="AD1767" s="234" t="s">
        <v>55</v>
      </c>
      <c r="AE1767" s="235" t="s">
        <v>17339</v>
      </c>
      <c r="AF1767" s="237"/>
      <c r="AG1767" s="234" t="s">
        <v>482</v>
      </c>
      <c r="AH1767" s="241"/>
      <c r="AI1767" t="b">
        <v>1</v>
      </c>
      <c r="AJ1767" t="b">
        <v>0</v>
      </c>
      <c r="AK1767" s="234"/>
      <c r="AL1767" s="103"/>
      <c r="AM1767" t="b">
        <v>0</v>
      </c>
      <c r="AN1767" s="234"/>
      <c r="AO1767" s="103"/>
      <c r="AP1767" s="241"/>
      <c r="AQ1767" s="241"/>
      <c r="AR1767" s="241"/>
      <c r="AS1767" s="241"/>
      <c r="AT1767" s="234" t="s">
        <v>7005</v>
      </c>
      <c r="AU1767" s="234" t="s">
        <v>7085</v>
      </c>
      <c r="AV1767" t="b">
        <v>0</v>
      </c>
      <c r="AW1767" t="b">
        <v>0</v>
      </c>
      <c r="AX1767" s="241"/>
      <c r="AY1767" s="241"/>
      <c r="AZ1767" s="234"/>
      <c r="BA1767" s="234"/>
      <c r="BB1767" s="234"/>
      <c r="BC1767" t="b">
        <v>0</v>
      </c>
      <c r="BD1767" s="234" t="s">
        <v>7234</v>
      </c>
      <c r="BE1767" s="234" t="s">
        <v>7171</v>
      </c>
      <c r="BF1767" s="234" t="s">
        <v>7027</v>
      </c>
      <c r="BG1767" s="234" t="s">
        <v>7028</v>
      </c>
      <c r="BH1767" s="234" t="s">
        <v>55</v>
      </c>
      <c r="BI1767" s="243">
        <v>44573.41951388889</v>
      </c>
      <c r="BJ1767" s="234" t="s">
        <v>442</v>
      </c>
      <c r="BK1767" s="234" t="s">
        <v>451</v>
      </c>
      <c r="BL1767" s="234" t="s">
        <v>451</v>
      </c>
      <c r="BM1767" s="234" t="s">
        <v>451</v>
      </c>
      <c r="BN1767" s="241"/>
      <c r="BO1767" t="b">
        <v>0</v>
      </c>
      <c r="BP1767" t="b">
        <v>0</v>
      </c>
      <c r="BQ1767" t="b">
        <v>0</v>
      </c>
      <c r="BR1767" s="241"/>
      <c r="BS1767" s="241"/>
      <c r="BT1767" s="234" t="s">
        <v>7012</v>
      </c>
      <c r="BU1767" t="b">
        <v>0</v>
      </c>
      <c r="BV1767" s="103"/>
      <c r="BW1767" s="235" t="s">
        <v>17340</v>
      </c>
      <c r="BX1767" s="234" t="s">
        <v>17339</v>
      </c>
      <c r="BY1767" s="234" t="s">
        <v>56</v>
      </c>
      <c r="BZ1767" s="234" t="s">
        <v>7014</v>
      </c>
    </row>
    <row r="1768" spans="1:78" x14ac:dyDescent="0.25">
      <c r="A1768" s="5">
        <v>427</v>
      </c>
      <c r="B1768" s="234" t="s">
        <v>17341</v>
      </c>
      <c r="C1768" s="234" t="s">
        <v>17342</v>
      </c>
      <c r="D1768" s="234" t="s">
        <v>11503</v>
      </c>
      <c r="E1768" s="234" t="s">
        <v>11504</v>
      </c>
      <c r="F1768" s="234" t="s">
        <v>7156</v>
      </c>
      <c r="G1768" s="234" t="s">
        <v>11209</v>
      </c>
      <c r="H1768" s="234" t="s">
        <v>6994</v>
      </c>
      <c r="I1768" s="242"/>
      <c r="J1768" s="242">
        <v>44033</v>
      </c>
      <c r="K1768" s="234" t="s">
        <v>7430</v>
      </c>
      <c r="L1768" s="242">
        <v>44033</v>
      </c>
      <c r="M1768" s="234" t="s">
        <v>6996</v>
      </c>
      <c r="N1768" s="234" t="s">
        <v>9562</v>
      </c>
      <c r="O1768" s="234" t="s">
        <v>7583</v>
      </c>
      <c r="P1768" s="234" t="s">
        <v>6999</v>
      </c>
      <c r="Q1768" s="234"/>
      <c r="R1768" s="234" t="s">
        <v>451</v>
      </c>
      <c r="S1768" t="b">
        <v>0</v>
      </c>
      <c r="T1768" s="242"/>
      <c r="U1768" s="103">
        <v>3</v>
      </c>
      <c r="V1768" s="234" t="s">
        <v>272</v>
      </c>
      <c r="W1768" s="103">
        <v>3</v>
      </c>
      <c r="X1768" s="234" t="s">
        <v>272</v>
      </c>
      <c r="Y1768" s="242"/>
      <c r="Z1768" s="242"/>
      <c r="AA1768" s="103"/>
      <c r="AB1768" s="234" t="s">
        <v>11506</v>
      </c>
      <c r="AC1768" s="243">
        <v>44253.380613425928</v>
      </c>
      <c r="AD1768" s="234" t="s">
        <v>55</v>
      </c>
      <c r="AE1768" s="235" t="s">
        <v>17343</v>
      </c>
      <c r="AF1768" s="237"/>
      <c r="AG1768" s="234" t="s">
        <v>482</v>
      </c>
      <c r="AH1768" s="241"/>
      <c r="AI1768" t="b">
        <v>1</v>
      </c>
      <c r="AJ1768" t="b">
        <v>0</v>
      </c>
      <c r="AK1768" s="234"/>
      <c r="AL1768" s="103"/>
      <c r="AM1768" t="b">
        <v>0</v>
      </c>
      <c r="AN1768" s="234"/>
      <c r="AO1768" s="103"/>
      <c r="AP1768" s="241"/>
      <c r="AQ1768" s="241"/>
      <c r="AR1768" s="241"/>
      <c r="AS1768" s="241"/>
      <c r="AT1768" s="234" t="s">
        <v>7005</v>
      </c>
      <c r="AU1768" s="234" t="s">
        <v>7085</v>
      </c>
      <c r="AV1768" t="b">
        <v>0</v>
      </c>
      <c r="AW1768" t="b">
        <v>0</v>
      </c>
      <c r="AX1768" s="241"/>
      <c r="AY1768" s="241"/>
      <c r="AZ1768" s="234"/>
      <c r="BA1768" s="234"/>
      <c r="BB1768" s="234"/>
      <c r="BC1768" t="b">
        <v>0</v>
      </c>
      <c r="BD1768" s="234" t="s">
        <v>7008</v>
      </c>
      <c r="BE1768" s="234" t="s">
        <v>7009</v>
      </c>
      <c r="BF1768" s="234" t="s">
        <v>7027</v>
      </c>
      <c r="BG1768" s="234" t="s">
        <v>7028</v>
      </c>
      <c r="BH1768" s="234" t="s">
        <v>55</v>
      </c>
      <c r="BI1768" s="243">
        <v>44573.419502314813</v>
      </c>
      <c r="BJ1768" s="234" t="s">
        <v>442</v>
      </c>
      <c r="BK1768" s="234" t="s">
        <v>451</v>
      </c>
      <c r="BL1768" s="234" t="s">
        <v>451</v>
      </c>
      <c r="BM1768" s="234" t="s">
        <v>451</v>
      </c>
      <c r="BN1768" s="241"/>
      <c r="BO1768" t="b">
        <v>0</v>
      </c>
      <c r="BP1768" t="b">
        <v>0</v>
      </c>
      <c r="BQ1768" t="b">
        <v>0</v>
      </c>
      <c r="BR1768" s="241"/>
      <c r="BS1768" s="241"/>
      <c r="BT1768" s="234" t="s">
        <v>7012</v>
      </c>
      <c r="BU1768" t="b">
        <v>0</v>
      </c>
      <c r="BV1768" s="103"/>
      <c r="BW1768" s="235" t="s">
        <v>17344</v>
      </c>
      <c r="BX1768" s="234" t="s">
        <v>17343</v>
      </c>
      <c r="BY1768" s="234" t="s">
        <v>56</v>
      </c>
      <c r="BZ1768" s="234" t="s">
        <v>7014</v>
      </c>
    </row>
    <row r="1769" spans="1:78" x14ac:dyDescent="0.25">
      <c r="A1769" s="5">
        <v>426</v>
      </c>
      <c r="B1769" s="234" t="s">
        <v>17345</v>
      </c>
      <c r="C1769" s="234" t="s">
        <v>17346</v>
      </c>
      <c r="D1769" s="234" t="s">
        <v>11753</v>
      </c>
      <c r="E1769" s="234" t="s">
        <v>11754</v>
      </c>
      <c r="F1769" s="234" t="s">
        <v>6993</v>
      </c>
      <c r="G1769" s="234" t="s">
        <v>7065</v>
      </c>
      <c r="H1769" s="234" t="s">
        <v>7856</v>
      </c>
      <c r="I1769" s="242"/>
      <c r="J1769" s="242">
        <v>44029</v>
      </c>
      <c r="K1769" s="234" t="s">
        <v>7430</v>
      </c>
      <c r="L1769" s="242">
        <v>44029</v>
      </c>
      <c r="M1769" s="234" t="s">
        <v>7159</v>
      </c>
      <c r="N1769" s="234" t="s">
        <v>11756</v>
      </c>
      <c r="O1769" s="234" t="s">
        <v>17347</v>
      </c>
      <c r="P1769" s="234" t="s">
        <v>6999</v>
      </c>
      <c r="Q1769" s="234"/>
      <c r="R1769" s="234" t="s">
        <v>451</v>
      </c>
      <c r="S1769" t="b">
        <v>0</v>
      </c>
      <c r="T1769" s="242"/>
      <c r="U1769" s="103">
        <v>2</v>
      </c>
      <c r="V1769" s="234" t="s">
        <v>272</v>
      </c>
      <c r="W1769" s="103">
        <v>2</v>
      </c>
      <c r="X1769" s="234" t="s">
        <v>272</v>
      </c>
      <c r="Y1769" s="242"/>
      <c r="Z1769" s="242"/>
      <c r="AA1769" s="103"/>
      <c r="AB1769" s="234" t="s">
        <v>11758</v>
      </c>
      <c r="AC1769" s="243">
        <v>44253.380497685182</v>
      </c>
      <c r="AD1769" s="234" t="s">
        <v>55</v>
      </c>
      <c r="AE1769" s="235" t="s">
        <v>17348</v>
      </c>
      <c r="AF1769" s="237"/>
      <c r="AG1769" s="234" t="s">
        <v>482</v>
      </c>
      <c r="AH1769" s="241"/>
      <c r="AI1769" t="b">
        <v>1</v>
      </c>
      <c r="AJ1769" t="b">
        <v>0</v>
      </c>
      <c r="AK1769" s="234"/>
      <c r="AL1769" s="103"/>
      <c r="AM1769" t="b">
        <v>0</v>
      </c>
      <c r="AN1769" s="234"/>
      <c r="AO1769" s="103"/>
      <c r="AP1769" s="241"/>
      <c r="AQ1769" s="241"/>
      <c r="AR1769" s="241"/>
      <c r="AS1769" s="241"/>
      <c r="AT1769" s="234" t="s">
        <v>7005</v>
      </c>
      <c r="AU1769" s="234" t="s">
        <v>7085</v>
      </c>
      <c r="AV1769" t="b">
        <v>0</v>
      </c>
      <c r="AW1769" t="b">
        <v>0</v>
      </c>
      <c r="AX1769" s="241"/>
      <c r="AY1769" s="241"/>
      <c r="AZ1769" s="234"/>
      <c r="BA1769" s="234"/>
      <c r="BB1769" s="234"/>
      <c r="BC1769" t="b">
        <v>0</v>
      </c>
      <c r="BD1769" s="234" t="s">
        <v>7170</v>
      </c>
      <c r="BE1769" s="234" t="s">
        <v>7026</v>
      </c>
      <c r="BF1769" s="234" t="s">
        <v>7027</v>
      </c>
      <c r="BG1769" s="234" t="s">
        <v>8373</v>
      </c>
      <c r="BH1769" s="234" t="s">
        <v>55</v>
      </c>
      <c r="BI1769" s="243">
        <v>44573.419502314813</v>
      </c>
      <c r="BJ1769" s="234" t="s">
        <v>442</v>
      </c>
      <c r="BK1769" s="234" t="s">
        <v>451</v>
      </c>
      <c r="BL1769" s="234" t="s">
        <v>451</v>
      </c>
      <c r="BM1769" s="234" t="s">
        <v>451</v>
      </c>
      <c r="BN1769" s="241"/>
      <c r="BO1769" t="b">
        <v>0</v>
      </c>
      <c r="BP1769" t="b">
        <v>0</v>
      </c>
      <c r="BQ1769" t="b">
        <v>0</v>
      </c>
      <c r="BR1769" s="241"/>
      <c r="BS1769" s="241"/>
      <c r="BT1769" s="234" t="s">
        <v>7012</v>
      </c>
      <c r="BU1769" t="b">
        <v>0</v>
      </c>
      <c r="BV1769" s="103"/>
      <c r="BW1769" s="235" t="s">
        <v>17349</v>
      </c>
      <c r="BX1769" s="234" t="s">
        <v>17348</v>
      </c>
      <c r="BY1769" s="234" t="s">
        <v>56</v>
      </c>
      <c r="BZ1769" s="234" t="s">
        <v>7014</v>
      </c>
    </row>
    <row r="1770" spans="1:78" x14ac:dyDescent="0.25">
      <c r="A1770" s="5">
        <v>425</v>
      </c>
      <c r="B1770" s="234" t="s">
        <v>17350</v>
      </c>
      <c r="C1770" s="234" t="s">
        <v>17351</v>
      </c>
      <c r="D1770" s="234"/>
      <c r="E1770" s="234" t="s">
        <v>14169</v>
      </c>
      <c r="F1770" s="234" t="s">
        <v>7156</v>
      </c>
      <c r="G1770" s="234" t="s">
        <v>12908</v>
      </c>
      <c r="H1770" s="234" t="s">
        <v>7825</v>
      </c>
      <c r="I1770" s="242"/>
      <c r="J1770" s="242">
        <v>44029</v>
      </c>
      <c r="K1770" s="234" t="s">
        <v>7430</v>
      </c>
      <c r="L1770" s="242">
        <v>44050</v>
      </c>
      <c r="M1770" s="234" t="s">
        <v>7179</v>
      </c>
      <c r="N1770" s="234" t="s">
        <v>7430</v>
      </c>
      <c r="O1770" s="234" t="s">
        <v>7181</v>
      </c>
      <c r="P1770" s="234" t="s">
        <v>6999</v>
      </c>
      <c r="Q1770" s="234"/>
      <c r="R1770" s="234" t="s">
        <v>451</v>
      </c>
      <c r="S1770" t="b">
        <v>0</v>
      </c>
      <c r="T1770" s="242"/>
      <c r="U1770" s="103">
        <v>100</v>
      </c>
      <c r="V1770" s="234" t="s">
        <v>272</v>
      </c>
      <c r="W1770" s="103">
        <v>100</v>
      </c>
      <c r="X1770" s="234" t="s">
        <v>272</v>
      </c>
      <c r="Y1770" s="242"/>
      <c r="Z1770" s="242"/>
      <c r="AA1770" s="103"/>
      <c r="AB1770" s="234"/>
      <c r="AC1770" s="243">
        <v>44253.380486111113</v>
      </c>
      <c r="AD1770" s="234" t="s">
        <v>55</v>
      </c>
      <c r="AE1770" s="235" t="s">
        <v>17352</v>
      </c>
      <c r="AF1770" s="237"/>
      <c r="AG1770" s="234" t="s">
        <v>436</v>
      </c>
      <c r="AH1770" s="241"/>
      <c r="AI1770" t="b">
        <v>1</v>
      </c>
      <c r="AJ1770" t="b">
        <v>0</v>
      </c>
      <c r="AK1770" s="234"/>
      <c r="AL1770" s="103"/>
      <c r="AM1770" t="b">
        <v>0</v>
      </c>
      <c r="AN1770" s="234"/>
      <c r="AO1770" s="103"/>
      <c r="AP1770" s="241"/>
      <c r="AQ1770" s="241"/>
      <c r="AR1770" s="241"/>
      <c r="AS1770" s="241"/>
      <c r="AT1770" s="234"/>
      <c r="AU1770" s="234" t="s">
        <v>7085</v>
      </c>
      <c r="AV1770" t="b">
        <v>0</v>
      </c>
      <c r="AW1770" t="b">
        <v>0</v>
      </c>
      <c r="AX1770" s="241"/>
      <c r="AY1770" s="241"/>
      <c r="AZ1770" s="234"/>
      <c r="BA1770" s="234"/>
      <c r="BB1770" s="234"/>
      <c r="BC1770" t="b">
        <v>1</v>
      </c>
      <c r="BD1770" s="234" t="s">
        <v>7186</v>
      </c>
      <c r="BE1770" s="234" t="s">
        <v>7171</v>
      </c>
      <c r="BF1770" s="234" t="s">
        <v>6972</v>
      </c>
      <c r="BG1770" s="234" t="s">
        <v>7028</v>
      </c>
      <c r="BH1770" s="234" t="s">
        <v>55</v>
      </c>
      <c r="BI1770" s="243">
        <v>44573.419502314813</v>
      </c>
      <c r="BJ1770" s="234" t="s">
        <v>442</v>
      </c>
      <c r="BK1770" s="234" t="s">
        <v>451</v>
      </c>
      <c r="BL1770" s="234" t="s">
        <v>451</v>
      </c>
      <c r="BM1770" s="234" t="s">
        <v>451</v>
      </c>
      <c r="BN1770" s="241"/>
      <c r="BO1770" t="b">
        <v>0</v>
      </c>
      <c r="BP1770" t="b">
        <v>0</v>
      </c>
      <c r="BQ1770" t="b">
        <v>0</v>
      </c>
      <c r="BR1770" s="241"/>
      <c r="BS1770" s="241"/>
      <c r="BT1770" s="234" t="s">
        <v>7012</v>
      </c>
      <c r="BU1770" t="b">
        <v>0</v>
      </c>
      <c r="BV1770" s="103"/>
      <c r="BW1770" s="235" t="s">
        <v>17353</v>
      </c>
      <c r="BX1770" s="234" t="s">
        <v>17352</v>
      </c>
      <c r="BY1770" s="234" t="s">
        <v>56</v>
      </c>
      <c r="BZ1770" s="234" t="s">
        <v>7014</v>
      </c>
    </row>
    <row r="1771" spans="1:78" x14ac:dyDescent="0.25">
      <c r="A1771" s="5">
        <v>424</v>
      </c>
      <c r="B1771" s="234" t="s">
        <v>17354</v>
      </c>
      <c r="C1771" s="234" t="s">
        <v>17355</v>
      </c>
      <c r="D1771" s="234" t="s">
        <v>7454</v>
      </c>
      <c r="E1771" s="234" t="s">
        <v>7410</v>
      </c>
      <c r="F1771" s="234" t="s">
        <v>2991</v>
      </c>
      <c r="G1771" s="234" t="s">
        <v>7034</v>
      </c>
      <c r="H1771" s="234" t="s">
        <v>7864</v>
      </c>
      <c r="I1771" s="242"/>
      <c r="J1771" s="242">
        <v>44027</v>
      </c>
      <c r="K1771" s="234" t="s">
        <v>7430</v>
      </c>
      <c r="L1771" s="242">
        <v>44036</v>
      </c>
      <c r="M1771" s="234" t="s">
        <v>7066</v>
      </c>
      <c r="N1771" s="234" t="s">
        <v>7455</v>
      </c>
      <c r="O1771" s="234" t="s">
        <v>12076</v>
      </c>
      <c r="P1771" s="234" t="s">
        <v>6999</v>
      </c>
      <c r="Q1771" s="234"/>
      <c r="R1771" s="234" t="s">
        <v>451</v>
      </c>
      <c r="S1771" t="b">
        <v>0</v>
      </c>
      <c r="T1771" s="242"/>
      <c r="U1771" s="103">
        <v>300</v>
      </c>
      <c r="V1771" s="234" t="s">
        <v>272</v>
      </c>
      <c r="W1771" s="103">
        <v>1800</v>
      </c>
      <c r="X1771" s="234" t="s">
        <v>272</v>
      </c>
      <c r="Y1771" s="242"/>
      <c r="Z1771" s="242"/>
      <c r="AA1771" s="103"/>
      <c r="AB1771" s="234" t="s">
        <v>7457</v>
      </c>
      <c r="AC1771" s="243">
        <v>44253.38045138889</v>
      </c>
      <c r="AD1771" s="234" t="s">
        <v>55</v>
      </c>
      <c r="AE1771" s="235" t="s">
        <v>17356</v>
      </c>
      <c r="AF1771" s="237"/>
      <c r="AG1771" s="234" t="s">
        <v>482</v>
      </c>
      <c r="AH1771" s="241"/>
      <c r="AI1771" t="b">
        <v>1</v>
      </c>
      <c r="AJ1771" t="b">
        <v>0</v>
      </c>
      <c r="AK1771" s="234"/>
      <c r="AL1771" s="103"/>
      <c r="AM1771" t="b">
        <v>0</v>
      </c>
      <c r="AN1771" s="234"/>
      <c r="AO1771" s="103"/>
      <c r="AP1771" s="241"/>
      <c r="AQ1771" s="241"/>
      <c r="AR1771" s="241"/>
      <c r="AS1771" s="241"/>
      <c r="AT1771" s="234" t="s">
        <v>7005</v>
      </c>
      <c r="AU1771" s="234" t="s">
        <v>7085</v>
      </c>
      <c r="AV1771" t="b">
        <v>0</v>
      </c>
      <c r="AW1771" t="b">
        <v>0</v>
      </c>
      <c r="AX1771" s="241"/>
      <c r="AY1771" s="241"/>
      <c r="AZ1771" s="234"/>
      <c r="BA1771" s="234"/>
      <c r="BB1771" s="234"/>
      <c r="BC1771" t="b">
        <v>0</v>
      </c>
      <c r="BD1771" s="234" t="s">
        <v>7076</v>
      </c>
      <c r="BE1771" s="234" t="s">
        <v>7045</v>
      </c>
      <c r="BF1771" s="234" t="s">
        <v>6972</v>
      </c>
      <c r="BG1771" s="234" t="s">
        <v>7028</v>
      </c>
      <c r="BH1771" s="234" t="s">
        <v>55</v>
      </c>
      <c r="BI1771" s="243">
        <v>44573.419490740744</v>
      </c>
      <c r="BJ1771" s="234" t="s">
        <v>442</v>
      </c>
      <c r="BK1771" s="234" t="s">
        <v>451</v>
      </c>
      <c r="BL1771" s="234" t="s">
        <v>451</v>
      </c>
      <c r="BM1771" s="234" t="s">
        <v>451</v>
      </c>
      <c r="BN1771" s="241"/>
      <c r="BO1771" t="b">
        <v>0</v>
      </c>
      <c r="BP1771" t="b">
        <v>0</v>
      </c>
      <c r="BQ1771" t="b">
        <v>0</v>
      </c>
      <c r="BR1771" s="241"/>
      <c r="BS1771" s="241"/>
      <c r="BT1771" s="234" t="s">
        <v>7237</v>
      </c>
      <c r="BU1771" t="b">
        <v>0</v>
      </c>
      <c r="BV1771" s="103"/>
      <c r="BW1771" s="235" t="s">
        <v>17357</v>
      </c>
      <c r="BX1771" s="234" t="s">
        <v>17356</v>
      </c>
      <c r="BY1771" s="234" t="s">
        <v>56</v>
      </c>
      <c r="BZ1771" s="234" t="s">
        <v>7014</v>
      </c>
    </row>
    <row r="1772" spans="1:78" x14ac:dyDescent="0.25">
      <c r="A1772" s="5">
        <v>423</v>
      </c>
      <c r="B1772" s="234" t="s">
        <v>17358</v>
      </c>
      <c r="C1772" s="234" t="s">
        <v>17359</v>
      </c>
      <c r="D1772" s="234" t="s">
        <v>13822</v>
      </c>
      <c r="E1772" s="234" t="s">
        <v>16321</v>
      </c>
      <c r="F1772" s="234" t="s">
        <v>6993</v>
      </c>
      <c r="G1772" s="234" t="s">
        <v>7315</v>
      </c>
      <c r="H1772" s="234" t="s">
        <v>6994</v>
      </c>
      <c r="I1772" s="242"/>
      <c r="J1772" s="242">
        <v>44029</v>
      </c>
      <c r="K1772" s="234" t="s">
        <v>7430</v>
      </c>
      <c r="L1772" s="242">
        <v>44029</v>
      </c>
      <c r="M1772" s="234" t="s">
        <v>6996</v>
      </c>
      <c r="N1772" s="234" t="s">
        <v>13823</v>
      </c>
      <c r="O1772" s="234" t="s">
        <v>13732</v>
      </c>
      <c r="P1772" s="234" t="s">
        <v>6999</v>
      </c>
      <c r="Q1772" s="234"/>
      <c r="R1772" s="234" t="s">
        <v>451</v>
      </c>
      <c r="S1772" t="b">
        <v>0</v>
      </c>
      <c r="T1772" s="242"/>
      <c r="U1772" s="103">
        <v>4</v>
      </c>
      <c r="V1772" s="234" t="s">
        <v>272</v>
      </c>
      <c r="W1772" s="103">
        <v>10</v>
      </c>
      <c r="X1772" s="234" t="s">
        <v>272</v>
      </c>
      <c r="Y1772" s="242"/>
      <c r="Z1772" s="242"/>
      <c r="AA1772" s="103"/>
      <c r="AB1772" s="234" t="s">
        <v>13824</v>
      </c>
      <c r="AC1772" s="243">
        <v>44253.380428240744</v>
      </c>
      <c r="AD1772" s="234" t="s">
        <v>55</v>
      </c>
      <c r="AE1772" s="235" t="s">
        <v>17360</v>
      </c>
      <c r="AF1772" s="237"/>
      <c r="AG1772" s="234" t="s">
        <v>482</v>
      </c>
      <c r="AH1772" s="241"/>
      <c r="AI1772" t="b">
        <v>1</v>
      </c>
      <c r="AJ1772" t="b">
        <v>0</v>
      </c>
      <c r="AK1772" s="234"/>
      <c r="AL1772" s="103"/>
      <c r="AM1772" t="b">
        <v>0</v>
      </c>
      <c r="AN1772" s="234"/>
      <c r="AO1772" s="103"/>
      <c r="AP1772" s="241"/>
      <c r="AQ1772" s="241"/>
      <c r="AR1772" s="241"/>
      <c r="AS1772" s="241"/>
      <c r="AT1772" s="234" t="s">
        <v>7005</v>
      </c>
      <c r="AU1772" s="234" t="s">
        <v>7085</v>
      </c>
      <c r="AV1772" t="b">
        <v>0</v>
      </c>
      <c r="AW1772" t="b">
        <v>0</v>
      </c>
      <c r="AX1772" s="241"/>
      <c r="AY1772" s="241"/>
      <c r="AZ1772" s="234"/>
      <c r="BA1772" s="234"/>
      <c r="BB1772" s="234"/>
      <c r="BC1772" t="b">
        <v>0</v>
      </c>
      <c r="BD1772" s="234" t="s">
        <v>7008</v>
      </c>
      <c r="BE1772" s="234" t="s">
        <v>7009</v>
      </c>
      <c r="BF1772" s="234" t="s">
        <v>7027</v>
      </c>
      <c r="BG1772" s="234" t="s">
        <v>8373</v>
      </c>
      <c r="BH1772" s="234" t="s">
        <v>55</v>
      </c>
      <c r="BI1772" s="243">
        <v>44573.419490740744</v>
      </c>
      <c r="BJ1772" s="234" t="s">
        <v>442</v>
      </c>
      <c r="BK1772" s="234" t="s">
        <v>451</v>
      </c>
      <c r="BL1772" s="234" t="s">
        <v>451</v>
      </c>
      <c r="BM1772" s="234" t="s">
        <v>451</v>
      </c>
      <c r="BN1772" s="241"/>
      <c r="BO1772" t="b">
        <v>0</v>
      </c>
      <c r="BP1772" t="b">
        <v>0</v>
      </c>
      <c r="BQ1772" t="b">
        <v>0</v>
      </c>
      <c r="BR1772" s="241"/>
      <c r="BS1772" s="241"/>
      <c r="BT1772" s="234" t="s">
        <v>7012</v>
      </c>
      <c r="BU1772" t="b">
        <v>0</v>
      </c>
      <c r="BV1772" s="103"/>
      <c r="BW1772" s="235" t="s">
        <v>17361</v>
      </c>
      <c r="BX1772" s="234" t="s">
        <v>17360</v>
      </c>
      <c r="BY1772" s="234" t="s">
        <v>56</v>
      </c>
      <c r="BZ1772" s="234" t="s">
        <v>7014</v>
      </c>
    </row>
    <row r="1773" spans="1:78" x14ac:dyDescent="0.25">
      <c r="A1773" s="5">
        <v>422</v>
      </c>
      <c r="B1773" s="234" t="s">
        <v>17362</v>
      </c>
      <c r="C1773" s="234" t="s">
        <v>17363</v>
      </c>
      <c r="D1773" s="234"/>
      <c r="E1773" s="234" t="s">
        <v>14068</v>
      </c>
      <c r="F1773" s="234" t="s">
        <v>6993</v>
      </c>
      <c r="G1773" s="234" t="s">
        <v>6994</v>
      </c>
      <c r="H1773" s="234" t="s">
        <v>6995</v>
      </c>
      <c r="I1773" s="242"/>
      <c r="J1773" s="242">
        <v>44036</v>
      </c>
      <c r="K1773" s="234" t="s">
        <v>7430</v>
      </c>
      <c r="L1773" s="242">
        <v>44036</v>
      </c>
      <c r="M1773" s="234" t="s">
        <v>9952</v>
      </c>
      <c r="N1773" s="234" t="s">
        <v>7430</v>
      </c>
      <c r="O1773" s="234" t="s">
        <v>14069</v>
      </c>
      <c r="P1773" s="234" t="s">
        <v>6999</v>
      </c>
      <c r="Q1773" s="234"/>
      <c r="R1773" s="234" t="s">
        <v>451</v>
      </c>
      <c r="S1773" t="b">
        <v>0</v>
      </c>
      <c r="T1773" s="242"/>
      <c r="U1773" s="103">
        <v>23</v>
      </c>
      <c r="V1773" s="234" t="s">
        <v>272</v>
      </c>
      <c r="W1773" s="103">
        <v>3</v>
      </c>
      <c r="X1773" s="234" t="s">
        <v>272</v>
      </c>
      <c r="Y1773" s="242"/>
      <c r="Z1773" s="242"/>
      <c r="AA1773" s="103"/>
      <c r="AB1773" s="234"/>
      <c r="AC1773" s="243">
        <v>44253.380381944444</v>
      </c>
      <c r="AD1773" s="234" t="s">
        <v>55</v>
      </c>
      <c r="AE1773" s="235" t="s">
        <v>17364</v>
      </c>
      <c r="AF1773" s="237"/>
      <c r="AG1773" s="234" t="s">
        <v>436</v>
      </c>
      <c r="AH1773" s="241"/>
      <c r="AI1773" t="b">
        <v>1</v>
      </c>
      <c r="AJ1773" t="b">
        <v>0</v>
      </c>
      <c r="AK1773" s="234"/>
      <c r="AL1773" s="103"/>
      <c r="AM1773" t="b">
        <v>0</v>
      </c>
      <c r="AN1773" s="234"/>
      <c r="AO1773" s="103"/>
      <c r="AP1773" s="241"/>
      <c r="AQ1773" s="241"/>
      <c r="AR1773" s="241"/>
      <c r="AS1773" s="241"/>
      <c r="AT1773" s="234"/>
      <c r="AU1773" s="234" t="s">
        <v>7085</v>
      </c>
      <c r="AV1773" t="b">
        <v>0</v>
      </c>
      <c r="AW1773" t="b">
        <v>0</v>
      </c>
      <c r="AX1773" s="241"/>
      <c r="AY1773" s="241"/>
      <c r="AZ1773" s="234"/>
      <c r="BA1773" s="234"/>
      <c r="BB1773" s="234"/>
      <c r="BC1773" t="b">
        <v>1</v>
      </c>
      <c r="BD1773" s="234" t="s">
        <v>9959</v>
      </c>
      <c r="BE1773" s="234" t="s">
        <v>7009</v>
      </c>
      <c r="BF1773" s="234" t="s">
        <v>6972</v>
      </c>
      <c r="BG1773" s="234" t="s">
        <v>7028</v>
      </c>
      <c r="BH1773" s="234" t="s">
        <v>55</v>
      </c>
      <c r="BI1773" s="243">
        <v>44573.419490740744</v>
      </c>
      <c r="BJ1773" s="234" t="s">
        <v>442</v>
      </c>
      <c r="BK1773" s="234" t="s">
        <v>451</v>
      </c>
      <c r="BL1773" s="234" t="s">
        <v>451</v>
      </c>
      <c r="BM1773" s="234" t="s">
        <v>451</v>
      </c>
      <c r="BN1773" s="241"/>
      <c r="BO1773" t="b">
        <v>0</v>
      </c>
      <c r="BP1773" t="b">
        <v>0</v>
      </c>
      <c r="BQ1773" t="b">
        <v>0</v>
      </c>
      <c r="BR1773" s="241"/>
      <c r="BS1773" s="241"/>
      <c r="BT1773" s="234" t="s">
        <v>7012</v>
      </c>
      <c r="BU1773" t="b">
        <v>0</v>
      </c>
      <c r="BV1773" s="103"/>
      <c r="BW1773" s="235" t="s">
        <v>17365</v>
      </c>
      <c r="BX1773" s="234" t="s">
        <v>17364</v>
      </c>
      <c r="BY1773" s="234" t="s">
        <v>56</v>
      </c>
      <c r="BZ1773" s="234" t="s">
        <v>7014</v>
      </c>
    </row>
    <row r="1774" spans="1:78" x14ac:dyDescent="0.25">
      <c r="A1774" s="5">
        <v>421</v>
      </c>
      <c r="B1774" s="234" t="s">
        <v>17366</v>
      </c>
      <c r="C1774" s="234" t="s">
        <v>17367</v>
      </c>
      <c r="D1774" s="234" t="s">
        <v>17368</v>
      </c>
      <c r="E1774" s="234" t="s">
        <v>17369</v>
      </c>
      <c r="F1774" s="234" t="s">
        <v>6993</v>
      </c>
      <c r="G1774" s="234" t="s">
        <v>7244</v>
      </c>
      <c r="H1774" s="234" t="s">
        <v>6994</v>
      </c>
      <c r="I1774" s="242"/>
      <c r="J1774" s="242">
        <v>44028</v>
      </c>
      <c r="K1774" s="234" t="s">
        <v>7430</v>
      </c>
      <c r="L1774" s="242">
        <v>44028</v>
      </c>
      <c r="M1774" s="234" t="s">
        <v>7813</v>
      </c>
      <c r="N1774" s="234" t="s">
        <v>17370</v>
      </c>
      <c r="O1774" s="234" t="s">
        <v>17371</v>
      </c>
      <c r="P1774" s="234" t="s">
        <v>6999</v>
      </c>
      <c r="Q1774" s="234"/>
      <c r="R1774" s="234" t="s">
        <v>451</v>
      </c>
      <c r="S1774" t="b">
        <v>0</v>
      </c>
      <c r="T1774" s="242"/>
      <c r="U1774" s="103">
        <v>10</v>
      </c>
      <c r="V1774" s="234" t="s">
        <v>272</v>
      </c>
      <c r="W1774" s="103">
        <v>10</v>
      </c>
      <c r="X1774" s="234" t="s">
        <v>272</v>
      </c>
      <c r="Y1774" s="242"/>
      <c r="Z1774" s="242"/>
      <c r="AA1774" s="103"/>
      <c r="AB1774" s="234" t="s">
        <v>17372</v>
      </c>
      <c r="AC1774" s="243">
        <v>44253.380277777775</v>
      </c>
      <c r="AD1774" s="234" t="s">
        <v>55</v>
      </c>
      <c r="AE1774" s="235" t="s">
        <v>17373</v>
      </c>
      <c r="AF1774" s="237"/>
      <c r="AG1774" s="234" t="s">
        <v>482</v>
      </c>
      <c r="AH1774" s="241"/>
      <c r="AI1774" t="b">
        <v>1</v>
      </c>
      <c r="AJ1774" t="b">
        <v>0</v>
      </c>
      <c r="AK1774" s="234"/>
      <c r="AL1774" s="103"/>
      <c r="AM1774" t="b">
        <v>0</v>
      </c>
      <c r="AN1774" s="234"/>
      <c r="AO1774" s="103"/>
      <c r="AP1774" s="241"/>
      <c r="AQ1774" s="241"/>
      <c r="AR1774" s="241"/>
      <c r="AS1774" s="241"/>
      <c r="AT1774" s="234" t="s">
        <v>7005</v>
      </c>
      <c r="AU1774" s="234" t="s">
        <v>7085</v>
      </c>
      <c r="AV1774" t="b">
        <v>0</v>
      </c>
      <c r="AW1774" t="b">
        <v>0</v>
      </c>
      <c r="AX1774" s="241"/>
      <c r="AY1774" s="241"/>
      <c r="AZ1774" s="234"/>
      <c r="BA1774" s="234"/>
      <c r="BB1774" s="234"/>
      <c r="BC1774" t="b">
        <v>0</v>
      </c>
      <c r="BD1774" s="234" t="s">
        <v>7821</v>
      </c>
      <c r="BE1774" s="234" t="s">
        <v>7009</v>
      </c>
      <c r="BF1774" s="234" t="s">
        <v>7027</v>
      </c>
      <c r="BG1774" s="234" t="s">
        <v>8373</v>
      </c>
      <c r="BH1774" s="234" t="s">
        <v>55</v>
      </c>
      <c r="BI1774" s="243">
        <v>44573.431157407409</v>
      </c>
      <c r="BJ1774" s="234" t="s">
        <v>442</v>
      </c>
      <c r="BK1774" s="234" t="s">
        <v>451</v>
      </c>
      <c r="BL1774" s="234" t="s">
        <v>451</v>
      </c>
      <c r="BM1774" s="234" t="s">
        <v>451</v>
      </c>
      <c r="BN1774" s="241"/>
      <c r="BO1774" t="b">
        <v>0</v>
      </c>
      <c r="BP1774" t="b">
        <v>0</v>
      </c>
      <c r="BQ1774" t="b">
        <v>0</v>
      </c>
      <c r="BR1774" s="241"/>
      <c r="BS1774" s="241"/>
      <c r="BT1774" s="234" t="s">
        <v>7012</v>
      </c>
      <c r="BU1774" t="b">
        <v>0</v>
      </c>
      <c r="BV1774" s="103"/>
      <c r="BW1774" s="235" t="s">
        <v>17374</v>
      </c>
      <c r="BX1774" s="234" t="s">
        <v>17375</v>
      </c>
      <c r="BY1774" s="234" t="s">
        <v>56</v>
      </c>
      <c r="BZ1774" s="234" t="s">
        <v>7014</v>
      </c>
    </row>
    <row r="1775" spans="1:78" x14ac:dyDescent="0.25">
      <c r="A1775" s="5">
        <v>420</v>
      </c>
      <c r="B1775" s="234" t="s">
        <v>17376</v>
      </c>
      <c r="C1775" s="234" t="s">
        <v>17377</v>
      </c>
      <c r="D1775" s="234" t="s">
        <v>16852</v>
      </c>
      <c r="E1775" s="234" t="s">
        <v>17378</v>
      </c>
      <c r="F1775" s="234" t="s">
        <v>6993</v>
      </c>
      <c r="G1775" s="234" t="s">
        <v>10829</v>
      </c>
      <c r="H1775" s="234" t="s">
        <v>7856</v>
      </c>
      <c r="I1775" s="242"/>
      <c r="J1775" s="242">
        <v>44028</v>
      </c>
      <c r="K1775" s="234" t="s">
        <v>7430</v>
      </c>
      <c r="L1775" s="242">
        <v>44035</v>
      </c>
      <c r="M1775" s="234" t="s">
        <v>9952</v>
      </c>
      <c r="N1775" s="234" t="s">
        <v>16853</v>
      </c>
      <c r="O1775" s="234" t="s">
        <v>12163</v>
      </c>
      <c r="P1775" s="234" t="s">
        <v>6999</v>
      </c>
      <c r="Q1775" s="234"/>
      <c r="R1775" s="234" t="s">
        <v>451</v>
      </c>
      <c r="S1775" t="b">
        <v>0</v>
      </c>
      <c r="T1775" s="242"/>
      <c r="U1775" s="103">
        <v>2</v>
      </c>
      <c r="V1775" s="234" t="s">
        <v>272</v>
      </c>
      <c r="W1775" s="103">
        <v>8</v>
      </c>
      <c r="X1775" s="234" t="s">
        <v>272</v>
      </c>
      <c r="Y1775" s="242"/>
      <c r="Z1775" s="242"/>
      <c r="AA1775" s="103"/>
      <c r="AB1775" s="234" t="s">
        <v>16855</v>
      </c>
      <c r="AC1775" s="243">
        <v>44253.380231481482</v>
      </c>
      <c r="AD1775" s="234" t="s">
        <v>55</v>
      </c>
      <c r="AE1775" s="235" t="s">
        <v>17379</v>
      </c>
      <c r="AF1775" s="237"/>
      <c r="AG1775" s="234" t="s">
        <v>436</v>
      </c>
      <c r="AH1775" s="241"/>
      <c r="AI1775" t="b">
        <v>1</v>
      </c>
      <c r="AJ1775" t="b">
        <v>0</v>
      </c>
      <c r="AK1775" s="234"/>
      <c r="AL1775" s="103"/>
      <c r="AM1775" t="b">
        <v>0</v>
      </c>
      <c r="AN1775" s="234"/>
      <c r="AO1775" s="103"/>
      <c r="AP1775" s="241"/>
      <c r="AQ1775" s="241"/>
      <c r="AR1775" s="241"/>
      <c r="AS1775" s="241"/>
      <c r="AT1775" s="234" t="s">
        <v>7005</v>
      </c>
      <c r="AU1775" s="234" t="s">
        <v>7085</v>
      </c>
      <c r="AV1775" t="b">
        <v>0</v>
      </c>
      <c r="AW1775" t="b">
        <v>0</v>
      </c>
      <c r="AX1775" s="241"/>
      <c r="AY1775" s="241"/>
      <c r="AZ1775" s="234"/>
      <c r="BA1775" s="234"/>
      <c r="BB1775" s="234"/>
      <c r="BC1775" t="b">
        <v>0</v>
      </c>
      <c r="BD1775" s="234" t="s">
        <v>7076</v>
      </c>
      <c r="BE1775" s="234" t="s">
        <v>7026</v>
      </c>
      <c r="BF1775" s="234" t="s">
        <v>7027</v>
      </c>
      <c r="BG1775" s="234" t="s">
        <v>7028</v>
      </c>
      <c r="BH1775" s="234" t="s">
        <v>55</v>
      </c>
      <c r="BI1775" s="243">
        <v>44573.419479166667</v>
      </c>
      <c r="BJ1775" s="234" t="s">
        <v>442</v>
      </c>
      <c r="BK1775" s="234" t="s">
        <v>451</v>
      </c>
      <c r="BL1775" s="234" t="s">
        <v>451</v>
      </c>
      <c r="BM1775" s="234" t="s">
        <v>451</v>
      </c>
      <c r="BN1775" s="241"/>
      <c r="BO1775" t="b">
        <v>0</v>
      </c>
      <c r="BP1775" t="b">
        <v>0</v>
      </c>
      <c r="BQ1775" t="b">
        <v>0</v>
      </c>
      <c r="BR1775" s="241"/>
      <c r="BS1775" s="241"/>
      <c r="BT1775" s="234" t="s">
        <v>7012</v>
      </c>
      <c r="BU1775" t="b">
        <v>0</v>
      </c>
      <c r="BV1775" s="103"/>
      <c r="BW1775" s="235" t="s">
        <v>17380</v>
      </c>
      <c r="BX1775" s="234" t="s">
        <v>17379</v>
      </c>
      <c r="BY1775" s="234" t="s">
        <v>56</v>
      </c>
      <c r="BZ1775" s="234" t="s">
        <v>7014</v>
      </c>
    </row>
    <row r="1776" spans="1:78" x14ac:dyDescent="0.25">
      <c r="A1776" s="5">
        <v>419</v>
      </c>
      <c r="B1776" s="234" t="s">
        <v>17381</v>
      </c>
      <c r="C1776" s="234" t="s">
        <v>17382</v>
      </c>
      <c r="D1776" s="234"/>
      <c r="E1776" s="234" t="s">
        <v>14651</v>
      </c>
      <c r="F1776" s="234" t="s">
        <v>6993</v>
      </c>
      <c r="G1776" s="234" t="s">
        <v>7315</v>
      </c>
      <c r="H1776" s="234" t="s">
        <v>6994</v>
      </c>
      <c r="I1776" s="242"/>
      <c r="J1776" s="242">
        <v>44028</v>
      </c>
      <c r="K1776" s="234" t="s">
        <v>7430</v>
      </c>
      <c r="L1776" s="242">
        <v>44028</v>
      </c>
      <c r="M1776" s="234" t="s">
        <v>7813</v>
      </c>
      <c r="N1776" s="234" t="s">
        <v>7430</v>
      </c>
      <c r="O1776" s="234" t="s">
        <v>14652</v>
      </c>
      <c r="P1776" s="234" t="s">
        <v>6999</v>
      </c>
      <c r="Q1776" s="234"/>
      <c r="R1776" s="234" t="s">
        <v>451</v>
      </c>
      <c r="S1776" t="b">
        <v>0</v>
      </c>
      <c r="T1776" s="242"/>
      <c r="U1776" s="103">
        <v>1</v>
      </c>
      <c r="V1776" s="234" t="s">
        <v>272</v>
      </c>
      <c r="W1776" s="103">
        <v>5</v>
      </c>
      <c r="X1776" s="234" t="s">
        <v>272</v>
      </c>
      <c r="Y1776" s="242"/>
      <c r="Z1776" s="242"/>
      <c r="AA1776" s="103"/>
      <c r="AB1776" s="234"/>
      <c r="AC1776" s="243">
        <v>44253.380208333336</v>
      </c>
      <c r="AD1776" s="234" t="s">
        <v>55</v>
      </c>
      <c r="AE1776" s="235" t="s">
        <v>17383</v>
      </c>
      <c r="AF1776" s="237"/>
      <c r="AG1776" s="234" t="s">
        <v>482</v>
      </c>
      <c r="AH1776" s="241"/>
      <c r="AI1776" t="b">
        <v>1</v>
      </c>
      <c r="AJ1776" t="b">
        <v>0</v>
      </c>
      <c r="AK1776" s="234"/>
      <c r="AL1776" s="103"/>
      <c r="AM1776" t="b">
        <v>0</v>
      </c>
      <c r="AN1776" s="234"/>
      <c r="AO1776" s="103"/>
      <c r="AP1776" s="241"/>
      <c r="AQ1776" s="241"/>
      <c r="AR1776" s="241"/>
      <c r="AS1776" s="241"/>
      <c r="AT1776" s="234"/>
      <c r="AU1776" s="234" t="s">
        <v>7085</v>
      </c>
      <c r="AV1776" t="b">
        <v>0</v>
      </c>
      <c r="AW1776" t="b">
        <v>0</v>
      </c>
      <c r="AX1776" s="241"/>
      <c r="AY1776" s="241"/>
      <c r="AZ1776" s="234"/>
      <c r="BA1776" s="234"/>
      <c r="BB1776" s="234"/>
      <c r="BC1776" t="b">
        <v>1</v>
      </c>
      <c r="BD1776" s="234" t="s">
        <v>7821</v>
      </c>
      <c r="BE1776" s="234" t="s">
        <v>7009</v>
      </c>
      <c r="BF1776" s="234" t="s">
        <v>7027</v>
      </c>
      <c r="BG1776" s="234" t="s">
        <v>8373</v>
      </c>
      <c r="BH1776" s="234" t="s">
        <v>55</v>
      </c>
      <c r="BI1776" s="243">
        <v>44573.419479166667</v>
      </c>
      <c r="BJ1776" s="234" t="s">
        <v>442</v>
      </c>
      <c r="BK1776" s="234" t="s">
        <v>451</v>
      </c>
      <c r="BL1776" s="234" t="s">
        <v>451</v>
      </c>
      <c r="BM1776" s="234" t="s">
        <v>451</v>
      </c>
      <c r="BN1776" s="241"/>
      <c r="BO1776" t="b">
        <v>0</v>
      </c>
      <c r="BP1776" t="b">
        <v>0</v>
      </c>
      <c r="BQ1776" t="b">
        <v>0</v>
      </c>
      <c r="BR1776" s="241"/>
      <c r="BS1776" s="241"/>
      <c r="BT1776" s="234" t="s">
        <v>7012</v>
      </c>
      <c r="BU1776" t="b">
        <v>0</v>
      </c>
      <c r="BV1776" s="103"/>
      <c r="BW1776" s="235" t="s">
        <v>17384</v>
      </c>
      <c r="BX1776" s="234" t="s">
        <v>17383</v>
      </c>
      <c r="BY1776" s="234" t="s">
        <v>56</v>
      </c>
      <c r="BZ1776" s="234" t="s">
        <v>7014</v>
      </c>
    </row>
    <row r="1777" spans="1:78" x14ac:dyDescent="0.25">
      <c r="A1777" s="5">
        <v>418</v>
      </c>
      <c r="B1777" s="234" t="s">
        <v>17385</v>
      </c>
      <c r="C1777" s="234" t="s">
        <v>17386</v>
      </c>
      <c r="D1777" s="234" t="s">
        <v>7927</v>
      </c>
      <c r="E1777" s="234" t="s">
        <v>17387</v>
      </c>
      <c r="F1777" s="234" t="s">
        <v>6993</v>
      </c>
      <c r="G1777" s="234" t="s">
        <v>7302</v>
      </c>
      <c r="H1777" s="234" t="s">
        <v>6994</v>
      </c>
      <c r="I1777" s="242"/>
      <c r="J1777" s="242">
        <v>44028</v>
      </c>
      <c r="K1777" s="234" t="s">
        <v>7430</v>
      </c>
      <c r="L1777" s="242">
        <v>44028</v>
      </c>
      <c r="M1777" s="234" t="s">
        <v>6996</v>
      </c>
      <c r="N1777" s="234" t="s">
        <v>7930</v>
      </c>
      <c r="O1777" s="234" t="s">
        <v>7931</v>
      </c>
      <c r="P1777" s="234" t="s">
        <v>6999</v>
      </c>
      <c r="Q1777" s="234"/>
      <c r="R1777" s="234" t="s">
        <v>451</v>
      </c>
      <c r="S1777" t="b">
        <v>0</v>
      </c>
      <c r="T1777" s="242"/>
      <c r="U1777" s="103">
        <v>1</v>
      </c>
      <c r="V1777" s="234" t="s">
        <v>272</v>
      </c>
      <c r="W1777" s="103">
        <v>1</v>
      </c>
      <c r="X1777" s="234" t="s">
        <v>272</v>
      </c>
      <c r="Y1777" s="242"/>
      <c r="Z1777" s="242"/>
      <c r="AA1777" s="103"/>
      <c r="AB1777" s="234" t="s">
        <v>7932</v>
      </c>
      <c r="AC1777" s="243">
        <v>44253.380162037036</v>
      </c>
      <c r="AD1777" s="234" t="s">
        <v>55</v>
      </c>
      <c r="AE1777" s="235" t="s">
        <v>17388</v>
      </c>
      <c r="AF1777" s="237"/>
      <c r="AG1777" s="234" t="s">
        <v>482</v>
      </c>
      <c r="AH1777" s="241"/>
      <c r="AI1777" t="b">
        <v>1</v>
      </c>
      <c r="AJ1777" t="b">
        <v>0</v>
      </c>
      <c r="AK1777" s="234"/>
      <c r="AL1777" s="103"/>
      <c r="AM1777" t="b">
        <v>0</v>
      </c>
      <c r="AN1777" s="234"/>
      <c r="AO1777" s="103"/>
      <c r="AP1777" s="241"/>
      <c r="AQ1777" s="241"/>
      <c r="AR1777" s="241"/>
      <c r="AS1777" s="241"/>
      <c r="AT1777" s="234" t="s">
        <v>7005</v>
      </c>
      <c r="AU1777" s="234" t="s">
        <v>7085</v>
      </c>
      <c r="AV1777" t="b">
        <v>0</v>
      </c>
      <c r="AW1777" t="b">
        <v>0</v>
      </c>
      <c r="AX1777" s="241"/>
      <c r="AY1777" s="241"/>
      <c r="AZ1777" s="234"/>
      <c r="BA1777" s="234"/>
      <c r="BB1777" s="234"/>
      <c r="BC1777" t="b">
        <v>0</v>
      </c>
      <c r="BD1777" s="234" t="s">
        <v>7008</v>
      </c>
      <c r="BE1777" s="234" t="s">
        <v>7009</v>
      </c>
      <c r="BF1777" s="234" t="s">
        <v>7027</v>
      </c>
      <c r="BG1777" s="234" t="s">
        <v>8373</v>
      </c>
      <c r="BH1777" s="234" t="s">
        <v>55</v>
      </c>
      <c r="BI1777" s="243">
        <v>44573.431180555555</v>
      </c>
      <c r="BJ1777" s="234" t="s">
        <v>442</v>
      </c>
      <c r="BK1777" s="234" t="s">
        <v>451</v>
      </c>
      <c r="BL1777" s="234" t="s">
        <v>451</v>
      </c>
      <c r="BM1777" s="234" t="s">
        <v>451</v>
      </c>
      <c r="BN1777" s="241"/>
      <c r="BO1777" t="b">
        <v>0</v>
      </c>
      <c r="BP1777" t="b">
        <v>0</v>
      </c>
      <c r="BQ1777" t="b">
        <v>0</v>
      </c>
      <c r="BR1777" s="241"/>
      <c r="BS1777" s="241"/>
      <c r="BT1777" s="234" t="s">
        <v>7012</v>
      </c>
      <c r="BU1777" t="b">
        <v>0</v>
      </c>
      <c r="BV1777" s="103"/>
      <c r="BW1777" s="235" t="s">
        <v>17389</v>
      </c>
      <c r="BX1777" s="234" t="s">
        <v>17390</v>
      </c>
      <c r="BY1777" s="234" t="s">
        <v>56</v>
      </c>
      <c r="BZ1777" s="234" t="s">
        <v>7014</v>
      </c>
    </row>
    <row r="1778" spans="1:78" x14ac:dyDescent="0.25">
      <c r="A1778" s="5">
        <v>417</v>
      </c>
      <c r="B1778" s="234" t="s">
        <v>17391</v>
      </c>
      <c r="C1778" s="234" t="s">
        <v>17392</v>
      </c>
      <c r="D1778" s="234"/>
      <c r="E1778" s="234" t="s">
        <v>17393</v>
      </c>
      <c r="F1778" s="234" t="s">
        <v>6993</v>
      </c>
      <c r="G1778" s="234" t="s">
        <v>7065</v>
      </c>
      <c r="H1778" s="234" t="s">
        <v>7856</v>
      </c>
      <c r="I1778" s="242"/>
      <c r="J1778" s="242">
        <v>44027</v>
      </c>
      <c r="K1778" s="234" t="s">
        <v>7430</v>
      </c>
      <c r="L1778" s="242">
        <v>44028</v>
      </c>
      <c r="M1778" s="234" t="s">
        <v>9952</v>
      </c>
      <c r="N1778" s="234" t="s">
        <v>7430</v>
      </c>
      <c r="O1778" s="234" t="s">
        <v>17394</v>
      </c>
      <c r="P1778" s="234" t="s">
        <v>6999</v>
      </c>
      <c r="Q1778" s="234"/>
      <c r="R1778" s="234" t="s">
        <v>451</v>
      </c>
      <c r="S1778" t="b">
        <v>0</v>
      </c>
      <c r="T1778" s="242"/>
      <c r="U1778" s="103">
        <v>60</v>
      </c>
      <c r="V1778" s="234" t="s">
        <v>272</v>
      </c>
      <c r="W1778" s="103">
        <v>60</v>
      </c>
      <c r="X1778" s="234" t="s">
        <v>272</v>
      </c>
      <c r="Y1778" s="242"/>
      <c r="Z1778" s="242"/>
      <c r="AA1778" s="103"/>
      <c r="AB1778" s="234"/>
      <c r="AC1778" s="243">
        <v>44253.380150462966</v>
      </c>
      <c r="AD1778" s="234" t="s">
        <v>55</v>
      </c>
      <c r="AE1778" s="235" t="s">
        <v>17395</v>
      </c>
      <c r="AF1778" s="237"/>
      <c r="AG1778" s="234" t="s">
        <v>482</v>
      </c>
      <c r="AH1778" s="241"/>
      <c r="AI1778" t="b">
        <v>1</v>
      </c>
      <c r="AJ1778" t="b">
        <v>0</v>
      </c>
      <c r="AK1778" s="234"/>
      <c r="AL1778" s="103"/>
      <c r="AM1778" t="b">
        <v>0</v>
      </c>
      <c r="AN1778" s="234"/>
      <c r="AO1778" s="103"/>
      <c r="AP1778" s="241"/>
      <c r="AQ1778" s="241"/>
      <c r="AR1778" s="241"/>
      <c r="AS1778" s="241"/>
      <c r="AT1778" s="234"/>
      <c r="AU1778" s="234" t="s">
        <v>7085</v>
      </c>
      <c r="AV1778" t="b">
        <v>0</v>
      </c>
      <c r="AW1778" t="b">
        <v>0</v>
      </c>
      <c r="AX1778" s="241"/>
      <c r="AY1778" s="241"/>
      <c r="AZ1778" s="234"/>
      <c r="BA1778" s="234"/>
      <c r="BB1778" s="234"/>
      <c r="BC1778" t="b">
        <v>1</v>
      </c>
      <c r="BD1778" s="234" t="s">
        <v>9959</v>
      </c>
      <c r="BE1778" s="234" t="s">
        <v>7026</v>
      </c>
      <c r="BF1778" s="234" t="s">
        <v>6972</v>
      </c>
      <c r="BG1778" s="234" t="s">
        <v>7010</v>
      </c>
      <c r="BH1778" s="234" t="s">
        <v>55</v>
      </c>
      <c r="BI1778" s="243">
        <v>44573.41946759259</v>
      </c>
      <c r="BJ1778" s="234" t="s">
        <v>442</v>
      </c>
      <c r="BK1778" s="234" t="s">
        <v>451</v>
      </c>
      <c r="BL1778" s="234" t="s">
        <v>451</v>
      </c>
      <c r="BM1778" s="234" t="s">
        <v>451</v>
      </c>
      <c r="BN1778" s="241"/>
      <c r="BO1778" t="b">
        <v>0</v>
      </c>
      <c r="BP1778" t="b">
        <v>0</v>
      </c>
      <c r="BQ1778" t="b">
        <v>0</v>
      </c>
      <c r="BR1778" s="241"/>
      <c r="BS1778" s="241"/>
      <c r="BT1778" s="234" t="s">
        <v>7012</v>
      </c>
      <c r="BU1778" t="b">
        <v>0</v>
      </c>
      <c r="BV1778" s="103"/>
      <c r="BW1778" s="235" t="s">
        <v>17396</v>
      </c>
      <c r="BX1778" s="234" t="s">
        <v>17395</v>
      </c>
      <c r="BY1778" s="234" t="s">
        <v>56</v>
      </c>
      <c r="BZ1778" s="234" t="s">
        <v>7014</v>
      </c>
    </row>
    <row r="1779" spans="1:78" x14ac:dyDescent="0.25">
      <c r="A1779" s="5">
        <v>416</v>
      </c>
      <c r="B1779" s="234" t="s">
        <v>17397</v>
      </c>
      <c r="C1779" s="234" t="s">
        <v>17398</v>
      </c>
      <c r="D1779" s="234"/>
      <c r="E1779" s="234" t="s">
        <v>17399</v>
      </c>
      <c r="F1779" s="234" t="s">
        <v>6993</v>
      </c>
      <c r="G1779" s="234" t="s">
        <v>11683</v>
      </c>
      <c r="H1779" s="234" t="s">
        <v>7856</v>
      </c>
      <c r="I1779" s="242"/>
      <c r="J1779" s="242">
        <v>44019</v>
      </c>
      <c r="K1779" s="234" t="s">
        <v>7430</v>
      </c>
      <c r="L1779" s="242">
        <v>44028</v>
      </c>
      <c r="M1779" s="234" t="s">
        <v>7228</v>
      </c>
      <c r="N1779" s="234" t="s">
        <v>7430</v>
      </c>
      <c r="O1779" s="234" t="s">
        <v>17400</v>
      </c>
      <c r="P1779" s="234" t="s">
        <v>6999</v>
      </c>
      <c r="Q1779" s="234"/>
      <c r="R1779" s="234" t="s">
        <v>451</v>
      </c>
      <c r="S1779" t="b">
        <v>0</v>
      </c>
      <c r="T1779" s="242"/>
      <c r="U1779" s="103">
        <v>10</v>
      </c>
      <c r="V1779" s="234" t="s">
        <v>272</v>
      </c>
      <c r="W1779" s="103">
        <v>10</v>
      </c>
      <c r="X1779" s="234" t="s">
        <v>272</v>
      </c>
      <c r="Y1779" s="242"/>
      <c r="Z1779" s="242"/>
      <c r="AA1779" s="103"/>
      <c r="AB1779" s="234"/>
      <c r="AC1779" s="243">
        <v>44253.380115740743</v>
      </c>
      <c r="AD1779" s="234" t="s">
        <v>55</v>
      </c>
      <c r="AE1779" s="235" t="s">
        <v>17401</v>
      </c>
      <c r="AF1779" s="237"/>
      <c r="AG1779" s="234" t="s">
        <v>482</v>
      </c>
      <c r="AH1779" s="241"/>
      <c r="AI1779" t="b">
        <v>1</v>
      </c>
      <c r="AJ1779" t="b">
        <v>0</v>
      </c>
      <c r="AK1779" s="234"/>
      <c r="AL1779" s="103"/>
      <c r="AM1779" t="b">
        <v>0</v>
      </c>
      <c r="AN1779" s="234"/>
      <c r="AO1779" s="103"/>
      <c r="AP1779" s="241"/>
      <c r="AQ1779" s="241"/>
      <c r="AR1779" s="241"/>
      <c r="AS1779" s="241"/>
      <c r="AT1779" s="234"/>
      <c r="AU1779" s="234" t="s">
        <v>7085</v>
      </c>
      <c r="AV1779" t="b">
        <v>0</v>
      </c>
      <c r="AW1779" t="b">
        <v>0</v>
      </c>
      <c r="AX1779" s="241"/>
      <c r="AY1779" s="241"/>
      <c r="AZ1779" s="234"/>
      <c r="BA1779" s="234"/>
      <c r="BB1779" s="234"/>
      <c r="BC1779" t="b">
        <v>1</v>
      </c>
      <c r="BD1779" s="234" t="s">
        <v>7234</v>
      </c>
      <c r="BE1779" s="234" t="s">
        <v>7026</v>
      </c>
      <c r="BF1779" s="234" t="s">
        <v>7027</v>
      </c>
      <c r="BG1779" s="234" t="s">
        <v>8373</v>
      </c>
      <c r="BH1779" s="234" t="s">
        <v>55</v>
      </c>
      <c r="BI1779" s="243">
        <v>44573.41946759259</v>
      </c>
      <c r="BJ1779" s="234" t="s">
        <v>442</v>
      </c>
      <c r="BK1779" s="234" t="s">
        <v>451</v>
      </c>
      <c r="BL1779" s="234" t="s">
        <v>451</v>
      </c>
      <c r="BM1779" s="234" t="s">
        <v>451</v>
      </c>
      <c r="BN1779" s="241"/>
      <c r="BO1779" t="b">
        <v>0</v>
      </c>
      <c r="BP1779" t="b">
        <v>0</v>
      </c>
      <c r="BQ1779" t="b">
        <v>0</v>
      </c>
      <c r="BR1779" s="241"/>
      <c r="BS1779" s="241"/>
      <c r="BT1779" s="234" t="s">
        <v>7012</v>
      </c>
      <c r="BU1779" t="b">
        <v>0</v>
      </c>
      <c r="BV1779" s="103"/>
      <c r="BW1779" s="235" t="s">
        <v>17402</v>
      </c>
      <c r="BX1779" s="234" t="s">
        <v>17401</v>
      </c>
      <c r="BY1779" s="234" t="s">
        <v>56</v>
      </c>
      <c r="BZ1779" s="234" t="s">
        <v>7014</v>
      </c>
    </row>
    <row r="1780" spans="1:78" x14ac:dyDescent="0.25">
      <c r="A1780" s="5">
        <v>415</v>
      </c>
      <c r="B1780" s="234" t="s">
        <v>17403</v>
      </c>
      <c r="C1780" s="234" t="s">
        <v>17404</v>
      </c>
      <c r="D1780" s="234" t="s">
        <v>17202</v>
      </c>
      <c r="E1780" s="234" t="s">
        <v>17202</v>
      </c>
      <c r="F1780" s="234" t="s">
        <v>6993</v>
      </c>
      <c r="G1780" s="234" t="s">
        <v>11209</v>
      </c>
      <c r="H1780" s="234" t="s">
        <v>7856</v>
      </c>
      <c r="I1780" s="242"/>
      <c r="J1780" s="242">
        <v>44014</v>
      </c>
      <c r="K1780" s="234" t="s">
        <v>7430</v>
      </c>
      <c r="L1780" s="242">
        <v>44027</v>
      </c>
      <c r="M1780" s="234" t="s">
        <v>7179</v>
      </c>
      <c r="N1780" s="234" t="s">
        <v>17203</v>
      </c>
      <c r="O1780" s="234" t="s">
        <v>17405</v>
      </c>
      <c r="P1780" s="234" t="s">
        <v>6999</v>
      </c>
      <c r="Q1780" s="234"/>
      <c r="R1780" s="234" t="s">
        <v>451</v>
      </c>
      <c r="S1780" t="b">
        <v>0</v>
      </c>
      <c r="T1780" s="242"/>
      <c r="U1780" s="103">
        <v>1</v>
      </c>
      <c r="V1780" s="234" t="s">
        <v>272</v>
      </c>
      <c r="W1780" s="103">
        <v>1</v>
      </c>
      <c r="X1780" s="234" t="s">
        <v>272</v>
      </c>
      <c r="Y1780" s="242"/>
      <c r="Z1780" s="242"/>
      <c r="AA1780" s="103"/>
      <c r="AB1780" s="234" t="s">
        <v>17205</v>
      </c>
      <c r="AC1780" s="243">
        <v>44253.38008101852</v>
      </c>
      <c r="AD1780" s="234" t="s">
        <v>55</v>
      </c>
      <c r="AE1780" s="235" t="s">
        <v>17406</v>
      </c>
      <c r="AF1780" s="237"/>
      <c r="AG1780" s="234" t="s">
        <v>482</v>
      </c>
      <c r="AH1780" s="241"/>
      <c r="AI1780" t="b">
        <v>1</v>
      </c>
      <c r="AJ1780" t="b">
        <v>0</v>
      </c>
      <c r="AK1780" s="234"/>
      <c r="AL1780" s="103"/>
      <c r="AM1780" t="b">
        <v>0</v>
      </c>
      <c r="AN1780" s="234"/>
      <c r="AO1780" s="103"/>
      <c r="AP1780" s="241"/>
      <c r="AQ1780" s="241"/>
      <c r="AR1780" s="241"/>
      <c r="AS1780" s="241"/>
      <c r="AT1780" s="234"/>
      <c r="AU1780" s="234" t="s">
        <v>7085</v>
      </c>
      <c r="AV1780" t="b">
        <v>0</v>
      </c>
      <c r="AW1780" t="b">
        <v>0</v>
      </c>
      <c r="AX1780" s="241"/>
      <c r="AY1780" s="241"/>
      <c r="AZ1780" s="234"/>
      <c r="BA1780" s="234"/>
      <c r="BB1780" s="234"/>
      <c r="BC1780" t="b">
        <v>0</v>
      </c>
      <c r="BD1780" s="234" t="s">
        <v>7186</v>
      </c>
      <c r="BE1780" s="234" t="s">
        <v>7026</v>
      </c>
      <c r="BF1780" s="234" t="s">
        <v>7027</v>
      </c>
      <c r="BG1780" s="234" t="s">
        <v>8373</v>
      </c>
      <c r="BH1780" s="234" t="s">
        <v>55</v>
      </c>
      <c r="BI1780" s="243">
        <v>44573.419456018521</v>
      </c>
      <c r="BJ1780" s="234" t="s">
        <v>442</v>
      </c>
      <c r="BK1780" s="234" t="s">
        <v>451</v>
      </c>
      <c r="BL1780" s="234" t="s">
        <v>451</v>
      </c>
      <c r="BM1780" s="234" t="s">
        <v>451</v>
      </c>
      <c r="BN1780" s="241"/>
      <c r="BO1780" t="b">
        <v>0</v>
      </c>
      <c r="BP1780" t="b">
        <v>0</v>
      </c>
      <c r="BQ1780" t="b">
        <v>0</v>
      </c>
      <c r="BR1780" s="241"/>
      <c r="BS1780" s="241"/>
      <c r="BT1780" s="234" t="s">
        <v>7012</v>
      </c>
      <c r="BU1780" t="b">
        <v>0</v>
      </c>
      <c r="BV1780" s="103"/>
      <c r="BW1780" s="235" t="s">
        <v>17407</v>
      </c>
      <c r="BX1780" s="234" t="s">
        <v>17406</v>
      </c>
      <c r="BY1780" s="234" t="s">
        <v>56</v>
      </c>
      <c r="BZ1780" s="234" t="s">
        <v>7014</v>
      </c>
    </row>
    <row r="1781" spans="1:78" x14ac:dyDescent="0.25">
      <c r="A1781" s="5">
        <v>414</v>
      </c>
      <c r="B1781" s="234" t="s">
        <v>17408</v>
      </c>
      <c r="C1781" s="234" t="s">
        <v>17409</v>
      </c>
      <c r="D1781" s="234" t="s">
        <v>7051</v>
      </c>
      <c r="E1781" s="234" t="s">
        <v>8272</v>
      </c>
      <c r="F1781" s="234" t="s">
        <v>2991</v>
      </c>
      <c r="G1781" s="234" t="s">
        <v>17085</v>
      </c>
      <c r="H1781" s="234" t="s">
        <v>7034</v>
      </c>
      <c r="I1781" s="242"/>
      <c r="J1781" s="242">
        <v>44027</v>
      </c>
      <c r="K1781" s="234" t="s">
        <v>7430</v>
      </c>
      <c r="L1781" s="242">
        <v>44043</v>
      </c>
      <c r="M1781" s="234" t="s">
        <v>6996</v>
      </c>
      <c r="N1781" s="234" t="s">
        <v>7053</v>
      </c>
      <c r="O1781" s="234" t="s">
        <v>11614</v>
      </c>
      <c r="P1781" s="234" t="s">
        <v>6999</v>
      </c>
      <c r="Q1781" s="234"/>
      <c r="R1781" s="234" t="s">
        <v>451</v>
      </c>
      <c r="S1781" t="b">
        <v>0</v>
      </c>
      <c r="T1781" s="242"/>
      <c r="U1781" s="103">
        <v>100</v>
      </c>
      <c r="V1781" s="234" t="s">
        <v>272</v>
      </c>
      <c r="W1781" s="103">
        <v>1000</v>
      </c>
      <c r="X1781" s="234" t="s">
        <v>272</v>
      </c>
      <c r="Y1781" s="242"/>
      <c r="Z1781" s="242"/>
      <c r="AA1781" s="103"/>
      <c r="AB1781" s="234" t="s">
        <v>7055</v>
      </c>
      <c r="AC1781" s="243">
        <v>44253.38003472222</v>
      </c>
      <c r="AD1781" s="234" t="s">
        <v>55</v>
      </c>
      <c r="AE1781" s="235" t="s">
        <v>17410</v>
      </c>
      <c r="AF1781" s="237"/>
      <c r="AG1781" s="234" t="s">
        <v>482</v>
      </c>
      <c r="AH1781" s="241"/>
      <c r="AI1781" t="b">
        <v>1</v>
      </c>
      <c r="AJ1781" t="b">
        <v>0</v>
      </c>
      <c r="AK1781" s="234"/>
      <c r="AL1781" s="103"/>
      <c r="AM1781" t="b">
        <v>0</v>
      </c>
      <c r="AN1781" s="234"/>
      <c r="AO1781" s="103"/>
      <c r="AP1781" s="241"/>
      <c r="AQ1781" s="241"/>
      <c r="AR1781" s="241"/>
      <c r="AS1781" s="241"/>
      <c r="AT1781" s="234" t="s">
        <v>7058</v>
      </c>
      <c r="AU1781" s="234" t="s">
        <v>7085</v>
      </c>
      <c r="AV1781" t="b">
        <v>0</v>
      </c>
      <c r="AW1781" t="b">
        <v>0</v>
      </c>
      <c r="AX1781" s="241"/>
      <c r="AY1781" s="241"/>
      <c r="AZ1781" s="234"/>
      <c r="BA1781" s="234"/>
      <c r="BB1781" s="234"/>
      <c r="BC1781" t="b">
        <v>0</v>
      </c>
      <c r="BD1781" s="234" t="s">
        <v>7008</v>
      </c>
      <c r="BE1781" s="234" t="s">
        <v>7045</v>
      </c>
      <c r="BF1781" s="234" t="s">
        <v>7027</v>
      </c>
      <c r="BG1781" s="234" t="s">
        <v>7028</v>
      </c>
      <c r="BH1781" s="234" t="s">
        <v>55</v>
      </c>
      <c r="BI1781" s="243">
        <v>44573.419456018521</v>
      </c>
      <c r="BJ1781" s="234" t="s">
        <v>442</v>
      </c>
      <c r="BK1781" s="234" t="s">
        <v>451</v>
      </c>
      <c r="BL1781" s="234" t="s">
        <v>451</v>
      </c>
      <c r="BM1781" s="234" t="s">
        <v>451</v>
      </c>
      <c r="BN1781" s="241"/>
      <c r="BO1781" t="b">
        <v>0</v>
      </c>
      <c r="BP1781" t="b">
        <v>0</v>
      </c>
      <c r="BQ1781" t="b">
        <v>0</v>
      </c>
      <c r="BR1781" s="241"/>
      <c r="BS1781" s="241"/>
      <c r="BT1781" s="234" t="s">
        <v>7047</v>
      </c>
      <c r="BU1781" t="b">
        <v>0</v>
      </c>
      <c r="BV1781" s="103"/>
      <c r="BW1781" s="235" t="s">
        <v>17411</v>
      </c>
      <c r="BX1781" s="234" t="s">
        <v>17410</v>
      </c>
      <c r="BY1781" s="234" t="s">
        <v>56</v>
      </c>
      <c r="BZ1781" s="234" t="s">
        <v>7014</v>
      </c>
    </row>
    <row r="1782" spans="1:78" x14ac:dyDescent="0.25">
      <c r="A1782" s="5">
        <v>413</v>
      </c>
      <c r="B1782" s="234" t="s">
        <v>17412</v>
      </c>
      <c r="C1782" s="234" t="s">
        <v>17413</v>
      </c>
      <c r="D1782" s="234"/>
      <c r="E1782" s="234" t="s">
        <v>17296</v>
      </c>
      <c r="F1782" s="234" t="s">
        <v>6993</v>
      </c>
      <c r="G1782" s="234" t="s">
        <v>7065</v>
      </c>
      <c r="H1782" s="234" t="s">
        <v>7856</v>
      </c>
      <c r="I1782" s="242"/>
      <c r="J1782" s="242">
        <v>44027</v>
      </c>
      <c r="K1782" s="234" t="s">
        <v>7430</v>
      </c>
      <c r="L1782" s="242">
        <v>44027</v>
      </c>
      <c r="M1782" s="234" t="s">
        <v>7159</v>
      </c>
      <c r="N1782" s="234" t="s">
        <v>7430</v>
      </c>
      <c r="O1782" s="234" t="s">
        <v>17297</v>
      </c>
      <c r="P1782" s="234" t="s">
        <v>6999</v>
      </c>
      <c r="Q1782" s="234"/>
      <c r="R1782" s="234" t="s">
        <v>451</v>
      </c>
      <c r="S1782" t="b">
        <v>0</v>
      </c>
      <c r="T1782" s="242"/>
      <c r="U1782" s="103">
        <v>5</v>
      </c>
      <c r="V1782" s="234" t="s">
        <v>272</v>
      </c>
      <c r="W1782" s="103">
        <v>6</v>
      </c>
      <c r="X1782" s="234" t="s">
        <v>272</v>
      </c>
      <c r="Y1782" s="242"/>
      <c r="Z1782" s="242"/>
      <c r="AA1782" s="103"/>
      <c r="AB1782" s="234"/>
      <c r="AC1782" s="243">
        <v>44253.38003472222</v>
      </c>
      <c r="AD1782" s="234" t="s">
        <v>55</v>
      </c>
      <c r="AE1782" s="235" t="s">
        <v>17414</v>
      </c>
      <c r="AF1782" s="237"/>
      <c r="AG1782" s="234" t="s">
        <v>482</v>
      </c>
      <c r="AH1782" s="241"/>
      <c r="AI1782" t="b">
        <v>1</v>
      </c>
      <c r="AJ1782" t="b">
        <v>0</v>
      </c>
      <c r="AK1782" s="234"/>
      <c r="AL1782" s="103"/>
      <c r="AM1782" t="b">
        <v>0</v>
      </c>
      <c r="AN1782" s="234"/>
      <c r="AO1782" s="103"/>
      <c r="AP1782" s="241"/>
      <c r="AQ1782" s="241"/>
      <c r="AR1782" s="241"/>
      <c r="AS1782" s="241"/>
      <c r="AT1782" s="234" t="s">
        <v>7005</v>
      </c>
      <c r="AU1782" s="234" t="s">
        <v>7085</v>
      </c>
      <c r="AV1782" t="b">
        <v>0</v>
      </c>
      <c r="AW1782" t="b">
        <v>0</v>
      </c>
      <c r="AX1782" s="241"/>
      <c r="AY1782" s="241"/>
      <c r="AZ1782" s="234"/>
      <c r="BA1782" s="234"/>
      <c r="BB1782" s="234"/>
      <c r="BC1782" t="b">
        <v>1</v>
      </c>
      <c r="BD1782" s="234" t="s">
        <v>7170</v>
      </c>
      <c r="BE1782" s="234" t="s">
        <v>7026</v>
      </c>
      <c r="BF1782" s="234" t="s">
        <v>7027</v>
      </c>
      <c r="BG1782" s="234" t="s">
        <v>8373</v>
      </c>
      <c r="BH1782" s="234" t="s">
        <v>55</v>
      </c>
      <c r="BI1782" s="243">
        <v>44573.419456018521</v>
      </c>
      <c r="BJ1782" s="234" t="s">
        <v>442</v>
      </c>
      <c r="BK1782" s="234" t="s">
        <v>451</v>
      </c>
      <c r="BL1782" s="234" t="s">
        <v>451</v>
      </c>
      <c r="BM1782" s="234" t="s">
        <v>451</v>
      </c>
      <c r="BN1782" s="241"/>
      <c r="BO1782" t="b">
        <v>0</v>
      </c>
      <c r="BP1782" t="b">
        <v>0</v>
      </c>
      <c r="BQ1782" t="b">
        <v>0</v>
      </c>
      <c r="BR1782" s="241"/>
      <c r="BS1782" s="241"/>
      <c r="BT1782" s="234" t="s">
        <v>7012</v>
      </c>
      <c r="BU1782" t="b">
        <v>0</v>
      </c>
      <c r="BV1782" s="103"/>
      <c r="BW1782" s="235" t="s">
        <v>17415</v>
      </c>
      <c r="BX1782" s="234" t="s">
        <v>17414</v>
      </c>
      <c r="BY1782" s="234" t="s">
        <v>56</v>
      </c>
      <c r="BZ1782" s="234" t="s">
        <v>7014</v>
      </c>
    </row>
    <row r="1783" spans="1:78" x14ac:dyDescent="0.25">
      <c r="A1783" s="5">
        <v>412</v>
      </c>
      <c r="B1783" s="234" t="s">
        <v>17416</v>
      </c>
      <c r="C1783" s="234" t="s">
        <v>17417</v>
      </c>
      <c r="D1783" s="234" t="s">
        <v>17418</v>
      </c>
      <c r="E1783" s="234" t="s">
        <v>17419</v>
      </c>
      <c r="F1783" s="234" t="s">
        <v>6993</v>
      </c>
      <c r="G1783" s="234" t="s">
        <v>6995</v>
      </c>
      <c r="H1783" s="234" t="s">
        <v>6994</v>
      </c>
      <c r="I1783" s="242"/>
      <c r="J1783" s="242">
        <v>44029</v>
      </c>
      <c r="K1783" s="234" t="s">
        <v>7430</v>
      </c>
      <c r="L1783" s="242">
        <v>44029</v>
      </c>
      <c r="M1783" s="234" t="s">
        <v>6996</v>
      </c>
      <c r="N1783" s="234" t="s">
        <v>17420</v>
      </c>
      <c r="O1783" s="234" t="s">
        <v>17421</v>
      </c>
      <c r="P1783" s="234" t="s">
        <v>6999</v>
      </c>
      <c r="Q1783" s="234"/>
      <c r="R1783" s="234" t="s">
        <v>451</v>
      </c>
      <c r="S1783" t="b">
        <v>0</v>
      </c>
      <c r="T1783" s="242"/>
      <c r="U1783" s="103">
        <v>2</v>
      </c>
      <c r="V1783" s="234" t="s">
        <v>272</v>
      </c>
      <c r="W1783" s="103">
        <v>10</v>
      </c>
      <c r="X1783" s="234" t="s">
        <v>272</v>
      </c>
      <c r="Y1783" s="242"/>
      <c r="Z1783" s="242"/>
      <c r="AA1783" s="103"/>
      <c r="AB1783" s="234" t="s">
        <v>17422</v>
      </c>
      <c r="AC1783" s="243">
        <v>44253.379976851851</v>
      </c>
      <c r="AD1783" s="234" t="s">
        <v>55</v>
      </c>
      <c r="AE1783" s="235" t="s">
        <v>17423</v>
      </c>
      <c r="AF1783" s="237"/>
      <c r="AG1783" s="234" t="s">
        <v>482</v>
      </c>
      <c r="AH1783" s="241"/>
      <c r="AI1783" t="b">
        <v>1</v>
      </c>
      <c r="AJ1783" t="b">
        <v>0</v>
      </c>
      <c r="AK1783" s="234"/>
      <c r="AL1783" s="103"/>
      <c r="AM1783" t="b">
        <v>0</v>
      </c>
      <c r="AN1783" s="234"/>
      <c r="AO1783" s="103"/>
      <c r="AP1783" s="241"/>
      <c r="AQ1783" s="241"/>
      <c r="AR1783" s="241"/>
      <c r="AS1783" s="241"/>
      <c r="AT1783" s="234" t="s">
        <v>7005</v>
      </c>
      <c r="AU1783" s="234" t="s">
        <v>7085</v>
      </c>
      <c r="AV1783" t="b">
        <v>0</v>
      </c>
      <c r="AW1783" t="b">
        <v>0</v>
      </c>
      <c r="AX1783" s="241"/>
      <c r="AY1783" s="241"/>
      <c r="AZ1783" s="234"/>
      <c r="BA1783" s="234"/>
      <c r="BB1783" s="234"/>
      <c r="BC1783" t="b">
        <v>0</v>
      </c>
      <c r="BD1783" s="234" t="s">
        <v>7008</v>
      </c>
      <c r="BE1783" s="234" t="s">
        <v>7009</v>
      </c>
      <c r="BF1783" s="234" t="s">
        <v>7027</v>
      </c>
      <c r="BG1783" s="234" t="s">
        <v>7028</v>
      </c>
      <c r="BH1783" s="234" t="s">
        <v>55</v>
      </c>
      <c r="BI1783" s="243">
        <v>44573.419456018521</v>
      </c>
      <c r="BJ1783" s="234" t="s">
        <v>442</v>
      </c>
      <c r="BK1783" s="234" t="s">
        <v>451</v>
      </c>
      <c r="BL1783" s="234" t="s">
        <v>451</v>
      </c>
      <c r="BM1783" s="234" t="s">
        <v>451</v>
      </c>
      <c r="BN1783" s="241"/>
      <c r="BO1783" t="b">
        <v>0</v>
      </c>
      <c r="BP1783" t="b">
        <v>0</v>
      </c>
      <c r="BQ1783" t="b">
        <v>0</v>
      </c>
      <c r="BR1783" s="241"/>
      <c r="BS1783" s="241"/>
      <c r="BT1783" s="234" t="s">
        <v>7012</v>
      </c>
      <c r="BU1783" t="b">
        <v>0</v>
      </c>
      <c r="BV1783" s="103"/>
      <c r="BW1783" s="235" t="s">
        <v>17424</v>
      </c>
      <c r="BX1783" s="234" t="s">
        <v>17423</v>
      </c>
      <c r="BY1783" s="234" t="s">
        <v>56</v>
      </c>
      <c r="BZ1783" s="234" t="s">
        <v>7014</v>
      </c>
    </row>
    <row r="1784" spans="1:78" x14ac:dyDescent="0.25">
      <c r="A1784" s="5">
        <v>411</v>
      </c>
      <c r="B1784" s="234" t="s">
        <v>17425</v>
      </c>
      <c r="C1784" s="234" t="s">
        <v>17426</v>
      </c>
      <c r="D1784" s="234" t="s">
        <v>9165</v>
      </c>
      <c r="E1784" s="234" t="s">
        <v>13466</v>
      </c>
      <c r="F1784" s="234" t="s">
        <v>6993</v>
      </c>
      <c r="G1784" s="234" t="s">
        <v>7350</v>
      </c>
      <c r="H1784" s="234" t="s">
        <v>7856</v>
      </c>
      <c r="I1784" s="242"/>
      <c r="J1784" s="242">
        <v>44021</v>
      </c>
      <c r="K1784" s="234" t="s">
        <v>7430</v>
      </c>
      <c r="L1784" s="242">
        <v>44028</v>
      </c>
      <c r="M1784" s="234" t="s">
        <v>6996</v>
      </c>
      <c r="N1784" s="234" t="s">
        <v>9167</v>
      </c>
      <c r="O1784" s="234" t="s">
        <v>9168</v>
      </c>
      <c r="P1784" s="234" t="s">
        <v>6999</v>
      </c>
      <c r="Q1784" s="234"/>
      <c r="R1784" s="234" t="s">
        <v>451</v>
      </c>
      <c r="S1784" t="b">
        <v>0</v>
      </c>
      <c r="T1784" s="242"/>
      <c r="U1784" s="103">
        <v>8</v>
      </c>
      <c r="V1784" s="234" t="s">
        <v>272</v>
      </c>
      <c r="W1784" s="103">
        <v>8</v>
      </c>
      <c r="X1784" s="234" t="s">
        <v>272</v>
      </c>
      <c r="Y1784" s="242"/>
      <c r="Z1784" s="242"/>
      <c r="AA1784" s="103"/>
      <c r="AB1784" s="234" t="s">
        <v>9169</v>
      </c>
      <c r="AC1784" s="243">
        <v>44253.379965277774</v>
      </c>
      <c r="AD1784" s="234" t="s">
        <v>55</v>
      </c>
      <c r="AE1784" s="235" t="s">
        <v>17427</v>
      </c>
      <c r="AF1784" s="237"/>
      <c r="AG1784" s="234" t="s">
        <v>436</v>
      </c>
      <c r="AH1784" s="241"/>
      <c r="AI1784" t="b">
        <v>1</v>
      </c>
      <c r="AJ1784" t="b">
        <v>0</v>
      </c>
      <c r="AK1784" s="234"/>
      <c r="AL1784" s="103"/>
      <c r="AM1784" t="b">
        <v>0</v>
      </c>
      <c r="AN1784" s="234"/>
      <c r="AO1784" s="103"/>
      <c r="AP1784" s="241"/>
      <c r="AQ1784" s="241"/>
      <c r="AR1784" s="241"/>
      <c r="AS1784" s="241"/>
      <c r="AT1784" s="234" t="s">
        <v>7005</v>
      </c>
      <c r="AU1784" s="234" t="s">
        <v>7085</v>
      </c>
      <c r="AV1784" t="b">
        <v>0</v>
      </c>
      <c r="AW1784" t="b">
        <v>0</v>
      </c>
      <c r="AX1784" s="241"/>
      <c r="AY1784" s="241"/>
      <c r="AZ1784" s="234"/>
      <c r="BA1784" s="234"/>
      <c r="BB1784" s="234"/>
      <c r="BC1784" t="b">
        <v>0</v>
      </c>
      <c r="BD1784" s="234" t="s">
        <v>7008</v>
      </c>
      <c r="BE1784" s="234" t="s">
        <v>7026</v>
      </c>
      <c r="BF1784" s="234" t="s">
        <v>7027</v>
      </c>
      <c r="BG1784" s="234" t="s">
        <v>7028</v>
      </c>
      <c r="BH1784" s="234" t="s">
        <v>55</v>
      </c>
      <c r="BI1784" s="243">
        <v>44573.419444444444</v>
      </c>
      <c r="BJ1784" s="234" t="s">
        <v>442</v>
      </c>
      <c r="BK1784" s="234" t="s">
        <v>451</v>
      </c>
      <c r="BL1784" s="234" t="s">
        <v>451</v>
      </c>
      <c r="BM1784" s="234" t="s">
        <v>451</v>
      </c>
      <c r="BN1784" s="241"/>
      <c r="BO1784" t="b">
        <v>0</v>
      </c>
      <c r="BP1784" t="b">
        <v>0</v>
      </c>
      <c r="BQ1784" t="b">
        <v>0</v>
      </c>
      <c r="BR1784" s="241"/>
      <c r="BS1784" s="241"/>
      <c r="BT1784" s="234" t="s">
        <v>7012</v>
      </c>
      <c r="BU1784" t="b">
        <v>0</v>
      </c>
      <c r="BV1784" s="103"/>
      <c r="BW1784" s="235" t="s">
        <v>17428</v>
      </c>
      <c r="BX1784" s="234" t="s">
        <v>17427</v>
      </c>
      <c r="BY1784" s="234" t="s">
        <v>56</v>
      </c>
      <c r="BZ1784" s="234" t="s">
        <v>7014</v>
      </c>
    </row>
    <row r="1785" spans="1:78" x14ac:dyDescent="0.25">
      <c r="A1785" s="5">
        <v>410</v>
      </c>
      <c r="B1785" s="234" t="s">
        <v>17429</v>
      </c>
      <c r="C1785" s="234" t="s">
        <v>17430</v>
      </c>
      <c r="D1785" s="234" t="s">
        <v>7848</v>
      </c>
      <c r="E1785" s="234" t="s">
        <v>11802</v>
      </c>
      <c r="F1785" s="234" t="s">
        <v>2991</v>
      </c>
      <c r="G1785" s="234" t="s">
        <v>10829</v>
      </c>
      <c r="H1785" s="234" t="s">
        <v>7856</v>
      </c>
      <c r="I1785" s="242"/>
      <c r="J1785" s="242">
        <v>44026</v>
      </c>
      <c r="K1785" s="234" t="s">
        <v>7430</v>
      </c>
      <c r="L1785" s="242">
        <v>44032</v>
      </c>
      <c r="M1785" s="234" t="s">
        <v>6996</v>
      </c>
      <c r="N1785" s="234" t="s">
        <v>7204</v>
      </c>
      <c r="O1785" s="234" t="s">
        <v>17431</v>
      </c>
      <c r="P1785" s="234" t="s">
        <v>6999</v>
      </c>
      <c r="Q1785" s="234"/>
      <c r="R1785" s="234" t="s">
        <v>451</v>
      </c>
      <c r="S1785" t="b">
        <v>0</v>
      </c>
      <c r="T1785" s="242"/>
      <c r="U1785" s="103">
        <v>100</v>
      </c>
      <c r="V1785" s="234" t="s">
        <v>272</v>
      </c>
      <c r="W1785" s="103">
        <v>200</v>
      </c>
      <c r="X1785" s="234" t="s">
        <v>272</v>
      </c>
      <c r="Y1785" s="242"/>
      <c r="Z1785" s="242"/>
      <c r="AA1785" s="103"/>
      <c r="AB1785" s="234" t="s">
        <v>11805</v>
      </c>
      <c r="AC1785" s="243">
        <v>44253.379918981482</v>
      </c>
      <c r="AD1785" s="234" t="s">
        <v>55</v>
      </c>
      <c r="AE1785" s="235" t="s">
        <v>17432</v>
      </c>
      <c r="AF1785" s="237"/>
      <c r="AG1785" s="234" t="s">
        <v>482</v>
      </c>
      <c r="AH1785" s="241"/>
      <c r="AI1785" t="b">
        <v>1</v>
      </c>
      <c r="AJ1785" t="b">
        <v>0</v>
      </c>
      <c r="AK1785" s="234"/>
      <c r="AL1785" s="103"/>
      <c r="AM1785" t="b">
        <v>0</v>
      </c>
      <c r="AN1785" s="234"/>
      <c r="AO1785" s="103"/>
      <c r="AP1785" s="241"/>
      <c r="AQ1785" s="241"/>
      <c r="AR1785" s="241"/>
      <c r="AS1785" s="241"/>
      <c r="AT1785" s="234" t="s">
        <v>7430</v>
      </c>
      <c r="AU1785" s="234" t="s">
        <v>7085</v>
      </c>
      <c r="AV1785" t="b">
        <v>0</v>
      </c>
      <c r="AW1785" t="b">
        <v>0</v>
      </c>
      <c r="AX1785" s="241"/>
      <c r="AY1785" s="241"/>
      <c r="AZ1785" s="234"/>
      <c r="BA1785" s="234"/>
      <c r="BB1785" s="234"/>
      <c r="BC1785" t="b">
        <v>0</v>
      </c>
      <c r="BD1785" s="234" t="s">
        <v>7008</v>
      </c>
      <c r="BE1785" s="234" t="s">
        <v>7026</v>
      </c>
      <c r="BF1785" s="234" t="s">
        <v>7027</v>
      </c>
      <c r="BG1785" s="234" t="s">
        <v>7028</v>
      </c>
      <c r="BH1785" s="234" t="s">
        <v>55</v>
      </c>
      <c r="BI1785" s="243">
        <v>44573.419444444444</v>
      </c>
      <c r="BJ1785" s="234" t="s">
        <v>442</v>
      </c>
      <c r="BK1785" s="234" t="s">
        <v>451</v>
      </c>
      <c r="BL1785" s="234" t="s">
        <v>451</v>
      </c>
      <c r="BM1785" s="234" t="s">
        <v>451</v>
      </c>
      <c r="BN1785" s="241"/>
      <c r="BO1785" t="b">
        <v>0</v>
      </c>
      <c r="BP1785" t="b">
        <v>0</v>
      </c>
      <c r="BQ1785" t="b">
        <v>0</v>
      </c>
      <c r="BR1785" s="241"/>
      <c r="BS1785" s="241"/>
      <c r="BT1785" s="234" t="s">
        <v>11632</v>
      </c>
      <c r="BU1785" t="b">
        <v>0</v>
      </c>
      <c r="BV1785" s="103"/>
      <c r="BW1785" s="235" t="s">
        <v>17433</v>
      </c>
      <c r="BX1785" s="234" t="s">
        <v>17432</v>
      </c>
      <c r="BY1785" s="234" t="s">
        <v>56</v>
      </c>
      <c r="BZ1785" s="234" t="s">
        <v>7014</v>
      </c>
    </row>
    <row r="1786" spans="1:78" x14ac:dyDescent="0.25">
      <c r="A1786" s="5">
        <v>409</v>
      </c>
      <c r="B1786" s="234" t="s">
        <v>17434</v>
      </c>
      <c r="C1786" s="234" t="s">
        <v>17435</v>
      </c>
      <c r="D1786" s="234" t="s">
        <v>8136</v>
      </c>
      <c r="E1786" s="234" t="s">
        <v>8137</v>
      </c>
      <c r="F1786" s="234" t="s">
        <v>6993</v>
      </c>
      <c r="G1786" s="234" t="s">
        <v>7302</v>
      </c>
      <c r="H1786" s="234" t="s">
        <v>6994</v>
      </c>
      <c r="I1786" s="242"/>
      <c r="J1786" s="242">
        <v>44026</v>
      </c>
      <c r="K1786" s="234" t="s">
        <v>7430</v>
      </c>
      <c r="L1786" s="242">
        <v>44026</v>
      </c>
      <c r="M1786" s="234" t="s">
        <v>6996</v>
      </c>
      <c r="N1786" s="234" t="s">
        <v>8138</v>
      </c>
      <c r="O1786" s="234" t="s">
        <v>16077</v>
      </c>
      <c r="P1786" s="234" t="s">
        <v>6999</v>
      </c>
      <c r="Q1786" s="234"/>
      <c r="R1786" s="234" t="s">
        <v>451</v>
      </c>
      <c r="S1786" t="b">
        <v>0</v>
      </c>
      <c r="T1786" s="242"/>
      <c r="U1786" s="103">
        <v>1</v>
      </c>
      <c r="V1786" s="234" t="s">
        <v>272</v>
      </c>
      <c r="W1786" s="103">
        <v>1</v>
      </c>
      <c r="X1786" s="234" t="s">
        <v>272</v>
      </c>
      <c r="Y1786" s="242"/>
      <c r="Z1786" s="242"/>
      <c r="AA1786" s="103"/>
      <c r="AB1786" s="234" t="s">
        <v>8141</v>
      </c>
      <c r="AC1786" s="243">
        <v>44253.379895833335</v>
      </c>
      <c r="AD1786" s="234" t="s">
        <v>55</v>
      </c>
      <c r="AE1786" s="235" t="s">
        <v>17436</v>
      </c>
      <c r="AF1786" s="237"/>
      <c r="AG1786" s="234" t="s">
        <v>482</v>
      </c>
      <c r="AH1786" s="241"/>
      <c r="AI1786" t="b">
        <v>1</v>
      </c>
      <c r="AJ1786" t="b">
        <v>0</v>
      </c>
      <c r="AK1786" s="234"/>
      <c r="AL1786" s="103"/>
      <c r="AM1786" t="b">
        <v>0</v>
      </c>
      <c r="AN1786" s="234"/>
      <c r="AO1786" s="103"/>
      <c r="AP1786" s="241"/>
      <c r="AQ1786" s="241"/>
      <c r="AR1786" s="241"/>
      <c r="AS1786" s="241"/>
      <c r="AT1786" s="234" t="s">
        <v>7005</v>
      </c>
      <c r="AU1786" s="234" t="s">
        <v>7085</v>
      </c>
      <c r="AV1786" t="b">
        <v>0</v>
      </c>
      <c r="AW1786" t="b">
        <v>0</v>
      </c>
      <c r="AX1786" s="241"/>
      <c r="AY1786" s="241"/>
      <c r="AZ1786" s="234"/>
      <c r="BA1786" s="234"/>
      <c r="BB1786" s="234"/>
      <c r="BC1786" t="b">
        <v>0</v>
      </c>
      <c r="BD1786" s="234" t="s">
        <v>7008</v>
      </c>
      <c r="BE1786" s="234" t="s">
        <v>7009</v>
      </c>
      <c r="BF1786" s="234" t="s">
        <v>7027</v>
      </c>
      <c r="BG1786" s="234" t="s">
        <v>8373</v>
      </c>
      <c r="BH1786" s="234" t="s">
        <v>55</v>
      </c>
      <c r="BI1786" s="243">
        <v>44573.431226851855</v>
      </c>
      <c r="BJ1786" s="234" t="s">
        <v>442</v>
      </c>
      <c r="BK1786" s="234" t="s">
        <v>451</v>
      </c>
      <c r="BL1786" s="234" t="s">
        <v>451</v>
      </c>
      <c r="BM1786" s="234" t="s">
        <v>451</v>
      </c>
      <c r="BN1786" s="241"/>
      <c r="BO1786" t="b">
        <v>0</v>
      </c>
      <c r="BP1786" t="b">
        <v>0</v>
      </c>
      <c r="BQ1786" t="b">
        <v>0</v>
      </c>
      <c r="BR1786" s="241"/>
      <c r="BS1786" s="241"/>
      <c r="BT1786" s="234" t="s">
        <v>7012</v>
      </c>
      <c r="BU1786" t="b">
        <v>0</v>
      </c>
      <c r="BV1786" s="103"/>
      <c r="BW1786" s="235" t="s">
        <v>17437</v>
      </c>
      <c r="BX1786" s="234" t="s">
        <v>17438</v>
      </c>
      <c r="BY1786" s="234" t="s">
        <v>56</v>
      </c>
      <c r="BZ1786" s="234" t="s">
        <v>7014</v>
      </c>
    </row>
    <row r="1787" spans="1:78" x14ac:dyDescent="0.25">
      <c r="A1787" s="5">
        <v>408</v>
      </c>
      <c r="B1787" s="234" t="s">
        <v>17439</v>
      </c>
      <c r="C1787" s="234" t="s">
        <v>17440</v>
      </c>
      <c r="D1787" s="234" t="s">
        <v>11108</v>
      </c>
      <c r="E1787" s="234" t="s">
        <v>17441</v>
      </c>
      <c r="F1787" s="234" t="s">
        <v>6993</v>
      </c>
      <c r="G1787" s="234" t="s">
        <v>7302</v>
      </c>
      <c r="H1787" s="234" t="s">
        <v>6994</v>
      </c>
      <c r="I1787" s="242"/>
      <c r="J1787" s="242">
        <v>44027</v>
      </c>
      <c r="K1787" s="234" t="s">
        <v>7430</v>
      </c>
      <c r="L1787" s="242">
        <v>44027</v>
      </c>
      <c r="M1787" s="234" t="s">
        <v>6996</v>
      </c>
      <c r="N1787" s="234" t="s">
        <v>7304</v>
      </c>
      <c r="O1787" s="234" t="s">
        <v>7305</v>
      </c>
      <c r="P1787" s="234" t="s">
        <v>6999</v>
      </c>
      <c r="Q1787" s="234"/>
      <c r="R1787" s="234" t="s">
        <v>451</v>
      </c>
      <c r="S1787" t="b">
        <v>0</v>
      </c>
      <c r="T1787" s="242"/>
      <c r="U1787" s="103">
        <v>1</v>
      </c>
      <c r="V1787" s="234" t="s">
        <v>272</v>
      </c>
      <c r="W1787" s="103">
        <v>3</v>
      </c>
      <c r="X1787" s="234" t="s">
        <v>272</v>
      </c>
      <c r="Y1787" s="242"/>
      <c r="Z1787" s="242"/>
      <c r="AA1787" s="103"/>
      <c r="AB1787" s="234" t="s">
        <v>11109</v>
      </c>
      <c r="AC1787" s="243">
        <v>44253.379884259259</v>
      </c>
      <c r="AD1787" s="234" t="s">
        <v>55</v>
      </c>
      <c r="AE1787" s="235" t="s">
        <v>17442</v>
      </c>
      <c r="AF1787" s="237"/>
      <c r="AG1787" s="234" t="s">
        <v>482</v>
      </c>
      <c r="AH1787" s="241"/>
      <c r="AI1787" t="b">
        <v>1</v>
      </c>
      <c r="AJ1787" t="b">
        <v>0</v>
      </c>
      <c r="AK1787" s="234"/>
      <c r="AL1787" s="103"/>
      <c r="AM1787" t="b">
        <v>0</v>
      </c>
      <c r="AN1787" s="234"/>
      <c r="AO1787" s="103"/>
      <c r="AP1787" s="241"/>
      <c r="AQ1787" s="241"/>
      <c r="AR1787" s="241"/>
      <c r="AS1787" s="241"/>
      <c r="AT1787" s="234" t="s">
        <v>7005</v>
      </c>
      <c r="AU1787" s="234" t="s">
        <v>7085</v>
      </c>
      <c r="AV1787" t="b">
        <v>0</v>
      </c>
      <c r="AW1787" t="b">
        <v>0</v>
      </c>
      <c r="AX1787" s="241"/>
      <c r="AY1787" s="241"/>
      <c r="AZ1787" s="234"/>
      <c r="BA1787" s="234"/>
      <c r="BB1787" s="234"/>
      <c r="BC1787" t="b">
        <v>0</v>
      </c>
      <c r="BD1787" s="234" t="s">
        <v>7008</v>
      </c>
      <c r="BE1787" s="234" t="s">
        <v>7009</v>
      </c>
      <c r="BF1787" s="234" t="s">
        <v>7027</v>
      </c>
      <c r="BG1787" s="234" t="s">
        <v>8373</v>
      </c>
      <c r="BH1787" s="234" t="s">
        <v>55</v>
      </c>
      <c r="BI1787" s="243">
        <v>44573.431261574071</v>
      </c>
      <c r="BJ1787" s="234" t="s">
        <v>442</v>
      </c>
      <c r="BK1787" s="234" t="s">
        <v>451</v>
      </c>
      <c r="BL1787" s="234" t="s">
        <v>451</v>
      </c>
      <c r="BM1787" s="234" t="s">
        <v>451</v>
      </c>
      <c r="BN1787" s="241"/>
      <c r="BO1787" t="b">
        <v>0</v>
      </c>
      <c r="BP1787" t="b">
        <v>0</v>
      </c>
      <c r="BQ1787" t="b">
        <v>0</v>
      </c>
      <c r="BR1787" s="241"/>
      <c r="BS1787" s="241"/>
      <c r="BT1787" s="234" t="s">
        <v>7012</v>
      </c>
      <c r="BU1787" t="b">
        <v>0</v>
      </c>
      <c r="BV1787" s="103"/>
      <c r="BW1787" s="235" t="s">
        <v>17443</v>
      </c>
      <c r="BX1787" s="234" t="s">
        <v>17444</v>
      </c>
      <c r="BY1787" s="234" t="s">
        <v>56</v>
      </c>
      <c r="BZ1787" s="234" t="s">
        <v>7014</v>
      </c>
    </row>
    <row r="1788" spans="1:78" x14ac:dyDescent="0.25">
      <c r="A1788" s="5">
        <v>407</v>
      </c>
      <c r="B1788" s="234" t="s">
        <v>17445</v>
      </c>
      <c r="C1788" s="234" t="s">
        <v>17446</v>
      </c>
      <c r="D1788" s="234" t="s">
        <v>7691</v>
      </c>
      <c r="E1788" s="234" t="s">
        <v>17447</v>
      </c>
      <c r="F1788" s="234" t="s">
        <v>6993</v>
      </c>
      <c r="G1788" s="234" t="s">
        <v>7315</v>
      </c>
      <c r="H1788" s="234" t="s">
        <v>6994</v>
      </c>
      <c r="I1788" s="242"/>
      <c r="J1788" s="242">
        <v>44033</v>
      </c>
      <c r="K1788" s="234" t="s">
        <v>7430</v>
      </c>
      <c r="L1788" s="242">
        <v>44033</v>
      </c>
      <c r="M1788" s="234" t="s">
        <v>6996</v>
      </c>
      <c r="N1788" s="234" t="s">
        <v>7692</v>
      </c>
      <c r="O1788" s="234" t="s">
        <v>10838</v>
      </c>
      <c r="P1788" s="234" t="s">
        <v>6999</v>
      </c>
      <c r="Q1788" s="234"/>
      <c r="R1788" s="234" t="s">
        <v>451</v>
      </c>
      <c r="S1788" t="b">
        <v>0</v>
      </c>
      <c r="T1788" s="242"/>
      <c r="U1788" s="103">
        <v>2</v>
      </c>
      <c r="V1788" s="234" t="s">
        <v>272</v>
      </c>
      <c r="W1788" s="103">
        <v>20</v>
      </c>
      <c r="X1788" s="234" t="s">
        <v>272</v>
      </c>
      <c r="Y1788" s="242"/>
      <c r="Z1788" s="242"/>
      <c r="AA1788" s="103"/>
      <c r="AB1788" s="234" t="s">
        <v>7695</v>
      </c>
      <c r="AC1788" s="243">
        <v>44253.379861111112</v>
      </c>
      <c r="AD1788" s="234" t="s">
        <v>55</v>
      </c>
      <c r="AE1788" s="235" t="s">
        <v>17448</v>
      </c>
      <c r="AF1788" s="237"/>
      <c r="AG1788" s="234" t="s">
        <v>482</v>
      </c>
      <c r="AH1788" s="241"/>
      <c r="AI1788" t="b">
        <v>1</v>
      </c>
      <c r="AJ1788" t="b">
        <v>0</v>
      </c>
      <c r="AK1788" s="234"/>
      <c r="AL1788" s="103"/>
      <c r="AM1788" t="b">
        <v>0</v>
      </c>
      <c r="AN1788" s="234"/>
      <c r="AO1788" s="103"/>
      <c r="AP1788" s="241"/>
      <c r="AQ1788" s="241"/>
      <c r="AR1788" s="241"/>
      <c r="AS1788" s="241"/>
      <c r="AT1788" s="234" t="s">
        <v>7005</v>
      </c>
      <c r="AU1788" s="234" t="s">
        <v>7085</v>
      </c>
      <c r="AV1788" t="b">
        <v>0</v>
      </c>
      <c r="AW1788" t="b">
        <v>0</v>
      </c>
      <c r="AX1788" s="241"/>
      <c r="AY1788" s="241"/>
      <c r="AZ1788" s="234"/>
      <c r="BA1788" s="234"/>
      <c r="BB1788" s="234"/>
      <c r="BC1788" t="b">
        <v>0</v>
      </c>
      <c r="BD1788" s="234" t="s">
        <v>7008</v>
      </c>
      <c r="BE1788" s="234" t="s">
        <v>7009</v>
      </c>
      <c r="BF1788" s="234" t="s">
        <v>7027</v>
      </c>
      <c r="BG1788" s="234" t="s">
        <v>7028</v>
      </c>
      <c r="BH1788" s="234" t="s">
        <v>55</v>
      </c>
      <c r="BI1788" s="243">
        <v>44573.419432870367</v>
      </c>
      <c r="BJ1788" s="234" t="s">
        <v>442</v>
      </c>
      <c r="BK1788" s="234" t="s">
        <v>451</v>
      </c>
      <c r="BL1788" s="234" t="s">
        <v>451</v>
      </c>
      <c r="BM1788" s="234" t="s">
        <v>451</v>
      </c>
      <c r="BN1788" s="241"/>
      <c r="BO1788" t="b">
        <v>0</v>
      </c>
      <c r="BP1788" t="b">
        <v>0</v>
      </c>
      <c r="BQ1788" t="b">
        <v>0</v>
      </c>
      <c r="BR1788" s="241"/>
      <c r="BS1788" s="241"/>
      <c r="BT1788" s="234" t="s">
        <v>7012</v>
      </c>
      <c r="BU1788" t="b">
        <v>0</v>
      </c>
      <c r="BV1788" s="103"/>
      <c r="BW1788" s="235" t="s">
        <v>17449</v>
      </c>
      <c r="BX1788" s="234" t="s">
        <v>17448</v>
      </c>
      <c r="BY1788" s="234" t="s">
        <v>56</v>
      </c>
      <c r="BZ1788" s="234" t="s">
        <v>7014</v>
      </c>
    </row>
    <row r="1789" spans="1:78" x14ac:dyDescent="0.25">
      <c r="A1789" s="5">
        <v>406</v>
      </c>
      <c r="B1789" s="234" t="s">
        <v>17450</v>
      </c>
      <c r="C1789" s="234" t="s">
        <v>17451</v>
      </c>
      <c r="D1789" s="234" t="s">
        <v>7848</v>
      </c>
      <c r="E1789" s="234" t="s">
        <v>11802</v>
      </c>
      <c r="F1789" s="234" t="s">
        <v>6993</v>
      </c>
      <c r="G1789" s="234" t="s">
        <v>10829</v>
      </c>
      <c r="H1789" s="234" t="s">
        <v>7856</v>
      </c>
      <c r="I1789" s="242"/>
      <c r="J1789" s="242">
        <v>44026</v>
      </c>
      <c r="K1789" s="234" t="s">
        <v>7430</v>
      </c>
      <c r="L1789" s="242">
        <v>44027</v>
      </c>
      <c r="M1789" s="234" t="s">
        <v>6996</v>
      </c>
      <c r="N1789" s="234" t="s">
        <v>7204</v>
      </c>
      <c r="O1789" s="234" t="s">
        <v>7205</v>
      </c>
      <c r="P1789" s="234" t="s">
        <v>6999</v>
      </c>
      <c r="Q1789" s="234"/>
      <c r="R1789" s="234" t="s">
        <v>451</v>
      </c>
      <c r="S1789" t="b">
        <v>0</v>
      </c>
      <c r="T1789" s="242"/>
      <c r="U1789" s="103">
        <v>29</v>
      </c>
      <c r="V1789" s="234" t="s">
        <v>272</v>
      </c>
      <c r="W1789" s="103">
        <v>29</v>
      </c>
      <c r="X1789" s="234" t="s">
        <v>272</v>
      </c>
      <c r="Y1789" s="242"/>
      <c r="Z1789" s="242"/>
      <c r="AA1789" s="103"/>
      <c r="AB1789" s="234" t="s">
        <v>11805</v>
      </c>
      <c r="AC1789" s="243">
        <v>44253.379826388889</v>
      </c>
      <c r="AD1789" s="234" t="s">
        <v>55</v>
      </c>
      <c r="AE1789" s="235" t="s">
        <v>17452</v>
      </c>
      <c r="AF1789" s="237"/>
      <c r="AG1789" s="234" t="s">
        <v>482</v>
      </c>
      <c r="AH1789" s="241"/>
      <c r="AI1789" t="b">
        <v>1</v>
      </c>
      <c r="AJ1789" t="b">
        <v>0</v>
      </c>
      <c r="AK1789" s="234"/>
      <c r="AL1789" s="103"/>
      <c r="AM1789" t="b">
        <v>0</v>
      </c>
      <c r="AN1789" s="234"/>
      <c r="AO1789" s="103"/>
      <c r="AP1789" s="241"/>
      <c r="AQ1789" s="241"/>
      <c r="AR1789" s="241"/>
      <c r="AS1789" s="241"/>
      <c r="AT1789" s="234" t="s">
        <v>7430</v>
      </c>
      <c r="AU1789" s="234" t="s">
        <v>7085</v>
      </c>
      <c r="AV1789" t="b">
        <v>0</v>
      </c>
      <c r="AW1789" t="b">
        <v>0</v>
      </c>
      <c r="AX1789" s="241"/>
      <c r="AY1789" s="241"/>
      <c r="AZ1789" s="234"/>
      <c r="BA1789" s="234"/>
      <c r="BB1789" s="234"/>
      <c r="BC1789" t="b">
        <v>0</v>
      </c>
      <c r="BD1789" s="234" t="s">
        <v>7008</v>
      </c>
      <c r="BE1789" s="234" t="s">
        <v>7026</v>
      </c>
      <c r="BF1789" s="234" t="s">
        <v>7027</v>
      </c>
      <c r="BG1789" s="234" t="s">
        <v>7010</v>
      </c>
      <c r="BH1789" s="234" t="s">
        <v>55</v>
      </c>
      <c r="BI1789" s="243">
        <v>44573.419432870367</v>
      </c>
      <c r="BJ1789" s="234" t="s">
        <v>442</v>
      </c>
      <c r="BK1789" s="234" t="s">
        <v>451</v>
      </c>
      <c r="BL1789" s="234" t="s">
        <v>451</v>
      </c>
      <c r="BM1789" s="234" t="s">
        <v>451</v>
      </c>
      <c r="BN1789" s="241"/>
      <c r="BO1789" t="b">
        <v>0</v>
      </c>
      <c r="BP1789" t="b">
        <v>0</v>
      </c>
      <c r="BQ1789" t="b">
        <v>0</v>
      </c>
      <c r="BR1789" s="241"/>
      <c r="BS1789" s="241"/>
      <c r="BT1789" s="234" t="s">
        <v>7012</v>
      </c>
      <c r="BU1789" t="b">
        <v>0</v>
      </c>
      <c r="BV1789" s="103"/>
      <c r="BW1789" s="235" t="s">
        <v>17453</v>
      </c>
      <c r="BX1789" s="234" t="s">
        <v>17452</v>
      </c>
      <c r="BY1789" s="234" t="s">
        <v>56</v>
      </c>
      <c r="BZ1789" s="234" t="s">
        <v>7014</v>
      </c>
    </row>
    <row r="1790" spans="1:78" x14ac:dyDescent="0.25">
      <c r="A1790" s="5">
        <v>405</v>
      </c>
      <c r="B1790" s="234" t="s">
        <v>17454</v>
      </c>
      <c r="C1790" s="234" t="s">
        <v>17455</v>
      </c>
      <c r="D1790" s="234"/>
      <c r="E1790" s="234" t="s">
        <v>17296</v>
      </c>
      <c r="F1790" s="234" t="s">
        <v>6993</v>
      </c>
      <c r="G1790" s="234" t="s">
        <v>7065</v>
      </c>
      <c r="H1790" s="234" t="s">
        <v>7856</v>
      </c>
      <c r="I1790" s="242"/>
      <c r="J1790" s="242">
        <v>44025</v>
      </c>
      <c r="K1790" s="234" t="s">
        <v>7430</v>
      </c>
      <c r="L1790" s="242">
        <v>44026</v>
      </c>
      <c r="M1790" s="234" t="s">
        <v>7159</v>
      </c>
      <c r="N1790" s="234" t="s">
        <v>7430</v>
      </c>
      <c r="O1790" s="234" t="s">
        <v>17297</v>
      </c>
      <c r="P1790" s="234" t="s">
        <v>6999</v>
      </c>
      <c r="Q1790" s="234"/>
      <c r="R1790" s="234" t="s">
        <v>451</v>
      </c>
      <c r="S1790" t="b">
        <v>0</v>
      </c>
      <c r="T1790" s="242"/>
      <c r="U1790" s="103">
        <v>2</v>
      </c>
      <c r="V1790" s="234" t="s">
        <v>272</v>
      </c>
      <c r="W1790" s="103">
        <v>2</v>
      </c>
      <c r="X1790" s="234" t="s">
        <v>272</v>
      </c>
      <c r="Y1790" s="242"/>
      <c r="Z1790" s="242"/>
      <c r="AA1790" s="103"/>
      <c r="AB1790" s="234"/>
      <c r="AC1790" s="243">
        <v>44253.379803240743</v>
      </c>
      <c r="AD1790" s="234" t="s">
        <v>55</v>
      </c>
      <c r="AE1790" s="235" t="s">
        <v>17456</v>
      </c>
      <c r="AF1790" s="237"/>
      <c r="AG1790" s="234" t="s">
        <v>482</v>
      </c>
      <c r="AH1790" s="241"/>
      <c r="AI1790" t="b">
        <v>1</v>
      </c>
      <c r="AJ1790" t="b">
        <v>0</v>
      </c>
      <c r="AK1790" s="234"/>
      <c r="AL1790" s="103"/>
      <c r="AM1790" t="b">
        <v>0</v>
      </c>
      <c r="AN1790" s="234"/>
      <c r="AO1790" s="103"/>
      <c r="AP1790" s="241"/>
      <c r="AQ1790" s="241"/>
      <c r="AR1790" s="241"/>
      <c r="AS1790" s="241"/>
      <c r="AT1790" s="234" t="s">
        <v>7005</v>
      </c>
      <c r="AU1790" s="234" t="s">
        <v>7085</v>
      </c>
      <c r="AV1790" t="b">
        <v>0</v>
      </c>
      <c r="AW1790" t="b">
        <v>0</v>
      </c>
      <c r="AX1790" s="241"/>
      <c r="AY1790" s="241"/>
      <c r="AZ1790" s="234"/>
      <c r="BA1790" s="234"/>
      <c r="BB1790" s="234"/>
      <c r="BC1790" t="b">
        <v>1</v>
      </c>
      <c r="BD1790" s="234" t="s">
        <v>7170</v>
      </c>
      <c r="BE1790" s="234" t="s">
        <v>7026</v>
      </c>
      <c r="BF1790" s="234" t="s">
        <v>7027</v>
      </c>
      <c r="BG1790" s="234" t="s">
        <v>8373</v>
      </c>
      <c r="BH1790" s="234" t="s">
        <v>55</v>
      </c>
      <c r="BI1790" s="243">
        <v>44573.419432870367</v>
      </c>
      <c r="BJ1790" s="234" t="s">
        <v>442</v>
      </c>
      <c r="BK1790" s="234" t="s">
        <v>451</v>
      </c>
      <c r="BL1790" s="234" t="s">
        <v>451</v>
      </c>
      <c r="BM1790" s="234" t="s">
        <v>451</v>
      </c>
      <c r="BN1790" s="241"/>
      <c r="BO1790" t="b">
        <v>0</v>
      </c>
      <c r="BP1790" t="b">
        <v>0</v>
      </c>
      <c r="BQ1790" t="b">
        <v>0</v>
      </c>
      <c r="BR1790" s="241"/>
      <c r="BS1790" s="241"/>
      <c r="BT1790" s="234" t="s">
        <v>7012</v>
      </c>
      <c r="BU1790" t="b">
        <v>0</v>
      </c>
      <c r="BV1790" s="103"/>
      <c r="BW1790" s="235" t="s">
        <v>17457</v>
      </c>
      <c r="BX1790" s="234" t="s">
        <v>17456</v>
      </c>
      <c r="BY1790" s="234" t="s">
        <v>56</v>
      </c>
      <c r="BZ1790" s="234" t="s">
        <v>7014</v>
      </c>
    </row>
    <row r="1791" spans="1:78" x14ac:dyDescent="0.25">
      <c r="A1791" s="5">
        <v>404</v>
      </c>
      <c r="B1791" s="234" t="s">
        <v>17458</v>
      </c>
      <c r="C1791" s="234" t="s">
        <v>17459</v>
      </c>
      <c r="D1791" s="234" t="s">
        <v>10295</v>
      </c>
      <c r="E1791" s="234" t="s">
        <v>17460</v>
      </c>
      <c r="F1791" s="234" t="s">
        <v>6993</v>
      </c>
      <c r="G1791" s="234" t="s">
        <v>7065</v>
      </c>
      <c r="H1791" s="234" t="s">
        <v>7856</v>
      </c>
      <c r="I1791" s="242"/>
      <c r="J1791" s="242">
        <v>44026</v>
      </c>
      <c r="K1791" s="234" t="s">
        <v>7430</v>
      </c>
      <c r="L1791" s="242">
        <v>44026</v>
      </c>
      <c r="M1791" s="234" t="s">
        <v>7159</v>
      </c>
      <c r="N1791" s="234" t="s">
        <v>10298</v>
      </c>
      <c r="O1791" s="234" t="s">
        <v>14876</v>
      </c>
      <c r="P1791" s="234" t="s">
        <v>6999</v>
      </c>
      <c r="Q1791" s="234"/>
      <c r="R1791" s="234" t="s">
        <v>451</v>
      </c>
      <c r="S1791" t="b">
        <v>0</v>
      </c>
      <c r="T1791" s="242"/>
      <c r="U1791" s="103">
        <v>10</v>
      </c>
      <c r="V1791" s="234" t="s">
        <v>272</v>
      </c>
      <c r="W1791" s="103">
        <v>8</v>
      </c>
      <c r="X1791" s="234" t="s">
        <v>272</v>
      </c>
      <c r="Y1791" s="242"/>
      <c r="Z1791" s="242"/>
      <c r="AA1791" s="103"/>
      <c r="AB1791" s="234" t="s">
        <v>10300</v>
      </c>
      <c r="AC1791" s="243">
        <v>44253.379745370374</v>
      </c>
      <c r="AD1791" s="234" t="s">
        <v>55</v>
      </c>
      <c r="AE1791" s="235" t="s">
        <v>17461</v>
      </c>
      <c r="AF1791" s="237"/>
      <c r="AG1791" s="234" t="s">
        <v>482</v>
      </c>
      <c r="AH1791" s="241"/>
      <c r="AI1791" t="b">
        <v>1</v>
      </c>
      <c r="AJ1791" t="b">
        <v>0</v>
      </c>
      <c r="AK1791" s="234"/>
      <c r="AL1791" s="103"/>
      <c r="AM1791" t="b">
        <v>0</v>
      </c>
      <c r="AN1791" s="234"/>
      <c r="AO1791" s="103"/>
      <c r="AP1791" s="241"/>
      <c r="AQ1791" s="241"/>
      <c r="AR1791" s="241"/>
      <c r="AS1791" s="241"/>
      <c r="AT1791" s="234" t="s">
        <v>7005</v>
      </c>
      <c r="AU1791" s="234" t="s">
        <v>7085</v>
      </c>
      <c r="AV1791" t="b">
        <v>0</v>
      </c>
      <c r="AW1791" t="b">
        <v>0</v>
      </c>
      <c r="AX1791" s="241"/>
      <c r="AY1791" s="241"/>
      <c r="AZ1791" s="234"/>
      <c r="BA1791" s="234"/>
      <c r="BB1791" s="234"/>
      <c r="BC1791" t="b">
        <v>0</v>
      </c>
      <c r="BD1791" s="234" t="s">
        <v>7170</v>
      </c>
      <c r="BE1791" s="234" t="s">
        <v>7026</v>
      </c>
      <c r="BF1791" s="234" t="s">
        <v>7027</v>
      </c>
      <c r="BG1791" s="234" t="s">
        <v>8373</v>
      </c>
      <c r="BH1791" s="234" t="s">
        <v>55</v>
      </c>
      <c r="BI1791" s="243">
        <v>44573.419421296298</v>
      </c>
      <c r="BJ1791" s="234" t="s">
        <v>442</v>
      </c>
      <c r="BK1791" s="234" t="s">
        <v>451</v>
      </c>
      <c r="BL1791" s="234" t="s">
        <v>451</v>
      </c>
      <c r="BM1791" s="234" t="s">
        <v>451</v>
      </c>
      <c r="BN1791" s="241"/>
      <c r="BO1791" t="b">
        <v>0</v>
      </c>
      <c r="BP1791" t="b">
        <v>0</v>
      </c>
      <c r="BQ1791" t="b">
        <v>0</v>
      </c>
      <c r="BR1791" s="241"/>
      <c r="BS1791" s="241"/>
      <c r="BT1791" s="234" t="s">
        <v>7012</v>
      </c>
      <c r="BU1791" t="b">
        <v>0</v>
      </c>
      <c r="BV1791" s="103"/>
      <c r="BW1791" s="235" t="s">
        <v>17462</v>
      </c>
      <c r="BX1791" s="234" t="s">
        <v>17461</v>
      </c>
      <c r="BY1791" s="234" t="s">
        <v>56</v>
      </c>
      <c r="BZ1791" s="234" t="s">
        <v>7014</v>
      </c>
    </row>
    <row r="1792" spans="1:78" x14ac:dyDescent="0.25">
      <c r="A1792" s="5">
        <v>403</v>
      </c>
      <c r="B1792" s="234" t="s">
        <v>17463</v>
      </c>
      <c r="C1792" s="234" t="s">
        <v>17464</v>
      </c>
      <c r="D1792" s="234" t="s">
        <v>17465</v>
      </c>
      <c r="E1792" s="234" t="s">
        <v>17466</v>
      </c>
      <c r="F1792" s="234" t="s">
        <v>6993</v>
      </c>
      <c r="G1792" s="234" t="s">
        <v>7065</v>
      </c>
      <c r="H1792" s="234" t="s">
        <v>6994</v>
      </c>
      <c r="I1792" s="242"/>
      <c r="J1792" s="242">
        <v>44033</v>
      </c>
      <c r="K1792" s="234" t="s">
        <v>7430</v>
      </c>
      <c r="L1792" s="242">
        <v>44033</v>
      </c>
      <c r="M1792" s="234" t="s">
        <v>7159</v>
      </c>
      <c r="N1792" s="234" t="s">
        <v>17467</v>
      </c>
      <c r="O1792" s="234" t="s">
        <v>17466</v>
      </c>
      <c r="P1792" s="234" t="s">
        <v>6999</v>
      </c>
      <c r="Q1792" s="234"/>
      <c r="R1792" s="234" t="s">
        <v>451</v>
      </c>
      <c r="S1792" t="b">
        <v>0</v>
      </c>
      <c r="T1792" s="242"/>
      <c r="U1792" s="103">
        <v>27</v>
      </c>
      <c r="V1792" s="234" t="s">
        <v>272</v>
      </c>
      <c r="W1792" s="103">
        <v>27</v>
      </c>
      <c r="X1792" s="234" t="s">
        <v>272</v>
      </c>
      <c r="Y1792" s="242"/>
      <c r="Z1792" s="242"/>
      <c r="AA1792" s="103"/>
      <c r="AB1792" s="234" t="s">
        <v>17468</v>
      </c>
      <c r="AC1792" s="243">
        <v>44253.379733796297</v>
      </c>
      <c r="AD1792" s="234" t="s">
        <v>55</v>
      </c>
      <c r="AE1792" s="235" t="s">
        <v>17469</v>
      </c>
      <c r="AF1792" s="237"/>
      <c r="AG1792" s="234" t="s">
        <v>482</v>
      </c>
      <c r="AH1792" s="241"/>
      <c r="AI1792" t="b">
        <v>1</v>
      </c>
      <c r="AJ1792" t="b">
        <v>0</v>
      </c>
      <c r="AK1792" s="234"/>
      <c r="AL1792" s="103"/>
      <c r="AM1792" t="b">
        <v>0</v>
      </c>
      <c r="AN1792" s="234"/>
      <c r="AO1792" s="103"/>
      <c r="AP1792" s="241"/>
      <c r="AQ1792" s="241"/>
      <c r="AR1792" s="241"/>
      <c r="AS1792" s="241"/>
      <c r="AT1792" s="234" t="s">
        <v>7005</v>
      </c>
      <c r="AU1792" s="234" t="s">
        <v>7085</v>
      </c>
      <c r="AV1792" t="b">
        <v>0</v>
      </c>
      <c r="AW1792" t="b">
        <v>0</v>
      </c>
      <c r="AX1792" s="241"/>
      <c r="AY1792" s="241"/>
      <c r="AZ1792" s="234"/>
      <c r="BA1792" s="234"/>
      <c r="BB1792" s="234"/>
      <c r="BC1792" t="b">
        <v>0</v>
      </c>
      <c r="BD1792" s="234" t="s">
        <v>7170</v>
      </c>
      <c r="BE1792" s="234" t="s">
        <v>7009</v>
      </c>
      <c r="BF1792" s="234" t="s">
        <v>7027</v>
      </c>
      <c r="BG1792" s="234" t="s">
        <v>8373</v>
      </c>
      <c r="BH1792" s="234" t="s">
        <v>55</v>
      </c>
      <c r="BI1792" s="243">
        <v>44573.419421296298</v>
      </c>
      <c r="BJ1792" s="234" t="s">
        <v>442</v>
      </c>
      <c r="BK1792" s="234" t="s">
        <v>451</v>
      </c>
      <c r="BL1792" s="234" t="s">
        <v>451</v>
      </c>
      <c r="BM1792" s="234" t="s">
        <v>451</v>
      </c>
      <c r="BN1792" s="241"/>
      <c r="BO1792" t="b">
        <v>0</v>
      </c>
      <c r="BP1792" t="b">
        <v>0</v>
      </c>
      <c r="BQ1792" t="b">
        <v>0</v>
      </c>
      <c r="BR1792" s="241"/>
      <c r="BS1792" s="241"/>
      <c r="BT1792" s="234" t="s">
        <v>7012</v>
      </c>
      <c r="BU1792" t="b">
        <v>0</v>
      </c>
      <c r="BV1792" s="103"/>
      <c r="BW1792" s="235" t="s">
        <v>17470</v>
      </c>
      <c r="BX1792" s="234" t="s">
        <v>17469</v>
      </c>
      <c r="BY1792" s="234" t="s">
        <v>56</v>
      </c>
      <c r="BZ1792" s="234" t="s">
        <v>7014</v>
      </c>
    </row>
    <row r="1793" spans="1:78" x14ac:dyDescent="0.25">
      <c r="A1793" s="5">
        <v>402</v>
      </c>
      <c r="B1793" s="234" t="s">
        <v>17471</v>
      </c>
      <c r="C1793" s="234" t="s">
        <v>17472</v>
      </c>
      <c r="D1793" s="234" t="s">
        <v>17473</v>
      </c>
      <c r="E1793" s="234" t="s">
        <v>17474</v>
      </c>
      <c r="F1793" s="234" t="s">
        <v>2991</v>
      </c>
      <c r="G1793" s="234" t="s">
        <v>7244</v>
      </c>
      <c r="H1793" s="234" t="s">
        <v>6994</v>
      </c>
      <c r="I1793" s="242"/>
      <c r="J1793" s="242">
        <v>44026</v>
      </c>
      <c r="K1793" s="234" t="s">
        <v>7430</v>
      </c>
      <c r="L1793" s="242">
        <v>44026</v>
      </c>
      <c r="M1793" s="234" t="s">
        <v>8630</v>
      </c>
      <c r="N1793" s="234" t="s">
        <v>17475</v>
      </c>
      <c r="O1793" s="234" t="s">
        <v>17476</v>
      </c>
      <c r="P1793" s="234" t="s">
        <v>6999</v>
      </c>
      <c r="Q1793" s="234"/>
      <c r="R1793" s="234" t="s">
        <v>451</v>
      </c>
      <c r="S1793" t="b">
        <v>0</v>
      </c>
      <c r="T1793" s="242"/>
      <c r="U1793" s="103">
        <v>5</v>
      </c>
      <c r="V1793" s="234" t="s">
        <v>272</v>
      </c>
      <c r="W1793" s="103">
        <v>5</v>
      </c>
      <c r="X1793" s="234" t="s">
        <v>272</v>
      </c>
      <c r="Y1793" s="242"/>
      <c r="Z1793" s="242"/>
      <c r="AA1793" s="103"/>
      <c r="AB1793" s="234" t="s">
        <v>17477</v>
      </c>
      <c r="AC1793" s="243">
        <v>44253.379710648151</v>
      </c>
      <c r="AD1793" s="234" t="s">
        <v>55</v>
      </c>
      <c r="AE1793" s="235" t="s">
        <v>17478</v>
      </c>
      <c r="AF1793" s="237"/>
      <c r="AG1793" s="234" t="s">
        <v>482</v>
      </c>
      <c r="AH1793" s="241"/>
      <c r="AI1793" t="b">
        <v>1</v>
      </c>
      <c r="AJ1793" t="b">
        <v>0</v>
      </c>
      <c r="AK1793" s="234"/>
      <c r="AL1793" s="103"/>
      <c r="AM1793" t="b">
        <v>0</v>
      </c>
      <c r="AN1793" s="234"/>
      <c r="AO1793" s="103"/>
      <c r="AP1793" s="241"/>
      <c r="AQ1793" s="241"/>
      <c r="AR1793" s="241"/>
      <c r="AS1793" s="241"/>
      <c r="AT1793" s="234" t="s">
        <v>7005</v>
      </c>
      <c r="AU1793" s="234" t="s">
        <v>7085</v>
      </c>
      <c r="AV1793" t="b">
        <v>0</v>
      </c>
      <c r="AW1793" t="b">
        <v>0</v>
      </c>
      <c r="AX1793" s="241"/>
      <c r="AY1793" s="241"/>
      <c r="AZ1793" s="234"/>
      <c r="BA1793" s="234"/>
      <c r="BB1793" s="234"/>
      <c r="BC1793" t="b">
        <v>0</v>
      </c>
      <c r="BD1793" s="234" t="s">
        <v>12942</v>
      </c>
      <c r="BE1793" s="234" t="s">
        <v>7009</v>
      </c>
      <c r="BF1793" s="234" t="s">
        <v>7027</v>
      </c>
      <c r="BG1793" s="234" t="s">
        <v>8373</v>
      </c>
      <c r="BH1793" s="234" t="s">
        <v>55</v>
      </c>
      <c r="BI1793" s="243">
        <v>44573.419421296298</v>
      </c>
      <c r="BJ1793" s="234" t="s">
        <v>442</v>
      </c>
      <c r="BK1793" s="234" t="s">
        <v>451</v>
      </c>
      <c r="BL1793" s="234" t="s">
        <v>451</v>
      </c>
      <c r="BM1793" s="234" t="s">
        <v>451</v>
      </c>
      <c r="BN1793" s="241"/>
      <c r="BO1793" t="b">
        <v>0</v>
      </c>
      <c r="BP1793" t="b">
        <v>0</v>
      </c>
      <c r="BQ1793" t="b">
        <v>0</v>
      </c>
      <c r="BR1793" s="241"/>
      <c r="BS1793" s="241"/>
      <c r="BT1793" s="234" t="s">
        <v>7012</v>
      </c>
      <c r="BU1793" t="b">
        <v>0</v>
      </c>
      <c r="BV1793" s="103"/>
      <c r="BW1793" s="235" t="s">
        <v>17479</v>
      </c>
      <c r="BX1793" s="234" t="s">
        <v>17478</v>
      </c>
      <c r="BY1793" s="234" t="s">
        <v>56</v>
      </c>
      <c r="BZ1793" s="234" t="s">
        <v>7014</v>
      </c>
    </row>
    <row r="1794" spans="1:78" x14ac:dyDescent="0.25">
      <c r="A1794" s="5">
        <v>401</v>
      </c>
      <c r="B1794" s="234" t="s">
        <v>17480</v>
      </c>
      <c r="C1794" s="234" t="s">
        <v>17481</v>
      </c>
      <c r="D1794" s="234" t="s">
        <v>17482</v>
      </c>
      <c r="E1794" s="234" t="s">
        <v>17483</v>
      </c>
      <c r="F1794" s="234" t="s">
        <v>6993</v>
      </c>
      <c r="G1794" s="234" t="s">
        <v>7315</v>
      </c>
      <c r="H1794" s="234" t="s">
        <v>6994</v>
      </c>
      <c r="I1794" s="242"/>
      <c r="J1794" s="242">
        <v>44026</v>
      </c>
      <c r="K1794" s="234" t="s">
        <v>7430</v>
      </c>
      <c r="L1794" s="242">
        <v>44026</v>
      </c>
      <c r="M1794" s="234" t="s">
        <v>6996</v>
      </c>
      <c r="N1794" s="234" t="s">
        <v>17484</v>
      </c>
      <c r="O1794" s="234" t="s">
        <v>17485</v>
      </c>
      <c r="P1794" s="234" t="s">
        <v>6999</v>
      </c>
      <c r="Q1794" s="234"/>
      <c r="R1794" s="234" t="s">
        <v>451</v>
      </c>
      <c r="S1794" t="b">
        <v>0</v>
      </c>
      <c r="T1794" s="242"/>
      <c r="U1794" s="103">
        <v>1</v>
      </c>
      <c r="V1794" s="234" t="s">
        <v>272</v>
      </c>
      <c r="W1794" s="103">
        <v>5</v>
      </c>
      <c r="X1794" s="234" t="s">
        <v>272</v>
      </c>
      <c r="Y1794" s="242"/>
      <c r="Z1794" s="242"/>
      <c r="AA1794" s="103"/>
      <c r="AB1794" s="234" t="s">
        <v>17486</v>
      </c>
      <c r="AC1794" s="243">
        <v>44253.379606481481</v>
      </c>
      <c r="AD1794" s="234" t="s">
        <v>55</v>
      </c>
      <c r="AE1794" s="235" t="s">
        <v>17487</v>
      </c>
      <c r="AF1794" s="237"/>
      <c r="AG1794" s="234" t="s">
        <v>482</v>
      </c>
      <c r="AH1794" s="241"/>
      <c r="AI1794" t="b">
        <v>1</v>
      </c>
      <c r="AJ1794" t="b">
        <v>0</v>
      </c>
      <c r="AK1794" s="234"/>
      <c r="AL1794" s="103"/>
      <c r="AM1794" t="b">
        <v>0</v>
      </c>
      <c r="AN1794" s="234"/>
      <c r="AO1794" s="103"/>
      <c r="AP1794" s="241"/>
      <c r="AQ1794" s="241"/>
      <c r="AR1794" s="241"/>
      <c r="AS1794" s="241"/>
      <c r="AT1794" s="234" t="s">
        <v>7005</v>
      </c>
      <c r="AU1794" s="234" t="s">
        <v>7085</v>
      </c>
      <c r="AV1794" t="b">
        <v>0</v>
      </c>
      <c r="AW1794" t="b">
        <v>0</v>
      </c>
      <c r="AX1794" s="241"/>
      <c r="AY1794" s="241"/>
      <c r="AZ1794" s="234"/>
      <c r="BA1794" s="234"/>
      <c r="BB1794" s="234"/>
      <c r="BC1794" t="b">
        <v>0</v>
      </c>
      <c r="BD1794" s="234" t="s">
        <v>7008</v>
      </c>
      <c r="BE1794" s="234" t="s">
        <v>7009</v>
      </c>
      <c r="BF1794" s="234" t="s">
        <v>7027</v>
      </c>
      <c r="BG1794" s="234" t="s">
        <v>8373</v>
      </c>
      <c r="BH1794" s="234" t="s">
        <v>55</v>
      </c>
      <c r="BI1794" s="243">
        <v>44573.419421296298</v>
      </c>
      <c r="BJ1794" s="234" t="s">
        <v>442</v>
      </c>
      <c r="BK1794" s="234" t="s">
        <v>451</v>
      </c>
      <c r="BL1794" s="234" t="s">
        <v>451</v>
      </c>
      <c r="BM1794" s="234" t="s">
        <v>451</v>
      </c>
      <c r="BN1794" s="241"/>
      <c r="BO1794" t="b">
        <v>0</v>
      </c>
      <c r="BP1794" t="b">
        <v>0</v>
      </c>
      <c r="BQ1794" t="b">
        <v>0</v>
      </c>
      <c r="BR1794" s="241"/>
      <c r="BS1794" s="241"/>
      <c r="BT1794" s="234" t="s">
        <v>7012</v>
      </c>
      <c r="BU1794" t="b">
        <v>0</v>
      </c>
      <c r="BV1794" s="103"/>
      <c r="BW1794" s="235" t="s">
        <v>17488</v>
      </c>
      <c r="BX1794" s="234" t="s">
        <v>17487</v>
      </c>
      <c r="BY1794" s="234" t="s">
        <v>56</v>
      </c>
      <c r="BZ1794" s="234" t="s">
        <v>7014</v>
      </c>
    </row>
    <row r="1795" spans="1:78" x14ac:dyDescent="0.25">
      <c r="A1795" s="5">
        <v>400</v>
      </c>
      <c r="B1795" s="234" t="s">
        <v>17489</v>
      </c>
      <c r="C1795" s="234" t="s">
        <v>17490</v>
      </c>
      <c r="D1795" s="234" t="s">
        <v>13822</v>
      </c>
      <c r="E1795" s="234" t="s">
        <v>16321</v>
      </c>
      <c r="F1795" s="234" t="s">
        <v>6993</v>
      </c>
      <c r="G1795" s="234" t="s">
        <v>7315</v>
      </c>
      <c r="H1795" s="234" t="s">
        <v>6994</v>
      </c>
      <c r="I1795" s="242"/>
      <c r="J1795" s="242">
        <v>44027</v>
      </c>
      <c r="K1795" s="234" t="s">
        <v>7430</v>
      </c>
      <c r="L1795" s="242">
        <v>44027</v>
      </c>
      <c r="M1795" s="234" t="s">
        <v>6996</v>
      </c>
      <c r="N1795" s="234" t="s">
        <v>13823</v>
      </c>
      <c r="O1795" s="234" t="s">
        <v>13732</v>
      </c>
      <c r="P1795" s="234" t="s">
        <v>6999</v>
      </c>
      <c r="Q1795" s="234"/>
      <c r="R1795" s="234" t="s">
        <v>451</v>
      </c>
      <c r="S1795" t="b">
        <v>0</v>
      </c>
      <c r="T1795" s="242"/>
      <c r="U1795" s="103">
        <v>4</v>
      </c>
      <c r="V1795" s="234" t="s">
        <v>272</v>
      </c>
      <c r="W1795" s="103">
        <v>12</v>
      </c>
      <c r="X1795" s="234" t="s">
        <v>272</v>
      </c>
      <c r="Y1795" s="242"/>
      <c r="Z1795" s="242"/>
      <c r="AA1795" s="103"/>
      <c r="AB1795" s="234" t="s">
        <v>13824</v>
      </c>
      <c r="AC1795" s="243">
        <v>44253.379560185182</v>
      </c>
      <c r="AD1795" s="234" t="s">
        <v>55</v>
      </c>
      <c r="AE1795" s="235" t="s">
        <v>17491</v>
      </c>
      <c r="AF1795" s="237"/>
      <c r="AG1795" s="234" t="s">
        <v>482</v>
      </c>
      <c r="AH1795" s="241"/>
      <c r="AI1795" t="b">
        <v>1</v>
      </c>
      <c r="AJ1795" t="b">
        <v>0</v>
      </c>
      <c r="AK1795" s="234"/>
      <c r="AL1795" s="103"/>
      <c r="AM1795" t="b">
        <v>0</v>
      </c>
      <c r="AN1795" s="234"/>
      <c r="AO1795" s="103"/>
      <c r="AP1795" s="241"/>
      <c r="AQ1795" s="241"/>
      <c r="AR1795" s="241"/>
      <c r="AS1795" s="241"/>
      <c r="AT1795" s="234" t="s">
        <v>7005</v>
      </c>
      <c r="AU1795" s="234" t="s">
        <v>7085</v>
      </c>
      <c r="AV1795" t="b">
        <v>0</v>
      </c>
      <c r="AW1795" t="b">
        <v>0</v>
      </c>
      <c r="AX1795" s="241"/>
      <c r="AY1795" s="241"/>
      <c r="AZ1795" s="234"/>
      <c r="BA1795" s="234"/>
      <c r="BB1795" s="234"/>
      <c r="BC1795" t="b">
        <v>0</v>
      </c>
      <c r="BD1795" s="234" t="s">
        <v>7008</v>
      </c>
      <c r="BE1795" s="234" t="s">
        <v>7009</v>
      </c>
      <c r="BF1795" s="234" t="s">
        <v>7027</v>
      </c>
      <c r="BG1795" s="234" t="s">
        <v>8373</v>
      </c>
      <c r="BH1795" s="234" t="s">
        <v>55</v>
      </c>
      <c r="BI1795" s="243">
        <v>44573.419409722221</v>
      </c>
      <c r="BJ1795" s="234" t="s">
        <v>442</v>
      </c>
      <c r="BK1795" s="234" t="s">
        <v>451</v>
      </c>
      <c r="BL1795" s="234" t="s">
        <v>451</v>
      </c>
      <c r="BM1795" s="234" t="s">
        <v>451</v>
      </c>
      <c r="BN1795" s="241"/>
      <c r="BO1795" t="b">
        <v>0</v>
      </c>
      <c r="BP1795" t="b">
        <v>0</v>
      </c>
      <c r="BQ1795" t="b">
        <v>0</v>
      </c>
      <c r="BR1795" s="241"/>
      <c r="BS1795" s="241"/>
      <c r="BT1795" s="234" t="s">
        <v>7012</v>
      </c>
      <c r="BU1795" t="b">
        <v>0</v>
      </c>
      <c r="BV1795" s="103"/>
      <c r="BW1795" s="235" t="s">
        <v>17492</v>
      </c>
      <c r="BX1795" s="234" t="s">
        <v>17491</v>
      </c>
      <c r="BY1795" s="234" t="s">
        <v>56</v>
      </c>
      <c r="BZ1795" s="234" t="s">
        <v>7014</v>
      </c>
    </row>
    <row r="1796" spans="1:78" x14ac:dyDescent="0.25">
      <c r="A1796" s="5">
        <v>399</v>
      </c>
      <c r="B1796" s="234" t="s">
        <v>17493</v>
      </c>
      <c r="C1796" s="234" t="s">
        <v>17494</v>
      </c>
      <c r="D1796" s="234" t="s">
        <v>9359</v>
      </c>
      <c r="E1796" s="234" t="s">
        <v>14355</v>
      </c>
      <c r="F1796" s="234" t="s">
        <v>6993</v>
      </c>
      <c r="G1796" s="234" t="s">
        <v>7302</v>
      </c>
      <c r="H1796" s="234" t="s">
        <v>6994</v>
      </c>
      <c r="I1796" s="242"/>
      <c r="J1796" s="242">
        <v>44026</v>
      </c>
      <c r="K1796" s="234" t="s">
        <v>7430</v>
      </c>
      <c r="L1796" s="242">
        <v>44026</v>
      </c>
      <c r="M1796" s="234" t="s">
        <v>7066</v>
      </c>
      <c r="N1796" s="234" t="s">
        <v>9362</v>
      </c>
      <c r="O1796" s="234" t="s">
        <v>9363</v>
      </c>
      <c r="P1796" s="234" t="s">
        <v>6999</v>
      </c>
      <c r="Q1796" s="234"/>
      <c r="R1796" s="234" t="s">
        <v>451</v>
      </c>
      <c r="S1796" t="b">
        <v>0</v>
      </c>
      <c r="T1796" s="242"/>
      <c r="U1796" s="103">
        <v>6</v>
      </c>
      <c r="V1796" s="234" t="s">
        <v>272</v>
      </c>
      <c r="W1796" s="103">
        <v>6</v>
      </c>
      <c r="X1796" s="234" t="s">
        <v>272</v>
      </c>
      <c r="Y1796" s="242"/>
      <c r="Z1796" s="242"/>
      <c r="AA1796" s="103"/>
      <c r="AB1796" s="234" t="s">
        <v>9365</v>
      </c>
      <c r="AC1796" s="243">
        <v>44253.379525462966</v>
      </c>
      <c r="AD1796" s="234" t="s">
        <v>55</v>
      </c>
      <c r="AE1796" s="235" t="s">
        <v>17495</v>
      </c>
      <c r="AF1796" s="237"/>
      <c r="AG1796" s="234" t="s">
        <v>482</v>
      </c>
      <c r="AH1796" s="241"/>
      <c r="AI1796" t="b">
        <v>1</v>
      </c>
      <c r="AJ1796" t="b">
        <v>0</v>
      </c>
      <c r="AK1796" s="234"/>
      <c r="AL1796" s="103"/>
      <c r="AM1796" t="b">
        <v>0</v>
      </c>
      <c r="AN1796" s="234"/>
      <c r="AO1796" s="103"/>
      <c r="AP1796" s="241"/>
      <c r="AQ1796" s="241"/>
      <c r="AR1796" s="241"/>
      <c r="AS1796" s="241"/>
      <c r="AT1796" s="234" t="s">
        <v>7005</v>
      </c>
      <c r="AU1796" s="234" t="s">
        <v>7085</v>
      </c>
      <c r="AV1796" t="b">
        <v>0</v>
      </c>
      <c r="AW1796" t="b">
        <v>0</v>
      </c>
      <c r="AX1796" s="241"/>
      <c r="AY1796" s="241"/>
      <c r="AZ1796" s="234"/>
      <c r="BA1796" s="234"/>
      <c r="BB1796" s="234"/>
      <c r="BC1796" t="b">
        <v>0</v>
      </c>
      <c r="BD1796" s="234" t="s">
        <v>7076</v>
      </c>
      <c r="BE1796" s="234" t="s">
        <v>7009</v>
      </c>
      <c r="BF1796" s="234" t="s">
        <v>7027</v>
      </c>
      <c r="BG1796" s="234" t="s">
        <v>8373</v>
      </c>
      <c r="BH1796" s="234" t="s">
        <v>55</v>
      </c>
      <c r="BI1796" s="243">
        <v>44573.431273148148</v>
      </c>
      <c r="BJ1796" s="234" t="s">
        <v>442</v>
      </c>
      <c r="BK1796" s="234" t="s">
        <v>451</v>
      </c>
      <c r="BL1796" s="234" t="s">
        <v>451</v>
      </c>
      <c r="BM1796" s="234" t="s">
        <v>451</v>
      </c>
      <c r="BN1796" s="241"/>
      <c r="BO1796" t="b">
        <v>0</v>
      </c>
      <c r="BP1796" t="b">
        <v>0</v>
      </c>
      <c r="BQ1796" t="b">
        <v>0</v>
      </c>
      <c r="BR1796" s="241"/>
      <c r="BS1796" s="241"/>
      <c r="BT1796" s="234" t="s">
        <v>7012</v>
      </c>
      <c r="BU1796" t="b">
        <v>0</v>
      </c>
      <c r="BV1796" s="103"/>
      <c r="BW1796" s="235" t="s">
        <v>17496</v>
      </c>
      <c r="BX1796" s="234" t="s">
        <v>17497</v>
      </c>
      <c r="BY1796" s="234" t="s">
        <v>56</v>
      </c>
      <c r="BZ1796" s="234" t="s">
        <v>7014</v>
      </c>
    </row>
    <row r="1797" spans="1:78" x14ac:dyDescent="0.25">
      <c r="A1797" s="5">
        <v>398</v>
      </c>
      <c r="B1797" s="234" t="s">
        <v>17498</v>
      </c>
      <c r="C1797" s="234" t="s">
        <v>17499</v>
      </c>
      <c r="D1797" s="234" t="s">
        <v>11071</v>
      </c>
      <c r="E1797" s="234" t="s">
        <v>11675</v>
      </c>
      <c r="F1797" s="234" t="s">
        <v>6993</v>
      </c>
      <c r="G1797" s="234" t="s">
        <v>7244</v>
      </c>
      <c r="H1797" s="234" t="s">
        <v>6994</v>
      </c>
      <c r="I1797" s="242"/>
      <c r="J1797" s="242">
        <v>44025</v>
      </c>
      <c r="K1797" s="234" t="s">
        <v>7430</v>
      </c>
      <c r="L1797" s="242">
        <v>44025</v>
      </c>
      <c r="M1797" s="234" t="s">
        <v>6996</v>
      </c>
      <c r="N1797" s="234" t="s">
        <v>11072</v>
      </c>
      <c r="O1797" s="234" t="s">
        <v>9585</v>
      </c>
      <c r="P1797" s="234" t="s">
        <v>6999</v>
      </c>
      <c r="Q1797" s="234"/>
      <c r="R1797" s="234" t="s">
        <v>451</v>
      </c>
      <c r="S1797" t="b">
        <v>0</v>
      </c>
      <c r="T1797" s="242"/>
      <c r="U1797" s="103">
        <v>67</v>
      </c>
      <c r="V1797" s="234" t="s">
        <v>272</v>
      </c>
      <c r="W1797" s="103">
        <v>67</v>
      </c>
      <c r="X1797" s="234" t="s">
        <v>272</v>
      </c>
      <c r="Y1797" s="242"/>
      <c r="Z1797" s="242"/>
      <c r="AA1797" s="103"/>
      <c r="AB1797" s="234" t="s">
        <v>11073</v>
      </c>
      <c r="AC1797" s="243">
        <v>44253.379479166666</v>
      </c>
      <c r="AD1797" s="234" t="s">
        <v>55</v>
      </c>
      <c r="AE1797" s="235" t="s">
        <v>17500</v>
      </c>
      <c r="AF1797" s="237"/>
      <c r="AG1797" s="234" t="s">
        <v>482</v>
      </c>
      <c r="AH1797" s="241"/>
      <c r="AI1797" t="b">
        <v>1</v>
      </c>
      <c r="AJ1797" t="b">
        <v>0</v>
      </c>
      <c r="AK1797" s="234"/>
      <c r="AL1797" s="103"/>
      <c r="AM1797" t="b">
        <v>0</v>
      </c>
      <c r="AN1797" s="234"/>
      <c r="AO1797" s="103"/>
      <c r="AP1797" s="241"/>
      <c r="AQ1797" s="241"/>
      <c r="AR1797" s="241"/>
      <c r="AS1797" s="241"/>
      <c r="AT1797" s="234" t="s">
        <v>7005</v>
      </c>
      <c r="AU1797" s="234" t="s">
        <v>7085</v>
      </c>
      <c r="AV1797" t="b">
        <v>0</v>
      </c>
      <c r="AW1797" t="b">
        <v>0</v>
      </c>
      <c r="AX1797" s="241"/>
      <c r="AY1797" s="241"/>
      <c r="AZ1797" s="234"/>
      <c r="BA1797" s="234"/>
      <c r="BB1797" s="234"/>
      <c r="BC1797" t="b">
        <v>0</v>
      </c>
      <c r="BD1797" s="234" t="s">
        <v>7008</v>
      </c>
      <c r="BE1797" s="234" t="s">
        <v>7009</v>
      </c>
      <c r="BF1797" s="234" t="s">
        <v>7027</v>
      </c>
      <c r="BG1797" s="234" t="s">
        <v>8373</v>
      </c>
      <c r="BH1797" s="234" t="s">
        <v>55</v>
      </c>
      <c r="BI1797" s="243">
        <v>44573.419409722221</v>
      </c>
      <c r="BJ1797" s="234" t="s">
        <v>442</v>
      </c>
      <c r="BK1797" s="234" t="s">
        <v>451</v>
      </c>
      <c r="BL1797" s="234" t="s">
        <v>451</v>
      </c>
      <c r="BM1797" s="234" t="s">
        <v>451</v>
      </c>
      <c r="BN1797" s="241"/>
      <c r="BO1797" t="b">
        <v>0</v>
      </c>
      <c r="BP1797" t="b">
        <v>0</v>
      </c>
      <c r="BQ1797" t="b">
        <v>0</v>
      </c>
      <c r="BR1797" s="241"/>
      <c r="BS1797" s="241"/>
      <c r="BT1797" s="234" t="s">
        <v>7012</v>
      </c>
      <c r="BU1797" t="b">
        <v>0</v>
      </c>
      <c r="BV1797" s="103"/>
      <c r="BW1797" s="235" t="s">
        <v>17501</v>
      </c>
      <c r="BX1797" s="234" t="s">
        <v>17500</v>
      </c>
      <c r="BY1797" s="234" t="s">
        <v>56</v>
      </c>
      <c r="BZ1797" s="234" t="s">
        <v>7014</v>
      </c>
    </row>
    <row r="1798" spans="1:78" x14ac:dyDescent="0.25">
      <c r="A1798" s="5">
        <v>397</v>
      </c>
      <c r="B1798" s="234" t="s">
        <v>17502</v>
      </c>
      <c r="C1798" s="234" t="s">
        <v>17503</v>
      </c>
      <c r="D1798" s="234"/>
      <c r="E1798" s="234" t="s">
        <v>10670</v>
      </c>
      <c r="F1798" s="234" t="s">
        <v>6993</v>
      </c>
      <c r="G1798" s="234" t="s">
        <v>10829</v>
      </c>
      <c r="H1798" s="234" t="s">
        <v>7856</v>
      </c>
      <c r="I1798" s="242"/>
      <c r="J1798" s="242">
        <v>44025</v>
      </c>
      <c r="K1798" s="234" t="s">
        <v>7430</v>
      </c>
      <c r="L1798" s="242">
        <v>44029</v>
      </c>
      <c r="M1798" s="234" t="s">
        <v>6996</v>
      </c>
      <c r="N1798" s="234" t="s">
        <v>10656</v>
      </c>
      <c r="O1798" s="234" t="s">
        <v>10657</v>
      </c>
      <c r="P1798" s="234" t="s">
        <v>6999</v>
      </c>
      <c r="Q1798" s="234"/>
      <c r="R1798" s="234" t="s">
        <v>451</v>
      </c>
      <c r="S1798" t="b">
        <v>0</v>
      </c>
      <c r="T1798" s="242"/>
      <c r="U1798" s="103">
        <v>1</v>
      </c>
      <c r="V1798" s="234" t="s">
        <v>272</v>
      </c>
      <c r="W1798" s="103">
        <v>2</v>
      </c>
      <c r="X1798" s="234" t="s">
        <v>272</v>
      </c>
      <c r="Y1798" s="242"/>
      <c r="Z1798" s="242"/>
      <c r="AA1798" s="103"/>
      <c r="AB1798" s="234"/>
      <c r="AC1798" s="243">
        <v>44253.37945601852</v>
      </c>
      <c r="AD1798" s="234" t="s">
        <v>55</v>
      </c>
      <c r="AE1798" s="235" t="s">
        <v>17504</v>
      </c>
      <c r="AF1798" s="237"/>
      <c r="AG1798" s="234" t="s">
        <v>482</v>
      </c>
      <c r="AH1798" s="241"/>
      <c r="AI1798" t="b">
        <v>1</v>
      </c>
      <c r="AJ1798" t="b">
        <v>0</v>
      </c>
      <c r="AK1798" s="234"/>
      <c r="AL1798" s="103"/>
      <c r="AM1798" t="b">
        <v>0</v>
      </c>
      <c r="AN1798" s="234"/>
      <c r="AO1798" s="103"/>
      <c r="AP1798" s="241"/>
      <c r="AQ1798" s="241"/>
      <c r="AR1798" s="241"/>
      <c r="AS1798" s="241"/>
      <c r="AT1798" s="234"/>
      <c r="AU1798" s="234" t="s">
        <v>7085</v>
      </c>
      <c r="AV1798" t="b">
        <v>0</v>
      </c>
      <c r="AW1798" t="b">
        <v>0</v>
      </c>
      <c r="AX1798" s="241"/>
      <c r="AY1798" s="241"/>
      <c r="AZ1798" s="234"/>
      <c r="BA1798" s="234"/>
      <c r="BB1798" s="234"/>
      <c r="BC1798" t="b">
        <v>1</v>
      </c>
      <c r="BD1798" s="234" t="s">
        <v>7008</v>
      </c>
      <c r="BE1798" s="234" t="s">
        <v>7026</v>
      </c>
      <c r="BF1798" s="234" t="s">
        <v>7027</v>
      </c>
      <c r="BG1798" s="234" t="s">
        <v>7028</v>
      </c>
      <c r="BH1798" s="234" t="s">
        <v>55</v>
      </c>
      <c r="BI1798" s="243">
        <v>44573.419398148151</v>
      </c>
      <c r="BJ1798" s="234" t="s">
        <v>442</v>
      </c>
      <c r="BK1798" s="234" t="s">
        <v>451</v>
      </c>
      <c r="BL1798" s="234" t="s">
        <v>451</v>
      </c>
      <c r="BM1798" s="234" t="s">
        <v>451</v>
      </c>
      <c r="BN1798" s="241"/>
      <c r="BO1798" t="b">
        <v>0</v>
      </c>
      <c r="BP1798" t="b">
        <v>0</v>
      </c>
      <c r="BQ1798" t="b">
        <v>0</v>
      </c>
      <c r="BR1798" s="241"/>
      <c r="BS1798" s="241"/>
      <c r="BT1798" s="234" t="s">
        <v>7012</v>
      </c>
      <c r="BU1798" t="b">
        <v>0</v>
      </c>
      <c r="BV1798" s="103"/>
      <c r="BW1798" s="235" t="s">
        <v>17505</v>
      </c>
      <c r="BX1798" s="234" t="s">
        <v>17504</v>
      </c>
      <c r="BY1798" s="234" t="s">
        <v>56</v>
      </c>
      <c r="BZ1798" s="234" t="s">
        <v>7014</v>
      </c>
    </row>
    <row r="1799" spans="1:78" x14ac:dyDescent="0.25">
      <c r="A1799" s="5">
        <v>396</v>
      </c>
      <c r="B1799" s="234" t="s">
        <v>17506</v>
      </c>
      <c r="C1799" s="234" t="s">
        <v>17507</v>
      </c>
      <c r="D1799" s="234" t="s">
        <v>17508</v>
      </c>
      <c r="E1799" s="234" t="s">
        <v>17509</v>
      </c>
      <c r="F1799" s="234" t="s">
        <v>6993</v>
      </c>
      <c r="G1799" s="234" t="s">
        <v>7065</v>
      </c>
      <c r="H1799" s="234" t="s">
        <v>7856</v>
      </c>
      <c r="I1799" s="242"/>
      <c r="J1799" s="242">
        <v>44025</v>
      </c>
      <c r="K1799" s="234" t="s">
        <v>7430</v>
      </c>
      <c r="L1799" s="242">
        <v>44025</v>
      </c>
      <c r="M1799" s="234" t="s">
        <v>7159</v>
      </c>
      <c r="N1799" s="234" t="s">
        <v>17510</v>
      </c>
      <c r="O1799" s="234" t="s">
        <v>17511</v>
      </c>
      <c r="P1799" s="234" t="s">
        <v>6999</v>
      </c>
      <c r="Q1799" s="234"/>
      <c r="R1799" s="234" t="s">
        <v>451</v>
      </c>
      <c r="S1799" t="b">
        <v>0</v>
      </c>
      <c r="T1799" s="242"/>
      <c r="U1799" s="103">
        <v>3</v>
      </c>
      <c r="V1799" s="234" t="s">
        <v>272</v>
      </c>
      <c r="W1799" s="103">
        <v>3</v>
      </c>
      <c r="X1799" s="234" t="s">
        <v>272</v>
      </c>
      <c r="Y1799" s="242"/>
      <c r="Z1799" s="242"/>
      <c r="AA1799" s="103"/>
      <c r="AB1799" s="234" t="s">
        <v>17512</v>
      </c>
      <c r="AC1799" s="243">
        <v>44253.379421296297</v>
      </c>
      <c r="AD1799" s="234" t="s">
        <v>55</v>
      </c>
      <c r="AE1799" s="235" t="s">
        <v>17513</v>
      </c>
      <c r="AF1799" s="237"/>
      <c r="AG1799" s="234" t="s">
        <v>482</v>
      </c>
      <c r="AH1799" s="241"/>
      <c r="AI1799" t="b">
        <v>1</v>
      </c>
      <c r="AJ1799" t="b">
        <v>0</v>
      </c>
      <c r="AK1799" s="234"/>
      <c r="AL1799" s="103"/>
      <c r="AM1799" t="b">
        <v>0</v>
      </c>
      <c r="AN1799" s="234"/>
      <c r="AO1799" s="103"/>
      <c r="AP1799" s="241"/>
      <c r="AQ1799" s="241"/>
      <c r="AR1799" s="241"/>
      <c r="AS1799" s="241"/>
      <c r="AT1799" s="234" t="s">
        <v>7005</v>
      </c>
      <c r="AU1799" s="234" t="s">
        <v>7085</v>
      </c>
      <c r="AV1799" t="b">
        <v>0</v>
      </c>
      <c r="AW1799" t="b">
        <v>0</v>
      </c>
      <c r="AX1799" s="241"/>
      <c r="AY1799" s="241"/>
      <c r="AZ1799" s="234"/>
      <c r="BA1799" s="234"/>
      <c r="BB1799" s="234"/>
      <c r="BC1799" t="b">
        <v>0</v>
      </c>
      <c r="BD1799" s="234" t="s">
        <v>7170</v>
      </c>
      <c r="BE1799" s="234" t="s">
        <v>7026</v>
      </c>
      <c r="BF1799" s="234" t="s">
        <v>7027</v>
      </c>
      <c r="BG1799" s="234" t="s">
        <v>8373</v>
      </c>
      <c r="BH1799" s="234" t="s">
        <v>55</v>
      </c>
      <c r="BI1799" s="243">
        <v>44573.419398148151</v>
      </c>
      <c r="BJ1799" s="234" t="s">
        <v>442</v>
      </c>
      <c r="BK1799" s="234" t="s">
        <v>451</v>
      </c>
      <c r="BL1799" s="234" t="s">
        <v>451</v>
      </c>
      <c r="BM1799" s="234" t="s">
        <v>451</v>
      </c>
      <c r="BN1799" s="241"/>
      <c r="BO1799" t="b">
        <v>0</v>
      </c>
      <c r="BP1799" t="b">
        <v>0</v>
      </c>
      <c r="BQ1799" t="b">
        <v>0</v>
      </c>
      <c r="BR1799" s="241"/>
      <c r="BS1799" s="241"/>
      <c r="BT1799" s="234" t="s">
        <v>7012</v>
      </c>
      <c r="BU1799" t="b">
        <v>0</v>
      </c>
      <c r="BV1799" s="103"/>
      <c r="BW1799" s="235" t="s">
        <v>17514</v>
      </c>
      <c r="BX1799" s="234" t="s">
        <v>17513</v>
      </c>
      <c r="BY1799" s="234" t="s">
        <v>56</v>
      </c>
      <c r="BZ1799" s="234" t="s">
        <v>7014</v>
      </c>
    </row>
    <row r="1800" spans="1:78" x14ac:dyDescent="0.25">
      <c r="A1800" s="5">
        <v>395</v>
      </c>
      <c r="B1800" s="234" t="s">
        <v>17515</v>
      </c>
      <c r="C1800" s="234" t="s">
        <v>17516</v>
      </c>
      <c r="D1800" s="234"/>
      <c r="E1800" s="234" t="s">
        <v>17517</v>
      </c>
      <c r="F1800" s="234" t="s">
        <v>2991</v>
      </c>
      <c r="G1800" s="234" t="s">
        <v>7034</v>
      </c>
      <c r="H1800" s="234" t="s">
        <v>7864</v>
      </c>
      <c r="I1800" s="242"/>
      <c r="J1800" s="242">
        <v>44022</v>
      </c>
      <c r="K1800" s="234" t="s">
        <v>7430</v>
      </c>
      <c r="L1800" s="242">
        <v>44029</v>
      </c>
      <c r="M1800" s="234" t="s">
        <v>6996</v>
      </c>
      <c r="N1800" s="234" t="s">
        <v>7430</v>
      </c>
      <c r="O1800" s="234" t="s">
        <v>7866</v>
      </c>
      <c r="P1800" s="234" t="s">
        <v>6999</v>
      </c>
      <c r="Q1800" s="234"/>
      <c r="R1800" s="234" t="s">
        <v>451</v>
      </c>
      <c r="S1800" t="b">
        <v>0</v>
      </c>
      <c r="T1800" s="242"/>
      <c r="U1800" s="103">
        <v>1700</v>
      </c>
      <c r="V1800" s="234" t="s">
        <v>272</v>
      </c>
      <c r="W1800" s="103">
        <v>12000</v>
      </c>
      <c r="X1800" s="234" t="s">
        <v>272</v>
      </c>
      <c r="Y1800" s="242"/>
      <c r="Z1800" s="242"/>
      <c r="AA1800" s="103"/>
      <c r="AB1800" s="234"/>
      <c r="AC1800" s="243">
        <v>44253.37939814815</v>
      </c>
      <c r="AD1800" s="234" t="s">
        <v>55</v>
      </c>
      <c r="AE1800" s="235" t="s">
        <v>17518</v>
      </c>
      <c r="AF1800" s="237"/>
      <c r="AG1800" s="234" t="s">
        <v>482</v>
      </c>
      <c r="AH1800" s="241"/>
      <c r="AI1800" t="b">
        <v>1</v>
      </c>
      <c r="AJ1800" t="b">
        <v>0</v>
      </c>
      <c r="AK1800" s="234"/>
      <c r="AL1800" s="103"/>
      <c r="AM1800" t="b">
        <v>0</v>
      </c>
      <c r="AN1800" s="234"/>
      <c r="AO1800" s="103"/>
      <c r="AP1800" s="241"/>
      <c r="AQ1800" s="241"/>
      <c r="AR1800" s="241"/>
      <c r="AS1800" s="241"/>
      <c r="AT1800" s="234" t="s">
        <v>7005</v>
      </c>
      <c r="AU1800" s="234" t="s">
        <v>7085</v>
      </c>
      <c r="AV1800" t="b">
        <v>0</v>
      </c>
      <c r="AW1800" t="b">
        <v>0</v>
      </c>
      <c r="AX1800" s="241"/>
      <c r="AY1800" s="241"/>
      <c r="AZ1800" s="234"/>
      <c r="BA1800" s="234"/>
      <c r="BB1800" s="234"/>
      <c r="BC1800" t="b">
        <v>1</v>
      </c>
      <c r="BD1800" s="234" t="s">
        <v>7008</v>
      </c>
      <c r="BE1800" s="234" t="s">
        <v>7045</v>
      </c>
      <c r="BF1800" s="234" t="s">
        <v>6972</v>
      </c>
      <c r="BG1800" s="234" t="s">
        <v>7028</v>
      </c>
      <c r="BH1800" s="234" t="s">
        <v>55</v>
      </c>
      <c r="BI1800" s="243">
        <v>44573.419398148151</v>
      </c>
      <c r="BJ1800" s="234" t="s">
        <v>442</v>
      </c>
      <c r="BK1800" s="234" t="s">
        <v>451</v>
      </c>
      <c r="BL1800" s="234" t="s">
        <v>451</v>
      </c>
      <c r="BM1800" s="234" t="s">
        <v>451</v>
      </c>
      <c r="BN1800" s="241"/>
      <c r="BO1800" t="b">
        <v>0</v>
      </c>
      <c r="BP1800" t="b">
        <v>0</v>
      </c>
      <c r="BQ1800" t="b">
        <v>0</v>
      </c>
      <c r="BR1800" s="241"/>
      <c r="BS1800" s="241"/>
      <c r="BT1800" s="234" t="s">
        <v>7047</v>
      </c>
      <c r="BU1800" t="b">
        <v>0</v>
      </c>
      <c r="BV1800" s="103"/>
      <c r="BW1800" s="235" t="s">
        <v>17519</v>
      </c>
      <c r="BX1800" s="234" t="s">
        <v>17518</v>
      </c>
      <c r="BY1800" s="234" t="s">
        <v>56</v>
      </c>
      <c r="BZ1800" s="234" t="s">
        <v>7014</v>
      </c>
    </row>
    <row r="1801" spans="1:78" x14ac:dyDescent="0.25">
      <c r="A1801" s="5">
        <v>394</v>
      </c>
      <c r="B1801" s="234" t="s">
        <v>17520</v>
      </c>
      <c r="C1801" s="234" t="s">
        <v>17521</v>
      </c>
      <c r="D1801" s="234" t="s">
        <v>17522</v>
      </c>
      <c r="E1801" s="234" t="s">
        <v>17522</v>
      </c>
      <c r="F1801" s="234" t="s">
        <v>7156</v>
      </c>
      <c r="G1801" s="234" t="s">
        <v>7244</v>
      </c>
      <c r="H1801" s="234" t="s">
        <v>6994</v>
      </c>
      <c r="I1801" s="242"/>
      <c r="J1801" s="242">
        <v>44022</v>
      </c>
      <c r="K1801" s="234" t="s">
        <v>7430</v>
      </c>
      <c r="L1801" s="242">
        <v>44022</v>
      </c>
      <c r="M1801" s="234" t="s">
        <v>10725</v>
      </c>
      <c r="N1801" s="234" t="s">
        <v>17523</v>
      </c>
      <c r="O1801" s="234" t="s">
        <v>17524</v>
      </c>
      <c r="P1801" s="234" t="s">
        <v>6999</v>
      </c>
      <c r="Q1801" s="234"/>
      <c r="R1801" s="234" t="s">
        <v>451</v>
      </c>
      <c r="S1801" t="b">
        <v>0</v>
      </c>
      <c r="T1801" s="242"/>
      <c r="U1801" s="103">
        <v>25</v>
      </c>
      <c r="V1801" s="234" t="s">
        <v>272</v>
      </c>
      <c r="W1801" s="103">
        <v>56</v>
      </c>
      <c r="X1801" s="234" t="s">
        <v>272</v>
      </c>
      <c r="Y1801" s="242"/>
      <c r="Z1801" s="242"/>
      <c r="AA1801" s="103"/>
      <c r="AB1801" s="234" t="s">
        <v>17525</v>
      </c>
      <c r="AC1801" s="243">
        <v>44253.379351851851</v>
      </c>
      <c r="AD1801" s="234" t="s">
        <v>55</v>
      </c>
      <c r="AE1801" s="235" t="s">
        <v>17526</v>
      </c>
      <c r="AF1801" s="237"/>
      <c r="AG1801" s="234" t="s">
        <v>482</v>
      </c>
      <c r="AH1801" s="241"/>
      <c r="AI1801" t="b">
        <v>1</v>
      </c>
      <c r="AJ1801" t="b">
        <v>0</v>
      </c>
      <c r="AK1801" s="234"/>
      <c r="AL1801" s="103"/>
      <c r="AM1801" t="b">
        <v>0</v>
      </c>
      <c r="AN1801" s="234"/>
      <c r="AO1801" s="103"/>
      <c r="AP1801" s="241"/>
      <c r="AQ1801" s="241"/>
      <c r="AR1801" s="241"/>
      <c r="AS1801" s="241"/>
      <c r="AT1801" s="234"/>
      <c r="AU1801" s="234" t="s">
        <v>7085</v>
      </c>
      <c r="AV1801" t="b">
        <v>0</v>
      </c>
      <c r="AW1801" t="b">
        <v>0</v>
      </c>
      <c r="AX1801" s="241"/>
      <c r="AY1801" s="241"/>
      <c r="AZ1801" s="234"/>
      <c r="BA1801" s="234"/>
      <c r="BB1801" s="234"/>
      <c r="BC1801" t="b">
        <v>0</v>
      </c>
      <c r="BD1801" s="234" t="s">
        <v>350</v>
      </c>
      <c r="BE1801" s="234" t="s">
        <v>7009</v>
      </c>
      <c r="BF1801" s="234" t="s">
        <v>7027</v>
      </c>
      <c r="BG1801" s="234" t="s">
        <v>8373</v>
      </c>
      <c r="BH1801" s="234" t="s">
        <v>55</v>
      </c>
      <c r="BI1801" s="243">
        <v>44573.419386574074</v>
      </c>
      <c r="BJ1801" s="234" t="s">
        <v>442</v>
      </c>
      <c r="BK1801" s="234" t="s">
        <v>451</v>
      </c>
      <c r="BL1801" s="234" t="s">
        <v>451</v>
      </c>
      <c r="BM1801" s="234" t="s">
        <v>451</v>
      </c>
      <c r="BN1801" s="241"/>
      <c r="BO1801" t="b">
        <v>0</v>
      </c>
      <c r="BP1801" t="b">
        <v>0</v>
      </c>
      <c r="BQ1801" t="b">
        <v>0</v>
      </c>
      <c r="BR1801" s="241"/>
      <c r="BS1801" s="241"/>
      <c r="BT1801" s="234" t="s">
        <v>7012</v>
      </c>
      <c r="BU1801" t="b">
        <v>0</v>
      </c>
      <c r="BV1801" s="103"/>
      <c r="BW1801" s="235" t="s">
        <v>17527</v>
      </c>
      <c r="BX1801" s="234" t="s">
        <v>17526</v>
      </c>
      <c r="BY1801" s="234" t="s">
        <v>56</v>
      </c>
      <c r="BZ1801" s="234" t="s">
        <v>7014</v>
      </c>
    </row>
    <row r="1802" spans="1:78" x14ac:dyDescent="0.25">
      <c r="A1802" s="5">
        <v>393</v>
      </c>
      <c r="B1802" s="234" t="s">
        <v>17528</v>
      </c>
      <c r="C1802" s="234" t="s">
        <v>17529</v>
      </c>
      <c r="D1802" s="234"/>
      <c r="E1802" s="234" t="s">
        <v>17530</v>
      </c>
      <c r="F1802" s="234" t="s">
        <v>7156</v>
      </c>
      <c r="G1802" s="234" t="s">
        <v>7856</v>
      </c>
      <c r="H1802" s="234" t="s">
        <v>7018</v>
      </c>
      <c r="I1802" s="242"/>
      <c r="J1802" s="242">
        <v>44022</v>
      </c>
      <c r="K1802" s="234" t="s">
        <v>7430</v>
      </c>
      <c r="L1802" s="242">
        <v>44022</v>
      </c>
      <c r="M1802" s="234" t="s">
        <v>7159</v>
      </c>
      <c r="N1802" s="234" t="s">
        <v>7430</v>
      </c>
      <c r="O1802" s="234" t="s">
        <v>17531</v>
      </c>
      <c r="P1802" s="234" t="s">
        <v>6999</v>
      </c>
      <c r="Q1802" s="234"/>
      <c r="R1802" s="234" t="s">
        <v>451</v>
      </c>
      <c r="S1802" t="b">
        <v>0</v>
      </c>
      <c r="T1802" s="242"/>
      <c r="U1802" s="103">
        <v>1</v>
      </c>
      <c r="V1802" s="234" t="s">
        <v>272</v>
      </c>
      <c r="W1802" s="103">
        <v>1</v>
      </c>
      <c r="X1802" s="234" t="s">
        <v>272</v>
      </c>
      <c r="Y1802" s="242"/>
      <c r="Z1802" s="242"/>
      <c r="AA1802" s="103"/>
      <c r="AB1802" s="234"/>
      <c r="AC1802" s="243">
        <v>44253.379340277781</v>
      </c>
      <c r="AD1802" s="234" t="s">
        <v>55</v>
      </c>
      <c r="AE1802" s="235" t="s">
        <v>17532</v>
      </c>
      <c r="AF1802" s="237"/>
      <c r="AG1802" s="234" t="s">
        <v>482</v>
      </c>
      <c r="AH1802" s="241"/>
      <c r="AI1802" t="b">
        <v>1</v>
      </c>
      <c r="AJ1802" t="b">
        <v>0</v>
      </c>
      <c r="AK1802" s="234"/>
      <c r="AL1802" s="103"/>
      <c r="AM1802" t="b">
        <v>0</v>
      </c>
      <c r="AN1802" s="234"/>
      <c r="AO1802" s="103"/>
      <c r="AP1802" s="241"/>
      <c r="AQ1802" s="241"/>
      <c r="AR1802" s="241"/>
      <c r="AS1802" s="241"/>
      <c r="AT1802" s="234" t="s">
        <v>7005</v>
      </c>
      <c r="AU1802" s="234" t="s">
        <v>7085</v>
      </c>
      <c r="AV1802" t="b">
        <v>0</v>
      </c>
      <c r="AW1802" t="b">
        <v>0</v>
      </c>
      <c r="AX1802" s="241"/>
      <c r="AY1802" s="241"/>
      <c r="AZ1802" s="234"/>
      <c r="BA1802" s="234"/>
      <c r="BB1802" s="234"/>
      <c r="BC1802" t="b">
        <v>1</v>
      </c>
      <c r="BD1802" s="234" t="s">
        <v>7170</v>
      </c>
      <c r="BE1802" s="234" t="s">
        <v>7026</v>
      </c>
      <c r="BF1802" s="234" t="s">
        <v>7027</v>
      </c>
      <c r="BG1802" s="234" t="s">
        <v>7010</v>
      </c>
      <c r="BH1802" s="234" t="s">
        <v>55</v>
      </c>
      <c r="BI1802" s="243">
        <v>44573.419386574074</v>
      </c>
      <c r="BJ1802" s="234" t="s">
        <v>442</v>
      </c>
      <c r="BK1802" s="234" t="s">
        <v>451</v>
      </c>
      <c r="BL1802" s="234" t="s">
        <v>451</v>
      </c>
      <c r="BM1802" s="234" t="s">
        <v>451</v>
      </c>
      <c r="BN1802" s="241"/>
      <c r="BO1802" t="b">
        <v>0</v>
      </c>
      <c r="BP1802" t="b">
        <v>0</v>
      </c>
      <c r="BQ1802" t="b">
        <v>0</v>
      </c>
      <c r="BR1802" s="241"/>
      <c r="BS1802" s="241"/>
      <c r="BT1802" s="234" t="s">
        <v>7012</v>
      </c>
      <c r="BU1802" t="b">
        <v>0</v>
      </c>
      <c r="BV1802" s="103"/>
      <c r="BW1802" s="235" t="s">
        <v>17533</v>
      </c>
      <c r="BX1802" s="234" t="s">
        <v>17532</v>
      </c>
      <c r="BY1802" s="234" t="s">
        <v>56</v>
      </c>
      <c r="BZ1802" s="234" t="s">
        <v>7014</v>
      </c>
    </row>
    <row r="1803" spans="1:78" x14ac:dyDescent="0.25">
      <c r="A1803" s="5">
        <v>392</v>
      </c>
      <c r="B1803" s="234" t="s">
        <v>17534</v>
      </c>
      <c r="C1803" s="234" t="s">
        <v>17535</v>
      </c>
      <c r="D1803" s="234" t="s">
        <v>12996</v>
      </c>
      <c r="E1803" s="234" t="s">
        <v>12997</v>
      </c>
      <c r="F1803" s="234" t="s">
        <v>6993</v>
      </c>
      <c r="G1803" s="234" t="s">
        <v>11209</v>
      </c>
      <c r="H1803" s="234" t="s">
        <v>7856</v>
      </c>
      <c r="I1803" s="242"/>
      <c r="J1803" s="242">
        <v>44021</v>
      </c>
      <c r="K1803" s="234" t="s">
        <v>7430</v>
      </c>
      <c r="L1803" s="242">
        <v>44022</v>
      </c>
      <c r="M1803" s="234" t="s">
        <v>7813</v>
      </c>
      <c r="N1803" s="234" t="s">
        <v>12998</v>
      </c>
      <c r="O1803" s="234" t="s">
        <v>17536</v>
      </c>
      <c r="P1803" s="234" t="s">
        <v>6999</v>
      </c>
      <c r="Q1803" s="234"/>
      <c r="R1803" s="234" t="s">
        <v>451</v>
      </c>
      <c r="S1803" t="b">
        <v>0</v>
      </c>
      <c r="T1803" s="242"/>
      <c r="U1803" s="103">
        <v>1</v>
      </c>
      <c r="V1803" s="234" t="s">
        <v>272</v>
      </c>
      <c r="W1803" s="103">
        <v>1</v>
      </c>
      <c r="X1803" s="234" t="s">
        <v>272</v>
      </c>
      <c r="Y1803" s="242"/>
      <c r="Z1803" s="242"/>
      <c r="AA1803" s="103"/>
      <c r="AB1803" s="234" t="s">
        <v>13000</v>
      </c>
      <c r="AC1803" s="243">
        <v>44253.379293981481</v>
      </c>
      <c r="AD1803" s="234" t="s">
        <v>55</v>
      </c>
      <c r="AE1803" s="235" t="s">
        <v>17537</v>
      </c>
      <c r="AF1803" s="237"/>
      <c r="AG1803" s="234" t="s">
        <v>482</v>
      </c>
      <c r="AH1803" s="241"/>
      <c r="AI1803" t="b">
        <v>1</v>
      </c>
      <c r="AJ1803" t="b">
        <v>0</v>
      </c>
      <c r="AK1803" s="234"/>
      <c r="AL1803" s="103"/>
      <c r="AM1803" t="b">
        <v>0</v>
      </c>
      <c r="AN1803" s="234"/>
      <c r="AO1803" s="103"/>
      <c r="AP1803" s="241"/>
      <c r="AQ1803" s="241"/>
      <c r="AR1803" s="241"/>
      <c r="AS1803" s="241"/>
      <c r="AT1803" s="234" t="s">
        <v>7005</v>
      </c>
      <c r="AU1803" s="234" t="s">
        <v>7085</v>
      </c>
      <c r="AV1803" t="b">
        <v>0</v>
      </c>
      <c r="AW1803" t="b">
        <v>0</v>
      </c>
      <c r="AX1803" s="241"/>
      <c r="AY1803" s="241"/>
      <c r="AZ1803" s="234"/>
      <c r="BA1803" s="234"/>
      <c r="BB1803" s="234"/>
      <c r="BC1803" t="b">
        <v>0</v>
      </c>
      <c r="BD1803" s="234" t="s">
        <v>7821</v>
      </c>
      <c r="BE1803" s="234" t="s">
        <v>7026</v>
      </c>
      <c r="BF1803" s="234" t="s">
        <v>7027</v>
      </c>
      <c r="BG1803" s="234" t="s">
        <v>8373</v>
      </c>
      <c r="BH1803" s="234" t="s">
        <v>55</v>
      </c>
      <c r="BI1803" s="243">
        <v>44573.419386574074</v>
      </c>
      <c r="BJ1803" s="234" t="s">
        <v>442</v>
      </c>
      <c r="BK1803" s="234" t="s">
        <v>451</v>
      </c>
      <c r="BL1803" s="234" t="s">
        <v>451</v>
      </c>
      <c r="BM1803" s="234" t="s">
        <v>451</v>
      </c>
      <c r="BN1803" s="241"/>
      <c r="BO1803" t="b">
        <v>0</v>
      </c>
      <c r="BP1803" t="b">
        <v>0</v>
      </c>
      <c r="BQ1803" t="b">
        <v>0</v>
      </c>
      <c r="BR1803" s="241"/>
      <c r="BS1803" s="241"/>
      <c r="BT1803" s="234" t="s">
        <v>7012</v>
      </c>
      <c r="BU1803" t="b">
        <v>0</v>
      </c>
      <c r="BV1803" s="103"/>
      <c r="BW1803" s="235" t="s">
        <v>17538</v>
      </c>
      <c r="BX1803" s="234" t="s">
        <v>17537</v>
      </c>
      <c r="BY1803" s="234" t="s">
        <v>56</v>
      </c>
      <c r="BZ1803" s="234" t="s">
        <v>7014</v>
      </c>
    </row>
    <row r="1804" spans="1:78" x14ac:dyDescent="0.25">
      <c r="A1804" s="5">
        <v>391</v>
      </c>
      <c r="B1804" s="234" t="s">
        <v>17539</v>
      </c>
      <c r="C1804" s="234" t="s">
        <v>17540</v>
      </c>
      <c r="D1804" s="234"/>
      <c r="E1804" s="234" t="s">
        <v>13809</v>
      </c>
      <c r="F1804" s="234" t="s">
        <v>7156</v>
      </c>
      <c r="G1804" s="234" t="s">
        <v>7856</v>
      </c>
      <c r="H1804" s="234" t="s">
        <v>7018</v>
      </c>
      <c r="I1804" s="242"/>
      <c r="J1804" s="242">
        <v>44019</v>
      </c>
      <c r="K1804" s="234" t="s">
        <v>7430</v>
      </c>
      <c r="L1804" s="242">
        <v>44021</v>
      </c>
      <c r="M1804" s="234" t="s">
        <v>7477</v>
      </c>
      <c r="N1804" s="234" t="s">
        <v>7430</v>
      </c>
      <c r="O1804" s="234" t="s">
        <v>17541</v>
      </c>
      <c r="P1804" s="234" t="s">
        <v>6999</v>
      </c>
      <c r="Q1804" s="234"/>
      <c r="R1804" s="234" t="s">
        <v>451</v>
      </c>
      <c r="S1804" t="b">
        <v>0</v>
      </c>
      <c r="T1804" s="242"/>
      <c r="U1804" s="103">
        <v>8</v>
      </c>
      <c r="V1804" s="234" t="s">
        <v>272</v>
      </c>
      <c r="W1804" s="103">
        <v>8</v>
      </c>
      <c r="X1804" s="234" t="s">
        <v>272</v>
      </c>
      <c r="Y1804" s="242"/>
      <c r="Z1804" s="242"/>
      <c r="AA1804" s="103"/>
      <c r="AB1804" s="234"/>
      <c r="AC1804" s="243">
        <v>44253.379282407404</v>
      </c>
      <c r="AD1804" s="234" t="s">
        <v>55</v>
      </c>
      <c r="AE1804" s="235" t="s">
        <v>17542</v>
      </c>
      <c r="AF1804" s="237"/>
      <c r="AG1804" s="234" t="s">
        <v>482</v>
      </c>
      <c r="AH1804" s="241"/>
      <c r="AI1804" t="b">
        <v>1</v>
      </c>
      <c r="AJ1804" t="b">
        <v>0</v>
      </c>
      <c r="AK1804" s="234"/>
      <c r="AL1804" s="103"/>
      <c r="AM1804" t="b">
        <v>0</v>
      </c>
      <c r="AN1804" s="234"/>
      <c r="AO1804" s="103"/>
      <c r="AP1804" s="241"/>
      <c r="AQ1804" s="241"/>
      <c r="AR1804" s="241"/>
      <c r="AS1804" s="241"/>
      <c r="AT1804" s="234"/>
      <c r="AU1804" s="234" t="s">
        <v>7085</v>
      </c>
      <c r="AV1804" t="b">
        <v>0</v>
      </c>
      <c r="AW1804" t="b">
        <v>0</v>
      </c>
      <c r="AX1804" s="241"/>
      <c r="AY1804" s="241"/>
      <c r="AZ1804" s="234"/>
      <c r="BA1804" s="234"/>
      <c r="BB1804" s="234"/>
      <c r="BC1804" t="b">
        <v>1</v>
      </c>
      <c r="BD1804" s="234" t="s">
        <v>369</v>
      </c>
      <c r="BE1804" s="234" t="s">
        <v>7026</v>
      </c>
      <c r="BF1804" s="234" t="s">
        <v>7027</v>
      </c>
      <c r="BG1804" s="234" t="s">
        <v>7010</v>
      </c>
      <c r="BH1804" s="234" t="s">
        <v>55</v>
      </c>
      <c r="BI1804" s="243">
        <v>44573.419374999998</v>
      </c>
      <c r="BJ1804" s="234" t="s">
        <v>442</v>
      </c>
      <c r="BK1804" s="234" t="s">
        <v>451</v>
      </c>
      <c r="BL1804" s="234" t="s">
        <v>451</v>
      </c>
      <c r="BM1804" s="234" t="s">
        <v>451</v>
      </c>
      <c r="BN1804" s="241"/>
      <c r="BO1804" t="b">
        <v>0</v>
      </c>
      <c r="BP1804" t="b">
        <v>0</v>
      </c>
      <c r="BQ1804" t="b">
        <v>0</v>
      </c>
      <c r="BR1804" s="241"/>
      <c r="BS1804" s="241"/>
      <c r="BT1804" s="234" t="s">
        <v>7012</v>
      </c>
      <c r="BU1804" t="b">
        <v>0</v>
      </c>
      <c r="BV1804" s="103"/>
      <c r="BW1804" s="235" t="s">
        <v>17543</v>
      </c>
      <c r="BX1804" s="234" t="s">
        <v>17542</v>
      </c>
      <c r="BY1804" s="234" t="s">
        <v>56</v>
      </c>
      <c r="BZ1804" s="234" t="s">
        <v>7014</v>
      </c>
    </row>
    <row r="1805" spans="1:78" x14ac:dyDescent="0.25">
      <c r="A1805" s="5">
        <v>390</v>
      </c>
      <c r="B1805" s="234" t="s">
        <v>17544</v>
      </c>
      <c r="C1805" s="234" t="s">
        <v>17545</v>
      </c>
      <c r="D1805" s="234"/>
      <c r="E1805" s="234" t="s">
        <v>17546</v>
      </c>
      <c r="F1805" s="234" t="s">
        <v>7156</v>
      </c>
      <c r="G1805" s="234" t="s">
        <v>7856</v>
      </c>
      <c r="H1805" s="234" t="s">
        <v>7018</v>
      </c>
      <c r="I1805" s="242"/>
      <c r="J1805" s="242">
        <v>44020</v>
      </c>
      <c r="K1805" s="234" t="s">
        <v>7430</v>
      </c>
      <c r="L1805" s="242">
        <v>44021</v>
      </c>
      <c r="M1805" s="234" t="s">
        <v>7159</v>
      </c>
      <c r="N1805" s="234" t="s">
        <v>7430</v>
      </c>
      <c r="O1805" s="234" t="s">
        <v>17547</v>
      </c>
      <c r="P1805" s="234" t="s">
        <v>6999</v>
      </c>
      <c r="Q1805" s="234"/>
      <c r="R1805" s="234" t="s">
        <v>451</v>
      </c>
      <c r="S1805" t="b">
        <v>0</v>
      </c>
      <c r="T1805" s="242"/>
      <c r="U1805" s="103">
        <v>1</v>
      </c>
      <c r="V1805" s="234" t="s">
        <v>272</v>
      </c>
      <c r="W1805" s="103">
        <v>1</v>
      </c>
      <c r="X1805" s="234" t="s">
        <v>272</v>
      </c>
      <c r="Y1805" s="242"/>
      <c r="Z1805" s="242"/>
      <c r="AA1805" s="103"/>
      <c r="AB1805" s="234"/>
      <c r="AC1805" s="243">
        <v>44253.379224537035</v>
      </c>
      <c r="AD1805" s="234" t="s">
        <v>55</v>
      </c>
      <c r="AE1805" s="235" t="s">
        <v>17548</v>
      </c>
      <c r="AF1805" s="237"/>
      <c r="AG1805" s="234" t="s">
        <v>482</v>
      </c>
      <c r="AH1805" s="241"/>
      <c r="AI1805" t="b">
        <v>1</v>
      </c>
      <c r="AJ1805" t="b">
        <v>0</v>
      </c>
      <c r="AK1805" s="234"/>
      <c r="AL1805" s="103"/>
      <c r="AM1805" t="b">
        <v>0</v>
      </c>
      <c r="AN1805" s="234"/>
      <c r="AO1805" s="103"/>
      <c r="AP1805" s="241"/>
      <c r="AQ1805" s="241"/>
      <c r="AR1805" s="241"/>
      <c r="AS1805" s="241"/>
      <c r="AT1805" s="234"/>
      <c r="AU1805" s="234" t="s">
        <v>7085</v>
      </c>
      <c r="AV1805" t="b">
        <v>0</v>
      </c>
      <c r="AW1805" t="b">
        <v>0</v>
      </c>
      <c r="AX1805" s="241"/>
      <c r="AY1805" s="241"/>
      <c r="AZ1805" s="234"/>
      <c r="BA1805" s="234"/>
      <c r="BB1805" s="234"/>
      <c r="BC1805" t="b">
        <v>1</v>
      </c>
      <c r="BD1805" s="234" t="s">
        <v>7170</v>
      </c>
      <c r="BE1805" s="234" t="s">
        <v>7026</v>
      </c>
      <c r="BF1805" s="234" t="s">
        <v>6972</v>
      </c>
      <c r="BG1805" s="234" t="s">
        <v>7010</v>
      </c>
      <c r="BH1805" s="234" t="s">
        <v>55</v>
      </c>
      <c r="BI1805" s="243">
        <v>44573.415983796294</v>
      </c>
      <c r="BJ1805" s="234" t="s">
        <v>442</v>
      </c>
      <c r="BK1805" s="234" t="s">
        <v>451</v>
      </c>
      <c r="BL1805" s="234" t="s">
        <v>451</v>
      </c>
      <c r="BM1805" s="234" t="s">
        <v>451</v>
      </c>
      <c r="BN1805" s="241"/>
      <c r="BO1805" t="b">
        <v>0</v>
      </c>
      <c r="BP1805" t="b">
        <v>0</v>
      </c>
      <c r="BQ1805" t="b">
        <v>0</v>
      </c>
      <c r="BR1805" s="241"/>
      <c r="BS1805" s="241"/>
      <c r="BT1805" s="234" t="s">
        <v>7012</v>
      </c>
      <c r="BU1805" t="b">
        <v>0</v>
      </c>
      <c r="BV1805" s="103"/>
      <c r="BW1805" s="235" t="s">
        <v>17549</v>
      </c>
      <c r="BX1805" s="234" t="s">
        <v>17548</v>
      </c>
      <c r="BY1805" s="234" t="s">
        <v>56</v>
      </c>
      <c r="BZ1805" s="234" t="s">
        <v>7014</v>
      </c>
    </row>
    <row r="1806" spans="1:78" x14ac:dyDescent="0.25">
      <c r="A1806" s="5">
        <v>389</v>
      </c>
      <c r="B1806" s="234" t="s">
        <v>17550</v>
      </c>
      <c r="C1806" s="234" t="s">
        <v>17551</v>
      </c>
      <c r="D1806" s="234" t="s">
        <v>12996</v>
      </c>
      <c r="E1806" s="234" t="s">
        <v>12997</v>
      </c>
      <c r="F1806" s="234" t="s">
        <v>6993</v>
      </c>
      <c r="G1806" s="234" t="s">
        <v>11209</v>
      </c>
      <c r="H1806" s="234" t="s">
        <v>7856</v>
      </c>
      <c r="I1806" s="242"/>
      <c r="J1806" s="242">
        <v>44021</v>
      </c>
      <c r="K1806" s="234" t="s">
        <v>7430</v>
      </c>
      <c r="L1806" s="242">
        <v>44022</v>
      </c>
      <c r="M1806" s="234" t="s">
        <v>7813</v>
      </c>
      <c r="N1806" s="234" t="s">
        <v>12998</v>
      </c>
      <c r="O1806" s="234" t="s">
        <v>12999</v>
      </c>
      <c r="P1806" s="234" t="s">
        <v>6999</v>
      </c>
      <c r="Q1806" s="234"/>
      <c r="R1806" s="234" t="s">
        <v>451</v>
      </c>
      <c r="S1806" t="b">
        <v>0</v>
      </c>
      <c r="T1806" s="242"/>
      <c r="U1806" s="103">
        <v>6</v>
      </c>
      <c r="V1806" s="234" t="s">
        <v>272</v>
      </c>
      <c r="W1806" s="103">
        <v>6</v>
      </c>
      <c r="X1806" s="234" t="s">
        <v>272</v>
      </c>
      <c r="Y1806" s="242"/>
      <c r="Z1806" s="242"/>
      <c r="AA1806" s="103"/>
      <c r="AB1806" s="234" t="s">
        <v>13000</v>
      </c>
      <c r="AC1806" s="243">
        <v>44253.379201388889</v>
      </c>
      <c r="AD1806" s="234" t="s">
        <v>55</v>
      </c>
      <c r="AE1806" s="235" t="s">
        <v>17552</v>
      </c>
      <c r="AF1806" s="237"/>
      <c r="AG1806" s="234" t="s">
        <v>482</v>
      </c>
      <c r="AH1806" s="241"/>
      <c r="AI1806" t="b">
        <v>1</v>
      </c>
      <c r="AJ1806" t="b">
        <v>0</v>
      </c>
      <c r="AK1806" s="234"/>
      <c r="AL1806" s="103"/>
      <c r="AM1806" t="b">
        <v>0</v>
      </c>
      <c r="AN1806" s="234"/>
      <c r="AO1806" s="103"/>
      <c r="AP1806" s="241"/>
      <c r="AQ1806" s="241"/>
      <c r="AR1806" s="241"/>
      <c r="AS1806" s="241"/>
      <c r="AT1806" s="234" t="s">
        <v>7005</v>
      </c>
      <c r="AU1806" s="234" t="s">
        <v>7085</v>
      </c>
      <c r="AV1806" t="b">
        <v>0</v>
      </c>
      <c r="AW1806" t="b">
        <v>0</v>
      </c>
      <c r="AX1806" s="241"/>
      <c r="AY1806" s="241"/>
      <c r="AZ1806" s="234"/>
      <c r="BA1806" s="234"/>
      <c r="BB1806" s="234"/>
      <c r="BC1806" t="b">
        <v>0</v>
      </c>
      <c r="BD1806" s="234" t="s">
        <v>7821</v>
      </c>
      <c r="BE1806" s="234" t="s">
        <v>7026</v>
      </c>
      <c r="BF1806" s="234" t="s">
        <v>7027</v>
      </c>
      <c r="BG1806" s="234" t="s">
        <v>8373</v>
      </c>
      <c r="BH1806" s="234" t="s">
        <v>55</v>
      </c>
      <c r="BI1806" s="243">
        <v>44573.415983796294</v>
      </c>
      <c r="BJ1806" s="234" t="s">
        <v>442</v>
      </c>
      <c r="BK1806" s="234" t="s">
        <v>451</v>
      </c>
      <c r="BL1806" s="234" t="s">
        <v>451</v>
      </c>
      <c r="BM1806" s="234" t="s">
        <v>451</v>
      </c>
      <c r="BN1806" s="241"/>
      <c r="BO1806" t="b">
        <v>0</v>
      </c>
      <c r="BP1806" t="b">
        <v>0</v>
      </c>
      <c r="BQ1806" t="b">
        <v>0</v>
      </c>
      <c r="BR1806" s="241"/>
      <c r="BS1806" s="241"/>
      <c r="BT1806" s="234" t="s">
        <v>7012</v>
      </c>
      <c r="BU1806" t="b">
        <v>0</v>
      </c>
      <c r="BV1806" s="103"/>
      <c r="BW1806" s="235" t="s">
        <v>17553</v>
      </c>
      <c r="BX1806" s="234" t="s">
        <v>17552</v>
      </c>
      <c r="BY1806" s="234" t="s">
        <v>56</v>
      </c>
      <c r="BZ1806" s="234" t="s">
        <v>7014</v>
      </c>
    </row>
    <row r="1807" spans="1:78" x14ac:dyDescent="0.25">
      <c r="A1807" s="5">
        <v>388</v>
      </c>
      <c r="B1807" s="234" t="s">
        <v>17554</v>
      </c>
      <c r="C1807" s="234" t="s">
        <v>17555</v>
      </c>
      <c r="D1807" s="234"/>
      <c r="E1807" s="234" t="s">
        <v>13803</v>
      </c>
      <c r="F1807" s="234" t="s">
        <v>7156</v>
      </c>
      <c r="G1807" s="234" t="s">
        <v>7856</v>
      </c>
      <c r="H1807" s="234" t="s">
        <v>7018</v>
      </c>
      <c r="I1807" s="242"/>
      <c r="J1807" s="242">
        <v>44021</v>
      </c>
      <c r="K1807" s="234" t="s">
        <v>7430</v>
      </c>
      <c r="L1807" s="242">
        <v>44022</v>
      </c>
      <c r="M1807" s="234" t="s">
        <v>7159</v>
      </c>
      <c r="N1807" s="234" t="s">
        <v>7430</v>
      </c>
      <c r="O1807" s="234" t="s">
        <v>13804</v>
      </c>
      <c r="P1807" s="234" t="s">
        <v>6999</v>
      </c>
      <c r="Q1807" s="234"/>
      <c r="R1807" s="234" t="s">
        <v>451</v>
      </c>
      <c r="S1807" t="b">
        <v>0</v>
      </c>
      <c r="T1807" s="242"/>
      <c r="U1807" s="103">
        <v>2</v>
      </c>
      <c r="V1807" s="234" t="s">
        <v>272</v>
      </c>
      <c r="W1807" s="103">
        <v>2</v>
      </c>
      <c r="X1807" s="234" t="s">
        <v>272</v>
      </c>
      <c r="Y1807" s="242"/>
      <c r="Z1807" s="242"/>
      <c r="AA1807" s="103"/>
      <c r="AB1807" s="234"/>
      <c r="AC1807" s="243">
        <v>44253.379189814812</v>
      </c>
      <c r="AD1807" s="234" t="s">
        <v>55</v>
      </c>
      <c r="AE1807" s="235" t="s">
        <v>17556</v>
      </c>
      <c r="AF1807" s="237"/>
      <c r="AG1807" s="234" t="s">
        <v>482</v>
      </c>
      <c r="AH1807" s="241"/>
      <c r="AI1807" t="b">
        <v>1</v>
      </c>
      <c r="AJ1807" t="b">
        <v>0</v>
      </c>
      <c r="AK1807" s="234"/>
      <c r="AL1807" s="103"/>
      <c r="AM1807" t="b">
        <v>0</v>
      </c>
      <c r="AN1807" s="234"/>
      <c r="AO1807" s="103"/>
      <c r="AP1807" s="241"/>
      <c r="AQ1807" s="241"/>
      <c r="AR1807" s="241"/>
      <c r="AS1807" s="241"/>
      <c r="AT1807" s="234"/>
      <c r="AU1807" s="234" t="s">
        <v>7085</v>
      </c>
      <c r="AV1807" t="b">
        <v>0</v>
      </c>
      <c r="AW1807" t="b">
        <v>0</v>
      </c>
      <c r="AX1807" s="241"/>
      <c r="AY1807" s="241"/>
      <c r="AZ1807" s="234"/>
      <c r="BA1807" s="234"/>
      <c r="BB1807" s="234"/>
      <c r="BC1807" t="b">
        <v>1</v>
      </c>
      <c r="BD1807" s="234" t="s">
        <v>7170</v>
      </c>
      <c r="BE1807" s="234" t="s">
        <v>7026</v>
      </c>
      <c r="BF1807" s="234" t="s">
        <v>6972</v>
      </c>
      <c r="BG1807" s="234" t="s">
        <v>7010</v>
      </c>
      <c r="BH1807" s="234" t="s">
        <v>55</v>
      </c>
      <c r="BI1807" s="243">
        <v>44573.415972222225</v>
      </c>
      <c r="BJ1807" s="234" t="s">
        <v>442</v>
      </c>
      <c r="BK1807" s="234" t="s">
        <v>451</v>
      </c>
      <c r="BL1807" s="234" t="s">
        <v>451</v>
      </c>
      <c r="BM1807" s="234" t="s">
        <v>451</v>
      </c>
      <c r="BN1807" s="241"/>
      <c r="BO1807" t="b">
        <v>0</v>
      </c>
      <c r="BP1807" t="b">
        <v>0</v>
      </c>
      <c r="BQ1807" t="b">
        <v>0</v>
      </c>
      <c r="BR1807" s="241"/>
      <c r="BS1807" s="241"/>
      <c r="BT1807" s="234" t="s">
        <v>7012</v>
      </c>
      <c r="BU1807" t="b">
        <v>0</v>
      </c>
      <c r="BV1807" s="103"/>
      <c r="BW1807" s="235" t="s">
        <v>17557</v>
      </c>
      <c r="BX1807" s="234" t="s">
        <v>17556</v>
      </c>
      <c r="BY1807" s="234" t="s">
        <v>56</v>
      </c>
      <c r="BZ1807" s="234" t="s">
        <v>7014</v>
      </c>
    </row>
    <row r="1808" spans="1:78" x14ac:dyDescent="0.25">
      <c r="A1808" s="5">
        <v>387</v>
      </c>
      <c r="B1808" s="234" t="s">
        <v>17558</v>
      </c>
      <c r="C1808" s="234" t="s">
        <v>17559</v>
      </c>
      <c r="D1808" s="234" t="s">
        <v>12996</v>
      </c>
      <c r="E1808" s="234" t="s">
        <v>12997</v>
      </c>
      <c r="F1808" s="234" t="s">
        <v>7156</v>
      </c>
      <c r="G1808" s="234" t="s">
        <v>7856</v>
      </c>
      <c r="H1808" s="234" t="s">
        <v>7018</v>
      </c>
      <c r="I1808" s="242"/>
      <c r="J1808" s="242">
        <v>44020</v>
      </c>
      <c r="K1808" s="234" t="s">
        <v>7430</v>
      </c>
      <c r="L1808" s="242">
        <v>44022</v>
      </c>
      <c r="M1808" s="234" t="s">
        <v>7813</v>
      </c>
      <c r="N1808" s="234" t="s">
        <v>12998</v>
      </c>
      <c r="O1808" s="234" t="s">
        <v>12999</v>
      </c>
      <c r="P1808" s="234" t="s">
        <v>6999</v>
      </c>
      <c r="Q1808" s="234"/>
      <c r="R1808" s="234" t="s">
        <v>451</v>
      </c>
      <c r="S1808" t="b">
        <v>0</v>
      </c>
      <c r="T1808" s="242"/>
      <c r="U1808" s="103">
        <v>3</v>
      </c>
      <c r="V1808" s="234" t="s">
        <v>272</v>
      </c>
      <c r="W1808" s="103">
        <v>3</v>
      </c>
      <c r="X1808" s="234" t="s">
        <v>272</v>
      </c>
      <c r="Y1808" s="242"/>
      <c r="Z1808" s="242"/>
      <c r="AA1808" s="103"/>
      <c r="AB1808" s="234" t="s">
        <v>13000</v>
      </c>
      <c r="AC1808" s="243">
        <v>44253.379166666666</v>
      </c>
      <c r="AD1808" s="234" t="s">
        <v>55</v>
      </c>
      <c r="AE1808" s="235" t="s">
        <v>17560</v>
      </c>
      <c r="AF1808" s="237"/>
      <c r="AG1808" s="234" t="s">
        <v>482</v>
      </c>
      <c r="AH1808" s="241"/>
      <c r="AI1808" t="b">
        <v>1</v>
      </c>
      <c r="AJ1808" t="b">
        <v>0</v>
      </c>
      <c r="AK1808" s="234"/>
      <c r="AL1808" s="103"/>
      <c r="AM1808" t="b">
        <v>0</v>
      </c>
      <c r="AN1808" s="234"/>
      <c r="AO1808" s="103"/>
      <c r="AP1808" s="241"/>
      <c r="AQ1808" s="241"/>
      <c r="AR1808" s="241"/>
      <c r="AS1808" s="241"/>
      <c r="AT1808" s="234" t="s">
        <v>7005</v>
      </c>
      <c r="AU1808" s="234" t="s">
        <v>7085</v>
      </c>
      <c r="AV1808" t="b">
        <v>0</v>
      </c>
      <c r="AW1808" t="b">
        <v>0</v>
      </c>
      <c r="AX1808" s="241"/>
      <c r="AY1808" s="241"/>
      <c r="AZ1808" s="234"/>
      <c r="BA1808" s="234"/>
      <c r="BB1808" s="234"/>
      <c r="BC1808" t="b">
        <v>0</v>
      </c>
      <c r="BD1808" s="234" t="s">
        <v>7821</v>
      </c>
      <c r="BE1808" s="234" t="s">
        <v>7026</v>
      </c>
      <c r="BF1808" s="234" t="s">
        <v>7027</v>
      </c>
      <c r="BG1808" s="234" t="s">
        <v>7010</v>
      </c>
      <c r="BH1808" s="234" t="s">
        <v>55</v>
      </c>
      <c r="BI1808" s="243">
        <v>44573.415972222225</v>
      </c>
      <c r="BJ1808" s="234" t="s">
        <v>442</v>
      </c>
      <c r="BK1808" s="234" t="s">
        <v>451</v>
      </c>
      <c r="BL1808" s="234" t="s">
        <v>451</v>
      </c>
      <c r="BM1808" s="234" t="s">
        <v>451</v>
      </c>
      <c r="BN1808" s="241"/>
      <c r="BO1808" t="b">
        <v>0</v>
      </c>
      <c r="BP1808" t="b">
        <v>0</v>
      </c>
      <c r="BQ1808" t="b">
        <v>0</v>
      </c>
      <c r="BR1808" s="241"/>
      <c r="BS1808" s="241"/>
      <c r="BT1808" s="234" t="s">
        <v>7012</v>
      </c>
      <c r="BU1808" t="b">
        <v>0</v>
      </c>
      <c r="BV1808" s="103"/>
      <c r="BW1808" s="235" t="s">
        <v>17561</v>
      </c>
      <c r="BX1808" s="234" t="s">
        <v>17560</v>
      </c>
      <c r="BY1808" s="234" t="s">
        <v>56</v>
      </c>
      <c r="BZ1808" s="234" t="s">
        <v>7014</v>
      </c>
    </row>
    <row r="1809" spans="1:78" x14ac:dyDescent="0.25">
      <c r="A1809" s="5">
        <v>386</v>
      </c>
      <c r="B1809" s="234" t="s">
        <v>17562</v>
      </c>
      <c r="C1809" s="234" t="s">
        <v>17563</v>
      </c>
      <c r="D1809" s="234"/>
      <c r="E1809" s="234" t="s">
        <v>13415</v>
      </c>
      <c r="F1809" s="234" t="s">
        <v>7156</v>
      </c>
      <c r="G1809" s="234" t="s">
        <v>7856</v>
      </c>
      <c r="H1809" s="234" t="s">
        <v>7018</v>
      </c>
      <c r="I1809" s="242"/>
      <c r="J1809" s="242">
        <v>44011</v>
      </c>
      <c r="K1809" s="234" t="s">
        <v>7430</v>
      </c>
      <c r="L1809" s="242">
        <v>44022</v>
      </c>
      <c r="M1809" s="234" t="s">
        <v>12558</v>
      </c>
      <c r="N1809" s="234" t="s">
        <v>7430</v>
      </c>
      <c r="O1809" s="234" t="s">
        <v>13416</v>
      </c>
      <c r="P1809" s="234" t="s">
        <v>6999</v>
      </c>
      <c r="Q1809" s="234"/>
      <c r="R1809" s="234" t="s">
        <v>451</v>
      </c>
      <c r="S1809" t="b">
        <v>0</v>
      </c>
      <c r="T1809" s="242"/>
      <c r="U1809" s="103">
        <v>6</v>
      </c>
      <c r="V1809" s="234" t="s">
        <v>272</v>
      </c>
      <c r="W1809" s="103">
        <v>6</v>
      </c>
      <c r="X1809" s="234" t="s">
        <v>272</v>
      </c>
      <c r="Y1809" s="242"/>
      <c r="Z1809" s="242"/>
      <c r="AA1809" s="103"/>
      <c r="AB1809" s="234"/>
      <c r="AC1809" s="243">
        <v>44253.379108796296</v>
      </c>
      <c r="AD1809" s="234" t="s">
        <v>55</v>
      </c>
      <c r="AE1809" s="235" t="s">
        <v>17564</v>
      </c>
      <c r="AF1809" s="237"/>
      <c r="AG1809" s="234" t="s">
        <v>482</v>
      </c>
      <c r="AH1809" s="241"/>
      <c r="AI1809" t="b">
        <v>1</v>
      </c>
      <c r="AJ1809" t="b">
        <v>0</v>
      </c>
      <c r="AK1809" s="234"/>
      <c r="AL1809" s="103"/>
      <c r="AM1809" t="b">
        <v>0</v>
      </c>
      <c r="AN1809" s="234"/>
      <c r="AO1809" s="103"/>
      <c r="AP1809" s="241"/>
      <c r="AQ1809" s="241"/>
      <c r="AR1809" s="241"/>
      <c r="AS1809" s="241"/>
      <c r="AT1809" s="234"/>
      <c r="AU1809" s="234" t="s">
        <v>7085</v>
      </c>
      <c r="AV1809" t="b">
        <v>0</v>
      </c>
      <c r="AW1809" t="b">
        <v>0</v>
      </c>
      <c r="AX1809" s="241"/>
      <c r="AY1809" s="241"/>
      <c r="AZ1809" s="234"/>
      <c r="BA1809" s="234"/>
      <c r="BB1809" s="234"/>
      <c r="BC1809" t="b">
        <v>1</v>
      </c>
      <c r="BD1809" s="234" t="s">
        <v>12561</v>
      </c>
      <c r="BE1809" s="234" t="s">
        <v>7026</v>
      </c>
      <c r="BF1809" s="234" t="s">
        <v>7027</v>
      </c>
      <c r="BG1809" s="234" t="s">
        <v>7010</v>
      </c>
      <c r="BH1809" s="234" t="s">
        <v>55</v>
      </c>
      <c r="BI1809" s="243">
        <v>44573.415972222225</v>
      </c>
      <c r="BJ1809" s="234" t="s">
        <v>442</v>
      </c>
      <c r="BK1809" s="234" t="s">
        <v>451</v>
      </c>
      <c r="BL1809" s="234" t="s">
        <v>451</v>
      </c>
      <c r="BM1809" s="234" t="s">
        <v>451</v>
      </c>
      <c r="BN1809" s="241"/>
      <c r="BO1809" t="b">
        <v>0</v>
      </c>
      <c r="BP1809" t="b">
        <v>0</v>
      </c>
      <c r="BQ1809" t="b">
        <v>0</v>
      </c>
      <c r="BR1809" s="241"/>
      <c r="BS1809" s="241"/>
      <c r="BT1809" s="234" t="s">
        <v>7012</v>
      </c>
      <c r="BU1809" t="b">
        <v>0</v>
      </c>
      <c r="BV1809" s="103"/>
      <c r="BW1809" s="235" t="s">
        <v>17565</v>
      </c>
      <c r="BX1809" s="234" t="s">
        <v>17564</v>
      </c>
      <c r="BY1809" s="234" t="s">
        <v>56</v>
      </c>
      <c r="BZ1809" s="234" t="s">
        <v>7014</v>
      </c>
    </row>
    <row r="1810" spans="1:78" x14ac:dyDescent="0.25">
      <c r="A1810" s="5">
        <v>385</v>
      </c>
      <c r="B1810" s="234" t="s">
        <v>17566</v>
      </c>
      <c r="C1810" s="234" t="s">
        <v>17567</v>
      </c>
      <c r="D1810" s="234" t="s">
        <v>9359</v>
      </c>
      <c r="E1810" s="234" t="s">
        <v>14355</v>
      </c>
      <c r="F1810" s="234" t="s">
        <v>6993</v>
      </c>
      <c r="G1810" s="234" t="s">
        <v>7302</v>
      </c>
      <c r="H1810" s="234" t="s">
        <v>6994</v>
      </c>
      <c r="I1810" s="242"/>
      <c r="J1810" s="242">
        <v>44022</v>
      </c>
      <c r="K1810" s="234" t="s">
        <v>7430</v>
      </c>
      <c r="L1810" s="242">
        <v>44022</v>
      </c>
      <c r="M1810" s="234" t="s">
        <v>7066</v>
      </c>
      <c r="N1810" s="234" t="s">
        <v>9362</v>
      </c>
      <c r="O1810" s="234" t="s">
        <v>9363</v>
      </c>
      <c r="P1810" s="234" t="s">
        <v>6999</v>
      </c>
      <c r="Q1810" s="234"/>
      <c r="R1810" s="234" t="s">
        <v>451</v>
      </c>
      <c r="S1810" t="b">
        <v>0</v>
      </c>
      <c r="T1810" s="242"/>
      <c r="U1810" s="103">
        <v>5</v>
      </c>
      <c r="V1810" s="234" t="s">
        <v>272</v>
      </c>
      <c r="W1810" s="103">
        <v>5</v>
      </c>
      <c r="X1810" s="234" t="s">
        <v>272</v>
      </c>
      <c r="Y1810" s="242"/>
      <c r="Z1810" s="242"/>
      <c r="AA1810" s="103"/>
      <c r="AB1810" s="234" t="s">
        <v>9365</v>
      </c>
      <c r="AC1810" s="243">
        <v>44253.379108796296</v>
      </c>
      <c r="AD1810" s="234" t="s">
        <v>55</v>
      </c>
      <c r="AE1810" s="235" t="s">
        <v>17568</v>
      </c>
      <c r="AF1810" s="237"/>
      <c r="AG1810" s="234" t="s">
        <v>482</v>
      </c>
      <c r="AH1810" s="241"/>
      <c r="AI1810" t="b">
        <v>1</v>
      </c>
      <c r="AJ1810" t="b">
        <v>0</v>
      </c>
      <c r="AK1810" s="234"/>
      <c r="AL1810" s="103"/>
      <c r="AM1810" t="b">
        <v>0</v>
      </c>
      <c r="AN1810" s="234"/>
      <c r="AO1810" s="103"/>
      <c r="AP1810" s="241"/>
      <c r="AQ1810" s="241"/>
      <c r="AR1810" s="241"/>
      <c r="AS1810" s="241"/>
      <c r="AT1810" s="234" t="s">
        <v>7005</v>
      </c>
      <c r="AU1810" s="234" t="s">
        <v>7085</v>
      </c>
      <c r="AV1810" t="b">
        <v>0</v>
      </c>
      <c r="AW1810" t="b">
        <v>0</v>
      </c>
      <c r="AX1810" s="241"/>
      <c r="AY1810" s="241"/>
      <c r="AZ1810" s="234"/>
      <c r="BA1810" s="234"/>
      <c r="BB1810" s="234"/>
      <c r="BC1810" t="b">
        <v>0</v>
      </c>
      <c r="BD1810" s="234" t="s">
        <v>7076</v>
      </c>
      <c r="BE1810" s="234" t="s">
        <v>7009</v>
      </c>
      <c r="BF1810" s="234" t="s">
        <v>7027</v>
      </c>
      <c r="BG1810" s="234" t="s">
        <v>8373</v>
      </c>
      <c r="BH1810" s="234" t="s">
        <v>55</v>
      </c>
      <c r="BI1810" s="243">
        <v>44573.416759259257</v>
      </c>
      <c r="BJ1810" s="234" t="s">
        <v>442</v>
      </c>
      <c r="BK1810" s="234" t="s">
        <v>451</v>
      </c>
      <c r="BL1810" s="234" t="s">
        <v>451</v>
      </c>
      <c r="BM1810" s="234" t="s">
        <v>451</v>
      </c>
      <c r="BN1810" s="241"/>
      <c r="BO1810" t="b">
        <v>0</v>
      </c>
      <c r="BP1810" t="b">
        <v>0</v>
      </c>
      <c r="BQ1810" t="b">
        <v>0</v>
      </c>
      <c r="BR1810" s="241"/>
      <c r="BS1810" s="241"/>
      <c r="BT1810" s="234" t="s">
        <v>7012</v>
      </c>
      <c r="BU1810" t="b">
        <v>0</v>
      </c>
      <c r="BV1810" s="103"/>
      <c r="BW1810" s="235" t="s">
        <v>17569</v>
      </c>
      <c r="BX1810" s="234" t="s">
        <v>17570</v>
      </c>
      <c r="BY1810" s="234" t="s">
        <v>56</v>
      </c>
      <c r="BZ1810" s="234" t="s">
        <v>7014</v>
      </c>
    </row>
    <row r="1811" spans="1:78" x14ac:dyDescent="0.25">
      <c r="A1811" s="5">
        <v>384</v>
      </c>
      <c r="B1811" s="234" t="s">
        <v>17571</v>
      </c>
      <c r="C1811" s="234" t="s">
        <v>17572</v>
      </c>
      <c r="D1811" s="234" t="s">
        <v>9359</v>
      </c>
      <c r="E1811" s="234" t="s">
        <v>14355</v>
      </c>
      <c r="F1811" s="234" t="s">
        <v>6993</v>
      </c>
      <c r="G1811" s="234" t="s">
        <v>7302</v>
      </c>
      <c r="H1811" s="234" t="s">
        <v>6994</v>
      </c>
      <c r="I1811" s="242"/>
      <c r="J1811" s="242">
        <v>44022</v>
      </c>
      <c r="K1811" s="234" t="s">
        <v>7430</v>
      </c>
      <c r="L1811" s="242">
        <v>44022</v>
      </c>
      <c r="M1811" s="234" t="s">
        <v>7066</v>
      </c>
      <c r="N1811" s="234" t="s">
        <v>9362</v>
      </c>
      <c r="O1811" s="234" t="s">
        <v>9363</v>
      </c>
      <c r="P1811" s="234" t="s">
        <v>6999</v>
      </c>
      <c r="Q1811" s="234"/>
      <c r="R1811" s="234" t="s">
        <v>451</v>
      </c>
      <c r="S1811" t="b">
        <v>0</v>
      </c>
      <c r="T1811" s="242"/>
      <c r="U1811" s="103">
        <v>3</v>
      </c>
      <c r="V1811" s="234" t="s">
        <v>272</v>
      </c>
      <c r="W1811" s="103">
        <v>3</v>
      </c>
      <c r="X1811" s="234" t="s">
        <v>272</v>
      </c>
      <c r="Y1811" s="242"/>
      <c r="Z1811" s="242"/>
      <c r="AA1811" s="103"/>
      <c r="AB1811" s="234" t="s">
        <v>9365</v>
      </c>
      <c r="AC1811" s="243">
        <v>44253.379050925927</v>
      </c>
      <c r="AD1811" s="234" t="s">
        <v>55</v>
      </c>
      <c r="AE1811" s="235" t="s">
        <v>17573</v>
      </c>
      <c r="AF1811" s="237"/>
      <c r="AG1811" s="234" t="s">
        <v>482</v>
      </c>
      <c r="AH1811" s="241"/>
      <c r="AI1811" t="b">
        <v>1</v>
      </c>
      <c r="AJ1811" t="b">
        <v>0</v>
      </c>
      <c r="AK1811" s="234"/>
      <c r="AL1811" s="103"/>
      <c r="AM1811" t="b">
        <v>0</v>
      </c>
      <c r="AN1811" s="234"/>
      <c r="AO1811" s="103"/>
      <c r="AP1811" s="241"/>
      <c r="AQ1811" s="241"/>
      <c r="AR1811" s="241"/>
      <c r="AS1811" s="241"/>
      <c r="AT1811" s="234" t="s">
        <v>7005</v>
      </c>
      <c r="AU1811" s="234" t="s">
        <v>7085</v>
      </c>
      <c r="AV1811" t="b">
        <v>0</v>
      </c>
      <c r="AW1811" t="b">
        <v>0</v>
      </c>
      <c r="AX1811" s="241"/>
      <c r="AY1811" s="241"/>
      <c r="AZ1811" s="234"/>
      <c r="BA1811" s="234"/>
      <c r="BB1811" s="234"/>
      <c r="BC1811" t="b">
        <v>0</v>
      </c>
      <c r="BD1811" s="234" t="s">
        <v>7076</v>
      </c>
      <c r="BE1811" s="234" t="s">
        <v>7009</v>
      </c>
      <c r="BF1811" s="234" t="s">
        <v>7027</v>
      </c>
      <c r="BG1811" s="234" t="s">
        <v>8373</v>
      </c>
      <c r="BH1811" s="234" t="s">
        <v>55</v>
      </c>
      <c r="BI1811" s="243">
        <v>44573.41678240741</v>
      </c>
      <c r="BJ1811" s="234" t="s">
        <v>442</v>
      </c>
      <c r="BK1811" s="234" t="s">
        <v>451</v>
      </c>
      <c r="BL1811" s="234" t="s">
        <v>451</v>
      </c>
      <c r="BM1811" s="234" t="s">
        <v>451</v>
      </c>
      <c r="BN1811" s="241"/>
      <c r="BO1811" t="b">
        <v>0</v>
      </c>
      <c r="BP1811" t="b">
        <v>0</v>
      </c>
      <c r="BQ1811" t="b">
        <v>0</v>
      </c>
      <c r="BR1811" s="241"/>
      <c r="BS1811" s="241"/>
      <c r="BT1811" s="234" t="s">
        <v>7012</v>
      </c>
      <c r="BU1811" t="b">
        <v>0</v>
      </c>
      <c r="BV1811" s="103"/>
      <c r="BW1811" s="235" t="s">
        <v>17574</v>
      </c>
      <c r="BX1811" s="234" t="s">
        <v>17575</v>
      </c>
      <c r="BY1811" s="234" t="s">
        <v>56</v>
      </c>
      <c r="BZ1811" s="234" t="s">
        <v>7014</v>
      </c>
    </row>
    <row r="1812" spans="1:78" x14ac:dyDescent="0.25">
      <c r="A1812" s="5">
        <v>383</v>
      </c>
      <c r="B1812" s="234" t="s">
        <v>17576</v>
      </c>
      <c r="C1812" s="234" t="s">
        <v>17577</v>
      </c>
      <c r="D1812" s="234" t="s">
        <v>9359</v>
      </c>
      <c r="E1812" s="234" t="s">
        <v>14355</v>
      </c>
      <c r="F1812" s="234" t="s">
        <v>6993</v>
      </c>
      <c r="G1812" s="234" t="s">
        <v>7302</v>
      </c>
      <c r="H1812" s="234" t="s">
        <v>6994</v>
      </c>
      <c r="I1812" s="242"/>
      <c r="J1812" s="242">
        <v>44022</v>
      </c>
      <c r="K1812" s="234" t="s">
        <v>7430</v>
      </c>
      <c r="L1812" s="242">
        <v>44022</v>
      </c>
      <c r="M1812" s="234" t="s">
        <v>7066</v>
      </c>
      <c r="N1812" s="234" t="s">
        <v>9362</v>
      </c>
      <c r="O1812" s="234" t="s">
        <v>9363</v>
      </c>
      <c r="P1812" s="234" t="s">
        <v>6999</v>
      </c>
      <c r="Q1812" s="234"/>
      <c r="R1812" s="234" t="s">
        <v>451</v>
      </c>
      <c r="S1812" t="b">
        <v>0</v>
      </c>
      <c r="T1812" s="242"/>
      <c r="U1812" s="103">
        <v>1</v>
      </c>
      <c r="V1812" s="234" t="s">
        <v>272</v>
      </c>
      <c r="W1812" s="103">
        <v>1</v>
      </c>
      <c r="X1812" s="234" t="s">
        <v>272</v>
      </c>
      <c r="Y1812" s="242"/>
      <c r="Z1812" s="242"/>
      <c r="AA1812" s="103"/>
      <c r="AB1812" s="234" t="s">
        <v>9365</v>
      </c>
      <c r="AC1812" s="243">
        <v>44253.379050925927</v>
      </c>
      <c r="AD1812" s="234" t="s">
        <v>55</v>
      </c>
      <c r="AE1812" s="235" t="s">
        <v>17578</v>
      </c>
      <c r="AF1812" s="237"/>
      <c r="AG1812" s="234" t="s">
        <v>482</v>
      </c>
      <c r="AH1812" s="241"/>
      <c r="AI1812" t="b">
        <v>1</v>
      </c>
      <c r="AJ1812" t="b">
        <v>0</v>
      </c>
      <c r="AK1812" s="234"/>
      <c r="AL1812" s="103"/>
      <c r="AM1812" t="b">
        <v>0</v>
      </c>
      <c r="AN1812" s="234"/>
      <c r="AO1812" s="103"/>
      <c r="AP1812" s="241"/>
      <c r="AQ1812" s="241"/>
      <c r="AR1812" s="241"/>
      <c r="AS1812" s="241"/>
      <c r="AT1812" s="234" t="s">
        <v>7005</v>
      </c>
      <c r="AU1812" s="234" t="s">
        <v>7085</v>
      </c>
      <c r="AV1812" t="b">
        <v>0</v>
      </c>
      <c r="AW1812" t="b">
        <v>0</v>
      </c>
      <c r="AX1812" s="241"/>
      <c r="AY1812" s="241"/>
      <c r="AZ1812" s="234"/>
      <c r="BA1812" s="234"/>
      <c r="BB1812" s="234"/>
      <c r="BC1812" t="b">
        <v>0</v>
      </c>
      <c r="BD1812" s="234" t="s">
        <v>7076</v>
      </c>
      <c r="BE1812" s="234" t="s">
        <v>7009</v>
      </c>
      <c r="BF1812" s="234" t="s">
        <v>7027</v>
      </c>
      <c r="BG1812" s="234" t="s">
        <v>8373</v>
      </c>
      <c r="BH1812" s="234" t="s">
        <v>55</v>
      </c>
      <c r="BI1812" s="243">
        <v>44573.41679398148</v>
      </c>
      <c r="BJ1812" s="234" t="s">
        <v>442</v>
      </c>
      <c r="BK1812" s="234" t="s">
        <v>451</v>
      </c>
      <c r="BL1812" s="234" t="s">
        <v>451</v>
      </c>
      <c r="BM1812" s="234" t="s">
        <v>451</v>
      </c>
      <c r="BN1812" s="241"/>
      <c r="BO1812" t="b">
        <v>0</v>
      </c>
      <c r="BP1812" t="b">
        <v>0</v>
      </c>
      <c r="BQ1812" t="b">
        <v>0</v>
      </c>
      <c r="BR1812" s="241"/>
      <c r="BS1812" s="241"/>
      <c r="BT1812" s="234" t="s">
        <v>7012</v>
      </c>
      <c r="BU1812" t="b">
        <v>0</v>
      </c>
      <c r="BV1812" s="103"/>
      <c r="BW1812" s="235" t="s">
        <v>17579</v>
      </c>
      <c r="BX1812" s="234" t="s">
        <v>17580</v>
      </c>
      <c r="BY1812" s="234" t="s">
        <v>56</v>
      </c>
      <c r="BZ1812" s="234" t="s">
        <v>7014</v>
      </c>
    </row>
    <row r="1813" spans="1:78" x14ac:dyDescent="0.25">
      <c r="A1813" s="5">
        <v>382</v>
      </c>
      <c r="B1813" s="234" t="s">
        <v>17581</v>
      </c>
      <c r="C1813" s="234" t="s">
        <v>17582</v>
      </c>
      <c r="D1813" s="234" t="s">
        <v>9359</v>
      </c>
      <c r="E1813" s="234" t="s">
        <v>14355</v>
      </c>
      <c r="F1813" s="234" t="s">
        <v>6993</v>
      </c>
      <c r="G1813" s="234" t="s">
        <v>7302</v>
      </c>
      <c r="H1813" s="234" t="s">
        <v>6994</v>
      </c>
      <c r="I1813" s="242"/>
      <c r="J1813" s="242">
        <v>44022</v>
      </c>
      <c r="K1813" s="234" t="s">
        <v>7430</v>
      </c>
      <c r="L1813" s="242">
        <v>44022</v>
      </c>
      <c r="M1813" s="234" t="s">
        <v>7066</v>
      </c>
      <c r="N1813" s="234" t="s">
        <v>9362</v>
      </c>
      <c r="O1813" s="234" t="s">
        <v>9363</v>
      </c>
      <c r="P1813" s="234" t="s">
        <v>6999</v>
      </c>
      <c r="Q1813" s="234"/>
      <c r="R1813" s="234" t="s">
        <v>451</v>
      </c>
      <c r="S1813" t="b">
        <v>0</v>
      </c>
      <c r="T1813" s="242"/>
      <c r="U1813" s="103">
        <v>1</v>
      </c>
      <c r="V1813" s="234" t="s">
        <v>272</v>
      </c>
      <c r="W1813" s="103">
        <v>1</v>
      </c>
      <c r="X1813" s="234" t="s">
        <v>272</v>
      </c>
      <c r="Y1813" s="242"/>
      <c r="Z1813" s="242"/>
      <c r="AA1813" s="103"/>
      <c r="AB1813" s="234" t="s">
        <v>9365</v>
      </c>
      <c r="AC1813" s="243">
        <v>44253.378993055558</v>
      </c>
      <c r="AD1813" s="234" t="s">
        <v>55</v>
      </c>
      <c r="AE1813" s="235" t="s">
        <v>17583</v>
      </c>
      <c r="AF1813" s="237"/>
      <c r="AG1813" s="234" t="s">
        <v>482</v>
      </c>
      <c r="AH1813" s="241"/>
      <c r="AI1813" t="b">
        <v>1</v>
      </c>
      <c r="AJ1813" t="b">
        <v>0</v>
      </c>
      <c r="AK1813" s="234"/>
      <c r="AL1813" s="103"/>
      <c r="AM1813" t="b">
        <v>0</v>
      </c>
      <c r="AN1813" s="234"/>
      <c r="AO1813" s="103"/>
      <c r="AP1813" s="241"/>
      <c r="AQ1813" s="241"/>
      <c r="AR1813" s="241"/>
      <c r="AS1813" s="241"/>
      <c r="AT1813" s="234" t="s">
        <v>7005</v>
      </c>
      <c r="AU1813" s="234" t="s">
        <v>7085</v>
      </c>
      <c r="AV1813" t="b">
        <v>0</v>
      </c>
      <c r="AW1813" t="b">
        <v>0</v>
      </c>
      <c r="AX1813" s="241"/>
      <c r="AY1813" s="241"/>
      <c r="AZ1813" s="234"/>
      <c r="BA1813" s="234"/>
      <c r="BB1813" s="234"/>
      <c r="BC1813" t="b">
        <v>0</v>
      </c>
      <c r="BD1813" s="234" t="s">
        <v>7076</v>
      </c>
      <c r="BE1813" s="234" t="s">
        <v>7009</v>
      </c>
      <c r="BF1813" s="234" t="s">
        <v>7027</v>
      </c>
      <c r="BG1813" s="234" t="s">
        <v>8373</v>
      </c>
      <c r="BH1813" s="234" t="s">
        <v>55</v>
      </c>
      <c r="BI1813" s="243">
        <v>44573.416805555556</v>
      </c>
      <c r="BJ1813" s="234" t="s">
        <v>442</v>
      </c>
      <c r="BK1813" s="234" t="s">
        <v>451</v>
      </c>
      <c r="BL1813" s="234" t="s">
        <v>451</v>
      </c>
      <c r="BM1813" s="234" t="s">
        <v>451</v>
      </c>
      <c r="BN1813" s="241"/>
      <c r="BO1813" t="b">
        <v>0</v>
      </c>
      <c r="BP1813" t="b">
        <v>0</v>
      </c>
      <c r="BQ1813" t="b">
        <v>0</v>
      </c>
      <c r="BR1813" s="241"/>
      <c r="BS1813" s="241"/>
      <c r="BT1813" s="234" t="s">
        <v>7012</v>
      </c>
      <c r="BU1813" t="b">
        <v>0</v>
      </c>
      <c r="BV1813" s="103"/>
      <c r="BW1813" s="235" t="s">
        <v>17584</v>
      </c>
      <c r="BX1813" s="234" t="s">
        <v>17585</v>
      </c>
      <c r="BY1813" s="234" t="s">
        <v>56</v>
      </c>
      <c r="BZ1813" s="234" t="s">
        <v>7014</v>
      </c>
    </row>
    <row r="1814" spans="1:78" x14ac:dyDescent="0.25">
      <c r="A1814" s="5">
        <v>381</v>
      </c>
      <c r="B1814" s="234" t="s">
        <v>17586</v>
      </c>
      <c r="C1814" s="234" t="s">
        <v>17587</v>
      </c>
      <c r="D1814" s="234" t="s">
        <v>9359</v>
      </c>
      <c r="E1814" s="234" t="s">
        <v>14355</v>
      </c>
      <c r="F1814" s="234" t="s">
        <v>6993</v>
      </c>
      <c r="G1814" s="234" t="s">
        <v>7302</v>
      </c>
      <c r="H1814" s="234" t="s">
        <v>6994</v>
      </c>
      <c r="I1814" s="242"/>
      <c r="J1814" s="242">
        <v>44022</v>
      </c>
      <c r="K1814" s="234" t="s">
        <v>7430</v>
      </c>
      <c r="L1814" s="242">
        <v>44022</v>
      </c>
      <c r="M1814" s="234" t="s">
        <v>7066</v>
      </c>
      <c r="N1814" s="234" t="s">
        <v>9362</v>
      </c>
      <c r="O1814" s="234" t="s">
        <v>9363</v>
      </c>
      <c r="P1814" s="234" t="s">
        <v>6999</v>
      </c>
      <c r="Q1814" s="234"/>
      <c r="R1814" s="234" t="s">
        <v>451</v>
      </c>
      <c r="S1814" t="b">
        <v>0</v>
      </c>
      <c r="T1814" s="242"/>
      <c r="U1814" s="103">
        <v>7</v>
      </c>
      <c r="V1814" s="234" t="s">
        <v>272</v>
      </c>
      <c r="W1814" s="103">
        <v>7</v>
      </c>
      <c r="X1814" s="234" t="s">
        <v>272</v>
      </c>
      <c r="Y1814" s="242"/>
      <c r="Z1814" s="242"/>
      <c r="AA1814" s="103"/>
      <c r="AB1814" s="234" t="s">
        <v>9365</v>
      </c>
      <c r="AC1814" s="243">
        <v>44253.378958333335</v>
      </c>
      <c r="AD1814" s="234" t="s">
        <v>55</v>
      </c>
      <c r="AE1814" s="235" t="s">
        <v>17588</v>
      </c>
      <c r="AF1814" s="237"/>
      <c r="AG1814" s="234" t="s">
        <v>482</v>
      </c>
      <c r="AH1814" s="241"/>
      <c r="AI1814" t="b">
        <v>1</v>
      </c>
      <c r="AJ1814" t="b">
        <v>0</v>
      </c>
      <c r="AK1814" s="234"/>
      <c r="AL1814" s="103"/>
      <c r="AM1814" t="b">
        <v>0</v>
      </c>
      <c r="AN1814" s="234"/>
      <c r="AO1814" s="103"/>
      <c r="AP1814" s="241"/>
      <c r="AQ1814" s="241"/>
      <c r="AR1814" s="241"/>
      <c r="AS1814" s="241"/>
      <c r="AT1814" s="234" t="s">
        <v>7005</v>
      </c>
      <c r="AU1814" s="234" t="s">
        <v>7085</v>
      </c>
      <c r="AV1814" t="b">
        <v>0</v>
      </c>
      <c r="AW1814" t="b">
        <v>0</v>
      </c>
      <c r="AX1814" s="241"/>
      <c r="AY1814" s="241"/>
      <c r="AZ1814" s="234"/>
      <c r="BA1814" s="234"/>
      <c r="BB1814" s="234"/>
      <c r="BC1814" t="b">
        <v>0</v>
      </c>
      <c r="BD1814" s="234" t="s">
        <v>7076</v>
      </c>
      <c r="BE1814" s="234" t="s">
        <v>7009</v>
      </c>
      <c r="BF1814" s="234" t="s">
        <v>7027</v>
      </c>
      <c r="BG1814" s="234" t="s">
        <v>8373</v>
      </c>
      <c r="BH1814" s="234" t="s">
        <v>55</v>
      </c>
      <c r="BI1814" s="243">
        <v>44573.416770833333</v>
      </c>
      <c r="BJ1814" s="234" t="s">
        <v>442</v>
      </c>
      <c r="BK1814" s="234" t="s">
        <v>451</v>
      </c>
      <c r="BL1814" s="234" t="s">
        <v>451</v>
      </c>
      <c r="BM1814" s="234" t="s">
        <v>451</v>
      </c>
      <c r="BN1814" s="241"/>
      <c r="BO1814" t="b">
        <v>0</v>
      </c>
      <c r="BP1814" t="b">
        <v>0</v>
      </c>
      <c r="BQ1814" t="b">
        <v>0</v>
      </c>
      <c r="BR1814" s="241"/>
      <c r="BS1814" s="241"/>
      <c r="BT1814" s="234" t="s">
        <v>7012</v>
      </c>
      <c r="BU1814" t="b">
        <v>0</v>
      </c>
      <c r="BV1814" s="103"/>
      <c r="BW1814" s="235" t="s">
        <v>17589</v>
      </c>
      <c r="BX1814" s="234" t="s">
        <v>17590</v>
      </c>
      <c r="BY1814" s="234" t="s">
        <v>56</v>
      </c>
      <c r="BZ1814" s="234" t="s">
        <v>7014</v>
      </c>
    </row>
    <row r="1815" spans="1:78" x14ac:dyDescent="0.25">
      <c r="A1815" s="5">
        <v>380</v>
      </c>
      <c r="B1815" s="234" t="s">
        <v>17591</v>
      </c>
      <c r="C1815" s="234" t="s">
        <v>17592</v>
      </c>
      <c r="D1815" s="234" t="s">
        <v>9938</v>
      </c>
      <c r="E1815" s="234" t="s">
        <v>9938</v>
      </c>
      <c r="F1815" s="234" t="s">
        <v>2991</v>
      </c>
      <c r="G1815" s="234" t="s">
        <v>7825</v>
      </c>
      <c r="H1815" s="234" t="s">
        <v>7825</v>
      </c>
      <c r="I1815" s="242"/>
      <c r="J1815" s="242">
        <v>44021</v>
      </c>
      <c r="K1815" s="234" t="s">
        <v>7430</v>
      </c>
      <c r="L1815" s="242">
        <v>44035</v>
      </c>
      <c r="M1815" s="234" t="s">
        <v>6996</v>
      </c>
      <c r="N1815" s="234" t="s">
        <v>9939</v>
      </c>
      <c r="O1815" s="234" t="s">
        <v>12892</v>
      </c>
      <c r="P1815" s="234" t="s">
        <v>6999</v>
      </c>
      <c r="Q1815" s="234"/>
      <c r="R1815" s="234" t="s">
        <v>451</v>
      </c>
      <c r="S1815" t="b">
        <v>0</v>
      </c>
      <c r="T1815" s="242"/>
      <c r="U1815" s="103">
        <v>100</v>
      </c>
      <c r="V1815" s="234" t="s">
        <v>272</v>
      </c>
      <c r="W1815" s="103">
        <v>200</v>
      </c>
      <c r="X1815" s="234" t="s">
        <v>272</v>
      </c>
      <c r="Y1815" s="242"/>
      <c r="Z1815" s="242"/>
      <c r="AA1815" s="103"/>
      <c r="AB1815" s="234" t="s">
        <v>9941</v>
      </c>
      <c r="AC1815" s="243">
        <v>44253.378842592596</v>
      </c>
      <c r="AD1815" s="234" t="s">
        <v>55</v>
      </c>
      <c r="AE1815" s="235" t="s">
        <v>17593</v>
      </c>
      <c r="AF1815" s="237"/>
      <c r="AG1815" s="234" t="s">
        <v>482</v>
      </c>
      <c r="AH1815" s="241"/>
      <c r="AI1815" t="b">
        <v>1</v>
      </c>
      <c r="AJ1815" t="b">
        <v>0</v>
      </c>
      <c r="AK1815" s="234"/>
      <c r="AL1815" s="103"/>
      <c r="AM1815" t="b">
        <v>0</v>
      </c>
      <c r="AN1815" s="234"/>
      <c r="AO1815" s="103"/>
      <c r="AP1815" s="241"/>
      <c r="AQ1815" s="241"/>
      <c r="AR1815" s="241"/>
      <c r="AS1815" s="241"/>
      <c r="AT1815" s="234" t="s">
        <v>7005</v>
      </c>
      <c r="AU1815" s="234" t="s">
        <v>7085</v>
      </c>
      <c r="AV1815" t="b">
        <v>0</v>
      </c>
      <c r="AW1815" t="b">
        <v>0</v>
      </c>
      <c r="AX1815" s="241"/>
      <c r="AY1815" s="241"/>
      <c r="AZ1815" s="234"/>
      <c r="BA1815" s="234"/>
      <c r="BB1815" s="234"/>
      <c r="BC1815" t="b">
        <v>0</v>
      </c>
      <c r="BD1815" s="234" t="s">
        <v>7008</v>
      </c>
      <c r="BE1815" s="234" t="s">
        <v>7171</v>
      </c>
      <c r="BF1815" s="234" t="s">
        <v>7027</v>
      </c>
      <c r="BG1815" s="234" t="s">
        <v>7028</v>
      </c>
      <c r="BH1815" s="234" t="s">
        <v>55</v>
      </c>
      <c r="BI1815" s="243">
        <v>44573.415949074071</v>
      </c>
      <c r="BJ1815" s="234" t="s">
        <v>442</v>
      </c>
      <c r="BK1815" s="234" t="s">
        <v>451</v>
      </c>
      <c r="BL1815" s="234" t="s">
        <v>451</v>
      </c>
      <c r="BM1815" s="234" t="s">
        <v>451</v>
      </c>
      <c r="BN1815" s="241"/>
      <c r="BO1815" t="b">
        <v>0</v>
      </c>
      <c r="BP1815" t="b">
        <v>0</v>
      </c>
      <c r="BQ1815" t="b">
        <v>0</v>
      </c>
      <c r="BR1815" s="241"/>
      <c r="BS1815" s="241"/>
      <c r="BT1815" s="234" t="s">
        <v>7237</v>
      </c>
      <c r="BU1815" t="b">
        <v>0</v>
      </c>
      <c r="BV1815" s="103"/>
      <c r="BW1815" s="235" t="s">
        <v>17594</v>
      </c>
      <c r="BX1815" s="234" t="s">
        <v>17593</v>
      </c>
      <c r="BY1815" s="234" t="s">
        <v>56</v>
      </c>
      <c r="BZ1815" s="234" t="s">
        <v>7014</v>
      </c>
    </row>
    <row r="1816" spans="1:78" x14ac:dyDescent="0.25">
      <c r="A1816" s="5">
        <v>379</v>
      </c>
      <c r="B1816" s="234" t="s">
        <v>17595</v>
      </c>
      <c r="C1816" s="234" t="s">
        <v>17596</v>
      </c>
      <c r="D1816" s="234" t="s">
        <v>9938</v>
      </c>
      <c r="E1816" s="234" t="s">
        <v>9938</v>
      </c>
      <c r="F1816" s="234" t="s">
        <v>2991</v>
      </c>
      <c r="G1816" s="234" t="s">
        <v>7825</v>
      </c>
      <c r="H1816" s="234" t="s">
        <v>7825</v>
      </c>
      <c r="I1816" s="242"/>
      <c r="J1816" s="242">
        <v>44021</v>
      </c>
      <c r="K1816" s="234" t="s">
        <v>7430</v>
      </c>
      <c r="L1816" s="242">
        <v>44029</v>
      </c>
      <c r="M1816" s="234" t="s">
        <v>6996</v>
      </c>
      <c r="N1816" s="234" t="s">
        <v>9939</v>
      </c>
      <c r="O1816" s="234" t="s">
        <v>12892</v>
      </c>
      <c r="P1816" s="234" t="s">
        <v>6999</v>
      </c>
      <c r="Q1816" s="234"/>
      <c r="R1816" s="234" t="s">
        <v>451</v>
      </c>
      <c r="S1816" t="b">
        <v>0</v>
      </c>
      <c r="T1816" s="242"/>
      <c r="U1816" s="103">
        <v>30</v>
      </c>
      <c r="V1816" s="234" t="s">
        <v>272</v>
      </c>
      <c r="W1816" s="103">
        <v>60</v>
      </c>
      <c r="X1816" s="234" t="s">
        <v>272</v>
      </c>
      <c r="Y1816" s="242"/>
      <c r="Z1816" s="242"/>
      <c r="AA1816" s="103"/>
      <c r="AB1816" s="234" t="s">
        <v>9941</v>
      </c>
      <c r="AC1816" s="243">
        <v>44253.378796296296</v>
      </c>
      <c r="AD1816" s="234" t="s">
        <v>55</v>
      </c>
      <c r="AE1816" s="235" t="s">
        <v>17597</v>
      </c>
      <c r="AF1816" s="237"/>
      <c r="AG1816" s="234" t="s">
        <v>482</v>
      </c>
      <c r="AH1816" s="241"/>
      <c r="AI1816" t="b">
        <v>1</v>
      </c>
      <c r="AJ1816" t="b">
        <v>0</v>
      </c>
      <c r="AK1816" s="234"/>
      <c r="AL1816" s="103"/>
      <c r="AM1816" t="b">
        <v>0</v>
      </c>
      <c r="AN1816" s="234"/>
      <c r="AO1816" s="103"/>
      <c r="AP1816" s="241"/>
      <c r="AQ1816" s="241"/>
      <c r="AR1816" s="241"/>
      <c r="AS1816" s="241"/>
      <c r="AT1816" s="234" t="s">
        <v>7005</v>
      </c>
      <c r="AU1816" s="234" t="s">
        <v>7085</v>
      </c>
      <c r="AV1816" t="b">
        <v>0</v>
      </c>
      <c r="AW1816" t="b">
        <v>0</v>
      </c>
      <c r="AX1816" s="241"/>
      <c r="AY1816" s="241"/>
      <c r="AZ1816" s="234"/>
      <c r="BA1816" s="234"/>
      <c r="BB1816" s="234"/>
      <c r="BC1816" t="b">
        <v>0</v>
      </c>
      <c r="BD1816" s="234" t="s">
        <v>7008</v>
      </c>
      <c r="BE1816" s="234" t="s">
        <v>7171</v>
      </c>
      <c r="BF1816" s="234" t="s">
        <v>7027</v>
      </c>
      <c r="BG1816" s="234" t="s">
        <v>7028</v>
      </c>
      <c r="BH1816" s="234" t="s">
        <v>55</v>
      </c>
      <c r="BI1816" s="243">
        <v>44573.415949074071</v>
      </c>
      <c r="BJ1816" s="234" t="s">
        <v>442</v>
      </c>
      <c r="BK1816" s="234" t="s">
        <v>451</v>
      </c>
      <c r="BL1816" s="234" t="s">
        <v>451</v>
      </c>
      <c r="BM1816" s="234" t="s">
        <v>451</v>
      </c>
      <c r="BN1816" s="241"/>
      <c r="BO1816" t="b">
        <v>0</v>
      </c>
      <c r="BP1816" t="b">
        <v>0</v>
      </c>
      <c r="BQ1816" t="b">
        <v>0</v>
      </c>
      <c r="BR1816" s="241"/>
      <c r="BS1816" s="241"/>
      <c r="BT1816" s="234" t="s">
        <v>7237</v>
      </c>
      <c r="BU1816" t="b">
        <v>0</v>
      </c>
      <c r="BV1816" s="103"/>
      <c r="BW1816" s="235" t="s">
        <v>17598</v>
      </c>
      <c r="BX1816" s="234" t="s">
        <v>17597</v>
      </c>
      <c r="BY1816" s="234" t="s">
        <v>56</v>
      </c>
      <c r="BZ1816" s="234" t="s">
        <v>7014</v>
      </c>
    </row>
    <row r="1817" spans="1:78" x14ac:dyDescent="0.25">
      <c r="A1817" s="5">
        <v>378</v>
      </c>
      <c r="B1817" s="234" t="s">
        <v>17599</v>
      </c>
      <c r="C1817" s="234" t="s">
        <v>17600</v>
      </c>
      <c r="D1817" s="234"/>
      <c r="E1817" s="234" t="s">
        <v>17601</v>
      </c>
      <c r="F1817" s="234" t="s">
        <v>2991</v>
      </c>
      <c r="G1817" s="234" t="s">
        <v>7034</v>
      </c>
      <c r="H1817" s="234" t="s">
        <v>7864</v>
      </c>
      <c r="I1817" s="242"/>
      <c r="J1817" s="242">
        <v>44021</v>
      </c>
      <c r="K1817" s="234" t="s">
        <v>7430</v>
      </c>
      <c r="L1817" s="242">
        <v>44025</v>
      </c>
      <c r="M1817" s="234" t="s">
        <v>6996</v>
      </c>
      <c r="N1817" s="234" t="s">
        <v>7430</v>
      </c>
      <c r="O1817" s="234" t="s">
        <v>15275</v>
      </c>
      <c r="P1817" s="234" t="s">
        <v>6999</v>
      </c>
      <c r="Q1817" s="234"/>
      <c r="R1817" s="234" t="s">
        <v>451</v>
      </c>
      <c r="S1817" t="b">
        <v>0</v>
      </c>
      <c r="T1817" s="242"/>
      <c r="U1817" s="103">
        <v>200</v>
      </c>
      <c r="V1817" s="234" t="s">
        <v>272</v>
      </c>
      <c r="W1817" s="103">
        <v>1400</v>
      </c>
      <c r="X1817" s="234" t="s">
        <v>272</v>
      </c>
      <c r="Y1817" s="242"/>
      <c r="Z1817" s="242"/>
      <c r="AA1817" s="103"/>
      <c r="AB1817" s="234"/>
      <c r="AC1817" s="243">
        <v>44253.378761574073</v>
      </c>
      <c r="AD1817" s="234" t="s">
        <v>55</v>
      </c>
      <c r="AE1817" s="235" t="s">
        <v>17602</v>
      </c>
      <c r="AF1817" s="237"/>
      <c r="AG1817" s="234" t="s">
        <v>482</v>
      </c>
      <c r="AH1817" s="241"/>
      <c r="AI1817" t="b">
        <v>1</v>
      </c>
      <c r="AJ1817" t="b">
        <v>0</v>
      </c>
      <c r="AK1817" s="234"/>
      <c r="AL1817" s="103"/>
      <c r="AM1817" t="b">
        <v>0</v>
      </c>
      <c r="AN1817" s="234"/>
      <c r="AO1817" s="103"/>
      <c r="AP1817" s="241"/>
      <c r="AQ1817" s="241"/>
      <c r="AR1817" s="241"/>
      <c r="AS1817" s="241"/>
      <c r="AT1817" s="234" t="s">
        <v>7058</v>
      </c>
      <c r="AU1817" s="234" t="s">
        <v>7085</v>
      </c>
      <c r="AV1817" t="b">
        <v>0</v>
      </c>
      <c r="AW1817" t="b">
        <v>0</v>
      </c>
      <c r="AX1817" s="241"/>
      <c r="AY1817" s="241"/>
      <c r="AZ1817" s="234"/>
      <c r="BA1817" s="234"/>
      <c r="BB1817" s="234"/>
      <c r="BC1817" t="b">
        <v>1</v>
      </c>
      <c r="BD1817" s="234" t="s">
        <v>7008</v>
      </c>
      <c r="BE1817" s="234" t="s">
        <v>7045</v>
      </c>
      <c r="BF1817" s="234" t="s">
        <v>7027</v>
      </c>
      <c r="BG1817" s="234" t="s">
        <v>7028</v>
      </c>
      <c r="BH1817" s="234" t="s">
        <v>55</v>
      </c>
      <c r="BI1817" s="243">
        <v>44573.415937500002</v>
      </c>
      <c r="BJ1817" s="234" t="s">
        <v>442</v>
      </c>
      <c r="BK1817" s="234" t="s">
        <v>451</v>
      </c>
      <c r="BL1817" s="234" t="s">
        <v>451</v>
      </c>
      <c r="BM1817" s="234" t="s">
        <v>451</v>
      </c>
      <c r="BN1817" s="241"/>
      <c r="BO1817" t="b">
        <v>0</v>
      </c>
      <c r="BP1817" t="b">
        <v>0</v>
      </c>
      <c r="BQ1817" t="b">
        <v>0</v>
      </c>
      <c r="BR1817" s="241"/>
      <c r="BS1817" s="241"/>
      <c r="BT1817" s="234" t="s">
        <v>7012</v>
      </c>
      <c r="BU1817" t="b">
        <v>0</v>
      </c>
      <c r="BV1817" s="103"/>
      <c r="BW1817" s="235" t="s">
        <v>17603</v>
      </c>
      <c r="BX1817" s="234" t="s">
        <v>17602</v>
      </c>
      <c r="BY1817" s="234" t="s">
        <v>56</v>
      </c>
      <c r="BZ1817" s="234" t="s">
        <v>7014</v>
      </c>
    </row>
    <row r="1818" spans="1:78" x14ac:dyDescent="0.25">
      <c r="A1818" s="5">
        <v>377</v>
      </c>
      <c r="B1818" s="234" t="s">
        <v>17604</v>
      </c>
      <c r="C1818" s="234" t="s">
        <v>17605</v>
      </c>
      <c r="D1818" s="234"/>
      <c r="E1818" s="234" t="s">
        <v>17606</v>
      </c>
      <c r="F1818" s="234" t="s">
        <v>2991</v>
      </c>
      <c r="G1818" s="234" t="s">
        <v>7034</v>
      </c>
      <c r="H1818" s="234" t="s">
        <v>7864</v>
      </c>
      <c r="I1818" s="242"/>
      <c r="J1818" s="242">
        <v>44021</v>
      </c>
      <c r="K1818" s="234" t="s">
        <v>7430</v>
      </c>
      <c r="L1818" s="242">
        <v>44027</v>
      </c>
      <c r="M1818" s="234" t="s">
        <v>6996</v>
      </c>
      <c r="N1818" s="234" t="s">
        <v>17607</v>
      </c>
      <c r="O1818" s="234" t="s">
        <v>17608</v>
      </c>
      <c r="P1818" s="234" t="s">
        <v>6999</v>
      </c>
      <c r="Q1818" s="234"/>
      <c r="R1818" s="234" t="s">
        <v>451</v>
      </c>
      <c r="S1818" t="b">
        <v>0</v>
      </c>
      <c r="T1818" s="242"/>
      <c r="U1818" s="103">
        <v>2500</v>
      </c>
      <c r="V1818" s="234" t="s">
        <v>272</v>
      </c>
      <c r="W1818" s="103">
        <v>22900</v>
      </c>
      <c r="X1818" s="234" t="s">
        <v>272</v>
      </c>
      <c r="Y1818" s="242"/>
      <c r="Z1818" s="242"/>
      <c r="AA1818" s="103"/>
      <c r="AB1818" s="234"/>
      <c r="AC1818" s="243">
        <v>44253.37872685185</v>
      </c>
      <c r="AD1818" s="234" t="s">
        <v>55</v>
      </c>
      <c r="AE1818" s="235" t="s">
        <v>17609</v>
      </c>
      <c r="AF1818" s="237"/>
      <c r="AG1818" s="234" t="s">
        <v>482</v>
      </c>
      <c r="AH1818" s="241"/>
      <c r="AI1818" t="b">
        <v>1</v>
      </c>
      <c r="AJ1818" t="b">
        <v>0</v>
      </c>
      <c r="AK1818" s="234"/>
      <c r="AL1818" s="103"/>
      <c r="AM1818" t="b">
        <v>0</v>
      </c>
      <c r="AN1818" s="234"/>
      <c r="AO1818" s="103"/>
      <c r="AP1818" s="241"/>
      <c r="AQ1818" s="241"/>
      <c r="AR1818" s="241"/>
      <c r="AS1818" s="241"/>
      <c r="AT1818" s="234" t="s">
        <v>7005</v>
      </c>
      <c r="AU1818" s="234" t="s">
        <v>7085</v>
      </c>
      <c r="AV1818" t="b">
        <v>0</v>
      </c>
      <c r="AW1818" t="b">
        <v>0</v>
      </c>
      <c r="AX1818" s="241"/>
      <c r="AY1818" s="241"/>
      <c r="AZ1818" s="234"/>
      <c r="BA1818" s="234"/>
      <c r="BB1818" s="234"/>
      <c r="BC1818" t="b">
        <v>1</v>
      </c>
      <c r="BD1818" s="234" t="s">
        <v>7008</v>
      </c>
      <c r="BE1818" s="234" t="s">
        <v>7045</v>
      </c>
      <c r="BF1818" s="234" t="s">
        <v>6972</v>
      </c>
      <c r="BG1818" s="234" t="s">
        <v>7028</v>
      </c>
      <c r="BH1818" s="234" t="s">
        <v>55</v>
      </c>
      <c r="BI1818" s="243">
        <v>44573.415937500002</v>
      </c>
      <c r="BJ1818" s="234" t="s">
        <v>442</v>
      </c>
      <c r="BK1818" s="234" t="s">
        <v>451</v>
      </c>
      <c r="BL1818" s="234" t="s">
        <v>451</v>
      </c>
      <c r="BM1818" s="234" t="s">
        <v>451</v>
      </c>
      <c r="BN1818" s="241"/>
      <c r="BO1818" t="b">
        <v>0</v>
      </c>
      <c r="BP1818" t="b">
        <v>0</v>
      </c>
      <c r="BQ1818" t="b">
        <v>0</v>
      </c>
      <c r="BR1818" s="241"/>
      <c r="BS1818" s="241"/>
      <c r="BT1818" s="234" t="s">
        <v>7047</v>
      </c>
      <c r="BU1818" t="b">
        <v>0</v>
      </c>
      <c r="BV1818" s="103"/>
      <c r="BW1818" s="235" t="s">
        <v>17610</v>
      </c>
      <c r="BX1818" s="234" t="s">
        <v>17609</v>
      </c>
      <c r="BY1818" s="234" t="s">
        <v>56</v>
      </c>
      <c r="BZ1818" s="234" t="s">
        <v>7014</v>
      </c>
    </row>
    <row r="1819" spans="1:78" x14ac:dyDescent="0.25">
      <c r="A1819" s="5">
        <v>376</v>
      </c>
      <c r="B1819" s="234" t="s">
        <v>17611</v>
      </c>
      <c r="C1819" s="234" t="s">
        <v>17612</v>
      </c>
      <c r="D1819" s="234" t="s">
        <v>9938</v>
      </c>
      <c r="E1819" s="234" t="s">
        <v>9938</v>
      </c>
      <c r="F1819" s="234" t="s">
        <v>2991</v>
      </c>
      <c r="G1819" s="234" t="s">
        <v>7825</v>
      </c>
      <c r="H1819" s="234" t="s">
        <v>7825</v>
      </c>
      <c r="I1819" s="242"/>
      <c r="J1819" s="242">
        <v>44021</v>
      </c>
      <c r="K1819" s="234" t="s">
        <v>7430</v>
      </c>
      <c r="L1819" s="242">
        <v>44030</v>
      </c>
      <c r="M1819" s="234" t="s">
        <v>6996</v>
      </c>
      <c r="N1819" s="234" t="s">
        <v>9939</v>
      </c>
      <c r="O1819" s="234" t="s">
        <v>12892</v>
      </c>
      <c r="P1819" s="234" t="s">
        <v>6999</v>
      </c>
      <c r="Q1819" s="234"/>
      <c r="R1819" s="234" t="s">
        <v>451</v>
      </c>
      <c r="S1819" t="b">
        <v>0</v>
      </c>
      <c r="T1819" s="242"/>
      <c r="U1819" s="103">
        <v>50</v>
      </c>
      <c r="V1819" s="234" t="s">
        <v>272</v>
      </c>
      <c r="W1819" s="103">
        <v>150</v>
      </c>
      <c r="X1819" s="234" t="s">
        <v>272</v>
      </c>
      <c r="Y1819" s="242"/>
      <c r="Z1819" s="242"/>
      <c r="AA1819" s="103"/>
      <c r="AB1819" s="234" t="s">
        <v>9941</v>
      </c>
      <c r="AC1819" s="243">
        <v>44253.378703703704</v>
      </c>
      <c r="AD1819" s="234" t="s">
        <v>55</v>
      </c>
      <c r="AE1819" s="235" t="s">
        <v>17613</v>
      </c>
      <c r="AF1819" s="237"/>
      <c r="AG1819" s="234" t="s">
        <v>482</v>
      </c>
      <c r="AH1819" s="241"/>
      <c r="AI1819" t="b">
        <v>1</v>
      </c>
      <c r="AJ1819" t="b">
        <v>0</v>
      </c>
      <c r="AK1819" s="234"/>
      <c r="AL1819" s="103"/>
      <c r="AM1819" t="b">
        <v>0</v>
      </c>
      <c r="AN1819" s="234"/>
      <c r="AO1819" s="103"/>
      <c r="AP1819" s="241"/>
      <c r="AQ1819" s="241"/>
      <c r="AR1819" s="241"/>
      <c r="AS1819" s="241"/>
      <c r="AT1819" s="234" t="s">
        <v>7005</v>
      </c>
      <c r="AU1819" s="234" t="s">
        <v>7085</v>
      </c>
      <c r="AV1819" t="b">
        <v>0</v>
      </c>
      <c r="AW1819" t="b">
        <v>0</v>
      </c>
      <c r="AX1819" s="241"/>
      <c r="AY1819" s="241"/>
      <c r="AZ1819" s="234"/>
      <c r="BA1819" s="234"/>
      <c r="BB1819" s="234"/>
      <c r="BC1819" t="b">
        <v>0</v>
      </c>
      <c r="BD1819" s="234" t="s">
        <v>7008</v>
      </c>
      <c r="BE1819" s="234" t="s">
        <v>7171</v>
      </c>
      <c r="BF1819" s="234" t="s">
        <v>7027</v>
      </c>
      <c r="BG1819" s="234" t="s">
        <v>7028</v>
      </c>
      <c r="BH1819" s="234" t="s">
        <v>55</v>
      </c>
      <c r="BI1819" s="243">
        <v>44573.415937500002</v>
      </c>
      <c r="BJ1819" s="234" t="s">
        <v>442</v>
      </c>
      <c r="BK1819" s="234" t="s">
        <v>451</v>
      </c>
      <c r="BL1819" s="234" t="s">
        <v>451</v>
      </c>
      <c r="BM1819" s="234" t="s">
        <v>451</v>
      </c>
      <c r="BN1819" s="241"/>
      <c r="BO1819" t="b">
        <v>0</v>
      </c>
      <c r="BP1819" t="b">
        <v>0</v>
      </c>
      <c r="BQ1819" t="b">
        <v>0</v>
      </c>
      <c r="BR1819" s="241"/>
      <c r="BS1819" s="241"/>
      <c r="BT1819" s="234" t="s">
        <v>7237</v>
      </c>
      <c r="BU1819" t="b">
        <v>0</v>
      </c>
      <c r="BV1819" s="103"/>
      <c r="BW1819" s="235" t="s">
        <v>17614</v>
      </c>
      <c r="BX1819" s="234" t="s">
        <v>17613</v>
      </c>
      <c r="BY1819" s="234" t="s">
        <v>56</v>
      </c>
      <c r="BZ1819" s="234" t="s">
        <v>7014</v>
      </c>
    </row>
    <row r="1820" spans="1:78" x14ac:dyDescent="0.25">
      <c r="A1820" s="5">
        <v>375</v>
      </c>
      <c r="B1820" s="234" t="s">
        <v>17615</v>
      </c>
      <c r="C1820" s="234" t="s">
        <v>17616</v>
      </c>
      <c r="D1820" s="234" t="s">
        <v>17222</v>
      </c>
      <c r="E1820" s="234" t="s">
        <v>17223</v>
      </c>
      <c r="F1820" s="234" t="s">
        <v>2991</v>
      </c>
      <c r="G1820" s="234" t="s">
        <v>11209</v>
      </c>
      <c r="H1820" s="234" t="s">
        <v>7856</v>
      </c>
      <c r="I1820" s="242"/>
      <c r="J1820" s="242">
        <v>44014</v>
      </c>
      <c r="K1820" s="234" t="s">
        <v>7430</v>
      </c>
      <c r="L1820" s="242">
        <v>44021</v>
      </c>
      <c r="M1820" s="234" t="s">
        <v>7813</v>
      </c>
      <c r="N1820" s="234" t="s">
        <v>17224</v>
      </c>
      <c r="O1820" s="234" t="s">
        <v>17617</v>
      </c>
      <c r="P1820" s="234" t="s">
        <v>6999</v>
      </c>
      <c r="Q1820" s="234"/>
      <c r="R1820" s="234" t="s">
        <v>451</v>
      </c>
      <c r="S1820" t="b">
        <v>0</v>
      </c>
      <c r="T1820" s="242"/>
      <c r="U1820" s="103">
        <v>30</v>
      </c>
      <c r="V1820" s="234" t="s">
        <v>272</v>
      </c>
      <c r="W1820" s="103">
        <v>30</v>
      </c>
      <c r="X1820" s="234" t="s">
        <v>272</v>
      </c>
      <c r="Y1820" s="242"/>
      <c r="Z1820" s="242"/>
      <c r="AA1820" s="103"/>
      <c r="AB1820" s="234" t="s">
        <v>17225</v>
      </c>
      <c r="AC1820" s="243">
        <v>44253.378657407404</v>
      </c>
      <c r="AD1820" s="234" t="s">
        <v>55</v>
      </c>
      <c r="AE1820" s="235" t="s">
        <v>17618</v>
      </c>
      <c r="AF1820" s="237"/>
      <c r="AG1820" s="234" t="s">
        <v>482</v>
      </c>
      <c r="AH1820" s="241"/>
      <c r="AI1820" t="b">
        <v>1</v>
      </c>
      <c r="AJ1820" t="b">
        <v>0</v>
      </c>
      <c r="AK1820" s="234"/>
      <c r="AL1820" s="103"/>
      <c r="AM1820" t="b">
        <v>0</v>
      </c>
      <c r="AN1820" s="234"/>
      <c r="AO1820" s="103"/>
      <c r="AP1820" s="241"/>
      <c r="AQ1820" s="241"/>
      <c r="AR1820" s="241"/>
      <c r="AS1820" s="241"/>
      <c r="AT1820" s="234" t="s">
        <v>7005</v>
      </c>
      <c r="AU1820" s="234" t="s">
        <v>7085</v>
      </c>
      <c r="AV1820" t="b">
        <v>0</v>
      </c>
      <c r="AW1820" t="b">
        <v>0</v>
      </c>
      <c r="AX1820" s="241"/>
      <c r="AY1820" s="241"/>
      <c r="AZ1820" s="234"/>
      <c r="BA1820" s="234"/>
      <c r="BB1820" s="234"/>
      <c r="BC1820" t="b">
        <v>0</v>
      </c>
      <c r="BD1820" s="234" t="s">
        <v>7186</v>
      </c>
      <c r="BE1820" s="234" t="s">
        <v>7026</v>
      </c>
      <c r="BF1820" s="234" t="s">
        <v>6972</v>
      </c>
      <c r="BG1820" s="234" t="s">
        <v>7010</v>
      </c>
      <c r="BH1820" s="234" t="s">
        <v>55</v>
      </c>
      <c r="BI1820" s="243">
        <v>44573.415937500002</v>
      </c>
      <c r="BJ1820" s="234" t="s">
        <v>442</v>
      </c>
      <c r="BK1820" s="234" t="s">
        <v>451</v>
      </c>
      <c r="BL1820" s="234" t="s">
        <v>451</v>
      </c>
      <c r="BM1820" s="234" t="s">
        <v>451</v>
      </c>
      <c r="BN1820" s="241"/>
      <c r="BO1820" t="b">
        <v>0</v>
      </c>
      <c r="BP1820" t="b">
        <v>0</v>
      </c>
      <c r="BQ1820" t="b">
        <v>0</v>
      </c>
      <c r="BR1820" s="241"/>
      <c r="BS1820" s="241"/>
      <c r="BT1820" s="234" t="s">
        <v>7012</v>
      </c>
      <c r="BU1820" t="b">
        <v>0</v>
      </c>
      <c r="BV1820" s="103"/>
      <c r="BW1820" s="235" t="s">
        <v>17619</v>
      </c>
      <c r="BX1820" s="234" t="s">
        <v>17618</v>
      </c>
      <c r="BY1820" s="234" t="s">
        <v>56</v>
      </c>
      <c r="BZ1820" s="234" t="s">
        <v>7014</v>
      </c>
    </row>
    <row r="1821" spans="1:78" x14ac:dyDescent="0.25">
      <c r="A1821" s="5">
        <v>374</v>
      </c>
      <c r="B1821" s="234" t="s">
        <v>17620</v>
      </c>
      <c r="C1821" s="234" t="s">
        <v>17621</v>
      </c>
      <c r="D1821" s="234" t="s">
        <v>9735</v>
      </c>
      <c r="E1821" s="234" t="s">
        <v>17622</v>
      </c>
      <c r="F1821" s="234" t="s">
        <v>6993</v>
      </c>
      <c r="G1821" s="234" t="s">
        <v>7244</v>
      </c>
      <c r="H1821" s="234" t="s">
        <v>6994</v>
      </c>
      <c r="I1821" s="242"/>
      <c r="J1821" s="242">
        <v>44021</v>
      </c>
      <c r="K1821" s="234" t="s">
        <v>7430</v>
      </c>
      <c r="L1821" s="242">
        <v>44021</v>
      </c>
      <c r="M1821" s="234" t="s">
        <v>6996</v>
      </c>
      <c r="N1821" s="234" t="s">
        <v>9737</v>
      </c>
      <c r="O1821" s="234" t="s">
        <v>17623</v>
      </c>
      <c r="P1821" s="234" t="s">
        <v>6999</v>
      </c>
      <c r="Q1821" s="234"/>
      <c r="R1821" s="234" t="s">
        <v>451</v>
      </c>
      <c r="S1821" t="b">
        <v>0</v>
      </c>
      <c r="T1821" s="242"/>
      <c r="U1821" s="103">
        <v>15</v>
      </c>
      <c r="V1821" s="234" t="s">
        <v>272</v>
      </c>
      <c r="W1821" s="103">
        <v>15</v>
      </c>
      <c r="X1821" s="234" t="s">
        <v>272</v>
      </c>
      <c r="Y1821" s="242"/>
      <c r="Z1821" s="242"/>
      <c r="AA1821" s="103"/>
      <c r="AB1821" s="234" t="s">
        <v>9739</v>
      </c>
      <c r="AC1821" s="243">
        <v>44253.378645833334</v>
      </c>
      <c r="AD1821" s="234" t="s">
        <v>55</v>
      </c>
      <c r="AE1821" s="235" t="s">
        <v>17624</v>
      </c>
      <c r="AF1821" s="237"/>
      <c r="AG1821" s="234" t="s">
        <v>482</v>
      </c>
      <c r="AH1821" s="241"/>
      <c r="AI1821" t="b">
        <v>1</v>
      </c>
      <c r="AJ1821" t="b">
        <v>0</v>
      </c>
      <c r="AK1821" s="234"/>
      <c r="AL1821" s="103"/>
      <c r="AM1821" t="b">
        <v>0</v>
      </c>
      <c r="AN1821" s="234"/>
      <c r="AO1821" s="103"/>
      <c r="AP1821" s="241"/>
      <c r="AQ1821" s="241"/>
      <c r="AR1821" s="241"/>
      <c r="AS1821" s="241"/>
      <c r="AT1821" s="234" t="s">
        <v>7005</v>
      </c>
      <c r="AU1821" s="234" t="s">
        <v>7085</v>
      </c>
      <c r="AV1821" t="b">
        <v>0</v>
      </c>
      <c r="AW1821" t="b">
        <v>0</v>
      </c>
      <c r="AX1821" s="241"/>
      <c r="AY1821" s="241"/>
      <c r="AZ1821" s="234"/>
      <c r="BA1821" s="234"/>
      <c r="BB1821" s="234"/>
      <c r="BC1821" t="b">
        <v>0</v>
      </c>
      <c r="BD1821" s="234" t="s">
        <v>7008</v>
      </c>
      <c r="BE1821" s="234" t="s">
        <v>7009</v>
      </c>
      <c r="BF1821" s="234" t="s">
        <v>7027</v>
      </c>
      <c r="BG1821" s="234" t="s">
        <v>8373</v>
      </c>
      <c r="BH1821" s="234" t="s">
        <v>55</v>
      </c>
      <c r="BI1821" s="243">
        <v>44573.41679398148</v>
      </c>
      <c r="BJ1821" s="234" t="s">
        <v>442</v>
      </c>
      <c r="BK1821" s="234" t="s">
        <v>451</v>
      </c>
      <c r="BL1821" s="234" t="s">
        <v>451</v>
      </c>
      <c r="BM1821" s="234" t="s">
        <v>451</v>
      </c>
      <c r="BN1821" s="241"/>
      <c r="BO1821" t="b">
        <v>0</v>
      </c>
      <c r="BP1821" t="b">
        <v>0</v>
      </c>
      <c r="BQ1821" t="b">
        <v>0</v>
      </c>
      <c r="BR1821" s="241"/>
      <c r="BS1821" s="241"/>
      <c r="BT1821" s="234" t="s">
        <v>7012</v>
      </c>
      <c r="BU1821" t="b">
        <v>0</v>
      </c>
      <c r="BV1821" s="103"/>
      <c r="BW1821" s="235" t="s">
        <v>17625</v>
      </c>
      <c r="BX1821" s="234" t="s">
        <v>17626</v>
      </c>
      <c r="BY1821" s="234" t="s">
        <v>56</v>
      </c>
      <c r="BZ1821" s="234" t="s">
        <v>7014</v>
      </c>
    </row>
    <row r="1822" spans="1:78" x14ac:dyDescent="0.25">
      <c r="A1822" s="5">
        <v>373</v>
      </c>
      <c r="B1822" s="234" t="s">
        <v>17627</v>
      </c>
      <c r="C1822" s="234" t="s">
        <v>17628</v>
      </c>
      <c r="D1822" s="234" t="s">
        <v>11208</v>
      </c>
      <c r="E1822" s="234" t="s">
        <v>11208</v>
      </c>
      <c r="F1822" s="234" t="s">
        <v>6993</v>
      </c>
      <c r="G1822" s="234" t="s">
        <v>11209</v>
      </c>
      <c r="H1822" s="234" t="s">
        <v>7856</v>
      </c>
      <c r="I1822" s="242"/>
      <c r="J1822" s="242">
        <v>44021</v>
      </c>
      <c r="K1822" s="234" t="s">
        <v>7430</v>
      </c>
      <c r="L1822" s="242">
        <v>44022</v>
      </c>
      <c r="M1822" s="234" t="s">
        <v>6996</v>
      </c>
      <c r="N1822" s="234" t="s">
        <v>11211</v>
      </c>
      <c r="O1822" s="234" t="s">
        <v>17629</v>
      </c>
      <c r="P1822" s="234" t="s">
        <v>6999</v>
      </c>
      <c r="Q1822" s="234"/>
      <c r="R1822" s="234" t="s">
        <v>451</v>
      </c>
      <c r="S1822" t="b">
        <v>0</v>
      </c>
      <c r="T1822" s="242"/>
      <c r="U1822" s="103">
        <v>8</v>
      </c>
      <c r="V1822" s="234" t="s">
        <v>272</v>
      </c>
      <c r="W1822" s="103">
        <v>8</v>
      </c>
      <c r="X1822" s="234" t="s">
        <v>272</v>
      </c>
      <c r="Y1822" s="242"/>
      <c r="Z1822" s="242"/>
      <c r="AA1822" s="103"/>
      <c r="AB1822" s="234" t="s">
        <v>11213</v>
      </c>
      <c r="AC1822" s="243">
        <v>44253.378587962965</v>
      </c>
      <c r="AD1822" s="234" t="s">
        <v>55</v>
      </c>
      <c r="AE1822" s="235" t="s">
        <v>17630</v>
      </c>
      <c r="AF1822" s="237"/>
      <c r="AG1822" s="234" t="s">
        <v>482</v>
      </c>
      <c r="AH1822" s="241"/>
      <c r="AI1822" t="b">
        <v>1</v>
      </c>
      <c r="AJ1822" t="b">
        <v>0</v>
      </c>
      <c r="AK1822" s="234"/>
      <c r="AL1822" s="103"/>
      <c r="AM1822" t="b">
        <v>0</v>
      </c>
      <c r="AN1822" s="234"/>
      <c r="AO1822" s="103"/>
      <c r="AP1822" s="241"/>
      <c r="AQ1822" s="241"/>
      <c r="AR1822" s="241"/>
      <c r="AS1822" s="241"/>
      <c r="AT1822" s="234"/>
      <c r="AU1822" s="234" t="s">
        <v>7085</v>
      </c>
      <c r="AV1822" t="b">
        <v>0</v>
      </c>
      <c r="AW1822" t="b">
        <v>0</v>
      </c>
      <c r="AX1822" s="241"/>
      <c r="AY1822" s="241"/>
      <c r="AZ1822" s="234"/>
      <c r="BA1822" s="234"/>
      <c r="BB1822" s="234"/>
      <c r="BC1822" t="b">
        <v>0</v>
      </c>
      <c r="BD1822" s="234" t="s">
        <v>7008</v>
      </c>
      <c r="BE1822" s="234" t="s">
        <v>7026</v>
      </c>
      <c r="BF1822" s="234" t="s">
        <v>7027</v>
      </c>
      <c r="BG1822" s="234" t="s">
        <v>7010</v>
      </c>
      <c r="BH1822" s="234" t="s">
        <v>55</v>
      </c>
      <c r="BI1822" s="243">
        <v>44573.415902777779</v>
      </c>
      <c r="BJ1822" s="234" t="s">
        <v>442</v>
      </c>
      <c r="BK1822" s="234" t="s">
        <v>451</v>
      </c>
      <c r="BL1822" s="234" t="s">
        <v>451</v>
      </c>
      <c r="BM1822" s="234" t="s">
        <v>451</v>
      </c>
      <c r="BN1822" s="241"/>
      <c r="BO1822" t="b">
        <v>0</v>
      </c>
      <c r="BP1822" t="b">
        <v>0</v>
      </c>
      <c r="BQ1822" t="b">
        <v>0</v>
      </c>
      <c r="BR1822" s="241"/>
      <c r="BS1822" s="241"/>
      <c r="BT1822" s="234" t="s">
        <v>7012</v>
      </c>
      <c r="BU1822" t="b">
        <v>0</v>
      </c>
      <c r="BV1822" s="103"/>
      <c r="BW1822" s="235" t="s">
        <v>17631</v>
      </c>
      <c r="BX1822" s="234" t="s">
        <v>17630</v>
      </c>
      <c r="BY1822" s="234" t="s">
        <v>56</v>
      </c>
      <c r="BZ1822" s="234" t="s">
        <v>7014</v>
      </c>
    </row>
    <row r="1823" spans="1:78" x14ac:dyDescent="0.25">
      <c r="A1823" s="5">
        <v>372</v>
      </c>
      <c r="B1823" s="234" t="s">
        <v>17632</v>
      </c>
      <c r="C1823" s="234" t="s">
        <v>17633</v>
      </c>
      <c r="D1823" s="234" t="s">
        <v>17634</v>
      </c>
      <c r="E1823" s="234" t="s">
        <v>17635</v>
      </c>
      <c r="F1823" s="234" t="s">
        <v>6993</v>
      </c>
      <c r="G1823" s="234" t="s">
        <v>7315</v>
      </c>
      <c r="H1823" s="234" t="s">
        <v>6994</v>
      </c>
      <c r="I1823" s="242"/>
      <c r="J1823" s="242">
        <v>44025</v>
      </c>
      <c r="K1823" s="234" t="s">
        <v>7430</v>
      </c>
      <c r="L1823" s="242">
        <v>44025</v>
      </c>
      <c r="M1823" s="234" t="s">
        <v>6996</v>
      </c>
      <c r="N1823" s="234" t="s">
        <v>17636</v>
      </c>
      <c r="O1823" s="234" t="s">
        <v>17637</v>
      </c>
      <c r="P1823" s="234" t="s">
        <v>6999</v>
      </c>
      <c r="Q1823" s="234"/>
      <c r="R1823" s="234" t="s">
        <v>451</v>
      </c>
      <c r="S1823" t="b">
        <v>0</v>
      </c>
      <c r="T1823" s="242"/>
      <c r="U1823" s="103">
        <v>1</v>
      </c>
      <c r="V1823" s="234" t="s">
        <v>272</v>
      </c>
      <c r="W1823" s="103">
        <v>5</v>
      </c>
      <c r="X1823" s="234" t="s">
        <v>272</v>
      </c>
      <c r="Y1823" s="242"/>
      <c r="Z1823" s="242"/>
      <c r="AA1823" s="103"/>
      <c r="AB1823" s="234"/>
      <c r="AC1823" s="243">
        <v>44253.378564814811</v>
      </c>
      <c r="AD1823" s="234" t="s">
        <v>55</v>
      </c>
      <c r="AE1823" s="235" t="s">
        <v>17638</v>
      </c>
      <c r="AF1823" s="237"/>
      <c r="AG1823" s="234" t="s">
        <v>482</v>
      </c>
      <c r="AH1823" s="241"/>
      <c r="AI1823" t="b">
        <v>1</v>
      </c>
      <c r="AJ1823" t="b">
        <v>0</v>
      </c>
      <c r="AK1823" s="234"/>
      <c r="AL1823" s="103"/>
      <c r="AM1823" t="b">
        <v>0</v>
      </c>
      <c r="AN1823" s="234"/>
      <c r="AO1823" s="103"/>
      <c r="AP1823" s="241"/>
      <c r="AQ1823" s="241"/>
      <c r="AR1823" s="241"/>
      <c r="AS1823" s="241"/>
      <c r="AT1823" s="234" t="s">
        <v>7005</v>
      </c>
      <c r="AU1823" s="234" t="s">
        <v>7085</v>
      </c>
      <c r="AV1823" t="b">
        <v>0</v>
      </c>
      <c r="AW1823" t="b">
        <v>0</v>
      </c>
      <c r="AX1823" s="241"/>
      <c r="AY1823" s="241"/>
      <c r="AZ1823" s="234"/>
      <c r="BA1823" s="234"/>
      <c r="BB1823" s="234"/>
      <c r="BC1823" t="b">
        <v>0</v>
      </c>
      <c r="BD1823" s="234" t="s">
        <v>7008</v>
      </c>
      <c r="BE1823" s="234" t="s">
        <v>7009</v>
      </c>
      <c r="BF1823" s="234" t="s">
        <v>7027</v>
      </c>
      <c r="BG1823" s="234" t="s">
        <v>8373</v>
      </c>
      <c r="BH1823" s="234" t="s">
        <v>55</v>
      </c>
      <c r="BI1823" s="243">
        <v>44573.415891203702</v>
      </c>
      <c r="BJ1823" s="234" t="s">
        <v>442</v>
      </c>
      <c r="BK1823" s="234" t="s">
        <v>451</v>
      </c>
      <c r="BL1823" s="234" t="s">
        <v>451</v>
      </c>
      <c r="BM1823" s="234" t="s">
        <v>451</v>
      </c>
      <c r="BN1823" s="241"/>
      <c r="BO1823" t="b">
        <v>0</v>
      </c>
      <c r="BP1823" t="b">
        <v>0</v>
      </c>
      <c r="BQ1823" t="b">
        <v>0</v>
      </c>
      <c r="BR1823" s="241"/>
      <c r="BS1823" s="241"/>
      <c r="BT1823" s="234" t="s">
        <v>7012</v>
      </c>
      <c r="BU1823" t="b">
        <v>0</v>
      </c>
      <c r="BV1823" s="103"/>
      <c r="BW1823" s="235" t="s">
        <v>17639</v>
      </c>
      <c r="BX1823" s="234" t="s">
        <v>17638</v>
      </c>
      <c r="BY1823" s="234" t="s">
        <v>56</v>
      </c>
      <c r="BZ1823" s="234" t="s">
        <v>7014</v>
      </c>
    </row>
    <row r="1824" spans="1:78" x14ac:dyDescent="0.25">
      <c r="A1824" s="5">
        <v>371</v>
      </c>
      <c r="B1824" s="234" t="s">
        <v>17640</v>
      </c>
      <c r="C1824" s="234" t="s">
        <v>17641</v>
      </c>
      <c r="D1824" s="234"/>
      <c r="E1824" s="234" t="s">
        <v>17642</v>
      </c>
      <c r="F1824" s="234" t="s">
        <v>2991</v>
      </c>
      <c r="G1824" s="234" t="s">
        <v>7034</v>
      </c>
      <c r="H1824" s="234" t="s">
        <v>7864</v>
      </c>
      <c r="I1824" s="242"/>
      <c r="J1824" s="242">
        <v>44018</v>
      </c>
      <c r="K1824" s="234" t="s">
        <v>7430</v>
      </c>
      <c r="L1824" s="242">
        <v>44027</v>
      </c>
      <c r="M1824" s="234" t="s">
        <v>17643</v>
      </c>
      <c r="N1824" s="234" t="s">
        <v>7430</v>
      </c>
      <c r="O1824" s="234" t="s">
        <v>11288</v>
      </c>
      <c r="P1824" s="234" t="s">
        <v>6999</v>
      </c>
      <c r="Q1824" s="234"/>
      <c r="R1824" s="234" t="s">
        <v>451</v>
      </c>
      <c r="S1824" t="b">
        <v>0</v>
      </c>
      <c r="T1824" s="242"/>
      <c r="U1824" s="103">
        <v>1000</v>
      </c>
      <c r="V1824" s="234" t="s">
        <v>272</v>
      </c>
      <c r="W1824" s="103">
        <v>9000</v>
      </c>
      <c r="X1824" s="234" t="s">
        <v>272</v>
      </c>
      <c r="Y1824" s="242"/>
      <c r="Z1824" s="242"/>
      <c r="AA1824" s="103"/>
      <c r="AB1824" s="234"/>
      <c r="AC1824" s="243">
        <v>44253.378541666665</v>
      </c>
      <c r="AD1824" s="234" t="s">
        <v>55</v>
      </c>
      <c r="AE1824" s="235" t="s">
        <v>17644</v>
      </c>
      <c r="AF1824" s="237"/>
      <c r="AG1824" s="234" t="s">
        <v>482</v>
      </c>
      <c r="AH1824" s="241"/>
      <c r="AI1824" t="b">
        <v>1</v>
      </c>
      <c r="AJ1824" t="b">
        <v>0</v>
      </c>
      <c r="AK1824" s="234"/>
      <c r="AL1824" s="103"/>
      <c r="AM1824" t="b">
        <v>0</v>
      </c>
      <c r="AN1824" s="234"/>
      <c r="AO1824" s="103"/>
      <c r="AP1824" s="241"/>
      <c r="AQ1824" s="241"/>
      <c r="AR1824" s="241"/>
      <c r="AS1824" s="241"/>
      <c r="AT1824" s="234" t="s">
        <v>7005</v>
      </c>
      <c r="AU1824" s="234" t="s">
        <v>7085</v>
      </c>
      <c r="AV1824" t="b">
        <v>0</v>
      </c>
      <c r="AW1824" t="b">
        <v>0</v>
      </c>
      <c r="AX1824" s="241"/>
      <c r="AY1824" s="241"/>
      <c r="AZ1824" s="234"/>
      <c r="BA1824" s="234"/>
      <c r="BB1824" s="234"/>
      <c r="BC1824" t="b">
        <v>1</v>
      </c>
      <c r="BD1824" s="234" t="s">
        <v>17645</v>
      </c>
      <c r="BE1824" s="234" t="s">
        <v>7045</v>
      </c>
      <c r="BF1824" s="234" t="s">
        <v>7027</v>
      </c>
      <c r="BG1824" s="234" t="s">
        <v>7028</v>
      </c>
      <c r="BH1824" s="234" t="s">
        <v>55</v>
      </c>
      <c r="BI1824" s="243">
        <v>44573.415891203702</v>
      </c>
      <c r="BJ1824" s="234" t="s">
        <v>442</v>
      </c>
      <c r="BK1824" s="234" t="s">
        <v>451</v>
      </c>
      <c r="BL1824" s="234" t="s">
        <v>451</v>
      </c>
      <c r="BM1824" s="234" t="s">
        <v>451</v>
      </c>
      <c r="BN1824" s="241"/>
      <c r="BO1824" t="b">
        <v>0</v>
      </c>
      <c r="BP1824" t="b">
        <v>0</v>
      </c>
      <c r="BQ1824" t="b">
        <v>0</v>
      </c>
      <c r="BR1824" s="241"/>
      <c r="BS1824" s="241"/>
      <c r="BT1824" s="234" t="s">
        <v>7012</v>
      </c>
      <c r="BU1824" t="b">
        <v>0</v>
      </c>
      <c r="BV1824" s="103"/>
      <c r="BW1824" s="235" t="s">
        <v>17646</v>
      </c>
      <c r="BX1824" s="234" t="s">
        <v>17644</v>
      </c>
      <c r="BY1824" s="234" t="s">
        <v>56</v>
      </c>
      <c r="BZ1824" s="234" t="s">
        <v>7014</v>
      </c>
    </row>
    <row r="1825" spans="1:78" x14ac:dyDescent="0.25">
      <c r="A1825" s="5">
        <v>370</v>
      </c>
      <c r="B1825" s="234" t="s">
        <v>470</v>
      </c>
      <c r="C1825" s="234" t="s">
        <v>17647</v>
      </c>
      <c r="D1825" s="234" t="s">
        <v>7032</v>
      </c>
      <c r="E1825" s="234" t="s">
        <v>12811</v>
      </c>
      <c r="F1825" s="234" t="s">
        <v>2991</v>
      </c>
      <c r="G1825" s="234" t="s">
        <v>7864</v>
      </c>
      <c r="H1825" s="234" t="s">
        <v>7034</v>
      </c>
      <c r="I1825" s="242"/>
      <c r="J1825" s="242">
        <v>44020</v>
      </c>
      <c r="K1825" s="234" t="s">
        <v>7430</v>
      </c>
      <c r="L1825" s="242">
        <v>44694</v>
      </c>
      <c r="M1825" s="234" t="s">
        <v>7035</v>
      </c>
      <c r="N1825" s="234" t="s">
        <v>7036</v>
      </c>
      <c r="O1825" s="234" t="s">
        <v>7037</v>
      </c>
      <c r="P1825" s="234" t="s">
        <v>6999</v>
      </c>
      <c r="Q1825" s="234"/>
      <c r="R1825" s="234" t="s">
        <v>451</v>
      </c>
      <c r="S1825" t="b">
        <v>0</v>
      </c>
      <c r="T1825" s="242"/>
      <c r="U1825" s="103">
        <v>2300</v>
      </c>
      <c r="V1825" s="234" t="s">
        <v>272</v>
      </c>
      <c r="W1825" s="103">
        <v>20867</v>
      </c>
      <c r="X1825" s="234" t="s">
        <v>272</v>
      </c>
      <c r="Y1825" s="242"/>
      <c r="Z1825" s="242"/>
      <c r="AA1825" s="103"/>
      <c r="AB1825" s="234" t="s">
        <v>7038</v>
      </c>
      <c r="AC1825" s="243">
        <v>44253.378472222219</v>
      </c>
      <c r="AD1825" s="234" t="s">
        <v>55</v>
      </c>
      <c r="AE1825" s="235" t="s">
        <v>17648</v>
      </c>
      <c r="AF1825" s="237">
        <v>0</v>
      </c>
      <c r="AG1825" s="234" t="s">
        <v>482</v>
      </c>
      <c r="AH1825" s="241"/>
      <c r="AI1825" t="b">
        <v>1</v>
      </c>
      <c r="AJ1825" t="b">
        <v>0</v>
      </c>
      <c r="AK1825" s="234"/>
      <c r="AL1825" s="103"/>
      <c r="AM1825" t="b">
        <v>0</v>
      </c>
      <c r="AN1825" s="234"/>
      <c r="AO1825" s="103"/>
      <c r="AP1825" s="241"/>
      <c r="AQ1825" s="241" t="s">
        <v>7073</v>
      </c>
      <c r="AR1825" s="241"/>
      <c r="AS1825" s="241"/>
      <c r="AT1825" s="234" t="s">
        <v>7166</v>
      </c>
      <c r="AU1825" s="234" t="s">
        <v>7085</v>
      </c>
      <c r="AV1825" t="b">
        <v>0</v>
      </c>
      <c r="AW1825" t="b">
        <v>0</v>
      </c>
      <c r="AX1825" s="241"/>
      <c r="AY1825" s="241"/>
      <c r="AZ1825" s="234" t="s">
        <v>7035</v>
      </c>
      <c r="BA1825" s="234" t="s">
        <v>7037</v>
      </c>
      <c r="BB1825" s="234"/>
      <c r="BC1825" t="b">
        <v>0</v>
      </c>
      <c r="BD1825" s="234" t="s">
        <v>7044</v>
      </c>
      <c r="BE1825" s="234" t="s">
        <v>7045</v>
      </c>
      <c r="BF1825" s="234" t="s">
        <v>7027</v>
      </c>
      <c r="BG1825" s="234" t="s">
        <v>7028</v>
      </c>
      <c r="BH1825" s="234" t="s">
        <v>7011</v>
      </c>
      <c r="BI1825" s="243">
        <v>44706.516296296293</v>
      </c>
      <c r="BJ1825" s="234" t="s">
        <v>442</v>
      </c>
      <c r="BK1825" s="234" t="s">
        <v>451</v>
      </c>
      <c r="BL1825" s="234" t="s">
        <v>451</v>
      </c>
      <c r="BM1825" s="234" t="s">
        <v>451</v>
      </c>
      <c r="BN1825" s="241"/>
      <c r="BO1825" t="b">
        <v>0</v>
      </c>
      <c r="BP1825" t="b">
        <v>0</v>
      </c>
      <c r="BQ1825" t="b">
        <v>1</v>
      </c>
      <c r="BR1825" s="241"/>
      <c r="BS1825" s="241"/>
      <c r="BT1825" s="234" t="s">
        <v>7047</v>
      </c>
      <c r="BU1825" t="b">
        <v>0</v>
      </c>
      <c r="BV1825" s="103">
        <v>4</v>
      </c>
      <c r="BW1825" s="235">
        <v>405</v>
      </c>
      <c r="BX1825" s="234" t="s">
        <v>17649</v>
      </c>
      <c r="BY1825" s="234" t="s">
        <v>56</v>
      </c>
      <c r="BZ1825" s="234" t="s">
        <v>7014</v>
      </c>
    </row>
    <row r="1826" spans="1:78" x14ac:dyDescent="0.25">
      <c r="A1826" s="5">
        <v>369</v>
      </c>
      <c r="B1826" s="234" t="s">
        <v>17650</v>
      </c>
      <c r="C1826" s="234" t="s">
        <v>17651</v>
      </c>
      <c r="D1826" s="234"/>
      <c r="E1826" s="234" t="s">
        <v>17652</v>
      </c>
      <c r="F1826" s="234" t="s">
        <v>2991</v>
      </c>
      <c r="G1826" s="234" t="s">
        <v>6995</v>
      </c>
      <c r="H1826" s="234" t="s">
        <v>6994</v>
      </c>
      <c r="I1826" s="242"/>
      <c r="J1826" s="242">
        <v>44026</v>
      </c>
      <c r="K1826" s="234" t="s">
        <v>7430</v>
      </c>
      <c r="L1826" s="242">
        <v>44026</v>
      </c>
      <c r="M1826" s="234" t="s">
        <v>8630</v>
      </c>
      <c r="N1826" s="234" t="s">
        <v>7430</v>
      </c>
      <c r="O1826" s="234" t="s">
        <v>17653</v>
      </c>
      <c r="P1826" s="234" t="s">
        <v>6999</v>
      </c>
      <c r="Q1826" s="234"/>
      <c r="R1826" s="234" t="s">
        <v>451</v>
      </c>
      <c r="S1826" t="b">
        <v>0</v>
      </c>
      <c r="T1826" s="242"/>
      <c r="U1826" s="103">
        <v>485</v>
      </c>
      <c r="V1826" s="234" t="s">
        <v>272</v>
      </c>
      <c r="W1826" s="103">
        <v>2400</v>
      </c>
      <c r="X1826" s="234" t="s">
        <v>272</v>
      </c>
      <c r="Y1826" s="242"/>
      <c r="Z1826" s="242"/>
      <c r="AA1826" s="103"/>
      <c r="AB1826" s="234"/>
      <c r="AC1826" s="243">
        <v>44253.378368055557</v>
      </c>
      <c r="AD1826" s="234" t="s">
        <v>55</v>
      </c>
      <c r="AE1826" s="235" t="s">
        <v>17654</v>
      </c>
      <c r="AF1826" s="237"/>
      <c r="AG1826" s="234" t="s">
        <v>436</v>
      </c>
      <c r="AH1826" s="241"/>
      <c r="AI1826" t="b">
        <v>1</v>
      </c>
      <c r="AJ1826" t="b">
        <v>0</v>
      </c>
      <c r="AK1826" s="234"/>
      <c r="AL1826" s="103"/>
      <c r="AM1826" t="b">
        <v>0</v>
      </c>
      <c r="AN1826" s="234"/>
      <c r="AO1826" s="103"/>
      <c r="AP1826" s="241"/>
      <c r="AQ1826" s="241"/>
      <c r="AR1826" s="241"/>
      <c r="AS1826" s="241"/>
      <c r="AT1826" s="234"/>
      <c r="AU1826" s="234" t="s">
        <v>7085</v>
      </c>
      <c r="AV1826" t="b">
        <v>0</v>
      </c>
      <c r="AW1826" t="b">
        <v>0</v>
      </c>
      <c r="AX1826" s="241"/>
      <c r="AY1826" s="241"/>
      <c r="AZ1826" s="234"/>
      <c r="BA1826" s="234"/>
      <c r="BB1826" s="234"/>
      <c r="BC1826" t="b">
        <v>1</v>
      </c>
      <c r="BD1826" s="234" t="s">
        <v>8637</v>
      </c>
      <c r="BE1826" s="234" t="s">
        <v>7009</v>
      </c>
      <c r="BF1826" s="234" t="s">
        <v>6972</v>
      </c>
      <c r="BG1826" s="234" t="s">
        <v>7028</v>
      </c>
      <c r="BH1826" s="234" t="s">
        <v>55</v>
      </c>
      <c r="BI1826" s="243">
        <v>44573.415879629632</v>
      </c>
      <c r="BJ1826" s="234" t="s">
        <v>442</v>
      </c>
      <c r="BK1826" s="234" t="s">
        <v>451</v>
      </c>
      <c r="BL1826" s="234" t="s">
        <v>451</v>
      </c>
      <c r="BM1826" s="234" t="s">
        <v>451</v>
      </c>
      <c r="BN1826" s="241"/>
      <c r="BO1826" t="b">
        <v>0</v>
      </c>
      <c r="BP1826" t="b">
        <v>0</v>
      </c>
      <c r="BQ1826" t="b">
        <v>0</v>
      </c>
      <c r="BR1826" s="241"/>
      <c r="BS1826" s="241"/>
      <c r="BT1826" s="234" t="s">
        <v>7012</v>
      </c>
      <c r="BU1826" t="b">
        <v>0</v>
      </c>
      <c r="BV1826" s="103"/>
      <c r="BW1826" s="235" t="s">
        <v>17655</v>
      </c>
      <c r="BX1826" s="234" t="s">
        <v>17654</v>
      </c>
      <c r="BY1826" s="234" t="s">
        <v>56</v>
      </c>
      <c r="BZ1826" s="234" t="s">
        <v>7014</v>
      </c>
    </row>
    <row r="1827" spans="1:78" x14ac:dyDescent="0.25">
      <c r="A1827" s="5">
        <v>368</v>
      </c>
      <c r="B1827" s="234" t="s">
        <v>17656</v>
      </c>
      <c r="C1827" s="234" t="s">
        <v>17657</v>
      </c>
      <c r="D1827" s="234" t="s">
        <v>9201</v>
      </c>
      <c r="E1827" s="234" t="s">
        <v>12680</v>
      </c>
      <c r="F1827" s="234" t="s">
        <v>6993</v>
      </c>
      <c r="G1827" s="234" t="s">
        <v>7315</v>
      </c>
      <c r="H1827" s="234" t="s">
        <v>6994</v>
      </c>
      <c r="I1827" s="242"/>
      <c r="J1827" s="242">
        <v>44021</v>
      </c>
      <c r="K1827" s="234" t="s">
        <v>7430</v>
      </c>
      <c r="L1827" s="242">
        <v>44021</v>
      </c>
      <c r="M1827" s="234" t="s">
        <v>6996</v>
      </c>
      <c r="N1827" s="234" t="s">
        <v>9202</v>
      </c>
      <c r="O1827" s="234" t="s">
        <v>9203</v>
      </c>
      <c r="P1827" s="234" t="s">
        <v>6999</v>
      </c>
      <c r="Q1827" s="234"/>
      <c r="R1827" s="234" t="s">
        <v>451</v>
      </c>
      <c r="S1827" t="b">
        <v>0</v>
      </c>
      <c r="T1827" s="242"/>
      <c r="U1827" s="103">
        <v>1</v>
      </c>
      <c r="V1827" s="234" t="s">
        <v>272</v>
      </c>
      <c r="W1827" s="103">
        <v>5</v>
      </c>
      <c r="X1827" s="234" t="s">
        <v>272</v>
      </c>
      <c r="Y1827" s="242"/>
      <c r="Z1827" s="242"/>
      <c r="AA1827" s="103"/>
      <c r="AB1827" s="234" t="s">
        <v>9205</v>
      </c>
      <c r="AC1827" s="243">
        <v>44253.37835648148</v>
      </c>
      <c r="AD1827" s="234" t="s">
        <v>55</v>
      </c>
      <c r="AE1827" s="235" t="s">
        <v>17658</v>
      </c>
      <c r="AF1827" s="237"/>
      <c r="AG1827" s="234" t="s">
        <v>482</v>
      </c>
      <c r="AH1827" s="241"/>
      <c r="AI1827" t="b">
        <v>1</v>
      </c>
      <c r="AJ1827" t="b">
        <v>0</v>
      </c>
      <c r="AK1827" s="234"/>
      <c r="AL1827" s="103"/>
      <c r="AM1827" t="b">
        <v>0</v>
      </c>
      <c r="AN1827" s="234"/>
      <c r="AO1827" s="103"/>
      <c r="AP1827" s="241"/>
      <c r="AQ1827" s="241"/>
      <c r="AR1827" s="241"/>
      <c r="AS1827" s="241"/>
      <c r="AT1827" s="234" t="s">
        <v>7005</v>
      </c>
      <c r="AU1827" s="234" t="s">
        <v>7085</v>
      </c>
      <c r="AV1827" t="b">
        <v>0</v>
      </c>
      <c r="AW1827" t="b">
        <v>0</v>
      </c>
      <c r="AX1827" s="241"/>
      <c r="AY1827" s="241"/>
      <c r="AZ1827" s="234"/>
      <c r="BA1827" s="234"/>
      <c r="BB1827" s="234"/>
      <c r="BC1827" t="b">
        <v>0</v>
      </c>
      <c r="BD1827" s="234" t="s">
        <v>7008</v>
      </c>
      <c r="BE1827" s="234" t="s">
        <v>7009</v>
      </c>
      <c r="BF1827" s="234" t="s">
        <v>7027</v>
      </c>
      <c r="BG1827" s="234" t="s">
        <v>8373</v>
      </c>
      <c r="BH1827" s="234" t="s">
        <v>55</v>
      </c>
      <c r="BI1827" s="243">
        <v>44573.415879629632</v>
      </c>
      <c r="BJ1827" s="234" t="s">
        <v>442</v>
      </c>
      <c r="BK1827" s="234" t="s">
        <v>451</v>
      </c>
      <c r="BL1827" s="234" t="s">
        <v>451</v>
      </c>
      <c r="BM1827" s="234" t="s">
        <v>451</v>
      </c>
      <c r="BN1827" s="241"/>
      <c r="BO1827" t="b">
        <v>0</v>
      </c>
      <c r="BP1827" t="b">
        <v>0</v>
      </c>
      <c r="BQ1827" t="b">
        <v>0</v>
      </c>
      <c r="BR1827" s="241"/>
      <c r="BS1827" s="241"/>
      <c r="BT1827" s="234" t="s">
        <v>7012</v>
      </c>
      <c r="BU1827" t="b">
        <v>0</v>
      </c>
      <c r="BV1827" s="103"/>
      <c r="BW1827" s="235" t="s">
        <v>17659</v>
      </c>
      <c r="BX1827" s="234" t="s">
        <v>17658</v>
      </c>
      <c r="BY1827" s="234" t="s">
        <v>56</v>
      </c>
      <c r="BZ1827" s="234" t="s">
        <v>7014</v>
      </c>
    </row>
    <row r="1828" spans="1:78" x14ac:dyDescent="0.25">
      <c r="A1828" s="5">
        <v>367</v>
      </c>
      <c r="B1828" s="234" t="s">
        <v>17660</v>
      </c>
      <c r="C1828" s="234" t="s">
        <v>17661</v>
      </c>
      <c r="D1828" s="234" t="s">
        <v>14661</v>
      </c>
      <c r="E1828" s="234" t="s">
        <v>14661</v>
      </c>
      <c r="F1828" s="234" t="s">
        <v>6993</v>
      </c>
      <c r="G1828" s="234" t="s">
        <v>7315</v>
      </c>
      <c r="H1828" s="234" t="s">
        <v>6994</v>
      </c>
      <c r="I1828" s="242"/>
      <c r="J1828" s="242">
        <v>44025</v>
      </c>
      <c r="K1828" s="234" t="s">
        <v>7430</v>
      </c>
      <c r="L1828" s="242">
        <v>44025</v>
      </c>
      <c r="M1828" s="234" t="s">
        <v>6996</v>
      </c>
      <c r="N1828" s="234" t="s">
        <v>14662</v>
      </c>
      <c r="O1828" s="234" t="s">
        <v>14663</v>
      </c>
      <c r="P1828" s="234" t="s">
        <v>6999</v>
      </c>
      <c r="Q1828" s="234"/>
      <c r="R1828" s="234" t="s">
        <v>451</v>
      </c>
      <c r="S1828" t="b">
        <v>0</v>
      </c>
      <c r="T1828" s="242"/>
      <c r="U1828" s="103">
        <v>2</v>
      </c>
      <c r="V1828" s="234" t="s">
        <v>272</v>
      </c>
      <c r="W1828" s="103">
        <v>2</v>
      </c>
      <c r="X1828" s="234" t="s">
        <v>272</v>
      </c>
      <c r="Y1828" s="242"/>
      <c r="Z1828" s="242"/>
      <c r="AA1828" s="103"/>
      <c r="AB1828" s="234" t="s">
        <v>14664</v>
      </c>
      <c r="AC1828" s="243">
        <v>44253.378310185188</v>
      </c>
      <c r="AD1828" s="234" t="s">
        <v>55</v>
      </c>
      <c r="AE1828" s="235" t="s">
        <v>17662</v>
      </c>
      <c r="AF1828" s="237"/>
      <c r="AG1828" s="234" t="s">
        <v>482</v>
      </c>
      <c r="AH1828" s="241"/>
      <c r="AI1828" t="b">
        <v>1</v>
      </c>
      <c r="AJ1828" t="b">
        <v>0</v>
      </c>
      <c r="AK1828" s="234"/>
      <c r="AL1828" s="103"/>
      <c r="AM1828" t="b">
        <v>0</v>
      </c>
      <c r="AN1828" s="234"/>
      <c r="AO1828" s="103"/>
      <c r="AP1828" s="241"/>
      <c r="AQ1828" s="241"/>
      <c r="AR1828" s="241"/>
      <c r="AS1828" s="241"/>
      <c r="AT1828" s="234"/>
      <c r="AU1828" s="234" t="s">
        <v>7085</v>
      </c>
      <c r="AV1828" t="b">
        <v>0</v>
      </c>
      <c r="AW1828" t="b">
        <v>0</v>
      </c>
      <c r="AX1828" s="241"/>
      <c r="AY1828" s="241"/>
      <c r="AZ1828" s="234"/>
      <c r="BA1828" s="234"/>
      <c r="BB1828" s="234"/>
      <c r="BC1828" t="b">
        <v>0</v>
      </c>
      <c r="BD1828" s="234" t="s">
        <v>7008</v>
      </c>
      <c r="BE1828" s="234" t="s">
        <v>7009</v>
      </c>
      <c r="BF1828" s="234" t="s">
        <v>7027</v>
      </c>
      <c r="BG1828" s="234" t="s">
        <v>8373</v>
      </c>
      <c r="BH1828" s="234" t="s">
        <v>55</v>
      </c>
      <c r="BI1828" s="243">
        <v>44573.415879629632</v>
      </c>
      <c r="BJ1828" s="234" t="s">
        <v>442</v>
      </c>
      <c r="BK1828" s="234" t="s">
        <v>451</v>
      </c>
      <c r="BL1828" s="234" t="s">
        <v>451</v>
      </c>
      <c r="BM1828" s="234" t="s">
        <v>451</v>
      </c>
      <c r="BN1828" s="241"/>
      <c r="BO1828" t="b">
        <v>0</v>
      </c>
      <c r="BP1828" t="b">
        <v>0</v>
      </c>
      <c r="BQ1828" t="b">
        <v>0</v>
      </c>
      <c r="BR1828" s="241"/>
      <c r="BS1828" s="241"/>
      <c r="BT1828" s="234" t="s">
        <v>7012</v>
      </c>
      <c r="BU1828" t="b">
        <v>0</v>
      </c>
      <c r="BV1828" s="103"/>
      <c r="BW1828" s="235" t="s">
        <v>17663</v>
      </c>
      <c r="BX1828" s="234" t="s">
        <v>17662</v>
      </c>
      <c r="BY1828" s="234" t="s">
        <v>56</v>
      </c>
      <c r="BZ1828" s="234" t="s">
        <v>7014</v>
      </c>
    </row>
    <row r="1829" spans="1:78" x14ac:dyDescent="0.25">
      <c r="A1829" s="5">
        <v>366</v>
      </c>
      <c r="B1829" s="234" t="s">
        <v>17664</v>
      </c>
      <c r="C1829" s="234" t="s">
        <v>17665</v>
      </c>
      <c r="D1829" s="234"/>
      <c r="E1829" s="234" t="s">
        <v>17053</v>
      </c>
      <c r="F1829" s="234" t="s">
        <v>6993</v>
      </c>
      <c r="G1829" s="234" t="s">
        <v>6995</v>
      </c>
      <c r="H1829" s="234" t="s">
        <v>6994</v>
      </c>
      <c r="I1829" s="242"/>
      <c r="J1829" s="242">
        <v>44020</v>
      </c>
      <c r="K1829" s="234" t="s">
        <v>7430</v>
      </c>
      <c r="L1829" s="242">
        <v>44020</v>
      </c>
      <c r="M1829" s="234" t="s">
        <v>6996</v>
      </c>
      <c r="N1829" s="234" t="s">
        <v>17054</v>
      </c>
      <c r="O1829" s="234" t="s">
        <v>17055</v>
      </c>
      <c r="P1829" s="234" t="s">
        <v>6999</v>
      </c>
      <c r="Q1829" s="234"/>
      <c r="R1829" s="234" t="s">
        <v>451</v>
      </c>
      <c r="S1829" t="b">
        <v>0</v>
      </c>
      <c r="T1829" s="242"/>
      <c r="U1829" s="103">
        <v>5</v>
      </c>
      <c r="V1829" s="234" t="s">
        <v>272</v>
      </c>
      <c r="W1829" s="103">
        <v>20</v>
      </c>
      <c r="X1829" s="234" t="s">
        <v>272</v>
      </c>
      <c r="Y1829" s="242"/>
      <c r="Z1829" s="242"/>
      <c r="AA1829" s="103"/>
      <c r="AB1829" s="234"/>
      <c r="AC1829" s="243">
        <v>44253.378263888888</v>
      </c>
      <c r="AD1829" s="234" t="s">
        <v>55</v>
      </c>
      <c r="AE1829" s="235" t="s">
        <v>17666</v>
      </c>
      <c r="AF1829" s="237"/>
      <c r="AG1829" s="234" t="s">
        <v>482</v>
      </c>
      <c r="AH1829" s="241"/>
      <c r="AI1829" t="b">
        <v>1</v>
      </c>
      <c r="AJ1829" t="b">
        <v>0</v>
      </c>
      <c r="AK1829" s="234"/>
      <c r="AL1829" s="103"/>
      <c r="AM1829" t="b">
        <v>0</v>
      </c>
      <c r="AN1829" s="234"/>
      <c r="AO1829" s="103"/>
      <c r="AP1829" s="241"/>
      <c r="AQ1829" s="241"/>
      <c r="AR1829" s="241"/>
      <c r="AS1829" s="241"/>
      <c r="AT1829" s="234"/>
      <c r="AU1829" s="234" t="s">
        <v>7085</v>
      </c>
      <c r="AV1829" t="b">
        <v>0</v>
      </c>
      <c r="AW1829" t="b">
        <v>0</v>
      </c>
      <c r="AX1829" s="241"/>
      <c r="AY1829" s="241"/>
      <c r="AZ1829" s="234"/>
      <c r="BA1829" s="234"/>
      <c r="BB1829" s="234"/>
      <c r="BC1829" t="b">
        <v>1</v>
      </c>
      <c r="BD1829" s="234" t="s">
        <v>7008</v>
      </c>
      <c r="BE1829" s="234" t="s">
        <v>7009</v>
      </c>
      <c r="BF1829" s="234" t="s">
        <v>6972</v>
      </c>
      <c r="BG1829" s="234" t="s">
        <v>7028</v>
      </c>
      <c r="BH1829" s="234" t="s">
        <v>55</v>
      </c>
      <c r="BI1829" s="243">
        <v>44573.415879629632</v>
      </c>
      <c r="BJ1829" s="234" t="s">
        <v>442</v>
      </c>
      <c r="BK1829" s="234" t="s">
        <v>451</v>
      </c>
      <c r="BL1829" s="234" t="s">
        <v>451</v>
      </c>
      <c r="BM1829" s="234" t="s">
        <v>451</v>
      </c>
      <c r="BN1829" s="241"/>
      <c r="BO1829" t="b">
        <v>0</v>
      </c>
      <c r="BP1829" t="b">
        <v>0</v>
      </c>
      <c r="BQ1829" t="b">
        <v>0</v>
      </c>
      <c r="BR1829" s="241"/>
      <c r="BS1829" s="241"/>
      <c r="BT1829" s="234" t="s">
        <v>7047</v>
      </c>
      <c r="BU1829" t="b">
        <v>0</v>
      </c>
      <c r="BV1829" s="103"/>
      <c r="BW1829" s="235" t="s">
        <v>17667</v>
      </c>
      <c r="BX1829" s="234" t="s">
        <v>17666</v>
      </c>
      <c r="BY1829" s="234" t="s">
        <v>56</v>
      </c>
      <c r="BZ1829" s="234" t="s">
        <v>7014</v>
      </c>
    </row>
    <row r="1830" spans="1:78" x14ac:dyDescent="0.25">
      <c r="A1830" s="5">
        <v>365</v>
      </c>
      <c r="B1830" s="234" t="s">
        <v>17668</v>
      </c>
      <c r="C1830" s="234" t="s">
        <v>17669</v>
      </c>
      <c r="D1830" s="234" t="s">
        <v>8819</v>
      </c>
      <c r="E1830" s="234" t="s">
        <v>17670</v>
      </c>
      <c r="F1830" s="234" t="s">
        <v>6993</v>
      </c>
      <c r="G1830" s="234" t="s">
        <v>7315</v>
      </c>
      <c r="H1830" s="234" t="s">
        <v>6994</v>
      </c>
      <c r="I1830" s="242"/>
      <c r="J1830" s="242">
        <v>44021</v>
      </c>
      <c r="K1830" s="234" t="s">
        <v>7430</v>
      </c>
      <c r="L1830" s="242">
        <v>44021</v>
      </c>
      <c r="M1830" s="234" t="s">
        <v>6996</v>
      </c>
      <c r="N1830" s="234" t="s">
        <v>8821</v>
      </c>
      <c r="O1830" s="234" t="s">
        <v>8822</v>
      </c>
      <c r="P1830" s="234" t="s">
        <v>6999</v>
      </c>
      <c r="Q1830" s="234"/>
      <c r="R1830" s="234" t="s">
        <v>451</v>
      </c>
      <c r="S1830" t="b">
        <v>0</v>
      </c>
      <c r="T1830" s="242"/>
      <c r="U1830" s="103">
        <v>1</v>
      </c>
      <c r="V1830" s="234" t="s">
        <v>272</v>
      </c>
      <c r="W1830" s="103">
        <v>5</v>
      </c>
      <c r="X1830" s="234" t="s">
        <v>272</v>
      </c>
      <c r="Y1830" s="242"/>
      <c r="Z1830" s="242"/>
      <c r="AA1830" s="103"/>
      <c r="AB1830" s="234" t="s">
        <v>17671</v>
      </c>
      <c r="AC1830" s="243">
        <v>44253.378217592595</v>
      </c>
      <c r="AD1830" s="234" t="s">
        <v>55</v>
      </c>
      <c r="AE1830" s="235" t="s">
        <v>17672</v>
      </c>
      <c r="AF1830" s="237"/>
      <c r="AG1830" s="234" t="s">
        <v>482</v>
      </c>
      <c r="AH1830" s="241"/>
      <c r="AI1830" t="b">
        <v>1</v>
      </c>
      <c r="AJ1830" t="b">
        <v>0</v>
      </c>
      <c r="AK1830" s="234"/>
      <c r="AL1830" s="103"/>
      <c r="AM1830" t="b">
        <v>0</v>
      </c>
      <c r="AN1830" s="234"/>
      <c r="AO1830" s="103"/>
      <c r="AP1830" s="241"/>
      <c r="AQ1830" s="241"/>
      <c r="AR1830" s="241"/>
      <c r="AS1830" s="241"/>
      <c r="AT1830" s="234" t="s">
        <v>7005</v>
      </c>
      <c r="AU1830" s="234" t="s">
        <v>7085</v>
      </c>
      <c r="AV1830" t="b">
        <v>0</v>
      </c>
      <c r="AW1830" t="b">
        <v>0</v>
      </c>
      <c r="AX1830" s="241"/>
      <c r="AY1830" s="241"/>
      <c r="AZ1830" s="234"/>
      <c r="BA1830" s="234"/>
      <c r="BB1830" s="234"/>
      <c r="BC1830" t="b">
        <v>0</v>
      </c>
      <c r="BD1830" s="234" t="s">
        <v>7008</v>
      </c>
      <c r="BE1830" s="234" t="s">
        <v>7009</v>
      </c>
      <c r="BF1830" s="234" t="s">
        <v>7027</v>
      </c>
      <c r="BG1830" s="234" t="s">
        <v>8373</v>
      </c>
      <c r="BH1830" s="234" t="s">
        <v>55</v>
      </c>
      <c r="BI1830" s="243">
        <v>44573.415868055556</v>
      </c>
      <c r="BJ1830" s="234" t="s">
        <v>442</v>
      </c>
      <c r="BK1830" s="234" t="s">
        <v>451</v>
      </c>
      <c r="BL1830" s="234" t="s">
        <v>451</v>
      </c>
      <c r="BM1830" s="234" t="s">
        <v>451</v>
      </c>
      <c r="BN1830" s="241"/>
      <c r="BO1830" t="b">
        <v>0</v>
      </c>
      <c r="BP1830" t="b">
        <v>0</v>
      </c>
      <c r="BQ1830" t="b">
        <v>0</v>
      </c>
      <c r="BR1830" s="241"/>
      <c r="BS1830" s="241"/>
      <c r="BT1830" s="234" t="s">
        <v>7012</v>
      </c>
      <c r="BU1830" t="b">
        <v>0</v>
      </c>
      <c r="BV1830" s="103"/>
      <c r="BW1830" s="235" t="s">
        <v>17673</v>
      </c>
      <c r="BX1830" s="234" t="s">
        <v>17672</v>
      </c>
      <c r="BY1830" s="234" t="s">
        <v>56</v>
      </c>
      <c r="BZ1830" s="234" t="s">
        <v>7014</v>
      </c>
    </row>
    <row r="1831" spans="1:78" x14ac:dyDescent="0.25">
      <c r="A1831" s="5">
        <v>364</v>
      </c>
      <c r="B1831" s="234" t="s">
        <v>17674</v>
      </c>
      <c r="C1831" s="234" t="s">
        <v>17675</v>
      </c>
      <c r="D1831" s="234" t="s">
        <v>7848</v>
      </c>
      <c r="E1831" s="234" t="s">
        <v>11802</v>
      </c>
      <c r="F1831" s="234" t="s">
        <v>6993</v>
      </c>
      <c r="G1831" s="234" t="s">
        <v>10829</v>
      </c>
      <c r="H1831" s="234" t="s">
        <v>7856</v>
      </c>
      <c r="I1831" s="242"/>
      <c r="J1831" s="242">
        <v>44018</v>
      </c>
      <c r="K1831" s="234" t="s">
        <v>7430</v>
      </c>
      <c r="L1831" s="242">
        <v>44026</v>
      </c>
      <c r="M1831" s="234" t="s">
        <v>6996</v>
      </c>
      <c r="N1831" s="234" t="s">
        <v>7204</v>
      </c>
      <c r="O1831" s="234" t="s">
        <v>11804</v>
      </c>
      <c r="P1831" s="234" t="s">
        <v>6999</v>
      </c>
      <c r="Q1831" s="234"/>
      <c r="R1831" s="234" t="s">
        <v>451</v>
      </c>
      <c r="S1831" t="b">
        <v>0</v>
      </c>
      <c r="T1831" s="242"/>
      <c r="U1831" s="103">
        <v>15</v>
      </c>
      <c r="V1831" s="234" t="s">
        <v>272</v>
      </c>
      <c r="W1831" s="103">
        <v>15</v>
      </c>
      <c r="X1831" s="234" t="s">
        <v>272</v>
      </c>
      <c r="Y1831" s="242"/>
      <c r="Z1831" s="242"/>
      <c r="AA1831" s="103"/>
      <c r="AB1831" s="234" t="s">
        <v>11805</v>
      </c>
      <c r="AC1831" s="243">
        <v>44253.378148148149</v>
      </c>
      <c r="AD1831" s="234" t="s">
        <v>55</v>
      </c>
      <c r="AE1831" s="235" t="s">
        <v>17676</v>
      </c>
      <c r="AF1831" s="237"/>
      <c r="AG1831" s="234" t="s">
        <v>482</v>
      </c>
      <c r="AH1831" s="241"/>
      <c r="AI1831" t="b">
        <v>1</v>
      </c>
      <c r="AJ1831" t="b">
        <v>0</v>
      </c>
      <c r="AK1831" s="234"/>
      <c r="AL1831" s="103"/>
      <c r="AM1831" t="b">
        <v>0</v>
      </c>
      <c r="AN1831" s="234"/>
      <c r="AO1831" s="103"/>
      <c r="AP1831" s="241"/>
      <c r="AQ1831" s="241"/>
      <c r="AR1831" s="241"/>
      <c r="AS1831" s="241"/>
      <c r="AT1831" s="234" t="s">
        <v>7430</v>
      </c>
      <c r="AU1831" s="234" t="s">
        <v>7085</v>
      </c>
      <c r="AV1831" t="b">
        <v>0</v>
      </c>
      <c r="AW1831" t="b">
        <v>0</v>
      </c>
      <c r="AX1831" s="241"/>
      <c r="AY1831" s="241"/>
      <c r="AZ1831" s="234"/>
      <c r="BA1831" s="234"/>
      <c r="BB1831" s="234"/>
      <c r="BC1831" t="b">
        <v>0</v>
      </c>
      <c r="BD1831" s="234" t="s">
        <v>7008</v>
      </c>
      <c r="BE1831" s="234" t="s">
        <v>7026</v>
      </c>
      <c r="BF1831" s="234" t="s">
        <v>7027</v>
      </c>
      <c r="BG1831" s="234" t="s">
        <v>7028</v>
      </c>
      <c r="BH1831" s="234" t="s">
        <v>55</v>
      </c>
      <c r="BI1831" s="243">
        <v>44573.415868055556</v>
      </c>
      <c r="BJ1831" s="234" t="s">
        <v>442</v>
      </c>
      <c r="BK1831" s="234" t="s">
        <v>451</v>
      </c>
      <c r="BL1831" s="234" t="s">
        <v>451</v>
      </c>
      <c r="BM1831" s="234" t="s">
        <v>451</v>
      </c>
      <c r="BN1831" s="241"/>
      <c r="BO1831" t="b">
        <v>0</v>
      </c>
      <c r="BP1831" t="b">
        <v>0</v>
      </c>
      <c r="BQ1831" t="b">
        <v>0</v>
      </c>
      <c r="BR1831" s="241"/>
      <c r="BS1831" s="241"/>
      <c r="BT1831" s="234" t="s">
        <v>7012</v>
      </c>
      <c r="BU1831" t="b">
        <v>0</v>
      </c>
      <c r="BV1831" s="103"/>
      <c r="BW1831" s="235" t="s">
        <v>17677</v>
      </c>
      <c r="BX1831" s="234" t="s">
        <v>17676</v>
      </c>
      <c r="BY1831" s="234" t="s">
        <v>56</v>
      </c>
      <c r="BZ1831" s="234" t="s">
        <v>7014</v>
      </c>
    </row>
    <row r="1832" spans="1:78" x14ac:dyDescent="0.25">
      <c r="A1832" s="5">
        <v>363</v>
      </c>
      <c r="B1832" s="234" t="s">
        <v>17678</v>
      </c>
      <c r="C1832" s="234" t="s">
        <v>17679</v>
      </c>
      <c r="D1832" s="234" t="s">
        <v>7848</v>
      </c>
      <c r="E1832" s="234" t="s">
        <v>11802</v>
      </c>
      <c r="F1832" s="234" t="s">
        <v>6993</v>
      </c>
      <c r="G1832" s="234" t="s">
        <v>10829</v>
      </c>
      <c r="H1832" s="234" t="s">
        <v>7856</v>
      </c>
      <c r="I1832" s="242"/>
      <c r="J1832" s="242">
        <v>44019</v>
      </c>
      <c r="K1832" s="234" t="s">
        <v>7430</v>
      </c>
      <c r="L1832" s="242">
        <v>44026</v>
      </c>
      <c r="M1832" s="234" t="s">
        <v>6996</v>
      </c>
      <c r="N1832" s="234" t="s">
        <v>7204</v>
      </c>
      <c r="O1832" s="234" t="s">
        <v>7205</v>
      </c>
      <c r="P1832" s="234" t="s">
        <v>6999</v>
      </c>
      <c r="Q1832" s="234"/>
      <c r="R1832" s="234" t="s">
        <v>451</v>
      </c>
      <c r="S1832" t="b">
        <v>0</v>
      </c>
      <c r="T1832" s="242"/>
      <c r="U1832" s="103">
        <v>3</v>
      </c>
      <c r="V1832" s="234" t="s">
        <v>272</v>
      </c>
      <c r="W1832" s="103">
        <v>6</v>
      </c>
      <c r="X1832" s="234" t="s">
        <v>272</v>
      </c>
      <c r="Y1832" s="242"/>
      <c r="Z1832" s="242"/>
      <c r="AA1832" s="103"/>
      <c r="AB1832" s="234" t="s">
        <v>11805</v>
      </c>
      <c r="AC1832" s="243">
        <v>44253.378113425926</v>
      </c>
      <c r="AD1832" s="234" t="s">
        <v>55</v>
      </c>
      <c r="AE1832" s="235" t="s">
        <v>17680</v>
      </c>
      <c r="AF1832" s="237"/>
      <c r="AG1832" s="234" t="s">
        <v>436</v>
      </c>
      <c r="AH1832" s="241"/>
      <c r="AI1832" t="b">
        <v>1</v>
      </c>
      <c r="AJ1832" t="b">
        <v>0</v>
      </c>
      <c r="AK1832" s="234"/>
      <c r="AL1832" s="103"/>
      <c r="AM1832" t="b">
        <v>0</v>
      </c>
      <c r="AN1832" s="234"/>
      <c r="AO1832" s="103"/>
      <c r="AP1832" s="241"/>
      <c r="AQ1832" s="241"/>
      <c r="AR1832" s="241"/>
      <c r="AS1832" s="241"/>
      <c r="AT1832" s="234" t="s">
        <v>7430</v>
      </c>
      <c r="AU1832" s="234" t="s">
        <v>7085</v>
      </c>
      <c r="AV1832" t="b">
        <v>0</v>
      </c>
      <c r="AW1832" t="b">
        <v>0</v>
      </c>
      <c r="AX1832" s="241"/>
      <c r="AY1832" s="241"/>
      <c r="AZ1832" s="234"/>
      <c r="BA1832" s="234"/>
      <c r="BB1832" s="234"/>
      <c r="BC1832" t="b">
        <v>0</v>
      </c>
      <c r="BD1832" s="234" t="s">
        <v>7008</v>
      </c>
      <c r="BE1832" s="234" t="s">
        <v>7026</v>
      </c>
      <c r="BF1832" s="234" t="s">
        <v>7027</v>
      </c>
      <c r="BG1832" s="234" t="s">
        <v>7028</v>
      </c>
      <c r="BH1832" s="234" t="s">
        <v>55</v>
      </c>
      <c r="BI1832" s="243">
        <v>44573.415868055556</v>
      </c>
      <c r="BJ1832" s="234" t="s">
        <v>442</v>
      </c>
      <c r="BK1832" s="234" t="s">
        <v>451</v>
      </c>
      <c r="BL1832" s="234" t="s">
        <v>451</v>
      </c>
      <c r="BM1832" s="234" t="s">
        <v>451</v>
      </c>
      <c r="BN1832" s="241"/>
      <c r="BO1832" t="b">
        <v>0</v>
      </c>
      <c r="BP1832" t="b">
        <v>0</v>
      </c>
      <c r="BQ1832" t="b">
        <v>0</v>
      </c>
      <c r="BR1832" s="241"/>
      <c r="BS1832" s="241"/>
      <c r="BT1832" s="234" t="s">
        <v>7012</v>
      </c>
      <c r="BU1832" t="b">
        <v>0</v>
      </c>
      <c r="BV1832" s="103"/>
      <c r="BW1832" s="235" t="s">
        <v>17681</v>
      </c>
      <c r="BX1832" s="234" t="s">
        <v>17680</v>
      </c>
      <c r="BY1832" s="234" t="s">
        <v>56</v>
      </c>
      <c r="BZ1832" s="234" t="s">
        <v>7014</v>
      </c>
    </row>
    <row r="1833" spans="1:78" x14ac:dyDescent="0.25">
      <c r="A1833" s="5">
        <v>362</v>
      </c>
      <c r="B1833" s="234" t="s">
        <v>17682</v>
      </c>
      <c r="C1833" s="234" t="s">
        <v>17683</v>
      </c>
      <c r="D1833" s="234"/>
      <c r="E1833" s="234" t="s">
        <v>10670</v>
      </c>
      <c r="F1833" s="234" t="s">
        <v>6993</v>
      </c>
      <c r="G1833" s="234" t="s">
        <v>7279</v>
      </c>
      <c r="H1833" s="234" t="s">
        <v>8280</v>
      </c>
      <c r="I1833" s="242"/>
      <c r="J1833" s="242">
        <v>44019</v>
      </c>
      <c r="K1833" s="234" t="s">
        <v>7430</v>
      </c>
      <c r="L1833" s="242">
        <v>44020</v>
      </c>
      <c r="M1833" s="234" t="s">
        <v>6996</v>
      </c>
      <c r="N1833" s="234" t="s">
        <v>10656</v>
      </c>
      <c r="O1833" s="234" t="s">
        <v>10657</v>
      </c>
      <c r="P1833" s="234" t="s">
        <v>6999</v>
      </c>
      <c r="Q1833" s="234"/>
      <c r="R1833" s="234" t="s">
        <v>451</v>
      </c>
      <c r="S1833" t="b">
        <v>0</v>
      </c>
      <c r="T1833" s="242"/>
      <c r="U1833" s="103">
        <v>50</v>
      </c>
      <c r="V1833" s="234" t="s">
        <v>272</v>
      </c>
      <c r="W1833" s="103">
        <v>50</v>
      </c>
      <c r="X1833" s="234" t="s">
        <v>272</v>
      </c>
      <c r="Y1833" s="242"/>
      <c r="Z1833" s="242"/>
      <c r="AA1833" s="103"/>
      <c r="AB1833" s="234"/>
      <c r="AC1833" s="243">
        <v>44253.378009259257</v>
      </c>
      <c r="AD1833" s="234" t="s">
        <v>55</v>
      </c>
      <c r="AE1833" s="235" t="s">
        <v>17684</v>
      </c>
      <c r="AF1833" s="237"/>
      <c r="AG1833" s="234" t="s">
        <v>482</v>
      </c>
      <c r="AH1833" s="241"/>
      <c r="AI1833" t="b">
        <v>1</v>
      </c>
      <c r="AJ1833" t="b">
        <v>0</v>
      </c>
      <c r="AK1833" s="234"/>
      <c r="AL1833" s="103"/>
      <c r="AM1833" t="b">
        <v>0</v>
      </c>
      <c r="AN1833" s="234"/>
      <c r="AO1833" s="103"/>
      <c r="AP1833" s="241"/>
      <c r="AQ1833" s="241"/>
      <c r="AR1833" s="241"/>
      <c r="AS1833" s="241"/>
      <c r="AT1833" s="234"/>
      <c r="AU1833" s="234" t="s">
        <v>7085</v>
      </c>
      <c r="AV1833" t="b">
        <v>0</v>
      </c>
      <c r="AW1833" t="b">
        <v>0</v>
      </c>
      <c r="AX1833" s="241"/>
      <c r="AY1833" s="241"/>
      <c r="AZ1833" s="234"/>
      <c r="BA1833" s="234"/>
      <c r="BB1833" s="234"/>
      <c r="BC1833" t="b">
        <v>1</v>
      </c>
      <c r="BD1833" s="234" t="s">
        <v>7008</v>
      </c>
      <c r="BE1833" s="234" t="s">
        <v>7208</v>
      </c>
      <c r="BF1833" s="234" t="s">
        <v>7027</v>
      </c>
      <c r="BG1833" s="234" t="s">
        <v>7028</v>
      </c>
      <c r="BH1833" s="234" t="s">
        <v>55</v>
      </c>
      <c r="BI1833" s="243">
        <v>44573.415856481479</v>
      </c>
      <c r="BJ1833" s="234" t="s">
        <v>442</v>
      </c>
      <c r="BK1833" s="234" t="s">
        <v>451</v>
      </c>
      <c r="BL1833" s="234" t="s">
        <v>451</v>
      </c>
      <c r="BM1833" s="234" t="s">
        <v>451</v>
      </c>
      <c r="BN1833" s="241"/>
      <c r="BO1833" t="b">
        <v>0</v>
      </c>
      <c r="BP1833" t="b">
        <v>0</v>
      </c>
      <c r="BQ1833" t="b">
        <v>0</v>
      </c>
      <c r="BR1833" s="241"/>
      <c r="BS1833" s="241"/>
      <c r="BT1833" s="234" t="s">
        <v>7012</v>
      </c>
      <c r="BU1833" t="b">
        <v>0</v>
      </c>
      <c r="BV1833" s="103"/>
      <c r="BW1833" s="235" t="s">
        <v>17685</v>
      </c>
      <c r="BX1833" s="234" t="s">
        <v>17684</v>
      </c>
      <c r="BY1833" s="234" t="s">
        <v>56</v>
      </c>
      <c r="BZ1833" s="234" t="s">
        <v>7014</v>
      </c>
    </row>
    <row r="1834" spans="1:78" x14ac:dyDescent="0.25">
      <c r="A1834" s="5">
        <v>361</v>
      </c>
      <c r="B1834" s="234" t="s">
        <v>17686</v>
      </c>
      <c r="C1834" s="234" t="s">
        <v>17687</v>
      </c>
      <c r="D1834" s="234" t="s">
        <v>7728</v>
      </c>
      <c r="E1834" s="234" t="s">
        <v>11739</v>
      </c>
      <c r="F1834" s="234" t="s">
        <v>6993</v>
      </c>
      <c r="G1834" s="234" t="s">
        <v>7350</v>
      </c>
      <c r="H1834" s="234" t="s">
        <v>7856</v>
      </c>
      <c r="I1834" s="242"/>
      <c r="J1834" s="242">
        <v>44019</v>
      </c>
      <c r="K1834" s="234" t="s">
        <v>7430</v>
      </c>
      <c r="L1834" s="242">
        <v>44022</v>
      </c>
      <c r="M1834" s="234" t="s">
        <v>6996</v>
      </c>
      <c r="N1834" s="234" t="s">
        <v>7731</v>
      </c>
      <c r="O1834" s="234" t="s">
        <v>7205</v>
      </c>
      <c r="P1834" s="234" t="s">
        <v>6999</v>
      </c>
      <c r="Q1834" s="234"/>
      <c r="R1834" s="234" t="s">
        <v>451</v>
      </c>
      <c r="S1834" t="b">
        <v>0</v>
      </c>
      <c r="T1834" s="242"/>
      <c r="U1834" s="103">
        <v>14</v>
      </c>
      <c r="V1834" s="234" t="s">
        <v>272</v>
      </c>
      <c r="W1834" s="103">
        <v>14</v>
      </c>
      <c r="X1834" s="234" t="s">
        <v>272</v>
      </c>
      <c r="Y1834" s="242"/>
      <c r="Z1834" s="242"/>
      <c r="AA1834" s="103"/>
      <c r="AB1834" s="234" t="s">
        <v>7733</v>
      </c>
      <c r="AC1834" s="243">
        <v>44253.377997685187</v>
      </c>
      <c r="AD1834" s="234" t="s">
        <v>55</v>
      </c>
      <c r="AE1834" s="235" t="s">
        <v>17688</v>
      </c>
      <c r="AF1834" s="237"/>
      <c r="AG1834" s="234" t="s">
        <v>482</v>
      </c>
      <c r="AH1834" s="241"/>
      <c r="AI1834" t="b">
        <v>1</v>
      </c>
      <c r="AJ1834" t="b">
        <v>0</v>
      </c>
      <c r="AK1834" s="234"/>
      <c r="AL1834" s="103"/>
      <c r="AM1834" t="b">
        <v>0</v>
      </c>
      <c r="AN1834" s="234"/>
      <c r="AO1834" s="103"/>
      <c r="AP1834" s="241"/>
      <c r="AQ1834" s="241"/>
      <c r="AR1834" s="241"/>
      <c r="AS1834" s="241"/>
      <c r="AT1834" s="234" t="s">
        <v>7005</v>
      </c>
      <c r="AU1834" s="234" t="s">
        <v>7085</v>
      </c>
      <c r="AV1834" t="b">
        <v>0</v>
      </c>
      <c r="AW1834" t="b">
        <v>0</v>
      </c>
      <c r="AX1834" s="241"/>
      <c r="AY1834" s="241"/>
      <c r="AZ1834" s="234"/>
      <c r="BA1834" s="234"/>
      <c r="BB1834" s="234"/>
      <c r="BC1834" t="b">
        <v>0</v>
      </c>
      <c r="BD1834" s="234" t="s">
        <v>7008</v>
      </c>
      <c r="BE1834" s="234" t="s">
        <v>7026</v>
      </c>
      <c r="BF1834" s="234" t="s">
        <v>7027</v>
      </c>
      <c r="BG1834" s="234" t="s">
        <v>7028</v>
      </c>
      <c r="BH1834" s="234" t="s">
        <v>55</v>
      </c>
      <c r="BI1834" s="243">
        <v>44573.415856481479</v>
      </c>
      <c r="BJ1834" s="234" t="s">
        <v>442</v>
      </c>
      <c r="BK1834" s="234" t="s">
        <v>451</v>
      </c>
      <c r="BL1834" s="234" t="s">
        <v>451</v>
      </c>
      <c r="BM1834" s="234" t="s">
        <v>451</v>
      </c>
      <c r="BN1834" s="241"/>
      <c r="BO1834" t="b">
        <v>0</v>
      </c>
      <c r="BP1834" t="b">
        <v>0</v>
      </c>
      <c r="BQ1834" t="b">
        <v>0</v>
      </c>
      <c r="BR1834" s="241"/>
      <c r="BS1834" s="241"/>
      <c r="BT1834" s="234" t="s">
        <v>7012</v>
      </c>
      <c r="BU1834" t="b">
        <v>0</v>
      </c>
      <c r="BV1834" s="103"/>
      <c r="BW1834" s="235" t="s">
        <v>17689</v>
      </c>
      <c r="BX1834" s="234" t="s">
        <v>17688</v>
      </c>
      <c r="BY1834" s="234" t="s">
        <v>56</v>
      </c>
      <c r="BZ1834" s="234" t="s">
        <v>7014</v>
      </c>
    </row>
    <row r="1835" spans="1:78" x14ac:dyDescent="0.25">
      <c r="A1835" s="5">
        <v>360</v>
      </c>
      <c r="B1835" s="234" t="s">
        <v>11088</v>
      </c>
      <c r="C1835" s="234" t="s">
        <v>17690</v>
      </c>
      <c r="D1835" s="234" t="s">
        <v>10485</v>
      </c>
      <c r="E1835" s="234" t="s">
        <v>10486</v>
      </c>
      <c r="F1835" s="234" t="s">
        <v>2991</v>
      </c>
      <c r="G1835" s="234" t="s">
        <v>7034</v>
      </c>
      <c r="H1835" s="234" t="s">
        <v>7864</v>
      </c>
      <c r="I1835" s="242"/>
      <c r="J1835" s="242">
        <v>44019</v>
      </c>
      <c r="K1835" s="234" t="s">
        <v>7430</v>
      </c>
      <c r="L1835" s="242">
        <v>44035</v>
      </c>
      <c r="M1835" s="234" t="s">
        <v>6996</v>
      </c>
      <c r="N1835" s="234" t="s">
        <v>10487</v>
      </c>
      <c r="O1835" s="234" t="s">
        <v>11151</v>
      </c>
      <c r="P1835" s="234" t="s">
        <v>6999</v>
      </c>
      <c r="Q1835" s="234"/>
      <c r="R1835" s="234" t="s">
        <v>451</v>
      </c>
      <c r="S1835" t="b">
        <v>0</v>
      </c>
      <c r="T1835" s="242"/>
      <c r="U1835" s="103">
        <v>300</v>
      </c>
      <c r="V1835" s="234" t="s">
        <v>272</v>
      </c>
      <c r="W1835" s="103">
        <v>2400</v>
      </c>
      <c r="X1835" s="234" t="s">
        <v>272</v>
      </c>
      <c r="Y1835" s="242"/>
      <c r="Z1835" s="242"/>
      <c r="AA1835" s="103"/>
      <c r="AB1835" s="234" t="s">
        <v>10489</v>
      </c>
      <c r="AC1835" s="243">
        <v>44253.377951388888</v>
      </c>
      <c r="AD1835" s="234" t="s">
        <v>55</v>
      </c>
      <c r="AE1835" s="235" t="s">
        <v>17691</v>
      </c>
      <c r="AF1835" s="237"/>
      <c r="AG1835" s="234" t="s">
        <v>482</v>
      </c>
      <c r="AH1835" s="241"/>
      <c r="AI1835" t="b">
        <v>1</v>
      </c>
      <c r="AJ1835" t="b">
        <v>0</v>
      </c>
      <c r="AK1835" s="234"/>
      <c r="AL1835" s="103"/>
      <c r="AM1835" t="b">
        <v>0</v>
      </c>
      <c r="AN1835" s="234"/>
      <c r="AO1835" s="103"/>
      <c r="AP1835" s="241"/>
      <c r="AQ1835" s="241"/>
      <c r="AR1835" s="241"/>
      <c r="AS1835" s="241"/>
      <c r="AT1835" s="234" t="s">
        <v>7005</v>
      </c>
      <c r="AU1835" s="234" t="s">
        <v>7085</v>
      </c>
      <c r="AV1835" t="b">
        <v>0</v>
      </c>
      <c r="AW1835" t="b">
        <v>0</v>
      </c>
      <c r="AX1835" s="241"/>
      <c r="AY1835" s="241"/>
      <c r="AZ1835" s="234"/>
      <c r="BA1835" s="234"/>
      <c r="BB1835" s="234"/>
      <c r="BC1835" t="b">
        <v>0</v>
      </c>
      <c r="BD1835" s="234" t="s">
        <v>7008</v>
      </c>
      <c r="BE1835" s="234" t="s">
        <v>7045</v>
      </c>
      <c r="BF1835" s="234" t="s">
        <v>7027</v>
      </c>
      <c r="BG1835" s="234" t="s">
        <v>7028</v>
      </c>
      <c r="BH1835" s="234" t="s">
        <v>55</v>
      </c>
      <c r="BI1835" s="243">
        <v>44573.415856481479</v>
      </c>
      <c r="BJ1835" s="234" t="s">
        <v>442</v>
      </c>
      <c r="BK1835" s="234" t="s">
        <v>451</v>
      </c>
      <c r="BL1835" s="234" t="s">
        <v>451</v>
      </c>
      <c r="BM1835" s="234" t="s">
        <v>451</v>
      </c>
      <c r="BN1835" s="241"/>
      <c r="BO1835" t="b">
        <v>0</v>
      </c>
      <c r="BP1835" t="b">
        <v>0</v>
      </c>
      <c r="BQ1835" t="b">
        <v>0</v>
      </c>
      <c r="BR1835" s="241"/>
      <c r="BS1835" s="241"/>
      <c r="BT1835" s="234" t="s">
        <v>7047</v>
      </c>
      <c r="BU1835" t="b">
        <v>0</v>
      </c>
      <c r="BV1835" s="103"/>
      <c r="BW1835" s="235" t="s">
        <v>17692</v>
      </c>
      <c r="BX1835" s="234" t="s">
        <v>17691</v>
      </c>
      <c r="BY1835" s="234" t="s">
        <v>56</v>
      </c>
      <c r="BZ1835" s="234" t="s">
        <v>7014</v>
      </c>
    </row>
    <row r="1836" spans="1:78" x14ac:dyDescent="0.25">
      <c r="A1836" s="5">
        <v>359</v>
      </c>
      <c r="B1836" s="234" t="s">
        <v>17693</v>
      </c>
      <c r="C1836" s="234" t="s">
        <v>17694</v>
      </c>
      <c r="D1836" s="234" t="s">
        <v>10485</v>
      </c>
      <c r="E1836" s="234" t="s">
        <v>10486</v>
      </c>
      <c r="F1836" s="234" t="s">
        <v>2991</v>
      </c>
      <c r="G1836" s="234" t="s">
        <v>7034</v>
      </c>
      <c r="H1836" s="234" t="s">
        <v>7864</v>
      </c>
      <c r="I1836" s="242"/>
      <c r="J1836" s="242">
        <v>44019</v>
      </c>
      <c r="K1836" s="234" t="s">
        <v>7430</v>
      </c>
      <c r="L1836" s="242">
        <v>44035</v>
      </c>
      <c r="M1836" s="234" t="s">
        <v>6996</v>
      </c>
      <c r="N1836" s="234" t="s">
        <v>10487</v>
      </c>
      <c r="O1836" s="234" t="s">
        <v>11151</v>
      </c>
      <c r="P1836" s="234" t="s">
        <v>6999</v>
      </c>
      <c r="Q1836" s="234"/>
      <c r="R1836" s="234" t="s">
        <v>451</v>
      </c>
      <c r="S1836" t="b">
        <v>0</v>
      </c>
      <c r="T1836" s="242"/>
      <c r="U1836" s="103">
        <v>300</v>
      </c>
      <c r="V1836" s="234" t="s">
        <v>272</v>
      </c>
      <c r="W1836" s="103">
        <v>2400</v>
      </c>
      <c r="X1836" s="234" t="s">
        <v>272</v>
      </c>
      <c r="Y1836" s="242"/>
      <c r="Z1836" s="242"/>
      <c r="AA1836" s="103"/>
      <c r="AB1836" s="234" t="s">
        <v>10489</v>
      </c>
      <c r="AC1836" s="243">
        <v>44253.377939814818</v>
      </c>
      <c r="AD1836" s="234" t="s">
        <v>55</v>
      </c>
      <c r="AE1836" s="235" t="s">
        <v>17695</v>
      </c>
      <c r="AF1836" s="237"/>
      <c r="AG1836" s="234" t="s">
        <v>482</v>
      </c>
      <c r="AH1836" s="241"/>
      <c r="AI1836" t="b">
        <v>1</v>
      </c>
      <c r="AJ1836" t="b">
        <v>0</v>
      </c>
      <c r="AK1836" s="234"/>
      <c r="AL1836" s="103"/>
      <c r="AM1836" t="b">
        <v>0</v>
      </c>
      <c r="AN1836" s="234"/>
      <c r="AO1836" s="103"/>
      <c r="AP1836" s="241"/>
      <c r="AQ1836" s="241"/>
      <c r="AR1836" s="241"/>
      <c r="AS1836" s="241"/>
      <c r="AT1836" s="234" t="s">
        <v>7005</v>
      </c>
      <c r="AU1836" s="234" t="s">
        <v>7085</v>
      </c>
      <c r="AV1836" t="b">
        <v>0</v>
      </c>
      <c r="AW1836" t="b">
        <v>0</v>
      </c>
      <c r="AX1836" s="241"/>
      <c r="AY1836" s="241"/>
      <c r="AZ1836" s="234"/>
      <c r="BA1836" s="234"/>
      <c r="BB1836" s="234"/>
      <c r="BC1836" t="b">
        <v>0</v>
      </c>
      <c r="BD1836" s="234" t="s">
        <v>7008</v>
      </c>
      <c r="BE1836" s="234" t="s">
        <v>7045</v>
      </c>
      <c r="BF1836" s="234" t="s">
        <v>7027</v>
      </c>
      <c r="BG1836" s="234" t="s">
        <v>7028</v>
      </c>
      <c r="BH1836" s="234" t="s">
        <v>55</v>
      </c>
      <c r="BI1836" s="243">
        <v>44573.415844907409</v>
      </c>
      <c r="BJ1836" s="234" t="s">
        <v>442</v>
      </c>
      <c r="BK1836" s="234" t="s">
        <v>451</v>
      </c>
      <c r="BL1836" s="234" t="s">
        <v>451</v>
      </c>
      <c r="BM1836" s="234" t="s">
        <v>451</v>
      </c>
      <c r="BN1836" s="241"/>
      <c r="BO1836" t="b">
        <v>0</v>
      </c>
      <c r="BP1836" t="b">
        <v>0</v>
      </c>
      <c r="BQ1836" t="b">
        <v>0</v>
      </c>
      <c r="BR1836" s="241"/>
      <c r="BS1836" s="241"/>
      <c r="BT1836" s="234" t="s">
        <v>7047</v>
      </c>
      <c r="BU1836" t="b">
        <v>0</v>
      </c>
      <c r="BV1836" s="103"/>
      <c r="BW1836" s="235" t="s">
        <v>17696</v>
      </c>
      <c r="BX1836" s="234" t="s">
        <v>17695</v>
      </c>
      <c r="BY1836" s="234" t="s">
        <v>56</v>
      </c>
      <c r="BZ1836" s="234" t="s">
        <v>7014</v>
      </c>
    </row>
    <row r="1837" spans="1:78" x14ac:dyDescent="0.25">
      <c r="A1837" s="5">
        <v>358</v>
      </c>
      <c r="B1837" s="234" t="s">
        <v>17697</v>
      </c>
      <c r="C1837" s="234" t="s">
        <v>17698</v>
      </c>
      <c r="D1837" s="234" t="s">
        <v>9715</v>
      </c>
      <c r="E1837" s="234" t="s">
        <v>15822</v>
      </c>
      <c r="F1837" s="234" t="s">
        <v>6993</v>
      </c>
      <c r="G1837" s="234" t="s">
        <v>7315</v>
      </c>
      <c r="H1837" s="234" t="s">
        <v>6994</v>
      </c>
      <c r="I1837" s="242"/>
      <c r="J1837" s="242">
        <v>44029</v>
      </c>
      <c r="K1837" s="234" t="s">
        <v>7430</v>
      </c>
      <c r="L1837" s="242">
        <v>44029</v>
      </c>
      <c r="M1837" s="234" t="s">
        <v>6996</v>
      </c>
      <c r="N1837" s="234" t="s">
        <v>9716</v>
      </c>
      <c r="O1837" s="234" t="s">
        <v>9717</v>
      </c>
      <c r="P1837" s="234" t="s">
        <v>6999</v>
      </c>
      <c r="Q1837" s="234"/>
      <c r="R1837" s="234" t="s">
        <v>451</v>
      </c>
      <c r="S1837" t="b">
        <v>0</v>
      </c>
      <c r="T1837" s="242"/>
      <c r="U1837" s="103">
        <v>5</v>
      </c>
      <c r="V1837" s="234" t="s">
        <v>272</v>
      </c>
      <c r="W1837" s="103">
        <v>20</v>
      </c>
      <c r="X1837" s="234" t="s">
        <v>272</v>
      </c>
      <c r="Y1837" s="242"/>
      <c r="Z1837" s="242"/>
      <c r="AA1837" s="103"/>
      <c r="AB1837" s="234" t="s">
        <v>9719</v>
      </c>
      <c r="AC1837" s="243">
        <v>44253.377893518518</v>
      </c>
      <c r="AD1837" s="234" t="s">
        <v>55</v>
      </c>
      <c r="AE1837" s="235" t="s">
        <v>17699</v>
      </c>
      <c r="AF1837" s="237"/>
      <c r="AG1837" s="234" t="s">
        <v>482</v>
      </c>
      <c r="AH1837" s="241"/>
      <c r="AI1837" t="b">
        <v>1</v>
      </c>
      <c r="AJ1837" t="b">
        <v>0</v>
      </c>
      <c r="AK1837" s="234"/>
      <c r="AL1837" s="103"/>
      <c r="AM1837" t="b">
        <v>0</v>
      </c>
      <c r="AN1837" s="234"/>
      <c r="AO1837" s="103"/>
      <c r="AP1837" s="241"/>
      <c r="AQ1837" s="241"/>
      <c r="AR1837" s="241"/>
      <c r="AS1837" s="241"/>
      <c r="AT1837" s="234" t="s">
        <v>7005</v>
      </c>
      <c r="AU1837" s="234" t="s">
        <v>7085</v>
      </c>
      <c r="AV1837" t="b">
        <v>0</v>
      </c>
      <c r="AW1837" t="b">
        <v>0</v>
      </c>
      <c r="AX1837" s="241"/>
      <c r="AY1837" s="241"/>
      <c r="AZ1837" s="234"/>
      <c r="BA1837" s="234"/>
      <c r="BB1837" s="234"/>
      <c r="BC1837" t="b">
        <v>0</v>
      </c>
      <c r="BD1837" s="234" t="s">
        <v>7008</v>
      </c>
      <c r="BE1837" s="234" t="s">
        <v>7009</v>
      </c>
      <c r="BF1837" s="234" t="s">
        <v>7027</v>
      </c>
      <c r="BG1837" s="234" t="s">
        <v>7028</v>
      </c>
      <c r="BH1837" s="234" t="s">
        <v>55</v>
      </c>
      <c r="BI1837" s="243">
        <v>44573.415844907409</v>
      </c>
      <c r="BJ1837" s="234" t="s">
        <v>442</v>
      </c>
      <c r="BK1837" s="234" t="s">
        <v>451</v>
      </c>
      <c r="BL1837" s="234" t="s">
        <v>451</v>
      </c>
      <c r="BM1837" s="234" t="s">
        <v>451</v>
      </c>
      <c r="BN1837" s="241"/>
      <c r="BO1837" t="b">
        <v>0</v>
      </c>
      <c r="BP1837" t="b">
        <v>0</v>
      </c>
      <c r="BQ1837" t="b">
        <v>0</v>
      </c>
      <c r="BR1837" s="241"/>
      <c r="BS1837" s="241"/>
      <c r="BT1837" s="234" t="s">
        <v>7012</v>
      </c>
      <c r="BU1837" t="b">
        <v>0</v>
      </c>
      <c r="BV1837" s="103"/>
      <c r="BW1837" s="235" t="s">
        <v>17700</v>
      </c>
      <c r="BX1837" s="234" t="s">
        <v>17699</v>
      </c>
      <c r="BY1837" s="234" t="s">
        <v>56</v>
      </c>
      <c r="BZ1837" s="234" t="s">
        <v>7014</v>
      </c>
    </row>
    <row r="1838" spans="1:78" x14ac:dyDescent="0.25">
      <c r="A1838" s="5">
        <v>357</v>
      </c>
      <c r="B1838" s="234" t="s">
        <v>17701</v>
      </c>
      <c r="C1838" s="234" t="s">
        <v>17702</v>
      </c>
      <c r="D1838" s="234" t="s">
        <v>8376</v>
      </c>
      <c r="E1838" s="234" t="s">
        <v>14244</v>
      </c>
      <c r="F1838" s="234" t="s">
        <v>6993</v>
      </c>
      <c r="G1838" s="234" t="s">
        <v>7315</v>
      </c>
      <c r="H1838" s="234" t="s">
        <v>6994</v>
      </c>
      <c r="I1838" s="242"/>
      <c r="J1838" s="242">
        <v>44026</v>
      </c>
      <c r="K1838" s="234" t="s">
        <v>7430</v>
      </c>
      <c r="L1838" s="242">
        <v>44026</v>
      </c>
      <c r="M1838" s="234" t="s">
        <v>6996</v>
      </c>
      <c r="N1838" s="234" t="s">
        <v>14245</v>
      </c>
      <c r="O1838" s="234" t="s">
        <v>8378</v>
      </c>
      <c r="P1838" s="234" t="s">
        <v>6999</v>
      </c>
      <c r="Q1838" s="234"/>
      <c r="R1838" s="234" t="s">
        <v>451</v>
      </c>
      <c r="S1838" t="b">
        <v>0</v>
      </c>
      <c r="T1838" s="242"/>
      <c r="U1838" s="103">
        <v>6</v>
      </c>
      <c r="V1838" s="234" t="s">
        <v>272</v>
      </c>
      <c r="W1838" s="103">
        <v>20</v>
      </c>
      <c r="X1838" s="234" t="s">
        <v>272</v>
      </c>
      <c r="Y1838" s="242"/>
      <c r="Z1838" s="242"/>
      <c r="AA1838" s="103"/>
      <c r="AB1838" s="234" t="s">
        <v>8380</v>
      </c>
      <c r="AC1838" s="243">
        <v>44253.377858796295</v>
      </c>
      <c r="AD1838" s="234" t="s">
        <v>55</v>
      </c>
      <c r="AE1838" s="235" t="s">
        <v>17703</v>
      </c>
      <c r="AF1838" s="237"/>
      <c r="AG1838" s="234" t="s">
        <v>482</v>
      </c>
      <c r="AH1838" s="241"/>
      <c r="AI1838" t="b">
        <v>1</v>
      </c>
      <c r="AJ1838" t="b">
        <v>0</v>
      </c>
      <c r="AK1838" s="234"/>
      <c r="AL1838" s="103"/>
      <c r="AM1838" t="b">
        <v>0</v>
      </c>
      <c r="AN1838" s="234"/>
      <c r="AO1838" s="103"/>
      <c r="AP1838" s="241"/>
      <c r="AQ1838" s="241"/>
      <c r="AR1838" s="241"/>
      <c r="AS1838" s="241"/>
      <c r="AT1838" s="234" t="s">
        <v>7005</v>
      </c>
      <c r="AU1838" s="234" t="s">
        <v>7085</v>
      </c>
      <c r="AV1838" t="b">
        <v>0</v>
      </c>
      <c r="AW1838" t="b">
        <v>0</v>
      </c>
      <c r="AX1838" s="241"/>
      <c r="AY1838" s="241"/>
      <c r="AZ1838" s="234"/>
      <c r="BA1838" s="234"/>
      <c r="BB1838" s="234"/>
      <c r="BC1838" t="b">
        <v>0</v>
      </c>
      <c r="BD1838" s="234" t="s">
        <v>7008</v>
      </c>
      <c r="BE1838" s="234" t="s">
        <v>7009</v>
      </c>
      <c r="BF1838" s="234" t="s">
        <v>7027</v>
      </c>
      <c r="BG1838" s="234" t="s">
        <v>7028</v>
      </c>
      <c r="BH1838" s="234" t="s">
        <v>55</v>
      </c>
      <c r="BI1838" s="243">
        <v>44573.415844907409</v>
      </c>
      <c r="BJ1838" s="234" t="s">
        <v>442</v>
      </c>
      <c r="BK1838" s="234" t="s">
        <v>451</v>
      </c>
      <c r="BL1838" s="234" t="s">
        <v>451</v>
      </c>
      <c r="BM1838" s="234" t="s">
        <v>451</v>
      </c>
      <c r="BN1838" s="241"/>
      <c r="BO1838" t="b">
        <v>0</v>
      </c>
      <c r="BP1838" t="b">
        <v>0</v>
      </c>
      <c r="BQ1838" t="b">
        <v>0</v>
      </c>
      <c r="BR1838" s="241"/>
      <c r="BS1838" s="241"/>
      <c r="BT1838" s="234" t="s">
        <v>7012</v>
      </c>
      <c r="BU1838" t="b">
        <v>0</v>
      </c>
      <c r="BV1838" s="103"/>
      <c r="BW1838" s="235" t="s">
        <v>17704</v>
      </c>
      <c r="BX1838" s="234" t="s">
        <v>17703</v>
      </c>
      <c r="BY1838" s="234" t="s">
        <v>56</v>
      </c>
      <c r="BZ1838" s="234" t="s">
        <v>7014</v>
      </c>
    </row>
    <row r="1839" spans="1:78" x14ac:dyDescent="0.25">
      <c r="A1839" s="5">
        <v>356</v>
      </c>
      <c r="B1839" s="234" t="s">
        <v>17705</v>
      </c>
      <c r="C1839" s="234" t="s">
        <v>17706</v>
      </c>
      <c r="D1839" s="234" t="s">
        <v>9774</v>
      </c>
      <c r="E1839" s="234" t="s">
        <v>9774</v>
      </c>
      <c r="F1839" s="234" t="s">
        <v>7156</v>
      </c>
      <c r="G1839" s="234" t="s">
        <v>7279</v>
      </c>
      <c r="H1839" s="234" t="s">
        <v>6994</v>
      </c>
      <c r="I1839" s="242"/>
      <c r="J1839" s="242">
        <v>44019</v>
      </c>
      <c r="K1839" s="234" t="s">
        <v>7430</v>
      </c>
      <c r="L1839" s="242">
        <v>44019</v>
      </c>
      <c r="M1839" s="234" t="s">
        <v>6996</v>
      </c>
      <c r="N1839" s="234" t="s">
        <v>9777</v>
      </c>
      <c r="O1839" s="234" t="s">
        <v>9778</v>
      </c>
      <c r="P1839" s="234" t="s">
        <v>6999</v>
      </c>
      <c r="Q1839" s="234"/>
      <c r="R1839" s="234" t="s">
        <v>451</v>
      </c>
      <c r="S1839" t="b">
        <v>0</v>
      </c>
      <c r="T1839" s="242"/>
      <c r="U1839" s="103">
        <v>17</v>
      </c>
      <c r="V1839" s="234" t="s">
        <v>272</v>
      </c>
      <c r="W1839" s="103">
        <v>17</v>
      </c>
      <c r="X1839" s="234" t="s">
        <v>272</v>
      </c>
      <c r="Y1839" s="242"/>
      <c r="Z1839" s="242"/>
      <c r="AA1839" s="103"/>
      <c r="AB1839" s="234" t="s">
        <v>9779</v>
      </c>
      <c r="AC1839" s="243">
        <v>44253.377824074072</v>
      </c>
      <c r="AD1839" s="234" t="s">
        <v>55</v>
      </c>
      <c r="AE1839" s="235" t="s">
        <v>17707</v>
      </c>
      <c r="AF1839" s="237"/>
      <c r="AG1839" s="234" t="s">
        <v>482</v>
      </c>
      <c r="AH1839" s="241"/>
      <c r="AI1839" t="b">
        <v>1</v>
      </c>
      <c r="AJ1839" t="b">
        <v>0</v>
      </c>
      <c r="AK1839" s="234"/>
      <c r="AL1839" s="103"/>
      <c r="AM1839" t="b">
        <v>0</v>
      </c>
      <c r="AN1839" s="234"/>
      <c r="AO1839" s="103"/>
      <c r="AP1839" s="241"/>
      <c r="AQ1839" s="241"/>
      <c r="AR1839" s="241"/>
      <c r="AS1839" s="241"/>
      <c r="AT1839" s="234"/>
      <c r="AU1839" s="234" t="s">
        <v>7085</v>
      </c>
      <c r="AV1839" t="b">
        <v>0</v>
      </c>
      <c r="AW1839" t="b">
        <v>0</v>
      </c>
      <c r="AX1839" s="241"/>
      <c r="AY1839" s="241"/>
      <c r="AZ1839" s="234"/>
      <c r="BA1839" s="234"/>
      <c r="BB1839" s="234"/>
      <c r="BC1839" t="b">
        <v>0</v>
      </c>
      <c r="BD1839" s="234" t="s">
        <v>7008</v>
      </c>
      <c r="BE1839" s="234" t="s">
        <v>7009</v>
      </c>
      <c r="BF1839" s="234" t="s">
        <v>7027</v>
      </c>
      <c r="BG1839" s="234" t="s">
        <v>8373</v>
      </c>
      <c r="BH1839" s="234" t="s">
        <v>55</v>
      </c>
      <c r="BI1839" s="243">
        <v>44573.415844907409</v>
      </c>
      <c r="BJ1839" s="234" t="s">
        <v>442</v>
      </c>
      <c r="BK1839" s="234" t="s">
        <v>451</v>
      </c>
      <c r="BL1839" s="234" t="s">
        <v>451</v>
      </c>
      <c r="BM1839" s="234" t="s">
        <v>451</v>
      </c>
      <c r="BN1839" s="241"/>
      <c r="BO1839" t="b">
        <v>0</v>
      </c>
      <c r="BP1839" t="b">
        <v>0</v>
      </c>
      <c r="BQ1839" t="b">
        <v>0</v>
      </c>
      <c r="BR1839" s="241"/>
      <c r="BS1839" s="241"/>
      <c r="BT1839" s="234" t="s">
        <v>7012</v>
      </c>
      <c r="BU1839" t="b">
        <v>0</v>
      </c>
      <c r="BV1839" s="103"/>
      <c r="BW1839" s="235" t="s">
        <v>17708</v>
      </c>
      <c r="BX1839" s="234" t="s">
        <v>17707</v>
      </c>
      <c r="BY1839" s="234" t="s">
        <v>56</v>
      </c>
      <c r="BZ1839" s="234" t="s">
        <v>7014</v>
      </c>
    </row>
    <row r="1840" spans="1:78" x14ac:dyDescent="0.25">
      <c r="A1840" s="5">
        <v>355</v>
      </c>
      <c r="B1840" s="234" t="s">
        <v>17709</v>
      </c>
      <c r="C1840" s="234" t="s">
        <v>17710</v>
      </c>
      <c r="D1840" s="234"/>
      <c r="E1840" s="234" t="s">
        <v>17711</v>
      </c>
      <c r="F1840" s="234" t="s">
        <v>7156</v>
      </c>
      <c r="G1840" s="234" t="s">
        <v>7302</v>
      </c>
      <c r="H1840" s="234" t="s">
        <v>6994</v>
      </c>
      <c r="I1840" s="242"/>
      <c r="J1840" s="242">
        <v>44022</v>
      </c>
      <c r="K1840" s="234" t="s">
        <v>7430</v>
      </c>
      <c r="L1840" s="242">
        <v>44022</v>
      </c>
      <c r="M1840" s="234" t="s">
        <v>7035</v>
      </c>
      <c r="N1840" s="234" t="s">
        <v>7430</v>
      </c>
      <c r="O1840" s="234" t="s">
        <v>17712</v>
      </c>
      <c r="P1840" s="234" t="s">
        <v>6999</v>
      </c>
      <c r="Q1840" s="234"/>
      <c r="R1840" s="234" t="s">
        <v>451</v>
      </c>
      <c r="S1840" t="b">
        <v>0</v>
      </c>
      <c r="T1840" s="242"/>
      <c r="U1840" s="103">
        <v>3</v>
      </c>
      <c r="V1840" s="234" t="s">
        <v>272</v>
      </c>
      <c r="W1840" s="103">
        <v>10</v>
      </c>
      <c r="X1840" s="234" t="s">
        <v>272</v>
      </c>
      <c r="Y1840" s="242"/>
      <c r="Z1840" s="242"/>
      <c r="AA1840" s="103"/>
      <c r="AB1840" s="234"/>
      <c r="AC1840" s="243">
        <v>44253.377800925926</v>
      </c>
      <c r="AD1840" s="234" t="s">
        <v>55</v>
      </c>
      <c r="AE1840" s="235" t="s">
        <v>17713</v>
      </c>
      <c r="AF1840" s="237"/>
      <c r="AG1840" s="234" t="s">
        <v>482</v>
      </c>
      <c r="AH1840" s="241"/>
      <c r="AI1840" t="b">
        <v>1</v>
      </c>
      <c r="AJ1840" t="b">
        <v>0</v>
      </c>
      <c r="AK1840" s="234"/>
      <c r="AL1840" s="103"/>
      <c r="AM1840" t="b">
        <v>0</v>
      </c>
      <c r="AN1840" s="234"/>
      <c r="AO1840" s="103"/>
      <c r="AP1840" s="241"/>
      <c r="AQ1840" s="241"/>
      <c r="AR1840" s="241"/>
      <c r="AS1840" s="241"/>
      <c r="AT1840" s="234"/>
      <c r="AU1840" s="234" t="s">
        <v>7085</v>
      </c>
      <c r="AV1840" t="b">
        <v>0</v>
      </c>
      <c r="AW1840" t="b">
        <v>0</v>
      </c>
      <c r="AX1840" s="241"/>
      <c r="AY1840" s="241"/>
      <c r="AZ1840" s="234"/>
      <c r="BA1840" s="234"/>
      <c r="BB1840" s="234"/>
      <c r="BC1840" t="b">
        <v>1</v>
      </c>
      <c r="BD1840" s="234" t="s">
        <v>7044</v>
      </c>
      <c r="BE1840" s="234" t="s">
        <v>7009</v>
      </c>
      <c r="BF1840" s="234" t="s">
        <v>7027</v>
      </c>
      <c r="BG1840" s="234" t="s">
        <v>7028</v>
      </c>
      <c r="BH1840" s="234" t="s">
        <v>55</v>
      </c>
      <c r="BI1840" s="243">
        <v>44573.415833333333</v>
      </c>
      <c r="BJ1840" s="234" t="s">
        <v>442</v>
      </c>
      <c r="BK1840" s="234" t="s">
        <v>451</v>
      </c>
      <c r="BL1840" s="234" t="s">
        <v>451</v>
      </c>
      <c r="BM1840" s="234" t="s">
        <v>451</v>
      </c>
      <c r="BN1840" s="241"/>
      <c r="BO1840" t="b">
        <v>0</v>
      </c>
      <c r="BP1840" t="b">
        <v>0</v>
      </c>
      <c r="BQ1840" t="b">
        <v>0</v>
      </c>
      <c r="BR1840" s="241"/>
      <c r="BS1840" s="241"/>
      <c r="BT1840" s="234" t="s">
        <v>7237</v>
      </c>
      <c r="BU1840" t="b">
        <v>0</v>
      </c>
      <c r="BV1840" s="103"/>
      <c r="BW1840" s="235" t="s">
        <v>17714</v>
      </c>
      <c r="BX1840" s="234" t="s">
        <v>17713</v>
      </c>
      <c r="BY1840" s="234" t="s">
        <v>56</v>
      </c>
      <c r="BZ1840" s="234" t="s">
        <v>7014</v>
      </c>
    </row>
    <row r="1841" spans="1:78" x14ac:dyDescent="0.25">
      <c r="A1841" s="5">
        <v>354</v>
      </c>
      <c r="B1841" s="234" t="s">
        <v>17715</v>
      </c>
      <c r="C1841" s="234" t="s">
        <v>17716</v>
      </c>
      <c r="D1841" s="234" t="s">
        <v>7848</v>
      </c>
      <c r="E1841" s="234" t="s">
        <v>11802</v>
      </c>
      <c r="F1841" s="234" t="s">
        <v>7156</v>
      </c>
      <c r="G1841" s="234" t="s">
        <v>7856</v>
      </c>
      <c r="H1841" s="234" t="s">
        <v>7018</v>
      </c>
      <c r="I1841" s="242"/>
      <c r="J1841" s="242">
        <v>44015</v>
      </c>
      <c r="K1841" s="234" t="s">
        <v>7430</v>
      </c>
      <c r="L1841" s="242">
        <v>44022</v>
      </c>
      <c r="M1841" s="234" t="s">
        <v>6996</v>
      </c>
      <c r="N1841" s="234" t="s">
        <v>7204</v>
      </c>
      <c r="O1841" s="234" t="s">
        <v>7205</v>
      </c>
      <c r="P1841" s="234" t="s">
        <v>6999</v>
      </c>
      <c r="Q1841" s="234"/>
      <c r="R1841" s="234" t="s">
        <v>451</v>
      </c>
      <c r="S1841" t="b">
        <v>0</v>
      </c>
      <c r="T1841" s="242"/>
      <c r="U1841" s="103">
        <v>280</v>
      </c>
      <c r="V1841" s="234" t="s">
        <v>272</v>
      </c>
      <c r="W1841" s="103">
        <v>280</v>
      </c>
      <c r="X1841" s="234" t="s">
        <v>272</v>
      </c>
      <c r="Y1841" s="242"/>
      <c r="Z1841" s="242"/>
      <c r="AA1841" s="103"/>
      <c r="AB1841" s="234" t="s">
        <v>11805</v>
      </c>
      <c r="AC1841" s="243">
        <v>44253.377754629626</v>
      </c>
      <c r="AD1841" s="234" t="s">
        <v>55</v>
      </c>
      <c r="AE1841" s="235" t="s">
        <v>17717</v>
      </c>
      <c r="AF1841" s="237"/>
      <c r="AG1841" s="234" t="s">
        <v>482</v>
      </c>
      <c r="AH1841" s="241"/>
      <c r="AI1841" t="b">
        <v>1</v>
      </c>
      <c r="AJ1841" t="b">
        <v>0</v>
      </c>
      <c r="AK1841" s="234"/>
      <c r="AL1841" s="103"/>
      <c r="AM1841" t="b">
        <v>0</v>
      </c>
      <c r="AN1841" s="234"/>
      <c r="AO1841" s="103"/>
      <c r="AP1841" s="241"/>
      <c r="AQ1841" s="241"/>
      <c r="AR1841" s="241"/>
      <c r="AS1841" s="241"/>
      <c r="AT1841" s="234" t="s">
        <v>7430</v>
      </c>
      <c r="AU1841" s="234" t="s">
        <v>7085</v>
      </c>
      <c r="AV1841" t="b">
        <v>0</v>
      </c>
      <c r="AW1841" t="b">
        <v>0</v>
      </c>
      <c r="AX1841" s="241"/>
      <c r="AY1841" s="241"/>
      <c r="AZ1841" s="234"/>
      <c r="BA1841" s="234"/>
      <c r="BB1841" s="234"/>
      <c r="BC1841" t="b">
        <v>0</v>
      </c>
      <c r="BD1841" s="234" t="s">
        <v>7008</v>
      </c>
      <c r="BE1841" s="234" t="s">
        <v>7026</v>
      </c>
      <c r="BF1841" s="234" t="s">
        <v>7027</v>
      </c>
      <c r="BG1841" s="234" t="s">
        <v>7010</v>
      </c>
      <c r="BH1841" s="234" t="s">
        <v>55</v>
      </c>
      <c r="BI1841" s="243">
        <v>44573.415833333333</v>
      </c>
      <c r="BJ1841" s="234" t="s">
        <v>442</v>
      </c>
      <c r="BK1841" s="234" t="s">
        <v>451</v>
      </c>
      <c r="BL1841" s="234" t="s">
        <v>451</v>
      </c>
      <c r="BM1841" s="234" t="s">
        <v>451</v>
      </c>
      <c r="BN1841" s="241"/>
      <c r="BO1841" t="b">
        <v>0</v>
      </c>
      <c r="BP1841" t="b">
        <v>0</v>
      </c>
      <c r="BQ1841" t="b">
        <v>0</v>
      </c>
      <c r="BR1841" s="241"/>
      <c r="BS1841" s="241"/>
      <c r="BT1841" s="234" t="s">
        <v>7012</v>
      </c>
      <c r="BU1841" t="b">
        <v>0</v>
      </c>
      <c r="BV1841" s="103"/>
      <c r="BW1841" s="235" t="s">
        <v>17718</v>
      </c>
      <c r="BX1841" s="234" t="s">
        <v>17717</v>
      </c>
      <c r="BY1841" s="234" t="s">
        <v>56</v>
      </c>
      <c r="BZ1841" s="234" t="s">
        <v>7014</v>
      </c>
    </row>
    <row r="1842" spans="1:78" x14ac:dyDescent="0.25">
      <c r="A1842" s="5">
        <v>353</v>
      </c>
      <c r="B1842" s="234" t="s">
        <v>17719</v>
      </c>
      <c r="C1842" s="234" t="s">
        <v>17720</v>
      </c>
      <c r="D1842" s="234" t="s">
        <v>7848</v>
      </c>
      <c r="E1842" s="234" t="s">
        <v>11802</v>
      </c>
      <c r="F1842" s="234" t="s">
        <v>7156</v>
      </c>
      <c r="G1842" s="234" t="s">
        <v>10829</v>
      </c>
      <c r="H1842" s="234" t="s">
        <v>7856</v>
      </c>
      <c r="I1842" s="242"/>
      <c r="J1842" s="242">
        <v>44015</v>
      </c>
      <c r="K1842" s="234" t="s">
        <v>7430</v>
      </c>
      <c r="L1842" s="242">
        <v>44026</v>
      </c>
      <c r="M1842" s="234" t="s">
        <v>6996</v>
      </c>
      <c r="N1842" s="234" t="s">
        <v>7204</v>
      </c>
      <c r="O1842" s="234" t="s">
        <v>7205</v>
      </c>
      <c r="P1842" s="234" t="s">
        <v>6999</v>
      </c>
      <c r="Q1842" s="234"/>
      <c r="R1842" s="234" t="s">
        <v>451</v>
      </c>
      <c r="S1842" t="b">
        <v>0</v>
      </c>
      <c r="T1842" s="242"/>
      <c r="U1842" s="103">
        <v>45</v>
      </c>
      <c r="V1842" s="234" t="s">
        <v>272</v>
      </c>
      <c r="W1842" s="103">
        <v>45</v>
      </c>
      <c r="X1842" s="234" t="s">
        <v>272</v>
      </c>
      <c r="Y1842" s="242"/>
      <c r="Z1842" s="242"/>
      <c r="AA1842" s="103"/>
      <c r="AB1842" s="234" t="s">
        <v>11805</v>
      </c>
      <c r="AC1842" s="243">
        <v>44253.377650462964</v>
      </c>
      <c r="AD1842" s="234" t="s">
        <v>55</v>
      </c>
      <c r="AE1842" s="235" t="s">
        <v>17721</v>
      </c>
      <c r="AF1842" s="237"/>
      <c r="AG1842" s="234" t="s">
        <v>482</v>
      </c>
      <c r="AH1842" s="241"/>
      <c r="AI1842" t="b">
        <v>1</v>
      </c>
      <c r="AJ1842" t="b">
        <v>0</v>
      </c>
      <c r="AK1842" s="234"/>
      <c r="AL1842" s="103"/>
      <c r="AM1842" t="b">
        <v>0</v>
      </c>
      <c r="AN1842" s="234"/>
      <c r="AO1842" s="103"/>
      <c r="AP1842" s="241"/>
      <c r="AQ1842" s="241"/>
      <c r="AR1842" s="241"/>
      <c r="AS1842" s="241"/>
      <c r="AT1842" s="234" t="s">
        <v>7430</v>
      </c>
      <c r="AU1842" s="234" t="s">
        <v>7085</v>
      </c>
      <c r="AV1842" t="b">
        <v>0</v>
      </c>
      <c r="AW1842" t="b">
        <v>0</v>
      </c>
      <c r="AX1842" s="241"/>
      <c r="AY1842" s="241"/>
      <c r="AZ1842" s="234"/>
      <c r="BA1842" s="234"/>
      <c r="BB1842" s="234"/>
      <c r="BC1842" t="b">
        <v>0</v>
      </c>
      <c r="BD1842" s="234" t="s">
        <v>7008</v>
      </c>
      <c r="BE1842" s="234" t="s">
        <v>7026</v>
      </c>
      <c r="BF1842" s="234" t="s">
        <v>7027</v>
      </c>
      <c r="BG1842" s="234" t="s">
        <v>7028</v>
      </c>
      <c r="BH1842" s="234" t="s">
        <v>55</v>
      </c>
      <c r="BI1842" s="243">
        <v>44573.415833333333</v>
      </c>
      <c r="BJ1842" s="234" t="s">
        <v>442</v>
      </c>
      <c r="BK1842" s="234" t="s">
        <v>451</v>
      </c>
      <c r="BL1842" s="234" t="s">
        <v>451</v>
      </c>
      <c r="BM1842" s="234" t="s">
        <v>451</v>
      </c>
      <c r="BN1842" s="241"/>
      <c r="BO1842" t="b">
        <v>0</v>
      </c>
      <c r="BP1842" t="b">
        <v>0</v>
      </c>
      <c r="BQ1842" t="b">
        <v>0</v>
      </c>
      <c r="BR1842" s="241"/>
      <c r="BS1842" s="241"/>
      <c r="BT1842" s="234" t="s">
        <v>7012</v>
      </c>
      <c r="BU1842" t="b">
        <v>0</v>
      </c>
      <c r="BV1842" s="103"/>
      <c r="BW1842" s="235" t="s">
        <v>17722</v>
      </c>
      <c r="BX1842" s="234" t="s">
        <v>17721</v>
      </c>
      <c r="BY1842" s="234" t="s">
        <v>56</v>
      </c>
      <c r="BZ1842" s="234" t="s">
        <v>7014</v>
      </c>
    </row>
    <row r="1843" spans="1:78" x14ac:dyDescent="0.25">
      <c r="A1843" s="5">
        <v>352</v>
      </c>
      <c r="B1843" s="234" t="s">
        <v>17723</v>
      </c>
      <c r="C1843" s="234" t="s">
        <v>17724</v>
      </c>
      <c r="D1843" s="234" t="s">
        <v>8957</v>
      </c>
      <c r="E1843" s="234" t="s">
        <v>10808</v>
      </c>
      <c r="F1843" s="234" t="s">
        <v>2991</v>
      </c>
      <c r="G1843" s="234" t="s">
        <v>7595</v>
      </c>
      <c r="H1843" s="234" t="s">
        <v>7856</v>
      </c>
      <c r="I1843" s="242"/>
      <c r="J1843" s="242">
        <v>44015</v>
      </c>
      <c r="K1843" s="234" t="s">
        <v>7430</v>
      </c>
      <c r="L1843" s="242">
        <v>44020</v>
      </c>
      <c r="M1843" s="234" t="s">
        <v>7179</v>
      </c>
      <c r="N1843" s="234" t="s">
        <v>8958</v>
      </c>
      <c r="O1843" s="234" t="s">
        <v>8959</v>
      </c>
      <c r="P1843" s="234" t="s">
        <v>6999</v>
      </c>
      <c r="Q1843" s="234"/>
      <c r="R1843" s="234" t="s">
        <v>451</v>
      </c>
      <c r="S1843" t="b">
        <v>0</v>
      </c>
      <c r="T1843" s="242"/>
      <c r="U1843" s="103">
        <v>35</v>
      </c>
      <c r="V1843" s="234" t="s">
        <v>272</v>
      </c>
      <c r="W1843" s="103">
        <v>35</v>
      </c>
      <c r="X1843" s="234" t="s">
        <v>272</v>
      </c>
      <c r="Y1843" s="242"/>
      <c r="Z1843" s="242"/>
      <c r="AA1843" s="103"/>
      <c r="AB1843" s="234" t="s">
        <v>8960</v>
      </c>
      <c r="AC1843" s="243">
        <v>44253.377546296295</v>
      </c>
      <c r="AD1843" s="234" t="s">
        <v>55</v>
      </c>
      <c r="AE1843" s="235" t="s">
        <v>17725</v>
      </c>
      <c r="AF1843" s="237"/>
      <c r="AG1843" s="234" t="s">
        <v>482</v>
      </c>
      <c r="AH1843" s="241"/>
      <c r="AI1843" t="b">
        <v>1</v>
      </c>
      <c r="AJ1843" t="b">
        <v>0</v>
      </c>
      <c r="AK1843" s="234"/>
      <c r="AL1843" s="103"/>
      <c r="AM1843" t="b">
        <v>0</v>
      </c>
      <c r="AN1843" s="234"/>
      <c r="AO1843" s="103"/>
      <c r="AP1843" s="241"/>
      <c r="AQ1843" s="241"/>
      <c r="AR1843" s="241"/>
      <c r="AS1843" s="241"/>
      <c r="AT1843" s="234" t="s">
        <v>5226</v>
      </c>
      <c r="AU1843" s="234" t="s">
        <v>7085</v>
      </c>
      <c r="AV1843" t="b">
        <v>0</v>
      </c>
      <c r="AW1843" t="b">
        <v>0</v>
      </c>
      <c r="AX1843" s="241"/>
      <c r="AY1843" s="241"/>
      <c r="AZ1843" s="234"/>
      <c r="BA1843" s="234"/>
      <c r="BB1843" s="234"/>
      <c r="BC1843" t="b">
        <v>0</v>
      </c>
      <c r="BD1843" s="234" t="s">
        <v>7186</v>
      </c>
      <c r="BE1843" s="234" t="s">
        <v>7026</v>
      </c>
      <c r="BF1843" s="234" t="s">
        <v>7027</v>
      </c>
      <c r="BG1843" s="234" t="s">
        <v>7028</v>
      </c>
      <c r="BH1843" s="234" t="s">
        <v>55</v>
      </c>
      <c r="BI1843" s="243">
        <v>44573.415821759256</v>
      </c>
      <c r="BJ1843" s="234" t="s">
        <v>442</v>
      </c>
      <c r="BK1843" s="234" t="s">
        <v>451</v>
      </c>
      <c r="BL1843" s="234" t="s">
        <v>451</v>
      </c>
      <c r="BM1843" s="234" t="s">
        <v>451</v>
      </c>
      <c r="BN1843" s="241"/>
      <c r="BO1843" t="b">
        <v>0</v>
      </c>
      <c r="BP1843" t="b">
        <v>0</v>
      </c>
      <c r="BQ1843" t="b">
        <v>0</v>
      </c>
      <c r="BR1843" s="241"/>
      <c r="BS1843" s="241"/>
      <c r="BT1843" s="234" t="s">
        <v>7012</v>
      </c>
      <c r="BU1843" t="b">
        <v>0</v>
      </c>
      <c r="BV1843" s="103"/>
      <c r="BW1843" s="235" t="s">
        <v>17726</v>
      </c>
      <c r="BX1843" s="234" t="s">
        <v>17725</v>
      </c>
      <c r="BY1843" s="234" t="s">
        <v>56</v>
      </c>
      <c r="BZ1843" s="234" t="s">
        <v>7014</v>
      </c>
    </row>
    <row r="1844" spans="1:78" x14ac:dyDescent="0.25">
      <c r="A1844" s="5">
        <v>351</v>
      </c>
      <c r="B1844" s="234" t="s">
        <v>17727</v>
      </c>
      <c r="C1844" s="234" t="s">
        <v>17728</v>
      </c>
      <c r="D1844" s="234"/>
      <c r="E1844" s="234" t="s">
        <v>17729</v>
      </c>
      <c r="F1844" s="234" t="s">
        <v>2991</v>
      </c>
      <c r="G1844" s="234" t="s">
        <v>7034</v>
      </c>
      <c r="H1844" s="234" t="s">
        <v>7864</v>
      </c>
      <c r="I1844" s="242"/>
      <c r="J1844" s="242">
        <v>44013</v>
      </c>
      <c r="K1844" s="234" t="s">
        <v>7430</v>
      </c>
      <c r="L1844" s="242">
        <v>44026</v>
      </c>
      <c r="M1844" s="234" t="s">
        <v>6996</v>
      </c>
      <c r="N1844" s="234" t="s">
        <v>7430</v>
      </c>
      <c r="O1844" s="234" t="s">
        <v>17730</v>
      </c>
      <c r="P1844" s="234" t="s">
        <v>6999</v>
      </c>
      <c r="Q1844" s="234"/>
      <c r="R1844" s="234" t="s">
        <v>451</v>
      </c>
      <c r="S1844" t="b">
        <v>0</v>
      </c>
      <c r="T1844" s="242"/>
      <c r="U1844" s="103">
        <v>330</v>
      </c>
      <c r="V1844" s="234" t="s">
        <v>272</v>
      </c>
      <c r="W1844" s="103">
        <v>2300</v>
      </c>
      <c r="X1844" s="234" t="s">
        <v>272</v>
      </c>
      <c r="Y1844" s="242"/>
      <c r="Z1844" s="242"/>
      <c r="AA1844" s="103"/>
      <c r="AB1844" s="234"/>
      <c r="AC1844" s="243">
        <v>44253.377488425926</v>
      </c>
      <c r="AD1844" s="234" t="s">
        <v>55</v>
      </c>
      <c r="AE1844" s="235" t="s">
        <v>17731</v>
      </c>
      <c r="AF1844" s="237"/>
      <c r="AG1844" s="234" t="s">
        <v>482</v>
      </c>
      <c r="AH1844" s="241"/>
      <c r="AI1844" t="b">
        <v>1</v>
      </c>
      <c r="AJ1844" t="b">
        <v>0</v>
      </c>
      <c r="AK1844" s="234"/>
      <c r="AL1844" s="103"/>
      <c r="AM1844" t="b">
        <v>0</v>
      </c>
      <c r="AN1844" s="234"/>
      <c r="AO1844" s="103"/>
      <c r="AP1844" s="241"/>
      <c r="AQ1844" s="241"/>
      <c r="AR1844" s="241"/>
      <c r="AS1844" s="241"/>
      <c r="AT1844" s="234"/>
      <c r="AU1844" s="234" t="s">
        <v>7085</v>
      </c>
      <c r="AV1844" t="b">
        <v>0</v>
      </c>
      <c r="AW1844" t="b">
        <v>0</v>
      </c>
      <c r="AX1844" s="241"/>
      <c r="AY1844" s="241"/>
      <c r="AZ1844" s="234"/>
      <c r="BA1844" s="234"/>
      <c r="BB1844" s="234"/>
      <c r="BC1844" t="b">
        <v>1</v>
      </c>
      <c r="BD1844" s="234" t="s">
        <v>7008</v>
      </c>
      <c r="BE1844" s="234" t="s">
        <v>7045</v>
      </c>
      <c r="BF1844" s="234" t="s">
        <v>7027</v>
      </c>
      <c r="BG1844" s="234" t="s">
        <v>7010</v>
      </c>
      <c r="BH1844" s="234" t="s">
        <v>55</v>
      </c>
      <c r="BI1844" s="243">
        <v>44573.415821759256</v>
      </c>
      <c r="BJ1844" s="234" t="s">
        <v>442</v>
      </c>
      <c r="BK1844" s="234" t="s">
        <v>451</v>
      </c>
      <c r="BL1844" s="234" t="s">
        <v>451</v>
      </c>
      <c r="BM1844" s="234" t="s">
        <v>451</v>
      </c>
      <c r="BN1844" s="241"/>
      <c r="BO1844" t="b">
        <v>0</v>
      </c>
      <c r="BP1844" t="b">
        <v>0</v>
      </c>
      <c r="BQ1844" t="b">
        <v>0</v>
      </c>
      <c r="BR1844" s="241"/>
      <c r="BS1844" s="241"/>
      <c r="BT1844" s="234" t="s">
        <v>7047</v>
      </c>
      <c r="BU1844" t="b">
        <v>0</v>
      </c>
      <c r="BV1844" s="103"/>
      <c r="BW1844" s="235" t="s">
        <v>17732</v>
      </c>
      <c r="BX1844" s="234" t="s">
        <v>17731</v>
      </c>
      <c r="BY1844" s="234" t="s">
        <v>56</v>
      </c>
      <c r="BZ1844" s="234" t="s">
        <v>7014</v>
      </c>
    </row>
    <row r="1845" spans="1:78" x14ac:dyDescent="0.25">
      <c r="A1845" s="5">
        <v>350</v>
      </c>
      <c r="B1845" s="234" t="s">
        <v>17733</v>
      </c>
      <c r="C1845" s="234" t="s">
        <v>17734</v>
      </c>
      <c r="D1845" s="234"/>
      <c r="E1845" s="234" t="s">
        <v>17735</v>
      </c>
      <c r="F1845" s="234" t="s">
        <v>6993</v>
      </c>
      <c r="G1845" s="234" t="s">
        <v>7065</v>
      </c>
      <c r="H1845" s="234" t="s">
        <v>7856</v>
      </c>
      <c r="I1845" s="242"/>
      <c r="J1845" s="242">
        <v>44018</v>
      </c>
      <c r="K1845" s="234" t="s">
        <v>7430</v>
      </c>
      <c r="L1845" s="242">
        <v>44018</v>
      </c>
      <c r="M1845" s="234" t="s">
        <v>7179</v>
      </c>
      <c r="N1845" s="234" t="s">
        <v>11622</v>
      </c>
      <c r="O1845" s="234" t="s">
        <v>9572</v>
      </c>
      <c r="P1845" s="234" t="s">
        <v>6999</v>
      </c>
      <c r="Q1845" s="234"/>
      <c r="R1845" s="234" t="s">
        <v>451</v>
      </c>
      <c r="S1845" t="b">
        <v>0</v>
      </c>
      <c r="T1845" s="242"/>
      <c r="U1845" s="103">
        <v>4</v>
      </c>
      <c r="V1845" s="234" t="s">
        <v>272</v>
      </c>
      <c r="W1845" s="103">
        <v>4</v>
      </c>
      <c r="X1845" s="234" t="s">
        <v>272</v>
      </c>
      <c r="Y1845" s="242"/>
      <c r="Z1845" s="242"/>
      <c r="AA1845" s="103"/>
      <c r="AB1845" s="234"/>
      <c r="AC1845" s="243">
        <v>44253.377465277779</v>
      </c>
      <c r="AD1845" s="234" t="s">
        <v>55</v>
      </c>
      <c r="AE1845" s="235" t="s">
        <v>17736</v>
      </c>
      <c r="AF1845" s="237"/>
      <c r="AG1845" s="234" t="s">
        <v>482</v>
      </c>
      <c r="AH1845" s="241"/>
      <c r="AI1845" t="b">
        <v>1</v>
      </c>
      <c r="AJ1845" t="b">
        <v>0</v>
      </c>
      <c r="AK1845" s="234"/>
      <c r="AL1845" s="103"/>
      <c r="AM1845" t="b">
        <v>0</v>
      </c>
      <c r="AN1845" s="234"/>
      <c r="AO1845" s="103"/>
      <c r="AP1845" s="241"/>
      <c r="AQ1845" s="241"/>
      <c r="AR1845" s="241"/>
      <c r="AS1845" s="241"/>
      <c r="AT1845" s="234"/>
      <c r="AU1845" s="234" t="s">
        <v>7085</v>
      </c>
      <c r="AV1845" t="b">
        <v>0</v>
      </c>
      <c r="AW1845" t="b">
        <v>0</v>
      </c>
      <c r="AX1845" s="241"/>
      <c r="AY1845" s="241"/>
      <c r="AZ1845" s="234"/>
      <c r="BA1845" s="234"/>
      <c r="BB1845" s="234"/>
      <c r="BC1845" t="b">
        <v>1</v>
      </c>
      <c r="BD1845" s="234" t="s">
        <v>7186</v>
      </c>
      <c r="BE1845" s="234" t="s">
        <v>7026</v>
      </c>
      <c r="BF1845" s="234" t="s">
        <v>7027</v>
      </c>
      <c r="BG1845" s="234" t="s">
        <v>8373</v>
      </c>
      <c r="BH1845" s="234" t="s">
        <v>55</v>
      </c>
      <c r="BI1845" s="243">
        <v>44573.415821759256</v>
      </c>
      <c r="BJ1845" s="234" t="s">
        <v>442</v>
      </c>
      <c r="BK1845" s="234" t="s">
        <v>451</v>
      </c>
      <c r="BL1845" s="234" t="s">
        <v>451</v>
      </c>
      <c r="BM1845" s="234" t="s">
        <v>451</v>
      </c>
      <c r="BN1845" s="241"/>
      <c r="BO1845" t="b">
        <v>0</v>
      </c>
      <c r="BP1845" t="b">
        <v>0</v>
      </c>
      <c r="BQ1845" t="b">
        <v>0</v>
      </c>
      <c r="BR1845" s="241"/>
      <c r="BS1845" s="241"/>
      <c r="BT1845" s="234" t="s">
        <v>7012</v>
      </c>
      <c r="BU1845" t="b">
        <v>0</v>
      </c>
      <c r="BV1845" s="103"/>
      <c r="BW1845" s="235" t="s">
        <v>17737</v>
      </c>
      <c r="BX1845" s="234" t="s">
        <v>17736</v>
      </c>
      <c r="BY1845" s="234" t="s">
        <v>56</v>
      </c>
      <c r="BZ1845" s="234" t="s">
        <v>7014</v>
      </c>
    </row>
    <row r="1846" spans="1:78" x14ac:dyDescent="0.25">
      <c r="A1846" s="5">
        <v>349</v>
      </c>
      <c r="B1846" s="234" t="s">
        <v>17738</v>
      </c>
      <c r="C1846" s="234" t="s">
        <v>17739</v>
      </c>
      <c r="D1846" s="234"/>
      <c r="E1846" s="234" t="s">
        <v>17735</v>
      </c>
      <c r="F1846" s="234" t="s">
        <v>6993</v>
      </c>
      <c r="G1846" s="234" t="s">
        <v>7065</v>
      </c>
      <c r="H1846" s="234" t="s">
        <v>7856</v>
      </c>
      <c r="I1846" s="242"/>
      <c r="J1846" s="242">
        <v>44018</v>
      </c>
      <c r="K1846" s="234" t="s">
        <v>7430</v>
      </c>
      <c r="L1846" s="242">
        <v>44018</v>
      </c>
      <c r="M1846" s="234" t="s">
        <v>7179</v>
      </c>
      <c r="N1846" s="234" t="s">
        <v>11622</v>
      </c>
      <c r="O1846" s="234" t="s">
        <v>9572</v>
      </c>
      <c r="P1846" s="234" t="s">
        <v>6999</v>
      </c>
      <c r="Q1846" s="234"/>
      <c r="R1846" s="234" t="s">
        <v>451</v>
      </c>
      <c r="S1846" t="b">
        <v>0</v>
      </c>
      <c r="T1846" s="242"/>
      <c r="U1846" s="103">
        <v>1</v>
      </c>
      <c r="V1846" s="234" t="s">
        <v>272</v>
      </c>
      <c r="W1846" s="103">
        <v>1</v>
      </c>
      <c r="X1846" s="234" t="s">
        <v>272</v>
      </c>
      <c r="Y1846" s="242"/>
      <c r="Z1846" s="242"/>
      <c r="AA1846" s="103"/>
      <c r="AB1846" s="234"/>
      <c r="AC1846" s="243">
        <v>44253.37740740741</v>
      </c>
      <c r="AD1846" s="234" t="s">
        <v>55</v>
      </c>
      <c r="AE1846" s="235" t="s">
        <v>17740</v>
      </c>
      <c r="AF1846" s="237"/>
      <c r="AG1846" s="234" t="s">
        <v>482</v>
      </c>
      <c r="AH1846" s="241"/>
      <c r="AI1846" t="b">
        <v>1</v>
      </c>
      <c r="AJ1846" t="b">
        <v>0</v>
      </c>
      <c r="AK1846" s="234"/>
      <c r="AL1846" s="103"/>
      <c r="AM1846" t="b">
        <v>0</v>
      </c>
      <c r="AN1846" s="234"/>
      <c r="AO1846" s="103"/>
      <c r="AP1846" s="241"/>
      <c r="AQ1846" s="241"/>
      <c r="AR1846" s="241"/>
      <c r="AS1846" s="241"/>
      <c r="AT1846" s="234"/>
      <c r="AU1846" s="234" t="s">
        <v>7085</v>
      </c>
      <c r="AV1846" t="b">
        <v>0</v>
      </c>
      <c r="AW1846" t="b">
        <v>0</v>
      </c>
      <c r="AX1846" s="241"/>
      <c r="AY1846" s="241"/>
      <c r="AZ1846" s="234"/>
      <c r="BA1846" s="234"/>
      <c r="BB1846" s="234"/>
      <c r="BC1846" t="b">
        <v>1</v>
      </c>
      <c r="BD1846" s="234" t="s">
        <v>7186</v>
      </c>
      <c r="BE1846" s="234" t="s">
        <v>7026</v>
      </c>
      <c r="BF1846" s="234" t="s">
        <v>7027</v>
      </c>
      <c r="BG1846" s="234" t="s">
        <v>8373</v>
      </c>
      <c r="BH1846" s="234" t="s">
        <v>55</v>
      </c>
      <c r="BI1846" s="243">
        <v>44573.415821759256</v>
      </c>
      <c r="BJ1846" s="234" t="s">
        <v>442</v>
      </c>
      <c r="BK1846" s="234" t="s">
        <v>451</v>
      </c>
      <c r="BL1846" s="234" t="s">
        <v>451</v>
      </c>
      <c r="BM1846" s="234" t="s">
        <v>451</v>
      </c>
      <c r="BN1846" s="241"/>
      <c r="BO1846" t="b">
        <v>0</v>
      </c>
      <c r="BP1846" t="b">
        <v>0</v>
      </c>
      <c r="BQ1846" t="b">
        <v>0</v>
      </c>
      <c r="BR1846" s="241"/>
      <c r="BS1846" s="241"/>
      <c r="BT1846" s="234" t="s">
        <v>7012</v>
      </c>
      <c r="BU1846" t="b">
        <v>0</v>
      </c>
      <c r="BV1846" s="103"/>
      <c r="BW1846" s="235" t="s">
        <v>17741</v>
      </c>
      <c r="BX1846" s="234" t="s">
        <v>17740</v>
      </c>
      <c r="BY1846" s="234" t="s">
        <v>56</v>
      </c>
      <c r="BZ1846" s="234" t="s">
        <v>7014</v>
      </c>
    </row>
    <row r="1847" spans="1:78" x14ac:dyDescent="0.25">
      <c r="A1847" s="5">
        <v>348</v>
      </c>
      <c r="B1847" s="234" t="s">
        <v>17742</v>
      </c>
      <c r="C1847" s="234" t="s">
        <v>17743</v>
      </c>
      <c r="D1847" s="234"/>
      <c r="E1847" s="234" t="s">
        <v>13415</v>
      </c>
      <c r="F1847" s="234" t="s">
        <v>7156</v>
      </c>
      <c r="G1847" s="234" t="s">
        <v>7856</v>
      </c>
      <c r="H1847" s="234" t="s">
        <v>7018</v>
      </c>
      <c r="I1847" s="242"/>
      <c r="J1847" s="242">
        <v>44018</v>
      </c>
      <c r="K1847" s="234" t="s">
        <v>7430</v>
      </c>
      <c r="L1847" s="242">
        <v>44018</v>
      </c>
      <c r="M1847" s="234" t="s">
        <v>12558</v>
      </c>
      <c r="N1847" s="234" t="s">
        <v>7430</v>
      </c>
      <c r="O1847" s="234" t="s">
        <v>13416</v>
      </c>
      <c r="P1847" s="234" t="s">
        <v>6999</v>
      </c>
      <c r="Q1847" s="234"/>
      <c r="R1847" s="234" t="s">
        <v>451</v>
      </c>
      <c r="S1847" t="b">
        <v>0</v>
      </c>
      <c r="T1847" s="242"/>
      <c r="U1847" s="103">
        <v>1</v>
      </c>
      <c r="V1847" s="234" t="s">
        <v>272</v>
      </c>
      <c r="W1847" s="103">
        <v>1</v>
      </c>
      <c r="X1847" s="234" t="s">
        <v>272</v>
      </c>
      <c r="Y1847" s="242"/>
      <c r="Z1847" s="242"/>
      <c r="AA1847" s="103"/>
      <c r="AB1847" s="234"/>
      <c r="AC1847" s="243">
        <v>44253.37736111111</v>
      </c>
      <c r="AD1847" s="234" t="s">
        <v>55</v>
      </c>
      <c r="AE1847" s="235" t="s">
        <v>17744</v>
      </c>
      <c r="AF1847" s="237"/>
      <c r="AG1847" s="234" t="s">
        <v>482</v>
      </c>
      <c r="AH1847" s="241"/>
      <c r="AI1847" t="b">
        <v>1</v>
      </c>
      <c r="AJ1847" t="b">
        <v>0</v>
      </c>
      <c r="AK1847" s="234"/>
      <c r="AL1847" s="103"/>
      <c r="AM1847" t="b">
        <v>0</v>
      </c>
      <c r="AN1847" s="234"/>
      <c r="AO1847" s="103"/>
      <c r="AP1847" s="241"/>
      <c r="AQ1847" s="241"/>
      <c r="AR1847" s="241"/>
      <c r="AS1847" s="241"/>
      <c r="AT1847" s="234"/>
      <c r="AU1847" s="234" t="s">
        <v>7085</v>
      </c>
      <c r="AV1847" t="b">
        <v>0</v>
      </c>
      <c r="AW1847" t="b">
        <v>0</v>
      </c>
      <c r="AX1847" s="241"/>
      <c r="AY1847" s="241"/>
      <c r="AZ1847" s="234"/>
      <c r="BA1847" s="234"/>
      <c r="BB1847" s="234"/>
      <c r="BC1847" t="b">
        <v>1</v>
      </c>
      <c r="BD1847" s="234" t="s">
        <v>12561</v>
      </c>
      <c r="BE1847" s="234" t="s">
        <v>7026</v>
      </c>
      <c r="BF1847" s="234" t="s">
        <v>7027</v>
      </c>
      <c r="BG1847" s="234" t="s">
        <v>7010</v>
      </c>
      <c r="BH1847" s="234" t="s">
        <v>55</v>
      </c>
      <c r="BI1847" s="243">
        <v>44573.415810185186</v>
      </c>
      <c r="BJ1847" s="234" t="s">
        <v>442</v>
      </c>
      <c r="BK1847" s="234" t="s">
        <v>451</v>
      </c>
      <c r="BL1847" s="234" t="s">
        <v>451</v>
      </c>
      <c r="BM1847" s="234" t="s">
        <v>451</v>
      </c>
      <c r="BN1847" s="241"/>
      <c r="BO1847" t="b">
        <v>0</v>
      </c>
      <c r="BP1847" t="b">
        <v>0</v>
      </c>
      <c r="BQ1847" t="b">
        <v>0</v>
      </c>
      <c r="BR1847" s="241"/>
      <c r="BS1847" s="241"/>
      <c r="BT1847" s="234" t="s">
        <v>7012</v>
      </c>
      <c r="BU1847" t="b">
        <v>0</v>
      </c>
      <c r="BV1847" s="103"/>
      <c r="BW1847" s="235" t="s">
        <v>17745</v>
      </c>
      <c r="BX1847" s="234" t="s">
        <v>17744</v>
      </c>
      <c r="BY1847" s="234" t="s">
        <v>56</v>
      </c>
      <c r="BZ1847" s="234" t="s">
        <v>7014</v>
      </c>
    </row>
    <row r="1848" spans="1:78" x14ac:dyDescent="0.25">
      <c r="A1848" s="5">
        <v>347</v>
      </c>
      <c r="B1848" s="234" t="s">
        <v>17475</v>
      </c>
      <c r="C1848" s="234" t="s">
        <v>17746</v>
      </c>
      <c r="D1848" s="234"/>
      <c r="E1848" s="234" t="s">
        <v>17735</v>
      </c>
      <c r="F1848" s="234" t="s">
        <v>6993</v>
      </c>
      <c r="G1848" s="234" t="s">
        <v>7065</v>
      </c>
      <c r="H1848" s="234" t="s">
        <v>7856</v>
      </c>
      <c r="I1848" s="242"/>
      <c r="J1848" s="242">
        <v>44018</v>
      </c>
      <c r="K1848" s="234" t="s">
        <v>7430</v>
      </c>
      <c r="L1848" s="242">
        <v>44022</v>
      </c>
      <c r="M1848" s="234" t="s">
        <v>7179</v>
      </c>
      <c r="N1848" s="234" t="s">
        <v>11622</v>
      </c>
      <c r="O1848" s="234" t="s">
        <v>9572</v>
      </c>
      <c r="P1848" s="234" t="s">
        <v>6999</v>
      </c>
      <c r="Q1848" s="234"/>
      <c r="R1848" s="234" t="s">
        <v>451</v>
      </c>
      <c r="S1848" t="b">
        <v>0</v>
      </c>
      <c r="T1848" s="242"/>
      <c r="U1848" s="103">
        <v>3</v>
      </c>
      <c r="V1848" s="234" t="s">
        <v>272</v>
      </c>
      <c r="W1848" s="103">
        <v>3</v>
      </c>
      <c r="X1848" s="234" t="s">
        <v>272</v>
      </c>
      <c r="Y1848" s="242"/>
      <c r="Z1848" s="242"/>
      <c r="AA1848" s="103"/>
      <c r="AB1848" s="234"/>
      <c r="AC1848" s="243">
        <v>44253.377245370371</v>
      </c>
      <c r="AD1848" s="234" t="s">
        <v>55</v>
      </c>
      <c r="AE1848" s="235" t="s">
        <v>17747</v>
      </c>
      <c r="AF1848" s="237"/>
      <c r="AG1848" s="234" t="s">
        <v>436</v>
      </c>
      <c r="AH1848" s="241"/>
      <c r="AI1848" t="b">
        <v>1</v>
      </c>
      <c r="AJ1848" t="b">
        <v>0</v>
      </c>
      <c r="AK1848" s="234"/>
      <c r="AL1848" s="103"/>
      <c r="AM1848" t="b">
        <v>0</v>
      </c>
      <c r="AN1848" s="234"/>
      <c r="AO1848" s="103"/>
      <c r="AP1848" s="241"/>
      <c r="AQ1848" s="241"/>
      <c r="AR1848" s="241"/>
      <c r="AS1848" s="241"/>
      <c r="AT1848" s="234"/>
      <c r="AU1848" s="234" t="s">
        <v>7085</v>
      </c>
      <c r="AV1848" t="b">
        <v>0</v>
      </c>
      <c r="AW1848" t="b">
        <v>0</v>
      </c>
      <c r="AX1848" s="241"/>
      <c r="AY1848" s="241"/>
      <c r="AZ1848" s="234"/>
      <c r="BA1848" s="234"/>
      <c r="BB1848" s="234"/>
      <c r="BC1848" t="b">
        <v>1</v>
      </c>
      <c r="BD1848" s="234" t="s">
        <v>7186</v>
      </c>
      <c r="BE1848" s="234" t="s">
        <v>7026</v>
      </c>
      <c r="BF1848" s="234" t="s">
        <v>7027</v>
      </c>
      <c r="BG1848" s="234" t="s">
        <v>7028</v>
      </c>
      <c r="BH1848" s="234" t="s">
        <v>55</v>
      </c>
      <c r="BI1848" s="243">
        <v>44573.415810185186</v>
      </c>
      <c r="BJ1848" s="234" t="s">
        <v>442</v>
      </c>
      <c r="BK1848" s="234" t="s">
        <v>451</v>
      </c>
      <c r="BL1848" s="234" t="s">
        <v>451</v>
      </c>
      <c r="BM1848" s="234" t="s">
        <v>451</v>
      </c>
      <c r="BN1848" s="241"/>
      <c r="BO1848" t="b">
        <v>0</v>
      </c>
      <c r="BP1848" t="b">
        <v>0</v>
      </c>
      <c r="BQ1848" t="b">
        <v>0</v>
      </c>
      <c r="BR1848" s="241"/>
      <c r="BS1848" s="241"/>
      <c r="BT1848" s="234" t="s">
        <v>7012</v>
      </c>
      <c r="BU1848" t="b">
        <v>0</v>
      </c>
      <c r="BV1848" s="103"/>
      <c r="BW1848" s="235" t="s">
        <v>17748</v>
      </c>
      <c r="BX1848" s="234" t="s">
        <v>17747</v>
      </c>
      <c r="BY1848" s="234" t="s">
        <v>56</v>
      </c>
      <c r="BZ1848" s="234" t="s">
        <v>7014</v>
      </c>
    </row>
    <row r="1849" spans="1:78" x14ac:dyDescent="0.25">
      <c r="A1849" s="5">
        <v>346</v>
      </c>
      <c r="B1849" s="234" t="s">
        <v>17749</v>
      </c>
      <c r="C1849" s="234" t="s">
        <v>17750</v>
      </c>
      <c r="D1849" s="234" t="s">
        <v>8884</v>
      </c>
      <c r="E1849" s="234" t="s">
        <v>17751</v>
      </c>
      <c r="F1849" s="234" t="s">
        <v>6993</v>
      </c>
      <c r="G1849" s="234" t="s">
        <v>7302</v>
      </c>
      <c r="H1849" s="234" t="s">
        <v>6994</v>
      </c>
      <c r="I1849" s="242"/>
      <c r="J1849" s="242">
        <v>44018</v>
      </c>
      <c r="K1849" s="234" t="s">
        <v>7430</v>
      </c>
      <c r="L1849" s="242">
        <v>44018</v>
      </c>
      <c r="M1849" s="234" t="s">
        <v>8885</v>
      </c>
      <c r="N1849" s="234" t="s">
        <v>8886</v>
      </c>
      <c r="O1849" s="234" t="s">
        <v>17752</v>
      </c>
      <c r="P1849" s="234" t="s">
        <v>6999</v>
      </c>
      <c r="Q1849" s="234"/>
      <c r="R1849" s="234" t="s">
        <v>451</v>
      </c>
      <c r="S1849" t="b">
        <v>0</v>
      </c>
      <c r="T1849" s="242"/>
      <c r="U1849" s="103">
        <v>3</v>
      </c>
      <c r="V1849" s="234" t="s">
        <v>272</v>
      </c>
      <c r="W1849" s="103">
        <v>10</v>
      </c>
      <c r="X1849" s="234" t="s">
        <v>272</v>
      </c>
      <c r="Y1849" s="242"/>
      <c r="Z1849" s="242"/>
      <c r="AA1849" s="103"/>
      <c r="AB1849" s="234" t="s">
        <v>8888</v>
      </c>
      <c r="AC1849" s="243">
        <v>44253.377210648148</v>
      </c>
      <c r="AD1849" s="234" t="s">
        <v>55</v>
      </c>
      <c r="AE1849" s="235" t="s">
        <v>17753</v>
      </c>
      <c r="AF1849" s="237"/>
      <c r="AG1849" s="234" t="s">
        <v>482</v>
      </c>
      <c r="AH1849" s="241"/>
      <c r="AI1849" t="b">
        <v>1</v>
      </c>
      <c r="AJ1849" t="b">
        <v>0</v>
      </c>
      <c r="AK1849" s="234"/>
      <c r="AL1849" s="103"/>
      <c r="AM1849" t="b">
        <v>0</v>
      </c>
      <c r="AN1849" s="234"/>
      <c r="AO1849" s="103"/>
      <c r="AP1849" s="241"/>
      <c r="AQ1849" s="241"/>
      <c r="AR1849" s="241"/>
      <c r="AS1849" s="241"/>
      <c r="AT1849" s="234" t="s">
        <v>7005</v>
      </c>
      <c r="AU1849" s="234" t="s">
        <v>7085</v>
      </c>
      <c r="AV1849" t="b">
        <v>0</v>
      </c>
      <c r="AW1849" t="b">
        <v>0</v>
      </c>
      <c r="AX1849" s="241"/>
      <c r="AY1849" s="241"/>
      <c r="AZ1849" s="234"/>
      <c r="BA1849" s="234"/>
      <c r="BB1849" s="234"/>
      <c r="BC1849" t="b">
        <v>0</v>
      </c>
      <c r="BD1849" s="234" t="s">
        <v>8890</v>
      </c>
      <c r="BE1849" s="234" t="s">
        <v>7009</v>
      </c>
      <c r="BF1849" s="234" t="s">
        <v>7027</v>
      </c>
      <c r="BG1849" s="234" t="s">
        <v>8373</v>
      </c>
      <c r="BH1849" s="234" t="s">
        <v>55</v>
      </c>
      <c r="BI1849" s="243">
        <v>44573.416701388887</v>
      </c>
      <c r="BJ1849" s="234" t="s">
        <v>442</v>
      </c>
      <c r="BK1849" s="234" t="s">
        <v>451</v>
      </c>
      <c r="BL1849" s="234" t="s">
        <v>451</v>
      </c>
      <c r="BM1849" s="234" t="s">
        <v>451</v>
      </c>
      <c r="BN1849" s="241"/>
      <c r="BO1849" t="b">
        <v>0</v>
      </c>
      <c r="BP1849" t="b">
        <v>0</v>
      </c>
      <c r="BQ1849" t="b">
        <v>0</v>
      </c>
      <c r="BR1849" s="241"/>
      <c r="BS1849" s="241"/>
      <c r="BT1849" s="234" t="s">
        <v>7012</v>
      </c>
      <c r="BU1849" t="b">
        <v>0</v>
      </c>
      <c r="BV1849" s="103"/>
      <c r="BW1849" s="235" t="s">
        <v>17754</v>
      </c>
      <c r="BX1849" s="234" t="s">
        <v>17755</v>
      </c>
      <c r="BY1849" s="234" t="s">
        <v>56</v>
      </c>
      <c r="BZ1849" s="234" t="s">
        <v>7014</v>
      </c>
    </row>
    <row r="1850" spans="1:78" x14ac:dyDescent="0.25">
      <c r="A1850" s="5">
        <v>345</v>
      </c>
      <c r="B1850" s="234" t="s">
        <v>17756</v>
      </c>
      <c r="C1850" s="234" t="s">
        <v>17757</v>
      </c>
      <c r="D1850" s="234" t="s">
        <v>11964</v>
      </c>
      <c r="E1850" s="234" t="s">
        <v>17758</v>
      </c>
      <c r="F1850" s="234" t="s">
        <v>6993</v>
      </c>
      <c r="G1850" s="234" t="s">
        <v>7350</v>
      </c>
      <c r="H1850" s="234" t="s">
        <v>6994</v>
      </c>
      <c r="I1850" s="242"/>
      <c r="J1850" s="242">
        <v>44015</v>
      </c>
      <c r="K1850" s="234" t="s">
        <v>7430</v>
      </c>
      <c r="L1850" s="242">
        <v>44015</v>
      </c>
      <c r="M1850" s="234" t="s">
        <v>6996</v>
      </c>
      <c r="N1850" s="234" t="s">
        <v>11967</v>
      </c>
      <c r="O1850" s="234" t="s">
        <v>9585</v>
      </c>
      <c r="P1850" s="234" t="s">
        <v>6999</v>
      </c>
      <c r="Q1850" s="234"/>
      <c r="R1850" s="234" t="s">
        <v>451</v>
      </c>
      <c r="S1850" t="b">
        <v>0</v>
      </c>
      <c r="T1850" s="242"/>
      <c r="U1850" s="103">
        <v>11</v>
      </c>
      <c r="V1850" s="234" t="s">
        <v>272</v>
      </c>
      <c r="W1850" s="103">
        <v>11</v>
      </c>
      <c r="X1850" s="234" t="s">
        <v>272</v>
      </c>
      <c r="Y1850" s="242"/>
      <c r="Z1850" s="242"/>
      <c r="AA1850" s="103"/>
      <c r="AB1850" s="234" t="s">
        <v>11969</v>
      </c>
      <c r="AC1850" s="243">
        <v>44253.377106481479</v>
      </c>
      <c r="AD1850" s="234" t="s">
        <v>55</v>
      </c>
      <c r="AE1850" s="235" t="s">
        <v>17759</v>
      </c>
      <c r="AF1850" s="237"/>
      <c r="AG1850" s="234" t="s">
        <v>482</v>
      </c>
      <c r="AH1850" s="241"/>
      <c r="AI1850" t="b">
        <v>1</v>
      </c>
      <c r="AJ1850" t="b">
        <v>0</v>
      </c>
      <c r="AK1850" s="234"/>
      <c r="AL1850" s="103"/>
      <c r="AM1850" t="b">
        <v>0</v>
      </c>
      <c r="AN1850" s="234"/>
      <c r="AO1850" s="103"/>
      <c r="AP1850" s="241"/>
      <c r="AQ1850" s="241"/>
      <c r="AR1850" s="241"/>
      <c r="AS1850" s="241"/>
      <c r="AT1850" s="234" t="s">
        <v>7430</v>
      </c>
      <c r="AU1850" s="234" t="s">
        <v>7085</v>
      </c>
      <c r="AV1850" t="b">
        <v>0</v>
      </c>
      <c r="AW1850" t="b">
        <v>0</v>
      </c>
      <c r="AX1850" s="241"/>
      <c r="AY1850" s="241"/>
      <c r="AZ1850" s="234"/>
      <c r="BA1850" s="234"/>
      <c r="BB1850" s="234"/>
      <c r="BC1850" t="b">
        <v>0</v>
      </c>
      <c r="BD1850" s="234" t="s">
        <v>7008</v>
      </c>
      <c r="BE1850" s="234" t="s">
        <v>7009</v>
      </c>
      <c r="BF1850" s="234" t="s">
        <v>7027</v>
      </c>
      <c r="BG1850" s="234" t="s">
        <v>7028</v>
      </c>
      <c r="BH1850" s="234" t="s">
        <v>55</v>
      </c>
      <c r="BI1850" s="243">
        <v>44573.415798611109</v>
      </c>
      <c r="BJ1850" s="234" t="s">
        <v>442</v>
      </c>
      <c r="BK1850" s="234" t="s">
        <v>451</v>
      </c>
      <c r="BL1850" s="234" t="s">
        <v>451</v>
      </c>
      <c r="BM1850" s="234" t="s">
        <v>451</v>
      </c>
      <c r="BN1850" s="241"/>
      <c r="BO1850" t="b">
        <v>0</v>
      </c>
      <c r="BP1850" t="b">
        <v>0</v>
      </c>
      <c r="BQ1850" t="b">
        <v>0</v>
      </c>
      <c r="BR1850" s="241"/>
      <c r="BS1850" s="241"/>
      <c r="BT1850" s="234" t="s">
        <v>7012</v>
      </c>
      <c r="BU1850" t="b">
        <v>0</v>
      </c>
      <c r="BV1850" s="103"/>
      <c r="BW1850" s="235" t="s">
        <v>17760</v>
      </c>
      <c r="BX1850" s="234" t="s">
        <v>17759</v>
      </c>
      <c r="BY1850" s="234" t="s">
        <v>56</v>
      </c>
      <c r="BZ1850" s="234" t="s">
        <v>7014</v>
      </c>
    </row>
    <row r="1851" spans="1:78" x14ac:dyDescent="0.25">
      <c r="A1851" s="5">
        <v>344</v>
      </c>
      <c r="B1851" s="234" t="s">
        <v>17761</v>
      </c>
      <c r="C1851" s="234" t="s">
        <v>17762</v>
      </c>
      <c r="D1851" s="234"/>
      <c r="E1851" s="234" t="s">
        <v>17763</v>
      </c>
      <c r="F1851" s="234" t="s">
        <v>7156</v>
      </c>
      <c r="G1851" s="234" t="s">
        <v>7856</v>
      </c>
      <c r="H1851" s="234" t="s">
        <v>7018</v>
      </c>
      <c r="I1851" s="242"/>
      <c r="J1851" s="242">
        <v>44015</v>
      </c>
      <c r="K1851" s="234" t="s">
        <v>7430</v>
      </c>
      <c r="L1851" s="242">
        <v>44015</v>
      </c>
      <c r="M1851" s="234" t="s">
        <v>6996</v>
      </c>
      <c r="N1851" s="234" t="s">
        <v>7430</v>
      </c>
      <c r="O1851" s="234" t="s">
        <v>10981</v>
      </c>
      <c r="P1851" s="234" t="s">
        <v>6999</v>
      </c>
      <c r="Q1851" s="234"/>
      <c r="R1851" s="234" t="s">
        <v>451</v>
      </c>
      <c r="S1851" t="b">
        <v>0</v>
      </c>
      <c r="T1851" s="242"/>
      <c r="U1851" s="103">
        <v>3</v>
      </c>
      <c r="V1851" s="234" t="s">
        <v>272</v>
      </c>
      <c r="W1851" s="103">
        <v>3</v>
      </c>
      <c r="X1851" s="234" t="s">
        <v>272</v>
      </c>
      <c r="Y1851" s="242"/>
      <c r="Z1851" s="242"/>
      <c r="AA1851" s="103"/>
      <c r="AB1851" s="234"/>
      <c r="AC1851" s="243">
        <v>44253.377060185187</v>
      </c>
      <c r="AD1851" s="234" t="s">
        <v>55</v>
      </c>
      <c r="AE1851" s="235" t="s">
        <v>17764</v>
      </c>
      <c r="AF1851" s="237"/>
      <c r="AG1851" s="234" t="s">
        <v>482</v>
      </c>
      <c r="AH1851" s="241"/>
      <c r="AI1851" t="b">
        <v>1</v>
      </c>
      <c r="AJ1851" t="b">
        <v>0</v>
      </c>
      <c r="AK1851" s="234"/>
      <c r="AL1851" s="103"/>
      <c r="AM1851" t="b">
        <v>0</v>
      </c>
      <c r="AN1851" s="234"/>
      <c r="AO1851" s="103"/>
      <c r="AP1851" s="241"/>
      <c r="AQ1851" s="241"/>
      <c r="AR1851" s="241"/>
      <c r="AS1851" s="241"/>
      <c r="AT1851" s="234"/>
      <c r="AU1851" s="234" t="s">
        <v>7085</v>
      </c>
      <c r="AV1851" t="b">
        <v>0</v>
      </c>
      <c r="AW1851" t="b">
        <v>0</v>
      </c>
      <c r="AX1851" s="241"/>
      <c r="AY1851" s="241"/>
      <c r="AZ1851" s="234"/>
      <c r="BA1851" s="234"/>
      <c r="BB1851" s="234"/>
      <c r="BC1851" t="b">
        <v>1</v>
      </c>
      <c r="BD1851" s="234" t="s">
        <v>7008</v>
      </c>
      <c r="BE1851" s="234" t="s">
        <v>7026</v>
      </c>
      <c r="BF1851" s="234" t="s">
        <v>7027</v>
      </c>
      <c r="BG1851" s="234" t="s">
        <v>7010</v>
      </c>
      <c r="BH1851" s="234" t="s">
        <v>55</v>
      </c>
      <c r="BI1851" s="243">
        <v>44573.415798611109</v>
      </c>
      <c r="BJ1851" s="234" t="s">
        <v>442</v>
      </c>
      <c r="BK1851" s="234" t="s">
        <v>451</v>
      </c>
      <c r="BL1851" s="234" t="s">
        <v>451</v>
      </c>
      <c r="BM1851" s="234" t="s">
        <v>451</v>
      </c>
      <c r="BN1851" s="241"/>
      <c r="BO1851" t="b">
        <v>0</v>
      </c>
      <c r="BP1851" t="b">
        <v>0</v>
      </c>
      <c r="BQ1851" t="b">
        <v>0</v>
      </c>
      <c r="BR1851" s="241"/>
      <c r="BS1851" s="241"/>
      <c r="BT1851" s="234" t="s">
        <v>7012</v>
      </c>
      <c r="BU1851" t="b">
        <v>0</v>
      </c>
      <c r="BV1851" s="103"/>
      <c r="BW1851" s="235" t="s">
        <v>17765</v>
      </c>
      <c r="BX1851" s="234" t="s">
        <v>17764</v>
      </c>
      <c r="BY1851" s="234" t="s">
        <v>56</v>
      </c>
      <c r="BZ1851" s="234" t="s">
        <v>7014</v>
      </c>
    </row>
    <row r="1852" spans="1:78" x14ac:dyDescent="0.25">
      <c r="A1852" s="5">
        <v>343</v>
      </c>
      <c r="B1852" s="234" t="s">
        <v>17766</v>
      </c>
      <c r="C1852" s="234" t="s">
        <v>17767</v>
      </c>
      <c r="D1852" s="234" t="s">
        <v>8621</v>
      </c>
      <c r="E1852" s="234" t="s">
        <v>8621</v>
      </c>
      <c r="F1852" s="234" t="s">
        <v>6993</v>
      </c>
      <c r="G1852" s="234" t="s">
        <v>7065</v>
      </c>
      <c r="H1852" s="234" t="s">
        <v>7856</v>
      </c>
      <c r="I1852" s="242"/>
      <c r="J1852" s="242">
        <v>44014</v>
      </c>
      <c r="K1852" s="234" t="s">
        <v>7430</v>
      </c>
      <c r="L1852" s="242">
        <v>44022</v>
      </c>
      <c r="M1852" s="234" t="s">
        <v>7264</v>
      </c>
      <c r="N1852" s="234" t="s">
        <v>8623</v>
      </c>
      <c r="O1852" s="234" t="s">
        <v>9134</v>
      </c>
      <c r="P1852" s="234" t="s">
        <v>6999</v>
      </c>
      <c r="Q1852" s="234"/>
      <c r="R1852" s="234" t="s">
        <v>451</v>
      </c>
      <c r="S1852" t="b">
        <v>0</v>
      </c>
      <c r="T1852" s="242"/>
      <c r="U1852" s="103">
        <v>2</v>
      </c>
      <c r="V1852" s="234" t="s">
        <v>272</v>
      </c>
      <c r="W1852" s="103">
        <v>2</v>
      </c>
      <c r="X1852" s="234" t="s">
        <v>272</v>
      </c>
      <c r="Y1852" s="242"/>
      <c r="Z1852" s="242"/>
      <c r="AA1852" s="103"/>
      <c r="AB1852" s="234" t="s">
        <v>8625</v>
      </c>
      <c r="AC1852" s="243">
        <v>44253.37699074074</v>
      </c>
      <c r="AD1852" s="234" t="s">
        <v>55</v>
      </c>
      <c r="AE1852" s="235" t="s">
        <v>17768</v>
      </c>
      <c r="AF1852" s="237"/>
      <c r="AG1852" s="234" t="s">
        <v>482</v>
      </c>
      <c r="AH1852" s="241"/>
      <c r="AI1852" t="b">
        <v>1</v>
      </c>
      <c r="AJ1852" t="b">
        <v>0</v>
      </c>
      <c r="AK1852" s="234"/>
      <c r="AL1852" s="103"/>
      <c r="AM1852" t="b">
        <v>0</v>
      </c>
      <c r="AN1852" s="234"/>
      <c r="AO1852" s="103"/>
      <c r="AP1852" s="241"/>
      <c r="AQ1852" s="241"/>
      <c r="AR1852" s="241"/>
      <c r="AS1852" s="241"/>
      <c r="AT1852" s="234"/>
      <c r="AU1852" s="234" t="s">
        <v>7085</v>
      </c>
      <c r="AV1852" t="b">
        <v>0</v>
      </c>
      <c r="AW1852" t="b">
        <v>0</v>
      </c>
      <c r="AX1852" s="241"/>
      <c r="AY1852" s="241"/>
      <c r="AZ1852" s="234"/>
      <c r="BA1852" s="234"/>
      <c r="BB1852" s="234"/>
      <c r="BC1852" t="b">
        <v>0</v>
      </c>
      <c r="BD1852" s="234" t="s">
        <v>7270</v>
      </c>
      <c r="BE1852" s="234" t="s">
        <v>7026</v>
      </c>
      <c r="BF1852" s="234" t="s">
        <v>7027</v>
      </c>
      <c r="BG1852" s="234" t="s">
        <v>7028</v>
      </c>
      <c r="BH1852" s="234" t="s">
        <v>55</v>
      </c>
      <c r="BI1852" s="243">
        <v>44573.415798611109</v>
      </c>
      <c r="BJ1852" s="234" t="s">
        <v>442</v>
      </c>
      <c r="BK1852" s="234" t="s">
        <v>451</v>
      </c>
      <c r="BL1852" s="234" t="s">
        <v>451</v>
      </c>
      <c r="BM1852" s="234" t="s">
        <v>451</v>
      </c>
      <c r="BN1852" s="241"/>
      <c r="BO1852" t="b">
        <v>0</v>
      </c>
      <c r="BP1852" t="b">
        <v>0</v>
      </c>
      <c r="BQ1852" t="b">
        <v>0</v>
      </c>
      <c r="BR1852" s="241"/>
      <c r="BS1852" s="241"/>
      <c r="BT1852" s="234" t="s">
        <v>7012</v>
      </c>
      <c r="BU1852" t="b">
        <v>0</v>
      </c>
      <c r="BV1852" s="103"/>
      <c r="BW1852" s="235" t="s">
        <v>17769</v>
      </c>
      <c r="BX1852" s="234" t="s">
        <v>17768</v>
      </c>
      <c r="BY1852" s="234" t="s">
        <v>56</v>
      </c>
      <c r="BZ1852" s="234" t="s">
        <v>7014</v>
      </c>
    </row>
    <row r="1853" spans="1:78" x14ac:dyDescent="0.25">
      <c r="A1853" s="5">
        <v>342</v>
      </c>
      <c r="B1853" s="234" t="s">
        <v>17770</v>
      </c>
      <c r="C1853" s="234" t="s">
        <v>17771</v>
      </c>
      <c r="D1853" s="234"/>
      <c r="E1853" s="234" t="s">
        <v>17772</v>
      </c>
      <c r="F1853" s="234" t="s">
        <v>7156</v>
      </c>
      <c r="G1853" s="234" t="s">
        <v>7856</v>
      </c>
      <c r="H1853" s="234" t="s">
        <v>7018</v>
      </c>
      <c r="I1853" s="242"/>
      <c r="J1853" s="242">
        <v>44036</v>
      </c>
      <c r="K1853" s="234" t="s">
        <v>7430</v>
      </c>
      <c r="L1853" s="242">
        <v>44021</v>
      </c>
      <c r="M1853" s="234" t="s">
        <v>7159</v>
      </c>
      <c r="N1853" s="234" t="s">
        <v>7430</v>
      </c>
      <c r="O1853" s="234" t="s">
        <v>17773</v>
      </c>
      <c r="P1853" s="234" t="s">
        <v>6999</v>
      </c>
      <c r="Q1853" s="234"/>
      <c r="R1853" s="234" t="s">
        <v>451</v>
      </c>
      <c r="S1853" t="b">
        <v>0</v>
      </c>
      <c r="T1853" s="242"/>
      <c r="U1853" s="103">
        <v>35</v>
      </c>
      <c r="V1853" s="234" t="s">
        <v>272</v>
      </c>
      <c r="W1853" s="103">
        <v>500</v>
      </c>
      <c r="X1853" s="234" t="s">
        <v>272</v>
      </c>
      <c r="Y1853" s="242"/>
      <c r="Z1853" s="242"/>
      <c r="AA1853" s="103"/>
      <c r="AB1853" s="234"/>
      <c r="AC1853" s="243">
        <v>44253.376909722225</v>
      </c>
      <c r="AD1853" s="234" t="s">
        <v>55</v>
      </c>
      <c r="AE1853" s="235" t="s">
        <v>17774</v>
      </c>
      <c r="AF1853" s="237"/>
      <c r="AG1853" s="234" t="s">
        <v>482</v>
      </c>
      <c r="AH1853" s="241"/>
      <c r="AI1853" t="b">
        <v>1</v>
      </c>
      <c r="AJ1853" t="b">
        <v>0</v>
      </c>
      <c r="AK1853" s="234"/>
      <c r="AL1853" s="103"/>
      <c r="AM1853" t="b">
        <v>0</v>
      </c>
      <c r="AN1853" s="234"/>
      <c r="AO1853" s="103"/>
      <c r="AP1853" s="241"/>
      <c r="AQ1853" s="241"/>
      <c r="AR1853" s="241"/>
      <c r="AS1853" s="241"/>
      <c r="AT1853" s="234"/>
      <c r="AU1853" s="234" t="s">
        <v>7085</v>
      </c>
      <c r="AV1853" t="b">
        <v>0</v>
      </c>
      <c r="AW1853" t="b">
        <v>0</v>
      </c>
      <c r="AX1853" s="241"/>
      <c r="AY1853" s="241"/>
      <c r="AZ1853" s="234"/>
      <c r="BA1853" s="234"/>
      <c r="BB1853" s="234"/>
      <c r="BC1853" t="b">
        <v>1</v>
      </c>
      <c r="BD1853" s="234" t="s">
        <v>7170</v>
      </c>
      <c r="BE1853" s="234" t="s">
        <v>7026</v>
      </c>
      <c r="BF1853" s="234" t="s">
        <v>6972</v>
      </c>
      <c r="BG1853" s="234" t="s">
        <v>7028</v>
      </c>
      <c r="BH1853" s="234" t="s">
        <v>55</v>
      </c>
      <c r="BI1853" s="243">
        <v>44573.415798611109</v>
      </c>
      <c r="BJ1853" s="234" t="s">
        <v>442</v>
      </c>
      <c r="BK1853" s="234" t="s">
        <v>451</v>
      </c>
      <c r="BL1853" s="234" t="s">
        <v>451</v>
      </c>
      <c r="BM1853" s="234" t="s">
        <v>451</v>
      </c>
      <c r="BN1853" s="241"/>
      <c r="BO1853" t="b">
        <v>0</v>
      </c>
      <c r="BP1853" t="b">
        <v>0</v>
      </c>
      <c r="BQ1853" t="b">
        <v>0</v>
      </c>
      <c r="BR1853" s="241"/>
      <c r="BS1853" s="241"/>
      <c r="BT1853" s="234" t="s">
        <v>7012</v>
      </c>
      <c r="BU1853" t="b">
        <v>0</v>
      </c>
      <c r="BV1853" s="103"/>
      <c r="BW1853" s="235" t="s">
        <v>17775</v>
      </c>
      <c r="BX1853" s="234" t="s">
        <v>17774</v>
      </c>
      <c r="BY1853" s="234" t="s">
        <v>56</v>
      </c>
      <c r="BZ1853" s="234" t="s">
        <v>7014</v>
      </c>
    </row>
    <row r="1854" spans="1:78" x14ac:dyDescent="0.25">
      <c r="A1854" s="5">
        <v>341</v>
      </c>
      <c r="B1854" s="234" t="s">
        <v>17776</v>
      </c>
      <c r="C1854" s="234" t="s">
        <v>17777</v>
      </c>
      <c r="D1854" s="234" t="s">
        <v>9774</v>
      </c>
      <c r="E1854" s="234" t="s">
        <v>9774</v>
      </c>
      <c r="F1854" s="234" t="s">
        <v>7156</v>
      </c>
      <c r="G1854" s="234" t="s">
        <v>7279</v>
      </c>
      <c r="H1854" s="234" t="s">
        <v>6994</v>
      </c>
      <c r="I1854" s="242"/>
      <c r="J1854" s="242">
        <v>44018</v>
      </c>
      <c r="K1854" s="234" t="s">
        <v>7430</v>
      </c>
      <c r="L1854" s="242">
        <v>44018</v>
      </c>
      <c r="M1854" s="234" t="s">
        <v>6996</v>
      </c>
      <c r="N1854" s="234" t="s">
        <v>9777</v>
      </c>
      <c r="O1854" s="234" t="s">
        <v>9778</v>
      </c>
      <c r="P1854" s="234" t="s">
        <v>6999</v>
      </c>
      <c r="Q1854" s="234"/>
      <c r="R1854" s="234" t="s">
        <v>451</v>
      </c>
      <c r="S1854" t="b">
        <v>0</v>
      </c>
      <c r="T1854" s="242"/>
      <c r="U1854" s="103">
        <v>60</v>
      </c>
      <c r="V1854" s="234" t="s">
        <v>272</v>
      </c>
      <c r="W1854" s="103">
        <v>80</v>
      </c>
      <c r="X1854" s="234" t="s">
        <v>272</v>
      </c>
      <c r="Y1854" s="242"/>
      <c r="Z1854" s="242"/>
      <c r="AA1854" s="103"/>
      <c r="AB1854" s="234" t="s">
        <v>9779</v>
      </c>
      <c r="AC1854" s="243">
        <v>44253.376817129632</v>
      </c>
      <c r="AD1854" s="234" t="s">
        <v>55</v>
      </c>
      <c r="AE1854" s="235" t="s">
        <v>17778</v>
      </c>
      <c r="AF1854" s="237"/>
      <c r="AG1854" s="234" t="s">
        <v>482</v>
      </c>
      <c r="AH1854" s="241"/>
      <c r="AI1854" t="b">
        <v>1</v>
      </c>
      <c r="AJ1854" t="b">
        <v>0</v>
      </c>
      <c r="AK1854" s="234"/>
      <c r="AL1854" s="103"/>
      <c r="AM1854" t="b">
        <v>0</v>
      </c>
      <c r="AN1854" s="234"/>
      <c r="AO1854" s="103"/>
      <c r="AP1854" s="241"/>
      <c r="AQ1854" s="241"/>
      <c r="AR1854" s="241"/>
      <c r="AS1854" s="241"/>
      <c r="AT1854" s="234"/>
      <c r="AU1854" s="234" t="s">
        <v>7085</v>
      </c>
      <c r="AV1854" t="b">
        <v>0</v>
      </c>
      <c r="AW1854" t="b">
        <v>0</v>
      </c>
      <c r="AX1854" s="241"/>
      <c r="AY1854" s="241"/>
      <c r="AZ1854" s="234"/>
      <c r="BA1854" s="234"/>
      <c r="BB1854" s="234"/>
      <c r="BC1854" t="b">
        <v>0</v>
      </c>
      <c r="BD1854" s="234" t="s">
        <v>7008</v>
      </c>
      <c r="BE1854" s="234" t="s">
        <v>7009</v>
      </c>
      <c r="BF1854" s="234" t="s">
        <v>7027</v>
      </c>
      <c r="BG1854" s="234" t="s">
        <v>7028</v>
      </c>
      <c r="BH1854" s="234" t="s">
        <v>55</v>
      </c>
      <c r="BI1854" s="243">
        <v>44573.41578703704</v>
      </c>
      <c r="BJ1854" s="234" t="s">
        <v>442</v>
      </c>
      <c r="BK1854" s="234" t="s">
        <v>451</v>
      </c>
      <c r="BL1854" s="234" t="s">
        <v>451</v>
      </c>
      <c r="BM1854" s="234" t="s">
        <v>451</v>
      </c>
      <c r="BN1854" s="241"/>
      <c r="BO1854" t="b">
        <v>0</v>
      </c>
      <c r="BP1854" t="b">
        <v>0</v>
      </c>
      <c r="BQ1854" t="b">
        <v>0</v>
      </c>
      <c r="BR1854" s="241"/>
      <c r="BS1854" s="241"/>
      <c r="BT1854" s="234" t="s">
        <v>7012</v>
      </c>
      <c r="BU1854" t="b">
        <v>0</v>
      </c>
      <c r="BV1854" s="103"/>
      <c r="BW1854" s="235" t="s">
        <v>17779</v>
      </c>
      <c r="BX1854" s="234" t="s">
        <v>17778</v>
      </c>
      <c r="BY1854" s="234" t="s">
        <v>56</v>
      </c>
      <c r="BZ1854" s="234" t="s">
        <v>7014</v>
      </c>
    </row>
    <row r="1855" spans="1:78" x14ac:dyDescent="0.25">
      <c r="A1855" s="5">
        <v>340</v>
      </c>
      <c r="B1855" s="234" t="s">
        <v>17780</v>
      </c>
      <c r="C1855" s="234" t="s">
        <v>17781</v>
      </c>
      <c r="D1855" s="234"/>
      <c r="E1855" s="234" t="s">
        <v>13415</v>
      </c>
      <c r="F1855" s="234" t="s">
        <v>7156</v>
      </c>
      <c r="G1855" s="234" t="s">
        <v>7856</v>
      </c>
      <c r="H1855" s="234" t="s">
        <v>7018</v>
      </c>
      <c r="I1855" s="242"/>
      <c r="J1855" s="242">
        <v>44011</v>
      </c>
      <c r="K1855" s="234" t="s">
        <v>7430</v>
      </c>
      <c r="L1855" s="242">
        <v>44014</v>
      </c>
      <c r="M1855" s="234" t="s">
        <v>12558</v>
      </c>
      <c r="N1855" s="234" t="s">
        <v>7430</v>
      </c>
      <c r="O1855" s="234" t="s">
        <v>13416</v>
      </c>
      <c r="P1855" s="234" t="s">
        <v>6999</v>
      </c>
      <c r="Q1855" s="234"/>
      <c r="R1855" s="234" t="s">
        <v>451</v>
      </c>
      <c r="S1855" t="b">
        <v>0</v>
      </c>
      <c r="T1855" s="242"/>
      <c r="U1855" s="103">
        <v>2</v>
      </c>
      <c r="V1855" s="234" t="s">
        <v>272</v>
      </c>
      <c r="W1855" s="103">
        <v>2</v>
      </c>
      <c r="X1855" s="234" t="s">
        <v>272</v>
      </c>
      <c r="Y1855" s="242"/>
      <c r="Z1855" s="242"/>
      <c r="AA1855" s="103"/>
      <c r="AB1855" s="234"/>
      <c r="AC1855" s="243">
        <v>44252.684490740743</v>
      </c>
      <c r="AD1855" s="234" t="s">
        <v>55</v>
      </c>
      <c r="AE1855" s="235" t="s">
        <v>17782</v>
      </c>
      <c r="AF1855" s="237"/>
      <c r="AG1855" s="234" t="s">
        <v>482</v>
      </c>
      <c r="AH1855" s="241"/>
      <c r="AI1855" t="b">
        <v>1</v>
      </c>
      <c r="AJ1855" t="b">
        <v>0</v>
      </c>
      <c r="AK1855" s="234"/>
      <c r="AL1855" s="103"/>
      <c r="AM1855" t="b">
        <v>0</v>
      </c>
      <c r="AN1855" s="234"/>
      <c r="AO1855" s="103"/>
      <c r="AP1855" s="241"/>
      <c r="AQ1855" s="241"/>
      <c r="AR1855" s="241"/>
      <c r="AS1855" s="241"/>
      <c r="AT1855" s="234"/>
      <c r="AU1855" s="234" t="s">
        <v>7085</v>
      </c>
      <c r="AV1855" t="b">
        <v>0</v>
      </c>
      <c r="AW1855" t="b">
        <v>0</v>
      </c>
      <c r="AX1855" s="241"/>
      <c r="AY1855" s="241"/>
      <c r="AZ1855" s="234"/>
      <c r="BA1855" s="234"/>
      <c r="BB1855" s="234"/>
      <c r="BC1855" t="b">
        <v>1</v>
      </c>
      <c r="BD1855" s="234" t="s">
        <v>12561</v>
      </c>
      <c r="BE1855" s="234" t="s">
        <v>7026</v>
      </c>
      <c r="BF1855" s="234" t="s">
        <v>7027</v>
      </c>
      <c r="BG1855" s="234" t="s">
        <v>7010</v>
      </c>
      <c r="BH1855" s="234" t="s">
        <v>55</v>
      </c>
      <c r="BI1855" s="243">
        <v>44573.416122685187</v>
      </c>
      <c r="BJ1855" s="234" t="s">
        <v>442</v>
      </c>
      <c r="BK1855" s="234" t="s">
        <v>451</v>
      </c>
      <c r="BL1855" s="234" t="s">
        <v>451</v>
      </c>
      <c r="BM1855" s="234" t="s">
        <v>451</v>
      </c>
      <c r="BN1855" s="241"/>
      <c r="BO1855" t="b">
        <v>0</v>
      </c>
      <c r="BP1855" t="b">
        <v>0</v>
      </c>
      <c r="BQ1855" t="b">
        <v>0</v>
      </c>
      <c r="BR1855" s="241"/>
      <c r="BS1855" s="241"/>
      <c r="BT1855" s="234" t="s">
        <v>7012</v>
      </c>
      <c r="BU1855" t="b">
        <v>0</v>
      </c>
      <c r="BV1855" s="103"/>
      <c r="BW1855" s="235" t="s">
        <v>17783</v>
      </c>
      <c r="BX1855" s="234" t="s">
        <v>17782</v>
      </c>
      <c r="BY1855" s="234" t="s">
        <v>56</v>
      </c>
      <c r="BZ1855" s="234" t="s">
        <v>7014</v>
      </c>
    </row>
    <row r="1856" spans="1:78" x14ac:dyDescent="0.25">
      <c r="A1856" s="5">
        <v>339</v>
      </c>
      <c r="B1856" s="234" t="s">
        <v>17784</v>
      </c>
      <c r="C1856" s="234" t="s">
        <v>17785</v>
      </c>
      <c r="D1856" s="234"/>
      <c r="E1856" s="234" t="s">
        <v>17786</v>
      </c>
      <c r="F1856" s="234" t="s">
        <v>6993</v>
      </c>
      <c r="G1856" s="234" t="s">
        <v>7065</v>
      </c>
      <c r="H1856" s="234" t="s">
        <v>7856</v>
      </c>
      <c r="I1856" s="242"/>
      <c r="J1856" s="242">
        <v>44014</v>
      </c>
      <c r="K1856" s="234" t="s">
        <v>7430</v>
      </c>
      <c r="L1856" s="242">
        <v>44022</v>
      </c>
      <c r="M1856" s="234" t="s">
        <v>9952</v>
      </c>
      <c r="N1856" s="234" t="s">
        <v>7430</v>
      </c>
      <c r="O1856" s="234" t="s">
        <v>17787</v>
      </c>
      <c r="P1856" s="234" t="s">
        <v>6999</v>
      </c>
      <c r="Q1856" s="234"/>
      <c r="R1856" s="234" t="s">
        <v>451</v>
      </c>
      <c r="S1856" t="b">
        <v>0</v>
      </c>
      <c r="T1856" s="242"/>
      <c r="U1856" s="103">
        <v>10</v>
      </c>
      <c r="V1856" s="234" t="s">
        <v>272</v>
      </c>
      <c r="W1856" s="103">
        <v>10</v>
      </c>
      <c r="X1856" s="234" t="s">
        <v>272</v>
      </c>
      <c r="Y1856" s="242"/>
      <c r="Z1856" s="242"/>
      <c r="AA1856" s="103"/>
      <c r="AB1856" s="234"/>
      <c r="AC1856" s="243">
        <v>44252.68445601852</v>
      </c>
      <c r="AD1856" s="234" t="s">
        <v>55</v>
      </c>
      <c r="AE1856" s="235" t="s">
        <v>17788</v>
      </c>
      <c r="AF1856" s="237"/>
      <c r="AG1856" s="234" t="s">
        <v>482</v>
      </c>
      <c r="AH1856" s="241"/>
      <c r="AI1856" t="b">
        <v>1</v>
      </c>
      <c r="AJ1856" t="b">
        <v>0</v>
      </c>
      <c r="AK1856" s="234"/>
      <c r="AL1856" s="103"/>
      <c r="AM1856" t="b">
        <v>0</v>
      </c>
      <c r="AN1856" s="234"/>
      <c r="AO1856" s="103"/>
      <c r="AP1856" s="241"/>
      <c r="AQ1856" s="241"/>
      <c r="AR1856" s="241"/>
      <c r="AS1856" s="241"/>
      <c r="AT1856" s="234"/>
      <c r="AU1856" s="234" t="s">
        <v>7085</v>
      </c>
      <c r="AV1856" t="b">
        <v>0</v>
      </c>
      <c r="AW1856" t="b">
        <v>0</v>
      </c>
      <c r="AX1856" s="241"/>
      <c r="AY1856" s="241"/>
      <c r="AZ1856" s="234"/>
      <c r="BA1856" s="234"/>
      <c r="BB1856" s="234"/>
      <c r="BC1856" t="b">
        <v>1</v>
      </c>
      <c r="BD1856" s="234" t="s">
        <v>9959</v>
      </c>
      <c r="BE1856" s="234" t="s">
        <v>7026</v>
      </c>
      <c r="BF1856" s="234" t="s">
        <v>7027</v>
      </c>
      <c r="BG1856" s="234" t="s">
        <v>7028</v>
      </c>
      <c r="BH1856" s="234" t="s">
        <v>55</v>
      </c>
      <c r="BI1856" s="243">
        <v>44573.41611111111</v>
      </c>
      <c r="BJ1856" s="234" t="s">
        <v>442</v>
      </c>
      <c r="BK1856" s="234" t="s">
        <v>451</v>
      </c>
      <c r="BL1856" s="234" t="s">
        <v>451</v>
      </c>
      <c r="BM1856" s="234" t="s">
        <v>451</v>
      </c>
      <c r="BN1856" s="241"/>
      <c r="BO1856" t="b">
        <v>0</v>
      </c>
      <c r="BP1856" t="b">
        <v>0</v>
      </c>
      <c r="BQ1856" t="b">
        <v>0</v>
      </c>
      <c r="BR1856" s="241"/>
      <c r="BS1856" s="241"/>
      <c r="BT1856" s="234" t="s">
        <v>7012</v>
      </c>
      <c r="BU1856" t="b">
        <v>0</v>
      </c>
      <c r="BV1856" s="103"/>
      <c r="BW1856" s="235" t="s">
        <v>17789</v>
      </c>
      <c r="BX1856" s="234" t="s">
        <v>17788</v>
      </c>
      <c r="BY1856" s="234" t="s">
        <v>56</v>
      </c>
      <c r="BZ1856" s="234" t="s">
        <v>7014</v>
      </c>
    </row>
    <row r="1857" spans="1:78" x14ac:dyDescent="0.25">
      <c r="A1857" s="5">
        <v>338</v>
      </c>
      <c r="B1857" s="234" t="s">
        <v>17790</v>
      </c>
      <c r="C1857" s="234" t="s">
        <v>17791</v>
      </c>
      <c r="D1857" s="234" t="s">
        <v>7848</v>
      </c>
      <c r="E1857" s="234" t="s">
        <v>11802</v>
      </c>
      <c r="F1857" s="234" t="s">
        <v>6993</v>
      </c>
      <c r="G1857" s="234" t="s">
        <v>10829</v>
      </c>
      <c r="H1857" s="234" t="s">
        <v>7856</v>
      </c>
      <c r="I1857" s="242"/>
      <c r="J1857" s="242">
        <v>44014</v>
      </c>
      <c r="K1857" s="234" t="s">
        <v>7430</v>
      </c>
      <c r="L1857" s="242">
        <v>44019</v>
      </c>
      <c r="M1857" s="234" t="s">
        <v>6996</v>
      </c>
      <c r="N1857" s="234" t="s">
        <v>7204</v>
      </c>
      <c r="O1857" s="234" t="s">
        <v>7205</v>
      </c>
      <c r="P1857" s="234" t="s">
        <v>6999</v>
      </c>
      <c r="Q1857" s="234"/>
      <c r="R1857" s="234" t="s">
        <v>451</v>
      </c>
      <c r="S1857" t="b">
        <v>0</v>
      </c>
      <c r="T1857" s="242"/>
      <c r="U1857" s="103">
        <v>15</v>
      </c>
      <c r="V1857" s="234" t="s">
        <v>272</v>
      </c>
      <c r="W1857" s="103">
        <v>30</v>
      </c>
      <c r="X1857" s="234" t="s">
        <v>272</v>
      </c>
      <c r="Y1857" s="242"/>
      <c r="Z1857" s="242"/>
      <c r="AA1857" s="103"/>
      <c r="AB1857" s="234" t="s">
        <v>11805</v>
      </c>
      <c r="AC1857" s="243">
        <v>44252.684444444443</v>
      </c>
      <c r="AD1857" s="234" t="s">
        <v>55</v>
      </c>
      <c r="AE1857" s="235" t="s">
        <v>17792</v>
      </c>
      <c r="AF1857" s="237"/>
      <c r="AG1857" s="234" t="s">
        <v>436</v>
      </c>
      <c r="AH1857" s="241"/>
      <c r="AI1857" t="b">
        <v>1</v>
      </c>
      <c r="AJ1857" t="b">
        <v>0</v>
      </c>
      <c r="AK1857" s="234"/>
      <c r="AL1857" s="103"/>
      <c r="AM1857" t="b">
        <v>0</v>
      </c>
      <c r="AN1857" s="234"/>
      <c r="AO1857" s="103"/>
      <c r="AP1857" s="241"/>
      <c r="AQ1857" s="241"/>
      <c r="AR1857" s="241"/>
      <c r="AS1857" s="241"/>
      <c r="AT1857" s="234" t="s">
        <v>7430</v>
      </c>
      <c r="AU1857" s="234" t="s">
        <v>7085</v>
      </c>
      <c r="AV1857" t="b">
        <v>0</v>
      </c>
      <c r="AW1857" t="b">
        <v>0</v>
      </c>
      <c r="AX1857" s="241"/>
      <c r="AY1857" s="241"/>
      <c r="AZ1857" s="234"/>
      <c r="BA1857" s="234"/>
      <c r="BB1857" s="234"/>
      <c r="BC1857" t="b">
        <v>0</v>
      </c>
      <c r="BD1857" s="234" t="s">
        <v>7008</v>
      </c>
      <c r="BE1857" s="234" t="s">
        <v>7026</v>
      </c>
      <c r="BF1857" s="234" t="s">
        <v>7027</v>
      </c>
      <c r="BG1857" s="234" t="s">
        <v>7010</v>
      </c>
      <c r="BH1857" s="234" t="s">
        <v>55</v>
      </c>
      <c r="BI1857" s="243">
        <v>44573.41611111111</v>
      </c>
      <c r="BJ1857" s="234" t="s">
        <v>442</v>
      </c>
      <c r="BK1857" s="234" t="s">
        <v>451</v>
      </c>
      <c r="BL1857" s="234" t="s">
        <v>451</v>
      </c>
      <c r="BM1857" s="234" t="s">
        <v>451</v>
      </c>
      <c r="BN1857" s="241"/>
      <c r="BO1857" t="b">
        <v>0</v>
      </c>
      <c r="BP1857" t="b">
        <v>0</v>
      </c>
      <c r="BQ1857" t="b">
        <v>0</v>
      </c>
      <c r="BR1857" s="241"/>
      <c r="BS1857" s="241"/>
      <c r="BT1857" s="234" t="s">
        <v>7012</v>
      </c>
      <c r="BU1857" t="b">
        <v>0</v>
      </c>
      <c r="BV1857" s="103"/>
      <c r="BW1857" s="235" t="s">
        <v>17793</v>
      </c>
      <c r="BX1857" s="234" t="s">
        <v>17792</v>
      </c>
      <c r="BY1857" s="234" t="s">
        <v>56</v>
      </c>
      <c r="BZ1857" s="234" t="s">
        <v>7014</v>
      </c>
    </row>
    <row r="1858" spans="1:78" x14ac:dyDescent="0.25">
      <c r="A1858" s="5">
        <v>337</v>
      </c>
      <c r="B1858" s="234" t="s">
        <v>17794</v>
      </c>
      <c r="C1858" s="234" t="s">
        <v>17795</v>
      </c>
      <c r="D1858" s="234"/>
      <c r="E1858" s="234" t="s">
        <v>17796</v>
      </c>
      <c r="F1858" s="234" t="s">
        <v>6993</v>
      </c>
      <c r="G1858" s="234" t="s">
        <v>6995</v>
      </c>
      <c r="H1858" s="234" t="s">
        <v>6994</v>
      </c>
      <c r="I1858" s="242"/>
      <c r="J1858" s="242">
        <v>44018</v>
      </c>
      <c r="K1858" s="234" t="s">
        <v>7430</v>
      </c>
      <c r="L1858" s="242">
        <v>44018</v>
      </c>
      <c r="M1858" s="234" t="s">
        <v>6996</v>
      </c>
      <c r="N1858" s="234" t="s">
        <v>7430</v>
      </c>
      <c r="O1858" s="234" t="s">
        <v>17797</v>
      </c>
      <c r="P1858" s="234" t="s">
        <v>6999</v>
      </c>
      <c r="Q1858" s="234"/>
      <c r="R1858" s="234" t="s">
        <v>451</v>
      </c>
      <c r="S1858" t="b">
        <v>0</v>
      </c>
      <c r="T1858" s="242"/>
      <c r="U1858" s="103">
        <v>10</v>
      </c>
      <c r="V1858" s="234" t="s">
        <v>272</v>
      </c>
      <c r="W1858" s="103">
        <v>50</v>
      </c>
      <c r="X1858" s="234" t="s">
        <v>272</v>
      </c>
      <c r="Y1858" s="242"/>
      <c r="Z1858" s="242"/>
      <c r="AA1858" s="103"/>
      <c r="AB1858" s="234"/>
      <c r="AC1858" s="243">
        <v>44252.684398148151</v>
      </c>
      <c r="AD1858" s="234" t="s">
        <v>55</v>
      </c>
      <c r="AE1858" s="235" t="s">
        <v>17798</v>
      </c>
      <c r="AF1858" s="237"/>
      <c r="AG1858" s="234" t="s">
        <v>482</v>
      </c>
      <c r="AH1858" s="241"/>
      <c r="AI1858" t="b">
        <v>1</v>
      </c>
      <c r="AJ1858" t="b">
        <v>0</v>
      </c>
      <c r="AK1858" s="234"/>
      <c r="AL1858" s="103"/>
      <c r="AM1858" t="b">
        <v>0</v>
      </c>
      <c r="AN1858" s="234"/>
      <c r="AO1858" s="103"/>
      <c r="AP1858" s="241"/>
      <c r="AQ1858" s="241"/>
      <c r="AR1858" s="241"/>
      <c r="AS1858" s="241"/>
      <c r="AT1858" s="234"/>
      <c r="AU1858" s="234" t="s">
        <v>7085</v>
      </c>
      <c r="AV1858" t="b">
        <v>0</v>
      </c>
      <c r="AW1858" t="b">
        <v>0</v>
      </c>
      <c r="AX1858" s="241"/>
      <c r="AY1858" s="241"/>
      <c r="AZ1858" s="234"/>
      <c r="BA1858" s="234"/>
      <c r="BB1858" s="234"/>
      <c r="BC1858" t="b">
        <v>1</v>
      </c>
      <c r="BD1858" s="234" t="s">
        <v>7008</v>
      </c>
      <c r="BE1858" s="234" t="s">
        <v>7009</v>
      </c>
      <c r="BF1858" s="234" t="s">
        <v>6972</v>
      </c>
      <c r="BG1858" s="234" t="s">
        <v>7028</v>
      </c>
      <c r="BH1858" s="234" t="s">
        <v>55</v>
      </c>
      <c r="BI1858" s="243">
        <v>44573.41611111111</v>
      </c>
      <c r="BJ1858" s="234" t="s">
        <v>442</v>
      </c>
      <c r="BK1858" s="234" t="s">
        <v>451</v>
      </c>
      <c r="BL1858" s="234" t="s">
        <v>451</v>
      </c>
      <c r="BM1858" s="234" t="s">
        <v>451</v>
      </c>
      <c r="BN1858" s="241"/>
      <c r="BO1858" t="b">
        <v>0</v>
      </c>
      <c r="BP1858" t="b">
        <v>0</v>
      </c>
      <c r="BQ1858" t="b">
        <v>0</v>
      </c>
      <c r="BR1858" s="241"/>
      <c r="BS1858" s="241"/>
      <c r="BT1858" s="234" t="s">
        <v>7047</v>
      </c>
      <c r="BU1858" t="b">
        <v>0</v>
      </c>
      <c r="BV1858" s="103"/>
      <c r="BW1858" s="235" t="s">
        <v>17799</v>
      </c>
      <c r="BX1858" s="234" t="s">
        <v>17798</v>
      </c>
      <c r="BY1858" s="234" t="s">
        <v>56</v>
      </c>
      <c r="BZ1858" s="234" t="s">
        <v>7014</v>
      </c>
    </row>
    <row r="1859" spans="1:78" x14ac:dyDescent="0.25">
      <c r="A1859" s="5">
        <v>336</v>
      </c>
      <c r="B1859" s="234" t="s">
        <v>17800</v>
      </c>
      <c r="C1859" s="234" t="s">
        <v>17801</v>
      </c>
      <c r="D1859" s="234" t="s">
        <v>8599</v>
      </c>
      <c r="E1859" s="234" t="s">
        <v>17802</v>
      </c>
      <c r="F1859" s="234" t="s">
        <v>6993</v>
      </c>
      <c r="G1859" s="234" t="s">
        <v>7315</v>
      </c>
      <c r="H1859" s="234" t="s">
        <v>6994</v>
      </c>
      <c r="I1859" s="242"/>
      <c r="J1859" s="242">
        <v>44014</v>
      </c>
      <c r="K1859" s="234" t="s">
        <v>7430</v>
      </c>
      <c r="L1859" s="242">
        <v>44014</v>
      </c>
      <c r="M1859" s="234" t="s">
        <v>6996</v>
      </c>
      <c r="N1859" s="234" t="s">
        <v>8600</v>
      </c>
      <c r="O1859" s="234" t="s">
        <v>8601</v>
      </c>
      <c r="P1859" s="234" t="s">
        <v>6999</v>
      </c>
      <c r="Q1859" s="234"/>
      <c r="R1859" s="234" t="s">
        <v>451</v>
      </c>
      <c r="S1859" t="b">
        <v>0</v>
      </c>
      <c r="T1859" s="242"/>
      <c r="U1859" s="103">
        <v>15</v>
      </c>
      <c r="V1859" s="234" t="s">
        <v>272</v>
      </c>
      <c r="W1859" s="103">
        <v>30</v>
      </c>
      <c r="X1859" s="234" t="s">
        <v>272</v>
      </c>
      <c r="Y1859" s="242"/>
      <c r="Z1859" s="242"/>
      <c r="AA1859" s="103"/>
      <c r="AB1859" s="234" t="s">
        <v>8603</v>
      </c>
      <c r="AC1859" s="243">
        <v>44252.684363425928</v>
      </c>
      <c r="AD1859" s="234" t="s">
        <v>55</v>
      </c>
      <c r="AE1859" s="235" t="s">
        <v>17803</v>
      </c>
      <c r="AF1859" s="237"/>
      <c r="AG1859" s="234" t="s">
        <v>482</v>
      </c>
      <c r="AH1859" s="241"/>
      <c r="AI1859" t="b">
        <v>1</v>
      </c>
      <c r="AJ1859" t="b">
        <v>0</v>
      </c>
      <c r="AK1859" s="234"/>
      <c r="AL1859" s="103"/>
      <c r="AM1859" t="b">
        <v>0</v>
      </c>
      <c r="AN1859" s="234"/>
      <c r="AO1859" s="103"/>
      <c r="AP1859" s="241"/>
      <c r="AQ1859" s="241"/>
      <c r="AR1859" s="241"/>
      <c r="AS1859" s="241"/>
      <c r="AT1859" s="234" t="s">
        <v>7005</v>
      </c>
      <c r="AU1859" s="234" t="s">
        <v>7085</v>
      </c>
      <c r="AV1859" t="b">
        <v>0</v>
      </c>
      <c r="AW1859" t="b">
        <v>0</v>
      </c>
      <c r="AX1859" s="241"/>
      <c r="AY1859" s="241"/>
      <c r="AZ1859" s="234"/>
      <c r="BA1859" s="234"/>
      <c r="BB1859" s="234"/>
      <c r="BC1859" t="b">
        <v>0</v>
      </c>
      <c r="BD1859" s="234" t="s">
        <v>7008</v>
      </c>
      <c r="BE1859" s="234" t="s">
        <v>7009</v>
      </c>
      <c r="BF1859" s="234" t="s">
        <v>7027</v>
      </c>
      <c r="BG1859" s="234" t="s">
        <v>8373</v>
      </c>
      <c r="BH1859" s="234" t="s">
        <v>55</v>
      </c>
      <c r="BI1859" s="243">
        <v>44573.41609953704</v>
      </c>
      <c r="BJ1859" s="234" t="s">
        <v>442</v>
      </c>
      <c r="BK1859" s="234" t="s">
        <v>451</v>
      </c>
      <c r="BL1859" s="234" t="s">
        <v>451</v>
      </c>
      <c r="BM1859" s="234" t="s">
        <v>451</v>
      </c>
      <c r="BN1859" s="241"/>
      <c r="BO1859" t="b">
        <v>0</v>
      </c>
      <c r="BP1859" t="b">
        <v>0</v>
      </c>
      <c r="BQ1859" t="b">
        <v>0</v>
      </c>
      <c r="BR1859" s="241"/>
      <c r="BS1859" s="241"/>
      <c r="BT1859" s="234" t="s">
        <v>7012</v>
      </c>
      <c r="BU1859" t="b">
        <v>0</v>
      </c>
      <c r="BV1859" s="103"/>
      <c r="BW1859" s="235" t="s">
        <v>17804</v>
      </c>
      <c r="BX1859" s="234" t="s">
        <v>17803</v>
      </c>
      <c r="BY1859" s="234" t="s">
        <v>56</v>
      </c>
      <c r="BZ1859" s="234" t="s">
        <v>7014</v>
      </c>
    </row>
    <row r="1860" spans="1:78" x14ac:dyDescent="0.25">
      <c r="A1860" s="5">
        <v>335</v>
      </c>
      <c r="B1860" s="234" t="s">
        <v>17805</v>
      </c>
      <c r="C1860" s="234" t="s">
        <v>17806</v>
      </c>
      <c r="D1860" s="234"/>
      <c r="E1860" s="234" t="s">
        <v>13493</v>
      </c>
      <c r="F1860" s="234" t="s">
        <v>7156</v>
      </c>
      <c r="G1860" s="234" t="s">
        <v>7856</v>
      </c>
      <c r="H1860" s="234" t="s">
        <v>7018</v>
      </c>
      <c r="I1860" s="242"/>
      <c r="J1860" s="242">
        <v>44014</v>
      </c>
      <c r="K1860" s="234" t="s">
        <v>7430</v>
      </c>
      <c r="L1860" s="242">
        <v>44014</v>
      </c>
      <c r="M1860" s="234" t="s">
        <v>8885</v>
      </c>
      <c r="N1860" s="234" t="s">
        <v>7430</v>
      </c>
      <c r="O1860" s="234" t="s">
        <v>11699</v>
      </c>
      <c r="P1860" s="234" t="s">
        <v>6999</v>
      </c>
      <c r="Q1860" s="234"/>
      <c r="R1860" s="234" t="s">
        <v>451</v>
      </c>
      <c r="S1860" t="b">
        <v>0</v>
      </c>
      <c r="T1860" s="242"/>
      <c r="U1860" s="103">
        <v>5</v>
      </c>
      <c r="V1860" s="234" t="s">
        <v>272</v>
      </c>
      <c r="W1860" s="103">
        <v>5</v>
      </c>
      <c r="X1860" s="234" t="s">
        <v>272</v>
      </c>
      <c r="Y1860" s="242"/>
      <c r="Z1860" s="242"/>
      <c r="AA1860" s="103"/>
      <c r="AB1860" s="234"/>
      <c r="AC1860" s="243">
        <v>44252.684340277781</v>
      </c>
      <c r="AD1860" s="234" t="s">
        <v>55</v>
      </c>
      <c r="AE1860" s="235" t="s">
        <v>17807</v>
      </c>
      <c r="AF1860" s="237"/>
      <c r="AG1860" s="234" t="s">
        <v>482</v>
      </c>
      <c r="AH1860" s="241"/>
      <c r="AI1860" t="b">
        <v>1</v>
      </c>
      <c r="AJ1860" t="b">
        <v>0</v>
      </c>
      <c r="AK1860" s="234"/>
      <c r="AL1860" s="103"/>
      <c r="AM1860" t="b">
        <v>0</v>
      </c>
      <c r="AN1860" s="234"/>
      <c r="AO1860" s="103"/>
      <c r="AP1860" s="241"/>
      <c r="AQ1860" s="241"/>
      <c r="AR1860" s="241"/>
      <c r="AS1860" s="241"/>
      <c r="AT1860" s="234"/>
      <c r="AU1860" s="234" t="s">
        <v>7085</v>
      </c>
      <c r="AV1860" t="b">
        <v>0</v>
      </c>
      <c r="AW1860" t="b">
        <v>0</v>
      </c>
      <c r="AX1860" s="241"/>
      <c r="AY1860" s="241"/>
      <c r="AZ1860" s="234"/>
      <c r="BA1860" s="234"/>
      <c r="BB1860" s="234"/>
      <c r="BC1860" t="b">
        <v>1</v>
      </c>
      <c r="BD1860" s="234" t="s">
        <v>8890</v>
      </c>
      <c r="BE1860" s="234" t="s">
        <v>7026</v>
      </c>
      <c r="BF1860" s="234" t="s">
        <v>7027</v>
      </c>
      <c r="BG1860" s="234" t="s">
        <v>7010</v>
      </c>
      <c r="BH1860" s="234" t="s">
        <v>55</v>
      </c>
      <c r="BI1860" s="243">
        <v>44573.41609953704</v>
      </c>
      <c r="BJ1860" s="234" t="s">
        <v>442</v>
      </c>
      <c r="BK1860" s="234" t="s">
        <v>451</v>
      </c>
      <c r="BL1860" s="234" t="s">
        <v>451</v>
      </c>
      <c r="BM1860" s="234" t="s">
        <v>451</v>
      </c>
      <c r="BN1860" s="241"/>
      <c r="BO1860" t="b">
        <v>0</v>
      </c>
      <c r="BP1860" t="b">
        <v>0</v>
      </c>
      <c r="BQ1860" t="b">
        <v>0</v>
      </c>
      <c r="BR1860" s="241"/>
      <c r="BS1860" s="241"/>
      <c r="BT1860" s="234" t="s">
        <v>7012</v>
      </c>
      <c r="BU1860" t="b">
        <v>0</v>
      </c>
      <c r="BV1860" s="103"/>
      <c r="BW1860" s="235" t="s">
        <v>17808</v>
      </c>
      <c r="BX1860" s="234" t="s">
        <v>17807</v>
      </c>
      <c r="BY1860" s="234" t="s">
        <v>56</v>
      </c>
      <c r="BZ1860" s="234" t="s">
        <v>7014</v>
      </c>
    </row>
    <row r="1861" spans="1:78" x14ac:dyDescent="0.25">
      <c r="A1861" s="5">
        <v>334</v>
      </c>
      <c r="B1861" s="234" t="s">
        <v>17809</v>
      </c>
      <c r="C1861" s="234" t="s">
        <v>17810</v>
      </c>
      <c r="D1861" s="234" t="s">
        <v>17811</v>
      </c>
      <c r="E1861" s="234" t="s">
        <v>17812</v>
      </c>
      <c r="F1861" s="234" t="s">
        <v>6993</v>
      </c>
      <c r="G1861" s="234" t="s">
        <v>7315</v>
      </c>
      <c r="H1861" s="234" t="s">
        <v>6994</v>
      </c>
      <c r="I1861" s="242"/>
      <c r="J1861" s="242">
        <v>44014</v>
      </c>
      <c r="K1861" s="234" t="s">
        <v>7430</v>
      </c>
      <c r="L1861" s="242">
        <v>44014</v>
      </c>
      <c r="M1861" s="234" t="s">
        <v>6996</v>
      </c>
      <c r="N1861" s="234" t="s">
        <v>17813</v>
      </c>
      <c r="O1861" s="234" t="s">
        <v>7521</v>
      </c>
      <c r="P1861" s="234" t="s">
        <v>6999</v>
      </c>
      <c r="Q1861" s="234"/>
      <c r="R1861" s="234" t="s">
        <v>451</v>
      </c>
      <c r="S1861" t="b">
        <v>0</v>
      </c>
      <c r="T1861" s="242"/>
      <c r="U1861" s="103">
        <v>2</v>
      </c>
      <c r="V1861" s="234" t="s">
        <v>272</v>
      </c>
      <c r="W1861" s="103">
        <v>10</v>
      </c>
      <c r="X1861" s="234" t="s">
        <v>272</v>
      </c>
      <c r="Y1861" s="242"/>
      <c r="Z1861" s="242"/>
      <c r="AA1861" s="103"/>
      <c r="AB1861" s="234" t="s">
        <v>17814</v>
      </c>
      <c r="AC1861" s="243">
        <v>44252.684293981481</v>
      </c>
      <c r="AD1861" s="234" t="s">
        <v>55</v>
      </c>
      <c r="AE1861" s="235" t="s">
        <v>17815</v>
      </c>
      <c r="AF1861" s="237"/>
      <c r="AG1861" s="234" t="s">
        <v>482</v>
      </c>
      <c r="AH1861" s="241"/>
      <c r="AI1861" t="b">
        <v>1</v>
      </c>
      <c r="AJ1861" t="b">
        <v>0</v>
      </c>
      <c r="AK1861" s="234"/>
      <c r="AL1861" s="103"/>
      <c r="AM1861" t="b">
        <v>0</v>
      </c>
      <c r="AN1861" s="234"/>
      <c r="AO1861" s="103"/>
      <c r="AP1861" s="241"/>
      <c r="AQ1861" s="241"/>
      <c r="AR1861" s="241"/>
      <c r="AS1861" s="241"/>
      <c r="AT1861" s="234" t="s">
        <v>7609</v>
      </c>
      <c r="AU1861" s="234" t="s">
        <v>7085</v>
      </c>
      <c r="AV1861" t="b">
        <v>0</v>
      </c>
      <c r="AW1861" t="b">
        <v>0</v>
      </c>
      <c r="AX1861" s="241"/>
      <c r="AY1861" s="241"/>
      <c r="AZ1861" s="234"/>
      <c r="BA1861" s="234"/>
      <c r="BB1861" s="234"/>
      <c r="BC1861" t="b">
        <v>0</v>
      </c>
      <c r="BD1861" s="234" t="s">
        <v>7008</v>
      </c>
      <c r="BE1861" s="234" t="s">
        <v>7009</v>
      </c>
      <c r="BF1861" s="234" t="s">
        <v>7027</v>
      </c>
      <c r="BG1861" s="234" t="s">
        <v>8373</v>
      </c>
      <c r="BH1861" s="234" t="s">
        <v>55</v>
      </c>
      <c r="BI1861" s="243">
        <v>44573.41609953704</v>
      </c>
      <c r="BJ1861" s="234" t="s">
        <v>442</v>
      </c>
      <c r="BK1861" s="234" t="s">
        <v>451</v>
      </c>
      <c r="BL1861" s="234" t="s">
        <v>451</v>
      </c>
      <c r="BM1861" s="234" t="s">
        <v>451</v>
      </c>
      <c r="BN1861" s="241"/>
      <c r="BO1861" t="b">
        <v>0</v>
      </c>
      <c r="BP1861" t="b">
        <v>0</v>
      </c>
      <c r="BQ1861" t="b">
        <v>0</v>
      </c>
      <c r="BR1861" s="241"/>
      <c r="BS1861" s="241"/>
      <c r="BT1861" s="234" t="s">
        <v>7012</v>
      </c>
      <c r="BU1861" t="b">
        <v>0</v>
      </c>
      <c r="BV1861" s="103"/>
      <c r="BW1861" s="235" t="s">
        <v>17816</v>
      </c>
      <c r="BX1861" s="234" t="s">
        <v>17815</v>
      </c>
      <c r="BY1861" s="234" t="s">
        <v>56</v>
      </c>
      <c r="BZ1861" s="234" t="s">
        <v>7014</v>
      </c>
    </row>
    <row r="1862" spans="1:78" x14ac:dyDescent="0.25">
      <c r="A1862" s="5">
        <v>333</v>
      </c>
      <c r="B1862" s="234" t="s">
        <v>17817</v>
      </c>
      <c r="C1862" s="234" t="s">
        <v>17818</v>
      </c>
      <c r="D1862" s="234" t="s">
        <v>7339</v>
      </c>
      <c r="E1862" s="234" t="s">
        <v>7339</v>
      </c>
      <c r="F1862" s="234" t="s">
        <v>7156</v>
      </c>
      <c r="G1862" s="234" t="s">
        <v>7315</v>
      </c>
      <c r="H1862" s="234" t="s">
        <v>6994</v>
      </c>
      <c r="I1862" s="242"/>
      <c r="J1862" s="242">
        <v>44022</v>
      </c>
      <c r="K1862" s="234" t="s">
        <v>7430</v>
      </c>
      <c r="L1862" s="242">
        <v>44022</v>
      </c>
      <c r="M1862" s="234" t="s">
        <v>6996</v>
      </c>
      <c r="N1862" s="234" t="s">
        <v>7340</v>
      </c>
      <c r="O1862" s="234" t="s">
        <v>7341</v>
      </c>
      <c r="P1862" s="234" t="s">
        <v>6999</v>
      </c>
      <c r="Q1862" s="234"/>
      <c r="R1862" s="234" t="s">
        <v>451</v>
      </c>
      <c r="S1862" t="b">
        <v>0</v>
      </c>
      <c r="T1862" s="242"/>
      <c r="U1862" s="103">
        <v>32</v>
      </c>
      <c r="V1862" s="234" t="s">
        <v>272</v>
      </c>
      <c r="W1862" s="103">
        <v>70</v>
      </c>
      <c r="X1862" s="234" t="s">
        <v>272</v>
      </c>
      <c r="Y1862" s="242"/>
      <c r="Z1862" s="242"/>
      <c r="AA1862" s="103"/>
      <c r="AB1862" s="234" t="s">
        <v>7343</v>
      </c>
      <c r="AC1862" s="243">
        <v>44252.684282407405</v>
      </c>
      <c r="AD1862" s="234" t="s">
        <v>55</v>
      </c>
      <c r="AE1862" s="235" t="s">
        <v>17819</v>
      </c>
      <c r="AF1862" s="237"/>
      <c r="AG1862" s="234" t="s">
        <v>482</v>
      </c>
      <c r="AH1862" s="241"/>
      <c r="AI1862" t="b">
        <v>1</v>
      </c>
      <c r="AJ1862" t="b">
        <v>0</v>
      </c>
      <c r="AK1862" s="234"/>
      <c r="AL1862" s="103"/>
      <c r="AM1862" t="b">
        <v>0</v>
      </c>
      <c r="AN1862" s="234"/>
      <c r="AO1862" s="103"/>
      <c r="AP1862" s="241"/>
      <c r="AQ1862" s="241"/>
      <c r="AR1862" s="241"/>
      <c r="AS1862" s="241"/>
      <c r="AT1862" s="234" t="s">
        <v>7005</v>
      </c>
      <c r="AU1862" s="234" t="s">
        <v>7085</v>
      </c>
      <c r="AV1862" t="b">
        <v>0</v>
      </c>
      <c r="AW1862" t="b">
        <v>0</v>
      </c>
      <c r="AX1862" s="241"/>
      <c r="AY1862" s="241"/>
      <c r="AZ1862" s="234"/>
      <c r="BA1862" s="234"/>
      <c r="BB1862" s="234"/>
      <c r="BC1862" t="b">
        <v>0</v>
      </c>
      <c r="BD1862" s="234" t="s">
        <v>7008</v>
      </c>
      <c r="BE1862" s="234" t="s">
        <v>7009</v>
      </c>
      <c r="BF1862" s="234" t="s">
        <v>7027</v>
      </c>
      <c r="BG1862" s="234" t="s">
        <v>7028</v>
      </c>
      <c r="BH1862" s="234" t="s">
        <v>55</v>
      </c>
      <c r="BI1862" s="243">
        <v>44573.41609953704</v>
      </c>
      <c r="BJ1862" s="234" t="s">
        <v>442</v>
      </c>
      <c r="BK1862" s="234" t="s">
        <v>451</v>
      </c>
      <c r="BL1862" s="234" t="s">
        <v>451</v>
      </c>
      <c r="BM1862" s="234" t="s">
        <v>451</v>
      </c>
      <c r="BN1862" s="241"/>
      <c r="BO1862" t="b">
        <v>0</v>
      </c>
      <c r="BP1862" t="b">
        <v>0</v>
      </c>
      <c r="BQ1862" t="b">
        <v>0</v>
      </c>
      <c r="BR1862" s="241"/>
      <c r="BS1862" s="241"/>
      <c r="BT1862" s="234" t="s">
        <v>7047</v>
      </c>
      <c r="BU1862" t="b">
        <v>0</v>
      </c>
      <c r="BV1862" s="103"/>
      <c r="BW1862" s="235" t="s">
        <v>17820</v>
      </c>
      <c r="BX1862" s="234" t="s">
        <v>17819</v>
      </c>
      <c r="BY1862" s="234" t="s">
        <v>56</v>
      </c>
      <c r="BZ1862" s="234" t="s">
        <v>7014</v>
      </c>
    </row>
    <row r="1863" spans="1:78" x14ac:dyDescent="0.25">
      <c r="A1863" s="5">
        <v>332</v>
      </c>
      <c r="B1863" s="234" t="s">
        <v>17821</v>
      </c>
      <c r="C1863" s="234" t="s">
        <v>17822</v>
      </c>
      <c r="D1863" s="234"/>
      <c r="E1863" s="234" t="s">
        <v>17823</v>
      </c>
      <c r="F1863" s="234" t="s">
        <v>7156</v>
      </c>
      <c r="G1863" s="234" t="s">
        <v>10829</v>
      </c>
      <c r="H1863" s="234" t="s">
        <v>6994</v>
      </c>
      <c r="I1863" s="242"/>
      <c r="J1863" s="242">
        <v>44022</v>
      </c>
      <c r="K1863" s="234" t="s">
        <v>7430</v>
      </c>
      <c r="L1863" s="242">
        <v>44022</v>
      </c>
      <c r="M1863" s="234" t="s">
        <v>6996</v>
      </c>
      <c r="N1863" s="234" t="s">
        <v>14337</v>
      </c>
      <c r="O1863" s="234" t="s">
        <v>7620</v>
      </c>
      <c r="P1863" s="234" t="s">
        <v>6999</v>
      </c>
      <c r="Q1863" s="234"/>
      <c r="R1863" s="234" t="s">
        <v>451</v>
      </c>
      <c r="S1863" t="b">
        <v>0</v>
      </c>
      <c r="T1863" s="242"/>
      <c r="U1863" s="103">
        <v>1</v>
      </c>
      <c r="V1863" s="234" t="s">
        <v>272</v>
      </c>
      <c r="W1863" s="103">
        <v>5</v>
      </c>
      <c r="X1863" s="234" t="s">
        <v>272</v>
      </c>
      <c r="Y1863" s="242"/>
      <c r="Z1863" s="242"/>
      <c r="AA1863" s="103"/>
      <c r="AB1863" s="234"/>
      <c r="AC1863" s="243">
        <v>44252.684236111112</v>
      </c>
      <c r="AD1863" s="234" t="s">
        <v>55</v>
      </c>
      <c r="AE1863" s="235" t="s">
        <v>17824</v>
      </c>
      <c r="AF1863" s="237"/>
      <c r="AG1863" s="234" t="s">
        <v>436</v>
      </c>
      <c r="AH1863" s="241"/>
      <c r="AI1863" t="b">
        <v>1</v>
      </c>
      <c r="AJ1863" t="b">
        <v>0</v>
      </c>
      <c r="AK1863" s="234"/>
      <c r="AL1863" s="103"/>
      <c r="AM1863" t="b">
        <v>0</v>
      </c>
      <c r="AN1863" s="234"/>
      <c r="AO1863" s="103"/>
      <c r="AP1863" s="241"/>
      <c r="AQ1863" s="241"/>
      <c r="AR1863" s="241"/>
      <c r="AS1863" s="241"/>
      <c r="AT1863" s="234"/>
      <c r="AU1863" s="234" t="s">
        <v>7085</v>
      </c>
      <c r="AV1863" t="b">
        <v>0</v>
      </c>
      <c r="AW1863" t="b">
        <v>0</v>
      </c>
      <c r="AX1863" s="241"/>
      <c r="AY1863" s="241"/>
      <c r="AZ1863" s="234"/>
      <c r="BA1863" s="234"/>
      <c r="BB1863" s="234"/>
      <c r="BC1863" t="b">
        <v>1</v>
      </c>
      <c r="BD1863" s="234" t="s">
        <v>7008</v>
      </c>
      <c r="BE1863" s="234" t="s">
        <v>7009</v>
      </c>
      <c r="BF1863" s="234" t="s">
        <v>6972</v>
      </c>
      <c r="BG1863" s="234" t="s">
        <v>7028</v>
      </c>
      <c r="BH1863" s="234" t="s">
        <v>55</v>
      </c>
      <c r="BI1863" s="243">
        <v>44573.416087962964</v>
      </c>
      <c r="BJ1863" s="234" t="s">
        <v>442</v>
      </c>
      <c r="BK1863" s="234" t="s">
        <v>451</v>
      </c>
      <c r="BL1863" s="234" t="s">
        <v>451</v>
      </c>
      <c r="BM1863" s="234" t="s">
        <v>451</v>
      </c>
      <c r="BN1863" s="241"/>
      <c r="BO1863" t="b">
        <v>0</v>
      </c>
      <c r="BP1863" t="b">
        <v>0</v>
      </c>
      <c r="BQ1863" t="b">
        <v>0</v>
      </c>
      <c r="BR1863" s="241"/>
      <c r="BS1863" s="241"/>
      <c r="BT1863" s="234" t="s">
        <v>7012</v>
      </c>
      <c r="BU1863" t="b">
        <v>0</v>
      </c>
      <c r="BV1863" s="103"/>
      <c r="BW1863" s="235" t="s">
        <v>17825</v>
      </c>
      <c r="BX1863" s="234" t="s">
        <v>17824</v>
      </c>
      <c r="BY1863" s="234" t="s">
        <v>56</v>
      </c>
      <c r="BZ1863" s="234" t="s">
        <v>7014</v>
      </c>
    </row>
    <row r="1864" spans="1:78" x14ac:dyDescent="0.25">
      <c r="A1864" s="5">
        <v>331</v>
      </c>
      <c r="B1864" s="234" t="s">
        <v>17826</v>
      </c>
      <c r="C1864" s="234" t="s">
        <v>17827</v>
      </c>
      <c r="D1864" s="234" t="s">
        <v>9260</v>
      </c>
      <c r="E1864" s="234" t="s">
        <v>17828</v>
      </c>
      <c r="F1864" s="234" t="s">
        <v>7156</v>
      </c>
      <c r="G1864" s="234" t="s">
        <v>7856</v>
      </c>
      <c r="H1864" s="234" t="s">
        <v>7018</v>
      </c>
      <c r="I1864" s="242"/>
      <c r="J1864" s="242">
        <v>44012</v>
      </c>
      <c r="K1864" s="234" t="s">
        <v>7430</v>
      </c>
      <c r="L1864" s="242">
        <v>44012</v>
      </c>
      <c r="M1864" s="234" t="s">
        <v>6996</v>
      </c>
      <c r="N1864" s="234" t="s">
        <v>9261</v>
      </c>
      <c r="O1864" s="234" t="s">
        <v>9262</v>
      </c>
      <c r="P1864" s="234" t="s">
        <v>6999</v>
      </c>
      <c r="Q1864" s="234"/>
      <c r="R1864" s="234" t="s">
        <v>451</v>
      </c>
      <c r="S1864" t="b">
        <v>0</v>
      </c>
      <c r="T1864" s="242"/>
      <c r="U1864" s="103">
        <v>60</v>
      </c>
      <c r="V1864" s="234" t="s">
        <v>272</v>
      </c>
      <c r="W1864" s="103">
        <v>20</v>
      </c>
      <c r="X1864" s="234" t="s">
        <v>272</v>
      </c>
      <c r="Y1864" s="242"/>
      <c r="Z1864" s="242"/>
      <c r="AA1864" s="103"/>
      <c r="AB1864" s="234" t="s">
        <v>9263</v>
      </c>
      <c r="AC1864" s="243">
        <v>44252.684201388889</v>
      </c>
      <c r="AD1864" s="234" t="s">
        <v>55</v>
      </c>
      <c r="AE1864" s="235" t="s">
        <v>17829</v>
      </c>
      <c r="AF1864" s="237"/>
      <c r="AG1864" s="234" t="s">
        <v>482</v>
      </c>
      <c r="AH1864" s="241"/>
      <c r="AI1864" t="b">
        <v>1</v>
      </c>
      <c r="AJ1864" t="b">
        <v>0</v>
      </c>
      <c r="AK1864" s="234"/>
      <c r="AL1864" s="103"/>
      <c r="AM1864" t="b">
        <v>0</v>
      </c>
      <c r="AN1864" s="234"/>
      <c r="AO1864" s="103"/>
      <c r="AP1864" s="241"/>
      <c r="AQ1864" s="241"/>
      <c r="AR1864" s="241"/>
      <c r="AS1864" s="241"/>
      <c r="AT1864" s="234" t="s">
        <v>7005</v>
      </c>
      <c r="AU1864" s="234" t="s">
        <v>7085</v>
      </c>
      <c r="AV1864" t="b">
        <v>0</v>
      </c>
      <c r="AW1864" t="b">
        <v>0</v>
      </c>
      <c r="AX1864" s="241"/>
      <c r="AY1864" s="241"/>
      <c r="AZ1864" s="234"/>
      <c r="BA1864" s="234"/>
      <c r="BB1864" s="234"/>
      <c r="BC1864" t="b">
        <v>0</v>
      </c>
      <c r="BD1864" s="234" t="s">
        <v>7008</v>
      </c>
      <c r="BE1864" s="234" t="s">
        <v>7026</v>
      </c>
      <c r="BF1864" s="234" t="s">
        <v>7027</v>
      </c>
      <c r="BG1864" s="234" t="s">
        <v>7010</v>
      </c>
      <c r="BH1864" s="234" t="s">
        <v>55</v>
      </c>
      <c r="BI1864" s="243">
        <v>44573.416087962964</v>
      </c>
      <c r="BJ1864" s="234" t="s">
        <v>442</v>
      </c>
      <c r="BK1864" s="234" t="s">
        <v>451</v>
      </c>
      <c r="BL1864" s="234" t="s">
        <v>451</v>
      </c>
      <c r="BM1864" s="234" t="s">
        <v>451</v>
      </c>
      <c r="BN1864" s="241"/>
      <c r="BO1864" t="b">
        <v>0</v>
      </c>
      <c r="BP1864" t="b">
        <v>0</v>
      </c>
      <c r="BQ1864" t="b">
        <v>0</v>
      </c>
      <c r="BR1864" s="241"/>
      <c r="BS1864" s="241"/>
      <c r="BT1864" s="234" t="s">
        <v>7012</v>
      </c>
      <c r="BU1864" t="b">
        <v>0</v>
      </c>
      <c r="BV1864" s="103"/>
      <c r="BW1864" s="235" t="s">
        <v>17830</v>
      </c>
      <c r="BX1864" s="234" t="s">
        <v>17829</v>
      </c>
      <c r="BY1864" s="234" t="s">
        <v>56</v>
      </c>
      <c r="BZ1864" s="234" t="s">
        <v>7014</v>
      </c>
    </row>
    <row r="1865" spans="1:78" x14ac:dyDescent="0.25">
      <c r="A1865" s="5">
        <v>330</v>
      </c>
      <c r="B1865" s="234" t="s">
        <v>17831</v>
      </c>
      <c r="C1865" s="234" t="s">
        <v>17832</v>
      </c>
      <c r="D1865" s="234"/>
      <c r="E1865" s="234" t="s">
        <v>17833</v>
      </c>
      <c r="F1865" s="234" t="s">
        <v>6993</v>
      </c>
      <c r="G1865" s="234" t="s">
        <v>11209</v>
      </c>
      <c r="H1865" s="234" t="s">
        <v>7856</v>
      </c>
      <c r="I1865" s="242"/>
      <c r="J1865" s="242">
        <v>44006</v>
      </c>
      <c r="K1865" s="234" t="s">
        <v>7430</v>
      </c>
      <c r="L1865" s="242">
        <v>44015</v>
      </c>
      <c r="M1865" s="234" t="s">
        <v>7813</v>
      </c>
      <c r="N1865" s="234" t="s">
        <v>7430</v>
      </c>
      <c r="O1865" s="234" t="s">
        <v>17834</v>
      </c>
      <c r="P1865" s="234" t="s">
        <v>6999</v>
      </c>
      <c r="Q1865" s="234"/>
      <c r="R1865" s="234" t="s">
        <v>451</v>
      </c>
      <c r="S1865" t="b">
        <v>0</v>
      </c>
      <c r="T1865" s="242"/>
      <c r="U1865" s="103">
        <v>8</v>
      </c>
      <c r="V1865" s="234" t="s">
        <v>272</v>
      </c>
      <c r="W1865" s="103">
        <v>8</v>
      </c>
      <c r="X1865" s="234" t="s">
        <v>272</v>
      </c>
      <c r="Y1865" s="242"/>
      <c r="Z1865" s="242"/>
      <c r="AA1865" s="103"/>
      <c r="AB1865" s="234"/>
      <c r="AC1865" s="243">
        <v>44252.684155092589</v>
      </c>
      <c r="AD1865" s="234" t="s">
        <v>55</v>
      </c>
      <c r="AE1865" s="235" t="s">
        <v>17835</v>
      </c>
      <c r="AF1865" s="237"/>
      <c r="AG1865" s="234" t="s">
        <v>482</v>
      </c>
      <c r="AH1865" s="241"/>
      <c r="AI1865" t="b">
        <v>1</v>
      </c>
      <c r="AJ1865" t="b">
        <v>0</v>
      </c>
      <c r="AK1865" s="234"/>
      <c r="AL1865" s="103"/>
      <c r="AM1865" t="b">
        <v>0</v>
      </c>
      <c r="AN1865" s="234"/>
      <c r="AO1865" s="103"/>
      <c r="AP1865" s="241"/>
      <c r="AQ1865" s="241"/>
      <c r="AR1865" s="241"/>
      <c r="AS1865" s="241"/>
      <c r="AT1865" s="234"/>
      <c r="AU1865" s="234" t="s">
        <v>7085</v>
      </c>
      <c r="AV1865" t="b">
        <v>0</v>
      </c>
      <c r="AW1865" t="b">
        <v>0</v>
      </c>
      <c r="AX1865" s="241"/>
      <c r="AY1865" s="241"/>
      <c r="AZ1865" s="234"/>
      <c r="BA1865" s="234"/>
      <c r="BB1865" s="234"/>
      <c r="BC1865" t="b">
        <v>1</v>
      </c>
      <c r="BD1865" s="234" t="s">
        <v>7821</v>
      </c>
      <c r="BE1865" s="234" t="s">
        <v>7026</v>
      </c>
      <c r="BF1865" s="234" t="s">
        <v>6972</v>
      </c>
      <c r="BG1865" s="234" t="s">
        <v>7028</v>
      </c>
      <c r="BH1865" s="234" t="s">
        <v>55</v>
      </c>
      <c r="BI1865" s="243">
        <v>44573.416087962964</v>
      </c>
      <c r="BJ1865" s="234" t="s">
        <v>442</v>
      </c>
      <c r="BK1865" s="234" t="s">
        <v>451</v>
      </c>
      <c r="BL1865" s="234" t="s">
        <v>451</v>
      </c>
      <c r="BM1865" s="234" t="s">
        <v>451</v>
      </c>
      <c r="BN1865" s="241"/>
      <c r="BO1865" t="b">
        <v>0</v>
      </c>
      <c r="BP1865" t="b">
        <v>0</v>
      </c>
      <c r="BQ1865" t="b">
        <v>0</v>
      </c>
      <c r="BR1865" s="241"/>
      <c r="BS1865" s="241"/>
      <c r="BT1865" s="234" t="s">
        <v>7012</v>
      </c>
      <c r="BU1865" t="b">
        <v>0</v>
      </c>
      <c r="BV1865" s="103"/>
      <c r="BW1865" s="235" t="s">
        <v>17836</v>
      </c>
      <c r="BX1865" s="234" t="s">
        <v>17835</v>
      </c>
      <c r="BY1865" s="234" t="s">
        <v>56</v>
      </c>
      <c r="BZ1865" s="234" t="s">
        <v>7014</v>
      </c>
    </row>
    <row r="1866" spans="1:78" x14ac:dyDescent="0.25">
      <c r="A1866" s="5">
        <v>329</v>
      </c>
      <c r="B1866" s="234" t="s">
        <v>17837</v>
      </c>
      <c r="C1866" s="234" t="s">
        <v>17838</v>
      </c>
      <c r="D1866" s="234"/>
      <c r="E1866" s="234" t="s">
        <v>17839</v>
      </c>
      <c r="F1866" s="234" t="s">
        <v>6993</v>
      </c>
      <c r="G1866" s="234" t="s">
        <v>11209</v>
      </c>
      <c r="H1866" s="234" t="s">
        <v>7856</v>
      </c>
      <c r="I1866" s="242"/>
      <c r="J1866" s="242">
        <v>44011</v>
      </c>
      <c r="K1866" s="234" t="s">
        <v>7430</v>
      </c>
      <c r="L1866" s="242">
        <v>44019</v>
      </c>
      <c r="M1866" s="234" t="s">
        <v>10725</v>
      </c>
      <c r="N1866" s="234" t="s">
        <v>7430</v>
      </c>
      <c r="O1866" s="234" t="s">
        <v>10814</v>
      </c>
      <c r="P1866" s="234" t="s">
        <v>6999</v>
      </c>
      <c r="Q1866" s="234"/>
      <c r="R1866" s="234" t="s">
        <v>451</v>
      </c>
      <c r="S1866" t="b">
        <v>0</v>
      </c>
      <c r="T1866" s="242"/>
      <c r="U1866" s="103">
        <v>22</v>
      </c>
      <c r="V1866" s="234" t="s">
        <v>272</v>
      </c>
      <c r="W1866" s="103">
        <v>22</v>
      </c>
      <c r="X1866" s="234" t="s">
        <v>272</v>
      </c>
      <c r="Y1866" s="242"/>
      <c r="Z1866" s="242"/>
      <c r="AA1866" s="103"/>
      <c r="AB1866" s="234"/>
      <c r="AC1866" s="243">
        <v>44252.684108796297</v>
      </c>
      <c r="AD1866" s="234" t="s">
        <v>55</v>
      </c>
      <c r="AE1866" s="235" t="s">
        <v>17840</v>
      </c>
      <c r="AF1866" s="237"/>
      <c r="AG1866" s="234" t="s">
        <v>482</v>
      </c>
      <c r="AH1866" s="241"/>
      <c r="AI1866" t="b">
        <v>1</v>
      </c>
      <c r="AJ1866" t="b">
        <v>0</v>
      </c>
      <c r="AK1866" s="234"/>
      <c r="AL1866" s="103"/>
      <c r="AM1866" t="b">
        <v>0</v>
      </c>
      <c r="AN1866" s="234"/>
      <c r="AO1866" s="103"/>
      <c r="AP1866" s="241"/>
      <c r="AQ1866" s="241"/>
      <c r="AR1866" s="241"/>
      <c r="AS1866" s="241"/>
      <c r="AT1866" s="234"/>
      <c r="AU1866" s="234" t="s">
        <v>7085</v>
      </c>
      <c r="AV1866" t="b">
        <v>0</v>
      </c>
      <c r="AW1866" t="b">
        <v>0</v>
      </c>
      <c r="AX1866" s="241"/>
      <c r="AY1866" s="241"/>
      <c r="AZ1866" s="234"/>
      <c r="BA1866" s="234"/>
      <c r="BB1866" s="234"/>
      <c r="BC1866" t="b">
        <v>1</v>
      </c>
      <c r="BD1866" s="234" t="s">
        <v>350</v>
      </c>
      <c r="BE1866" s="234" t="s">
        <v>7026</v>
      </c>
      <c r="BF1866" s="234" t="s">
        <v>7027</v>
      </c>
      <c r="BG1866" s="234" t="s">
        <v>8373</v>
      </c>
      <c r="BH1866" s="234" t="s">
        <v>55</v>
      </c>
      <c r="BI1866" s="243">
        <v>44573.416087962964</v>
      </c>
      <c r="BJ1866" s="234" t="s">
        <v>442</v>
      </c>
      <c r="BK1866" s="234" t="s">
        <v>451</v>
      </c>
      <c r="BL1866" s="234" t="s">
        <v>451</v>
      </c>
      <c r="BM1866" s="234" t="s">
        <v>451</v>
      </c>
      <c r="BN1866" s="241"/>
      <c r="BO1866" t="b">
        <v>0</v>
      </c>
      <c r="BP1866" t="b">
        <v>0</v>
      </c>
      <c r="BQ1866" t="b">
        <v>0</v>
      </c>
      <c r="BR1866" s="241"/>
      <c r="BS1866" s="241"/>
      <c r="BT1866" s="234" t="s">
        <v>7012</v>
      </c>
      <c r="BU1866" t="b">
        <v>0</v>
      </c>
      <c r="BV1866" s="103"/>
      <c r="BW1866" s="235" t="s">
        <v>17841</v>
      </c>
      <c r="BX1866" s="234" t="s">
        <v>17840</v>
      </c>
      <c r="BY1866" s="234" t="s">
        <v>56</v>
      </c>
      <c r="BZ1866" s="234" t="s">
        <v>7014</v>
      </c>
    </row>
    <row r="1867" spans="1:78" x14ac:dyDescent="0.25">
      <c r="A1867" s="5">
        <v>328</v>
      </c>
      <c r="B1867" s="234" t="s">
        <v>17842</v>
      </c>
      <c r="C1867" s="234" t="s">
        <v>17843</v>
      </c>
      <c r="D1867" s="234"/>
      <c r="E1867" s="234" t="s">
        <v>17844</v>
      </c>
      <c r="F1867" s="234" t="s">
        <v>7156</v>
      </c>
      <c r="G1867" s="234" t="s">
        <v>16612</v>
      </c>
      <c r="H1867" s="234" t="s">
        <v>6994</v>
      </c>
      <c r="I1867" s="242"/>
      <c r="J1867" s="242">
        <v>44012</v>
      </c>
      <c r="K1867" s="234" t="s">
        <v>7430</v>
      </c>
      <c r="L1867" s="242">
        <v>44012</v>
      </c>
      <c r="M1867" s="234" t="s">
        <v>7881</v>
      </c>
      <c r="N1867" s="234" t="s">
        <v>7430</v>
      </c>
      <c r="O1867" s="234" t="s">
        <v>17845</v>
      </c>
      <c r="P1867" s="234" t="s">
        <v>6999</v>
      </c>
      <c r="Q1867" s="234"/>
      <c r="R1867" s="234" t="s">
        <v>451</v>
      </c>
      <c r="S1867" t="b">
        <v>0</v>
      </c>
      <c r="T1867" s="242"/>
      <c r="U1867" s="103">
        <v>1</v>
      </c>
      <c r="V1867" s="234" t="s">
        <v>272</v>
      </c>
      <c r="W1867" s="103">
        <v>1</v>
      </c>
      <c r="X1867" s="234" t="s">
        <v>272</v>
      </c>
      <c r="Y1867" s="242"/>
      <c r="Z1867" s="242"/>
      <c r="AA1867" s="103"/>
      <c r="AB1867" s="234"/>
      <c r="AC1867" s="243">
        <v>44252.68408564815</v>
      </c>
      <c r="AD1867" s="234" t="s">
        <v>55</v>
      </c>
      <c r="AE1867" s="235" t="s">
        <v>17846</v>
      </c>
      <c r="AF1867" s="237"/>
      <c r="AG1867" s="234" t="s">
        <v>482</v>
      </c>
      <c r="AH1867" s="241"/>
      <c r="AI1867" t="b">
        <v>1</v>
      </c>
      <c r="AJ1867" t="b">
        <v>0</v>
      </c>
      <c r="AK1867" s="234"/>
      <c r="AL1867" s="103"/>
      <c r="AM1867" t="b">
        <v>0</v>
      </c>
      <c r="AN1867" s="234"/>
      <c r="AO1867" s="103"/>
      <c r="AP1867" s="241"/>
      <c r="AQ1867" s="241"/>
      <c r="AR1867" s="241"/>
      <c r="AS1867" s="241"/>
      <c r="AT1867" s="234"/>
      <c r="AU1867" s="234" t="s">
        <v>7085</v>
      </c>
      <c r="AV1867" t="b">
        <v>0</v>
      </c>
      <c r="AW1867" t="b">
        <v>0</v>
      </c>
      <c r="AX1867" s="241"/>
      <c r="AY1867" s="241"/>
      <c r="AZ1867" s="234"/>
      <c r="BA1867" s="234"/>
      <c r="BB1867" s="234"/>
      <c r="BC1867" t="b">
        <v>1</v>
      </c>
      <c r="BD1867" s="234" t="s">
        <v>7885</v>
      </c>
      <c r="BE1867" s="234" t="s">
        <v>7009</v>
      </c>
      <c r="BF1867" s="234" t="s">
        <v>6972</v>
      </c>
      <c r="BG1867" s="234" t="s">
        <v>7028</v>
      </c>
      <c r="BH1867" s="234" t="s">
        <v>55</v>
      </c>
      <c r="BI1867" s="243">
        <v>44573.416076388887</v>
      </c>
      <c r="BJ1867" s="234" t="s">
        <v>442</v>
      </c>
      <c r="BK1867" s="234" t="s">
        <v>451</v>
      </c>
      <c r="BL1867" s="234" t="s">
        <v>451</v>
      </c>
      <c r="BM1867" s="234" t="s">
        <v>451</v>
      </c>
      <c r="BN1867" s="241"/>
      <c r="BO1867" t="b">
        <v>0</v>
      </c>
      <c r="BP1867" t="b">
        <v>0</v>
      </c>
      <c r="BQ1867" t="b">
        <v>0</v>
      </c>
      <c r="BR1867" s="241"/>
      <c r="BS1867" s="241"/>
      <c r="BT1867" s="234" t="s">
        <v>7012</v>
      </c>
      <c r="BU1867" t="b">
        <v>0</v>
      </c>
      <c r="BV1867" s="103"/>
      <c r="BW1867" s="235" t="s">
        <v>17847</v>
      </c>
      <c r="BX1867" s="234" t="s">
        <v>17846</v>
      </c>
      <c r="BY1867" s="234" t="s">
        <v>56</v>
      </c>
      <c r="BZ1867" s="234" t="s">
        <v>7014</v>
      </c>
    </row>
    <row r="1868" spans="1:78" x14ac:dyDescent="0.25">
      <c r="A1868" s="5">
        <v>327</v>
      </c>
      <c r="B1868" s="234" t="s">
        <v>17848</v>
      </c>
      <c r="C1868" s="234" t="s">
        <v>17849</v>
      </c>
      <c r="D1868" s="234" t="s">
        <v>7848</v>
      </c>
      <c r="E1868" s="234" t="s">
        <v>11802</v>
      </c>
      <c r="F1868" s="234" t="s">
        <v>6993</v>
      </c>
      <c r="G1868" s="234" t="s">
        <v>10829</v>
      </c>
      <c r="H1868" s="234" t="s">
        <v>7856</v>
      </c>
      <c r="I1868" s="242"/>
      <c r="J1868" s="242">
        <v>44011</v>
      </c>
      <c r="K1868" s="234" t="s">
        <v>7430</v>
      </c>
      <c r="L1868" s="242">
        <v>44018</v>
      </c>
      <c r="M1868" s="234" t="s">
        <v>6996</v>
      </c>
      <c r="N1868" s="234" t="s">
        <v>7204</v>
      </c>
      <c r="O1868" s="234" t="s">
        <v>11804</v>
      </c>
      <c r="P1868" s="234" t="s">
        <v>6999</v>
      </c>
      <c r="Q1868" s="234"/>
      <c r="R1868" s="234" t="s">
        <v>451</v>
      </c>
      <c r="S1868" t="b">
        <v>0</v>
      </c>
      <c r="T1868" s="242"/>
      <c r="U1868" s="103">
        <v>110</v>
      </c>
      <c r="V1868" s="234" t="s">
        <v>272</v>
      </c>
      <c r="W1868" s="103">
        <v>110</v>
      </c>
      <c r="X1868" s="234" t="s">
        <v>272</v>
      </c>
      <c r="Y1868" s="242"/>
      <c r="Z1868" s="242"/>
      <c r="AA1868" s="103"/>
      <c r="AB1868" s="234" t="s">
        <v>11805</v>
      </c>
      <c r="AC1868" s="243">
        <v>44252.684016203704</v>
      </c>
      <c r="AD1868" s="234" t="s">
        <v>55</v>
      </c>
      <c r="AE1868" s="235" t="s">
        <v>17850</v>
      </c>
      <c r="AF1868" s="237"/>
      <c r="AG1868" s="234" t="s">
        <v>482</v>
      </c>
      <c r="AH1868" s="241"/>
      <c r="AI1868" t="b">
        <v>1</v>
      </c>
      <c r="AJ1868" t="b">
        <v>0</v>
      </c>
      <c r="AK1868" s="234"/>
      <c r="AL1868" s="103"/>
      <c r="AM1868" t="b">
        <v>0</v>
      </c>
      <c r="AN1868" s="234"/>
      <c r="AO1868" s="103"/>
      <c r="AP1868" s="241"/>
      <c r="AQ1868" s="241"/>
      <c r="AR1868" s="241"/>
      <c r="AS1868" s="241"/>
      <c r="AT1868" s="234" t="s">
        <v>7430</v>
      </c>
      <c r="AU1868" s="234" t="s">
        <v>7085</v>
      </c>
      <c r="AV1868" t="b">
        <v>0</v>
      </c>
      <c r="AW1868" t="b">
        <v>0</v>
      </c>
      <c r="AX1868" s="241"/>
      <c r="AY1868" s="241"/>
      <c r="AZ1868" s="234"/>
      <c r="BA1868" s="234"/>
      <c r="BB1868" s="234"/>
      <c r="BC1868" t="b">
        <v>0</v>
      </c>
      <c r="BD1868" s="234" t="s">
        <v>7008</v>
      </c>
      <c r="BE1868" s="234" t="s">
        <v>7026</v>
      </c>
      <c r="BF1868" s="234" t="s">
        <v>7027</v>
      </c>
      <c r="BG1868" s="234" t="s">
        <v>7028</v>
      </c>
      <c r="BH1868" s="234" t="s">
        <v>55</v>
      </c>
      <c r="BI1868" s="243">
        <v>44573.416076388887</v>
      </c>
      <c r="BJ1868" s="234" t="s">
        <v>442</v>
      </c>
      <c r="BK1868" s="234" t="s">
        <v>451</v>
      </c>
      <c r="BL1868" s="234" t="s">
        <v>451</v>
      </c>
      <c r="BM1868" s="234" t="s">
        <v>451</v>
      </c>
      <c r="BN1868" s="241"/>
      <c r="BO1868" t="b">
        <v>0</v>
      </c>
      <c r="BP1868" t="b">
        <v>0</v>
      </c>
      <c r="BQ1868" t="b">
        <v>0</v>
      </c>
      <c r="BR1868" s="241"/>
      <c r="BS1868" s="241"/>
      <c r="BT1868" s="234" t="s">
        <v>7012</v>
      </c>
      <c r="BU1868" t="b">
        <v>0</v>
      </c>
      <c r="BV1868" s="103"/>
      <c r="BW1868" s="235" t="s">
        <v>17851</v>
      </c>
      <c r="BX1868" s="234" t="s">
        <v>17850</v>
      </c>
      <c r="BY1868" s="234" t="s">
        <v>56</v>
      </c>
      <c r="BZ1868" s="234" t="s">
        <v>7014</v>
      </c>
    </row>
    <row r="1869" spans="1:78" x14ac:dyDescent="0.25">
      <c r="A1869" s="5">
        <v>326</v>
      </c>
      <c r="B1869" s="234" t="s">
        <v>17852</v>
      </c>
      <c r="C1869" s="234" t="s">
        <v>17853</v>
      </c>
      <c r="D1869" s="234"/>
      <c r="E1869" s="234" t="s">
        <v>17854</v>
      </c>
      <c r="F1869" s="234" t="s">
        <v>7156</v>
      </c>
      <c r="G1869" s="234" t="s">
        <v>11209</v>
      </c>
      <c r="H1869" s="234" t="s">
        <v>7856</v>
      </c>
      <c r="I1869" s="242"/>
      <c r="J1869" s="242">
        <v>44011</v>
      </c>
      <c r="K1869" s="234" t="s">
        <v>7430</v>
      </c>
      <c r="L1869" s="242">
        <v>44014</v>
      </c>
      <c r="M1869" s="234" t="s">
        <v>10614</v>
      </c>
      <c r="N1869" s="234" t="s">
        <v>7430</v>
      </c>
      <c r="O1869" s="234" t="s">
        <v>17855</v>
      </c>
      <c r="P1869" s="234" t="s">
        <v>6999</v>
      </c>
      <c r="Q1869" s="234"/>
      <c r="R1869" s="234" t="s">
        <v>451</v>
      </c>
      <c r="S1869" t="b">
        <v>0</v>
      </c>
      <c r="T1869" s="242"/>
      <c r="U1869" s="103">
        <v>40</v>
      </c>
      <c r="V1869" s="234" t="s">
        <v>272</v>
      </c>
      <c r="W1869" s="103">
        <v>40</v>
      </c>
      <c r="X1869" s="234" t="s">
        <v>272</v>
      </c>
      <c r="Y1869" s="242"/>
      <c r="Z1869" s="242"/>
      <c r="AA1869" s="103"/>
      <c r="AB1869" s="234"/>
      <c r="AC1869" s="243">
        <v>44252.683981481481</v>
      </c>
      <c r="AD1869" s="234" t="s">
        <v>55</v>
      </c>
      <c r="AE1869" s="235" t="s">
        <v>17856</v>
      </c>
      <c r="AF1869" s="237"/>
      <c r="AG1869" s="234" t="s">
        <v>482</v>
      </c>
      <c r="AH1869" s="241"/>
      <c r="AI1869" t="b">
        <v>1</v>
      </c>
      <c r="AJ1869" t="b">
        <v>0</v>
      </c>
      <c r="AK1869" s="234"/>
      <c r="AL1869" s="103"/>
      <c r="AM1869" t="b">
        <v>0</v>
      </c>
      <c r="AN1869" s="234"/>
      <c r="AO1869" s="103"/>
      <c r="AP1869" s="241"/>
      <c r="AQ1869" s="241"/>
      <c r="AR1869" s="241"/>
      <c r="AS1869" s="241"/>
      <c r="AT1869" s="234"/>
      <c r="AU1869" s="234" t="s">
        <v>7085</v>
      </c>
      <c r="AV1869" t="b">
        <v>0</v>
      </c>
      <c r="AW1869" t="b">
        <v>0</v>
      </c>
      <c r="AX1869" s="241"/>
      <c r="AY1869" s="241"/>
      <c r="AZ1869" s="234"/>
      <c r="BA1869" s="234"/>
      <c r="BB1869" s="234"/>
      <c r="BC1869" t="b">
        <v>1</v>
      </c>
      <c r="BD1869" s="234" t="s">
        <v>10619</v>
      </c>
      <c r="BE1869" s="234" t="s">
        <v>7026</v>
      </c>
      <c r="BF1869" s="234" t="s">
        <v>6972</v>
      </c>
      <c r="BG1869" s="234" t="s">
        <v>7028</v>
      </c>
      <c r="BH1869" s="234" t="s">
        <v>55</v>
      </c>
      <c r="BI1869" s="243">
        <v>44573.416076388887</v>
      </c>
      <c r="BJ1869" s="234" t="s">
        <v>442</v>
      </c>
      <c r="BK1869" s="234" t="s">
        <v>451</v>
      </c>
      <c r="BL1869" s="234" t="s">
        <v>451</v>
      </c>
      <c r="BM1869" s="234" t="s">
        <v>451</v>
      </c>
      <c r="BN1869" s="241"/>
      <c r="BO1869" t="b">
        <v>0</v>
      </c>
      <c r="BP1869" t="b">
        <v>0</v>
      </c>
      <c r="BQ1869" t="b">
        <v>0</v>
      </c>
      <c r="BR1869" s="241"/>
      <c r="BS1869" s="241"/>
      <c r="BT1869" s="234" t="s">
        <v>7012</v>
      </c>
      <c r="BU1869" t="b">
        <v>0</v>
      </c>
      <c r="BV1869" s="103"/>
      <c r="BW1869" s="235" t="s">
        <v>17857</v>
      </c>
      <c r="BX1869" s="234" t="s">
        <v>17856</v>
      </c>
      <c r="BY1869" s="234" t="s">
        <v>56</v>
      </c>
      <c r="BZ1869" s="234" t="s">
        <v>7014</v>
      </c>
    </row>
    <row r="1870" spans="1:78" x14ac:dyDescent="0.25">
      <c r="A1870" s="5">
        <v>325</v>
      </c>
      <c r="B1870" s="234" t="s">
        <v>17858</v>
      </c>
      <c r="C1870" s="234" t="s">
        <v>17859</v>
      </c>
      <c r="D1870" s="234"/>
      <c r="E1870" s="234" t="s">
        <v>13809</v>
      </c>
      <c r="F1870" s="234" t="s">
        <v>7156</v>
      </c>
      <c r="G1870" s="234" t="s">
        <v>7856</v>
      </c>
      <c r="H1870" s="234" t="s">
        <v>7018</v>
      </c>
      <c r="I1870" s="242"/>
      <c r="J1870" s="242">
        <v>44011</v>
      </c>
      <c r="K1870" s="234" t="s">
        <v>7430</v>
      </c>
      <c r="L1870" s="242">
        <v>44012</v>
      </c>
      <c r="M1870" s="234" t="s">
        <v>7477</v>
      </c>
      <c r="N1870" s="234" t="s">
        <v>7430</v>
      </c>
      <c r="O1870" s="234" t="s">
        <v>17860</v>
      </c>
      <c r="P1870" s="234" t="s">
        <v>6999</v>
      </c>
      <c r="Q1870" s="234"/>
      <c r="R1870" s="234" t="s">
        <v>451</v>
      </c>
      <c r="S1870" t="b">
        <v>0</v>
      </c>
      <c r="T1870" s="242"/>
      <c r="U1870" s="103">
        <v>7</v>
      </c>
      <c r="V1870" s="234" t="s">
        <v>272</v>
      </c>
      <c r="W1870" s="103">
        <v>7</v>
      </c>
      <c r="X1870" s="234" t="s">
        <v>272</v>
      </c>
      <c r="Y1870" s="242"/>
      <c r="Z1870" s="242"/>
      <c r="AA1870" s="103"/>
      <c r="AB1870" s="234"/>
      <c r="AC1870" s="243">
        <v>44252.683946759258</v>
      </c>
      <c r="AD1870" s="234" t="s">
        <v>55</v>
      </c>
      <c r="AE1870" s="235" t="s">
        <v>17861</v>
      </c>
      <c r="AF1870" s="237"/>
      <c r="AG1870" s="234" t="s">
        <v>482</v>
      </c>
      <c r="AH1870" s="241"/>
      <c r="AI1870" t="b">
        <v>1</v>
      </c>
      <c r="AJ1870" t="b">
        <v>0</v>
      </c>
      <c r="AK1870" s="234"/>
      <c r="AL1870" s="103"/>
      <c r="AM1870" t="b">
        <v>0</v>
      </c>
      <c r="AN1870" s="234"/>
      <c r="AO1870" s="103"/>
      <c r="AP1870" s="241"/>
      <c r="AQ1870" s="241"/>
      <c r="AR1870" s="241"/>
      <c r="AS1870" s="241"/>
      <c r="AT1870" s="234"/>
      <c r="AU1870" s="234" t="s">
        <v>7085</v>
      </c>
      <c r="AV1870" t="b">
        <v>0</v>
      </c>
      <c r="AW1870" t="b">
        <v>0</v>
      </c>
      <c r="AX1870" s="241"/>
      <c r="AY1870" s="241"/>
      <c r="AZ1870" s="234"/>
      <c r="BA1870" s="234"/>
      <c r="BB1870" s="234"/>
      <c r="BC1870" t="b">
        <v>1</v>
      </c>
      <c r="BD1870" s="234" t="s">
        <v>369</v>
      </c>
      <c r="BE1870" s="234" t="s">
        <v>7026</v>
      </c>
      <c r="BF1870" s="234" t="s">
        <v>7027</v>
      </c>
      <c r="BG1870" s="234" t="s">
        <v>7010</v>
      </c>
      <c r="BH1870" s="234" t="s">
        <v>55</v>
      </c>
      <c r="BI1870" s="243">
        <v>44573.416064814817</v>
      </c>
      <c r="BJ1870" s="234" t="s">
        <v>442</v>
      </c>
      <c r="BK1870" s="234" t="s">
        <v>451</v>
      </c>
      <c r="BL1870" s="234" t="s">
        <v>451</v>
      </c>
      <c r="BM1870" s="234" t="s">
        <v>451</v>
      </c>
      <c r="BN1870" s="241"/>
      <c r="BO1870" t="b">
        <v>0</v>
      </c>
      <c r="BP1870" t="b">
        <v>0</v>
      </c>
      <c r="BQ1870" t="b">
        <v>0</v>
      </c>
      <c r="BR1870" s="241"/>
      <c r="BS1870" s="241"/>
      <c r="BT1870" s="234" t="s">
        <v>7012</v>
      </c>
      <c r="BU1870" t="b">
        <v>0</v>
      </c>
      <c r="BV1870" s="103"/>
      <c r="BW1870" s="235" t="s">
        <v>17862</v>
      </c>
      <c r="BX1870" s="234" t="s">
        <v>17861</v>
      </c>
      <c r="BY1870" s="234" t="s">
        <v>56</v>
      </c>
      <c r="BZ1870" s="234" t="s">
        <v>7014</v>
      </c>
    </row>
    <row r="1871" spans="1:78" x14ac:dyDescent="0.25">
      <c r="A1871" s="5">
        <v>324</v>
      </c>
      <c r="B1871" s="234" t="s">
        <v>17863</v>
      </c>
      <c r="C1871" s="234" t="s">
        <v>17864</v>
      </c>
      <c r="D1871" s="234"/>
      <c r="E1871" s="234" t="s">
        <v>11052</v>
      </c>
      <c r="F1871" s="234" t="s">
        <v>2991</v>
      </c>
      <c r="G1871" s="234" t="s">
        <v>7034</v>
      </c>
      <c r="H1871" s="234" t="s">
        <v>7864</v>
      </c>
      <c r="I1871" s="242"/>
      <c r="J1871" s="242">
        <v>44007</v>
      </c>
      <c r="K1871" s="234" t="s">
        <v>7430</v>
      </c>
      <c r="L1871" s="242">
        <v>44015</v>
      </c>
      <c r="M1871" s="234" t="s">
        <v>6996</v>
      </c>
      <c r="N1871" s="234" t="s">
        <v>11967</v>
      </c>
      <c r="O1871" s="234" t="s">
        <v>9940</v>
      </c>
      <c r="P1871" s="234" t="s">
        <v>6999</v>
      </c>
      <c r="Q1871" s="234"/>
      <c r="R1871" s="234" t="s">
        <v>451</v>
      </c>
      <c r="S1871" t="b">
        <v>0</v>
      </c>
      <c r="T1871" s="242"/>
      <c r="U1871" s="103">
        <v>400</v>
      </c>
      <c r="V1871" s="234" t="s">
        <v>272</v>
      </c>
      <c r="W1871" s="103">
        <v>2800</v>
      </c>
      <c r="X1871" s="234" t="s">
        <v>272</v>
      </c>
      <c r="Y1871" s="242"/>
      <c r="Z1871" s="242"/>
      <c r="AA1871" s="103"/>
      <c r="AB1871" s="234"/>
      <c r="AC1871" s="243">
        <v>44252.683935185189</v>
      </c>
      <c r="AD1871" s="234" t="s">
        <v>55</v>
      </c>
      <c r="AE1871" s="235" t="s">
        <v>17865</v>
      </c>
      <c r="AF1871" s="237"/>
      <c r="AG1871" s="234" t="s">
        <v>436</v>
      </c>
      <c r="AH1871" s="241"/>
      <c r="AI1871" t="b">
        <v>1</v>
      </c>
      <c r="AJ1871" t="b">
        <v>0</v>
      </c>
      <c r="AK1871" s="234"/>
      <c r="AL1871" s="103"/>
      <c r="AM1871" t="b">
        <v>0</v>
      </c>
      <c r="AN1871" s="234"/>
      <c r="AO1871" s="103"/>
      <c r="AP1871" s="241"/>
      <c r="AQ1871" s="241"/>
      <c r="AR1871" s="241"/>
      <c r="AS1871" s="241"/>
      <c r="AT1871" s="234" t="s">
        <v>7058</v>
      </c>
      <c r="AU1871" s="234" t="s">
        <v>7085</v>
      </c>
      <c r="AV1871" t="b">
        <v>0</v>
      </c>
      <c r="AW1871" t="b">
        <v>0</v>
      </c>
      <c r="AX1871" s="241"/>
      <c r="AY1871" s="241"/>
      <c r="AZ1871" s="234"/>
      <c r="BA1871" s="234"/>
      <c r="BB1871" s="234"/>
      <c r="BC1871" t="b">
        <v>1</v>
      </c>
      <c r="BD1871" s="234" t="s">
        <v>7008</v>
      </c>
      <c r="BE1871" s="234" t="s">
        <v>7045</v>
      </c>
      <c r="BF1871" s="234" t="s">
        <v>7027</v>
      </c>
      <c r="BG1871" s="234" t="s">
        <v>7028</v>
      </c>
      <c r="BH1871" s="234" t="s">
        <v>55</v>
      </c>
      <c r="BI1871" s="243">
        <v>44573.416064814817</v>
      </c>
      <c r="BJ1871" s="234" t="s">
        <v>442</v>
      </c>
      <c r="BK1871" s="234" t="s">
        <v>451</v>
      </c>
      <c r="BL1871" s="234" t="s">
        <v>451</v>
      </c>
      <c r="BM1871" s="234" t="s">
        <v>451</v>
      </c>
      <c r="BN1871" s="241"/>
      <c r="BO1871" t="b">
        <v>0</v>
      </c>
      <c r="BP1871" t="b">
        <v>0</v>
      </c>
      <c r="BQ1871" t="b">
        <v>0</v>
      </c>
      <c r="BR1871" s="241"/>
      <c r="BS1871" s="241"/>
      <c r="BT1871" s="234" t="s">
        <v>7047</v>
      </c>
      <c r="BU1871" t="b">
        <v>0</v>
      </c>
      <c r="BV1871" s="103"/>
      <c r="BW1871" s="235" t="s">
        <v>17866</v>
      </c>
      <c r="BX1871" s="234" t="s">
        <v>17865</v>
      </c>
      <c r="BY1871" s="234" t="s">
        <v>56</v>
      </c>
      <c r="BZ1871" s="234" t="s">
        <v>7014</v>
      </c>
    </row>
    <row r="1872" spans="1:78" x14ac:dyDescent="0.25">
      <c r="A1872" s="5">
        <v>323</v>
      </c>
      <c r="B1872" s="234" t="s">
        <v>17867</v>
      </c>
      <c r="C1872" s="234" t="s">
        <v>17868</v>
      </c>
      <c r="D1872" s="234" t="s">
        <v>9267</v>
      </c>
      <c r="E1872" s="234" t="s">
        <v>9268</v>
      </c>
      <c r="F1872" s="234" t="s">
        <v>6993</v>
      </c>
      <c r="G1872" s="234" t="s">
        <v>10829</v>
      </c>
      <c r="H1872" s="234" t="s">
        <v>7856</v>
      </c>
      <c r="I1872" s="242"/>
      <c r="J1872" s="242">
        <v>44011</v>
      </c>
      <c r="K1872" s="234" t="s">
        <v>7430</v>
      </c>
      <c r="L1872" s="242">
        <v>44012</v>
      </c>
      <c r="M1872" s="234" t="s">
        <v>6996</v>
      </c>
      <c r="N1872" s="234" t="s">
        <v>9269</v>
      </c>
      <c r="O1872" s="234" t="s">
        <v>9270</v>
      </c>
      <c r="P1872" s="234" t="s">
        <v>6999</v>
      </c>
      <c r="Q1872" s="234"/>
      <c r="R1872" s="234" t="s">
        <v>451</v>
      </c>
      <c r="S1872" t="b">
        <v>0</v>
      </c>
      <c r="T1872" s="242"/>
      <c r="U1872" s="103">
        <v>2</v>
      </c>
      <c r="V1872" s="234" t="s">
        <v>272</v>
      </c>
      <c r="W1872" s="103">
        <v>5</v>
      </c>
      <c r="X1872" s="234" t="s">
        <v>272</v>
      </c>
      <c r="Y1872" s="242"/>
      <c r="Z1872" s="242"/>
      <c r="AA1872" s="103"/>
      <c r="AB1872" s="234" t="s">
        <v>9272</v>
      </c>
      <c r="AC1872" s="243">
        <v>44252.683888888889</v>
      </c>
      <c r="AD1872" s="234" t="s">
        <v>55</v>
      </c>
      <c r="AE1872" s="235" t="s">
        <v>17869</v>
      </c>
      <c r="AF1872" s="237"/>
      <c r="AG1872" s="234" t="s">
        <v>482</v>
      </c>
      <c r="AH1872" s="241"/>
      <c r="AI1872" t="b">
        <v>1</v>
      </c>
      <c r="AJ1872" t="b">
        <v>0</v>
      </c>
      <c r="AK1872" s="234"/>
      <c r="AL1872" s="103"/>
      <c r="AM1872" t="b">
        <v>0</v>
      </c>
      <c r="AN1872" s="234"/>
      <c r="AO1872" s="103"/>
      <c r="AP1872" s="241"/>
      <c r="AQ1872" s="241"/>
      <c r="AR1872" s="241"/>
      <c r="AS1872" s="241"/>
      <c r="AT1872" s="234" t="s">
        <v>7005</v>
      </c>
      <c r="AU1872" s="234" t="s">
        <v>7085</v>
      </c>
      <c r="AV1872" t="b">
        <v>0</v>
      </c>
      <c r="AW1872" t="b">
        <v>0</v>
      </c>
      <c r="AX1872" s="241"/>
      <c r="AY1872" s="241"/>
      <c r="AZ1872" s="234"/>
      <c r="BA1872" s="234"/>
      <c r="BB1872" s="234"/>
      <c r="BC1872" t="b">
        <v>0</v>
      </c>
      <c r="BD1872" s="234" t="s">
        <v>7008</v>
      </c>
      <c r="BE1872" s="234" t="s">
        <v>7026</v>
      </c>
      <c r="BF1872" s="234" t="s">
        <v>7027</v>
      </c>
      <c r="BG1872" s="234" t="s">
        <v>7028</v>
      </c>
      <c r="BH1872" s="234" t="s">
        <v>55</v>
      </c>
      <c r="BI1872" s="243">
        <v>44573.416064814817</v>
      </c>
      <c r="BJ1872" s="234" t="s">
        <v>442</v>
      </c>
      <c r="BK1872" s="234" t="s">
        <v>451</v>
      </c>
      <c r="BL1872" s="234" t="s">
        <v>451</v>
      </c>
      <c r="BM1872" s="234" t="s">
        <v>451</v>
      </c>
      <c r="BN1872" s="241"/>
      <c r="BO1872" t="b">
        <v>0</v>
      </c>
      <c r="BP1872" t="b">
        <v>0</v>
      </c>
      <c r="BQ1872" t="b">
        <v>0</v>
      </c>
      <c r="BR1872" s="241"/>
      <c r="BS1872" s="241"/>
      <c r="BT1872" s="234" t="s">
        <v>7012</v>
      </c>
      <c r="BU1872" t="b">
        <v>0</v>
      </c>
      <c r="BV1872" s="103"/>
      <c r="BW1872" s="235" t="s">
        <v>17870</v>
      </c>
      <c r="BX1872" s="234" t="s">
        <v>17869</v>
      </c>
      <c r="BY1872" s="234" t="s">
        <v>56</v>
      </c>
      <c r="BZ1872" s="234" t="s">
        <v>7014</v>
      </c>
    </row>
    <row r="1873" spans="1:78" x14ac:dyDescent="0.25">
      <c r="A1873" s="5">
        <v>322</v>
      </c>
      <c r="B1873" s="234" t="s">
        <v>17871</v>
      </c>
      <c r="C1873" s="234" t="s">
        <v>17872</v>
      </c>
      <c r="D1873" s="234" t="s">
        <v>17873</v>
      </c>
      <c r="E1873" s="234" t="s">
        <v>17874</v>
      </c>
      <c r="F1873" s="234" t="s">
        <v>6993</v>
      </c>
      <c r="G1873" s="234" t="s">
        <v>10829</v>
      </c>
      <c r="H1873" s="234" t="s">
        <v>7856</v>
      </c>
      <c r="I1873" s="242"/>
      <c r="J1873" s="242">
        <v>44011</v>
      </c>
      <c r="K1873" s="234" t="s">
        <v>7430</v>
      </c>
      <c r="L1873" s="242">
        <v>44014</v>
      </c>
      <c r="M1873" s="234" t="s">
        <v>6996</v>
      </c>
      <c r="N1873" s="234" t="s">
        <v>17875</v>
      </c>
      <c r="O1873" s="234" t="s">
        <v>7205</v>
      </c>
      <c r="P1873" s="234" t="s">
        <v>6999</v>
      </c>
      <c r="Q1873" s="234"/>
      <c r="R1873" s="234" t="s">
        <v>451</v>
      </c>
      <c r="S1873" t="b">
        <v>0</v>
      </c>
      <c r="T1873" s="242"/>
      <c r="U1873" s="103">
        <v>1</v>
      </c>
      <c r="V1873" s="234" t="s">
        <v>272</v>
      </c>
      <c r="W1873" s="103">
        <v>3</v>
      </c>
      <c r="X1873" s="234" t="s">
        <v>272</v>
      </c>
      <c r="Y1873" s="242"/>
      <c r="Z1873" s="242"/>
      <c r="AA1873" s="103"/>
      <c r="AB1873" s="234" t="s">
        <v>17876</v>
      </c>
      <c r="AC1873" s="243">
        <v>44252.683854166666</v>
      </c>
      <c r="AD1873" s="234" t="s">
        <v>55</v>
      </c>
      <c r="AE1873" s="235" t="s">
        <v>17877</v>
      </c>
      <c r="AF1873" s="237"/>
      <c r="AG1873" s="234" t="s">
        <v>482</v>
      </c>
      <c r="AH1873" s="241"/>
      <c r="AI1873" t="b">
        <v>1</v>
      </c>
      <c r="AJ1873" t="b">
        <v>0</v>
      </c>
      <c r="AK1873" s="234"/>
      <c r="AL1873" s="103"/>
      <c r="AM1873" t="b">
        <v>0</v>
      </c>
      <c r="AN1873" s="234"/>
      <c r="AO1873" s="103"/>
      <c r="AP1873" s="241"/>
      <c r="AQ1873" s="241"/>
      <c r="AR1873" s="241"/>
      <c r="AS1873" s="241"/>
      <c r="AT1873" s="234" t="s">
        <v>7005</v>
      </c>
      <c r="AU1873" s="234" t="s">
        <v>7085</v>
      </c>
      <c r="AV1873" t="b">
        <v>0</v>
      </c>
      <c r="AW1873" t="b">
        <v>0</v>
      </c>
      <c r="AX1873" s="241"/>
      <c r="AY1873" s="241"/>
      <c r="AZ1873" s="234"/>
      <c r="BA1873" s="234"/>
      <c r="BB1873" s="234"/>
      <c r="BC1873" t="b">
        <v>0</v>
      </c>
      <c r="BD1873" s="234" t="s">
        <v>7008</v>
      </c>
      <c r="BE1873" s="234" t="s">
        <v>7026</v>
      </c>
      <c r="BF1873" s="234" t="s">
        <v>7027</v>
      </c>
      <c r="BG1873" s="234" t="s">
        <v>7028</v>
      </c>
      <c r="BH1873" s="234" t="s">
        <v>55</v>
      </c>
      <c r="BI1873" s="243">
        <v>44573.416064814817</v>
      </c>
      <c r="BJ1873" s="234" t="s">
        <v>442</v>
      </c>
      <c r="BK1873" s="234" t="s">
        <v>451</v>
      </c>
      <c r="BL1873" s="234" t="s">
        <v>451</v>
      </c>
      <c r="BM1873" s="234" t="s">
        <v>451</v>
      </c>
      <c r="BN1873" s="241"/>
      <c r="BO1873" t="b">
        <v>0</v>
      </c>
      <c r="BP1873" t="b">
        <v>0</v>
      </c>
      <c r="BQ1873" t="b">
        <v>0</v>
      </c>
      <c r="BR1873" s="241"/>
      <c r="BS1873" s="241"/>
      <c r="BT1873" s="234" t="s">
        <v>7012</v>
      </c>
      <c r="BU1873" t="b">
        <v>0</v>
      </c>
      <c r="BV1873" s="103"/>
      <c r="BW1873" s="235" t="s">
        <v>17878</v>
      </c>
      <c r="BX1873" s="234" t="s">
        <v>17877</v>
      </c>
      <c r="BY1873" s="234" t="s">
        <v>56</v>
      </c>
      <c r="BZ1873" s="234" t="s">
        <v>7014</v>
      </c>
    </row>
    <row r="1874" spans="1:78" x14ac:dyDescent="0.25">
      <c r="A1874" s="5">
        <v>321</v>
      </c>
      <c r="B1874" s="234" t="s">
        <v>17879</v>
      </c>
      <c r="C1874" s="234" t="s">
        <v>17880</v>
      </c>
      <c r="D1874" s="234"/>
      <c r="E1874" s="234" t="s">
        <v>17881</v>
      </c>
      <c r="F1874" s="234" t="s">
        <v>6993</v>
      </c>
      <c r="G1874" s="234" t="s">
        <v>6994</v>
      </c>
      <c r="H1874" s="234" t="s">
        <v>6995</v>
      </c>
      <c r="I1874" s="242"/>
      <c r="J1874" s="242">
        <v>44015</v>
      </c>
      <c r="K1874" s="234" t="s">
        <v>7430</v>
      </c>
      <c r="L1874" s="242">
        <v>44015</v>
      </c>
      <c r="M1874" s="234" t="s">
        <v>9952</v>
      </c>
      <c r="N1874" s="234" t="s">
        <v>7430</v>
      </c>
      <c r="O1874" s="234" t="s">
        <v>17882</v>
      </c>
      <c r="P1874" s="234" t="s">
        <v>6999</v>
      </c>
      <c r="Q1874" s="234"/>
      <c r="R1874" s="234" t="s">
        <v>451</v>
      </c>
      <c r="S1874" t="b">
        <v>0</v>
      </c>
      <c r="T1874" s="242"/>
      <c r="U1874" s="103">
        <v>21</v>
      </c>
      <c r="V1874" s="234" t="s">
        <v>272</v>
      </c>
      <c r="W1874" s="103">
        <v>100</v>
      </c>
      <c r="X1874" s="234" t="s">
        <v>272</v>
      </c>
      <c r="Y1874" s="242"/>
      <c r="Z1874" s="242"/>
      <c r="AA1874" s="103"/>
      <c r="AB1874" s="234"/>
      <c r="AC1874" s="243">
        <v>44252.683807870373</v>
      </c>
      <c r="AD1874" s="234" t="s">
        <v>55</v>
      </c>
      <c r="AE1874" s="235" t="s">
        <v>17883</v>
      </c>
      <c r="AF1874" s="237"/>
      <c r="AG1874" s="234" t="s">
        <v>482</v>
      </c>
      <c r="AH1874" s="241"/>
      <c r="AI1874" t="b">
        <v>1</v>
      </c>
      <c r="AJ1874" t="b">
        <v>0</v>
      </c>
      <c r="AK1874" s="234"/>
      <c r="AL1874" s="103"/>
      <c r="AM1874" t="b">
        <v>0</v>
      </c>
      <c r="AN1874" s="234"/>
      <c r="AO1874" s="103"/>
      <c r="AP1874" s="241"/>
      <c r="AQ1874" s="241"/>
      <c r="AR1874" s="241"/>
      <c r="AS1874" s="241"/>
      <c r="AT1874" s="234"/>
      <c r="AU1874" s="234" t="s">
        <v>7085</v>
      </c>
      <c r="AV1874" t="b">
        <v>0</v>
      </c>
      <c r="AW1874" t="b">
        <v>0</v>
      </c>
      <c r="AX1874" s="241"/>
      <c r="AY1874" s="241"/>
      <c r="AZ1874" s="234"/>
      <c r="BA1874" s="234"/>
      <c r="BB1874" s="234"/>
      <c r="BC1874" t="b">
        <v>1</v>
      </c>
      <c r="BD1874" s="234" t="s">
        <v>9959</v>
      </c>
      <c r="BE1874" s="234" t="s">
        <v>7009</v>
      </c>
      <c r="BF1874" s="234" t="s">
        <v>6972</v>
      </c>
      <c r="BG1874" s="234" t="s">
        <v>7028</v>
      </c>
      <c r="BH1874" s="234" t="s">
        <v>55</v>
      </c>
      <c r="BI1874" s="243">
        <v>44573.41605324074</v>
      </c>
      <c r="BJ1874" s="234" t="s">
        <v>442</v>
      </c>
      <c r="BK1874" s="234" t="s">
        <v>451</v>
      </c>
      <c r="BL1874" s="234" t="s">
        <v>451</v>
      </c>
      <c r="BM1874" s="234" t="s">
        <v>451</v>
      </c>
      <c r="BN1874" s="241"/>
      <c r="BO1874" t="b">
        <v>0</v>
      </c>
      <c r="BP1874" t="b">
        <v>0</v>
      </c>
      <c r="BQ1874" t="b">
        <v>0</v>
      </c>
      <c r="BR1874" s="241"/>
      <c r="BS1874" s="241"/>
      <c r="BT1874" s="234" t="s">
        <v>7012</v>
      </c>
      <c r="BU1874" t="b">
        <v>0</v>
      </c>
      <c r="BV1874" s="103"/>
      <c r="BW1874" s="235" t="s">
        <v>17884</v>
      </c>
      <c r="BX1874" s="234" t="s">
        <v>17883</v>
      </c>
      <c r="BY1874" s="234" t="s">
        <v>56</v>
      </c>
      <c r="BZ1874" s="234" t="s">
        <v>7014</v>
      </c>
    </row>
    <row r="1875" spans="1:78" x14ac:dyDescent="0.25">
      <c r="A1875" s="5">
        <v>320</v>
      </c>
      <c r="B1875" s="234" t="s">
        <v>17885</v>
      </c>
      <c r="C1875" s="234" t="s">
        <v>17886</v>
      </c>
      <c r="D1875" s="234"/>
      <c r="E1875" s="234" t="s">
        <v>17887</v>
      </c>
      <c r="F1875" s="234" t="s">
        <v>7156</v>
      </c>
      <c r="G1875" s="234" t="s">
        <v>7856</v>
      </c>
      <c r="H1875" s="234" t="s">
        <v>7018</v>
      </c>
      <c r="I1875" s="242"/>
      <c r="J1875" s="242">
        <v>44010</v>
      </c>
      <c r="K1875" s="234" t="s">
        <v>7430</v>
      </c>
      <c r="L1875" s="242">
        <v>44011</v>
      </c>
      <c r="M1875" s="234" t="s">
        <v>10725</v>
      </c>
      <c r="N1875" s="234" t="s">
        <v>7430</v>
      </c>
      <c r="O1875" s="234" t="s">
        <v>17888</v>
      </c>
      <c r="P1875" s="234" t="s">
        <v>6999</v>
      </c>
      <c r="Q1875" s="234"/>
      <c r="R1875" s="234" t="s">
        <v>451</v>
      </c>
      <c r="S1875" t="b">
        <v>0</v>
      </c>
      <c r="T1875" s="242"/>
      <c r="U1875" s="103">
        <v>2</v>
      </c>
      <c r="V1875" s="234" t="s">
        <v>272</v>
      </c>
      <c r="W1875" s="103">
        <v>2</v>
      </c>
      <c r="X1875" s="234" t="s">
        <v>272</v>
      </c>
      <c r="Y1875" s="242"/>
      <c r="Z1875" s="242"/>
      <c r="AA1875" s="103"/>
      <c r="AB1875" s="234"/>
      <c r="AC1875" s="243">
        <v>44252.683738425927</v>
      </c>
      <c r="AD1875" s="234" t="s">
        <v>55</v>
      </c>
      <c r="AE1875" s="235" t="s">
        <v>17889</v>
      </c>
      <c r="AF1875" s="237"/>
      <c r="AG1875" s="234" t="s">
        <v>482</v>
      </c>
      <c r="AH1875" s="241"/>
      <c r="AI1875" t="b">
        <v>1</v>
      </c>
      <c r="AJ1875" t="b">
        <v>0</v>
      </c>
      <c r="AK1875" s="234"/>
      <c r="AL1875" s="103"/>
      <c r="AM1875" t="b">
        <v>0</v>
      </c>
      <c r="AN1875" s="234"/>
      <c r="AO1875" s="103"/>
      <c r="AP1875" s="241"/>
      <c r="AQ1875" s="241"/>
      <c r="AR1875" s="241"/>
      <c r="AS1875" s="241"/>
      <c r="AT1875" s="234"/>
      <c r="AU1875" s="234" t="s">
        <v>7085</v>
      </c>
      <c r="AV1875" t="b">
        <v>0</v>
      </c>
      <c r="AW1875" t="b">
        <v>0</v>
      </c>
      <c r="AX1875" s="241"/>
      <c r="AY1875" s="241"/>
      <c r="AZ1875" s="234"/>
      <c r="BA1875" s="234"/>
      <c r="BB1875" s="234"/>
      <c r="BC1875" t="b">
        <v>1</v>
      </c>
      <c r="BD1875" s="234" t="s">
        <v>350</v>
      </c>
      <c r="BE1875" s="234" t="s">
        <v>7026</v>
      </c>
      <c r="BF1875" s="234" t="s">
        <v>7027</v>
      </c>
      <c r="BG1875" s="234" t="s">
        <v>7010</v>
      </c>
      <c r="BH1875" s="234" t="s">
        <v>55</v>
      </c>
      <c r="BI1875" s="243">
        <v>44573.41605324074</v>
      </c>
      <c r="BJ1875" s="234" t="s">
        <v>442</v>
      </c>
      <c r="BK1875" s="234" t="s">
        <v>451</v>
      </c>
      <c r="BL1875" s="234" t="s">
        <v>451</v>
      </c>
      <c r="BM1875" s="234" t="s">
        <v>451</v>
      </c>
      <c r="BN1875" s="241"/>
      <c r="BO1875" t="b">
        <v>0</v>
      </c>
      <c r="BP1875" t="b">
        <v>0</v>
      </c>
      <c r="BQ1875" t="b">
        <v>0</v>
      </c>
      <c r="BR1875" s="241"/>
      <c r="BS1875" s="241"/>
      <c r="BT1875" s="234" t="s">
        <v>7012</v>
      </c>
      <c r="BU1875" t="b">
        <v>0</v>
      </c>
      <c r="BV1875" s="103"/>
      <c r="BW1875" s="235" t="s">
        <v>17890</v>
      </c>
      <c r="BX1875" s="234" t="s">
        <v>17889</v>
      </c>
      <c r="BY1875" s="234" t="s">
        <v>56</v>
      </c>
      <c r="BZ1875" s="234" t="s">
        <v>7014</v>
      </c>
    </row>
    <row r="1876" spans="1:78" x14ac:dyDescent="0.25">
      <c r="A1876" s="5">
        <v>319</v>
      </c>
      <c r="B1876" s="234" t="s">
        <v>17891</v>
      </c>
      <c r="C1876" s="234" t="s">
        <v>17892</v>
      </c>
      <c r="D1876" s="234" t="s">
        <v>12852</v>
      </c>
      <c r="E1876" s="234" t="s">
        <v>14026</v>
      </c>
      <c r="F1876" s="234" t="s">
        <v>7156</v>
      </c>
      <c r="G1876" s="234" t="s">
        <v>7856</v>
      </c>
      <c r="H1876" s="234" t="s">
        <v>7018</v>
      </c>
      <c r="I1876" s="242"/>
      <c r="J1876" s="242">
        <v>44008</v>
      </c>
      <c r="K1876" s="234" t="s">
        <v>7430</v>
      </c>
      <c r="L1876" s="242">
        <v>44008</v>
      </c>
      <c r="M1876" s="234" t="s">
        <v>6996</v>
      </c>
      <c r="N1876" s="234" t="s">
        <v>11657</v>
      </c>
      <c r="O1876" s="234" t="s">
        <v>11658</v>
      </c>
      <c r="P1876" s="234" t="s">
        <v>6999</v>
      </c>
      <c r="Q1876" s="234"/>
      <c r="R1876" s="234" t="s">
        <v>451</v>
      </c>
      <c r="S1876" t="b">
        <v>0</v>
      </c>
      <c r="T1876" s="242"/>
      <c r="U1876" s="103">
        <v>1</v>
      </c>
      <c r="V1876" s="234" t="s">
        <v>272</v>
      </c>
      <c r="W1876" s="103">
        <v>1</v>
      </c>
      <c r="X1876" s="234" t="s">
        <v>272</v>
      </c>
      <c r="Y1876" s="242"/>
      <c r="Z1876" s="242"/>
      <c r="AA1876" s="103"/>
      <c r="AB1876" s="234" t="s">
        <v>12853</v>
      </c>
      <c r="AC1876" s="243">
        <v>44252.683703703704</v>
      </c>
      <c r="AD1876" s="234" t="s">
        <v>55</v>
      </c>
      <c r="AE1876" s="235" t="s">
        <v>17893</v>
      </c>
      <c r="AF1876" s="237"/>
      <c r="AG1876" s="234" t="s">
        <v>482</v>
      </c>
      <c r="AH1876" s="241"/>
      <c r="AI1876" t="b">
        <v>1</v>
      </c>
      <c r="AJ1876" t="b">
        <v>0</v>
      </c>
      <c r="AK1876" s="234"/>
      <c r="AL1876" s="103"/>
      <c r="AM1876" t="b">
        <v>0</v>
      </c>
      <c r="AN1876" s="234"/>
      <c r="AO1876" s="103"/>
      <c r="AP1876" s="241"/>
      <c r="AQ1876" s="241"/>
      <c r="AR1876" s="241"/>
      <c r="AS1876" s="241"/>
      <c r="AT1876" s="234" t="s">
        <v>7005</v>
      </c>
      <c r="AU1876" s="234" t="s">
        <v>7085</v>
      </c>
      <c r="AV1876" t="b">
        <v>0</v>
      </c>
      <c r="AW1876" t="b">
        <v>0</v>
      </c>
      <c r="AX1876" s="241"/>
      <c r="AY1876" s="241"/>
      <c r="AZ1876" s="234"/>
      <c r="BA1876" s="234"/>
      <c r="BB1876" s="234"/>
      <c r="BC1876" t="b">
        <v>0</v>
      </c>
      <c r="BD1876" s="234" t="s">
        <v>7008</v>
      </c>
      <c r="BE1876" s="234" t="s">
        <v>7026</v>
      </c>
      <c r="BF1876" s="234" t="s">
        <v>7027</v>
      </c>
      <c r="BG1876" s="234" t="s">
        <v>7010</v>
      </c>
      <c r="BH1876" s="234" t="s">
        <v>55</v>
      </c>
      <c r="BI1876" s="243">
        <v>44573.41605324074</v>
      </c>
      <c r="BJ1876" s="234" t="s">
        <v>442</v>
      </c>
      <c r="BK1876" s="234" t="s">
        <v>451</v>
      </c>
      <c r="BL1876" s="234" t="s">
        <v>451</v>
      </c>
      <c r="BM1876" s="234" t="s">
        <v>451</v>
      </c>
      <c r="BN1876" s="241"/>
      <c r="BO1876" t="b">
        <v>0</v>
      </c>
      <c r="BP1876" t="b">
        <v>0</v>
      </c>
      <c r="BQ1876" t="b">
        <v>0</v>
      </c>
      <c r="BR1876" s="241"/>
      <c r="BS1876" s="241"/>
      <c r="BT1876" s="234" t="s">
        <v>7012</v>
      </c>
      <c r="BU1876" t="b">
        <v>0</v>
      </c>
      <c r="BV1876" s="103"/>
      <c r="BW1876" s="235" t="s">
        <v>17894</v>
      </c>
      <c r="BX1876" s="234" t="s">
        <v>17893</v>
      </c>
      <c r="BY1876" s="234" t="s">
        <v>56</v>
      </c>
      <c r="BZ1876" s="234" t="s">
        <v>7014</v>
      </c>
    </row>
    <row r="1877" spans="1:78" x14ac:dyDescent="0.25">
      <c r="A1877" s="5">
        <v>318</v>
      </c>
      <c r="B1877" s="234" t="s">
        <v>17895</v>
      </c>
      <c r="C1877" s="234" t="s">
        <v>17896</v>
      </c>
      <c r="D1877" s="234" t="s">
        <v>12131</v>
      </c>
      <c r="E1877" s="234" t="s">
        <v>12132</v>
      </c>
      <c r="F1877" s="234" t="s">
        <v>7156</v>
      </c>
      <c r="G1877" s="234" t="s">
        <v>7856</v>
      </c>
      <c r="H1877" s="234" t="s">
        <v>7018</v>
      </c>
      <c r="I1877" s="242"/>
      <c r="J1877" s="242">
        <v>44008</v>
      </c>
      <c r="K1877" s="234" t="s">
        <v>7430</v>
      </c>
      <c r="L1877" s="242">
        <v>44008</v>
      </c>
      <c r="M1877" s="234" t="s">
        <v>6996</v>
      </c>
      <c r="N1877" s="234" t="s">
        <v>11955</v>
      </c>
      <c r="O1877" s="234" t="s">
        <v>11956</v>
      </c>
      <c r="P1877" s="234" t="s">
        <v>6999</v>
      </c>
      <c r="Q1877" s="234"/>
      <c r="R1877" s="234" t="s">
        <v>451</v>
      </c>
      <c r="S1877" t="b">
        <v>0</v>
      </c>
      <c r="T1877" s="242"/>
      <c r="U1877" s="103">
        <v>1</v>
      </c>
      <c r="V1877" s="234" t="s">
        <v>272</v>
      </c>
      <c r="W1877" s="103">
        <v>1</v>
      </c>
      <c r="X1877" s="234" t="s">
        <v>272</v>
      </c>
      <c r="Y1877" s="242"/>
      <c r="Z1877" s="242"/>
      <c r="AA1877" s="103"/>
      <c r="AB1877" s="234" t="s">
        <v>12134</v>
      </c>
      <c r="AC1877" s="243">
        <v>44252.683634259258</v>
      </c>
      <c r="AD1877" s="234" t="s">
        <v>55</v>
      </c>
      <c r="AE1877" s="235" t="s">
        <v>17897</v>
      </c>
      <c r="AF1877" s="237"/>
      <c r="AG1877" s="234" t="s">
        <v>482</v>
      </c>
      <c r="AH1877" s="241"/>
      <c r="AI1877" t="b">
        <v>1</v>
      </c>
      <c r="AJ1877" t="b">
        <v>0</v>
      </c>
      <c r="AK1877" s="234"/>
      <c r="AL1877" s="103"/>
      <c r="AM1877" t="b">
        <v>0</v>
      </c>
      <c r="AN1877" s="234"/>
      <c r="AO1877" s="103"/>
      <c r="AP1877" s="241"/>
      <c r="AQ1877" s="241"/>
      <c r="AR1877" s="241"/>
      <c r="AS1877" s="241"/>
      <c r="AT1877" s="234" t="s">
        <v>7005</v>
      </c>
      <c r="AU1877" s="234" t="s">
        <v>7085</v>
      </c>
      <c r="AV1877" t="b">
        <v>0</v>
      </c>
      <c r="AW1877" t="b">
        <v>0</v>
      </c>
      <c r="AX1877" s="241"/>
      <c r="AY1877" s="241"/>
      <c r="AZ1877" s="234"/>
      <c r="BA1877" s="234"/>
      <c r="BB1877" s="234"/>
      <c r="BC1877" t="b">
        <v>0</v>
      </c>
      <c r="BD1877" s="234" t="s">
        <v>7008</v>
      </c>
      <c r="BE1877" s="234" t="s">
        <v>7026</v>
      </c>
      <c r="BF1877" s="234" t="s">
        <v>7027</v>
      </c>
      <c r="BG1877" s="234" t="s">
        <v>7010</v>
      </c>
      <c r="BH1877" s="234" t="s">
        <v>55</v>
      </c>
      <c r="BI1877" s="243">
        <v>44573.41605324074</v>
      </c>
      <c r="BJ1877" s="234" t="s">
        <v>442</v>
      </c>
      <c r="BK1877" s="234" t="s">
        <v>451</v>
      </c>
      <c r="BL1877" s="234" t="s">
        <v>451</v>
      </c>
      <c r="BM1877" s="234" t="s">
        <v>451</v>
      </c>
      <c r="BN1877" s="241"/>
      <c r="BO1877" t="b">
        <v>0</v>
      </c>
      <c r="BP1877" t="b">
        <v>0</v>
      </c>
      <c r="BQ1877" t="b">
        <v>0</v>
      </c>
      <c r="BR1877" s="241"/>
      <c r="BS1877" s="241"/>
      <c r="BT1877" s="234" t="s">
        <v>7012</v>
      </c>
      <c r="BU1877" t="b">
        <v>0</v>
      </c>
      <c r="BV1877" s="103"/>
      <c r="BW1877" s="235" t="s">
        <v>17898</v>
      </c>
      <c r="BX1877" s="234" t="s">
        <v>17897</v>
      </c>
      <c r="BY1877" s="234" t="s">
        <v>56</v>
      </c>
      <c r="BZ1877" s="234" t="s">
        <v>7014</v>
      </c>
    </row>
    <row r="1878" spans="1:78" x14ac:dyDescent="0.25">
      <c r="A1878" s="5">
        <v>317</v>
      </c>
      <c r="B1878" s="234" t="s">
        <v>17899</v>
      </c>
      <c r="C1878" s="234" t="s">
        <v>17900</v>
      </c>
      <c r="D1878" s="234" t="s">
        <v>7848</v>
      </c>
      <c r="E1878" s="234" t="s">
        <v>11802</v>
      </c>
      <c r="F1878" s="234" t="s">
        <v>6993</v>
      </c>
      <c r="G1878" s="234" t="s">
        <v>10829</v>
      </c>
      <c r="H1878" s="234" t="s">
        <v>7856</v>
      </c>
      <c r="I1878" s="242"/>
      <c r="J1878" s="242">
        <v>44007</v>
      </c>
      <c r="K1878" s="234" t="s">
        <v>7430</v>
      </c>
      <c r="L1878" s="242">
        <v>44014</v>
      </c>
      <c r="M1878" s="234" t="s">
        <v>6996</v>
      </c>
      <c r="N1878" s="234" t="s">
        <v>7204</v>
      </c>
      <c r="O1878" s="234" t="s">
        <v>7205</v>
      </c>
      <c r="P1878" s="234" t="s">
        <v>6999</v>
      </c>
      <c r="Q1878" s="234"/>
      <c r="R1878" s="234" t="s">
        <v>451</v>
      </c>
      <c r="S1878" t="b">
        <v>0</v>
      </c>
      <c r="T1878" s="242"/>
      <c r="U1878" s="103">
        <v>2</v>
      </c>
      <c r="V1878" s="234" t="s">
        <v>272</v>
      </c>
      <c r="W1878" s="103">
        <v>5</v>
      </c>
      <c r="X1878" s="234" t="s">
        <v>272</v>
      </c>
      <c r="Y1878" s="242"/>
      <c r="Z1878" s="242"/>
      <c r="AA1878" s="103"/>
      <c r="AB1878" s="234" t="s">
        <v>11805</v>
      </c>
      <c r="AC1878" s="243">
        <v>44252.683564814812</v>
      </c>
      <c r="AD1878" s="234" t="s">
        <v>55</v>
      </c>
      <c r="AE1878" s="235" t="s">
        <v>17901</v>
      </c>
      <c r="AF1878" s="237"/>
      <c r="AG1878" s="234" t="s">
        <v>482</v>
      </c>
      <c r="AH1878" s="241"/>
      <c r="AI1878" t="b">
        <v>1</v>
      </c>
      <c r="AJ1878" t="b">
        <v>0</v>
      </c>
      <c r="AK1878" s="234"/>
      <c r="AL1878" s="103"/>
      <c r="AM1878" t="b">
        <v>0</v>
      </c>
      <c r="AN1878" s="234"/>
      <c r="AO1878" s="103"/>
      <c r="AP1878" s="241"/>
      <c r="AQ1878" s="241"/>
      <c r="AR1878" s="241"/>
      <c r="AS1878" s="241"/>
      <c r="AT1878" s="234" t="s">
        <v>7430</v>
      </c>
      <c r="AU1878" s="234" t="s">
        <v>7085</v>
      </c>
      <c r="AV1878" t="b">
        <v>0</v>
      </c>
      <c r="AW1878" t="b">
        <v>0</v>
      </c>
      <c r="AX1878" s="241"/>
      <c r="AY1878" s="241"/>
      <c r="AZ1878" s="234"/>
      <c r="BA1878" s="234"/>
      <c r="BB1878" s="234"/>
      <c r="BC1878" t="b">
        <v>0</v>
      </c>
      <c r="BD1878" s="234" t="s">
        <v>7008</v>
      </c>
      <c r="BE1878" s="234" t="s">
        <v>7026</v>
      </c>
      <c r="BF1878" s="234" t="s">
        <v>7027</v>
      </c>
      <c r="BG1878" s="234" t="s">
        <v>7028</v>
      </c>
      <c r="BH1878" s="234" t="s">
        <v>55</v>
      </c>
      <c r="BI1878" s="243">
        <v>44573.416041666664</v>
      </c>
      <c r="BJ1878" s="234" t="s">
        <v>442</v>
      </c>
      <c r="BK1878" s="234" t="s">
        <v>451</v>
      </c>
      <c r="BL1878" s="234" t="s">
        <v>451</v>
      </c>
      <c r="BM1878" s="234" t="s">
        <v>451</v>
      </c>
      <c r="BN1878" s="241"/>
      <c r="BO1878" t="b">
        <v>0</v>
      </c>
      <c r="BP1878" t="b">
        <v>0</v>
      </c>
      <c r="BQ1878" t="b">
        <v>0</v>
      </c>
      <c r="BR1878" s="241"/>
      <c r="BS1878" s="241"/>
      <c r="BT1878" s="234" t="s">
        <v>7012</v>
      </c>
      <c r="BU1878" t="b">
        <v>0</v>
      </c>
      <c r="BV1878" s="103"/>
      <c r="BW1878" s="235" t="s">
        <v>17902</v>
      </c>
      <c r="BX1878" s="234" t="s">
        <v>17901</v>
      </c>
      <c r="BY1878" s="234" t="s">
        <v>56</v>
      </c>
      <c r="BZ1878" s="234" t="s">
        <v>7014</v>
      </c>
    </row>
    <row r="1879" spans="1:78" x14ac:dyDescent="0.25">
      <c r="A1879" s="5">
        <v>316</v>
      </c>
      <c r="B1879" s="234" t="s">
        <v>17903</v>
      </c>
      <c r="C1879" s="234" t="s">
        <v>17904</v>
      </c>
      <c r="D1879" s="234" t="s">
        <v>9808</v>
      </c>
      <c r="E1879" s="234" t="s">
        <v>11998</v>
      </c>
      <c r="F1879" s="234" t="s">
        <v>7156</v>
      </c>
      <c r="G1879" s="234" t="s">
        <v>7856</v>
      </c>
      <c r="H1879" s="234" t="s">
        <v>7018</v>
      </c>
      <c r="I1879" s="242"/>
      <c r="J1879" s="242">
        <v>44007</v>
      </c>
      <c r="K1879" s="234" t="s">
        <v>7430</v>
      </c>
      <c r="L1879" s="242">
        <v>44007</v>
      </c>
      <c r="M1879" s="234" t="s">
        <v>6996</v>
      </c>
      <c r="N1879" s="234" t="s">
        <v>9809</v>
      </c>
      <c r="O1879" s="234" t="s">
        <v>9398</v>
      </c>
      <c r="P1879" s="234" t="s">
        <v>6999</v>
      </c>
      <c r="Q1879" s="234"/>
      <c r="R1879" s="234" t="s">
        <v>451</v>
      </c>
      <c r="S1879" t="b">
        <v>0</v>
      </c>
      <c r="T1879" s="242"/>
      <c r="U1879" s="103">
        <v>1</v>
      </c>
      <c r="V1879" s="234" t="s">
        <v>272</v>
      </c>
      <c r="W1879" s="103">
        <v>1</v>
      </c>
      <c r="X1879" s="234" t="s">
        <v>272</v>
      </c>
      <c r="Y1879" s="242"/>
      <c r="Z1879" s="242"/>
      <c r="AA1879" s="103"/>
      <c r="AB1879" s="234" t="s">
        <v>9811</v>
      </c>
      <c r="AC1879" s="243">
        <v>44252.683506944442</v>
      </c>
      <c r="AD1879" s="234" t="s">
        <v>55</v>
      </c>
      <c r="AE1879" s="235" t="s">
        <v>17905</v>
      </c>
      <c r="AF1879" s="237"/>
      <c r="AG1879" s="234" t="s">
        <v>482</v>
      </c>
      <c r="AH1879" s="241"/>
      <c r="AI1879" t="b">
        <v>1</v>
      </c>
      <c r="AJ1879" t="b">
        <v>0</v>
      </c>
      <c r="AK1879" s="234"/>
      <c r="AL1879" s="103"/>
      <c r="AM1879" t="b">
        <v>0</v>
      </c>
      <c r="AN1879" s="234"/>
      <c r="AO1879" s="103"/>
      <c r="AP1879" s="241"/>
      <c r="AQ1879" s="241"/>
      <c r="AR1879" s="241"/>
      <c r="AS1879" s="241"/>
      <c r="AT1879" s="234" t="s">
        <v>7430</v>
      </c>
      <c r="AU1879" s="234" t="s">
        <v>7085</v>
      </c>
      <c r="AV1879" t="b">
        <v>0</v>
      </c>
      <c r="AW1879" t="b">
        <v>0</v>
      </c>
      <c r="AX1879" s="241"/>
      <c r="AY1879" s="241"/>
      <c r="AZ1879" s="234"/>
      <c r="BA1879" s="234"/>
      <c r="BB1879" s="234"/>
      <c r="BC1879" t="b">
        <v>0</v>
      </c>
      <c r="BD1879" s="234" t="s">
        <v>7008</v>
      </c>
      <c r="BE1879" s="234" t="s">
        <v>7026</v>
      </c>
      <c r="BF1879" s="234" t="s">
        <v>7027</v>
      </c>
      <c r="BG1879" s="234" t="s">
        <v>7010</v>
      </c>
      <c r="BH1879" s="234" t="s">
        <v>55</v>
      </c>
      <c r="BI1879" s="243">
        <v>44573.416041666664</v>
      </c>
      <c r="BJ1879" s="234" t="s">
        <v>442</v>
      </c>
      <c r="BK1879" s="234" t="s">
        <v>451</v>
      </c>
      <c r="BL1879" s="234" t="s">
        <v>451</v>
      </c>
      <c r="BM1879" s="234" t="s">
        <v>451</v>
      </c>
      <c r="BN1879" s="241"/>
      <c r="BO1879" t="b">
        <v>0</v>
      </c>
      <c r="BP1879" t="b">
        <v>0</v>
      </c>
      <c r="BQ1879" t="b">
        <v>0</v>
      </c>
      <c r="BR1879" s="241"/>
      <c r="BS1879" s="241"/>
      <c r="BT1879" s="234" t="s">
        <v>7012</v>
      </c>
      <c r="BU1879" t="b">
        <v>0</v>
      </c>
      <c r="BV1879" s="103"/>
      <c r="BW1879" s="235" t="s">
        <v>17906</v>
      </c>
      <c r="BX1879" s="234" t="s">
        <v>17905</v>
      </c>
      <c r="BY1879" s="234" t="s">
        <v>56</v>
      </c>
      <c r="BZ1879" s="234" t="s">
        <v>7014</v>
      </c>
    </row>
    <row r="1880" spans="1:78" x14ac:dyDescent="0.25">
      <c r="A1880" s="5">
        <v>315</v>
      </c>
      <c r="B1880" s="234" t="s">
        <v>17907</v>
      </c>
      <c r="C1880" s="234" t="s">
        <v>17908</v>
      </c>
      <c r="D1880" s="234" t="s">
        <v>9774</v>
      </c>
      <c r="E1880" s="234" t="s">
        <v>10624</v>
      </c>
      <c r="F1880" s="234" t="s">
        <v>6993</v>
      </c>
      <c r="G1880" s="234" t="s">
        <v>7315</v>
      </c>
      <c r="H1880" s="234" t="s">
        <v>6994</v>
      </c>
      <c r="I1880" s="242"/>
      <c r="J1880" s="242">
        <v>44008</v>
      </c>
      <c r="K1880" s="234" t="s">
        <v>7430</v>
      </c>
      <c r="L1880" s="242">
        <v>44008</v>
      </c>
      <c r="M1880" s="234" t="s">
        <v>6996</v>
      </c>
      <c r="N1880" s="234" t="s">
        <v>9777</v>
      </c>
      <c r="O1880" s="234" t="s">
        <v>17909</v>
      </c>
      <c r="P1880" s="234" t="s">
        <v>6999</v>
      </c>
      <c r="Q1880" s="234"/>
      <c r="R1880" s="234" t="s">
        <v>451</v>
      </c>
      <c r="S1880" t="b">
        <v>0</v>
      </c>
      <c r="T1880" s="242"/>
      <c r="U1880" s="103">
        <v>2</v>
      </c>
      <c r="V1880" s="234" t="s">
        <v>272</v>
      </c>
      <c r="W1880" s="103">
        <v>2</v>
      </c>
      <c r="X1880" s="234" t="s">
        <v>272</v>
      </c>
      <c r="Y1880" s="242"/>
      <c r="Z1880" s="242"/>
      <c r="AA1880" s="103"/>
      <c r="AB1880" s="234" t="s">
        <v>9779</v>
      </c>
      <c r="AC1880" s="243">
        <v>44252.683449074073</v>
      </c>
      <c r="AD1880" s="234" t="s">
        <v>55</v>
      </c>
      <c r="AE1880" s="235" t="s">
        <v>17910</v>
      </c>
      <c r="AF1880" s="237"/>
      <c r="AG1880" s="234" t="s">
        <v>482</v>
      </c>
      <c r="AH1880" s="241"/>
      <c r="AI1880" t="b">
        <v>1</v>
      </c>
      <c r="AJ1880" t="b">
        <v>0</v>
      </c>
      <c r="AK1880" s="234"/>
      <c r="AL1880" s="103"/>
      <c r="AM1880" t="b">
        <v>0</v>
      </c>
      <c r="AN1880" s="234"/>
      <c r="AO1880" s="103"/>
      <c r="AP1880" s="241"/>
      <c r="AQ1880" s="241"/>
      <c r="AR1880" s="241"/>
      <c r="AS1880" s="241"/>
      <c r="AT1880" s="234" t="s">
        <v>7005</v>
      </c>
      <c r="AU1880" s="234" t="s">
        <v>7085</v>
      </c>
      <c r="AV1880" t="b">
        <v>0</v>
      </c>
      <c r="AW1880" t="b">
        <v>0</v>
      </c>
      <c r="AX1880" s="241"/>
      <c r="AY1880" s="241"/>
      <c r="AZ1880" s="234"/>
      <c r="BA1880" s="234"/>
      <c r="BB1880" s="234"/>
      <c r="BC1880" t="b">
        <v>0</v>
      </c>
      <c r="BD1880" s="234" t="s">
        <v>7008</v>
      </c>
      <c r="BE1880" s="234" t="s">
        <v>7009</v>
      </c>
      <c r="BF1880" s="234" t="s">
        <v>7027</v>
      </c>
      <c r="BG1880" s="234" t="s">
        <v>8373</v>
      </c>
      <c r="BH1880" s="234" t="s">
        <v>55</v>
      </c>
      <c r="BI1880" s="243">
        <v>44573.416041666664</v>
      </c>
      <c r="BJ1880" s="234" t="s">
        <v>442</v>
      </c>
      <c r="BK1880" s="234" t="s">
        <v>451</v>
      </c>
      <c r="BL1880" s="234" t="s">
        <v>451</v>
      </c>
      <c r="BM1880" s="234" t="s">
        <v>451</v>
      </c>
      <c r="BN1880" s="241"/>
      <c r="BO1880" t="b">
        <v>0</v>
      </c>
      <c r="BP1880" t="b">
        <v>0</v>
      </c>
      <c r="BQ1880" t="b">
        <v>0</v>
      </c>
      <c r="BR1880" s="241"/>
      <c r="BS1880" s="241"/>
      <c r="BT1880" s="234" t="s">
        <v>7012</v>
      </c>
      <c r="BU1880" t="b">
        <v>0</v>
      </c>
      <c r="BV1880" s="103"/>
      <c r="BW1880" s="235" t="s">
        <v>17911</v>
      </c>
      <c r="BX1880" s="234" t="s">
        <v>17910</v>
      </c>
      <c r="BY1880" s="234" t="s">
        <v>56</v>
      </c>
      <c r="BZ1880" s="234" t="s">
        <v>7014</v>
      </c>
    </row>
    <row r="1881" spans="1:78" x14ac:dyDescent="0.25">
      <c r="A1881" s="5">
        <v>314</v>
      </c>
      <c r="B1881" s="234" t="s">
        <v>17912</v>
      </c>
      <c r="C1881" s="234" t="s">
        <v>17913</v>
      </c>
      <c r="D1881" s="234" t="s">
        <v>10485</v>
      </c>
      <c r="E1881" s="234" t="s">
        <v>10486</v>
      </c>
      <c r="F1881" s="234" t="s">
        <v>2991</v>
      </c>
      <c r="G1881" s="234" t="s">
        <v>7034</v>
      </c>
      <c r="H1881" s="234" t="s">
        <v>7864</v>
      </c>
      <c r="I1881" s="242"/>
      <c r="J1881" s="242">
        <v>44006</v>
      </c>
      <c r="K1881" s="234" t="s">
        <v>7430</v>
      </c>
      <c r="L1881" s="242">
        <v>44022</v>
      </c>
      <c r="M1881" s="234" t="s">
        <v>6996</v>
      </c>
      <c r="N1881" s="234" t="s">
        <v>10487</v>
      </c>
      <c r="O1881" s="234" t="s">
        <v>11151</v>
      </c>
      <c r="P1881" s="234" t="s">
        <v>6999</v>
      </c>
      <c r="Q1881" s="234"/>
      <c r="R1881" s="234" t="s">
        <v>451</v>
      </c>
      <c r="S1881" t="b">
        <v>0</v>
      </c>
      <c r="T1881" s="242"/>
      <c r="U1881" s="103">
        <v>400</v>
      </c>
      <c r="V1881" s="234" t="s">
        <v>272</v>
      </c>
      <c r="W1881" s="103">
        <v>3200</v>
      </c>
      <c r="X1881" s="234" t="s">
        <v>272</v>
      </c>
      <c r="Y1881" s="242"/>
      <c r="Z1881" s="242"/>
      <c r="AA1881" s="103"/>
      <c r="AB1881" s="234" t="s">
        <v>10489</v>
      </c>
      <c r="AC1881" s="243">
        <v>44252.683379629627</v>
      </c>
      <c r="AD1881" s="234" t="s">
        <v>55</v>
      </c>
      <c r="AE1881" s="235" t="s">
        <v>17914</v>
      </c>
      <c r="AF1881" s="237"/>
      <c r="AG1881" s="234" t="s">
        <v>436</v>
      </c>
      <c r="AH1881" s="241"/>
      <c r="AI1881" t="b">
        <v>1</v>
      </c>
      <c r="AJ1881" t="b">
        <v>0</v>
      </c>
      <c r="AK1881" s="234"/>
      <c r="AL1881" s="103"/>
      <c r="AM1881" t="b">
        <v>0</v>
      </c>
      <c r="AN1881" s="234"/>
      <c r="AO1881" s="103"/>
      <c r="AP1881" s="241"/>
      <c r="AQ1881" s="241"/>
      <c r="AR1881" s="241"/>
      <c r="AS1881" s="241"/>
      <c r="AT1881" s="234" t="s">
        <v>7005</v>
      </c>
      <c r="AU1881" s="234" t="s">
        <v>7085</v>
      </c>
      <c r="AV1881" t="b">
        <v>0</v>
      </c>
      <c r="AW1881" t="b">
        <v>0</v>
      </c>
      <c r="AX1881" s="241"/>
      <c r="AY1881" s="241"/>
      <c r="AZ1881" s="234"/>
      <c r="BA1881" s="234"/>
      <c r="BB1881" s="234"/>
      <c r="BC1881" t="b">
        <v>0</v>
      </c>
      <c r="BD1881" s="234" t="s">
        <v>7008</v>
      </c>
      <c r="BE1881" s="234" t="s">
        <v>7045</v>
      </c>
      <c r="BF1881" s="234" t="s">
        <v>7027</v>
      </c>
      <c r="BG1881" s="234" t="s">
        <v>7028</v>
      </c>
      <c r="BH1881" s="234" t="s">
        <v>55</v>
      </c>
      <c r="BI1881" s="243">
        <v>44573.416041666664</v>
      </c>
      <c r="BJ1881" s="234" t="s">
        <v>442</v>
      </c>
      <c r="BK1881" s="234" t="s">
        <v>451</v>
      </c>
      <c r="BL1881" s="234" t="s">
        <v>451</v>
      </c>
      <c r="BM1881" s="234" t="s">
        <v>451</v>
      </c>
      <c r="BN1881" s="241"/>
      <c r="BO1881" t="b">
        <v>0</v>
      </c>
      <c r="BP1881" t="b">
        <v>0</v>
      </c>
      <c r="BQ1881" t="b">
        <v>0</v>
      </c>
      <c r="BR1881" s="241"/>
      <c r="BS1881" s="241"/>
      <c r="BT1881" s="234" t="s">
        <v>7047</v>
      </c>
      <c r="BU1881" t="b">
        <v>0</v>
      </c>
      <c r="BV1881" s="103"/>
      <c r="BW1881" s="235" t="s">
        <v>17915</v>
      </c>
      <c r="BX1881" s="234" t="s">
        <v>17914</v>
      </c>
      <c r="BY1881" s="234" t="s">
        <v>56</v>
      </c>
      <c r="BZ1881" s="234" t="s">
        <v>7014</v>
      </c>
    </row>
    <row r="1882" spans="1:78" x14ac:dyDescent="0.25">
      <c r="A1882" s="5">
        <v>313</v>
      </c>
      <c r="B1882" s="234" t="s">
        <v>17916</v>
      </c>
      <c r="C1882" s="234" t="s">
        <v>17917</v>
      </c>
      <c r="D1882" s="234" t="s">
        <v>10116</v>
      </c>
      <c r="E1882" s="234" t="s">
        <v>10117</v>
      </c>
      <c r="F1882" s="234" t="s">
        <v>2991</v>
      </c>
      <c r="G1882" s="234" t="s">
        <v>10404</v>
      </c>
      <c r="H1882" s="234" t="s">
        <v>7034</v>
      </c>
      <c r="I1882" s="242"/>
      <c r="J1882" s="242">
        <v>44007</v>
      </c>
      <c r="K1882" s="234" t="s">
        <v>7430</v>
      </c>
      <c r="L1882" s="242">
        <v>44011</v>
      </c>
      <c r="M1882" s="234" t="s">
        <v>7066</v>
      </c>
      <c r="N1882" s="234" t="s">
        <v>10118</v>
      </c>
      <c r="O1882" s="234" t="s">
        <v>10119</v>
      </c>
      <c r="P1882" s="234" t="s">
        <v>6999</v>
      </c>
      <c r="Q1882" s="234"/>
      <c r="R1882" s="234" t="s">
        <v>451</v>
      </c>
      <c r="S1882" t="b">
        <v>0</v>
      </c>
      <c r="T1882" s="242"/>
      <c r="U1882" s="103">
        <v>3</v>
      </c>
      <c r="V1882" s="234" t="s">
        <v>272</v>
      </c>
      <c r="W1882" s="103">
        <v>30</v>
      </c>
      <c r="X1882" s="234" t="s">
        <v>272</v>
      </c>
      <c r="Y1882" s="242"/>
      <c r="Z1882" s="242"/>
      <c r="AA1882" s="103"/>
      <c r="AB1882" s="234" t="s">
        <v>10120</v>
      </c>
      <c r="AC1882" s="243">
        <v>44252.683321759258</v>
      </c>
      <c r="AD1882" s="234" t="s">
        <v>55</v>
      </c>
      <c r="AE1882" s="235" t="s">
        <v>17918</v>
      </c>
      <c r="AF1882" s="237"/>
      <c r="AG1882" s="234" t="s">
        <v>482</v>
      </c>
      <c r="AH1882" s="241"/>
      <c r="AI1882" t="b">
        <v>1</v>
      </c>
      <c r="AJ1882" t="b">
        <v>0</v>
      </c>
      <c r="AK1882" s="234"/>
      <c r="AL1882" s="103"/>
      <c r="AM1882" t="b">
        <v>0</v>
      </c>
      <c r="AN1882" s="234"/>
      <c r="AO1882" s="103"/>
      <c r="AP1882" s="241"/>
      <c r="AQ1882" s="241"/>
      <c r="AR1882" s="241"/>
      <c r="AS1882" s="241"/>
      <c r="AT1882" s="234" t="s">
        <v>7120</v>
      </c>
      <c r="AU1882" s="234" t="s">
        <v>7085</v>
      </c>
      <c r="AV1882" t="b">
        <v>0</v>
      </c>
      <c r="AW1882" t="b">
        <v>0</v>
      </c>
      <c r="AX1882" s="241"/>
      <c r="AY1882" s="241"/>
      <c r="AZ1882" s="234"/>
      <c r="BA1882" s="234"/>
      <c r="BB1882" s="234"/>
      <c r="BC1882" t="b">
        <v>0</v>
      </c>
      <c r="BD1882" s="234" t="s">
        <v>7076</v>
      </c>
      <c r="BE1882" s="234" t="s">
        <v>7045</v>
      </c>
      <c r="BF1882" s="234" t="s">
        <v>7027</v>
      </c>
      <c r="BG1882" s="234" t="s">
        <v>7010</v>
      </c>
      <c r="BH1882" s="234" t="s">
        <v>55</v>
      </c>
      <c r="BI1882" s="243">
        <v>44573.416030092594</v>
      </c>
      <c r="BJ1882" s="234" t="s">
        <v>442</v>
      </c>
      <c r="BK1882" s="234" t="s">
        <v>451</v>
      </c>
      <c r="BL1882" s="234" t="s">
        <v>451</v>
      </c>
      <c r="BM1882" s="234" t="s">
        <v>451</v>
      </c>
      <c r="BN1882" s="241"/>
      <c r="BO1882" t="b">
        <v>0</v>
      </c>
      <c r="BP1882" t="b">
        <v>0</v>
      </c>
      <c r="BQ1882" t="b">
        <v>0</v>
      </c>
      <c r="BR1882" s="241"/>
      <c r="BS1882" s="241"/>
      <c r="BT1882" s="234" t="s">
        <v>7012</v>
      </c>
      <c r="BU1882" t="b">
        <v>0</v>
      </c>
      <c r="BV1882" s="103"/>
      <c r="BW1882" s="235" t="s">
        <v>17919</v>
      </c>
      <c r="BX1882" s="234" t="s">
        <v>17918</v>
      </c>
      <c r="BY1882" s="234" t="s">
        <v>56</v>
      </c>
      <c r="BZ1882" s="234" t="s">
        <v>7014</v>
      </c>
    </row>
    <row r="1883" spans="1:78" x14ac:dyDescent="0.25">
      <c r="A1883" s="5">
        <v>312</v>
      </c>
      <c r="B1883" s="234" t="s">
        <v>17920</v>
      </c>
      <c r="C1883" s="234" t="s">
        <v>17921</v>
      </c>
      <c r="D1883" s="234" t="s">
        <v>13040</v>
      </c>
      <c r="E1883" s="234" t="s">
        <v>13041</v>
      </c>
      <c r="F1883" s="234" t="s">
        <v>2991</v>
      </c>
      <c r="G1883" s="234" t="s">
        <v>7034</v>
      </c>
      <c r="H1883" s="234" t="s">
        <v>7864</v>
      </c>
      <c r="I1883" s="242"/>
      <c r="J1883" s="242">
        <v>44006</v>
      </c>
      <c r="K1883" s="234" t="s">
        <v>7430</v>
      </c>
      <c r="L1883" s="242">
        <v>44042</v>
      </c>
      <c r="M1883" s="234" t="s">
        <v>6996</v>
      </c>
      <c r="N1883" s="234" t="s">
        <v>13042</v>
      </c>
      <c r="O1883" s="234" t="s">
        <v>13043</v>
      </c>
      <c r="P1883" s="234" t="s">
        <v>6999</v>
      </c>
      <c r="Q1883" s="234"/>
      <c r="R1883" s="234" t="s">
        <v>451</v>
      </c>
      <c r="S1883" t="b">
        <v>0</v>
      </c>
      <c r="T1883" s="242"/>
      <c r="U1883" s="103">
        <v>5100</v>
      </c>
      <c r="V1883" s="234" t="s">
        <v>272</v>
      </c>
      <c r="W1883" s="103">
        <v>35700</v>
      </c>
      <c r="X1883" s="234" t="s">
        <v>272</v>
      </c>
      <c r="Y1883" s="242"/>
      <c r="Z1883" s="242"/>
      <c r="AA1883" s="103"/>
      <c r="AB1883" s="234" t="s">
        <v>13044</v>
      </c>
      <c r="AC1883" s="243">
        <v>44252.683240740742</v>
      </c>
      <c r="AD1883" s="234" t="s">
        <v>55</v>
      </c>
      <c r="AE1883" s="235" t="s">
        <v>17922</v>
      </c>
      <c r="AF1883" s="237"/>
      <c r="AG1883" s="234" t="s">
        <v>482</v>
      </c>
      <c r="AH1883" s="241"/>
      <c r="AI1883" t="b">
        <v>1</v>
      </c>
      <c r="AJ1883" t="b">
        <v>0</v>
      </c>
      <c r="AK1883" s="234"/>
      <c r="AL1883" s="103"/>
      <c r="AM1883" t="b">
        <v>0</v>
      </c>
      <c r="AN1883" s="234"/>
      <c r="AO1883" s="103"/>
      <c r="AP1883" s="241"/>
      <c r="AQ1883" s="241"/>
      <c r="AR1883" s="241"/>
      <c r="AS1883" s="241"/>
      <c r="AT1883" s="234" t="s">
        <v>7120</v>
      </c>
      <c r="AU1883" s="234" t="s">
        <v>7085</v>
      </c>
      <c r="AV1883" t="b">
        <v>0</v>
      </c>
      <c r="AW1883" t="b">
        <v>0</v>
      </c>
      <c r="AX1883" s="241"/>
      <c r="AY1883" s="241"/>
      <c r="AZ1883" s="234"/>
      <c r="BA1883" s="234"/>
      <c r="BB1883" s="234"/>
      <c r="BC1883" t="b">
        <v>0</v>
      </c>
      <c r="BD1883" s="234" t="s">
        <v>7008</v>
      </c>
      <c r="BE1883" s="234" t="s">
        <v>7045</v>
      </c>
      <c r="BF1883" s="234" t="s">
        <v>7027</v>
      </c>
      <c r="BG1883" s="234" t="s">
        <v>7028</v>
      </c>
      <c r="BH1883" s="234" t="s">
        <v>55</v>
      </c>
      <c r="BI1883" s="243">
        <v>44573.416030092594</v>
      </c>
      <c r="BJ1883" s="234" t="s">
        <v>442</v>
      </c>
      <c r="BK1883" s="234" t="s">
        <v>451</v>
      </c>
      <c r="BL1883" s="234" t="s">
        <v>451</v>
      </c>
      <c r="BM1883" s="234" t="s">
        <v>451</v>
      </c>
      <c r="BN1883" s="241"/>
      <c r="BO1883" t="b">
        <v>0</v>
      </c>
      <c r="BP1883" t="b">
        <v>0</v>
      </c>
      <c r="BQ1883" t="b">
        <v>0</v>
      </c>
      <c r="BR1883" s="241"/>
      <c r="BS1883" s="241"/>
      <c r="BT1883" s="234" t="s">
        <v>7047</v>
      </c>
      <c r="BU1883" t="b">
        <v>0</v>
      </c>
      <c r="BV1883" s="103"/>
      <c r="BW1883" s="235" t="s">
        <v>17923</v>
      </c>
      <c r="BX1883" s="234" t="s">
        <v>17922</v>
      </c>
      <c r="BY1883" s="234" t="s">
        <v>56</v>
      </c>
      <c r="BZ1883" s="234" t="s">
        <v>7014</v>
      </c>
    </row>
    <row r="1884" spans="1:78" x14ac:dyDescent="0.25">
      <c r="A1884" s="5">
        <v>311</v>
      </c>
      <c r="B1884" s="234" t="s">
        <v>17924</v>
      </c>
      <c r="C1884" s="234" t="s">
        <v>17925</v>
      </c>
      <c r="D1884" s="234"/>
      <c r="E1884" s="234" t="s">
        <v>11576</v>
      </c>
      <c r="F1884" s="234" t="s">
        <v>2991</v>
      </c>
      <c r="G1884" s="234" t="s">
        <v>7034</v>
      </c>
      <c r="H1884" s="234" t="s">
        <v>7864</v>
      </c>
      <c r="I1884" s="242"/>
      <c r="J1884" s="242">
        <v>44006</v>
      </c>
      <c r="K1884" s="234" t="s">
        <v>7430</v>
      </c>
      <c r="L1884" s="242">
        <v>44020</v>
      </c>
      <c r="M1884" s="234" t="s">
        <v>6996</v>
      </c>
      <c r="N1884" s="234" t="s">
        <v>7430</v>
      </c>
      <c r="O1884" s="234" t="s">
        <v>11578</v>
      </c>
      <c r="P1884" s="234" t="s">
        <v>6999</v>
      </c>
      <c r="Q1884" s="234"/>
      <c r="R1884" s="234" t="s">
        <v>451</v>
      </c>
      <c r="S1884" t="b">
        <v>0</v>
      </c>
      <c r="T1884" s="242"/>
      <c r="U1884" s="103">
        <v>1600</v>
      </c>
      <c r="V1884" s="234" t="s">
        <v>272</v>
      </c>
      <c r="W1884" s="103">
        <v>3952</v>
      </c>
      <c r="X1884" s="234" t="s">
        <v>272</v>
      </c>
      <c r="Y1884" s="242"/>
      <c r="Z1884" s="242"/>
      <c r="AA1884" s="103"/>
      <c r="AB1884" s="234"/>
      <c r="AC1884" s="243">
        <v>44252.683217592596</v>
      </c>
      <c r="AD1884" s="234" t="s">
        <v>55</v>
      </c>
      <c r="AE1884" s="235" t="s">
        <v>17926</v>
      </c>
      <c r="AF1884" s="237"/>
      <c r="AG1884" s="234" t="s">
        <v>482</v>
      </c>
      <c r="AH1884" s="241"/>
      <c r="AI1884" t="b">
        <v>1</v>
      </c>
      <c r="AJ1884" t="b">
        <v>0</v>
      </c>
      <c r="AK1884" s="234"/>
      <c r="AL1884" s="103"/>
      <c r="AM1884" t="b">
        <v>0</v>
      </c>
      <c r="AN1884" s="234"/>
      <c r="AO1884" s="103"/>
      <c r="AP1884" s="241"/>
      <c r="AQ1884" s="241"/>
      <c r="AR1884" s="241"/>
      <c r="AS1884" s="241"/>
      <c r="AT1884" s="234" t="s">
        <v>7058</v>
      </c>
      <c r="AU1884" s="234" t="s">
        <v>7085</v>
      </c>
      <c r="AV1884" t="b">
        <v>0</v>
      </c>
      <c r="AW1884" t="b">
        <v>0</v>
      </c>
      <c r="AX1884" s="241"/>
      <c r="AY1884" s="241"/>
      <c r="AZ1884" s="234"/>
      <c r="BA1884" s="234"/>
      <c r="BB1884" s="234"/>
      <c r="BC1884" t="b">
        <v>1</v>
      </c>
      <c r="BD1884" s="234" t="s">
        <v>7008</v>
      </c>
      <c r="BE1884" s="234" t="s">
        <v>7045</v>
      </c>
      <c r="BF1884" s="234" t="s">
        <v>7027</v>
      </c>
      <c r="BG1884" s="234" t="s">
        <v>7028</v>
      </c>
      <c r="BH1884" s="234" t="s">
        <v>55</v>
      </c>
      <c r="BI1884" s="243">
        <v>44573.416030092594</v>
      </c>
      <c r="BJ1884" s="234" t="s">
        <v>442</v>
      </c>
      <c r="BK1884" s="234" t="s">
        <v>451</v>
      </c>
      <c r="BL1884" s="234" t="s">
        <v>451</v>
      </c>
      <c r="BM1884" s="234" t="s">
        <v>451</v>
      </c>
      <c r="BN1884" s="241"/>
      <c r="BO1884" t="b">
        <v>0</v>
      </c>
      <c r="BP1884" t="b">
        <v>0</v>
      </c>
      <c r="BQ1884" t="b">
        <v>0</v>
      </c>
      <c r="BR1884" s="241"/>
      <c r="BS1884" s="241"/>
      <c r="BT1884" s="234" t="s">
        <v>7047</v>
      </c>
      <c r="BU1884" t="b">
        <v>0</v>
      </c>
      <c r="BV1884" s="103"/>
      <c r="BW1884" s="235" t="s">
        <v>17927</v>
      </c>
      <c r="BX1884" s="234" t="s">
        <v>17926</v>
      </c>
      <c r="BY1884" s="234" t="s">
        <v>56</v>
      </c>
      <c r="BZ1884" s="234" t="s">
        <v>7014</v>
      </c>
    </row>
    <row r="1885" spans="1:78" x14ac:dyDescent="0.25">
      <c r="A1885" s="5">
        <v>310</v>
      </c>
      <c r="B1885" s="234" t="s">
        <v>17928</v>
      </c>
      <c r="C1885" s="234" t="s">
        <v>17929</v>
      </c>
      <c r="D1885" s="234" t="s">
        <v>9260</v>
      </c>
      <c r="E1885" s="234" t="s">
        <v>17828</v>
      </c>
      <c r="F1885" s="234" t="s">
        <v>7156</v>
      </c>
      <c r="G1885" s="234" t="s">
        <v>7856</v>
      </c>
      <c r="H1885" s="234" t="s">
        <v>7018</v>
      </c>
      <c r="I1885" s="242"/>
      <c r="J1885" s="242">
        <v>44006</v>
      </c>
      <c r="K1885" s="234" t="s">
        <v>7430</v>
      </c>
      <c r="L1885" s="242">
        <v>44006</v>
      </c>
      <c r="M1885" s="234" t="s">
        <v>6996</v>
      </c>
      <c r="N1885" s="234" t="s">
        <v>9261</v>
      </c>
      <c r="O1885" s="234" t="s">
        <v>9262</v>
      </c>
      <c r="P1885" s="234" t="s">
        <v>6999</v>
      </c>
      <c r="Q1885" s="234"/>
      <c r="R1885" s="234" t="s">
        <v>451</v>
      </c>
      <c r="S1885" t="b">
        <v>0</v>
      </c>
      <c r="T1885" s="242"/>
      <c r="U1885" s="103">
        <v>7</v>
      </c>
      <c r="V1885" s="234" t="s">
        <v>272</v>
      </c>
      <c r="W1885" s="103">
        <v>7</v>
      </c>
      <c r="X1885" s="234" t="s">
        <v>272</v>
      </c>
      <c r="Y1885" s="242"/>
      <c r="Z1885" s="242"/>
      <c r="AA1885" s="103"/>
      <c r="AB1885" s="234" t="s">
        <v>9263</v>
      </c>
      <c r="AC1885" s="243">
        <v>44252.683182870373</v>
      </c>
      <c r="AD1885" s="234" t="s">
        <v>55</v>
      </c>
      <c r="AE1885" s="235" t="s">
        <v>17930</v>
      </c>
      <c r="AF1885" s="237"/>
      <c r="AG1885" s="234" t="s">
        <v>482</v>
      </c>
      <c r="AH1885" s="241"/>
      <c r="AI1885" t="b">
        <v>1</v>
      </c>
      <c r="AJ1885" t="b">
        <v>0</v>
      </c>
      <c r="AK1885" s="234"/>
      <c r="AL1885" s="103"/>
      <c r="AM1885" t="b">
        <v>0</v>
      </c>
      <c r="AN1885" s="234"/>
      <c r="AO1885" s="103"/>
      <c r="AP1885" s="241"/>
      <c r="AQ1885" s="241"/>
      <c r="AR1885" s="241"/>
      <c r="AS1885" s="241"/>
      <c r="AT1885" s="234" t="s">
        <v>7005</v>
      </c>
      <c r="AU1885" s="234" t="s">
        <v>7085</v>
      </c>
      <c r="AV1885" t="b">
        <v>0</v>
      </c>
      <c r="AW1885" t="b">
        <v>0</v>
      </c>
      <c r="AX1885" s="241"/>
      <c r="AY1885" s="241"/>
      <c r="AZ1885" s="234"/>
      <c r="BA1885" s="234"/>
      <c r="BB1885" s="234"/>
      <c r="BC1885" t="b">
        <v>0</v>
      </c>
      <c r="BD1885" s="234" t="s">
        <v>7008</v>
      </c>
      <c r="BE1885" s="234" t="s">
        <v>7026</v>
      </c>
      <c r="BF1885" s="234" t="s">
        <v>7027</v>
      </c>
      <c r="BG1885" s="234" t="s">
        <v>7010</v>
      </c>
      <c r="BH1885" s="234" t="s">
        <v>55</v>
      </c>
      <c r="BI1885" s="243">
        <v>44573.416030092594</v>
      </c>
      <c r="BJ1885" s="234" t="s">
        <v>442</v>
      </c>
      <c r="BK1885" s="234" t="s">
        <v>451</v>
      </c>
      <c r="BL1885" s="234" t="s">
        <v>451</v>
      </c>
      <c r="BM1885" s="234" t="s">
        <v>451</v>
      </c>
      <c r="BN1885" s="241"/>
      <c r="BO1885" t="b">
        <v>0</v>
      </c>
      <c r="BP1885" t="b">
        <v>0</v>
      </c>
      <c r="BQ1885" t="b">
        <v>0</v>
      </c>
      <c r="BR1885" s="241"/>
      <c r="BS1885" s="241"/>
      <c r="BT1885" s="234" t="s">
        <v>7012</v>
      </c>
      <c r="BU1885" t="b">
        <v>0</v>
      </c>
      <c r="BV1885" s="103"/>
      <c r="BW1885" s="235" t="s">
        <v>17931</v>
      </c>
      <c r="BX1885" s="234" t="s">
        <v>17930</v>
      </c>
      <c r="BY1885" s="234" t="s">
        <v>56</v>
      </c>
      <c r="BZ1885" s="234" t="s">
        <v>7014</v>
      </c>
    </row>
    <row r="1886" spans="1:78" x14ac:dyDescent="0.25">
      <c r="A1886" s="5">
        <v>309</v>
      </c>
      <c r="B1886" s="234" t="s">
        <v>17932</v>
      </c>
      <c r="C1886" s="234" t="s">
        <v>17933</v>
      </c>
      <c r="D1886" s="234" t="s">
        <v>7227</v>
      </c>
      <c r="E1886" s="234" t="s">
        <v>16619</v>
      </c>
      <c r="F1886" s="234" t="s">
        <v>2991</v>
      </c>
      <c r="G1886" s="234" t="s">
        <v>12908</v>
      </c>
      <c r="H1886" s="234" t="s">
        <v>7825</v>
      </c>
      <c r="I1886" s="242"/>
      <c r="J1886" s="242">
        <v>44005</v>
      </c>
      <c r="K1886" s="234" t="s">
        <v>7430</v>
      </c>
      <c r="L1886" s="242">
        <v>44022</v>
      </c>
      <c r="M1886" s="234" t="s">
        <v>7228</v>
      </c>
      <c r="N1886" s="234" t="s">
        <v>7229</v>
      </c>
      <c r="O1886" s="234" t="s">
        <v>17338</v>
      </c>
      <c r="P1886" s="234" t="s">
        <v>6999</v>
      </c>
      <c r="Q1886" s="234"/>
      <c r="R1886" s="234" t="s">
        <v>451</v>
      </c>
      <c r="S1886" t="b">
        <v>0</v>
      </c>
      <c r="T1886" s="242"/>
      <c r="U1886" s="103">
        <v>135</v>
      </c>
      <c r="V1886" s="234" t="s">
        <v>272</v>
      </c>
      <c r="W1886" s="103">
        <v>410</v>
      </c>
      <c r="X1886" s="234" t="s">
        <v>272</v>
      </c>
      <c r="Y1886" s="242"/>
      <c r="Z1886" s="242"/>
      <c r="AA1886" s="103"/>
      <c r="AB1886" s="234" t="s">
        <v>7231</v>
      </c>
      <c r="AC1886" s="243">
        <v>44252.683148148149</v>
      </c>
      <c r="AD1886" s="234" t="s">
        <v>55</v>
      </c>
      <c r="AE1886" s="235" t="s">
        <v>17934</v>
      </c>
      <c r="AF1886" s="237"/>
      <c r="AG1886" s="234" t="s">
        <v>482</v>
      </c>
      <c r="AH1886" s="241"/>
      <c r="AI1886" t="b">
        <v>1</v>
      </c>
      <c r="AJ1886" t="b">
        <v>0</v>
      </c>
      <c r="AK1886" s="234"/>
      <c r="AL1886" s="103"/>
      <c r="AM1886" t="b">
        <v>0</v>
      </c>
      <c r="AN1886" s="234"/>
      <c r="AO1886" s="103"/>
      <c r="AP1886" s="241"/>
      <c r="AQ1886" s="241"/>
      <c r="AR1886" s="241"/>
      <c r="AS1886" s="241"/>
      <c r="AT1886" s="234" t="s">
        <v>7005</v>
      </c>
      <c r="AU1886" s="234" t="s">
        <v>7085</v>
      </c>
      <c r="AV1886" t="b">
        <v>0</v>
      </c>
      <c r="AW1886" t="b">
        <v>0</v>
      </c>
      <c r="AX1886" s="241"/>
      <c r="AY1886" s="241"/>
      <c r="AZ1886" s="234"/>
      <c r="BA1886" s="234"/>
      <c r="BB1886" s="234"/>
      <c r="BC1886" t="b">
        <v>0</v>
      </c>
      <c r="BD1886" s="234" t="s">
        <v>7234</v>
      </c>
      <c r="BE1886" s="234" t="s">
        <v>7171</v>
      </c>
      <c r="BF1886" s="234" t="s">
        <v>7027</v>
      </c>
      <c r="BG1886" s="234" t="s">
        <v>7028</v>
      </c>
      <c r="BH1886" s="234" t="s">
        <v>55</v>
      </c>
      <c r="BI1886" s="243">
        <v>44573.41679398148</v>
      </c>
      <c r="BJ1886" s="234" t="s">
        <v>442</v>
      </c>
      <c r="BK1886" s="234" t="s">
        <v>451</v>
      </c>
      <c r="BL1886" s="234" t="s">
        <v>451</v>
      </c>
      <c r="BM1886" s="234" t="s">
        <v>451</v>
      </c>
      <c r="BN1886" s="241"/>
      <c r="BO1886" t="b">
        <v>0</v>
      </c>
      <c r="BP1886" t="b">
        <v>0</v>
      </c>
      <c r="BQ1886" t="b">
        <v>0</v>
      </c>
      <c r="BR1886" s="241"/>
      <c r="BS1886" s="241"/>
      <c r="BT1886" s="234" t="s">
        <v>7237</v>
      </c>
      <c r="BU1886" t="b">
        <v>0</v>
      </c>
      <c r="BV1886" s="103"/>
      <c r="BW1886" s="235" t="s">
        <v>17935</v>
      </c>
      <c r="BX1886" s="234" t="s">
        <v>17936</v>
      </c>
      <c r="BY1886" s="234" t="s">
        <v>56</v>
      </c>
      <c r="BZ1886" s="234" t="s">
        <v>7014</v>
      </c>
    </row>
    <row r="1887" spans="1:78" x14ac:dyDescent="0.25">
      <c r="A1887" s="5">
        <v>308</v>
      </c>
      <c r="B1887" s="234" t="s">
        <v>17937</v>
      </c>
      <c r="C1887" s="234" t="s">
        <v>17938</v>
      </c>
      <c r="D1887" s="234" t="s">
        <v>17939</v>
      </c>
      <c r="E1887" s="234" t="s">
        <v>17939</v>
      </c>
      <c r="F1887" s="234" t="s">
        <v>6993</v>
      </c>
      <c r="G1887" s="234" t="s">
        <v>7350</v>
      </c>
      <c r="H1887" s="234" t="s">
        <v>6994</v>
      </c>
      <c r="I1887" s="242"/>
      <c r="J1887" s="242">
        <v>44008</v>
      </c>
      <c r="K1887" s="234" t="s">
        <v>7430</v>
      </c>
      <c r="L1887" s="242">
        <v>44008</v>
      </c>
      <c r="M1887" s="234" t="s">
        <v>6996</v>
      </c>
      <c r="N1887" s="234" t="s">
        <v>10359</v>
      </c>
      <c r="O1887" s="234" t="s">
        <v>17940</v>
      </c>
      <c r="P1887" s="234" t="s">
        <v>6999</v>
      </c>
      <c r="Q1887" s="234"/>
      <c r="R1887" s="234" t="s">
        <v>451</v>
      </c>
      <c r="S1887" t="b">
        <v>0</v>
      </c>
      <c r="T1887" s="242"/>
      <c r="U1887" s="103">
        <v>4</v>
      </c>
      <c r="V1887" s="234" t="s">
        <v>272</v>
      </c>
      <c r="W1887" s="103">
        <v>4</v>
      </c>
      <c r="X1887" s="234" t="s">
        <v>272</v>
      </c>
      <c r="Y1887" s="242"/>
      <c r="Z1887" s="242"/>
      <c r="AA1887" s="103"/>
      <c r="AB1887" s="234" t="s">
        <v>17941</v>
      </c>
      <c r="AC1887" s="243">
        <v>44252.683113425926</v>
      </c>
      <c r="AD1887" s="234" t="s">
        <v>55</v>
      </c>
      <c r="AE1887" s="235" t="s">
        <v>17942</v>
      </c>
      <c r="AF1887" s="237"/>
      <c r="AG1887" s="234" t="s">
        <v>436</v>
      </c>
      <c r="AH1887" s="241"/>
      <c r="AI1887" t="b">
        <v>1</v>
      </c>
      <c r="AJ1887" t="b">
        <v>0</v>
      </c>
      <c r="AK1887" s="234"/>
      <c r="AL1887" s="103"/>
      <c r="AM1887" t="b">
        <v>0</v>
      </c>
      <c r="AN1887" s="234"/>
      <c r="AO1887" s="103"/>
      <c r="AP1887" s="241"/>
      <c r="AQ1887" s="241"/>
      <c r="AR1887" s="241"/>
      <c r="AS1887" s="241"/>
      <c r="AT1887" s="234"/>
      <c r="AU1887" s="234" t="s">
        <v>7085</v>
      </c>
      <c r="AV1887" t="b">
        <v>0</v>
      </c>
      <c r="AW1887" t="b">
        <v>0</v>
      </c>
      <c r="AX1887" s="241"/>
      <c r="AY1887" s="241"/>
      <c r="AZ1887" s="234"/>
      <c r="BA1887" s="234"/>
      <c r="BB1887" s="234"/>
      <c r="BC1887" t="b">
        <v>0</v>
      </c>
      <c r="BD1887" s="234" t="s">
        <v>7008</v>
      </c>
      <c r="BE1887" s="234" t="s">
        <v>7009</v>
      </c>
      <c r="BF1887" s="234" t="s">
        <v>7027</v>
      </c>
      <c r="BG1887" s="234" t="s">
        <v>7028</v>
      </c>
      <c r="BH1887" s="234" t="s">
        <v>55</v>
      </c>
      <c r="BI1887" s="243">
        <v>44573.416018518517</v>
      </c>
      <c r="BJ1887" s="234" t="s">
        <v>442</v>
      </c>
      <c r="BK1887" s="234" t="s">
        <v>451</v>
      </c>
      <c r="BL1887" s="234" t="s">
        <v>451</v>
      </c>
      <c r="BM1887" s="234" t="s">
        <v>451</v>
      </c>
      <c r="BN1887" s="241"/>
      <c r="BO1887" t="b">
        <v>0</v>
      </c>
      <c r="BP1887" t="b">
        <v>0</v>
      </c>
      <c r="BQ1887" t="b">
        <v>0</v>
      </c>
      <c r="BR1887" s="241"/>
      <c r="BS1887" s="241"/>
      <c r="BT1887" s="234" t="s">
        <v>7012</v>
      </c>
      <c r="BU1887" t="b">
        <v>0</v>
      </c>
      <c r="BV1887" s="103"/>
      <c r="BW1887" s="235" t="s">
        <v>17943</v>
      </c>
      <c r="BX1887" s="234" t="s">
        <v>17942</v>
      </c>
      <c r="BY1887" s="234" t="s">
        <v>56</v>
      </c>
      <c r="BZ1887" s="234" t="s">
        <v>7014</v>
      </c>
    </row>
    <row r="1888" spans="1:78" x14ac:dyDescent="0.25">
      <c r="A1888" s="5">
        <v>307</v>
      </c>
      <c r="B1888" s="234" t="s">
        <v>17944</v>
      </c>
      <c r="C1888" s="234" t="s">
        <v>17945</v>
      </c>
      <c r="D1888" s="234"/>
      <c r="E1888" s="234" t="s">
        <v>17946</v>
      </c>
      <c r="F1888" s="234" t="s">
        <v>2991</v>
      </c>
      <c r="G1888" s="234" t="s">
        <v>7034</v>
      </c>
      <c r="H1888" s="234" t="s">
        <v>7864</v>
      </c>
      <c r="I1888" s="242"/>
      <c r="J1888" s="242">
        <v>44001</v>
      </c>
      <c r="K1888" s="234" t="s">
        <v>7430</v>
      </c>
      <c r="L1888" s="242">
        <v>44013</v>
      </c>
      <c r="M1888" s="234" t="s">
        <v>7159</v>
      </c>
      <c r="N1888" s="234" t="s">
        <v>17947</v>
      </c>
      <c r="O1888" s="234" t="s">
        <v>17948</v>
      </c>
      <c r="P1888" s="234" t="s">
        <v>6999</v>
      </c>
      <c r="Q1888" s="234"/>
      <c r="R1888" s="234" t="s">
        <v>451</v>
      </c>
      <c r="S1888" t="b">
        <v>0</v>
      </c>
      <c r="T1888" s="242"/>
      <c r="U1888" s="103">
        <v>30</v>
      </c>
      <c r="V1888" s="234" t="s">
        <v>272</v>
      </c>
      <c r="W1888" s="103">
        <v>600</v>
      </c>
      <c r="X1888" s="234" t="s">
        <v>272</v>
      </c>
      <c r="Y1888" s="242"/>
      <c r="Z1888" s="242"/>
      <c r="AA1888" s="103"/>
      <c r="AB1888" s="234"/>
      <c r="AC1888" s="243">
        <v>44252.683067129627</v>
      </c>
      <c r="AD1888" s="234" t="s">
        <v>55</v>
      </c>
      <c r="AE1888" s="235" t="s">
        <v>17949</v>
      </c>
      <c r="AF1888" s="237"/>
      <c r="AG1888" s="234" t="s">
        <v>436</v>
      </c>
      <c r="AH1888" s="241"/>
      <c r="AI1888" t="b">
        <v>1</v>
      </c>
      <c r="AJ1888" t="b">
        <v>0</v>
      </c>
      <c r="AK1888" s="234"/>
      <c r="AL1888" s="103"/>
      <c r="AM1888" t="b">
        <v>0</v>
      </c>
      <c r="AN1888" s="234"/>
      <c r="AO1888" s="103"/>
      <c r="AP1888" s="241"/>
      <c r="AQ1888" s="241"/>
      <c r="AR1888" s="241"/>
      <c r="AS1888" s="241"/>
      <c r="AT1888" s="234"/>
      <c r="AU1888" s="234" t="s">
        <v>7085</v>
      </c>
      <c r="AV1888" t="b">
        <v>0</v>
      </c>
      <c r="AW1888" t="b">
        <v>0</v>
      </c>
      <c r="AX1888" s="241"/>
      <c r="AY1888" s="241"/>
      <c r="AZ1888" s="234"/>
      <c r="BA1888" s="234"/>
      <c r="BB1888" s="234"/>
      <c r="BC1888" t="b">
        <v>1</v>
      </c>
      <c r="BD1888" s="234" t="s">
        <v>7170</v>
      </c>
      <c r="BE1888" s="234" t="s">
        <v>7045</v>
      </c>
      <c r="BF1888" s="234" t="s">
        <v>6972</v>
      </c>
      <c r="BG1888" s="234" t="s">
        <v>7028</v>
      </c>
      <c r="BH1888" s="234" t="s">
        <v>55</v>
      </c>
      <c r="BI1888" s="243">
        <v>44573.416018518517</v>
      </c>
      <c r="BJ1888" s="234" t="s">
        <v>442</v>
      </c>
      <c r="BK1888" s="234" t="s">
        <v>451</v>
      </c>
      <c r="BL1888" s="234" t="s">
        <v>451</v>
      </c>
      <c r="BM1888" s="234" t="s">
        <v>451</v>
      </c>
      <c r="BN1888" s="241"/>
      <c r="BO1888" t="b">
        <v>0</v>
      </c>
      <c r="BP1888" t="b">
        <v>0</v>
      </c>
      <c r="BQ1888" t="b">
        <v>0</v>
      </c>
      <c r="BR1888" s="241"/>
      <c r="BS1888" s="241"/>
      <c r="BT1888" s="234" t="s">
        <v>7047</v>
      </c>
      <c r="BU1888" t="b">
        <v>0</v>
      </c>
      <c r="BV1888" s="103"/>
      <c r="BW1888" s="235" t="s">
        <v>17950</v>
      </c>
      <c r="BX1888" s="234" t="s">
        <v>17949</v>
      </c>
      <c r="BY1888" s="234" t="s">
        <v>56</v>
      </c>
      <c r="BZ1888" s="234" t="s">
        <v>7014</v>
      </c>
    </row>
    <row r="1889" spans="1:78" x14ac:dyDescent="0.25">
      <c r="A1889" s="5">
        <v>306</v>
      </c>
      <c r="B1889" s="234" t="s">
        <v>17951</v>
      </c>
      <c r="C1889" s="234" t="s">
        <v>17952</v>
      </c>
      <c r="D1889" s="234"/>
      <c r="E1889" s="234" t="s">
        <v>17953</v>
      </c>
      <c r="F1889" s="234" t="s">
        <v>2991</v>
      </c>
      <c r="G1889" s="234" t="s">
        <v>7034</v>
      </c>
      <c r="H1889" s="234" t="s">
        <v>7864</v>
      </c>
      <c r="I1889" s="242"/>
      <c r="J1889" s="242">
        <v>44001</v>
      </c>
      <c r="K1889" s="234" t="s">
        <v>7430</v>
      </c>
      <c r="L1889" s="242">
        <v>44013</v>
      </c>
      <c r="M1889" s="234" t="s">
        <v>6996</v>
      </c>
      <c r="N1889" s="234" t="s">
        <v>7430</v>
      </c>
      <c r="O1889" s="234" t="s">
        <v>11335</v>
      </c>
      <c r="P1889" s="234" t="s">
        <v>6999</v>
      </c>
      <c r="Q1889" s="234"/>
      <c r="R1889" s="234" t="s">
        <v>451</v>
      </c>
      <c r="S1889" t="b">
        <v>0</v>
      </c>
      <c r="T1889" s="242"/>
      <c r="U1889" s="103">
        <v>50</v>
      </c>
      <c r="V1889" s="234" t="s">
        <v>272</v>
      </c>
      <c r="W1889" s="103">
        <v>500</v>
      </c>
      <c r="X1889" s="234" t="s">
        <v>272</v>
      </c>
      <c r="Y1889" s="242"/>
      <c r="Z1889" s="242"/>
      <c r="AA1889" s="103"/>
      <c r="AB1889" s="234"/>
      <c r="AC1889" s="243">
        <v>44252.683055555557</v>
      </c>
      <c r="AD1889" s="234" t="s">
        <v>55</v>
      </c>
      <c r="AE1889" s="235" t="s">
        <v>17954</v>
      </c>
      <c r="AF1889" s="237"/>
      <c r="AG1889" s="234" t="s">
        <v>436</v>
      </c>
      <c r="AH1889" s="241"/>
      <c r="AI1889" t="b">
        <v>1</v>
      </c>
      <c r="AJ1889" t="b">
        <v>0</v>
      </c>
      <c r="AK1889" s="234"/>
      <c r="AL1889" s="103"/>
      <c r="AM1889" t="b">
        <v>0</v>
      </c>
      <c r="AN1889" s="234"/>
      <c r="AO1889" s="103"/>
      <c r="AP1889" s="241"/>
      <c r="AQ1889" s="241"/>
      <c r="AR1889" s="241"/>
      <c r="AS1889" s="241"/>
      <c r="AT1889" s="234"/>
      <c r="AU1889" s="234" t="s">
        <v>7085</v>
      </c>
      <c r="AV1889" t="b">
        <v>0</v>
      </c>
      <c r="AW1889" t="b">
        <v>0</v>
      </c>
      <c r="AX1889" s="241"/>
      <c r="AY1889" s="241"/>
      <c r="AZ1889" s="234"/>
      <c r="BA1889" s="234"/>
      <c r="BB1889" s="234"/>
      <c r="BC1889" t="b">
        <v>1</v>
      </c>
      <c r="BD1889" s="234" t="s">
        <v>7008</v>
      </c>
      <c r="BE1889" s="234" t="s">
        <v>7045</v>
      </c>
      <c r="BF1889" s="234" t="s">
        <v>7027</v>
      </c>
      <c r="BG1889" s="234" t="s">
        <v>7028</v>
      </c>
      <c r="BH1889" s="234" t="s">
        <v>55</v>
      </c>
      <c r="BI1889" s="243">
        <v>44573.416006944448</v>
      </c>
      <c r="BJ1889" s="234" t="s">
        <v>442</v>
      </c>
      <c r="BK1889" s="234" t="s">
        <v>451</v>
      </c>
      <c r="BL1889" s="234" t="s">
        <v>451</v>
      </c>
      <c r="BM1889" s="234" t="s">
        <v>451</v>
      </c>
      <c r="BN1889" s="241"/>
      <c r="BO1889" t="b">
        <v>0</v>
      </c>
      <c r="BP1889" t="b">
        <v>0</v>
      </c>
      <c r="BQ1889" t="b">
        <v>0</v>
      </c>
      <c r="BR1889" s="241"/>
      <c r="BS1889" s="241"/>
      <c r="BT1889" s="234" t="s">
        <v>7047</v>
      </c>
      <c r="BU1889" t="b">
        <v>0</v>
      </c>
      <c r="BV1889" s="103"/>
      <c r="BW1889" s="235" t="s">
        <v>17955</v>
      </c>
      <c r="BX1889" s="234" t="s">
        <v>17954</v>
      </c>
      <c r="BY1889" s="234" t="s">
        <v>56</v>
      </c>
      <c r="BZ1889" s="234" t="s">
        <v>7014</v>
      </c>
    </row>
    <row r="1890" spans="1:78" x14ac:dyDescent="0.25">
      <c r="A1890" s="5">
        <v>305</v>
      </c>
      <c r="B1890" s="234" t="s">
        <v>17956</v>
      </c>
      <c r="C1890" s="234" t="s">
        <v>17957</v>
      </c>
      <c r="D1890" s="234" t="s">
        <v>14485</v>
      </c>
      <c r="E1890" s="234" t="s">
        <v>17958</v>
      </c>
      <c r="F1890" s="234" t="s">
        <v>7156</v>
      </c>
      <c r="G1890" s="234" t="s">
        <v>7856</v>
      </c>
      <c r="H1890" s="234" t="s">
        <v>7018</v>
      </c>
      <c r="I1890" s="242"/>
      <c r="J1890" s="242">
        <v>44001</v>
      </c>
      <c r="K1890" s="234" t="s">
        <v>7430</v>
      </c>
      <c r="L1890" s="242">
        <v>44002</v>
      </c>
      <c r="M1890" s="234" t="s">
        <v>7813</v>
      </c>
      <c r="N1890" s="234" t="s">
        <v>14487</v>
      </c>
      <c r="O1890" s="234" t="s">
        <v>17959</v>
      </c>
      <c r="P1890" s="234" t="s">
        <v>6999</v>
      </c>
      <c r="Q1890" s="234"/>
      <c r="R1890" s="234" t="s">
        <v>451</v>
      </c>
      <c r="S1890" t="b">
        <v>0</v>
      </c>
      <c r="T1890" s="242"/>
      <c r="U1890" s="103">
        <v>1</v>
      </c>
      <c r="V1890" s="234" t="s">
        <v>272</v>
      </c>
      <c r="W1890" s="103">
        <v>1</v>
      </c>
      <c r="X1890" s="234" t="s">
        <v>272</v>
      </c>
      <c r="Y1890" s="242"/>
      <c r="Z1890" s="242"/>
      <c r="AA1890" s="103"/>
      <c r="AB1890" s="234" t="s">
        <v>14489</v>
      </c>
      <c r="AC1890" s="243">
        <v>44252.683009259257</v>
      </c>
      <c r="AD1890" s="234" t="s">
        <v>55</v>
      </c>
      <c r="AE1890" s="235" t="s">
        <v>17960</v>
      </c>
      <c r="AF1890" s="237"/>
      <c r="AG1890" s="234" t="s">
        <v>482</v>
      </c>
      <c r="AH1890" s="241"/>
      <c r="AI1890" t="b">
        <v>1</v>
      </c>
      <c r="AJ1890" t="b">
        <v>0</v>
      </c>
      <c r="AK1890" s="234"/>
      <c r="AL1890" s="103"/>
      <c r="AM1890" t="b">
        <v>0</v>
      </c>
      <c r="AN1890" s="234"/>
      <c r="AO1890" s="103"/>
      <c r="AP1890" s="241"/>
      <c r="AQ1890" s="241"/>
      <c r="AR1890" s="241"/>
      <c r="AS1890" s="241"/>
      <c r="AT1890" s="234" t="s">
        <v>7005</v>
      </c>
      <c r="AU1890" s="234" t="s">
        <v>7085</v>
      </c>
      <c r="AV1890" t="b">
        <v>0</v>
      </c>
      <c r="AW1890" t="b">
        <v>0</v>
      </c>
      <c r="AX1890" s="241"/>
      <c r="AY1890" s="241"/>
      <c r="AZ1890" s="234"/>
      <c r="BA1890" s="234"/>
      <c r="BB1890" s="234"/>
      <c r="BC1890" t="b">
        <v>0</v>
      </c>
      <c r="BD1890" s="234" t="s">
        <v>7821</v>
      </c>
      <c r="BE1890" s="234" t="s">
        <v>7026</v>
      </c>
      <c r="BF1890" s="234" t="s">
        <v>7027</v>
      </c>
      <c r="BG1890" s="234" t="s">
        <v>7010</v>
      </c>
      <c r="BH1890" s="234" t="s">
        <v>55</v>
      </c>
      <c r="BI1890" s="243">
        <v>44573.416006944448</v>
      </c>
      <c r="BJ1890" s="234" t="s">
        <v>442</v>
      </c>
      <c r="BK1890" s="234" t="s">
        <v>451</v>
      </c>
      <c r="BL1890" s="234" t="s">
        <v>451</v>
      </c>
      <c r="BM1890" s="234" t="s">
        <v>451</v>
      </c>
      <c r="BN1890" s="241"/>
      <c r="BO1890" t="b">
        <v>0</v>
      </c>
      <c r="BP1890" t="b">
        <v>0</v>
      </c>
      <c r="BQ1890" t="b">
        <v>0</v>
      </c>
      <c r="BR1890" s="241"/>
      <c r="BS1890" s="241"/>
      <c r="BT1890" s="234" t="s">
        <v>7012</v>
      </c>
      <c r="BU1890" t="b">
        <v>0</v>
      </c>
      <c r="BV1890" s="103"/>
      <c r="BW1890" s="235" t="s">
        <v>17961</v>
      </c>
      <c r="BX1890" s="234" t="s">
        <v>17960</v>
      </c>
      <c r="BY1890" s="234" t="s">
        <v>56</v>
      </c>
      <c r="BZ1890" s="234" t="s">
        <v>7014</v>
      </c>
    </row>
    <row r="1891" spans="1:78" x14ac:dyDescent="0.25">
      <c r="A1891" s="5">
        <v>304</v>
      </c>
      <c r="B1891" s="234" t="s">
        <v>17962</v>
      </c>
      <c r="C1891" s="234" t="s">
        <v>17963</v>
      </c>
      <c r="D1891" s="234" t="s">
        <v>17964</v>
      </c>
      <c r="E1891" s="234" t="s">
        <v>17964</v>
      </c>
      <c r="F1891" s="234" t="s">
        <v>7156</v>
      </c>
      <c r="G1891" s="234" t="s">
        <v>7034</v>
      </c>
      <c r="H1891" s="234" t="s">
        <v>7864</v>
      </c>
      <c r="I1891" s="242"/>
      <c r="J1891" s="242">
        <v>44001</v>
      </c>
      <c r="K1891" s="234" t="s">
        <v>7430</v>
      </c>
      <c r="L1891" s="242">
        <v>44005</v>
      </c>
      <c r="M1891" s="234" t="s">
        <v>6996</v>
      </c>
      <c r="N1891" s="234" t="s">
        <v>16951</v>
      </c>
      <c r="O1891" s="234" t="s">
        <v>17965</v>
      </c>
      <c r="P1891" s="234" t="s">
        <v>6999</v>
      </c>
      <c r="Q1891" s="234"/>
      <c r="R1891" s="234" t="s">
        <v>451</v>
      </c>
      <c r="S1891" t="b">
        <v>0</v>
      </c>
      <c r="T1891" s="242"/>
      <c r="U1891" s="103">
        <v>3</v>
      </c>
      <c r="V1891" s="234" t="s">
        <v>272</v>
      </c>
      <c r="W1891" s="103">
        <v>30</v>
      </c>
      <c r="X1891" s="234" t="s">
        <v>272</v>
      </c>
      <c r="Y1891" s="242"/>
      <c r="Z1891" s="242"/>
      <c r="AA1891" s="103"/>
      <c r="AB1891" s="234" t="s">
        <v>17966</v>
      </c>
      <c r="AC1891" s="243">
        <v>44252.682974537034</v>
      </c>
      <c r="AD1891" s="234" t="s">
        <v>55</v>
      </c>
      <c r="AE1891" s="235" t="s">
        <v>17967</v>
      </c>
      <c r="AF1891" s="237"/>
      <c r="AG1891" s="234" t="s">
        <v>482</v>
      </c>
      <c r="AH1891" s="241"/>
      <c r="AI1891" t="b">
        <v>1</v>
      </c>
      <c r="AJ1891" t="b">
        <v>0</v>
      </c>
      <c r="AK1891" s="234"/>
      <c r="AL1891" s="103"/>
      <c r="AM1891" t="b">
        <v>0</v>
      </c>
      <c r="AN1891" s="234"/>
      <c r="AO1891" s="103"/>
      <c r="AP1891" s="241"/>
      <c r="AQ1891" s="241"/>
      <c r="AR1891" s="241"/>
      <c r="AS1891" s="241"/>
      <c r="AT1891" s="234"/>
      <c r="AU1891" s="234" t="s">
        <v>7085</v>
      </c>
      <c r="AV1891" t="b">
        <v>0</v>
      </c>
      <c r="AW1891" t="b">
        <v>0</v>
      </c>
      <c r="AX1891" s="241"/>
      <c r="AY1891" s="241"/>
      <c r="AZ1891" s="234"/>
      <c r="BA1891" s="234"/>
      <c r="BB1891" s="234"/>
      <c r="BC1891" t="b">
        <v>0</v>
      </c>
      <c r="BD1891" s="234" t="s">
        <v>7008</v>
      </c>
      <c r="BE1891" s="234" t="s">
        <v>7045</v>
      </c>
      <c r="BF1891" s="234" t="s">
        <v>7027</v>
      </c>
      <c r="BG1891" s="234" t="s">
        <v>8373</v>
      </c>
      <c r="BH1891" s="234" t="s">
        <v>55</v>
      </c>
      <c r="BI1891" s="243">
        <v>44573.416006944448</v>
      </c>
      <c r="BJ1891" s="234" t="s">
        <v>442</v>
      </c>
      <c r="BK1891" s="234" t="s">
        <v>451</v>
      </c>
      <c r="BL1891" s="234" t="s">
        <v>451</v>
      </c>
      <c r="BM1891" s="234" t="s">
        <v>451</v>
      </c>
      <c r="BN1891" s="241"/>
      <c r="BO1891" t="b">
        <v>0</v>
      </c>
      <c r="BP1891" t="b">
        <v>0</v>
      </c>
      <c r="BQ1891" t="b">
        <v>0</v>
      </c>
      <c r="BR1891" s="241"/>
      <c r="BS1891" s="241"/>
      <c r="BT1891" s="234" t="s">
        <v>7012</v>
      </c>
      <c r="BU1891" t="b">
        <v>0</v>
      </c>
      <c r="BV1891" s="103"/>
      <c r="BW1891" s="235" t="s">
        <v>17968</v>
      </c>
      <c r="BX1891" s="234" t="s">
        <v>17967</v>
      </c>
      <c r="BY1891" s="234" t="s">
        <v>56</v>
      </c>
      <c r="BZ1891" s="234" t="s">
        <v>7014</v>
      </c>
    </row>
    <row r="1892" spans="1:78" x14ac:dyDescent="0.25">
      <c r="A1892" s="5">
        <v>303</v>
      </c>
      <c r="B1892" s="234" t="s">
        <v>17969</v>
      </c>
      <c r="C1892" s="234" t="s">
        <v>17970</v>
      </c>
      <c r="D1892" s="234" t="s">
        <v>7124</v>
      </c>
      <c r="E1892" s="234" t="s">
        <v>7124</v>
      </c>
      <c r="F1892" s="234" t="s">
        <v>7156</v>
      </c>
      <c r="G1892" s="234" t="s">
        <v>7279</v>
      </c>
      <c r="H1892" s="234" t="s">
        <v>6994</v>
      </c>
      <c r="I1892" s="242"/>
      <c r="J1892" s="242">
        <v>44015</v>
      </c>
      <c r="K1892" s="234" t="s">
        <v>7430</v>
      </c>
      <c r="L1892" s="242">
        <v>44015</v>
      </c>
      <c r="M1892" s="234" t="s">
        <v>6996</v>
      </c>
      <c r="N1892" s="234" t="s">
        <v>7126</v>
      </c>
      <c r="O1892" s="234" t="s">
        <v>7127</v>
      </c>
      <c r="P1892" s="234" t="s">
        <v>6999</v>
      </c>
      <c r="Q1892" s="234"/>
      <c r="R1892" s="234" t="s">
        <v>451</v>
      </c>
      <c r="S1892" t="b">
        <v>0</v>
      </c>
      <c r="T1892" s="242"/>
      <c r="U1892" s="103">
        <v>4</v>
      </c>
      <c r="V1892" s="234" t="s">
        <v>272</v>
      </c>
      <c r="W1892" s="103">
        <v>10</v>
      </c>
      <c r="X1892" s="234" t="s">
        <v>272</v>
      </c>
      <c r="Y1892" s="242"/>
      <c r="Z1892" s="242"/>
      <c r="AA1892" s="103"/>
      <c r="AB1892" s="234" t="s">
        <v>7128</v>
      </c>
      <c r="AC1892" s="243">
        <v>44252.682951388888</v>
      </c>
      <c r="AD1892" s="234" t="s">
        <v>55</v>
      </c>
      <c r="AE1892" s="235" t="s">
        <v>17971</v>
      </c>
      <c r="AF1892" s="237"/>
      <c r="AG1892" s="234" t="s">
        <v>482</v>
      </c>
      <c r="AH1892" s="241"/>
      <c r="AI1892" t="b">
        <v>1</v>
      </c>
      <c r="AJ1892" t="b">
        <v>0</v>
      </c>
      <c r="AK1892" s="234"/>
      <c r="AL1892" s="103"/>
      <c r="AM1892" t="b">
        <v>0</v>
      </c>
      <c r="AN1892" s="234"/>
      <c r="AO1892" s="103"/>
      <c r="AP1892" s="241"/>
      <c r="AQ1892" s="241"/>
      <c r="AR1892" s="241"/>
      <c r="AS1892" s="241"/>
      <c r="AT1892" s="234" t="s">
        <v>7005</v>
      </c>
      <c r="AU1892" s="234" t="s">
        <v>7085</v>
      </c>
      <c r="AV1892" t="b">
        <v>0</v>
      </c>
      <c r="AW1892" t="b">
        <v>0</v>
      </c>
      <c r="AX1892" s="241"/>
      <c r="AY1892" s="241"/>
      <c r="AZ1892" s="234"/>
      <c r="BA1892" s="234"/>
      <c r="BB1892" s="234"/>
      <c r="BC1892" t="b">
        <v>0</v>
      </c>
      <c r="BD1892" s="234" t="s">
        <v>7008</v>
      </c>
      <c r="BE1892" s="234" t="s">
        <v>7009</v>
      </c>
      <c r="BF1892" s="234" t="s">
        <v>7027</v>
      </c>
      <c r="BG1892" s="234" t="s">
        <v>7028</v>
      </c>
      <c r="BH1892" s="234" t="s">
        <v>55</v>
      </c>
      <c r="BI1892" s="243">
        <v>44573.416006944448</v>
      </c>
      <c r="BJ1892" s="234" t="s">
        <v>442</v>
      </c>
      <c r="BK1892" s="234" t="s">
        <v>451</v>
      </c>
      <c r="BL1892" s="234" t="s">
        <v>451</v>
      </c>
      <c r="BM1892" s="234" t="s">
        <v>451</v>
      </c>
      <c r="BN1892" s="241"/>
      <c r="BO1892" t="b">
        <v>0</v>
      </c>
      <c r="BP1892" t="b">
        <v>0</v>
      </c>
      <c r="BQ1892" t="b">
        <v>0</v>
      </c>
      <c r="BR1892" s="241"/>
      <c r="BS1892" s="241"/>
      <c r="BT1892" s="234" t="s">
        <v>7012</v>
      </c>
      <c r="BU1892" t="b">
        <v>0</v>
      </c>
      <c r="BV1892" s="103"/>
      <c r="BW1892" s="235" t="s">
        <v>17972</v>
      </c>
      <c r="BX1892" s="234" t="s">
        <v>17971</v>
      </c>
      <c r="BY1892" s="234" t="s">
        <v>56</v>
      </c>
      <c r="BZ1892" s="234" t="s">
        <v>7014</v>
      </c>
    </row>
    <row r="1893" spans="1:78" x14ac:dyDescent="0.25">
      <c r="A1893" s="5">
        <v>302</v>
      </c>
      <c r="B1893" s="234" t="s">
        <v>17973</v>
      </c>
      <c r="C1893" s="234" t="s">
        <v>17974</v>
      </c>
      <c r="D1893" s="234" t="s">
        <v>9248</v>
      </c>
      <c r="E1893" s="234" t="s">
        <v>9249</v>
      </c>
      <c r="F1893" s="234" t="s">
        <v>2991</v>
      </c>
      <c r="G1893" s="234" t="s">
        <v>7302</v>
      </c>
      <c r="H1893" s="234" t="s">
        <v>6994</v>
      </c>
      <c r="I1893" s="242"/>
      <c r="J1893" s="242">
        <v>44007</v>
      </c>
      <c r="K1893" s="234" t="s">
        <v>7430</v>
      </c>
      <c r="L1893" s="242">
        <v>44007</v>
      </c>
      <c r="M1893" s="234" t="s">
        <v>7066</v>
      </c>
      <c r="N1893" s="234" t="s">
        <v>9250</v>
      </c>
      <c r="O1893" s="234" t="s">
        <v>9251</v>
      </c>
      <c r="P1893" s="234" t="s">
        <v>6999</v>
      </c>
      <c r="Q1893" s="234"/>
      <c r="R1893" s="234" t="s">
        <v>451</v>
      </c>
      <c r="S1893" t="b">
        <v>0</v>
      </c>
      <c r="T1893" s="242"/>
      <c r="U1893" s="103">
        <v>1</v>
      </c>
      <c r="V1893" s="234" t="s">
        <v>272</v>
      </c>
      <c r="W1893" s="103">
        <v>5</v>
      </c>
      <c r="X1893" s="234" t="s">
        <v>272</v>
      </c>
      <c r="Y1893" s="242"/>
      <c r="Z1893" s="242"/>
      <c r="AA1893" s="103"/>
      <c r="AB1893" s="234" t="s">
        <v>9253</v>
      </c>
      <c r="AC1893" s="243">
        <v>44252.682928240742</v>
      </c>
      <c r="AD1893" s="234" t="s">
        <v>55</v>
      </c>
      <c r="AE1893" s="235" t="s">
        <v>17975</v>
      </c>
      <c r="AF1893" s="237"/>
      <c r="AG1893" s="234" t="s">
        <v>482</v>
      </c>
      <c r="AH1893" s="241"/>
      <c r="AI1893" t="b">
        <v>1</v>
      </c>
      <c r="AJ1893" t="b">
        <v>0</v>
      </c>
      <c r="AK1893" s="234"/>
      <c r="AL1893" s="103"/>
      <c r="AM1893" t="b">
        <v>0</v>
      </c>
      <c r="AN1893" s="234"/>
      <c r="AO1893" s="103"/>
      <c r="AP1893" s="241"/>
      <c r="AQ1893" s="241"/>
      <c r="AR1893" s="241"/>
      <c r="AS1893" s="241"/>
      <c r="AT1893" s="234" t="s">
        <v>7005</v>
      </c>
      <c r="AU1893" s="234" t="s">
        <v>7085</v>
      </c>
      <c r="AV1893" t="b">
        <v>0</v>
      </c>
      <c r="AW1893" t="b">
        <v>0</v>
      </c>
      <c r="AX1893" s="241"/>
      <c r="AY1893" s="241"/>
      <c r="AZ1893" s="234"/>
      <c r="BA1893" s="234"/>
      <c r="BB1893" s="234"/>
      <c r="BC1893" t="b">
        <v>0</v>
      </c>
      <c r="BD1893" s="234" t="s">
        <v>7076</v>
      </c>
      <c r="BE1893" s="234" t="s">
        <v>7009</v>
      </c>
      <c r="BF1893" s="234" t="s">
        <v>7027</v>
      </c>
      <c r="BG1893" s="234" t="s">
        <v>7010</v>
      </c>
      <c r="BH1893" s="234" t="s">
        <v>55</v>
      </c>
      <c r="BI1893" s="243">
        <v>44573.415995370371</v>
      </c>
      <c r="BJ1893" s="234" t="s">
        <v>442</v>
      </c>
      <c r="BK1893" s="234" t="s">
        <v>451</v>
      </c>
      <c r="BL1893" s="234" t="s">
        <v>451</v>
      </c>
      <c r="BM1893" s="234" t="s">
        <v>451</v>
      </c>
      <c r="BN1893" s="241"/>
      <c r="BO1893" t="b">
        <v>0</v>
      </c>
      <c r="BP1893" t="b">
        <v>0</v>
      </c>
      <c r="BQ1893" t="b">
        <v>0</v>
      </c>
      <c r="BR1893" s="241"/>
      <c r="BS1893" s="241"/>
      <c r="BT1893" s="234" t="s">
        <v>7237</v>
      </c>
      <c r="BU1893" t="b">
        <v>0</v>
      </c>
      <c r="BV1893" s="103"/>
      <c r="BW1893" s="235" t="s">
        <v>17976</v>
      </c>
      <c r="BX1893" s="234" t="s">
        <v>17975</v>
      </c>
      <c r="BY1893" s="234" t="s">
        <v>56</v>
      </c>
      <c r="BZ1893" s="234" t="s">
        <v>7014</v>
      </c>
    </row>
    <row r="1894" spans="1:78" x14ac:dyDescent="0.25">
      <c r="A1894" s="5">
        <v>301</v>
      </c>
      <c r="B1894" s="234" t="s">
        <v>17977</v>
      </c>
      <c r="C1894" s="234" t="s">
        <v>17978</v>
      </c>
      <c r="D1894" s="234"/>
      <c r="E1894" s="234" t="s">
        <v>14651</v>
      </c>
      <c r="F1894" s="234" t="s">
        <v>6993</v>
      </c>
      <c r="G1894" s="234" t="s">
        <v>7315</v>
      </c>
      <c r="H1894" s="234" t="s">
        <v>6994</v>
      </c>
      <c r="I1894" s="242"/>
      <c r="J1894" s="242">
        <v>44005</v>
      </c>
      <c r="K1894" s="234" t="s">
        <v>7430</v>
      </c>
      <c r="L1894" s="242">
        <v>44005</v>
      </c>
      <c r="M1894" s="234" t="s">
        <v>6996</v>
      </c>
      <c r="N1894" s="234" t="s">
        <v>7430</v>
      </c>
      <c r="O1894" s="234" t="s">
        <v>14652</v>
      </c>
      <c r="P1894" s="234" t="s">
        <v>6999</v>
      </c>
      <c r="Q1894" s="234"/>
      <c r="R1894" s="234" t="s">
        <v>451</v>
      </c>
      <c r="S1894" t="b">
        <v>0</v>
      </c>
      <c r="T1894" s="242"/>
      <c r="U1894" s="103">
        <v>3</v>
      </c>
      <c r="V1894" s="234" t="s">
        <v>272</v>
      </c>
      <c r="W1894" s="103">
        <v>3</v>
      </c>
      <c r="X1894" s="234" t="s">
        <v>272</v>
      </c>
      <c r="Y1894" s="242"/>
      <c r="Z1894" s="242"/>
      <c r="AA1894" s="103"/>
      <c r="AB1894" s="234"/>
      <c r="AC1894" s="243">
        <v>44252.682881944442</v>
      </c>
      <c r="AD1894" s="234" t="s">
        <v>55</v>
      </c>
      <c r="AE1894" s="235" t="s">
        <v>17979</v>
      </c>
      <c r="AF1894" s="237"/>
      <c r="AG1894" s="234" t="s">
        <v>482</v>
      </c>
      <c r="AH1894" s="241"/>
      <c r="AI1894" t="b">
        <v>1</v>
      </c>
      <c r="AJ1894" t="b">
        <v>0</v>
      </c>
      <c r="AK1894" s="234"/>
      <c r="AL1894" s="103"/>
      <c r="AM1894" t="b">
        <v>0</v>
      </c>
      <c r="AN1894" s="234"/>
      <c r="AO1894" s="103"/>
      <c r="AP1894" s="241"/>
      <c r="AQ1894" s="241"/>
      <c r="AR1894" s="241"/>
      <c r="AS1894" s="241"/>
      <c r="AT1894" s="234"/>
      <c r="AU1894" s="234" t="s">
        <v>7085</v>
      </c>
      <c r="AV1894" t="b">
        <v>0</v>
      </c>
      <c r="AW1894" t="b">
        <v>0</v>
      </c>
      <c r="AX1894" s="241"/>
      <c r="AY1894" s="241"/>
      <c r="AZ1894" s="234"/>
      <c r="BA1894" s="234"/>
      <c r="BB1894" s="234"/>
      <c r="BC1894" t="b">
        <v>1</v>
      </c>
      <c r="BD1894" s="234" t="s">
        <v>7008</v>
      </c>
      <c r="BE1894" s="234" t="s">
        <v>7009</v>
      </c>
      <c r="BF1894" s="234" t="s">
        <v>7027</v>
      </c>
      <c r="BG1894" s="234" t="s">
        <v>8373</v>
      </c>
      <c r="BH1894" s="234" t="s">
        <v>55</v>
      </c>
      <c r="BI1894" s="243">
        <v>44573.415995370371</v>
      </c>
      <c r="BJ1894" s="234" t="s">
        <v>442</v>
      </c>
      <c r="BK1894" s="234" t="s">
        <v>451</v>
      </c>
      <c r="BL1894" s="234" t="s">
        <v>451</v>
      </c>
      <c r="BM1894" s="234" t="s">
        <v>451</v>
      </c>
      <c r="BN1894" s="241"/>
      <c r="BO1894" t="b">
        <v>0</v>
      </c>
      <c r="BP1894" t="b">
        <v>0</v>
      </c>
      <c r="BQ1894" t="b">
        <v>0</v>
      </c>
      <c r="BR1894" s="241"/>
      <c r="BS1894" s="241"/>
      <c r="BT1894" s="234" t="s">
        <v>7012</v>
      </c>
      <c r="BU1894" t="b">
        <v>0</v>
      </c>
      <c r="BV1894" s="103"/>
      <c r="BW1894" s="235" t="s">
        <v>17980</v>
      </c>
      <c r="BX1894" s="234" t="s">
        <v>17979</v>
      </c>
      <c r="BY1894" s="234" t="s">
        <v>56</v>
      </c>
      <c r="BZ1894" s="234" t="s">
        <v>7014</v>
      </c>
    </row>
    <row r="1895" spans="1:78" x14ac:dyDescent="0.25">
      <c r="A1895" s="5">
        <v>300</v>
      </c>
      <c r="B1895" s="234" t="s">
        <v>17981</v>
      </c>
      <c r="C1895" s="234" t="s">
        <v>17982</v>
      </c>
      <c r="D1895" s="234" t="s">
        <v>7329</v>
      </c>
      <c r="E1895" s="234" t="s">
        <v>11185</v>
      </c>
      <c r="F1895" s="234" t="s">
        <v>6993</v>
      </c>
      <c r="G1895" s="234" t="s">
        <v>7315</v>
      </c>
      <c r="H1895" s="234" t="s">
        <v>6994</v>
      </c>
      <c r="I1895" s="242"/>
      <c r="J1895" s="242">
        <v>44008</v>
      </c>
      <c r="K1895" s="234" t="s">
        <v>7430</v>
      </c>
      <c r="L1895" s="242">
        <v>44008</v>
      </c>
      <c r="M1895" s="234" t="s">
        <v>6996</v>
      </c>
      <c r="N1895" s="234" t="s">
        <v>11186</v>
      </c>
      <c r="O1895" s="234" t="s">
        <v>7332</v>
      </c>
      <c r="P1895" s="234" t="s">
        <v>6999</v>
      </c>
      <c r="Q1895" s="234"/>
      <c r="R1895" s="234" t="s">
        <v>451</v>
      </c>
      <c r="S1895" t="b">
        <v>0</v>
      </c>
      <c r="T1895" s="242"/>
      <c r="U1895" s="103">
        <v>2</v>
      </c>
      <c r="V1895" s="234" t="s">
        <v>272</v>
      </c>
      <c r="W1895" s="103">
        <v>5</v>
      </c>
      <c r="X1895" s="234" t="s">
        <v>272</v>
      </c>
      <c r="Y1895" s="242"/>
      <c r="Z1895" s="242"/>
      <c r="AA1895" s="103"/>
      <c r="AB1895" s="234" t="s">
        <v>7334</v>
      </c>
      <c r="AC1895" s="243">
        <v>44252.682847222219</v>
      </c>
      <c r="AD1895" s="234" t="s">
        <v>55</v>
      </c>
      <c r="AE1895" s="235" t="s">
        <v>17983</v>
      </c>
      <c r="AF1895" s="237"/>
      <c r="AG1895" s="234" t="s">
        <v>482</v>
      </c>
      <c r="AH1895" s="241"/>
      <c r="AI1895" t="b">
        <v>1</v>
      </c>
      <c r="AJ1895" t="b">
        <v>0</v>
      </c>
      <c r="AK1895" s="234"/>
      <c r="AL1895" s="103"/>
      <c r="AM1895" t="b">
        <v>0</v>
      </c>
      <c r="AN1895" s="234"/>
      <c r="AO1895" s="103"/>
      <c r="AP1895" s="241"/>
      <c r="AQ1895" s="241"/>
      <c r="AR1895" s="241"/>
      <c r="AS1895" s="241"/>
      <c r="AT1895" s="234" t="s">
        <v>7005</v>
      </c>
      <c r="AU1895" s="234" t="s">
        <v>7085</v>
      </c>
      <c r="AV1895" t="b">
        <v>0</v>
      </c>
      <c r="AW1895" t="b">
        <v>0</v>
      </c>
      <c r="AX1895" s="241"/>
      <c r="AY1895" s="241"/>
      <c r="AZ1895" s="234"/>
      <c r="BA1895" s="234"/>
      <c r="BB1895" s="234"/>
      <c r="BC1895" t="b">
        <v>0</v>
      </c>
      <c r="BD1895" s="234" t="s">
        <v>7008</v>
      </c>
      <c r="BE1895" s="234" t="s">
        <v>7009</v>
      </c>
      <c r="BF1895" s="234" t="s">
        <v>7027</v>
      </c>
      <c r="BG1895" s="234" t="s">
        <v>7028</v>
      </c>
      <c r="BH1895" s="234" t="s">
        <v>55</v>
      </c>
      <c r="BI1895" s="243">
        <v>44573.415995370371</v>
      </c>
      <c r="BJ1895" s="234" t="s">
        <v>442</v>
      </c>
      <c r="BK1895" s="234" t="s">
        <v>451</v>
      </c>
      <c r="BL1895" s="234" t="s">
        <v>451</v>
      </c>
      <c r="BM1895" s="234" t="s">
        <v>451</v>
      </c>
      <c r="BN1895" s="241"/>
      <c r="BO1895" t="b">
        <v>0</v>
      </c>
      <c r="BP1895" t="b">
        <v>0</v>
      </c>
      <c r="BQ1895" t="b">
        <v>0</v>
      </c>
      <c r="BR1895" s="241"/>
      <c r="BS1895" s="241"/>
      <c r="BT1895" s="234" t="s">
        <v>7012</v>
      </c>
      <c r="BU1895" t="b">
        <v>0</v>
      </c>
      <c r="BV1895" s="103"/>
      <c r="BW1895" s="235" t="s">
        <v>17984</v>
      </c>
      <c r="BX1895" s="234" t="s">
        <v>17983</v>
      </c>
      <c r="BY1895" s="234" t="s">
        <v>56</v>
      </c>
      <c r="BZ1895" s="234" t="s">
        <v>7014</v>
      </c>
    </row>
    <row r="1896" spans="1:78" x14ac:dyDescent="0.25">
      <c r="A1896" s="5">
        <v>299</v>
      </c>
      <c r="B1896" s="234" t="s">
        <v>17985</v>
      </c>
      <c r="C1896" s="234" t="s">
        <v>17986</v>
      </c>
      <c r="D1896" s="234" t="s">
        <v>7371</v>
      </c>
      <c r="E1896" s="234" t="s">
        <v>7964</v>
      </c>
      <c r="F1896" s="234" t="s">
        <v>2991</v>
      </c>
      <c r="G1896" s="234" t="s">
        <v>7034</v>
      </c>
      <c r="H1896" s="234" t="s">
        <v>7864</v>
      </c>
      <c r="I1896" s="242"/>
      <c r="J1896" s="242">
        <v>44001</v>
      </c>
      <c r="K1896" s="234" t="s">
        <v>7430</v>
      </c>
      <c r="L1896" s="242">
        <v>44012</v>
      </c>
      <c r="M1896" s="234" t="s">
        <v>6996</v>
      </c>
      <c r="N1896" s="234" t="s">
        <v>7373</v>
      </c>
      <c r="O1896" s="234" t="s">
        <v>11488</v>
      </c>
      <c r="P1896" s="234" t="s">
        <v>6999</v>
      </c>
      <c r="Q1896" s="234"/>
      <c r="R1896" s="234" t="s">
        <v>451</v>
      </c>
      <c r="S1896" t="b">
        <v>0</v>
      </c>
      <c r="T1896" s="242"/>
      <c r="U1896" s="103">
        <v>5100</v>
      </c>
      <c r="V1896" s="234" t="s">
        <v>272</v>
      </c>
      <c r="W1896" s="103">
        <v>35700</v>
      </c>
      <c r="X1896" s="234" t="s">
        <v>272</v>
      </c>
      <c r="Y1896" s="242"/>
      <c r="Z1896" s="242"/>
      <c r="AA1896" s="103"/>
      <c r="AB1896" s="234" t="s">
        <v>7376</v>
      </c>
      <c r="AC1896" s="243">
        <v>44252.682835648149</v>
      </c>
      <c r="AD1896" s="234" t="s">
        <v>55</v>
      </c>
      <c r="AE1896" s="235" t="s">
        <v>17987</v>
      </c>
      <c r="AF1896" s="237"/>
      <c r="AG1896" s="234" t="s">
        <v>482</v>
      </c>
      <c r="AH1896" s="241"/>
      <c r="AI1896" t="b">
        <v>1</v>
      </c>
      <c r="AJ1896" t="b">
        <v>0</v>
      </c>
      <c r="AK1896" s="234"/>
      <c r="AL1896" s="103"/>
      <c r="AM1896" t="b">
        <v>0</v>
      </c>
      <c r="AN1896" s="234"/>
      <c r="AO1896" s="103"/>
      <c r="AP1896" s="241"/>
      <c r="AQ1896" s="241"/>
      <c r="AR1896" s="241"/>
      <c r="AS1896" s="241"/>
      <c r="AT1896" s="234" t="s">
        <v>7058</v>
      </c>
      <c r="AU1896" s="234" t="s">
        <v>7085</v>
      </c>
      <c r="AV1896" t="b">
        <v>0</v>
      </c>
      <c r="AW1896" t="b">
        <v>0</v>
      </c>
      <c r="AX1896" s="241"/>
      <c r="AY1896" s="241"/>
      <c r="AZ1896" s="234"/>
      <c r="BA1896" s="234"/>
      <c r="BB1896" s="234"/>
      <c r="BC1896" t="b">
        <v>0</v>
      </c>
      <c r="BD1896" s="234" t="s">
        <v>7008</v>
      </c>
      <c r="BE1896" s="234" t="s">
        <v>7045</v>
      </c>
      <c r="BF1896" s="234" t="s">
        <v>7027</v>
      </c>
      <c r="BG1896" s="234" t="s">
        <v>7028</v>
      </c>
      <c r="BH1896" s="234" t="s">
        <v>55</v>
      </c>
      <c r="BI1896" s="243">
        <v>44573.415983796294</v>
      </c>
      <c r="BJ1896" s="234" t="s">
        <v>442</v>
      </c>
      <c r="BK1896" s="234" t="s">
        <v>451</v>
      </c>
      <c r="BL1896" s="234" t="s">
        <v>451</v>
      </c>
      <c r="BM1896" s="234" t="s">
        <v>451</v>
      </c>
      <c r="BN1896" s="241"/>
      <c r="BO1896" t="b">
        <v>0</v>
      </c>
      <c r="BP1896" t="b">
        <v>0</v>
      </c>
      <c r="BQ1896" t="b">
        <v>0</v>
      </c>
      <c r="BR1896" s="241"/>
      <c r="BS1896" s="241"/>
      <c r="BT1896" s="234" t="s">
        <v>7047</v>
      </c>
      <c r="BU1896" t="b">
        <v>0</v>
      </c>
      <c r="BV1896" s="103"/>
      <c r="BW1896" s="235" t="s">
        <v>17988</v>
      </c>
      <c r="BX1896" s="234" t="s">
        <v>17987</v>
      </c>
      <c r="BY1896" s="234" t="s">
        <v>56</v>
      </c>
      <c r="BZ1896" s="234" t="s">
        <v>7014</v>
      </c>
    </row>
    <row r="1897" spans="1:78" x14ac:dyDescent="0.25">
      <c r="A1897" s="5">
        <v>298</v>
      </c>
      <c r="B1897" s="234" t="s">
        <v>17989</v>
      </c>
      <c r="C1897" s="234" t="s">
        <v>17990</v>
      </c>
      <c r="D1897" s="234"/>
      <c r="E1897" s="234" t="s">
        <v>17991</v>
      </c>
      <c r="F1897" s="234" t="s">
        <v>2991</v>
      </c>
      <c r="G1897" s="234" t="s">
        <v>7034</v>
      </c>
      <c r="H1897" s="234" t="s">
        <v>7864</v>
      </c>
      <c r="I1897" s="242"/>
      <c r="J1897" s="242">
        <v>44004</v>
      </c>
      <c r="K1897" s="234" t="s">
        <v>7430</v>
      </c>
      <c r="L1897" s="242">
        <v>44008</v>
      </c>
      <c r="M1897" s="234" t="s">
        <v>6996</v>
      </c>
      <c r="N1897" s="234" t="s">
        <v>7430</v>
      </c>
      <c r="O1897" s="234" t="s">
        <v>17992</v>
      </c>
      <c r="P1897" s="234" t="s">
        <v>6999</v>
      </c>
      <c r="Q1897" s="234"/>
      <c r="R1897" s="234" t="s">
        <v>451</v>
      </c>
      <c r="S1897" t="b">
        <v>0</v>
      </c>
      <c r="T1897" s="242"/>
      <c r="U1897" s="103">
        <v>1</v>
      </c>
      <c r="V1897" s="234" t="s">
        <v>272</v>
      </c>
      <c r="W1897" s="103">
        <v>7</v>
      </c>
      <c r="X1897" s="234" t="s">
        <v>272</v>
      </c>
      <c r="Y1897" s="242"/>
      <c r="Z1897" s="242"/>
      <c r="AA1897" s="103"/>
      <c r="AB1897" s="234"/>
      <c r="AC1897" s="243">
        <v>44252.68277777778</v>
      </c>
      <c r="AD1897" s="234" t="s">
        <v>55</v>
      </c>
      <c r="AE1897" s="235" t="s">
        <v>17993</v>
      </c>
      <c r="AF1897" s="237"/>
      <c r="AG1897" s="234" t="s">
        <v>482</v>
      </c>
      <c r="AH1897" s="241"/>
      <c r="AI1897" t="b">
        <v>1</v>
      </c>
      <c r="AJ1897" t="b">
        <v>0</v>
      </c>
      <c r="AK1897" s="234"/>
      <c r="AL1897" s="103"/>
      <c r="AM1897" t="b">
        <v>0</v>
      </c>
      <c r="AN1897" s="234"/>
      <c r="AO1897" s="103"/>
      <c r="AP1897" s="241"/>
      <c r="AQ1897" s="241"/>
      <c r="AR1897" s="241"/>
      <c r="AS1897" s="241"/>
      <c r="AT1897" s="234"/>
      <c r="AU1897" s="234" t="s">
        <v>7085</v>
      </c>
      <c r="AV1897" t="b">
        <v>0</v>
      </c>
      <c r="AW1897" t="b">
        <v>0</v>
      </c>
      <c r="AX1897" s="241"/>
      <c r="AY1897" s="241"/>
      <c r="AZ1897" s="234"/>
      <c r="BA1897" s="234"/>
      <c r="BB1897" s="234"/>
      <c r="BC1897" t="b">
        <v>1</v>
      </c>
      <c r="BD1897" s="234" t="s">
        <v>7008</v>
      </c>
      <c r="BE1897" s="234" t="s">
        <v>7045</v>
      </c>
      <c r="BF1897" s="234" t="s">
        <v>6972</v>
      </c>
      <c r="BG1897" s="234" t="s">
        <v>7010</v>
      </c>
      <c r="BH1897" s="234" t="s">
        <v>55</v>
      </c>
      <c r="BI1897" s="243">
        <v>44573.415983796294</v>
      </c>
      <c r="BJ1897" s="234" t="s">
        <v>442</v>
      </c>
      <c r="BK1897" s="234" t="s">
        <v>451</v>
      </c>
      <c r="BL1897" s="234" t="s">
        <v>451</v>
      </c>
      <c r="BM1897" s="234" t="s">
        <v>451</v>
      </c>
      <c r="BN1897" s="241"/>
      <c r="BO1897" t="b">
        <v>0</v>
      </c>
      <c r="BP1897" t="b">
        <v>0</v>
      </c>
      <c r="BQ1897" t="b">
        <v>0</v>
      </c>
      <c r="BR1897" s="241"/>
      <c r="BS1897" s="241"/>
      <c r="BT1897" s="234" t="s">
        <v>7047</v>
      </c>
      <c r="BU1897" t="b">
        <v>0</v>
      </c>
      <c r="BV1897" s="103"/>
      <c r="BW1897" s="235" t="s">
        <v>17994</v>
      </c>
      <c r="BX1897" s="234" t="s">
        <v>17993</v>
      </c>
      <c r="BY1897" s="234" t="s">
        <v>56</v>
      </c>
      <c r="BZ1897" s="234" t="s">
        <v>7014</v>
      </c>
    </row>
    <row r="1898" spans="1:78" x14ac:dyDescent="0.25">
      <c r="A1898" s="5">
        <v>297</v>
      </c>
      <c r="B1898" s="234" t="s">
        <v>17995</v>
      </c>
      <c r="C1898" s="234" t="s">
        <v>17996</v>
      </c>
      <c r="D1898" s="234" t="s">
        <v>8376</v>
      </c>
      <c r="E1898" s="234" t="s">
        <v>14244</v>
      </c>
      <c r="F1898" s="234" t="s">
        <v>6993</v>
      </c>
      <c r="G1898" s="234" t="s">
        <v>7315</v>
      </c>
      <c r="H1898" s="234" t="s">
        <v>6994</v>
      </c>
      <c r="I1898" s="242"/>
      <c r="J1898" s="242">
        <v>44004</v>
      </c>
      <c r="K1898" s="234" t="s">
        <v>7430</v>
      </c>
      <c r="L1898" s="242">
        <v>44004</v>
      </c>
      <c r="M1898" s="234" t="s">
        <v>6996</v>
      </c>
      <c r="N1898" s="234" t="s">
        <v>14245</v>
      </c>
      <c r="O1898" s="234" t="s">
        <v>8378</v>
      </c>
      <c r="P1898" s="234" t="s">
        <v>6999</v>
      </c>
      <c r="Q1898" s="234"/>
      <c r="R1898" s="234" t="s">
        <v>451</v>
      </c>
      <c r="S1898" t="b">
        <v>0</v>
      </c>
      <c r="T1898" s="242"/>
      <c r="U1898" s="103">
        <v>60</v>
      </c>
      <c r="V1898" s="234" t="s">
        <v>272</v>
      </c>
      <c r="W1898" s="103">
        <v>200</v>
      </c>
      <c r="X1898" s="234" t="s">
        <v>272</v>
      </c>
      <c r="Y1898" s="242"/>
      <c r="Z1898" s="242"/>
      <c r="AA1898" s="103"/>
      <c r="AB1898" s="234" t="s">
        <v>8380</v>
      </c>
      <c r="AC1898" s="243">
        <v>44252.682743055557</v>
      </c>
      <c r="AD1898" s="234" t="s">
        <v>55</v>
      </c>
      <c r="AE1898" s="235" t="s">
        <v>17997</v>
      </c>
      <c r="AF1898" s="237"/>
      <c r="AG1898" s="234" t="s">
        <v>482</v>
      </c>
      <c r="AH1898" s="241"/>
      <c r="AI1898" t="b">
        <v>1</v>
      </c>
      <c r="AJ1898" t="b">
        <v>0</v>
      </c>
      <c r="AK1898" s="234"/>
      <c r="AL1898" s="103"/>
      <c r="AM1898" t="b">
        <v>0</v>
      </c>
      <c r="AN1898" s="234"/>
      <c r="AO1898" s="103"/>
      <c r="AP1898" s="241"/>
      <c r="AQ1898" s="241"/>
      <c r="AR1898" s="241"/>
      <c r="AS1898" s="241"/>
      <c r="AT1898" s="234" t="s">
        <v>7005</v>
      </c>
      <c r="AU1898" s="234" t="s">
        <v>7085</v>
      </c>
      <c r="AV1898" t="b">
        <v>0</v>
      </c>
      <c r="AW1898" t="b">
        <v>0</v>
      </c>
      <c r="AX1898" s="241"/>
      <c r="AY1898" s="241"/>
      <c r="AZ1898" s="234"/>
      <c r="BA1898" s="234"/>
      <c r="BB1898" s="234"/>
      <c r="BC1898" t="b">
        <v>0</v>
      </c>
      <c r="BD1898" s="234" t="s">
        <v>7008</v>
      </c>
      <c r="BE1898" s="234" t="s">
        <v>7009</v>
      </c>
      <c r="BF1898" s="234" t="s">
        <v>7027</v>
      </c>
      <c r="BG1898" s="234" t="s">
        <v>8373</v>
      </c>
      <c r="BH1898" s="234" t="s">
        <v>55</v>
      </c>
      <c r="BI1898" s="243">
        <v>44573.415983796294</v>
      </c>
      <c r="BJ1898" s="234" t="s">
        <v>442</v>
      </c>
      <c r="BK1898" s="234" t="s">
        <v>451</v>
      </c>
      <c r="BL1898" s="234" t="s">
        <v>451</v>
      </c>
      <c r="BM1898" s="234" t="s">
        <v>451</v>
      </c>
      <c r="BN1898" s="241"/>
      <c r="BO1898" t="b">
        <v>0</v>
      </c>
      <c r="BP1898" t="b">
        <v>0</v>
      </c>
      <c r="BQ1898" t="b">
        <v>0</v>
      </c>
      <c r="BR1898" s="241"/>
      <c r="BS1898" s="241"/>
      <c r="BT1898" s="234" t="s">
        <v>7012</v>
      </c>
      <c r="BU1898" t="b">
        <v>0</v>
      </c>
      <c r="BV1898" s="103"/>
      <c r="BW1898" s="235" t="s">
        <v>17998</v>
      </c>
      <c r="BX1898" s="234" t="s">
        <v>17997</v>
      </c>
      <c r="BY1898" s="234" t="s">
        <v>56</v>
      </c>
      <c r="BZ1898" s="234" t="s">
        <v>7014</v>
      </c>
    </row>
    <row r="1899" spans="1:78" x14ac:dyDescent="0.25">
      <c r="A1899" s="5">
        <v>296</v>
      </c>
      <c r="B1899" s="234" t="s">
        <v>17999</v>
      </c>
      <c r="C1899" s="234" t="s">
        <v>18000</v>
      </c>
      <c r="D1899" s="234" t="s">
        <v>9044</v>
      </c>
      <c r="E1899" s="234" t="s">
        <v>9044</v>
      </c>
      <c r="F1899" s="234" t="s">
        <v>6993</v>
      </c>
      <c r="G1899" s="234" t="s">
        <v>11683</v>
      </c>
      <c r="H1899" s="234" t="s">
        <v>6994</v>
      </c>
      <c r="I1899" s="242"/>
      <c r="J1899" s="242">
        <v>44004</v>
      </c>
      <c r="K1899" s="234" t="s">
        <v>7430</v>
      </c>
      <c r="L1899" s="242">
        <v>44004</v>
      </c>
      <c r="M1899" s="234" t="s">
        <v>7228</v>
      </c>
      <c r="N1899" s="234" t="s">
        <v>18001</v>
      </c>
      <c r="O1899" s="234" t="s">
        <v>18002</v>
      </c>
      <c r="P1899" s="234" t="s">
        <v>6999</v>
      </c>
      <c r="Q1899" s="234"/>
      <c r="R1899" s="234" t="s">
        <v>451</v>
      </c>
      <c r="S1899" t="b">
        <v>0</v>
      </c>
      <c r="T1899" s="242"/>
      <c r="U1899" s="103">
        <v>20</v>
      </c>
      <c r="V1899" s="234" t="s">
        <v>272</v>
      </c>
      <c r="W1899" s="103">
        <v>5</v>
      </c>
      <c r="X1899" s="234" t="s">
        <v>272</v>
      </c>
      <c r="Y1899" s="242"/>
      <c r="Z1899" s="242"/>
      <c r="AA1899" s="103"/>
      <c r="AB1899" s="234" t="s">
        <v>9047</v>
      </c>
      <c r="AC1899" s="243">
        <v>44252.68273148148</v>
      </c>
      <c r="AD1899" s="234" t="s">
        <v>55</v>
      </c>
      <c r="AE1899" s="235" t="s">
        <v>18003</v>
      </c>
      <c r="AF1899" s="237"/>
      <c r="AG1899" s="234" t="s">
        <v>482</v>
      </c>
      <c r="AH1899" s="241"/>
      <c r="AI1899" t="b">
        <v>1</v>
      </c>
      <c r="AJ1899" t="b">
        <v>0</v>
      </c>
      <c r="AK1899" s="234"/>
      <c r="AL1899" s="103"/>
      <c r="AM1899" t="b">
        <v>0</v>
      </c>
      <c r="AN1899" s="234"/>
      <c r="AO1899" s="103"/>
      <c r="AP1899" s="241"/>
      <c r="AQ1899" s="241"/>
      <c r="AR1899" s="241"/>
      <c r="AS1899" s="241"/>
      <c r="AT1899" s="234"/>
      <c r="AU1899" s="234" t="s">
        <v>7085</v>
      </c>
      <c r="AV1899" t="b">
        <v>0</v>
      </c>
      <c r="AW1899" t="b">
        <v>0</v>
      </c>
      <c r="AX1899" s="241"/>
      <c r="AY1899" s="241"/>
      <c r="AZ1899" s="234"/>
      <c r="BA1899" s="234"/>
      <c r="BB1899" s="234"/>
      <c r="BC1899" t="b">
        <v>0</v>
      </c>
      <c r="BD1899" s="234" t="s">
        <v>7234</v>
      </c>
      <c r="BE1899" s="234" t="s">
        <v>7009</v>
      </c>
      <c r="BF1899" s="234" t="s">
        <v>7027</v>
      </c>
      <c r="BG1899" s="234" t="s">
        <v>8373</v>
      </c>
      <c r="BH1899" s="234" t="s">
        <v>55</v>
      </c>
      <c r="BI1899" s="243">
        <v>44573.415983796294</v>
      </c>
      <c r="BJ1899" s="234" t="s">
        <v>442</v>
      </c>
      <c r="BK1899" s="234" t="s">
        <v>451</v>
      </c>
      <c r="BL1899" s="234" t="s">
        <v>451</v>
      </c>
      <c r="BM1899" s="234" t="s">
        <v>451</v>
      </c>
      <c r="BN1899" s="241"/>
      <c r="BO1899" t="b">
        <v>0</v>
      </c>
      <c r="BP1899" t="b">
        <v>0</v>
      </c>
      <c r="BQ1899" t="b">
        <v>0</v>
      </c>
      <c r="BR1899" s="241"/>
      <c r="BS1899" s="241"/>
      <c r="BT1899" s="234" t="s">
        <v>7012</v>
      </c>
      <c r="BU1899" t="b">
        <v>0</v>
      </c>
      <c r="BV1899" s="103"/>
      <c r="BW1899" s="235" t="s">
        <v>18004</v>
      </c>
      <c r="BX1899" s="234" t="s">
        <v>18003</v>
      </c>
      <c r="BY1899" s="234" t="s">
        <v>56</v>
      </c>
      <c r="BZ1899" s="234" t="s">
        <v>7014</v>
      </c>
    </row>
    <row r="1900" spans="1:78" x14ac:dyDescent="0.25">
      <c r="A1900" s="5">
        <v>295</v>
      </c>
      <c r="B1900" s="234" t="s">
        <v>18005</v>
      </c>
      <c r="C1900" s="234" t="s">
        <v>18006</v>
      </c>
      <c r="D1900" s="234"/>
      <c r="E1900" s="234" t="s">
        <v>13415</v>
      </c>
      <c r="F1900" s="234" t="s">
        <v>7156</v>
      </c>
      <c r="G1900" s="234" t="s">
        <v>7856</v>
      </c>
      <c r="H1900" s="234" t="s">
        <v>7018</v>
      </c>
      <c r="I1900" s="242"/>
      <c r="J1900" s="242">
        <v>44000</v>
      </c>
      <c r="K1900" s="234" t="s">
        <v>7430</v>
      </c>
      <c r="L1900" s="242">
        <v>44001</v>
      </c>
      <c r="M1900" s="234" t="s">
        <v>12558</v>
      </c>
      <c r="N1900" s="234" t="s">
        <v>7430</v>
      </c>
      <c r="O1900" s="234" t="s">
        <v>18007</v>
      </c>
      <c r="P1900" s="234" t="s">
        <v>6999</v>
      </c>
      <c r="Q1900" s="234"/>
      <c r="R1900" s="234" t="s">
        <v>451</v>
      </c>
      <c r="S1900" t="b">
        <v>0</v>
      </c>
      <c r="T1900" s="242"/>
      <c r="U1900" s="103">
        <v>5</v>
      </c>
      <c r="V1900" s="234" t="s">
        <v>272</v>
      </c>
      <c r="W1900" s="103">
        <v>5</v>
      </c>
      <c r="X1900" s="234" t="s">
        <v>272</v>
      </c>
      <c r="Y1900" s="242"/>
      <c r="Z1900" s="242"/>
      <c r="AA1900" s="103"/>
      <c r="AB1900" s="234"/>
      <c r="AC1900" s="243">
        <v>44252.682685185187</v>
      </c>
      <c r="AD1900" s="234" t="s">
        <v>55</v>
      </c>
      <c r="AE1900" s="235" t="s">
        <v>18008</v>
      </c>
      <c r="AF1900" s="237"/>
      <c r="AG1900" s="234" t="s">
        <v>482</v>
      </c>
      <c r="AH1900" s="241"/>
      <c r="AI1900" t="b">
        <v>1</v>
      </c>
      <c r="AJ1900" t="b">
        <v>0</v>
      </c>
      <c r="AK1900" s="234"/>
      <c r="AL1900" s="103"/>
      <c r="AM1900" t="b">
        <v>0</v>
      </c>
      <c r="AN1900" s="234"/>
      <c r="AO1900" s="103"/>
      <c r="AP1900" s="241"/>
      <c r="AQ1900" s="241"/>
      <c r="AR1900" s="241"/>
      <c r="AS1900" s="241"/>
      <c r="AT1900" s="234"/>
      <c r="AU1900" s="234" t="s">
        <v>7085</v>
      </c>
      <c r="AV1900" t="b">
        <v>0</v>
      </c>
      <c r="AW1900" t="b">
        <v>0</v>
      </c>
      <c r="AX1900" s="241"/>
      <c r="AY1900" s="241"/>
      <c r="AZ1900" s="234"/>
      <c r="BA1900" s="234"/>
      <c r="BB1900" s="234"/>
      <c r="BC1900" t="b">
        <v>1</v>
      </c>
      <c r="BD1900" s="234" t="s">
        <v>18009</v>
      </c>
      <c r="BE1900" s="234" t="s">
        <v>7026</v>
      </c>
      <c r="BF1900" s="234" t="s">
        <v>7027</v>
      </c>
      <c r="BG1900" s="234" t="s">
        <v>7010</v>
      </c>
      <c r="BH1900" s="234" t="s">
        <v>55</v>
      </c>
      <c r="BI1900" s="243">
        <v>44573.415972222225</v>
      </c>
      <c r="BJ1900" s="234" t="s">
        <v>442</v>
      </c>
      <c r="BK1900" s="234" t="s">
        <v>451</v>
      </c>
      <c r="BL1900" s="234" t="s">
        <v>451</v>
      </c>
      <c r="BM1900" s="234" t="s">
        <v>451</v>
      </c>
      <c r="BN1900" s="241"/>
      <c r="BO1900" t="b">
        <v>0</v>
      </c>
      <c r="BP1900" t="b">
        <v>0</v>
      </c>
      <c r="BQ1900" t="b">
        <v>0</v>
      </c>
      <c r="BR1900" s="241"/>
      <c r="BS1900" s="241"/>
      <c r="BT1900" s="234" t="s">
        <v>7012</v>
      </c>
      <c r="BU1900" t="b">
        <v>0</v>
      </c>
      <c r="BV1900" s="103"/>
      <c r="BW1900" s="235" t="s">
        <v>18010</v>
      </c>
      <c r="BX1900" s="234" t="s">
        <v>18008</v>
      </c>
      <c r="BY1900" s="234" t="s">
        <v>56</v>
      </c>
      <c r="BZ1900" s="234" t="s">
        <v>7014</v>
      </c>
    </row>
    <row r="1901" spans="1:78" x14ac:dyDescent="0.25">
      <c r="A1901" s="5">
        <v>294</v>
      </c>
      <c r="B1901" s="234" t="s">
        <v>18011</v>
      </c>
      <c r="C1901" s="234" t="s">
        <v>18012</v>
      </c>
      <c r="D1901" s="234" t="s">
        <v>11523</v>
      </c>
      <c r="E1901" s="234" t="s">
        <v>11523</v>
      </c>
      <c r="F1901" s="234" t="s">
        <v>6993</v>
      </c>
      <c r="G1901" s="234" t="s">
        <v>10829</v>
      </c>
      <c r="H1901" s="234" t="s">
        <v>7856</v>
      </c>
      <c r="I1901" s="242"/>
      <c r="J1901" s="242">
        <v>44000</v>
      </c>
      <c r="K1901" s="234" t="s">
        <v>7430</v>
      </c>
      <c r="L1901" s="242">
        <v>44006</v>
      </c>
      <c r="M1901" s="234" t="s">
        <v>9952</v>
      </c>
      <c r="N1901" s="234" t="s">
        <v>11526</v>
      </c>
      <c r="O1901" s="234" t="s">
        <v>11643</v>
      </c>
      <c r="P1901" s="234" t="s">
        <v>6999</v>
      </c>
      <c r="Q1901" s="234"/>
      <c r="R1901" s="234" t="s">
        <v>451</v>
      </c>
      <c r="S1901" t="b">
        <v>0</v>
      </c>
      <c r="T1901" s="242"/>
      <c r="U1901" s="103">
        <v>5</v>
      </c>
      <c r="V1901" s="234" t="s">
        <v>272</v>
      </c>
      <c r="W1901" s="103">
        <v>10</v>
      </c>
      <c r="X1901" s="234" t="s">
        <v>272</v>
      </c>
      <c r="Y1901" s="242"/>
      <c r="Z1901" s="242"/>
      <c r="AA1901" s="103"/>
      <c r="AB1901" s="234" t="s">
        <v>11528</v>
      </c>
      <c r="AC1901" s="243">
        <v>44252.682638888888</v>
      </c>
      <c r="AD1901" s="234" t="s">
        <v>55</v>
      </c>
      <c r="AE1901" s="235" t="s">
        <v>18013</v>
      </c>
      <c r="AF1901" s="237"/>
      <c r="AG1901" s="234" t="s">
        <v>482</v>
      </c>
      <c r="AH1901" s="241"/>
      <c r="AI1901" t="b">
        <v>1</v>
      </c>
      <c r="AJ1901" t="b">
        <v>0</v>
      </c>
      <c r="AK1901" s="234"/>
      <c r="AL1901" s="103"/>
      <c r="AM1901" t="b">
        <v>0</v>
      </c>
      <c r="AN1901" s="234"/>
      <c r="AO1901" s="103"/>
      <c r="AP1901" s="241"/>
      <c r="AQ1901" s="241"/>
      <c r="AR1901" s="241"/>
      <c r="AS1901" s="241"/>
      <c r="AT1901" s="234" t="s">
        <v>7166</v>
      </c>
      <c r="AU1901" s="234" t="s">
        <v>7085</v>
      </c>
      <c r="AV1901" t="b">
        <v>0</v>
      </c>
      <c r="AW1901" t="b">
        <v>0</v>
      </c>
      <c r="AX1901" s="241"/>
      <c r="AY1901" s="241"/>
      <c r="AZ1901" s="234"/>
      <c r="BA1901" s="234"/>
      <c r="BB1901" s="234"/>
      <c r="BC1901" t="b">
        <v>0</v>
      </c>
      <c r="BD1901" s="234" t="s">
        <v>9959</v>
      </c>
      <c r="BE1901" s="234" t="s">
        <v>7026</v>
      </c>
      <c r="BF1901" s="234" t="s">
        <v>7027</v>
      </c>
      <c r="BG1901" s="234" t="s">
        <v>7028</v>
      </c>
      <c r="BH1901" s="234" t="s">
        <v>55</v>
      </c>
      <c r="BI1901" s="243">
        <v>44573.415972222225</v>
      </c>
      <c r="BJ1901" s="234" t="s">
        <v>442</v>
      </c>
      <c r="BK1901" s="234" t="s">
        <v>451</v>
      </c>
      <c r="BL1901" s="234" t="s">
        <v>451</v>
      </c>
      <c r="BM1901" s="234" t="s">
        <v>451</v>
      </c>
      <c r="BN1901" s="241"/>
      <c r="BO1901" t="b">
        <v>0</v>
      </c>
      <c r="BP1901" t="b">
        <v>0</v>
      </c>
      <c r="BQ1901" t="b">
        <v>0</v>
      </c>
      <c r="BR1901" s="241"/>
      <c r="BS1901" s="241"/>
      <c r="BT1901" s="234" t="s">
        <v>7012</v>
      </c>
      <c r="BU1901" t="b">
        <v>0</v>
      </c>
      <c r="BV1901" s="103"/>
      <c r="BW1901" s="235" t="s">
        <v>18014</v>
      </c>
      <c r="BX1901" s="234" t="s">
        <v>18013</v>
      </c>
      <c r="BY1901" s="234" t="s">
        <v>56</v>
      </c>
      <c r="BZ1901" s="234" t="s">
        <v>7014</v>
      </c>
    </row>
    <row r="1902" spans="1:78" x14ac:dyDescent="0.25">
      <c r="A1902" s="5">
        <v>293</v>
      </c>
      <c r="B1902" s="234" t="s">
        <v>18015</v>
      </c>
      <c r="C1902" s="234" t="s">
        <v>18016</v>
      </c>
      <c r="D1902" s="234" t="s">
        <v>18017</v>
      </c>
      <c r="E1902" s="234" t="s">
        <v>18018</v>
      </c>
      <c r="F1902" s="234" t="s">
        <v>6993</v>
      </c>
      <c r="G1902" s="234" t="s">
        <v>7302</v>
      </c>
      <c r="H1902" s="234" t="s">
        <v>6994</v>
      </c>
      <c r="I1902" s="242"/>
      <c r="J1902" s="242">
        <v>44000</v>
      </c>
      <c r="K1902" s="234" t="s">
        <v>7430</v>
      </c>
      <c r="L1902" s="242">
        <v>44000</v>
      </c>
      <c r="M1902" s="234" t="s">
        <v>6996</v>
      </c>
      <c r="N1902" s="234" t="s">
        <v>18019</v>
      </c>
      <c r="O1902" s="234" t="s">
        <v>18020</v>
      </c>
      <c r="P1902" s="234" t="s">
        <v>6999</v>
      </c>
      <c r="Q1902" s="234"/>
      <c r="R1902" s="234" t="s">
        <v>451</v>
      </c>
      <c r="S1902" t="b">
        <v>0</v>
      </c>
      <c r="T1902" s="242"/>
      <c r="U1902" s="103">
        <v>3</v>
      </c>
      <c r="V1902" s="234" t="s">
        <v>272</v>
      </c>
      <c r="W1902" s="103">
        <v>10</v>
      </c>
      <c r="X1902" s="234" t="s">
        <v>272</v>
      </c>
      <c r="Y1902" s="242"/>
      <c r="Z1902" s="242"/>
      <c r="AA1902" s="103"/>
      <c r="AB1902" s="234" t="s">
        <v>18021</v>
      </c>
      <c r="AC1902" s="243">
        <v>44252.682592592595</v>
      </c>
      <c r="AD1902" s="234" t="s">
        <v>55</v>
      </c>
      <c r="AE1902" s="235" t="s">
        <v>18022</v>
      </c>
      <c r="AF1902" s="237"/>
      <c r="AG1902" s="234" t="s">
        <v>482</v>
      </c>
      <c r="AH1902" s="241"/>
      <c r="AI1902" t="b">
        <v>1</v>
      </c>
      <c r="AJ1902" t="b">
        <v>0</v>
      </c>
      <c r="AK1902" s="234"/>
      <c r="AL1902" s="103"/>
      <c r="AM1902" t="b">
        <v>0</v>
      </c>
      <c r="AN1902" s="234"/>
      <c r="AO1902" s="103"/>
      <c r="AP1902" s="241"/>
      <c r="AQ1902" s="241"/>
      <c r="AR1902" s="241"/>
      <c r="AS1902" s="241"/>
      <c r="AT1902" s="234" t="s">
        <v>7005</v>
      </c>
      <c r="AU1902" s="234" t="s">
        <v>7085</v>
      </c>
      <c r="AV1902" t="b">
        <v>0</v>
      </c>
      <c r="AW1902" t="b">
        <v>0</v>
      </c>
      <c r="AX1902" s="241"/>
      <c r="AY1902" s="241"/>
      <c r="AZ1902" s="234"/>
      <c r="BA1902" s="234"/>
      <c r="BB1902" s="234"/>
      <c r="BC1902" t="b">
        <v>0</v>
      </c>
      <c r="BD1902" s="234" t="s">
        <v>7008</v>
      </c>
      <c r="BE1902" s="234" t="s">
        <v>7009</v>
      </c>
      <c r="BF1902" s="234" t="s">
        <v>7027</v>
      </c>
      <c r="BG1902" s="234" t="s">
        <v>8373</v>
      </c>
      <c r="BH1902" s="234" t="s">
        <v>55</v>
      </c>
      <c r="BI1902" s="243">
        <v>44573.416805555556</v>
      </c>
      <c r="BJ1902" s="234" t="s">
        <v>442</v>
      </c>
      <c r="BK1902" s="234" t="s">
        <v>451</v>
      </c>
      <c r="BL1902" s="234" t="s">
        <v>451</v>
      </c>
      <c r="BM1902" s="234" t="s">
        <v>451</v>
      </c>
      <c r="BN1902" s="241"/>
      <c r="BO1902" t="b">
        <v>0</v>
      </c>
      <c r="BP1902" t="b">
        <v>0</v>
      </c>
      <c r="BQ1902" t="b">
        <v>0</v>
      </c>
      <c r="BR1902" s="241"/>
      <c r="BS1902" s="241"/>
      <c r="BT1902" s="234" t="s">
        <v>7012</v>
      </c>
      <c r="BU1902" t="b">
        <v>0</v>
      </c>
      <c r="BV1902" s="103"/>
      <c r="BW1902" s="235" t="s">
        <v>18023</v>
      </c>
      <c r="BX1902" s="234" t="s">
        <v>18024</v>
      </c>
      <c r="BY1902" s="234" t="s">
        <v>56</v>
      </c>
      <c r="BZ1902" s="234" t="s">
        <v>7014</v>
      </c>
    </row>
    <row r="1903" spans="1:78" x14ac:dyDescent="0.25">
      <c r="A1903" s="5">
        <v>292</v>
      </c>
      <c r="B1903" s="234" t="s">
        <v>18025</v>
      </c>
      <c r="C1903" s="234" t="s">
        <v>18026</v>
      </c>
      <c r="D1903" s="234"/>
      <c r="E1903" s="234" t="s">
        <v>18027</v>
      </c>
      <c r="F1903" s="234" t="s">
        <v>2991</v>
      </c>
      <c r="G1903" s="234" t="s">
        <v>7034</v>
      </c>
      <c r="H1903" s="234" t="s">
        <v>7864</v>
      </c>
      <c r="I1903" s="242"/>
      <c r="J1903" s="242">
        <v>44000</v>
      </c>
      <c r="K1903" s="234" t="s">
        <v>7430</v>
      </c>
      <c r="L1903" s="242">
        <v>44006</v>
      </c>
      <c r="M1903" s="234" t="s">
        <v>6996</v>
      </c>
      <c r="N1903" s="234" t="s">
        <v>7430</v>
      </c>
      <c r="O1903" s="234" t="s">
        <v>8149</v>
      </c>
      <c r="P1903" s="234" t="s">
        <v>6999</v>
      </c>
      <c r="Q1903" s="234"/>
      <c r="R1903" s="234" t="s">
        <v>451</v>
      </c>
      <c r="S1903" t="b">
        <v>0</v>
      </c>
      <c r="T1903" s="242"/>
      <c r="U1903" s="103">
        <v>300</v>
      </c>
      <c r="V1903" s="234" t="s">
        <v>272</v>
      </c>
      <c r="W1903" s="103">
        <v>3000</v>
      </c>
      <c r="X1903" s="234" t="s">
        <v>272</v>
      </c>
      <c r="Y1903" s="242"/>
      <c r="Z1903" s="242"/>
      <c r="AA1903" s="103"/>
      <c r="AB1903" s="234"/>
      <c r="AC1903" s="243">
        <v>44252.682523148149</v>
      </c>
      <c r="AD1903" s="234" t="s">
        <v>55</v>
      </c>
      <c r="AE1903" s="235" t="s">
        <v>18028</v>
      </c>
      <c r="AF1903" s="237"/>
      <c r="AG1903" s="234" t="s">
        <v>482</v>
      </c>
      <c r="AH1903" s="241"/>
      <c r="AI1903" t="b">
        <v>1</v>
      </c>
      <c r="AJ1903" t="b">
        <v>0</v>
      </c>
      <c r="AK1903" s="234"/>
      <c r="AL1903" s="103"/>
      <c r="AM1903" t="b">
        <v>0</v>
      </c>
      <c r="AN1903" s="234"/>
      <c r="AO1903" s="103"/>
      <c r="AP1903" s="241"/>
      <c r="AQ1903" s="241"/>
      <c r="AR1903" s="241"/>
      <c r="AS1903" s="241"/>
      <c r="AT1903" s="234"/>
      <c r="AU1903" s="234" t="s">
        <v>7085</v>
      </c>
      <c r="AV1903" t="b">
        <v>0</v>
      </c>
      <c r="AW1903" t="b">
        <v>0</v>
      </c>
      <c r="AX1903" s="241"/>
      <c r="AY1903" s="241"/>
      <c r="AZ1903" s="234"/>
      <c r="BA1903" s="234"/>
      <c r="BB1903" s="234"/>
      <c r="BC1903" t="b">
        <v>1</v>
      </c>
      <c r="BD1903" s="234" t="s">
        <v>7008</v>
      </c>
      <c r="BE1903" s="234" t="s">
        <v>7045</v>
      </c>
      <c r="BF1903" s="234" t="s">
        <v>6972</v>
      </c>
      <c r="BG1903" s="234" t="s">
        <v>7028</v>
      </c>
      <c r="BH1903" s="234" t="s">
        <v>55</v>
      </c>
      <c r="BI1903" s="243">
        <v>44573.415972222225</v>
      </c>
      <c r="BJ1903" s="234" t="s">
        <v>442</v>
      </c>
      <c r="BK1903" s="234" t="s">
        <v>451</v>
      </c>
      <c r="BL1903" s="234" t="s">
        <v>451</v>
      </c>
      <c r="BM1903" s="234" t="s">
        <v>451</v>
      </c>
      <c r="BN1903" s="241"/>
      <c r="BO1903" t="b">
        <v>0</v>
      </c>
      <c r="BP1903" t="b">
        <v>0</v>
      </c>
      <c r="BQ1903" t="b">
        <v>0</v>
      </c>
      <c r="BR1903" s="241"/>
      <c r="BS1903" s="241"/>
      <c r="BT1903" s="234" t="s">
        <v>7047</v>
      </c>
      <c r="BU1903" t="b">
        <v>0</v>
      </c>
      <c r="BV1903" s="103"/>
      <c r="BW1903" s="235" t="s">
        <v>18029</v>
      </c>
      <c r="BX1903" s="234" t="s">
        <v>18028</v>
      </c>
      <c r="BY1903" s="234" t="s">
        <v>56</v>
      </c>
      <c r="BZ1903" s="234" t="s">
        <v>7014</v>
      </c>
    </row>
    <row r="1904" spans="1:78" x14ac:dyDescent="0.25">
      <c r="A1904" s="5">
        <v>291</v>
      </c>
      <c r="B1904" s="234" t="s">
        <v>18030</v>
      </c>
      <c r="C1904" s="234" t="s">
        <v>18031</v>
      </c>
      <c r="D1904" s="234"/>
      <c r="E1904" s="234" t="s">
        <v>18032</v>
      </c>
      <c r="F1904" s="234" t="s">
        <v>6993</v>
      </c>
      <c r="G1904" s="234" t="s">
        <v>7065</v>
      </c>
      <c r="H1904" s="234" t="s">
        <v>6994</v>
      </c>
      <c r="I1904" s="242"/>
      <c r="J1904" s="242">
        <v>44000</v>
      </c>
      <c r="K1904" s="234" t="s">
        <v>7430</v>
      </c>
      <c r="L1904" s="242">
        <v>44000</v>
      </c>
      <c r="M1904" s="234" t="s">
        <v>11811</v>
      </c>
      <c r="N1904" s="234" t="s">
        <v>7430</v>
      </c>
      <c r="O1904" s="234" t="s">
        <v>18033</v>
      </c>
      <c r="P1904" s="234" t="s">
        <v>6999</v>
      </c>
      <c r="Q1904" s="234"/>
      <c r="R1904" s="234" t="s">
        <v>451</v>
      </c>
      <c r="S1904" t="b">
        <v>0</v>
      </c>
      <c r="T1904" s="242"/>
      <c r="U1904" s="103">
        <v>15</v>
      </c>
      <c r="V1904" s="234" t="s">
        <v>272</v>
      </c>
      <c r="W1904" s="103">
        <v>15</v>
      </c>
      <c r="X1904" s="234" t="s">
        <v>272</v>
      </c>
      <c r="Y1904" s="242"/>
      <c r="Z1904" s="242"/>
      <c r="AA1904" s="103"/>
      <c r="AB1904" s="234"/>
      <c r="AC1904" s="243">
        <v>44252.682511574072</v>
      </c>
      <c r="AD1904" s="234" t="s">
        <v>55</v>
      </c>
      <c r="AE1904" s="235" t="s">
        <v>18034</v>
      </c>
      <c r="AF1904" s="237"/>
      <c r="AG1904" s="234" t="s">
        <v>482</v>
      </c>
      <c r="AH1904" s="241"/>
      <c r="AI1904" t="b">
        <v>1</v>
      </c>
      <c r="AJ1904" t="b">
        <v>0</v>
      </c>
      <c r="AK1904" s="234"/>
      <c r="AL1904" s="103"/>
      <c r="AM1904" t="b">
        <v>0</v>
      </c>
      <c r="AN1904" s="234"/>
      <c r="AO1904" s="103"/>
      <c r="AP1904" s="241"/>
      <c r="AQ1904" s="241"/>
      <c r="AR1904" s="241"/>
      <c r="AS1904" s="241"/>
      <c r="AT1904" s="234"/>
      <c r="AU1904" s="234" t="s">
        <v>7085</v>
      </c>
      <c r="AV1904" t="b">
        <v>0</v>
      </c>
      <c r="AW1904" t="b">
        <v>0</v>
      </c>
      <c r="AX1904" s="241"/>
      <c r="AY1904" s="241"/>
      <c r="AZ1904" s="234"/>
      <c r="BA1904" s="234"/>
      <c r="BB1904" s="234"/>
      <c r="BC1904" t="b">
        <v>1</v>
      </c>
      <c r="BD1904" s="234" t="s">
        <v>11814</v>
      </c>
      <c r="BE1904" s="234" t="s">
        <v>7009</v>
      </c>
      <c r="BF1904" s="234" t="s">
        <v>6972</v>
      </c>
      <c r="BG1904" s="234" t="s">
        <v>7028</v>
      </c>
      <c r="BH1904" s="234" t="s">
        <v>55</v>
      </c>
      <c r="BI1904" s="243">
        <v>44573.415960648148</v>
      </c>
      <c r="BJ1904" s="234" t="s">
        <v>442</v>
      </c>
      <c r="BK1904" s="234" t="s">
        <v>451</v>
      </c>
      <c r="BL1904" s="234" t="s">
        <v>451</v>
      </c>
      <c r="BM1904" s="234" t="s">
        <v>451</v>
      </c>
      <c r="BN1904" s="241"/>
      <c r="BO1904" t="b">
        <v>0</v>
      </c>
      <c r="BP1904" t="b">
        <v>0</v>
      </c>
      <c r="BQ1904" t="b">
        <v>0</v>
      </c>
      <c r="BR1904" s="241"/>
      <c r="BS1904" s="241"/>
      <c r="BT1904" s="234" t="s">
        <v>7012</v>
      </c>
      <c r="BU1904" t="b">
        <v>0</v>
      </c>
      <c r="BV1904" s="103"/>
      <c r="BW1904" s="235" t="s">
        <v>18035</v>
      </c>
      <c r="BX1904" s="234" t="s">
        <v>18034</v>
      </c>
      <c r="BY1904" s="234" t="s">
        <v>56</v>
      </c>
      <c r="BZ1904" s="234" t="s">
        <v>7014</v>
      </c>
    </row>
    <row r="1905" spans="1:78" x14ac:dyDescent="0.25">
      <c r="A1905" s="5">
        <v>290</v>
      </c>
      <c r="B1905" s="234" t="s">
        <v>18036</v>
      </c>
      <c r="C1905" s="234" t="s">
        <v>18037</v>
      </c>
      <c r="D1905" s="234" t="s">
        <v>18038</v>
      </c>
      <c r="E1905" s="234" t="s">
        <v>18039</v>
      </c>
      <c r="F1905" s="234" t="s">
        <v>7156</v>
      </c>
      <c r="G1905" s="234" t="s">
        <v>8316</v>
      </c>
      <c r="H1905" s="234" t="s">
        <v>7034</v>
      </c>
      <c r="I1905" s="242"/>
      <c r="J1905" s="242">
        <v>43994</v>
      </c>
      <c r="K1905" s="234" t="s">
        <v>7430</v>
      </c>
      <c r="L1905" s="242">
        <v>44000</v>
      </c>
      <c r="M1905" s="234" t="s">
        <v>6996</v>
      </c>
      <c r="N1905" s="234" t="s">
        <v>18040</v>
      </c>
      <c r="O1905" s="234" t="s">
        <v>18041</v>
      </c>
      <c r="P1905" s="234" t="s">
        <v>6999</v>
      </c>
      <c r="Q1905" s="234"/>
      <c r="R1905" s="234" t="s">
        <v>451</v>
      </c>
      <c r="S1905" t="b">
        <v>0</v>
      </c>
      <c r="T1905" s="242"/>
      <c r="U1905" s="103">
        <v>3</v>
      </c>
      <c r="V1905" s="234" t="s">
        <v>272</v>
      </c>
      <c r="W1905" s="103">
        <v>3</v>
      </c>
      <c r="X1905" s="234" t="s">
        <v>272</v>
      </c>
      <c r="Y1905" s="242"/>
      <c r="Z1905" s="242"/>
      <c r="AA1905" s="103"/>
      <c r="AB1905" s="234" t="s">
        <v>18042</v>
      </c>
      <c r="AC1905" s="243">
        <v>44252.68246527778</v>
      </c>
      <c r="AD1905" s="234" t="s">
        <v>55</v>
      </c>
      <c r="AE1905" s="235" t="s">
        <v>18043</v>
      </c>
      <c r="AF1905" s="237"/>
      <c r="AG1905" s="234" t="s">
        <v>482</v>
      </c>
      <c r="AH1905" s="241"/>
      <c r="AI1905" t="b">
        <v>1</v>
      </c>
      <c r="AJ1905" t="b">
        <v>0</v>
      </c>
      <c r="AK1905" s="234"/>
      <c r="AL1905" s="103"/>
      <c r="AM1905" t="b">
        <v>0</v>
      </c>
      <c r="AN1905" s="234"/>
      <c r="AO1905" s="103"/>
      <c r="AP1905" s="241"/>
      <c r="AQ1905" s="241"/>
      <c r="AR1905" s="241"/>
      <c r="AS1905" s="241"/>
      <c r="AT1905" s="234"/>
      <c r="AU1905" s="234" t="s">
        <v>7085</v>
      </c>
      <c r="AV1905" t="b">
        <v>0</v>
      </c>
      <c r="AW1905" t="b">
        <v>0</v>
      </c>
      <c r="AX1905" s="241"/>
      <c r="AY1905" s="241"/>
      <c r="AZ1905" s="234"/>
      <c r="BA1905" s="234"/>
      <c r="BB1905" s="234"/>
      <c r="BC1905" t="b">
        <v>0</v>
      </c>
      <c r="BD1905" s="234" t="s">
        <v>7008</v>
      </c>
      <c r="BE1905" s="234" t="s">
        <v>7045</v>
      </c>
      <c r="BF1905" s="234" t="s">
        <v>7027</v>
      </c>
      <c r="BG1905" s="234" t="s">
        <v>8373</v>
      </c>
      <c r="BH1905" s="234" t="s">
        <v>55</v>
      </c>
      <c r="BI1905" s="243">
        <v>44573.41678240741</v>
      </c>
      <c r="BJ1905" s="234" t="s">
        <v>442</v>
      </c>
      <c r="BK1905" s="234" t="s">
        <v>451</v>
      </c>
      <c r="BL1905" s="234" t="s">
        <v>451</v>
      </c>
      <c r="BM1905" s="234" t="s">
        <v>451</v>
      </c>
      <c r="BN1905" s="241"/>
      <c r="BO1905" t="b">
        <v>0</v>
      </c>
      <c r="BP1905" t="b">
        <v>0</v>
      </c>
      <c r="BQ1905" t="b">
        <v>0</v>
      </c>
      <c r="BR1905" s="241"/>
      <c r="BS1905" s="241"/>
      <c r="BT1905" s="234" t="s">
        <v>7012</v>
      </c>
      <c r="BU1905" t="b">
        <v>0</v>
      </c>
      <c r="BV1905" s="103"/>
      <c r="BW1905" s="235" t="s">
        <v>18044</v>
      </c>
      <c r="BX1905" s="234" t="s">
        <v>18045</v>
      </c>
      <c r="BY1905" s="234" t="s">
        <v>56</v>
      </c>
      <c r="BZ1905" s="234" t="s">
        <v>7014</v>
      </c>
    </row>
    <row r="1906" spans="1:78" x14ac:dyDescent="0.25">
      <c r="A1906" s="5">
        <v>289</v>
      </c>
      <c r="B1906" s="234" t="s">
        <v>18046</v>
      </c>
      <c r="C1906" s="234" t="s">
        <v>18047</v>
      </c>
      <c r="D1906" s="234" t="s">
        <v>7728</v>
      </c>
      <c r="E1906" s="234" t="s">
        <v>11739</v>
      </c>
      <c r="F1906" s="234" t="s">
        <v>6993</v>
      </c>
      <c r="G1906" s="234" t="s">
        <v>7350</v>
      </c>
      <c r="H1906" s="234" t="s">
        <v>6994</v>
      </c>
      <c r="I1906" s="242"/>
      <c r="J1906" s="242">
        <v>44011</v>
      </c>
      <c r="K1906" s="234" t="s">
        <v>7430</v>
      </c>
      <c r="L1906" s="242">
        <v>44011</v>
      </c>
      <c r="M1906" s="234" t="s">
        <v>6996</v>
      </c>
      <c r="N1906" s="234" t="s">
        <v>7731</v>
      </c>
      <c r="O1906" s="234" t="s">
        <v>7205</v>
      </c>
      <c r="P1906" s="234" t="s">
        <v>6999</v>
      </c>
      <c r="Q1906" s="234"/>
      <c r="R1906" s="234" t="s">
        <v>451</v>
      </c>
      <c r="S1906" t="b">
        <v>0</v>
      </c>
      <c r="T1906" s="242"/>
      <c r="U1906" s="103">
        <v>365</v>
      </c>
      <c r="V1906" s="234" t="s">
        <v>272</v>
      </c>
      <c r="W1906" s="103">
        <v>365</v>
      </c>
      <c r="X1906" s="234" t="s">
        <v>272</v>
      </c>
      <c r="Y1906" s="242"/>
      <c r="Z1906" s="242"/>
      <c r="AA1906" s="103"/>
      <c r="AB1906" s="234" t="s">
        <v>7733</v>
      </c>
      <c r="AC1906" s="243">
        <v>44252.682442129626</v>
      </c>
      <c r="AD1906" s="234" t="s">
        <v>55</v>
      </c>
      <c r="AE1906" s="235" t="s">
        <v>18048</v>
      </c>
      <c r="AF1906" s="237"/>
      <c r="AG1906" s="234" t="s">
        <v>482</v>
      </c>
      <c r="AH1906" s="241"/>
      <c r="AI1906" t="b">
        <v>1</v>
      </c>
      <c r="AJ1906" t="b">
        <v>0</v>
      </c>
      <c r="AK1906" s="234"/>
      <c r="AL1906" s="103"/>
      <c r="AM1906" t="b">
        <v>0</v>
      </c>
      <c r="AN1906" s="234"/>
      <c r="AO1906" s="103"/>
      <c r="AP1906" s="241"/>
      <c r="AQ1906" s="241"/>
      <c r="AR1906" s="241"/>
      <c r="AS1906" s="241"/>
      <c r="AT1906" s="234" t="s">
        <v>7005</v>
      </c>
      <c r="AU1906" s="234" t="s">
        <v>7085</v>
      </c>
      <c r="AV1906" t="b">
        <v>0</v>
      </c>
      <c r="AW1906" t="b">
        <v>0</v>
      </c>
      <c r="AX1906" s="241"/>
      <c r="AY1906" s="241"/>
      <c r="AZ1906" s="234"/>
      <c r="BA1906" s="234"/>
      <c r="BB1906" s="234"/>
      <c r="BC1906" t="b">
        <v>0</v>
      </c>
      <c r="BD1906" s="234" t="s">
        <v>7008</v>
      </c>
      <c r="BE1906" s="234" t="s">
        <v>7009</v>
      </c>
      <c r="BF1906" s="234" t="s">
        <v>7027</v>
      </c>
      <c r="BG1906" s="234" t="s">
        <v>7028</v>
      </c>
      <c r="BH1906" s="234" t="s">
        <v>55</v>
      </c>
      <c r="BI1906" s="243">
        <v>44573.415960648148</v>
      </c>
      <c r="BJ1906" s="234" t="s">
        <v>442</v>
      </c>
      <c r="BK1906" s="234" t="s">
        <v>451</v>
      </c>
      <c r="BL1906" s="234" t="s">
        <v>451</v>
      </c>
      <c r="BM1906" s="234" t="s">
        <v>451</v>
      </c>
      <c r="BN1906" s="241"/>
      <c r="BO1906" t="b">
        <v>0</v>
      </c>
      <c r="BP1906" t="b">
        <v>0</v>
      </c>
      <c r="BQ1906" t="b">
        <v>0</v>
      </c>
      <c r="BR1906" s="241"/>
      <c r="BS1906" s="241"/>
      <c r="BT1906" s="234" t="s">
        <v>7012</v>
      </c>
      <c r="BU1906" t="b">
        <v>0</v>
      </c>
      <c r="BV1906" s="103"/>
      <c r="BW1906" s="235" t="s">
        <v>18049</v>
      </c>
      <c r="BX1906" s="234" t="s">
        <v>18048</v>
      </c>
      <c r="BY1906" s="234" t="s">
        <v>56</v>
      </c>
      <c r="BZ1906" s="234" t="s">
        <v>7014</v>
      </c>
    </row>
    <row r="1907" spans="1:78" x14ac:dyDescent="0.25">
      <c r="A1907" s="5">
        <v>288</v>
      </c>
      <c r="B1907" s="234" t="s">
        <v>18050</v>
      </c>
      <c r="C1907" s="234" t="s">
        <v>18051</v>
      </c>
      <c r="D1907" s="234"/>
      <c r="E1907" s="234" t="s">
        <v>18052</v>
      </c>
      <c r="F1907" s="234" t="s">
        <v>2991</v>
      </c>
      <c r="G1907" s="234" t="s">
        <v>6995</v>
      </c>
      <c r="H1907" s="234" t="s">
        <v>6994</v>
      </c>
      <c r="I1907" s="242"/>
      <c r="J1907" s="242">
        <v>44006</v>
      </c>
      <c r="K1907" s="234" t="s">
        <v>7430</v>
      </c>
      <c r="L1907" s="242">
        <v>44006</v>
      </c>
      <c r="M1907" s="234" t="s">
        <v>6996</v>
      </c>
      <c r="N1907" s="234" t="s">
        <v>18053</v>
      </c>
      <c r="O1907" s="234" t="s">
        <v>18054</v>
      </c>
      <c r="P1907" s="234" t="s">
        <v>6999</v>
      </c>
      <c r="Q1907" s="234"/>
      <c r="R1907" s="234" t="s">
        <v>451</v>
      </c>
      <c r="S1907" t="b">
        <v>0</v>
      </c>
      <c r="T1907" s="242"/>
      <c r="U1907" s="103">
        <v>75</v>
      </c>
      <c r="V1907" s="234" t="s">
        <v>272</v>
      </c>
      <c r="W1907" s="103">
        <v>75</v>
      </c>
      <c r="X1907" s="234" t="s">
        <v>272</v>
      </c>
      <c r="Y1907" s="242"/>
      <c r="Z1907" s="242"/>
      <c r="AA1907" s="103"/>
      <c r="AB1907" s="234"/>
      <c r="AC1907" s="243">
        <v>44252.68241898148</v>
      </c>
      <c r="AD1907" s="234" t="s">
        <v>55</v>
      </c>
      <c r="AE1907" s="235" t="s">
        <v>18055</v>
      </c>
      <c r="AF1907" s="237"/>
      <c r="AG1907" s="234" t="s">
        <v>436</v>
      </c>
      <c r="AH1907" s="241"/>
      <c r="AI1907" t="b">
        <v>1</v>
      </c>
      <c r="AJ1907" t="b">
        <v>0</v>
      </c>
      <c r="AK1907" s="234"/>
      <c r="AL1907" s="103"/>
      <c r="AM1907" t="b">
        <v>0</v>
      </c>
      <c r="AN1907" s="234"/>
      <c r="AO1907" s="103"/>
      <c r="AP1907" s="241"/>
      <c r="AQ1907" s="241"/>
      <c r="AR1907" s="241"/>
      <c r="AS1907" s="241"/>
      <c r="AT1907" s="234"/>
      <c r="AU1907" s="234" t="s">
        <v>7085</v>
      </c>
      <c r="AV1907" t="b">
        <v>0</v>
      </c>
      <c r="AW1907" t="b">
        <v>0</v>
      </c>
      <c r="AX1907" s="241"/>
      <c r="AY1907" s="241"/>
      <c r="AZ1907" s="234"/>
      <c r="BA1907" s="234"/>
      <c r="BB1907" s="234"/>
      <c r="BC1907" t="b">
        <v>1</v>
      </c>
      <c r="BD1907" s="234" t="s">
        <v>7008</v>
      </c>
      <c r="BE1907" s="234" t="s">
        <v>7009</v>
      </c>
      <c r="BF1907" s="234" t="s">
        <v>6972</v>
      </c>
      <c r="BG1907" s="234" t="s">
        <v>7028</v>
      </c>
      <c r="BH1907" s="234" t="s">
        <v>55</v>
      </c>
      <c r="BI1907" s="243">
        <v>44573.415960648148</v>
      </c>
      <c r="BJ1907" s="234" t="s">
        <v>442</v>
      </c>
      <c r="BK1907" s="234" t="s">
        <v>451</v>
      </c>
      <c r="BL1907" s="234" t="s">
        <v>451</v>
      </c>
      <c r="BM1907" s="234" t="s">
        <v>451</v>
      </c>
      <c r="BN1907" s="241"/>
      <c r="BO1907" t="b">
        <v>0</v>
      </c>
      <c r="BP1907" t="b">
        <v>0</v>
      </c>
      <c r="BQ1907" t="b">
        <v>0</v>
      </c>
      <c r="BR1907" s="241"/>
      <c r="BS1907" s="241"/>
      <c r="BT1907" s="234" t="s">
        <v>7012</v>
      </c>
      <c r="BU1907" t="b">
        <v>0</v>
      </c>
      <c r="BV1907" s="103"/>
      <c r="BW1907" s="235" t="s">
        <v>18056</v>
      </c>
      <c r="BX1907" s="234" t="s">
        <v>18055</v>
      </c>
      <c r="BY1907" s="234" t="s">
        <v>56</v>
      </c>
      <c r="BZ1907" s="234" t="s">
        <v>7014</v>
      </c>
    </row>
    <row r="1908" spans="1:78" x14ac:dyDescent="0.25">
      <c r="A1908" s="5">
        <v>287</v>
      </c>
      <c r="B1908" s="234" t="s">
        <v>18057</v>
      </c>
      <c r="C1908" s="234" t="s">
        <v>18058</v>
      </c>
      <c r="D1908" s="234" t="s">
        <v>9267</v>
      </c>
      <c r="E1908" s="234" t="s">
        <v>9268</v>
      </c>
      <c r="F1908" s="234" t="s">
        <v>6993</v>
      </c>
      <c r="G1908" s="234" t="s">
        <v>10829</v>
      </c>
      <c r="H1908" s="234" t="s">
        <v>7856</v>
      </c>
      <c r="I1908" s="242"/>
      <c r="J1908" s="242">
        <v>43999</v>
      </c>
      <c r="K1908" s="234" t="s">
        <v>7430</v>
      </c>
      <c r="L1908" s="242">
        <v>44005</v>
      </c>
      <c r="M1908" s="234" t="s">
        <v>6996</v>
      </c>
      <c r="N1908" s="234" t="s">
        <v>9269</v>
      </c>
      <c r="O1908" s="234" t="s">
        <v>9270</v>
      </c>
      <c r="P1908" s="234" t="s">
        <v>6999</v>
      </c>
      <c r="Q1908" s="234"/>
      <c r="R1908" s="234" t="s">
        <v>451</v>
      </c>
      <c r="S1908" t="b">
        <v>0</v>
      </c>
      <c r="T1908" s="242"/>
      <c r="U1908" s="103">
        <v>1</v>
      </c>
      <c r="V1908" s="234" t="s">
        <v>272</v>
      </c>
      <c r="W1908" s="103">
        <v>2</v>
      </c>
      <c r="X1908" s="234" t="s">
        <v>272</v>
      </c>
      <c r="Y1908" s="242"/>
      <c r="Z1908" s="242"/>
      <c r="AA1908" s="103"/>
      <c r="AB1908" s="234" t="s">
        <v>9272</v>
      </c>
      <c r="AC1908" s="243">
        <v>44252.682349537034</v>
      </c>
      <c r="AD1908" s="234" t="s">
        <v>55</v>
      </c>
      <c r="AE1908" s="235" t="s">
        <v>18059</v>
      </c>
      <c r="AF1908" s="237"/>
      <c r="AG1908" s="234" t="s">
        <v>482</v>
      </c>
      <c r="AH1908" s="241"/>
      <c r="AI1908" t="b">
        <v>1</v>
      </c>
      <c r="AJ1908" t="b">
        <v>0</v>
      </c>
      <c r="AK1908" s="234"/>
      <c r="AL1908" s="103"/>
      <c r="AM1908" t="b">
        <v>0</v>
      </c>
      <c r="AN1908" s="234"/>
      <c r="AO1908" s="103"/>
      <c r="AP1908" s="241"/>
      <c r="AQ1908" s="241"/>
      <c r="AR1908" s="241"/>
      <c r="AS1908" s="241"/>
      <c r="AT1908" s="234" t="s">
        <v>7005</v>
      </c>
      <c r="AU1908" s="234" t="s">
        <v>7085</v>
      </c>
      <c r="AV1908" t="b">
        <v>0</v>
      </c>
      <c r="AW1908" t="b">
        <v>0</v>
      </c>
      <c r="AX1908" s="241"/>
      <c r="AY1908" s="241"/>
      <c r="AZ1908" s="234"/>
      <c r="BA1908" s="234"/>
      <c r="BB1908" s="234"/>
      <c r="BC1908" t="b">
        <v>0</v>
      </c>
      <c r="BD1908" s="234" t="s">
        <v>7008</v>
      </c>
      <c r="BE1908" s="234" t="s">
        <v>7026</v>
      </c>
      <c r="BF1908" s="234" t="s">
        <v>7027</v>
      </c>
      <c r="BG1908" s="234" t="s">
        <v>7028</v>
      </c>
      <c r="BH1908" s="234" t="s">
        <v>55</v>
      </c>
      <c r="BI1908" s="243">
        <v>44573.415960648148</v>
      </c>
      <c r="BJ1908" s="234" t="s">
        <v>442</v>
      </c>
      <c r="BK1908" s="234" t="s">
        <v>451</v>
      </c>
      <c r="BL1908" s="234" t="s">
        <v>451</v>
      </c>
      <c r="BM1908" s="234" t="s">
        <v>451</v>
      </c>
      <c r="BN1908" s="241"/>
      <c r="BO1908" t="b">
        <v>0</v>
      </c>
      <c r="BP1908" t="b">
        <v>0</v>
      </c>
      <c r="BQ1908" t="b">
        <v>0</v>
      </c>
      <c r="BR1908" s="241"/>
      <c r="BS1908" s="241"/>
      <c r="BT1908" s="234" t="s">
        <v>7012</v>
      </c>
      <c r="BU1908" t="b">
        <v>0</v>
      </c>
      <c r="BV1908" s="103"/>
      <c r="BW1908" s="235" t="s">
        <v>18060</v>
      </c>
      <c r="BX1908" s="234" t="s">
        <v>18059</v>
      </c>
      <c r="BY1908" s="234" t="s">
        <v>56</v>
      </c>
      <c r="BZ1908" s="234" t="s">
        <v>7014</v>
      </c>
    </row>
    <row r="1909" spans="1:78" x14ac:dyDescent="0.25">
      <c r="A1909" s="5">
        <v>286</v>
      </c>
      <c r="B1909" s="234" t="s">
        <v>18061</v>
      </c>
      <c r="C1909" s="234" t="s">
        <v>18062</v>
      </c>
      <c r="D1909" s="234" t="s">
        <v>18063</v>
      </c>
      <c r="E1909" s="234" t="s">
        <v>18063</v>
      </c>
      <c r="F1909" s="234" t="s">
        <v>6993</v>
      </c>
      <c r="G1909" s="234" t="s">
        <v>7065</v>
      </c>
      <c r="H1909" s="234" t="s">
        <v>7856</v>
      </c>
      <c r="I1909" s="242"/>
      <c r="J1909" s="242">
        <v>44000</v>
      </c>
      <c r="K1909" s="234" t="s">
        <v>7430</v>
      </c>
      <c r="L1909" s="242">
        <v>44001</v>
      </c>
      <c r="M1909" s="234" t="s">
        <v>7159</v>
      </c>
      <c r="N1909" s="234" t="s">
        <v>18064</v>
      </c>
      <c r="O1909" s="234" t="s">
        <v>18065</v>
      </c>
      <c r="P1909" s="234" t="s">
        <v>6999</v>
      </c>
      <c r="Q1909" s="234"/>
      <c r="R1909" s="234" t="s">
        <v>451</v>
      </c>
      <c r="S1909" t="b">
        <v>0</v>
      </c>
      <c r="T1909" s="242"/>
      <c r="U1909" s="103">
        <v>2</v>
      </c>
      <c r="V1909" s="234" t="s">
        <v>272</v>
      </c>
      <c r="W1909" s="103">
        <v>2</v>
      </c>
      <c r="X1909" s="234" t="s">
        <v>272</v>
      </c>
      <c r="Y1909" s="242"/>
      <c r="Z1909" s="242"/>
      <c r="AA1909" s="103"/>
      <c r="AB1909" s="234" t="s">
        <v>18066</v>
      </c>
      <c r="AC1909" s="243">
        <v>44252.682326388887</v>
      </c>
      <c r="AD1909" s="234" t="s">
        <v>55</v>
      </c>
      <c r="AE1909" s="235" t="s">
        <v>18067</v>
      </c>
      <c r="AF1909" s="237"/>
      <c r="AG1909" s="234" t="s">
        <v>482</v>
      </c>
      <c r="AH1909" s="241"/>
      <c r="AI1909" t="b">
        <v>1</v>
      </c>
      <c r="AJ1909" t="b">
        <v>0</v>
      </c>
      <c r="AK1909" s="234"/>
      <c r="AL1909" s="103"/>
      <c r="AM1909" t="b">
        <v>0</v>
      </c>
      <c r="AN1909" s="234"/>
      <c r="AO1909" s="103"/>
      <c r="AP1909" s="241"/>
      <c r="AQ1909" s="241"/>
      <c r="AR1909" s="241"/>
      <c r="AS1909" s="241"/>
      <c r="AT1909" s="234"/>
      <c r="AU1909" s="234" t="s">
        <v>7085</v>
      </c>
      <c r="AV1909" t="b">
        <v>0</v>
      </c>
      <c r="AW1909" t="b">
        <v>0</v>
      </c>
      <c r="AX1909" s="241"/>
      <c r="AY1909" s="241"/>
      <c r="AZ1909" s="234"/>
      <c r="BA1909" s="234"/>
      <c r="BB1909" s="234"/>
      <c r="BC1909" t="b">
        <v>0</v>
      </c>
      <c r="BD1909" s="234" t="s">
        <v>7170</v>
      </c>
      <c r="BE1909" s="234" t="s">
        <v>7026</v>
      </c>
      <c r="BF1909" s="234" t="s">
        <v>7027</v>
      </c>
      <c r="BG1909" s="234" t="s">
        <v>8373</v>
      </c>
      <c r="BH1909" s="234" t="s">
        <v>55</v>
      </c>
      <c r="BI1909" s="243">
        <v>44573.415949074071</v>
      </c>
      <c r="BJ1909" s="234" t="s">
        <v>442</v>
      </c>
      <c r="BK1909" s="234" t="s">
        <v>451</v>
      </c>
      <c r="BL1909" s="234" t="s">
        <v>451</v>
      </c>
      <c r="BM1909" s="234" t="s">
        <v>451</v>
      </c>
      <c r="BN1909" s="241"/>
      <c r="BO1909" t="b">
        <v>0</v>
      </c>
      <c r="BP1909" t="b">
        <v>0</v>
      </c>
      <c r="BQ1909" t="b">
        <v>0</v>
      </c>
      <c r="BR1909" s="241"/>
      <c r="BS1909" s="241"/>
      <c r="BT1909" s="234" t="s">
        <v>7012</v>
      </c>
      <c r="BU1909" t="b">
        <v>0</v>
      </c>
      <c r="BV1909" s="103"/>
      <c r="BW1909" s="235" t="s">
        <v>18068</v>
      </c>
      <c r="BX1909" s="234" t="s">
        <v>18067</v>
      </c>
      <c r="BY1909" s="234" t="s">
        <v>56</v>
      </c>
      <c r="BZ1909" s="234" t="s">
        <v>7014</v>
      </c>
    </row>
    <row r="1910" spans="1:78" x14ac:dyDescent="0.25">
      <c r="A1910" s="5">
        <v>285</v>
      </c>
      <c r="B1910" s="234" t="s">
        <v>18069</v>
      </c>
      <c r="C1910" s="234" t="s">
        <v>18070</v>
      </c>
      <c r="D1910" s="234" t="s">
        <v>16852</v>
      </c>
      <c r="E1910" s="234" t="s">
        <v>17378</v>
      </c>
      <c r="F1910" s="234" t="s">
        <v>6993</v>
      </c>
      <c r="G1910" s="234" t="s">
        <v>10829</v>
      </c>
      <c r="H1910" s="234" t="s">
        <v>7856</v>
      </c>
      <c r="I1910" s="242"/>
      <c r="J1910" s="242">
        <v>44000</v>
      </c>
      <c r="K1910" s="234" t="s">
        <v>7430</v>
      </c>
      <c r="L1910" s="242">
        <v>44005</v>
      </c>
      <c r="M1910" s="234" t="s">
        <v>9952</v>
      </c>
      <c r="N1910" s="234" t="s">
        <v>16853</v>
      </c>
      <c r="O1910" s="234" t="s">
        <v>16854</v>
      </c>
      <c r="P1910" s="234" t="s">
        <v>6999</v>
      </c>
      <c r="Q1910" s="234"/>
      <c r="R1910" s="234" t="s">
        <v>451</v>
      </c>
      <c r="S1910" t="b">
        <v>0</v>
      </c>
      <c r="T1910" s="242"/>
      <c r="U1910" s="103">
        <v>1</v>
      </c>
      <c r="V1910" s="234" t="s">
        <v>272</v>
      </c>
      <c r="W1910" s="103">
        <v>2</v>
      </c>
      <c r="X1910" s="234" t="s">
        <v>272</v>
      </c>
      <c r="Y1910" s="242"/>
      <c r="Z1910" s="242"/>
      <c r="AA1910" s="103"/>
      <c r="AB1910" s="234" t="s">
        <v>16855</v>
      </c>
      <c r="AC1910" s="243">
        <v>44252.682268518518</v>
      </c>
      <c r="AD1910" s="234" t="s">
        <v>55</v>
      </c>
      <c r="AE1910" s="235" t="s">
        <v>18071</v>
      </c>
      <c r="AF1910" s="237"/>
      <c r="AG1910" s="234" t="s">
        <v>436</v>
      </c>
      <c r="AH1910" s="241"/>
      <c r="AI1910" t="b">
        <v>1</v>
      </c>
      <c r="AJ1910" t="b">
        <v>0</v>
      </c>
      <c r="AK1910" s="234"/>
      <c r="AL1910" s="103"/>
      <c r="AM1910" t="b">
        <v>0</v>
      </c>
      <c r="AN1910" s="234"/>
      <c r="AO1910" s="103"/>
      <c r="AP1910" s="241"/>
      <c r="AQ1910" s="241"/>
      <c r="AR1910" s="241"/>
      <c r="AS1910" s="241"/>
      <c r="AT1910" s="234" t="s">
        <v>7005</v>
      </c>
      <c r="AU1910" s="234" t="s">
        <v>7085</v>
      </c>
      <c r="AV1910" t="b">
        <v>0</v>
      </c>
      <c r="AW1910" t="b">
        <v>0</v>
      </c>
      <c r="AX1910" s="241"/>
      <c r="AY1910" s="241"/>
      <c r="AZ1910" s="234"/>
      <c r="BA1910" s="234"/>
      <c r="BB1910" s="234"/>
      <c r="BC1910" t="b">
        <v>0</v>
      </c>
      <c r="BD1910" s="234" t="s">
        <v>9959</v>
      </c>
      <c r="BE1910" s="234" t="s">
        <v>7026</v>
      </c>
      <c r="BF1910" s="234" t="s">
        <v>7027</v>
      </c>
      <c r="BG1910" s="234" t="s">
        <v>7028</v>
      </c>
      <c r="BH1910" s="234" t="s">
        <v>55</v>
      </c>
      <c r="BI1910" s="243">
        <v>44573.415949074071</v>
      </c>
      <c r="BJ1910" s="234" t="s">
        <v>442</v>
      </c>
      <c r="BK1910" s="234" t="s">
        <v>451</v>
      </c>
      <c r="BL1910" s="234" t="s">
        <v>451</v>
      </c>
      <c r="BM1910" s="234" t="s">
        <v>451</v>
      </c>
      <c r="BN1910" s="241"/>
      <c r="BO1910" t="b">
        <v>0</v>
      </c>
      <c r="BP1910" t="b">
        <v>0</v>
      </c>
      <c r="BQ1910" t="b">
        <v>0</v>
      </c>
      <c r="BR1910" s="241"/>
      <c r="BS1910" s="241"/>
      <c r="BT1910" s="234" t="s">
        <v>7012</v>
      </c>
      <c r="BU1910" t="b">
        <v>0</v>
      </c>
      <c r="BV1910" s="103"/>
      <c r="BW1910" s="235" t="s">
        <v>18072</v>
      </c>
      <c r="BX1910" s="234" t="s">
        <v>18071</v>
      </c>
      <c r="BY1910" s="234" t="s">
        <v>56</v>
      </c>
      <c r="BZ1910" s="234" t="s">
        <v>7014</v>
      </c>
    </row>
    <row r="1911" spans="1:78" x14ac:dyDescent="0.25">
      <c r="A1911" s="5">
        <v>284</v>
      </c>
      <c r="B1911" s="234" t="s">
        <v>18073</v>
      </c>
      <c r="C1911" s="234" t="s">
        <v>18074</v>
      </c>
      <c r="D1911" s="234"/>
      <c r="E1911" s="234" t="s">
        <v>14383</v>
      </c>
      <c r="F1911" s="234" t="s">
        <v>6993</v>
      </c>
      <c r="G1911" s="234" t="s">
        <v>10829</v>
      </c>
      <c r="H1911" s="234" t="s">
        <v>7856</v>
      </c>
      <c r="I1911" s="242"/>
      <c r="J1911" s="242">
        <v>43999</v>
      </c>
      <c r="K1911" s="234" t="s">
        <v>7430</v>
      </c>
      <c r="L1911" s="242">
        <v>44004</v>
      </c>
      <c r="M1911" s="234" t="s">
        <v>6996</v>
      </c>
      <c r="N1911" s="234" t="s">
        <v>14384</v>
      </c>
      <c r="O1911" s="234" t="s">
        <v>7511</v>
      </c>
      <c r="P1911" s="234" t="s">
        <v>6999</v>
      </c>
      <c r="Q1911" s="234"/>
      <c r="R1911" s="234" t="s">
        <v>451</v>
      </c>
      <c r="S1911" t="b">
        <v>0</v>
      </c>
      <c r="T1911" s="242"/>
      <c r="U1911" s="103">
        <v>2</v>
      </c>
      <c r="V1911" s="234" t="s">
        <v>272</v>
      </c>
      <c r="W1911" s="103">
        <v>4</v>
      </c>
      <c r="X1911" s="234" t="s">
        <v>272</v>
      </c>
      <c r="Y1911" s="242"/>
      <c r="Z1911" s="242"/>
      <c r="AA1911" s="103"/>
      <c r="AB1911" s="234"/>
      <c r="AC1911" s="243">
        <v>44252.682245370372</v>
      </c>
      <c r="AD1911" s="234" t="s">
        <v>55</v>
      </c>
      <c r="AE1911" s="235" t="s">
        <v>18075</v>
      </c>
      <c r="AF1911" s="237"/>
      <c r="AG1911" s="234" t="s">
        <v>436</v>
      </c>
      <c r="AH1911" s="241"/>
      <c r="AI1911" t="b">
        <v>1</v>
      </c>
      <c r="AJ1911" t="b">
        <v>0</v>
      </c>
      <c r="AK1911" s="234"/>
      <c r="AL1911" s="103"/>
      <c r="AM1911" t="b">
        <v>0</v>
      </c>
      <c r="AN1911" s="234"/>
      <c r="AO1911" s="103"/>
      <c r="AP1911" s="241"/>
      <c r="AQ1911" s="241"/>
      <c r="AR1911" s="241"/>
      <c r="AS1911" s="241"/>
      <c r="AT1911" s="234"/>
      <c r="AU1911" s="234" t="s">
        <v>7085</v>
      </c>
      <c r="AV1911" t="b">
        <v>0</v>
      </c>
      <c r="AW1911" t="b">
        <v>0</v>
      </c>
      <c r="AX1911" s="241"/>
      <c r="AY1911" s="241"/>
      <c r="AZ1911" s="234"/>
      <c r="BA1911" s="234"/>
      <c r="BB1911" s="234"/>
      <c r="BC1911" t="b">
        <v>1</v>
      </c>
      <c r="BD1911" s="234" t="s">
        <v>7008</v>
      </c>
      <c r="BE1911" s="234" t="s">
        <v>7026</v>
      </c>
      <c r="BF1911" s="234" t="s">
        <v>7027</v>
      </c>
      <c r="BG1911" s="234" t="s">
        <v>7028</v>
      </c>
      <c r="BH1911" s="234" t="s">
        <v>55</v>
      </c>
      <c r="BI1911" s="243">
        <v>44573.415949074071</v>
      </c>
      <c r="BJ1911" s="234" t="s">
        <v>442</v>
      </c>
      <c r="BK1911" s="234" t="s">
        <v>451</v>
      </c>
      <c r="BL1911" s="234" t="s">
        <v>451</v>
      </c>
      <c r="BM1911" s="234" t="s">
        <v>451</v>
      </c>
      <c r="BN1911" s="241"/>
      <c r="BO1911" t="b">
        <v>0</v>
      </c>
      <c r="BP1911" t="b">
        <v>0</v>
      </c>
      <c r="BQ1911" t="b">
        <v>0</v>
      </c>
      <c r="BR1911" s="241"/>
      <c r="BS1911" s="241"/>
      <c r="BT1911" s="234" t="s">
        <v>7012</v>
      </c>
      <c r="BU1911" t="b">
        <v>0</v>
      </c>
      <c r="BV1911" s="103"/>
      <c r="BW1911" s="235" t="s">
        <v>18076</v>
      </c>
      <c r="BX1911" s="234" t="s">
        <v>18075</v>
      </c>
      <c r="BY1911" s="234" t="s">
        <v>56</v>
      </c>
      <c r="BZ1911" s="234" t="s">
        <v>7014</v>
      </c>
    </row>
    <row r="1912" spans="1:78" x14ac:dyDescent="0.25">
      <c r="A1912" s="5">
        <v>283</v>
      </c>
      <c r="B1912" s="234" t="s">
        <v>18077</v>
      </c>
      <c r="C1912" s="234" t="s">
        <v>18078</v>
      </c>
      <c r="D1912" s="234" t="s">
        <v>14904</v>
      </c>
      <c r="E1912" s="234" t="s">
        <v>14905</v>
      </c>
      <c r="F1912" s="234" t="s">
        <v>7156</v>
      </c>
      <c r="G1912" s="234" t="s">
        <v>7065</v>
      </c>
      <c r="H1912" s="234" t="s">
        <v>7856</v>
      </c>
      <c r="I1912" s="242"/>
      <c r="J1912" s="242">
        <v>43990</v>
      </c>
      <c r="K1912" s="234" t="s">
        <v>7430</v>
      </c>
      <c r="L1912" s="242">
        <v>44001</v>
      </c>
      <c r="M1912" s="234" t="s">
        <v>7159</v>
      </c>
      <c r="N1912" s="234" t="s">
        <v>14906</v>
      </c>
      <c r="O1912" s="234" t="s">
        <v>14907</v>
      </c>
      <c r="P1912" s="234" t="s">
        <v>6999</v>
      </c>
      <c r="Q1912" s="234"/>
      <c r="R1912" s="234" t="s">
        <v>451</v>
      </c>
      <c r="S1912" t="b">
        <v>0</v>
      </c>
      <c r="T1912" s="242"/>
      <c r="U1912" s="103">
        <v>2</v>
      </c>
      <c r="V1912" s="234" t="s">
        <v>272</v>
      </c>
      <c r="W1912" s="103">
        <v>6</v>
      </c>
      <c r="X1912" s="234" t="s">
        <v>272</v>
      </c>
      <c r="Y1912" s="242"/>
      <c r="Z1912" s="242"/>
      <c r="AA1912" s="103"/>
      <c r="AB1912" s="234" t="s">
        <v>14908</v>
      </c>
      <c r="AC1912" s="243">
        <v>44252.682199074072</v>
      </c>
      <c r="AD1912" s="234" t="s">
        <v>55</v>
      </c>
      <c r="AE1912" s="235" t="s">
        <v>18079</v>
      </c>
      <c r="AF1912" s="237"/>
      <c r="AG1912" s="234" t="s">
        <v>482</v>
      </c>
      <c r="AH1912" s="241"/>
      <c r="AI1912" t="b">
        <v>1</v>
      </c>
      <c r="AJ1912" t="b">
        <v>0</v>
      </c>
      <c r="AK1912" s="234"/>
      <c r="AL1912" s="103"/>
      <c r="AM1912" t="b">
        <v>0</v>
      </c>
      <c r="AN1912" s="234"/>
      <c r="AO1912" s="103"/>
      <c r="AP1912" s="241"/>
      <c r="AQ1912" s="241"/>
      <c r="AR1912" s="241"/>
      <c r="AS1912" s="241"/>
      <c r="AT1912" s="234" t="s">
        <v>7005</v>
      </c>
      <c r="AU1912" s="234" t="s">
        <v>7085</v>
      </c>
      <c r="AV1912" t="b">
        <v>0</v>
      </c>
      <c r="AW1912" t="b">
        <v>0</v>
      </c>
      <c r="AX1912" s="241"/>
      <c r="AY1912" s="241"/>
      <c r="AZ1912" s="234"/>
      <c r="BA1912" s="234"/>
      <c r="BB1912" s="234"/>
      <c r="BC1912" t="b">
        <v>0</v>
      </c>
      <c r="BD1912" s="234" t="s">
        <v>7170</v>
      </c>
      <c r="BE1912" s="234" t="s">
        <v>7026</v>
      </c>
      <c r="BF1912" s="234" t="s">
        <v>7027</v>
      </c>
      <c r="BG1912" s="234" t="s">
        <v>7028</v>
      </c>
      <c r="BH1912" s="234" t="s">
        <v>55</v>
      </c>
      <c r="BI1912" s="243">
        <v>44573.415937500002</v>
      </c>
      <c r="BJ1912" s="234" t="s">
        <v>442</v>
      </c>
      <c r="BK1912" s="234" t="s">
        <v>451</v>
      </c>
      <c r="BL1912" s="234" t="s">
        <v>451</v>
      </c>
      <c r="BM1912" s="234" t="s">
        <v>451</v>
      </c>
      <c r="BN1912" s="241"/>
      <c r="BO1912" t="b">
        <v>0</v>
      </c>
      <c r="BP1912" t="b">
        <v>0</v>
      </c>
      <c r="BQ1912" t="b">
        <v>0</v>
      </c>
      <c r="BR1912" s="241"/>
      <c r="BS1912" s="241"/>
      <c r="BT1912" s="234" t="s">
        <v>7012</v>
      </c>
      <c r="BU1912" t="b">
        <v>0</v>
      </c>
      <c r="BV1912" s="103"/>
      <c r="BW1912" s="235" t="s">
        <v>18080</v>
      </c>
      <c r="BX1912" s="234" t="s">
        <v>18079</v>
      </c>
      <c r="BY1912" s="234" t="s">
        <v>56</v>
      </c>
      <c r="BZ1912" s="234" t="s">
        <v>7014</v>
      </c>
    </row>
    <row r="1913" spans="1:78" x14ac:dyDescent="0.25">
      <c r="A1913" s="5">
        <v>282</v>
      </c>
      <c r="B1913" s="234" t="s">
        <v>18081</v>
      </c>
      <c r="C1913" s="234" t="s">
        <v>18082</v>
      </c>
      <c r="D1913" s="234"/>
      <c r="E1913" s="234" t="s">
        <v>18083</v>
      </c>
      <c r="F1913" s="234" t="s">
        <v>6993</v>
      </c>
      <c r="G1913" s="234" t="s">
        <v>6995</v>
      </c>
      <c r="H1913" s="234" t="s">
        <v>6994</v>
      </c>
      <c r="I1913" s="242"/>
      <c r="J1913" s="242">
        <v>44004</v>
      </c>
      <c r="K1913" s="234" t="s">
        <v>7430</v>
      </c>
      <c r="L1913" s="242">
        <v>44004</v>
      </c>
      <c r="M1913" s="234" t="s">
        <v>6996</v>
      </c>
      <c r="N1913" s="234" t="s">
        <v>7430</v>
      </c>
      <c r="O1913" s="234" t="s">
        <v>18084</v>
      </c>
      <c r="P1913" s="234" t="s">
        <v>6999</v>
      </c>
      <c r="Q1913" s="234"/>
      <c r="R1913" s="234" t="s">
        <v>451</v>
      </c>
      <c r="S1913" t="b">
        <v>0</v>
      </c>
      <c r="T1913" s="242"/>
      <c r="U1913" s="103">
        <v>100</v>
      </c>
      <c r="V1913" s="234" t="s">
        <v>272</v>
      </c>
      <c r="W1913" s="103">
        <v>2000</v>
      </c>
      <c r="X1913" s="234" t="s">
        <v>272</v>
      </c>
      <c r="Y1913" s="242"/>
      <c r="Z1913" s="242"/>
      <c r="AA1913" s="103"/>
      <c r="AB1913" s="234"/>
      <c r="AC1913" s="243">
        <v>44252.682164351849</v>
      </c>
      <c r="AD1913" s="234" t="s">
        <v>55</v>
      </c>
      <c r="AE1913" s="235" t="s">
        <v>18085</v>
      </c>
      <c r="AF1913" s="237"/>
      <c r="AG1913" s="234" t="s">
        <v>482</v>
      </c>
      <c r="AH1913" s="241"/>
      <c r="AI1913" t="b">
        <v>1</v>
      </c>
      <c r="AJ1913" t="b">
        <v>0</v>
      </c>
      <c r="AK1913" s="234"/>
      <c r="AL1913" s="103"/>
      <c r="AM1913" t="b">
        <v>0</v>
      </c>
      <c r="AN1913" s="234"/>
      <c r="AO1913" s="103"/>
      <c r="AP1913" s="241"/>
      <c r="AQ1913" s="241"/>
      <c r="AR1913" s="241"/>
      <c r="AS1913" s="241"/>
      <c r="AT1913" s="234"/>
      <c r="AU1913" s="234" t="s">
        <v>7085</v>
      </c>
      <c r="AV1913" t="b">
        <v>0</v>
      </c>
      <c r="AW1913" t="b">
        <v>0</v>
      </c>
      <c r="AX1913" s="241"/>
      <c r="AY1913" s="241"/>
      <c r="AZ1913" s="234"/>
      <c r="BA1913" s="234"/>
      <c r="BB1913" s="234"/>
      <c r="BC1913" t="b">
        <v>1</v>
      </c>
      <c r="BD1913" s="234" t="s">
        <v>7008</v>
      </c>
      <c r="BE1913" s="234" t="s">
        <v>7009</v>
      </c>
      <c r="BF1913" s="234" t="s">
        <v>6972</v>
      </c>
      <c r="BG1913" s="234" t="s">
        <v>7028</v>
      </c>
      <c r="BH1913" s="234" t="s">
        <v>55</v>
      </c>
      <c r="BI1913" s="243">
        <v>44573.415937500002</v>
      </c>
      <c r="BJ1913" s="234" t="s">
        <v>442</v>
      </c>
      <c r="BK1913" s="234" t="s">
        <v>451</v>
      </c>
      <c r="BL1913" s="234" t="s">
        <v>451</v>
      </c>
      <c r="BM1913" s="234" t="s">
        <v>451</v>
      </c>
      <c r="BN1913" s="241"/>
      <c r="BO1913" t="b">
        <v>0</v>
      </c>
      <c r="BP1913" t="b">
        <v>0</v>
      </c>
      <c r="BQ1913" t="b">
        <v>0</v>
      </c>
      <c r="BR1913" s="241"/>
      <c r="BS1913" s="241"/>
      <c r="BT1913" s="234" t="s">
        <v>7012</v>
      </c>
      <c r="BU1913" t="b">
        <v>0</v>
      </c>
      <c r="BV1913" s="103"/>
      <c r="BW1913" s="235" t="s">
        <v>18086</v>
      </c>
      <c r="BX1913" s="234" t="s">
        <v>18085</v>
      </c>
      <c r="BY1913" s="234" t="s">
        <v>56</v>
      </c>
      <c r="BZ1913" s="234" t="s">
        <v>7014</v>
      </c>
    </row>
    <row r="1914" spans="1:78" x14ac:dyDescent="0.25">
      <c r="A1914" s="5">
        <v>281</v>
      </c>
      <c r="B1914" s="234" t="s">
        <v>18087</v>
      </c>
      <c r="C1914" s="234" t="s">
        <v>18088</v>
      </c>
      <c r="D1914" s="234" t="s">
        <v>10094</v>
      </c>
      <c r="E1914" s="234" t="s">
        <v>10094</v>
      </c>
      <c r="F1914" s="234" t="s">
        <v>7156</v>
      </c>
      <c r="G1914" s="234" t="s">
        <v>6995</v>
      </c>
      <c r="H1914" s="234" t="s">
        <v>6994</v>
      </c>
      <c r="I1914" s="242"/>
      <c r="J1914" s="242">
        <v>43998</v>
      </c>
      <c r="K1914" s="234" t="s">
        <v>7430</v>
      </c>
      <c r="L1914" s="242">
        <v>43998</v>
      </c>
      <c r="M1914" s="234" t="s">
        <v>9952</v>
      </c>
      <c r="N1914" s="234" t="s">
        <v>10096</v>
      </c>
      <c r="O1914" s="234" t="s">
        <v>10097</v>
      </c>
      <c r="P1914" s="234" t="s">
        <v>6999</v>
      </c>
      <c r="Q1914" s="234"/>
      <c r="R1914" s="234" t="s">
        <v>451</v>
      </c>
      <c r="S1914" t="b">
        <v>0</v>
      </c>
      <c r="T1914" s="242"/>
      <c r="U1914" s="103">
        <v>50</v>
      </c>
      <c r="V1914" s="234" t="s">
        <v>272</v>
      </c>
      <c r="W1914" s="103">
        <v>50</v>
      </c>
      <c r="X1914" s="234" t="s">
        <v>272</v>
      </c>
      <c r="Y1914" s="242"/>
      <c r="Z1914" s="242"/>
      <c r="AA1914" s="103"/>
      <c r="AB1914" s="234" t="s">
        <v>10098</v>
      </c>
      <c r="AC1914" s="243">
        <v>44252.682129629633</v>
      </c>
      <c r="AD1914" s="234" t="s">
        <v>55</v>
      </c>
      <c r="AE1914" s="235" t="s">
        <v>18089</v>
      </c>
      <c r="AF1914" s="237"/>
      <c r="AG1914" s="234" t="s">
        <v>482</v>
      </c>
      <c r="AH1914" s="241"/>
      <c r="AI1914" t="b">
        <v>1</v>
      </c>
      <c r="AJ1914" t="b">
        <v>0</v>
      </c>
      <c r="AK1914" s="234"/>
      <c r="AL1914" s="103"/>
      <c r="AM1914" t="b">
        <v>0</v>
      </c>
      <c r="AN1914" s="234"/>
      <c r="AO1914" s="103"/>
      <c r="AP1914" s="241"/>
      <c r="AQ1914" s="241"/>
      <c r="AR1914" s="241"/>
      <c r="AS1914" s="241"/>
      <c r="AT1914" s="234"/>
      <c r="AU1914" s="234" t="s">
        <v>7085</v>
      </c>
      <c r="AV1914" t="b">
        <v>0</v>
      </c>
      <c r="AW1914" t="b">
        <v>0</v>
      </c>
      <c r="AX1914" s="241"/>
      <c r="AY1914" s="241"/>
      <c r="AZ1914" s="234"/>
      <c r="BA1914" s="234"/>
      <c r="BB1914" s="234"/>
      <c r="BC1914" t="b">
        <v>0</v>
      </c>
      <c r="BD1914" s="234" t="s">
        <v>9959</v>
      </c>
      <c r="BE1914" s="234" t="s">
        <v>7009</v>
      </c>
      <c r="BF1914" s="234" t="s">
        <v>7027</v>
      </c>
      <c r="BG1914" s="234" t="s">
        <v>8373</v>
      </c>
      <c r="BH1914" s="234" t="s">
        <v>55</v>
      </c>
      <c r="BI1914" s="243">
        <v>44573.415937500002</v>
      </c>
      <c r="BJ1914" s="234" t="s">
        <v>442</v>
      </c>
      <c r="BK1914" s="234" t="s">
        <v>451</v>
      </c>
      <c r="BL1914" s="234" t="s">
        <v>451</v>
      </c>
      <c r="BM1914" s="234" t="s">
        <v>451</v>
      </c>
      <c r="BN1914" s="241"/>
      <c r="BO1914" t="b">
        <v>0</v>
      </c>
      <c r="BP1914" t="b">
        <v>0</v>
      </c>
      <c r="BQ1914" t="b">
        <v>0</v>
      </c>
      <c r="BR1914" s="241"/>
      <c r="BS1914" s="241"/>
      <c r="BT1914" s="234" t="s">
        <v>7012</v>
      </c>
      <c r="BU1914" t="b">
        <v>0</v>
      </c>
      <c r="BV1914" s="103"/>
      <c r="BW1914" s="235" t="s">
        <v>18090</v>
      </c>
      <c r="BX1914" s="234" t="s">
        <v>18089</v>
      </c>
      <c r="BY1914" s="234" t="s">
        <v>56</v>
      </c>
      <c r="BZ1914" s="234" t="s">
        <v>7014</v>
      </c>
    </row>
    <row r="1915" spans="1:78" x14ac:dyDescent="0.25">
      <c r="A1915" s="5">
        <v>280</v>
      </c>
      <c r="B1915" s="234" t="s">
        <v>18091</v>
      </c>
      <c r="C1915" s="234" t="s">
        <v>18092</v>
      </c>
      <c r="D1915" s="234" t="s">
        <v>9359</v>
      </c>
      <c r="E1915" s="234" t="s">
        <v>14355</v>
      </c>
      <c r="F1915" s="234" t="s">
        <v>7156</v>
      </c>
      <c r="G1915" s="234" t="s">
        <v>7302</v>
      </c>
      <c r="H1915" s="234" t="s">
        <v>6994</v>
      </c>
      <c r="I1915" s="242"/>
      <c r="J1915" s="242">
        <v>43998</v>
      </c>
      <c r="K1915" s="234" t="s">
        <v>7430</v>
      </c>
      <c r="L1915" s="242">
        <v>43998</v>
      </c>
      <c r="M1915" s="234" t="s">
        <v>7066</v>
      </c>
      <c r="N1915" s="234" t="s">
        <v>9362</v>
      </c>
      <c r="O1915" s="234" t="s">
        <v>9363</v>
      </c>
      <c r="P1915" s="234" t="s">
        <v>6999</v>
      </c>
      <c r="Q1915" s="234"/>
      <c r="R1915" s="234" t="s">
        <v>451</v>
      </c>
      <c r="S1915" t="b">
        <v>0</v>
      </c>
      <c r="T1915" s="242"/>
      <c r="U1915" s="103">
        <v>1</v>
      </c>
      <c r="V1915" s="234" t="s">
        <v>272</v>
      </c>
      <c r="W1915" s="103">
        <v>5</v>
      </c>
      <c r="X1915" s="234" t="s">
        <v>272</v>
      </c>
      <c r="Y1915" s="242"/>
      <c r="Z1915" s="242"/>
      <c r="AA1915" s="103"/>
      <c r="AB1915" s="234" t="s">
        <v>9365</v>
      </c>
      <c r="AC1915" s="243">
        <v>44252.68209490741</v>
      </c>
      <c r="AD1915" s="234" t="s">
        <v>55</v>
      </c>
      <c r="AE1915" s="235" t="s">
        <v>18093</v>
      </c>
      <c r="AF1915" s="237"/>
      <c r="AG1915" s="234" t="s">
        <v>482</v>
      </c>
      <c r="AH1915" s="241"/>
      <c r="AI1915" t="b">
        <v>1</v>
      </c>
      <c r="AJ1915" t="b">
        <v>0</v>
      </c>
      <c r="AK1915" s="234"/>
      <c r="AL1915" s="103"/>
      <c r="AM1915" t="b">
        <v>0</v>
      </c>
      <c r="AN1915" s="234"/>
      <c r="AO1915" s="103"/>
      <c r="AP1915" s="241"/>
      <c r="AQ1915" s="241"/>
      <c r="AR1915" s="241"/>
      <c r="AS1915" s="241"/>
      <c r="AT1915" s="234" t="s">
        <v>7005</v>
      </c>
      <c r="AU1915" s="234" t="s">
        <v>7085</v>
      </c>
      <c r="AV1915" t="b">
        <v>0</v>
      </c>
      <c r="AW1915" t="b">
        <v>0</v>
      </c>
      <c r="AX1915" s="241"/>
      <c r="AY1915" s="241"/>
      <c r="AZ1915" s="234"/>
      <c r="BA1915" s="234"/>
      <c r="BB1915" s="234"/>
      <c r="BC1915" t="b">
        <v>0</v>
      </c>
      <c r="BD1915" s="234" t="s">
        <v>7076</v>
      </c>
      <c r="BE1915" s="234" t="s">
        <v>7009</v>
      </c>
      <c r="BF1915" s="234" t="s">
        <v>7027</v>
      </c>
      <c r="BG1915" s="234" t="s">
        <v>8373</v>
      </c>
      <c r="BH1915" s="234" t="s">
        <v>55</v>
      </c>
      <c r="BI1915" s="243">
        <v>44573.41679398148</v>
      </c>
      <c r="BJ1915" s="234" t="s">
        <v>442</v>
      </c>
      <c r="BK1915" s="234" t="s">
        <v>451</v>
      </c>
      <c r="BL1915" s="234" t="s">
        <v>451</v>
      </c>
      <c r="BM1915" s="234" t="s">
        <v>451</v>
      </c>
      <c r="BN1915" s="241"/>
      <c r="BO1915" t="b">
        <v>0</v>
      </c>
      <c r="BP1915" t="b">
        <v>0</v>
      </c>
      <c r="BQ1915" t="b">
        <v>0</v>
      </c>
      <c r="BR1915" s="241"/>
      <c r="BS1915" s="241"/>
      <c r="BT1915" s="234" t="s">
        <v>7012</v>
      </c>
      <c r="BU1915" t="b">
        <v>0</v>
      </c>
      <c r="BV1915" s="103"/>
      <c r="BW1915" s="235" t="s">
        <v>18094</v>
      </c>
      <c r="BX1915" s="234" t="s">
        <v>18095</v>
      </c>
      <c r="BY1915" s="234" t="s">
        <v>56</v>
      </c>
      <c r="BZ1915" s="234" t="s">
        <v>7014</v>
      </c>
    </row>
    <row r="1916" spans="1:78" x14ac:dyDescent="0.25">
      <c r="A1916" s="5">
        <v>279</v>
      </c>
      <c r="B1916" s="234" t="s">
        <v>18096</v>
      </c>
      <c r="C1916" s="234" t="s">
        <v>18097</v>
      </c>
      <c r="D1916" s="234" t="s">
        <v>9359</v>
      </c>
      <c r="E1916" s="234" t="s">
        <v>14355</v>
      </c>
      <c r="F1916" s="234" t="s">
        <v>7156</v>
      </c>
      <c r="G1916" s="234" t="s">
        <v>7302</v>
      </c>
      <c r="H1916" s="234" t="s">
        <v>6994</v>
      </c>
      <c r="I1916" s="242"/>
      <c r="J1916" s="242">
        <v>43998</v>
      </c>
      <c r="K1916" s="234" t="s">
        <v>7430</v>
      </c>
      <c r="L1916" s="242">
        <v>43998</v>
      </c>
      <c r="M1916" s="234" t="s">
        <v>7066</v>
      </c>
      <c r="N1916" s="234" t="s">
        <v>9362</v>
      </c>
      <c r="O1916" s="234" t="s">
        <v>9363</v>
      </c>
      <c r="P1916" s="234" t="s">
        <v>6999</v>
      </c>
      <c r="Q1916" s="234"/>
      <c r="R1916" s="234" t="s">
        <v>451</v>
      </c>
      <c r="S1916" t="b">
        <v>0</v>
      </c>
      <c r="T1916" s="242"/>
      <c r="U1916" s="103">
        <v>2</v>
      </c>
      <c r="V1916" s="234" t="s">
        <v>272</v>
      </c>
      <c r="W1916" s="103">
        <v>10</v>
      </c>
      <c r="X1916" s="234" t="s">
        <v>272</v>
      </c>
      <c r="Y1916" s="242"/>
      <c r="Z1916" s="242"/>
      <c r="AA1916" s="103"/>
      <c r="AB1916" s="234" t="s">
        <v>9365</v>
      </c>
      <c r="AC1916" s="243">
        <v>44252.682060185187</v>
      </c>
      <c r="AD1916" s="234" t="s">
        <v>55</v>
      </c>
      <c r="AE1916" s="235" t="s">
        <v>18098</v>
      </c>
      <c r="AF1916" s="237"/>
      <c r="AG1916" s="234" t="s">
        <v>482</v>
      </c>
      <c r="AH1916" s="241"/>
      <c r="AI1916" t="b">
        <v>1</v>
      </c>
      <c r="AJ1916" t="b">
        <v>0</v>
      </c>
      <c r="AK1916" s="234"/>
      <c r="AL1916" s="103"/>
      <c r="AM1916" t="b">
        <v>0</v>
      </c>
      <c r="AN1916" s="234"/>
      <c r="AO1916" s="103"/>
      <c r="AP1916" s="241"/>
      <c r="AQ1916" s="241"/>
      <c r="AR1916" s="241"/>
      <c r="AS1916" s="241"/>
      <c r="AT1916" s="234" t="s">
        <v>7005</v>
      </c>
      <c r="AU1916" s="234" t="s">
        <v>7085</v>
      </c>
      <c r="AV1916" t="b">
        <v>0</v>
      </c>
      <c r="AW1916" t="b">
        <v>0</v>
      </c>
      <c r="AX1916" s="241"/>
      <c r="AY1916" s="241"/>
      <c r="AZ1916" s="234"/>
      <c r="BA1916" s="234"/>
      <c r="BB1916" s="234"/>
      <c r="BC1916" t="b">
        <v>0</v>
      </c>
      <c r="BD1916" s="234" t="s">
        <v>7076</v>
      </c>
      <c r="BE1916" s="234" t="s">
        <v>7009</v>
      </c>
      <c r="BF1916" s="234" t="s">
        <v>7027</v>
      </c>
      <c r="BG1916" s="234" t="s">
        <v>8373</v>
      </c>
      <c r="BH1916" s="234" t="s">
        <v>55</v>
      </c>
      <c r="BI1916" s="243">
        <v>44573.41684027778</v>
      </c>
      <c r="BJ1916" s="234" t="s">
        <v>442</v>
      </c>
      <c r="BK1916" s="234" t="s">
        <v>451</v>
      </c>
      <c r="BL1916" s="234" t="s">
        <v>451</v>
      </c>
      <c r="BM1916" s="234" t="s">
        <v>451</v>
      </c>
      <c r="BN1916" s="241"/>
      <c r="BO1916" t="b">
        <v>0</v>
      </c>
      <c r="BP1916" t="b">
        <v>0</v>
      </c>
      <c r="BQ1916" t="b">
        <v>0</v>
      </c>
      <c r="BR1916" s="241"/>
      <c r="BS1916" s="241"/>
      <c r="BT1916" s="234" t="s">
        <v>7012</v>
      </c>
      <c r="BU1916" t="b">
        <v>0</v>
      </c>
      <c r="BV1916" s="103"/>
      <c r="BW1916" s="235" t="s">
        <v>18099</v>
      </c>
      <c r="BX1916" s="234" t="s">
        <v>18100</v>
      </c>
      <c r="BY1916" s="234" t="s">
        <v>56</v>
      </c>
      <c r="BZ1916" s="234" t="s">
        <v>7014</v>
      </c>
    </row>
    <row r="1917" spans="1:78" x14ac:dyDescent="0.25">
      <c r="A1917" s="5">
        <v>278</v>
      </c>
      <c r="B1917" s="234" t="s">
        <v>18101</v>
      </c>
      <c r="C1917" s="234" t="s">
        <v>18102</v>
      </c>
      <c r="D1917" s="234" t="s">
        <v>17070</v>
      </c>
      <c r="E1917" s="234" t="s">
        <v>17070</v>
      </c>
      <c r="F1917" s="234" t="s">
        <v>7156</v>
      </c>
      <c r="G1917" s="234" t="s">
        <v>7157</v>
      </c>
      <c r="H1917" s="234" t="s">
        <v>7825</v>
      </c>
      <c r="I1917" s="242"/>
      <c r="J1917" s="242">
        <v>43998</v>
      </c>
      <c r="K1917" s="234" t="s">
        <v>7430</v>
      </c>
      <c r="L1917" s="242">
        <v>44011</v>
      </c>
      <c r="M1917" s="234" t="s">
        <v>9952</v>
      </c>
      <c r="N1917" s="234" t="s">
        <v>17071</v>
      </c>
      <c r="O1917" s="234" t="s">
        <v>17072</v>
      </c>
      <c r="P1917" s="234" t="s">
        <v>6999</v>
      </c>
      <c r="Q1917" s="234"/>
      <c r="R1917" s="234" t="s">
        <v>451</v>
      </c>
      <c r="S1917" t="b">
        <v>0</v>
      </c>
      <c r="T1917" s="242"/>
      <c r="U1917" s="103">
        <v>1</v>
      </c>
      <c r="V1917" s="234" t="s">
        <v>272</v>
      </c>
      <c r="W1917" s="103">
        <v>1</v>
      </c>
      <c r="X1917" s="234" t="s">
        <v>272</v>
      </c>
      <c r="Y1917" s="242"/>
      <c r="Z1917" s="242"/>
      <c r="AA1917" s="103"/>
      <c r="AB1917" s="234" t="s">
        <v>17073</v>
      </c>
      <c r="AC1917" s="243">
        <v>44252.68204861111</v>
      </c>
      <c r="AD1917" s="234" t="s">
        <v>55</v>
      </c>
      <c r="AE1917" s="235" t="s">
        <v>18103</v>
      </c>
      <c r="AF1917" s="237"/>
      <c r="AG1917" s="234" t="s">
        <v>482</v>
      </c>
      <c r="AH1917" s="241"/>
      <c r="AI1917" t="b">
        <v>1</v>
      </c>
      <c r="AJ1917" t="b">
        <v>0</v>
      </c>
      <c r="AK1917" s="234"/>
      <c r="AL1917" s="103"/>
      <c r="AM1917" t="b">
        <v>0</v>
      </c>
      <c r="AN1917" s="234"/>
      <c r="AO1917" s="103"/>
      <c r="AP1917" s="241"/>
      <c r="AQ1917" s="241"/>
      <c r="AR1917" s="241"/>
      <c r="AS1917" s="241"/>
      <c r="AT1917" s="234" t="s">
        <v>7005</v>
      </c>
      <c r="AU1917" s="234" t="s">
        <v>7085</v>
      </c>
      <c r="AV1917" t="b">
        <v>0</v>
      </c>
      <c r="AW1917" t="b">
        <v>0</v>
      </c>
      <c r="AX1917" s="241"/>
      <c r="AY1917" s="241"/>
      <c r="AZ1917" s="234"/>
      <c r="BA1917" s="234"/>
      <c r="BB1917" s="234"/>
      <c r="BC1917" t="b">
        <v>0</v>
      </c>
      <c r="BD1917" s="234" t="s">
        <v>9959</v>
      </c>
      <c r="BE1917" s="234" t="s">
        <v>7171</v>
      </c>
      <c r="BF1917" s="234" t="s">
        <v>7027</v>
      </c>
      <c r="BG1917" s="234" t="s">
        <v>7028</v>
      </c>
      <c r="BH1917" s="234" t="s">
        <v>55</v>
      </c>
      <c r="BI1917" s="243">
        <v>44573.415925925925</v>
      </c>
      <c r="BJ1917" s="234" t="s">
        <v>442</v>
      </c>
      <c r="BK1917" s="234" t="s">
        <v>451</v>
      </c>
      <c r="BL1917" s="234" t="s">
        <v>451</v>
      </c>
      <c r="BM1917" s="234" t="s">
        <v>451</v>
      </c>
      <c r="BN1917" s="241"/>
      <c r="BO1917" t="b">
        <v>0</v>
      </c>
      <c r="BP1917" t="b">
        <v>0</v>
      </c>
      <c r="BQ1917" t="b">
        <v>0</v>
      </c>
      <c r="BR1917" s="241"/>
      <c r="BS1917" s="241"/>
      <c r="BT1917" s="234" t="s">
        <v>7012</v>
      </c>
      <c r="BU1917" t="b">
        <v>0</v>
      </c>
      <c r="BV1917" s="103"/>
      <c r="BW1917" s="235" t="s">
        <v>18104</v>
      </c>
      <c r="BX1917" s="234" t="s">
        <v>18103</v>
      </c>
      <c r="BY1917" s="234" t="s">
        <v>56</v>
      </c>
      <c r="BZ1917" s="234" t="s">
        <v>7014</v>
      </c>
    </row>
    <row r="1918" spans="1:78" x14ac:dyDescent="0.25">
      <c r="A1918" s="5">
        <v>277</v>
      </c>
      <c r="B1918" s="234" t="s">
        <v>18105</v>
      </c>
      <c r="C1918" s="234" t="s">
        <v>18106</v>
      </c>
      <c r="D1918" s="234" t="s">
        <v>18107</v>
      </c>
      <c r="E1918" s="234" t="s">
        <v>18108</v>
      </c>
      <c r="F1918" s="234" t="s">
        <v>6993</v>
      </c>
      <c r="G1918" s="234" t="s">
        <v>7244</v>
      </c>
      <c r="H1918" s="234" t="s">
        <v>6994</v>
      </c>
      <c r="I1918" s="242"/>
      <c r="J1918" s="242">
        <v>43998</v>
      </c>
      <c r="K1918" s="234" t="s">
        <v>7430</v>
      </c>
      <c r="L1918" s="242">
        <v>43998</v>
      </c>
      <c r="M1918" s="234" t="s">
        <v>6996</v>
      </c>
      <c r="N1918" s="234" t="s">
        <v>18109</v>
      </c>
      <c r="O1918" s="234" t="s">
        <v>18110</v>
      </c>
      <c r="P1918" s="234" t="s">
        <v>6999</v>
      </c>
      <c r="Q1918" s="234"/>
      <c r="R1918" s="234" t="s">
        <v>451</v>
      </c>
      <c r="S1918" t="b">
        <v>0</v>
      </c>
      <c r="T1918" s="242"/>
      <c r="U1918" s="103">
        <v>3</v>
      </c>
      <c r="V1918" s="234" t="s">
        <v>272</v>
      </c>
      <c r="W1918" s="103">
        <v>3</v>
      </c>
      <c r="X1918" s="234" t="s">
        <v>272</v>
      </c>
      <c r="Y1918" s="242"/>
      <c r="Z1918" s="242"/>
      <c r="AA1918" s="103"/>
      <c r="AB1918" s="234" t="s">
        <v>18111</v>
      </c>
      <c r="AC1918" s="243">
        <v>44252.682002314818</v>
      </c>
      <c r="AD1918" s="234" t="s">
        <v>55</v>
      </c>
      <c r="AE1918" s="235" t="s">
        <v>18112</v>
      </c>
      <c r="AF1918" s="237"/>
      <c r="AG1918" s="234" t="s">
        <v>482</v>
      </c>
      <c r="AH1918" s="241"/>
      <c r="AI1918" t="b">
        <v>1</v>
      </c>
      <c r="AJ1918" t="b">
        <v>0</v>
      </c>
      <c r="AK1918" s="234"/>
      <c r="AL1918" s="103"/>
      <c r="AM1918" t="b">
        <v>0</v>
      </c>
      <c r="AN1918" s="234"/>
      <c r="AO1918" s="103"/>
      <c r="AP1918" s="241"/>
      <c r="AQ1918" s="241"/>
      <c r="AR1918" s="241"/>
      <c r="AS1918" s="241"/>
      <c r="AT1918" s="234"/>
      <c r="AU1918" s="234" t="s">
        <v>7085</v>
      </c>
      <c r="AV1918" t="b">
        <v>0</v>
      </c>
      <c r="AW1918" t="b">
        <v>0</v>
      </c>
      <c r="AX1918" s="241"/>
      <c r="AY1918" s="241"/>
      <c r="AZ1918" s="234"/>
      <c r="BA1918" s="234"/>
      <c r="BB1918" s="234"/>
      <c r="BC1918" t="b">
        <v>0</v>
      </c>
      <c r="BD1918" s="234" t="s">
        <v>7008</v>
      </c>
      <c r="BE1918" s="234" t="s">
        <v>7009</v>
      </c>
      <c r="BF1918" s="234" t="s">
        <v>7027</v>
      </c>
      <c r="BG1918" s="234" t="s">
        <v>8373</v>
      </c>
      <c r="BH1918" s="234" t="s">
        <v>55</v>
      </c>
      <c r="BI1918" s="243">
        <v>44573.416805555556</v>
      </c>
      <c r="BJ1918" s="234" t="s">
        <v>442</v>
      </c>
      <c r="BK1918" s="234" t="s">
        <v>451</v>
      </c>
      <c r="BL1918" s="234" t="s">
        <v>451</v>
      </c>
      <c r="BM1918" s="234" t="s">
        <v>451</v>
      </c>
      <c r="BN1918" s="241"/>
      <c r="BO1918" t="b">
        <v>0</v>
      </c>
      <c r="BP1918" t="b">
        <v>0</v>
      </c>
      <c r="BQ1918" t="b">
        <v>0</v>
      </c>
      <c r="BR1918" s="241"/>
      <c r="BS1918" s="241"/>
      <c r="BT1918" s="234" t="s">
        <v>7012</v>
      </c>
      <c r="BU1918" t="b">
        <v>0</v>
      </c>
      <c r="BV1918" s="103"/>
      <c r="BW1918" s="235" t="s">
        <v>18113</v>
      </c>
      <c r="BX1918" s="234" t="s">
        <v>18114</v>
      </c>
      <c r="BY1918" s="234" t="s">
        <v>56</v>
      </c>
      <c r="BZ1918" s="234" t="s">
        <v>7014</v>
      </c>
    </row>
    <row r="1919" spans="1:78" x14ac:dyDescent="0.25">
      <c r="A1919" s="5">
        <v>276</v>
      </c>
      <c r="B1919" s="234" t="s">
        <v>18115</v>
      </c>
      <c r="C1919" s="234" t="s">
        <v>18116</v>
      </c>
      <c r="D1919" s="234" t="s">
        <v>12385</v>
      </c>
      <c r="E1919" s="234" t="s">
        <v>13116</v>
      </c>
      <c r="F1919" s="234" t="s">
        <v>7156</v>
      </c>
      <c r="G1919" s="234" t="s">
        <v>7825</v>
      </c>
      <c r="H1919" s="234" t="s">
        <v>7825</v>
      </c>
      <c r="I1919" s="242"/>
      <c r="J1919" s="242">
        <v>43997</v>
      </c>
      <c r="K1919" s="234" t="s">
        <v>7430</v>
      </c>
      <c r="L1919" s="242">
        <v>44008</v>
      </c>
      <c r="M1919" s="234" t="s">
        <v>7066</v>
      </c>
      <c r="N1919" s="234" t="s">
        <v>12387</v>
      </c>
      <c r="O1919" s="234" t="s">
        <v>11704</v>
      </c>
      <c r="P1919" s="234" t="s">
        <v>6999</v>
      </c>
      <c r="Q1919" s="234"/>
      <c r="R1919" s="234" t="s">
        <v>451</v>
      </c>
      <c r="S1919" t="b">
        <v>0</v>
      </c>
      <c r="T1919" s="242"/>
      <c r="U1919" s="103">
        <v>140</v>
      </c>
      <c r="V1919" s="234" t="s">
        <v>272</v>
      </c>
      <c r="W1919" s="103">
        <v>280</v>
      </c>
      <c r="X1919" s="234" t="s">
        <v>272</v>
      </c>
      <c r="Y1919" s="242"/>
      <c r="Z1919" s="242"/>
      <c r="AA1919" s="103"/>
      <c r="AB1919" s="234" t="s">
        <v>12388</v>
      </c>
      <c r="AC1919" s="243">
        <v>44252.681979166664</v>
      </c>
      <c r="AD1919" s="234" t="s">
        <v>55</v>
      </c>
      <c r="AE1919" s="235" t="s">
        <v>18117</v>
      </c>
      <c r="AF1919" s="237"/>
      <c r="AG1919" s="234" t="s">
        <v>436</v>
      </c>
      <c r="AH1919" s="241"/>
      <c r="AI1919" t="b">
        <v>1</v>
      </c>
      <c r="AJ1919" t="b">
        <v>0</v>
      </c>
      <c r="AK1919" s="234"/>
      <c r="AL1919" s="103"/>
      <c r="AM1919" t="b">
        <v>0</v>
      </c>
      <c r="AN1919" s="234"/>
      <c r="AO1919" s="103"/>
      <c r="AP1919" s="241"/>
      <c r="AQ1919" s="241"/>
      <c r="AR1919" s="241"/>
      <c r="AS1919" s="241"/>
      <c r="AT1919" s="234"/>
      <c r="AU1919" s="234" t="s">
        <v>7085</v>
      </c>
      <c r="AV1919" t="b">
        <v>0</v>
      </c>
      <c r="AW1919" t="b">
        <v>0</v>
      </c>
      <c r="AX1919" s="241"/>
      <c r="AY1919" s="241"/>
      <c r="AZ1919" s="234"/>
      <c r="BA1919" s="234"/>
      <c r="BB1919" s="234"/>
      <c r="BC1919" t="b">
        <v>0</v>
      </c>
      <c r="BD1919" s="234" t="s">
        <v>7076</v>
      </c>
      <c r="BE1919" s="234" t="s">
        <v>7171</v>
      </c>
      <c r="BF1919" s="234" t="s">
        <v>7027</v>
      </c>
      <c r="BG1919" s="234" t="s">
        <v>7028</v>
      </c>
      <c r="BH1919" s="234" t="s">
        <v>55</v>
      </c>
      <c r="BI1919" s="243">
        <v>44573.415914351855</v>
      </c>
      <c r="BJ1919" s="234" t="s">
        <v>442</v>
      </c>
      <c r="BK1919" s="234" t="s">
        <v>451</v>
      </c>
      <c r="BL1919" s="234" t="s">
        <v>451</v>
      </c>
      <c r="BM1919" s="234" t="s">
        <v>451</v>
      </c>
      <c r="BN1919" s="241"/>
      <c r="BO1919" t="b">
        <v>0</v>
      </c>
      <c r="BP1919" t="b">
        <v>0</v>
      </c>
      <c r="BQ1919" t="b">
        <v>0</v>
      </c>
      <c r="BR1919" s="241"/>
      <c r="BS1919" s="241"/>
      <c r="BT1919" s="234" t="s">
        <v>7237</v>
      </c>
      <c r="BU1919" t="b">
        <v>0</v>
      </c>
      <c r="BV1919" s="103"/>
      <c r="BW1919" s="235" t="s">
        <v>18118</v>
      </c>
      <c r="BX1919" s="234" t="s">
        <v>18117</v>
      </c>
      <c r="BY1919" s="234" t="s">
        <v>56</v>
      </c>
      <c r="BZ1919" s="234" t="s">
        <v>7014</v>
      </c>
    </row>
    <row r="1920" spans="1:78" x14ac:dyDescent="0.25">
      <c r="A1920" s="5">
        <v>275</v>
      </c>
      <c r="B1920" s="234" t="s">
        <v>18119</v>
      </c>
      <c r="C1920" s="234" t="s">
        <v>18120</v>
      </c>
      <c r="D1920" s="234"/>
      <c r="E1920" s="234" t="s">
        <v>14938</v>
      </c>
      <c r="F1920" s="234" t="s">
        <v>6993</v>
      </c>
      <c r="G1920" s="234" t="s">
        <v>12908</v>
      </c>
      <c r="H1920" s="234" t="s">
        <v>7825</v>
      </c>
      <c r="I1920" s="242"/>
      <c r="J1920" s="242">
        <v>43994</v>
      </c>
      <c r="K1920" s="234" t="s">
        <v>7430</v>
      </c>
      <c r="L1920" s="242">
        <v>44004</v>
      </c>
      <c r="M1920" s="234" t="s">
        <v>7035</v>
      </c>
      <c r="N1920" s="234" t="s">
        <v>7430</v>
      </c>
      <c r="O1920" s="234" t="s">
        <v>10240</v>
      </c>
      <c r="P1920" s="234" t="s">
        <v>6999</v>
      </c>
      <c r="Q1920" s="234"/>
      <c r="R1920" s="234" t="s">
        <v>451</v>
      </c>
      <c r="S1920" t="b">
        <v>0</v>
      </c>
      <c r="T1920" s="242"/>
      <c r="U1920" s="103">
        <v>9</v>
      </c>
      <c r="V1920" s="234" t="s">
        <v>272</v>
      </c>
      <c r="W1920" s="103">
        <v>9</v>
      </c>
      <c r="X1920" s="234" t="s">
        <v>272</v>
      </c>
      <c r="Y1920" s="242"/>
      <c r="Z1920" s="242"/>
      <c r="AA1920" s="103"/>
      <c r="AB1920" s="234"/>
      <c r="AC1920" s="243">
        <v>44252.681956018518</v>
      </c>
      <c r="AD1920" s="234" t="s">
        <v>55</v>
      </c>
      <c r="AE1920" s="235" t="s">
        <v>18121</v>
      </c>
      <c r="AF1920" s="237"/>
      <c r="AG1920" s="234" t="s">
        <v>482</v>
      </c>
      <c r="AH1920" s="241"/>
      <c r="AI1920" t="b">
        <v>1</v>
      </c>
      <c r="AJ1920" t="b">
        <v>0</v>
      </c>
      <c r="AK1920" s="234"/>
      <c r="AL1920" s="103"/>
      <c r="AM1920" t="b">
        <v>0</v>
      </c>
      <c r="AN1920" s="234"/>
      <c r="AO1920" s="103"/>
      <c r="AP1920" s="241"/>
      <c r="AQ1920" s="241"/>
      <c r="AR1920" s="241"/>
      <c r="AS1920" s="241"/>
      <c r="AT1920" s="234"/>
      <c r="AU1920" s="234" t="s">
        <v>7085</v>
      </c>
      <c r="AV1920" t="b">
        <v>0</v>
      </c>
      <c r="AW1920" t="b">
        <v>0</v>
      </c>
      <c r="AX1920" s="241"/>
      <c r="AY1920" s="241"/>
      <c r="AZ1920" s="234"/>
      <c r="BA1920" s="234"/>
      <c r="BB1920" s="234"/>
      <c r="BC1920" t="b">
        <v>1</v>
      </c>
      <c r="BD1920" s="234" t="s">
        <v>7044</v>
      </c>
      <c r="BE1920" s="234" t="s">
        <v>7171</v>
      </c>
      <c r="BF1920" s="234" t="s">
        <v>6972</v>
      </c>
      <c r="BG1920" s="234" t="s">
        <v>7010</v>
      </c>
      <c r="BH1920" s="234" t="s">
        <v>55</v>
      </c>
      <c r="BI1920" s="243">
        <v>44573.415914351855</v>
      </c>
      <c r="BJ1920" s="234" t="s">
        <v>442</v>
      </c>
      <c r="BK1920" s="234" t="s">
        <v>451</v>
      </c>
      <c r="BL1920" s="234" t="s">
        <v>451</v>
      </c>
      <c r="BM1920" s="234" t="s">
        <v>451</v>
      </c>
      <c r="BN1920" s="241"/>
      <c r="BO1920" t="b">
        <v>0</v>
      </c>
      <c r="BP1920" t="b">
        <v>0</v>
      </c>
      <c r="BQ1920" t="b">
        <v>0</v>
      </c>
      <c r="BR1920" s="241"/>
      <c r="BS1920" s="241"/>
      <c r="BT1920" s="234" t="s">
        <v>7012</v>
      </c>
      <c r="BU1920" t="b">
        <v>0</v>
      </c>
      <c r="BV1920" s="103"/>
      <c r="BW1920" s="235" t="s">
        <v>18122</v>
      </c>
      <c r="BX1920" s="234" t="s">
        <v>18121</v>
      </c>
      <c r="BY1920" s="234" t="s">
        <v>56</v>
      </c>
      <c r="BZ1920" s="234" t="s">
        <v>7014</v>
      </c>
    </row>
    <row r="1921" spans="1:78" x14ac:dyDescent="0.25">
      <c r="A1921" s="5">
        <v>274</v>
      </c>
      <c r="B1921" s="234" t="s">
        <v>18123</v>
      </c>
      <c r="C1921" s="234" t="s">
        <v>18124</v>
      </c>
      <c r="D1921" s="234" t="s">
        <v>10373</v>
      </c>
      <c r="E1921" s="234" t="s">
        <v>10374</v>
      </c>
      <c r="F1921" s="234" t="s">
        <v>2991</v>
      </c>
      <c r="G1921" s="234" t="s">
        <v>6995</v>
      </c>
      <c r="H1921" s="234" t="s">
        <v>6994</v>
      </c>
      <c r="I1921" s="242"/>
      <c r="J1921" s="242">
        <v>43999</v>
      </c>
      <c r="K1921" s="234" t="s">
        <v>7430</v>
      </c>
      <c r="L1921" s="242">
        <v>43999</v>
      </c>
      <c r="M1921" s="234" t="s">
        <v>9952</v>
      </c>
      <c r="N1921" s="234" t="s">
        <v>10376</v>
      </c>
      <c r="O1921" s="234" t="s">
        <v>15140</v>
      </c>
      <c r="P1921" s="234" t="s">
        <v>6999</v>
      </c>
      <c r="Q1921" s="234"/>
      <c r="R1921" s="234" t="s">
        <v>451</v>
      </c>
      <c r="S1921" t="b">
        <v>0</v>
      </c>
      <c r="T1921" s="242"/>
      <c r="U1921" s="103">
        <v>20</v>
      </c>
      <c r="V1921" s="234" t="s">
        <v>272</v>
      </c>
      <c r="W1921" s="103">
        <v>20</v>
      </c>
      <c r="X1921" s="234" t="s">
        <v>272</v>
      </c>
      <c r="Y1921" s="242"/>
      <c r="Z1921" s="242"/>
      <c r="AA1921" s="103"/>
      <c r="AB1921" s="234" t="s">
        <v>10378</v>
      </c>
      <c r="AC1921" s="243">
        <v>44252.681921296295</v>
      </c>
      <c r="AD1921" s="234" t="s">
        <v>55</v>
      </c>
      <c r="AE1921" s="235" t="s">
        <v>18125</v>
      </c>
      <c r="AF1921" s="237"/>
      <c r="AG1921" s="234" t="s">
        <v>482</v>
      </c>
      <c r="AH1921" s="241"/>
      <c r="AI1921" t="b">
        <v>1</v>
      </c>
      <c r="AJ1921" t="b">
        <v>0</v>
      </c>
      <c r="AK1921" s="234"/>
      <c r="AL1921" s="103"/>
      <c r="AM1921" t="b">
        <v>0</v>
      </c>
      <c r="AN1921" s="234"/>
      <c r="AO1921" s="103"/>
      <c r="AP1921" s="241"/>
      <c r="AQ1921" s="241"/>
      <c r="AR1921" s="241"/>
      <c r="AS1921" s="241"/>
      <c r="AT1921" s="234" t="s">
        <v>7005</v>
      </c>
      <c r="AU1921" s="234" t="s">
        <v>7085</v>
      </c>
      <c r="AV1921" t="b">
        <v>0</v>
      </c>
      <c r="AW1921" t="b">
        <v>0</v>
      </c>
      <c r="AX1921" s="241"/>
      <c r="AY1921" s="241"/>
      <c r="AZ1921" s="234"/>
      <c r="BA1921" s="234"/>
      <c r="BB1921" s="234"/>
      <c r="BC1921" t="b">
        <v>0</v>
      </c>
      <c r="BD1921" s="234" t="s">
        <v>9959</v>
      </c>
      <c r="BE1921" s="234" t="s">
        <v>7009</v>
      </c>
      <c r="BF1921" s="234" t="s">
        <v>7027</v>
      </c>
      <c r="BG1921" s="234" t="s">
        <v>7028</v>
      </c>
      <c r="BH1921" s="234" t="s">
        <v>55</v>
      </c>
      <c r="BI1921" s="243">
        <v>44573.415914351855</v>
      </c>
      <c r="BJ1921" s="234" t="s">
        <v>442</v>
      </c>
      <c r="BK1921" s="234" t="s">
        <v>451</v>
      </c>
      <c r="BL1921" s="234" t="s">
        <v>451</v>
      </c>
      <c r="BM1921" s="234" t="s">
        <v>451</v>
      </c>
      <c r="BN1921" s="241"/>
      <c r="BO1921" t="b">
        <v>0</v>
      </c>
      <c r="BP1921" t="b">
        <v>0</v>
      </c>
      <c r="BQ1921" t="b">
        <v>0</v>
      </c>
      <c r="BR1921" s="241"/>
      <c r="BS1921" s="241"/>
      <c r="BT1921" s="234" t="s">
        <v>7012</v>
      </c>
      <c r="BU1921" t="b">
        <v>0</v>
      </c>
      <c r="BV1921" s="103"/>
      <c r="BW1921" s="235" t="s">
        <v>18126</v>
      </c>
      <c r="BX1921" s="234" t="s">
        <v>18125</v>
      </c>
      <c r="BY1921" s="234" t="s">
        <v>56</v>
      </c>
      <c r="BZ1921" s="234" t="s">
        <v>7014</v>
      </c>
    </row>
    <row r="1922" spans="1:78" x14ac:dyDescent="0.25">
      <c r="A1922" s="5">
        <v>273</v>
      </c>
      <c r="B1922" s="234" t="s">
        <v>18127</v>
      </c>
      <c r="C1922" s="234" t="s">
        <v>18128</v>
      </c>
      <c r="D1922" s="234" t="s">
        <v>8599</v>
      </c>
      <c r="E1922" s="234" t="s">
        <v>8599</v>
      </c>
      <c r="F1922" s="234" t="s">
        <v>6993</v>
      </c>
      <c r="G1922" s="234" t="s">
        <v>7065</v>
      </c>
      <c r="H1922" s="234" t="s">
        <v>6994</v>
      </c>
      <c r="I1922" s="242"/>
      <c r="J1922" s="242">
        <v>43997</v>
      </c>
      <c r="K1922" s="234" t="s">
        <v>7430</v>
      </c>
      <c r="L1922" s="242">
        <v>43997</v>
      </c>
      <c r="M1922" s="234" t="s">
        <v>6996</v>
      </c>
      <c r="N1922" s="234" t="s">
        <v>8600</v>
      </c>
      <c r="O1922" s="234" t="s">
        <v>8601</v>
      </c>
      <c r="P1922" s="234" t="s">
        <v>6999</v>
      </c>
      <c r="Q1922" s="234"/>
      <c r="R1922" s="234" t="s">
        <v>451</v>
      </c>
      <c r="S1922" t="b">
        <v>0</v>
      </c>
      <c r="T1922" s="242"/>
      <c r="U1922" s="103">
        <v>5</v>
      </c>
      <c r="V1922" s="234" t="s">
        <v>272</v>
      </c>
      <c r="W1922" s="103">
        <v>3</v>
      </c>
      <c r="X1922" s="234" t="s">
        <v>272</v>
      </c>
      <c r="Y1922" s="242"/>
      <c r="Z1922" s="242"/>
      <c r="AA1922" s="103"/>
      <c r="AB1922" s="234" t="s">
        <v>8603</v>
      </c>
      <c r="AC1922" s="243">
        <v>44252.681875000002</v>
      </c>
      <c r="AD1922" s="234" t="s">
        <v>55</v>
      </c>
      <c r="AE1922" s="235" t="s">
        <v>18129</v>
      </c>
      <c r="AF1922" s="237"/>
      <c r="AG1922" s="234" t="s">
        <v>482</v>
      </c>
      <c r="AH1922" s="241"/>
      <c r="AI1922" t="b">
        <v>1</v>
      </c>
      <c r="AJ1922" t="b">
        <v>0</v>
      </c>
      <c r="AK1922" s="234"/>
      <c r="AL1922" s="103"/>
      <c r="AM1922" t="b">
        <v>0</v>
      </c>
      <c r="AN1922" s="234"/>
      <c r="AO1922" s="103"/>
      <c r="AP1922" s="241"/>
      <c r="AQ1922" s="241"/>
      <c r="AR1922" s="241"/>
      <c r="AS1922" s="241"/>
      <c r="AT1922" s="234"/>
      <c r="AU1922" s="234" t="s">
        <v>7085</v>
      </c>
      <c r="AV1922" t="b">
        <v>0</v>
      </c>
      <c r="AW1922" t="b">
        <v>0</v>
      </c>
      <c r="AX1922" s="241"/>
      <c r="AY1922" s="241"/>
      <c r="AZ1922" s="234"/>
      <c r="BA1922" s="234"/>
      <c r="BB1922" s="234"/>
      <c r="BC1922" t="b">
        <v>0</v>
      </c>
      <c r="BD1922" s="234" t="s">
        <v>7008</v>
      </c>
      <c r="BE1922" s="234" t="s">
        <v>7009</v>
      </c>
      <c r="BF1922" s="234" t="s">
        <v>7027</v>
      </c>
      <c r="BG1922" s="234" t="s">
        <v>7010</v>
      </c>
      <c r="BH1922" s="234" t="s">
        <v>55</v>
      </c>
      <c r="BI1922" s="243">
        <v>44573.415902777779</v>
      </c>
      <c r="BJ1922" s="234" t="s">
        <v>442</v>
      </c>
      <c r="BK1922" s="234" t="s">
        <v>451</v>
      </c>
      <c r="BL1922" s="234" t="s">
        <v>451</v>
      </c>
      <c r="BM1922" s="234" t="s">
        <v>451</v>
      </c>
      <c r="BN1922" s="241"/>
      <c r="BO1922" t="b">
        <v>0</v>
      </c>
      <c r="BP1922" t="b">
        <v>0</v>
      </c>
      <c r="BQ1922" t="b">
        <v>0</v>
      </c>
      <c r="BR1922" s="241"/>
      <c r="BS1922" s="241"/>
      <c r="BT1922" s="234" t="s">
        <v>7012</v>
      </c>
      <c r="BU1922" t="b">
        <v>0</v>
      </c>
      <c r="BV1922" s="103"/>
      <c r="BW1922" s="235" t="s">
        <v>18130</v>
      </c>
      <c r="BX1922" s="234" t="s">
        <v>18129</v>
      </c>
      <c r="BY1922" s="234" t="s">
        <v>56</v>
      </c>
      <c r="BZ1922" s="234" t="s">
        <v>7014</v>
      </c>
    </row>
    <row r="1923" spans="1:78" x14ac:dyDescent="0.25">
      <c r="A1923" s="5">
        <v>272</v>
      </c>
      <c r="B1923" s="234" t="s">
        <v>18131</v>
      </c>
      <c r="C1923" s="234" t="s">
        <v>18132</v>
      </c>
      <c r="D1923" s="234" t="s">
        <v>11888</v>
      </c>
      <c r="E1923" s="234" t="s">
        <v>12471</v>
      </c>
      <c r="F1923" s="234" t="s">
        <v>7156</v>
      </c>
      <c r="G1923" s="234" t="s">
        <v>7856</v>
      </c>
      <c r="H1923" s="234" t="s">
        <v>7018</v>
      </c>
      <c r="I1923" s="242"/>
      <c r="J1923" s="242">
        <v>43997</v>
      </c>
      <c r="K1923" s="234" t="s">
        <v>7430</v>
      </c>
      <c r="L1923" s="242">
        <v>43997</v>
      </c>
      <c r="M1923" s="234" t="s">
        <v>7035</v>
      </c>
      <c r="N1923" s="234" t="s">
        <v>11891</v>
      </c>
      <c r="O1923" s="234" t="s">
        <v>12473</v>
      </c>
      <c r="P1923" s="234" t="s">
        <v>6999</v>
      </c>
      <c r="Q1923" s="234"/>
      <c r="R1923" s="234" t="s">
        <v>451</v>
      </c>
      <c r="S1923" t="b">
        <v>0</v>
      </c>
      <c r="T1923" s="242"/>
      <c r="U1923" s="103">
        <v>1</v>
      </c>
      <c r="V1923" s="234" t="s">
        <v>272</v>
      </c>
      <c r="W1923" s="103">
        <v>1</v>
      </c>
      <c r="X1923" s="234" t="s">
        <v>272</v>
      </c>
      <c r="Y1923" s="242"/>
      <c r="Z1923" s="242"/>
      <c r="AA1923" s="103"/>
      <c r="AB1923" s="234" t="s">
        <v>11893</v>
      </c>
      <c r="AC1923" s="243">
        <v>44252.681863425925</v>
      </c>
      <c r="AD1923" s="234" t="s">
        <v>55</v>
      </c>
      <c r="AE1923" s="235" t="s">
        <v>18133</v>
      </c>
      <c r="AF1923" s="237"/>
      <c r="AG1923" s="234" t="s">
        <v>482</v>
      </c>
      <c r="AH1923" s="241"/>
      <c r="AI1923" t="b">
        <v>1</v>
      </c>
      <c r="AJ1923" t="b">
        <v>0</v>
      </c>
      <c r="AK1923" s="234"/>
      <c r="AL1923" s="103"/>
      <c r="AM1923" t="b">
        <v>0</v>
      </c>
      <c r="AN1923" s="234"/>
      <c r="AO1923" s="103"/>
      <c r="AP1923" s="241"/>
      <c r="AQ1923" s="241"/>
      <c r="AR1923" s="241"/>
      <c r="AS1923" s="241"/>
      <c r="AT1923" s="234" t="s">
        <v>7609</v>
      </c>
      <c r="AU1923" s="234" t="s">
        <v>7085</v>
      </c>
      <c r="AV1923" t="b">
        <v>0</v>
      </c>
      <c r="AW1923" t="b">
        <v>0</v>
      </c>
      <c r="AX1923" s="241"/>
      <c r="AY1923" s="241"/>
      <c r="AZ1923" s="234"/>
      <c r="BA1923" s="234"/>
      <c r="BB1923" s="234"/>
      <c r="BC1923" t="b">
        <v>0</v>
      </c>
      <c r="BD1923" s="234" t="s">
        <v>7044</v>
      </c>
      <c r="BE1923" s="234" t="s">
        <v>7026</v>
      </c>
      <c r="BF1923" s="234" t="s">
        <v>7027</v>
      </c>
      <c r="BG1923" s="234" t="s">
        <v>7010</v>
      </c>
      <c r="BH1923" s="234" t="s">
        <v>55</v>
      </c>
      <c r="BI1923" s="243">
        <v>44573.415902777779</v>
      </c>
      <c r="BJ1923" s="234" t="s">
        <v>442</v>
      </c>
      <c r="BK1923" s="234" t="s">
        <v>451</v>
      </c>
      <c r="BL1923" s="234" t="s">
        <v>451</v>
      </c>
      <c r="BM1923" s="234" t="s">
        <v>451</v>
      </c>
      <c r="BN1923" s="241"/>
      <c r="BO1923" t="b">
        <v>0</v>
      </c>
      <c r="BP1923" t="b">
        <v>0</v>
      </c>
      <c r="BQ1923" t="b">
        <v>0</v>
      </c>
      <c r="BR1923" s="241"/>
      <c r="BS1923" s="241"/>
      <c r="BT1923" s="234" t="s">
        <v>7012</v>
      </c>
      <c r="BU1923" t="b">
        <v>0</v>
      </c>
      <c r="BV1923" s="103"/>
      <c r="BW1923" s="235" t="s">
        <v>18134</v>
      </c>
      <c r="BX1923" s="234" t="s">
        <v>18133</v>
      </c>
      <c r="BY1923" s="234" t="s">
        <v>56</v>
      </c>
      <c r="BZ1923" s="234" t="s">
        <v>7014</v>
      </c>
    </row>
    <row r="1924" spans="1:78" x14ac:dyDescent="0.25">
      <c r="A1924" s="5">
        <v>271</v>
      </c>
      <c r="B1924" s="234" t="s">
        <v>18135</v>
      </c>
      <c r="C1924" s="234" t="s">
        <v>18136</v>
      </c>
      <c r="D1924" s="234" t="s">
        <v>11753</v>
      </c>
      <c r="E1924" s="234" t="s">
        <v>11754</v>
      </c>
      <c r="F1924" s="234" t="s">
        <v>7156</v>
      </c>
      <c r="G1924" s="234" t="s">
        <v>7856</v>
      </c>
      <c r="H1924" s="234" t="s">
        <v>7018</v>
      </c>
      <c r="I1924" s="242"/>
      <c r="J1924" s="242">
        <v>43994</v>
      </c>
      <c r="K1924" s="234" t="s">
        <v>7430</v>
      </c>
      <c r="L1924" s="242">
        <v>43997</v>
      </c>
      <c r="M1924" s="234" t="s">
        <v>7159</v>
      </c>
      <c r="N1924" s="234" t="s">
        <v>11756</v>
      </c>
      <c r="O1924" s="234" t="s">
        <v>11898</v>
      </c>
      <c r="P1924" s="234" t="s">
        <v>6999</v>
      </c>
      <c r="Q1924" s="234"/>
      <c r="R1924" s="234" t="s">
        <v>451</v>
      </c>
      <c r="S1924" t="b">
        <v>0</v>
      </c>
      <c r="T1924" s="242"/>
      <c r="U1924" s="103">
        <v>1</v>
      </c>
      <c r="V1924" s="234" t="s">
        <v>272</v>
      </c>
      <c r="W1924" s="103">
        <v>1</v>
      </c>
      <c r="X1924" s="234" t="s">
        <v>272</v>
      </c>
      <c r="Y1924" s="242"/>
      <c r="Z1924" s="242"/>
      <c r="AA1924" s="103"/>
      <c r="AB1924" s="234" t="s">
        <v>11758</v>
      </c>
      <c r="AC1924" s="243">
        <v>44252.681817129633</v>
      </c>
      <c r="AD1924" s="234" t="s">
        <v>55</v>
      </c>
      <c r="AE1924" s="235" t="s">
        <v>18137</v>
      </c>
      <c r="AF1924" s="237"/>
      <c r="AG1924" s="234" t="s">
        <v>482</v>
      </c>
      <c r="AH1924" s="241"/>
      <c r="AI1924" t="b">
        <v>1</v>
      </c>
      <c r="AJ1924" t="b">
        <v>0</v>
      </c>
      <c r="AK1924" s="234"/>
      <c r="AL1924" s="103"/>
      <c r="AM1924" t="b">
        <v>0</v>
      </c>
      <c r="AN1924" s="234"/>
      <c r="AO1924" s="103"/>
      <c r="AP1924" s="241"/>
      <c r="AQ1924" s="241"/>
      <c r="AR1924" s="241"/>
      <c r="AS1924" s="241"/>
      <c r="AT1924" s="234" t="s">
        <v>7005</v>
      </c>
      <c r="AU1924" s="234" t="s">
        <v>7085</v>
      </c>
      <c r="AV1924" t="b">
        <v>0</v>
      </c>
      <c r="AW1924" t="b">
        <v>0</v>
      </c>
      <c r="AX1924" s="241"/>
      <c r="AY1924" s="241"/>
      <c r="AZ1924" s="234"/>
      <c r="BA1924" s="234"/>
      <c r="BB1924" s="234"/>
      <c r="BC1924" t="b">
        <v>0</v>
      </c>
      <c r="BD1924" s="234" t="s">
        <v>7170</v>
      </c>
      <c r="BE1924" s="234" t="s">
        <v>7026</v>
      </c>
      <c r="BF1924" s="234" t="s">
        <v>7027</v>
      </c>
      <c r="BG1924" s="234" t="s">
        <v>7010</v>
      </c>
      <c r="BH1924" s="234" t="s">
        <v>55</v>
      </c>
      <c r="BI1924" s="243">
        <v>44573.415891203702</v>
      </c>
      <c r="BJ1924" s="234" t="s">
        <v>442</v>
      </c>
      <c r="BK1924" s="234" t="s">
        <v>451</v>
      </c>
      <c r="BL1924" s="234" t="s">
        <v>451</v>
      </c>
      <c r="BM1924" s="234" t="s">
        <v>451</v>
      </c>
      <c r="BN1924" s="241"/>
      <c r="BO1924" t="b">
        <v>0</v>
      </c>
      <c r="BP1924" t="b">
        <v>0</v>
      </c>
      <c r="BQ1924" t="b">
        <v>0</v>
      </c>
      <c r="BR1924" s="241"/>
      <c r="BS1924" s="241"/>
      <c r="BT1924" s="234" t="s">
        <v>7012</v>
      </c>
      <c r="BU1924" t="b">
        <v>0</v>
      </c>
      <c r="BV1924" s="103"/>
      <c r="BW1924" s="235" t="s">
        <v>18138</v>
      </c>
      <c r="BX1924" s="234" t="s">
        <v>18137</v>
      </c>
      <c r="BY1924" s="234" t="s">
        <v>56</v>
      </c>
      <c r="BZ1924" s="234" t="s">
        <v>7014</v>
      </c>
    </row>
    <row r="1925" spans="1:78" x14ac:dyDescent="0.25">
      <c r="A1925" s="5">
        <v>270</v>
      </c>
      <c r="B1925" s="234" t="s">
        <v>18139</v>
      </c>
      <c r="C1925" s="234" t="s">
        <v>18140</v>
      </c>
      <c r="D1925" s="234" t="s">
        <v>7051</v>
      </c>
      <c r="E1925" s="234" t="s">
        <v>8272</v>
      </c>
      <c r="F1925" s="234" t="s">
        <v>2991</v>
      </c>
      <c r="G1925" s="234" t="s">
        <v>7033</v>
      </c>
      <c r="H1925" s="234" t="s">
        <v>7034</v>
      </c>
      <c r="I1925" s="242"/>
      <c r="J1925" s="242">
        <v>43992</v>
      </c>
      <c r="K1925" s="234" t="s">
        <v>7430</v>
      </c>
      <c r="L1925" s="242">
        <v>43998</v>
      </c>
      <c r="M1925" s="234" t="s">
        <v>6996</v>
      </c>
      <c r="N1925" s="234" t="s">
        <v>7053</v>
      </c>
      <c r="O1925" s="234" t="s">
        <v>11614</v>
      </c>
      <c r="P1925" s="234" t="s">
        <v>6999</v>
      </c>
      <c r="Q1925" s="234"/>
      <c r="R1925" s="234" t="s">
        <v>451</v>
      </c>
      <c r="S1925" t="b">
        <v>0</v>
      </c>
      <c r="T1925" s="242"/>
      <c r="U1925" s="103">
        <v>1</v>
      </c>
      <c r="V1925" s="234" t="s">
        <v>272</v>
      </c>
      <c r="W1925" s="103">
        <v>1</v>
      </c>
      <c r="X1925" s="234" t="s">
        <v>272</v>
      </c>
      <c r="Y1925" s="242"/>
      <c r="Z1925" s="242"/>
      <c r="AA1925" s="103"/>
      <c r="AB1925" s="234" t="s">
        <v>7055</v>
      </c>
      <c r="AC1925" s="243">
        <v>44252.68178240741</v>
      </c>
      <c r="AD1925" s="234" t="s">
        <v>55</v>
      </c>
      <c r="AE1925" s="235" t="s">
        <v>18141</v>
      </c>
      <c r="AF1925" s="237"/>
      <c r="AG1925" s="234" t="s">
        <v>436</v>
      </c>
      <c r="AH1925" s="241"/>
      <c r="AI1925" t="b">
        <v>1</v>
      </c>
      <c r="AJ1925" t="b">
        <v>0</v>
      </c>
      <c r="AK1925" s="234"/>
      <c r="AL1925" s="103"/>
      <c r="AM1925" t="b">
        <v>0</v>
      </c>
      <c r="AN1925" s="234"/>
      <c r="AO1925" s="103"/>
      <c r="AP1925" s="241"/>
      <c r="AQ1925" s="241"/>
      <c r="AR1925" s="241"/>
      <c r="AS1925" s="241"/>
      <c r="AT1925" s="234" t="s">
        <v>7058</v>
      </c>
      <c r="AU1925" s="234" t="s">
        <v>7085</v>
      </c>
      <c r="AV1925" t="b">
        <v>0</v>
      </c>
      <c r="AW1925" t="b">
        <v>0</v>
      </c>
      <c r="AX1925" s="241"/>
      <c r="AY1925" s="241"/>
      <c r="AZ1925" s="234"/>
      <c r="BA1925" s="234"/>
      <c r="BB1925" s="234"/>
      <c r="BC1925" t="b">
        <v>0</v>
      </c>
      <c r="BD1925" s="234" t="s">
        <v>7008</v>
      </c>
      <c r="BE1925" s="234" t="s">
        <v>7045</v>
      </c>
      <c r="BF1925" s="234" t="s">
        <v>7027</v>
      </c>
      <c r="BG1925" s="234" t="s">
        <v>7028</v>
      </c>
      <c r="BH1925" s="234" t="s">
        <v>55</v>
      </c>
      <c r="BI1925" s="243">
        <v>44573.415891203702</v>
      </c>
      <c r="BJ1925" s="234" t="s">
        <v>442</v>
      </c>
      <c r="BK1925" s="234" t="s">
        <v>451</v>
      </c>
      <c r="BL1925" s="234" t="s">
        <v>451</v>
      </c>
      <c r="BM1925" s="234" t="s">
        <v>451</v>
      </c>
      <c r="BN1925" s="241"/>
      <c r="BO1925" t="b">
        <v>0</v>
      </c>
      <c r="BP1925" t="b">
        <v>0</v>
      </c>
      <c r="BQ1925" t="b">
        <v>0</v>
      </c>
      <c r="BR1925" s="241"/>
      <c r="BS1925" s="241"/>
      <c r="BT1925" s="234" t="s">
        <v>7047</v>
      </c>
      <c r="BU1925" t="b">
        <v>0</v>
      </c>
      <c r="BV1925" s="103"/>
      <c r="BW1925" s="235" t="s">
        <v>18142</v>
      </c>
      <c r="BX1925" s="234" t="s">
        <v>18141</v>
      </c>
      <c r="BY1925" s="234" t="s">
        <v>56</v>
      </c>
      <c r="BZ1925" s="234" t="s">
        <v>7014</v>
      </c>
    </row>
    <row r="1926" spans="1:78" x14ac:dyDescent="0.25">
      <c r="A1926" s="5">
        <v>269</v>
      </c>
      <c r="B1926" s="234" t="s">
        <v>18143</v>
      </c>
      <c r="C1926" s="234" t="s">
        <v>18144</v>
      </c>
      <c r="D1926" s="234"/>
      <c r="E1926" s="234" t="s">
        <v>18145</v>
      </c>
      <c r="F1926" s="234" t="s">
        <v>2991</v>
      </c>
      <c r="G1926" s="234" t="s">
        <v>7034</v>
      </c>
      <c r="H1926" s="234" t="s">
        <v>7864</v>
      </c>
      <c r="I1926" s="242"/>
      <c r="J1926" s="242">
        <v>43992</v>
      </c>
      <c r="K1926" s="234" t="s">
        <v>7430</v>
      </c>
      <c r="L1926" s="242">
        <v>44001</v>
      </c>
      <c r="M1926" s="234" t="s">
        <v>7193</v>
      </c>
      <c r="N1926" s="234" t="s">
        <v>7430</v>
      </c>
      <c r="O1926" s="234" t="s">
        <v>18146</v>
      </c>
      <c r="P1926" s="234" t="s">
        <v>6999</v>
      </c>
      <c r="Q1926" s="234"/>
      <c r="R1926" s="234" t="s">
        <v>451</v>
      </c>
      <c r="S1926" t="b">
        <v>0</v>
      </c>
      <c r="T1926" s="242"/>
      <c r="U1926" s="103">
        <v>2300</v>
      </c>
      <c r="V1926" s="234" t="s">
        <v>272</v>
      </c>
      <c r="W1926" s="103">
        <v>14000</v>
      </c>
      <c r="X1926" s="234" t="s">
        <v>272</v>
      </c>
      <c r="Y1926" s="242"/>
      <c r="Z1926" s="242"/>
      <c r="AA1926" s="103"/>
      <c r="AB1926" s="234"/>
      <c r="AC1926" s="243">
        <v>44252.681747685187</v>
      </c>
      <c r="AD1926" s="234" t="s">
        <v>55</v>
      </c>
      <c r="AE1926" s="235" t="s">
        <v>18147</v>
      </c>
      <c r="AF1926" s="237">
        <v>0</v>
      </c>
      <c r="AG1926" s="234" t="s">
        <v>436</v>
      </c>
      <c r="AH1926" s="241"/>
      <c r="AI1926" t="b">
        <v>1</v>
      </c>
      <c r="AJ1926" t="b">
        <v>0</v>
      </c>
      <c r="AK1926" s="234"/>
      <c r="AL1926" s="103"/>
      <c r="AM1926" t="b">
        <v>0</v>
      </c>
      <c r="AN1926" s="234"/>
      <c r="AO1926" s="103"/>
      <c r="AP1926" s="241"/>
      <c r="AQ1926" s="241"/>
      <c r="AR1926" s="241"/>
      <c r="AS1926" s="241"/>
      <c r="AT1926" s="234"/>
      <c r="AU1926" s="234" t="s">
        <v>7085</v>
      </c>
      <c r="AV1926" t="b">
        <v>0</v>
      </c>
      <c r="AW1926" t="b">
        <v>0</v>
      </c>
      <c r="AX1926" s="241"/>
      <c r="AY1926" s="241"/>
      <c r="AZ1926" s="234"/>
      <c r="BA1926" s="234"/>
      <c r="BB1926" s="234"/>
      <c r="BC1926" t="b">
        <v>1</v>
      </c>
      <c r="BD1926" s="234" t="s">
        <v>7198</v>
      </c>
      <c r="BE1926" s="234" t="s">
        <v>7045</v>
      </c>
      <c r="BF1926" s="234" t="s">
        <v>6972</v>
      </c>
      <c r="BG1926" s="234" t="s">
        <v>7028</v>
      </c>
      <c r="BH1926" s="234" t="s">
        <v>55</v>
      </c>
      <c r="BI1926" s="243">
        <v>44573.415891203702</v>
      </c>
      <c r="BJ1926" s="234" t="s">
        <v>442</v>
      </c>
      <c r="BK1926" s="234" t="s">
        <v>451</v>
      </c>
      <c r="BL1926" s="234" t="s">
        <v>451</v>
      </c>
      <c r="BM1926" s="234" t="s">
        <v>451</v>
      </c>
      <c r="BN1926" s="241"/>
      <c r="BO1926" t="b">
        <v>0</v>
      </c>
      <c r="BP1926" t="b">
        <v>0</v>
      </c>
      <c r="BQ1926" t="b">
        <v>0</v>
      </c>
      <c r="BR1926" s="241"/>
      <c r="BS1926" s="241"/>
      <c r="BT1926" s="234" t="s">
        <v>7012</v>
      </c>
      <c r="BU1926" t="b">
        <v>0</v>
      </c>
      <c r="BV1926" s="103"/>
      <c r="BW1926" s="235" t="s">
        <v>18148</v>
      </c>
      <c r="BX1926" s="234" t="s">
        <v>18147</v>
      </c>
      <c r="BY1926" s="234" t="s">
        <v>56</v>
      </c>
      <c r="BZ1926" s="234" t="s">
        <v>7014</v>
      </c>
    </row>
    <row r="1927" spans="1:78" x14ac:dyDescent="0.25">
      <c r="A1927" s="5">
        <v>268</v>
      </c>
      <c r="B1927" s="234" t="s">
        <v>18149</v>
      </c>
      <c r="C1927" s="234" t="s">
        <v>18150</v>
      </c>
      <c r="D1927" s="234"/>
      <c r="E1927" s="234" t="s">
        <v>18151</v>
      </c>
      <c r="F1927" s="234" t="s">
        <v>2991</v>
      </c>
      <c r="G1927" s="234" t="s">
        <v>7034</v>
      </c>
      <c r="H1927" s="234" t="s">
        <v>7864</v>
      </c>
      <c r="I1927" s="242"/>
      <c r="J1927" s="242">
        <v>43992</v>
      </c>
      <c r="K1927" s="234" t="s">
        <v>7430</v>
      </c>
      <c r="L1927" s="242">
        <v>44001</v>
      </c>
      <c r="M1927" s="234" t="s">
        <v>6996</v>
      </c>
      <c r="N1927" s="234" t="s">
        <v>7430</v>
      </c>
      <c r="O1927" s="234" t="s">
        <v>14639</v>
      </c>
      <c r="P1927" s="234" t="s">
        <v>6999</v>
      </c>
      <c r="Q1927" s="234"/>
      <c r="R1927" s="234" t="s">
        <v>451</v>
      </c>
      <c r="S1927" t="b">
        <v>0</v>
      </c>
      <c r="T1927" s="242"/>
      <c r="U1927" s="103">
        <v>6</v>
      </c>
      <c r="V1927" s="234" t="s">
        <v>272</v>
      </c>
      <c r="W1927" s="103">
        <v>50</v>
      </c>
      <c r="X1927" s="234" t="s">
        <v>272</v>
      </c>
      <c r="Y1927" s="242"/>
      <c r="Z1927" s="242"/>
      <c r="AA1927" s="103"/>
      <c r="AB1927" s="234"/>
      <c r="AC1927" s="243">
        <v>44252.675671296296</v>
      </c>
      <c r="AD1927" s="234" t="s">
        <v>55</v>
      </c>
      <c r="AE1927" s="235" t="s">
        <v>18152</v>
      </c>
      <c r="AF1927" s="237"/>
      <c r="AG1927" s="234" t="s">
        <v>482</v>
      </c>
      <c r="AH1927" s="241"/>
      <c r="AI1927" t="b">
        <v>1</v>
      </c>
      <c r="AJ1927" t="b">
        <v>0</v>
      </c>
      <c r="AK1927" s="234"/>
      <c r="AL1927" s="103"/>
      <c r="AM1927" t="b">
        <v>0</v>
      </c>
      <c r="AN1927" s="234"/>
      <c r="AO1927" s="103"/>
      <c r="AP1927" s="241"/>
      <c r="AQ1927" s="241"/>
      <c r="AR1927" s="241"/>
      <c r="AS1927" s="241"/>
      <c r="AT1927" s="234"/>
      <c r="AU1927" s="234" t="s">
        <v>7085</v>
      </c>
      <c r="AV1927" t="b">
        <v>0</v>
      </c>
      <c r="AW1927" t="b">
        <v>0</v>
      </c>
      <c r="AX1927" s="241"/>
      <c r="AY1927" s="241"/>
      <c r="AZ1927" s="234"/>
      <c r="BA1927" s="234"/>
      <c r="BB1927" s="234"/>
      <c r="BC1927" t="b">
        <v>1</v>
      </c>
      <c r="BD1927" s="234" t="s">
        <v>7008</v>
      </c>
      <c r="BE1927" s="234" t="s">
        <v>7045</v>
      </c>
      <c r="BF1927" s="234" t="s">
        <v>7027</v>
      </c>
      <c r="BG1927" s="234" t="s">
        <v>7010</v>
      </c>
      <c r="BH1927" s="234" t="s">
        <v>55</v>
      </c>
      <c r="BI1927" s="243">
        <v>44573.415891203702</v>
      </c>
      <c r="BJ1927" s="234" t="s">
        <v>442</v>
      </c>
      <c r="BK1927" s="234" t="s">
        <v>451</v>
      </c>
      <c r="BL1927" s="234" t="s">
        <v>451</v>
      </c>
      <c r="BM1927" s="234" t="s">
        <v>451</v>
      </c>
      <c r="BN1927" s="241"/>
      <c r="BO1927" t="b">
        <v>0</v>
      </c>
      <c r="BP1927" t="b">
        <v>0</v>
      </c>
      <c r="BQ1927" t="b">
        <v>0</v>
      </c>
      <c r="BR1927" s="241"/>
      <c r="BS1927" s="241"/>
      <c r="BT1927" s="234" t="s">
        <v>7047</v>
      </c>
      <c r="BU1927" t="b">
        <v>0</v>
      </c>
      <c r="BV1927" s="103"/>
      <c r="BW1927" s="235" t="s">
        <v>18153</v>
      </c>
      <c r="BX1927" s="234" t="s">
        <v>18152</v>
      </c>
      <c r="BY1927" s="234" t="s">
        <v>56</v>
      </c>
      <c r="BZ1927" s="234" t="s">
        <v>7014</v>
      </c>
    </row>
    <row r="1928" spans="1:78" x14ac:dyDescent="0.25">
      <c r="A1928" s="5">
        <v>267</v>
      </c>
      <c r="B1928" s="234" t="s">
        <v>18154</v>
      </c>
      <c r="C1928" s="234" t="s">
        <v>18155</v>
      </c>
      <c r="D1928" s="234"/>
      <c r="E1928" s="234" t="s">
        <v>15672</v>
      </c>
      <c r="F1928" s="234" t="s">
        <v>2991</v>
      </c>
      <c r="G1928" s="234" t="s">
        <v>7034</v>
      </c>
      <c r="H1928" s="234" t="s">
        <v>7864</v>
      </c>
      <c r="I1928" s="242"/>
      <c r="J1928" s="242">
        <v>43994</v>
      </c>
      <c r="K1928" s="234" t="s">
        <v>7430</v>
      </c>
      <c r="L1928" s="242">
        <v>44006</v>
      </c>
      <c r="M1928" s="234" t="s">
        <v>7386</v>
      </c>
      <c r="N1928" s="234" t="s">
        <v>7430</v>
      </c>
      <c r="O1928" s="234" t="s">
        <v>7431</v>
      </c>
      <c r="P1928" s="234" t="s">
        <v>6999</v>
      </c>
      <c r="Q1928" s="234"/>
      <c r="R1928" s="234" t="s">
        <v>451</v>
      </c>
      <c r="S1928" t="b">
        <v>0</v>
      </c>
      <c r="T1928" s="242"/>
      <c r="U1928" s="103">
        <v>500</v>
      </c>
      <c r="V1928" s="234" t="s">
        <v>272</v>
      </c>
      <c r="W1928" s="103">
        <v>3500</v>
      </c>
      <c r="X1928" s="234" t="s">
        <v>272</v>
      </c>
      <c r="Y1928" s="242"/>
      <c r="Z1928" s="242"/>
      <c r="AA1928" s="103"/>
      <c r="AB1928" s="234"/>
      <c r="AC1928" s="243">
        <v>44252.67560185185</v>
      </c>
      <c r="AD1928" s="234" t="s">
        <v>55</v>
      </c>
      <c r="AE1928" s="235" t="s">
        <v>18156</v>
      </c>
      <c r="AF1928" s="237"/>
      <c r="AG1928" s="234" t="s">
        <v>482</v>
      </c>
      <c r="AH1928" s="241"/>
      <c r="AI1928" t="b">
        <v>1</v>
      </c>
      <c r="AJ1928" t="b">
        <v>0</v>
      </c>
      <c r="AK1928" s="234"/>
      <c r="AL1928" s="103"/>
      <c r="AM1928" t="b">
        <v>0</v>
      </c>
      <c r="AN1928" s="234"/>
      <c r="AO1928" s="103"/>
      <c r="AP1928" s="241"/>
      <c r="AQ1928" s="241"/>
      <c r="AR1928" s="241"/>
      <c r="AS1928" s="241"/>
      <c r="AT1928" s="234"/>
      <c r="AU1928" s="234" t="s">
        <v>7085</v>
      </c>
      <c r="AV1928" t="b">
        <v>0</v>
      </c>
      <c r="AW1928" t="b">
        <v>0</v>
      </c>
      <c r="AX1928" s="241"/>
      <c r="AY1928" s="241"/>
      <c r="AZ1928" s="234"/>
      <c r="BA1928" s="234"/>
      <c r="BB1928" s="234"/>
      <c r="BC1928" t="b">
        <v>1</v>
      </c>
      <c r="BD1928" s="234" t="s">
        <v>7390</v>
      </c>
      <c r="BE1928" s="234" t="s">
        <v>7045</v>
      </c>
      <c r="BF1928" s="234" t="s">
        <v>6972</v>
      </c>
      <c r="BG1928" s="234" t="s">
        <v>7028</v>
      </c>
      <c r="BH1928" s="234" t="s">
        <v>55</v>
      </c>
      <c r="BI1928" s="243">
        <v>44573.415879629632</v>
      </c>
      <c r="BJ1928" s="234" t="s">
        <v>442</v>
      </c>
      <c r="BK1928" s="234" t="s">
        <v>451</v>
      </c>
      <c r="BL1928" s="234" t="s">
        <v>451</v>
      </c>
      <c r="BM1928" s="234" t="s">
        <v>451</v>
      </c>
      <c r="BN1928" s="241"/>
      <c r="BO1928" t="b">
        <v>0</v>
      </c>
      <c r="BP1928" t="b">
        <v>0</v>
      </c>
      <c r="BQ1928" t="b">
        <v>0</v>
      </c>
      <c r="BR1928" s="241"/>
      <c r="BS1928" s="241"/>
      <c r="BT1928" s="234" t="s">
        <v>7012</v>
      </c>
      <c r="BU1928" t="b">
        <v>0</v>
      </c>
      <c r="BV1928" s="103"/>
      <c r="BW1928" s="235" t="s">
        <v>18157</v>
      </c>
      <c r="BX1928" s="234" t="s">
        <v>18156</v>
      </c>
      <c r="BY1928" s="234" t="s">
        <v>56</v>
      </c>
      <c r="BZ1928" s="234" t="s">
        <v>7014</v>
      </c>
    </row>
    <row r="1929" spans="1:78" x14ac:dyDescent="0.25">
      <c r="A1929" s="5">
        <v>266</v>
      </c>
      <c r="B1929" s="234" t="s">
        <v>18158</v>
      </c>
      <c r="C1929" s="234" t="s">
        <v>18159</v>
      </c>
      <c r="D1929" s="234"/>
      <c r="E1929" s="234" t="s">
        <v>18151</v>
      </c>
      <c r="F1929" s="234" t="s">
        <v>2991</v>
      </c>
      <c r="G1929" s="234" t="s">
        <v>7034</v>
      </c>
      <c r="H1929" s="234" t="s">
        <v>7864</v>
      </c>
      <c r="I1929" s="242"/>
      <c r="J1929" s="242">
        <v>43987</v>
      </c>
      <c r="K1929" s="234" t="s">
        <v>7430</v>
      </c>
      <c r="L1929" s="242">
        <v>44005</v>
      </c>
      <c r="M1929" s="234" t="s">
        <v>6996</v>
      </c>
      <c r="N1929" s="234" t="s">
        <v>7430</v>
      </c>
      <c r="O1929" s="234" t="s">
        <v>14639</v>
      </c>
      <c r="P1929" s="234" t="s">
        <v>6999</v>
      </c>
      <c r="Q1929" s="234"/>
      <c r="R1929" s="234" t="s">
        <v>451</v>
      </c>
      <c r="S1929" t="b">
        <v>0</v>
      </c>
      <c r="T1929" s="242"/>
      <c r="U1929" s="103">
        <v>500</v>
      </c>
      <c r="V1929" s="234" t="s">
        <v>272</v>
      </c>
      <c r="W1929" s="103">
        <v>3500</v>
      </c>
      <c r="X1929" s="234" t="s">
        <v>272</v>
      </c>
      <c r="Y1929" s="242"/>
      <c r="Z1929" s="242"/>
      <c r="AA1929" s="103"/>
      <c r="AB1929" s="234"/>
      <c r="AC1929" s="243">
        <v>44252.675555555557</v>
      </c>
      <c r="AD1929" s="234" t="s">
        <v>55</v>
      </c>
      <c r="AE1929" s="235" t="s">
        <v>18160</v>
      </c>
      <c r="AF1929" s="237"/>
      <c r="AG1929" s="234" t="s">
        <v>482</v>
      </c>
      <c r="AH1929" s="241"/>
      <c r="AI1929" t="b">
        <v>1</v>
      </c>
      <c r="AJ1929" t="b">
        <v>0</v>
      </c>
      <c r="AK1929" s="234"/>
      <c r="AL1929" s="103"/>
      <c r="AM1929" t="b">
        <v>0</v>
      </c>
      <c r="AN1929" s="234"/>
      <c r="AO1929" s="103"/>
      <c r="AP1929" s="241"/>
      <c r="AQ1929" s="241"/>
      <c r="AR1929" s="241"/>
      <c r="AS1929" s="241"/>
      <c r="AT1929" s="234"/>
      <c r="AU1929" s="234" t="s">
        <v>7085</v>
      </c>
      <c r="AV1929" t="b">
        <v>0</v>
      </c>
      <c r="AW1929" t="b">
        <v>0</v>
      </c>
      <c r="AX1929" s="241"/>
      <c r="AY1929" s="241"/>
      <c r="AZ1929" s="234"/>
      <c r="BA1929" s="234"/>
      <c r="BB1929" s="234"/>
      <c r="BC1929" t="b">
        <v>1</v>
      </c>
      <c r="BD1929" s="234" t="s">
        <v>7008</v>
      </c>
      <c r="BE1929" s="234" t="s">
        <v>7045</v>
      </c>
      <c r="BF1929" s="234" t="s">
        <v>7027</v>
      </c>
      <c r="BG1929" s="234" t="s">
        <v>7028</v>
      </c>
      <c r="BH1929" s="234" t="s">
        <v>55</v>
      </c>
      <c r="BI1929" s="243">
        <v>44573.415879629632</v>
      </c>
      <c r="BJ1929" s="234" t="s">
        <v>442</v>
      </c>
      <c r="BK1929" s="234" t="s">
        <v>451</v>
      </c>
      <c r="BL1929" s="234" t="s">
        <v>451</v>
      </c>
      <c r="BM1929" s="234" t="s">
        <v>451</v>
      </c>
      <c r="BN1929" s="241"/>
      <c r="BO1929" t="b">
        <v>0</v>
      </c>
      <c r="BP1929" t="b">
        <v>0</v>
      </c>
      <c r="BQ1929" t="b">
        <v>0</v>
      </c>
      <c r="BR1929" s="241"/>
      <c r="BS1929" s="241"/>
      <c r="BT1929" s="234" t="s">
        <v>7047</v>
      </c>
      <c r="BU1929" t="b">
        <v>0</v>
      </c>
      <c r="BV1929" s="103"/>
      <c r="BW1929" s="235" t="s">
        <v>18161</v>
      </c>
      <c r="BX1929" s="234" t="s">
        <v>18160</v>
      </c>
      <c r="BY1929" s="234" t="s">
        <v>56</v>
      </c>
      <c r="BZ1929" s="234" t="s">
        <v>7014</v>
      </c>
    </row>
    <row r="1930" spans="1:78" x14ac:dyDescent="0.25">
      <c r="A1930" s="5">
        <v>265</v>
      </c>
      <c r="B1930" s="234" t="s">
        <v>18162</v>
      </c>
      <c r="C1930" s="234" t="s">
        <v>18163</v>
      </c>
      <c r="D1930" s="234" t="s">
        <v>12496</v>
      </c>
      <c r="E1930" s="234" t="s">
        <v>12496</v>
      </c>
      <c r="F1930" s="234" t="s">
        <v>6993</v>
      </c>
      <c r="G1930" s="234" t="s">
        <v>7065</v>
      </c>
      <c r="H1930" s="234" t="s">
        <v>7856</v>
      </c>
      <c r="I1930" s="242"/>
      <c r="J1930" s="242">
        <v>43992</v>
      </c>
      <c r="K1930" s="234" t="s">
        <v>7430</v>
      </c>
      <c r="L1930" s="242">
        <v>43999</v>
      </c>
      <c r="M1930" s="234" t="s">
        <v>7179</v>
      </c>
      <c r="N1930" s="234" t="s">
        <v>12499</v>
      </c>
      <c r="O1930" s="234" t="s">
        <v>11541</v>
      </c>
      <c r="P1930" s="234" t="s">
        <v>6999</v>
      </c>
      <c r="Q1930" s="234"/>
      <c r="R1930" s="234" t="s">
        <v>451</v>
      </c>
      <c r="S1930" t="b">
        <v>0</v>
      </c>
      <c r="T1930" s="242"/>
      <c r="U1930" s="103">
        <v>30</v>
      </c>
      <c r="V1930" s="234" t="s">
        <v>272</v>
      </c>
      <c r="W1930" s="103">
        <v>30</v>
      </c>
      <c r="X1930" s="234" t="s">
        <v>272</v>
      </c>
      <c r="Y1930" s="242"/>
      <c r="Z1930" s="242"/>
      <c r="AA1930" s="103"/>
      <c r="AB1930" s="234" t="s">
        <v>12500</v>
      </c>
      <c r="AC1930" s="243">
        <v>44252.675358796296</v>
      </c>
      <c r="AD1930" s="234" t="s">
        <v>55</v>
      </c>
      <c r="AE1930" s="235" t="s">
        <v>18164</v>
      </c>
      <c r="AF1930" s="237"/>
      <c r="AG1930" s="234" t="s">
        <v>482</v>
      </c>
      <c r="AH1930" s="241"/>
      <c r="AI1930" t="b">
        <v>1</v>
      </c>
      <c r="AJ1930" t="b">
        <v>0</v>
      </c>
      <c r="AK1930" s="234"/>
      <c r="AL1930" s="103"/>
      <c r="AM1930" t="b">
        <v>0</v>
      </c>
      <c r="AN1930" s="234"/>
      <c r="AO1930" s="103"/>
      <c r="AP1930" s="241"/>
      <c r="AQ1930" s="241"/>
      <c r="AR1930" s="241"/>
      <c r="AS1930" s="241"/>
      <c r="AT1930" s="234"/>
      <c r="AU1930" s="234" t="s">
        <v>7085</v>
      </c>
      <c r="AV1930" t="b">
        <v>0</v>
      </c>
      <c r="AW1930" t="b">
        <v>0</v>
      </c>
      <c r="AX1930" s="241"/>
      <c r="AY1930" s="241"/>
      <c r="AZ1930" s="234"/>
      <c r="BA1930" s="234"/>
      <c r="BB1930" s="234"/>
      <c r="BC1930" t="b">
        <v>0</v>
      </c>
      <c r="BD1930" s="234" t="s">
        <v>7186</v>
      </c>
      <c r="BE1930" s="234" t="s">
        <v>7026</v>
      </c>
      <c r="BF1930" s="234" t="s">
        <v>7027</v>
      </c>
      <c r="BG1930" s="234" t="s">
        <v>7028</v>
      </c>
      <c r="BH1930" s="234" t="s">
        <v>55</v>
      </c>
      <c r="BI1930" s="243">
        <v>44573.415879629632</v>
      </c>
      <c r="BJ1930" s="234" t="s">
        <v>442</v>
      </c>
      <c r="BK1930" s="234" t="s">
        <v>451</v>
      </c>
      <c r="BL1930" s="234" t="s">
        <v>451</v>
      </c>
      <c r="BM1930" s="234" t="s">
        <v>451</v>
      </c>
      <c r="BN1930" s="241"/>
      <c r="BO1930" t="b">
        <v>0</v>
      </c>
      <c r="BP1930" t="b">
        <v>0</v>
      </c>
      <c r="BQ1930" t="b">
        <v>0</v>
      </c>
      <c r="BR1930" s="241"/>
      <c r="BS1930" s="241"/>
      <c r="BT1930" s="234" t="s">
        <v>7012</v>
      </c>
      <c r="BU1930" t="b">
        <v>0</v>
      </c>
      <c r="BV1930" s="103"/>
      <c r="BW1930" s="235" t="s">
        <v>18165</v>
      </c>
      <c r="BX1930" s="234" t="s">
        <v>18164</v>
      </c>
      <c r="BY1930" s="234" t="s">
        <v>56</v>
      </c>
      <c r="BZ1930" s="234" t="s">
        <v>7014</v>
      </c>
    </row>
    <row r="1931" spans="1:78" x14ac:dyDescent="0.25">
      <c r="A1931" s="5">
        <v>264</v>
      </c>
      <c r="B1931" s="234" t="s">
        <v>18166</v>
      </c>
      <c r="C1931" s="234" t="s">
        <v>18167</v>
      </c>
      <c r="D1931" s="234" t="s">
        <v>11753</v>
      </c>
      <c r="E1931" s="234" t="s">
        <v>11754</v>
      </c>
      <c r="F1931" s="234" t="s">
        <v>7156</v>
      </c>
      <c r="G1931" s="234" t="s">
        <v>7856</v>
      </c>
      <c r="H1931" s="234" t="s">
        <v>7018</v>
      </c>
      <c r="I1931" s="242"/>
      <c r="J1931" s="242">
        <v>43994</v>
      </c>
      <c r="K1931" s="234" t="s">
        <v>7430</v>
      </c>
      <c r="L1931" s="242">
        <v>43994</v>
      </c>
      <c r="M1931" s="234" t="s">
        <v>7159</v>
      </c>
      <c r="N1931" s="234" t="s">
        <v>11756</v>
      </c>
      <c r="O1931" s="234" t="s">
        <v>11898</v>
      </c>
      <c r="P1931" s="234" t="s">
        <v>6999</v>
      </c>
      <c r="Q1931" s="234"/>
      <c r="R1931" s="234" t="s">
        <v>451</v>
      </c>
      <c r="S1931" t="b">
        <v>0</v>
      </c>
      <c r="T1931" s="242"/>
      <c r="U1931" s="103">
        <v>2</v>
      </c>
      <c r="V1931" s="234" t="s">
        <v>272</v>
      </c>
      <c r="W1931" s="103">
        <v>2</v>
      </c>
      <c r="X1931" s="234" t="s">
        <v>272</v>
      </c>
      <c r="Y1931" s="242"/>
      <c r="Z1931" s="242"/>
      <c r="AA1931" s="103"/>
      <c r="AB1931" s="234" t="s">
        <v>11758</v>
      </c>
      <c r="AC1931" s="243">
        <v>44252.675347222219</v>
      </c>
      <c r="AD1931" s="234" t="s">
        <v>55</v>
      </c>
      <c r="AE1931" s="235" t="s">
        <v>18168</v>
      </c>
      <c r="AF1931" s="237"/>
      <c r="AG1931" s="234" t="s">
        <v>482</v>
      </c>
      <c r="AH1931" s="241"/>
      <c r="AI1931" t="b">
        <v>1</v>
      </c>
      <c r="AJ1931" t="b">
        <v>0</v>
      </c>
      <c r="AK1931" s="234"/>
      <c r="AL1931" s="103"/>
      <c r="AM1931" t="b">
        <v>0</v>
      </c>
      <c r="AN1931" s="234"/>
      <c r="AO1931" s="103"/>
      <c r="AP1931" s="241"/>
      <c r="AQ1931" s="241"/>
      <c r="AR1931" s="241"/>
      <c r="AS1931" s="241"/>
      <c r="AT1931" s="234" t="s">
        <v>7005</v>
      </c>
      <c r="AU1931" s="234" t="s">
        <v>7085</v>
      </c>
      <c r="AV1931" t="b">
        <v>0</v>
      </c>
      <c r="AW1931" t="b">
        <v>0</v>
      </c>
      <c r="AX1931" s="241"/>
      <c r="AY1931" s="241"/>
      <c r="AZ1931" s="234"/>
      <c r="BA1931" s="234"/>
      <c r="BB1931" s="234"/>
      <c r="BC1931" t="b">
        <v>0</v>
      </c>
      <c r="BD1931" s="234" t="s">
        <v>7170</v>
      </c>
      <c r="BE1931" s="234" t="s">
        <v>7026</v>
      </c>
      <c r="BF1931" s="234" t="s">
        <v>7027</v>
      </c>
      <c r="BG1931" s="234" t="s">
        <v>7010</v>
      </c>
      <c r="BH1931" s="234" t="s">
        <v>55</v>
      </c>
      <c r="BI1931" s="243">
        <v>44573.415868055556</v>
      </c>
      <c r="BJ1931" s="234" t="s">
        <v>442</v>
      </c>
      <c r="BK1931" s="234" t="s">
        <v>451</v>
      </c>
      <c r="BL1931" s="234" t="s">
        <v>451</v>
      </c>
      <c r="BM1931" s="234" t="s">
        <v>451</v>
      </c>
      <c r="BN1931" s="241"/>
      <c r="BO1931" t="b">
        <v>0</v>
      </c>
      <c r="BP1931" t="b">
        <v>0</v>
      </c>
      <c r="BQ1931" t="b">
        <v>0</v>
      </c>
      <c r="BR1931" s="241"/>
      <c r="BS1931" s="241"/>
      <c r="BT1931" s="234" t="s">
        <v>7012</v>
      </c>
      <c r="BU1931" t="b">
        <v>0</v>
      </c>
      <c r="BV1931" s="103"/>
      <c r="BW1931" s="235" t="s">
        <v>18169</v>
      </c>
      <c r="BX1931" s="234" t="s">
        <v>18168</v>
      </c>
      <c r="BY1931" s="234" t="s">
        <v>56</v>
      </c>
      <c r="BZ1931" s="234" t="s">
        <v>7014</v>
      </c>
    </row>
    <row r="1932" spans="1:78" x14ac:dyDescent="0.25">
      <c r="A1932" s="5">
        <v>263</v>
      </c>
      <c r="B1932" s="234" t="s">
        <v>18170</v>
      </c>
      <c r="C1932" s="234" t="s">
        <v>18171</v>
      </c>
      <c r="D1932" s="234"/>
      <c r="E1932" s="234" t="s">
        <v>13493</v>
      </c>
      <c r="F1932" s="234" t="s">
        <v>7156</v>
      </c>
      <c r="G1932" s="234" t="s">
        <v>7856</v>
      </c>
      <c r="H1932" s="234" t="s">
        <v>7018</v>
      </c>
      <c r="I1932" s="242"/>
      <c r="J1932" s="242">
        <v>43993</v>
      </c>
      <c r="K1932" s="234" t="s">
        <v>7430</v>
      </c>
      <c r="L1932" s="242">
        <v>43993</v>
      </c>
      <c r="M1932" s="234" t="s">
        <v>8885</v>
      </c>
      <c r="N1932" s="234" t="s">
        <v>7430</v>
      </c>
      <c r="O1932" s="234" t="s">
        <v>11699</v>
      </c>
      <c r="P1932" s="234" t="s">
        <v>6999</v>
      </c>
      <c r="Q1932" s="234"/>
      <c r="R1932" s="234" t="s">
        <v>451</v>
      </c>
      <c r="S1932" t="b">
        <v>0</v>
      </c>
      <c r="T1932" s="242"/>
      <c r="U1932" s="103">
        <v>1</v>
      </c>
      <c r="V1932" s="234" t="s">
        <v>272</v>
      </c>
      <c r="W1932" s="103">
        <v>1</v>
      </c>
      <c r="X1932" s="234" t="s">
        <v>272</v>
      </c>
      <c r="Y1932" s="242"/>
      <c r="Z1932" s="242"/>
      <c r="AA1932" s="103"/>
      <c r="AB1932" s="234"/>
      <c r="AC1932" s="243">
        <v>44252.675300925926</v>
      </c>
      <c r="AD1932" s="234" t="s">
        <v>55</v>
      </c>
      <c r="AE1932" s="235" t="s">
        <v>18172</v>
      </c>
      <c r="AF1932" s="237"/>
      <c r="AG1932" s="234" t="s">
        <v>482</v>
      </c>
      <c r="AH1932" s="241"/>
      <c r="AI1932" t="b">
        <v>1</v>
      </c>
      <c r="AJ1932" t="b">
        <v>0</v>
      </c>
      <c r="AK1932" s="234"/>
      <c r="AL1932" s="103"/>
      <c r="AM1932" t="b">
        <v>0</v>
      </c>
      <c r="AN1932" s="234"/>
      <c r="AO1932" s="103"/>
      <c r="AP1932" s="241"/>
      <c r="AQ1932" s="241"/>
      <c r="AR1932" s="241"/>
      <c r="AS1932" s="241"/>
      <c r="AT1932" s="234"/>
      <c r="AU1932" s="234" t="s">
        <v>7085</v>
      </c>
      <c r="AV1932" t="b">
        <v>0</v>
      </c>
      <c r="AW1932" t="b">
        <v>0</v>
      </c>
      <c r="AX1932" s="241"/>
      <c r="AY1932" s="241"/>
      <c r="AZ1932" s="234"/>
      <c r="BA1932" s="234"/>
      <c r="BB1932" s="234"/>
      <c r="BC1932" t="b">
        <v>1</v>
      </c>
      <c r="BD1932" s="234" t="s">
        <v>8890</v>
      </c>
      <c r="BE1932" s="234" t="s">
        <v>7026</v>
      </c>
      <c r="BF1932" s="234" t="s">
        <v>7027</v>
      </c>
      <c r="BG1932" s="234" t="s">
        <v>7010</v>
      </c>
      <c r="BH1932" s="234" t="s">
        <v>55</v>
      </c>
      <c r="BI1932" s="243">
        <v>44573.415868055556</v>
      </c>
      <c r="BJ1932" s="234" t="s">
        <v>442</v>
      </c>
      <c r="BK1932" s="234" t="s">
        <v>451</v>
      </c>
      <c r="BL1932" s="234" t="s">
        <v>451</v>
      </c>
      <c r="BM1932" s="234" t="s">
        <v>451</v>
      </c>
      <c r="BN1932" s="241"/>
      <c r="BO1932" t="b">
        <v>0</v>
      </c>
      <c r="BP1932" t="b">
        <v>0</v>
      </c>
      <c r="BQ1932" t="b">
        <v>0</v>
      </c>
      <c r="BR1932" s="241"/>
      <c r="BS1932" s="241"/>
      <c r="BT1932" s="234" t="s">
        <v>7012</v>
      </c>
      <c r="BU1932" t="b">
        <v>0</v>
      </c>
      <c r="BV1932" s="103"/>
      <c r="BW1932" s="235" t="s">
        <v>18173</v>
      </c>
      <c r="BX1932" s="234" t="s">
        <v>18172</v>
      </c>
      <c r="BY1932" s="234" t="s">
        <v>56</v>
      </c>
      <c r="BZ1932" s="234" t="s">
        <v>7014</v>
      </c>
    </row>
    <row r="1933" spans="1:78" x14ac:dyDescent="0.25">
      <c r="A1933" s="5">
        <v>262</v>
      </c>
      <c r="B1933" s="234" t="s">
        <v>18174</v>
      </c>
      <c r="C1933" s="234" t="s">
        <v>18175</v>
      </c>
      <c r="D1933" s="234"/>
      <c r="E1933" s="234" t="s">
        <v>18176</v>
      </c>
      <c r="F1933" s="234" t="s">
        <v>7156</v>
      </c>
      <c r="G1933" s="234" t="s">
        <v>7856</v>
      </c>
      <c r="H1933" s="234" t="s">
        <v>7018</v>
      </c>
      <c r="I1933" s="242"/>
      <c r="J1933" s="242">
        <v>43990</v>
      </c>
      <c r="K1933" s="234" t="s">
        <v>7430</v>
      </c>
      <c r="L1933" s="242">
        <v>43992</v>
      </c>
      <c r="M1933" s="234" t="s">
        <v>18177</v>
      </c>
      <c r="N1933" s="234" t="s">
        <v>7430</v>
      </c>
      <c r="O1933" s="234" t="s">
        <v>18178</v>
      </c>
      <c r="P1933" s="234" t="s">
        <v>6999</v>
      </c>
      <c r="Q1933" s="234"/>
      <c r="R1933" s="234" t="s">
        <v>451</v>
      </c>
      <c r="S1933" t="b">
        <v>0</v>
      </c>
      <c r="T1933" s="242"/>
      <c r="U1933" s="103">
        <v>10</v>
      </c>
      <c r="V1933" s="234" t="s">
        <v>272</v>
      </c>
      <c r="W1933" s="103">
        <v>10</v>
      </c>
      <c r="X1933" s="234" t="s">
        <v>272</v>
      </c>
      <c r="Y1933" s="242"/>
      <c r="Z1933" s="242"/>
      <c r="AA1933" s="103"/>
      <c r="AB1933" s="234"/>
      <c r="AC1933" s="243">
        <v>44252.67528935185</v>
      </c>
      <c r="AD1933" s="234" t="s">
        <v>55</v>
      </c>
      <c r="AE1933" s="235" t="s">
        <v>18179</v>
      </c>
      <c r="AF1933" s="237"/>
      <c r="AG1933" s="234" t="s">
        <v>482</v>
      </c>
      <c r="AH1933" s="241"/>
      <c r="AI1933" t="b">
        <v>1</v>
      </c>
      <c r="AJ1933" t="b">
        <v>0</v>
      </c>
      <c r="AK1933" s="234"/>
      <c r="AL1933" s="103"/>
      <c r="AM1933" t="b">
        <v>0</v>
      </c>
      <c r="AN1933" s="234"/>
      <c r="AO1933" s="103"/>
      <c r="AP1933" s="241"/>
      <c r="AQ1933" s="241"/>
      <c r="AR1933" s="241"/>
      <c r="AS1933" s="241"/>
      <c r="AT1933" s="234"/>
      <c r="AU1933" s="234" t="s">
        <v>7085</v>
      </c>
      <c r="AV1933" t="b">
        <v>0</v>
      </c>
      <c r="AW1933" t="b">
        <v>0</v>
      </c>
      <c r="AX1933" s="241"/>
      <c r="AY1933" s="241"/>
      <c r="AZ1933" s="234"/>
      <c r="BA1933" s="234"/>
      <c r="BB1933" s="234"/>
      <c r="BC1933" t="b">
        <v>1</v>
      </c>
      <c r="BD1933" s="234" t="s">
        <v>18180</v>
      </c>
      <c r="BE1933" s="234" t="s">
        <v>7026</v>
      </c>
      <c r="BF1933" s="234" t="s">
        <v>7027</v>
      </c>
      <c r="BG1933" s="234" t="s">
        <v>7010</v>
      </c>
      <c r="BH1933" s="234" t="s">
        <v>55</v>
      </c>
      <c r="BI1933" s="243">
        <v>44573.415868055556</v>
      </c>
      <c r="BJ1933" s="234" t="s">
        <v>442</v>
      </c>
      <c r="BK1933" s="234" t="s">
        <v>451</v>
      </c>
      <c r="BL1933" s="234" t="s">
        <v>451</v>
      </c>
      <c r="BM1933" s="234" t="s">
        <v>451</v>
      </c>
      <c r="BN1933" s="241"/>
      <c r="BO1933" t="b">
        <v>0</v>
      </c>
      <c r="BP1933" t="b">
        <v>0</v>
      </c>
      <c r="BQ1933" t="b">
        <v>0</v>
      </c>
      <c r="BR1933" s="241"/>
      <c r="BS1933" s="241"/>
      <c r="BT1933" s="234" t="s">
        <v>7012</v>
      </c>
      <c r="BU1933" t="b">
        <v>0</v>
      </c>
      <c r="BV1933" s="103"/>
      <c r="BW1933" s="235" t="s">
        <v>18181</v>
      </c>
      <c r="BX1933" s="234" t="s">
        <v>18179</v>
      </c>
      <c r="BY1933" s="234" t="s">
        <v>56</v>
      </c>
      <c r="BZ1933" s="234" t="s">
        <v>7014</v>
      </c>
    </row>
    <row r="1934" spans="1:78" x14ac:dyDescent="0.25">
      <c r="A1934" s="5">
        <v>261</v>
      </c>
      <c r="B1934" s="234" t="s">
        <v>18182</v>
      </c>
      <c r="C1934" s="234" t="s">
        <v>18183</v>
      </c>
      <c r="D1934" s="234"/>
      <c r="E1934" s="234" t="s">
        <v>13745</v>
      </c>
      <c r="F1934" s="234" t="s">
        <v>7156</v>
      </c>
      <c r="G1934" s="234" t="s">
        <v>11209</v>
      </c>
      <c r="H1934" s="234" t="s">
        <v>7856</v>
      </c>
      <c r="I1934" s="242"/>
      <c r="J1934" s="242">
        <v>43991</v>
      </c>
      <c r="K1934" s="234" t="s">
        <v>7430</v>
      </c>
      <c r="L1934" s="242">
        <v>44001</v>
      </c>
      <c r="M1934" s="234" t="s">
        <v>6996</v>
      </c>
      <c r="N1934" s="234" t="s">
        <v>12071</v>
      </c>
      <c r="O1934" s="234" t="s">
        <v>8535</v>
      </c>
      <c r="P1934" s="234" t="s">
        <v>6999</v>
      </c>
      <c r="Q1934" s="234"/>
      <c r="R1934" s="234" t="s">
        <v>451</v>
      </c>
      <c r="S1934" t="b">
        <v>0</v>
      </c>
      <c r="T1934" s="242"/>
      <c r="U1934" s="103">
        <v>10</v>
      </c>
      <c r="V1934" s="234" t="s">
        <v>272</v>
      </c>
      <c r="W1934" s="103">
        <v>10</v>
      </c>
      <c r="X1934" s="234" t="s">
        <v>272</v>
      </c>
      <c r="Y1934" s="242"/>
      <c r="Z1934" s="242"/>
      <c r="AA1934" s="103"/>
      <c r="AB1934" s="234"/>
      <c r="AC1934" s="243">
        <v>44252.675243055557</v>
      </c>
      <c r="AD1934" s="234" t="s">
        <v>55</v>
      </c>
      <c r="AE1934" s="235" t="s">
        <v>18184</v>
      </c>
      <c r="AF1934" s="237"/>
      <c r="AG1934" s="234" t="s">
        <v>482</v>
      </c>
      <c r="AH1934" s="241"/>
      <c r="AI1934" t="b">
        <v>1</v>
      </c>
      <c r="AJ1934" t="b">
        <v>0</v>
      </c>
      <c r="AK1934" s="234"/>
      <c r="AL1934" s="103"/>
      <c r="AM1934" t="b">
        <v>0</v>
      </c>
      <c r="AN1934" s="234"/>
      <c r="AO1934" s="103"/>
      <c r="AP1934" s="241"/>
      <c r="AQ1934" s="241"/>
      <c r="AR1934" s="241"/>
      <c r="AS1934" s="241"/>
      <c r="AT1934" s="234"/>
      <c r="AU1934" s="234" t="s">
        <v>7085</v>
      </c>
      <c r="AV1934" t="b">
        <v>0</v>
      </c>
      <c r="AW1934" t="b">
        <v>0</v>
      </c>
      <c r="AX1934" s="241"/>
      <c r="AY1934" s="241"/>
      <c r="AZ1934" s="234"/>
      <c r="BA1934" s="234"/>
      <c r="BB1934" s="234"/>
      <c r="BC1934" t="b">
        <v>1</v>
      </c>
      <c r="BD1934" s="234" t="s">
        <v>7008</v>
      </c>
      <c r="BE1934" s="234" t="s">
        <v>7026</v>
      </c>
      <c r="BF1934" s="234" t="s">
        <v>7027</v>
      </c>
      <c r="BG1934" s="234" t="s">
        <v>7028</v>
      </c>
      <c r="BH1934" s="234" t="s">
        <v>55</v>
      </c>
      <c r="BI1934" s="243">
        <v>44573.415856481479</v>
      </c>
      <c r="BJ1934" s="234" t="s">
        <v>442</v>
      </c>
      <c r="BK1934" s="234" t="s">
        <v>451</v>
      </c>
      <c r="BL1934" s="234" t="s">
        <v>451</v>
      </c>
      <c r="BM1934" s="234" t="s">
        <v>451</v>
      </c>
      <c r="BN1934" s="241"/>
      <c r="BO1934" t="b">
        <v>0</v>
      </c>
      <c r="BP1934" t="b">
        <v>0</v>
      </c>
      <c r="BQ1934" t="b">
        <v>0</v>
      </c>
      <c r="BR1934" s="241"/>
      <c r="BS1934" s="241"/>
      <c r="BT1934" s="234" t="s">
        <v>7012</v>
      </c>
      <c r="BU1934" t="b">
        <v>0</v>
      </c>
      <c r="BV1934" s="103"/>
      <c r="BW1934" s="235" t="s">
        <v>18185</v>
      </c>
      <c r="BX1934" s="234" t="s">
        <v>18184</v>
      </c>
      <c r="BY1934" s="234" t="s">
        <v>56</v>
      </c>
      <c r="BZ1934" s="234" t="s">
        <v>7014</v>
      </c>
    </row>
    <row r="1935" spans="1:78" x14ac:dyDescent="0.25">
      <c r="A1935" s="5">
        <v>260</v>
      </c>
      <c r="B1935" s="234" t="s">
        <v>18186</v>
      </c>
      <c r="C1935" s="234" t="s">
        <v>18187</v>
      </c>
      <c r="D1935" s="234" t="s">
        <v>16852</v>
      </c>
      <c r="E1935" s="234" t="s">
        <v>17378</v>
      </c>
      <c r="F1935" s="234" t="s">
        <v>6993</v>
      </c>
      <c r="G1935" s="234" t="s">
        <v>10829</v>
      </c>
      <c r="H1935" s="234" t="s">
        <v>7856</v>
      </c>
      <c r="I1935" s="242"/>
      <c r="J1935" s="242">
        <v>43991</v>
      </c>
      <c r="K1935" s="234" t="s">
        <v>7430</v>
      </c>
      <c r="L1935" s="242">
        <v>44006</v>
      </c>
      <c r="M1935" s="234" t="s">
        <v>9952</v>
      </c>
      <c r="N1935" s="234" t="s">
        <v>16853</v>
      </c>
      <c r="O1935" s="234" t="s">
        <v>12163</v>
      </c>
      <c r="P1935" s="234" t="s">
        <v>6999</v>
      </c>
      <c r="Q1935" s="234"/>
      <c r="R1935" s="234" t="s">
        <v>451</v>
      </c>
      <c r="S1935" t="b">
        <v>0</v>
      </c>
      <c r="T1935" s="242"/>
      <c r="U1935" s="103">
        <v>1</v>
      </c>
      <c r="V1935" s="234" t="s">
        <v>272</v>
      </c>
      <c r="W1935" s="103">
        <v>3</v>
      </c>
      <c r="X1935" s="234" t="s">
        <v>272</v>
      </c>
      <c r="Y1935" s="242"/>
      <c r="Z1935" s="242"/>
      <c r="AA1935" s="103"/>
      <c r="AB1935" s="234" t="s">
        <v>16855</v>
      </c>
      <c r="AC1935" s="243">
        <v>44252.67523148148</v>
      </c>
      <c r="AD1935" s="234" t="s">
        <v>55</v>
      </c>
      <c r="AE1935" s="235" t="s">
        <v>18188</v>
      </c>
      <c r="AF1935" s="237"/>
      <c r="AG1935" s="234" t="s">
        <v>436</v>
      </c>
      <c r="AH1935" s="241"/>
      <c r="AI1935" t="b">
        <v>1</v>
      </c>
      <c r="AJ1935" t="b">
        <v>0</v>
      </c>
      <c r="AK1935" s="234"/>
      <c r="AL1935" s="103"/>
      <c r="AM1935" t="b">
        <v>0</v>
      </c>
      <c r="AN1935" s="234"/>
      <c r="AO1935" s="103"/>
      <c r="AP1935" s="241"/>
      <c r="AQ1935" s="241"/>
      <c r="AR1935" s="241"/>
      <c r="AS1935" s="241"/>
      <c r="AT1935" s="234" t="s">
        <v>7005</v>
      </c>
      <c r="AU1935" s="234" t="s">
        <v>7085</v>
      </c>
      <c r="AV1935" t="b">
        <v>0</v>
      </c>
      <c r="AW1935" t="b">
        <v>0</v>
      </c>
      <c r="AX1935" s="241"/>
      <c r="AY1935" s="241"/>
      <c r="AZ1935" s="234"/>
      <c r="BA1935" s="234"/>
      <c r="BB1935" s="234"/>
      <c r="BC1935" t="b">
        <v>0</v>
      </c>
      <c r="BD1935" s="234" t="s">
        <v>7076</v>
      </c>
      <c r="BE1935" s="234" t="s">
        <v>7026</v>
      </c>
      <c r="BF1935" s="234" t="s">
        <v>7027</v>
      </c>
      <c r="BG1935" s="234" t="s">
        <v>7028</v>
      </c>
      <c r="BH1935" s="234" t="s">
        <v>55</v>
      </c>
      <c r="BI1935" s="243">
        <v>44573.415856481479</v>
      </c>
      <c r="BJ1935" s="234" t="s">
        <v>442</v>
      </c>
      <c r="BK1935" s="234" t="s">
        <v>451</v>
      </c>
      <c r="BL1935" s="234" t="s">
        <v>451</v>
      </c>
      <c r="BM1935" s="234" t="s">
        <v>451</v>
      </c>
      <c r="BN1935" s="241"/>
      <c r="BO1935" t="b">
        <v>0</v>
      </c>
      <c r="BP1935" t="b">
        <v>0</v>
      </c>
      <c r="BQ1935" t="b">
        <v>0</v>
      </c>
      <c r="BR1935" s="241"/>
      <c r="BS1935" s="241"/>
      <c r="BT1935" s="234" t="s">
        <v>7012</v>
      </c>
      <c r="BU1935" t="b">
        <v>0</v>
      </c>
      <c r="BV1935" s="103"/>
      <c r="BW1935" s="235" t="s">
        <v>18189</v>
      </c>
      <c r="BX1935" s="234" t="s">
        <v>18188</v>
      </c>
      <c r="BY1935" s="234" t="s">
        <v>56</v>
      </c>
      <c r="BZ1935" s="234" t="s">
        <v>7014</v>
      </c>
    </row>
    <row r="1936" spans="1:78" x14ac:dyDescent="0.25">
      <c r="A1936" s="5">
        <v>259</v>
      </c>
      <c r="B1936" s="234" t="s">
        <v>18190</v>
      </c>
      <c r="C1936" s="234" t="s">
        <v>18191</v>
      </c>
      <c r="D1936" s="234" t="s">
        <v>9808</v>
      </c>
      <c r="E1936" s="234" t="s">
        <v>11998</v>
      </c>
      <c r="F1936" s="234" t="s">
        <v>7156</v>
      </c>
      <c r="G1936" s="234" t="s">
        <v>7856</v>
      </c>
      <c r="H1936" s="234" t="s">
        <v>8280</v>
      </c>
      <c r="I1936" s="242"/>
      <c r="J1936" s="242">
        <v>43992</v>
      </c>
      <c r="K1936" s="234" t="s">
        <v>7430</v>
      </c>
      <c r="L1936" s="242">
        <v>43992</v>
      </c>
      <c r="M1936" s="234" t="s">
        <v>6996</v>
      </c>
      <c r="N1936" s="234" t="s">
        <v>9809</v>
      </c>
      <c r="O1936" s="234" t="s">
        <v>9398</v>
      </c>
      <c r="P1936" s="234" t="s">
        <v>6999</v>
      </c>
      <c r="Q1936" s="234"/>
      <c r="R1936" s="234" t="s">
        <v>451</v>
      </c>
      <c r="S1936" t="b">
        <v>0</v>
      </c>
      <c r="T1936" s="242"/>
      <c r="U1936" s="103">
        <v>5</v>
      </c>
      <c r="V1936" s="234" t="s">
        <v>272</v>
      </c>
      <c r="W1936" s="103">
        <v>3</v>
      </c>
      <c r="X1936" s="234" t="s">
        <v>272</v>
      </c>
      <c r="Y1936" s="242"/>
      <c r="Z1936" s="242"/>
      <c r="AA1936" s="103"/>
      <c r="AB1936" s="234" t="s">
        <v>9811</v>
      </c>
      <c r="AC1936" s="243">
        <v>44252.675185185188</v>
      </c>
      <c r="AD1936" s="234" t="s">
        <v>55</v>
      </c>
      <c r="AE1936" s="235" t="s">
        <v>18192</v>
      </c>
      <c r="AF1936" s="237"/>
      <c r="AG1936" s="234" t="s">
        <v>482</v>
      </c>
      <c r="AH1936" s="241"/>
      <c r="AI1936" t="b">
        <v>1</v>
      </c>
      <c r="AJ1936" t="b">
        <v>0</v>
      </c>
      <c r="AK1936" s="234"/>
      <c r="AL1936" s="103"/>
      <c r="AM1936" t="b">
        <v>0</v>
      </c>
      <c r="AN1936" s="234"/>
      <c r="AO1936" s="103"/>
      <c r="AP1936" s="241"/>
      <c r="AQ1936" s="241"/>
      <c r="AR1936" s="241"/>
      <c r="AS1936" s="241"/>
      <c r="AT1936" s="234" t="s">
        <v>7430</v>
      </c>
      <c r="AU1936" s="234" t="s">
        <v>7085</v>
      </c>
      <c r="AV1936" t="b">
        <v>0</v>
      </c>
      <c r="AW1936" t="b">
        <v>0</v>
      </c>
      <c r="AX1936" s="241"/>
      <c r="AY1936" s="241"/>
      <c r="AZ1936" s="234"/>
      <c r="BA1936" s="234"/>
      <c r="BB1936" s="234"/>
      <c r="BC1936" t="b">
        <v>0</v>
      </c>
      <c r="BD1936" s="234" t="s">
        <v>7008</v>
      </c>
      <c r="BE1936" s="234" t="s">
        <v>7208</v>
      </c>
      <c r="BF1936" s="234" t="s">
        <v>7027</v>
      </c>
      <c r="BG1936" s="234" t="s">
        <v>7010</v>
      </c>
      <c r="BH1936" s="234" t="s">
        <v>55</v>
      </c>
      <c r="BI1936" s="243">
        <v>44573.415856481479</v>
      </c>
      <c r="BJ1936" s="234" t="s">
        <v>442</v>
      </c>
      <c r="BK1936" s="234" t="s">
        <v>451</v>
      </c>
      <c r="BL1936" s="234" t="s">
        <v>451</v>
      </c>
      <c r="BM1936" s="234" t="s">
        <v>451</v>
      </c>
      <c r="BN1936" s="241"/>
      <c r="BO1936" t="b">
        <v>0</v>
      </c>
      <c r="BP1936" t="b">
        <v>0</v>
      </c>
      <c r="BQ1936" t="b">
        <v>0</v>
      </c>
      <c r="BR1936" s="241"/>
      <c r="BS1936" s="241"/>
      <c r="BT1936" s="234" t="s">
        <v>7012</v>
      </c>
      <c r="BU1936" t="b">
        <v>0</v>
      </c>
      <c r="BV1936" s="103"/>
      <c r="BW1936" s="235" t="s">
        <v>18193</v>
      </c>
      <c r="BX1936" s="234" t="s">
        <v>18192</v>
      </c>
      <c r="BY1936" s="234" t="s">
        <v>56</v>
      </c>
      <c r="BZ1936" s="234" t="s">
        <v>7014</v>
      </c>
    </row>
    <row r="1937" spans="1:78" x14ac:dyDescent="0.25">
      <c r="A1937" s="5">
        <v>258</v>
      </c>
      <c r="B1937" s="234" t="s">
        <v>18194</v>
      </c>
      <c r="C1937" s="234" t="s">
        <v>18195</v>
      </c>
      <c r="D1937" s="234"/>
      <c r="E1937" s="234" t="s">
        <v>13415</v>
      </c>
      <c r="F1937" s="234" t="s">
        <v>7156</v>
      </c>
      <c r="G1937" s="234" t="s">
        <v>7856</v>
      </c>
      <c r="H1937" s="234" t="s">
        <v>7018</v>
      </c>
      <c r="I1937" s="242"/>
      <c r="J1937" s="242">
        <v>43990</v>
      </c>
      <c r="K1937" s="234" t="s">
        <v>7430</v>
      </c>
      <c r="L1937" s="242">
        <v>43991</v>
      </c>
      <c r="M1937" s="234" t="s">
        <v>12558</v>
      </c>
      <c r="N1937" s="234" t="s">
        <v>7430</v>
      </c>
      <c r="O1937" s="234" t="s">
        <v>13416</v>
      </c>
      <c r="P1937" s="234" t="s">
        <v>6999</v>
      </c>
      <c r="Q1937" s="234"/>
      <c r="R1937" s="234" t="s">
        <v>451</v>
      </c>
      <c r="S1937" t="b">
        <v>0</v>
      </c>
      <c r="T1937" s="242"/>
      <c r="U1937" s="103">
        <v>2</v>
      </c>
      <c r="V1937" s="234" t="s">
        <v>272</v>
      </c>
      <c r="W1937" s="103">
        <v>1</v>
      </c>
      <c r="X1937" s="234" t="s">
        <v>272</v>
      </c>
      <c r="Y1937" s="242"/>
      <c r="Z1937" s="242"/>
      <c r="AA1937" s="103"/>
      <c r="AB1937" s="234"/>
      <c r="AC1937" s="243">
        <v>44252.675162037034</v>
      </c>
      <c r="AD1937" s="234" t="s">
        <v>55</v>
      </c>
      <c r="AE1937" s="235" t="s">
        <v>18196</v>
      </c>
      <c r="AF1937" s="237"/>
      <c r="AG1937" s="234" t="s">
        <v>482</v>
      </c>
      <c r="AH1937" s="241"/>
      <c r="AI1937" t="b">
        <v>1</v>
      </c>
      <c r="AJ1937" t="b">
        <v>0</v>
      </c>
      <c r="AK1937" s="234"/>
      <c r="AL1937" s="103"/>
      <c r="AM1937" t="b">
        <v>0</v>
      </c>
      <c r="AN1937" s="234"/>
      <c r="AO1937" s="103"/>
      <c r="AP1937" s="241"/>
      <c r="AQ1937" s="241"/>
      <c r="AR1937" s="241"/>
      <c r="AS1937" s="241"/>
      <c r="AT1937" s="234"/>
      <c r="AU1937" s="234" t="s">
        <v>7085</v>
      </c>
      <c r="AV1937" t="b">
        <v>0</v>
      </c>
      <c r="AW1937" t="b">
        <v>0</v>
      </c>
      <c r="AX1937" s="241"/>
      <c r="AY1937" s="241"/>
      <c r="AZ1937" s="234"/>
      <c r="BA1937" s="234"/>
      <c r="BB1937" s="234"/>
      <c r="BC1937" t="b">
        <v>1</v>
      </c>
      <c r="BD1937" s="234" t="s">
        <v>12561</v>
      </c>
      <c r="BE1937" s="234" t="s">
        <v>7026</v>
      </c>
      <c r="BF1937" s="234" t="s">
        <v>7027</v>
      </c>
      <c r="BG1937" s="234" t="s">
        <v>7010</v>
      </c>
      <c r="BH1937" s="234" t="s">
        <v>55</v>
      </c>
      <c r="BI1937" s="243">
        <v>44573.415844907409</v>
      </c>
      <c r="BJ1937" s="234" t="s">
        <v>442</v>
      </c>
      <c r="BK1937" s="234" t="s">
        <v>451</v>
      </c>
      <c r="BL1937" s="234" t="s">
        <v>451</v>
      </c>
      <c r="BM1937" s="234" t="s">
        <v>451</v>
      </c>
      <c r="BN1937" s="241"/>
      <c r="BO1937" t="b">
        <v>0</v>
      </c>
      <c r="BP1937" t="b">
        <v>0</v>
      </c>
      <c r="BQ1937" t="b">
        <v>0</v>
      </c>
      <c r="BR1937" s="241"/>
      <c r="BS1937" s="241"/>
      <c r="BT1937" s="234" t="s">
        <v>7012</v>
      </c>
      <c r="BU1937" t="b">
        <v>0</v>
      </c>
      <c r="BV1937" s="103"/>
      <c r="BW1937" s="235" t="s">
        <v>18197</v>
      </c>
      <c r="BX1937" s="234" t="s">
        <v>18196</v>
      </c>
      <c r="BY1937" s="234" t="s">
        <v>56</v>
      </c>
      <c r="BZ1937" s="234" t="s">
        <v>7014</v>
      </c>
    </row>
    <row r="1938" spans="1:78" x14ac:dyDescent="0.25">
      <c r="A1938" s="5">
        <v>257</v>
      </c>
      <c r="B1938" s="234" t="s">
        <v>18198</v>
      </c>
      <c r="C1938" s="234" t="s">
        <v>18199</v>
      </c>
      <c r="D1938" s="234"/>
      <c r="E1938" s="234" t="s">
        <v>13308</v>
      </c>
      <c r="F1938" s="234" t="s">
        <v>7156</v>
      </c>
      <c r="G1938" s="234" t="s">
        <v>7856</v>
      </c>
      <c r="H1938" s="234" t="s">
        <v>7018</v>
      </c>
      <c r="I1938" s="242"/>
      <c r="J1938" s="242">
        <v>43991</v>
      </c>
      <c r="K1938" s="234" t="s">
        <v>7430</v>
      </c>
      <c r="L1938" s="242">
        <v>43991</v>
      </c>
      <c r="M1938" s="234" t="s">
        <v>7832</v>
      </c>
      <c r="N1938" s="234" t="s">
        <v>7430</v>
      </c>
      <c r="O1938" s="234" t="s">
        <v>13309</v>
      </c>
      <c r="P1938" s="234" t="s">
        <v>6999</v>
      </c>
      <c r="Q1938" s="234"/>
      <c r="R1938" s="234" t="s">
        <v>451</v>
      </c>
      <c r="S1938" t="b">
        <v>0</v>
      </c>
      <c r="T1938" s="242"/>
      <c r="U1938" s="103">
        <v>3</v>
      </c>
      <c r="V1938" s="234" t="s">
        <v>272</v>
      </c>
      <c r="W1938" s="103">
        <v>3</v>
      </c>
      <c r="X1938" s="234" t="s">
        <v>272</v>
      </c>
      <c r="Y1938" s="242"/>
      <c r="Z1938" s="242"/>
      <c r="AA1938" s="103"/>
      <c r="AB1938" s="234"/>
      <c r="AC1938" s="243">
        <v>44252.675127314818</v>
      </c>
      <c r="AD1938" s="234" t="s">
        <v>55</v>
      </c>
      <c r="AE1938" s="235" t="s">
        <v>18200</v>
      </c>
      <c r="AF1938" s="237"/>
      <c r="AG1938" s="234" t="s">
        <v>482</v>
      </c>
      <c r="AH1938" s="241"/>
      <c r="AI1938" t="b">
        <v>1</v>
      </c>
      <c r="AJ1938" t="b">
        <v>0</v>
      </c>
      <c r="AK1938" s="234"/>
      <c r="AL1938" s="103"/>
      <c r="AM1938" t="b">
        <v>0</v>
      </c>
      <c r="AN1938" s="234"/>
      <c r="AO1938" s="103"/>
      <c r="AP1938" s="241"/>
      <c r="AQ1938" s="241"/>
      <c r="AR1938" s="241"/>
      <c r="AS1938" s="241"/>
      <c r="AT1938" s="234"/>
      <c r="AU1938" s="234" t="s">
        <v>7085</v>
      </c>
      <c r="AV1938" t="b">
        <v>0</v>
      </c>
      <c r="AW1938" t="b">
        <v>0</v>
      </c>
      <c r="AX1938" s="241"/>
      <c r="AY1938" s="241"/>
      <c r="AZ1938" s="234"/>
      <c r="BA1938" s="234"/>
      <c r="BB1938" s="234"/>
      <c r="BC1938" t="b">
        <v>1</v>
      </c>
      <c r="BD1938" s="234" t="s">
        <v>7838</v>
      </c>
      <c r="BE1938" s="234" t="s">
        <v>7026</v>
      </c>
      <c r="BF1938" s="234" t="s">
        <v>7027</v>
      </c>
      <c r="BG1938" s="234" t="s">
        <v>7010</v>
      </c>
      <c r="BH1938" s="234" t="s">
        <v>55</v>
      </c>
      <c r="BI1938" s="243">
        <v>44573.415844907409</v>
      </c>
      <c r="BJ1938" s="234" t="s">
        <v>442</v>
      </c>
      <c r="BK1938" s="234" t="s">
        <v>451</v>
      </c>
      <c r="BL1938" s="234" t="s">
        <v>451</v>
      </c>
      <c r="BM1938" s="234" t="s">
        <v>451</v>
      </c>
      <c r="BN1938" s="241"/>
      <c r="BO1938" t="b">
        <v>0</v>
      </c>
      <c r="BP1938" t="b">
        <v>0</v>
      </c>
      <c r="BQ1938" t="b">
        <v>0</v>
      </c>
      <c r="BR1938" s="241"/>
      <c r="BS1938" s="241"/>
      <c r="BT1938" s="234" t="s">
        <v>7012</v>
      </c>
      <c r="BU1938" t="b">
        <v>0</v>
      </c>
      <c r="BV1938" s="103"/>
      <c r="BW1938" s="235" t="s">
        <v>18201</v>
      </c>
      <c r="BX1938" s="234" t="s">
        <v>18200</v>
      </c>
      <c r="BY1938" s="234" t="s">
        <v>56</v>
      </c>
      <c r="BZ1938" s="234" t="s">
        <v>7014</v>
      </c>
    </row>
    <row r="1939" spans="1:78" x14ac:dyDescent="0.25">
      <c r="A1939" s="5">
        <v>256</v>
      </c>
      <c r="B1939" s="234" t="s">
        <v>18202</v>
      </c>
      <c r="C1939" s="234" t="s">
        <v>18203</v>
      </c>
      <c r="D1939" s="234"/>
      <c r="E1939" s="234" t="s">
        <v>18204</v>
      </c>
      <c r="F1939" s="234" t="s">
        <v>6993</v>
      </c>
      <c r="G1939" s="234" t="s">
        <v>11683</v>
      </c>
      <c r="H1939" s="234" t="s">
        <v>7856</v>
      </c>
      <c r="I1939" s="242"/>
      <c r="J1939" s="242">
        <v>43990</v>
      </c>
      <c r="K1939" s="234" t="s">
        <v>7430</v>
      </c>
      <c r="L1939" s="242">
        <v>43992</v>
      </c>
      <c r="M1939" s="234" t="s">
        <v>7813</v>
      </c>
      <c r="N1939" s="234" t="s">
        <v>7430</v>
      </c>
      <c r="O1939" s="234" t="s">
        <v>18205</v>
      </c>
      <c r="P1939" s="234" t="s">
        <v>6999</v>
      </c>
      <c r="Q1939" s="234"/>
      <c r="R1939" s="234" t="s">
        <v>451</v>
      </c>
      <c r="S1939" t="b">
        <v>0</v>
      </c>
      <c r="T1939" s="242"/>
      <c r="U1939" s="103">
        <v>3</v>
      </c>
      <c r="V1939" s="234" t="s">
        <v>272</v>
      </c>
      <c r="W1939" s="103">
        <v>2</v>
      </c>
      <c r="X1939" s="234" t="s">
        <v>272</v>
      </c>
      <c r="Y1939" s="242"/>
      <c r="Z1939" s="242"/>
      <c r="AA1939" s="103"/>
      <c r="AB1939" s="234"/>
      <c r="AC1939" s="243">
        <v>44252.675115740742</v>
      </c>
      <c r="AD1939" s="234" t="s">
        <v>55</v>
      </c>
      <c r="AE1939" s="235" t="s">
        <v>18206</v>
      </c>
      <c r="AF1939" s="237"/>
      <c r="AG1939" s="234" t="s">
        <v>482</v>
      </c>
      <c r="AH1939" s="241"/>
      <c r="AI1939" t="b">
        <v>1</v>
      </c>
      <c r="AJ1939" t="b">
        <v>0</v>
      </c>
      <c r="AK1939" s="234"/>
      <c r="AL1939" s="103"/>
      <c r="AM1939" t="b">
        <v>0</v>
      </c>
      <c r="AN1939" s="234"/>
      <c r="AO1939" s="103"/>
      <c r="AP1939" s="241"/>
      <c r="AQ1939" s="241"/>
      <c r="AR1939" s="241"/>
      <c r="AS1939" s="241"/>
      <c r="AT1939" s="234"/>
      <c r="AU1939" s="234" t="s">
        <v>7085</v>
      </c>
      <c r="AV1939" t="b">
        <v>0</v>
      </c>
      <c r="AW1939" t="b">
        <v>0</v>
      </c>
      <c r="AX1939" s="241"/>
      <c r="AY1939" s="241"/>
      <c r="AZ1939" s="234"/>
      <c r="BA1939" s="234"/>
      <c r="BB1939" s="234"/>
      <c r="BC1939" t="b">
        <v>1</v>
      </c>
      <c r="BD1939" s="234" t="s">
        <v>7821</v>
      </c>
      <c r="BE1939" s="234" t="s">
        <v>7026</v>
      </c>
      <c r="BF1939" s="234" t="s">
        <v>7027</v>
      </c>
      <c r="BG1939" s="234" t="s">
        <v>8373</v>
      </c>
      <c r="BH1939" s="234" t="s">
        <v>55</v>
      </c>
      <c r="BI1939" s="243">
        <v>44573.415844907409</v>
      </c>
      <c r="BJ1939" s="234" t="s">
        <v>442</v>
      </c>
      <c r="BK1939" s="234" t="s">
        <v>451</v>
      </c>
      <c r="BL1939" s="234" t="s">
        <v>451</v>
      </c>
      <c r="BM1939" s="234" t="s">
        <v>451</v>
      </c>
      <c r="BN1939" s="241"/>
      <c r="BO1939" t="b">
        <v>0</v>
      </c>
      <c r="BP1939" t="b">
        <v>0</v>
      </c>
      <c r="BQ1939" t="b">
        <v>0</v>
      </c>
      <c r="BR1939" s="241"/>
      <c r="BS1939" s="241"/>
      <c r="BT1939" s="234" t="s">
        <v>7012</v>
      </c>
      <c r="BU1939" t="b">
        <v>0</v>
      </c>
      <c r="BV1939" s="103"/>
      <c r="BW1939" s="235" t="s">
        <v>18207</v>
      </c>
      <c r="BX1939" s="234" t="s">
        <v>18206</v>
      </c>
      <c r="BY1939" s="234" t="s">
        <v>56</v>
      </c>
      <c r="BZ1939" s="234" t="s">
        <v>7014</v>
      </c>
    </row>
    <row r="1940" spans="1:78" x14ac:dyDescent="0.25">
      <c r="A1940" s="5">
        <v>255</v>
      </c>
      <c r="B1940" s="234" t="s">
        <v>18208</v>
      </c>
      <c r="C1940" s="234" t="s">
        <v>18209</v>
      </c>
      <c r="D1940" s="234" t="s">
        <v>12852</v>
      </c>
      <c r="E1940" s="234" t="s">
        <v>14026</v>
      </c>
      <c r="F1940" s="234" t="s">
        <v>7156</v>
      </c>
      <c r="G1940" s="234" t="s">
        <v>7856</v>
      </c>
      <c r="H1940" s="234" t="s">
        <v>7018</v>
      </c>
      <c r="I1940" s="242"/>
      <c r="J1940" s="242">
        <v>43987</v>
      </c>
      <c r="K1940" s="234" t="s">
        <v>7430</v>
      </c>
      <c r="L1940" s="242">
        <v>43990</v>
      </c>
      <c r="M1940" s="234" t="s">
        <v>6996</v>
      </c>
      <c r="N1940" s="234" t="s">
        <v>11657</v>
      </c>
      <c r="O1940" s="234" t="s">
        <v>11658</v>
      </c>
      <c r="P1940" s="234" t="s">
        <v>6999</v>
      </c>
      <c r="Q1940" s="234"/>
      <c r="R1940" s="234" t="s">
        <v>451</v>
      </c>
      <c r="S1940" t="b">
        <v>0</v>
      </c>
      <c r="T1940" s="242"/>
      <c r="U1940" s="103">
        <v>15</v>
      </c>
      <c r="V1940" s="234" t="s">
        <v>272</v>
      </c>
      <c r="W1940" s="103">
        <v>15</v>
      </c>
      <c r="X1940" s="234" t="s">
        <v>272</v>
      </c>
      <c r="Y1940" s="242"/>
      <c r="Z1940" s="242"/>
      <c r="AA1940" s="103"/>
      <c r="AB1940" s="234" t="s">
        <v>12853</v>
      </c>
      <c r="AC1940" s="243">
        <v>44252.675081018519</v>
      </c>
      <c r="AD1940" s="234" t="s">
        <v>55</v>
      </c>
      <c r="AE1940" s="235" t="s">
        <v>18210</v>
      </c>
      <c r="AF1940" s="237"/>
      <c r="AG1940" s="234" t="s">
        <v>482</v>
      </c>
      <c r="AH1940" s="241"/>
      <c r="AI1940" t="b">
        <v>1</v>
      </c>
      <c r="AJ1940" t="b">
        <v>0</v>
      </c>
      <c r="AK1940" s="234"/>
      <c r="AL1940" s="103"/>
      <c r="AM1940" t="b">
        <v>0</v>
      </c>
      <c r="AN1940" s="234"/>
      <c r="AO1940" s="103"/>
      <c r="AP1940" s="241"/>
      <c r="AQ1940" s="241"/>
      <c r="AR1940" s="241"/>
      <c r="AS1940" s="241"/>
      <c r="AT1940" s="234" t="s">
        <v>7005</v>
      </c>
      <c r="AU1940" s="234" t="s">
        <v>7085</v>
      </c>
      <c r="AV1940" t="b">
        <v>0</v>
      </c>
      <c r="AW1940" t="b">
        <v>0</v>
      </c>
      <c r="AX1940" s="241"/>
      <c r="AY1940" s="241"/>
      <c r="AZ1940" s="234"/>
      <c r="BA1940" s="234"/>
      <c r="BB1940" s="234"/>
      <c r="BC1940" t="b">
        <v>0</v>
      </c>
      <c r="BD1940" s="234" t="s">
        <v>7008</v>
      </c>
      <c r="BE1940" s="234" t="s">
        <v>7026</v>
      </c>
      <c r="BF1940" s="234" t="s">
        <v>7027</v>
      </c>
      <c r="BG1940" s="234" t="s">
        <v>7010</v>
      </c>
      <c r="BH1940" s="234" t="s">
        <v>55</v>
      </c>
      <c r="BI1940" s="243">
        <v>44573.415844907409</v>
      </c>
      <c r="BJ1940" s="234" t="s">
        <v>442</v>
      </c>
      <c r="BK1940" s="234" t="s">
        <v>451</v>
      </c>
      <c r="BL1940" s="234" t="s">
        <v>451</v>
      </c>
      <c r="BM1940" s="234" t="s">
        <v>451</v>
      </c>
      <c r="BN1940" s="241"/>
      <c r="BO1940" t="b">
        <v>0</v>
      </c>
      <c r="BP1940" t="b">
        <v>0</v>
      </c>
      <c r="BQ1940" t="b">
        <v>0</v>
      </c>
      <c r="BR1940" s="241"/>
      <c r="BS1940" s="241"/>
      <c r="BT1940" s="234" t="s">
        <v>7012</v>
      </c>
      <c r="BU1940" t="b">
        <v>0</v>
      </c>
      <c r="BV1940" s="103"/>
      <c r="BW1940" s="235" t="s">
        <v>18211</v>
      </c>
      <c r="BX1940" s="234" t="s">
        <v>18210</v>
      </c>
      <c r="BY1940" s="234" t="s">
        <v>56</v>
      </c>
      <c r="BZ1940" s="234" t="s">
        <v>7014</v>
      </c>
    </row>
    <row r="1941" spans="1:78" x14ac:dyDescent="0.25">
      <c r="A1941" s="5">
        <v>254</v>
      </c>
      <c r="B1941" s="234" t="s">
        <v>18212</v>
      </c>
      <c r="C1941" s="234" t="s">
        <v>18213</v>
      </c>
      <c r="D1941" s="234" t="s">
        <v>10768</v>
      </c>
      <c r="E1941" s="234" t="s">
        <v>10768</v>
      </c>
      <c r="F1941" s="234" t="s">
        <v>6993</v>
      </c>
      <c r="G1941" s="234" t="s">
        <v>7315</v>
      </c>
      <c r="H1941" s="234" t="s">
        <v>6994</v>
      </c>
      <c r="I1941" s="242"/>
      <c r="J1941" s="242">
        <v>43997</v>
      </c>
      <c r="K1941" s="234" t="s">
        <v>7430</v>
      </c>
      <c r="L1941" s="242">
        <v>43997</v>
      </c>
      <c r="M1941" s="234" t="s">
        <v>6996</v>
      </c>
      <c r="N1941" s="234" t="s">
        <v>10769</v>
      </c>
      <c r="O1941" s="234" t="s">
        <v>10770</v>
      </c>
      <c r="P1941" s="234" t="s">
        <v>6999</v>
      </c>
      <c r="Q1941" s="234"/>
      <c r="R1941" s="234" t="s">
        <v>451</v>
      </c>
      <c r="S1941" t="b">
        <v>0</v>
      </c>
      <c r="T1941" s="242"/>
      <c r="U1941" s="103">
        <v>2</v>
      </c>
      <c r="V1941" s="234" t="s">
        <v>272</v>
      </c>
      <c r="W1941" s="103">
        <v>5</v>
      </c>
      <c r="X1941" s="234" t="s">
        <v>272</v>
      </c>
      <c r="Y1941" s="242"/>
      <c r="Z1941" s="242"/>
      <c r="AA1941" s="103"/>
      <c r="AB1941" s="234" t="s">
        <v>10772</v>
      </c>
      <c r="AC1941" s="243">
        <v>44252.675046296295</v>
      </c>
      <c r="AD1941" s="234" t="s">
        <v>55</v>
      </c>
      <c r="AE1941" s="235" t="s">
        <v>18214</v>
      </c>
      <c r="AF1941" s="237"/>
      <c r="AG1941" s="234" t="s">
        <v>482</v>
      </c>
      <c r="AH1941" s="241"/>
      <c r="AI1941" t="b">
        <v>1</v>
      </c>
      <c r="AJ1941" t="b">
        <v>0</v>
      </c>
      <c r="AK1941" s="234"/>
      <c r="AL1941" s="103"/>
      <c r="AM1941" t="b">
        <v>0</v>
      </c>
      <c r="AN1941" s="234"/>
      <c r="AO1941" s="103"/>
      <c r="AP1941" s="241"/>
      <c r="AQ1941" s="241"/>
      <c r="AR1941" s="241"/>
      <c r="AS1941" s="241"/>
      <c r="AT1941" s="234"/>
      <c r="AU1941" s="234" t="s">
        <v>7085</v>
      </c>
      <c r="AV1941" t="b">
        <v>0</v>
      </c>
      <c r="AW1941" t="b">
        <v>0</v>
      </c>
      <c r="AX1941" s="241"/>
      <c r="AY1941" s="241"/>
      <c r="AZ1941" s="234"/>
      <c r="BA1941" s="234"/>
      <c r="BB1941" s="234"/>
      <c r="BC1941" t="b">
        <v>0</v>
      </c>
      <c r="BD1941" s="234" t="s">
        <v>7008</v>
      </c>
      <c r="BE1941" s="234" t="s">
        <v>7009</v>
      </c>
      <c r="BF1941" s="234" t="s">
        <v>7027</v>
      </c>
      <c r="BG1941" s="234" t="s">
        <v>7028</v>
      </c>
      <c r="BH1941" s="234" t="s">
        <v>55</v>
      </c>
      <c r="BI1941" s="243">
        <v>44573.415833333333</v>
      </c>
      <c r="BJ1941" s="234" t="s">
        <v>442</v>
      </c>
      <c r="BK1941" s="234" t="s">
        <v>451</v>
      </c>
      <c r="BL1941" s="234" t="s">
        <v>451</v>
      </c>
      <c r="BM1941" s="234" t="s">
        <v>451</v>
      </c>
      <c r="BN1941" s="241"/>
      <c r="BO1941" t="b">
        <v>0</v>
      </c>
      <c r="BP1941" t="b">
        <v>0</v>
      </c>
      <c r="BQ1941" t="b">
        <v>0</v>
      </c>
      <c r="BR1941" s="241"/>
      <c r="BS1941" s="241"/>
      <c r="BT1941" s="234" t="s">
        <v>7012</v>
      </c>
      <c r="BU1941" t="b">
        <v>0</v>
      </c>
      <c r="BV1941" s="103"/>
      <c r="BW1941" s="235" t="s">
        <v>18215</v>
      </c>
      <c r="BX1941" s="234" t="s">
        <v>18214</v>
      </c>
      <c r="BY1941" s="234" t="s">
        <v>56</v>
      </c>
      <c r="BZ1941" s="234" t="s">
        <v>7014</v>
      </c>
    </row>
    <row r="1942" spans="1:78" x14ac:dyDescent="0.25">
      <c r="A1942" s="5">
        <v>253</v>
      </c>
      <c r="B1942" s="234" t="s">
        <v>18216</v>
      </c>
      <c r="C1942" s="234" t="s">
        <v>18217</v>
      </c>
      <c r="D1942" s="234"/>
      <c r="E1942" s="234" t="s">
        <v>14938</v>
      </c>
      <c r="F1942" s="234" t="s">
        <v>6993</v>
      </c>
      <c r="G1942" s="234" t="s">
        <v>12908</v>
      </c>
      <c r="H1942" s="234" t="s">
        <v>7825</v>
      </c>
      <c r="I1942" s="242"/>
      <c r="J1942" s="242">
        <v>43987</v>
      </c>
      <c r="K1942" s="234" t="s">
        <v>7430</v>
      </c>
      <c r="L1942" s="242">
        <v>44001</v>
      </c>
      <c r="M1942" s="234" t="s">
        <v>7035</v>
      </c>
      <c r="N1942" s="234" t="s">
        <v>7430</v>
      </c>
      <c r="O1942" s="234" t="s">
        <v>10240</v>
      </c>
      <c r="P1942" s="234" t="s">
        <v>6999</v>
      </c>
      <c r="Q1942" s="234"/>
      <c r="R1942" s="234" t="s">
        <v>451</v>
      </c>
      <c r="S1942" t="b">
        <v>0</v>
      </c>
      <c r="T1942" s="242"/>
      <c r="U1942" s="103">
        <v>8</v>
      </c>
      <c r="V1942" s="234" t="s">
        <v>272</v>
      </c>
      <c r="W1942" s="103">
        <v>16</v>
      </c>
      <c r="X1942" s="234" t="s">
        <v>272</v>
      </c>
      <c r="Y1942" s="242"/>
      <c r="Z1942" s="242"/>
      <c r="AA1942" s="103"/>
      <c r="AB1942" s="234"/>
      <c r="AC1942" s="243">
        <v>44252.675011574072</v>
      </c>
      <c r="AD1942" s="234" t="s">
        <v>55</v>
      </c>
      <c r="AE1942" s="235" t="s">
        <v>18218</v>
      </c>
      <c r="AF1942" s="237"/>
      <c r="AG1942" s="234" t="s">
        <v>482</v>
      </c>
      <c r="AH1942" s="241"/>
      <c r="AI1942" t="b">
        <v>1</v>
      </c>
      <c r="AJ1942" t="b">
        <v>0</v>
      </c>
      <c r="AK1942" s="234"/>
      <c r="AL1942" s="103"/>
      <c r="AM1942" t="b">
        <v>0</v>
      </c>
      <c r="AN1942" s="234"/>
      <c r="AO1942" s="103"/>
      <c r="AP1942" s="241"/>
      <c r="AQ1942" s="241"/>
      <c r="AR1942" s="241"/>
      <c r="AS1942" s="241"/>
      <c r="AT1942" s="234"/>
      <c r="AU1942" s="234" t="s">
        <v>7085</v>
      </c>
      <c r="AV1942" t="b">
        <v>0</v>
      </c>
      <c r="AW1942" t="b">
        <v>0</v>
      </c>
      <c r="AX1942" s="241"/>
      <c r="AY1942" s="241"/>
      <c r="AZ1942" s="234"/>
      <c r="BA1942" s="234"/>
      <c r="BB1942" s="234"/>
      <c r="BC1942" t="b">
        <v>1</v>
      </c>
      <c r="BD1942" s="234" t="s">
        <v>7044</v>
      </c>
      <c r="BE1942" s="234" t="s">
        <v>7171</v>
      </c>
      <c r="BF1942" s="234" t="s">
        <v>6972</v>
      </c>
      <c r="BG1942" s="234" t="s">
        <v>7028</v>
      </c>
      <c r="BH1942" s="234" t="s">
        <v>55</v>
      </c>
      <c r="BI1942" s="243">
        <v>44573.415833333333</v>
      </c>
      <c r="BJ1942" s="234" t="s">
        <v>442</v>
      </c>
      <c r="BK1942" s="234" t="s">
        <v>451</v>
      </c>
      <c r="BL1942" s="234" t="s">
        <v>451</v>
      </c>
      <c r="BM1942" s="234" t="s">
        <v>451</v>
      </c>
      <c r="BN1942" s="241"/>
      <c r="BO1942" t="b">
        <v>0</v>
      </c>
      <c r="BP1942" t="b">
        <v>0</v>
      </c>
      <c r="BQ1942" t="b">
        <v>0</v>
      </c>
      <c r="BR1942" s="241"/>
      <c r="BS1942" s="241"/>
      <c r="BT1942" s="234" t="s">
        <v>7047</v>
      </c>
      <c r="BU1942" t="b">
        <v>0</v>
      </c>
      <c r="BV1942" s="103"/>
      <c r="BW1942" s="235" t="s">
        <v>18219</v>
      </c>
      <c r="BX1942" s="234" t="s">
        <v>18218</v>
      </c>
      <c r="BY1942" s="234" t="s">
        <v>56</v>
      </c>
      <c r="BZ1942" s="234" t="s">
        <v>7014</v>
      </c>
    </row>
    <row r="1943" spans="1:78" x14ac:dyDescent="0.25">
      <c r="A1943" s="5">
        <v>252</v>
      </c>
      <c r="B1943" s="234" t="s">
        <v>18220</v>
      </c>
      <c r="C1943" s="234" t="s">
        <v>18221</v>
      </c>
      <c r="D1943" s="234"/>
      <c r="E1943" s="234" t="s">
        <v>14938</v>
      </c>
      <c r="F1943" s="234" t="s">
        <v>6993</v>
      </c>
      <c r="G1943" s="234" t="s">
        <v>12908</v>
      </c>
      <c r="H1943" s="234" t="s">
        <v>7825</v>
      </c>
      <c r="I1943" s="242"/>
      <c r="J1943" s="242">
        <v>43987</v>
      </c>
      <c r="K1943" s="234" t="s">
        <v>7430</v>
      </c>
      <c r="L1943" s="242">
        <v>44004</v>
      </c>
      <c r="M1943" s="234" t="s">
        <v>7035</v>
      </c>
      <c r="N1943" s="234" t="s">
        <v>7430</v>
      </c>
      <c r="O1943" s="234" t="s">
        <v>10240</v>
      </c>
      <c r="P1943" s="234" t="s">
        <v>6999</v>
      </c>
      <c r="Q1943" s="234"/>
      <c r="R1943" s="234" t="s">
        <v>451</v>
      </c>
      <c r="S1943" t="b">
        <v>0</v>
      </c>
      <c r="T1943" s="242"/>
      <c r="U1943" s="103">
        <v>15</v>
      </c>
      <c r="V1943" s="234" t="s">
        <v>272</v>
      </c>
      <c r="W1943" s="103">
        <v>3</v>
      </c>
      <c r="X1943" s="234" t="s">
        <v>272</v>
      </c>
      <c r="Y1943" s="242"/>
      <c r="Z1943" s="242"/>
      <c r="AA1943" s="103"/>
      <c r="AB1943" s="234"/>
      <c r="AC1943" s="243">
        <v>44252.675000000003</v>
      </c>
      <c r="AD1943" s="234" t="s">
        <v>55</v>
      </c>
      <c r="AE1943" s="235" t="s">
        <v>18222</v>
      </c>
      <c r="AF1943" s="237"/>
      <c r="AG1943" s="234" t="s">
        <v>482</v>
      </c>
      <c r="AH1943" s="241"/>
      <c r="AI1943" t="b">
        <v>1</v>
      </c>
      <c r="AJ1943" t="b">
        <v>0</v>
      </c>
      <c r="AK1943" s="234"/>
      <c r="AL1943" s="103"/>
      <c r="AM1943" t="b">
        <v>0</v>
      </c>
      <c r="AN1943" s="234"/>
      <c r="AO1943" s="103"/>
      <c r="AP1943" s="241"/>
      <c r="AQ1943" s="241"/>
      <c r="AR1943" s="241"/>
      <c r="AS1943" s="241"/>
      <c r="AT1943" s="234"/>
      <c r="AU1943" s="234" t="s">
        <v>7085</v>
      </c>
      <c r="AV1943" t="b">
        <v>0</v>
      </c>
      <c r="AW1943" t="b">
        <v>0</v>
      </c>
      <c r="AX1943" s="241"/>
      <c r="AY1943" s="241"/>
      <c r="AZ1943" s="234"/>
      <c r="BA1943" s="234"/>
      <c r="BB1943" s="234"/>
      <c r="BC1943" t="b">
        <v>1</v>
      </c>
      <c r="BD1943" s="234" t="s">
        <v>7044</v>
      </c>
      <c r="BE1943" s="234" t="s">
        <v>7171</v>
      </c>
      <c r="BF1943" s="234" t="s">
        <v>6972</v>
      </c>
      <c r="BG1943" s="234" t="s">
        <v>7028</v>
      </c>
      <c r="BH1943" s="234" t="s">
        <v>55</v>
      </c>
      <c r="BI1943" s="243">
        <v>44573.415833333333</v>
      </c>
      <c r="BJ1943" s="234" t="s">
        <v>442</v>
      </c>
      <c r="BK1943" s="234" t="s">
        <v>451</v>
      </c>
      <c r="BL1943" s="234" t="s">
        <v>451</v>
      </c>
      <c r="BM1943" s="234" t="s">
        <v>451</v>
      </c>
      <c r="BN1943" s="241"/>
      <c r="BO1943" t="b">
        <v>0</v>
      </c>
      <c r="BP1943" t="b">
        <v>0</v>
      </c>
      <c r="BQ1943" t="b">
        <v>0</v>
      </c>
      <c r="BR1943" s="241"/>
      <c r="BS1943" s="241"/>
      <c r="BT1943" s="234" t="s">
        <v>7047</v>
      </c>
      <c r="BU1943" t="b">
        <v>0</v>
      </c>
      <c r="BV1943" s="103"/>
      <c r="BW1943" s="235" t="s">
        <v>18223</v>
      </c>
      <c r="BX1943" s="234" t="s">
        <v>18222</v>
      </c>
      <c r="BY1943" s="234" t="s">
        <v>56</v>
      </c>
      <c r="BZ1943" s="234" t="s">
        <v>7014</v>
      </c>
    </row>
    <row r="1944" spans="1:78" x14ac:dyDescent="0.25">
      <c r="A1944" s="5">
        <v>251</v>
      </c>
      <c r="B1944" s="234" t="s">
        <v>18224</v>
      </c>
      <c r="C1944" s="234" t="s">
        <v>18225</v>
      </c>
      <c r="D1944" s="234" t="s">
        <v>18226</v>
      </c>
      <c r="E1944" s="234" t="s">
        <v>18226</v>
      </c>
      <c r="F1944" s="234" t="s">
        <v>6993</v>
      </c>
      <c r="G1944" s="234" t="s">
        <v>7315</v>
      </c>
      <c r="H1944" s="234" t="s">
        <v>6994</v>
      </c>
      <c r="I1944" s="242"/>
      <c r="J1944" s="242">
        <v>43990</v>
      </c>
      <c r="K1944" s="234" t="s">
        <v>7430</v>
      </c>
      <c r="L1944" s="242">
        <v>43990</v>
      </c>
      <c r="M1944" s="234" t="s">
        <v>6996</v>
      </c>
      <c r="N1944" s="234" t="s">
        <v>18227</v>
      </c>
      <c r="O1944" s="234" t="s">
        <v>8036</v>
      </c>
      <c r="P1944" s="234" t="s">
        <v>6999</v>
      </c>
      <c r="Q1944" s="234"/>
      <c r="R1944" s="234" t="s">
        <v>451</v>
      </c>
      <c r="S1944" t="b">
        <v>0</v>
      </c>
      <c r="T1944" s="242"/>
      <c r="U1944" s="103">
        <v>1</v>
      </c>
      <c r="V1944" s="234" t="s">
        <v>272</v>
      </c>
      <c r="W1944" s="103">
        <v>1</v>
      </c>
      <c r="X1944" s="234" t="s">
        <v>272</v>
      </c>
      <c r="Y1944" s="242"/>
      <c r="Z1944" s="242"/>
      <c r="AA1944" s="103"/>
      <c r="AB1944" s="234" t="s">
        <v>18228</v>
      </c>
      <c r="AC1944" s="243">
        <v>44252.674942129626</v>
      </c>
      <c r="AD1944" s="234" t="s">
        <v>55</v>
      </c>
      <c r="AE1944" s="235" t="s">
        <v>18229</v>
      </c>
      <c r="AF1944" s="237"/>
      <c r="AG1944" s="234" t="s">
        <v>482</v>
      </c>
      <c r="AH1944" s="241"/>
      <c r="AI1944" t="b">
        <v>1</v>
      </c>
      <c r="AJ1944" t="b">
        <v>0</v>
      </c>
      <c r="AK1944" s="234"/>
      <c r="AL1944" s="103"/>
      <c r="AM1944" t="b">
        <v>0</v>
      </c>
      <c r="AN1944" s="234"/>
      <c r="AO1944" s="103"/>
      <c r="AP1944" s="241"/>
      <c r="AQ1944" s="241"/>
      <c r="AR1944" s="241"/>
      <c r="AS1944" s="241"/>
      <c r="AT1944" s="234"/>
      <c r="AU1944" s="234" t="s">
        <v>7085</v>
      </c>
      <c r="AV1944" t="b">
        <v>0</v>
      </c>
      <c r="AW1944" t="b">
        <v>0</v>
      </c>
      <c r="AX1944" s="241"/>
      <c r="AY1944" s="241"/>
      <c r="AZ1944" s="234"/>
      <c r="BA1944" s="234"/>
      <c r="BB1944" s="234"/>
      <c r="BC1944" t="b">
        <v>0</v>
      </c>
      <c r="BD1944" s="234" t="s">
        <v>7008</v>
      </c>
      <c r="BE1944" s="234" t="s">
        <v>7009</v>
      </c>
      <c r="BF1944" s="234" t="s">
        <v>7027</v>
      </c>
      <c r="BG1944" s="234" t="s">
        <v>8373</v>
      </c>
      <c r="BH1944" s="234" t="s">
        <v>55</v>
      </c>
      <c r="BI1944" s="243">
        <v>44573.416712962964</v>
      </c>
      <c r="BJ1944" s="234" t="s">
        <v>442</v>
      </c>
      <c r="BK1944" s="234" t="s">
        <v>451</v>
      </c>
      <c r="BL1944" s="234" t="s">
        <v>451</v>
      </c>
      <c r="BM1944" s="234" t="s">
        <v>451</v>
      </c>
      <c r="BN1944" s="241"/>
      <c r="BO1944" t="b">
        <v>0</v>
      </c>
      <c r="BP1944" t="b">
        <v>0</v>
      </c>
      <c r="BQ1944" t="b">
        <v>0</v>
      </c>
      <c r="BR1944" s="241"/>
      <c r="BS1944" s="241"/>
      <c r="BT1944" s="234" t="s">
        <v>7012</v>
      </c>
      <c r="BU1944" t="b">
        <v>0</v>
      </c>
      <c r="BV1944" s="103"/>
      <c r="BW1944" s="235" t="s">
        <v>18230</v>
      </c>
      <c r="BX1944" s="234" t="s">
        <v>18231</v>
      </c>
      <c r="BY1944" s="234" t="s">
        <v>56</v>
      </c>
      <c r="BZ1944" s="234" t="s">
        <v>7014</v>
      </c>
    </row>
    <row r="1945" spans="1:78" x14ac:dyDescent="0.25">
      <c r="A1945" s="5">
        <v>250</v>
      </c>
      <c r="B1945" s="234" t="s">
        <v>18232</v>
      </c>
      <c r="C1945" s="234" t="s">
        <v>18233</v>
      </c>
      <c r="D1945" s="234" t="s">
        <v>9165</v>
      </c>
      <c r="E1945" s="234" t="s">
        <v>13466</v>
      </c>
      <c r="F1945" s="234" t="s">
        <v>6993</v>
      </c>
      <c r="G1945" s="234" t="s">
        <v>7350</v>
      </c>
      <c r="H1945" s="234" t="s">
        <v>7856</v>
      </c>
      <c r="I1945" s="242"/>
      <c r="J1945" s="242">
        <v>43987</v>
      </c>
      <c r="K1945" s="234" t="s">
        <v>7430</v>
      </c>
      <c r="L1945" s="242">
        <v>43991</v>
      </c>
      <c r="M1945" s="234" t="s">
        <v>6996</v>
      </c>
      <c r="N1945" s="234" t="s">
        <v>9167</v>
      </c>
      <c r="O1945" s="234" t="s">
        <v>9168</v>
      </c>
      <c r="P1945" s="234" t="s">
        <v>6999</v>
      </c>
      <c r="Q1945" s="234"/>
      <c r="R1945" s="234" t="s">
        <v>451</v>
      </c>
      <c r="S1945" t="b">
        <v>0</v>
      </c>
      <c r="T1945" s="242"/>
      <c r="U1945" s="103">
        <v>6</v>
      </c>
      <c r="V1945" s="234" t="s">
        <v>272</v>
      </c>
      <c r="W1945" s="103">
        <v>6</v>
      </c>
      <c r="X1945" s="234" t="s">
        <v>272</v>
      </c>
      <c r="Y1945" s="242"/>
      <c r="Z1945" s="242"/>
      <c r="AA1945" s="103"/>
      <c r="AB1945" s="234" t="s">
        <v>9169</v>
      </c>
      <c r="AC1945" s="243">
        <v>44252.674907407411</v>
      </c>
      <c r="AD1945" s="234" t="s">
        <v>55</v>
      </c>
      <c r="AE1945" s="235" t="s">
        <v>18234</v>
      </c>
      <c r="AF1945" s="237"/>
      <c r="AG1945" s="234" t="s">
        <v>482</v>
      </c>
      <c r="AH1945" s="241"/>
      <c r="AI1945" t="b">
        <v>1</v>
      </c>
      <c r="AJ1945" t="b">
        <v>0</v>
      </c>
      <c r="AK1945" s="234"/>
      <c r="AL1945" s="103"/>
      <c r="AM1945" t="b">
        <v>0</v>
      </c>
      <c r="AN1945" s="234"/>
      <c r="AO1945" s="103"/>
      <c r="AP1945" s="241"/>
      <c r="AQ1945" s="241"/>
      <c r="AR1945" s="241"/>
      <c r="AS1945" s="241"/>
      <c r="AT1945" s="234" t="s">
        <v>7005</v>
      </c>
      <c r="AU1945" s="234" t="s">
        <v>7085</v>
      </c>
      <c r="AV1945" t="b">
        <v>0</v>
      </c>
      <c r="AW1945" t="b">
        <v>0</v>
      </c>
      <c r="AX1945" s="241"/>
      <c r="AY1945" s="241"/>
      <c r="AZ1945" s="234"/>
      <c r="BA1945" s="234"/>
      <c r="BB1945" s="234"/>
      <c r="BC1945" t="b">
        <v>0</v>
      </c>
      <c r="BD1945" s="234" t="s">
        <v>7008</v>
      </c>
      <c r="BE1945" s="234" t="s">
        <v>7026</v>
      </c>
      <c r="BF1945" s="234" t="s">
        <v>7027</v>
      </c>
      <c r="BG1945" s="234" t="s">
        <v>7010</v>
      </c>
      <c r="BH1945" s="234" t="s">
        <v>55</v>
      </c>
      <c r="BI1945" s="243">
        <v>44573.415821759256</v>
      </c>
      <c r="BJ1945" s="234" t="s">
        <v>442</v>
      </c>
      <c r="BK1945" s="234" t="s">
        <v>451</v>
      </c>
      <c r="BL1945" s="234" t="s">
        <v>451</v>
      </c>
      <c r="BM1945" s="234" t="s">
        <v>451</v>
      </c>
      <c r="BN1945" s="241"/>
      <c r="BO1945" t="b">
        <v>0</v>
      </c>
      <c r="BP1945" t="b">
        <v>0</v>
      </c>
      <c r="BQ1945" t="b">
        <v>0</v>
      </c>
      <c r="BR1945" s="241"/>
      <c r="BS1945" s="241"/>
      <c r="BT1945" s="234" t="s">
        <v>7012</v>
      </c>
      <c r="BU1945" t="b">
        <v>0</v>
      </c>
      <c r="BV1945" s="103"/>
      <c r="BW1945" s="235" t="s">
        <v>18235</v>
      </c>
      <c r="BX1945" s="234" t="s">
        <v>18234</v>
      </c>
      <c r="BY1945" s="234" t="s">
        <v>56</v>
      </c>
      <c r="BZ1945" s="234" t="s">
        <v>7014</v>
      </c>
    </row>
    <row r="1946" spans="1:78" x14ac:dyDescent="0.25">
      <c r="A1946" s="5">
        <v>249</v>
      </c>
      <c r="B1946" s="234" t="s">
        <v>18236</v>
      </c>
      <c r="C1946" s="234" t="s">
        <v>18237</v>
      </c>
      <c r="D1946" s="234" t="s">
        <v>9165</v>
      </c>
      <c r="E1946" s="234" t="s">
        <v>13466</v>
      </c>
      <c r="F1946" s="234" t="s">
        <v>6993</v>
      </c>
      <c r="G1946" s="234" t="s">
        <v>7350</v>
      </c>
      <c r="H1946" s="234" t="s">
        <v>7856</v>
      </c>
      <c r="I1946" s="242"/>
      <c r="J1946" s="242">
        <v>43986</v>
      </c>
      <c r="K1946" s="234" t="s">
        <v>7430</v>
      </c>
      <c r="L1946" s="242">
        <v>43991</v>
      </c>
      <c r="M1946" s="234" t="s">
        <v>6996</v>
      </c>
      <c r="N1946" s="234" t="s">
        <v>9167</v>
      </c>
      <c r="O1946" s="234" t="s">
        <v>9168</v>
      </c>
      <c r="P1946" s="234" t="s">
        <v>6999</v>
      </c>
      <c r="Q1946" s="234"/>
      <c r="R1946" s="234" t="s">
        <v>451</v>
      </c>
      <c r="S1946" t="b">
        <v>0</v>
      </c>
      <c r="T1946" s="242"/>
      <c r="U1946" s="103">
        <v>20</v>
      </c>
      <c r="V1946" s="234" t="s">
        <v>272</v>
      </c>
      <c r="W1946" s="103">
        <v>20</v>
      </c>
      <c r="X1946" s="234" t="s">
        <v>272</v>
      </c>
      <c r="Y1946" s="242"/>
      <c r="Z1946" s="242"/>
      <c r="AA1946" s="103"/>
      <c r="AB1946" s="234" t="s">
        <v>9169</v>
      </c>
      <c r="AC1946" s="243">
        <v>44252.674872685187</v>
      </c>
      <c r="AD1946" s="234" t="s">
        <v>55</v>
      </c>
      <c r="AE1946" s="235" t="s">
        <v>18238</v>
      </c>
      <c r="AF1946" s="237"/>
      <c r="AG1946" s="234" t="s">
        <v>436</v>
      </c>
      <c r="AH1946" s="241"/>
      <c r="AI1946" t="b">
        <v>1</v>
      </c>
      <c r="AJ1946" t="b">
        <v>0</v>
      </c>
      <c r="AK1946" s="234"/>
      <c r="AL1946" s="103"/>
      <c r="AM1946" t="b">
        <v>0</v>
      </c>
      <c r="AN1946" s="234"/>
      <c r="AO1946" s="103"/>
      <c r="AP1946" s="241"/>
      <c r="AQ1946" s="241"/>
      <c r="AR1946" s="241"/>
      <c r="AS1946" s="241"/>
      <c r="AT1946" s="234" t="s">
        <v>7005</v>
      </c>
      <c r="AU1946" s="234" t="s">
        <v>7085</v>
      </c>
      <c r="AV1946" t="b">
        <v>0</v>
      </c>
      <c r="AW1946" t="b">
        <v>0</v>
      </c>
      <c r="AX1946" s="241"/>
      <c r="AY1946" s="241"/>
      <c r="AZ1946" s="234"/>
      <c r="BA1946" s="234"/>
      <c r="BB1946" s="234"/>
      <c r="BC1946" t="b">
        <v>0</v>
      </c>
      <c r="BD1946" s="234" t="s">
        <v>7008</v>
      </c>
      <c r="BE1946" s="234" t="s">
        <v>7026</v>
      </c>
      <c r="BF1946" s="234" t="s">
        <v>7027</v>
      </c>
      <c r="BG1946" s="234" t="s">
        <v>7028</v>
      </c>
      <c r="BH1946" s="234" t="s">
        <v>55</v>
      </c>
      <c r="BI1946" s="243">
        <v>44573.415821759256</v>
      </c>
      <c r="BJ1946" s="234" t="s">
        <v>442</v>
      </c>
      <c r="BK1946" s="234" t="s">
        <v>451</v>
      </c>
      <c r="BL1946" s="234" t="s">
        <v>451</v>
      </c>
      <c r="BM1946" s="234" t="s">
        <v>451</v>
      </c>
      <c r="BN1946" s="241"/>
      <c r="BO1946" t="b">
        <v>0</v>
      </c>
      <c r="BP1946" t="b">
        <v>0</v>
      </c>
      <c r="BQ1946" t="b">
        <v>0</v>
      </c>
      <c r="BR1946" s="241"/>
      <c r="BS1946" s="241"/>
      <c r="BT1946" s="234" t="s">
        <v>7012</v>
      </c>
      <c r="BU1946" t="b">
        <v>0</v>
      </c>
      <c r="BV1946" s="103"/>
      <c r="BW1946" s="235" t="s">
        <v>18239</v>
      </c>
      <c r="BX1946" s="234" t="s">
        <v>18238</v>
      </c>
      <c r="BY1946" s="234" t="s">
        <v>56</v>
      </c>
      <c r="BZ1946" s="234" t="s">
        <v>7014</v>
      </c>
    </row>
    <row r="1947" spans="1:78" x14ac:dyDescent="0.25">
      <c r="A1947" s="5">
        <v>248</v>
      </c>
      <c r="B1947" s="234" t="s">
        <v>18240</v>
      </c>
      <c r="C1947" s="234" t="s">
        <v>18241</v>
      </c>
      <c r="D1947" s="234"/>
      <c r="E1947" s="234" t="s">
        <v>16977</v>
      </c>
      <c r="F1947" s="234" t="s">
        <v>7156</v>
      </c>
      <c r="G1947" s="234" t="s">
        <v>6994</v>
      </c>
      <c r="H1947" s="234" t="s">
        <v>6995</v>
      </c>
      <c r="I1947" s="242"/>
      <c r="J1947" s="242">
        <v>44029</v>
      </c>
      <c r="K1947" s="234" t="s">
        <v>7430</v>
      </c>
      <c r="L1947" s="242">
        <v>44029</v>
      </c>
      <c r="M1947" s="234" t="s">
        <v>6996</v>
      </c>
      <c r="N1947" s="234" t="s">
        <v>7430</v>
      </c>
      <c r="O1947" s="234" t="s">
        <v>9902</v>
      </c>
      <c r="P1947" s="234" t="s">
        <v>6999</v>
      </c>
      <c r="Q1947" s="234"/>
      <c r="R1947" s="234" t="s">
        <v>451</v>
      </c>
      <c r="S1947" t="b">
        <v>0</v>
      </c>
      <c r="T1947" s="242"/>
      <c r="U1947" s="103">
        <v>15</v>
      </c>
      <c r="V1947" s="234" t="s">
        <v>272</v>
      </c>
      <c r="W1947" s="103">
        <v>75</v>
      </c>
      <c r="X1947" s="234" t="s">
        <v>272</v>
      </c>
      <c r="Y1947" s="242"/>
      <c r="Z1947" s="242"/>
      <c r="AA1947" s="103"/>
      <c r="AB1947" s="234"/>
      <c r="AC1947" s="243">
        <v>44252.674826388888</v>
      </c>
      <c r="AD1947" s="234" t="s">
        <v>55</v>
      </c>
      <c r="AE1947" s="235" t="s">
        <v>18242</v>
      </c>
      <c r="AF1947" s="237"/>
      <c r="AG1947" s="234" t="s">
        <v>482</v>
      </c>
      <c r="AH1947" s="241"/>
      <c r="AI1947" t="b">
        <v>1</v>
      </c>
      <c r="AJ1947" t="b">
        <v>0</v>
      </c>
      <c r="AK1947" s="234"/>
      <c r="AL1947" s="103"/>
      <c r="AM1947" t="b">
        <v>0</v>
      </c>
      <c r="AN1947" s="234"/>
      <c r="AO1947" s="103"/>
      <c r="AP1947" s="241"/>
      <c r="AQ1947" s="241"/>
      <c r="AR1947" s="241"/>
      <c r="AS1947" s="241"/>
      <c r="AT1947" s="234"/>
      <c r="AU1947" s="234" t="s">
        <v>7085</v>
      </c>
      <c r="AV1947" t="b">
        <v>0</v>
      </c>
      <c r="AW1947" t="b">
        <v>0</v>
      </c>
      <c r="AX1947" s="241"/>
      <c r="AY1947" s="241"/>
      <c r="AZ1947" s="234"/>
      <c r="BA1947" s="234"/>
      <c r="BB1947" s="234"/>
      <c r="BC1947" t="b">
        <v>1</v>
      </c>
      <c r="BD1947" s="234" t="s">
        <v>7008</v>
      </c>
      <c r="BE1947" s="234" t="s">
        <v>7009</v>
      </c>
      <c r="BF1947" s="234" t="s">
        <v>6972</v>
      </c>
      <c r="BG1947" s="234" t="s">
        <v>7028</v>
      </c>
      <c r="BH1947" s="234" t="s">
        <v>55</v>
      </c>
      <c r="BI1947" s="243">
        <v>44573.415810185186</v>
      </c>
      <c r="BJ1947" s="234" t="s">
        <v>442</v>
      </c>
      <c r="BK1947" s="234" t="s">
        <v>451</v>
      </c>
      <c r="BL1947" s="234" t="s">
        <v>451</v>
      </c>
      <c r="BM1947" s="234" t="s">
        <v>451</v>
      </c>
      <c r="BN1947" s="241"/>
      <c r="BO1947" t="b">
        <v>0</v>
      </c>
      <c r="BP1947" t="b">
        <v>0</v>
      </c>
      <c r="BQ1947" t="b">
        <v>0</v>
      </c>
      <c r="BR1947" s="241"/>
      <c r="BS1947" s="241"/>
      <c r="BT1947" s="234" t="s">
        <v>7237</v>
      </c>
      <c r="BU1947" t="b">
        <v>0</v>
      </c>
      <c r="BV1947" s="103"/>
      <c r="BW1947" s="235" t="s">
        <v>18243</v>
      </c>
      <c r="BX1947" s="234" t="s">
        <v>18242</v>
      </c>
      <c r="BY1947" s="234" t="s">
        <v>56</v>
      </c>
      <c r="BZ1947" s="234" t="s">
        <v>7014</v>
      </c>
    </row>
    <row r="1948" spans="1:78" x14ac:dyDescent="0.25">
      <c r="A1948" s="5">
        <v>247</v>
      </c>
      <c r="B1948" s="234" t="s">
        <v>18244</v>
      </c>
      <c r="C1948" s="234" t="s">
        <v>18245</v>
      </c>
      <c r="D1948" s="234"/>
      <c r="E1948" s="234" t="s">
        <v>13415</v>
      </c>
      <c r="F1948" s="234" t="s">
        <v>7156</v>
      </c>
      <c r="G1948" s="234" t="s">
        <v>7856</v>
      </c>
      <c r="H1948" s="234" t="s">
        <v>7018</v>
      </c>
      <c r="I1948" s="242"/>
      <c r="J1948" s="242">
        <v>43986</v>
      </c>
      <c r="K1948" s="234" t="s">
        <v>7430</v>
      </c>
      <c r="L1948" s="242">
        <v>43986</v>
      </c>
      <c r="M1948" s="234" t="s">
        <v>12558</v>
      </c>
      <c r="N1948" s="234" t="s">
        <v>7430</v>
      </c>
      <c r="O1948" s="234" t="s">
        <v>18246</v>
      </c>
      <c r="P1948" s="234" t="s">
        <v>6999</v>
      </c>
      <c r="Q1948" s="234"/>
      <c r="R1948" s="234" t="s">
        <v>451</v>
      </c>
      <c r="S1948" t="b">
        <v>0</v>
      </c>
      <c r="T1948" s="242"/>
      <c r="U1948" s="103">
        <v>1</v>
      </c>
      <c r="V1948" s="234" t="s">
        <v>272</v>
      </c>
      <c r="W1948" s="103">
        <v>1</v>
      </c>
      <c r="X1948" s="234" t="s">
        <v>272</v>
      </c>
      <c r="Y1948" s="242"/>
      <c r="Z1948" s="242"/>
      <c r="AA1948" s="103"/>
      <c r="AB1948" s="234"/>
      <c r="AC1948" s="243">
        <v>44252.674814814818</v>
      </c>
      <c r="AD1948" s="234" t="s">
        <v>55</v>
      </c>
      <c r="AE1948" s="235" t="s">
        <v>18247</v>
      </c>
      <c r="AF1948" s="237"/>
      <c r="AG1948" s="234" t="s">
        <v>482</v>
      </c>
      <c r="AH1948" s="241"/>
      <c r="AI1948" t="b">
        <v>1</v>
      </c>
      <c r="AJ1948" t="b">
        <v>0</v>
      </c>
      <c r="AK1948" s="234"/>
      <c r="AL1948" s="103"/>
      <c r="AM1948" t="b">
        <v>0</v>
      </c>
      <c r="AN1948" s="234"/>
      <c r="AO1948" s="103"/>
      <c r="AP1948" s="241"/>
      <c r="AQ1948" s="241"/>
      <c r="AR1948" s="241"/>
      <c r="AS1948" s="241"/>
      <c r="AT1948" s="234"/>
      <c r="AU1948" s="234" t="s">
        <v>7085</v>
      </c>
      <c r="AV1948" t="b">
        <v>0</v>
      </c>
      <c r="AW1948" t="b">
        <v>0</v>
      </c>
      <c r="AX1948" s="241"/>
      <c r="AY1948" s="241"/>
      <c r="AZ1948" s="234"/>
      <c r="BA1948" s="234"/>
      <c r="BB1948" s="234"/>
      <c r="BC1948" t="b">
        <v>1</v>
      </c>
      <c r="BD1948" s="234" t="s">
        <v>12561</v>
      </c>
      <c r="BE1948" s="234" t="s">
        <v>7026</v>
      </c>
      <c r="BF1948" s="234" t="s">
        <v>7027</v>
      </c>
      <c r="BG1948" s="234" t="s">
        <v>7010</v>
      </c>
      <c r="BH1948" s="234" t="s">
        <v>55</v>
      </c>
      <c r="BI1948" s="243">
        <v>44573.415810185186</v>
      </c>
      <c r="BJ1948" s="234" t="s">
        <v>442</v>
      </c>
      <c r="BK1948" s="234" t="s">
        <v>451</v>
      </c>
      <c r="BL1948" s="234" t="s">
        <v>451</v>
      </c>
      <c r="BM1948" s="234" t="s">
        <v>451</v>
      </c>
      <c r="BN1948" s="241"/>
      <c r="BO1948" t="b">
        <v>0</v>
      </c>
      <c r="BP1948" t="b">
        <v>0</v>
      </c>
      <c r="BQ1948" t="b">
        <v>0</v>
      </c>
      <c r="BR1948" s="241"/>
      <c r="BS1948" s="241"/>
      <c r="BT1948" s="234" t="s">
        <v>7012</v>
      </c>
      <c r="BU1948" t="b">
        <v>0</v>
      </c>
      <c r="BV1948" s="103"/>
      <c r="BW1948" s="235" t="s">
        <v>18248</v>
      </c>
      <c r="BX1948" s="234" t="s">
        <v>18247</v>
      </c>
      <c r="BY1948" s="234" t="s">
        <v>56</v>
      </c>
      <c r="BZ1948" s="234" t="s">
        <v>7014</v>
      </c>
    </row>
    <row r="1949" spans="1:78" x14ac:dyDescent="0.25">
      <c r="A1949" s="5">
        <v>246</v>
      </c>
      <c r="B1949" s="234" t="s">
        <v>18249</v>
      </c>
      <c r="C1949" s="234" t="s">
        <v>18250</v>
      </c>
      <c r="D1949" s="234"/>
      <c r="E1949" s="234" t="s">
        <v>18251</v>
      </c>
      <c r="F1949" s="234" t="s">
        <v>7156</v>
      </c>
      <c r="G1949" s="234" t="s">
        <v>7856</v>
      </c>
      <c r="H1949" s="234" t="s">
        <v>7018</v>
      </c>
      <c r="I1949" s="242"/>
      <c r="J1949" s="242">
        <v>43986</v>
      </c>
      <c r="K1949" s="234" t="s">
        <v>7430</v>
      </c>
      <c r="L1949" s="242">
        <v>43987</v>
      </c>
      <c r="M1949" s="234" t="s">
        <v>7159</v>
      </c>
      <c r="N1949" s="234" t="s">
        <v>7430</v>
      </c>
      <c r="O1949" s="234" t="s">
        <v>11898</v>
      </c>
      <c r="P1949" s="234" t="s">
        <v>6999</v>
      </c>
      <c r="Q1949" s="234"/>
      <c r="R1949" s="234" t="s">
        <v>451</v>
      </c>
      <c r="S1949" t="b">
        <v>0</v>
      </c>
      <c r="T1949" s="242"/>
      <c r="U1949" s="103">
        <v>1</v>
      </c>
      <c r="V1949" s="234" t="s">
        <v>272</v>
      </c>
      <c r="W1949" s="103">
        <v>1</v>
      </c>
      <c r="X1949" s="234" t="s">
        <v>272</v>
      </c>
      <c r="Y1949" s="242"/>
      <c r="Z1949" s="242"/>
      <c r="AA1949" s="103"/>
      <c r="AB1949" s="234"/>
      <c r="AC1949" s="243">
        <v>44252.674756944441</v>
      </c>
      <c r="AD1949" s="234" t="s">
        <v>55</v>
      </c>
      <c r="AE1949" s="235" t="s">
        <v>18252</v>
      </c>
      <c r="AF1949" s="237"/>
      <c r="AG1949" s="234" t="s">
        <v>482</v>
      </c>
      <c r="AH1949" s="241"/>
      <c r="AI1949" t="b">
        <v>1</v>
      </c>
      <c r="AJ1949" t="b">
        <v>0</v>
      </c>
      <c r="AK1949" s="234"/>
      <c r="AL1949" s="103"/>
      <c r="AM1949" t="b">
        <v>0</v>
      </c>
      <c r="AN1949" s="234"/>
      <c r="AO1949" s="103"/>
      <c r="AP1949" s="241"/>
      <c r="AQ1949" s="241"/>
      <c r="AR1949" s="241"/>
      <c r="AS1949" s="241"/>
      <c r="AT1949" s="234"/>
      <c r="AU1949" s="234" t="s">
        <v>7085</v>
      </c>
      <c r="AV1949" t="b">
        <v>0</v>
      </c>
      <c r="AW1949" t="b">
        <v>0</v>
      </c>
      <c r="AX1949" s="241"/>
      <c r="AY1949" s="241"/>
      <c r="AZ1949" s="234"/>
      <c r="BA1949" s="234"/>
      <c r="BB1949" s="234"/>
      <c r="BC1949" t="b">
        <v>1</v>
      </c>
      <c r="BD1949" s="234" t="s">
        <v>7170</v>
      </c>
      <c r="BE1949" s="234" t="s">
        <v>7026</v>
      </c>
      <c r="BF1949" s="234" t="s">
        <v>7027</v>
      </c>
      <c r="BG1949" s="234" t="s">
        <v>7010</v>
      </c>
      <c r="BH1949" s="234" t="s">
        <v>55</v>
      </c>
      <c r="BI1949" s="243">
        <v>44573.415810185186</v>
      </c>
      <c r="BJ1949" s="234" t="s">
        <v>442</v>
      </c>
      <c r="BK1949" s="234" t="s">
        <v>451</v>
      </c>
      <c r="BL1949" s="234" t="s">
        <v>451</v>
      </c>
      <c r="BM1949" s="234" t="s">
        <v>451</v>
      </c>
      <c r="BN1949" s="241"/>
      <c r="BO1949" t="b">
        <v>0</v>
      </c>
      <c r="BP1949" t="b">
        <v>0</v>
      </c>
      <c r="BQ1949" t="b">
        <v>0</v>
      </c>
      <c r="BR1949" s="241"/>
      <c r="BS1949" s="241"/>
      <c r="BT1949" s="234" t="s">
        <v>7012</v>
      </c>
      <c r="BU1949" t="b">
        <v>0</v>
      </c>
      <c r="BV1949" s="103"/>
      <c r="BW1949" s="235" t="s">
        <v>18253</v>
      </c>
      <c r="BX1949" s="234" t="s">
        <v>18252</v>
      </c>
      <c r="BY1949" s="234" t="s">
        <v>56</v>
      </c>
      <c r="BZ1949" s="234" t="s">
        <v>7014</v>
      </c>
    </row>
    <row r="1950" spans="1:78" x14ac:dyDescent="0.25">
      <c r="A1950" s="5">
        <v>245</v>
      </c>
      <c r="B1950" s="234" t="s">
        <v>18254</v>
      </c>
      <c r="C1950" s="234" t="s">
        <v>18255</v>
      </c>
      <c r="D1950" s="234" t="s">
        <v>18256</v>
      </c>
      <c r="E1950" s="234" t="s">
        <v>18257</v>
      </c>
      <c r="F1950" s="234" t="s">
        <v>6993</v>
      </c>
      <c r="G1950" s="234" t="s">
        <v>7315</v>
      </c>
      <c r="H1950" s="234" t="s">
        <v>6994</v>
      </c>
      <c r="I1950" s="242"/>
      <c r="J1950" s="242">
        <v>43987</v>
      </c>
      <c r="K1950" s="234" t="s">
        <v>7430</v>
      </c>
      <c r="L1950" s="242">
        <v>43987</v>
      </c>
      <c r="M1950" s="234" t="s">
        <v>6996</v>
      </c>
      <c r="N1950" s="234" t="s">
        <v>18258</v>
      </c>
      <c r="O1950" s="234" t="s">
        <v>18259</v>
      </c>
      <c r="P1950" s="234" t="s">
        <v>6999</v>
      </c>
      <c r="Q1950" s="234"/>
      <c r="R1950" s="234" t="s">
        <v>451</v>
      </c>
      <c r="S1950" t="b">
        <v>0</v>
      </c>
      <c r="T1950" s="242"/>
      <c r="U1950" s="103">
        <v>1</v>
      </c>
      <c r="V1950" s="234" t="s">
        <v>272</v>
      </c>
      <c r="W1950" s="103">
        <v>1</v>
      </c>
      <c r="X1950" s="234" t="s">
        <v>272</v>
      </c>
      <c r="Y1950" s="242"/>
      <c r="Z1950" s="242"/>
      <c r="AA1950" s="103"/>
      <c r="AB1950" s="234" t="s">
        <v>18260</v>
      </c>
      <c r="AC1950" s="243">
        <v>44252.674722222226</v>
      </c>
      <c r="AD1950" s="234" t="s">
        <v>55</v>
      </c>
      <c r="AE1950" s="235" t="s">
        <v>18261</v>
      </c>
      <c r="AF1950" s="237"/>
      <c r="AG1950" s="234" t="s">
        <v>482</v>
      </c>
      <c r="AH1950" s="241"/>
      <c r="AI1950" t="b">
        <v>1</v>
      </c>
      <c r="AJ1950" t="b">
        <v>0</v>
      </c>
      <c r="AK1950" s="234"/>
      <c r="AL1950" s="103"/>
      <c r="AM1950" t="b">
        <v>0</v>
      </c>
      <c r="AN1950" s="234"/>
      <c r="AO1950" s="103"/>
      <c r="AP1950" s="241"/>
      <c r="AQ1950" s="241"/>
      <c r="AR1950" s="241"/>
      <c r="AS1950" s="241"/>
      <c r="AT1950" s="234" t="s">
        <v>7005</v>
      </c>
      <c r="AU1950" s="234" t="s">
        <v>7085</v>
      </c>
      <c r="AV1950" t="b">
        <v>0</v>
      </c>
      <c r="AW1950" t="b">
        <v>0</v>
      </c>
      <c r="AX1950" s="241"/>
      <c r="AY1950" s="241"/>
      <c r="AZ1950" s="234"/>
      <c r="BA1950" s="234"/>
      <c r="BB1950" s="234"/>
      <c r="BC1950" t="b">
        <v>0</v>
      </c>
      <c r="BD1950" s="234" t="s">
        <v>7008</v>
      </c>
      <c r="BE1950" s="234" t="s">
        <v>7009</v>
      </c>
      <c r="BF1950" s="234" t="s">
        <v>7027</v>
      </c>
      <c r="BG1950" s="234" t="s">
        <v>8373</v>
      </c>
      <c r="BH1950" s="234" t="s">
        <v>55</v>
      </c>
      <c r="BI1950" s="243">
        <v>44573.415798611109</v>
      </c>
      <c r="BJ1950" s="234" t="s">
        <v>442</v>
      </c>
      <c r="BK1950" s="234" t="s">
        <v>451</v>
      </c>
      <c r="BL1950" s="234" t="s">
        <v>451</v>
      </c>
      <c r="BM1950" s="234" t="s">
        <v>451</v>
      </c>
      <c r="BN1950" s="241"/>
      <c r="BO1950" t="b">
        <v>0</v>
      </c>
      <c r="BP1950" t="b">
        <v>0</v>
      </c>
      <c r="BQ1950" t="b">
        <v>0</v>
      </c>
      <c r="BR1950" s="241"/>
      <c r="BS1950" s="241"/>
      <c r="BT1950" s="234" t="s">
        <v>7012</v>
      </c>
      <c r="BU1950" t="b">
        <v>0</v>
      </c>
      <c r="BV1950" s="103"/>
      <c r="BW1950" s="235" t="s">
        <v>18262</v>
      </c>
      <c r="BX1950" s="234" t="s">
        <v>18261</v>
      </c>
      <c r="BY1950" s="234" t="s">
        <v>56</v>
      </c>
      <c r="BZ1950" s="234" t="s">
        <v>7014</v>
      </c>
    </row>
    <row r="1951" spans="1:78" x14ac:dyDescent="0.25">
      <c r="A1951" s="5">
        <v>244</v>
      </c>
      <c r="B1951" s="234" t="s">
        <v>18263</v>
      </c>
      <c r="C1951" s="234" t="s">
        <v>18264</v>
      </c>
      <c r="D1951" s="234"/>
      <c r="E1951" s="234" t="s">
        <v>18265</v>
      </c>
      <c r="F1951" s="234" t="s">
        <v>7156</v>
      </c>
      <c r="G1951" s="234" t="s">
        <v>7018</v>
      </c>
      <c r="H1951" s="234" t="s">
        <v>7856</v>
      </c>
      <c r="I1951" s="242"/>
      <c r="J1951" s="242">
        <v>43983</v>
      </c>
      <c r="K1951" s="234" t="s">
        <v>7430</v>
      </c>
      <c r="L1951" s="242">
        <v>43991</v>
      </c>
      <c r="M1951" s="234" t="s">
        <v>7760</v>
      </c>
      <c r="N1951" s="234" t="s">
        <v>7430</v>
      </c>
      <c r="O1951" s="234" t="s">
        <v>18266</v>
      </c>
      <c r="P1951" s="234" t="s">
        <v>6999</v>
      </c>
      <c r="Q1951" s="234"/>
      <c r="R1951" s="234" t="s">
        <v>451</v>
      </c>
      <c r="S1951" t="b">
        <v>0</v>
      </c>
      <c r="T1951" s="242"/>
      <c r="U1951" s="103">
        <v>400</v>
      </c>
      <c r="V1951" s="234" t="s">
        <v>272</v>
      </c>
      <c r="W1951" s="103">
        <v>3000</v>
      </c>
      <c r="X1951" s="234" t="s">
        <v>272</v>
      </c>
      <c r="Y1951" s="242"/>
      <c r="Z1951" s="242"/>
      <c r="AA1951" s="103"/>
      <c r="AB1951" s="234"/>
      <c r="AC1951" s="243">
        <v>44252.674687500003</v>
      </c>
      <c r="AD1951" s="234" t="s">
        <v>55</v>
      </c>
      <c r="AE1951" s="235" t="s">
        <v>18267</v>
      </c>
      <c r="AF1951" s="237"/>
      <c r="AG1951" s="234" t="s">
        <v>436</v>
      </c>
      <c r="AH1951" s="241"/>
      <c r="AI1951" t="b">
        <v>1</v>
      </c>
      <c r="AJ1951" t="b">
        <v>0</v>
      </c>
      <c r="AK1951" s="234"/>
      <c r="AL1951" s="103"/>
      <c r="AM1951" t="b">
        <v>0</v>
      </c>
      <c r="AN1951" s="234"/>
      <c r="AO1951" s="103"/>
      <c r="AP1951" s="241"/>
      <c r="AQ1951" s="241"/>
      <c r="AR1951" s="241"/>
      <c r="AS1951" s="241"/>
      <c r="AT1951" s="234"/>
      <c r="AU1951" s="234" t="s">
        <v>7085</v>
      </c>
      <c r="AV1951" t="b">
        <v>0</v>
      </c>
      <c r="AW1951" t="b">
        <v>0</v>
      </c>
      <c r="AX1951" s="241"/>
      <c r="AY1951" s="241"/>
      <c r="AZ1951" s="234"/>
      <c r="BA1951" s="234"/>
      <c r="BB1951" s="234"/>
      <c r="BC1951" t="b">
        <v>1</v>
      </c>
      <c r="BD1951" s="234" t="s">
        <v>7767</v>
      </c>
      <c r="BE1951" s="234" t="s">
        <v>7026</v>
      </c>
      <c r="BF1951" s="234" t="s">
        <v>6972</v>
      </c>
      <c r="BG1951" s="234" t="s">
        <v>7028</v>
      </c>
      <c r="BH1951" s="234" t="s">
        <v>55</v>
      </c>
      <c r="BI1951" s="243">
        <v>44573.415798611109</v>
      </c>
      <c r="BJ1951" s="234" t="s">
        <v>442</v>
      </c>
      <c r="BK1951" s="234" t="s">
        <v>451</v>
      </c>
      <c r="BL1951" s="234" t="s">
        <v>451</v>
      </c>
      <c r="BM1951" s="234" t="s">
        <v>451</v>
      </c>
      <c r="BN1951" s="241"/>
      <c r="BO1951" t="b">
        <v>0</v>
      </c>
      <c r="BP1951" t="b">
        <v>0</v>
      </c>
      <c r="BQ1951" t="b">
        <v>0</v>
      </c>
      <c r="BR1951" s="241"/>
      <c r="BS1951" s="241"/>
      <c r="BT1951" s="234" t="s">
        <v>7012</v>
      </c>
      <c r="BU1951" t="b">
        <v>0</v>
      </c>
      <c r="BV1951" s="103"/>
      <c r="BW1951" s="235" t="s">
        <v>18268</v>
      </c>
      <c r="BX1951" s="234" t="s">
        <v>18267</v>
      </c>
      <c r="BY1951" s="234" t="s">
        <v>56</v>
      </c>
      <c r="BZ1951" s="234" t="s">
        <v>7014</v>
      </c>
    </row>
    <row r="1952" spans="1:78" x14ac:dyDescent="0.25">
      <c r="A1952" s="5">
        <v>243</v>
      </c>
      <c r="B1952" s="234" t="s">
        <v>18269</v>
      </c>
      <c r="C1952" s="234" t="s">
        <v>18270</v>
      </c>
      <c r="D1952" s="234" t="s">
        <v>7454</v>
      </c>
      <c r="E1952" s="234" t="s">
        <v>7410</v>
      </c>
      <c r="F1952" s="234" t="s">
        <v>2991</v>
      </c>
      <c r="G1952" s="234" t="s">
        <v>7034</v>
      </c>
      <c r="H1952" s="234" t="s">
        <v>7864</v>
      </c>
      <c r="I1952" s="242"/>
      <c r="J1952" s="242">
        <v>43986</v>
      </c>
      <c r="K1952" s="234" t="s">
        <v>7430</v>
      </c>
      <c r="L1952" s="242">
        <v>43992</v>
      </c>
      <c r="M1952" s="234" t="s">
        <v>7066</v>
      </c>
      <c r="N1952" s="234" t="s">
        <v>7455</v>
      </c>
      <c r="O1952" s="234" t="s">
        <v>12076</v>
      </c>
      <c r="P1952" s="234" t="s">
        <v>6999</v>
      </c>
      <c r="Q1952" s="234"/>
      <c r="R1952" s="234" t="s">
        <v>451</v>
      </c>
      <c r="S1952" t="b">
        <v>0</v>
      </c>
      <c r="T1952" s="242"/>
      <c r="U1952" s="103">
        <v>500</v>
      </c>
      <c r="V1952" s="234" t="s">
        <v>272</v>
      </c>
      <c r="W1952" s="103">
        <v>4500</v>
      </c>
      <c r="X1952" s="234" t="s">
        <v>272</v>
      </c>
      <c r="Y1952" s="242"/>
      <c r="Z1952" s="242"/>
      <c r="AA1952" s="103"/>
      <c r="AB1952" s="234" t="s">
        <v>7457</v>
      </c>
      <c r="AC1952" s="243">
        <v>44252.67465277778</v>
      </c>
      <c r="AD1952" s="234" t="s">
        <v>55</v>
      </c>
      <c r="AE1952" s="235" t="s">
        <v>18271</v>
      </c>
      <c r="AF1952" s="237"/>
      <c r="AG1952" s="234" t="s">
        <v>436</v>
      </c>
      <c r="AH1952" s="241"/>
      <c r="AI1952" t="b">
        <v>1</v>
      </c>
      <c r="AJ1952" t="b">
        <v>0</v>
      </c>
      <c r="AK1952" s="234"/>
      <c r="AL1952" s="103"/>
      <c r="AM1952" t="b">
        <v>0</v>
      </c>
      <c r="AN1952" s="234"/>
      <c r="AO1952" s="103"/>
      <c r="AP1952" s="241"/>
      <c r="AQ1952" s="241"/>
      <c r="AR1952" s="241"/>
      <c r="AS1952" s="241"/>
      <c r="AT1952" s="234" t="s">
        <v>7005</v>
      </c>
      <c r="AU1952" s="234" t="s">
        <v>7085</v>
      </c>
      <c r="AV1952" t="b">
        <v>0</v>
      </c>
      <c r="AW1952" t="b">
        <v>0</v>
      </c>
      <c r="AX1952" s="241"/>
      <c r="AY1952" s="241"/>
      <c r="AZ1952" s="234"/>
      <c r="BA1952" s="234"/>
      <c r="BB1952" s="234"/>
      <c r="BC1952" t="b">
        <v>0</v>
      </c>
      <c r="BD1952" s="234" t="s">
        <v>7076</v>
      </c>
      <c r="BE1952" s="234" t="s">
        <v>7045</v>
      </c>
      <c r="BF1952" s="234" t="s">
        <v>6972</v>
      </c>
      <c r="BG1952" s="234" t="s">
        <v>7028</v>
      </c>
      <c r="BH1952" s="234" t="s">
        <v>55</v>
      </c>
      <c r="BI1952" s="243">
        <v>44573.415798611109</v>
      </c>
      <c r="BJ1952" s="234" t="s">
        <v>442</v>
      </c>
      <c r="BK1952" s="234" t="s">
        <v>451</v>
      </c>
      <c r="BL1952" s="234" t="s">
        <v>451</v>
      </c>
      <c r="BM1952" s="234" t="s">
        <v>451</v>
      </c>
      <c r="BN1952" s="241"/>
      <c r="BO1952" t="b">
        <v>0</v>
      </c>
      <c r="BP1952" t="b">
        <v>0</v>
      </c>
      <c r="BQ1952" t="b">
        <v>0</v>
      </c>
      <c r="BR1952" s="241"/>
      <c r="BS1952" s="241"/>
      <c r="BT1952" s="234" t="s">
        <v>7047</v>
      </c>
      <c r="BU1952" t="b">
        <v>0</v>
      </c>
      <c r="BV1952" s="103"/>
      <c r="BW1952" s="235" t="s">
        <v>18272</v>
      </c>
      <c r="BX1952" s="234" t="s">
        <v>18271</v>
      </c>
      <c r="BY1952" s="234" t="s">
        <v>56</v>
      </c>
      <c r="BZ1952" s="234" t="s">
        <v>7014</v>
      </c>
    </row>
    <row r="1953" spans="1:78" x14ac:dyDescent="0.25">
      <c r="A1953" s="5">
        <v>242</v>
      </c>
      <c r="B1953" s="234" t="s">
        <v>18273</v>
      </c>
      <c r="C1953" s="234" t="s">
        <v>18274</v>
      </c>
      <c r="D1953" s="234"/>
      <c r="E1953" s="234" t="s">
        <v>13308</v>
      </c>
      <c r="F1953" s="234" t="s">
        <v>7156</v>
      </c>
      <c r="G1953" s="234" t="s">
        <v>7856</v>
      </c>
      <c r="H1953" s="234" t="s">
        <v>7018</v>
      </c>
      <c r="I1953" s="242"/>
      <c r="J1953" s="242">
        <v>43986</v>
      </c>
      <c r="K1953" s="234" t="s">
        <v>7430</v>
      </c>
      <c r="L1953" s="242">
        <v>43986</v>
      </c>
      <c r="M1953" s="234" t="s">
        <v>7832</v>
      </c>
      <c r="N1953" s="234" t="s">
        <v>7430</v>
      </c>
      <c r="O1953" s="234" t="s">
        <v>13309</v>
      </c>
      <c r="P1953" s="234" t="s">
        <v>6999</v>
      </c>
      <c r="Q1953" s="234"/>
      <c r="R1953" s="234" t="s">
        <v>451</v>
      </c>
      <c r="S1953" t="b">
        <v>0</v>
      </c>
      <c r="T1953" s="242"/>
      <c r="U1953" s="103">
        <v>10</v>
      </c>
      <c r="V1953" s="234" t="s">
        <v>272</v>
      </c>
      <c r="W1953" s="103">
        <v>10</v>
      </c>
      <c r="X1953" s="234" t="s">
        <v>272</v>
      </c>
      <c r="Y1953" s="242"/>
      <c r="Z1953" s="242"/>
      <c r="AA1953" s="103"/>
      <c r="AB1953" s="234"/>
      <c r="AC1953" s="243">
        <v>44252.674629629626</v>
      </c>
      <c r="AD1953" s="234" t="s">
        <v>55</v>
      </c>
      <c r="AE1953" s="235" t="s">
        <v>18275</v>
      </c>
      <c r="AF1953" s="237"/>
      <c r="AG1953" s="234" t="s">
        <v>482</v>
      </c>
      <c r="AH1953" s="241"/>
      <c r="AI1953" t="b">
        <v>1</v>
      </c>
      <c r="AJ1953" t="b">
        <v>0</v>
      </c>
      <c r="AK1953" s="234"/>
      <c r="AL1953" s="103"/>
      <c r="AM1953" t="b">
        <v>0</v>
      </c>
      <c r="AN1953" s="234"/>
      <c r="AO1953" s="103"/>
      <c r="AP1953" s="241"/>
      <c r="AQ1953" s="241"/>
      <c r="AR1953" s="241"/>
      <c r="AS1953" s="241"/>
      <c r="AT1953" s="234"/>
      <c r="AU1953" s="234" t="s">
        <v>7085</v>
      </c>
      <c r="AV1953" t="b">
        <v>0</v>
      </c>
      <c r="AW1953" t="b">
        <v>0</v>
      </c>
      <c r="AX1953" s="241"/>
      <c r="AY1953" s="241"/>
      <c r="AZ1953" s="234"/>
      <c r="BA1953" s="234"/>
      <c r="BB1953" s="234"/>
      <c r="BC1953" t="b">
        <v>1</v>
      </c>
      <c r="BD1953" s="234" t="s">
        <v>7838</v>
      </c>
      <c r="BE1953" s="234" t="s">
        <v>7026</v>
      </c>
      <c r="BF1953" s="234" t="s">
        <v>7027</v>
      </c>
      <c r="BG1953" s="234" t="s">
        <v>7010</v>
      </c>
      <c r="BH1953" s="234" t="s">
        <v>55</v>
      </c>
      <c r="BI1953" s="243">
        <v>44573.415798611109</v>
      </c>
      <c r="BJ1953" s="234" t="s">
        <v>442</v>
      </c>
      <c r="BK1953" s="234" t="s">
        <v>451</v>
      </c>
      <c r="BL1953" s="234" t="s">
        <v>451</v>
      </c>
      <c r="BM1953" s="234" t="s">
        <v>451</v>
      </c>
      <c r="BN1953" s="241"/>
      <c r="BO1953" t="b">
        <v>0</v>
      </c>
      <c r="BP1953" t="b">
        <v>0</v>
      </c>
      <c r="BQ1953" t="b">
        <v>0</v>
      </c>
      <c r="BR1953" s="241"/>
      <c r="BS1953" s="241"/>
      <c r="BT1953" s="234" t="s">
        <v>7012</v>
      </c>
      <c r="BU1953" t="b">
        <v>0</v>
      </c>
      <c r="BV1953" s="103"/>
      <c r="BW1953" s="235" t="s">
        <v>18276</v>
      </c>
      <c r="BX1953" s="234" t="s">
        <v>18275</v>
      </c>
      <c r="BY1953" s="234" t="s">
        <v>56</v>
      </c>
      <c r="BZ1953" s="234" t="s">
        <v>7014</v>
      </c>
    </row>
    <row r="1954" spans="1:78" x14ac:dyDescent="0.25">
      <c r="A1954" s="5">
        <v>241</v>
      </c>
      <c r="B1954" s="234" t="s">
        <v>18277</v>
      </c>
      <c r="C1954" s="234" t="s">
        <v>18278</v>
      </c>
      <c r="D1954" s="234" t="s">
        <v>11776</v>
      </c>
      <c r="E1954" s="234" t="s">
        <v>18279</v>
      </c>
      <c r="F1954" s="234" t="s">
        <v>6993</v>
      </c>
      <c r="G1954" s="234" t="s">
        <v>7244</v>
      </c>
      <c r="H1954" s="234" t="s">
        <v>6994</v>
      </c>
      <c r="I1954" s="242"/>
      <c r="J1954" s="242">
        <v>43986</v>
      </c>
      <c r="K1954" s="234" t="s">
        <v>7430</v>
      </c>
      <c r="L1954" s="242">
        <v>43986</v>
      </c>
      <c r="M1954" s="234" t="s">
        <v>6996</v>
      </c>
      <c r="N1954" s="234" t="s">
        <v>11779</v>
      </c>
      <c r="O1954" s="234" t="s">
        <v>18280</v>
      </c>
      <c r="P1954" s="234" t="s">
        <v>6999</v>
      </c>
      <c r="Q1954" s="234"/>
      <c r="R1954" s="234" t="s">
        <v>451</v>
      </c>
      <c r="S1954" t="b">
        <v>0</v>
      </c>
      <c r="T1954" s="242"/>
      <c r="U1954" s="103">
        <v>3</v>
      </c>
      <c r="V1954" s="234" t="s">
        <v>272</v>
      </c>
      <c r="W1954" s="103">
        <v>3</v>
      </c>
      <c r="X1954" s="234" t="s">
        <v>272</v>
      </c>
      <c r="Y1954" s="242"/>
      <c r="Z1954" s="242"/>
      <c r="AA1954" s="103"/>
      <c r="AB1954" s="234" t="s">
        <v>11781</v>
      </c>
      <c r="AC1954" s="243">
        <v>44252.674317129633</v>
      </c>
      <c r="AD1954" s="234" t="s">
        <v>55</v>
      </c>
      <c r="AE1954" s="235" t="s">
        <v>18281</v>
      </c>
      <c r="AF1954" s="237"/>
      <c r="AG1954" s="234" t="s">
        <v>482</v>
      </c>
      <c r="AH1954" s="241"/>
      <c r="AI1954" t="b">
        <v>1</v>
      </c>
      <c r="AJ1954" t="b">
        <v>0</v>
      </c>
      <c r="AK1954" s="234"/>
      <c r="AL1954" s="103"/>
      <c r="AM1954" t="b">
        <v>0</v>
      </c>
      <c r="AN1954" s="234"/>
      <c r="AO1954" s="103"/>
      <c r="AP1954" s="241"/>
      <c r="AQ1954" s="241"/>
      <c r="AR1954" s="241"/>
      <c r="AS1954" s="241"/>
      <c r="AT1954" s="234" t="s">
        <v>7005</v>
      </c>
      <c r="AU1954" s="234" t="s">
        <v>7085</v>
      </c>
      <c r="AV1954" t="b">
        <v>0</v>
      </c>
      <c r="AW1954" t="b">
        <v>0</v>
      </c>
      <c r="AX1954" s="241"/>
      <c r="AY1954" s="241"/>
      <c r="AZ1954" s="234"/>
      <c r="BA1954" s="234"/>
      <c r="BB1954" s="234"/>
      <c r="BC1954" t="b">
        <v>0</v>
      </c>
      <c r="BD1954" s="234" t="s">
        <v>7008</v>
      </c>
      <c r="BE1954" s="234" t="s">
        <v>7009</v>
      </c>
      <c r="BF1954" s="234" t="s">
        <v>7027</v>
      </c>
      <c r="BG1954" s="234" t="s">
        <v>8373</v>
      </c>
      <c r="BH1954" s="234" t="s">
        <v>55</v>
      </c>
      <c r="BI1954" s="243">
        <v>44573.416759259257</v>
      </c>
      <c r="BJ1954" s="234" t="s">
        <v>442</v>
      </c>
      <c r="BK1954" s="234" t="s">
        <v>451</v>
      </c>
      <c r="BL1954" s="234" t="s">
        <v>451</v>
      </c>
      <c r="BM1954" s="234" t="s">
        <v>451</v>
      </c>
      <c r="BN1954" s="241"/>
      <c r="BO1954" t="b">
        <v>0</v>
      </c>
      <c r="BP1954" t="b">
        <v>0</v>
      </c>
      <c r="BQ1954" t="b">
        <v>0</v>
      </c>
      <c r="BR1954" s="241"/>
      <c r="BS1954" s="241"/>
      <c r="BT1954" s="234" t="s">
        <v>7012</v>
      </c>
      <c r="BU1954" t="b">
        <v>0</v>
      </c>
      <c r="BV1954" s="103"/>
      <c r="BW1954" s="235" t="s">
        <v>18282</v>
      </c>
      <c r="BX1954" s="234" t="s">
        <v>18283</v>
      </c>
      <c r="BY1954" s="234" t="s">
        <v>56</v>
      </c>
      <c r="BZ1954" s="234" t="s">
        <v>7014</v>
      </c>
    </row>
    <row r="1955" spans="1:78" x14ac:dyDescent="0.25">
      <c r="A1955" s="5">
        <v>240</v>
      </c>
      <c r="B1955" s="234" t="s">
        <v>18284</v>
      </c>
      <c r="C1955" s="234" t="s">
        <v>18285</v>
      </c>
      <c r="D1955" s="234" t="s">
        <v>7362</v>
      </c>
      <c r="E1955" s="234" t="s">
        <v>7362</v>
      </c>
      <c r="F1955" s="234" t="s">
        <v>6993</v>
      </c>
      <c r="G1955" s="234" t="s">
        <v>7315</v>
      </c>
      <c r="H1955" s="234" t="s">
        <v>6994</v>
      </c>
      <c r="I1955" s="242"/>
      <c r="J1955" s="242">
        <v>43994</v>
      </c>
      <c r="K1955" s="234" t="s">
        <v>7430</v>
      </c>
      <c r="L1955" s="242">
        <v>43994</v>
      </c>
      <c r="M1955" s="234" t="s">
        <v>6996</v>
      </c>
      <c r="N1955" s="234" t="s">
        <v>7364</v>
      </c>
      <c r="O1955" s="234" t="s">
        <v>12140</v>
      </c>
      <c r="P1955" s="234" t="s">
        <v>6999</v>
      </c>
      <c r="Q1955" s="234"/>
      <c r="R1955" s="234" t="s">
        <v>451</v>
      </c>
      <c r="S1955" t="b">
        <v>0</v>
      </c>
      <c r="T1955" s="242"/>
      <c r="U1955" s="103">
        <v>2</v>
      </c>
      <c r="V1955" s="234" t="s">
        <v>272</v>
      </c>
      <c r="W1955" s="103">
        <v>5</v>
      </c>
      <c r="X1955" s="234" t="s">
        <v>272</v>
      </c>
      <c r="Y1955" s="242"/>
      <c r="Z1955" s="242"/>
      <c r="AA1955" s="103"/>
      <c r="AB1955" s="234" t="s">
        <v>7367</v>
      </c>
      <c r="AC1955" s="243">
        <v>44252.267210648148</v>
      </c>
      <c r="AD1955" s="234" t="s">
        <v>55</v>
      </c>
      <c r="AE1955" s="235" t="s">
        <v>18286</v>
      </c>
      <c r="AF1955" s="237"/>
      <c r="AG1955" s="234" t="s">
        <v>482</v>
      </c>
      <c r="AH1955" s="241"/>
      <c r="AI1955" t="b">
        <v>1</v>
      </c>
      <c r="AJ1955" t="b">
        <v>0</v>
      </c>
      <c r="AK1955" s="234"/>
      <c r="AL1955" s="103"/>
      <c r="AM1955" t="b">
        <v>0</v>
      </c>
      <c r="AN1955" s="234"/>
      <c r="AO1955" s="103"/>
      <c r="AP1955" s="241"/>
      <c r="AQ1955" s="241"/>
      <c r="AR1955" s="241"/>
      <c r="AS1955" s="241"/>
      <c r="AT1955" s="234" t="s">
        <v>7005</v>
      </c>
      <c r="AU1955" s="234" t="s">
        <v>7085</v>
      </c>
      <c r="AV1955" t="b">
        <v>0</v>
      </c>
      <c r="AW1955" t="b">
        <v>0</v>
      </c>
      <c r="AX1955" s="241"/>
      <c r="AY1955" s="241"/>
      <c r="AZ1955" s="234"/>
      <c r="BA1955" s="234"/>
      <c r="BB1955" s="234"/>
      <c r="BC1955" t="b">
        <v>0</v>
      </c>
      <c r="BD1955" s="234" t="s">
        <v>7008</v>
      </c>
      <c r="BE1955" s="234" t="s">
        <v>7009</v>
      </c>
      <c r="BF1955" s="234" t="s">
        <v>7027</v>
      </c>
      <c r="BG1955" s="234" t="s">
        <v>7028</v>
      </c>
      <c r="BH1955" s="234" t="s">
        <v>55</v>
      </c>
      <c r="BI1955" s="243">
        <v>44573.415972222225</v>
      </c>
      <c r="BJ1955" s="234" t="s">
        <v>442</v>
      </c>
      <c r="BK1955" s="234" t="s">
        <v>451</v>
      </c>
      <c r="BL1955" s="234" t="s">
        <v>451</v>
      </c>
      <c r="BM1955" s="234" t="s">
        <v>451</v>
      </c>
      <c r="BN1955" s="241"/>
      <c r="BO1955" t="b">
        <v>0</v>
      </c>
      <c r="BP1955" t="b">
        <v>0</v>
      </c>
      <c r="BQ1955" t="b">
        <v>0</v>
      </c>
      <c r="BR1955" s="241"/>
      <c r="BS1955" s="241"/>
      <c r="BT1955" s="234" t="s">
        <v>7012</v>
      </c>
      <c r="BU1955" t="b">
        <v>0</v>
      </c>
      <c r="BV1955" s="103"/>
      <c r="BW1955" s="235" t="s">
        <v>18287</v>
      </c>
      <c r="BX1955" s="234" t="s">
        <v>18286</v>
      </c>
      <c r="BY1955" s="234" t="s">
        <v>56</v>
      </c>
      <c r="BZ1955" s="234" t="s">
        <v>7014</v>
      </c>
    </row>
    <row r="1956" spans="1:78" x14ac:dyDescent="0.25">
      <c r="A1956" s="5">
        <v>239</v>
      </c>
      <c r="B1956" s="234" t="s">
        <v>18288</v>
      </c>
      <c r="C1956" s="234" t="s">
        <v>18289</v>
      </c>
      <c r="D1956" s="234" t="s">
        <v>11326</v>
      </c>
      <c r="E1956" s="234" t="s">
        <v>11326</v>
      </c>
      <c r="F1956" s="234" t="s">
        <v>2991</v>
      </c>
      <c r="G1956" s="234" t="s">
        <v>7244</v>
      </c>
      <c r="H1956" s="234" t="s">
        <v>6994</v>
      </c>
      <c r="I1956" s="242"/>
      <c r="J1956" s="242">
        <v>43987</v>
      </c>
      <c r="K1956" s="234" t="s">
        <v>7430</v>
      </c>
      <c r="L1956" s="242">
        <v>43987</v>
      </c>
      <c r="M1956" s="234" t="s">
        <v>9952</v>
      </c>
      <c r="N1956" s="234" t="s">
        <v>11327</v>
      </c>
      <c r="O1956" s="234" t="s">
        <v>11328</v>
      </c>
      <c r="P1956" s="234" t="s">
        <v>6999</v>
      </c>
      <c r="Q1956" s="234"/>
      <c r="R1956" s="234" t="s">
        <v>451</v>
      </c>
      <c r="S1956" t="b">
        <v>0</v>
      </c>
      <c r="T1956" s="242"/>
      <c r="U1956" s="103">
        <v>54</v>
      </c>
      <c r="V1956" s="234" t="s">
        <v>272</v>
      </c>
      <c r="W1956" s="103">
        <v>54</v>
      </c>
      <c r="X1956" s="234" t="s">
        <v>272</v>
      </c>
      <c r="Y1956" s="242"/>
      <c r="Z1956" s="242"/>
      <c r="AA1956" s="103"/>
      <c r="AB1956" s="234" t="s">
        <v>11329</v>
      </c>
      <c r="AC1956" s="243">
        <v>44252.267175925925</v>
      </c>
      <c r="AD1956" s="234" t="s">
        <v>55</v>
      </c>
      <c r="AE1956" s="235" t="s">
        <v>18290</v>
      </c>
      <c r="AF1956" s="237"/>
      <c r="AG1956" s="234" t="s">
        <v>482</v>
      </c>
      <c r="AH1956" s="241"/>
      <c r="AI1956" t="b">
        <v>1</v>
      </c>
      <c r="AJ1956" t="b">
        <v>0</v>
      </c>
      <c r="AK1956" s="234"/>
      <c r="AL1956" s="103"/>
      <c r="AM1956" t="b">
        <v>0</v>
      </c>
      <c r="AN1956" s="234"/>
      <c r="AO1956" s="103"/>
      <c r="AP1956" s="241"/>
      <c r="AQ1956" s="241"/>
      <c r="AR1956" s="241"/>
      <c r="AS1956" s="241"/>
      <c r="AT1956" s="234"/>
      <c r="AU1956" s="234" t="s">
        <v>7085</v>
      </c>
      <c r="AV1956" t="b">
        <v>0</v>
      </c>
      <c r="AW1956" t="b">
        <v>0</v>
      </c>
      <c r="AX1956" s="241"/>
      <c r="AY1956" s="241"/>
      <c r="AZ1956" s="234"/>
      <c r="BA1956" s="234"/>
      <c r="BB1956" s="234"/>
      <c r="BC1956" t="b">
        <v>0</v>
      </c>
      <c r="BD1956" s="234" t="s">
        <v>9959</v>
      </c>
      <c r="BE1956" s="234" t="s">
        <v>7009</v>
      </c>
      <c r="BF1956" s="234" t="s">
        <v>7027</v>
      </c>
      <c r="BG1956" s="234" t="s">
        <v>7010</v>
      </c>
      <c r="BH1956" s="234" t="s">
        <v>55</v>
      </c>
      <c r="BI1956" s="243">
        <v>44573.415972222225</v>
      </c>
      <c r="BJ1956" s="234" t="s">
        <v>442</v>
      </c>
      <c r="BK1956" s="234" t="s">
        <v>451</v>
      </c>
      <c r="BL1956" s="234" t="s">
        <v>451</v>
      </c>
      <c r="BM1956" s="234" t="s">
        <v>451</v>
      </c>
      <c r="BN1956" s="241"/>
      <c r="BO1956" t="b">
        <v>0</v>
      </c>
      <c r="BP1956" t="b">
        <v>0</v>
      </c>
      <c r="BQ1956" t="b">
        <v>0</v>
      </c>
      <c r="BR1956" s="241"/>
      <c r="BS1956" s="241"/>
      <c r="BT1956" s="234" t="s">
        <v>7012</v>
      </c>
      <c r="BU1956" t="b">
        <v>0</v>
      </c>
      <c r="BV1956" s="103"/>
      <c r="BW1956" s="235" t="s">
        <v>18291</v>
      </c>
      <c r="BX1956" s="234" t="s">
        <v>18290</v>
      </c>
      <c r="BY1956" s="234" t="s">
        <v>56</v>
      </c>
      <c r="BZ1956" s="234" t="s">
        <v>7014</v>
      </c>
    </row>
    <row r="1957" spans="1:78" x14ac:dyDescent="0.25">
      <c r="A1957" s="5">
        <v>238</v>
      </c>
      <c r="B1957" s="234" t="s">
        <v>18292</v>
      </c>
      <c r="C1957" s="234" t="s">
        <v>18293</v>
      </c>
      <c r="D1957" s="234" t="s">
        <v>9917</v>
      </c>
      <c r="E1957" s="234" t="s">
        <v>9917</v>
      </c>
      <c r="F1957" s="234" t="s">
        <v>7156</v>
      </c>
      <c r="G1957" s="234" t="s">
        <v>10829</v>
      </c>
      <c r="H1957" s="234" t="s">
        <v>7856</v>
      </c>
      <c r="I1957" s="242"/>
      <c r="J1957" s="242">
        <v>43986</v>
      </c>
      <c r="K1957" s="234" t="s">
        <v>7430</v>
      </c>
      <c r="L1957" s="242">
        <v>43994</v>
      </c>
      <c r="M1957" s="234" t="s">
        <v>6996</v>
      </c>
      <c r="N1957" s="234" t="s">
        <v>9919</v>
      </c>
      <c r="O1957" s="234" t="s">
        <v>9920</v>
      </c>
      <c r="P1957" s="234" t="s">
        <v>6999</v>
      </c>
      <c r="Q1957" s="234"/>
      <c r="R1957" s="234" t="s">
        <v>451</v>
      </c>
      <c r="S1957" t="b">
        <v>0</v>
      </c>
      <c r="T1957" s="242"/>
      <c r="U1957" s="103">
        <v>1</v>
      </c>
      <c r="V1957" s="234" t="s">
        <v>272</v>
      </c>
      <c r="W1957" s="103">
        <v>2</v>
      </c>
      <c r="X1957" s="234" t="s">
        <v>272</v>
      </c>
      <c r="Y1957" s="242"/>
      <c r="Z1957" s="242"/>
      <c r="AA1957" s="103"/>
      <c r="AB1957" s="234" t="s">
        <v>9921</v>
      </c>
      <c r="AC1957" s="243">
        <v>44252.267141203702</v>
      </c>
      <c r="AD1957" s="234" t="s">
        <v>55</v>
      </c>
      <c r="AE1957" s="235" t="s">
        <v>18294</v>
      </c>
      <c r="AF1957" s="237"/>
      <c r="AG1957" s="234" t="s">
        <v>436</v>
      </c>
      <c r="AH1957" s="241"/>
      <c r="AI1957" t="b">
        <v>1</v>
      </c>
      <c r="AJ1957" t="b">
        <v>0</v>
      </c>
      <c r="AK1957" s="234"/>
      <c r="AL1957" s="103"/>
      <c r="AM1957" t="b">
        <v>0</v>
      </c>
      <c r="AN1957" s="234"/>
      <c r="AO1957" s="103"/>
      <c r="AP1957" s="241"/>
      <c r="AQ1957" s="241"/>
      <c r="AR1957" s="241"/>
      <c r="AS1957" s="241"/>
      <c r="AT1957" s="234" t="s">
        <v>7005</v>
      </c>
      <c r="AU1957" s="234" t="s">
        <v>7085</v>
      </c>
      <c r="AV1957" t="b">
        <v>0</v>
      </c>
      <c r="AW1957" t="b">
        <v>0</v>
      </c>
      <c r="AX1957" s="241"/>
      <c r="AY1957" s="241"/>
      <c r="AZ1957" s="234"/>
      <c r="BA1957" s="234"/>
      <c r="BB1957" s="234"/>
      <c r="BC1957" t="b">
        <v>0</v>
      </c>
      <c r="BD1957" s="234" t="s">
        <v>7008</v>
      </c>
      <c r="BE1957" s="234" t="s">
        <v>7026</v>
      </c>
      <c r="BF1957" s="234" t="s">
        <v>7027</v>
      </c>
      <c r="BG1957" s="234" t="s">
        <v>7028</v>
      </c>
      <c r="BH1957" s="234" t="s">
        <v>55</v>
      </c>
      <c r="BI1957" s="243">
        <v>44573.415960648148</v>
      </c>
      <c r="BJ1957" s="234" t="s">
        <v>442</v>
      </c>
      <c r="BK1957" s="234" t="s">
        <v>451</v>
      </c>
      <c r="BL1957" s="234" t="s">
        <v>451</v>
      </c>
      <c r="BM1957" s="234" t="s">
        <v>451</v>
      </c>
      <c r="BN1957" s="241"/>
      <c r="BO1957" t="b">
        <v>0</v>
      </c>
      <c r="BP1957" t="b">
        <v>0</v>
      </c>
      <c r="BQ1957" t="b">
        <v>0</v>
      </c>
      <c r="BR1957" s="241"/>
      <c r="BS1957" s="241"/>
      <c r="BT1957" s="234" t="s">
        <v>7012</v>
      </c>
      <c r="BU1957" t="b">
        <v>0</v>
      </c>
      <c r="BV1957" s="103"/>
      <c r="BW1957" s="235" t="s">
        <v>18295</v>
      </c>
      <c r="BX1957" s="234" t="s">
        <v>18294</v>
      </c>
      <c r="BY1957" s="234" t="s">
        <v>56</v>
      </c>
      <c r="BZ1957" s="234" t="s">
        <v>7014</v>
      </c>
    </row>
    <row r="1958" spans="1:78" x14ac:dyDescent="0.25">
      <c r="A1958" s="5">
        <v>237</v>
      </c>
      <c r="B1958" s="234" t="s">
        <v>18296</v>
      </c>
      <c r="C1958" s="234" t="s">
        <v>18297</v>
      </c>
      <c r="D1958" s="234" t="s">
        <v>18298</v>
      </c>
      <c r="E1958" s="234" t="s">
        <v>18299</v>
      </c>
      <c r="F1958" s="234" t="s">
        <v>6993</v>
      </c>
      <c r="G1958" s="234" t="s">
        <v>7315</v>
      </c>
      <c r="H1958" s="234" t="s">
        <v>6994</v>
      </c>
      <c r="I1958" s="242"/>
      <c r="J1958" s="242">
        <v>43986</v>
      </c>
      <c r="K1958" s="234" t="s">
        <v>7430</v>
      </c>
      <c r="L1958" s="242">
        <v>43986</v>
      </c>
      <c r="M1958" s="234" t="s">
        <v>6996</v>
      </c>
      <c r="N1958" s="234" t="s">
        <v>12344</v>
      </c>
      <c r="O1958" s="234" t="s">
        <v>18300</v>
      </c>
      <c r="P1958" s="234" t="s">
        <v>6999</v>
      </c>
      <c r="Q1958" s="234"/>
      <c r="R1958" s="234" t="s">
        <v>451</v>
      </c>
      <c r="S1958" t="b">
        <v>0</v>
      </c>
      <c r="T1958" s="242"/>
      <c r="U1958" s="103">
        <v>19</v>
      </c>
      <c r="V1958" s="234" t="s">
        <v>272</v>
      </c>
      <c r="W1958" s="103">
        <v>19</v>
      </c>
      <c r="X1958" s="234" t="s">
        <v>272</v>
      </c>
      <c r="Y1958" s="242"/>
      <c r="Z1958" s="242"/>
      <c r="AA1958" s="103"/>
      <c r="AB1958" s="234" t="s">
        <v>18301</v>
      </c>
      <c r="AC1958" s="243">
        <v>44252.267129629632</v>
      </c>
      <c r="AD1958" s="234" t="s">
        <v>55</v>
      </c>
      <c r="AE1958" s="235" t="s">
        <v>18302</v>
      </c>
      <c r="AF1958" s="237"/>
      <c r="AG1958" s="234" t="s">
        <v>482</v>
      </c>
      <c r="AH1958" s="241"/>
      <c r="AI1958" t="b">
        <v>1</v>
      </c>
      <c r="AJ1958" t="b">
        <v>0</v>
      </c>
      <c r="AK1958" s="234"/>
      <c r="AL1958" s="103"/>
      <c r="AM1958" t="b">
        <v>0</v>
      </c>
      <c r="AN1958" s="234"/>
      <c r="AO1958" s="103"/>
      <c r="AP1958" s="241"/>
      <c r="AQ1958" s="241"/>
      <c r="AR1958" s="241"/>
      <c r="AS1958" s="241"/>
      <c r="AT1958" s="234" t="s">
        <v>7005</v>
      </c>
      <c r="AU1958" s="234" t="s">
        <v>7085</v>
      </c>
      <c r="AV1958" t="b">
        <v>0</v>
      </c>
      <c r="AW1958" t="b">
        <v>0</v>
      </c>
      <c r="AX1958" s="241"/>
      <c r="AY1958" s="241"/>
      <c r="AZ1958" s="234"/>
      <c r="BA1958" s="234"/>
      <c r="BB1958" s="234"/>
      <c r="BC1958" t="b">
        <v>0</v>
      </c>
      <c r="BD1958" s="234" t="s">
        <v>7008</v>
      </c>
      <c r="BE1958" s="234" t="s">
        <v>7009</v>
      </c>
      <c r="BF1958" s="234" t="s">
        <v>7027</v>
      </c>
      <c r="BG1958" s="234" t="s">
        <v>8373</v>
      </c>
      <c r="BH1958" s="234" t="s">
        <v>55</v>
      </c>
      <c r="BI1958" s="243">
        <v>44573.415960648148</v>
      </c>
      <c r="BJ1958" s="234" t="s">
        <v>442</v>
      </c>
      <c r="BK1958" s="234" t="s">
        <v>451</v>
      </c>
      <c r="BL1958" s="234" t="s">
        <v>451</v>
      </c>
      <c r="BM1958" s="234" t="s">
        <v>451</v>
      </c>
      <c r="BN1958" s="241"/>
      <c r="BO1958" t="b">
        <v>0</v>
      </c>
      <c r="BP1958" t="b">
        <v>0</v>
      </c>
      <c r="BQ1958" t="b">
        <v>0</v>
      </c>
      <c r="BR1958" s="241"/>
      <c r="BS1958" s="241"/>
      <c r="BT1958" s="234" t="s">
        <v>7012</v>
      </c>
      <c r="BU1958" t="b">
        <v>0</v>
      </c>
      <c r="BV1958" s="103"/>
      <c r="BW1958" s="235" t="s">
        <v>18303</v>
      </c>
      <c r="BX1958" s="234" t="s">
        <v>18302</v>
      </c>
      <c r="BY1958" s="234" t="s">
        <v>56</v>
      </c>
      <c r="BZ1958" s="234" t="s">
        <v>7014</v>
      </c>
    </row>
    <row r="1959" spans="1:78" x14ac:dyDescent="0.25">
      <c r="A1959" s="5">
        <v>236</v>
      </c>
      <c r="B1959" s="234" t="s">
        <v>18304</v>
      </c>
      <c r="C1959" s="234" t="s">
        <v>18305</v>
      </c>
      <c r="D1959" s="234" t="s">
        <v>9359</v>
      </c>
      <c r="E1959" s="234" t="s">
        <v>14355</v>
      </c>
      <c r="F1959" s="234" t="s">
        <v>7156</v>
      </c>
      <c r="G1959" s="234" t="s">
        <v>7302</v>
      </c>
      <c r="H1959" s="234" t="s">
        <v>6994</v>
      </c>
      <c r="I1959" s="242"/>
      <c r="J1959" s="242">
        <v>43986</v>
      </c>
      <c r="K1959" s="234" t="s">
        <v>7430</v>
      </c>
      <c r="L1959" s="242">
        <v>43986</v>
      </c>
      <c r="M1959" s="234" t="s">
        <v>7066</v>
      </c>
      <c r="N1959" s="234" t="s">
        <v>9362</v>
      </c>
      <c r="O1959" s="234" t="s">
        <v>9363</v>
      </c>
      <c r="P1959" s="234" t="s">
        <v>6999</v>
      </c>
      <c r="Q1959" s="234"/>
      <c r="R1959" s="234" t="s">
        <v>451</v>
      </c>
      <c r="S1959" t="b">
        <v>0</v>
      </c>
      <c r="T1959" s="242"/>
      <c r="U1959" s="103">
        <v>3</v>
      </c>
      <c r="V1959" s="234" t="s">
        <v>272</v>
      </c>
      <c r="W1959" s="103">
        <v>3</v>
      </c>
      <c r="X1959" s="234" t="s">
        <v>272</v>
      </c>
      <c r="Y1959" s="242"/>
      <c r="Z1959" s="242"/>
      <c r="AA1959" s="103"/>
      <c r="AB1959" s="234" t="s">
        <v>9365</v>
      </c>
      <c r="AC1959" s="243">
        <v>44252.267083333332</v>
      </c>
      <c r="AD1959" s="234" t="s">
        <v>55</v>
      </c>
      <c r="AE1959" s="235" t="s">
        <v>18306</v>
      </c>
      <c r="AF1959" s="237"/>
      <c r="AG1959" s="234" t="s">
        <v>482</v>
      </c>
      <c r="AH1959" s="241"/>
      <c r="AI1959" t="b">
        <v>1</v>
      </c>
      <c r="AJ1959" t="b">
        <v>0</v>
      </c>
      <c r="AK1959" s="234"/>
      <c r="AL1959" s="103"/>
      <c r="AM1959" t="b">
        <v>0</v>
      </c>
      <c r="AN1959" s="234"/>
      <c r="AO1959" s="103"/>
      <c r="AP1959" s="241"/>
      <c r="AQ1959" s="241"/>
      <c r="AR1959" s="241"/>
      <c r="AS1959" s="241"/>
      <c r="AT1959" s="234" t="s">
        <v>7005</v>
      </c>
      <c r="AU1959" s="234" t="s">
        <v>7085</v>
      </c>
      <c r="AV1959" t="b">
        <v>0</v>
      </c>
      <c r="AW1959" t="b">
        <v>0</v>
      </c>
      <c r="AX1959" s="241"/>
      <c r="AY1959" s="241"/>
      <c r="AZ1959" s="234"/>
      <c r="BA1959" s="234"/>
      <c r="BB1959" s="234"/>
      <c r="BC1959" t="b">
        <v>0</v>
      </c>
      <c r="BD1959" s="234" t="s">
        <v>7076</v>
      </c>
      <c r="BE1959" s="234" t="s">
        <v>7009</v>
      </c>
      <c r="BF1959" s="234" t="s">
        <v>7027</v>
      </c>
      <c r="BG1959" s="234" t="s">
        <v>8373</v>
      </c>
      <c r="BH1959" s="234" t="s">
        <v>55</v>
      </c>
      <c r="BI1959" s="243">
        <v>44573.41678240741</v>
      </c>
      <c r="BJ1959" s="234" t="s">
        <v>442</v>
      </c>
      <c r="BK1959" s="234" t="s">
        <v>451</v>
      </c>
      <c r="BL1959" s="234" t="s">
        <v>451</v>
      </c>
      <c r="BM1959" s="234" t="s">
        <v>451</v>
      </c>
      <c r="BN1959" s="241"/>
      <c r="BO1959" t="b">
        <v>0</v>
      </c>
      <c r="BP1959" t="b">
        <v>0</v>
      </c>
      <c r="BQ1959" t="b">
        <v>0</v>
      </c>
      <c r="BR1959" s="241"/>
      <c r="BS1959" s="241"/>
      <c r="BT1959" s="234" t="s">
        <v>7012</v>
      </c>
      <c r="BU1959" t="b">
        <v>0</v>
      </c>
      <c r="BV1959" s="103"/>
      <c r="BW1959" s="235" t="s">
        <v>18307</v>
      </c>
      <c r="BX1959" s="234" t="s">
        <v>18308</v>
      </c>
      <c r="BY1959" s="234" t="s">
        <v>56</v>
      </c>
      <c r="BZ1959" s="234" t="s">
        <v>7014</v>
      </c>
    </row>
    <row r="1960" spans="1:78" x14ac:dyDescent="0.25">
      <c r="A1960" s="5">
        <v>235</v>
      </c>
      <c r="B1960" s="234" t="s">
        <v>18309</v>
      </c>
      <c r="C1960" s="234" t="s">
        <v>18310</v>
      </c>
      <c r="D1960" s="234" t="s">
        <v>10880</v>
      </c>
      <c r="E1960" s="234" t="s">
        <v>18311</v>
      </c>
      <c r="F1960" s="234" t="s">
        <v>7156</v>
      </c>
      <c r="G1960" s="234" t="s">
        <v>7065</v>
      </c>
      <c r="H1960" s="234" t="s">
        <v>7856</v>
      </c>
      <c r="I1960" s="242"/>
      <c r="J1960" s="242">
        <v>43984</v>
      </c>
      <c r="K1960" s="234" t="s">
        <v>7430</v>
      </c>
      <c r="L1960" s="242">
        <v>43987</v>
      </c>
      <c r="M1960" s="234" t="s">
        <v>8204</v>
      </c>
      <c r="N1960" s="234" t="s">
        <v>8488</v>
      </c>
      <c r="O1960" s="234" t="s">
        <v>18312</v>
      </c>
      <c r="P1960" s="234" t="s">
        <v>6999</v>
      </c>
      <c r="Q1960" s="234"/>
      <c r="R1960" s="234" t="s">
        <v>451</v>
      </c>
      <c r="S1960" t="b">
        <v>0</v>
      </c>
      <c r="T1960" s="242"/>
      <c r="U1960" s="103">
        <v>180</v>
      </c>
      <c r="V1960" s="234" t="s">
        <v>272</v>
      </c>
      <c r="W1960" s="103">
        <v>543</v>
      </c>
      <c r="X1960" s="234" t="s">
        <v>272</v>
      </c>
      <c r="Y1960" s="242"/>
      <c r="Z1960" s="242"/>
      <c r="AA1960" s="103"/>
      <c r="AB1960" s="234" t="s">
        <v>10882</v>
      </c>
      <c r="AC1960" s="243">
        <v>44252.267048611109</v>
      </c>
      <c r="AD1960" s="234" t="s">
        <v>55</v>
      </c>
      <c r="AE1960" s="235" t="s">
        <v>18313</v>
      </c>
      <c r="AF1960" s="237"/>
      <c r="AG1960" s="234" t="s">
        <v>482</v>
      </c>
      <c r="AH1960" s="241"/>
      <c r="AI1960" t="b">
        <v>1</v>
      </c>
      <c r="AJ1960" t="b">
        <v>0</v>
      </c>
      <c r="AK1960" s="234"/>
      <c r="AL1960" s="103"/>
      <c r="AM1960" t="b">
        <v>0</v>
      </c>
      <c r="AN1960" s="234"/>
      <c r="AO1960" s="103"/>
      <c r="AP1960" s="241"/>
      <c r="AQ1960" s="241"/>
      <c r="AR1960" s="241"/>
      <c r="AS1960" s="241"/>
      <c r="AT1960" s="234" t="s">
        <v>7609</v>
      </c>
      <c r="AU1960" s="234" t="s">
        <v>7085</v>
      </c>
      <c r="AV1960" t="b">
        <v>0</v>
      </c>
      <c r="AW1960" t="b">
        <v>0</v>
      </c>
      <c r="AX1960" s="241"/>
      <c r="AY1960" s="241"/>
      <c r="AZ1960" s="234"/>
      <c r="BA1960" s="234"/>
      <c r="BB1960" s="234"/>
      <c r="BC1960" t="b">
        <v>0</v>
      </c>
      <c r="BD1960" s="234" t="s">
        <v>7008</v>
      </c>
      <c r="BE1960" s="234" t="s">
        <v>7026</v>
      </c>
      <c r="BF1960" s="234" t="s">
        <v>6972</v>
      </c>
      <c r="BG1960" s="234" t="s">
        <v>7028</v>
      </c>
      <c r="BH1960" s="234" t="s">
        <v>55</v>
      </c>
      <c r="BI1960" s="243">
        <v>44573.415949074071</v>
      </c>
      <c r="BJ1960" s="234" t="s">
        <v>442</v>
      </c>
      <c r="BK1960" s="234" t="s">
        <v>451</v>
      </c>
      <c r="BL1960" s="234" t="s">
        <v>451</v>
      </c>
      <c r="BM1960" s="234" t="s">
        <v>451</v>
      </c>
      <c r="BN1960" s="241"/>
      <c r="BO1960" t="b">
        <v>0</v>
      </c>
      <c r="BP1960" t="b">
        <v>0</v>
      </c>
      <c r="BQ1960" t="b">
        <v>0</v>
      </c>
      <c r="BR1960" s="241"/>
      <c r="BS1960" s="241"/>
      <c r="BT1960" s="234" t="s">
        <v>7012</v>
      </c>
      <c r="BU1960" t="b">
        <v>0</v>
      </c>
      <c r="BV1960" s="103"/>
      <c r="BW1960" s="235" t="s">
        <v>18314</v>
      </c>
      <c r="BX1960" s="234" t="s">
        <v>18313</v>
      </c>
      <c r="BY1960" s="234" t="s">
        <v>56</v>
      </c>
      <c r="BZ1960" s="234" t="s">
        <v>7014</v>
      </c>
    </row>
    <row r="1961" spans="1:78" x14ac:dyDescent="0.25">
      <c r="A1961" s="5">
        <v>234</v>
      </c>
      <c r="B1961" s="234" t="s">
        <v>18315</v>
      </c>
      <c r="C1961" s="234" t="s">
        <v>18316</v>
      </c>
      <c r="D1961" s="234"/>
      <c r="E1961" s="234" t="s">
        <v>18317</v>
      </c>
      <c r="F1961" s="234" t="s">
        <v>7156</v>
      </c>
      <c r="G1961" s="234" t="s">
        <v>7856</v>
      </c>
      <c r="H1961" s="234" t="s">
        <v>7018</v>
      </c>
      <c r="I1961" s="242"/>
      <c r="J1961" s="242">
        <v>43985</v>
      </c>
      <c r="K1961" s="234" t="s">
        <v>7430</v>
      </c>
      <c r="L1961" s="242">
        <v>43986</v>
      </c>
      <c r="M1961" s="234" t="s">
        <v>7159</v>
      </c>
      <c r="N1961" s="234" t="s">
        <v>7430</v>
      </c>
      <c r="O1961" s="234" t="s">
        <v>11917</v>
      </c>
      <c r="P1961" s="234" t="s">
        <v>6999</v>
      </c>
      <c r="Q1961" s="234"/>
      <c r="R1961" s="234" t="s">
        <v>451</v>
      </c>
      <c r="S1961" t="b">
        <v>0</v>
      </c>
      <c r="T1961" s="242"/>
      <c r="U1961" s="103">
        <v>2</v>
      </c>
      <c r="V1961" s="234" t="s">
        <v>272</v>
      </c>
      <c r="W1961" s="103">
        <v>2</v>
      </c>
      <c r="X1961" s="234" t="s">
        <v>272</v>
      </c>
      <c r="Y1961" s="242"/>
      <c r="Z1961" s="242"/>
      <c r="AA1961" s="103"/>
      <c r="AB1961" s="234"/>
      <c r="AC1961" s="243">
        <v>44252.267025462963</v>
      </c>
      <c r="AD1961" s="234" t="s">
        <v>55</v>
      </c>
      <c r="AE1961" s="235" t="s">
        <v>18318</v>
      </c>
      <c r="AF1961" s="237"/>
      <c r="AG1961" s="234" t="s">
        <v>482</v>
      </c>
      <c r="AH1961" s="241"/>
      <c r="AI1961" t="b">
        <v>1</v>
      </c>
      <c r="AJ1961" t="b">
        <v>0</v>
      </c>
      <c r="AK1961" s="234"/>
      <c r="AL1961" s="103"/>
      <c r="AM1961" t="b">
        <v>0</v>
      </c>
      <c r="AN1961" s="234"/>
      <c r="AO1961" s="103"/>
      <c r="AP1961" s="241"/>
      <c r="AQ1961" s="241"/>
      <c r="AR1961" s="241"/>
      <c r="AS1961" s="241"/>
      <c r="AT1961" s="234"/>
      <c r="AU1961" s="234" t="s">
        <v>7085</v>
      </c>
      <c r="AV1961" t="b">
        <v>0</v>
      </c>
      <c r="AW1961" t="b">
        <v>0</v>
      </c>
      <c r="AX1961" s="241"/>
      <c r="AY1961" s="241"/>
      <c r="AZ1961" s="234"/>
      <c r="BA1961" s="234"/>
      <c r="BB1961" s="234"/>
      <c r="BC1961" t="b">
        <v>1</v>
      </c>
      <c r="BD1961" s="234" t="s">
        <v>7170</v>
      </c>
      <c r="BE1961" s="234" t="s">
        <v>7026</v>
      </c>
      <c r="BF1961" s="234" t="s">
        <v>7027</v>
      </c>
      <c r="BG1961" s="234" t="s">
        <v>7010</v>
      </c>
      <c r="BH1961" s="234" t="s">
        <v>55</v>
      </c>
      <c r="BI1961" s="243">
        <v>44573.415949074071</v>
      </c>
      <c r="BJ1961" s="234" t="s">
        <v>442</v>
      </c>
      <c r="BK1961" s="234" t="s">
        <v>451</v>
      </c>
      <c r="BL1961" s="234" t="s">
        <v>451</v>
      </c>
      <c r="BM1961" s="234" t="s">
        <v>451</v>
      </c>
      <c r="BN1961" s="241"/>
      <c r="BO1961" t="b">
        <v>0</v>
      </c>
      <c r="BP1961" t="b">
        <v>0</v>
      </c>
      <c r="BQ1961" t="b">
        <v>0</v>
      </c>
      <c r="BR1961" s="241"/>
      <c r="BS1961" s="241"/>
      <c r="BT1961" s="234" t="s">
        <v>7012</v>
      </c>
      <c r="BU1961" t="b">
        <v>0</v>
      </c>
      <c r="BV1961" s="103"/>
      <c r="BW1961" s="235" t="s">
        <v>18319</v>
      </c>
      <c r="BX1961" s="234" t="s">
        <v>18318</v>
      </c>
      <c r="BY1961" s="234" t="s">
        <v>56</v>
      </c>
      <c r="BZ1961" s="234" t="s">
        <v>7014</v>
      </c>
    </row>
    <row r="1962" spans="1:78" x14ac:dyDescent="0.25">
      <c r="A1962" s="5">
        <v>233</v>
      </c>
      <c r="B1962" s="234" t="s">
        <v>18320</v>
      </c>
      <c r="C1962" s="234" t="s">
        <v>18321</v>
      </c>
      <c r="D1962" s="234" t="s">
        <v>18322</v>
      </c>
      <c r="E1962" s="234" t="s">
        <v>18322</v>
      </c>
      <c r="F1962" s="234" t="s">
        <v>6993</v>
      </c>
      <c r="G1962" s="234" t="s">
        <v>7279</v>
      </c>
      <c r="H1962" s="234" t="s">
        <v>6994</v>
      </c>
      <c r="I1962" s="242"/>
      <c r="J1962" s="242">
        <v>43994</v>
      </c>
      <c r="K1962" s="234" t="s">
        <v>7430</v>
      </c>
      <c r="L1962" s="242">
        <v>43994</v>
      </c>
      <c r="M1962" s="234" t="s">
        <v>6996</v>
      </c>
      <c r="N1962" s="234" t="s">
        <v>18323</v>
      </c>
      <c r="O1962" s="234" t="s">
        <v>18324</v>
      </c>
      <c r="P1962" s="234" t="s">
        <v>6999</v>
      </c>
      <c r="Q1962" s="234"/>
      <c r="R1962" s="234" t="s">
        <v>451</v>
      </c>
      <c r="S1962" t="b">
        <v>0</v>
      </c>
      <c r="T1962" s="242"/>
      <c r="U1962" s="103">
        <v>1</v>
      </c>
      <c r="V1962" s="234" t="s">
        <v>272</v>
      </c>
      <c r="W1962" s="103">
        <v>5</v>
      </c>
      <c r="X1962" s="234" t="s">
        <v>272</v>
      </c>
      <c r="Y1962" s="242"/>
      <c r="Z1962" s="242"/>
      <c r="AA1962" s="103"/>
      <c r="AB1962" s="234" t="s">
        <v>18325</v>
      </c>
      <c r="AC1962" s="243">
        <v>44252.267002314817</v>
      </c>
      <c r="AD1962" s="234" t="s">
        <v>55</v>
      </c>
      <c r="AE1962" s="235" t="s">
        <v>18326</v>
      </c>
      <c r="AF1962" s="237"/>
      <c r="AG1962" s="234" t="s">
        <v>482</v>
      </c>
      <c r="AH1962" s="241"/>
      <c r="AI1962" t="b">
        <v>1</v>
      </c>
      <c r="AJ1962" t="b">
        <v>0</v>
      </c>
      <c r="AK1962" s="234"/>
      <c r="AL1962" s="103"/>
      <c r="AM1962" t="b">
        <v>0</v>
      </c>
      <c r="AN1962" s="234"/>
      <c r="AO1962" s="103"/>
      <c r="AP1962" s="241"/>
      <c r="AQ1962" s="241"/>
      <c r="AR1962" s="241"/>
      <c r="AS1962" s="241"/>
      <c r="AT1962" s="234" t="s">
        <v>7005</v>
      </c>
      <c r="AU1962" s="234" t="s">
        <v>7085</v>
      </c>
      <c r="AV1962" t="b">
        <v>0</v>
      </c>
      <c r="AW1962" t="b">
        <v>0</v>
      </c>
      <c r="AX1962" s="241"/>
      <c r="AY1962" s="241"/>
      <c r="AZ1962" s="234"/>
      <c r="BA1962" s="234"/>
      <c r="BB1962" s="234"/>
      <c r="BC1962" t="b">
        <v>0</v>
      </c>
      <c r="BD1962" s="234" t="s">
        <v>7008</v>
      </c>
      <c r="BE1962" s="234" t="s">
        <v>7009</v>
      </c>
      <c r="BF1962" s="234" t="s">
        <v>7027</v>
      </c>
      <c r="BG1962" s="234" t="s">
        <v>7010</v>
      </c>
      <c r="BH1962" s="234" t="s">
        <v>55</v>
      </c>
      <c r="BI1962" s="243">
        <v>44573.415949074071</v>
      </c>
      <c r="BJ1962" s="234" t="s">
        <v>442</v>
      </c>
      <c r="BK1962" s="234" t="s">
        <v>451</v>
      </c>
      <c r="BL1962" s="234" t="s">
        <v>451</v>
      </c>
      <c r="BM1962" s="234" t="s">
        <v>451</v>
      </c>
      <c r="BN1962" s="241"/>
      <c r="BO1962" t="b">
        <v>0</v>
      </c>
      <c r="BP1962" t="b">
        <v>0</v>
      </c>
      <c r="BQ1962" t="b">
        <v>0</v>
      </c>
      <c r="BR1962" s="241"/>
      <c r="BS1962" s="241"/>
      <c r="BT1962" s="234" t="s">
        <v>7012</v>
      </c>
      <c r="BU1962" t="b">
        <v>0</v>
      </c>
      <c r="BV1962" s="103"/>
      <c r="BW1962" s="235" t="s">
        <v>18327</v>
      </c>
      <c r="BX1962" s="234" t="s">
        <v>18326</v>
      </c>
      <c r="BY1962" s="234" t="s">
        <v>56</v>
      </c>
      <c r="BZ1962" s="234" t="s">
        <v>7014</v>
      </c>
    </row>
    <row r="1963" spans="1:78" x14ac:dyDescent="0.25">
      <c r="A1963" s="5">
        <v>232</v>
      </c>
      <c r="B1963" s="234" t="s">
        <v>18328</v>
      </c>
      <c r="C1963" s="234" t="s">
        <v>18329</v>
      </c>
      <c r="D1963" s="234" t="s">
        <v>14185</v>
      </c>
      <c r="E1963" s="234" t="s">
        <v>14186</v>
      </c>
      <c r="F1963" s="234" t="s">
        <v>2991</v>
      </c>
      <c r="G1963" s="234" t="s">
        <v>7244</v>
      </c>
      <c r="H1963" s="234" t="s">
        <v>6994</v>
      </c>
      <c r="I1963" s="242"/>
      <c r="J1963" s="242">
        <v>43987</v>
      </c>
      <c r="K1963" s="234" t="s">
        <v>7430</v>
      </c>
      <c r="L1963" s="242">
        <v>43987</v>
      </c>
      <c r="M1963" s="234" t="s">
        <v>14187</v>
      </c>
      <c r="N1963" s="234" t="s">
        <v>14188</v>
      </c>
      <c r="O1963" s="234" t="s">
        <v>18330</v>
      </c>
      <c r="P1963" s="234" t="s">
        <v>6999</v>
      </c>
      <c r="Q1963" s="234"/>
      <c r="R1963" s="234" t="s">
        <v>451</v>
      </c>
      <c r="S1963" t="b">
        <v>0</v>
      </c>
      <c r="T1963" s="242"/>
      <c r="U1963" s="103">
        <v>10</v>
      </c>
      <c r="V1963" s="234" t="s">
        <v>272</v>
      </c>
      <c r="W1963" s="103">
        <v>10</v>
      </c>
      <c r="X1963" s="234" t="s">
        <v>272</v>
      </c>
      <c r="Y1963" s="242"/>
      <c r="Z1963" s="242"/>
      <c r="AA1963" s="103"/>
      <c r="AB1963" s="234" t="s">
        <v>14190</v>
      </c>
      <c r="AC1963" s="243">
        <v>44252.266956018517</v>
      </c>
      <c r="AD1963" s="234" t="s">
        <v>55</v>
      </c>
      <c r="AE1963" s="235" t="s">
        <v>18331</v>
      </c>
      <c r="AF1963" s="237"/>
      <c r="AG1963" s="234" t="s">
        <v>482</v>
      </c>
      <c r="AH1963" s="241"/>
      <c r="AI1963" t="b">
        <v>1</v>
      </c>
      <c r="AJ1963" t="b">
        <v>0</v>
      </c>
      <c r="AK1963" s="234"/>
      <c r="AL1963" s="103"/>
      <c r="AM1963" t="b">
        <v>0</v>
      </c>
      <c r="AN1963" s="234"/>
      <c r="AO1963" s="103"/>
      <c r="AP1963" s="241"/>
      <c r="AQ1963" s="241"/>
      <c r="AR1963" s="241"/>
      <c r="AS1963" s="241"/>
      <c r="AT1963" s="234" t="s">
        <v>7005</v>
      </c>
      <c r="AU1963" s="234" t="s">
        <v>7085</v>
      </c>
      <c r="AV1963" t="b">
        <v>0</v>
      </c>
      <c r="AW1963" t="b">
        <v>0</v>
      </c>
      <c r="AX1963" s="241"/>
      <c r="AY1963" s="241"/>
      <c r="AZ1963" s="234"/>
      <c r="BA1963" s="234"/>
      <c r="BB1963" s="234"/>
      <c r="BC1963" t="b">
        <v>0</v>
      </c>
      <c r="BD1963" s="234" t="s">
        <v>18332</v>
      </c>
      <c r="BE1963" s="234" t="s">
        <v>7009</v>
      </c>
      <c r="BF1963" s="234" t="s">
        <v>7027</v>
      </c>
      <c r="BG1963" s="234" t="s">
        <v>7010</v>
      </c>
      <c r="BH1963" s="234" t="s">
        <v>55</v>
      </c>
      <c r="BI1963" s="243">
        <v>44573.415937500002</v>
      </c>
      <c r="BJ1963" s="234" t="s">
        <v>442</v>
      </c>
      <c r="BK1963" s="234" t="s">
        <v>451</v>
      </c>
      <c r="BL1963" s="234" t="s">
        <v>451</v>
      </c>
      <c r="BM1963" s="234" t="s">
        <v>451</v>
      </c>
      <c r="BN1963" s="241"/>
      <c r="BO1963" t="b">
        <v>0</v>
      </c>
      <c r="BP1963" t="b">
        <v>0</v>
      </c>
      <c r="BQ1963" t="b">
        <v>0</v>
      </c>
      <c r="BR1963" s="241"/>
      <c r="BS1963" s="241"/>
      <c r="BT1963" s="234" t="s">
        <v>7237</v>
      </c>
      <c r="BU1963" t="b">
        <v>0</v>
      </c>
      <c r="BV1963" s="103"/>
      <c r="BW1963" s="235" t="s">
        <v>18333</v>
      </c>
      <c r="BX1963" s="234" t="s">
        <v>18331</v>
      </c>
      <c r="BY1963" s="234" t="s">
        <v>56</v>
      </c>
      <c r="BZ1963" s="234" t="s">
        <v>7014</v>
      </c>
    </row>
    <row r="1964" spans="1:78" x14ac:dyDescent="0.25">
      <c r="A1964" s="5">
        <v>231</v>
      </c>
      <c r="B1964" s="234" t="s">
        <v>18334</v>
      </c>
      <c r="C1964" s="234" t="s">
        <v>18335</v>
      </c>
      <c r="D1964" s="234" t="s">
        <v>8957</v>
      </c>
      <c r="E1964" s="234" t="s">
        <v>10808</v>
      </c>
      <c r="F1964" s="234" t="s">
        <v>7156</v>
      </c>
      <c r="G1964" s="234" t="s">
        <v>7018</v>
      </c>
      <c r="H1964" s="234" t="s">
        <v>7856</v>
      </c>
      <c r="I1964" s="242"/>
      <c r="J1964" s="242">
        <v>43985</v>
      </c>
      <c r="K1964" s="234" t="s">
        <v>7430</v>
      </c>
      <c r="L1964" s="242">
        <v>43990</v>
      </c>
      <c r="M1964" s="234" t="s">
        <v>7179</v>
      </c>
      <c r="N1964" s="234" t="s">
        <v>8958</v>
      </c>
      <c r="O1964" s="234" t="s">
        <v>14216</v>
      </c>
      <c r="P1964" s="234" t="s">
        <v>6999</v>
      </c>
      <c r="Q1964" s="234"/>
      <c r="R1964" s="234" t="s">
        <v>451</v>
      </c>
      <c r="S1964" t="b">
        <v>0</v>
      </c>
      <c r="T1964" s="242"/>
      <c r="U1964" s="103">
        <v>85</v>
      </c>
      <c r="V1964" s="234" t="s">
        <v>272</v>
      </c>
      <c r="W1964" s="103">
        <v>85</v>
      </c>
      <c r="X1964" s="234" t="s">
        <v>272</v>
      </c>
      <c r="Y1964" s="242"/>
      <c r="Z1964" s="242"/>
      <c r="AA1964" s="103"/>
      <c r="AB1964" s="234" t="s">
        <v>8960</v>
      </c>
      <c r="AC1964" s="243">
        <v>44252.266921296294</v>
      </c>
      <c r="AD1964" s="234" t="s">
        <v>55</v>
      </c>
      <c r="AE1964" s="235" t="s">
        <v>18336</v>
      </c>
      <c r="AF1964" s="237"/>
      <c r="AG1964" s="234" t="s">
        <v>482</v>
      </c>
      <c r="AH1964" s="241"/>
      <c r="AI1964" t="b">
        <v>1</v>
      </c>
      <c r="AJ1964" t="b">
        <v>0</v>
      </c>
      <c r="AK1964" s="234"/>
      <c r="AL1964" s="103"/>
      <c r="AM1964" t="b">
        <v>0</v>
      </c>
      <c r="AN1964" s="234"/>
      <c r="AO1964" s="103"/>
      <c r="AP1964" s="241"/>
      <c r="AQ1964" s="241"/>
      <c r="AR1964" s="241"/>
      <c r="AS1964" s="241"/>
      <c r="AT1964" s="234" t="s">
        <v>5226</v>
      </c>
      <c r="AU1964" s="234" t="s">
        <v>7085</v>
      </c>
      <c r="AV1964" t="b">
        <v>0</v>
      </c>
      <c r="AW1964" t="b">
        <v>0</v>
      </c>
      <c r="AX1964" s="241"/>
      <c r="AY1964" s="241"/>
      <c r="AZ1964" s="234"/>
      <c r="BA1964" s="234"/>
      <c r="BB1964" s="234"/>
      <c r="BC1964" t="b">
        <v>0</v>
      </c>
      <c r="BD1964" s="234" t="s">
        <v>7186</v>
      </c>
      <c r="BE1964" s="234" t="s">
        <v>7026</v>
      </c>
      <c r="BF1964" s="234" t="s">
        <v>7027</v>
      </c>
      <c r="BG1964" s="234" t="s">
        <v>8373</v>
      </c>
      <c r="BH1964" s="234" t="s">
        <v>55</v>
      </c>
      <c r="BI1964" s="243">
        <v>44573.415937500002</v>
      </c>
      <c r="BJ1964" s="234" t="s">
        <v>442</v>
      </c>
      <c r="BK1964" s="234" t="s">
        <v>451</v>
      </c>
      <c r="BL1964" s="234" t="s">
        <v>451</v>
      </c>
      <c r="BM1964" s="234" t="s">
        <v>451</v>
      </c>
      <c r="BN1964" s="241"/>
      <c r="BO1964" t="b">
        <v>0</v>
      </c>
      <c r="BP1964" t="b">
        <v>0</v>
      </c>
      <c r="BQ1964" t="b">
        <v>0</v>
      </c>
      <c r="BR1964" s="241"/>
      <c r="BS1964" s="241"/>
      <c r="BT1964" s="234" t="s">
        <v>7012</v>
      </c>
      <c r="BU1964" t="b">
        <v>0</v>
      </c>
      <c r="BV1964" s="103"/>
      <c r="BW1964" s="235" t="s">
        <v>18337</v>
      </c>
      <c r="BX1964" s="234" t="s">
        <v>18336</v>
      </c>
      <c r="BY1964" s="234" t="s">
        <v>56</v>
      </c>
      <c r="BZ1964" s="234" t="s">
        <v>7014</v>
      </c>
    </row>
    <row r="1965" spans="1:78" x14ac:dyDescent="0.25">
      <c r="A1965" s="5">
        <v>230</v>
      </c>
      <c r="B1965" s="234" t="s">
        <v>18338</v>
      </c>
      <c r="C1965" s="234" t="s">
        <v>18339</v>
      </c>
      <c r="D1965" s="234"/>
      <c r="E1965" s="234" t="s">
        <v>18340</v>
      </c>
      <c r="F1965" s="234" t="s">
        <v>6993</v>
      </c>
      <c r="G1965" s="234" t="s">
        <v>6995</v>
      </c>
      <c r="H1965" s="234" t="s">
        <v>6994</v>
      </c>
      <c r="I1965" s="242"/>
      <c r="J1965" s="242">
        <v>43994</v>
      </c>
      <c r="K1965" s="234" t="s">
        <v>7430</v>
      </c>
      <c r="L1965" s="242">
        <v>43994</v>
      </c>
      <c r="M1965" s="234" t="s">
        <v>7066</v>
      </c>
      <c r="N1965" s="234" t="s">
        <v>7430</v>
      </c>
      <c r="O1965" s="234" t="s">
        <v>18341</v>
      </c>
      <c r="P1965" s="234" t="s">
        <v>6999</v>
      </c>
      <c r="Q1965" s="234"/>
      <c r="R1965" s="234" t="s">
        <v>451</v>
      </c>
      <c r="S1965" t="b">
        <v>0</v>
      </c>
      <c r="T1965" s="242"/>
      <c r="U1965" s="103">
        <v>20</v>
      </c>
      <c r="V1965" s="234" t="s">
        <v>272</v>
      </c>
      <c r="W1965" s="103">
        <v>20</v>
      </c>
      <c r="X1965" s="234" t="s">
        <v>272</v>
      </c>
      <c r="Y1965" s="242"/>
      <c r="Z1965" s="242"/>
      <c r="AA1965" s="103"/>
      <c r="AB1965" s="234"/>
      <c r="AC1965" s="243">
        <v>44252.266909722224</v>
      </c>
      <c r="AD1965" s="234" t="s">
        <v>55</v>
      </c>
      <c r="AE1965" s="235" t="s">
        <v>18342</v>
      </c>
      <c r="AF1965" s="237"/>
      <c r="AG1965" s="234" t="s">
        <v>482</v>
      </c>
      <c r="AH1965" s="241"/>
      <c r="AI1965" t="b">
        <v>1</v>
      </c>
      <c r="AJ1965" t="b">
        <v>0</v>
      </c>
      <c r="AK1965" s="234"/>
      <c r="AL1965" s="103"/>
      <c r="AM1965" t="b">
        <v>0</v>
      </c>
      <c r="AN1965" s="234"/>
      <c r="AO1965" s="103"/>
      <c r="AP1965" s="241"/>
      <c r="AQ1965" s="241"/>
      <c r="AR1965" s="241"/>
      <c r="AS1965" s="241"/>
      <c r="AT1965" s="234"/>
      <c r="AU1965" s="234" t="s">
        <v>7085</v>
      </c>
      <c r="AV1965" t="b">
        <v>0</v>
      </c>
      <c r="AW1965" t="b">
        <v>0</v>
      </c>
      <c r="AX1965" s="241"/>
      <c r="AY1965" s="241"/>
      <c r="AZ1965" s="234"/>
      <c r="BA1965" s="234"/>
      <c r="BB1965" s="234"/>
      <c r="BC1965" t="b">
        <v>1</v>
      </c>
      <c r="BD1965" s="234" t="s">
        <v>7076</v>
      </c>
      <c r="BE1965" s="234" t="s">
        <v>7009</v>
      </c>
      <c r="BF1965" s="234" t="s">
        <v>6972</v>
      </c>
      <c r="BG1965" s="234" t="s">
        <v>7028</v>
      </c>
      <c r="BH1965" s="234" t="s">
        <v>55</v>
      </c>
      <c r="BI1965" s="243">
        <v>44573.415937500002</v>
      </c>
      <c r="BJ1965" s="234" t="s">
        <v>442</v>
      </c>
      <c r="BK1965" s="234" t="s">
        <v>451</v>
      </c>
      <c r="BL1965" s="234" t="s">
        <v>451</v>
      </c>
      <c r="BM1965" s="234" t="s">
        <v>451</v>
      </c>
      <c r="BN1965" s="241"/>
      <c r="BO1965" t="b">
        <v>0</v>
      </c>
      <c r="BP1965" t="b">
        <v>0</v>
      </c>
      <c r="BQ1965" t="b">
        <v>0</v>
      </c>
      <c r="BR1965" s="241"/>
      <c r="BS1965" s="241"/>
      <c r="BT1965" s="234" t="s">
        <v>7012</v>
      </c>
      <c r="BU1965" t="b">
        <v>0</v>
      </c>
      <c r="BV1965" s="103"/>
      <c r="BW1965" s="235" t="s">
        <v>18343</v>
      </c>
      <c r="BX1965" s="234" t="s">
        <v>18342</v>
      </c>
      <c r="BY1965" s="234" t="s">
        <v>56</v>
      </c>
      <c r="BZ1965" s="234" t="s">
        <v>7014</v>
      </c>
    </row>
    <row r="1966" spans="1:78" x14ac:dyDescent="0.25">
      <c r="A1966" s="5">
        <v>229</v>
      </c>
      <c r="B1966" s="234" t="s">
        <v>18344</v>
      </c>
      <c r="C1966" s="234" t="s">
        <v>18345</v>
      </c>
      <c r="D1966" s="234" t="s">
        <v>18346</v>
      </c>
      <c r="E1966" s="234" t="s">
        <v>18347</v>
      </c>
      <c r="F1966" s="234" t="s">
        <v>6993</v>
      </c>
      <c r="G1966" s="234" t="s">
        <v>7302</v>
      </c>
      <c r="H1966" s="234" t="s">
        <v>6994</v>
      </c>
      <c r="I1966" s="242"/>
      <c r="J1966" s="242">
        <v>43986</v>
      </c>
      <c r="K1966" s="234" t="s">
        <v>7430</v>
      </c>
      <c r="L1966" s="242">
        <v>43986</v>
      </c>
      <c r="M1966" s="234" t="s">
        <v>6996</v>
      </c>
      <c r="N1966" s="234" t="s">
        <v>18348</v>
      </c>
      <c r="O1966" s="234" t="s">
        <v>18349</v>
      </c>
      <c r="P1966" s="234" t="s">
        <v>6999</v>
      </c>
      <c r="Q1966" s="234"/>
      <c r="R1966" s="234" t="s">
        <v>451</v>
      </c>
      <c r="S1966" t="b">
        <v>0</v>
      </c>
      <c r="T1966" s="242"/>
      <c r="U1966" s="103">
        <v>1</v>
      </c>
      <c r="V1966" s="234" t="s">
        <v>272</v>
      </c>
      <c r="W1966" s="103">
        <v>5</v>
      </c>
      <c r="X1966" s="234" t="s">
        <v>272</v>
      </c>
      <c r="Y1966" s="242"/>
      <c r="Z1966" s="242"/>
      <c r="AA1966" s="103"/>
      <c r="AB1966" s="234" t="s">
        <v>18350</v>
      </c>
      <c r="AC1966" s="243">
        <v>44252.266863425924</v>
      </c>
      <c r="AD1966" s="234" t="s">
        <v>55</v>
      </c>
      <c r="AE1966" s="235" t="s">
        <v>18351</v>
      </c>
      <c r="AF1966" s="237"/>
      <c r="AG1966" s="234" t="s">
        <v>482</v>
      </c>
      <c r="AH1966" s="241"/>
      <c r="AI1966" t="b">
        <v>1</v>
      </c>
      <c r="AJ1966" t="b">
        <v>0</v>
      </c>
      <c r="AK1966" s="234"/>
      <c r="AL1966" s="103"/>
      <c r="AM1966" t="b">
        <v>0</v>
      </c>
      <c r="AN1966" s="234"/>
      <c r="AO1966" s="103"/>
      <c r="AP1966" s="241"/>
      <c r="AQ1966" s="241"/>
      <c r="AR1966" s="241"/>
      <c r="AS1966" s="241"/>
      <c r="AT1966" s="234" t="s">
        <v>7005</v>
      </c>
      <c r="AU1966" s="234" t="s">
        <v>7085</v>
      </c>
      <c r="AV1966" t="b">
        <v>0</v>
      </c>
      <c r="AW1966" t="b">
        <v>0</v>
      </c>
      <c r="AX1966" s="241"/>
      <c r="AY1966" s="241"/>
      <c r="AZ1966" s="234"/>
      <c r="BA1966" s="234"/>
      <c r="BB1966" s="234"/>
      <c r="BC1966" t="b">
        <v>0</v>
      </c>
      <c r="BD1966" s="234" t="s">
        <v>7008</v>
      </c>
      <c r="BE1966" s="234" t="s">
        <v>7009</v>
      </c>
      <c r="BF1966" s="234" t="s">
        <v>7027</v>
      </c>
      <c r="BG1966" s="234" t="s">
        <v>7010</v>
      </c>
      <c r="BH1966" s="234" t="s">
        <v>55</v>
      </c>
      <c r="BI1966" s="243">
        <v>44573.415925925925</v>
      </c>
      <c r="BJ1966" s="234" t="s">
        <v>442</v>
      </c>
      <c r="BK1966" s="234" t="s">
        <v>451</v>
      </c>
      <c r="BL1966" s="234" t="s">
        <v>451</v>
      </c>
      <c r="BM1966" s="234" t="s">
        <v>451</v>
      </c>
      <c r="BN1966" s="241"/>
      <c r="BO1966" t="b">
        <v>0</v>
      </c>
      <c r="BP1966" t="b">
        <v>0</v>
      </c>
      <c r="BQ1966" t="b">
        <v>0</v>
      </c>
      <c r="BR1966" s="241"/>
      <c r="BS1966" s="241"/>
      <c r="BT1966" s="234" t="s">
        <v>7012</v>
      </c>
      <c r="BU1966" t="b">
        <v>0</v>
      </c>
      <c r="BV1966" s="103"/>
      <c r="BW1966" s="235" t="s">
        <v>18352</v>
      </c>
      <c r="BX1966" s="234" t="s">
        <v>18351</v>
      </c>
      <c r="BY1966" s="234" t="s">
        <v>56</v>
      </c>
      <c r="BZ1966" s="234" t="s">
        <v>7014</v>
      </c>
    </row>
    <row r="1967" spans="1:78" x14ac:dyDescent="0.25">
      <c r="A1967" s="5">
        <v>228</v>
      </c>
      <c r="B1967" s="234" t="s">
        <v>18353</v>
      </c>
      <c r="C1967" s="234" t="s">
        <v>18354</v>
      </c>
      <c r="D1967" s="234"/>
      <c r="E1967" s="234" t="s">
        <v>17887</v>
      </c>
      <c r="F1967" s="234" t="s">
        <v>7156</v>
      </c>
      <c r="G1967" s="234" t="s">
        <v>7856</v>
      </c>
      <c r="H1967" s="234" t="s">
        <v>7018</v>
      </c>
      <c r="I1967" s="242"/>
      <c r="J1967" s="242">
        <v>43985</v>
      </c>
      <c r="K1967" s="234" t="s">
        <v>7430</v>
      </c>
      <c r="L1967" s="242">
        <v>43985</v>
      </c>
      <c r="M1967" s="234" t="s">
        <v>10725</v>
      </c>
      <c r="N1967" s="234" t="s">
        <v>7430</v>
      </c>
      <c r="O1967" s="234" t="s">
        <v>17888</v>
      </c>
      <c r="P1967" s="234" t="s">
        <v>6999</v>
      </c>
      <c r="Q1967" s="234"/>
      <c r="R1967" s="234" t="s">
        <v>451</v>
      </c>
      <c r="S1967" t="b">
        <v>0</v>
      </c>
      <c r="T1967" s="242"/>
      <c r="U1967" s="103">
        <v>2</v>
      </c>
      <c r="V1967" s="234" t="s">
        <v>272</v>
      </c>
      <c r="W1967" s="103">
        <v>1</v>
      </c>
      <c r="X1967" s="234" t="s">
        <v>272</v>
      </c>
      <c r="Y1967" s="242"/>
      <c r="Z1967" s="242"/>
      <c r="AA1967" s="103"/>
      <c r="AB1967" s="234"/>
      <c r="AC1967" s="243">
        <v>44252.266851851855</v>
      </c>
      <c r="AD1967" s="234" t="s">
        <v>55</v>
      </c>
      <c r="AE1967" s="235" t="s">
        <v>18355</v>
      </c>
      <c r="AF1967" s="237"/>
      <c r="AG1967" s="234" t="s">
        <v>482</v>
      </c>
      <c r="AH1967" s="241"/>
      <c r="AI1967" t="b">
        <v>1</v>
      </c>
      <c r="AJ1967" t="b">
        <v>0</v>
      </c>
      <c r="AK1967" s="234"/>
      <c r="AL1967" s="103"/>
      <c r="AM1967" t="b">
        <v>0</v>
      </c>
      <c r="AN1967" s="234"/>
      <c r="AO1967" s="103"/>
      <c r="AP1967" s="241"/>
      <c r="AQ1967" s="241"/>
      <c r="AR1967" s="241"/>
      <c r="AS1967" s="241"/>
      <c r="AT1967" s="234"/>
      <c r="AU1967" s="234" t="s">
        <v>7085</v>
      </c>
      <c r="AV1967" t="b">
        <v>0</v>
      </c>
      <c r="AW1967" t="b">
        <v>0</v>
      </c>
      <c r="AX1967" s="241"/>
      <c r="AY1967" s="241"/>
      <c r="AZ1967" s="234"/>
      <c r="BA1967" s="234"/>
      <c r="BB1967" s="234"/>
      <c r="BC1967" t="b">
        <v>1</v>
      </c>
      <c r="BD1967" s="234" t="s">
        <v>350</v>
      </c>
      <c r="BE1967" s="234" t="s">
        <v>7026</v>
      </c>
      <c r="BF1967" s="234" t="s">
        <v>7027</v>
      </c>
      <c r="BG1967" s="234" t="s">
        <v>7010</v>
      </c>
      <c r="BH1967" s="234" t="s">
        <v>55</v>
      </c>
      <c r="BI1967" s="243">
        <v>44573.415925925925</v>
      </c>
      <c r="BJ1967" s="234" t="s">
        <v>442</v>
      </c>
      <c r="BK1967" s="234" t="s">
        <v>451</v>
      </c>
      <c r="BL1967" s="234" t="s">
        <v>451</v>
      </c>
      <c r="BM1967" s="234" t="s">
        <v>451</v>
      </c>
      <c r="BN1967" s="241"/>
      <c r="BO1967" t="b">
        <v>0</v>
      </c>
      <c r="BP1967" t="b">
        <v>0</v>
      </c>
      <c r="BQ1967" t="b">
        <v>0</v>
      </c>
      <c r="BR1967" s="241"/>
      <c r="BS1967" s="241"/>
      <c r="BT1967" s="234" t="s">
        <v>7012</v>
      </c>
      <c r="BU1967" t="b">
        <v>0</v>
      </c>
      <c r="BV1967" s="103"/>
      <c r="BW1967" s="235" t="s">
        <v>18356</v>
      </c>
      <c r="BX1967" s="234" t="s">
        <v>18355</v>
      </c>
      <c r="BY1967" s="234" t="s">
        <v>56</v>
      </c>
      <c r="BZ1967" s="234" t="s">
        <v>7014</v>
      </c>
    </row>
    <row r="1968" spans="1:78" x14ac:dyDescent="0.25">
      <c r="A1968" s="5">
        <v>227</v>
      </c>
      <c r="B1968" s="234" t="s">
        <v>18357</v>
      </c>
      <c r="C1968" s="234" t="s">
        <v>18358</v>
      </c>
      <c r="D1968" s="234"/>
      <c r="E1968" s="234" t="s">
        <v>13415</v>
      </c>
      <c r="F1968" s="234" t="s">
        <v>7156</v>
      </c>
      <c r="G1968" s="234" t="s">
        <v>7856</v>
      </c>
      <c r="H1968" s="234" t="s">
        <v>7018</v>
      </c>
      <c r="I1968" s="242"/>
      <c r="J1968" s="242">
        <v>43972</v>
      </c>
      <c r="K1968" s="234" t="s">
        <v>7430</v>
      </c>
      <c r="L1968" s="242">
        <v>43985</v>
      </c>
      <c r="M1968" s="234" t="s">
        <v>12558</v>
      </c>
      <c r="N1968" s="234" t="s">
        <v>7430</v>
      </c>
      <c r="O1968" s="234" t="s">
        <v>13416</v>
      </c>
      <c r="P1968" s="234" t="s">
        <v>6999</v>
      </c>
      <c r="Q1968" s="234"/>
      <c r="R1968" s="234" t="s">
        <v>451</v>
      </c>
      <c r="S1968" t="b">
        <v>0</v>
      </c>
      <c r="T1968" s="242"/>
      <c r="U1968" s="103">
        <v>9</v>
      </c>
      <c r="V1968" s="234" t="s">
        <v>272</v>
      </c>
      <c r="W1968" s="103">
        <v>9</v>
      </c>
      <c r="X1968" s="234" t="s">
        <v>272</v>
      </c>
      <c r="Y1968" s="242"/>
      <c r="Z1968" s="242"/>
      <c r="AA1968" s="103"/>
      <c r="AB1968" s="234"/>
      <c r="AC1968" s="243">
        <v>44252.266817129632</v>
      </c>
      <c r="AD1968" s="234" t="s">
        <v>55</v>
      </c>
      <c r="AE1968" s="235" t="s">
        <v>18359</v>
      </c>
      <c r="AF1968" s="237"/>
      <c r="AG1968" s="234" t="s">
        <v>482</v>
      </c>
      <c r="AH1968" s="241"/>
      <c r="AI1968" t="b">
        <v>1</v>
      </c>
      <c r="AJ1968" t="b">
        <v>0</v>
      </c>
      <c r="AK1968" s="234"/>
      <c r="AL1968" s="103"/>
      <c r="AM1968" t="b">
        <v>0</v>
      </c>
      <c r="AN1968" s="234"/>
      <c r="AO1968" s="103"/>
      <c r="AP1968" s="241"/>
      <c r="AQ1968" s="241"/>
      <c r="AR1968" s="241"/>
      <c r="AS1968" s="241"/>
      <c r="AT1968" s="234"/>
      <c r="AU1968" s="234" t="s">
        <v>7085</v>
      </c>
      <c r="AV1968" t="b">
        <v>0</v>
      </c>
      <c r="AW1968" t="b">
        <v>0</v>
      </c>
      <c r="AX1968" s="241"/>
      <c r="AY1968" s="241"/>
      <c r="AZ1968" s="234"/>
      <c r="BA1968" s="234"/>
      <c r="BB1968" s="234"/>
      <c r="BC1968" t="b">
        <v>1</v>
      </c>
      <c r="BD1968" s="234" t="s">
        <v>12561</v>
      </c>
      <c r="BE1968" s="234" t="s">
        <v>7026</v>
      </c>
      <c r="BF1968" s="234" t="s">
        <v>7027</v>
      </c>
      <c r="BG1968" s="234" t="s">
        <v>7010</v>
      </c>
      <c r="BH1968" s="234" t="s">
        <v>55</v>
      </c>
      <c r="BI1968" s="243">
        <v>44573.415925925925</v>
      </c>
      <c r="BJ1968" s="234" t="s">
        <v>442</v>
      </c>
      <c r="BK1968" s="234" t="s">
        <v>451</v>
      </c>
      <c r="BL1968" s="234" t="s">
        <v>451</v>
      </c>
      <c r="BM1968" s="234" t="s">
        <v>451</v>
      </c>
      <c r="BN1968" s="241"/>
      <c r="BO1968" t="b">
        <v>0</v>
      </c>
      <c r="BP1968" t="b">
        <v>0</v>
      </c>
      <c r="BQ1968" t="b">
        <v>0</v>
      </c>
      <c r="BR1968" s="241"/>
      <c r="BS1968" s="241"/>
      <c r="BT1968" s="234" t="s">
        <v>7012</v>
      </c>
      <c r="BU1968" t="b">
        <v>0</v>
      </c>
      <c r="BV1968" s="103"/>
      <c r="BW1968" s="235" t="s">
        <v>18360</v>
      </c>
      <c r="BX1968" s="234" t="s">
        <v>18359</v>
      </c>
      <c r="BY1968" s="234" t="s">
        <v>56</v>
      </c>
      <c r="BZ1968" s="234" t="s">
        <v>7014</v>
      </c>
    </row>
    <row r="1969" spans="1:78" x14ac:dyDescent="0.25">
      <c r="A1969" s="5">
        <v>226</v>
      </c>
      <c r="B1969" s="234" t="s">
        <v>18361</v>
      </c>
      <c r="C1969" s="234" t="s">
        <v>18362</v>
      </c>
      <c r="D1969" s="234"/>
      <c r="E1969" s="234" t="s">
        <v>18363</v>
      </c>
      <c r="F1969" s="234" t="s">
        <v>6993</v>
      </c>
      <c r="G1969" s="234" t="s">
        <v>6995</v>
      </c>
      <c r="H1969" s="234" t="s">
        <v>6994</v>
      </c>
      <c r="I1969" s="242"/>
      <c r="J1969" s="242">
        <v>43997</v>
      </c>
      <c r="K1969" s="234" t="s">
        <v>7430</v>
      </c>
      <c r="L1969" s="242">
        <v>43997</v>
      </c>
      <c r="M1969" s="234" t="s">
        <v>6996</v>
      </c>
      <c r="N1969" s="234" t="s">
        <v>18364</v>
      </c>
      <c r="O1969" s="234" t="s">
        <v>18365</v>
      </c>
      <c r="P1969" s="234" t="s">
        <v>6999</v>
      </c>
      <c r="Q1969" s="234"/>
      <c r="R1969" s="234" t="s">
        <v>451</v>
      </c>
      <c r="S1969" t="b">
        <v>0</v>
      </c>
      <c r="T1969" s="242"/>
      <c r="U1969" s="103">
        <v>6</v>
      </c>
      <c r="V1969" s="234" t="s">
        <v>272</v>
      </c>
      <c r="W1969" s="103">
        <v>30</v>
      </c>
      <c r="X1969" s="234" t="s">
        <v>272</v>
      </c>
      <c r="Y1969" s="242"/>
      <c r="Z1969" s="242"/>
      <c r="AA1969" s="103"/>
      <c r="AB1969" s="234"/>
      <c r="AC1969" s="243">
        <v>44252.266770833332</v>
      </c>
      <c r="AD1969" s="234" t="s">
        <v>55</v>
      </c>
      <c r="AE1969" s="235" t="s">
        <v>18366</v>
      </c>
      <c r="AF1969" s="237"/>
      <c r="AG1969" s="234" t="s">
        <v>482</v>
      </c>
      <c r="AH1969" s="241"/>
      <c r="AI1969" t="b">
        <v>1</v>
      </c>
      <c r="AJ1969" t="b">
        <v>0</v>
      </c>
      <c r="AK1969" s="234"/>
      <c r="AL1969" s="103"/>
      <c r="AM1969" t="b">
        <v>0</v>
      </c>
      <c r="AN1969" s="234"/>
      <c r="AO1969" s="103"/>
      <c r="AP1969" s="241"/>
      <c r="AQ1969" s="241"/>
      <c r="AR1969" s="241"/>
      <c r="AS1969" s="241"/>
      <c r="AT1969" s="234"/>
      <c r="AU1969" s="234" t="s">
        <v>7085</v>
      </c>
      <c r="AV1969" t="b">
        <v>0</v>
      </c>
      <c r="AW1969" t="b">
        <v>0</v>
      </c>
      <c r="AX1969" s="241"/>
      <c r="AY1969" s="241"/>
      <c r="AZ1969" s="234"/>
      <c r="BA1969" s="234"/>
      <c r="BB1969" s="234"/>
      <c r="BC1969" t="b">
        <v>1</v>
      </c>
      <c r="BD1969" s="234" t="s">
        <v>7008</v>
      </c>
      <c r="BE1969" s="234" t="s">
        <v>7009</v>
      </c>
      <c r="BF1969" s="234" t="s">
        <v>6972</v>
      </c>
      <c r="BG1969" s="234" t="s">
        <v>7028</v>
      </c>
      <c r="BH1969" s="234" t="s">
        <v>55</v>
      </c>
      <c r="BI1969" s="243">
        <v>44573.415925925925</v>
      </c>
      <c r="BJ1969" s="234" t="s">
        <v>442</v>
      </c>
      <c r="BK1969" s="234" t="s">
        <v>451</v>
      </c>
      <c r="BL1969" s="234" t="s">
        <v>451</v>
      </c>
      <c r="BM1969" s="234" t="s">
        <v>451</v>
      </c>
      <c r="BN1969" s="241"/>
      <c r="BO1969" t="b">
        <v>0</v>
      </c>
      <c r="BP1969" t="b">
        <v>0</v>
      </c>
      <c r="BQ1969" t="b">
        <v>0</v>
      </c>
      <c r="BR1969" s="241"/>
      <c r="BS1969" s="241"/>
      <c r="BT1969" s="234" t="s">
        <v>7047</v>
      </c>
      <c r="BU1969" t="b">
        <v>0</v>
      </c>
      <c r="BV1969" s="103"/>
      <c r="BW1969" s="235" t="s">
        <v>18367</v>
      </c>
      <c r="BX1969" s="234" t="s">
        <v>18366</v>
      </c>
      <c r="BY1969" s="234" t="s">
        <v>56</v>
      </c>
      <c r="BZ1969" s="234" t="s">
        <v>7014</v>
      </c>
    </row>
    <row r="1970" spans="1:78" x14ac:dyDescent="0.25">
      <c r="A1970" s="5">
        <v>225</v>
      </c>
      <c r="B1970" s="234" t="s">
        <v>18368</v>
      </c>
      <c r="C1970" s="234" t="s">
        <v>18369</v>
      </c>
      <c r="D1970" s="234"/>
      <c r="E1970" s="234" t="s">
        <v>13763</v>
      </c>
      <c r="F1970" s="234" t="s">
        <v>6993</v>
      </c>
      <c r="G1970" s="234" t="s">
        <v>11209</v>
      </c>
      <c r="H1970" s="234" t="s">
        <v>7856</v>
      </c>
      <c r="I1970" s="242"/>
      <c r="J1970" s="242">
        <v>43983</v>
      </c>
      <c r="K1970" s="234" t="s">
        <v>7430</v>
      </c>
      <c r="L1970" s="242">
        <v>43985</v>
      </c>
      <c r="M1970" s="234" t="s">
        <v>10614</v>
      </c>
      <c r="N1970" s="234" t="s">
        <v>7430</v>
      </c>
      <c r="O1970" s="234" t="s">
        <v>18370</v>
      </c>
      <c r="P1970" s="234" t="s">
        <v>6999</v>
      </c>
      <c r="Q1970" s="234"/>
      <c r="R1970" s="234" t="s">
        <v>451</v>
      </c>
      <c r="S1970" t="b">
        <v>0</v>
      </c>
      <c r="T1970" s="242"/>
      <c r="U1970" s="103">
        <v>50</v>
      </c>
      <c r="V1970" s="234" t="s">
        <v>272</v>
      </c>
      <c r="W1970" s="103">
        <v>50</v>
      </c>
      <c r="X1970" s="234" t="s">
        <v>272</v>
      </c>
      <c r="Y1970" s="242"/>
      <c r="Z1970" s="242"/>
      <c r="AA1970" s="103"/>
      <c r="AB1970" s="234"/>
      <c r="AC1970" s="243">
        <v>44252.266759259262</v>
      </c>
      <c r="AD1970" s="234" t="s">
        <v>55</v>
      </c>
      <c r="AE1970" s="235" t="s">
        <v>18371</v>
      </c>
      <c r="AF1970" s="237"/>
      <c r="AG1970" s="234" t="s">
        <v>482</v>
      </c>
      <c r="AH1970" s="241"/>
      <c r="AI1970" t="b">
        <v>1</v>
      </c>
      <c r="AJ1970" t="b">
        <v>0</v>
      </c>
      <c r="AK1970" s="234"/>
      <c r="AL1970" s="103"/>
      <c r="AM1970" t="b">
        <v>0</v>
      </c>
      <c r="AN1970" s="234"/>
      <c r="AO1970" s="103"/>
      <c r="AP1970" s="241"/>
      <c r="AQ1970" s="241"/>
      <c r="AR1970" s="241"/>
      <c r="AS1970" s="241"/>
      <c r="AT1970" s="234"/>
      <c r="AU1970" s="234" t="s">
        <v>7085</v>
      </c>
      <c r="AV1970" t="b">
        <v>0</v>
      </c>
      <c r="AW1970" t="b">
        <v>0</v>
      </c>
      <c r="AX1970" s="241"/>
      <c r="AY1970" s="241"/>
      <c r="AZ1970" s="234"/>
      <c r="BA1970" s="234"/>
      <c r="BB1970" s="234"/>
      <c r="BC1970" t="b">
        <v>1</v>
      </c>
      <c r="BD1970" s="234" t="s">
        <v>10619</v>
      </c>
      <c r="BE1970" s="234" t="s">
        <v>7026</v>
      </c>
      <c r="BF1970" s="234" t="s">
        <v>6972</v>
      </c>
      <c r="BG1970" s="234" t="s">
        <v>7010</v>
      </c>
      <c r="BH1970" s="234" t="s">
        <v>55</v>
      </c>
      <c r="BI1970" s="243">
        <v>44573.415914351855</v>
      </c>
      <c r="BJ1970" s="234" t="s">
        <v>442</v>
      </c>
      <c r="BK1970" s="234" t="s">
        <v>451</v>
      </c>
      <c r="BL1970" s="234" t="s">
        <v>451</v>
      </c>
      <c r="BM1970" s="234" t="s">
        <v>451</v>
      </c>
      <c r="BN1970" s="241"/>
      <c r="BO1970" t="b">
        <v>0</v>
      </c>
      <c r="BP1970" t="b">
        <v>0</v>
      </c>
      <c r="BQ1970" t="b">
        <v>0</v>
      </c>
      <c r="BR1970" s="241"/>
      <c r="BS1970" s="241"/>
      <c r="BT1970" s="234" t="s">
        <v>7012</v>
      </c>
      <c r="BU1970" t="b">
        <v>0</v>
      </c>
      <c r="BV1970" s="103"/>
      <c r="BW1970" s="235" t="s">
        <v>18372</v>
      </c>
      <c r="BX1970" s="234" t="s">
        <v>18371</v>
      </c>
      <c r="BY1970" s="234" t="s">
        <v>56</v>
      </c>
      <c r="BZ1970" s="234" t="s">
        <v>7014</v>
      </c>
    </row>
    <row r="1971" spans="1:78" x14ac:dyDescent="0.25">
      <c r="A1971" s="5">
        <v>224</v>
      </c>
      <c r="B1971" s="234" t="s">
        <v>18373</v>
      </c>
      <c r="C1971" s="234" t="s">
        <v>18374</v>
      </c>
      <c r="D1971" s="234"/>
      <c r="E1971" s="234" t="s">
        <v>13415</v>
      </c>
      <c r="F1971" s="234" t="s">
        <v>7156</v>
      </c>
      <c r="G1971" s="234" t="s">
        <v>7856</v>
      </c>
      <c r="H1971" s="234" t="s">
        <v>7018</v>
      </c>
      <c r="I1971" s="242"/>
      <c r="J1971" s="242">
        <v>43973</v>
      </c>
      <c r="K1971" s="234" t="s">
        <v>7430</v>
      </c>
      <c r="L1971" s="242">
        <v>43985</v>
      </c>
      <c r="M1971" s="234" t="s">
        <v>12558</v>
      </c>
      <c r="N1971" s="234" t="s">
        <v>7430</v>
      </c>
      <c r="O1971" s="234" t="s">
        <v>13416</v>
      </c>
      <c r="P1971" s="234" t="s">
        <v>6999</v>
      </c>
      <c r="Q1971" s="234"/>
      <c r="R1971" s="234" t="s">
        <v>451</v>
      </c>
      <c r="S1971" t="b">
        <v>0</v>
      </c>
      <c r="T1971" s="242"/>
      <c r="U1971" s="103">
        <v>15</v>
      </c>
      <c r="V1971" s="234" t="s">
        <v>272</v>
      </c>
      <c r="W1971" s="103">
        <v>15</v>
      </c>
      <c r="X1971" s="234" t="s">
        <v>272</v>
      </c>
      <c r="Y1971" s="242"/>
      <c r="Z1971" s="242"/>
      <c r="AA1971" s="103"/>
      <c r="AB1971" s="234"/>
      <c r="AC1971" s="243">
        <v>44252.266712962963</v>
      </c>
      <c r="AD1971" s="234" t="s">
        <v>55</v>
      </c>
      <c r="AE1971" s="235" t="s">
        <v>18375</v>
      </c>
      <c r="AF1971" s="237"/>
      <c r="AG1971" s="234" t="s">
        <v>482</v>
      </c>
      <c r="AH1971" s="241"/>
      <c r="AI1971" t="b">
        <v>1</v>
      </c>
      <c r="AJ1971" t="b">
        <v>0</v>
      </c>
      <c r="AK1971" s="234"/>
      <c r="AL1971" s="103"/>
      <c r="AM1971" t="b">
        <v>0</v>
      </c>
      <c r="AN1971" s="234"/>
      <c r="AO1971" s="103"/>
      <c r="AP1971" s="241"/>
      <c r="AQ1971" s="241"/>
      <c r="AR1971" s="241"/>
      <c r="AS1971" s="241"/>
      <c r="AT1971" s="234"/>
      <c r="AU1971" s="234" t="s">
        <v>7085</v>
      </c>
      <c r="AV1971" t="b">
        <v>0</v>
      </c>
      <c r="AW1971" t="b">
        <v>0</v>
      </c>
      <c r="AX1971" s="241"/>
      <c r="AY1971" s="241"/>
      <c r="AZ1971" s="234"/>
      <c r="BA1971" s="234"/>
      <c r="BB1971" s="234"/>
      <c r="BC1971" t="b">
        <v>1</v>
      </c>
      <c r="BD1971" s="234" t="s">
        <v>12561</v>
      </c>
      <c r="BE1971" s="234" t="s">
        <v>7026</v>
      </c>
      <c r="BF1971" s="234" t="s">
        <v>7027</v>
      </c>
      <c r="BG1971" s="234" t="s">
        <v>7010</v>
      </c>
      <c r="BH1971" s="234" t="s">
        <v>55</v>
      </c>
      <c r="BI1971" s="243">
        <v>44573.415914351855</v>
      </c>
      <c r="BJ1971" s="234" t="s">
        <v>442</v>
      </c>
      <c r="BK1971" s="234" t="s">
        <v>451</v>
      </c>
      <c r="BL1971" s="234" t="s">
        <v>451</v>
      </c>
      <c r="BM1971" s="234" t="s">
        <v>451</v>
      </c>
      <c r="BN1971" s="241"/>
      <c r="BO1971" t="b">
        <v>0</v>
      </c>
      <c r="BP1971" t="b">
        <v>0</v>
      </c>
      <c r="BQ1971" t="b">
        <v>0</v>
      </c>
      <c r="BR1971" s="241"/>
      <c r="BS1971" s="241"/>
      <c r="BT1971" s="234" t="s">
        <v>7012</v>
      </c>
      <c r="BU1971" t="b">
        <v>0</v>
      </c>
      <c r="BV1971" s="103"/>
      <c r="BW1971" s="235" t="s">
        <v>18376</v>
      </c>
      <c r="BX1971" s="234" t="s">
        <v>18375</v>
      </c>
      <c r="BY1971" s="234" t="s">
        <v>56</v>
      </c>
      <c r="BZ1971" s="234" t="s">
        <v>7014</v>
      </c>
    </row>
    <row r="1972" spans="1:78" x14ac:dyDescent="0.25">
      <c r="A1972" s="5">
        <v>223</v>
      </c>
      <c r="B1972" s="234" t="s">
        <v>18377</v>
      </c>
      <c r="C1972" s="234" t="s">
        <v>18378</v>
      </c>
      <c r="D1972" s="234" t="s">
        <v>9951</v>
      </c>
      <c r="E1972" s="234" t="s">
        <v>9951</v>
      </c>
      <c r="F1972" s="234" t="s">
        <v>7156</v>
      </c>
      <c r="G1972" s="234" t="s">
        <v>8068</v>
      </c>
      <c r="H1972" s="234" t="s">
        <v>6994</v>
      </c>
      <c r="I1972" s="242"/>
      <c r="J1972" s="242">
        <v>43984</v>
      </c>
      <c r="K1972" s="234" t="s">
        <v>7430</v>
      </c>
      <c r="L1972" s="242">
        <v>43984</v>
      </c>
      <c r="M1972" s="234" t="s">
        <v>9952</v>
      </c>
      <c r="N1972" s="234" t="s">
        <v>9953</v>
      </c>
      <c r="O1972" s="234" t="s">
        <v>18379</v>
      </c>
      <c r="P1972" s="234" t="s">
        <v>6999</v>
      </c>
      <c r="Q1972" s="234"/>
      <c r="R1972" s="234" t="s">
        <v>451</v>
      </c>
      <c r="S1972" t="b">
        <v>0</v>
      </c>
      <c r="T1972" s="242"/>
      <c r="U1972" s="103">
        <v>28</v>
      </c>
      <c r="V1972" s="234" t="s">
        <v>272</v>
      </c>
      <c r="W1972" s="103">
        <v>28</v>
      </c>
      <c r="X1972" s="234" t="s">
        <v>272</v>
      </c>
      <c r="Y1972" s="242"/>
      <c r="Z1972" s="242"/>
      <c r="AA1972" s="103"/>
      <c r="AB1972" s="234" t="s">
        <v>9956</v>
      </c>
      <c r="AC1972" s="243">
        <v>44252.266701388886</v>
      </c>
      <c r="AD1972" s="234" t="s">
        <v>55</v>
      </c>
      <c r="AE1972" s="235" t="s">
        <v>18380</v>
      </c>
      <c r="AF1972" s="237"/>
      <c r="AG1972" s="234" t="s">
        <v>482</v>
      </c>
      <c r="AH1972" s="241"/>
      <c r="AI1972" t="b">
        <v>1</v>
      </c>
      <c r="AJ1972" t="b">
        <v>0</v>
      </c>
      <c r="AK1972" s="234"/>
      <c r="AL1972" s="103"/>
      <c r="AM1972" t="b">
        <v>0</v>
      </c>
      <c r="AN1972" s="234"/>
      <c r="AO1972" s="103"/>
      <c r="AP1972" s="241"/>
      <c r="AQ1972" s="241"/>
      <c r="AR1972" s="241"/>
      <c r="AS1972" s="241"/>
      <c r="AT1972" s="234" t="s">
        <v>7166</v>
      </c>
      <c r="AU1972" s="234" t="s">
        <v>7085</v>
      </c>
      <c r="AV1972" t="b">
        <v>0</v>
      </c>
      <c r="AW1972" t="b">
        <v>0</v>
      </c>
      <c r="AX1972" s="241"/>
      <c r="AY1972" s="241"/>
      <c r="AZ1972" s="234"/>
      <c r="BA1972" s="234"/>
      <c r="BB1972" s="234"/>
      <c r="BC1972" t="b">
        <v>0</v>
      </c>
      <c r="BD1972" s="234" t="s">
        <v>9959</v>
      </c>
      <c r="BE1972" s="234" t="s">
        <v>7009</v>
      </c>
      <c r="BF1972" s="234" t="s">
        <v>7027</v>
      </c>
      <c r="BG1972" s="234" t="s">
        <v>8373</v>
      </c>
      <c r="BH1972" s="234" t="s">
        <v>55</v>
      </c>
      <c r="BI1972" s="243">
        <v>44573.415914351855</v>
      </c>
      <c r="BJ1972" s="234" t="s">
        <v>442</v>
      </c>
      <c r="BK1972" s="234" t="s">
        <v>451</v>
      </c>
      <c r="BL1972" s="234" t="s">
        <v>451</v>
      </c>
      <c r="BM1972" s="234" t="s">
        <v>451</v>
      </c>
      <c r="BN1972" s="241"/>
      <c r="BO1972" t="b">
        <v>0</v>
      </c>
      <c r="BP1972" t="b">
        <v>0</v>
      </c>
      <c r="BQ1972" t="b">
        <v>0</v>
      </c>
      <c r="BR1972" s="241"/>
      <c r="BS1972" s="241"/>
      <c r="BT1972" s="234" t="s">
        <v>7012</v>
      </c>
      <c r="BU1972" t="b">
        <v>0</v>
      </c>
      <c r="BV1972" s="103"/>
      <c r="BW1972" s="235" t="s">
        <v>18381</v>
      </c>
      <c r="BX1972" s="234" t="s">
        <v>18380</v>
      </c>
      <c r="BY1972" s="234" t="s">
        <v>56</v>
      </c>
      <c r="BZ1972" s="234" t="s">
        <v>7014</v>
      </c>
    </row>
    <row r="1973" spans="1:78" x14ac:dyDescent="0.25">
      <c r="A1973" s="5">
        <v>222</v>
      </c>
      <c r="B1973" s="234" t="s">
        <v>18382</v>
      </c>
      <c r="C1973" s="234" t="s">
        <v>18383</v>
      </c>
      <c r="D1973" s="234" t="s">
        <v>11198</v>
      </c>
      <c r="E1973" s="234" t="s">
        <v>11198</v>
      </c>
      <c r="F1973" s="234" t="s">
        <v>6993</v>
      </c>
      <c r="G1973" s="234" t="s">
        <v>6994</v>
      </c>
      <c r="H1973" s="234" t="s">
        <v>6995</v>
      </c>
      <c r="I1973" s="242"/>
      <c r="J1973" s="242">
        <v>43987</v>
      </c>
      <c r="K1973" s="234" t="s">
        <v>7430</v>
      </c>
      <c r="L1973" s="242">
        <v>43987</v>
      </c>
      <c r="M1973" s="234" t="s">
        <v>6996</v>
      </c>
      <c r="N1973" s="234" t="s">
        <v>11199</v>
      </c>
      <c r="O1973" s="234" t="s">
        <v>18384</v>
      </c>
      <c r="P1973" s="234" t="s">
        <v>6999</v>
      </c>
      <c r="Q1973" s="234"/>
      <c r="R1973" s="234" t="s">
        <v>451</v>
      </c>
      <c r="S1973" t="b">
        <v>0</v>
      </c>
      <c r="T1973" s="242"/>
      <c r="U1973" s="103">
        <v>2</v>
      </c>
      <c r="V1973" s="234" t="s">
        <v>272</v>
      </c>
      <c r="W1973" s="103">
        <v>2</v>
      </c>
      <c r="X1973" s="234" t="s">
        <v>272</v>
      </c>
      <c r="Y1973" s="242"/>
      <c r="Z1973" s="242"/>
      <c r="AA1973" s="103"/>
      <c r="AB1973" s="234" t="s">
        <v>11202</v>
      </c>
      <c r="AC1973" s="243">
        <v>44252.26666666667</v>
      </c>
      <c r="AD1973" s="234" t="s">
        <v>55</v>
      </c>
      <c r="AE1973" s="235" t="s">
        <v>18385</v>
      </c>
      <c r="AF1973" s="237"/>
      <c r="AG1973" s="234" t="s">
        <v>482</v>
      </c>
      <c r="AH1973" s="241"/>
      <c r="AI1973" t="b">
        <v>1</v>
      </c>
      <c r="AJ1973" t="b">
        <v>0</v>
      </c>
      <c r="AK1973" s="234"/>
      <c r="AL1973" s="103"/>
      <c r="AM1973" t="b">
        <v>0</v>
      </c>
      <c r="AN1973" s="234"/>
      <c r="AO1973" s="103"/>
      <c r="AP1973" s="241"/>
      <c r="AQ1973" s="241"/>
      <c r="AR1973" s="241"/>
      <c r="AS1973" s="241"/>
      <c r="AT1973" s="234"/>
      <c r="AU1973" s="234" t="s">
        <v>7085</v>
      </c>
      <c r="AV1973" t="b">
        <v>0</v>
      </c>
      <c r="AW1973" t="b">
        <v>0</v>
      </c>
      <c r="AX1973" s="241"/>
      <c r="AY1973" s="241"/>
      <c r="AZ1973" s="234"/>
      <c r="BA1973" s="234"/>
      <c r="BB1973" s="234"/>
      <c r="BC1973" t="b">
        <v>0</v>
      </c>
      <c r="BD1973" s="234" t="s">
        <v>7008</v>
      </c>
      <c r="BE1973" s="234" t="s">
        <v>7009</v>
      </c>
      <c r="BF1973" s="234" t="s">
        <v>10002</v>
      </c>
      <c r="BG1973" s="234" t="s">
        <v>7010</v>
      </c>
      <c r="BH1973" s="234" t="s">
        <v>55</v>
      </c>
      <c r="BI1973" s="243">
        <v>44573.415902777779</v>
      </c>
      <c r="BJ1973" s="234" t="s">
        <v>442</v>
      </c>
      <c r="BK1973" s="234" t="s">
        <v>451</v>
      </c>
      <c r="BL1973" s="234" t="s">
        <v>451</v>
      </c>
      <c r="BM1973" s="234" t="s">
        <v>451</v>
      </c>
      <c r="BN1973" s="241"/>
      <c r="BO1973" t="b">
        <v>0</v>
      </c>
      <c r="BP1973" t="b">
        <v>0</v>
      </c>
      <c r="BQ1973" t="b">
        <v>0</v>
      </c>
      <c r="BR1973" s="241"/>
      <c r="BS1973" s="241"/>
      <c r="BT1973" s="234" t="s">
        <v>7012</v>
      </c>
      <c r="BU1973" t="b">
        <v>0</v>
      </c>
      <c r="BV1973" s="103"/>
      <c r="BW1973" s="235" t="s">
        <v>18386</v>
      </c>
      <c r="BX1973" s="234" t="s">
        <v>18385</v>
      </c>
      <c r="BY1973" s="234" t="s">
        <v>56</v>
      </c>
      <c r="BZ1973" s="234" t="s">
        <v>7014</v>
      </c>
    </row>
    <row r="1974" spans="1:78" x14ac:dyDescent="0.25">
      <c r="A1974" s="5">
        <v>221</v>
      </c>
      <c r="B1974" s="234" t="s">
        <v>18387</v>
      </c>
      <c r="C1974" s="234" t="s">
        <v>18388</v>
      </c>
      <c r="D1974" s="234" t="s">
        <v>7155</v>
      </c>
      <c r="E1974" s="234" t="s">
        <v>7155</v>
      </c>
      <c r="F1974" s="234" t="s">
        <v>7156</v>
      </c>
      <c r="G1974" s="234" t="s">
        <v>7157</v>
      </c>
      <c r="H1974" s="234" t="s">
        <v>7825</v>
      </c>
      <c r="I1974" s="242"/>
      <c r="J1974" s="242">
        <v>43980</v>
      </c>
      <c r="K1974" s="234" t="s">
        <v>7430</v>
      </c>
      <c r="L1974" s="242">
        <v>43987</v>
      </c>
      <c r="M1974" s="234" t="s">
        <v>7159</v>
      </c>
      <c r="N1974" s="234" t="s">
        <v>7160</v>
      </c>
      <c r="O1974" s="234" t="s">
        <v>15458</v>
      </c>
      <c r="P1974" s="234" t="s">
        <v>6999</v>
      </c>
      <c r="Q1974" s="234"/>
      <c r="R1974" s="234" t="s">
        <v>451</v>
      </c>
      <c r="S1974" t="b">
        <v>0</v>
      </c>
      <c r="T1974" s="242"/>
      <c r="U1974" s="103">
        <v>114</v>
      </c>
      <c r="V1974" s="234" t="s">
        <v>272</v>
      </c>
      <c r="W1974" s="103">
        <v>570</v>
      </c>
      <c r="X1974" s="234" t="s">
        <v>272</v>
      </c>
      <c r="Y1974" s="242"/>
      <c r="Z1974" s="242"/>
      <c r="AA1974" s="103"/>
      <c r="AB1974" s="234" t="s">
        <v>7162</v>
      </c>
      <c r="AC1974" s="243">
        <v>44252.266631944447</v>
      </c>
      <c r="AD1974" s="234" t="s">
        <v>55</v>
      </c>
      <c r="AE1974" s="235" t="s">
        <v>18389</v>
      </c>
      <c r="AF1974" s="237"/>
      <c r="AG1974" s="234" t="s">
        <v>482</v>
      </c>
      <c r="AH1974" s="241"/>
      <c r="AI1974" t="b">
        <v>1</v>
      </c>
      <c r="AJ1974" t="b">
        <v>0</v>
      </c>
      <c r="AK1974" s="234"/>
      <c r="AL1974" s="103"/>
      <c r="AM1974" t="b">
        <v>0</v>
      </c>
      <c r="AN1974" s="234"/>
      <c r="AO1974" s="103"/>
      <c r="AP1974" s="241"/>
      <c r="AQ1974" s="241"/>
      <c r="AR1974" s="241"/>
      <c r="AS1974" s="241"/>
      <c r="AT1974" s="234" t="s">
        <v>7005</v>
      </c>
      <c r="AU1974" s="234" t="s">
        <v>7085</v>
      </c>
      <c r="AV1974" t="b">
        <v>0</v>
      </c>
      <c r="AW1974" t="b">
        <v>0</v>
      </c>
      <c r="AX1974" s="241"/>
      <c r="AY1974" s="241"/>
      <c r="AZ1974" s="234"/>
      <c r="BA1974" s="234"/>
      <c r="BB1974" s="234"/>
      <c r="BC1974" t="b">
        <v>0</v>
      </c>
      <c r="BD1974" s="234" t="s">
        <v>7234</v>
      </c>
      <c r="BE1974" s="234" t="s">
        <v>7171</v>
      </c>
      <c r="BF1974" s="234" t="s">
        <v>7027</v>
      </c>
      <c r="BG1974" s="234" t="s">
        <v>7028</v>
      </c>
      <c r="BH1974" s="234" t="s">
        <v>55</v>
      </c>
      <c r="BI1974" s="243">
        <v>44573.415902777779</v>
      </c>
      <c r="BJ1974" s="234" t="s">
        <v>442</v>
      </c>
      <c r="BK1974" s="234" t="s">
        <v>451</v>
      </c>
      <c r="BL1974" s="234" t="s">
        <v>451</v>
      </c>
      <c r="BM1974" s="234" t="s">
        <v>451</v>
      </c>
      <c r="BN1974" s="241"/>
      <c r="BO1974" t="b">
        <v>0</v>
      </c>
      <c r="BP1974" t="b">
        <v>0</v>
      </c>
      <c r="BQ1974" t="b">
        <v>0</v>
      </c>
      <c r="BR1974" s="241"/>
      <c r="BS1974" s="241"/>
      <c r="BT1974" s="234" t="s">
        <v>7012</v>
      </c>
      <c r="BU1974" t="b">
        <v>0</v>
      </c>
      <c r="BV1974" s="103"/>
      <c r="BW1974" s="235" t="s">
        <v>18390</v>
      </c>
      <c r="BX1974" s="234" t="s">
        <v>18389</v>
      </c>
      <c r="BY1974" s="234" t="s">
        <v>56</v>
      </c>
      <c r="BZ1974" s="234" t="s">
        <v>7014</v>
      </c>
    </row>
    <row r="1975" spans="1:78" x14ac:dyDescent="0.25">
      <c r="A1975" s="5">
        <v>220</v>
      </c>
      <c r="B1975" s="234" t="s">
        <v>18391</v>
      </c>
      <c r="C1975" s="234" t="s">
        <v>18392</v>
      </c>
      <c r="D1975" s="234"/>
      <c r="E1975" s="234" t="s">
        <v>13571</v>
      </c>
      <c r="F1975" s="234" t="s">
        <v>7156</v>
      </c>
      <c r="G1975" s="234" t="s">
        <v>7856</v>
      </c>
      <c r="H1975" s="234" t="s">
        <v>7018</v>
      </c>
      <c r="I1975" s="242"/>
      <c r="J1975" s="242">
        <v>43980</v>
      </c>
      <c r="K1975" s="234" t="s">
        <v>7430</v>
      </c>
      <c r="L1975" s="242">
        <v>43984</v>
      </c>
      <c r="M1975" s="234" t="s">
        <v>7159</v>
      </c>
      <c r="N1975" s="234" t="s">
        <v>7430</v>
      </c>
      <c r="O1975" s="234" t="s">
        <v>13572</v>
      </c>
      <c r="P1975" s="234" t="s">
        <v>6999</v>
      </c>
      <c r="Q1975" s="234"/>
      <c r="R1975" s="234" t="s">
        <v>451</v>
      </c>
      <c r="S1975" t="b">
        <v>0</v>
      </c>
      <c r="T1975" s="242"/>
      <c r="U1975" s="103">
        <v>1</v>
      </c>
      <c r="V1975" s="234" t="s">
        <v>272</v>
      </c>
      <c r="W1975" s="103">
        <v>1</v>
      </c>
      <c r="X1975" s="234" t="s">
        <v>272</v>
      </c>
      <c r="Y1975" s="242"/>
      <c r="Z1975" s="242"/>
      <c r="AA1975" s="103"/>
      <c r="AB1975" s="234"/>
      <c r="AC1975" s="243">
        <v>44252.266597222224</v>
      </c>
      <c r="AD1975" s="234" t="s">
        <v>55</v>
      </c>
      <c r="AE1975" s="235" t="s">
        <v>18393</v>
      </c>
      <c r="AF1975" s="237"/>
      <c r="AG1975" s="234" t="s">
        <v>482</v>
      </c>
      <c r="AH1975" s="241"/>
      <c r="AI1975" t="b">
        <v>1</v>
      </c>
      <c r="AJ1975" t="b">
        <v>0</v>
      </c>
      <c r="AK1975" s="234"/>
      <c r="AL1975" s="103"/>
      <c r="AM1975" t="b">
        <v>0</v>
      </c>
      <c r="AN1975" s="234"/>
      <c r="AO1975" s="103"/>
      <c r="AP1975" s="241"/>
      <c r="AQ1975" s="241"/>
      <c r="AR1975" s="241"/>
      <c r="AS1975" s="241"/>
      <c r="AT1975" s="234"/>
      <c r="AU1975" s="234" t="s">
        <v>7085</v>
      </c>
      <c r="AV1975" t="b">
        <v>0</v>
      </c>
      <c r="AW1975" t="b">
        <v>0</v>
      </c>
      <c r="AX1975" s="241"/>
      <c r="AY1975" s="241"/>
      <c r="AZ1975" s="234"/>
      <c r="BA1975" s="234"/>
      <c r="BB1975" s="234"/>
      <c r="BC1975" t="b">
        <v>1</v>
      </c>
      <c r="BD1975" s="234" t="s">
        <v>7170</v>
      </c>
      <c r="BE1975" s="234" t="s">
        <v>7026</v>
      </c>
      <c r="BF1975" s="234" t="s">
        <v>7027</v>
      </c>
      <c r="BG1975" s="234" t="s">
        <v>7010</v>
      </c>
      <c r="BH1975" s="234" t="s">
        <v>55</v>
      </c>
      <c r="BI1975" s="243">
        <v>44573.415891203702</v>
      </c>
      <c r="BJ1975" s="234" t="s">
        <v>442</v>
      </c>
      <c r="BK1975" s="234" t="s">
        <v>451</v>
      </c>
      <c r="BL1975" s="234" t="s">
        <v>451</v>
      </c>
      <c r="BM1975" s="234" t="s">
        <v>451</v>
      </c>
      <c r="BN1975" s="241"/>
      <c r="BO1975" t="b">
        <v>0</v>
      </c>
      <c r="BP1975" t="b">
        <v>0</v>
      </c>
      <c r="BQ1975" t="b">
        <v>0</v>
      </c>
      <c r="BR1975" s="241"/>
      <c r="BS1975" s="241"/>
      <c r="BT1975" s="234" t="s">
        <v>7012</v>
      </c>
      <c r="BU1975" t="b">
        <v>0</v>
      </c>
      <c r="BV1975" s="103"/>
      <c r="BW1975" s="235" t="s">
        <v>18394</v>
      </c>
      <c r="BX1975" s="234" t="s">
        <v>18393</v>
      </c>
      <c r="BY1975" s="234" t="s">
        <v>56</v>
      </c>
      <c r="BZ1975" s="234" t="s">
        <v>7014</v>
      </c>
    </row>
    <row r="1976" spans="1:78" x14ac:dyDescent="0.25">
      <c r="A1976" s="5">
        <v>219</v>
      </c>
      <c r="B1976" s="234" t="s">
        <v>18395</v>
      </c>
      <c r="C1976" s="234" t="s">
        <v>18396</v>
      </c>
      <c r="D1976" s="234"/>
      <c r="E1976" s="234" t="s">
        <v>18397</v>
      </c>
      <c r="F1976" s="234" t="s">
        <v>2991</v>
      </c>
      <c r="G1976" s="234" t="s">
        <v>7034</v>
      </c>
      <c r="H1976" s="234" t="s">
        <v>7864</v>
      </c>
      <c r="I1976" s="242"/>
      <c r="J1976" s="242">
        <v>43984</v>
      </c>
      <c r="K1976" s="234" t="s">
        <v>7430</v>
      </c>
      <c r="L1976" s="242">
        <v>43997</v>
      </c>
      <c r="M1976" s="234" t="s">
        <v>6996</v>
      </c>
      <c r="N1976" s="234" t="s">
        <v>7430</v>
      </c>
      <c r="O1976" s="234" t="s">
        <v>18259</v>
      </c>
      <c r="P1976" s="234" t="s">
        <v>6999</v>
      </c>
      <c r="Q1976" s="234"/>
      <c r="R1976" s="234" t="s">
        <v>451</v>
      </c>
      <c r="S1976" t="b">
        <v>0</v>
      </c>
      <c r="T1976" s="242"/>
      <c r="U1976" s="103">
        <v>1500</v>
      </c>
      <c r="V1976" s="234" t="s">
        <v>272</v>
      </c>
      <c r="W1976" s="103">
        <v>7500</v>
      </c>
      <c r="X1976" s="234" t="s">
        <v>272</v>
      </c>
      <c r="Y1976" s="242"/>
      <c r="Z1976" s="242"/>
      <c r="AA1976" s="103"/>
      <c r="AB1976" s="234"/>
      <c r="AC1976" s="243">
        <v>44252.266550925924</v>
      </c>
      <c r="AD1976" s="234" t="s">
        <v>55</v>
      </c>
      <c r="AE1976" s="235" t="s">
        <v>18398</v>
      </c>
      <c r="AF1976" s="237">
        <v>0</v>
      </c>
      <c r="AG1976" s="234" t="s">
        <v>436</v>
      </c>
      <c r="AH1976" s="241"/>
      <c r="AI1976" t="b">
        <v>1</v>
      </c>
      <c r="AJ1976" t="b">
        <v>0</v>
      </c>
      <c r="AK1976" s="234"/>
      <c r="AL1976" s="103"/>
      <c r="AM1976" t="b">
        <v>0</v>
      </c>
      <c r="AN1976" s="234"/>
      <c r="AO1976" s="103"/>
      <c r="AP1976" s="241"/>
      <c r="AQ1976" s="241"/>
      <c r="AR1976" s="241"/>
      <c r="AS1976" s="241"/>
      <c r="AT1976" s="234"/>
      <c r="AU1976" s="234" t="s">
        <v>7085</v>
      </c>
      <c r="AV1976" t="b">
        <v>0</v>
      </c>
      <c r="AW1976" t="b">
        <v>0</v>
      </c>
      <c r="AX1976" s="241"/>
      <c r="AY1976" s="241"/>
      <c r="AZ1976" s="234"/>
      <c r="BA1976" s="234"/>
      <c r="BB1976" s="234"/>
      <c r="BC1976" t="b">
        <v>1</v>
      </c>
      <c r="BD1976" s="234" t="s">
        <v>7008</v>
      </c>
      <c r="BE1976" s="234" t="s">
        <v>7045</v>
      </c>
      <c r="BF1976" s="234" t="s">
        <v>6972</v>
      </c>
      <c r="BG1976" s="234" t="s">
        <v>7028</v>
      </c>
      <c r="BH1976" s="234" t="s">
        <v>55</v>
      </c>
      <c r="BI1976" s="243">
        <v>44573.415891203702</v>
      </c>
      <c r="BJ1976" s="234" t="s">
        <v>442</v>
      </c>
      <c r="BK1976" s="234" t="s">
        <v>451</v>
      </c>
      <c r="BL1976" s="234" t="s">
        <v>451</v>
      </c>
      <c r="BM1976" s="234" t="s">
        <v>451</v>
      </c>
      <c r="BN1976" s="241"/>
      <c r="BO1976" t="b">
        <v>0</v>
      </c>
      <c r="BP1976" t="b">
        <v>0</v>
      </c>
      <c r="BQ1976" t="b">
        <v>0</v>
      </c>
      <c r="BR1976" s="241"/>
      <c r="BS1976" s="241"/>
      <c r="BT1976" s="234" t="s">
        <v>7047</v>
      </c>
      <c r="BU1976" t="b">
        <v>0</v>
      </c>
      <c r="BV1976" s="103"/>
      <c r="BW1976" s="235" t="s">
        <v>18399</v>
      </c>
      <c r="BX1976" s="234" t="s">
        <v>18398</v>
      </c>
      <c r="BY1976" s="234" t="s">
        <v>56</v>
      </c>
      <c r="BZ1976" s="234" t="s">
        <v>7014</v>
      </c>
    </row>
    <row r="1977" spans="1:78" x14ac:dyDescent="0.25">
      <c r="A1977" s="5">
        <v>218</v>
      </c>
      <c r="B1977" s="234" t="s">
        <v>18400</v>
      </c>
      <c r="C1977" s="234" t="s">
        <v>18401</v>
      </c>
      <c r="D1977" s="234" t="s">
        <v>9938</v>
      </c>
      <c r="E1977" s="234" t="s">
        <v>9938</v>
      </c>
      <c r="F1977" s="234" t="s">
        <v>7156</v>
      </c>
      <c r="G1977" s="234" t="s">
        <v>12908</v>
      </c>
      <c r="H1977" s="234" t="s">
        <v>7825</v>
      </c>
      <c r="I1977" s="242"/>
      <c r="J1977" s="242">
        <v>43984</v>
      </c>
      <c r="K1977" s="234" t="s">
        <v>7430</v>
      </c>
      <c r="L1977" s="242">
        <v>43986</v>
      </c>
      <c r="M1977" s="234" t="s">
        <v>6996</v>
      </c>
      <c r="N1977" s="234" t="s">
        <v>9939</v>
      </c>
      <c r="O1977" s="234" t="s">
        <v>12892</v>
      </c>
      <c r="P1977" s="234" t="s">
        <v>6999</v>
      </c>
      <c r="Q1977" s="234"/>
      <c r="R1977" s="234" t="s">
        <v>451</v>
      </c>
      <c r="S1977" t="b">
        <v>0</v>
      </c>
      <c r="T1977" s="242"/>
      <c r="U1977" s="103">
        <v>91</v>
      </c>
      <c r="V1977" s="234" t="s">
        <v>272</v>
      </c>
      <c r="W1977" s="103">
        <v>91</v>
      </c>
      <c r="X1977" s="234" t="s">
        <v>272</v>
      </c>
      <c r="Y1977" s="242"/>
      <c r="Z1977" s="242"/>
      <c r="AA1977" s="103"/>
      <c r="AB1977" s="234" t="s">
        <v>9941</v>
      </c>
      <c r="AC1977" s="243">
        <v>44252.266516203701</v>
      </c>
      <c r="AD1977" s="234" t="s">
        <v>55</v>
      </c>
      <c r="AE1977" s="235" t="s">
        <v>18402</v>
      </c>
      <c r="AF1977" s="237"/>
      <c r="AG1977" s="234" t="s">
        <v>482</v>
      </c>
      <c r="AH1977" s="241"/>
      <c r="AI1977" t="b">
        <v>1</v>
      </c>
      <c r="AJ1977" t="b">
        <v>0</v>
      </c>
      <c r="AK1977" s="234"/>
      <c r="AL1977" s="103"/>
      <c r="AM1977" t="b">
        <v>0</v>
      </c>
      <c r="AN1977" s="234"/>
      <c r="AO1977" s="103"/>
      <c r="AP1977" s="241"/>
      <c r="AQ1977" s="241"/>
      <c r="AR1977" s="241"/>
      <c r="AS1977" s="241"/>
      <c r="AT1977" s="234" t="s">
        <v>7005</v>
      </c>
      <c r="AU1977" s="234" t="s">
        <v>7085</v>
      </c>
      <c r="AV1977" t="b">
        <v>0</v>
      </c>
      <c r="AW1977" t="b">
        <v>0</v>
      </c>
      <c r="AX1977" s="241"/>
      <c r="AY1977" s="241"/>
      <c r="AZ1977" s="234"/>
      <c r="BA1977" s="234"/>
      <c r="BB1977" s="234"/>
      <c r="BC1977" t="b">
        <v>0</v>
      </c>
      <c r="BD1977" s="234" t="s">
        <v>7008</v>
      </c>
      <c r="BE1977" s="234" t="s">
        <v>7171</v>
      </c>
      <c r="BF1977" s="234" t="s">
        <v>7027</v>
      </c>
      <c r="BG1977" s="234" t="s">
        <v>8373</v>
      </c>
      <c r="BH1977" s="234" t="s">
        <v>55</v>
      </c>
      <c r="BI1977" s="243">
        <v>44573.415891203702</v>
      </c>
      <c r="BJ1977" s="234" t="s">
        <v>442</v>
      </c>
      <c r="BK1977" s="234" t="s">
        <v>451</v>
      </c>
      <c r="BL1977" s="234" t="s">
        <v>451</v>
      </c>
      <c r="BM1977" s="234" t="s">
        <v>451</v>
      </c>
      <c r="BN1977" s="241"/>
      <c r="BO1977" t="b">
        <v>0</v>
      </c>
      <c r="BP1977" t="b">
        <v>0</v>
      </c>
      <c r="BQ1977" t="b">
        <v>0</v>
      </c>
      <c r="BR1977" s="241"/>
      <c r="BS1977" s="241"/>
      <c r="BT1977" s="234" t="s">
        <v>7012</v>
      </c>
      <c r="BU1977" t="b">
        <v>0</v>
      </c>
      <c r="BV1977" s="103"/>
      <c r="BW1977" s="235" t="s">
        <v>18403</v>
      </c>
      <c r="BX1977" s="234" t="s">
        <v>18402</v>
      </c>
      <c r="BY1977" s="234" t="s">
        <v>56</v>
      </c>
      <c r="BZ1977" s="234" t="s">
        <v>7014</v>
      </c>
    </row>
    <row r="1978" spans="1:78" x14ac:dyDescent="0.25">
      <c r="A1978" s="5">
        <v>217</v>
      </c>
      <c r="B1978" s="234" t="s">
        <v>18404</v>
      </c>
      <c r="C1978" s="234" t="s">
        <v>18405</v>
      </c>
      <c r="D1978" s="234" t="s">
        <v>7527</v>
      </c>
      <c r="E1978" s="234" t="s">
        <v>18406</v>
      </c>
      <c r="F1978" s="234" t="s">
        <v>7156</v>
      </c>
      <c r="G1978" s="234" t="s">
        <v>7856</v>
      </c>
      <c r="H1978" s="234" t="s">
        <v>7018</v>
      </c>
      <c r="I1978" s="242"/>
      <c r="J1978" s="242">
        <v>43979</v>
      </c>
      <c r="K1978" s="234" t="s">
        <v>7430</v>
      </c>
      <c r="L1978" s="242">
        <v>43984</v>
      </c>
      <c r="M1978" s="234" t="s">
        <v>6996</v>
      </c>
      <c r="N1978" s="234" t="s">
        <v>7528</v>
      </c>
      <c r="O1978" s="234" t="s">
        <v>7529</v>
      </c>
      <c r="P1978" s="234" t="s">
        <v>6999</v>
      </c>
      <c r="Q1978" s="234"/>
      <c r="R1978" s="234" t="s">
        <v>451</v>
      </c>
      <c r="S1978" t="b">
        <v>0</v>
      </c>
      <c r="T1978" s="242"/>
      <c r="U1978" s="103">
        <v>150</v>
      </c>
      <c r="V1978" s="234" t="s">
        <v>272</v>
      </c>
      <c r="W1978" s="103">
        <v>150</v>
      </c>
      <c r="X1978" s="234" t="s">
        <v>272</v>
      </c>
      <c r="Y1978" s="242"/>
      <c r="Z1978" s="242"/>
      <c r="AA1978" s="103"/>
      <c r="AB1978" s="234" t="s">
        <v>7530</v>
      </c>
      <c r="AC1978" s="243">
        <v>44252.266504629632</v>
      </c>
      <c r="AD1978" s="234" t="s">
        <v>55</v>
      </c>
      <c r="AE1978" s="235" t="s">
        <v>18407</v>
      </c>
      <c r="AF1978" s="237"/>
      <c r="AG1978" s="234" t="s">
        <v>482</v>
      </c>
      <c r="AH1978" s="241"/>
      <c r="AI1978" t="b">
        <v>1</v>
      </c>
      <c r="AJ1978" t="b">
        <v>0</v>
      </c>
      <c r="AK1978" s="234"/>
      <c r="AL1978" s="103"/>
      <c r="AM1978" t="b">
        <v>0</v>
      </c>
      <c r="AN1978" s="234"/>
      <c r="AO1978" s="103"/>
      <c r="AP1978" s="241"/>
      <c r="AQ1978" s="241"/>
      <c r="AR1978" s="241"/>
      <c r="AS1978" s="241"/>
      <c r="AT1978" s="234" t="s">
        <v>7005</v>
      </c>
      <c r="AU1978" s="234" t="s">
        <v>7085</v>
      </c>
      <c r="AV1978" t="b">
        <v>0</v>
      </c>
      <c r="AW1978" t="b">
        <v>0</v>
      </c>
      <c r="AX1978" s="241"/>
      <c r="AY1978" s="241"/>
      <c r="AZ1978" s="234"/>
      <c r="BA1978" s="234"/>
      <c r="BB1978" s="234"/>
      <c r="BC1978" t="b">
        <v>0</v>
      </c>
      <c r="BD1978" s="234" t="s">
        <v>7008</v>
      </c>
      <c r="BE1978" s="234" t="s">
        <v>7026</v>
      </c>
      <c r="BF1978" s="234" t="s">
        <v>7027</v>
      </c>
      <c r="BG1978" s="234" t="s">
        <v>7010</v>
      </c>
      <c r="BH1978" s="234" t="s">
        <v>55</v>
      </c>
      <c r="BI1978" s="243">
        <v>44573.415879629632</v>
      </c>
      <c r="BJ1978" s="234" t="s">
        <v>442</v>
      </c>
      <c r="BK1978" s="234" t="s">
        <v>451</v>
      </c>
      <c r="BL1978" s="234" t="s">
        <v>451</v>
      </c>
      <c r="BM1978" s="234" t="s">
        <v>451</v>
      </c>
      <c r="BN1978" s="241"/>
      <c r="BO1978" t="b">
        <v>0</v>
      </c>
      <c r="BP1978" t="b">
        <v>0</v>
      </c>
      <c r="BQ1978" t="b">
        <v>0</v>
      </c>
      <c r="BR1978" s="241"/>
      <c r="BS1978" s="241"/>
      <c r="BT1978" s="234" t="s">
        <v>7012</v>
      </c>
      <c r="BU1978" t="b">
        <v>0</v>
      </c>
      <c r="BV1978" s="103"/>
      <c r="BW1978" s="235" t="s">
        <v>18408</v>
      </c>
      <c r="BX1978" s="234" t="s">
        <v>18407</v>
      </c>
      <c r="BY1978" s="234" t="s">
        <v>56</v>
      </c>
      <c r="BZ1978" s="234" t="s">
        <v>7014</v>
      </c>
    </row>
    <row r="1979" spans="1:78" x14ac:dyDescent="0.25">
      <c r="A1979" s="5">
        <v>216</v>
      </c>
      <c r="B1979" s="234" t="s">
        <v>18409</v>
      </c>
      <c r="C1979" s="234" t="s">
        <v>18410</v>
      </c>
      <c r="D1979" s="234"/>
      <c r="E1979" s="234" t="s">
        <v>15879</v>
      </c>
      <c r="F1979" s="234" t="s">
        <v>6993</v>
      </c>
      <c r="G1979" s="234" t="s">
        <v>6994</v>
      </c>
      <c r="H1979" s="234" t="s">
        <v>6995</v>
      </c>
      <c r="I1979" s="242"/>
      <c r="J1979" s="242">
        <v>43985</v>
      </c>
      <c r="K1979" s="234" t="s">
        <v>7430</v>
      </c>
      <c r="L1979" s="242">
        <v>43985</v>
      </c>
      <c r="M1979" s="234" t="s">
        <v>6996</v>
      </c>
      <c r="N1979" s="234" t="s">
        <v>7430</v>
      </c>
      <c r="O1979" s="234" t="s">
        <v>15880</v>
      </c>
      <c r="P1979" s="234" t="s">
        <v>6999</v>
      </c>
      <c r="Q1979" s="234"/>
      <c r="R1979" s="234" t="s">
        <v>451</v>
      </c>
      <c r="S1979" t="b">
        <v>0</v>
      </c>
      <c r="T1979" s="242"/>
      <c r="U1979" s="103">
        <v>1</v>
      </c>
      <c r="V1979" s="234" t="s">
        <v>272</v>
      </c>
      <c r="W1979" s="103">
        <v>4</v>
      </c>
      <c r="X1979" s="234" t="s">
        <v>272</v>
      </c>
      <c r="Y1979" s="242"/>
      <c r="Z1979" s="242"/>
      <c r="AA1979" s="103"/>
      <c r="AB1979" s="234"/>
      <c r="AC1979" s="243">
        <v>44252.266469907408</v>
      </c>
      <c r="AD1979" s="234" t="s">
        <v>55</v>
      </c>
      <c r="AE1979" s="235" t="s">
        <v>18411</v>
      </c>
      <c r="AF1979" s="237"/>
      <c r="AG1979" s="234" t="s">
        <v>482</v>
      </c>
      <c r="AH1979" s="241"/>
      <c r="AI1979" t="b">
        <v>1</v>
      </c>
      <c r="AJ1979" t="b">
        <v>0</v>
      </c>
      <c r="AK1979" s="234"/>
      <c r="AL1979" s="103"/>
      <c r="AM1979" t="b">
        <v>0</v>
      </c>
      <c r="AN1979" s="234"/>
      <c r="AO1979" s="103"/>
      <c r="AP1979" s="241"/>
      <c r="AQ1979" s="241"/>
      <c r="AR1979" s="241"/>
      <c r="AS1979" s="241"/>
      <c r="AT1979" s="234"/>
      <c r="AU1979" s="234" t="s">
        <v>7085</v>
      </c>
      <c r="AV1979" t="b">
        <v>0</v>
      </c>
      <c r="AW1979" t="b">
        <v>0</v>
      </c>
      <c r="AX1979" s="241"/>
      <c r="AY1979" s="241"/>
      <c r="AZ1979" s="234"/>
      <c r="BA1979" s="234"/>
      <c r="BB1979" s="234"/>
      <c r="BC1979" t="b">
        <v>1</v>
      </c>
      <c r="BD1979" s="234" t="s">
        <v>7008</v>
      </c>
      <c r="BE1979" s="234" t="s">
        <v>7009</v>
      </c>
      <c r="BF1979" s="234" t="s">
        <v>6972</v>
      </c>
      <c r="BG1979" s="234" t="s">
        <v>7028</v>
      </c>
      <c r="BH1979" s="234" t="s">
        <v>55</v>
      </c>
      <c r="BI1979" s="243">
        <v>44573.415879629632</v>
      </c>
      <c r="BJ1979" s="234" t="s">
        <v>442</v>
      </c>
      <c r="BK1979" s="234" t="s">
        <v>451</v>
      </c>
      <c r="BL1979" s="234" t="s">
        <v>451</v>
      </c>
      <c r="BM1979" s="234" t="s">
        <v>451</v>
      </c>
      <c r="BN1979" s="241"/>
      <c r="BO1979" t="b">
        <v>0</v>
      </c>
      <c r="BP1979" t="b">
        <v>0</v>
      </c>
      <c r="BQ1979" t="b">
        <v>0</v>
      </c>
      <c r="BR1979" s="241"/>
      <c r="BS1979" s="241"/>
      <c r="BT1979" s="234" t="s">
        <v>7012</v>
      </c>
      <c r="BU1979" t="b">
        <v>0</v>
      </c>
      <c r="BV1979" s="103"/>
      <c r="BW1979" s="235" t="s">
        <v>18412</v>
      </c>
      <c r="BX1979" s="234" t="s">
        <v>18411</v>
      </c>
      <c r="BY1979" s="234" t="s">
        <v>56</v>
      </c>
      <c r="BZ1979" s="234" t="s">
        <v>7014</v>
      </c>
    </row>
    <row r="1980" spans="1:78" x14ac:dyDescent="0.25">
      <c r="A1980" s="5">
        <v>215</v>
      </c>
      <c r="B1980" s="234" t="s">
        <v>18413</v>
      </c>
      <c r="C1980" s="234" t="s">
        <v>18414</v>
      </c>
      <c r="D1980" s="234"/>
      <c r="E1980" s="234" t="s">
        <v>13666</v>
      </c>
      <c r="F1980" s="234" t="s">
        <v>2991</v>
      </c>
      <c r="G1980" s="234" t="s">
        <v>7033</v>
      </c>
      <c r="H1980" s="234" t="s">
        <v>7034</v>
      </c>
      <c r="I1980" s="242"/>
      <c r="J1980" s="242">
        <v>43921</v>
      </c>
      <c r="K1980" s="234" t="s">
        <v>7430</v>
      </c>
      <c r="L1980" s="242">
        <v>43930</v>
      </c>
      <c r="M1980" s="234" t="s">
        <v>6996</v>
      </c>
      <c r="N1980" s="234" t="s">
        <v>7430</v>
      </c>
      <c r="O1980" s="234" t="s">
        <v>11335</v>
      </c>
      <c r="P1980" s="234" t="s">
        <v>6999</v>
      </c>
      <c r="Q1980" s="234"/>
      <c r="R1980" s="234" t="s">
        <v>451</v>
      </c>
      <c r="S1980" t="b">
        <v>0</v>
      </c>
      <c r="T1980" s="242"/>
      <c r="U1980" s="103">
        <v>1</v>
      </c>
      <c r="V1980" s="234" t="s">
        <v>272</v>
      </c>
      <c r="W1980" s="103">
        <v>1</v>
      </c>
      <c r="X1980" s="234" t="s">
        <v>272</v>
      </c>
      <c r="Y1980" s="242"/>
      <c r="Z1980" s="242"/>
      <c r="AA1980" s="103"/>
      <c r="AB1980" s="234"/>
      <c r="AC1980" s="243">
        <v>44252.266446759262</v>
      </c>
      <c r="AD1980" s="234" t="s">
        <v>55</v>
      </c>
      <c r="AE1980" s="235" t="s">
        <v>18415</v>
      </c>
      <c r="AF1980" s="237"/>
      <c r="AG1980" s="234" t="s">
        <v>482</v>
      </c>
      <c r="AH1980" s="241"/>
      <c r="AI1980" t="b">
        <v>1</v>
      </c>
      <c r="AJ1980" t="b">
        <v>0</v>
      </c>
      <c r="AK1980" s="234"/>
      <c r="AL1980" s="103"/>
      <c r="AM1980" t="b">
        <v>0</v>
      </c>
      <c r="AN1980" s="234"/>
      <c r="AO1980" s="103"/>
      <c r="AP1980" s="241"/>
      <c r="AQ1980" s="241"/>
      <c r="AR1980" s="241"/>
      <c r="AS1980" s="241"/>
      <c r="AT1980" s="234"/>
      <c r="AU1980" s="234" t="s">
        <v>7085</v>
      </c>
      <c r="AV1980" t="b">
        <v>0</v>
      </c>
      <c r="AW1980" t="b">
        <v>0</v>
      </c>
      <c r="AX1980" s="241"/>
      <c r="AY1980" s="241"/>
      <c r="AZ1980" s="234"/>
      <c r="BA1980" s="234"/>
      <c r="BB1980" s="234"/>
      <c r="BC1980" t="b">
        <v>1</v>
      </c>
      <c r="BD1980" s="234" t="s">
        <v>7008</v>
      </c>
      <c r="BE1980" s="234" t="s">
        <v>7045</v>
      </c>
      <c r="BF1980" s="234" t="s">
        <v>6972</v>
      </c>
      <c r="BG1980" s="234" t="s">
        <v>7028</v>
      </c>
      <c r="BH1980" s="234" t="s">
        <v>55</v>
      </c>
      <c r="BI1980" s="243">
        <v>44573.415879629632</v>
      </c>
      <c r="BJ1980" s="234" t="s">
        <v>442</v>
      </c>
      <c r="BK1980" s="234" t="s">
        <v>451</v>
      </c>
      <c r="BL1980" s="234" t="s">
        <v>451</v>
      </c>
      <c r="BM1980" s="234" t="s">
        <v>451</v>
      </c>
      <c r="BN1980" s="241"/>
      <c r="BO1980" t="b">
        <v>0</v>
      </c>
      <c r="BP1980" t="b">
        <v>0</v>
      </c>
      <c r="BQ1980" t="b">
        <v>0</v>
      </c>
      <c r="BR1980" s="241"/>
      <c r="BS1980" s="241"/>
      <c r="BT1980" s="234" t="s">
        <v>7012</v>
      </c>
      <c r="BU1980" t="b">
        <v>0</v>
      </c>
      <c r="BV1980" s="103"/>
      <c r="BW1980" s="235" t="s">
        <v>18416</v>
      </c>
      <c r="BX1980" s="234" t="s">
        <v>18415</v>
      </c>
      <c r="BY1980" s="234" t="s">
        <v>56</v>
      </c>
      <c r="BZ1980" s="234" t="s">
        <v>7014</v>
      </c>
    </row>
    <row r="1981" spans="1:78" x14ac:dyDescent="0.25">
      <c r="A1981" s="5">
        <v>214</v>
      </c>
      <c r="B1981" s="234" t="s">
        <v>18417</v>
      </c>
      <c r="C1981" s="234" t="s">
        <v>18418</v>
      </c>
      <c r="D1981" s="234" t="s">
        <v>12852</v>
      </c>
      <c r="E1981" s="234" t="s">
        <v>12852</v>
      </c>
      <c r="F1981" s="234" t="s">
        <v>7156</v>
      </c>
      <c r="G1981" s="234" t="s">
        <v>7856</v>
      </c>
      <c r="H1981" s="234" t="s">
        <v>7018</v>
      </c>
      <c r="I1981" s="242"/>
      <c r="J1981" s="242">
        <v>43979</v>
      </c>
      <c r="K1981" s="234" t="s">
        <v>7430</v>
      </c>
      <c r="L1981" s="242">
        <v>43980</v>
      </c>
      <c r="M1981" s="234" t="s">
        <v>6996</v>
      </c>
      <c r="N1981" s="234" t="s">
        <v>11657</v>
      </c>
      <c r="O1981" s="234" t="s">
        <v>11658</v>
      </c>
      <c r="P1981" s="234" t="s">
        <v>6999</v>
      </c>
      <c r="Q1981" s="234"/>
      <c r="R1981" s="234" t="s">
        <v>451</v>
      </c>
      <c r="S1981" t="b">
        <v>0</v>
      </c>
      <c r="T1981" s="242"/>
      <c r="U1981" s="103">
        <v>12</v>
      </c>
      <c r="V1981" s="234" t="s">
        <v>272</v>
      </c>
      <c r="W1981" s="103">
        <v>12</v>
      </c>
      <c r="X1981" s="234" t="s">
        <v>272</v>
      </c>
      <c r="Y1981" s="242"/>
      <c r="Z1981" s="242"/>
      <c r="AA1981" s="103"/>
      <c r="AB1981" s="234" t="s">
        <v>12853</v>
      </c>
      <c r="AC1981" s="243">
        <v>44252.266412037039</v>
      </c>
      <c r="AD1981" s="234" t="s">
        <v>55</v>
      </c>
      <c r="AE1981" s="235" t="s">
        <v>18419</v>
      </c>
      <c r="AF1981" s="237"/>
      <c r="AG1981" s="234" t="s">
        <v>482</v>
      </c>
      <c r="AH1981" s="241"/>
      <c r="AI1981" t="b">
        <v>1</v>
      </c>
      <c r="AJ1981" t="b">
        <v>0</v>
      </c>
      <c r="AK1981" s="234"/>
      <c r="AL1981" s="103"/>
      <c r="AM1981" t="b">
        <v>0</v>
      </c>
      <c r="AN1981" s="234"/>
      <c r="AO1981" s="103"/>
      <c r="AP1981" s="241"/>
      <c r="AQ1981" s="241"/>
      <c r="AR1981" s="241"/>
      <c r="AS1981" s="241"/>
      <c r="AT1981" s="234" t="s">
        <v>7005</v>
      </c>
      <c r="AU1981" s="234" t="s">
        <v>7085</v>
      </c>
      <c r="AV1981" t="b">
        <v>0</v>
      </c>
      <c r="AW1981" t="b">
        <v>0</v>
      </c>
      <c r="AX1981" s="241"/>
      <c r="AY1981" s="241"/>
      <c r="AZ1981" s="234"/>
      <c r="BA1981" s="234"/>
      <c r="BB1981" s="234"/>
      <c r="BC1981" t="b">
        <v>0</v>
      </c>
      <c r="BD1981" s="234" t="s">
        <v>7008</v>
      </c>
      <c r="BE1981" s="234" t="s">
        <v>7026</v>
      </c>
      <c r="BF1981" s="234" t="s">
        <v>7027</v>
      </c>
      <c r="BG1981" s="234" t="s">
        <v>7010</v>
      </c>
      <c r="BH1981" s="234" t="s">
        <v>55</v>
      </c>
      <c r="BI1981" s="243">
        <v>44573.415879629632</v>
      </c>
      <c r="BJ1981" s="234" t="s">
        <v>442</v>
      </c>
      <c r="BK1981" s="234" t="s">
        <v>451</v>
      </c>
      <c r="BL1981" s="234" t="s">
        <v>451</v>
      </c>
      <c r="BM1981" s="234" t="s">
        <v>451</v>
      </c>
      <c r="BN1981" s="241"/>
      <c r="BO1981" t="b">
        <v>0</v>
      </c>
      <c r="BP1981" t="b">
        <v>0</v>
      </c>
      <c r="BQ1981" t="b">
        <v>0</v>
      </c>
      <c r="BR1981" s="241"/>
      <c r="BS1981" s="241"/>
      <c r="BT1981" s="234" t="s">
        <v>7012</v>
      </c>
      <c r="BU1981" t="b">
        <v>0</v>
      </c>
      <c r="BV1981" s="103"/>
      <c r="BW1981" s="235" t="s">
        <v>18420</v>
      </c>
      <c r="BX1981" s="234" t="s">
        <v>18419</v>
      </c>
      <c r="BY1981" s="234" t="s">
        <v>56</v>
      </c>
      <c r="BZ1981" s="234" t="s">
        <v>7014</v>
      </c>
    </row>
    <row r="1982" spans="1:78" x14ac:dyDescent="0.25">
      <c r="A1982" s="5">
        <v>213</v>
      </c>
      <c r="B1982" s="234" t="s">
        <v>18421</v>
      </c>
      <c r="C1982" s="234" t="s">
        <v>18422</v>
      </c>
      <c r="D1982" s="234"/>
      <c r="E1982" s="234" t="s">
        <v>13439</v>
      </c>
      <c r="F1982" s="234" t="s">
        <v>7156</v>
      </c>
      <c r="G1982" s="234" t="s">
        <v>7856</v>
      </c>
      <c r="H1982" s="234" t="s">
        <v>7018</v>
      </c>
      <c r="I1982" s="242"/>
      <c r="J1982" s="242">
        <v>43973</v>
      </c>
      <c r="K1982" s="234" t="s">
        <v>7430</v>
      </c>
      <c r="L1982" s="242">
        <v>43980</v>
      </c>
      <c r="M1982" s="234" t="s">
        <v>12558</v>
      </c>
      <c r="N1982" s="234" t="s">
        <v>7430</v>
      </c>
      <c r="O1982" s="234" t="s">
        <v>13440</v>
      </c>
      <c r="P1982" s="234" t="s">
        <v>6999</v>
      </c>
      <c r="Q1982" s="234"/>
      <c r="R1982" s="234" t="s">
        <v>451</v>
      </c>
      <c r="S1982" t="b">
        <v>0</v>
      </c>
      <c r="T1982" s="242"/>
      <c r="U1982" s="103">
        <v>10</v>
      </c>
      <c r="V1982" s="234" t="s">
        <v>272</v>
      </c>
      <c r="W1982" s="103">
        <v>10</v>
      </c>
      <c r="X1982" s="234" t="s">
        <v>272</v>
      </c>
      <c r="Y1982" s="242"/>
      <c r="Z1982" s="242"/>
      <c r="AA1982" s="103"/>
      <c r="AB1982" s="234"/>
      <c r="AC1982" s="243">
        <v>44252.266377314816</v>
      </c>
      <c r="AD1982" s="234" t="s">
        <v>55</v>
      </c>
      <c r="AE1982" s="235" t="s">
        <v>18423</v>
      </c>
      <c r="AF1982" s="237"/>
      <c r="AG1982" s="234" t="s">
        <v>482</v>
      </c>
      <c r="AH1982" s="241"/>
      <c r="AI1982" t="b">
        <v>1</v>
      </c>
      <c r="AJ1982" t="b">
        <v>0</v>
      </c>
      <c r="AK1982" s="234"/>
      <c r="AL1982" s="103"/>
      <c r="AM1982" t="b">
        <v>0</v>
      </c>
      <c r="AN1982" s="234"/>
      <c r="AO1982" s="103"/>
      <c r="AP1982" s="241"/>
      <c r="AQ1982" s="241"/>
      <c r="AR1982" s="241"/>
      <c r="AS1982" s="241"/>
      <c r="AT1982" s="234"/>
      <c r="AU1982" s="234" t="s">
        <v>7085</v>
      </c>
      <c r="AV1982" t="b">
        <v>0</v>
      </c>
      <c r="AW1982" t="b">
        <v>0</v>
      </c>
      <c r="AX1982" s="241"/>
      <c r="AY1982" s="241"/>
      <c r="AZ1982" s="234"/>
      <c r="BA1982" s="234"/>
      <c r="BB1982" s="234"/>
      <c r="BC1982" t="b">
        <v>1</v>
      </c>
      <c r="BD1982" s="234" t="s">
        <v>12561</v>
      </c>
      <c r="BE1982" s="234" t="s">
        <v>7026</v>
      </c>
      <c r="BF1982" s="234" t="s">
        <v>6972</v>
      </c>
      <c r="BG1982" s="234" t="s">
        <v>7010</v>
      </c>
      <c r="BH1982" s="234" t="s">
        <v>55</v>
      </c>
      <c r="BI1982" s="243">
        <v>44573.415868055556</v>
      </c>
      <c r="BJ1982" s="234" t="s">
        <v>442</v>
      </c>
      <c r="BK1982" s="234" t="s">
        <v>451</v>
      </c>
      <c r="BL1982" s="234" t="s">
        <v>451</v>
      </c>
      <c r="BM1982" s="234" t="s">
        <v>451</v>
      </c>
      <c r="BN1982" s="241"/>
      <c r="BO1982" t="b">
        <v>0</v>
      </c>
      <c r="BP1982" t="b">
        <v>0</v>
      </c>
      <c r="BQ1982" t="b">
        <v>0</v>
      </c>
      <c r="BR1982" s="241"/>
      <c r="BS1982" s="241"/>
      <c r="BT1982" s="234" t="s">
        <v>7012</v>
      </c>
      <c r="BU1982" t="b">
        <v>0</v>
      </c>
      <c r="BV1982" s="103"/>
      <c r="BW1982" s="235" t="s">
        <v>18424</v>
      </c>
      <c r="BX1982" s="234" t="s">
        <v>18423</v>
      </c>
      <c r="BY1982" s="234" t="s">
        <v>56</v>
      </c>
      <c r="BZ1982" s="234" t="s">
        <v>7014</v>
      </c>
    </row>
    <row r="1983" spans="1:78" x14ac:dyDescent="0.25">
      <c r="A1983" s="5">
        <v>212</v>
      </c>
      <c r="B1983" s="234" t="s">
        <v>18425</v>
      </c>
      <c r="C1983" s="234" t="s">
        <v>18426</v>
      </c>
      <c r="D1983" s="234"/>
      <c r="E1983" s="234" t="s">
        <v>18427</v>
      </c>
      <c r="F1983" s="234" t="s">
        <v>7156</v>
      </c>
      <c r="G1983" s="234" t="s">
        <v>7065</v>
      </c>
      <c r="H1983" s="234" t="s">
        <v>7856</v>
      </c>
      <c r="I1983" s="242"/>
      <c r="J1983" s="242">
        <v>43978</v>
      </c>
      <c r="K1983" s="234" t="s">
        <v>7430</v>
      </c>
      <c r="L1983" s="242">
        <v>43979</v>
      </c>
      <c r="M1983" s="234" t="s">
        <v>7159</v>
      </c>
      <c r="N1983" s="234" t="s">
        <v>7430</v>
      </c>
      <c r="O1983" s="234" t="s">
        <v>18428</v>
      </c>
      <c r="P1983" s="234" t="s">
        <v>6999</v>
      </c>
      <c r="Q1983" s="234"/>
      <c r="R1983" s="234" t="s">
        <v>451</v>
      </c>
      <c r="S1983" t="b">
        <v>0</v>
      </c>
      <c r="T1983" s="242"/>
      <c r="U1983" s="103">
        <v>9</v>
      </c>
      <c r="V1983" s="234" t="s">
        <v>272</v>
      </c>
      <c r="W1983" s="103">
        <v>9</v>
      </c>
      <c r="X1983" s="234" t="s">
        <v>272</v>
      </c>
      <c r="Y1983" s="242"/>
      <c r="Z1983" s="242"/>
      <c r="AA1983" s="103"/>
      <c r="AB1983" s="234"/>
      <c r="AC1983" s="243">
        <v>44252.266342592593</v>
      </c>
      <c r="AD1983" s="234" t="s">
        <v>55</v>
      </c>
      <c r="AE1983" s="235" t="s">
        <v>18429</v>
      </c>
      <c r="AF1983" s="237"/>
      <c r="AG1983" s="234" t="s">
        <v>482</v>
      </c>
      <c r="AH1983" s="241"/>
      <c r="AI1983" t="b">
        <v>1</v>
      </c>
      <c r="AJ1983" t="b">
        <v>0</v>
      </c>
      <c r="AK1983" s="234"/>
      <c r="AL1983" s="103"/>
      <c r="AM1983" t="b">
        <v>0</v>
      </c>
      <c r="AN1983" s="234"/>
      <c r="AO1983" s="103"/>
      <c r="AP1983" s="241"/>
      <c r="AQ1983" s="241"/>
      <c r="AR1983" s="241"/>
      <c r="AS1983" s="241"/>
      <c r="AT1983" s="234"/>
      <c r="AU1983" s="234" t="s">
        <v>7085</v>
      </c>
      <c r="AV1983" t="b">
        <v>0</v>
      </c>
      <c r="AW1983" t="b">
        <v>0</v>
      </c>
      <c r="AX1983" s="241"/>
      <c r="AY1983" s="241"/>
      <c r="AZ1983" s="234"/>
      <c r="BA1983" s="234"/>
      <c r="BB1983" s="234"/>
      <c r="BC1983" t="b">
        <v>1</v>
      </c>
      <c r="BD1983" s="234" t="s">
        <v>7170</v>
      </c>
      <c r="BE1983" s="234" t="s">
        <v>7026</v>
      </c>
      <c r="BF1983" s="234" t="s">
        <v>7027</v>
      </c>
      <c r="BG1983" s="234" t="s">
        <v>7028</v>
      </c>
      <c r="BH1983" s="234" t="s">
        <v>55</v>
      </c>
      <c r="BI1983" s="243">
        <v>44573.415868055556</v>
      </c>
      <c r="BJ1983" s="234" t="s">
        <v>442</v>
      </c>
      <c r="BK1983" s="234" t="s">
        <v>451</v>
      </c>
      <c r="BL1983" s="234" t="s">
        <v>451</v>
      </c>
      <c r="BM1983" s="234" t="s">
        <v>451</v>
      </c>
      <c r="BN1983" s="241"/>
      <c r="BO1983" t="b">
        <v>0</v>
      </c>
      <c r="BP1983" t="b">
        <v>0</v>
      </c>
      <c r="BQ1983" t="b">
        <v>0</v>
      </c>
      <c r="BR1983" s="241"/>
      <c r="BS1983" s="241"/>
      <c r="BT1983" s="234" t="s">
        <v>7012</v>
      </c>
      <c r="BU1983" t="b">
        <v>0</v>
      </c>
      <c r="BV1983" s="103"/>
      <c r="BW1983" s="235" t="s">
        <v>18430</v>
      </c>
      <c r="BX1983" s="234" t="s">
        <v>18429</v>
      </c>
      <c r="BY1983" s="234" t="s">
        <v>56</v>
      </c>
      <c r="BZ1983" s="234" t="s">
        <v>7014</v>
      </c>
    </row>
    <row r="1984" spans="1:78" x14ac:dyDescent="0.25">
      <c r="A1984" s="5">
        <v>211</v>
      </c>
      <c r="B1984" s="234" t="s">
        <v>18431</v>
      </c>
      <c r="C1984" s="234" t="s">
        <v>18432</v>
      </c>
      <c r="D1984" s="234" t="s">
        <v>18433</v>
      </c>
      <c r="E1984" s="234" t="s">
        <v>18433</v>
      </c>
      <c r="F1984" s="234" t="s">
        <v>6993</v>
      </c>
      <c r="G1984" s="234" t="s">
        <v>6994</v>
      </c>
      <c r="H1984" s="234" t="s">
        <v>6995</v>
      </c>
      <c r="I1984" s="242"/>
      <c r="J1984" s="242">
        <v>43987</v>
      </c>
      <c r="K1984" s="234" t="s">
        <v>7430</v>
      </c>
      <c r="L1984" s="242">
        <v>43987</v>
      </c>
      <c r="M1984" s="234" t="s">
        <v>6996</v>
      </c>
      <c r="N1984" s="234" t="s">
        <v>18434</v>
      </c>
      <c r="O1984" s="234" t="s">
        <v>18435</v>
      </c>
      <c r="P1984" s="234" t="s">
        <v>6999</v>
      </c>
      <c r="Q1984" s="234"/>
      <c r="R1984" s="234" t="s">
        <v>451</v>
      </c>
      <c r="S1984" t="b">
        <v>0</v>
      </c>
      <c r="T1984" s="242"/>
      <c r="U1984" s="103">
        <v>1</v>
      </c>
      <c r="V1984" s="234" t="s">
        <v>272</v>
      </c>
      <c r="W1984" s="103">
        <v>23</v>
      </c>
      <c r="X1984" s="234" t="s">
        <v>272</v>
      </c>
      <c r="Y1984" s="242"/>
      <c r="Z1984" s="242"/>
      <c r="AA1984" s="103"/>
      <c r="AB1984" s="234" t="s">
        <v>18436</v>
      </c>
      <c r="AC1984" s="243">
        <v>44252.26630787037</v>
      </c>
      <c r="AD1984" s="234" t="s">
        <v>55</v>
      </c>
      <c r="AE1984" s="235" t="s">
        <v>18437</v>
      </c>
      <c r="AF1984" s="237"/>
      <c r="AG1984" s="234" t="s">
        <v>482</v>
      </c>
      <c r="AH1984" s="241"/>
      <c r="AI1984" t="b">
        <v>1</v>
      </c>
      <c r="AJ1984" t="b">
        <v>0</v>
      </c>
      <c r="AK1984" s="234"/>
      <c r="AL1984" s="103"/>
      <c r="AM1984" t="b">
        <v>0</v>
      </c>
      <c r="AN1984" s="234"/>
      <c r="AO1984" s="103"/>
      <c r="AP1984" s="241"/>
      <c r="AQ1984" s="241"/>
      <c r="AR1984" s="241"/>
      <c r="AS1984" s="241"/>
      <c r="AT1984" s="234" t="s">
        <v>7005</v>
      </c>
      <c r="AU1984" s="234" t="s">
        <v>7085</v>
      </c>
      <c r="AV1984" t="b">
        <v>0</v>
      </c>
      <c r="AW1984" t="b">
        <v>0</v>
      </c>
      <c r="AX1984" s="241"/>
      <c r="AY1984" s="241"/>
      <c r="AZ1984" s="234"/>
      <c r="BA1984" s="234"/>
      <c r="BB1984" s="234"/>
      <c r="BC1984" t="b">
        <v>0</v>
      </c>
      <c r="BD1984" s="234" t="s">
        <v>7008</v>
      </c>
      <c r="BE1984" s="234" t="s">
        <v>7009</v>
      </c>
      <c r="BF1984" s="234" t="s">
        <v>7027</v>
      </c>
      <c r="BG1984" s="234" t="s">
        <v>7028</v>
      </c>
      <c r="BH1984" s="234" t="s">
        <v>55</v>
      </c>
      <c r="BI1984" s="243">
        <v>44573.415868055556</v>
      </c>
      <c r="BJ1984" s="234" t="s">
        <v>442</v>
      </c>
      <c r="BK1984" s="234" t="s">
        <v>451</v>
      </c>
      <c r="BL1984" s="234" t="s">
        <v>451</v>
      </c>
      <c r="BM1984" s="234" t="s">
        <v>451</v>
      </c>
      <c r="BN1984" s="241"/>
      <c r="BO1984" t="b">
        <v>0</v>
      </c>
      <c r="BP1984" t="b">
        <v>0</v>
      </c>
      <c r="BQ1984" t="b">
        <v>0</v>
      </c>
      <c r="BR1984" s="241"/>
      <c r="BS1984" s="241"/>
      <c r="BT1984" s="234" t="s">
        <v>7047</v>
      </c>
      <c r="BU1984" t="b">
        <v>0</v>
      </c>
      <c r="BV1984" s="103"/>
      <c r="BW1984" s="235" t="s">
        <v>18438</v>
      </c>
      <c r="BX1984" s="234" t="s">
        <v>18437</v>
      </c>
      <c r="BY1984" s="234" t="s">
        <v>56</v>
      </c>
      <c r="BZ1984" s="234" t="s">
        <v>7014</v>
      </c>
    </row>
    <row r="1985" spans="1:78" x14ac:dyDescent="0.25">
      <c r="A1985" s="5">
        <v>210</v>
      </c>
      <c r="B1985" s="234" t="s">
        <v>18439</v>
      </c>
      <c r="C1985" s="234" t="s">
        <v>18440</v>
      </c>
      <c r="D1985" s="234"/>
      <c r="E1985" s="234" t="s">
        <v>15879</v>
      </c>
      <c r="F1985" s="234" t="s">
        <v>7156</v>
      </c>
      <c r="G1985" s="234" t="s">
        <v>6994</v>
      </c>
      <c r="H1985" s="234" t="s">
        <v>6995</v>
      </c>
      <c r="I1985" s="242"/>
      <c r="J1985" s="242">
        <v>43984</v>
      </c>
      <c r="K1985" s="234" t="s">
        <v>7430</v>
      </c>
      <c r="L1985" s="242">
        <v>43984</v>
      </c>
      <c r="M1985" s="234" t="s">
        <v>6996</v>
      </c>
      <c r="N1985" s="234" t="s">
        <v>7430</v>
      </c>
      <c r="O1985" s="234" t="s">
        <v>15880</v>
      </c>
      <c r="P1985" s="234" t="s">
        <v>6999</v>
      </c>
      <c r="Q1985" s="234"/>
      <c r="R1985" s="234" t="s">
        <v>451</v>
      </c>
      <c r="S1985" t="b">
        <v>0</v>
      </c>
      <c r="T1985" s="242"/>
      <c r="U1985" s="103">
        <v>1</v>
      </c>
      <c r="V1985" s="234" t="s">
        <v>272</v>
      </c>
      <c r="W1985" s="103">
        <v>103</v>
      </c>
      <c r="X1985" s="234" t="s">
        <v>272</v>
      </c>
      <c r="Y1985" s="242"/>
      <c r="Z1985" s="242"/>
      <c r="AA1985" s="103"/>
      <c r="AB1985" s="234"/>
      <c r="AC1985" s="243">
        <v>44252.266261574077</v>
      </c>
      <c r="AD1985" s="234" t="s">
        <v>55</v>
      </c>
      <c r="AE1985" s="235" t="s">
        <v>18441</v>
      </c>
      <c r="AF1985" s="237"/>
      <c r="AG1985" s="234" t="s">
        <v>482</v>
      </c>
      <c r="AH1985" s="241"/>
      <c r="AI1985" t="b">
        <v>1</v>
      </c>
      <c r="AJ1985" t="b">
        <v>0</v>
      </c>
      <c r="AK1985" s="234"/>
      <c r="AL1985" s="103"/>
      <c r="AM1985" t="b">
        <v>0</v>
      </c>
      <c r="AN1985" s="234"/>
      <c r="AO1985" s="103"/>
      <c r="AP1985" s="241"/>
      <c r="AQ1985" s="241"/>
      <c r="AR1985" s="241"/>
      <c r="AS1985" s="241"/>
      <c r="AT1985" s="234"/>
      <c r="AU1985" s="234" t="s">
        <v>7085</v>
      </c>
      <c r="AV1985" t="b">
        <v>0</v>
      </c>
      <c r="AW1985" t="b">
        <v>0</v>
      </c>
      <c r="AX1985" s="241"/>
      <c r="AY1985" s="241"/>
      <c r="AZ1985" s="234"/>
      <c r="BA1985" s="234"/>
      <c r="BB1985" s="234"/>
      <c r="BC1985" t="b">
        <v>1</v>
      </c>
      <c r="BD1985" s="234" t="s">
        <v>7008</v>
      </c>
      <c r="BE1985" s="234" t="s">
        <v>7009</v>
      </c>
      <c r="BF1985" s="234" t="s">
        <v>6972</v>
      </c>
      <c r="BG1985" s="234" t="s">
        <v>7028</v>
      </c>
      <c r="BH1985" s="234" t="s">
        <v>55</v>
      </c>
      <c r="BI1985" s="243">
        <v>44573.415856481479</v>
      </c>
      <c r="BJ1985" s="234" t="s">
        <v>442</v>
      </c>
      <c r="BK1985" s="234" t="s">
        <v>451</v>
      </c>
      <c r="BL1985" s="234" t="s">
        <v>451</v>
      </c>
      <c r="BM1985" s="234" t="s">
        <v>451</v>
      </c>
      <c r="BN1985" s="241"/>
      <c r="BO1985" t="b">
        <v>0</v>
      </c>
      <c r="BP1985" t="b">
        <v>0</v>
      </c>
      <c r="BQ1985" t="b">
        <v>0</v>
      </c>
      <c r="BR1985" s="241"/>
      <c r="BS1985" s="241"/>
      <c r="BT1985" s="234" t="s">
        <v>7012</v>
      </c>
      <c r="BU1985" t="b">
        <v>0</v>
      </c>
      <c r="BV1985" s="103"/>
      <c r="BW1985" s="235" t="s">
        <v>18442</v>
      </c>
      <c r="BX1985" s="234" t="s">
        <v>18441</v>
      </c>
      <c r="BY1985" s="234" t="s">
        <v>56</v>
      </c>
      <c r="BZ1985" s="234" t="s">
        <v>7014</v>
      </c>
    </row>
    <row r="1986" spans="1:78" x14ac:dyDescent="0.25">
      <c r="A1986" s="5">
        <v>209</v>
      </c>
      <c r="B1986" s="234" t="s">
        <v>18443</v>
      </c>
      <c r="C1986" s="234" t="s">
        <v>18444</v>
      </c>
      <c r="D1986" s="234" t="s">
        <v>9359</v>
      </c>
      <c r="E1986" s="234" t="s">
        <v>14355</v>
      </c>
      <c r="F1986" s="234" t="s">
        <v>7156</v>
      </c>
      <c r="G1986" s="234" t="s">
        <v>7302</v>
      </c>
      <c r="H1986" s="234" t="s">
        <v>6994</v>
      </c>
      <c r="I1986" s="242"/>
      <c r="J1986" s="242">
        <v>43979</v>
      </c>
      <c r="K1986" s="234" t="s">
        <v>7430</v>
      </c>
      <c r="L1986" s="242">
        <v>43979</v>
      </c>
      <c r="M1986" s="234" t="s">
        <v>7066</v>
      </c>
      <c r="N1986" s="234" t="s">
        <v>9362</v>
      </c>
      <c r="O1986" s="234" t="s">
        <v>9363</v>
      </c>
      <c r="P1986" s="234" t="s">
        <v>6999</v>
      </c>
      <c r="Q1986" s="234"/>
      <c r="R1986" s="234" t="s">
        <v>451</v>
      </c>
      <c r="S1986" t="b">
        <v>0</v>
      </c>
      <c r="T1986" s="242"/>
      <c r="U1986" s="103">
        <v>1</v>
      </c>
      <c r="V1986" s="234" t="s">
        <v>272</v>
      </c>
      <c r="W1986" s="103">
        <v>10</v>
      </c>
      <c r="X1986" s="234" t="s">
        <v>272</v>
      </c>
      <c r="Y1986" s="242"/>
      <c r="Z1986" s="242"/>
      <c r="AA1986" s="103"/>
      <c r="AB1986" s="234" t="s">
        <v>9365</v>
      </c>
      <c r="AC1986" s="243">
        <v>44252.266226851854</v>
      </c>
      <c r="AD1986" s="234" t="s">
        <v>55</v>
      </c>
      <c r="AE1986" s="235" t="s">
        <v>18445</v>
      </c>
      <c r="AF1986" s="237"/>
      <c r="AG1986" s="234" t="s">
        <v>482</v>
      </c>
      <c r="AH1986" s="241"/>
      <c r="AI1986" t="b">
        <v>1</v>
      </c>
      <c r="AJ1986" t="b">
        <v>0</v>
      </c>
      <c r="AK1986" s="234"/>
      <c r="AL1986" s="103"/>
      <c r="AM1986" t="b">
        <v>0</v>
      </c>
      <c r="AN1986" s="234"/>
      <c r="AO1986" s="103"/>
      <c r="AP1986" s="241"/>
      <c r="AQ1986" s="241"/>
      <c r="AR1986" s="241"/>
      <c r="AS1986" s="241"/>
      <c r="AT1986" s="234" t="s">
        <v>7005</v>
      </c>
      <c r="AU1986" s="234" t="s">
        <v>7085</v>
      </c>
      <c r="AV1986" t="b">
        <v>0</v>
      </c>
      <c r="AW1986" t="b">
        <v>0</v>
      </c>
      <c r="AX1986" s="241"/>
      <c r="AY1986" s="241"/>
      <c r="AZ1986" s="234"/>
      <c r="BA1986" s="234"/>
      <c r="BB1986" s="234"/>
      <c r="BC1986" t="b">
        <v>0</v>
      </c>
      <c r="BD1986" s="234" t="s">
        <v>7076</v>
      </c>
      <c r="BE1986" s="234" t="s">
        <v>7009</v>
      </c>
      <c r="BF1986" s="234" t="s">
        <v>7027</v>
      </c>
      <c r="BG1986" s="234" t="s">
        <v>8373</v>
      </c>
      <c r="BH1986" s="234" t="s">
        <v>55</v>
      </c>
      <c r="BI1986" s="243">
        <v>44573.416724537034</v>
      </c>
      <c r="BJ1986" s="234" t="s">
        <v>442</v>
      </c>
      <c r="BK1986" s="234" t="s">
        <v>451</v>
      </c>
      <c r="BL1986" s="234" t="s">
        <v>451</v>
      </c>
      <c r="BM1986" s="234" t="s">
        <v>451</v>
      </c>
      <c r="BN1986" s="241"/>
      <c r="BO1986" t="b">
        <v>0</v>
      </c>
      <c r="BP1986" t="b">
        <v>0</v>
      </c>
      <c r="BQ1986" t="b">
        <v>0</v>
      </c>
      <c r="BR1986" s="241"/>
      <c r="BS1986" s="241"/>
      <c r="BT1986" s="234" t="s">
        <v>7012</v>
      </c>
      <c r="BU1986" t="b">
        <v>0</v>
      </c>
      <c r="BV1986" s="103"/>
      <c r="BW1986" s="235" t="s">
        <v>18446</v>
      </c>
      <c r="BX1986" s="234" t="s">
        <v>18447</v>
      </c>
      <c r="BY1986" s="234" t="s">
        <v>56</v>
      </c>
      <c r="BZ1986" s="234" t="s">
        <v>7014</v>
      </c>
    </row>
    <row r="1987" spans="1:78" x14ac:dyDescent="0.25">
      <c r="A1987" s="5">
        <v>208</v>
      </c>
      <c r="B1987" s="234" t="s">
        <v>18448</v>
      </c>
      <c r="C1987" s="234" t="s">
        <v>18449</v>
      </c>
      <c r="D1987" s="234" t="s">
        <v>18450</v>
      </c>
      <c r="E1987" s="234" t="s">
        <v>18451</v>
      </c>
      <c r="F1987" s="234" t="s">
        <v>6993</v>
      </c>
      <c r="G1987" s="234" t="s">
        <v>7065</v>
      </c>
      <c r="H1987" s="234" t="s">
        <v>7856</v>
      </c>
      <c r="I1987" s="242"/>
      <c r="J1987" s="242">
        <v>43971</v>
      </c>
      <c r="K1987" s="234" t="s">
        <v>7430</v>
      </c>
      <c r="L1987" s="242">
        <v>43980</v>
      </c>
      <c r="M1987" s="234" t="s">
        <v>9952</v>
      </c>
      <c r="N1987" s="234" t="s">
        <v>18452</v>
      </c>
      <c r="O1987" s="234" t="s">
        <v>17787</v>
      </c>
      <c r="P1987" s="234" t="s">
        <v>6999</v>
      </c>
      <c r="Q1987" s="234"/>
      <c r="R1987" s="234" t="s">
        <v>451</v>
      </c>
      <c r="S1987" t="b">
        <v>0</v>
      </c>
      <c r="T1987" s="242"/>
      <c r="U1987" s="103">
        <v>10</v>
      </c>
      <c r="V1987" s="234" t="s">
        <v>272</v>
      </c>
      <c r="W1987" s="103">
        <v>5</v>
      </c>
      <c r="X1987" s="234" t="s">
        <v>272</v>
      </c>
      <c r="Y1987" s="242"/>
      <c r="Z1987" s="242"/>
      <c r="AA1987" s="103"/>
      <c r="AB1987" s="234" t="s">
        <v>18453</v>
      </c>
      <c r="AC1987" s="243">
        <v>44252.266203703701</v>
      </c>
      <c r="AD1987" s="234" t="s">
        <v>55</v>
      </c>
      <c r="AE1987" s="235" t="s">
        <v>18454</v>
      </c>
      <c r="AF1987" s="237"/>
      <c r="AG1987" s="234" t="s">
        <v>482</v>
      </c>
      <c r="AH1987" s="241"/>
      <c r="AI1987" t="b">
        <v>1</v>
      </c>
      <c r="AJ1987" t="b">
        <v>0</v>
      </c>
      <c r="AK1987" s="234"/>
      <c r="AL1987" s="103"/>
      <c r="AM1987" t="b">
        <v>0</v>
      </c>
      <c r="AN1987" s="234"/>
      <c r="AO1987" s="103"/>
      <c r="AP1987" s="241"/>
      <c r="AQ1987" s="241"/>
      <c r="AR1987" s="241"/>
      <c r="AS1987" s="241"/>
      <c r="AT1987" s="234" t="s">
        <v>7005</v>
      </c>
      <c r="AU1987" s="234" t="s">
        <v>7085</v>
      </c>
      <c r="AV1987" t="b">
        <v>0</v>
      </c>
      <c r="AW1987" t="b">
        <v>0</v>
      </c>
      <c r="AX1987" s="241"/>
      <c r="AY1987" s="241"/>
      <c r="AZ1987" s="234"/>
      <c r="BA1987" s="234"/>
      <c r="BB1987" s="234"/>
      <c r="BC1987" t="b">
        <v>0</v>
      </c>
      <c r="BD1987" s="234" t="s">
        <v>9959</v>
      </c>
      <c r="BE1987" s="234" t="s">
        <v>7026</v>
      </c>
      <c r="BF1987" s="234" t="s">
        <v>7027</v>
      </c>
      <c r="BG1987" s="234" t="s">
        <v>7028</v>
      </c>
      <c r="BH1987" s="234" t="s">
        <v>55</v>
      </c>
      <c r="BI1987" s="243">
        <v>44573.415856481479</v>
      </c>
      <c r="BJ1987" s="234" t="s">
        <v>442</v>
      </c>
      <c r="BK1987" s="234" t="s">
        <v>451</v>
      </c>
      <c r="BL1987" s="234" t="s">
        <v>451</v>
      </c>
      <c r="BM1987" s="234" t="s">
        <v>451</v>
      </c>
      <c r="BN1987" s="241"/>
      <c r="BO1987" t="b">
        <v>0</v>
      </c>
      <c r="BP1987" t="b">
        <v>0</v>
      </c>
      <c r="BQ1987" t="b">
        <v>0</v>
      </c>
      <c r="BR1987" s="241"/>
      <c r="BS1987" s="241"/>
      <c r="BT1987" s="234" t="s">
        <v>7012</v>
      </c>
      <c r="BU1987" t="b">
        <v>0</v>
      </c>
      <c r="BV1987" s="103"/>
      <c r="BW1987" s="235" t="s">
        <v>18455</v>
      </c>
      <c r="BX1987" s="234" t="s">
        <v>18454</v>
      </c>
      <c r="BY1987" s="234" t="s">
        <v>56</v>
      </c>
      <c r="BZ1987" s="234" t="s">
        <v>7014</v>
      </c>
    </row>
    <row r="1988" spans="1:78" x14ac:dyDescent="0.25">
      <c r="A1988" s="5">
        <v>207</v>
      </c>
      <c r="B1988" s="234" t="s">
        <v>11495</v>
      </c>
      <c r="C1988" s="234" t="s">
        <v>18456</v>
      </c>
      <c r="D1988" s="234"/>
      <c r="E1988" s="234" t="s">
        <v>18427</v>
      </c>
      <c r="F1988" s="234" t="s">
        <v>7156</v>
      </c>
      <c r="G1988" s="234" t="s">
        <v>7856</v>
      </c>
      <c r="H1988" s="234" t="s">
        <v>7018</v>
      </c>
      <c r="I1988" s="242"/>
      <c r="J1988" s="242">
        <v>43978</v>
      </c>
      <c r="K1988" s="234" t="s">
        <v>7430</v>
      </c>
      <c r="L1988" s="242">
        <v>43978</v>
      </c>
      <c r="M1988" s="234" t="s">
        <v>7159</v>
      </c>
      <c r="N1988" s="234" t="s">
        <v>7430</v>
      </c>
      <c r="O1988" s="234" t="s">
        <v>18428</v>
      </c>
      <c r="P1988" s="234" t="s">
        <v>6999</v>
      </c>
      <c r="Q1988" s="234"/>
      <c r="R1988" s="234" t="s">
        <v>451</v>
      </c>
      <c r="S1988" t="b">
        <v>0</v>
      </c>
      <c r="T1988" s="242"/>
      <c r="U1988" s="103">
        <v>2</v>
      </c>
      <c r="V1988" s="234" t="s">
        <v>272</v>
      </c>
      <c r="W1988" s="103">
        <v>2</v>
      </c>
      <c r="X1988" s="234" t="s">
        <v>272</v>
      </c>
      <c r="Y1988" s="242"/>
      <c r="Z1988" s="242"/>
      <c r="AA1988" s="103"/>
      <c r="AB1988" s="234"/>
      <c r="AC1988" s="243">
        <v>44252.266157407408</v>
      </c>
      <c r="AD1988" s="234" t="s">
        <v>55</v>
      </c>
      <c r="AE1988" s="235" t="s">
        <v>18457</v>
      </c>
      <c r="AF1988" s="237"/>
      <c r="AG1988" s="234" t="s">
        <v>482</v>
      </c>
      <c r="AH1988" s="241"/>
      <c r="AI1988" t="b">
        <v>1</v>
      </c>
      <c r="AJ1988" t="b">
        <v>0</v>
      </c>
      <c r="AK1988" s="234"/>
      <c r="AL1988" s="103"/>
      <c r="AM1988" t="b">
        <v>0</v>
      </c>
      <c r="AN1988" s="234"/>
      <c r="AO1988" s="103"/>
      <c r="AP1988" s="241"/>
      <c r="AQ1988" s="241"/>
      <c r="AR1988" s="241"/>
      <c r="AS1988" s="241"/>
      <c r="AT1988" s="234"/>
      <c r="AU1988" s="234" t="s">
        <v>7085</v>
      </c>
      <c r="AV1988" t="b">
        <v>0</v>
      </c>
      <c r="AW1988" t="b">
        <v>0</v>
      </c>
      <c r="AX1988" s="241"/>
      <c r="AY1988" s="241"/>
      <c r="AZ1988" s="234"/>
      <c r="BA1988" s="234"/>
      <c r="BB1988" s="234"/>
      <c r="BC1988" t="b">
        <v>1</v>
      </c>
      <c r="BD1988" s="234" t="s">
        <v>7170</v>
      </c>
      <c r="BE1988" s="234" t="s">
        <v>7026</v>
      </c>
      <c r="BF1988" s="234" t="s">
        <v>7027</v>
      </c>
      <c r="BG1988" s="234" t="s">
        <v>7010</v>
      </c>
      <c r="BH1988" s="234" t="s">
        <v>55</v>
      </c>
      <c r="BI1988" s="243">
        <v>44573.415844907409</v>
      </c>
      <c r="BJ1988" s="234" t="s">
        <v>442</v>
      </c>
      <c r="BK1988" s="234" t="s">
        <v>451</v>
      </c>
      <c r="BL1988" s="234" t="s">
        <v>451</v>
      </c>
      <c r="BM1988" s="234" t="s">
        <v>451</v>
      </c>
      <c r="BN1988" s="241"/>
      <c r="BO1988" t="b">
        <v>0</v>
      </c>
      <c r="BP1988" t="b">
        <v>0</v>
      </c>
      <c r="BQ1988" t="b">
        <v>0</v>
      </c>
      <c r="BR1988" s="241"/>
      <c r="BS1988" s="241"/>
      <c r="BT1988" s="234" t="s">
        <v>7012</v>
      </c>
      <c r="BU1988" t="b">
        <v>0</v>
      </c>
      <c r="BV1988" s="103"/>
      <c r="BW1988" s="235" t="s">
        <v>18458</v>
      </c>
      <c r="BX1988" s="234" t="s">
        <v>18457</v>
      </c>
      <c r="BY1988" s="234" t="s">
        <v>56</v>
      </c>
      <c r="BZ1988" s="234" t="s">
        <v>7014</v>
      </c>
    </row>
    <row r="1989" spans="1:78" x14ac:dyDescent="0.25">
      <c r="A1989" s="5">
        <v>206</v>
      </c>
      <c r="B1989" s="234" t="s">
        <v>11505</v>
      </c>
      <c r="C1989" s="234" t="s">
        <v>18459</v>
      </c>
      <c r="D1989" s="234"/>
      <c r="E1989" s="234" t="s">
        <v>18460</v>
      </c>
      <c r="F1989" s="234" t="s">
        <v>7156</v>
      </c>
      <c r="G1989" s="234" t="s">
        <v>7856</v>
      </c>
      <c r="H1989" s="234" t="s">
        <v>7018</v>
      </c>
      <c r="I1989" s="242"/>
      <c r="J1989" s="242">
        <v>43978</v>
      </c>
      <c r="K1989" s="234" t="s">
        <v>7430</v>
      </c>
      <c r="L1989" s="242">
        <v>43978</v>
      </c>
      <c r="M1989" s="234" t="s">
        <v>7477</v>
      </c>
      <c r="N1989" s="234" t="s">
        <v>7430</v>
      </c>
      <c r="O1989" s="234" t="s">
        <v>18461</v>
      </c>
      <c r="P1989" s="234" t="s">
        <v>6999</v>
      </c>
      <c r="Q1989" s="234"/>
      <c r="R1989" s="234" t="s">
        <v>451</v>
      </c>
      <c r="S1989" t="b">
        <v>0</v>
      </c>
      <c r="T1989" s="242"/>
      <c r="U1989" s="103">
        <v>1</v>
      </c>
      <c r="V1989" s="234" t="s">
        <v>272</v>
      </c>
      <c r="W1989" s="103">
        <v>1</v>
      </c>
      <c r="X1989" s="234" t="s">
        <v>272</v>
      </c>
      <c r="Y1989" s="242"/>
      <c r="Z1989" s="242"/>
      <c r="AA1989" s="103"/>
      <c r="AB1989" s="234"/>
      <c r="AC1989" s="243">
        <v>44252.266122685185</v>
      </c>
      <c r="AD1989" s="234" t="s">
        <v>55</v>
      </c>
      <c r="AE1989" s="235" t="s">
        <v>18462</v>
      </c>
      <c r="AF1989" s="237"/>
      <c r="AG1989" s="234" t="s">
        <v>482</v>
      </c>
      <c r="AH1989" s="241"/>
      <c r="AI1989" t="b">
        <v>1</v>
      </c>
      <c r="AJ1989" t="b">
        <v>0</v>
      </c>
      <c r="AK1989" s="234"/>
      <c r="AL1989" s="103"/>
      <c r="AM1989" t="b">
        <v>0</v>
      </c>
      <c r="AN1989" s="234"/>
      <c r="AO1989" s="103"/>
      <c r="AP1989" s="241"/>
      <c r="AQ1989" s="241"/>
      <c r="AR1989" s="241"/>
      <c r="AS1989" s="241"/>
      <c r="AT1989" s="234"/>
      <c r="AU1989" s="234" t="s">
        <v>7085</v>
      </c>
      <c r="AV1989" t="b">
        <v>0</v>
      </c>
      <c r="AW1989" t="b">
        <v>0</v>
      </c>
      <c r="AX1989" s="241"/>
      <c r="AY1989" s="241"/>
      <c r="AZ1989" s="234"/>
      <c r="BA1989" s="234"/>
      <c r="BB1989" s="234"/>
      <c r="BC1989" t="b">
        <v>1</v>
      </c>
      <c r="BD1989" s="234" t="s">
        <v>369</v>
      </c>
      <c r="BE1989" s="234" t="s">
        <v>7026</v>
      </c>
      <c r="BF1989" s="234" t="s">
        <v>7027</v>
      </c>
      <c r="BG1989" s="234" t="s">
        <v>7010</v>
      </c>
      <c r="BH1989" s="234" t="s">
        <v>55</v>
      </c>
      <c r="BI1989" s="243">
        <v>44573.415844907409</v>
      </c>
      <c r="BJ1989" s="234" t="s">
        <v>442</v>
      </c>
      <c r="BK1989" s="234" t="s">
        <v>451</v>
      </c>
      <c r="BL1989" s="234" t="s">
        <v>451</v>
      </c>
      <c r="BM1989" s="234" t="s">
        <v>451</v>
      </c>
      <c r="BN1989" s="241"/>
      <c r="BO1989" t="b">
        <v>0</v>
      </c>
      <c r="BP1989" t="b">
        <v>0</v>
      </c>
      <c r="BQ1989" t="b">
        <v>0</v>
      </c>
      <c r="BR1989" s="241"/>
      <c r="BS1989" s="241"/>
      <c r="BT1989" s="234" t="s">
        <v>7012</v>
      </c>
      <c r="BU1989" t="b">
        <v>0</v>
      </c>
      <c r="BV1989" s="103"/>
      <c r="BW1989" s="235" t="s">
        <v>18463</v>
      </c>
      <c r="BX1989" s="234" t="s">
        <v>18462</v>
      </c>
      <c r="BY1989" s="234" t="s">
        <v>56</v>
      </c>
      <c r="BZ1989" s="234" t="s">
        <v>7014</v>
      </c>
    </row>
    <row r="1990" spans="1:78" x14ac:dyDescent="0.25">
      <c r="A1990" s="5">
        <v>205</v>
      </c>
      <c r="B1990" s="234" t="s">
        <v>11512</v>
      </c>
      <c r="C1990" s="234" t="s">
        <v>18464</v>
      </c>
      <c r="D1990" s="234" t="s">
        <v>7454</v>
      </c>
      <c r="E1990" s="234" t="s">
        <v>7410</v>
      </c>
      <c r="F1990" s="234" t="s">
        <v>2991</v>
      </c>
      <c r="G1990" s="234" t="s">
        <v>7034</v>
      </c>
      <c r="H1990" s="234" t="s">
        <v>7864</v>
      </c>
      <c r="I1990" s="242"/>
      <c r="J1990" s="242">
        <v>43978</v>
      </c>
      <c r="K1990" s="234" t="s">
        <v>7430</v>
      </c>
      <c r="L1990" s="242">
        <v>43984</v>
      </c>
      <c r="M1990" s="234" t="s">
        <v>7066</v>
      </c>
      <c r="N1990" s="234" t="s">
        <v>7455</v>
      </c>
      <c r="O1990" s="234" t="s">
        <v>12076</v>
      </c>
      <c r="P1990" s="234" t="s">
        <v>6999</v>
      </c>
      <c r="Q1990" s="234"/>
      <c r="R1990" s="234" t="s">
        <v>451</v>
      </c>
      <c r="S1990" t="b">
        <v>0</v>
      </c>
      <c r="T1990" s="242"/>
      <c r="U1990" s="103">
        <v>1500</v>
      </c>
      <c r="V1990" s="234" t="s">
        <v>272</v>
      </c>
      <c r="W1990" s="103">
        <v>13500</v>
      </c>
      <c r="X1990" s="234" t="s">
        <v>272</v>
      </c>
      <c r="Y1990" s="242"/>
      <c r="Z1990" s="242"/>
      <c r="AA1990" s="103"/>
      <c r="AB1990" s="234" t="s">
        <v>7457</v>
      </c>
      <c r="AC1990" s="243">
        <v>44252.266087962962</v>
      </c>
      <c r="AD1990" s="234" t="s">
        <v>55</v>
      </c>
      <c r="AE1990" s="235" t="s">
        <v>18465</v>
      </c>
      <c r="AF1990" s="237"/>
      <c r="AG1990" s="234" t="s">
        <v>482</v>
      </c>
      <c r="AH1990" s="241"/>
      <c r="AI1990" t="b">
        <v>1</v>
      </c>
      <c r="AJ1990" t="b">
        <v>0</v>
      </c>
      <c r="AK1990" s="234"/>
      <c r="AL1990" s="103"/>
      <c r="AM1990" t="b">
        <v>0</v>
      </c>
      <c r="AN1990" s="234"/>
      <c r="AO1990" s="103"/>
      <c r="AP1990" s="241"/>
      <c r="AQ1990" s="241"/>
      <c r="AR1990" s="241"/>
      <c r="AS1990" s="241"/>
      <c r="AT1990" s="234" t="s">
        <v>7005</v>
      </c>
      <c r="AU1990" s="234" t="s">
        <v>7085</v>
      </c>
      <c r="AV1990" t="b">
        <v>0</v>
      </c>
      <c r="AW1990" t="b">
        <v>0</v>
      </c>
      <c r="AX1990" s="241"/>
      <c r="AY1990" s="241"/>
      <c r="AZ1990" s="234"/>
      <c r="BA1990" s="234"/>
      <c r="BB1990" s="234"/>
      <c r="BC1990" t="b">
        <v>0</v>
      </c>
      <c r="BD1990" s="234" t="s">
        <v>7076</v>
      </c>
      <c r="BE1990" s="234" t="s">
        <v>7045</v>
      </c>
      <c r="BF1990" s="234" t="s">
        <v>6972</v>
      </c>
      <c r="BG1990" s="234" t="s">
        <v>7028</v>
      </c>
      <c r="BH1990" s="234" t="s">
        <v>55</v>
      </c>
      <c r="BI1990" s="243">
        <v>44573.415844907409</v>
      </c>
      <c r="BJ1990" s="234" t="s">
        <v>442</v>
      </c>
      <c r="BK1990" s="234" t="s">
        <v>451</v>
      </c>
      <c r="BL1990" s="234" t="s">
        <v>451</v>
      </c>
      <c r="BM1990" s="234" t="s">
        <v>451</v>
      </c>
      <c r="BN1990" s="241"/>
      <c r="BO1990" t="b">
        <v>0</v>
      </c>
      <c r="BP1990" t="b">
        <v>0</v>
      </c>
      <c r="BQ1990" t="b">
        <v>0</v>
      </c>
      <c r="BR1990" s="241"/>
      <c r="BS1990" s="241"/>
      <c r="BT1990" s="234" t="s">
        <v>7047</v>
      </c>
      <c r="BU1990" t="b">
        <v>0</v>
      </c>
      <c r="BV1990" s="103"/>
      <c r="BW1990" s="235" t="s">
        <v>18466</v>
      </c>
      <c r="BX1990" s="234" t="s">
        <v>18465</v>
      </c>
      <c r="BY1990" s="234" t="s">
        <v>56</v>
      </c>
      <c r="BZ1990" s="234" t="s">
        <v>7014</v>
      </c>
    </row>
    <row r="1991" spans="1:78" x14ac:dyDescent="0.25">
      <c r="A1991" s="5">
        <v>204</v>
      </c>
      <c r="B1991" s="234" t="s">
        <v>11518</v>
      </c>
      <c r="C1991" s="234" t="s">
        <v>18467</v>
      </c>
      <c r="D1991" s="234" t="s">
        <v>7243</v>
      </c>
      <c r="E1991" s="234" t="s">
        <v>11831</v>
      </c>
      <c r="F1991" s="234" t="s">
        <v>6993</v>
      </c>
      <c r="G1991" s="234" t="s">
        <v>7244</v>
      </c>
      <c r="H1991" s="234" t="s">
        <v>6994</v>
      </c>
      <c r="I1991" s="242"/>
      <c r="J1991" s="242">
        <v>43987</v>
      </c>
      <c r="K1991" s="234" t="s">
        <v>7430</v>
      </c>
      <c r="L1991" s="242">
        <v>43987</v>
      </c>
      <c r="M1991" s="234" t="s">
        <v>7228</v>
      </c>
      <c r="N1991" s="234" t="s">
        <v>7245</v>
      </c>
      <c r="O1991" s="234" t="s">
        <v>7246</v>
      </c>
      <c r="P1991" s="234" t="s">
        <v>6999</v>
      </c>
      <c r="Q1991" s="234"/>
      <c r="R1991" s="234" t="s">
        <v>451</v>
      </c>
      <c r="S1991" t="b">
        <v>0</v>
      </c>
      <c r="T1991" s="242"/>
      <c r="U1991" s="103">
        <v>1</v>
      </c>
      <c r="V1991" s="234" t="s">
        <v>272</v>
      </c>
      <c r="W1991" s="103">
        <v>15</v>
      </c>
      <c r="X1991" s="234" t="s">
        <v>272</v>
      </c>
      <c r="Y1991" s="242"/>
      <c r="Z1991" s="242"/>
      <c r="AA1991" s="103"/>
      <c r="AB1991" s="234" t="s">
        <v>7247</v>
      </c>
      <c r="AC1991" s="243">
        <v>44252.266064814816</v>
      </c>
      <c r="AD1991" s="234" t="s">
        <v>55</v>
      </c>
      <c r="AE1991" s="235" t="s">
        <v>18468</v>
      </c>
      <c r="AF1991" s="237"/>
      <c r="AG1991" s="234" t="s">
        <v>482</v>
      </c>
      <c r="AH1991" s="241"/>
      <c r="AI1991" t="b">
        <v>1</v>
      </c>
      <c r="AJ1991" t="b">
        <v>0</v>
      </c>
      <c r="AK1991" s="234"/>
      <c r="AL1991" s="103"/>
      <c r="AM1991" t="b">
        <v>0</v>
      </c>
      <c r="AN1991" s="234"/>
      <c r="AO1991" s="103"/>
      <c r="AP1991" s="241"/>
      <c r="AQ1991" s="241"/>
      <c r="AR1991" s="241"/>
      <c r="AS1991" s="241"/>
      <c r="AT1991" s="234" t="s">
        <v>7005</v>
      </c>
      <c r="AU1991" s="234" t="s">
        <v>7085</v>
      </c>
      <c r="AV1991" t="b">
        <v>0</v>
      </c>
      <c r="AW1991" t="b">
        <v>0</v>
      </c>
      <c r="AX1991" s="241"/>
      <c r="AY1991" s="241"/>
      <c r="AZ1991" s="234"/>
      <c r="BA1991" s="234"/>
      <c r="BB1991" s="234"/>
      <c r="BC1991" t="b">
        <v>0</v>
      </c>
      <c r="BD1991" s="234" t="s">
        <v>7234</v>
      </c>
      <c r="BE1991" s="234" t="s">
        <v>7009</v>
      </c>
      <c r="BF1991" s="234" t="s">
        <v>7027</v>
      </c>
      <c r="BG1991" s="234" t="s">
        <v>7028</v>
      </c>
      <c r="BH1991" s="234" t="s">
        <v>55</v>
      </c>
      <c r="BI1991" s="243">
        <v>44573.415833333333</v>
      </c>
      <c r="BJ1991" s="234" t="s">
        <v>442</v>
      </c>
      <c r="BK1991" s="234" t="s">
        <v>451</v>
      </c>
      <c r="BL1991" s="234" t="s">
        <v>451</v>
      </c>
      <c r="BM1991" s="234" t="s">
        <v>451</v>
      </c>
      <c r="BN1991" s="241"/>
      <c r="BO1991" t="b">
        <v>0</v>
      </c>
      <c r="BP1991" t="b">
        <v>0</v>
      </c>
      <c r="BQ1991" t="b">
        <v>0</v>
      </c>
      <c r="BR1991" s="241"/>
      <c r="BS1991" s="241"/>
      <c r="BT1991" s="234" t="s">
        <v>7012</v>
      </c>
      <c r="BU1991" t="b">
        <v>0</v>
      </c>
      <c r="BV1991" s="103"/>
      <c r="BW1991" s="235" t="s">
        <v>18469</v>
      </c>
      <c r="BX1991" s="234" t="s">
        <v>18468</v>
      </c>
      <c r="BY1991" s="234" t="s">
        <v>56</v>
      </c>
      <c r="BZ1991" s="234" t="s">
        <v>7014</v>
      </c>
    </row>
    <row r="1992" spans="1:78" x14ac:dyDescent="0.25">
      <c r="A1992" s="5">
        <v>203</v>
      </c>
      <c r="B1992" s="234" t="s">
        <v>11525</v>
      </c>
      <c r="C1992" s="234" t="s">
        <v>18470</v>
      </c>
      <c r="D1992" s="234"/>
      <c r="E1992" s="234" t="s">
        <v>14638</v>
      </c>
      <c r="F1992" s="234" t="s">
        <v>2991</v>
      </c>
      <c r="G1992" s="234" t="s">
        <v>7034</v>
      </c>
      <c r="H1992" s="234" t="s">
        <v>7864</v>
      </c>
      <c r="I1992" s="242"/>
      <c r="J1992" s="242">
        <v>43965</v>
      </c>
      <c r="K1992" s="234" t="s">
        <v>7430</v>
      </c>
      <c r="L1992" s="242">
        <v>43980</v>
      </c>
      <c r="M1992" s="234" t="s">
        <v>6996</v>
      </c>
      <c r="N1992" s="234" t="s">
        <v>7430</v>
      </c>
      <c r="O1992" s="234" t="s">
        <v>14639</v>
      </c>
      <c r="P1992" s="234" t="s">
        <v>6999</v>
      </c>
      <c r="Q1992" s="234"/>
      <c r="R1992" s="234" t="s">
        <v>451</v>
      </c>
      <c r="S1992" t="b">
        <v>0</v>
      </c>
      <c r="T1992" s="242"/>
      <c r="U1992" s="103">
        <v>50</v>
      </c>
      <c r="V1992" s="234" t="s">
        <v>272</v>
      </c>
      <c r="W1992" s="103">
        <v>500</v>
      </c>
      <c r="X1992" s="234" t="s">
        <v>272</v>
      </c>
      <c r="Y1992" s="242"/>
      <c r="Z1992" s="242"/>
      <c r="AA1992" s="103"/>
      <c r="AB1992" s="234"/>
      <c r="AC1992" s="243">
        <v>44252.266018518516</v>
      </c>
      <c r="AD1992" s="234" t="s">
        <v>55</v>
      </c>
      <c r="AE1992" s="235" t="s">
        <v>18471</v>
      </c>
      <c r="AF1992" s="237"/>
      <c r="AG1992" s="234" t="s">
        <v>482</v>
      </c>
      <c r="AH1992" s="241"/>
      <c r="AI1992" t="b">
        <v>1</v>
      </c>
      <c r="AJ1992" t="b">
        <v>0</v>
      </c>
      <c r="AK1992" s="234"/>
      <c r="AL1992" s="103"/>
      <c r="AM1992" t="b">
        <v>0</v>
      </c>
      <c r="AN1992" s="234"/>
      <c r="AO1992" s="103"/>
      <c r="AP1992" s="241"/>
      <c r="AQ1992" s="241"/>
      <c r="AR1992" s="241"/>
      <c r="AS1992" s="241"/>
      <c r="AT1992" s="234" t="s">
        <v>7058</v>
      </c>
      <c r="AU1992" s="234" t="s">
        <v>7085</v>
      </c>
      <c r="AV1992" t="b">
        <v>0</v>
      </c>
      <c r="AW1992" t="b">
        <v>0</v>
      </c>
      <c r="AX1992" s="241"/>
      <c r="AY1992" s="241"/>
      <c r="AZ1992" s="234"/>
      <c r="BA1992" s="234"/>
      <c r="BB1992" s="234"/>
      <c r="BC1992" t="b">
        <v>1</v>
      </c>
      <c r="BD1992" s="234" t="s">
        <v>7008</v>
      </c>
      <c r="BE1992" s="234" t="s">
        <v>7045</v>
      </c>
      <c r="BF1992" s="234" t="s">
        <v>7027</v>
      </c>
      <c r="BG1992" s="234" t="s">
        <v>7010</v>
      </c>
      <c r="BH1992" s="234" t="s">
        <v>55</v>
      </c>
      <c r="BI1992" s="243">
        <v>44573.415833333333</v>
      </c>
      <c r="BJ1992" s="234" t="s">
        <v>442</v>
      </c>
      <c r="BK1992" s="234" t="s">
        <v>451</v>
      </c>
      <c r="BL1992" s="234" t="s">
        <v>451</v>
      </c>
      <c r="BM1992" s="234" t="s">
        <v>451</v>
      </c>
      <c r="BN1992" s="241"/>
      <c r="BO1992" t="b">
        <v>0</v>
      </c>
      <c r="BP1992" t="b">
        <v>0</v>
      </c>
      <c r="BQ1992" t="b">
        <v>0</v>
      </c>
      <c r="BR1992" s="241"/>
      <c r="BS1992" s="241"/>
      <c r="BT1992" s="234" t="s">
        <v>7047</v>
      </c>
      <c r="BU1992" t="b">
        <v>0</v>
      </c>
      <c r="BV1992" s="103"/>
      <c r="BW1992" s="235" t="s">
        <v>18472</v>
      </c>
      <c r="BX1992" s="234" t="s">
        <v>18471</v>
      </c>
      <c r="BY1992" s="234" t="s">
        <v>56</v>
      </c>
      <c r="BZ1992" s="234" t="s">
        <v>7014</v>
      </c>
    </row>
    <row r="1993" spans="1:78" x14ac:dyDescent="0.25">
      <c r="A1993" s="5">
        <v>202</v>
      </c>
      <c r="B1993" s="234" t="s">
        <v>11534</v>
      </c>
      <c r="C1993" s="234" t="s">
        <v>18473</v>
      </c>
      <c r="D1993" s="234"/>
      <c r="E1993" s="234" t="s">
        <v>18474</v>
      </c>
      <c r="F1993" s="234" t="s">
        <v>2991</v>
      </c>
      <c r="G1993" s="234" t="s">
        <v>7034</v>
      </c>
      <c r="H1993" s="234" t="s">
        <v>7864</v>
      </c>
      <c r="I1993" s="242"/>
      <c r="J1993" s="242">
        <v>43962</v>
      </c>
      <c r="K1993" s="234" t="s">
        <v>7430</v>
      </c>
      <c r="L1993" s="242">
        <v>43980</v>
      </c>
      <c r="M1993" s="234" t="s">
        <v>6996</v>
      </c>
      <c r="N1993" s="234" t="s">
        <v>7951</v>
      </c>
      <c r="O1993" s="234" t="s">
        <v>7952</v>
      </c>
      <c r="P1993" s="234" t="s">
        <v>6999</v>
      </c>
      <c r="Q1993" s="234"/>
      <c r="R1993" s="234" t="s">
        <v>451</v>
      </c>
      <c r="S1993" t="b">
        <v>0</v>
      </c>
      <c r="T1993" s="242"/>
      <c r="U1993" s="103">
        <v>340</v>
      </c>
      <c r="V1993" s="234" t="s">
        <v>272</v>
      </c>
      <c r="W1993" s="103">
        <v>3400</v>
      </c>
      <c r="X1993" s="234" t="s">
        <v>272</v>
      </c>
      <c r="Y1993" s="242"/>
      <c r="Z1993" s="242"/>
      <c r="AA1993" s="103"/>
      <c r="AB1993" s="234"/>
      <c r="AC1993" s="243">
        <v>44252.265983796293</v>
      </c>
      <c r="AD1993" s="234" t="s">
        <v>55</v>
      </c>
      <c r="AE1993" s="235" t="s">
        <v>18475</v>
      </c>
      <c r="AF1993" s="237"/>
      <c r="AG1993" s="234" t="s">
        <v>482</v>
      </c>
      <c r="AH1993" s="241"/>
      <c r="AI1993" t="b">
        <v>1</v>
      </c>
      <c r="AJ1993" t="b">
        <v>0</v>
      </c>
      <c r="AK1993" s="234"/>
      <c r="AL1993" s="103"/>
      <c r="AM1993" t="b">
        <v>0</v>
      </c>
      <c r="AN1993" s="234"/>
      <c r="AO1993" s="103"/>
      <c r="AP1993" s="241"/>
      <c r="AQ1993" s="241"/>
      <c r="AR1993" s="241"/>
      <c r="AS1993" s="241"/>
      <c r="AT1993" s="234"/>
      <c r="AU1993" s="234" t="s">
        <v>7085</v>
      </c>
      <c r="AV1993" t="b">
        <v>0</v>
      </c>
      <c r="AW1993" t="b">
        <v>0</v>
      </c>
      <c r="AX1993" s="241"/>
      <c r="AY1993" s="241"/>
      <c r="AZ1993" s="234"/>
      <c r="BA1993" s="234"/>
      <c r="BB1993" s="234"/>
      <c r="BC1993" t="b">
        <v>1</v>
      </c>
      <c r="BD1993" s="234" t="s">
        <v>7008</v>
      </c>
      <c r="BE1993" s="234" t="s">
        <v>7045</v>
      </c>
      <c r="BF1993" s="234" t="s">
        <v>6972</v>
      </c>
      <c r="BG1993" s="234" t="s">
        <v>7028</v>
      </c>
      <c r="BH1993" s="234" t="s">
        <v>55</v>
      </c>
      <c r="BI1993" s="243">
        <v>44573.415833333333</v>
      </c>
      <c r="BJ1993" s="234" t="s">
        <v>442</v>
      </c>
      <c r="BK1993" s="234" t="s">
        <v>451</v>
      </c>
      <c r="BL1993" s="234" t="s">
        <v>451</v>
      </c>
      <c r="BM1993" s="234" t="s">
        <v>451</v>
      </c>
      <c r="BN1993" s="241"/>
      <c r="BO1993" t="b">
        <v>0</v>
      </c>
      <c r="BP1993" t="b">
        <v>0</v>
      </c>
      <c r="BQ1993" t="b">
        <v>0</v>
      </c>
      <c r="BR1993" s="241"/>
      <c r="BS1993" s="241"/>
      <c r="BT1993" s="234" t="s">
        <v>7012</v>
      </c>
      <c r="BU1993" t="b">
        <v>0</v>
      </c>
      <c r="BV1993" s="103"/>
      <c r="BW1993" s="235" t="s">
        <v>18476</v>
      </c>
      <c r="BX1993" s="234" t="s">
        <v>18475</v>
      </c>
      <c r="BY1993" s="234" t="s">
        <v>56</v>
      </c>
      <c r="BZ1993" s="234" t="s">
        <v>7014</v>
      </c>
    </row>
    <row r="1994" spans="1:78" x14ac:dyDescent="0.25">
      <c r="A1994" s="5">
        <v>201</v>
      </c>
      <c r="B1994" s="234" t="s">
        <v>11540</v>
      </c>
      <c r="C1994" s="234" t="s">
        <v>18477</v>
      </c>
      <c r="D1994" s="234" t="s">
        <v>12385</v>
      </c>
      <c r="E1994" s="234" t="s">
        <v>13116</v>
      </c>
      <c r="F1994" s="234" t="s">
        <v>7156</v>
      </c>
      <c r="G1994" s="234" t="s">
        <v>7825</v>
      </c>
      <c r="H1994" s="234" t="s">
        <v>7825</v>
      </c>
      <c r="I1994" s="242"/>
      <c r="J1994" s="242">
        <v>43978</v>
      </c>
      <c r="K1994" s="234" t="s">
        <v>7430</v>
      </c>
      <c r="L1994" s="242">
        <v>43987</v>
      </c>
      <c r="M1994" s="234" t="s">
        <v>7066</v>
      </c>
      <c r="N1994" s="234" t="s">
        <v>12387</v>
      </c>
      <c r="O1994" s="234" t="s">
        <v>11704</v>
      </c>
      <c r="P1994" s="234" t="s">
        <v>6999</v>
      </c>
      <c r="Q1994" s="234"/>
      <c r="R1994" s="234" t="s">
        <v>451</v>
      </c>
      <c r="S1994" t="b">
        <v>0</v>
      </c>
      <c r="T1994" s="242"/>
      <c r="U1994" s="103">
        <v>300</v>
      </c>
      <c r="V1994" s="234" t="s">
        <v>272</v>
      </c>
      <c r="W1994" s="103">
        <v>575</v>
      </c>
      <c r="X1994" s="234" t="s">
        <v>272</v>
      </c>
      <c r="Y1994" s="242"/>
      <c r="Z1994" s="242"/>
      <c r="AA1994" s="103"/>
      <c r="AB1994" s="234" t="s">
        <v>12388</v>
      </c>
      <c r="AC1994" s="243">
        <v>44252.265960648147</v>
      </c>
      <c r="AD1994" s="234" t="s">
        <v>55</v>
      </c>
      <c r="AE1994" s="235" t="s">
        <v>18478</v>
      </c>
      <c r="AF1994" s="237"/>
      <c r="AG1994" s="234" t="s">
        <v>482</v>
      </c>
      <c r="AH1994" s="241"/>
      <c r="AI1994" t="b">
        <v>1</v>
      </c>
      <c r="AJ1994" t="b">
        <v>0</v>
      </c>
      <c r="AK1994" s="234"/>
      <c r="AL1994" s="103"/>
      <c r="AM1994" t="b">
        <v>0</v>
      </c>
      <c r="AN1994" s="234"/>
      <c r="AO1994" s="103"/>
      <c r="AP1994" s="241"/>
      <c r="AQ1994" s="241"/>
      <c r="AR1994" s="241"/>
      <c r="AS1994" s="241"/>
      <c r="AT1994" s="234"/>
      <c r="AU1994" s="234" t="s">
        <v>7085</v>
      </c>
      <c r="AV1994" t="b">
        <v>0</v>
      </c>
      <c r="AW1994" t="b">
        <v>0</v>
      </c>
      <c r="AX1994" s="241"/>
      <c r="AY1994" s="241"/>
      <c r="AZ1994" s="234"/>
      <c r="BA1994" s="234"/>
      <c r="BB1994" s="234"/>
      <c r="BC1994" t="b">
        <v>0</v>
      </c>
      <c r="BD1994" s="234" t="s">
        <v>7076</v>
      </c>
      <c r="BE1994" s="234" t="s">
        <v>7171</v>
      </c>
      <c r="BF1994" s="234" t="s">
        <v>7027</v>
      </c>
      <c r="BG1994" s="234" t="s">
        <v>7028</v>
      </c>
      <c r="BH1994" s="234" t="s">
        <v>55</v>
      </c>
      <c r="BI1994" s="243">
        <v>44573.415821759256</v>
      </c>
      <c r="BJ1994" s="234" t="s">
        <v>442</v>
      </c>
      <c r="BK1994" s="234" t="s">
        <v>451</v>
      </c>
      <c r="BL1994" s="234" t="s">
        <v>451</v>
      </c>
      <c r="BM1994" s="234" t="s">
        <v>451</v>
      </c>
      <c r="BN1994" s="241"/>
      <c r="BO1994" t="b">
        <v>0</v>
      </c>
      <c r="BP1994" t="b">
        <v>0</v>
      </c>
      <c r="BQ1994" t="b">
        <v>0</v>
      </c>
      <c r="BR1994" s="241"/>
      <c r="BS1994" s="241"/>
      <c r="BT1994" s="234" t="s">
        <v>7012</v>
      </c>
      <c r="BU1994" t="b">
        <v>0</v>
      </c>
      <c r="BV1994" s="103"/>
      <c r="BW1994" s="235" t="s">
        <v>18479</v>
      </c>
      <c r="BX1994" s="234" t="s">
        <v>18478</v>
      </c>
      <c r="BY1994" s="234" t="s">
        <v>56</v>
      </c>
      <c r="BZ1994" s="234" t="s">
        <v>7014</v>
      </c>
    </row>
    <row r="1995" spans="1:78" x14ac:dyDescent="0.25">
      <c r="A1995" s="5">
        <v>200</v>
      </c>
      <c r="B1995" s="234" t="s">
        <v>11547</v>
      </c>
      <c r="C1995" s="234" t="s">
        <v>18480</v>
      </c>
      <c r="D1995" s="234" t="s">
        <v>9267</v>
      </c>
      <c r="E1995" s="234" t="s">
        <v>9268</v>
      </c>
      <c r="F1995" s="234" t="s">
        <v>6993</v>
      </c>
      <c r="G1995" s="234" t="s">
        <v>10829</v>
      </c>
      <c r="H1995" s="234" t="s">
        <v>7856</v>
      </c>
      <c r="I1995" s="242"/>
      <c r="J1995" s="242">
        <v>43977</v>
      </c>
      <c r="K1995" s="234" t="s">
        <v>7430</v>
      </c>
      <c r="L1995" s="242">
        <v>43985</v>
      </c>
      <c r="M1995" s="234" t="s">
        <v>6996</v>
      </c>
      <c r="N1995" s="234" t="s">
        <v>9269</v>
      </c>
      <c r="O1995" s="234" t="s">
        <v>16963</v>
      </c>
      <c r="P1995" s="234" t="s">
        <v>6999</v>
      </c>
      <c r="Q1995" s="234"/>
      <c r="R1995" s="234" t="s">
        <v>451</v>
      </c>
      <c r="S1995" t="b">
        <v>0</v>
      </c>
      <c r="T1995" s="242"/>
      <c r="U1995" s="103">
        <v>2</v>
      </c>
      <c r="V1995" s="234" t="s">
        <v>272</v>
      </c>
      <c r="W1995" s="103">
        <v>2</v>
      </c>
      <c r="X1995" s="234" t="s">
        <v>272</v>
      </c>
      <c r="Y1995" s="242"/>
      <c r="Z1995" s="242"/>
      <c r="AA1995" s="103"/>
      <c r="AB1995" s="234" t="s">
        <v>9272</v>
      </c>
      <c r="AC1995" s="243">
        <v>44252.265925925924</v>
      </c>
      <c r="AD1995" s="234" t="s">
        <v>55</v>
      </c>
      <c r="AE1995" s="235" t="s">
        <v>18481</v>
      </c>
      <c r="AF1995" s="237"/>
      <c r="AG1995" s="234" t="s">
        <v>436</v>
      </c>
      <c r="AH1995" s="241"/>
      <c r="AI1995" t="b">
        <v>1</v>
      </c>
      <c r="AJ1995" t="b">
        <v>0</v>
      </c>
      <c r="AK1995" s="234"/>
      <c r="AL1995" s="103"/>
      <c r="AM1995" t="b">
        <v>0</v>
      </c>
      <c r="AN1995" s="234"/>
      <c r="AO1995" s="103"/>
      <c r="AP1995" s="241"/>
      <c r="AQ1995" s="241"/>
      <c r="AR1995" s="241"/>
      <c r="AS1995" s="241"/>
      <c r="AT1995" s="234" t="s">
        <v>7005</v>
      </c>
      <c r="AU1995" s="234" t="s">
        <v>7085</v>
      </c>
      <c r="AV1995" t="b">
        <v>0</v>
      </c>
      <c r="AW1995" t="b">
        <v>0</v>
      </c>
      <c r="AX1995" s="241"/>
      <c r="AY1995" s="241"/>
      <c r="AZ1995" s="234"/>
      <c r="BA1995" s="234"/>
      <c r="BB1995" s="234"/>
      <c r="BC1995" t="b">
        <v>0</v>
      </c>
      <c r="BD1995" s="234" t="s">
        <v>7008</v>
      </c>
      <c r="BE1995" s="234" t="s">
        <v>7026</v>
      </c>
      <c r="BF1995" s="234" t="s">
        <v>7027</v>
      </c>
      <c r="BG1995" s="234" t="s">
        <v>7028</v>
      </c>
      <c r="BH1995" s="234" t="s">
        <v>55</v>
      </c>
      <c r="BI1995" s="243">
        <v>44573.415821759256</v>
      </c>
      <c r="BJ1995" s="234" t="s">
        <v>442</v>
      </c>
      <c r="BK1995" s="234" t="s">
        <v>451</v>
      </c>
      <c r="BL1995" s="234" t="s">
        <v>451</v>
      </c>
      <c r="BM1995" s="234" t="s">
        <v>451</v>
      </c>
      <c r="BN1995" s="241"/>
      <c r="BO1995" t="b">
        <v>0</v>
      </c>
      <c r="BP1995" t="b">
        <v>0</v>
      </c>
      <c r="BQ1995" t="b">
        <v>0</v>
      </c>
      <c r="BR1995" s="241"/>
      <c r="BS1995" s="241"/>
      <c r="BT1995" s="234" t="s">
        <v>7012</v>
      </c>
      <c r="BU1995" t="b">
        <v>0</v>
      </c>
      <c r="BV1995" s="103"/>
      <c r="BW1995" s="235" t="s">
        <v>18482</v>
      </c>
      <c r="BX1995" s="234" t="s">
        <v>18481</v>
      </c>
      <c r="BY1995" s="234" t="s">
        <v>56</v>
      </c>
      <c r="BZ1995" s="234" t="s">
        <v>7014</v>
      </c>
    </row>
    <row r="1996" spans="1:78" x14ac:dyDescent="0.25">
      <c r="A1996" s="5">
        <v>199</v>
      </c>
      <c r="B1996" s="234" t="s">
        <v>11560</v>
      </c>
      <c r="C1996" s="234" t="s">
        <v>18483</v>
      </c>
      <c r="D1996" s="234" t="s">
        <v>15912</v>
      </c>
      <c r="E1996" s="234" t="s">
        <v>18484</v>
      </c>
      <c r="F1996" s="234" t="s">
        <v>7156</v>
      </c>
      <c r="G1996" s="234" t="s">
        <v>7018</v>
      </c>
      <c r="H1996" s="234" t="s">
        <v>7856</v>
      </c>
      <c r="I1996" s="242"/>
      <c r="J1996" s="242">
        <v>43964</v>
      </c>
      <c r="K1996" s="234" t="s">
        <v>7430</v>
      </c>
      <c r="L1996" s="242">
        <v>43980</v>
      </c>
      <c r="M1996" s="234" t="s">
        <v>8204</v>
      </c>
      <c r="N1996" s="234" t="s">
        <v>8488</v>
      </c>
      <c r="O1996" s="234" t="s">
        <v>15914</v>
      </c>
      <c r="P1996" s="234" t="s">
        <v>6999</v>
      </c>
      <c r="Q1996" s="234"/>
      <c r="R1996" s="234" t="s">
        <v>451</v>
      </c>
      <c r="S1996" t="b">
        <v>0</v>
      </c>
      <c r="T1996" s="242"/>
      <c r="U1996" s="103">
        <v>280</v>
      </c>
      <c r="V1996" s="234" t="s">
        <v>272</v>
      </c>
      <c r="W1996" s="103">
        <v>1800</v>
      </c>
      <c r="X1996" s="234" t="s">
        <v>272</v>
      </c>
      <c r="Y1996" s="242"/>
      <c r="Z1996" s="242"/>
      <c r="AA1996" s="103"/>
      <c r="AB1996" s="234" t="s">
        <v>15915</v>
      </c>
      <c r="AC1996" s="243">
        <v>44252.2658912037</v>
      </c>
      <c r="AD1996" s="234" t="s">
        <v>55</v>
      </c>
      <c r="AE1996" s="235" t="s">
        <v>18485</v>
      </c>
      <c r="AF1996" s="237"/>
      <c r="AG1996" s="234" t="s">
        <v>482</v>
      </c>
      <c r="AH1996" s="241"/>
      <c r="AI1996" t="b">
        <v>1</v>
      </c>
      <c r="AJ1996" t="b">
        <v>0</v>
      </c>
      <c r="AK1996" s="234"/>
      <c r="AL1996" s="103"/>
      <c r="AM1996" t="b">
        <v>0</v>
      </c>
      <c r="AN1996" s="234"/>
      <c r="AO1996" s="103"/>
      <c r="AP1996" s="241"/>
      <c r="AQ1996" s="241"/>
      <c r="AR1996" s="241"/>
      <c r="AS1996" s="241"/>
      <c r="AT1996" s="234" t="s">
        <v>7005</v>
      </c>
      <c r="AU1996" s="234" t="s">
        <v>7085</v>
      </c>
      <c r="AV1996" t="b">
        <v>0</v>
      </c>
      <c r="AW1996" t="b">
        <v>0</v>
      </c>
      <c r="AX1996" s="241"/>
      <c r="AY1996" s="241"/>
      <c r="AZ1996" s="234"/>
      <c r="BA1996" s="234"/>
      <c r="BB1996" s="234"/>
      <c r="BC1996" t="b">
        <v>0</v>
      </c>
      <c r="BD1996" s="234" t="s">
        <v>8213</v>
      </c>
      <c r="BE1996" s="234" t="s">
        <v>7026</v>
      </c>
      <c r="BF1996" s="234" t="s">
        <v>7027</v>
      </c>
      <c r="BG1996" s="234" t="s">
        <v>7028</v>
      </c>
      <c r="BH1996" s="234" t="s">
        <v>55</v>
      </c>
      <c r="BI1996" s="243">
        <v>44573.415821759256</v>
      </c>
      <c r="BJ1996" s="234" t="s">
        <v>442</v>
      </c>
      <c r="BK1996" s="234" t="s">
        <v>451</v>
      </c>
      <c r="BL1996" s="234" t="s">
        <v>451</v>
      </c>
      <c r="BM1996" s="234" t="s">
        <v>451</v>
      </c>
      <c r="BN1996" s="241"/>
      <c r="BO1996" t="b">
        <v>0</v>
      </c>
      <c r="BP1996" t="b">
        <v>0</v>
      </c>
      <c r="BQ1996" t="b">
        <v>0</v>
      </c>
      <c r="BR1996" s="241"/>
      <c r="BS1996" s="241"/>
      <c r="BT1996" s="234" t="s">
        <v>7012</v>
      </c>
      <c r="BU1996" t="b">
        <v>0</v>
      </c>
      <c r="BV1996" s="103"/>
      <c r="BW1996" s="235" t="s">
        <v>18486</v>
      </c>
      <c r="BX1996" s="234" t="s">
        <v>18485</v>
      </c>
      <c r="BY1996" s="234" t="s">
        <v>56</v>
      </c>
      <c r="BZ1996" s="234" t="s">
        <v>7014</v>
      </c>
    </row>
    <row r="1997" spans="1:78" x14ac:dyDescent="0.25">
      <c r="A1997" s="5">
        <v>198</v>
      </c>
      <c r="B1997" s="234" t="s">
        <v>11566</v>
      </c>
      <c r="C1997" s="234" t="s">
        <v>18487</v>
      </c>
      <c r="D1997" s="234" t="s">
        <v>7243</v>
      </c>
      <c r="E1997" s="234" t="s">
        <v>11831</v>
      </c>
      <c r="F1997" s="234" t="s">
        <v>2991</v>
      </c>
      <c r="G1997" s="234" t="s">
        <v>6995</v>
      </c>
      <c r="H1997" s="234" t="s">
        <v>6994</v>
      </c>
      <c r="I1997" s="242"/>
      <c r="J1997" s="242">
        <v>43980</v>
      </c>
      <c r="K1997" s="234" t="s">
        <v>7430</v>
      </c>
      <c r="L1997" s="242">
        <v>43980</v>
      </c>
      <c r="M1997" s="234" t="s">
        <v>7228</v>
      </c>
      <c r="N1997" s="234" t="s">
        <v>7245</v>
      </c>
      <c r="O1997" s="234" t="s">
        <v>7246</v>
      </c>
      <c r="P1997" s="234" t="s">
        <v>6999</v>
      </c>
      <c r="Q1997" s="234"/>
      <c r="R1997" s="234" t="s">
        <v>451</v>
      </c>
      <c r="S1997" t="b">
        <v>0</v>
      </c>
      <c r="T1997" s="242"/>
      <c r="U1997" s="103">
        <v>1</v>
      </c>
      <c r="V1997" s="234" t="s">
        <v>272</v>
      </c>
      <c r="W1997" s="103">
        <v>192</v>
      </c>
      <c r="X1997" s="234" t="s">
        <v>272</v>
      </c>
      <c r="Y1997" s="242"/>
      <c r="Z1997" s="242"/>
      <c r="AA1997" s="103"/>
      <c r="AB1997" s="234" t="s">
        <v>7247</v>
      </c>
      <c r="AC1997" s="243">
        <v>44252.265856481485</v>
      </c>
      <c r="AD1997" s="234" t="s">
        <v>55</v>
      </c>
      <c r="AE1997" s="235" t="s">
        <v>18488</v>
      </c>
      <c r="AF1997" s="237"/>
      <c r="AG1997" s="234" t="s">
        <v>482</v>
      </c>
      <c r="AH1997" s="241"/>
      <c r="AI1997" t="b">
        <v>1</v>
      </c>
      <c r="AJ1997" t="b">
        <v>0</v>
      </c>
      <c r="AK1997" s="234"/>
      <c r="AL1997" s="103"/>
      <c r="AM1997" t="b">
        <v>0</v>
      </c>
      <c r="AN1997" s="234"/>
      <c r="AO1997" s="103"/>
      <c r="AP1997" s="241"/>
      <c r="AQ1997" s="241"/>
      <c r="AR1997" s="241"/>
      <c r="AS1997" s="241"/>
      <c r="AT1997" s="234" t="s">
        <v>7005</v>
      </c>
      <c r="AU1997" s="234" t="s">
        <v>7085</v>
      </c>
      <c r="AV1997" t="b">
        <v>0</v>
      </c>
      <c r="AW1997" t="b">
        <v>0</v>
      </c>
      <c r="AX1997" s="241"/>
      <c r="AY1997" s="241"/>
      <c r="AZ1997" s="234"/>
      <c r="BA1997" s="234"/>
      <c r="BB1997" s="234"/>
      <c r="BC1997" t="b">
        <v>0</v>
      </c>
      <c r="BD1997" s="234" t="s">
        <v>7234</v>
      </c>
      <c r="BE1997" s="234" t="s">
        <v>7009</v>
      </c>
      <c r="BF1997" s="234" t="s">
        <v>7027</v>
      </c>
      <c r="BG1997" s="234" t="s">
        <v>7028</v>
      </c>
      <c r="BH1997" s="234" t="s">
        <v>55</v>
      </c>
      <c r="BI1997" s="243">
        <v>44573.415810185186</v>
      </c>
      <c r="BJ1997" s="234" t="s">
        <v>442</v>
      </c>
      <c r="BK1997" s="234" t="s">
        <v>451</v>
      </c>
      <c r="BL1997" s="234" t="s">
        <v>451</v>
      </c>
      <c r="BM1997" s="234" t="s">
        <v>451</v>
      </c>
      <c r="BN1997" s="241"/>
      <c r="BO1997" t="b">
        <v>0</v>
      </c>
      <c r="BP1997" t="b">
        <v>0</v>
      </c>
      <c r="BQ1997" t="b">
        <v>0</v>
      </c>
      <c r="BR1997" s="241"/>
      <c r="BS1997" s="241"/>
      <c r="BT1997" s="234" t="s">
        <v>7012</v>
      </c>
      <c r="BU1997" t="b">
        <v>0</v>
      </c>
      <c r="BV1997" s="103"/>
      <c r="BW1997" s="235" t="s">
        <v>18489</v>
      </c>
      <c r="BX1997" s="234" t="s">
        <v>18488</v>
      </c>
      <c r="BY1997" s="234" t="s">
        <v>56</v>
      </c>
      <c r="BZ1997" s="234" t="s">
        <v>7014</v>
      </c>
    </row>
    <row r="1998" spans="1:78" x14ac:dyDescent="0.25">
      <c r="A1998" s="5">
        <v>197</v>
      </c>
      <c r="B1998" s="234" t="s">
        <v>11572</v>
      </c>
      <c r="C1998" s="234" t="s">
        <v>18490</v>
      </c>
      <c r="D1998" s="234" t="s">
        <v>17070</v>
      </c>
      <c r="E1998" s="234" t="s">
        <v>17070</v>
      </c>
      <c r="F1998" s="234" t="s">
        <v>6993</v>
      </c>
      <c r="G1998" s="234" t="s">
        <v>7157</v>
      </c>
      <c r="H1998" s="234" t="s">
        <v>7825</v>
      </c>
      <c r="I1998" s="242"/>
      <c r="J1998" s="242">
        <v>43977</v>
      </c>
      <c r="K1998" s="234" t="s">
        <v>7430</v>
      </c>
      <c r="L1998" s="242">
        <v>43979</v>
      </c>
      <c r="M1998" s="234" t="s">
        <v>9952</v>
      </c>
      <c r="N1998" s="234" t="s">
        <v>17071</v>
      </c>
      <c r="O1998" s="234" t="s">
        <v>17072</v>
      </c>
      <c r="P1998" s="234" t="s">
        <v>6999</v>
      </c>
      <c r="Q1998" s="234"/>
      <c r="R1998" s="234" t="s">
        <v>451</v>
      </c>
      <c r="S1998" t="b">
        <v>0</v>
      </c>
      <c r="T1998" s="242"/>
      <c r="U1998" s="103">
        <v>6</v>
      </c>
      <c r="V1998" s="234" t="s">
        <v>272</v>
      </c>
      <c r="W1998" s="103">
        <v>6</v>
      </c>
      <c r="X1998" s="234" t="s">
        <v>272</v>
      </c>
      <c r="Y1998" s="242"/>
      <c r="Z1998" s="242"/>
      <c r="AA1998" s="103"/>
      <c r="AB1998" s="234" t="s">
        <v>17073</v>
      </c>
      <c r="AC1998" s="243">
        <v>44252.265821759262</v>
      </c>
      <c r="AD1998" s="234" t="s">
        <v>55</v>
      </c>
      <c r="AE1998" s="235" t="s">
        <v>18491</v>
      </c>
      <c r="AF1998" s="237"/>
      <c r="AG1998" s="234" t="s">
        <v>482</v>
      </c>
      <c r="AH1998" s="241"/>
      <c r="AI1998" t="b">
        <v>1</v>
      </c>
      <c r="AJ1998" t="b">
        <v>0</v>
      </c>
      <c r="AK1998" s="234"/>
      <c r="AL1998" s="103"/>
      <c r="AM1998" t="b">
        <v>0</v>
      </c>
      <c r="AN1998" s="234"/>
      <c r="AO1998" s="103"/>
      <c r="AP1998" s="241"/>
      <c r="AQ1998" s="241"/>
      <c r="AR1998" s="241"/>
      <c r="AS1998" s="241"/>
      <c r="AT1998" s="234" t="s">
        <v>7005</v>
      </c>
      <c r="AU1998" s="234" t="s">
        <v>7085</v>
      </c>
      <c r="AV1998" t="b">
        <v>0</v>
      </c>
      <c r="AW1998" t="b">
        <v>0</v>
      </c>
      <c r="AX1998" s="241"/>
      <c r="AY1998" s="241"/>
      <c r="AZ1998" s="234"/>
      <c r="BA1998" s="234"/>
      <c r="BB1998" s="234"/>
      <c r="BC1998" t="b">
        <v>0</v>
      </c>
      <c r="BD1998" s="234" t="s">
        <v>9959</v>
      </c>
      <c r="BE1998" s="234" t="s">
        <v>7171</v>
      </c>
      <c r="BF1998" s="234" t="s">
        <v>7027</v>
      </c>
      <c r="BG1998" s="234" t="s">
        <v>7028</v>
      </c>
      <c r="BH1998" s="234" t="s">
        <v>55</v>
      </c>
      <c r="BI1998" s="243">
        <v>44573.415810185186</v>
      </c>
      <c r="BJ1998" s="234" t="s">
        <v>442</v>
      </c>
      <c r="BK1998" s="234" t="s">
        <v>451</v>
      </c>
      <c r="BL1998" s="234" t="s">
        <v>451</v>
      </c>
      <c r="BM1998" s="234" t="s">
        <v>451</v>
      </c>
      <c r="BN1998" s="241"/>
      <c r="BO1998" t="b">
        <v>0</v>
      </c>
      <c r="BP1998" t="b">
        <v>0</v>
      </c>
      <c r="BQ1998" t="b">
        <v>0</v>
      </c>
      <c r="BR1998" s="241"/>
      <c r="BS1998" s="241"/>
      <c r="BT1998" s="234" t="s">
        <v>7012</v>
      </c>
      <c r="BU1998" t="b">
        <v>0</v>
      </c>
      <c r="BV1998" s="103"/>
      <c r="BW1998" s="235" t="s">
        <v>18492</v>
      </c>
      <c r="BX1998" s="234" t="s">
        <v>18491</v>
      </c>
      <c r="BY1998" s="234" t="s">
        <v>56</v>
      </c>
      <c r="BZ1998" s="234" t="s">
        <v>7014</v>
      </c>
    </row>
    <row r="1999" spans="1:78" x14ac:dyDescent="0.25">
      <c r="A1999" s="5">
        <v>196</v>
      </c>
      <c r="B1999" s="234" t="s">
        <v>18493</v>
      </c>
      <c r="C1999" s="234" t="s">
        <v>18494</v>
      </c>
      <c r="D1999" s="234"/>
      <c r="E1999" s="234" t="s">
        <v>14046</v>
      </c>
      <c r="F1999" s="234" t="s">
        <v>7156</v>
      </c>
      <c r="G1999" s="234" t="s">
        <v>7856</v>
      </c>
      <c r="H1999" s="234" t="s">
        <v>7018</v>
      </c>
      <c r="I1999" s="242"/>
      <c r="J1999" s="242">
        <v>43976</v>
      </c>
      <c r="K1999" s="234" t="s">
        <v>7430</v>
      </c>
      <c r="L1999" s="242">
        <v>43976</v>
      </c>
      <c r="M1999" s="234" t="s">
        <v>7159</v>
      </c>
      <c r="N1999" s="234" t="s">
        <v>7430</v>
      </c>
      <c r="O1999" s="234" t="s">
        <v>11763</v>
      </c>
      <c r="P1999" s="234" t="s">
        <v>6999</v>
      </c>
      <c r="Q1999" s="234"/>
      <c r="R1999" s="234" t="s">
        <v>451</v>
      </c>
      <c r="S1999" t="b">
        <v>0</v>
      </c>
      <c r="T1999" s="242"/>
      <c r="U1999" s="103">
        <v>5</v>
      </c>
      <c r="V1999" s="234" t="s">
        <v>272</v>
      </c>
      <c r="W1999" s="103">
        <v>5</v>
      </c>
      <c r="X1999" s="234" t="s">
        <v>272</v>
      </c>
      <c r="Y1999" s="242"/>
      <c r="Z1999" s="242"/>
      <c r="AA1999" s="103"/>
      <c r="AB1999" s="234"/>
      <c r="AC1999" s="243">
        <v>44252.265787037039</v>
      </c>
      <c r="AD1999" s="234" t="s">
        <v>55</v>
      </c>
      <c r="AE1999" s="235" t="s">
        <v>18495</v>
      </c>
      <c r="AF1999" s="237"/>
      <c r="AG1999" s="234" t="s">
        <v>482</v>
      </c>
      <c r="AH1999" s="241"/>
      <c r="AI1999" t="b">
        <v>1</v>
      </c>
      <c r="AJ1999" t="b">
        <v>0</v>
      </c>
      <c r="AK1999" s="234"/>
      <c r="AL1999" s="103"/>
      <c r="AM1999" t="b">
        <v>0</v>
      </c>
      <c r="AN1999" s="234"/>
      <c r="AO1999" s="103"/>
      <c r="AP1999" s="241"/>
      <c r="AQ1999" s="241"/>
      <c r="AR1999" s="241"/>
      <c r="AS1999" s="241"/>
      <c r="AT1999" s="234"/>
      <c r="AU1999" s="234" t="s">
        <v>7085</v>
      </c>
      <c r="AV1999" t="b">
        <v>0</v>
      </c>
      <c r="AW1999" t="b">
        <v>0</v>
      </c>
      <c r="AX1999" s="241"/>
      <c r="AY1999" s="241"/>
      <c r="AZ1999" s="234"/>
      <c r="BA1999" s="234"/>
      <c r="BB1999" s="234"/>
      <c r="BC1999" t="b">
        <v>1</v>
      </c>
      <c r="BD1999" s="234" t="s">
        <v>7170</v>
      </c>
      <c r="BE1999" s="234" t="s">
        <v>7026</v>
      </c>
      <c r="BF1999" s="234" t="s">
        <v>7027</v>
      </c>
      <c r="BG1999" s="234" t="s">
        <v>7010</v>
      </c>
      <c r="BH1999" s="234" t="s">
        <v>55</v>
      </c>
      <c r="BI1999" s="243">
        <v>44573.415810185186</v>
      </c>
      <c r="BJ1999" s="234" t="s">
        <v>442</v>
      </c>
      <c r="BK1999" s="234" t="s">
        <v>451</v>
      </c>
      <c r="BL1999" s="234" t="s">
        <v>451</v>
      </c>
      <c r="BM1999" s="234" t="s">
        <v>451</v>
      </c>
      <c r="BN1999" s="241"/>
      <c r="BO1999" t="b">
        <v>0</v>
      </c>
      <c r="BP1999" t="b">
        <v>0</v>
      </c>
      <c r="BQ1999" t="b">
        <v>0</v>
      </c>
      <c r="BR1999" s="241"/>
      <c r="BS1999" s="241"/>
      <c r="BT1999" s="234" t="s">
        <v>7012</v>
      </c>
      <c r="BU1999" t="b">
        <v>0</v>
      </c>
      <c r="BV1999" s="103"/>
      <c r="BW1999" s="235" t="s">
        <v>18496</v>
      </c>
      <c r="BX1999" s="234" t="s">
        <v>18495</v>
      </c>
      <c r="BY1999" s="234" t="s">
        <v>56</v>
      </c>
      <c r="BZ1999" s="234" t="s">
        <v>7014</v>
      </c>
    </row>
    <row r="2000" spans="1:78" x14ac:dyDescent="0.25">
      <c r="A2000" s="5">
        <v>195</v>
      </c>
      <c r="B2000" s="234" t="s">
        <v>11577</v>
      </c>
      <c r="C2000" s="234" t="s">
        <v>18497</v>
      </c>
      <c r="D2000" s="234" t="s">
        <v>11753</v>
      </c>
      <c r="E2000" s="234" t="s">
        <v>11753</v>
      </c>
      <c r="F2000" s="234" t="s">
        <v>7156</v>
      </c>
      <c r="G2000" s="234" t="s">
        <v>7856</v>
      </c>
      <c r="H2000" s="234" t="s">
        <v>7730</v>
      </c>
      <c r="I2000" s="242"/>
      <c r="J2000" s="242">
        <v>43970</v>
      </c>
      <c r="K2000" s="234" t="s">
        <v>7430</v>
      </c>
      <c r="L2000" s="242">
        <v>43976</v>
      </c>
      <c r="M2000" s="234" t="s">
        <v>7159</v>
      </c>
      <c r="N2000" s="234" t="s">
        <v>11756</v>
      </c>
      <c r="O2000" s="234" t="s">
        <v>11898</v>
      </c>
      <c r="P2000" s="234" t="s">
        <v>6999</v>
      </c>
      <c r="Q2000" s="234"/>
      <c r="R2000" s="234" t="s">
        <v>451</v>
      </c>
      <c r="S2000" t="b">
        <v>0</v>
      </c>
      <c r="T2000" s="242"/>
      <c r="U2000" s="103">
        <v>1</v>
      </c>
      <c r="V2000" s="234" t="s">
        <v>272</v>
      </c>
      <c r="W2000" s="103">
        <v>1</v>
      </c>
      <c r="X2000" s="234" t="s">
        <v>272</v>
      </c>
      <c r="Y2000" s="242"/>
      <c r="Z2000" s="242"/>
      <c r="AA2000" s="103"/>
      <c r="AB2000" s="234" t="s">
        <v>11758</v>
      </c>
      <c r="AC2000" s="243">
        <v>44252.265729166669</v>
      </c>
      <c r="AD2000" s="234" t="s">
        <v>55</v>
      </c>
      <c r="AE2000" s="235" t="s">
        <v>18498</v>
      </c>
      <c r="AF2000" s="237"/>
      <c r="AG2000" s="234" t="s">
        <v>482</v>
      </c>
      <c r="AH2000" s="241"/>
      <c r="AI2000" t="b">
        <v>1</v>
      </c>
      <c r="AJ2000" t="b">
        <v>0</v>
      </c>
      <c r="AK2000" s="234"/>
      <c r="AL2000" s="103"/>
      <c r="AM2000" t="b">
        <v>0</v>
      </c>
      <c r="AN2000" s="234"/>
      <c r="AO2000" s="103"/>
      <c r="AP2000" s="241"/>
      <c r="AQ2000" s="241"/>
      <c r="AR2000" s="241"/>
      <c r="AS2000" s="241"/>
      <c r="AT2000" s="234" t="s">
        <v>7005</v>
      </c>
      <c r="AU2000" s="234" t="s">
        <v>7085</v>
      </c>
      <c r="AV2000" t="b">
        <v>0</v>
      </c>
      <c r="AW2000" t="b">
        <v>0</v>
      </c>
      <c r="AX2000" s="241"/>
      <c r="AY2000" s="241"/>
      <c r="AZ2000" s="234"/>
      <c r="BA2000" s="234"/>
      <c r="BB2000" s="234"/>
      <c r="BC2000" t="b">
        <v>0</v>
      </c>
      <c r="BD2000" s="234" t="s">
        <v>7170</v>
      </c>
      <c r="BE2000" s="234" t="s">
        <v>7737</v>
      </c>
      <c r="BF2000" s="234" t="s">
        <v>7027</v>
      </c>
      <c r="BG2000" s="234" t="s">
        <v>7010</v>
      </c>
      <c r="BH2000" s="234" t="s">
        <v>55</v>
      </c>
      <c r="BI2000" s="243">
        <v>44573.415810185186</v>
      </c>
      <c r="BJ2000" s="234" t="s">
        <v>442</v>
      </c>
      <c r="BK2000" s="234" t="s">
        <v>451</v>
      </c>
      <c r="BL2000" s="234" t="s">
        <v>451</v>
      </c>
      <c r="BM2000" s="234" t="s">
        <v>451</v>
      </c>
      <c r="BN2000" s="241"/>
      <c r="BO2000" t="b">
        <v>0</v>
      </c>
      <c r="BP2000" t="b">
        <v>0</v>
      </c>
      <c r="BQ2000" t="b">
        <v>0</v>
      </c>
      <c r="BR2000" s="241"/>
      <c r="BS2000" s="241"/>
      <c r="BT2000" s="234" t="s">
        <v>7012</v>
      </c>
      <c r="BU2000" t="b">
        <v>0</v>
      </c>
      <c r="BV2000" s="103"/>
      <c r="BW2000" s="235" t="s">
        <v>18499</v>
      </c>
      <c r="BX2000" s="234" t="s">
        <v>18498</v>
      </c>
      <c r="BY2000" s="234" t="s">
        <v>56</v>
      </c>
      <c r="BZ2000" s="234" t="s">
        <v>7014</v>
      </c>
    </row>
    <row r="2001" spans="1:78" x14ac:dyDescent="0.25">
      <c r="A2001" s="5">
        <v>194</v>
      </c>
      <c r="B2001" s="234" t="s">
        <v>11599</v>
      </c>
      <c r="C2001" s="234" t="s">
        <v>18500</v>
      </c>
      <c r="D2001" s="234" t="s">
        <v>9917</v>
      </c>
      <c r="E2001" s="234" t="s">
        <v>9917</v>
      </c>
      <c r="F2001" s="234" t="s">
        <v>7156</v>
      </c>
      <c r="G2001" s="234" t="s">
        <v>7856</v>
      </c>
      <c r="H2001" s="234" t="s">
        <v>7018</v>
      </c>
      <c r="I2001" s="242"/>
      <c r="J2001" s="242">
        <v>43976</v>
      </c>
      <c r="K2001" s="234" t="s">
        <v>7430</v>
      </c>
      <c r="L2001" s="242">
        <v>43977</v>
      </c>
      <c r="M2001" s="234" t="s">
        <v>6996</v>
      </c>
      <c r="N2001" s="234" t="s">
        <v>9919</v>
      </c>
      <c r="O2001" s="234" t="s">
        <v>9920</v>
      </c>
      <c r="P2001" s="234" t="s">
        <v>6999</v>
      </c>
      <c r="Q2001" s="234"/>
      <c r="R2001" s="234" t="s">
        <v>451</v>
      </c>
      <c r="S2001" t="b">
        <v>0</v>
      </c>
      <c r="T2001" s="242"/>
      <c r="U2001" s="103">
        <v>110</v>
      </c>
      <c r="V2001" s="234" t="s">
        <v>272</v>
      </c>
      <c r="W2001" s="103">
        <v>110</v>
      </c>
      <c r="X2001" s="234" t="s">
        <v>272</v>
      </c>
      <c r="Y2001" s="242"/>
      <c r="Z2001" s="242"/>
      <c r="AA2001" s="103"/>
      <c r="AB2001" s="234" t="s">
        <v>9921</v>
      </c>
      <c r="AC2001" s="243">
        <v>44252.265706018516</v>
      </c>
      <c r="AD2001" s="234" t="s">
        <v>55</v>
      </c>
      <c r="AE2001" s="235" t="s">
        <v>18501</v>
      </c>
      <c r="AF2001" s="237"/>
      <c r="AG2001" s="234" t="s">
        <v>482</v>
      </c>
      <c r="AH2001" s="241"/>
      <c r="AI2001" t="b">
        <v>1</v>
      </c>
      <c r="AJ2001" t="b">
        <v>0</v>
      </c>
      <c r="AK2001" s="234"/>
      <c r="AL2001" s="103"/>
      <c r="AM2001" t="b">
        <v>0</v>
      </c>
      <c r="AN2001" s="234"/>
      <c r="AO2001" s="103"/>
      <c r="AP2001" s="241"/>
      <c r="AQ2001" s="241"/>
      <c r="AR2001" s="241"/>
      <c r="AS2001" s="241"/>
      <c r="AT2001" s="234"/>
      <c r="AU2001" s="234" t="s">
        <v>7085</v>
      </c>
      <c r="AV2001" t="b">
        <v>0</v>
      </c>
      <c r="AW2001" t="b">
        <v>0</v>
      </c>
      <c r="AX2001" s="241"/>
      <c r="AY2001" s="241"/>
      <c r="AZ2001" s="234"/>
      <c r="BA2001" s="234"/>
      <c r="BB2001" s="234"/>
      <c r="BC2001" t="b">
        <v>0</v>
      </c>
      <c r="BD2001" s="234" t="s">
        <v>7008</v>
      </c>
      <c r="BE2001" s="234" t="s">
        <v>7026</v>
      </c>
      <c r="BF2001" s="234" t="s">
        <v>7027</v>
      </c>
      <c r="BG2001" s="234" t="s">
        <v>7010</v>
      </c>
      <c r="BH2001" s="234" t="s">
        <v>55</v>
      </c>
      <c r="BI2001" s="243">
        <v>44573.415798611109</v>
      </c>
      <c r="BJ2001" s="234" t="s">
        <v>442</v>
      </c>
      <c r="BK2001" s="234" t="s">
        <v>451</v>
      </c>
      <c r="BL2001" s="234" t="s">
        <v>451</v>
      </c>
      <c r="BM2001" s="234" t="s">
        <v>451</v>
      </c>
      <c r="BN2001" s="241"/>
      <c r="BO2001" t="b">
        <v>0</v>
      </c>
      <c r="BP2001" t="b">
        <v>0</v>
      </c>
      <c r="BQ2001" t="b">
        <v>0</v>
      </c>
      <c r="BR2001" s="241"/>
      <c r="BS2001" s="241"/>
      <c r="BT2001" s="234" t="s">
        <v>7012</v>
      </c>
      <c r="BU2001" t="b">
        <v>0</v>
      </c>
      <c r="BV2001" s="103"/>
      <c r="BW2001" s="235" t="s">
        <v>18502</v>
      </c>
      <c r="BX2001" s="234" t="s">
        <v>18501</v>
      </c>
      <c r="BY2001" s="234" t="s">
        <v>56</v>
      </c>
      <c r="BZ2001" s="234" t="s">
        <v>7014</v>
      </c>
    </row>
    <row r="2002" spans="1:78" x14ac:dyDescent="0.25">
      <c r="A2002" s="5">
        <v>193</v>
      </c>
      <c r="B2002" s="234" t="s">
        <v>11606</v>
      </c>
      <c r="C2002" s="234" t="s">
        <v>18503</v>
      </c>
      <c r="D2002" s="234" t="s">
        <v>15912</v>
      </c>
      <c r="E2002" s="234" t="s">
        <v>18484</v>
      </c>
      <c r="F2002" s="234" t="s">
        <v>7156</v>
      </c>
      <c r="G2002" s="234" t="s">
        <v>7018</v>
      </c>
      <c r="H2002" s="234" t="s">
        <v>7856</v>
      </c>
      <c r="I2002" s="242"/>
      <c r="J2002" s="242">
        <v>43977</v>
      </c>
      <c r="K2002" s="234" t="s">
        <v>7430</v>
      </c>
      <c r="L2002" s="242">
        <v>43980</v>
      </c>
      <c r="M2002" s="234" t="s">
        <v>8204</v>
      </c>
      <c r="N2002" s="234" t="s">
        <v>8488</v>
      </c>
      <c r="O2002" s="234" t="s">
        <v>15914</v>
      </c>
      <c r="P2002" s="234" t="s">
        <v>6999</v>
      </c>
      <c r="Q2002" s="234"/>
      <c r="R2002" s="234" t="s">
        <v>451</v>
      </c>
      <c r="S2002" t="b">
        <v>0</v>
      </c>
      <c r="T2002" s="242"/>
      <c r="U2002" s="103">
        <v>80</v>
      </c>
      <c r="V2002" s="234" t="s">
        <v>272</v>
      </c>
      <c r="W2002" s="103">
        <v>470</v>
      </c>
      <c r="X2002" s="234" t="s">
        <v>272</v>
      </c>
      <c r="Y2002" s="242"/>
      <c r="Z2002" s="242"/>
      <c r="AA2002" s="103"/>
      <c r="AB2002" s="234" t="s">
        <v>15915</v>
      </c>
      <c r="AC2002" s="243">
        <v>44252.265682870369</v>
      </c>
      <c r="AD2002" s="234" t="s">
        <v>55</v>
      </c>
      <c r="AE2002" s="235" t="s">
        <v>18504</v>
      </c>
      <c r="AF2002" s="237"/>
      <c r="AG2002" s="234" t="s">
        <v>482</v>
      </c>
      <c r="AH2002" s="241"/>
      <c r="AI2002" t="b">
        <v>1</v>
      </c>
      <c r="AJ2002" t="b">
        <v>0</v>
      </c>
      <c r="AK2002" s="234"/>
      <c r="AL2002" s="103"/>
      <c r="AM2002" t="b">
        <v>0</v>
      </c>
      <c r="AN2002" s="234"/>
      <c r="AO2002" s="103"/>
      <c r="AP2002" s="241"/>
      <c r="AQ2002" s="241"/>
      <c r="AR2002" s="241"/>
      <c r="AS2002" s="241"/>
      <c r="AT2002" s="234" t="s">
        <v>7005</v>
      </c>
      <c r="AU2002" s="234" t="s">
        <v>7085</v>
      </c>
      <c r="AV2002" t="b">
        <v>0</v>
      </c>
      <c r="AW2002" t="b">
        <v>0</v>
      </c>
      <c r="AX2002" s="241"/>
      <c r="AY2002" s="241"/>
      <c r="AZ2002" s="234"/>
      <c r="BA2002" s="234"/>
      <c r="BB2002" s="234"/>
      <c r="BC2002" t="b">
        <v>0</v>
      </c>
      <c r="BD2002" s="234" t="s">
        <v>8213</v>
      </c>
      <c r="BE2002" s="234" t="s">
        <v>7026</v>
      </c>
      <c r="BF2002" s="234" t="s">
        <v>7027</v>
      </c>
      <c r="BG2002" s="234" t="s">
        <v>7028</v>
      </c>
      <c r="BH2002" s="234" t="s">
        <v>55</v>
      </c>
      <c r="BI2002" s="243">
        <v>44573.415798611109</v>
      </c>
      <c r="BJ2002" s="234" t="s">
        <v>442</v>
      </c>
      <c r="BK2002" s="234" t="s">
        <v>451</v>
      </c>
      <c r="BL2002" s="234" t="s">
        <v>451</v>
      </c>
      <c r="BM2002" s="234" t="s">
        <v>451</v>
      </c>
      <c r="BN2002" s="241"/>
      <c r="BO2002" t="b">
        <v>0</v>
      </c>
      <c r="BP2002" t="b">
        <v>0</v>
      </c>
      <c r="BQ2002" t="b">
        <v>0</v>
      </c>
      <c r="BR2002" s="241"/>
      <c r="BS2002" s="241"/>
      <c r="BT2002" s="234" t="s">
        <v>7012</v>
      </c>
      <c r="BU2002" t="b">
        <v>0</v>
      </c>
      <c r="BV2002" s="103"/>
      <c r="BW2002" s="235" t="s">
        <v>18505</v>
      </c>
      <c r="BX2002" s="234" t="s">
        <v>18504</v>
      </c>
      <c r="BY2002" s="234" t="s">
        <v>56</v>
      </c>
      <c r="BZ2002" s="234" t="s">
        <v>7014</v>
      </c>
    </row>
    <row r="2003" spans="1:78" x14ac:dyDescent="0.25">
      <c r="A2003" s="5">
        <v>192</v>
      </c>
      <c r="B2003" s="234" t="s">
        <v>11613</v>
      </c>
      <c r="C2003" s="234" t="s">
        <v>18506</v>
      </c>
      <c r="D2003" s="234" t="s">
        <v>9267</v>
      </c>
      <c r="E2003" s="234" t="s">
        <v>9268</v>
      </c>
      <c r="F2003" s="234" t="s">
        <v>6993</v>
      </c>
      <c r="G2003" s="234" t="s">
        <v>6994</v>
      </c>
      <c r="H2003" s="234" t="s">
        <v>6995</v>
      </c>
      <c r="I2003" s="242"/>
      <c r="J2003" s="242">
        <v>43979</v>
      </c>
      <c r="K2003" s="234" t="s">
        <v>7430</v>
      </c>
      <c r="L2003" s="242">
        <v>43979</v>
      </c>
      <c r="M2003" s="234" t="s">
        <v>6996</v>
      </c>
      <c r="N2003" s="234" t="s">
        <v>9269</v>
      </c>
      <c r="O2003" s="234" t="s">
        <v>16963</v>
      </c>
      <c r="P2003" s="234" t="s">
        <v>6999</v>
      </c>
      <c r="Q2003" s="234"/>
      <c r="R2003" s="234" t="s">
        <v>451</v>
      </c>
      <c r="S2003" t="b">
        <v>0</v>
      </c>
      <c r="T2003" s="242"/>
      <c r="U2003" s="103">
        <v>1</v>
      </c>
      <c r="V2003" s="234" t="s">
        <v>272</v>
      </c>
      <c r="W2003" s="103">
        <v>16</v>
      </c>
      <c r="X2003" s="234" t="s">
        <v>272</v>
      </c>
      <c r="Y2003" s="242"/>
      <c r="Z2003" s="242"/>
      <c r="AA2003" s="103"/>
      <c r="AB2003" s="234" t="s">
        <v>9272</v>
      </c>
      <c r="AC2003" s="243">
        <v>44252.265648148146</v>
      </c>
      <c r="AD2003" s="234" t="s">
        <v>55</v>
      </c>
      <c r="AE2003" s="235" t="s">
        <v>18507</v>
      </c>
      <c r="AF2003" s="237"/>
      <c r="AG2003" s="234" t="s">
        <v>482</v>
      </c>
      <c r="AH2003" s="241"/>
      <c r="AI2003" t="b">
        <v>1</v>
      </c>
      <c r="AJ2003" t="b">
        <v>0</v>
      </c>
      <c r="AK2003" s="234"/>
      <c r="AL2003" s="103"/>
      <c r="AM2003" t="b">
        <v>0</v>
      </c>
      <c r="AN2003" s="234"/>
      <c r="AO2003" s="103"/>
      <c r="AP2003" s="241"/>
      <c r="AQ2003" s="241"/>
      <c r="AR2003" s="241"/>
      <c r="AS2003" s="241"/>
      <c r="AT2003" s="234" t="s">
        <v>7005</v>
      </c>
      <c r="AU2003" s="234" t="s">
        <v>7085</v>
      </c>
      <c r="AV2003" t="b">
        <v>0</v>
      </c>
      <c r="AW2003" t="b">
        <v>0</v>
      </c>
      <c r="AX2003" s="241"/>
      <c r="AY2003" s="241"/>
      <c r="AZ2003" s="234"/>
      <c r="BA2003" s="234"/>
      <c r="BB2003" s="234"/>
      <c r="BC2003" t="b">
        <v>0</v>
      </c>
      <c r="BD2003" s="234" t="s">
        <v>7008</v>
      </c>
      <c r="BE2003" s="234" t="s">
        <v>7009</v>
      </c>
      <c r="BF2003" s="234" t="s">
        <v>6972</v>
      </c>
      <c r="BG2003" s="234" t="s">
        <v>7028</v>
      </c>
      <c r="BH2003" s="234" t="s">
        <v>55</v>
      </c>
      <c r="BI2003" s="243">
        <v>44573.415798611109</v>
      </c>
      <c r="BJ2003" s="234" t="s">
        <v>442</v>
      </c>
      <c r="BK2003" s="234" t="s">
        <v>451</v>
      </c>
      <c r="BL2003" s="234" t="s">
        <v>451</v>
      </c>
      <c r="BM2003" s="234" t="s">
        <v>451</v>
      </c>
      <c r="BN2003" s="241"/>
      <c r="BO2003" t="b">
        <v>0</v>
      </c>
      <c r="BP2003" t="b">
        <v>0</v>
      </c>
      <c r="BQ2003" t="b">
        <v>0</v>
      </c>
      <c r="BR2003" s="241"/>
      <c r="BS2003" s="241"/>
      <c r="BT2003" s="234" t="s">
        <v>7012</v>
      </c>
      <c r="BU2003" t="b">
        <v>0</v>
      </c>
      <c r="BV2003" s="103"/>
      <c r="BW2003" s="235" t="s">
        <v>18508</v>
      </c>
      <c r="BX2003" s="234" t="s">
        <v>18507</v>
      </c>
      <c r="BY2003" s="234" t="s">
        <v>56</v>
      </c>
      <c r="BZ2003" s="234" t="s">
        <v>7014</v>
      </c>
    </row>
    <row r="2004" spans="1:78" x14ac:dyDescent="0.25">
      <c r="A2004" s="5">
        <v>191</v>
      </c>
      <c r="B2004" s="234" t="s">
        <v>11621</v>
      </c>
      <c r="C2004" s="234" t="s">
        <v>18509</v>
      </c>
      <c r="D2004" s="234" t="s">
        <v>7454</v>
      </c>
      <c r="E2004" s="234" t="s">
        <v>7410</v>
      </c>
      <c r="F2004" s="234" t="s">
        <v>2991</v>
      </c>
      <c r="G2004" s="234" t="s">
        <v>7034</v>
      </c>
      <c r="H2004" s="234" t="s">
        <v>7864</v>
      </c>
      <c r="I2004" s="242"/>
      <c r="J2004" s="242">
        <v>43971</v>
      </c>
      <c r="K2004" s="234" t="s">
        <v>7430</v>
      </c>
      <c r="L2004" s="242">
        <v>43983</v>
      </c>
      <c r="M2004" s="234" t="s">
        <v>7066</v>
      </c>
      <c r="N2004" s="234" t="s">
        <v>7455</v>
      </c>
      <c r="O2004" s="234" t="s">
        <v>18510</v>
      </c>
      <c r="P2004" s="234" t="s">
        <v>6999</v>
      </c>
      <c r="Q2004" s="234"/>
      <c r="R2004" s="234" t="s">
        <v>451</v>
      </c>
      <c r="S2004" t="b">
        <v>0</v>
      </c>
      <c r="T2004" s="242"/>
      <c r="U2004" s="103">
        <v>13</v>
      </c>
      <c r="V2004" s="234" t="s">
        <v>272</v>
      </c>
      <c r="W2004" s="103">
        <v>105</v>
      </c>
      <c r="X2004" s="234" t="s">
        <v>272</v>
      </c>
      <c r="Y2004" s="242"/>
      <c r="Z2004" s="242"/>
      <c r="AA2004" s="103"/>
      <c r="AB2004" s="234" t="s">
        <v>7457</v>
      </c>
      <c r="AC2004" s="243">
        <v>44252.265601851854</v>
      </c>
      <c r="AD2004" s="234" t="s">
        <v>55</v>
      </c>
      <c r="AE2004" s="235" t="s">
        <v>18511</v>
      </c>
      <c r="AF2004" s="237"/>
      <c r="AG2004" s="234" t="s">
        <v>482</v>
      </c>
      <c r="AH2004" s="241"/>
      <c r="AI2004" t="b">
        <v>1</v>
      </c>
      <c r="AJ2004" t="b">
        <v>0</v>
      </c>
      <c r="AK2004" s="234"/>
      <c r="AL2004" s="103"/>
      <c r="AM2004" t="b">
        <v>0</v>
      </c>
      <c r="AN2004" s="234"/>
      <c r="AO2004" s="103"/>
      <c r="AP2004" s="241"/>
      <c r="AQ2004" s="241"/>
      <c r="AR2004" s="241"/>
      <c r="AS2004" s="241"/>
      <c r="AT2004" s="234" t="s">
        <v>7005</v>
      </c>
      <c r="AU2004" s="234" t="s">
        <v>7085</v>
      </c>
      <c r="AV2004" t="b">
        <v>0</v>
      </c>
      <c r="AW2004" t="b">
        <v>0</v>
      </c>
      <c r="AX2004" s="241"/>
      <c r="AY2004" s="241"/>
      <c r="AZ2004" s="234"/>
      <c r="BA2004" s="234"/>
      <c r="BB2004" s="234"/>
      <c r="BC2004" t="b">
        <v>0</v>
      </c>
      <c r="BD2004" s="234" t="s">
        <v>7076</v>
      </c>
      <c r="BE2004" s="234" t="s">
        <v>7045</v>
      </c>
      <c r="BF2004" s="234" t="s">
        <v>6972</v>
      </c>
      <c r="BG2004" s="234" t="s">
        <v>7028</v>
      </c>
      <c r="BH2004" s="234" t="s">
        <v>55</v>
      </c>
      <c r="BI2004" s="243">
        <v>44573.41578703704</v>
      </c>
      <c r="BJ2004" s="234" t="s">
        <v>442</v>
      </c>
      <c r="BK2004" s="234" t="s">
        <v>451</v>
      </c>
      <c r="BL2004" s="234" t="s">
        <v>451</v>
      </c>
      <c r="BM2004" s="234" t="s">
        <v>451</v>
      </c>
      <c r="BN2004" s="241"/>
      <c r="BO2004" t="b">
        <v>0</v>
      </c>
      <c r="BP2004" t="b">
        <v>0</v>
      </c>
      <c r="BQ2004" t="b">
        <v>0</v>
      </c>
      <c r="BR2004" s="241"/>
      <c r="BS2004" s="241"/>
      <c r="BT2004" s="234" t="s">
        <v>7012</v>
      </c>
      <c r="BU2004" t="b">
        <v>0</v>
      </c>
      <c r="BV2004" s="103"/>
      <c r="BW2004" s="235" t="s">
        <v>18512</v>
      </c>
      <c r="BX2004" s="234" t="s">
        <v>18511</v>
      </c>
      <c r="BY2004" s="234" t="s">
        <v>56</v>
      </c>
      <c r="BZ2004" s="234" t="s">
        <v>7014</v>
      </c>
    </row>
    <row r="2005" spans="1:78" x14ac:dyDescent="0.25">
      <c r="A2005" s="5">
        <v>190</v>
      </c>
      <c r="B2005" s="234" t="s">
        <v>11630</v>
      </c>
      <c r="C2005" s="234" t="s">
        <v>18513</v>
      </c>
      <c r="D2005" s="234" t="s">
        <v>9715</v>
      </c>
      <c r="E2005" s="234" t="s">
        <v>15822</v>
      </c>
      <c r="F2005" s="234" t="s">
        <v>6993</v>
      </c>
      <c r="G2005" s="234" t="s">
        <v>7315</v>
      </c>
      <c r="H2005" s="234" t="s">
        <v>6994</v>
      </c>
      <c r="I2005" s="242"/>
      <c r="J2005" s="242">
        <v>43985</v>
      </c>
      <c r="K2005" s="234" t="s">
        <v>7430</v>
      </c>
      <c r="L2005" s="242">
        <v>43985</v>
      </c>
      <c r="M2005" s="234" t="s">
        <v>6996</v>
      </c>
      <c r="N2005" s="234" t="s">
        <v>9716</v>
      </c>
      <c r="O2005" s="234" t="s">
        <v>9717</v>
      </c>
      <c r="P2005" s="234" t="s">
        <v>6999</v>
      </c>
      <c r="Q2005" s="234"/>
      <c r="R2005" s="234" t="s">
        <v>451</v>
      </c>
      <c r="S2005" t="b">
        <v>0</v>
      </c>
      <c r="T2005" s="242"/>
      <c r="U2005" s="103">
        <v>1</v>
      </c>
      <c r="V2005" s="234" t="s">
        <v>272</v>
      </c>
      <c r="W2005" s="103">
        <v>5</v>
      </c>
      <c r="X2005" s="234" t="s">
        <v>272</v>
      </c>
      <c r="Y2005" s="242"/>
      <c r="Z2005" s="242"/>
      <c r="AA2005" s="103"/>
      <c r="AB2005" s="234" t="s">
        <v>9719</v>
      </c>
      <c r="AC2005" s="243">
        <v>44252.265590277777</v>
      </c>
      <c r="AD2005" s="234" t="s">
        <v>55</v>
      </c>
      <c r="AE2005" s="235" t="s">
        <v>18514</v>
      </c>
      <c r="AF2005" s="237"/>
      <c r="AG2005" s="234" t="s">
        <v>482</v>
      </c>
      <c r="AH2005" s="241"/>
      <c r="AI2005" t="b">
        <v>1</v>
      </c>
      <c r="AJ2005" t="b">
        <v>0</v>
      </c>
      <c r="AK2005" s="234"/>
      <c r="AL2005" s="103"/>
      <c r="AM2005" t="b">
        <v>0</v>
      </c>
      <c r="AN2005" s="234"/>
      <c r="AO2005" s="103"/>
      <c r="AP2005" s="241"/>
      <c r="AQ2005" s="241"/>
      <c r="AR2005" s="241"/>
      <c r="AS2005" s="241"/>
      <c r="AT2005" s="234" t="s">
        <v>7005</v>
      </c>
      <c r="AU2005" s="234" t="s">
        <v>7085</v>
      </c>
      <c r="AV2005" t="b">
        <v>0</v>
      </c>
      <c r="AW2005" t="b">
        <v>0</v>
      </c>
      <c r="AX2005" s="241"/>
      <c r="AY2005" s="241"/>
      <c r="AZ2005" s="234"/>
      <c r="BA2005" s="234"/>
      <c r="BB2005" s="234"/>
      <c r="BC2005" t="b">
        <v>0</v>
      </c>
      <c r="BD2005" s="234" t="s">
        <v>7008</v>
      </c>
      <c r="BE2005" s="234" t="s">
        <v>7009</v>
      </c>
      <c r="BF2005" s="234" t="s">
        <v>7027</v>
      </c>
      <c r="BG2005" s="234" t="s">
        <v>7028</v>
      </c>
      <c r="BH2005" s="234" t="s">
        <v>55</v>
      </c>
      <c r="BI2005" s="243">
        <v>44573.415960648148</v>
      </c>
      <c r="BJ2005" s="234" t="s">
        <v>442</v>
      </c>
      <c r="BK2005" s="234" t="s">
        <v>451</v>
      </c>
      <c r="BL2005" s="234" t="s">
        <v>451</v>
      </c>
      <c r="BM2005" s="234" t="s">
        <v>451</v>
      </c>
      <c r="BN2005" s="241"/>
      <c r="BO2005" t="b">
        <v>0</v>
      </c>
      <c r="BP2005" t="b">
        <v>0</v>
      </c>
      <c r="BQ2005" t="b">
        <v>0</v>
      </c>
      <c r="BR2005" s="241"/>
      <c r="BS2005" s="241"/>
      <c r="BT2005" s="234" t="s">
        <v>7012</v>
      </c>
      <c r="BU2005" t="b">
        <v>0</v>
      </c>
      <c r="BV2005" s="103"/>
      <c r="BW2005" s="235" t="s">
        <v>18515</v>
      </c>
      <c r="BX2005" s="234" t="s">
        <v>18514</v>
      </c>
      <c r="BY2005" s="234" t="s">
        <v>56</v>
      </c>
      <c r="BZ2005" s="234" t="s">
        <v>7014</v>
      </c>
    </row>
    <row r="2006" spans="1:78" x14ac:dyDescent="0.25">
      <c r="A2006" s="5">
        <v>189</v>
      </c>
      <c r="B2006" s="234" t="s">
        <v>11637</v>
      </c>
      <c r="C2006" s="234" t="s">
        <v>18516</v>
      </c>
      <c r="D2006" s="234" t="s">
        <v>8296</v>
      </c>
      <c r="E2006" s="234" t="s">
        <v>8297</v>
      </c>
      <c r="F2006" s="234" t="s">
        <v>6993</v>
      </c>
      <c r="G2006" s="234" t="s">
        <v>7302</v>
      </c>
      <c r="H2006" s="234" t="s">
        <v>6994</v>
      </c>
      <c r="I2006" s="242"/>
      <c r="J2006" s="242">
        <v>43978</v>
      </c>
      <c r="K2006" s="234" t="s">
        <v>7430</v>
      </c>
      <c r="L2006" s="242">
        <v>43978</v>
      </c>
      <c r="M2006" s="234" t="s">
        <v>6996</v>
      </c>
      <c r="N2006" s="234" t="s">
        <v>8299</v>
      </c>
      <c r="O2006" s="234" t="s">
        <v>8300</v>
      </c>
      <c r="P2006" s="234" t="s">
        <v>6999</v>
      </c>
      <c r="Q2006" s="234"/>
      <c r="R2006" s="234" t="s">
        <v>451</v>
      </c>
      <c r="S2006" t="b">
        <v>0</v>
      </c>
      <c r="T2006" s="242"/>
      <c r="U2006" s="103">
        <v>1</v>
      </c>
      <c r="V2006" s="234" t="s">
        <v>272</v>
      </c>
      <c r="W2006" s="103">
        <v>5</v>
      </c>
      <c r="X2006" s="234" t="s">
        <v>272</v>
      </c>
      <c r="Y2006" s="242"/>
      <c r="Z2006" s="242"/>
      <c r="AA2006" s="103"/>
      <c r="AB2006" s="234" t="s">
        <v>8302</v>
      </c>
      <c r="AC2006" s="243">
        <v>44252.265555555554</v>
      </c>
      <c r="AD2006" s="234" t="s">
        <v>55</v>
      </c>
      <c r="AE2006" s="235" t="s">
        <v>18517</v>
      </c>
      <c r="AF2006" s="237"/>
      <c r="AG2006" s="234" t="s">
        <v>482</v>
      </c>
      <c r="AH2006" s="241"/>
      <c r="AI2006" t="b">
        <v>1</v>
      </c>
      <c r="AJ2006" t="b">
        <v>0</v>
      </c>
      <c r="AK2006" s="234"/>
      <c r="AL2006" s="103"/>
      <c r="AM2006" t="b">
        <v>0</v>
      </c>
      <c r="AN2006" s="234"/>
      <c r="AO2006" s="103"/>
      <c r="AP2006" s="241"/>
      <c r="AQ2006" s="241"/>
      <c r="AR2006" s="241"/>
      <c r="AS2006" s="241"/>
      <c r="AT2006" s="234" t="s">
        <v>7005</v>
      </c>
      <c r="AU2006" s="234" t="s">
        <v>7085</v>
      </c>
      <c r="AV2006" t="b">
        <v>0</v>
      </c>
      <c r="AW2006" t="b">
        <v>0</v>
      </c>
      <c r="AX2006" s="241"/>
      <c r="AY2006" s="241"/>
      <c r="AZ2006" s="234"/>
      <c r="BA2006" s="234"/>
      <c r="BB2006" s="234"/>
      <c r="BC2006" t="b">
        <v>0</v>
      </c>
      <c r="BD2006" s="234" t="s">
        <v>7008</v>
      </c>
      <c r="BE2006" s="234" t="s">
        <v>7009</v>
      </c>
      <c r="BF2006" s="234" t="s">
        <v>7027</v>
      </c>
      <c r="BG2006" s="234" t="s">
        <v>7010</v>
      </c>
      <c r="BH2006" s="234" t="s">
        <v>55</v>
      </c>
      <c r="BI2006" s="243">
        <v>44573.416770833333</v>
      </c>
      <c r="BJ2006" s="234" t="s">
        <v>442</v>
      </c>
      <c r="BK2006" s="234" t="s">
        <v>451</v>
      </c>
      <c r="BL2006" s="234" t="s">
        <v>451</v>
      </c>
      <c r="BM2006" s="234" t="s">
        <v>451</v>
      </c>
      <c r="BN2006" s="241"/>
      <c r="BO2006" t="b">
        <v>0</v>
      </c>
      <c r="BP2006" t="b">
        <v>0</v>
      </c>
      <c r="BQ2006" t="b">
        <v>0</v>
      </c>
      <c r="BR2006" s="241"/>
      <c r="BS2006" s="241"/>
      <c r="BT2006" s="234" t="s">
        <v>7047</v>
      </c>
      <c r="BU2006" t="b">
        <v>0</v>
      </c>
      <c r="BV2006" s="103"/>
      <c r="BW2006" s="235" t="s">
        <v>18518</v>
      </c>
      <c r="BX2006" s="234" t="s">
        <v>18519</v>
      </c>
      <c r="BY2006" s="234" t="s">
        <v>56</v>
      </c>
      <c r="BZ2006" s="234" t="s">
        <v>7014</v>
      </c>
    </row>
    <row r="2007" spans="1:78" x14ac:dyDescent="0.25">
      <c r="A2007" s="5">
        <v>188</v>
      </c>
      <c r="B2007" s="234" t="s">
        <v>11642</v>
      </c>
      <c r="C2007" s="234" t="s">
        <v>18520</v>
      </c>
      <c r="D2007" s="234" t="s">
        <v>16061</v>
      </c>
      <c r="E2007" s="234" t="s">
        <v>18521</v>
      </c>
      <c r="F2007" s="234" t="s">
        <v>7156</v>
      </c>
      <c r="G2007" s="234" t="s">
        <v>7244</v>
      </c>
      <c r="H2007" s="234" t="s">
        <v>6994</v>
      </c>
      <c r="I2007" s="242"/>
      <c r="J2007" s="242">
        <v>43984</v>
      </c>
      <c r="K2007" s="234" t="s">
        <v>7430</v>
      </c>
      <c r="L2007" s="242">
        <v>43984</v>
      </c>
      <c r="M2007" s="234" t="s">
        <v>6996</v>
      </c>
      <c r="N2007" s="234" t="s">
        <v>16063</v>
      </c>
      <c r="O2007" s="234" t="s">
        <v>16064</v>
      </c>
      <c r="P2007" s="234" t="s">
        <v>6999</v>
      </c>
      <c r="Q2007" s="234"/>
      <c r="R2007" s="234" t="s">
        <v>451</v>
      </c>
      <c r="S2007" t="b">
        <v>0</v>
      </c>
      <c r="T2007" s="242"/>
      <c r="U2007" s="103">
        <v>1</v>
      </c>
      <c r="V2007" s="234" t="s">
        <v>272</v>
      </c>
      <c r="W2007" s="103">
        <v>32</v>
      </c>
      <c r="X2007" s="234" t="s">
        <v>272</v>
      </c>
      <c r="Y2007" s="242"/>
      <c r="Z2007" s="242"/>
      <c r="AA2007" s="103"/>
      <c r="AB2007" s="234" t="s">
        <v>16065</v>
      </c>
      <c r="AC2007" s="243">
        <v>44252.265509259261</v>
      </c>
      <c r="AD2007" s="234" t="s">
        <v>55</v>
      </c>
      <c r="AE2007" s="235" t="s">
        <v>18522</v>
      </c>
      <c r="AF2007" s="237"/>
      <c r="AG2007" s="234" t="s">
        <v>482</v>
      </c>
      <c r="AH2007" s="241"/>
      <c r="AI2007" t="b">
        <v>1</v>
      </c>
      <c r="AJ2007" t="b">
        <v>0</v>
      </c>
      <c r="AK2007" s="234"/>
      <c r="AL2007" s="103"/>
      <c r="AM2007" t="b">
        <v>0</v>
      </c>
      <c r="AN2007" s="234"/>
      <c r="AO2007" s="103"/>
      <c r="AP2007" s="241"/>
      <c r="AQ2007" s="241"/>
      <c r="AR2007" s="241"/>
      <c r="AS2007" s="241"/>
      <c r="AT2007" s="234" t="s">
        <v>7005</v>
      </c>
      <c r="AU2007" s="234" t="s">
        <v>7085</v>
      </c>
      <c r="AV2007" t="b">
        <v>0</v>
      </c>
      <c r="AW2007" t="b">
        <v>0</v>
      </c>
      <c r="AX2007" s="241"/>
      <c r="AY2007" s="241"/>
      <c r="AZ2007" s="234"/>
      <c r="BA2007" s="234"/>
      <c r="BB2007" s="234"/>
      <c r="BC2007" t="b">
        <v>0</v>
      </c>
      <c r="BD2007" s="234" t="s">
        <v>7008</v>
      </c>
      <c r="BE2007" s="234" t="s">
        <v>7009</v>
      </c>
      <c r="BF2007" s="234" t="s">
        <v>7027</v>
      </c>
      <c r="BG2007" s="234" t="s">
        <v>7028</v>
      </c>
      <c r="BH2007" s="234" t="s">
        <v>55</v>
      </c>
      <c r="BI2007" s="243">
        <v>44573.415949074071</v>
      </c>
      <c r="BJ2007" s="234" t="s">
        <v>442</v>
      </c>
      <c r="BK2007" s="234" t="s">
        <v>451</v>
      </c>
      <c r="BL2007" s="234" t="s">
        <v>451</v>
      </c>
      <c r="BM2007" s="234" t="s">
        <v>451</v>
      </c>
      <c r="BN2007" s="241"/>
      <c r="BO2007" t="b">
        <v>0</v>
      </c>
      <c r="BP2007" t="b">
        <v>0</v>
      </c>
      <c r="BQ2007" t="b">
        <v>0</v>
      </c>
      <c r="BR2007" s="241"/>
      <c r="BS2007" s="241"/>
      <c r="BT2007" s="234" t="s">
        <v>7012</v>
      </c>
      <c r="BU2007" t="b">
        <v>0</v>
      </c>
      <c r="BV2007" s="103"/>
      <c r="BW2007" s="235" t="s">
        <v>18523</v>
      </c>
      <c r="BX2007" s="234" t="s">
        <v>18522</v>
      </c>
      <c r="BY2007" s="234" t="s">
        <v>56</v>
      </c>
      <c r="BZ2007" s="234" t="s">
        <v>7014</v>
      </c>
    </row>
    <row r="2008" spans="1:78" x14ac:dyDescent="0.25">
      <c r="A2008" s="5">
        <v>187</v>
      </c>
      <c r="B2008" s="234" t="s">
        <v>11647</v>
      </c>
      <c r="C2008" s="234" t="s">
        <v>18524</v>
      </c>
      <c r="D2008" s="234"/>
      <c r="E2008" s="234" t="s">
        <v>14651</v>
      </c>
      <c r="F2008" s="234" t="s">
        <v>2991</v>
      </c>
      <c r="G2008" s="234" t="s">
        <v>7315</v>
      </c>
      <c r="H2008" s="234" t="s">
        <v>6994</v>
      </c>
      <c r="I2008" s="242"/>
      <c r="J2008" s="242">
        <v>43977</v>
      </c>
      <c r="K2008" s="234" t="s">
        <v>7430</v>
      </c>
      <c r="L2008" s="242">
        <v>43977</v>
      </c>
      <c r="M2008" s="234" t="s">
        <v>7813</v>
      </c>
      <c r="N2008" s="234" t="s">
        <v>7430</v>
      </c>
      <c r="O2008" s="234" t="s">
        <v>14652</v>
      </c>
      <c r="P2008" s="234" t="s">
        <v>6999</v>
      </c>
      <c r="Q2008" s="234"/>
      <c r="R2008" s="234" t="s">
        <v>451</v>
      </c>
      <c r="S2008" t="b">
        <v>0</v>
      </c>
      <c r="T2008" s="242"/>
      <c r="U2008" s="103">
        <v>1</v>
      </c>
      <c r="V2008" s="234" t="s">
        <v>272</v>
      </c>
      <c r="W2008" s="103">
        <v>1</v>
      </c>
      <c r="X2008" s="234" t="s">
        <v>272</v>
      </c>
      <c r="Y2008" s="242"/>
      <c r="Z2008" s="242"/>
      <c r="AA2008" s="103"/>
      <c r="AB2008" s="234"/>
      <c r="AC2008" s="243">
        <v>44252.265474537038</v>
      </c>
      <c r="AD2008" s="234" t="s">
        <v>55</v>
      </c>
      <c r="AE2008" s="235" t="s">
        <v>18525</v>
      </c>
      <c r="AF2008" s="237"/>
      <c r="AG2008" s="234" t="s">
        <v>482</v>
      </c>
      <c r="AH2008" s="241"/>
      <c r="AI2008" t="b">
        <v>1</v>
      </c>
      <c r="AJ2008" t="b">
        <v>0</v>
      </c>
      <c r="AK2008" s="234"/>
      <c r="AL2008" s="103"/>
      <c r="AM2008" t="b">
        <v>0</v>
      </c>
      <c r="AN2008" s="234"/>
      <c r="AO2008" s="103"/>
      <c r="AP2008" s="241"/>
      <c r="AQ2008" s="241"/>
      <c r="AR2008" s="241"/>
      <c r="AS2008" s="241"/>
      <c r="AT2008" s="234"/>
      <c r="AU2008" s="234" t="s">
        <v>7085</v>
      </c>
      <c r="AV2008" t="b">
        <v>0</v>
      </c>
      <c r="AW2008" t="b">
        <v>0</v>
      </c>
      <c r="AX2008" s="241"/>
      <c r="AY2008" s="241"/>
      <c r="AZ2008" s="234"/>
      <c r="BA2008" s="234"/>
      <c r="BB2008" s="234"/>
      <c r="BC2008" t="b">
        <v>1</v>
      </c>
      <c r="BD2008" s="234" t="s">
        <v>7821</v>
      </c>
      <c r="BE2008" s="234" t="s">
        <v>7009</v>
      </c>
      <c r="BF2008" s="234" t="s">
        <v>7027</v>
      </c>
      <c r="BG2008" s="234" t="s">
        <v>7010</v>
      </c>
      <c r="BH2008" s="234" t="s">
        <v>55</v>
      </c>
      <c r="BI2008" s="243">
        <v>44573.415949074071</v>
      </c>
      <c r="BJ2008" s="234" t="s">
        <v>442</v>
      </c>
      <c r="BK2008" s="234" t="s">
        <v>451</v>
      </c>
      <c r="BL2008" s="234" t="s">
        <v>451</v>
      </c>
      <c r="BM2008" s="234" t="s">
        <v>451</v>
      </c>
      <c r="BN2008" s="241"/>
      <c r="BO2008" t="b">
        <v>0</v>
      </c>
      <c r="BP2008" t="b">
        <v>0</v>
      </c>
      <c r="BQ2008" t="b">
        <v>0</v>
      </c>
      <c r="BR2008" s="241"/>
      <c r="BS2008" s="241"/>
      <c r="BT2008" s="234" t="s">
        <v>7012</v>
      </c>
      <c r="BU2008" t="b">
        <v>0</v>
      </c>
      <c r="BV2008" s="103"/>
      <c r="BW2008" s="235" t="s">
        <v>18526</v>
      </c>
      <c r="BX2008" s="234" t="s">
        <v>18525</v>
      </c>
      <c r="BY2008" s="234" t="s">
        <v>56</v>
      </c>
      <c r="BZ2008" s="234" t="s">
        <v>7014</v>
      </c>
    </row>
    <row r="2009" spans="1:78" x14ac:dyDescent="0.25">
      <c r="A2009" s="5">
        <v>186</v>
      </c>
      <c r="B2009" s="234" t="s">
        <v>11651</v>
      </c>
      <c r="C2009" s="234" t="s">
        <v>18527</v>
      </c>
      <c r="D2009" s="234" t="s">
        <v>8376</v>
      </c>
      <c r="E2009" s="234" t="s">
        <v>14244</v>
      </c>
      <c r="F2009" s="234" t="s">
        <v>6993</v>
      </c>
      <c r="G2009" s="234" t="s">
        <v>7315</v>
      </c>
      <c r="H2009" s="234" t="s">
        <v>6994</v>
      </c>
      <c r="I2009" s="242"/>
      <c r="J2009" s="242">
        <v>43984</v>
      </c>
      <c r="K2009" s="234" t="s">
        <v>7430</v>
      </c>
      <c r="L2009" s="242">
        <v>43984</v>
      </c>
      <c r="M2009" s="234" t="s">
        <v>6996</v>
      </c>
      <c r="N2009" s="234" t="s">
        <v>14245</v>
      </c>
      <c r="O2009" s="234" t="s">
        <v>8378</v>
      </c>
      <c r="P2009" s="234" t="s">
        <v>6999</v>
      </c>
      <c r="Q2009" s="234"/>
      <c r="R2009" s="234" t="s">
        <v>451</v>
      </c>
      <c r="S2009" t="b">
        <v>0</v>
      </c>
      <c r="T2009" s="242"/>
      <c r="U2009" s="103">
        <v>1</v>
      </c>
      <c r="V2009" s="234" t="s">
        <v>272</v>
      </c>
      <c r="W2009" s="103">
        <v>2</v>
      </c>
      <c r="X2009" s="234" t="s">
        <v>272</v>
      </c>
      <c r="Y2009" s="242"/>
      <c r="Z2009" s="242"/>
      <c r="AA2009" s="103"/>
      <c r="AB2009" s="234" t="s">
        <v>8380</v>
      </c>
      <c r="AC2009" s="243">
        <v>44252.265439814815</v>
      </c>
      <c r="AD2009" s="234" t="s">
        <v>55</v>
      </c>
      <c r="AE2009" s="235" t="s">
        <v>18528</v>
      </c>
      <c r="AF2009" s="237"/>
      <c r="AG2009" s="234" t="s">
        <v>482</v>
      </c>
      <c r="AH2009" s="241"/>
      <c r="AI2009" t="b">
        <v>1</v>
      </c>
      <c r="AJ2009" t="b">
        <v>0</v>
      </c>
      <c r="AK2009" s="234"/>
      <c r="AL2009" s="103"/>
      <c r="AM2009" t="b">
        <v>0</v>
      </c>
      <c r="AN2009" s="234"/>
      <c r="AO2009" s="103"/>
      <c r="AP2009" s="241"/>
      <c r="AQ2009" s="241"/>
      <c r="AR2009" s="241"/>
      <c r="AS2009" s="241"/>
      <c r="AT2009" s="234" t="s">
        <v>7005</v>
      </c>
      <c r="AU2009" s="234" t="s">
        <v>7085</v>
      </c>
      <c r="AV2009" t="b">
        <v>0</v>
      </c>
      <c r="AW2009" t="b">
        <v>0</v>
      </c>
      <c r="AX2009" s="241"/>
      <c r="AY2009" s="241"/>
      <c r="AZ2009" s="234"/>
      <c r="BA2009" s="234"/>
      <c r="BB2009" s="234"/>
      <c r="BC2009" t="b">
        <v>0</v>
      </c>
      <c r="BD2009" s="234" t="s">
        <v>7008</v>
      </c>
      <c r="BE2009" s="234" t="s">
        <v>7009</v>
      </c>
      <c r="BF2009" s="234" t="s">
        <v>7027</v>
      </c>
      <c r="BG2009" s="234" t="s">
        <v>7028</v>
      </c>
      <c r="BH2009" s="234" t="s">
        <v>55</v>
      </c>
      <c r="BI2009" s="243">
        <v>44573.415949074071</v>
      </c>
      <c r="BJ2009" s="234" t="s">
        <v>442</v>
      </c>
      <c r="BK2009" s="234" t="s">
        <v>451</v>
      </c>
      <c r="BL2009" s="234" t="s">
        <v>451</v>
      </c>
      <c r="BM2009" s="234" t="s">
        <v>451</v>
      </c>
      <c r="BN2009" s="241"/>
      <c r="BO2009" t="b">
        <v>0</v>
      </c>
      <c r="BP2009" t="b">
        <v>0</v>
      </c>
      <c r="BQ2009" t="b">
        <v>0</v>
      </c>
      <c r="BR2009" s="241"/>
      <c r="BS2009" s="241"/>
      <c r="BT2009" s="234" t="s">
        <v>7012</v>
      </c>
      <c r="BU2009" t="b">
        <v>0</v>
      </c>
      <c r="BV2009" s="103"/>
      <c r="BW2009" s="235" t="s">
        <v>18529</v>
      </c>
      <c r="BX2009" s="234" t="s">
        <v>18528</v>
      </c>
      <c r="BY2009" s="234" t="s">
        <v>56</v>
      </c>
      <c r="BZ2009" s="234" t="s">
        <v>7014</v>
      </c>
    </row>
    <row r="2010" spans="1:78" x14ac:dyDescent="0.25">
      <c r="A2010" s="5">
        <v>185</v>
      </c>
      <c r="B2010" s="234" t="s">
        <v>11656</v>
      </c>
      <c r="C2010" s="234" t="s">
        <v>18530</v>
      </c>
      <c r="D2010" s="234" t="s">
        <v>8599</v>
      </c>
      <c r="E2010" s="234" t="s">
        <v>17802</v>
      </c>
      <c r="F2010" s="234" t="s">
        <v>6993</v>
      </c>
      <c r="G2010" s="234" t="s">
        <v>7315</v>
      </c>
      <c r="H2010" s="234" t="s">
        <v>6994</v>
      </c>
      <c r="I2010" s="242"/>
      <c r="J2010" s="242">
        <v>43976</v>
      </c>
      <c r="K2010" s="234" t="s">
        <v>7430</v>
      </c>
      <c r="L2010" s="242">
        <v>43978</v>
      </c>
      <c r="M2010" s="234" t="s">
        <v>6996</v>
      </c>
      <c r="N2010" s="234" t="s">
        <v>8600</v>
      </c>
      <c r="O2010" s="234" t="s">
        <v>8601</v>
      </c>
      <c r="P2010" s="234" t="s">
        <v>6999</v>
      </c>
      <c r="Q2010" s="234"/>
      <c r="R2010" s="234" t="s">
        <v>451</v>
      </c>
      <c r="S2010" t="b">
        <v>0</v>
      </c>
      <c r="T2010" s="242"/>
      <c r="U2010" s="103">
        <v>1</v>
      </c>
      <c r="V2010" s="234" t="s">
        <v>272</v>
      </c>
      <c r="W2010" s="103">
        <v>1</v>
      </c>
      <c r="X2010" s="234" t="s">
        <v>272</v>
      </c>
      <c r="Y2010" s="242"/>
      <c r="Z2010" s="242"/>
      <c r="AA2010" s="103"/>
      <c r="AB2010" s="234" t="s">
        <v>8603</v>
      </c>
      <c r="AC2010" s="243">
        <v>44252.265416666669</v>
      </c>
      <c r="AD2010" s="234" t="s">
        <v>55</v>
      </c>
      <c r="AE2010" s="235" t="s">
        <v>18531</v>
      </c>
      <c r="AF2010" s="237"/>
      <c r="AG2010" s="234" t="s">
        <v>482</v>
      </c>
      <c r="AH2010" s="241"/>
      <c r="AI2010" t="b">
        <v>1</v>
      </c>
      <c r="AJ2010" t="b">
        <v>0</v>
      </c>
      <c r="AK2010" s="234"/>
      <c r="AL2010" s="103"/>
      <c r="AM2010" t="b">
        <v>0</v>
      </c>
      <c r="AN2010" s="234"/>
      <c r="AO2010" s="103"/>
      <c r="AP2010" s="241"/>
      <c r="AQ2010" s="241"/>
      <c r="AR2010" s="241"/>
      <c r="AS2010" s="241"/>
      <c r="AT2010" s="234" t="s">
        <v>7005</v>
      </c>
      <c r="AU2010" s="234" t="s">
        <v>7085</v>
      </c>
      <c r="AV2010" t="b">
        <v>0</v>
      </c>
      <c r="AW2010" t="b">
        <v>0</v>
      </c>
      <c r="AX2010" s="241"/>
      <c r="AY2010" s="241"/>
      <c r="AZ2010" s="234"/>
      <c r="BA2010" s="234"/>
      <c r="BB2010" s="234"/>
      <c r="BC2010" t="b">
        <v>0</v>
      </c>
      <c r="BD2010" s="234" t="s">
        <v>7008</v>
      </c>
      <c r="BE2010" s="234" t="s">
        <v>7009</v>
      </c>
      <c r="BF2010" s="234" t="s">
        <v>7027</v>
      </c>
      <c r="BG2010" s="234" t="s">
        <v>7010</v>
      </c>
      <c r="BH2010" s="234" t="s">
        <v>55</v>
      </c>
      <c r="BI2010" s="243">
        <v>44573.415937500002</v>
      </c>
      <c r="BJ2010" s="234" t="s">
        <v>442</v>
      </c>
      <c r="BK2010" s="234" t="s">
        <v>451</v>
      </c>
      <c r="BL2010" s="234" t="s">
        <v>451</v>
      </c>
      <c r="BM2010" s="234" t="s">
        <v>451</v>
      </c>
      <c r="BN2010" s="241"/>
      <c r="BO2010" t="b">
        <v>0</v>
      </c>
      <c r="BP2010" t="b">
        <v>0</v>
      </c>
      <c r="BQ2010" t="b">
        <v>0</v>
      </c>
      <c r="BR2010" s="241"/>
      <c r="BS2010" s="241"/>
      <c r="BT2010" s="234" t="s">
        <v>7012</v>
      </c>
      <c r="BU2010" t="b">
        <v>0</v>
      </c>
      <c r="BV2010" s="103"/>
      <c r="BW2010" s="235" t="s">
        <v>18532</v>
      </c>
      <c r="BX2010" s="234" t="s">
        <v>18531</v>
      </c>
      <c r="BY2010" s="234" t="s">
        <v>56</v>
      </c>
      <c r="BZ2010" s="234" t="s">
        <v>7014</v>
      </c>
    </row>
    <row r="2011" spans="1:78" x14ac:dyDescent="0.25">
      <c r="A2011" s="5">
        <v>184</v>
      </c>
      <c r="B2011" s="234" t="s">
        <v>11662</v>
      </c>
      <c r="C2011" s="234" t="s">
        <v>18533</v>
      </c>
      <c r="D2011" s="234"/>
      <c r="E2011" s="234" t="s">
        <v>18534</v>
      </c>
      <c r="F2011" s="234" t="s">
        <v>2991</v>
      </c>
      <c r="G2011" s="234" t="s">
        <v>7034</v>
      </c>
      <c r="H2011" s="234" t="s">
        <v>7864</v>
      </c>
      <c r="I2011" s="242"/>
      <c r="J2011" s="242">
        <v>43975</v>
      </c>
      <c r="K2011" s="234" t="s">
        <v>7430</v>
      </c>
      <c r="L2011" s="242">
        <v>43985</v>
      </c>
      <c r="M2011" s="234" t="s">
        <v>10022</v>
      </c>
      <c r="N2011" s="234" t="s">
        <v>18535</v>
      </c>
      <c r="O2011" s="234" t="s">
        <v>18536</v>
      </c>
      <c r="P2011" s="234" t="s">
        <v>6999</v>
      </c>
      <c r="Q2011" s="234"/>
      <c r="R2011" s="234" t="s">
        <v>451</v>
      </c>
      <c r="S2011" t="b">
        <v>0</v>
      </c>
      <c r="T2011" s="242"/>
      <c r="U2011" s="103">
        <v>500</v>
      </c>
      <c r="V2011" s="234" t="s">
        <v>272</v>
      </c>
      <c r="W2011" s="103">
        <v>3</v>
      </c>
      <c r="X2011" s="234" t="s">
        <v>272</v>
      </c>
      <c r="Y2011" s="242"/>
      <c r="Z2011" s="242"/>
      <c r="AA2011" s="103"/>
      <c r="AB2011" s="234"/>
      <c r="AC2011" s="243">
        <v>44252.265393518515</v>
      </c>
      <c r="AD2011" s="234" t="s">
        <v>55</v>
      </c>
      <c r="AE2011" s="235" t="s">
        <v>18537</v>
      </c>
      <c r="AF2011" s="237"/>
      <c r="AG2011" s="234" t="s">
        <v>436</v>
      </c>
      <c r="AH2011" s="241"/>
      <c r="AI2011" t="b">
        <v>1</v>
      </c>
      <c r="AJ2011" t="b">
        <v>0</v>
      </c>
      <c r="AK2011" s="234"/>
      <c r="AL2011" s="103"/>
      <c r="AM2011" t="b">
        <v>0</v>
      </c>
      <c r="AN2011" s="234"/>
      <c r="AO2011" s="103"/>
      <c r="AP2011" s="241"/>
      <c r="AQ2011" s="241"/>
      <c r="AR2011" s="241"/>
      <c r="AS2011" s="241"/>
      <c r="AT2011" s="234"/>
      <c r="AU2011" s="234" t="s">
        <v>7085</v>
      </c>
      <c r="AV2011" t="b">
        <v>0</v>
      </c>
      <c r="AW2011" t="b">
        <v>0</v>
      </c>
      <c r="AX2011" s="241"/>
      <c r="AY2011" s="241"/>
      <c r="AZ2011" s="234"/>
      <c r="BA2011" s="234"/>
      <c r="BB2011" s="234"/>
      <c r="BC2011" t="b">
        <v>1</v>
      </c>
      <c r="BD2011" s="234" t="s">
        <v>10027</v>
      </c>
      <c r="BE2011" s="234" t="s">
        <v>7045</v>
      </c>
      <c r="BF2011" s="234" t="s">
        <v>6972</v>
      </c>
      <c r="BG2011" s="234" t="s">
        <v>7028</v>
      </c>
      <c r="BH2011" s="234" t="s">
        <v>55</v>
      </c>
      <c r="BI2011" s="243">
        <v>44573.415937500002</v>
      </c>
      <c r="BJ2011" s="234" t="s">
        <v>442</v>
      </c>
      <c r="BK2011" s="234" t="s">
        <v>451</v>
      </c>
      <c r="BL2011" s="234" t="s">
        <v>451</v>
      </c>
      <c r="BM2011" s="234" t="s">
        <v>451</v>
      </c>
      <c r="BN2011" s="241"/>
      <c r="BO2011" t="b">
        <v>0</v>
      </c>
      <c r="BP2011" t="b">
        <v>0</v>
      </c>
      <c r="BQ2011" t="b">
        <v>0</v>
      </c>
      <c r="BR2011" s="241"/>
      <c r="BS2011" s="241"/>
      <c r="BT2011" s="234" t="s">
        <v>7047</v>
      </c>
      <c r="BU2011" t="b">
        <v>0</v>
      </c>
      <c r="BV2011" s="103"/>
      <c r="BW2011" s="235" t="s">
        <v>18538</v>
      </c>
      <c r="BX2011" s="234" t="s">
        <v>18537</v>
      </c>
      <c r="BY2011" s="234" t="s">
        <v>56</v>
      </c>
      <c r="BZ2011" s="234" t="s">
        <v>7014</v>
      </c>
    </row>
    <row r="2012" spans="1:78" x14ac:dyDescent="0.25">
      <c r="A2012" s="5">
        <v>183</v>
      </c>
      <c r="B2012" s="234" t="s">
        <v>11668</v>
      </c>
      <c r="C2012" s="234" t="s">
        <v>18539</v>
      </c>
      <c r="D2012" s="234"/>
      <c r="E2012" s="234" t="s">
        <v>18540</v>
      </c>
      <c r="F2012" s="234" t="s">
        <v>6993</v>
      </c>
      <c r="G2012" s="234" t="s">
        <v>7730</v>
      </c>
      <c r="H2012" s="234" t="s">
        <v>7856</v>
      </c>
      <c r="I2012" s="242"/>
      <c r="J2012" s="242">
        <v>43971</v>
      </c>
      <c r="K2012" s="234" t="s">
        <v>7430</v>
      </c>
      <c r="L2012" s="242">
        <v>43976</v>
      </c>
      <c r="M2012" s="234" t="s">
        <v>6996</v>
      </c>
      <c r="N2012" s="234" t="s">
        <v>11072</v>
      </c>
      <c r="O2012" s="234" t="s">
        <v>9585</v>
      </c>
      <c r="P2012" s="234" t="s">
        <v>6999</v>
      </c>
      <c r="Q2012" s="234"/>
      <c r="R2012" s="234" t="s">
        <v>451</v>
      </c>
      <c r="S2012" t="b">
        <v>0</v>
      </c>
      <c r="T2012" s="242"/>
      <c r="U2012" s="103">
        <v>25</v>
      </c>
      <c r="V2012" s="234" t="s">
        <v>272</v>
      </c>
      <c r="W2012" s="103">
        <v>125</v>
      </c>
      <c r="X2012" s="234" t="s">
        <v>272</v>
      </c>
      <c r="Y2012" s="242"/>
      <c r="Z2012" s="242"/>
      <c r="AA2012" s="103"/>
      <c r="AB2012" s="234"/>
      <c r="AC2012" s="243">
        <v>44252.2653587963</v>
      </c>
      <c r="AD2012" s="234" t="s">
        <v>55</v>
      </c>
      <c r="AE2012" s="235" t="s">
        <v>18541</v>
      </c>
      <c r="AF2012" s="237"/>
      <c r="AG2012" s="234" t="s">
        <v>436</v>
      </c>
      <c r="AH2012" s="241"/>
      <c r="AI2012" t="b">
        <v>1</v>
      </c>
      <c r="AJ2012" t="b">
        <v>0</v>
      </c>
      <c r="AK2012" s="234"/>
      <c r="AL2012" s="103"/>
      <c r="AM2012" t="b">
        <v>0</v>
      </c>
      <c r="AN2012" s="234"/>
      <c r="AO2012" s="103"/>
      <c r="AP2012" s="241"/>
      <c r="AQ2012" s="241"/>
      <c r="AR2012" s="241"/>
      <c r="AS2012" s="241"/>
      <c r="AT2012" s="234" t="s">
        <v>7430</v>
      </c>
      <c r="AU2012" s="234" t="s">
        <v>7085</v>
      </c>
      <c r="AV2012" t="b">
        <v>0</v>
      </c>
      <c r="AW2012" t="b">
        <v>0</v>
      </c>
      <c r="AX2012" s="241"/>
      <c r="AY2012" s="241"/>
      <c r="AZ2012" s="234"/>
      <c r="BA2012" s="234"/>
      <c r="BB2012" s="234"/>
      <c r="BC2012" t="b">
        <v>1</v>
      </c>
      <c r="BD2012" s="234" t="s">
        <v>7008</v>
      </c>
      <c r="BE2012" s="234" t="s">
        <v>7026</v>
      </c>
      <c r="BF2012" s="234" t="s">
        <v>7027</v>
      </c>
      <c r="BG2012" s="234" t="s">
        <v>7028</v>
      </c>
      <c r="BH2012" s="234" t="s">
        <v>55</v>
      </c>
      <c r="BI2012" s="243">
        <v>44573.415937500002</v>
      </c>
      <c r="BJ2012" s="234" t="s">
        <v>442</v>
      </c>
      <c r="BK2012" s="234" t="s">
        <v>451</v>
      </c>
      <c r="BL2012" s="234" t="s">
        <v>451</v>
      </c>
      <c r="BM2012" s="234" t="s">
        <v>451</v>
      </c>
      <c r="BN2012" s="241"/>
      <c r="BO2012" t="b">
        <v>0</v>
      </c>
      <c r="BP2012" t="b">
        <v>0</v>
      </c>
      <c r="BQ2012" t="b">
        <v>0</v>
      </c>
      <c r="BR2012" s="241"/>
      <c r="BS2012" s="241"/>
      <c r="BT2012" s="234" t="s">
        <v>7012</v>
      </c>
      <c r="BU2012" t="b">
        <v>0</v>
      </c>
      <c r="BV2012" s="103"/>
      <c r="BW2012" s="235" t="s">
        <v>18542</v>
      </c>
      <c r="BX2012" s="234" t="s">
        <v>18541</v>
      </c>
      <c r="BY2012" s="234" t="s">
        <v>56</v>
      </c>
      <c r="BZ2012" s="234" t="s">
        <v>7014</v>
      </c>
    </row>
    <row r="2013" spans="1:78" x14ac:dyDescent="0.25">
      <c r="A2013" s="5">
        <v>182</v>
      </c>
      <c r="B2013" s="234" t="s">
        <v>11684</v>
      </c>
      <c r="C2013" s="234" t="s">
        <v>18543</v>
      </c>
      <c r="D2013" s="234" t="s">
        <v>8621</v>
      </c>
      <c r="E2013" s="234" t="s">
        <v>8621</v>
      </c>
      <c r="F2013" s="234" t="s">
        <v>7156</v>
      </c>
      <c r="G2013" s="234" t="s">
        <v>7065</v>
      </c>
      <c r="H2013" s="234" t="s">
        <v>7856</v>
      </c>
      <c r="I2013" s="242"/>
      <c r="J2013" s="242">
        <v>43970</v>
      </c>
      <c r="K2013" s="234" t="s">
        <v>7430</v>
      </c>
      <c r="L2013" s="242">
        <v>43980</v>
      </c>
      <c r="M2013" s="234" t="s">
        <v>7264</v>
      </c>
      <c r="N2013" s="234" t="s">
        <v>8623</v>
      </c>
      <c r="O2013" s="234" t="s">
        <v>9134</v>
      </c>
      <c r="P2013" s="234" t="s">
        <v>6999</v>
      </c>
      <c r="Q2013" s="234"/>
      <c r="R2013" s="234" t="s">
        <v>451</v>
      </c>
      <c r="S2013" t="b">
        <v>0</v>
      </c>
      <c r="T2013" s="242"/>
      <c r="U2013" s="103">
        <v>5</v>
      </c>
      <c r="V2013" s="234" t="s">
        <v>272</v>
      </c>
      <c r="W2013" s="103">
        <v>5</v>
      </c>
      <c r="X2013" s="234" t="s">
        <v>272</v>
      </c>
      <c r="Y2013" s="242"/>
      <c r="Z2013" s="242"/>
      <c r="AA2013" s="103"/>
      <c r="AB2013" s="234" t="s">
        <v>8625</v>
      </c>
      <c r="AC2013" s="243">
        <v>44252.265324074076</v>
      </c>
      <c r="AD2013" s="234" t="s">
        <v>55</v>
      </c>
      <c r="AE2013" s="235" t="s">
        <v>18544</v>
      </c>
      <c r="AF2013" s="237"/>
      <c r="AG2013" s="234" t="s">
        <v>436</v>
      </c>
      <c r="AH2013" s="241"/>
      <c r="AI2013" t="b">
        <v>1</v>
      </c>
      <c r="AJ2013" t="b">
        <v>0</v>
      </c>
      <c r="AK2013" s="234"/>
      <c r="AL2013" s="103"/>
      <c r="AM2013" t="b">
        <v>0</v>
      </c>
      <c r="AN2013" s="234"/>
      <c r="AO2013" s="103"/>
      <c r="AP2013" s="241"/>
      <c r="AQ2013" s="241"/>
      <c r="AR2013" s="241"/>
      <c r="AS2013" s="241"/>
      <c r="AT2013" s="234" t="s">
        <v>7005</v>
      </c>
      <c r="AU2013" s="234" t="s">
        <v>7085</v>
      </c>
      <c r="AV2013" t="b">
        <v>0</v>
      </c>
      <c r="AW2013" t="b">
        <v>0</v>
      </c>
      <c r="AX2013" s="241"/>
      <c r="AY2013" s="241"/>
      <c r="AZ2013" s="234"/>
      <c r="BA2013" s="234"/>
      <c r="BB2013" s="234"/>
      <c r="BC2013" t="b">
        <v>0</v>
      </c>
      <c r="BD2013" s="234" t="s">
        <v>7270</v>
      </c>
      <c r="BE2013" s="234" t="s">
        <v>7026</v>
      </c>
      <c r="BF2013" s="234" t="s">
        <v>7027</v>
      </c>
      <c r="BG2013" s="234" t="s">
        <v>7028</v>
      </c>
      <c r="BH2013" s="234" t="s">
        <v>55</v>
      </c>
      <c r="BI2013" s="243">
        <v>44573.415925925925</v>
      </c>
      <c r="BJ2013" s="234" t="s">
        <v>442</v>
      </c>
      <c r="BK2013" s="234" t="s">
        <v>451</v>
      </c>
      <c r="BL2013" s="234" t="s">
        <v>451</v>
      </c>
      <c r="BM2013" s="234" t="s">
        <v>451</v>
      </c>
      <c r="BN2013" s="241"/>
      <c r="BO2013" t="b">
        <v>0</v>
      </c>
      <c r="BP2013" t="b">
        <v>0</v>
      </c>
      <c r="BQ2013" t="b">
        <v>0</v>
      </c>
      <c r="BR2013" s="241"/>
      <c r="BS2013" s="241"/>
      <c r="BT2013" s="234" t="s">
        <v>7012</v>
      </c>
      <c r="BU2013" t="b">
        <v>0</v>
      </c>
      <c r="BV2013" s="103"/>
      <c r="BW2013" s="235" t="s">
        <v>18545</v>
      </c>
      <c r="BX2013" s="234" t="s">
        <v>18544</v>
      </c>
      <c r="BY2013" s="234" t="s">
        <v>56</v>
      </c>
      <c r="BZ2013" s="234" t="s">
        <v>7014</v>
      </c>
    </row>
    <row r="2014" spans="1:78" x14ac:dyDescent="0.25">
      <c r="A2014" s="5">
        <v>181</v>
      </c>
      <c r="B2014" s="234" t="s">
        <v>11692</v>
      </c>
      <c r="C2014" s="234" t="s">
        <v>18546</v>
      </c>
      <c r="D2014" s="234"/>
      <c r="E2014" s="234" t="s">
        <v>18547</v>
      </c>
      <c r="F2014" s="234" t="s">
        <v>7156</v>
      </c>
      <c r="G2014" s="234" t="s">
        <v>7018</v>
      </c>
      <c r="H2014" s="234" t="s">
        <v>7856</v>
      </c>
      <c r="I2014" s="242"/>
      <c r="J2014" s="242">
        <v>43971</v>
      </c>
      <c r="K2014" s="234" t="s">
        <v>7430</v>
      </c>
      <c r="L2014" s="242">
        <v>43978</v>
      </c>
      <c r="M2014" s="234" t="s">
        <v>7264</v>
      </c>
      <c r="N2014" s="234" t="s">
        <v>7430</v>
      </c>
      <c r="O2014" s="234" t="s">
        <v>18548</v>
      </c>
      <c r="P2014" s="234" t="s">
        <v>6999</v>
      </c>
      <c r="Q2014" s="234"/>
      <c r="R2014" s="234" t="s">
        <v>451</v>
      </c>
      <c r="S2014" t="b">
        <v>0</v>
      </c>
      <c r="T2014" s="242"/>
      <c r="U2014" s="103">
        <v>10</v>
      </c>
      <c r="V2014" s="234" t="s">
        <v>272</v>
      </c>
      <c r="W2014" s="103">
        <v>10</v>
      </c>
      <c r="X2014" s="234" t="s">
        <v>272</v>
      </c>
      <c r="Y2014" s="242"/>
      <c r="Z2014" s="242"/>
      <c r="AA2014" s="103"/>
      <c r="AB2014" s="234"/>
      <c r="AC2014" s="243">
        <v>44252.265277777777</v>
      </c>
      <c r="AD2014" s="234" t="s">
        <v>55</v>
      </c>
      <c r="AE2014" s="235" t="s">
        <v>18549</v>
      </c>
      <c r="AF2014" s="237"/>
      <c r="AG2014" s="234" t="s">
        <v>482</v>
      </c>
      <c r="AH2014" s="241"/>
      <c r="AI2014" t="b">
        <v>1</v>
      </c>
      <c r="AJ2014" t="b">
        <v>0</v>
      </c>
      <c r="AK2014" s="234"/>
      <c r="AL2014" s="103"/>
      <c r="AM2014" t="b">
        <v>0</v>
      </c>
      <c r="AN2014" s="234"/>
      <c r="AO2014" s="103"/>
      <c r="AP2014" s="241"/>
      <c r="AQ2014" s="241"/>
      <c r="AR2014" s="241"/>
      <c r="AS2014" s="241"/>
      <c r="AT2014" s="234"/>
      <c r="AU2014" s="234" t="s">
        <v>7085</v>
      </c>
      <c r="AV2014" t="b">
        <v>0</v>
      </c>
      <c r="AW2014" t="b">
        <v>0</v>
      </c>
      <c r="AX2014" s="241"/>
      <c r="AY2014" s="241"/>
      <c r="AZ2014" s="234"/>
      <c r="BA2014" s="234"/>
      <c r="BB2014" s="234"/>
      <c r="BC2014" t="b">
        <v>1</v>
      </c>
      <c r="BD2014" s="234" t="s">
        <v>7270</v>
      </c>
      <c r="BE2014" s="234" t="s">
        <v>7026</v>
      </c>
      <c r="BF2014" s="234" t="s">
        <v>7027</v>
      </c>
      <c r="BG2014" s="234" t="s">
        <v>7028</v>
      </c>
      <c r="BH2014" s="234" t="s">
        <v>55</v>
      </c>
      <c r="BI2014" s="243">
        <v>44573.415925925925</v>
      </c>
      <c r="BJ2014" s="234" t="s">
        <v>442</v>
      </c>
      <c r="BK2014" s="234" t="s">
        <v>451</v>
      </c>
      <c r="BL2014" s="234" t="s">
        <v>451</v>
      </c>
      <c r="BM2014" s="234" t="s">
        <v>451</v>
      </c>
      <c r="BN2014" s="241"/>
      <c r="BO2014" t="b">
        <v>0</v>
      </c>
      <c r="BP2014" t="b">
        <v>0</v>
      </c>
      <c r="BQ2014" t="b">
        <v>0</v>
      </c>
      <c r="BR2014" s="241"/>
      <c r="BS2014" s="241"/>
      <c r="BT2014" s="234" t="s">
        <v>7012</v>
      </c>
      <c r="BU2014" t="b">
        <v>0</v>
      </c>
      <c r="BV2014" s="103"/>
      <c r="BW2014" s="235" t="s">
        <v>18550</v>
      </c>
      <c r="BX2014" s="234" t="s">
        <v>18549</v>
      </c>
      <c r="BY2014" s="234" t="s">
        <v>56</v>
      </c>
      <c r="BZ2014" s="234" t="s">
        <v>7014</v>
      </c>
    </row>
    <row r="2015" spans="1:78" x14ac:dyDescent="0.25">
      <c r="A2015" s="5">
        <v>180</v>
      </c>
      <c r="B2015" s="234" t="s">
        <v>11698</v>
      </c>
      <c r="C2015" s="234" t="s">
        <v>18551</v>
      </c>
      <c r="D2015" s="234" t="s">
        <v>9715</v>
      </c>
      <c r="E2015" s="234" t="s">
        <v>15822</v>
      </c>
      <c r="F2015" s="234" t="s">
        <v>6993</v>
      </c>
      <c r="G2015" s="234" t="s">
        <v>7315</v>
      </c>
      <c r="H2015" s="234" t="s">
        <v>6994</v>
      </c>
      <c r="I2015" s="242"/>
      <c r="J2015" s="242">
        <v>43971</v>
      </c>
      <c r="K2015" s="234" t="s">
        <v>7430</v>
      </c>
      <c r="L2015" s="242">
        <v>43977</v>
      </c>
      <c r="M2015" s="234" t="s">
        <v>6996</v>
      </c>
      <c r="N2015" s="234" t="s">
        <v>9716</v>
      </c>
      <c r="O2015" s="234" t="s">
        <v>9717</v>
      </c>
      <c r="P2015" s="234" t="s">
        <v>6999</v>
      </c>
      <c r="Q2015" s="234"/>
      <c r="R2015" s="234" t="s">
        <v>451</v>
      </c>
      <c r="S2015" t="b">
        <v>0</v>
      </c>
      <c r="T2015" s="242"/>
      <c r="U2015" s="103">
        <v>1</v>
      </c>
      <c r="V2015" s="234" t="s">
        <v>272</v>
      </c>
      <c r="W2015" s="103">
        <v>2</v>
      </c>
      <c r="X2015" s="234" t="s">
        <v>272</v>
      </c>
      <c r="Y2015" s="242"/>
      <c r="Z2015" s="242"/>
      <c r="AA2015" s="103"/>
      <c r="AB2015" s="234" t="s">
        <v>9719</v>
      </c>
      <c r="AC2015" s="243">
        <v>44252.265231481484</v>
      </c>
      <c r="AD2015" s="234" t="s">
        <v>55</v>
      </c>
      <c r="AE2015" s="235" t="s">
        <v>18552</v>
      </c>
      <c r="AF2015" s="237"/>
      <c r="AG2015" s="234" t="s">
        <v>436</v>
      </c>
      <c r="AH2015" s="241"/>
      <c r="AI2015" t="b">
        <v>1</v>
      </c>
      <c r="AJ2015" t="b">
        <v>0</v>
      </c>
      <c r="AK2015" s="234"/>
      <c r="AL2015" s="103"/>
      <c r="AM2015" t="b">
        <v>0</v>
      </c>
      <c r="AN2015" s="234"/>
      <c r="AO2015" s="103"/>
      <c r="AP2015" s="241"/>
      <c r="AQ2015" s="241"/>
      <c r="AR2015" s="241"/>
      <c r="AS2015" s="241"/>
      <c r="AT2015" s="234" t="s">
        <v>7005</v>
      </c>
      <c r="AU2015" s="234" t="s">
        <v>7085</v>
      </c>
      <c r="AV2015" t="b">
        <v>0</v>
      </c>
      <c r="AW2015" t="b">
        <v>0</v>
      </c>
      <c r="AX2015" s="241"/>
      <c r="AY2015" s="241"/>
      <c r="AZ2015" s="234"/>
      <c r="BA2015" s="234"/>
      <c r="BB2015" s="234"/>
      <c r="BC2015" t="b">
        <v>0</v>
      </c>
      <c r="BD2015" s="234" t="s">
        <v>7008</v>
      </c>
      <c r="BE2015" s="234" t="s">
        <v>7009</v>
      </c>
      <c r="BF2015" s="234" t="s">
        <v>7027</v>
      </c>
      <c r="BG2015" s="234" t="s">
        <v>7028</v>
      </c>
      <c r="BH2015" s="234" t="s">
        <v>55</v>
      </c>
      <c r="BI2015" s="243">
        <v>44573.415925925925</v>
      </c>
      <c r="BJ2015" s="234" t="s">
        <v>442</v>
      </c>
      <c r="BK2015" s="234" t="s">
        <v>451</v>
      </c>
      <c r="BL2015" s="234" t="s">
        <v>451</v>
      </c>
      <c r="BM2015" s="234" t="s">
        <v>451</v>
      </c>
      <c r="BN2015" s="241"/>
      <c r="BO2015" t="b">
        <v>0</v>
      </c>
      <c r="BP2015" t="b">
        <v>0</v>
      </c>
      <c r="BQ2015" t="b">
        <v>0</v>
      </c>
      <c r="BR2015" s="241"/>
      <c r="BS2015" s="241"/>
      <c r="BT2015" s="234" t="s">
        <v>7012</v>
      </c>
      <c r="BU2015" t="b">
        <v>0</v>
      </c>
      <c r="BV2015" s="103"/>
      <c r="BW2015" s="235" t="s">
        <v>18553</v>
      </c>
      <c r="BX2015" s="234" t="s">
        <v>18552</v>
      </c>
      <c r="BY2015" s="234" t="s">
        <v>56</v>
      </c>
      <c r="BZ2015" s="234" t="s">
        <v>7014</v>
      </c>
    </row>
    <row r="2016" spans="1:78" x14ac:dyDescent="0.25">
      <c r="A2016" s="5">
        <v>179</v>
      </c>
      <c r="B2016" s="234" t="s">
        <v>11703</v>
      </c>
      <c r="C2016" s="234" t="s">
        <v>18554</v>
      </c>
      <c r="D2016" s="234" t="s">
        <v>9715</v>
      </c>
      <c r="E2016" s="234" t="s">
        <v>15822</v>
      </c>
      <c r="F2016" s="234" t="s">
        <v>6993</v>
      </c>
      <c r="G2016" s="234" t="s">
        <v>7315</v>
      </c>
      <c r="H2016" s="234" t="s">
        <v>6994</v>
      </c>
      <c r="I2016" s="242"/>
      <c r="J2016" s="242">
        <v>43971</v>
      </c>
      <c r="K2016" s="234" t="s">
        <v>7430</v>
      </c>
      <c r="L2016" s="242">
        <v>43977</v>
      </c>
      <c r="M2016" s="234" t="s">
        <v>6996</v>
      </c>
      <c r="N2016" s="234" t="s">
        <v>9716</v>
      </c>
      <c r="O2016" s="234" t="s">
        <v>9717</v>
      </c>
      <c r="P2016" s="234" t="s">
        <v>6999</v>
      </c>
      <c r="Q2016" s="234"/>
      <c r="R2016" s="234" t="s">
        <v>451</v>
      </c>
      <c r="S2016" t="b">
        <v>0</v>
      </c>
      <c r="T2016" s="242"/>
      <c r="U2016" s="103">
        <v>1</v>
      </c>
      <c r="V2016" s="234" t="s">
        <v>272</v>
      </c>
      <c r="W2016" s="103">
        <v>5</v>
      </c>
      <c r="X2016" s="234" t="s">
        <v>272</v>
      </c>
      <c r="Y2016" s="242"/>
      <c r="Z2016" s="242"/>
      <c r="AA2016" s="103"/>
      <c r="AB2016" s="234" t="s">
        <v>9719</v>
      </c>
      <c r="AC2016" s="243">
        <v>44252.265219907407</v>
      </c>
      <c r="AD2016" s="234" t="s">
        <v>55</v>
      </c>
      <c r="AE2016" s="235" t="s">
        <v>18555</v>
      </c>
      <c r="AF2016" s="237"/>
      <c r="AG2016" s="234" t="s">
        <v>482</v>
      </c>
      <c r="AH2016" s="241"/>
      <c r="AI2016" t="b">
        <v>1</v>
      </c>
      <c r="AJ2016" t="b">
        <v>0</v>
      </c>
      <c r="AK2016" s="234"/>
      <c r="AL2016" s="103"/>
      <c r="AM2016" t="b">
        <v>0</v>
      </c>
      <c r="AN2016" s="234"/>
      <c r="AO2016" s="103"/>
      <c r="AP2016" s="241"/>
      <c r="AQ2016" s="241"/>
      <c r="AR2016" s="241"/>
      <c r="AS2016" s="241"/>
      <c r="AT2016" s="234" t="s">
        <v>7005</v>
      </c>
      <c r="AU2016" s="234" t="s">
        <v>7085</v>
      </c>
      <c r="AV2016" t="b">
        <v>0</v>
      </c>
      <c r="AW2016" t="b">
        <v>0</v>
      </c>
      <c r="AX2016" s="241"/>
      <c r="AY2016" s="241"/>
      <c r="AZ2016" s="234"/>
      <c r="BA2016" s="234"/>
      <c r="BB2016" s="234"/>
      <c r="BC2016" t="b">
        <v>0</v>
      </c>
      <c r="BD2016" s="234" t="s">
        <v>7008</v>
      </c>
      <c r="BE2016" s="234" t="s">
        <v>7009</v>
      </c>
      <c r="BF2016" s="234" t="s">
        <v>7027</v>
      </c>
      <c r="BG2016" s="234" t="s">
        <v>7028</v>
      </c>
      <c r="BH2016" s="234" t="s">
        <v>55</v>
      </c>
      <c r="BI2016" s="243">
        <v>44573.415914351855</v>
      </c>
      <c r="BJ2016" s="234" t="s">
        <v>442</v>
      </c>
      <c r="BK2016" s="234" t="s">
        <v>451</v>
      </c>
      <c r="BL2016" s="234" t="s">
        <v>451</v>
      </c>
      <c r="BM2016" s="234" t="s">
        <v>451</v>
      </c>
      <c r="BN2016" s="241"/>
      <c r="BO2016" t="b">
        <v>0</v>
      </c>
      <c r="BP2016" t="b">
        <v>0</v>
      </c>
      <c r="BQ2016" t="b">
        <v>0</v>
      </c>
      <c r="BR2016" s="241"/>
      <c r="BS2016" s="241"/>
      <c r="BT2016" s="234" t="s">
        <v>7012</v>
      </c>
      <c r="BU2016" t="b">
        <v>0</v>
      </c>
      <c r="BV2016" s="103"/>
      <c r="BW2016" s="235" t="s">
        <v>18556</v>
      </c>
      <c r="BX2016" s="234" t="s">
        <v>18555</v>
      </c>
      <c r="BY2016" s="234" t="s">
        <v>56</v>
      </c>
      <c r="BZ2016" s="234" t="s">
        <v>7014</v>
      </c>
    </row>
    <row r="2017" spans="1:78" x14ac:dyDescent="0.25">
      <c r="A2017" s="5">
        <v>178</v>
      </c>
      <c r="B2017" s="234" t="s">
        <v>11709</v>
      </c>
      <c r="C2017" s="234" t="s">
        <v>18557</v>
      </c>
      <c r="D2017" s="234"/>
      <c r="E2017" s="234" t="s">
        <v>11291</v>
      </c>
      <c r="F2017" s="234" t="s">
        <v>7156</v>
      </c>
      <c r="G2017" s="234" t="s">
        <v>7825</v>
      </c>
      <c r="H2017" s="234" t="s">
        <v>7825</v>
      </c>
      <c r="I2017" s="242"/>
      <c r="J2017" s="242">
        <v>43971</v>
      </c>
      <c r="K2017" s="234" t="s">
        <v>7430</v>
      </c>
      <c r="L2017" s="242">
        <v>43986</v>
      </c>
      <c r="M2017" s="234" t="s">
        <v>7477</v>
      </c>
      <c r="N2017" s="234" t="s">
        <v>7430</v>
      </c>
      <c r="O2017" s="234" t="s">
        <v>7712</v>
      </c>
      <c r="P2017" s="234" t="s">
        <v>6999</v>
      </c>
      <c r="Q2017" s="234"/>
      <c r="R2017" s="234" t="s">
        <v>451</v>
      </c>
      <c r="S2017" t="b">
        <v>0</v>
      </c>
      <c r="T2017" s="242"/>
      <c r="U2017" s="103">
        <v>500</v>
      </c>
      <c r="V2017" s="234" t="s">
        <v>272</v>
      </c>
      <c r="W2017" s="103">
        <v>1300</v>
      </c>
      <c r="X2017" s="234" t="s">
        <v>272</v>
      </c>
      <c r="Y2017" s="242"/>
      <c r="Z2017" s="242"/>
      <c r="AA2017" s="103"/>
      <c r="AB2017" s="234"/>
      <c r="AC2017" s="243">
        <v>44252.265162037038</v>
      </c>
      <c r="AD2017" s="234" t="s">
        <v>55</v>
      </c>
      <c r="AE2017" s="235" t="s">
        <v>18558</v>
      </c>
      <c r="AF2017" s="237"/>
      <c r="AG2017" s="234" t="s">
        <v>482</v>
      </c>
      <c r="AH2017" s="241"/>
      <c r="AI2017" t="b">
        <v>1</v>
      </c>
      <c r="AJ2017" t="b">
        <v>0</v>
      </c>
      <c r="AK2017" s="234"/>
      <c r="AL2017" s="103"/>
      <c r="AM2017" t="b">
        <v>0</v>
      </c>
      <c r="AN2017" s="234"/>
      <c r="AO2017" s="103"/>
      <c r="AP2017" s="241"/>
      <c r="AQ2017" s="241"/>
      <c r="AR2017" s="241"/>
      <c r="AS2017" s="241"/>
      <c r="AT2017" s="234"/>
      <c r="AU2017" s="234" t="s">
        <v>7085</v>
      </c>
      <c r="AV2017" t="b">
        <v>0</v>
      </c>
      <c r="AW2017" t="b">
        <v>0</v>
      </c>
      <c r="AX2017" s="241"/>
      <c r="AY2017" s="241"/>
      <c r="AZ2017" s="234"/>
      <c r="BA2017" s="234"/>
      <c r="BB2017" s="234"/>
      <c r="BC2017" t="b">
        <v>1</v>
      </c>
      <c r="BD2017" s="234" t="s">
        <v>369</v>
      </c>
      <c r="BE2017" s="234" t="s">
        <v>7171</v>
      </c>
      <c r="BF2017" s="234" t="s">
        <v>6972</v>
      </c>
      <c r="BG2017" s="234" t="s">
        <v>7028</v>
      </c>
      <c r="BH2017" s="234" t="s">
        <v>55</v>
      </c>
      <c r="BI2017" s="243">
        <v>44573.415914351855</v>
      </c>
      <c r="BJ2017" s="234" t="s">
        <v>442</v>
      </c>
      <c r="BK2017" s="234" t="s">
        <v>451</v>
      </c>
      <c r="BL2017" s="234" t="s">
        <v>451</v>
      </c>
      <c r="BM2017" s="234" t="s">
        <v>451</v>
      </c>
      <c r="BN2017" s="241"/>
      <c r="BO2017" t="b">
        <v>0</v>
      </c>
      <c r="BP2017" t="b">
        <v>0</v>
      </c>
      <c r="BQ2017" t="b">
        <v>0</v>
      </c>
      <c r="BR2017" s="241"/>
      <c r="BS2017" s="241"/>
      <c r="BT2017" s="234" t="s">
        <v>7012</v>
      </c>
      <c r="BU2017" t="b">
        <v>0</v>
      </c>
      <c r="BV2017" s="103"/>
      <c r="BW2017" s="235" t="s">
        <v>18559</v>
      </c>
      <c r="BX2017" s="234" t="s">
        <v>18558</v>
      </c>
      <c r="BY2017" s="234" t="s">
        <v>56</v>
      </c>
      <c r="BZ2017" s="234" t="s">
        <v>7014</v>
      </c>
    </row>
    <row r="2018" spans="1:78" x14ac:dyDescent="0.25">
      <c r="A2018" s="5">
        <v>177</v>
      </c>
      <c r="B2018" s="234" t="s">
        <v>11714</v>
      </c>
      <c r="C2018" s="234" t="s">
        <v>18560</v>
      </c>
      <c r="D2018" s="234" t="s">
        <v>10393</v>
      </c>
      <c r="E2018" s="234" t="s">
        <v>18561</v>
      </c>
      <c r="F2018" s="234" t="s">
        <v>7156</v>
      </c>
      <c r="G2018" s="234" t="s">
        <v>10829</v>
      </c>
      <c r="H2018" s="234" t="s">
        <v>7856</v>
      </c>
      <c r="I2018" s="242"/>
      <c r="J2018" s="242">
        <v>43971</v>
      </c>
      <c r="K2018" s="234" t="s">
        <v>7430</v>
      </c>
      <c r="L2018" s="242">
        <v>43985</v>
      </c>
      <c r="M2018" s="234" t="s">
        <v>6996</v>
      </c>
      <c r="N2018" s="234" t="s">
        <v>10394</v>
      </c>
      <c r="O2018" s="234" t="s">
        <v>7205</v>
      </c>
      <c r="P2018" s="234" t="s">
        <v>6999</v>
      </c>
      <c r="Q2018" s="234"/>
      <c r="R2018" s="234" t="s">
        <v>451</v>
      </c>
      <c r="S2018" t="b">
        <v>0</v>
      </c>
      <c r="T2018" s="242"/>
      <c r="U2018" s="103">
        <v>11</v>
      </c>
      <c r="V2018" s="234" t="s">
        <v>272</v>
      </c>
      <c r="W2018" s="103">
        <v>93</v>
      </c>
      <c r="X2018" s="234" t="s">
        <v>272</v>
      </c>
      <c r="Y2018" s="242"/>
      <c r="Z2018" s="242"/>
      <c r="AA2018" s="103"/>
      <c r="AB2018" s="234" t="s">
        <v>10395</v>
      </c>
      <c r="AC2018" s="243">
        <v>44252.265127314815</v>
      </c>
      <c r="AD2018" s="234" t="s">
        <v>55</v>
      </c>
      <c r="AE2018" s="235" t="s">
        <v>18562</v>
      </c>
      <c r="AF2018" s="237"/>
      <c r="AG2018" s="234" t="s">
        <v>436</v>
      </c>
      <c r="AH2018" s="241"/>
      <c r="AI2018" t="b">
        <v>1</v>
      </c>
      <c r="AJ2018" t="b">
        <v>0</v>
      </c>
      <c r="AK2018" s="234"/>
      <c r="AL2018" s="103"/>
      <c r="AM2018" t="b">
        <v>0</v>
      </c>
      <c r="AN2018" s="234"/>
      <c r="AO2018" s="103"/>
      <c r="AP2018" s="241"/>
      <c r="AQ2018" s="241"/>
      <c r="AR2018" s="241"/>
      <c r="AS2018" s="241"/>
      <c r="AT2018" s="234" t="s">
        <v>7005</v>
      </c>
      <c r="AU2018" s="234" t="s">
        <v>7085</v>
      </c>
      <c r="AV2018" t="b">
        <v>0</v>
      </c>
      <c r="AW2018" t="b">
        <v>0</v>
      </c>
      <c r="AX2018" s="241"/>
      <c r="AY2018" s="241"/>
      <c r="AZ2018" s="234"/>
      <c r="BA2018" s="234"/>
      <c r="BB2018" s="234"/>
      <c r="BC2018" t="b">
        <v>0</v>
      </c>
      <c r="BD2018" s="234" t="s">
        <v>7008</v>
      </c>
      <c r="BE2018" s="234" t="s">
        <v>7026</v>
      </c>
      <c r="BF2018" s="234" t="s">
        <v>7027</v>
      </c>
      <c r="BG2018" s="234" t="s">
        <v>7028</v>
      </c>
      <c r="BH2018" s="234" t="s">
        <v>55</v>
      </c>
      <c r="BI2018" s="243">
        <v>44573.415914351855</v>
      </c>
      <c r="BJ2018" s="234" t="s">
        <v>442</v>
      </c>
      <c r="BK2018" s="234" t="s">
        <v>451</v>
      </c>
      <c r="BL2018" s="234" t="s">
        <v>451</v>
      </c>
      <c r="BM2018" s="234" t="s">
        <v>451</v>
      </c>
      <c r="BN2018" s="241"/>
      <c r="BO2018" t="b">
        <v>0</v>
      </c>
      <c r="BP2018" t="b">
        <v>0</v>
      </c>
      <c r="BQ2018" t="b">
        <v>0</v>
      </c>
      <c r="BR2018" s="241"/>
      <c r="BS2018" s="241"/>
      <c r="BT2018" s="234" t="s">
        <v>7012</v>
      </c>
      <c r="BU2018" t="b">
        <v>0</v>
      </c>
      <c r="BV2018" s="103"/>
      <c r="BW2018" s="235" t="s">
        <v>18563</v>
      </c>
      <c r="BX2018" s="234" t="s">
        <v>18562</v>
      </c>
      <c r="BY2018" s="234" t="s">
        <v>56</v>
      </c>
      <c r="BZ2018" s="234" t="s">
        <v>7014</v>
      </c>
    </row>
    <row r="2019" spans="1:78" x14ac:dyDescent="0.25">
      <c r="A2019" s="5">
        <v>176</v>
      </c>
      <c r="B2019" s="234" t="s">
        <v>11719</v>
      </c>
      <c r="C2019" s="234" t="s">
        <v>18564</v>
      </c>
      <c r="D2019" s="234" t="s">
        <v>7848</v>
      </c>
      <c r="E2019" s="234" t="s">
        <v>11802</v>
      </c>
      <c r="F2019" s="234" t="s">
        <v>6993</v>
      </c>
      <c r="G2019" s="234" t="s">
        <v>10829</v>
      </c>
      <c r="H2019" s="234" t="s">
        <v>7856</v>
      </c>
      <c r="I2019" s="242"/>
      <c r="J2019" s="242">
        <v>43970</v>
      </c>
      <c r="K2019" s="234" t="s">
        <v>7430</v>
      </c>
      <c r="L2019" s="242">
        <v>43977</v>
      </c>
      <c r="M2019" s="234" t="s">
        <v>6996</v>
      </c>
      <c r="N2019" s="234" t="s">
        <v>7204</v>
      </c>
      <c r="O2019" s="234" t="s">
        <v>7205</v>
      </c>
      <c r="P2019" s="234" t="s">
        <v>6999</v>
      </c>
      <c r="Q2019" s="234"/>
      <c r="R2019" s="234" t="s">
        <v>451</v>
      </c>
      <c r="S2019" t="b">
        <v>0</v>
      </c>
      <c r="T2019" s="242"/>
      <c r="U2019" s="103">
        <v>10</v>
      </c>
      <c r="V2019" s="234" t="s">
        <v>272</v>
      </c>
      <c r="W2019" s="103">
        <v>0</v>
      </c>
      <c r="X2019" s="234" t="s">
        <v>272</v>
      </c>
      <c r="Y2019" s="242"/>
      <c r="Z2019" s="242"/>
      <c r="AA2019" s="103"/>
      <c r="AB2019" s="234" t="s">
        <v>11805</v>
      </c>
      <c r="AC2019" s="243">
        <v>44252.265092592592</v>
      </c>
      <c r="AD2019" s="234" t="s">
        <v>55</v>
      </c>
      <c r="AE2019" s="235" t="s">
        <v>18565</v>
      </c>
      <c r="AF2019" s="237"/>
      <c r="AG2019" s="234" t="s">
        <v>482</v>
      </c>
      <c r="AH2019" s="241"/>
      <c r="AI2019" t="b">
        <v>1</v>
      </c>
      <c r="AJ2019" t="b">
        <v>0</v>
      </c>
      <c r="AK2019" s="234"/>
      <c r="AL2019" s="103"/>
      <c r="AM2019" t="b">
        <v>0</v>
      </c>
      <c r="AN2019" s="234"/>
      <c r="AO2019" s="103"/>
      <c r="AP2019" s="241"/>
      <c r="AQ2019" s="241"/>
      <c r="AR2019" s="241"/>
      <c r="AS2019" s="241"/>
      <c r="AT2019" s="234" t="s">
        <v>7430</v>
      </c>
      <c r="AU2019" s="234" t="s">
        <v>7085</v>
      </c>
      <c r="AV2019" t="b">
        <v>0</v>
      </c>
      <c r="AW2019" t="b">
        <v>0</v>
      </c>
      <c r="AX2019" s="241"/>
      <c r="AY2019" s="241"/>
      <c r="AZ2019" s="234"/>
      <c r="BA2019" s="234"/>
      <c r="BB2019" s="234"/>
      <c r="BC2019" t="b">
        <v>0</v>
      </c>
      <c r="BD2019" s="234" t="s">
        <v>7008</v>
      </c>
      <c r="BE2019" s="234" t="s">
        <v>7026</v>
      </c>
      <c r="BF2019" s="234" t="s">
        <v>7027</v>
      </c>
      <c r="BG2019" s="234" t="s">
        <v>7028</v>
      </c>
      <c r="BH2019" s="234" t="s">
        <v>55</v>
      </c>
      <c r="BI2019" s="243">
        <v>44573.415914351855</v>
      </c>
      <c r="BJ2019" s="234" t="s">
        <v>442</v>
      </c>
      <c r="BK2019" s="234" t="s">
        <v>451</v>
      </c>
      <c r="BL2019" s="234" t="s">
        <v>451</v>
      </c>
      <c r="BM2019" s="234" t="s">
        <v>451</v>
      </c>
      <c r="BN2019" s="241"/>
      <c r="BO2019" t="b">
        <v>0</v>
      </c>
      <c r="BP2019" t="b">
        <v>0</v>
      </c>
      <c r="BQ2019" t="b">
        <v>0</v>
      </c>
      <c r="BR2019" s="241"/>
      <c r="BS2019" s="241"/>
      <c r="BT2019" s="234" t="s">
        <v>7012</v>
      </c>
      <c r="BU2019" t="b">
        <v>0</v>
      </c>
      <c r="BV2019" s="103"/>
      <c r="BW2019" s="235" t="s">
        <v>18566</v>
      </c>
      <c r="BX2019" s="234" t="s">
        <v>18565</v>
      </c>
      <c r="BY2019" s="234" t="s">
        <v>56</v>
      </c>
      <c r="BZ2019" s="234" t="s">
        <v>7014</v>
      </c>
    </row>
    <row r="2020" spans="1:78" x14ac:dyDescent="0.25">
      <c r="A2020" s="5">
        <v>175</v>
      </c>
      <c r="B2020" s="234" t="s">
        <v>11724</v>
      </c>
      <c r="C2020" s="234" t="s">
        <v>18567</v>
      </c>
      <c r="D2020" s="234"/>
      <c r="E2020" s="234" t="s">
        <v>16515</v>
      </c>
      <c r="F2020" s="234" t="s">
        <v>7156</v>
      </c>
      <c r="G2020" s="234" t="s">
        <v>7825</v>
      </c>
      <c r="H2020" s="234" t="s">
        <v>7825</v>
      </c>
      <c r="I2020" s="242"/>
      <c r="J2020" s="242">
        <v>43966</v>
      </c>
      <c r="K2020" s="234" t="s">
        <v>7430</v>
      </c>
      <c r="L2020" s="242">
        <v>43985</v>
      </c>
      <c r="M2020" s="234" t="s">
        <v>7159</v>
      </c>
      <c r="N2020" s="234" t="s">
        <v>7430</v>
      </c>
      <c r="O2020" s="234" t="s">
        <v>16516</v>
      </c>
      <c r="P2020" s="234" t="s">
        <v>6999</v>
      </c>
      <c r="Q2020" s="234"/>
      <c r="R2020" s="234" t="s">
        <v>451</v>
      </c>
      <c r="S2020" t="b">
        <v>0</v>
      </c>
      <c r="T2020" s="242"/>
      <c r="U2020" s="103">
        <v>20</v>
      </c>
      <c r="V2020" s="234" t="s">
        <v>272</v>
      </c>
      <c r="W2020" s="103">
        <v>50</v>
      </c>
      <c r="X2020" s="234" t="s">
        <v>272</v>
      </c>
      <c r="Y2020" s="242"/>
      <c r="Z2020" s="242"/>
      <c r="AA2020" s="103"/>
      <c r="AB2020" s="234"/>
      <c r="AC2020" s="243">
        <v>44252.265023148146</v>
      </c>
      <c r="AD2020" s="234" t="s">
        <v>55</v>
      </c>
      <c r="AE2020" s="235" t="s">
        <v>18568</v>
      </c>
      <c r="AF2020" s="237"/>
      <c r="AG2020" s="234" t="s">
        <v>482</v>
      </c>
      <c r="AH2020" s="241"/>
      <c r="AI2020" t="b">
        <v>1</v>
      </c>
      <c r="AJ2020" t="b">
        <v>0</v>
      </c>
      <c r="AK2020" s="234"/>
      <c r="AL2020" s="103"/>
      <c r="AM2020" t="b">
        <v>0</v>
      </c>
      <c r="AN2020" s="234"/>
      <c r="AO2020" s="103"/>
      <c r="AP2020" s="241"/>
      <c r="AQ2020" s="241"/>
      <c r="AR2020" s="241"/>
      <c r="AS2020" s="241"/>
      <c r="AT2020" s="234"/>
      <c r="AU2020" s="234" t="s">
        <v>7085</v>
      </c>
      <c r="AV2020" t="b">
        <v>0</v>
      </c>
      <c r="AW2020" t="b">
        <v>0</v>
      </c>
      <c r="AX2020" s="241"/>
      <c r="AY2020" s="241"/>
      <c r="AZ2020" s="234"/>
      <c r="BA2020" s="234"/>
      <c r="BB2020" s="234"/>
      <c r="BC2020" t="b">
        <v>1</v>
      </c>
      <c r="BD2020" s="234" t="s">
        <v>7170</v>
      </c>
      <c r="BE2020" s="234" t="s">
        <v>7171</v>
      </c>
      <c r="BF2020" s="234" t="s">
        <v>6972</v>
      </c>
      <c r="BG2020" s="234" t="s">
        <v>7028</v>
      </c>
      <c r="BH2020" s="234" t="s">
        <v>55</v>
      </c>
      <c r="BI2020" s="243">
        <v>44573.415902777779</v>
      </c>
      <c r="BJ2020" s="234" t="s">
        <v>442</v>
      </c>
      <c r="BK2020" s="234" t="s">
        <v>451</v>
      </c>
      <c r="BL2020" s="234" t="s">
        <v>451</v>
      </c>
      <c r="BM2020" s="234" t="s">
        <v>451</v>
      </c>
      <c r="BN2020" s="241"/>
      <c r="BO2020" t="b">
        <v>0</v>
      </c>
      <c r="BP2020" t="b">
        <v>0</v>
      </c>
      <c r="BQ2020" t="b">
        <v>0</v>
      </c>
      <c r="BR2020" s="241"/>
      <c r="BS2020" s="241"/>
      <c r="BT2020" s="234" t="s">
        <v>7047</v>
      </c>
      <c r="BU2020" t="b">
        <v>0</v>
      </c>
      <c r="BV2020" s="103"/>
      <c r="BW2020" s="235" t="s">
        <v>18569</v>
      </c>
      <c r="BX2020" s="234" t="s">
        <v>18568</v>
      </c>
      <c r="BY2020" s="234" t="s">
        <v>56</v>
      </c>
      <c r="BZ2020" s="234" t="s">
        <v>7014</v>
      </c>
    </row>
    <row r="2021" spans="1:78" x14ac:dyDescent="0.25">
      <c r="A2021" s="5">
        <v>174</v>
      </c>
      <c r="B2021" s="234" t="s">
        <v>11729</v>
      </c>
      <c r="C2021" s="234" t="s">
        <v>18570</v>
      </c>
      <c r="D2021" s="234"/>
      <c r="E2021" s="234" t="s">
        <v>17735</v>
      </c>
      <c r="F2021" s="234" t="s">
        <v>6993</v>
      </c>
      <c r="G2021" s="234" t="s">
        <v>7065</v>
      </c>
      <c r="H2021" s="234" t="s">
        <v>7856</v>
      </c>
      <c r="I2021" s="242"/>
      <c r="J2021" s="242">
        <v>43957</v>
      </c>
      <c r="K2021" s="234" t="s">
        <v>7430</v>
      </c>
      <c r="L2021" s="242">
        <v>43973</v>
      </c>
      <c r="M2021" s="234" t="s">
        <v>7179</v>
      </c>
      <c r="N2021" s="234" t="s">
        <v>11622</v>
      </c>
      <c r="O2021" s="234" t="s">
        <v>9572</v>
      </c>
      <c r="P2021" s="234" t="s">
        <v>6999</v>
      </c>
      <c r="Q2021" s="234"/>
      <c r="R2021" s="234" t="s">
        <v>451</v>
      </c>
      <c r="S2021" t="b">
        <v>0</v>
      </c>
      <c r="T2021" s="242"/>
      <c r="U2021" s="103">
        <v>200</v>
      </c>
      <c r="V2021" s="234" t="s">
        <v>272</v>
      </c>
      <c r="W2021" s="103">
        <v>200</v>
      </c>
      <c r="X2021" s="234" t="s">
        <v>272</v>
      </c>
      <c r="Y2021" s="242"/>
      <c r="Z2021" s="242"/>
      <c r="AA2021" s="103"/>
      <c r="AB2021" s="234"/>
      <c r="AC2021" s="243">
        <v>44252.264976851853</v>
      </c>
      <c r="AD2021" s="234" t="s">
        <v>55</v>
      </c>
      <c r="AE2021" s="235" t="s">
        <v>18571</v>
      </c>
      <c r="AF2021" s="237"/>
      <c r="AG2021" s="234" t="s">
        <v>482</v>
      </c>
      <c r="AH2021" s="241"/>
      <c r="AI2021" t="b">
        <v>1</v>
      </c>
      <c r="AJ2021" t="b">
        <v>0</v>
      </c>
      <c r="AK2021" s="234"/>
      <c r="AL2021" s="103"/>
      <c r="AM2021" t="b">
        <v>0</v>
      </c>
      <c r="AN2021" s="234"/>
      <c r="AO2021" s="103"/>
      <c r="AP2021" s="241"/>
      <c r="AQ2021" s="241"/>
      <c r="AR2021" s="241"/>
      <c r="AS2021" s="241"/>
      <c r="AT2021" s="234"/>
      <c r="AU2021" s="234" t="s">
        <v>7085</v>
      </c>
      <c r="AV2021" t="b">
        <v>0</v>
      </c>
      <c r="AW2021" t="b">
        <v>0</v>
      </c>
      <c r="AX2021" s="241"/>
      <c r="AY2021" s="241"/>
      <c r="AZ2021" s="234"/>
      <c r="BA2021" s="234"/>
      <c r="BB2021" s="234"/>
      <c r="BC2021" t="b">
        <v>1</v>
      </c>
      <c r="BD2021" s="234" t="s">
        <v>7186</v>
      </c>
      <c r="BE2021" s="234" t="s">
        <v>7026</v>
      </c>
      <c r="BF2021" s="234" t="s">
        <v>7027</v>
      </c>
      <c r="BG2021" s="234" t="s">
        <v>7028</v>
      </c>
      <c r="BH2021" s="234" t="s">
        <v>55</v>
      </c>
      <c r="BI2021" s="243">
        <v>44573.415902777779</v>
      </c>
      <c r="BJ2021" s="234" t="s">
        <v>442</v>
      </c>
      <c r="BK2021" s="234" t="s">
        <v>451</v>
      </c>
      <c r="BL2021" s="234" t="s">
        <v>451</v>
      </c>
      <c r="BM2021" s="234" t="s">
        <v>451</v>
      </c>
      <c r="BN2021" s="241"/>
      <c r="BO2021" t="b">
        <v>0</v>
      </c>
      <c r="BP2021" t="b">
        <v>0</v>
      </c>
      <c r="BQ2021" t="b">
        <v>0</v>
      </c>
      <c r="BR2021" s="241"/>
      <c r="BS2021" s="241"/>
      <c r="BT2021" s="234" t="s">
        <v>7012</v>
      </c>
      <c r="BU2021" t="b">
        <v>0</v>
      </c>
      <c r="BV2021" s="103"/>
      <c r="BW2021" s="235" t="s">
        <v>18572</v>
      </c>
      <c r="BX2021" s="234" t="s">
        <v>18571</v>
      </c>
      <c r="BY2021" s="234" t="s">
        <v>56</v>
      </c>
      <c r="BZ2021" s="234" t="s">
        <v>7014</v>
      </c>
    </row>
    <row r="2022" spans="1:78" x14ac:dyDescent="0.25">
      <c r="A2022" s="5">
        <v>173</v>
      </c>
      <c r="B2022" s="234" t="s">
        <v>11735</v>
      </c>
      <c r="C2022" s="234" t="s">
        <v>18573</v>
      </c>
      <c r="D2022" s="234"/>
      <c r="E2022" s="234" t="s">
        <v>17735</v>
      </c>
      <c r="F2022" s="234" t="s">
        <v>2991</v>
      </c>
      <c r="G2022" s="234" t="s">
        <v>7065</v>
      </c>
      <c r="H2022" s="234" t="s">
        <v>7856</v>
      </c>
      <c r="I2022" s="242"/>
      <c r="J2022" s="242">
        <v>43969</v>
      </c>
      <c r="K2022" s="234" t="s">
        <v>7430</v>
      </c>
      <c r="L2022" s="242">
        <v>43971</v>
      </c>
      <c r="M2022" s="234" t="s">
        <v>7179</v>
      </c>
      <c r="N2022" s="234" t="s">
        <v>11622</v>
      </c>
      <c r="O2022" s="234" t="s">
        <v>9572</v>
      </c>
      <c r="P2022" s="234" t="s">
        <v>6999</v>
      </c>
      <c r="Q2022" s="234"/>
      <c r="R2022" s="234" t="s">
        <v>451</v>
      </c>
      <c r="S2022" t="b">
        <v>0</v>
      </c>
      <c r="T2022" s="242"/>
      <c r="U2022" s="103">
        <v>20</v>
      </c>
      <c r="V2022" s="234" t="s">
        <v>272</v>
      </c>
      <c r="W2022" s="103">
        <v>20</v>
      </c>
      <c r="X2022" s="234" t="s">
        <v>272</v>
      </c>
      <c r="Y2022" s="242"/>
      <c r="Z2022" s="242"/>
      <c r="AA2022" s="103"/>
      <c r="AB2022" s="234"/>
      <c r="AC2022" s="243">
        <v>44252.264918981484</v>
      </c>
      <c r="AD2022" s="234" t="s">
        <v>55</v>
      </c>
      <c r="AE2022" s="235" t="s">
        <v>18574</v>
      </c>
      <c r="AF2022" s="237"/>
      <c r="AG2022" s="234" t="s">
        <v>482</v>
      </c>
      <c r="AH2022" s="241"/>
      <c r="AI2022" t="b">
        <v>1</v>
      </c>
      <c r="AJ2022" t="b">
        <v>0</v>
      </c>
      <c r="AK2022" s="234"/>
      <c r="AL2022" s="103"/>
      <c r="AM2022" t="b">
        <v>0</v>
      </c>
      <c r="AN2022" s="234"/>
      <c r="AO2022" s="103"/>
      <c r="AP2022" s="241"/>
      <c r="AQ2022" s="241"/>
      <c r="AR2022" s="241"/>
      <c r="AS2022" s="241"/>
      <c r="AT2022" s="234"/>
      <c r="AU2022" s="234" t="s">
        <v>7085</v>
      </c>
      <c r="AV2022" t="b">
        <v>0</v>
      </c>
      <c r="AW2022" t="b">
        <v>0</v>
      </c>
      <c r="AX2022" s="241"/>
      <c r="AY2022" s="241"/>
      <c r="AZ2022" s="234"/>
      <c r="BA2022" s="234"/>
      <c r="BB2022" s="234"/>
      <c r="BC2022" t="b">
        <v>1</v>
      </c>
      <c r="BD2022" s="234" t="s">
        <v>7186</v>
      </c>
      <c r="BE2022" s="234" t="s">
        <v>7026</v>
      </c>
      <c r="BF2022" s="234" t="s">
        <v>7027</v>
      </c>
      <c r="BG2022" s="234" t="s">
        <v>7028</v>
      </c>
      <c r="BH2022" s="234" t="s">
        <v>55</v>
      </c>
      <c r="BI2022" s="243">
        <v>44573.415902777779</v>
      </c>
      <c r="BJ2022" s="234" t="s">
        <v>442</v>
      </c>
      <c r="BK2022" s="234" t="s">
        <v>451</v>
      </c>
      <c r="BL2022" s="234" t="s">
        <v>451</v>
      </c>
      <c r="BM2022" s="234" t="s">
        <v>451</v>
      </c>
      <c r="BN2022" s="241"/>
      <c r="BO2022" t="b">
        <v>0</v>
      </c>
      <c r="BP2022" t="b">
        <v>0</v>
      </c>
      <c r="BQ2022" t="b">
        <v>0</v>
      </c>
      <c r="BR2022" s="241"/>
      <c r="BS2022" s="241"/>
      <c r="BT2022" s="234" t="s">
        <v>7012</v>
      </c>
      <c r="BU2022" t="b">
        <v>0</v>
      </c>
      <c r="BV2022" s="103"/>
      <c r="BW2022" s="235" t="s">
        <v>18575</v>
      </c>
      <c r="BX2022" s="234" t="s">
        <v>18574</v>
      </c>
      <c r="BY2022" s="234" t="s">
        <v>56</v>
      </c>
      <c r="BZ2022" s="234" t="s">
        <v>7014</v>
      </c>
    </row>
    <row r="2023" spans="1:78" x14ac:dyDescent="0.25">
      <c r="A2023" s="5">
        <v>172</v>
      </c>
      <c r="B2023" s="234" t="s">
        <v>11755</v>
      </c>
      <c r="C2023" s="234" t="s">
        <v>18576</v>
      </c>
      <c r="D2023" s="234" t="s">
        <v>18577</v>
      </c>
      <c r="E2023" s="234" t="s">
        <v>18577</v>
      </c>
      <c r="F2023" s="234" t="s">
        <v>6993</v>
      </c>
      <c r="G2023" s="234" t="s">
        <v>7315</v>
      </c>
      <c r="H2023" s="234" t="s">
        <v>6994</v>
      </c>
      <c r="I2023" s="242"/>
      <c r="J2023" s="242">
        <v>43966</v>
      </c>
      <c r="K2023" s="234" t="s">
        <v>7430</v>
      </c>
      <c r="L2023" s="242">
        <v>43970</v>
      </c>
      <c r="M2023" s="234" t="s">
        <v>6996</v>
      </c>
      <c r="N2023" s="234" t="s">
        <v>18578</v>
      </c>
      <c r="O2023" s="234" t="s">
        <v>12527</v>
      </c>
      <c r="P2023" s="234" t="s">
        <v>6999</v>
      </c>
      <c r="Q2023" s="234"/>
      <c r="R2023" s="234" t="s">
        <v>451</v>
      </c>
      <c r="S2023" t="b">
        <v>0</v>
      </c>
      <c r="T2023" s="242"/>
      <c r="U2023" s="103">
        <v>1</v>
      </c>
      <c r="V2023" s="234" t="s">
        <v>272</v>
      </c>
      <c r="W2023" s="103">
        <v>1</v>
      </c>
      <c r="X2023" s="234" t="s">
        <v>272</v>
      </c>
      <c r="Y2023" s="242"/>
      <c r="Z2023" s="242"/>
      <c r="AA2023" s="103"/>
      <c r="AB2023" s="234" t="s">
        <v>18579</v>
      </c>
      <c r="AC2023" s="243">
        <v>44252.264884259261</v>
      </c>
      <c r="AD2023" s="234" t="s">
        <v>55</v>
      </c>
      <c r="AE2023" s="235" t="s">
        <v>18580</v>
      </c>
      <c r="AF2023" s="237"/>
      <c r="AG2023" s="234" t="s">
        <v>482</v>
      </c>
      <c r="AH2023" s="241"/>
      <c r="AI2023" t="b">
        <v>1</v>
      </c>
      <c r="AJ2023" t="b">
        <v>0</v>
      </c>
      <c r="AK2023" s="234"/>
      <c r="AL2023" s="103"/>
      <c r="AM2023" t="b">
        <v>0</v>
      </c>
      <c r="AN2023" s="234"/>
      <c r="AO2023" s="103"/>
      <c r="AP2023" s="241"/>
      <c r="AQ2023" s="241"/>
      <c r="AR2023" s="241"/>
      <c r="AS2023" s="241"/>
      <c r="AT2023" s="234"/>
      <c r="AU2023" s="234" t="s">
        <v>7085</v>
      </c>
      <c r="AV2023" t="b">
        <v>0</v>
      </c>
      <c r="AW2023" t="b">
        <v>0</v>
      </c>
      <c r="AX2023" s="241"/>
      <c r="AY2023" s="241"/>
      <c r="AZ2023" s="234"/>
      <c r="BA2023" s="234"/>
      <c r="BB2023" s="234"/>
      <c r="BC2023" t="b">
        <v>0</v>
      </c>
      <c r="BD2023" s="234" t="s">
        <v>7008</v>
      </c>
      <c r="BE2023" s="234" t="s">
        <v>7009</v>
      </c>
      <c r="BF2023" s="234" t="s">
        <v>7027</v>
      </c>
      <c r="BG2023" s="234" t="s">
        <v>8373</v>
      </c>
      <c r="BH2023" s="234" t="s">
        <v>55</v>
      </c>
      <c r="BI2023" s="243">
        <v>44573.415891203702</v>
      </c>
      <c r="BJ2023" s="234" t="s">
        <v>442</v>
      </c>
      <c r="BK2023" s="234" t="s">
        <v>451</v>
      </c>
      <c r="BL2023" s="234" t="s">
        <v>451</v>
      </c>
      <c r="BM2023" s="234" t="s">
        <v>451</v>
      </c>
      <c r="BN2023" s="241"/>
      <c r="BO2023" t="b">
        <v>0</v>
      </c>
      <c r="BP2023" t="b">
        <v>0</v>
      </c>
      <c r="BQ2023" t="b">
        <v>0</v>
      </c>
      <c r="BR2023" s="241"/>
      <c r="BS2023" s="241"/>
      <c r="BT2023" s="234" t="s">
        <v>7012</v>
      </c>
      <c r="BU2023" t="b">
        <v>0</v>
      </c>
      <c r="BV2023" s="103"/>
      <c r="BW2023" s="235" t="s">
        <v>18581</v>
      </c>
      <c r="BX2023" s="234" t="s">
        <v>18580</v>
      </c>
      <c r="BY2023" s="234" t="s">
        <v>56</v>
      </c>
      <c r="BZ2023" s="234" t="s">
        <v>7014</v>
      </c>
    </row>
    <row r="2024" spans="1:78" x14ac:dyDescent="0.25">
      <c r="A2024" s="5">
        <v>171</v>
      </c>
      <c r="B2024" s="234" t="s">
        <v>11762</v>
      </c>
      <c r="C2024" s="234" t="s">
        <v>18582</v>
      </c>
      <c r="D2024" s="234" t="s">
        <v>7362</v>
      </c>
      <c r="E2024" s="234" t="s">
        <v>7362</v>
      </c>
      <c r="F2024" s="234" t="s">
        <v>6993</v>
      </c>
      <c r="G2024" s="234" t="s">
        <v>7315</v>
      </c>
      <c r="H2024" s="234" t="s">
        <v>6994</v>
      </c>
      <c r="I2024" s="242"/>
      <c r="J2024" s="242">
        <v>43966</v>
      </c>
      <c r="K2024" s="234" t="s">
        <v>7430</v>
      </c>
      <c r="L2024" s="242">
        <v>43980</v>
      </c>
      <c r="M2024" s="234" t="s">
        <v>6996</v>
      </c>
      <c r="N2024" s="234" t="s">
        <v>7364</v>
      </c>
      <c r="O2024" s="234" t="s">
        <v>12140</v>
      </c>
      <c r="P2024" s="234" t="s">
        <v>6999</v>
      </c>
      <c r="Q2024" s="234"/>
      <c r="R2024" s="234" t="s">
        <v>451</v>
      </c>
      <c r="S2024" t="b">
        <v>0</v>
      </c>
      <c r="T2024" s="242"/>
      <c r="U2024" s="103">
        <v>1</v>
      </c>
      <c r="V2024" s="234" t="s">
        <v>272</v>
      </c>
      <c r="W2024" s="103">
        <v>2</v>
      </c>
      <c r="X2024" s="234" t="s">
        <v>272</v>
      </c>
      <c r="Y2024" s="242"/>
      <c r="Z2024" s="242"/>
      <c r="AA2024" s="103"/>
      <c r="AB2024" s="234" t="s">
        <v>7367</v>
      </c>
      <c r="AC2024" s="243">
        <v>44252.264849537038</v>
      </c>
      <c r="AD2024" s="234" t="s">
        <v>55</v>
      </c>
      <c r="AE2024" s="235" t="s">
        <v>18583</v>
      </c>
      <c r="AF2024" s="237"/>
      <c r="AG2024" s="234" t="s">
        <v>482</v>
      </c>
      <c r="AH2024" s="241"/>
      <c r="AI2024" t="b">
        <v>1</v>
      </c>
      <c r="AJ2024" t="b">
        <v>0</v>
      </c>
      <c r="AK2024" s="234"/>
      <c r="AL2024" s="103"/>
      <c r="AM2024" t="b">
        <v>0</v>
      </c>
      <c r="AN2024" s="234"/>
      <c r="AO2024" s="103"/>
      <c r="AP2024" s="241"/>
      <c r="AQ2024" s="241"/>
      <c r="AR2024" s="241"/>
      <c r="AS2024" s="241"/>
      <c r="AT2024" s="234" t="s">
        <v>7005</v>
      </c>
      <c r="AU2024" s="234" t="s">
        <v>7085</v>
      </c>
      <c r="AV2024" t="b">
        <v>0</v>
      </c>
      <c r="AW2024" t="b">
        <v>0</v>
      </c>
      <c r="AX2024" s="241"/>
      <c r="AY2024" s="241"/>
      <c r="AZ2024" s="234"/>
      <c r="BA2024" s="234"/>
      <c r="BB2024" s="234"/>
      <c r="BC2024" t="b">
        <v>0</v>
      </c>
      <c r="BD2024" s="234" t="s">
        <v>7008</v>
      </c>
      <c r="BE2024" s="234" t="s">
        <v>7009</v>
      </c>
      <c r="BF2024" s="234" t="s">
        <v>7027</v>
      </c>
      <c r="BG2024" s="234" t="s">
        <v>7010</v>
      </c>
      <c r="BH2024" s="234" t="s">
        <v>55</v>
      </c>
      <c r="BI2024" s="243">
        <v>44573.415891203702</v>
      </c>
      <c r="BJ2024" s="234" t="s">
        <v>442</v>
      </c>
      <c r="BK2024" s="234" t="s">
        <v>451</v>
      </c>
      <c r="BL2024" s="234" t="s">
        <v>451</v>
      </c>
      <c r="BM2024" s="234" t="s">
        <v>451</v>
      </c>
      <c r="BN2024" s="241"/>
      <c r="BO2024" t="b">
        <v>0</v>
      </c>
      <c r="BP2024" t="b">
        <v>0</v>
      </c>
      <c r="BQ2024" t="b">
        <v>0</v>
      </c>
      <c r="BR2024" s="241"/>
      <c r="BS2024" s="241"/>
      <c r="BT2024" s="234" t="s">
        <v>7012</v>
      </c>
      <c r="BU2024" t="b">
        <v>0</v>
      </c>
      <c r="BV2024" s="103"/>
      <c r="BW2024" s="235" t="s">
        <v>18584</v>
      </c>
      <c r="BX2024" s="234" t="s">
        <v>18583</v>
      </c>
      <c r="BY2024" s="234" t="s">
        <v>56</v>
      </c>
      <c r="BZ2024" s="234" t="s">
        <v>7014</v>
      </c>
    </row>
    <row r="2025" spans="1:78" x14ac:dyDescent="0.25">
      <c r="A2025" s="5">
        <v>170</v>
      </c>
      <c r="B2025" s="234" t="s">
        <v>11767</v>
      </c>
      <c r="C2025" s="234" t="s">
        <v>18585</v>
      </c>
      <c r="D2025" s="234" t="s">
        <v>11666</v>
      </c>
      <c r="E2025" s="234" t="s">
        <v>11666</v>
      </c>
      <c r="F2025" s="234" t="s">
        <v>6993</v>
      </c>
      <c r="G2025" s="234" t="s">
        <v>10829</v>
      </c>
      <c r="H2025" s="234" t="s">
        <v>7856</v>
      </c>
      <c r="I2025" s="242"/>
      <c r="J2025" s="242">
        <v>43966</v>
      </c>
      <c r="K2025" s="234" t="s">
        <v>7430</v>
      </c>
      <c r="L2025" s="242">
        <v>43980</v>
      </c>
      <c r="M2025" s="234" t="s">
        <v>7066</v>
      </c>
      <c r="N2025" s="234" t="s">
        <v>11669</v>
      </c>
      <c r="O2025" s="234" t="s">
        <v>15103</v>
      </c>
      <c r="P2025" s="234" t="s">
        <v>6999</v>
      </c>
      <c r="Q2025" s="234"/>
      <c r="R2025" s="234" t="s">
        <v>451</v>
      </c>
      <c r="S2025" t="b">
        <v>0</v>
      </c>
      <c r="T2025" s="242"/>
      <c r="U2025" s="103">
        <v>6</v>
      </c>
      <c r="V2025" s="234" t="s">
        <v>272</v>
      </c>
      <c r="W2025" s="103">
        <v>0</v>
      </c>
      <c r="X2025" s="234" t="s">
        <v>272</v>
      </c>
      <c r="Y2025" s="242"/>
      <c r="Z2025" s="242"/>
      <c r="AA2025" s="103"/>
      <c r="AB2025" s="234" t="s">
        <v>11671</v>
      </c>
      <c r="AC2025" s="243">
        <v>44252.264814814815</v>
      </c>
      <c r="AD2025" s="234" t="s">
        <v>55</v>
      </c>
      <c r="AE2025" s="235" t="s">
        <v>18586</v>
      </c>
      <c r="AF2025" s="237"/>
      <c r="AG2025" s="234" t="s">
        <v>482</v>
      </c>
      <c r="AH2025" s="241"/>
      <c r="AI2025" t="b">
        <v>1</v>
      </c>
      <c r="AJ2025" t="b">
        <v>0</v>
      </c>
      <c r="AK2025" s="234"/>
      <c r="AL2025" s="103"/>
      <c r="AM2025" t="b">
        <v>0</v>
      </c>
      <c r="AN2025" s="234"/>
      <c r="AO2025" s="103"/>
      <c r="AP2025" s="241"/>
      <c r="AQ2025" s="241"/>
      <c r="AR2025" s="241"/>
      <c r="AS2025" s="241"/>
      <c r="AT2025" s="234" t="s">
        <v>7005</v>
      </c>
      <c r="AU2025" s="234" t="s">
        <v>7085</v>
      </c>
      <c r="AV2025" t="b">
        <v>0</v>
      </c>
      <c r="AW2025" t="b">
        <v>0</v>
      </c>
      <c r="AX2025" s="241"/>
      <c r="AY2025" s="241"/>
      <c r="AZ2025" s="234"/>
      <c r="BA2025" s="234"/>
      <c r="BB2025" s="234"/>
      <c r="BC2025" t="b">
        <v>0</v>
      </c>
      <c r="BD2025" s="234" t="s">
        <v>7076</v>
      </c>
      <c r="BE2025" s="234" t="s">
        <v>7026</v>
      </c>
      <c r="BF2025" s="234" t="s">
        <v>7027</v>
      </c>
      <c r="BG2025" s="234" t="s">
        <v>7010</v>
      </c>
      <c r="BH2025" s="234" t="s">
        <v>55</v>
      </c>
      <c r="BI2025" s="243">
        <v>44573.415891203702</v>
      </c>
      <c r="BJ2025" s="234" t="s">
        <v>442</v>
      </c>
      <c r="BK2025" s="234" t="s">
        <v>451</v>
      </c>
      <c r="BL2025" s="234" t="s">
        <v>451</v>
      </c>
      <c r="BM2025" s="234" t="s">
        <v>451</v>
      </c>
      <c r="BN2025" s="241"/>
      <c r="BO2025" t="b">
        <v>0</v>
      </c>
      <c r="BP2025" t="b">
        <v>0</v>
      </c>
      <c r="BQ2025" t="b">
        <v>0</v>
      </c>
      <c r="BR2025" s="241"/>
      <c r="BS2025" s="241"/>
      <c r="BT2025" s="234" t="s">
        <v>7012</v>
      </c>
      <c r="BU2025" t="b">
        <v>0</v>
      </c>
      <c r="BV2025" s="103"/>
      <c r="BW2025" s="235" t="s">
        <v>18587</v>
      </c>
      <c r="BX2025" s="234" t="s">
        <v>18586</v>
      </c>
      <c r="BY2025" s="234" t="s">
        <v>56</v>
      </c>
      <c r="BZ2025" s="234" t="s">
        <v>7014</v>
      </c>
    </row>
    <row r="2026" spans="1:78" x14ac:dyDescent="0.25">
      <c r="A2026" s="5">
        <v>169</v>
      </c>
      <c r="B2026" s="234" t="s">
        <v>11772</v>
      </c>
      <c r="C2026" s="234" t="s">
        <v>18588</v>
      </c>
      <c r="D2026" s="234" t="s">
        <v>7719</v>
      </c>
      <c r="E2026" s="234" t="s">
        <v>7720</v>
      </c>
      <c r="F2026" s="234" t="s">
        <v>6993</v>
      </c>
      <c r="G2026" s="234" t="s">
        <v>6994</v>
      </c>
      <c r="H2026" s="234" t="s">
        <v>6995</v>
      </c>
      <c r="I2026" s="242"/>
      <c r="J2026" s="242">
        <v>43966</v>
      </c>
      <c r="K2026" s="234" t="s">
        <v>7430</v>
      </c>
      <c r="L2026" s="242">
        <v>43978</v>
      </c>
      <c r="M2026" s="234" t="s">
        <v>6996</v>
      </c>
      <c r="N2026" s="234" t="s">
        <v>7721</v>
      </c>
      <c r="O2026" s="234" t="s">
        <v>18589</v>
      </c>
      <c r="P2026" s="234" t="s">
        <v>6999</v>
      </c>
      <c r="Q2026" s="234"/>
      <c r="R2026" s="234" t="s">
        <v>451</v>
      </c>
      <c r="S2026" t="b">
        <v>0</v>
      </c>
      <c r="T2026" s="242"/>
      <c r="U2026" s="103">
        <v>1</v>
      </c>
      <c r="V2026" s="234" t="s">
        <v>272</v>
      </c>
      <c r="W2026" s="103">
        <v>5</v>
      </c>
      <c r="X2026" s="234" t="s">
        <v>272</v>
      </c>
      <c r="Y2026" s="242"/>
      <c r="Z2026" s="242"/>
      <c r="AA2026" s="103"/>
      <c r="AB2026" s="234" t="s">
        <v>7723</v>
      </c>
      <c r="AC2026" s="243">
        <v>44252.264768518522</v>
      </c>
      <c r="AD2026" s="234" t="s">
        <v>55</v>
      </c>
      <c r="AE2026" s="235" t="s">
        <v>18590</v>
      </c>
      <c r="AF2026" s="237"/>
      <c r="AG2026" s="234" t="s">
        <v>482</v>
      </c>
      <c r="AH2026" s="241"/>
      <c r="AI2026" t="b">
        <v>1</v>
      </c>
      <c r="AJ2026" t="b">
        <v>0</v>
      </c>
      <c r="AK2026" s="234"/>
      <c r="AL2026" s="103"/>
      <c r="AM2026" t="b">
        <v>0</v>
      </c>
      <c r="AN2026" s="234"/>
      <c r="AO2026" s="103"/>
      <c r="AP2026" s="241"/>
      <c r="AQ2026" s="241"/>
      <c r="AR2026" s="241"/>
      <c r="AS2026" s="241"/>
      <c r="AT2026" s="234" t="s">
        <v>7005</v>
      </c>
      <c r="AU2026" s="234" t="s">
        <v>7085</v>
      </c>
      <c r="AV2026" t="b">
        <v>0</v>
      </c>
      <c r="AW2026" t="b">
        <v>0</v>
      </c>
      <c r="AX2026" s="241"/>
      <c r="AY2026" s="241"/>
      <c r="AZ2026" s="234"/>
      <c r="BA2026" s="234"/>
      <c r="BB2026" s="234"/>
      <c r="BC2026" t="b">
        <v>0</v>
      </c>
      <c r="BD2026" s="234" t="s">
        <v>7008</v>
      </c>
      <c r="BE2026" s="234" t="s">
        <v>7009</v>
      </c>
      <c r="BF2026" s="234" t="s">
        <v>7027</v>
      </c>
      <c r="BG2026" s="234" t="s">
        <v>7028</v>
      </c>
      <c r="BH2026" s="234" t="s">
        <v>55</v>
      </c>
      <c r="BI2026" s="243">
        <v>44573.415879629632</v>
      </c>
      <c r="BJ2026" s="234" t="s">
        <v>442</v>
      </c>
      <c r="BK2026" s="234" t="s">
        <v>451</v>
      </c>
      <c r="BL2026" s="234" t="s">
        <v>451</v>
      </c>
      <c r="BM2026" s="234" t="s">
        <v>451</v>
      </c>
      <c r="BN2026" s="241"/>
      <c r="BO2026" t="b">
        <v>0</v>
      </c>
      <c r="BP2026" t="b">
        <v>0</v>
      </c>
      <c r="BQ2026" t="b">
        <v>0</v>
      </c>
      <c r="BR2026" s="241"/>
      <c r="BS2026" s="241"/>
      <c r="BT2026" s="234" t="s">
        <v>7012</v>
      </c>
      <c r="BU2026" t="b">
        <v>0</v>
      </c>
      <c r="BV2026" s="103"/>
      <c r="BW2026" s="235" t="s">
        <v>18591</v>
      </c>
      <c r="BX2026" s="234" t="s">
        <v>18590</v>
      </c>
      <c r="BY2026" s="234" t="s">
        <v>56</v>
      </c>
      <c r="BZ2026" s="234" t="s">
        <v>7014</v>
      </c>
    </row>
    <row r="2027" spans="1:78" x14ac:dyDescent="0.25">
      <c r="A2027" s="5">
        <v>168</v>
      </c>
      <c r="B2027" s="234" t="s">
        <v>11778</v>
      </c>
      <c r="C2027" s="234" t="s">
        <v>18592</v>
      </c>
      <c r="D2027" s="234" t="s">
        <v>8093</v>
      </c>
      <c r="E2027" s="234" t="s">
        <v>8093</v>
      </c>
      <c r="F2027" s="234" t="s">
        <v>6993</v>
      </c>
      <c r="G2027" s="234" t="s">
        <v>10829</v>
      </c>
      <c r="H2027" s="234" t="s">
        <v>7856</v>
      </c>
      <c r="I2027" s="242"/>
      <c r="J2027" s="242">
        <v>43966</v>
      </c>
      <c r="K2027" s="234" t="s">
        <v>7430</v>
      </c>
      <c r="L2027" s="242">
        <v>43972</v>
      </c>
      <c r="M2027" s="234" t="s">
        <v>6996</v>
      </c>
      <c r="N2027" s="234" t="s">
        <v>8094</v>
      </c>
      <c r="O2027" s="234" t="s">
        <v>8095</v>
      </c>
      <c r="P2027" s="234" t="s">
        <v>6999</v>
      </c>
      <c r="Q2027" s="234"/>
      <c r="R2027" s="234" t="s">
        <v>451</v>
      </c>
      <c r="S2027" t="b">
        <v>0</v>
      </c>
      <c r="T2027" s="242"/>
      <c r="U2027" s="103">
        <v>5</v>
      </c>
      <c r="V2027" s="234" t="s">
        <v>272</v>
      </c>
      <c r="W2027" s="103">
        <v>0</v>
      </c>
      <c r="X2027" s="234" t="s">
        <v>272</v>
      </c>
      <c r="Y2027" s="242"/>
      <c r="Z2027" s="242"/>
      <c r="AA2027" s="103"/>
      <c r="AB2027" s="234" t="s">
        <v>8096</v>
      </c>
      <c r="AC2027" s="243">
        <v>44252.264745370368</v>
      </c>
      <c r="AD2027" s="234" t="s">
        <v>55</v>
      </c>
      <c r="AE2027" s="235" t="s">
        <v>18593</v>
      </c>
      <c r="AF2027" s="237"/>
      <c r="AG2027" s="234" t="s">
        <v>436</v>
      </c>
      <c r="AH2027" s="241"/>
      <c r="AI2027" t="b">
        <v>1</v>
      </c>
      <c r="AJ2027" t="b">
        <v>0</v>
      </c>
      <c r="AK2027" s="234"/>
      <c r="AL2027" s="103"/>
      <c r="AM2027" t="b">
        <v>0</v>
      </c>
      <c r="AN2027" s="234"/>
      <c r="AO2027" s="103"/>
      <c r="AP2027" s="241"/>
      <c r="AQ2027" s="241"/>
      <c r="AR2027" s="241"/>
      <c r="AS2027" s="241"/>
      <c r="AT2027" s="234"/>
      <c r="AU2027" s="234" t="s">
        <v>7085</v>
      </c>
      <c r="AV2027" t="b">
        <v>0</v>
      </c>
      <c r="AW2027" t="b">
        <v>0</v>
      </c>
      <c r="AX2027" s="241"/>
      <c r="AY2027" s="241"/>
      <c r="AZ2027" s="234"/>
      <c r="BA2027" s="234"/>
      <c r="BB2027" s="234"/>
      <c r="BC2027" t="b">
        <v>0</v>
      </c>
      <c r="BD2027" s="234" t="s">
        <v>7008</v>
      </c>
      <c r="BE2027" s="234" t="s">
        <v>7026</v>
      </c>
      <c r="BF2027" s="234" t="s">
        <v>7027</v>
      </c>
      <c r="BG2027" s="234" t="s">
        <v>7028</v>
      </c>
      <c r="BH2027" s="234" t="s">
        <v>55</v>
      </c>
      <c r="BI2027" s="243">
        <v>44573.415879629632</v>
      </c>
      <c r="BJ2027" s="234" t="s">
        <v>442</v>
      </c>
      <c r="BK2027" s="234" t="s">
        <v>451</v>
      </c>
      <c r="BL2027" s="234" t="s">
        <v>451</v>
      </c>
      <c r="BM2027" s="234" t="s">
        <v>451</v>
      </c>
      <c r="BN2027" s="241"/>
      <c r="BO2027" t="b">
        <v>0</v>
      </c>
      <c r="BP2027" t="b">
        <v>0</v>
      </c>
      <c r="BQ2027" t="b">
        <v>0</v>
      </c>
      <c r="BR2027" s="241"/>
      <c r="BS2027" s="241"/>
      <c r="BT2027" s="234" t="s">
        <v>7012</v>
      </c>
      <c r="BU2027" t="b">
        <v>0</v>
      </c>
      <c r="BV2027" s="103"/>
      <c r="BW2027" s="235" t="s">
        <v>18594</v>
      </c>
      <c r="BX2027" s="234" t="s">
        <v>18593</v>
      </c>
      <c r="BY2027" s="234" t="s">
        <v>56</v>
      </c>
      <c r="BZ2027" s="234" t="s">
        <v>7014</v>
      </c>
    </row>
    <row r="2028" spans="1:78" x14ac:dyDescent="0.25">
      <c r="A2028" s="5">
        <v>167</v>
      </c>
      <c r="B2028" s="234" t="s">
        <v>11785</v>
      </c>
      <c r="C2028" s="234" t="s">
        <v>18595</v>
      </c>
      <c r="D2028" s="234"/>
      <c r="E2028" s="234" t="s">
        <v>18427</v>
      </c>
      <c r="F2028" s="234" t="s">
        <v>7156</v>
      </c>
      <c r="G2028" s="234" t="s">
        <v>7856</v>
      </c>
      <c r="H2028" s="234" t="s">
        <v>7018</v>
      </c>
      <c r="I2028" s="242"/>
      <c r="J2028" s="242">
        <v>43965</v>
      </c>
      <c r="K2028" s="234" t="s">
        <v>7430</v>
      </c>
      <c r="L2028" s="242">
        <v>43966</v>
      </c>
      <c r="M2028" s="234" t="s">
        <v>7159</v>
      </c>
      <c r="N2028" s="234" t="s">
        <v>7430</v>
      </c>
      <c r="O2028" s="234" t="s">
        <v>18428</v>
      </c>
      <c r="P2028" s="234" t="s">
        <v>6999</v>
      </c>
      <c r="Q2028" s="234"/>
      <c r="R2028" s="234" t="s">
        <v>451</v>
      </c>
      <c r="S2028" t="b">
        <v>0</v>
      </c>
      <c r="T2028" s="242"/>
      <c r="U2028" s="103">
        <v>1</v>
      </c>
      <c r="V2028" s="234" t="s">
        <v>272</v>
      </c>
      <c r="W2028" s="103">
        <v>1</v>
      </c>
      <c r="X2028" s="234" t="s">
        <v>272</v>
      </c>
      <c r="Y2028" s="242"/>
      <c r="Z2028" s="242"/>
      <c r="AA2028" s="103"/>
      <c r="AB2028" s="234"/>
      <c r="AC2028" s="243">
        <v>44252.264699074076</v>
      </c>
      <c r="AD2028" s="234" t="s">
        <v>55</v>
      </c>
      <c r="AE2028" s="235" t="s">
        <v>18596</v>
      </c>
      <c r="AF2028" s="237"/>
      <c r="AG2028" s="234" t="s">
        <v>482</v>
      </c>
      <c r="AH2028" s="241"/>
      <c r="AI2028" t="b">
        <v>1</v>
      </c>
      <c r="AJ2028" t="b">
        <v>0</v>
      </c>
      <c r="AK2028" s="234"/>
      <c r="AL2028" s="103"/>
      <c r="AM2028" t="b">
        <v>0</v>
      </c>
      <c r="AN2028" s="234"/>
      <c r="AO2028" s="103"/>
      <c r="AP2028" s="241"/>
      <c r="AQ2028" s="241"/>
      <c r="AR2028" s="241"/>
      <c r="AS2028" s="241"/>
      <c r="AT2028" s="234"/>
      <c r="AU2028" s="234" t="s">
        <v>7085</v>
      </c>
      <c r="AV2028" t="b">
        <v>0</v>
      </c>
      <c r="AW2028" t="b">
        <v>0</v>
      </c>
      <c r="AX2028" s="241"/>
      <c r="AY2028" s="241"/>
      <c r="AZ2028" s="234"/>
      <c r="BA2028" s="234"/>
      <c r="BB2028" s="234"/>
      <c r="BC2028" t="b">
        <v>1</v>
      </c>
      <c r="BD2028" s="234" t="s">
        <v>7170</v>
      </c>
      <c r="BE2028" s="234" t="s">
        <v>7026</v>
      </c>
      <c r="BF2028" s="234" t="s">
        <v>7027</v>
      </c>
      <c r="BG2028" s="234" t="s">
        <v>7010</v>
      </c>
      <c r="BH2028" s="234" t="s">
        <v>55</v>
      </c>
      <c r="BI2028" s="243">
        <v>44573.415879629632</v>
      </c>
      <c r="BJ2028" s="234" t="s">
        <v>442</v>
      </c>
      <c r="BK2028" s="234" t="s">
        <v>451</v>
      </c>
      <c r="BL2028" s="234" t="s">
        <v>451</v>
      </c>
      <c r="BM2028" s="234" t="s">
        <v>451</v>
      </c>
      <c r="BN2028" s="241"/>
      <c r="BO2028" t="b">
        <v>0</v>
      </c>
      <c r="BP2028" t="b">
        <v>0</v>
      </c>
      <c r="BQ2028" t="b">
        <v>0</v>
      </c>
      <c r="BR2028" s="241"/>
      <c r="BS2028" s="241"/>
      <c r="BT2028" s="234" t="s">
        <v>7012</v>
      </c>
      <c r="BU2028" t="b">
        <v>0</v>
      </c>
      <c r="BV2028" s="103"/>
      <c r="BW2028" s="235" t="s">
        <v>18597</v>
      </c>
      <c r="BX2028" s="234" t="s">
        <v>18596</v>
      </c>
      <c r="BY2028" s="234" t="s">
        <v>56</v>
      </c>
      <c r="BZ2028" s="234" t="s">
        <v>7014</v>
      </c>
    </row>
    <row r="2029" spans="1:78" x14ac:dyDescent="0.25">
      <c r="A2029" s="5">
        <v>166</v>
      </c>
      <c r="B2029" s="234" t="s">
        <v>11789</v>
      </c>
      <c r="C2029" s="234" t="s">
        <v>18598</v>
      </c>
      <c r="D2029" s="234" t="s">
        <v>7848</v>
      </c>
      <c r="E2029" s="234" t="s">
        <v>11802</v>
      </c>
      <c r="F2029" s="234" t="s">
        <v>6993</v>
      </c>
      <c r="G2029" s="234" t="s">
        <v>10829</v>
      </c>
      <c r="H2029" s="234" t="s">
        <v>7856</v>
      </c>
      <c r="I2029" s="242"/>
      <c r="J2029" s="242">
        <v>43966</v>
      </c>
      <c r="K2029" s="234" t="s">
        <v>7430</v>
      </c>
      <c r="L2029" s="242">
        <v>43973</v>
      </c>
      <c r="M2029" s="234" t="s">
        <v>6996</v>
      </c>
      <c r="N2029" s="234" t="s">
        <v>7204</v>
      </c>
      <c r="O2029" s="234" t="s">
        <v>7205</v>
      </c>
      <c r="P2029" s="234" t="s">
        <v>6999</v>
      </c>
      <c r="Q2029" s="234"/>
      <c r="R2029" s="234" t="s">
        <v>451</v>
      </c>
      <c r="S2029" t="b">
        <v>0</v>
      </c>
      <c r="T2029" s="242"/>
      <c r="U2029" s="103">
        <v>75</v>
      </c>
      <c r="V2029" s="234" t="s">
        <v>272</v>
      </c>
      <c r="W2029" s="103">
        <v>0</v>
      </c>
      <c r="X2029" s="234" t="s">
        <v>272</v>
      </c>
      <c r="Y2029" s="242"/>
      <c r="Z2029" s="242"/>
      <c r="AA2029" s="103"/>
      <c r="AB2029" s="234" t="s">
        <v>11805</v>
      </c>
      <c r="AC2029" s="243">
        <v>44252.264664351853</v>
      </c>
      <c r="AD2029" s="234" t="s">
        <v>55</v>
      </c>
      <c r="AE2029" s="235" t="s">
        <v>18599</v>
      </c>
      <c r="AF2029" s="237"/>
      <c r="AG2029" s="234" t="s">
        <v>436</v>
      </c>
      <c r="AH2029" s="241"/>
      <c r="AI2029" t="b">
        <v>1</v>
      </c>
      <c r="AJ2029" t="b">
        <v>0</v>
      </c>
      <c r="AK2029" s="234"/>
      <c r="AL2029" s="103"/>
      <c r="AM2029" t="b">
        <v>0</v>
      </c>
      <c r="AN2029" s="234"/>
      <c r="AO2029" s="103"/>
      <c r="AP2029" s="241"/>
      <c r="AQ2029" s="241"/>
      <c r="AR2029" s="241"/>
      <c r="AS2029" s="241"/>
      <c r="AT2029" s="234" t="s">
        <v>7430</v>
      </c>
      <c r="AU2029" s="234" t="s">
        <v>7085</v>
      </c>
      <c r="AV2029" t="b">
        <v>0</v>
      </c>
      <c r="AW2029" t="b">
        <v>0</v>
      </c>
      <c r="AX2029" s="241"/>
      <c r="AY2029" s="241"/>
      <c r="AZ2029" s="234"/>
      <c r="BA2029" s="234"/>
      <c r="BB2029" s="234"/>
      <c r="BC2029" t="b">
        <v>0</v>
      </c>
      <c r="BD2029" s="234" t="s">
        <v>7008</v>
      </c>
      <c r="BE2029" s="234" t="s">
        <v>7026</v>
      </c>
      <c r="BF2029" s="234" t="s">
        <v>7027</v>
      </c>
      <c r="BG2029" s="234" t="s">
        <v>7028</v>
      </c>
      <c r="BH2029" s="234" t="s">
        <v>55</v>
      </c>
      <c r="BI2029" s="243">
        <v>44573.415879629632</v>
      </c>
      <c r="BJ2029" s="234" t="s">
        <v>442</v>
      </c>
      <c r="BK2029" s="234" t="s">
        <v>451</v>
      </c>
      <c r="BL2029" s="234" t="s">
        <v>451</v>
      </c>
      <c r="BM2029" s="234" t="s">
        <v>451</v>
      </c>
      <c r="BN2029" s="241"/>
      <c r="BO2029" t="b">
        <v>0</v>
      </c>
      <c r="BP2029" t="b">
        <v>0</v>
      </c>
      <c r="BQ2029" t="b">
        <v>0</v>
      </c>
      <c r="BR2029" s="241"/>
      <c r="BS2029" s="241"/>
      <c r="BT2029" s="234" t="s">
        <v>7012</v>
      </c>
      <c r="BU2029" t="b">
        <v>0</v>
      </c>
      <c r="BV2029" s="103"/>
      <c r="BW2029" s="235" t="s">
        <v>18600</v>
      </c>
      <c r="BX2029" s="234" t="s">
        <v>18599</v>
      </c>
      <c r="BY2029" s="234" t="s">
        <v>56</v>
      </c>
      <c r="BZ2029" s="234" t="s">
        <v>7014</v>
      </c>
    </row>
    <row r="2030" spans="1:78" x14ac:dyDescent="0.25">
      <c r="A2030" s="5">
        <v>165</v>
      </c>
      <c r="B2030" s="234" t="s">
        <v>11798</v>
      </c>
      <c r="C2030" s="234" t="s">
        <v>18601</v>
      </c>
      <c r="D2030" s="234" t="s">
        <v>11071</v>
      </c>
      <c r="E2030" s="234" t="s">
        <v>11675</v>
      </c>
      <c r="F2030" s="234" t="s">
        <v>6993</v>
      </c>
      <c r="G2030" s="234" t="s">
        <v>7244</v>
      </c>
      <c r="H2030" s="234" t="s">
        <v>6994</v>
      </c>
      <c r="I2030" s="242"/>
      <c r="J2030" s="242">
        <v>43966</v>
      </c>
      <c r="K2030" s="234" t="s">
        <v>7430</v>
      </c>
      <c r="L2030" s="242">
        <v>44001</v>
      </c>
      <c r="M2030" s="234" t="s">
        <v>6996</v>
      </c>
      <c r="N2030" s="234" t="s">
        <v>11072</v>
      </c>
      <c r="O2030" s="234" t="s">
        <v>9585</v>
      </c>
      <c r="P2030" s="234" t="s">
        <v>6999</v>
      </c>
      <c r="Q2030" s="234"/>
      <c r="R2030" s="234" t="s">
        <v>451</v>
      </c>
      <c r="S2030" t="b">
        <v>0</v>
      </c>
      <c r="T2030" s="242"/>
      <c r="U2030" s="103">
        <v>1</v>
      </c>
      <c r="V2030" s="234" t="s">
        <v>272</v>
      </c>
      <c r="W2030" s="103">
        <v>32</v>
      </c>
      <c r="X2030" s="234" t="s">
        <v>272</v>
      </c>
      <c r="Y2030" s="242"/>
      <c r="Z2030" s="242"/>
      <c r="AA2030" s="103"/>
      <c r="AB2030" s="234" t="s">
        <v>11073</v>
      </c>
      <c r="AC2030" s="243">
        <v>44252.26462962963</v>
      </c>
      <c r="AD2030" s="234" t="s">
        <v>55</v>
      </c>
      <c r="AE2030" s="235" t="s">
        <v>18602</v>
      </c>
      <c r="AF2030" s="237"/>
      <c r="AG2030" s="234" t="s">
        <v>482</v>
      </c>
      <c r="AH2030" s="241"/>
      <c r="AI2030" t="b">
        <v>1</v>
      </c>
      <c r="AJ2030" t="b">
        <v>0</v>
      </c>
      <c r="AK2030" s="234"/>
      <c r="AL2030" s="103"/>
      <c r="AM2030" t="b">
        <v>0</v>
      </c>
      <c r="AN2030" s="234"/>
      <c r="AO2030" s="103"/>
      <c r="AP2030" s="241"/>
      <c r="AQ2030" s="241"/>
      <c r="AR2030" s="241"/>
      <c r="AS2030" s="241"/>
      <c r="AT2030" s="234" t="s">
        <v>7005</v>
      </c>
      <c r="AU2030" s="234" t="s">
        <v>7085</v>
      </c>
      <c r="AV2030" t="b">
        <v>0</v>
      </c>
      <c r="AW2030" t="b">
        <v>0</v>
      </c>
      <c r="AX2030" s="241"/>
      <c r="AY2030" s="241"/>
      <c r="AZ2030" s="234"/>
      <c r="BA2030" s="234"/>
      <c r="BB2030" s="234"/>
      <c r="BC2030" t="b">
        <v>0</v>
      </c>
      <c r="BD2030" s="234" t="s">
        <v>7008</v>
      </c>
      <c r="BE2030" s="234" t="s">
        <v>7009</v>
      </c>
      <c r="BF2030" s="234" t="s">
        <v>7027</v>
      </c>
      <c r="BG2030" s="234" t="s">
        <v>8373</v>
      </c>
      <c r="BH2030" s="234" t="s">
        <v>55</v>
      </c>
      <c r="BI2030" s="243">
        <v>44573.415868055556</v>
      </c>
      <c r="BJ2030" s="234" t="s">
        <v>442</v>
      </c>
      <c r="BK2030" s="234" t="s">
        <v>451</v>
      </c>
      <c r="BL2030" s="234" t="s">
        <v>451</v>
      </c>
      <c r="BM2030" s="234" t="s">
        <v>451</v>
      </c>
      <c r="BN2030" s="241"/>
      <c r="BO2030" t="b">
        <v>0</v>
      </c>
      <c r="BP2030" t="b">
        <v>0</v>
      </c>
      <c r="BQ2030" t="b">
        <v>0</v>
      </c>
      <c r="BR2030" s="241"/>
      <c r="BS2030" s="241"/>
      <c r="BT2030" s="234" t="s">
        <v>7012</v>
      </c>
      <c r="BU2030" t="b">
        <v>0</v>
      </c>
      <c r="BV2030" s="103"/>
      <c r="BW2030" s="235" t="s">
        <v>18603</v>
      </c>
      <c r="BX2030" s="234" t="s">
        <v>18602</v>
      </c>
      <c r="BY2030" s="234" t="s">
        <v>56</v>
      </c>
      <c r="BZ2030" s="234" t="s">
        <v>7014</v>
      </c>
    </row>
    <row r="2031" spans="1:78" x14ac:dyDescent="0.25">
      <c r="A2031" s="5">
        <v>164</v>
      </c>
      <c r="B2031" s="234" t="s">
        <v>11803</v>
      </c>
      <c r="C2031" s="234" t="s">
        <v>18604</v>
      </c>
      <c r="D2031" s="234"/>
      <c r="E2031" s="234" t="s">
        <v>10245</v>
      </c>
      <c r="F2031" s="234" t="s">
        <v>7156</v>
      </c>
      <c r="G2031" s="234" t="s">
        <v>12908</v>
      </c>
      <c r="H2031" s="234" t="s">
        <v>7825</v>
      </c>
      <c r="I2031" s="242"/>
      <c r="J2031" s="242">
        <v>43965</v>
      </c>
      <c r="K2031" s="234" t="s">
        <v>7430</v>
      </c>
      <c r="L2031" s="242">
        <v>43971</v>
      </c>
      <c r="M2031" s="234" t="s">
        <v>7066</v>
      </c>
      <c r="N2031" s="234" t="s">
        <v>7430</v>
      </c>
      <c r="O2031" s="234" t="s">
        <v>8565</v>
      </c>
      <c r="P2031" s="234" t="s">
        <v>6999</v>
      </c>
      <c r="Q2031" s="234"/>
      <c r="R2031" s="234" t="s">
        <v>451</v>
      </c>
      <c r="S2031" t="b">
        <v>0</v>
      </c>
      <c r="T2031" s="242"/>
      <c r="U2031" s="103">
        <v>15</v>
      </c>
      <c r="V2031" s="234" t="s">
        <v>272</v>
      </c>
      <c r="W2031" s="103">
        <v>32</v>
      </c>
      <c r="X2031" s="234" t="s">
        <v>272</v>
      </c>
      <c r="Y2031" s="242"/>
      <c r="Z2031" s="242"/>
      <c r="AA2031" s="103"/>
      <c r="AB2031" s="234"/>
      <c r="AC2031" s="243">
        <v>44252.264594907407</v>
      </c>
      <c r="AD2031" s="234" t="s">
        <v>55</v>
      </c>
      <c r="AE2031" s="235" t="s">
        <v>18605</v>
      </c>
      <c r="AF2031" s="237"/>
      <c r="AG2031" s="234" t="s">
        <v>482</v>
      </c>
      <c r="AH2031" s="241"/>
      <c r="AI2031" t="b">
        <v>1</v>
      </c>
      <c r="AJ2031" t="b">
        <v>0</v>
      </c>
      <c r="AK2031" s="234"/>
      <c r="AL2031" s="103"/>
      <c r="AM2031" t="b">
        <v>0</v>
      </c>
      <c r="AN2031" s="234"/>
      <c r="AO2031" s="103"/>
      <c r="AP2031" s="241"/>
      <c r="AQ2031" s="241"/>
      <c r="AR2031" s="241"/>
      <c r="AS2031" s="241"/>
      <c r="AT2031" s="234"/>
      <c r="AU2031" s="234" t="s">
        <v>7085</v>
      </c>
      <c r="AV2031" t="b">
        <v>0</v>
      </c>
      <c r="AW2031" t="b">
        <v>0</v>
      </c>
      <c r="AX2031" s="241"/>
      <c r="AY2031" s="241"/>
      <c r="AZ2031" s="234"/>
      <c r="BA2031" s="234"/>
      <c r="BB2031" s="234"/>
      <c r="BC2031" t="b">
        <v>1</v>
      </c>
      <c r="BD2031" s="234" t="s">
        <v>7076</v>
      </c>
      <c r="BE2031" s="234" t="s">
        <v>7171</v>
      </c>
      <c r="BF2031" s="234" t="s">
        <v>6972</v>
      </c>
      <c r="BG2031" s="234" t="s">
        <v>7028</v>
      </c>
      <c r="BH2031" s="234" t="s">
        <v>55</v>
      </c>
      <c r="BI2031" s="243">
        <v>44573.415868055556</v>
      </c>
      <c r="BJ2031" s="234" t="s">
        <v>442</v>
      </c>
      <c r="BK2031" s="234" t="s">
        <v>451</v>
      </c>
      <c r="BL2031" s="234" t="s">
        <v>451</v>
      </c>
      <c r="BM2031" s="234" t="s">
        <v>451</v>
      </c>
      <c r="BN2031" s="241"/>
      <c r="BO2031" t="b">
        <v>0</v>
      </c>
      <c r="BP2031" t="b">
        <v>0</v>
      </c>
      <c r="BQ2031" t="b">
        <v>0</v>
      </c>
      <c r="BR2031" s="241"/>
      <c r="BS2031" s="241"/>
      <c r="BT2031" s="234" t="s">
        <v>7012</v>
      </c>
      <c r="BU2031" t="b">
        <v>0</v>
      </c>
      <c r="BV2031" s="103"/>
      <c r="BW2031" s="235" t="s">
        <v>18606</v>
      </c>
      <c r="BX2031" s="234" t="s">
        <v>18605</v>
      </c>
      <c r="BY2031" s="234" t="s">
        <v>56</v>
      </c>
      <c r="BZ2031" s="234" t="s">
        <v>7014</v>
      </c>
    </row>
    <row r="2032" spans="1:78" x14ac:dyDescent="0.25">
      <c r="A2032" s="5">
        <v>163</v>
      </c>
      <c r="B2032" s="234" t="s">
        <v>11810</v>
      </c>
      <c r="C2032" s="234" t="s">
        <v>18607</v>
      </c>
      <c r="D2032" s="234"/>
      <c r="E2032" s="234" t="s">
        <v>18608</v>
      </c>
      <c r="F2032" s="234" t="s">
        <v>6993</v>
      </c>
      <c r="G2032" s="234" t="s">
        <v>7263</v>
      </c>
      <c r="H2032" s="234" t="s">
        <v>6994</v>
      </c>
      <c r="I2032" s="242"/>
      <c r="J2032" s="242">
        <v>43965</v>
      </c>
      <c r="K2032" s="234" t="s">
        <v>7430</v>
      </c>
      <c r="L2032" s="242">
        <v>43970</v>
      </c>
      <c r="M2032" s="234" t="s">
        <v>8630</v>
      </c>
      <c r="N2032" s="234" t="s">
        <v>7430</v>
      </c>
      <c r="O2032" s="234" t="s">
        <v>17653</v>
      </c>
      <c r="P2032" s="234" t="s">
        <v>6999</v>
      </c>
      <c r="Q2032" s="234"/>
      <c r="R2032" s="234" t="s">
        <v>451</v>
      </c>
      <c r="S2032" t="b">
        <v>0</v>
      </c>
      <c r="T2032" s="242"/>
      <c r="U2032" s="103">
        <v>1</v>
      </c>
      <c r="V2032" s="234" t="s">
        <v>272</v>
      </c>
      <c r="W2032" s="103">
        <v>45</v>
      </c>
      <c r="X2032" s="234" t="s">
        <v>272</v>
      </c>
      <c r="Y2032" s="242"/>
      <c r="Z2032" s="242"/>
      <c r="AA2032" s="103"/>
      <c r="AB2032" s="234"/>
      <c r="AC2032" s="243">
        <v>44252.26458333333</v>
      </c>
      <c r="AD2032" s="234" t="s">
        <v>55</v>
      </c>
      <c r="AE2032" s="235" t="s">
        <v>18609</v>
      </c>
      <c r="AF2032" s="237"/>
      <c r="AG2032" s="234" t="s">
        <v>482</v>
      </c>
      <c r="AH2032" s="241"/>
      <c r="AI2032" t="b">
        <v>1</v>
      </c>
      <c r="AJ2032" t="b">
        <v>0</v>
      </c>
      <c r="AK2032" s="234"/>
      <c r="AL2032" s="103"/>
      <c r="AM2032" t="b">
        <v>0</v>
      </c>
      <c r="AN2032" s="234"/>
      <c r="AO2032" s="103"/>
      <c r="AP2032" s="241"/>
      <c r="AQ2032" s="241"/>
      <c r="AR2032" s="241"/>
      <c r="AS2032" s="241"/>
      <c r="AT2032" s="234"/>
      <c r="AU2032" s="234" t="s">
        <v>7085</v>
      </c>
      <c r="AV2032" t="b">
        <v>0</v>
      </c>
      <c r="AW2032" t="b">
        <v>0</v>
      </c>
      <c r="AX2032" s="241"/>
      <c r="AY2032" s="241"/>
      <c r="AZ2032" s="234"/>
      <c r="BA2032" s="234"/>
      <c r="BB2032" s="234"/>
      <c r="BC2032" t="b">
        <v>1</v>
      </c>
      <c r="BD2032" s="234" t="s">
        <v>8637</v>
      </c>
      <c r="BE2032" s="234" t="s">
        <v>7009</v>
      </c>
      <c r="BF2032" s="234" t="s">
        <v>6972</v>
      </c>
      <c r="BG2032" s="234" t="s">
        <v>7028</v>
      </c>
      <c r="BH2032" s="234" t="s">
        <v>55</v>
      </c>
      <c r="BI2032" s="243">
        <v>44573.415868055556</v>
      </c>
      <c r="BJ2032" s="234" t="s">
        <v>442</v>
      </c>
      <c r="BK2032" s="234" t="s">
        <v>451</v>
      </c>
      <c r="BL2032" s="234" t="s">
        <v>451</v>
      </c>
      <c r="BM2032" s="234" t="s">
        <v>451</v>
      </c>
      <c r="BN2032" s="241"/>
      <c r="BO2032" t="b">
        <v>0</v>
      </c>
      <c r="BP2032" t="b">
        <v>0</v>
      </c>
      <c r="BQ2032" t="b">
        <v>0</v>
      </c>
      <c r="BR2032" s="241"/>
      <c r="BS2032" s="241"/>
      <c r="BT2032" s="234" t="s">
        <v>7012</v>
      </c>
      <c r="BU2032" t="b">
        <v>0</v>
      </c>
      <c r="BV2032" s="103"/>
      <c r="BW2032" s="235" t="s">
        <v>18610</v>
      </c>
      <c r="BX2032" s="234" t="s">
        <v>18609</v>
      </c>
      <c r="BY2032" s="234" t="s">
        <v>56</v>
      </c>
      <c r="BZ2032" s="234" t="s">
        <v>7014</v>
      </c>
    </row>
    <row r="2033" spans="1:78" x14ac:dyDescent="0.25">
      <c r="A2033" s="5">
        <v>162</v>
      </c>
      <c r="B2033" s="234" t="s">
        <v>11818</v>
      </c>
      <c r="C2033" s="234" t="s">
        <v>18611</v>
      </c>
      <c r="D2033" s="234" t="s">
        <v>7243</v>
      </c>
      <c r="E2033" s="234" t="s">
        <v>11831</v>
      </c>
      <c r="F2033" s="234" t="s">
        <v>7156</v>
      </c>
      <c r="G2033" s="234" t="s">
        <v>6995</v>
      </c>
      <c r="H2033" s="234" t="s">
        <v>6994</v>
      </c>
      <c r="I2033" s="242"/>
      <c r="J2033" s="242">
        <v>43965</v>
      </c>
      <c r="K2033" s="234" t="s">
        <v>7430</v>
      </c>
      <c r="L2033" s="242">
        <v>43965</v>
      </c>
      <c r="M2033" s="234" t="s">
        <v>7228</v>
      </c>
      <c r="N2033" s="234" t="s">
        <v>7245</v>
      </c>
      <c r="O2033" s="234" t="s">
        <v>7246</v>
      </c>
      <c r="P2033" s="234" t="s">
        <v>6999</v>
      </c>
      <c r="Q2033" s="234"/>
      <c r="R2033" s="234" t="s">
        <v>451</v>
      </c>
      <c r="S2033" t="b">
        <v>0</v>
      </c>
      <c r="T2033" s="242"/>
      <c r="U2033" s="103">
        <v>1</v>
      </c>
      <c r="V2033" s="234" t="s">
        <v>272</v>
      </c>
      <c r="W2033" s="103">
        <v>72</v>
      </c>
      <c r="X2033" s="234" t="s">
        <v>272</v>
      </c>
      <c r="Y2033" s="242"/>
      <c r="Z2033" s="242"/>
      <c r="AA2033" s="103"/>
      <c r="AB2033" s="234" t="s">
        <v>7247</v>
      </c>
      <c r="AC2033" s="243">
        <v>44252.264548611114</v>
      </c>
      <c r="AD2033" s="234" t="s">
        <v>55</v>
      </c>
      <c r="AE2033" s="235" t="s">
        <v>18612</v>
      </c>
      <c r="AF2033" s="237"/>
      <c r="AG2033" s="234" t="s">
        <v>482</v>
      </c>
      <c r="AH2033" s="241"/>
      <c r="AI2033" t="b">
        <v>1</v>
      </c>
      <c r="AJ2033" t="b">
        <v>0</v>
      </c>
      <c r="AK2033" s="234"/>
      <c r="AL2033" s="103"/>
      <c r="AM2033" t="b">
        <v>0</v>
      </c>
      <c r="AN2033" s="234"/>
      <c r="AO2033" s="103"/>
      <c r="AP2033" s="241"/>
      <c r="AQ2033" s="241"/>
      <c r="AR2033" s="241"/>
      <c r="AS2033" s="241"/>
      <c r="AT2033" s="234" t="s">
        <v>7005</v>
      </c>
      <c r="AU2033" s="234" t="s">
        <v>7085</v>
      </c>
      <c r="AV2033" t="b">
        <v>0</v>
      </c>
      <c r="AW2033" t="b">
        <v>0</v>
      </c>
      <c r="AX2033" s="241"/>
      <c r="AY2033" s="241"/>
      <c r="AZ2033" s="234"/>
      <c r="BA2033" s="234"/>
      <c r="BB2033" s="234"/>
      <c r="BC2033" t="b">
        <v>0</v>
      </c>
      <c r="BD2033" s="234" t="s">
        <v>7234</v>
      </c>
      <c r="BE2033" s="234" t="s">
        <v>7009</v>
      </c>
      <c r="BF2033" s="234" t="s">
        <v>7027</v>
      </c>
      <c r="BG2033" s="234" t="s">
        <v>7010</v>
      </c>
      <c r="BH2033" s="234" t="s">
        <v>55</v>
      </c>
      <c r="BI2033" s="243">
        <v>44573.415856481479</v>
      </c>
      <c r="BJ2033" s="234" t="s">
        <v>442</v>
      </c>
      <c r="BK2033" s="234" t="s">
        <v>451</v>
      </c>
      <c r="BL2033" s="234" t="s">
        <v>451</v>
      </c>
      <c r="BM2033" s="234" t="s">
        <v>451</v>
      </c>
      <c r="BN2033" s="241"/>
      <c r="BO2033" t="b">
        <v>0</v>
      </c>
      <c r="BP2033" t="b">
        <v>0</v>
      </c>
      <c r="BQ2033" t="b">
        <v>0</v>
      </c>
      <c r="BR2033" s="241"/>
      <c r="BS2033" s="241"/>
      <c r="BT2033" s="234" t="s">
        <v>7012</v>
      </c>
      <c r="BU2033" t="b">
        <v>0</v>
      </c>
      <c r="BV2033" s="103"/>
      <c r="BW2033" s="235" t="s">
        <v>18613</v>
      </c>
      <c r="BX2033" s="234" t="s">
        <v>18612</v>
      </c>
      <c r="BY2033" s="234" t="s">
        <v>56</v>
      </c>
      <c r="BZ2033" s="234" t="s">
        <v>7014</v>
      </c>
    </row>
    <row r="2034" spans="1:78" x14ac:dyDescent="0.25">
      <c r="A2034" s="5">
        <v>161</v>
      </c>
      <c r="B2034" s="234" t="s">
        <v>11823</v>
      </c>
      <c r="C2034" s="234" t="s">
        <v>18614</v>
      </c>
      <c r="D2034" s="234" t="s">
        <v>7848</v>
      </c>
      <c r="E2034" s="234" t="s">
        <v>11802</v>
      </c>
      <c r="F2034" s="234" t="s">
        <v>7156</v>
      </c>
      <c r="G2034" s="234" t="s">
        <v>10829</v>
      </c>
      <c r="H2034" s="234" t="s">
        <v>7856</v>
      </c>
      <c r="I2034" s="242"/>
      <c r="J2034" s="242">
        <v>43964</v>
      </c>
      <c r="K2034" s="234" t="s">
        <v>7430</v>
      </c>
      <c r="L2034" s="242">
        <v>43978</v>
      </c>
      <c r="M2034" s="234" t="s">
        <v>6996</v>
      </c>
      <c r="N2034" s="234" t="s">
        <v>7204</v>
      </c>
      <c r="O2034" s="234" t="s">
        <v>17431</v>
      </c>
      <c r="P2034" s="234" t="s">
        <v>6999</v>
      </c>
      <c r="Q2034" s="234"/>
      <c r="R2034" s="234" t="s">
        <v>451</v>
      </c>
      <c r="S2034" t="b">
        <v>0</v>
      </c>
      <c r="T2034" s="242"/>
      <c r="U2034" s="103">
        <v>9</v>
      </c>
      <c r="V2034" s="234" t="s">
        <v>272</v>
      </c>
      <c r="W2034" s="103">
        <v>0</v>
      </c>
      <c r="X2034" s="234" t="s">
        <v>272</v>
      </c>
      <c r="Y2034" s="242"/>
      <c r="Z2034" s="242"/>
      <c r="AA2034" s="103"/>
      <c r="AB2034" s="234" t="s">
        <v>11805</v>
      </c>
      <c r="AC2034" s="243">
        <v>44252.264502314814</v>
      </c>
      <c r="AD2034" s="234" t="s">
        <v>55</v>
      </c>
      <c r="AE2034" s="235" t="s">
        <v>18615</v>
      </c>
      <c r="AF2034" s="237"/>
      <c r="AG2034" s="234" t="s">
        <v>436</v>
      </c>
      <c r="AH2034" s="241"/>
      <c r="AI2034" t="b">
        <v>1</v>
      </c>
      <c r="AJ2034" t="b">
        <v>0</v>
      </c>
      <c r="AK2034" s="234"/>
      <c r="AL2034" s="103"/>
      <c r="AM2034" t="b">
        <v>0</v>
      </c>
      <c r="AN2034" s="234"/>
      <c r="AO2034" s="103"/>
      <c r="AP2034" s="241"/>
      <c r="AQ2034" s="241"/>
      <c r="AR2034" s="241"/>
      <c r="AS2034" s="241"/>
      <c r="AT2034" s="234" t="s">
        <v>7430</v>
      </c>
      <c r="AU2034" s="234" t="s">
        <v>7085</v>
      </c>
      <c r="AV2034" t="b">
        <v>0</v>
      </c>
      <c r="AW2034" t="b">
        <v>0</v>
      </c>
      <c r="AX2034" s="241"/>
      <c r="AY2034" s="241"/>
      <c r="AZ2034" s="234"/>
      <c r="BA2034" s="234"/>
      <c r="BB2034" s="234"/>
      <c r="BC2034" t="b">
        <v>0</v>
      </c>
      <c r="BD2034" s="234" t="s">
        <v>7008</v>
      </c>
      <c r="BE2034" s="234" t="s">
        <v>7026</v>
      </c>
      <c r="BF2034" s="234" t="s">
        <v>7027</v>
      </c>
      <c r="BG2034" s="234" t="s">
        <v>7028</v>
      </c>
      <c r="BH2034" s="234" t="s">
        <v>55</v>
      </c>
      <c r="BI2034" s="243">
        <v>44573.415856481479</v>
      </c>
      <c r="BJ2034" s="234" t="s">
        <v>442</v>
      </c>
      <c r="BK2034" s="234" t="s">
        <v>451</v>
      </c>
      <c r="BL2034" s="234" t="s">
        <v>451</v>
      </c>
      <c r="BM2034" s="234" t="s">
        <v>451</v>
      </c>
      <c r="BN2034" s="241"/>
      <c r="BO2034" t="b">
        <v>0</v>
      </c>
      <c r="BP2034" t="b">
        <v>0</v>
      </c>
      <c r="BQ2034" t="b">
        <v>0</v>
      </c>
      <c r="BR2034" s="241"/>
      <c r="BS2034" s="241"/>
      <c r="BT2034" s="234" t="s">
        <v>7012</v>
      </c>
      <c r="BU2034" t="b">
        <v>0</v>
      </c>
      <c r="BV2034" s="103"/>
      <c r="BW2034" s="235" t="s">
        <v>18616</v>
      </c>
      <c r="BX2034" s="234" t="s">
        <v>18615</v>
      </c>
      <c r="BY2034" s="234" t="s">
        <v>56</v>
      </c>
      <c r="BZ2034" s="234" t="s">
        <v>7014</v>
      </c>
    </row>
    <row r="2035" spans="1:78" x14ac:dyDescent="0.25">
      <c r="A2035" s="5">
        <v>160</v>
      </c>
      <c r="B2035" s="234" t="s">
        <v>11832</v>
      </c>
      <c r="C2035" s="234" t="s">
        <v>18617</v>
      </c>
      <c r="D2035" s="234"/>
      <c r="E2035" s="234" t="s">
        <v>18618</v>
      </c>
      <c r="F2035" s="234" t="s">
        <v>6993</v>
      </c>
      <c r="G2035" s="234" t="s">
        <v>6994</v>
      </c>
      <c r="H2035" s="234" t="s">
        <v>6995</v>
      </c>
      <c r="I2035" s="242"/>
      <c r="J2035" s="242">
        <v>43964</v>
      </c>
      <c r="K2035" s="234" t="s">
        <v>7430</v>
      </c>
      <c r="L2035" s="242">
        <v>43965</v>
      </c>
      <c r="M2035" s="234" t="s">
        <v>6996</v>
      </c>
      <c r="N2035" s="234" t="s">
        <v>7430</v>
      </c>
      <c r="O2035" s="234" t="s">
        <v>12201</v>
      </c>
      <c r="P2035" s="234" t="s">
        <v>6999</v>
      </c>
      <c r="Q2035" s="234"/>
      <c r="R2035" s="234" t="s">
        <v>451</v>
      </c>
      <c r="S2035" t="b">
        <v>0</v>
      </c>
      <c r="T2035" s="242"/>
      <c r="U2035" s="103">
        <v>1</v>
      </c>
      <c r="V2035" s="234" t="s">
        <v>272</v>
      </c>
      <c r="W2035" s="103">
        <v>40</v>
      </c>
      <c r="X2035" s="234" t="s">
        <v>272</v>
      </c>
      <c r="Y2035" s="242"/>
      <c r="Z2035" s="242"/>
      <c r="AA2035" s="103"/>
      <c r="AB2035" s="234"/>
      <c r="AC2035" s="243">
        <v>44252.264456018522</v>
      </c>
      <c r="AD2035" s="234" t="s">
        <v>55</v>
      </c>
      <c r="AE2035" s="235" t="s">
        <v>18619</v>
      </c>
      <c r="AF2035" s="237"/>
      <c r="AG2035" s="234" t="s">
        <v>482</v>
      </c>
      <c r="AH2035" s="241"/>
      <c r="AI2035" t="b">
        <v>1</v>
      </c>
      <c r="AJ2035" t="b">
        <v>0</v>
      </c>
      <c r="AK2035" s="234"/>
      <c r="AL2035" s="103"/>
      <c r="AM2035" t="b">
        <v>0</v>
      </c>
      <c r="AN2035" s="234"/>
      <c r="AO2035" s="103"/>
      <c r="AP2035" s="241"/>
      <c r="AQ2035" s="241"/>
      <c r="AR2035" s="241"/>
      <c r="AS2035" s="241"/>
      <c r="AT2035" s="234"/>
      <c r="AU2035" s="234" t="s">
        <v>7085</v>
      </c>
      <c r="AV2035" t="b">
        <v>0</v>
      </c>
      <c r="AW2035" t="b">
        <v>0</v>
      </c>
      <c r="AX2035" s="241"/>
      <c r="AY2035" s="241"/>
      <c r="AZ2035" s="234"/>
      <c r="BA2035" s="234"/>
      <c r="BB2035" s="234"/>
      <c r="BC2035" t="b">
        <v>1</v>
      </c>
      <c r="BD2035" s="234" t="s">
        <v>7008</v>
      </c>
      <c r="BE2035" s="234" t="s">
        <v>7009</v>
      </c>
      <c r="BF2035" s="234" t="s">
        <v>6972</v>
      </c>
      <c r="BG2035" s="234" t="s">
        <v>7028</v>
      </c>
      <c r="BH2035" s="234" t="s">
        <v>55</v>
      </c>
      <c r="BI2035" s="243">
        <v>44573.415856481479</v>
      </c>
      <c r="BJ2035" s="234" t="s">
        <v>442</v>
      </c>
      <c r="BK2035" s="234" t="s">
        <v>451</v>
      </c>
      <c r="BL2035" s="234" t="s">
        <v>451</v>
      </c>
      <c r="BM2035" s="234" t="s">
        <v>451</v>
      </c>
      <c r="BN2035" s="241"/>
      <c r="BO2035" t="b">
        <v>0</v>
      </c>
      <c r="BP2035" t="b">
        <v>0</v>
      </c>
      <c r="BQ2035" t="b">
        <v>0</v>
      </c>
      <c r="BR2035" s="241"/>
      <c r="BS2035" s="241"/>
      <c r="BT2035" s="234" t="s">
        <v>7012</v>
      </c>
      <c r="BU2035" t="b">
        <v>0</v>
      </c>
      <c r="BV2035" s="103"/>
      <c r="BW2035" s="235" t="s">
        <v>18620</v>
      </c>
      <c r="BX2035" s="234" t="s">
        <v>18619</v>
      </c>
      <c r="BY2035" s="234" t="s">
        <v>56</v>
      </c>
      <c r="BZ2035" s="234" t="s">
        <v>7014</v>
      </c>
    </row>
    <row r="2036" spans="1:78" x14ac:dyDescent="0.25">
      <c r="A2036" s="5">
        <v>159</v>
      </c>
      <c r="B2036" s="234" t="s">
        <v>11836</v>
      </c>
      <c r="C2036" s="234" t="s">
        <v>18621</v>
      </c>
      <c r="D2036" s="234" t="s">
        <v>9917</v>
      </c>
      <c r="E2036" s="234" t="s">
        <v>9917</v>
      </c>
      <c r="F2036" s="234" t="s">
        <v>7156</v>
      </c>
      <c r="G2036" s="234" t="s">
        <v>7856</v>
      </c>
      <c r="H2036" s="234" t="s">
        <v>7018</v>
      </c>
      <c r="I2036" s="242"/>
      <c r="J2036" s="242">
        <v>43963</v>
      </c>
      <c r="K2036" s="234" t="s">
        <v>7430</v>
      </c>
      <c r="L2036" s="242">
        <v>43964</v>
      </c>
      <c r="M2036" s="234" t="s">
        <v>6996</v>
      </c>
      <c r="N2036" s="234" t="s">
        <v>9919</v>
      </c>
      <c r="O2036" s="234" t="s">
        <v>9920</v>
      </c>
      <c r="P2036" s="234" t="s">
        <v>6999</v>
      </c>
      <c r="Q2036" s="234"/>
      <c r="R2036" s="234" t="s">
        <v>451</v>
      </c>
      <c r="S2036" t="b">
        <v>0</v>
      </c>
      <c r="T2036" s="242"/>
      <c r="U2036" s="103">
        <v>1</v>
      </c>
      <c r="V2036" s="234" t="s">
        <v>272</v>
      </c>
      <c r="W2036" s="103">
        <v>1</v>
      </c>
      <c r="X2036" s="234" t="s">
        <v>272</v>
      </c>
      <c r="Y2036" s="242"/>
      <c r="Z2036" s="242"/>
      <c r="AA2036" s="103"/>
      <c r="AB2036" s="234" t="s">
        <v>9921</v>
      </c>
      <c r="AC2036" s="243">
        <v>44252.264421296299</v>
      </c>
      <c r="AD2036" s="234" t="s">
        <v>55</v>
      </c>
      <c r="AE2036" s="235" t="s">
        <v>18622</v>
      </c>
      <c r="AF2036" s="237"/>
      <c r="AG2036" s="234" t="s">
        <v>482</v>
      </c>
      <c r="AH2036" s="241"/>
      <c r="AI2036" t="b">
        <v>1</v>
      </c>
      <c r="AJ2036" t="b">
        <v>0</v>
      </c>
      <c r="AK2036" s="234"/>
      <c r="AL2036" s="103"/>
      <c r="AM2036" t="b">
        <v>0</v>
      </c>
      <c r="AN2036" s="234"/>
      <c r="AO2036" s="103"/>
      <c r="AP2036" s="241"/>
      <c r="AQ2036" s="241"/>
      <c r="AR2036" s="241"/>
      <c r="AS2036" s="241"/>
      <c r="AT2036" s="234" t="s">
        <v>7005</v>
      </c>
      <c r="AU2036" s="234" t="s">
        <v>7085</v>
      </c>
      <c r="AV2036" t="b">
        <v>0</v>
      </c>
      <c r="AW2036" t="b">
        <v>0</v>
      </c>
      <c r="AX2036" s="241"/>
      <c r="AY2036" s="241"/>
      <c r="AZ2036" s="234"/>
      <c r="BA2036" s="234"/>
      <c r="BB2036" s="234"/>
      <c r="BC2036" t="b">
        <v>0</v>
      </c>
      <c r="BD2036" s="234" t="s">
        <v>7008</v>
      </c>
      <c r="BE2036" s="234" t="s">
        <v>7026</v>
      </c>
      <c r="BF2036" s="234" t="s">
        <v>7027</v>
      </c>
      <c r="BG2036" s="234" t="s">
        <v>7028</v>
      </c>
      <c r="BH2036" s="234" t="s">
        <v>55</v>
      </c>
      <c r="BI2036" s="243">
        <v>44573.415856481479</v>
      </c>
      <c r="BJ2036" s="234" t="s">
        <v>442</v>
      </c>
      <c r="BK2036" s="234" t="s">
        <v>451</v>
      </c>
      <c r="BL2036" s="234" t="s">
        <v>451</v>
      </c>
      <c r="BM2036" s="234" t="s">
        <v>451</v>
      </c>
      <c r="BN2036" s="241"/>
      <c r="BO2036" t="b">
        <v>0</v>
      </c>
      <c r="BP2036" t="b">
        <v>0</v>
      </c>
      <c r="BQ2036" t="b">
        <v>0</v>
      </c>
      <c r="BR2036" s="241"/>
      <c r="BS2036" s="241"/>
      <c r="BT2036" s="234" t="s">
        <v>7012</v>
      </c>
      <c r="BU2036" t="b">
        <v>0</v>
      </c>
      <c r="BV2036" s="103"/>
      <c r="BW2036" s="235" t="s">
        <v>18623</v>
      </c>
      <c r="BX2036" s="234" t="s">
        <v>18622</v>
      </c>
      <c r="BY2036" s="234" t="s">
        <v>56</v>
      </c>
      <c r="BZ2036" s="234" t="s">
        <v>7014</v>
      </c>
    </row>
    <row r="2037" spans="1:78" x14ac:dyDescent="0.25">
      <c r="A2037" s="5">
        <v>158</v>
      </c>
      <c r="B2037" s="234" t="s">
        <v>11840</v>
      </c>
      <c r="C2037" s="234" t="s">
        <v>18624</v>
      </c>
      <c r="D2037" s="234"/>
      <c r="E2037" s="234" t="s">
        <v>18474</v>
      </c>
      <c r="F2037" s="234" t="s">
        <v>2991</v>
      </c>
      <c r="G2037" s="234" t="s">
        <v>7034</v>
      </c>
      <c r="H2037" s="234" t="s">
        <v>7864</v>
      </c>
      <c r="I2037" s="242"/>
      <c r="J2037" s="242">
        <v>43963</v>
      </c>
      <c r="K2037" s="234" t="s">
        <v>7430</v>
      </c>
      <c r="L2037" s="242">
        <v>43966</v>
      </c>
      <c r="M2037" s="234" t="s">
        <v>6996</v>
      </c>
      <c r="N2037" s="234" t="s">
        <v>7951</v>
      </c>
      <c r="O2037" s="234" t="s">
        <v>7952</v>
      </c>
      <c r="P2037" s="234" t="s">
        <v>6999</v>
      </c>
      <c r="Q2037" s="234"/>
      <c r="R2037" s="234" t="s">
        <v>451</v>
      </c>
      <c r="S2037" t="b">
        <v>0</v>
      </c>
      <c r="T2037" s="242"/>
      <c r="U2037" s="103">
        <v>50</v>
      </c>
      <c r="V2037" s="234" t="s">
        <v>272</v>
      </c>
      <c r="W2037" s="103">
        <v>450</v>
      </c>
      <c r="X2037" s="234" t="s">
        <v>272</v>
      </c>
      <c r="Y2037" s="242"/>
      <c r="Z2037" s="242"/>
      <c r="AA2037" s="103"/>
      <c r="AB2037" s="234"/>
      <c r="AC2037" s="243">
        <v>44252.264398148145</v>
      </c>
      <c r="AD2037" s="234" t="s">
        <v>55</v>
      </c>
      <c r="AE2037" s="235" t="s">
        <v>18625</v>
      </c>
      <c r="AF2037" s="237"/>
      <c r="AG2037" s="234" t="s">
        <v>482</v>
      </c>
      <c r="AH2037" s="241"/>
      <c r="AI2037" t="b">
        <v>1</v>
      </c>
      <c r="AJ2037" t="b">
        <v>0</v>
      </c>
      <c r="AK2037" s="234"/>
      <c r="AL2037" s="103"/>
      <c r="AM2037" t="b">
        <v>0</v>
      </c>
      <c r="AN2037" s="234"/>
      <c r="AO2037" s="103"/>
      <c r="AP2037" s="241"/>
      <c r="AQ2037" s="241"/>
      <c r="AR2037" s="241"/>
      <c r="AS2037" s="241"/>
      <c r="AT2037" s="234"/>
      <c r="AU2037" s="234" t="s">
        <v>7085</v>
      </c>
      <c r="AV2037" t="b">
        <v>0</v>
      </c>
      <c r="AW2037" t="b">
        <v>0</v>
      </c>
      <c r="AX2037" s="241"/>
      <c r="AY2037" s="241"/>
      <c r="AZ2037" s="234"/>
      <c r="BA2037" s="234"/>
      <c r="BB2037" s="234"/>
      <c r="BC2037" t="b">
        <v>1</v>
      </c>
      <c r="BD2037" s="234" t="s">
        <v>7008</v>
      </c>
      <c r="BE2037" s="234" t="s">
        <v>7045</v>
      </c>
      <c r="BF2037" s="234" t="s">
        <v>6972</v>
      </c>
      <c r="BG2037" s="234" t="s">
        <v>7028</v>
      </c>
      <c r="BH2037" s="234" t="s">
        <v>55</v>
      </c>
      <c r="BI2037" s="243">
        <v>44573.42701388889</v>
      </c>
      <c r="BJ2037" s="234" t="s">
        <v>442</v>
      </c>
      <c r="BK2037" s="234" t="s">
        <v>451</v>
      </c>
      <c r="BL2037" s="234" t="s">
        <v>451</v>
      </c>
      <c r="BM2037" s="234" t="s">
        <v>451</v>
      </c>
      <c r="BN2037" s="241"/>
      <c r="BO2037" t="b">
        <v>0</v>
      </c>
      <c r="BP2037" t="b">
        <v>0</v>
      </c>
      <c r="BQ2037" t="b">
        <v>0</v>
      </c>
      <c r="BR2037" s="241"/>
      <c r="BS2037" s="241"/>
      <c r="BT2037" s="234" t="s">
        <v>7012</v>
      </c>
      <c r="BU2037" t="b">
        <v>0</v>
      </c>
      <c r="BV2037" s="103"/>
      <c r="BW2037" s="235" t="s">
        <v>18626</v>
      </c>
      <c r="BX2037" s="234" t="s">
        <v>18627</v>
      </c>
      <c r="BY2037" s="234" t="s">
        <v>56</v>
      </c>
      <c r="BZ2037" s="234" t="s">
        <v>7014</v>
      </c>
    </row>
    <row r="2038" spans="1:78" x14ac:dyDescent="0.25">
      <c r="A2038" s="5">
        <v>157</v>
      </c>
      <c r="B2038" s="234" t="s">
        <v>11844</v>
      </c>
      <c r="C2038" s="234" t="s">
        <v>18628</v>
      </c>
      <c r="D2038" s="234"/>
      <c r="E2038" s="234" t="s">
        <v>13507</v>
      </c>
      <c r="F2038" s="234" t="s">
        <v>6993</v>
      </c>
      <c r="G2038" s="234" t="s">
        <v>7856</v>
      </c>
      <c r="H2038" s="234" t="s">
        <v>7018</v>
      </c>
      <c r="I2038" s="242"/>
      <c r="J2038" s="242">
        <v>43962</v>
      </c>
      <c r="K2038" s="234" t="s">
        <v>7430</v>
      </c>
      <c r="L2038" s="242">
        <v>43963</v>
      </c>
      <c r="M2038" s="234" t="s">
        <v>8885</v>
      </c>
      <c r="N2038" s="234" t="s">
        <v>7430</v>
      </c>
      <c r="O2038" s="234" t="s">
        <v>13508</v>
      </c>
      <c r="P2038" s="234" t="s">
        <v>6999</v>
      </c>
      <c r="Q2038" s="234"/>
      <c r="R2038" s="234" t="s">
        <v>451</v>
      </c>
      <c r="S2038" t="b">
        <v>0</v>
      </c>
      <c r="T2038" s="242"/>
      <c r="U2038" s="103">
        <v>1</v>
      </c>
      <c r="V2038" s="234" t="s">
        <v>272</v>
      </c>
      <c r="W2038" s="103">
        <v>1</v>
      </c>
      <c r="X2038" s="234" t="s">
        <v>272</v>
      </c>
      <c r="Y2038" s="242"/>
      <c r="Z2038" s="242"/>
      <c r="AA2038" s="103"/>
      <c r="AB2038" s="234"/>
      <c r="AC2038" s="243">
        <v>44252.264363425929</v>
      </c>
      <c r="AD2038" s="234" t="s">
        <v>55</v>
      </c>
      <c r="AE2038" s="235" t="s">
        <v>18629</v>
      </c>
      <c r="AF2038" s="237"/>
      <c r="AG2038" s="234" t="s">
        <v>482</v>
      </c>
      <c r="AH2038" s="241"/>
      <c r="AI2038" t="b">
        <v>1</v>
      </c>
      <c r="AJ2038" t="b">
        <v>0</v>
      </c>
      <c r="AK2038" s="234"/>
      <c r="AL2038" s="103"/>
      <c r="AM2038" t="b">
        <v>0</v>
      </c>
      <c r="AN2038" s="234"/>
      <c r="AO2038" s="103"/>
      <c r="AP2038" s="241"/>
      <c r="AQ2038" s="241"/>
      <c r="AR2038" s="241"/>
      <c r="AS2038" s="241"/>
      <c r="AT2038" s="234"/>
      <c r="AU2038" s="234" t="s">
        <v>7085</v>
      </c>
      <c r="AV2038" t="b">
        <v>0</v>
      </c>
      <c r="AW2038" t="b">
        <v>0</v>
      </c>
      <c r="AX2038" s="241"/>
      <c r="AY2038" s="241"/>
      <c r="AZ2038" s="234"/>
      <c r="BA2038" s="234"/>
      <c r="BB2038" s="234"/>
      <c r="BC2038" t="b">
        <v>1</v>
      </c>
      <c r="BD2038" s="234" t="s">
        <v>8890</v>
      </c>
      <c r="BE2038" s="234" t="s">
        <v>7026</v>
      </c>
      <c r="BF2038" s="234" t="s">
        <v>7027</v>
      </c>
      <c r="BG2038" s="234" t="s">
        <v>7010</v>
      </c>
      <c r="BH2038" s="234" t="s">
        <v>55</v>
      </c>
      <c r="BI2038" s="243">
        <v>44573.415844907409</v>
      </c>
      <c r="BJ2038" s="234" t="s">
        <v>442</v>
      </c>
      <c r="BK2038" s="234" t="s">
        <v>451</v>
      </c>
      <c r="BL2038" s="234" t="s">
        <v>451</v>
      </c>
      <c r="BM2038" s="234" t="s">
        <v>451</v>
      </c>
      <c r="BN2038" s="241"/>
      <c r="BO2038" t="b">
        <v>0</v>
      </c>
      <c r="BP2038" t="b">
        <v>0</v>
      </c>
      <c r="BQ2038" t="b">
        <v>0</v>
      </c>
      <c r="BR2038" s="241"/>
      <c r="BS2038" s="241"/>
      <c r="BT2038" s="234" t="s">
        <v>7012</v>
      </c>
      <c r="BU2038" t="b">
        <v>0</v>
      </c>
      <c r="BV2038" s="103"/>
      <c r="BW2038" s="235" t="s">
        <v>18630</v>
      </c>
      <c r="BX2038" s="234" t="s">
        <v>18629</v>
      </c>
      <c r="BY2038" s="234" t="s">
        <v>56</v>
      </c>
      <c r="BZ2038" s="234" t="s">
        <v>7014</v>
      </c>
    </row>
    <row r="2039" spans="1:78" x14ac:dyDescent="0.25">
      <c r="A2039" s="5">
        <v>156</v>
      </c>
      <c r="B2039" s="234" t="s">
        <v>11849</v>
      </c>
      <c r="C2039" s="234" t="s">
        <v>18631</v>
      </c>
      <c r="D2039" s="234" t="s">
        <v>9917</v>
      </c>
      <c r="E2039" s="234" t="s">
        <v>9917</v>
      </c>
      <c r="F2039" s="234" t="s">
        <v>6993</v>
      </c>
      <c r="G2039" s="234" t="s">
        <v>7856</v>
      </c>
      <c r="H2039" s="234" t="s">
        <v>7018</v>
      </c>
      <c r="I2039" s="242"/>
      <c r="J2039" s="242">
        <v>43963</v>
      </c>
      <c r="K2039" s="234" t="s">
        <v>7430</v>
      </c>
      <c r="L2039" s="242">
        <v>43963</v>
      </c>
      <c r="M2039" s="234" t="s">
        <v>6996</v>
      </c>
      <c r="N2039" s="234" t="s">
        <v>9919</v>
      </c>
      <c r="O2039" s="234" t="s">
        <v>9920</v>
      </c>
      <c r="P2039" s="234" t="s">
        <v>6999</v>
      </c>
      <c r="Q2039" s="234"/>
      <c r="R2039" s="234" t="s">
        <v>451</v>
      </c>
      <c r="S2039" t="b">
        <v>0</v>
      </c>
      <c r="T2039" s="242"/>
      <c r="U2039" s="103">
        <v>1</v>
      </c>
      <c r="V2039" s="234" t="s">
        <v>272</v>
      </c>
      <c r="W2039" s="103">
        <v>1</v>
      </c>
      <c r="X2039" s="234" t="s">
        <v>272</v>
      </c>
      <c r="Y2039" s="242"/>
      <c r="Z2039" s="242"/>
      <c r="AA2039" s="103"/>
      <c r="AB2039" s="234" t="s">
        <v>9921</v>
      </c>
      <c r="AC2039" s="243">
        <v>44252.264317129629</v>
      </c>
      <c r="AD2039" s="234" t="s">
        <v>55</v>
      </c>
      <c r="AE2039" s="235" t="s">
        <v>18632</v>
      </c>
      <c r="AF2039" s="237"/>
      <c r="AG2039" s="234" t="s">
        <v>482</v>
      </c>
      <c r="AH2039" s="241"/>
      <c r="AI2039" t="b">
        <v>1</v>
      </c>
      <c r="AJ2039" t="b">
        <v>0</v>
      </c>
      <c r="AK2039" s="234"/>
      <c r="AL2039" s="103"/>
      <c r="AM2039" t="b">
        <v>0</v>
      </c>
      <c r="AN2039" s="234"/>
      <c r="AO2039" s="103"/>
      <c r="AP2039" s="241"/>
      <c r="AQ2039" s="241"/>
      <c r="AR2039" s="241"/>
      <c r="AS2039" s="241"/>
      <c r="AT2039" s="234" t="s">
        <v>7005</v>
      </c>
      <c r="AU2039" s="234" t="s">
        <v>7085</v>
      </c>
      <c r="AV2039" t="b">
        <v>0</v>
      </c>
      <c r="AW2039" t="b">
        <v>0</v>
      </c>
      <c r="AX2039" s="241"/>
      <c r="AY2039" s="241"/>
      <c r="AZ2039" s="234"/>
      <c r="BA2039" s="234"/>
      <c r="BB2039" s="234"/>
      <c r="BC2039" t="b">
        <v>0</v>
      </c>
      <c r="BD2039" s="234" t="s">
        <v>7008</v>
      </c>
      <c r="BE2039" s="234" t="s">
        <v>7026</v>
      </c>
      <c r="BF2039" s="234" t="s">
        <v>7027</v>
      </c>
      <c r="BG2039" s="234" t="s">
        <v>7010</v>
      </c>
      <c r="BH2039" s="234" t="s">
        <v>55</v>
      </c>
      <c r="BI2039" s="243">
        <v>44573.415844907409</v>
      </c>
      <c r="BJ2039" s="234" t="s">
        <v>442</v>
      </c>
      <c r="BK2039" s="234" t="s">
        <v>451</v>
      </c>
      <c r="BL2039" s="234" t="s">
        <v>451</v>
      </c>
      <c r="BM2039" s="234" t="s">
        <v>451</v>
      </c>
      <c r="BN2039" s="241"/>
      <c r="BO2039" t="b">
        <v>0</v>
      </c>
      <c r="BP2039" t="b">
        <v>0</v>
      </c>
      <c r="BQ2039" t="b">
        <v>0</v>
      </c>
      <c r="BR2039" s="241"/>
      <c r="BS2039" s="241"/>
      <c r="BT2039" s="234" t="s">
        <v>7012</v>
      </c>
      <c r="BU2039" t="b">
        <v>0</v>
      </c>
      <c r="BV2039" s="103"/>
      <c r="BW2039" s="235" t="s">
        <v>18633</v>
      </c>
      <c r="BX2039" s="234" t="s">
        <v>18632</v>
      </c>
      <c r="BY2039" s="234" t="s">
        <v>56</v>
      </c>
      <c r="BZ2039" s="234" t="s">
        <v>7014</v>
      </c>
    </row>
    <row r="2040" spans="1:78" x14ac:dyDescent="0.25">
      <c r="A2040" s="5">
        <v>155</v>
      </c>
      <c r="B2040" s="234" t="s">
        <v>11856</v>
      </c>
      <c r="C2040" s="234" t="s">
        <v>18634</v>
      </c>
      <c r="D2040" s="234" t="s">
        <v>11888</v>
      </c>
      <c r="E2040" s="234" t="s">
        <v>11888</v>
      </c>
      <c r="F2040" s="234" t="s">
        <v>7156</v>
      </c>
      <c r="G2040" s="234" t="s">
        <v>7856</v>
      </c>
      <c r="H2040" s="234" t="s">
        <v>7018</v>
      </c>
      <c r="I2040" s="242"/>
      <c r="J2040" s="242">
        <v>43963</v>
      </c>
      <c r="K2040" s="234" t="s">
        <v>7430</v>
      </c>
      <c r="L2040" s="242">
        <v>43963</v>
      </c>
      <c r="M2040" s="234" t="s">
        <v>7035</v>
      </c>
      <c r="N2040" s="234" t="s">
        <v>11891</v>
      </c>
      <c r="O2040" s="234" t="s">
        <v>18635</v>
      </c>
      <c r="P2040" s="234" t="s">
        <v>6999</v>
      </c>
      <c r="Q2040" s="234"/>
      <c r="R2040" s="234" t="s">
        <v>451</v>
      </c>
      <c r="S2040" t="b">
        <v>0</v>
      </c>
      <c r="T2040" s="242"/>
      <c r="U2040" s="103">
        <v>1</v>
      </c>
      <c r="V2040" s="234" t="s">
        <v>272</v>
      </c>
      <c r="W2040" s="103">
        <v>1</v>
      </c>
      <c r="X2040" s="234" t="s">
        <v>272</v>
      </c>
      <c r="Y2040" s="242"/>
      <c r="Z2040" s="242"/>
      <c r="AA2040" s="103"/>
      <c r="AB2040" s="234" t="s">
        <v>11893</v>
      </c>
      <c r="AC2040" s="243">
        <v>44252.264282407406</v>
      </c>
      <c r="AD2040" s="234" t="s">
        <v>55</v>
      </c>
      <c r="AE2040" s="235" t="s">
        <v>18636</v>
      </c>
      <c r="AF2040" s="237"/>
      <c r="AG2040" s="234" t="s">
        <v>482</v>
      </c>
      <c r="AH2040" s="241"/>
      <c r="AI2040" t="b">
        <v>1</v>
      </c>
      <c r="AJ2040" t="b">
        <v>0</v>
      </c>
      <c r="AK2040" s="234"/>
      <c r="AL2040" s="103"/>
      <c r="AM2040" t="b">
        <v>0</v>
      </c>
      <c r="AN2040" s="234"/>
      <c r="AO2040" s="103"/>
      <c r="AP2040" s="241"/>
      <c r="AQ2040" s="241"/>
      <c r="AR2040" s="241"/>
      <c r="AS2040" s="241"/>
      <c r="AT2040" s="234"/>
      <c r="AU2040" s="234" t="s">
        <v>7085</v>
      </c>
      <c r="AV2040" t="b">
        <v>0</v>
      </c>
      <c r="AW2040" t="b">
        <v>0</v>
      </c>
      <c r="AX2040" s="241"/>
      <c r="AY2040" s="241"/>
      <c r="AZ2040" s="234"/>
      <c r="BA2040" s="234"/>
      <c r="BB2040" s="234"/>
      <c r="BC2040" t="b">
        <v>0</v>
      </c>
      <c r="BD2040" s="234" t="s">
        <v>7044</v>
      </c>
      <c r="BE2040" s="234" t="s">
        <v>7026</v>
      </c>
      <c r="BF2040" s="234" t="s">
        <v>7027</v>
      </c>
      <c r="BG2040" s="234" t="s">
        <v>7028</v>
      </c>
      <c r="BH2040" s="234" t="s">
        <v>55</v>
      </c>
      <c r="BI2040" s="243">
        <v>44573.415833333333</v>
      </c>
      <c r="BJ2040" s="234" t="s">
        <v>442</v>
      </c>
      <c r="BK2040" s="234" t="s">
        <v>451</v>
      </c>
      <c r="BL2040" s="234" t="s">
        <v>451</v>
      </c>
      <c r="BM2040" s="234" t="s">
        <v>451</v>
      </c>
      <c r="BN2040" s="241"/>
      <c r="BO2040" t="b">
        <v>0</v>
      </c>
      <c r="BP2040" t="b">
        <v>0</v>
      </c>
      <c r="BQ2040" t="b">
        <v>0</v>
      </c>
      <c r="BR2040" s="241"/>
      <c r="BS2040" s="241"/>
      <c r="BT2040" s="234" t="s">
        <v>7012</v>
      </c>
      <c r="BU2040" t="b">
        <v>0</v>
      </c>
      <c r="BV2040" s="103"/>
      <c r="BW2040" s="235" t="s">
        <v>18637</v>
      </c>
      <c r="BX2040" s="234" t="s">
        <v>18636</v>
      </c>
      <c r="BY2040" s="234" t="s">
        <v>56</v>
      </c>
      <c r="BZ2040" s="234" t="s">
        <v>7014</v>
      </c>
    </row>
    <row r="2041" spans="1:78" x14ac:dyDescent="0.25">
      <c r="A2041" s="5">
        <v>154</v>
      </c>
      <c r="B2041" s="234" t="s">
        <v>11861</v>
      </c>
      <c r="C2041" s="234" t="s">
        <v>18638</v>
      </c>
      <c r="D2041" s="234" t="s">
        <v>12801</v>
      </c>
      <c r="E2041" s="234" t="s">
        <v>12801</v>
      </c>
      <c r="F2041" s="234" t="s">
        <v>7156</v>
      </c>
      <c r="G2041" s="234" t="s">
        <v>7856</v>
      </c>
      <c r="H2041" s="234" t="s">
        <v>8280</v>
      </c>
      <c r="I2041" s="242"/>
      <c r="J2041" s="242">
        <v>43963</v>
      </c>
      <c r="K2041" s="234" t="s">
        <v>7430</v>
      </c>
      <c r="L2041" s="242">
        <v>43963</v>
      </c>
      <c r="M2041" s="234" t="s">
        <v>6996</v>
      </c>
      <c r="N2041" s="234" t="s">
        <v>11513</v>
      </c>
      <c r="O2041" s="234" t="s">
        <v>9398</v>
      </c>
      <c r="P2041" s="234" t="s">
        <v>6999</v>
      </c>
      <c r="Q2041" s="234"/>
      <c r="R2041" s="234" t="s">
        <v>451</v>
      </c>
      <c r="S2041" t="b">
        <v>0</v>
      </c>
      <c r="T2041" s="242"/>
      <c r="U2041" s="103">
        <v>30</v>
      </c>
      <c r="V2041" s="234" t="s">
        <v>272</v>
      </c>
      <c r="W2041" s="103">
        <v>30</v>
      </c>
      <c r="X2041" s="234" t="s">
        <v>272</v>
      </c>
      <c r="Y2041" s="242"/>
      <c r="Z2041" s="242"/>
      <c r="AA2041" s="103"/>
      <c r="AB2041" s="234" t="s">
        <v>12802</v>
      </c>
      <c r="AC2041" s="243">
        <v>44252.26425925926</v>
      </c>
      <c r="AD2041" s="234" t="s">
        <v>55</v>
      </c>
      <c r="AE2041" s="235" t="s">
        <v>18639</v>
      </c>
      <c r="AF2041" s="237"/>
      <c r="AG2041" s="234" t="s">
        <v>482</v>
      </c>
      <c r="AH2041" s="241"/>
      <c r="AI2041" t="b">
        <v>1</v>
      </c>
      <c r="AJ2041" t="b">
        <v>0</v>
      </c>
      <c r="AK2041" s="234"/>
      <c r="AL2041" s="103"/>
      <c r="AM2041" t="b">
        <v>0</v>
      </c>
      <c r="AN2041" s="234"/>
      <c r="AO2041" s="103"/>
      <c r="AP2041" s="241"/>
      <c r="AQ2041" s="241"/>
      <c r="AR2041" s="241"/>
      <c r="AS2041" s="241"/>
      <c r="AT2041" s="234"/>
      <c r="AU2041" s="234" t="s">
        <v>7085</v>
      </c>
      <c r="AV2041" t="b">
        <v>0</v>
      </c>
      <c r="AW2041" t="b">
        <v>0</v>
      </c>
      <c r="AX2041" s="241"/>
      <c r="AY2041" s="241"/>
      <c r="AZ2041" s="234"/>
      <c r="BA2041" s="234"/>
      <c r="BB2041" s="234"/>
      <c r="BC2041" t="b">
        <v>0</v>
      </c>
      <c r="BD2041" s="234" t="s">
        <v>7008</v>
      </c>
      <c r="BE2041" s="234" t="s">
        <v>7208</v>
      </c>
      <c r="BF2041" s="234" t="s">
        <v>7027</v>
      </c>
      <c r="BG2041" s="234" t="s">
        <v>7010</v>
      </c>
      <c r="BH2041" s="234" t="s">
        <v>55</v>
      </c>
      <c r="BI2041" s="243">
        <v>44573.415833333333</v>
      </c>
      <c r="BJ2041" s="234" t="s">
        <v>442</v>
      </c>
      <c r="BK2041" s="234" t="s">
        <v>451</v>
      </c>
      <c r="BL2041" s="234" t="s">
        <v>451</v>
      </c>
      <c r="BM2041" s="234" t="s">
        <v>451</v>
      </c>
      <c r="BN2041" s="241"/>
      <c r="BO2041" t="b">
        <v>0</v>
      </c>
      <c r="BP2041" t="b">
        <v>0</v>
      </c>
      <c r="BQ2041" t="b">
        <v>0</v>
      </c>
      <c r="BR2041" s="241"/>
      <c r="BS2041" s="241"/>
      <c r="BT2041" s="234" t="s">
        <v>7012</v>
      </c>
      <c r="BU2041" t="b">
        <v>0</v>
      </c>
      <c r="BV2041" s="103"/>
      <c r="BW2041" s="235" t="s">
        <v>18640</v>
      </c>
      <c r="BX2041" s="234" t="s">
        <v>18639</v>
      </c>
      <c r="BY2041" s="234" t="s">
        <v>56</v>
      </c>
      <c r="BZ2041" s="234" t="s">
        <v>7014</v>
      </c>
    </row>
    <row r="2042" spans="1:78" x14ac:dyDescent="0.25">
      <c r="A2042" s="5">
        <v>153</v>
      </c>
      <c r="B2042" s="234" t="s">
        <v>11865</v>
      </c>
      <c r="C2042" s="234" t="s">
        <v>18641</v>
      </c>
      <c r="D2042" s="234" t="s">
        <v>9917</v>
      </c>
      <c r="E2042" s="234" t="s">
        <v>18642</v>
      </c>
      <c r="F2042" s="234" t="s">
        <v>7156</v>
      </c>
      <c r="G2042" s="234" t="s">
        <v>7856</v>
      </c>
      <c r="H2042" s="234" t="s">
        <v>7018</v>
      </c>
      <c r="I2042" s="242"/>
      <c r="J2042" s="242">
        <v>43958</v>
      </c>
      <c r="K2042" s="234" t="s">
        <v>7430</v>
      </c>
      <c r="L2042" s="242">
        <v>43963</v>
      </c>
      <c r="M2042" s="234" t="s">
        <v>6996</v>
      </c>
      <c r="N2042" s="234" t="s">
        <v>9919</v>
      </c>
      <c r="O2042" s="234" t="s">
        <v>9920</v>
      </c>
      <c r="P2042" s="234" t="s">
        <v>6999</v>
      </c>
      <c r="Q2042" s="234"/>
      <c r="R2042" s="234" t="s">
        <v>451</v>
      </c>
      <c r="S2042" t="b">
        <v>0</v>
      </c>
      <c r="T2042" s="242"/>
      <c r="U2042" s="103">
        <v>5</v>
      </c>
      <c r="V2042" s="234" t="s">
        <v>272</v>
      </c>
      <c r="W2042" s="103">
        <v>5</v>
      </c>
      <c r="X2042" s="234" t="s">
        <v>272</v>
      </c>
      <c r="Y2042" s="242"/>
      <c r="Z2042" s="242"/>
      <c r="AA2042" s="103"/>
      <c r="AB2042" s="234" t="s">
        <v>9921</v>
      </c>
      <c r="AC2042" s="243">
        <v>44252.26421296296</v>
      </c>
      <c r="AD2042" s="234" t="s">
        <v>55</v>
      </c>
      <c r="AE2042" s="235" t="s">
        <v>18643</v>
      </c>
      <c r="AF2042" s="237"/>
      <c r="AG2042" s="234" t="s">
        <v>482</v>
      </c>
      <c r="AH2042" s="241"/>
      <c r="AI2042" t="b">
        <v>1</v>
      </c>
      <c r="AJ2042" t="b">
        <v>0</v>
      </c>
      <c r="AK2042" s="234"/>
      <c r="AL2042" s="103"/>
      <c r="AM2042" t="b">
        <v>0</v>
      </c>
      <c r="AN2042" s="234"/>
      <c r="AO2042" s="103"/>
      <c r="AP2042" s="241"/>
      <c r="AQ2042" s="241"/>
      <c r="AR2042" s="241"/>
      <c r="AS2042" s="241"/>
      <c r="AT2042" s="234" t="s">
        <v>7005</v>
      </c>
      <c r="AU2042" s="234" t="s">
        <v>7085</v>
      </c>
      <c r="AV2042" t="b">
        <v>0</v>
      </c>
      <c r="AW2042" t="b">
        <v>0</v>
      </c>
      <c r="AX2042" s="241"/>
      <c r="AY2042" s="241"/>
      <c r="AZ2042" s="234"/>
      <c r="BA2042" s="234"/>
      <c r="BB2042" s="234"/>
      <c r="BC2042" t="b">
        <v>0</v>
      </c>
      <c r="BD2042" s="234" t="s">
        <v>7008</v>
      </c>
      <c r="BE2042" s="234" t="s">
        <v>7026</v>
      </c>
      <c r="BF2042" s="234" t="s">
        <v>7027</v>
      </c>
      <c r="BG2042" s="234" t="s">
        <v>7028</v>
      </c>
      <c r="BH2042" s="234" t="s">
        <v>55</v>
      </c>
      <c r="BI2042" s="243">
        <v>44573.415833333333</v>
      </c>
      <c r="BJ2042" s="234" t="s">
        <v>442</v>
      </c>
      <c r="BK2042" s="234" t="s">
        <v>451</v>
      </c>
      <c r="BL2042" s="234" t="s">
        <v>451</v>
      </c>
      <c r="BM2042" s="234" t="s">
        <v>451</v>
      </c>
      <c r="BN2042" s="241"/>
      <c r="BO2042" t="b">
        <v>0</v>
      </c>
      <c r="BP2042" t="b">
        <v>0</v>
      </c>
      <c r="BQ2042" t="b">
        <v>0</v>
      </c>
      <c r="BR2042" s="241"/>
      <c r="BS2042" s="241"/>
      <c r="BT2042" s="234" t="s">
        <v>7012</v>
      </c>
      <c r="BU2042" t="b">
        <v>0</v>
      </c>
      <c r="BV2042" s="103"/>
      <c r="BW2042" s="235" t="s">
        <v>18644</v>
      </c>
      <c r="BX2042" s="234" t="s">
        <v>18643</v>
      </c>
      <c r="BY2042" s="234" t="s">
        <v>56</v>
      </c>
      <c r="BZ2042" s="234" t="s">
        <v>7014</v>
      </c>
    </row>
    <row r="2043" spans="1:78" x14ac:dyDescent="0.25">
      <c r="A2043" s="5">
        <v>152</v>
      </c>
      <c r="B2043" s="234" t="s">
        <v>11877</v>
      </c>
      <c r="C2043" s="234" t="s">
        <v>18645</v>
      </c>
      <c r="D2043" s="234" t="s">
        <v>7848</v>
      </c>
      <c r="E2043" s="234" t="s">
        <v>11802</v>
      </c>
      <c r="F2043" s="234" t="s">
        <v>6993</v>
      </c>
      <c r="G2043" s="234" t="s">
        <v>10829</v>
      </c>
      <c r="H2043" s="234" t="s">
        <v>7856</v>
      </c>
      <c r="I2043" s="242"/>
      <c r="J2043" s="242">
        <v>43962</v>
      </c>
      <c r="K2043" s="234" t="s">
        <v>7430</v>
      </c>
      <c r="L2043" s="242">
        <v>43973</v>
      </c>
      <c r="M2043" s="234" t="s">
        <v>6996</v>
      </c>
      <c r="N2043" s="234" t="s">
        <v>7204</v>
      </c>
      <c r="O2043" s="234" t="s">
        <v>11804</v>
      </c>
      <c r="P2043" s="234" t="s">
        <v>6999</v>
      </c>
      <c r="Q2043" s="234"/>
      <c r="R2043" s="234" t="s">
        <v>451</v>
      </c>
      <c r="S2043" t="b">
        <v>0</v>
      </c>
      <c r="T2043" s="242"/>
      <c r="U2043" s="103">
        <v>10</v>
      </c>
      <c r="V2043" s="234" t="s">
        <v>272</v>
      </c>
      <c r="W2043" s="103">
        <v>0</v>
      </c>
      <c r="X2043" s="234" t="s">
        <v>272</v>
      </c>
      <c r="Y2043" s="242"/>
      <c r="Z2043" s="242"/>
      <c r="AA2043" s="103"/>
      <c r="AB2043" s="234" t="s">
        <v>11805</v>
      </c>
      <c r="AC2043" s="243">
        <v>44252.264189814814</v>
      </c>
      <c r="AD2043" s="234" t="s">
        <v>55</v>
      </c>
      <c r="AE2043" s="235" t="s">
        <v>18646</v>
      </c>
      <c r="AF2043" s="237"/>
      <c r="AG2043" s="234" t="s">
        <v>482</v>
      </c>
      <c r="AH2043" s="241"/>
      <c r="AI2043" t="b">
        <v>1</v>
      </c>
      <c r="AJ2043" t="b">
        <v>0</v>
      </c>
      <c r="AK2043" s="234"/>
      <c r="AL2043" s="103"/>
      <c r="AM2043" t="b">
        <v>0</v>
      </c>
      <c r="AN2043" s="234"/>
      <c r="AO2043" s="103"/>
      <c r="AP2043" s="241"/>
      <c r="AQ2043" s="241"/>
      <c r="AR2043" s="241"/>
      <c r="AS2043" s="241"/>
      <c r="AT2043" s="234" t="s">
        <v>7430</v>
      </c>
      <c r="AU2043" s="234" t="s">
        <v>7085</v>
      </c>
      <c r="AV2043" t="b">
        <v>0</v>
      </c>
      <c r="AW2043" t="b">
        <v>0</v>
      </c>
      <c r="AX2043" s="241"/>
      <c r="AY2043" s="241"/>
      <c r="AZ2043" s="234"/>
      <c r="BA2043" s="234"/>
      <c r="BB2043" s="234"/>
      <c r="BC2043" t="b">
        <v>0</v>
      </c>
      <c r="BD2043" s="234" t="s">
        <v>7008</v>
      </c>
      <c r="BE2043" s="234" t="s">
        <v>7026</v>
      </c>
      <c r="BF2043" s="234" t="s">
        <v>7027</v>
      </c>
      <c r="BG2043" s="234" t="s">
        <v>7028</v>
      </c>
      <c r="BH2043" s="234" t="s">
        <v>55</v>
      </c>
      <c r="BI2043" s="243">
        <v>44573.415833333333</v>
      </c>
      <c r="BJ2043" s="234" t="s">
        <v>442</v>
      </c>
      <c r="BK2043" s="234" t="s">
        <v>451</v>
      </c>
      <c r="BL2043" s="234" t="s">
        <v>451</v>
      </c>
      <c r="BM2043" s="234" t="s">
        <v>451</v>
      </c>
      <c r="BN2043" s="241"/>
      <c r="BO2043" t="b">
        <v>0</v>
      </c>
      <c r="BP2043" t="b">
        <v>0</v>
      </c>
      <c r="BQ2043" t="b">
        <v>0</v>
      </c>
      <c r="BR2043" s="241"/>
      <c r="BS2043" s="241"/>
      <c r="BT2043" s="234" t="s">
        <v>7012</v>
      </c>
      <c r="BU2043" t="b">
        <v>0</v>
      </c>
      <c r="BV2043" s="103"/>
      <c r="BW2043" s="235" t="s">
        <v>18647</v>
      </c>
      <c r="BX2043" s="234" t="s">
        <v>18646</v>
      </c>
      <c r="BY2043" s="234" t="s">
        <v>56</v>
      </c>
      <c r="BZ2043" s="234" t="s">
        <v>7014</v>
      </c>
    </row>
    <row r="2044" spans="1:78" x14ac:dyDescent="0.25">
      <c r="A2044" s="5">
        <v>151</v>
      </c>
      <c r="B2044" s="234" t="s">
        <v>11884</v>
      </c>
      <c r="C2044" s="234" t="s">
        <v>18648</v>
      </c>
      <c r="D2044" s="234" t="s">
        <v>11753</v>
      </c>
      <c r="E2044" s="234" t="s">
        <v>11754</v>
      </c>
      <c r="F2044" s="234" t="s">
        <v>7156</v>
      </c>
      <c r="G2044" s="234" t="s">
        <v>7856</v>
      </c>
      <c r="H2044" s="234" t="s">
        <v>7730</v>
      </c>
      <c r="I2044" s="242"/>
      <c r="J2044" s="242">
        <v>43951</v>
      </c>
      <c r="K2044" s="234" t="s">
        <v>7430</v>
      </c>
      <c r="L2044" s="242">
        <v>43962</v>
      </c>
      <c r="M2044" s="234" t="s">
        <v>7159</v>
      </c>
      <c r="N2044" s="234" t="s">
        <v>11756</v>
      </c>
      <c r="O2044" s="234" t="s">
        <v>11898</v>
      </c>
      <c r="P2044" s="234" t="s">
        <v>6999</v>
      </c>
      <c r="Q2044" s="234"/>
      <c r="R2044" s="234" t="s">
        <v>451</v>
      </c>
      <c r="S2044" t="b">
        <v>0</v>
      </c>
      <c r="T2044" s="242"/>
      <c r="U2044" s="103">
        <v>1</v>
      </c>
      <c r="V2044" s="234" t="s">
        <v>272</v>
      </c>
      <c r="W2044" s="103">
        <v>1</v>
      </c>
      <c r="X2044" s="234" t="s">
        <v>272</v>
      </c>
      <c r="Y2044" s="242"/>
      <c r="Z2044" s="242"/>
      <c r="AA2044" s="103"/>
      <c r="AB2044" s="234" t="s">
        <v>11758</v>
      </c>
      <c r="AC2044" s="243">
        <v>44252.264131944445</v>
      </c>
      <c r="AD2044" s="234" t="s">
        <v>55</v>
      </c>
      <c r="AE2044" s="235" t="s">
        <v>18649</v>
      </c>
      <c r="AF2044" s="237"/>
      <c r="AG2044" s="234" t="s">
        <v>482</v>
      </c>
      <c r="AH2044" s="241"/>
      <c r="AI2044" t="b">
        <v>1</v>
      </c>
      <c r="AJ2044" t="b">
        <v>0</v>
      </c>
      <c r="AK2044" s="234"/>
      <c r="AL2044" s="103"/>
      <c r="AM2044" t="b">
        <v>0</v>
      </c>
      <c r="AN2044" s="234"/>
      <c r="AO2044" s="103"/>
      <c r="AP2044" s="241"/>
      <c r="AQ2044" s="241"/>
      <c r="AR2044" s="241"/>
      <c r="AS2044" s="241"/>
      <c r="AT2044" s="234" t="s">
        <v>7005</v>
      </c>
      <c r="AU2044" s="234" t="s">
        <v>7085</v>
      </c>
      <c r="AV2044" t="b">
        <v>0</v>
      </c>
      <c r="AW2044" t="b">
        <v>0</v>
      </c>
      <c r="AX2044" s="241"/>
      <c r="AY2044" s="241"/>
      <c r="AZ2044" s="234"/>
      <c r="BA2044" s="234"/>
      <c r="BB2044" s="234"/>
      <c r="BC2044" t="b">
        <v>0</v>
      </c>
      <c r="BD2044" s="234" t="s">
        <v>7170</v>
      </c>
      <c r="BE2044" s="234" t="s">
        <v>7737</v>
      </c>
      <c r="BF2044" s="234" t="s">
        <v>7027</v>
      </c>
      <c r="BG2044" s="234" t="s">
        <v>7028</v>
      </c>
      <c r="BH2044" s="234" t="s">
        <v>55</v>
      </c>
      <c r="BI2044" s="243">
        <v>44573.415821759256</v>
      </c>
      <c r="BJ2044" s="234" t="s">
        <v>442</v>
      </c>
      <c r="BK2044" s="234" t="s">
        <v>451</v>
      </c>
      <c r="BL2044" s="234" t="s">
        <v>451</v>
      </c>
      <c r="BM2044" s="234" t="s">
        <v>451</v>
      </c>
      <c r="BN2044" s="241"/>
      <c r="BO2044" t="b">
        <v>0</v>
      </c>
      <c r="BP2044" t="b">
        <v>0</v>
      </c>
      <c r="BQ2044" t="b">
        <v>0</v>
      </c>
      <c r="BR2044" s="241"/>
      <c r="BS2044" s="241"/>
      <c r="BT2044" s="234" t="s">
        <v>7012</v>
      </c>
      <c r="BU2044" t="b">
        <v>0</v>
      </c>
      <c r="BV2044" s="103"/>
      <c r="BW2044" s="235" t="s">
        <v>18650</v>
      </c>
      <c r="BX2044" s="234" t="s">
        <v>18649</v>
      </c>
      <c r="BY2044" s="234" t="s">
        <v>56</v>
      </c>
      <c r="BZ2044" s="234" t="s">
        <v>7014</v>
      </c>
    </row>
    <row r="2045" spans="1:78" x14ac:dyDescent="0.25">
      <c r="A2045" s="5">
        <v>150</v>
      </c>
      <c r="B2045" s="234" t="s">
        <v>11890</v>
      </c>
      <c r="C2045" s="234" t="s">
        <v>18651</v>
      </c>
      <c r="D2045" s="234" t="s">
        <v>7032</v>
      </c>
      <c r="E2045" s="234" t="s">
        <v>12811</v>
      </c>
      <c r="F2045" s="234" t="s">
        <v>2991</v>
      </c>
      <c r="G2045" s="234" t="s">
        <v>7034</v>
      </c>
      <c r="H2045" s="234" t="s">
        <v>7864</v>
      </c>
      <c r="I2045" s="242"/>
      <c r="J2045" s="242">
        <v>43894</v>
      </c>
      <c r="K2045" s="234" t="s">
        <v>7430</v>
      </c>
      <c r="L2045" s="242">
        <v>43980</v>
      </c>
      <c r="M2045" s="234" t="s">
        <v>7035</v>
      </c>
      <c r="N2045" s="234" t="s">
        <v>7036</v>
      </c>
      <c r="O2045" s="234" t="s">
        <v>7037</v>
      </c>
      <c r="P2045" s="234" t="s">
        <v>6999</v>
      </c>
      <c r="Q2045" s="234"/>
      <c r="R2045" s="234" t="s">
        <v>451</v>
      </c>
      <c r="S2045" t="b">
        <v>0</v>
      </c>
      <c r="T2045" s="242"/>
      <c r="U2045" s="103">
        <v>4000</v>
      </c>
      <c r="V2045" s="234" t="s">
        <v>272</v>
      </c>
      <c r="W2045" s="103">
        <v>28000</v>
      </c>
      <c r="X2045" s="234" t="s">
        <v>272</v>
      </c>
      <c r="Y2045" s="242"/>
      <c r="Z2045" s="242"/>
      <c r="AA2045" s="103"/>
      <c r="AB2045" s="234" t="s">
        <v>7038</v>
      </c>
      <c r="AC2045" s="243">
        <v>44252.264097222222</v>
      </c>
      <c r="AD2045" s="234" t="s">
        <v>55</v>
      </c>
      <c r="AE2045" s="235" t="s">
        <v>18652</v>
      </c>
      <c r="AF2045" s="237"/>
      <c r="AG2045" s="234" t="s">
        <v>482</v>
      </c>
      <c r="AH2045" s="241"/>
      <c r="AI2045" t="b">
        <v>1</v>
      </c>
      <c r="AJ2045" t="b">
        <v>0</v>
      </c>
      <c r="AK2045" s="234"/>
      <c r="AL2045" s="103"/>
      <c r="AM2045" t="b">
        <v>0</v>
      </c>
      <c r="AN2045" s="234"/>
      <c r="AO2045" s="103"/>
      <c r="AP2045" s="241"/>
      <c r="AQ2045" s="241"/>
      <c r="AR2045" s="241"/>
      <c r="AS2045" s="241"/>
      <c r="AT2045" s="234" t="s">
        <v>7005</v>
      </c>
      <c r="AU2045" s="234" t="s">
        <v>7085</v>
      </c>
      <c r="AV2045" t="b">
        <v>0</v>
      </c>
      <c r="AW2045" t="b">
        <v>0</v>
      </c>
      <c r="AX2045" s="241"/>
      <c r="AY2045" s="241"/>
      <c r="AZ2045" s="234"/>
      <c r="BA2045" s="234"/>
      <c r="BB2045" s="234"/>
      <c r="BC2045" t="b">
        <v>0</v>
      </c>
      <c r="BD2045" s="234" t="s">
        <v>7044</v>
      </c>
      <c r="BE2045" s="234" t="s">
        <v>7045</v>
      </c>
      <c r="BF2045" s="234" t="s">
        <v>7027</v>
      </c>
      <c r="BG2045" s="234" t="s">
        <v>7010</v>
      </c>
      <c r="BH2045" s="234" t="s">
        <v>55</v>
      </c>
      <c r="BI2045" s="243">
        <v>44573.415821759256</v>
      </c>
      <c r="BJ2045" s="234" t="s">
        <v>442</v>
      </c>
      <c r="BK2045" s="234" t="s">
        <v>451</v>
      </c>
      <c r="BL2045" s="234" t="s">
        <v>451</v>
      </c>
      <c r="BM2045" s="234" t="s">
        <v>451</v>
      </c>
      <c r="BN2045" s="241"/>
      <c r="BO2045" t="b">
        <v>0</v>
      </c>
      <c r="BP2045" t="b">
        <v>0</v>
      </c>
      <c r="BQ2045" t="b">
        <v>0</v>
      </c>
      <c r="BR2045" s="241"/>
      <c r="BS2045" s="241"/>
      <c r="BT2045" s="234" t="s">
        <v>7012</v>
      </c>
      <c r="BU2045" t="b">
        <v>0</v>
      </c>
      <c r="BV2045" s="103"/>
      <c r="BW2045" s="235" t="s">
        <v>18653</v>
      </c>
      <c r="BX2045" s="234" t="s">
        <v>18652</v>
      </c>
      <c r="BY2045" s="234" t="s">
        <v>56</v>
      </c>
      <c r="BZ2045" s="234" t="s">
        <v>7014</v>
      </c>
    </row>
    <row r="2046" spans="1:78" x14ac:dyDescent="0.25">
      <c r="A2046" s="5">
        <v>149</v>
      </c>
      <c r="B2046" s="234" t="s">
        <v>11897</v>
      </c>
      <c r="C2046" s="234" t="s">
        <v>18654</v>
      </c>
      <c r="D2046" s="234"/>
      <c r="E2046" s="234" t="s">
        <v>18655</v>
      </c>
      <c r="F2046" s="234" t="s">
        <v>2991</v>
      </c>
      <c r="G2046" s="234" t="s">
        <v>7034</v>
      </c>
      <c r="H2046" s="234" t="s">
        <v>7864</v>
      </c>
      <c r="I2046" s="242"/>
      <c r="J2046" s="242">
        <v>43955</v>
      </c>
      <c r="K2046" s="234" t="s">
        <v>7430</v>
      </c>
      <c r="L2046" s="242">
        <v>43977</v>
      </c>
      <c r="M2046" s="234" t="s">
        <v>6996</v>
      </c>
      <c r="N2046" s="234" t="s">
        <v>7430</v>
      </c>
      <c r="O2046" s="234" t="s">
        <v>17730</v>
      </c>
      <c r="P2046" s="234" t="s">
        <v>6999</v>
      </c>
      <c r="Q2046" s="234"/>
      <c r="R2046" s="234" t="s">
        <v>451</v>
      </c>
      <c r="S2046" t="b">
        <v>0</v>
      </c>
      <c r="T2046" s="242"/>
      <c r="U2046" s="103">
        <v>260</v>
      </c>
      <c r="V2046" s="234" t="s">
        <v>272</v>
      </c>
      <c r="W2046" s="103">
        <v>1100</v>
      </c>
      <c r="X2046" s="234" t="s">
        <v>272</v>
      </c>
      <c r="Y2046" s="242"/>
      <c r="Z2046" s="242"/>
      <c r="AA2046" s="103"/>
      <c r="AB2046" s="234"/>
      <c r="AC2046" s="243">
        <v>44252.264074074075</v>
      </c>
      <c r="AD2046" s="234" t="s">
        <v>55</v>
      </c>
      <c r="AE2046" s="235" t="s">
        <v>18656</v>
      </c>
      <c r="AF2046" s="237"/>
      <c r="AG2046" s="234" t="s">
        <v>482</v>
      </c>
      <c r="AH2046" s="241"/>
      <c r="AI2046" t="b">
        <v>1</v>
      </c>
      <c r="AJ2046" t="b">
        <v>0</v>
      </c>
      <c r="AK2046" s="234"/>
      <c r="AL2046" s="103"/>
      <c r="AM2046" t="b">
        <v>0</v>
      </c>
      <c r="AN2046" s="234"/>
      <c r="AO2046" s="103"/>
      <c r="AP2046" s="241"/>
      <c r="AQ2046" s="241"/>
      <c r="AR2046" s="241"/>
      <c r="AS2046" s="241"/>
      <c r="AT2046" s="234" t="s">
        <v>7058</v>
      </c>
      <c r="AU2046" s="234" t="s">
        <v>7085</v>
      </c>
      <c r="AV2046" t="b">
        <v>0</v>
      </c>
      <c r="AW2046" t="b">
        <v>0</v>
      </c>
      <c r="AX2046" s="241"/>
      <c r="AY2046" s="241"/>
      <c r="AZ2046" s="234"/>
      <c r="BA2046" s="234"/>
      <c r="BB2046" s="234"/>
      <c r="BC2046" t="b">
        <v>1</v>
      </c>
      <c r="BD2046" s="234" t="s">
        <v>7008</v>
      </c>
      <c r="BE2046" s="234" t="s">
        <v>7045</v>
      </c>
      <c r="BF2046" s="234" t="s">
        <v>7027</v>
      </c>
      <c r="BG2046" s="234" t="s">
        <v>7010</v>
      </c>
      <c r="BH2046" s="234" t="s">
        <v>55</v>
      </c>
      <c r="BI2046" s="243">
        <v>44573.415821759256</v>
      </c>
      <c r="BJ2046" s="234" t="s">
        <v>442</v>
      </c>
      <c r="BK2046" s="234" t="s">
        <v>451</v>
      </c>
      <c r="BL2046" s="234" t="s">
        <v>451</v>
      </c>
      <c r="BM2046" s="234" t="s">
        <v>451</v>
      </c>
      <c r="BN2046" s="241"/>
      <c r="BO2046" t="b">
        <v>0</v>
      </c>
      <c r="BP2046" t="b">
        <v>0</v>
      </c>
      <c r="BQ2046" t="b">
        <v>0</v>
      </c>
      <c r="BR2046" s="241"/>
      <c r="BS2046" s="241"/>
      <c r="BT2046" s="234" t="s">
        <v>7047</v>
      </c>
      <c r="BU2046" t="b">
        <v>0</v>
      </c>
      <c r="BV2046" s="103"/>
      <c r="BW2046" s="235" t="s">
        <v>18657</v>
      </c>
      <c r="BX2046" s="234" t="s">
        <v>18656</v>
      </c>
      <c r="BY2046" s="234" t="s">
        <v>56</v>
      </c>
      <c r="BZ2046" s="234" t="s">
        <v>7014</v>
      </c>
    </row>
    <row r="2047" spans="1:78" x14ac:dyDescent="0.25">
      <c r="A2047" s="5">
        <v>148</v>
      </c>
      <c r="B2047" s="234" t="s">
        <v>11907</v>
      </c>
      <c r="C2047" s="234" t="s">
        <v>18658</v>
      </c>
      <c r="D2047" s="234" t="s">
        <v>7124</v>
      </c>
      <c r="E2047" s="234" t="s">
        <v>7124</v>
      </c>
      <c r="F2047" s="234" t="s">
        <v>6993</v>
      </c>
      <c r="G2047" s="234" t="s">
        <v>7279</v>
      </c>
      <c r="H2047" s="234" t="s">
        <v>6994</v>
      </c>
      <c r="I2047" s="242"/>
      <c r="J2047" s="242">
        <v>43962</v>
      </c>
      <c r="K2047" s="234" t="s">
        <v>7430</v>
      </c>
      <c r="L2047" s="242">
        <v>43977</v>
      </c>
      <c r="M2047" s="234" t="s">
        <v>6996</v>
      </c>
      <c r="N2047" s="234" t="s">
        <v>7126</v>
      </c>
      <c r="O2047" s="234" t="s">
        <v>7127</v>
      </c>
      <c r="P2047" s="234" t="s">
        <v>6999</v>
      </c>
      <c r="Q2047" s="234"/>
      <c r="R2047" s="234" t="s">
        <v>451</v>
      </c>
      <c r="S2047" t="b">
        <v>0</v>
      </c>
      <c r="T2047" s="242"/>
      <c r="U2047" s="103">
        <v>1</v>
      </c>
      <c r="V2047" s="234" t="s">
        <v>272</v>
      </c>
      <c r="W2047" s="103">
        <v>3</v>
      </c>
      <c r="X2047" s="234" t="s">
        <v>272</v>
      </c>
      <c r="Y2047" s="242"/>
      <c r="Z2047" s="242"/>
      <c r="AA2047" s="103"/>
      <c r="AB2047" s="234" t="s">
        <v>7128</v>
      </c>
      <c r="AC2047" s="243">
        <v>44252.264027777775</v>
      </c>
      <c r="AD2047" s="234" t="s">
        <v>55</v>
      </c>
      <c r="AE2047" s="235" t="s">
        <v>18659</v>
      </c>
      <c r="AF2047" s="237"/>
      <c r="AG2047" s="234" t="s">
        <v>436</v>
      </c>
      <c r="AH2047" s="241"/>
      <c r="AI2047" t="b">
        <v>1</v>
      </c>
      <c r="AJ2047" t="b">
        <v>0</v>
      </c>
      <c r="AK2047" s="234"/>
      <c r="AL2047" s="103"/>
      <c r="AM2047" t="b">
        <v>0</v>
      </c>
      <c r="AN2047" s="234"/>
      <c r="AO2047" s="103"/>
      <c r="AP2047" s="241"/>
      <c r="AQ2047" s="241"/>
      <c r="AR2047" s="241"/>
      <c r="AS2047" s="241"/>
      <c r="AT2047" s="234" t="s">
        <v>7005</v>
      </c>
      <c r="AU2047" s="234" t="s">
        <v>7085</v>
      </c>
      <c r="AV2047" t="b">
        <v>0</v>
      </c>
      <c r="AW2047" t="b">
        <v>0</v>
      </c>
      <c r="AX2047" s="241"/>
      <c r="AY2047" s="241"/>
      <c r="AZ2047" s="234"/>
      <c r="BA2047" s="234"/>
      <c r="BB2047" s="234"/>
      <c r="BC2047" t="b">
        <v>0</v>
      </c>
      <c r="BD2047" s="234" t="s">
        <v>7008</v>
      </c>
      <c r="BE2047" s="234" t="s">
        <v>7009</v>
      </c>
      <c r="BF2047" s="234" t="s">
        <v>7027</v>
      </c>
      <c r="BG2047" s="234" t="s">
        <v>7028</v>
      </c>
      <c r="BH2047" s="234" t="s">
        <v>55</v>
      </c>
      <c r="BI2047" s="243">
        <v>44573.415810185186</v>
      </c>
      <c r="BJ2047" s="234" t="s">
        <v>442</v>
      </c>
      <c r="BK2047" s="234" t="s">
        <v>451</v>
      </c>
      <c r="BL2047" s="234" t="s">
        <v>451</v>
      </c>
      <c r="BM2047" s="234" t="s">
        <v>451</v>
      </c>
      <c r="BN2047" s="241"/>
      <c r="BO2047" t="b">
        <v>0</v>
      </c>
      <c r="BP2047" t="b">
        <v>0</v>
      </c>
      <c r="BQ2047" t="b">
        <v>0</v>
      </c>
      <c r="BR2047" s="241"/>
      <c r="BS2047" s="241"/>
      <c r="BT2047" s="234" t="s">
        <v>7012</v>
      </c>
      <c r="BU2047" t="b">
        <v>0</v>
      </c>
      <c r="BV2047" s="103"/>
      <c r="BW2047" s="235" t="s">
        <v>18660</v>
      </c>
      <c r="BX2047" s="234" t="s">
        <v>18659</v>
      </c>
      <c r="BY2047" s="234" t="s">
        <v>56</v>
      </c>
      <c r="BZ2047" s="234" t="s">
        <v>7014</v>
      </c>
    </row>
    <row r="2048" spans="1:78" x14ac:dyDescent="0.25">
      <c r="A2048" s="5">
        <v>147</v>
      </c>
      <c r="B2048" s="234" t="s">
        <v>11916</v>
      </c>
      <c r="C2048" s="234" t="s">
        <v>18661</v>
      </c>
      <c r="D2048" s="234" t="s">
        <v>18662</v>
      </c>
      <c r="E2048" s="234" t="s">
        <v>18662</v>
      </c>
      <c r="F2048" s="234" t="s">
        <v>6993</v>
      </c>
      <c r="G2048" s="234" t="s">
        <v>7302</v>
      </c>
      <c r="H2048" s="234" t="s">
        <v>6994</v>
      </c>
      <c r="I2048" s="242"/>
      <c r="J2048" s="242">
        <v>43962</v>
      </c>
      <c r="K2048" s="234" t="s">
        <v>7430</v>
      </c>
      <c r="L2048" s="242">
        <v>43959</v>
      </c>
      <c r="M2048" s="234" t="s">
        <v>6996</v>
      </c>
      <c r="N2048" s="234" t="s">
        <v>18663</v>
      </c>
      <c r="O2048" s="234" t="s">
        <v>18664</v>
      </c>
      <c r="P2048" s="234" t="s">
        <v>6999</v>
      </c>
      <c r="Q2048" s="234"/>
      <c r="R2048" s="234" t="s">
        <v>451</v>
      </c>
      <c r="S2048" t="b">
        <v>0</v>
      </c>
      <c r="T2048" s="242"/>
      <c r="U2048" s="103">
        <v>1</v>
      </c>
      <c r="V2048" s="234" t="s">
        <v>272</v>
      </c>
      <c r="W2048" s="103">
        <v>10</v>
      </c>
      <c r="X2048" s="234" t="s">
        <v>272</v>
      </c>
      <c r="Y2048" s="242"/>
      <c r="Z2048" s="242"/>
      <c r="AA2048" s="103"/>
      <c r="AB2048" s="234" t="s">
        <v>18665</v>
      </c>
      <c r="AC2048" s="243">
        <v>44252.264004629629</v>
      </c>
      <c r="AD2048" s="234" t="s">
        <v>55</v>
      </c>
      <c r="AE2048" s="235" t="s">
        <v>18666</v>
      </c>
      <c r="AF2048" s="237"/>
      <c r="AG2048" s="234" t="s">
        <v>482</v>
      </c>
      <c r="AH2048" s="241"/>
      <c r="AI2048" t="b">
        <v>1</v>
      </c>
      <c r="AJ2048" t="b">
        <v>0</v>
      </c>
      <c r="AK2048" s="234"/>
      <c r="AL2048" s="103"/>
      <c r="AM2048" t="b">
        <v>0</v>
      </c>
      <c r="AN2048" s="234"/>
      <c r="AO2048" s="103"/>
      <c r="AP2048" s="241"/>
      <c r="AQ2048" s="241"/>
      <c r="AR2048" s="241"/>
      <c r="AS2048" s="241"/>
      <c r="AT2048" s="234"/>
      <c r="AU2048" s="234" t="s">
        <v>7085</v>
      </c>
      <c r="AV2048" t="b">
        <v>0</v>
      </c>
      <c r="AW2048" t="b">
        <v>0</v>
      </c>
      <c r="AX2048" s="241"/>
      <c r="AY2048" s="241"/>
      <c r="AZ2048" s="234"/>
      <c r="BA2048" s="234"/>
      <c r="BB2048" s="234"/>
      <c r="BC2048" t="b">
        <v>0</v>
      </c>
      <c r="BD2048" s="234" t="s">
        <v>7008</v>
      </c>
      <c r="BE2048" s="234" t="s">
        <v>7009</v>
      </c>
      <c r="BF2048" s="234" t="s">
        <v>7027</v>
      </c>
      <c r="BG2048" s="234" t="s">
        <v>7028</v>
      </c>
      <c r="BH2048" s="234" t="s">
        <v>55</v>
      </c>
      <c r="BI2048" s="243">
        <v>44573.415810185186</v>
      </c>
      <c r="BJ2048" s="234" t="s">
        <v>442</v>
      </c>
      <c r="BK2048" s="234" t="s">
        <v>451</v>
      </c>
      <c r="BL2048" s="234" t="s">
        <v>451</v>
      </c>
      <c r="BM2048" s="234" t="s">
        <v>451</v>
      </c>
      <c r="BN2048" s="241"/>
      <c r="BO2048" t="b">
        <v>0</v>
      </c>
      <c r="BP2048" t="b">
        <v>0</v>
      </c>
      <c r="BQ2048" t="b">
        <v>0</v>
      </c>
      <c r="BR2048" s="241"/>
      <c r="BS2048" s="241"/>
      <c r="BT2048" s="234" t="s">
        <v>7012</v>
      </c>
      <c r="BU2048" t="b">
        <v>0</v>
      </c>
      <c r="BV2048" s="103"/>
      <c r="BW2048" s="235" t="s">
        <v>18667</v>
      </c>
      <c r="BX2048" s="234" t="s">
        <v>18666</v>
      </c>
      <c r="BY2048" s="234" t="s">
        <v>56</v>
      </c>
      <c r="BZ2048" s="234" t="s">
        <v>7014</v>
      </c>
    </row>
    <row r="2049" spans="1:78" x14ac:dyDescent="0.25">
      <c r="A2049" s="5">
        <v>146</v>
      </c>
      <c r="B2049" s="234" t="s">
        <v>11929</v>
      </c>
      <c r="C2049" s="234" t="s">
        <v>18668</v>
      </c>
      <c r="D2049" s="234" t="s">
        <v>7771</v>
      </c>
      <c r="E2049" s="234" t="s">
        <v>18669</v>
      </c>
      <c r="F2049" s="234" t="s">
        <v>7156</v>
      </c>
      <c r="G2049" s="234" t="s">
        <v>7279</v>
      </c>
      <c r="H2049" s="234" t="s">
        <v>7034</v>
      </c>
      <c r="I2049" s="242"/>
      <c r="J2049" s="242">
        <v>43959</v>
      </c>
      <c r="K2049" s="234" t="s">
        <v>7430</v>
      </c>
      <c r="L2049" s="242">
        <v>43964</v>
      </c>
      <c r="M2049" s="234" t="s">
        <v>6996</v>
      </c>
      <c r="N2049" s="234" t="s">
        <v>16136</v>
      </c>
      <c r="O2049" s="234" t="s">
        <v>10281</v>
      </c>
      <c r="P2049" s="234" t="s">
        <v>6999</v>
      </c>
      <c r="Q2049" s="234"/>
      <c r="R2049" s="234" t="s">
        <v>451</v>
      </c>
      <c r="S2049" t="b">
        <v>0</v>
      </c>
      <c r="T2049" s="242"/>
      <c r="U2049" s="103">
        <v>56</v>
      </c>
      <c r="V2049" s="234" t="s">
        <v>272</v>
      </c>
      <c r="W2049" s="103">
        <v>0</v>
      </c>
      <c r="X2049" s="234" t="s">
        <v>272</v>
      </c>
      <c r="Y2049" s="242"/>
      <c r="Z2049" s="242"/>
      <c r="AA2049" s="103"/>
      <c r="AB2049" s="234" t="s">
        <v>7774</v>
      </c>
      <c r="AC2049" s="243">
        <v>44252.26394675926</v>
      </c>
      <c r="AD2049" s="234" t="s">
        <v>55</v>
      </c>
      <c r="AE2049" s="235" t="s">
        <v>18670</v>
      </c>
      <c r="AF2049" s="237"/>
      <c r="AG2049" s="234" t="s">
        <v>482</v>
      </c>
      <c r="AH2049" s="241"/>
      <c r="AI2049" t="b">
        <v>1</v>
      </c>
      <c r="AJ2049" t="b">
        <v>0</v>
      </c>
      <c r="AK2049" s="234"/>
      <c r="AL2049" s="103"/>
      <c r="AM2049" t="b">
        <v>0</v>
      </c>
      <c r="AN2049" s="234"/>
      <c r="AO2049" s="103"/>
      <c r="AP2049" s="241"/>
      <c r="AQ2049" s="241"/>
      <c r="AR2049" s="241"/>
      <c r="AS2049" s="241"/>
      <c r="AT2049" s="234"/>
      <c r="AU2049" s="234" t="s">
        <v>7085</v>
      </c>
      <c r="AV2049" t="b">
        <v>0</v>
      </c>
      <c r="AW2049" t="b">
        <v>0</v>
      </c>
      <c r="AX2049" s="241"/>
      <c r="AY2049" s="241"/>
      <c r="AZ2049" s="234"/>
      <c r="BA2049" s="234"/>
      <c r="BB2049" s="234"/>
      <c r="BC2049" t="b">
        <v>0</v>
      </c>
      <c r="BD2049" s="234" t="s">
        <v>7008</v>
      </c>
      <c r="BE2049" s="234" t="s">
        <v>7045</v>
      </c>
      <c r="BF2049" s="234" t="s">
        <v>7027</v>
      </c>
      <c r="BG2049" s="234" t="s">
        <v>7028</v>
      </c>
      <c r="BH2049" s="234" t="s">
        <v>55</v>
      </c>
      <c r="BI2049" s="243">
        <v>44573.415810185186</v>
      </c>
      <c r="BJ2049" s="234" t="s">
        <v>442</v>
      </c>
      <c r="BK2049" s="234" t="s">
        <v>451</v>
      </c>
      <c r="BL2049" s="234" t="s">
        <v>451</v>
      </c>
      <c r="BM2049" s="234" t="s">
        <v>451</v>
      </c>
      <c r="BN2049" s="241"/>
      <c r="BO2049" t="b">
        <v>0</v>
      </c>
      <c r="BP2049" t="b">
        <v>0</v>
      </c>
      <c r="BQ2049" t="b">
        <v>0</v>
      </c>
      <c r="BR2049" s="241"/>
      <c r="BS2049" s="241"/>
      <c r="BT2049" s="234" t="s">
        <v>7012</v>
      </c>
      <c r="BU2049" t="b">
        <v>0</v>
      </c>
      <c r="BV2049" s="103"/>
      <c r="BW2049" s="235" t="s">
        <v>18671</v>
      </c>
      <c r="BX2049" s="234" t="s">
        <v>18670</v>
      </c>
      <c r="BY2049" s="234" t="s">
        <v>56</v>
      </c>
      <c r="BZ2049" s="234" t="s">
        <v>7014</v>
      </c>
    </row>
    <row r="2050" spans="1:78" x14ac:dyDescent="0.25">
      <c r="A2050" s="5">
        <v>145</v>
      </c>
      <c r="B2050" s="234" t="s">
        <v>11933</v>
      </c>
      <c r="C2050" s="234" t="s">
        <v>18672</v>
      </c>
      <c r="D2050" s="234" t="s">
        <v>7227</v>
      </c>
      <c r="E2050" s="234" t="s">
        <v>7227</v>
      </c>
      <c r="F2050" s="234" t="s">
        <v>2991</v>
      </c>
      <c r="G2050" s="234" t="s">
        <v>7157</v>
      </c>
      <c r="H2050" s="234" t="s">
        <v>7825</v>
      </c>
      <c r="I2050" s="242"/>
      <c r="J2050" s="242">
        <v>43959</v>
      </c>
      <c r="K2050" s="234" t="s">
        <v>7430</v>
      </c>
      <c r="L2050" s="242">
        <v>43962</v>
      </c>
      <c r="M2050" s="234" t="s">
        <v>7228</v>
      </c>
      <c r="N2050" s="234" t="s">
        <v>7229</v>
      </c>
      <c r="O2050" s="234" t="s">
        <v>17338</v>
      </c>
      <c r="P2050" s="234" t="s">
        <v>6999</v>
      </c>
      <c r="Q2050" s="234"/>
      <c r="R2050" s="234" t="s">
        <v>451</v>
      </c>
      <c r="S2050" t="b">
        <v>0</v>
      </c>
      <c r="T2050" s="242"/>
      <c r="U2050" s="103">
        <v>103</v>
      </c>
      <c r="V2050" s="234" t="s">
        <v>272</v>
      </c>
      <c r="W2050" s="103">
        <v>412</v>
      </c>
      <c r="X2050" s="234" t="s">
        <v>272</v>
      </c>
      <c r="Y2050" s="242"/>
      <c r="Z2050" s="242"/>
      <c r="AA2050" s="103"/>
      <c r="AB2050" s="234" t="s">
        <v>7231</v>
      </c>
      <c r="AC2050" s="243">
        <v>44252.263888888891</v>
      </c>
      <c r="AD2050" s="234" t="s">
        <v>55</v>
      </c>
      <c r="AE2050" s="235" t="s">
        <v>18673</v>
      </c>
      <c r="AF2050" s="237"/>
      <c r="AG2050" s="234" t="s">
        <v>482</v>
      </c>
      <c r="AH2050" s="241"/>
      <c r="AI2050" t="b">
        <v>1</v>
      </c>
      <c r="AJ2050" t="b">
        <v>0</v>
      </c>
      <c r="AK2050" s="234"/>
      <c r="AL2050" s="103"/>
      <c r="AM2050" t="b">
        <v>0</v>
      </c>
      <c r="AN2050" s="234"/>
      <c r="AO2050" s="103"/>
      <c r="AP2050" s="241"/>
      <c r="AQ2050" s="241"/>
      <c r="AR2050" s="241"/>
      <c r="AS2050" s="241"/>
      <c r="AT2050" s="234"/>
      <c r="AU2050" s="234" t="s">
        <v>7085</v>
      </c>
      <c r="AV2050" t="b">
        <v>0</v>
      </c>
      <c r="AW2050" t="b">
        <v>0</v>
      </c>
      <c r="AX2050" s="241"/>
      <c r="AY2050" s="241"/>
      <c r="AZ2050" s="234"/>
      <c r="BA2050" s="234"/>
      <c r="BB2050" s="234"/>
      <c r="BC2050" t="b">
        <v>0</v>
      </c>
      <c r="BD2050" s="234" t="s">
        <v>2724</v>
      </c>
      <c r="BE2050" s="234" t="s">
        <v>7171</v>
      </c>
      <c r="BF2050" s="234" t="s">
        <v>10002</v>
      </c>
      <c r="BG2050" s="234" t="s">
        <v>7028</v>
      </c>
      <c r="BH2050" s="234" t="s">
        <v>55</v>
      </c>
      <c r="BI2050" s="243">
        <v>44573.415810185186</v>
      </c>
      <c r="BJ2050" s="234" t="s">
        <v>442</v>
      </c>
      <c r="BK2050" s="234" t="s">
        <v>451</v>
      </c>
      <c r="BL2050" s="234" t="s">
        <v>451</v>
      </c>
      <c r="BM2050" s="234" t="s">
        <v>451</v>
      </c>
      <c r="BN2050" s="241"/>
      <c r="BO2050" t="b">
        <v>0</v>
      </c>
      <c r="BP2050" t="b">
        <v>0</v>
      </c>
      <c r="BQ2050" t="b">
        <v>0</v>
      </c>
      <c r="BR2050" s="241"/>
      <c r="BS2050" s="241"/>
      <c r="BT2050" s="234" t="s">
        <v>7012</v>
      </c>
      <c r="BU2050" t="b">
        <v>0</v>
      </c>
      <c r="BV2050" s="103"/>
      <c r="BW2050" s="235" t="s">
        <v>18674</v>
      </c>
      <c r="BX2050" s="234" t="s">
        <v>18673</v>
      </c>
      <c r="BY2050" s="234" t="s">
        <v>56</v>
      </c>
      <c r="BZ2050" s="234" t="s">
        <v>7014</v>
      </c>
    </row>
    <row r="2051" spans="1:78" x14ac:dyDescent="0.25">
      <c r="A2051" s="5">
        <v>144</v>
      </c>
      <c r="B2051" s="234" t="s">
        <v>11942</v>
      </c>
      <c r="C2051" s="234" t="s">
        <v>18675</v>
      </c>
      <c r="D2051" s="234" t="s">
        <v>15732</v>
      </c>
      <c r="E2051" s="234" t="s">
        <v>15732</v>
      </c>
      <c r="F2051" s="234" t="s">
        <v>6993</v>
      </c>
      <c r="G2051" s="234" t="s">
        <v>7302</v>
      </c>
      <c r="H2051" s="234" t="s">
        <v>6994</v>
      </c>
      <c r="I2051" s="242"/>
      <c r="J2051" s="242">
        <v>43962</v>
      </c>
      <c r="K2051" s="234" t="s">
        <v>7430</v>
      </c>
      <c r="L2051" s="242">
        <v>43969</v>
      </c>
      <c r="M2051" s="234" t="s">
        <v>6996</v>
      </c>
      <c r="N2051" s="234" t="s">
        <v>15733</v>
      </c>
      <c r="O2051" s="234" t="s">
        <v>18676</v>
      </c>
      <c r="P2051" s="234" t="s">
        <v>6999</v>
      </c>
      <c r="Q2051" s="234"/>
      <c r="R2051" s="234" t="s">
        <v>451</v>
      </c>
      <c r="S2051" t="b">
        <v>0</v>
      </c>
      <c r="T2051" s="242"/>
      <c r="U2051" s="103">
        <v>0</v>
      </c>
      <c r="V2051" s="234" t="s">
        <v>272</v>
      </c>
      <c r="W2051" s="103">
        <v>0</v>
      </c>
      <c r="X2051" s="234" t="s">
        <v>272</v>
      </c>
      <c r="Y2051" s="242"/>
      <c r="Z2051" s="242"/>
      <c r="AA2051" s="103"/>
      <c r="AB2051" s="234" t="s">
        <v>15735</v>
      </c>
      <c r="AC2051" s="243">
        <v>44252.263842592591</v>
      </c>
      <c r="AD2051" s="234" t="s">
        <v>55</v>
      </c>
      <c r="AE2051" s="235" t="s">
        <v>18677</v>
      </c>
      <c r="AF2051" s="237"/>
      <c r="AG2051" s="234" t="s">
        <v>436</v>
      </c>
      <c r="AH2051" s="241"/>
      <c r="AI2051" t="b">
        <v>1</v>
      </c>
      <c r="AJ2051" t="b">
        <v>0</v>
      </c>
      <c r="AK2051" s="234"/>
      <c r="AL2051" s="103"/>
      <c r="AM2051" t="b">
        <v>0</v>
      </c>
      <c r="AN2051" s="234"/>
      <c r="AO2051" s="103"/>
      <c r="AP2051" s="241"/>
      <c r="AQ2051" s="241"/>
      <c r="AR2051" s="241"/>
      <c r="AS2051" s="241"/>
      <c r="AT2051" s="234"/>
      <c r="AU2051" s="234" t="s">
        <v>7085</v>
      </c>
      <c r="AV2051" t="b">
        <v>0</v>
      </c>
      <c r="AW2051" t="b">
        <v>0</v>
      </c>
      <c r="AX2051" s="241"/>
      <c r="AY2051" s="241"/>
      <c r="AZ2051" s="234"/>
      <c r="BA2051" s="234"/>
      <c r="BB2051" s="234"/>
      <c r="BC2051" t="b">
        <v>0</v>
      </c>
      <c r="BD2051" s="234" t="s">
        <v>7008</v>
      </c>
      <c r="BE2051" s="234" t="s">
        <v>7009</v>
      </c>
      <c r="BF2051" s="234" t="s">
        <v>7027</v>
      </c>
      <c r="BG2051" s="234" t="s">
        <v>7028</v>
      </c>
      <c r="BH2051" s="234" t="s">
        <v>55</v>
      </c>
      <c r="BI2051" s="243">
        <v>44573.415798611109</v>
      </c>
      <c r="BJ2051" s="234" t="s">
        <v>442</v>
      </c>
      <c r="BK2051" s="234" t="s">
        <v>451</v>
      </c>
      <c r="BL2051" s="234" t="s">
        <v>451</v>
      </c>
      <c r="BM2051" s="234" t="s">
        <v>451</v>
      </c>
      <c r="BN2051" s="241"/>
      <c r="BO2051" t="b">
        <v>0</v>
      </c>
      <c r="BP2051" t="b">
        <v>0</v>
      </c>
      <c r="BQ2051" t="b">
        <v>0</v>
      </c>
      <c r="BR2051" s="241"/>
      <c r="BS2051" s="241"/>
      <c r="BT2051" s="234" t="s">
        <v>7047</v>
      </c>
      <c r="BU2051" t="b">
        <v>0</v>
      </c>
      <c r="BV2051" s="103"/>
      <c r="BW2051" s="235" t="s">
        <v>18678</v>
      </c>
      <c r="BX2051" s="234" t="s">
        <v>18677</v>
      </c>
      <c r="BY2051" s="234" t="s">
        <v>56</v>
      </c>
      <c r="BZ2051" s="234" t="s">
        <v>7014</v>
      </c>
    </row>
    <row r="2052" spans="1:78" x14ac:dyDescent="0.25">
      <c r="A2052" s="5">
        <v>143</v>
      </c>
      <c r="B2052" s="234" t="s">
        <v>11948</v>
      </c>
      <c r="C2052" s="234" t="s">
        <v>18679</v>
      </c>
      <c r="D2052" s="234" t="s">
        <v>11523</v>
      </c>
      <c r="E2052" s="234" t="s">
        <v>11523</v>
      </c>
      <c r="F2052" s="234" t="s">
        <v>6993</v>
      </c>
      <c r="G2052" s="234" t="s">
        <v>7065</v>
      </c>
      <c r="H2052" s="234" t="s">
        <v>7856</v>
      </c>
      <c r="I2052" s="242"/>
      <c r="J2052" s="242">
        <v>43958</v>
      </c>
      <c r="K2052" s="234" t="s">
        <v>7430</v>
      </c>
      <c r="L2052" s="242">
        <v>43963</v>
      </c>
      <c r="M2052" s="234" t="s">
        <v>9952</v>
      </c>
      <c r="N2052" s="234" t="s">
        <v>11526</v>
      </c>
      <c r="O2052" s="234" t="s">
        <v>11643</v>
      </c>
      <c r="P2052" s="234" t="s">
        <v>6999</v>
      </c>
      <c r="Q2052" s="234"/>
      <c r="R2052" s="234" t="s">
        <v>451</v>
      </c>
      <c r="S2052" t="b">
        <v>0</v>
      </c>
      <c r="T2052" s="242"/>
      <c r="U2052" s="103">
        <v>75</v>
      </c>
      <c r="V2052" s="234" t="s">
        <v>272</v>
      </c>
      <c r="W2052" s="103">
        <v>6</v>
      </c>
      <c r="X2052" s="234" t="s">
        <v>272</v>
      </c>
      <c r="Y2052" s="242"/>
      <c r="Z2052" s="242"/>
      <c r="AA2052" s="103"/>
      <c r="AB2052" s="234" t="s">
        <v>11528</v>
      </c>
      <c r="AC2052" s="243">
        <v>44252.263796296298</v>
      </c>
      <c r="AD2052" s="234" t="s">
        <v>55</v>
      </c>
      <c r="AE2052" s="235" t="s">
        <v>18680</v>
      </c>
      <c r="AF2052" s="237"/>
      <c r="AG2052" s="234" t="s">
        <v>482</v>
      </c>
      <c r="AH2052" s="241"/>
      <c r="AI2052" t="b">
        <v>1</v>
      </c>
      <c r="AJ2052" t="b">
        <v>0</v>
      </c>
      <c r="AK2052" s="234"/>
      <c r="AL2052" s="103"/>
      <c r="AM2052" t="b">
        <v>0</v>
      </c>
      <c r="AN2052" s="234"/>
      <c r="AO2052" s="103"/>
      <c r="AP2052" s="241"/>
      <c r="AQ2052" s="241"/>
      <c r="AR2052" s="241"/>
      <c r="AS2052" s="241"/>
      <c r="AT2052" s="234"/>
      <c r="AU2052" s="234" t="s">
        <v>7085</v>
      </c>
      <c r="AV2052" t="b">
        <v>0</v>
      </c>
      <c r="AW2052" t="b">
        <v>0</v>
      </c>
      <c r="AX2052" s="241"/>
      <c r="AY2052" s="241"/>
      <c r="AZ2052" s="234"/>
      <c r="BA2052" s="234"/>
      <c r="BB2052" s="234"/>
      <c r="BC2052" t="b">
        <v>0</v>
      </c>
      <c r="BD2052" s="234" t="s">
        <v>9959</v>
      </c>
      <c r="BE2052" s="234" t="s">
        <v>7026</v>
      </c>
      <c r="BF2052" s="234" t="s">
        <v>7027</v>
      </c>
      <c r="BG2052" s="234" t="s">
        <v>7028</v>
      </c>
      <c r="BH2052" s="234" t="s">
        <v>55</v>
      </c>
      <c r="BI2052" s="243">
        <v>44573.415798611109</v>
      </c>
      <c r="BJ2052" s="234" t="s">
        <v>442</v>
      </c>
      <c r="BK2052" s="234" t="s">
        <v>451</v>
      </c>
      <c r="BL2052" s="234" t="s">
        <v>451</v>
      </c>
      <c r="BM2052" s="234" t="s">
        <v>451</v>
      </c>
      <c r="BN2052" s="241"/>
      <c r="BO2052" t="b">
        <v>0</v>
      </c>
      <c r="BP2052" t="b">
        <v>0</v>
      </c>
      <c r="BQ2052" t="b">
        <v>0</v>
      </c>
      <c r="BR2052" s="241"/>
      <c r="BS2052" s="241"/>
      <c r="BT2052" s="234" t="s">
        <v>7012</v>
      </c>
      <c r="BU2052" t="b">
        <v>0</v>
      </c>
      <c r="BV2052" s="103"/>
      <c r="BW2052" s="235" t="s">
        <v>18681</v>
      </c>
      <c r="BX2052" s="234" t="s">
        <v>18680</v>
      </c>
      <c r="BY2052" s="234" t="s">
        <v>56</v>
      </c>
      <c r="BZ2052" s="234" t="s">
        <v>7014</v>
      </c>
    </row>
    <row r="2053" spans="1:78" x14ac:dyDescent="0.25">
      <c r="A2053" s="5">
        <v>142</v>
      </c>
      <c r="B2053" s="234" t="s">
        <v>11954</v>
      </c>
      <c r="C2053" s="234" t="s">
        <v>18682</v>
      </c>
      <c r="D2053" s="234" t="s">
        <v>7848</v>
      </c>
      <c r="E2053" s="234" t="s">
        <v>11802</v>
      </c>
      <c r="F2053" s="234" t="s">
        <v>6993</v>
      </c>
      <c r="G2053" s="234" t="s">
        <v>10829</v>
      </c>
      <c r="H2053" s="234" t="s">
        <v>7856</v>
      </c>
      <c r="I2053" s="242"/>
      <c r="J2053" s="242">
        <v>43959</v>
      </c>
      <c r="K2053" s="234" t="s">
        <v>7430</v>
      </c>
      <c r="L2053" s="242">
        <v>43973</v>
      </c>
      <c r="M2053" s="234" t="s">
        <v>6996</v>
      </c>
      <c r="N2053" s="234" t="s">
        <v>7204</v>
      </c>
      <c r="O2053" s="234" t="s">
        <v>7205</v>
      </c>
      <c r="P2053" s="234" t="s">
        <v>6999</v>
      </c>
      <c r="Q2053" s="234"/>
      <c r="R2053" s="234" t="s">
        <v>451</v>
      </c>
      <c r="S2053" t="b">
        <v>0</v>
      </c>
      <c r="T2053" s="242"/>
      <c r="U2053" s="103">
        <v>7</v>
      </c>
      <c r="V2053" s="234" t="s">
        <v>272</v>
      </c>
      <c r="W2053" s="103">
        <v>0</v>
      </c>
      <c r="X2053" s="234" t="s">
        <v>272</v>
      </c>
      <c r="Y2053" s="242"/>
      <c r="Z2053" s="242"/>
      <c r="AA2053" s="103"/>
      <c r="AB2053" s="234" t="s">
        <v>11805</v>
      </c>
      <c r="AC2053" s="243">
        <v>44252.263749999998</v>
      </c>
      <c r="AD2053" s="234" t="s">
        <v>55</v>
      </c>
      <c r="AE2053" s="235" t="s">
        <v>18683</v>
      </c>
      <c r="AF2053" s="237"/>
      <c r="AG2053" s="234" t="s">
        <v>482</v>
      </c>
      <c r="AH2053" s="241"/>
      <c r="AI2053" t="b">
        <v>1</v>
      </c>
      <c r="AJ2053" t="b">
        <v>0</v>
      </c>
      <c r="AK2053" s="234"/>
      <c r="AL2053" s="103"/>
      <c r="AM2053" t="b">
        <v>0</v>
      </c>
      <c r="AN2053" s="234"/>
      <c r="AO2053" s="103"/>
      <c r="AP2053" s="241"/>
      <c r="AQ2053" s="241"/>
      <c r="AR2053" s="241"/>
      <c r="AS2053" s="241"/>
      <c r="AT2053" s="234" t="s">
        <v>7430</v>
      </c>
      <c r="AU2053" s="234" t="s">
        <v>7085</v>
      </c>
      <c r="AV2053" t="b">
        <v>0</v>
      </c>
      <c r="AW2053" t="b">
        <v>0</v>
      </c>
      <c r="AX2053" s="241"/>
      <c r="AY2053" s="241"/>
      <c r="AZ2053" s="234"/>
      <c r="BA2053" s="234"/>
      <c r="BB2053" s="234"/>
      <c r="BC2053" t="b">
        <v>0</v>
      </c>
      <c r="BD2053" s="234" t="s">
        <v>7008</v>
      </c>
      <c r="BE2053" s="234" t="s">
        <v>7026</v>
      </c>
      <c r="BF2053" s="234" t="s">
        <v>7027</v>
      </c>
      <c r="BG2053" s="234" t="s">
        <v>7028</v>
      </c>
      <c r="BH2053" s="234" t="s">
        <v>55</v>
      </c>
      <c r="BI2053" s="243">
        <v>44573.415798611109</v>
      </c>
      <c r="BJ2053" s="234" t="s">
        <v>442</v>
      </c>
      <c r="BK2053" s="234" t="s">
        <v>451</v>
      </c>
      <c r="BL2053" s="234" t="s">
        <v>451</v>
      </c>
      <c r="BM2053" s="234" t="s">
        <v>451</v>
      </c>
      <c r="BN2053" s="241"/>
      <c r="BO2053" t="b">
        <v>0</v>
      </c>
      <c r="BP2053" t="b">
        <v>0</v>
      </c>
      <c r="BQ2053" t="b">
        <v>0</v>
      </c>
      <c r="BR2053" s="241"/>
      <c r="BS2053" s="241"/>
      <c r="BT2053" s="234" t="s">
        <v>7012</v>
      </c>
      <c r="BU2053" t="b">
        <v>0</v>
      </c>
      <c r="BV2053" s="103"/>
      <c r="BW2053" s="235" t="s">
        <v>18684</v>
      </c>
      <c r="BX2053" s="234" t="s">
        <v>18683</v>
      </c>
      <c r="BY2053" s="234" t="s">
        <v>56</v>
      </c>
      <c r="BZ2053" s="234" t="s">
        <v>7014</v>
      </c>
    </row>
    <row r="2054" spans="1:78" x14ac:dyDescent="0.25">
      <c r="A2054" s="5">
        <v>141</v>
      </c>
      <c r="B2054" s="234" t="s">
        <v>11960</v>
      </c>
      <c r="C2054" s="234" t="s">
        <v>18685</v>
      </c>
      <c r="D2054" s="234"/>
      <c r="E2054" s="234" t="s">
        <v>18151</v>
      </c>
      <c r="F2054" s="234" t="s">
        <v>2991</v>
      </c>
      <c r="G2054" s="234" t="s">
        <v>7034</v>
      </c>
      <c r="H2054" s="234" t="s">
        <v>7864</v>
      </c>
      <c r="I2054" s="242"/>
      <c r="J2054" s="242">
        <v>43959</v>
      </c>
      <c r="K2054" s="234" t="s">
        <v>7430</v>
      </c>
      <c r="L2054" s="242">
        <v>43971</v>
      </c>
      <c r="M2054" s="234" t="s">
        <v>6996</v>
      </c>
      <c r="N2054" s="234" t="s">
        <v>7430</v>
      </c>
      <c r="O2054" s="234" t="s">
        <v>14639</v>
      </c>
      <c r="P2054" s="234" t="s">
        <v>6999</v>
      </c>
      <c r="Q2054" s="234"/>
      <c r="R2054" s="234" t="s">
        <v>451</v>
      </c>
      <c r="S2054" t="b">
        <v>0</v>
      </c>
      <c r="T2054" s="242"/>
      <c r="U2054" s="103">
        <v>340</v>
      </c>
      <c r="V2054" s="234" t="s">
        <v>272</v>
      </c>
      <c r="W2054" s="103">
        <v>3400</v>
      </c>
      <c r="X2054" s="234" t="s">
        <v>272</v>
      </c>
      <c r="Y2054" s="242"/>
      <c r="Z2054" s="242"/>
      <c r="AA2054" s="103"/>
      <c r="AB2054" s="234"/>
      <c r="AC2054" s="243">
        <v>44252.263692129629</v>
      </c>
      <c r="AD2054" s="234" t="s">
        <v>55</v>
      </c>
      <c r="AE2054" s="235" t="s">
        <v>18686</v>
      </c>
      <c r="AF2054" s="237"/>
      <c r="AG2054" s="234" t="s">
        <v>482</v>
      </c>
      <c r="AH2054" s="241"/>
      <c r="AI2054" t="b">
        <v>1</v>
      </c>
      <c r="AJ2054" t="b">
        <v>0</v>
      </c>
      <c r="AK2054" s="234"/>
      <c r="AL2054" s="103"/>
      <c r="AM2054" t="b">
        <v>0</v>
      </c>
      <c r="AN2054" s="234"/>
      <c r="AO2054" s="103"/>
      <c r="AP2054" s="241"/>
      <c r="AQ2054" s="241"/>
      <c r="AR2054" s="241"/>
      <c r="AS2054" s="241"/>
      <c r="AT2054" s="234"/>
      <c r="AU2054" s="234" t="s">
        <v>7085</v>
      </c>
      <c r="AV2054" t="b">
        <v>0</v>
      </c>
      <c r="AW2054" t="b">
        <v>0</v>
      </c>
      <c r="AX2054" s="241"/>
      <c r="AY2054" s="241"/>
      <c r="AZ2054" s="234"/>
      <c r="BA2054" s="234"/>
      <c r="BB2054" s="234"/>
      <c r="BC2054" t="b">
        <v>1</v>
      </c>
      <c r="BD2054" s="234" t="s">
        <v>7008</v>
      </c>
      <c r="BE2054" s="234" t="s">
        <v>7045</v>
      </c>
      <c r="BF2054" s="234" t="s">
        <v>7027</v>
      </c>
      <c r="BG2054" s="234" t="s">
        <v>7028</v>
      </c>
      <c r="BH2054" s="234" t="s">
        <v>55</v>
      </c>
      <c r="BI2054" s="243">
        <v>44573.41578703704</v>
      </c>
      <c r="BJ2054" s="234" t="s">
        <v>442</v>
      </c>
      <c r="BK2054" s="234" t="s">
        <v>451</v>
      </c>
      <c r="BL2054" s="234" t="s">
        <v>451</v>
      </c>
      <c r="BM2054" s="234" t="s">
        <v>451</v>
      </c>
      <c r="BN2054" s="241"/>
      <c r="BO2054" t="b">
        <v>0</v>
      </c>
      <c r="BP2054" t="b">
        <v>0</v>
      </c>
      <c r="BQ2054" t="b">
        <v>0</v>
      </c>
      <c r="BR2054" s="241"/>
      <c r="BS2054" s="241"/>
      <c r="BT2054" s="234" t="s">
        <v>7047</v>
      </c>
      <c r="BU2054" t="b">
        <v>0</v>
      </c>
      <c r="BV2054" s="103"/>
      <c r="BW2054" s="235" t="s">
        <v>18687</v>
      </c>
      <c r="BX2054" s="234" t="s">
        <v>18686</v>
      </c>
      <c r="BY2054" s="234" t="s">
        <v>56</v>
      </c>
      <c r="BZ2054" s="234" t="s">
        <v>7014</v>
      </c>
    </row>
    <row r="2055" spans="1:78" x14ac:dyDescent="0.25">
      <c r="A2055" s="5">
        <v>140</v>
      </c>
      <c r="B2055" s="234" t="s">
        <v>11973</v>
      </c>
      <c r="C2055" s="234" t="s">
        <v>18688</v>
      </c>
      <c r="D2055" s="234" t="s">
        <v>7051</v>
      </c>
      <c r="E2055" s="234" t="s">
        <v>8272</v>
      </c>
      <c r="F2055" s="234" t="s">
        <v>2991</v>
      </c>
      <c r="G2055" s="234" t="s">
        <v>7033</v>
      </c>
      <c r="H2055" s="234" t="s">
        <v>7034</v>
      </c>
      <c r="I2055" s="242"/>
      <c r="J2055" s="242">
        <v>43958</v>
      </c>
      <c r="K2055" s="234" t="s">
        <v>7430</v>
      </c>
      <c r="L2055" s="242">
        <v>43966</v>
      </c>
      <c r="M2055" s="234" t="s">
        <v>6996</v>
      </c>
      <c r="N2055" s="234" t="s">
        <v>7053</v>
      </c>
      <c r="O2055" s="234" t="s">
        <v>11614</v>
      </c>
      <c r="P2055" s="234" t="s">
        <v>6999</v>
      </c>
      <c r="Q2055" s="234"/>
      <c r="R2055" s="234" t="s">
        <v>451</v>
      </c>
      <c r="S2055" t="b">
        <v>0</v>
      </c>
      <c r="T2055" s="242"/>
      <c r="U2055" s="103">
        <v>0</v>
      </c>
      <c r="V2055" s="234" t="s">
        <v>272</v>
      </c>
      <c r="W2055" s="103">
        <v>0</v>
      </c>
      <c r="X2055" s="234" t="s">
        <v>272</v>
      </c>
      <c r="Y2055" s="242"/>
      <c r="Z2055" s="242"/>
      <c r="AA2055" s="103"/>
      <c r="AB2055" s="234" t="s">
        <v>7055</v>
      </c>
      <c r="AC2055" s="243">
        <v>44251.615717592591</v>
      </c>
      <c r="AD2055" s="234" t="s">
        <v>55</v>
      </c>
      <c r="AE2055" s="235" t="s">
        <v>18689</v>
      </c>
      <c r="AF2055" s="237"/>
      <c r="AG2055" s="234" t="s">
        <v>482</v>
      </c>
      <c r="AH2055" s="241"/>
      <c r="AI2055" t="b">
        <v>1</v>
      </c>
      <c r="AJ2055" t="b">
        <v>0</v>
      </c>
      <c r="AK2055" s="234"/>
      <c r="AL2055" s="103"/>
      <c r="AM2055" t="b">
        <v>0</v>
      </c>
      <c r="AN2055" s="234"/>
      <c r="AO2055" s="103"/>
      <c r="AP2055" s="241"/>
      <c r="AQ2055" s="241"/>
      <c r="AR2055" s="241"/>
      <c r="AS2055" s="241"/>
      <c r="AT2055" s="234" t="s">
        <v>7058</v>
      </c>
      <c r="AU2055" s="234" t="s">
        <v>7085</v>
      </c>
      <c r="AV2055" t="b">
        <v>0</v>
      </c>
      <c r="AW2055" t="b">
        <v>0</v>
      </c>
      <c r="AX2055" s="241"/>
      <c r="AY2055" s="241"/>
      <c r="AZ2055" s="234"/>
      <c r="BA2055" s="234"/>
      <c r="BB2055" s="234"/>
      <c r="BC2055" t="b">
        <v>0</v>
      </c>
      <c r="BD2055" s="234" t="s">
        <v>7008</v>
      </c>
      <c r="BE2055" s="234" t="s">
        <v>7045</v>
      </c>
      <c r="BF2055" s="234" t="s">
        <v>7027</v>
      </c>
      <c r="BG2055" s="234" t="s">
        <v>7010</v>
      </c>
      <c r="BH2055" s="234" t="s">
        <v>55</v>
      </c>
      <c r="BI2055" s="243">
        <v>44573.415960648148</v>
      </c>
      <c r="BJ2055" s="234" t="s">
        <v>442</v>
      </c>
      <c r="BK2055" s="234" t="s">
        <v>451</v>
      </c>
      <c r="BL2055" s="234" t="s">
        <v>451</v>
      </c>
      <c r="BM2055" s="234" t="s">
        <v>451</v>
      </c>
      <c r="BN2055" s="241"/>
      <c r="BO2055" t="b">
        <v>0</v>
      </c>
      <c r="BP2055" t="b">
        <v>0</v>
      </c>
      <c r="BQ2055" t="b">
        <v>0</v>
      </c>
      <c r="BR2055" s="241"/>
      <c r="BS2055" s="241"/>
      <c r="BT2055" s="234" t="s">
        <v>7047</v>
      </c>
      <c r="BU2055" t="b">
        <v>0</v>
      </c>
      <c r="BV2055" s="103"/>
      <c r="BW2055" s="235" t="s">
        <v>18690</v>
      </c>
      <c r="BX2055" s="234" t="s">
        <v>18689</v>
      </c>
      <c r="BY2055" s="234" t="s">
        <v>56</v>
      </c>
      <c r="BZ2055" s="234" t="s">
        <v>7014</v>
      </c>
    </row>
    <row r="2056" spans="1:78" x14ac:dyDescent="0.25">
      <c r="A2056" s="5">
        <v>139</v>
      </c>
      <c r="B2056" s="234" t="s">
        <v>11978</v>
      </c>
      <c r="C2056" s="234" t="s">
        <v>18691</v>
      </c>
      <c r="D2056" s="234" t="s">
        <v>9917</v>
      </c>
      <c r="E2056" s="234" t="s">
        <v>9917</v>
      </c>
      <c r="F2056" s="234" t="s">
        <v>6993</v>
      </c>
      <c r="G2056" s="234" t="s">
        <v>7856</v>
      </c>
      <c r="H2056" s="234" t="s">
        <v>7018</v>
      </c>
      <c r="I2056" s="242"/>
      <c r="J2056" s="242">
        <v>43958</v>
      </c>
      <c r="K2056" s="234" t="s">
        <v>7430</v>
      </c>
      <c r="L2056" s="242">
        <v>43959</v>
      </c>
      <c r="M2056" s="234" t="s">
        <v>6996</v>
      </c>
      <c r="N2056" s="234" t="s">
        <v>9919</v>
      </c>
      <c r="O2056" s="234" t="s">
        <v>9920</v>
      </c>
      <c r="P2056" s="234" t="s">
        <v>6999</v>
      </c>
      <c r="Q2056" s="234"/>
      <c r="R2056" s="234" t="s">
        <v>451</v>
      </c>
      <c r="S2056" t="b">
        <v>0</v>
      </c>
      <c r="T2056" s="242"/>
      <c r="U2056" s="103">
        <v>10</v>
      </c>
      <c r="V2056" s="234" t="s">
        <v>272</v>
      </c>
      <c r="W2056" s="103">
        <v>5</v>
      </c>
      <c r="X2056" s="234" t="s">
        <v>272</v>
      </c>
      <c r="Y2056" s="242"/>
      <c r="Z2056" s="242"/>
      <c r="AA2056" s="103"/>
      <c r="AB2056" s="234" t="s">
        <v>9921</v>
      </c>
      <c r="AC2056" s="243">
        <v>44251.615694444445</v>
      </c>
      <c r="AD2056" s="234" t="s">
        <v>55</v>
      </c>
      <c r="AE2056" s="235" t="s">
        <v>18692</v>
      </c>
      <c r="AF2056" s="237"/>
      <c r="AG2056" s="234" t="s">
        <v>482</v>
      </c>
      <c r="AH2056" s="241"/>
      <c r="AI2056" t="b">
        <v>1</v>
      </c>
      <c r="AJ2056" t="b">
        <v>0</v>
      </c>
      <c r="AK2056" s="234"/>
      <c r="AL2056" s="103"/>
      <c r="AM2056" t="b">
        <v>0</v>
      </c>
      <c r="AN2056" s="234"/>
      <c r="AO2056" s="103"/>
      <c r="AP2056" s="241"/>
      <c r="AQ2056" s="241"/>
      <c r="AR2056" s="241"/>
      <c r="AS2056" s="241"/>
      <c r="AT2056" s="234" t="s">
        <v>7005</v>
      </c>
      <c r="AU2056" s="234" t="s">
        <v>7085</v>
      </c>
      <c r="AV2056" t="b">
        <v>0</v>
      </c>
      <c r="AW2056" t="b">
        <v>0</v>
      </c>
      <c r="AX2056" s="241"/>
      <c r="AY2056" s="241"/>
      <c r="AZ2056" s="234"/>
      <c r="BA2056" s="234"/>
      <c r="BB2056" s="234"/>
      <c r="BC2056" t="b">
        <v>0</v>
      </c>
      <c r="BD2056" s="234" t="s">
        <v>7008</v>
      </c>
      <c r="BE2056" s="234" t="s">
        <v>7026</v>
      </c>
      <c r="BF2056" s="234" t="s">
        <v>7027</v>
      </c>
      <c r="BG2056" s="234" t="s">
        <v>7028</v>
      </c>
      <c r="BH2056" s="234" t="s">
        <v>55</v>
      </c>
      <c r="BI2056" s="243">
        <v>44573.415960648148</v>
      </c>
      <c r="BJ2056" s="234" t="s">
        <v>442</v>
      </c>
      <c r="BK2056" s="234" t="s">
        <v>451</v>
      </c>
      <c r="BL2056" s="234" t="s">
        <v>451</v>
      </c>
      <c r="BM2056" s="234" t="s">
        <v>451</v>
      </c>
      <c r="BN2056" s="241"/>
      <c r="BO2056" t="b">
        <v>0</v>
      </c>
      <c r="BP2056" t="b">
        <v>0</v>
      </c>
      <c r="BQ2056" t="b">
        <v>0</v>
      </c>
      <c r="BR2056" s="241"/>
      <c r="BS2056" s="241"/>
      <c r="BT2056" s="234" t="s">
        <v>7012</v>
      </c>
      <c r="BU2056" t="b">
        <v>0</v>
      </c>
      <c r="BV2056" s="103"/>
      <c r="BW2056" s="235" t="s">
        <v>18693</v>
      </c>
      <c r="BX2056" s="234" t="s">
        <v>18692</v>
      </c>
      <c r="BY2056" s="234" t="s">
        <v>56</v>
      </c>
      <c r="BZ2056" s="234" t="s">
        <v>7014</v>
      </c>
    </row>
    <row r="2057" spans="1:78" x14ac:dyDescent="0.25">
      <c r="A2057" s="5">
        <v>138</v>
      </c>
      <c r="B2057" s="234" t="s">
        <v>11987</v>
      </c>
      <c r="C2057" s="234" t="s">
        <v>18694</v>
      </c>
      <c r="D2057" s="234" t="s">
        <v>7371</v>
      </c>
      <c r="E2057" s="234" t="s">
        <v>7964</v>
      </c>
      <c r="F2057" s="234" t="s">
        <v>2991</v>
      </c>
      <c r="G2057" s="234" t="s">
        <v>7034</v>
      </c>
      <c r="H2057" s="234" t="s">
        <v>7864</v>
      </c>
      <c r="I2057" s="242"/>
      <c r="J2057" s="242">
        <v>43958</v>
      </c>
      <c r="K2057" s="234" t="s">
        <v>7430</v>
      </c>
      <c r="L2057" s="242">
        <v>43970</v>
      </c>
      <c r="M2057" s="234" t="s">
        <v>6996</v>
      </c>
      <c r="N2057" s="234" t="s">
        <v>7373</v>
      </c>
      <c r="O2057" s="234" t="s">
        <v>7374</v>
      </c>
      <c r="P2057" s="234" t="s">
        <v>6999</v>
      </c>
      <c r="Q2057" s="234"/>
      <c r="R2057" s="234" t="s">
        <v>451</v>
      </c>
      <c r="S2057" t="b">
        <v>0</v>
      </c>
      <c r="T2057" s="242"/>
      <c r="U2057" s="103">
        <v>2000</v>
      </c>
      <c r="V2057" s="234" t="s">
        <v>272</v>
      </c>
      <c r="W2057" s="103">
        <v>22000</v>
      </c>
      <c r="X2057" s="234" t="s">
        <v>272</v>
      </c>
      <c r="Y2057" s="242"/>
      <c r="Z2057" s="242"/>
      <c r="AA2057" s="103"/>
      <c r="AB2057" s="234" t="s">
        <v>7376</v>
      </c>
      <c r="AC2057" s="243">
        <v>44251.615659722222</v>
      </c>
      <c r="AD2057" s="234" t="s">
        <v>55</v>
      </c>
      <c r="AE2057" s="235" t="s">
        <v>18695</v>
      </c>
      <c r="AF2057" s="237"/>
      <c r="AG2057" s="234" t="s">
        <v>436</v>
      </c>
      <c r="AH2057" s="241"/>
      <c r="AI2057" t="b">
        <v>1</v>
      </c>
      <c r="AJ2057" t="b">
        <v>0</v>
      </c>
      <c r="AK2057" s="234"/>
      <c r="AL2057" s="103"/>
      <c r="AM2057" t="b">
        <v>0</v>
      </c>
      <c r="AN2057" s="234"/>
      <c r="AO2057" s="103"/>
      <c r="AP2057" s="241"/>
      <c r="AQ2057" s="241"/>
      <c r="AR2057" s="241"/>
      <c r="AS2057" s="241"/>
      <c r="AT2057" s="234" t="s">
        <v>7058</v>
      </c>
      <c r="AU2057" s="234" t="s">
        <v>7085</v>
      </c>
      <c r="AV2057" t="b">
        <v>0</v>
      </c>
      <c r="AW2057" t="b">
        <v>0</v>
      </c>
      <c r="AX2057" s="241"/>
      <c r="AY2057" s="241"/>
      <c r="AZ2057" s="234"/>
      <c r="BA2057" s="234"/>
      <c r="BB2057" s="234"/>
      <c r="BC2057" t="b">
        <v>0</v>
      </c>
      <c r="BD2057" s="234" t="s">
        <v>7008</v>
      </c>
      <c r="BE2057" s="234" t="s">
        <v>7045</v>
      </c>
      <c r="BF2057" s="234" t="s">
        <v>6972</v>
      </c>
      <c r="BG2057" s="234" t="s">
        <v>7028</v>
      </c>
      <c r="BH2057" s="234" t="s">
        <v>55</v>
      </c>
      <c r="BI2057" s="243">
        <v>44573.415960648148</v>
      </c>
      <c r="BJ2057" s="234" t="s">
        <v>442</v>
      </c>
      <c r="BK2057" s="234" t="s">
        <v>451</v>
      </c>
      <c r="BL2057" s="234" t="s">
        <v>451</v>
      </c>
      <c r="BM2057" s="234" t="s">
        <v>451</v>
      </c>
      <c r="BN2057" s="241"/>
      <c r="BO2057" t="b">
        <v>0</v>
      </c>
      <c r="BP2057" t="b">
        <v>0</v>
      </c>
      <c r="BQ2057" t="b">
        <v>0</v>
      </c>
      <c r="BR2057" s="241"/>
      <c r="BS2057" s="241"/>
      <c r="BT2057" s="234" t="s">
        <v>7047</v>
      </c>
      <c r="BU2057" t="b">
        <v>0</v>
      </c>
      <c r="BV2057" s="103"/>
      <c r="BW2057" s="235" t="s">
        <v>18696</v>
      </c>
      <c r="BX2057" s="234" t="s">
        <v>18695</v>
      </c>
      <c r="BY2057" s="234" t="s">
        <v>56</v>
      </c>
      <c r="BZ2057" s="234" t="s">
        <v>7014</v>
      </c>
    </row>
    <row r="2058" spans="1:78" x14ac:dyDescent="0.25">
      <c r="A2058" s="5">
        <v>137</v>
      </c>
      <c r="B2058" s="234" t="s">
        <v>11994</v>
      </c>
      <c r="C2058" s="234" t="s">
        <v>18697</v>
      </c>
      <c r="D2058" s="234" t="s">
        <v>18698</v>
      </c>
      <c r="E2058" s="234" t="s">
        <v>18699</v>
      </c>
      <c r="F2058" s="234" t="s">
        <v>7156</v>
      </c>
      <c r="G2058" s="234" t="s">
        <v>7856</v>
      </c>
      <c r="H2058" s="234" t="s">
        <v>7018</v>
      </c>
      <c r="I2058" s="242"/>
      <c r="J2058" s="242">
        <v>43927</v>
      </c>
      <c r="K2058" s="234" t="s">
        <v>7430</v>
      </c>
      <c r="L2058" s="242">
        <v>43959</v>
      </c>
      <c r="M2058" s="234" t="s">
        <v>8885</v>
      </c>
      <c r="N2058" s="234" t="s">
        <v>18700</v>
      </c>
      <c r="O2058" s="234" t="s">
        <v>18701</v>
      </c>
      <c r="P2058" s="234" t="s">
        <v>6999</v>
      </c>
      <c r="Q2058" s="234"/>
      <c r="R2058" s="234" t="s">
        <v>451</v>
      </c>
      <c r="S2058" t="b">
        <v>0</v>
      </c>
      <c r="T2058" s="242"/>
      <c r="U2058" s="103">
        <v>10</v>
      </c>
      <c r="V2058" s="234" t="s">
        <v>272</v>
      </c>
      <c r="W2058" s="103">
        <v>5</v>
      </c>
      <c r="X2058" s="234" t="s">
        <v>272</v>
      </c>
      <c r="Y2058" s="242"/>
      <c r="Z2058" s="242"/>
      <c r="AA2058" s="103"/>
      <c r="AB2058" s="234" t="s">
        <v>18702</v>
      </c>
      <c r="AC2058" s="243">
        <v>44251.615659722222</v>
      </c>
      <c r="AD2058" s="234" t="s">
        <v>55</v>
      </c>
      <c r="AE2058" s="235" t="s">
        <v>18703</v>
      </c>
      <c r="AF2058" s="237"/>
      <c r="AG2058" s="234" t="s">
        <v>482</v>
      </c>
      <c r="AH2058" s="241"/>
      <c r="AI2058" t="b">
        <v>1</v>
      </c>
      <c r="AJ2058" t="b">
        <v>0</v>
      </c>
      <c r="AK2058" s="234"/>
      <c r="AL2058" s="103"/>
      <c r="AM2058" t="b">
        <v>0</v>
      </c>
      <c r="AN2058" s="234"/>
      <c r="AO2058" s="103"/>
      <c r="AP2058" s="241"/>
      <c r="AQ2058" s="241"/>
      <c r="AR2058" s="241"/>
      <c r="AS2058" s="241"/>
      <c r="AT2058" s="234" t="s">
        <v>7005</v>
      </c>
      <c r="AU2058" s="234" t="s">
        <v>7085</v>
      </c>
      <c r="AV2058" t="b">
        <v>0</v>
      </c>
      <c r="AW2058" t="b">
        <v>0</v>
      </c>
      <c r="AX2058" s="241"/>
      <c r="AY2058" s="241"/>
      <c r="AZ2058" s="234"/>
      <c r="BA2058" s="234"/>
      <c r="BB2058" s="234"/>
      <c r="BC2058" t="b">
        <v>0</v>
      </c>
      <c r="BD2058" s="234" t="s">
        <v>8890</v>
      </c>
      <c r="BE2058" s="234" t="s">
        <v>7026</v>
      </c>
      <c r="BF2058" s="234" t="s">
        <v>7027</v>
      </c>
      <c r="BG2058" s="234" t="s">
        <v>7028</v>
      </c>
      <c r="BH2058" s="234" t="s">
        <v>55</v>
      </c>
      <c r="BI2058" s="243">
        <v>44573.415949074071</v>
      </c>
      <c r="BJ2058" s="234" t="s">
        <v>442</v>
      </c>
      <c r="BK2058" s="234" t="s">
        <v>451</v>
      </c>
      <c r="BL2058" s="234" t="s">
        <v>451</v>
      </c>
      <c r="BM2058" s="234" t="s">
        <v>451</v>
      </c>
      <c r="BN2058" s="241"/>
      <c r="BO2058" t="b">
        <v>0</v>
      </c>
      <c r="BP2058" t="b">
        <v>0</v>
      </c>
      <c r="BQ2058" t="b">
        <v>0</v>
      </c>
      <c r="BR2058" s="241"/>
      <c r="BS2058" s="241"/>
      <c r="BT2058" s="234" t="s">
        <v>7012</v>
      </c>
      <c r="BU2058" t="b">
        <v>0</v>
      </c>
      <c r="BV2058" s="103"/>
      <c r="BW2058" s="235" t="s">
        <v>18704</v>
      </c>
      <c r="BX2058" s="234" t="s">
        <v>18703</v>
      </c>
      <c r="BY2058" s="234" t="s">
        <v>56</v>
      </c>
      <c r="BZ2058" s="234" t="s">
        <v>7014</v>
      </c>
    </row>
    <row r="2059" spans="1:78" x14ac:dyDescent="0.25">
      <c r="A2059" s="5">
        <v>136</v>
      </c>
      <c r="B2059" s="234" t="s">
        <v>11999</v>
      </c>
      <c r="C2059" s="234" t="s">
        <v>18705</v>
      </c>
      <c r="D2059" s="234" t="s">
        <v>13622</v>
      </c>
      <c r="E2059" s="234" t="s">
        <v>18706</v>
      </c>
      <c r="F2059" s="234" t="s">
        <v>6993</v>
      </c>
      <c r="G2059" s="234" t="s">
        <v>11683</v>
      </c>
      <c r="H2059" s="234" t="s">
        <v>6994</v>
      </c>
      <c r="I2059" s="242"/>
      <c r="J2059" s="242">
        <v>43958</v>
      </c>
      <c r="K2059" s="234" t="s">
        <v>7430</v>
      </c>
      <c r="L2059" s="242">
        <v>43963</v>
      </c>
      <c r="M2059" s="234" t="s">
        <v>7228</v>
      </c>
      <c r="N2059" s="234" t="s">
        <v>13624</v>
      </c>
      <c r="O2059" s="234" t="s">
        <v>18707</v>
      </c>
      <c r="P2059" s="234" t="s">
        <v>6999</v>
      </c>
      <c r="Q2059" s="234"/>
      <c r="R2059" s="234" t="s">
        <v>451</v>
      </c>
      <c r="S2059" t="b">
        <v>0</v>
      </c>
      <c r="T2059" s="242"/>
      <c r="U2059" s="103">
        <v>1</v>
      </c>
      <c r="V2059" s="234" t="s">
        <v>272</v>
      </c>
      <c r="W2059" s="103">
        <v>1</v>
      </c>
      <c r="X2059" s="234" t="s">
        <v>272</v>
      </c>
      <c r="Y2059" s="242"/>
      <c r="Z2059" s="242"/>
      <c r="AA2059" s="103"/>
      <c r="AB2059" s="234" t="s">
        <v>13626</v>
      </c>
      <c r="AC2059" s="243">
        <v>44251.615636574075</v>
      </c>
      <c r="AD2059" s="234" t="s">
        <v>55</v>
      </c>
      <c r="AE2059" s="235" t="s">
        <v>18708</v>
      </c>
      <c r="AF2059" s="237"/>
      <c r="AG2059" s="234" t="s">
        <v>482</v>
      </c>
      <c r="AH2059" s="241"/>
      <c r="AI2059" t="b">
        <v>1</v>
      </c>
      <c r="AJ2059" t="b">
        <v>0</v>
      </c>
      <c r="AK2059" s="234"/>
      <c r="AL2059" s="103"/>
      <c r="AM2059" t="b">
        <v>0</v>
      </c>
      <c r="AN2059" s="234"/>
      <c r="AO2059" s="103"/>
      <c r="AP2059" s="241"/>
      <c r="AQ2059" s="241"/>
      <c r="AR2059" s="241"/>
      <c r="AS2059" s="241"/>
      <c r="AT2059" s="234" t="s">
        <v>7166</v>
      </c>
      <c r="AU2059" s="234" t="s">
        <v>7085</v>
      </c>
      <c r="AV2059" t="b">
        <v>0</v>
      </c>
      <c r="AW2059" t="b">
        <v>0</v>
      </c>
      <c r="AX2059" s="241"/>
      <c r="AY2059" s="241"/>
      <c r="AZ2059" s="234"/>
      <c r="BA2059" s="234"/>
      <c r="BB2059" s="234"/>
      <c r="BC2059" t="b">
        <v>0</v>
      </c>
      <c r="BD2059" s="234" t="s">
        <v>7234</v>
      </c>
      <c r="BE2059" s="234" t="s">
        <v>7009</v>
      </c>
      <c r="BF2059" s="234" t="s">
        <v>7027</v>
      </c>
      <c r="BG2059" s="234" t="s">
        <v>7010</v>
      </c>
      <c r="BH2059" s="234" t="s">
        <v>55</v>
      </c>
      <c r="BI2059" s="243">
        <v>44573.415949074071</v>
      </c>
      <c r="BJ2059" s="234" t="s">
        <v>442</v>
      </c>
      <c r="BK2059" s="234" t="s">
        <v>451</v>
      </c>
      <c r="BL2059" s="234" t="s">
        <v>451</v>
      </c>
      <c r="BM2059" s="234" t="s">
        <v>451</v>
      </c>
      <c r="BN2059" s="241"/>
      <c r="BO2059" t="b">
        <v>0</v>
      </c>
      <c r="BP2059" t="b">
        <v>0</v>
      </c>
      <c r="BQ2059" t="b">
        <v>0</v>
      </c>
      <c r="BR2059" s="241"/>
      <c r="BS2059" s="241"/>
      <c r="BT2059" s="234" t="s">
        <v>7012</v>
      </c>
      <c r="BU2059" t="b">
        <v>0</v>
      </c>
      <c r="BV2059" s="103"/>
      <c r="BW2059" s="235" t="s">
        <v>18709</v>
      </c>
      <c r="BX2059" s="234" t="s">
        <v>18708</v>
      </c>
      <c r="BY2059" s="234" t="s">
        <v>56</v>
      </c>
      <c r="BZ2059" s="234" t="s">
        <v>7014</v>
      </c>
    </row>
    <row r="2060" spans="1:78" x14ac:dyDescent="0.25">
      <c r="A2060" s="5">
        <v>135</v>
      </c>
      <c r="B2060" s="234" t="s">
        <v>12003</v>
      </c>
      <c r="C2060" s="234" t="s">
        <v>18710</v>
      </c>
      <c r="D2060" s="234" t="s">
        <v>14485</v>
      </c>
      <c r="E2060" s="234" t="s">
        <v>14485</v>
      </c>
      <c r="F2060" s="234" t="s">
        <v>6993</v>
      </c>
      <c r="G2060" s="234" t="s">
        <v>7350</v>
      </c>
      <c r="H2060" s="234" t="s">
        <v>7856</v>
      </c>
      <c r="I2060" s="242"/>
      <c r="J2060" s="242">
        <v>43958</v>
      </c>
      <c r="K2060" s="234" t="s">
        <v>7430</v>
      </c>
      <c r="L2060" s="242">
        <v>43958</v>
      </c>
      <c r="M2060" s="234" t="s">
        <v>7813</v>
      </c>
      <c r="N2060" s="234" t="s">
        <v>14487</v>
      </c>
      <c r="O2060" s="234" t="s">
        <v>17959</v>
      </c>
      <c r="P2060" s="234" t="s">
        <v>6999</v>
      </c>
      <c r="Q2060" s="234"/>
      <c r="R2060" s="234" t="s">
        <v>451</v>
      </c>
      <c r="S2060" t="b">
        <v>0</v>
      </c>
      <c r="T2060" s="242"/>
      <c r="U2060" s="103">
        <v>96</v>
      </c>
      <c r="V2060" s="234" t="s">
        <v>272</v>
      </c>
      <c r="W2060" s="103">
        <v>96</v>
      </c>
      <c r="X2060" s="234" t="s">
        <v>272</v>
      </c>
      <c r="Y2060" s="242"/>
      <c r="Z2060" s="242"/>
      <c r="AA2060" s="103"/>
      <c r="AB2060" s="234" t="s">
        <v>14489</v>
      </c>
      <c r="AC2060" s="243">
        <v>44251.615613425929</v>
      </c>
      <c r="AD2060" s="234" t="s">
        <v>55</v>
      </c>
      <c r="AE2060" s="235" t="s">
        <v>18711</v>
      </c>
      <c r="AF2060" s="237"/>
      <c r="AG2060" s="234" t="s">
        <v>482</v>
      </c>
      <c r="AH2060" s="241"/>
      <c r="AI2060" t="b">
        <v>1</v>
      </c>
      <c r="AJ2060" t="b">
        <v>0</v>
      </c>
      <c r="AK2060" s="234"/>
      <c r="AL2060" s="103"/>
      <c r="AM2060" t="b">
        <v>0</v>
      </c>
      <c r="AN2060" s="234"/>
      <c r="AO2060" s="103"/>
      <c r="AP2060" s="241"/>
      <c r="AQ2060" s="241"/>
      <c r="AR2060" s="241"/>
      <c r="AS2060" s="241"/>
      <c r="AT2060" s="234"/>
      <c r="AU2060" s="234" t="s">
        <v>7085</v>
      </c>
      <c r="AV2060" t="b">
        <v>0</v>
      </c>
      <c r="AW2060" t="b">
        <v>0</v>
      </c>
      <c r="AX2060" s="241"/>
      <c r="AY2060" s="241"/>
      <c r="AZ2060" s="234"/>
      <c r="BA2060" s="234"/>
      <c r="BB2060" s="234"/>
      <c r="BC2060" t="b">
        <v>0</v>
      </c>
      <c r="BD2060" s="234" t="s">
        <v>7821</v>
      </c>
      <c r="BE2060" s="234" t="s">
        <v>7026</v>
      </c>
      <c r="BF2060" s="234" t="s">
        <v>7027</v>
      </c>
      <c r="BG2060" s="234" t="s">
        <v>7028</v>
      </c>
      <c r="BH2060" s="234" t="s">
        <v>55</v>
      </c>
      <c r="BI2060" s="243">
        <v>44573.415949074071</v>
      </c>
      <c r="BJ2060" s="234" t="s">
        <v>442</v>
      </c>
      <c r="BK2060" s="234" t="s">
        <v>451</v>
      </c>
      <c r="BL2060" s="234" t="s">
        <v>451</v>
      </c>
      <c r="BM2060" s="234" t="s">
        <v>451</v>
      </c>
      <c r="BN2060" s="241"/>
      <c r="BO2060" t="b">
        <v>0</v>
      </c>
      <c r="BP2060" t="b">
        <v>0</v>
      </c>
      <c r="BQ2060" t="b">
        <v>0</v>
      </c>
      <c r="BR2060" s="241"/>
      <c r="BS2060" s="241"/>
      <c r="BT2060" s="234" t="s">
        <v>7012</v>
      </c>
      <c r="BU2060" t="b">
        <v>0</v>
      </c>
      <c r="BV2060" s="103"/>
      <c r="BW2060" s="235" t="s">
        <v>18712</v>
      </c>
      <c r="BX2060" s="234" t="s">
        <v>18711</v>
      </c>
      <c r="BY2060" s="234" t="s">
        <v>56</v>
      </c>
      <c r="BZ2060" s="234" t="s">
        <v>7014</v>
      </c>
    </row>
    <row r="2061" spans="1:78" x14ac:dyDescent="0.25">
      <c r="A2061" s="5">
        <v>134</v>
      </c>
      <c r="B2061" s="234" t="s">
        <v>12007</v>
      </c>
      <c r="C2061" s="234" t="s">
        <v>18713</v>
      </c>
      <c r="D2061" s="234"/>
      <c r="E2061" s="234" t="s">
        <v>10670</v>
      </c>
      <c r="F2061" s="234" t="s">
        <v>6993</v>
      </c>
      <c r="G2061" s="234" t="s">
        <v>7279</v>
      </c>
      <c r="H2061" s="234" t="s">
        <v>7856</v>
      </c>
      <c r="I2061" s="242"/>
      <c r="J2061" s="242">
        <v>43951</v>
      </c>
      <c r="K2061" s="234" t="s">
        <v>7430</v>
      </c>
      <c r="L2061" s="242">
        <v>43962</v>
      </c>
      <c r="M2061" s="234" t="s">
        <v>6996</v>
      </c>
      <c r="N2061" s="234" t="s">
        <v>10656</v>
      </c>
      <c r="O2061" s="234" t="s">
        <v>10657</v>
      </c>
      <c r="P2061" s="234" t="s">
        <v>6999</v>
      </c>
      <c r="Q2061" s="234"/>
      <c r="R2061" s="234" t="s">
        <v>451</v>
      </c>
      <c r="S2061" t="b">
        <v>0</v>
      </c>
      <c r="T2061" s="242"/>
      <c r="U2061" s="103">
        <v>41</v>
      </c>
      <c r="V2061" s="234" t="s">
        <v>272</v>
      </c>
      <c r="W2061" s="103">
        <v>41</v>
      </c>
      <c r="X2061" s="234" t="s">
        <v>272</v>
      </c>
      <c r="Y2061" s="242"/>
      <c r="Z2061" s="242"/>
      <c r="AA2061" s="103"/>
      <c r="AB2061" s="234"/>
      <c r="AC2061" s="243">
        <v>44251.615578703706</v>
      </c>
      <c r="AD2061" s="234" t="s">
        <v>55</v>
      </c>
      <c r="AE2061" s="235" t="s">
        <v>18714</v>
      </c>
      <c r="AF2061" s="237"/>
      <c r="AG2061" s="234" t="s">
        <v>482</v>
      </c>
      <c r="AH2061" s="241"/>
      <c r="AI2061" t="b">
        <v>1</v>
      </c>
      <c r="AJ2061" t="b">
        <v>0</v>
      </c>
      <c r="AK2061" s="234"/>
      <c r="AL2061" s="103"/>
      <c r="AM2061" t="b">
        <v>0</v>
      </c>
      <c r="AN2061" s="234"/>
      <c r="AO2061" s="103"/>
      <c r="AP2061" s="241"/>
      <c r="AQ2061" s="241"/>
      <c r="AR2061" s="241"/>
      <c r="AS2061" s="241"/>
      <c r="AT2061" s="234"/>
      <c r="AU2061" s="234" t="s">
        <v>7085</v>
      </c>
      <c r="AV2061" t="b">
        <v>0</v>
      </c>
      <c r="AW2061" t="b">
        <v>0</v>
      </c>
      <c r="AX2061" s="241"/>
      <c r="AY2061" s="241"/>
      <c r="AZ2061" s="234"/>
      <c r="BA2061" s="234"/>
      <c r="BB2061" s="234"/>
      <c r="BC2061" t="b">
        <v>1</v>
      </c>
      <c r="BD2061" s="234" t="s">
        <v>7008</v>
      </c>
      <c r="BE2061" s="234" t="s">
        <v>7026</v>
      </c>
      <c r="BF2061" s="234" t="s">
        <v>7027</v>
      </c>
      <c r="BG2061" s="234" t="s">
        <v>7028</v>
      </c>
      <c r="BH2061" s="234" t="s">
        <v>55</v>
      </c>
      <c r="BI2061" s="243">
        <v>44573.415949074071</v>
      </c>
      <c r="BJ2061" s="234" t="s">
        <v>442</v>
      </c>
      <c r="BK2061" s="234" t="s">
        <v>451</v>
      </c>
      <c r="BL2061" s="234" t="s">
        <v>451</v>
      </c>
      <c r="BM2061" s="234" t="s">
        <v>451</v>
      </c>
      <c r="BN2061" s="241"/>
      <c r="BO2061" t="b">
        <v>0</v>
      </c>
      <c r="BP2061" t="b">
        <v>0</v>
      </c>
      <c r="BQ2061" t="b">
        <v>0</v>
      </c>
      <c r="BR2061" s="241"/>
      <c r="BS2061" s="241"/>
      <c r="BT2061" s="234" t="s">
        <v>7012</v>
      </c>
      <c r="BU2061" t="b">
        <v>0</v>
      </c>
      <c r="BV2061" s="103"/>
      <c r="BW2061" s="235" t="s">
        <v>18715</v>
      </c>
      <c r="BX2061" s="234" t="s">
        <v>18714</v>
      </c>
      <c r="BY2061" s="234" t="s">
        <v>56</v>
      </c>
      <c r="BZ2061" s="234" t="s">
        <v>7014</v>
      </c>
    </row>
    <row r="2062" spans="1:78" x14ac:dyDescent="0.25">
      <c r="A2062" s="5">
        <v>133</v>
      </c>
      <c r="B2062" s="234" t="s">
        <v>12014</v>
      </c>
      <c r="C2062" s="234" t="s">
        <v>18716</v>
      </c>
      <c r="D2062" s="234"/>
      <c r="E2062" s="234" t="s">
        <v>18717</v>
      </c>
      <c r="F2062" s="234" t="s">
        <v>2991</v>
      </c>
      <c r="G2062" s="234" t="s">
        <v>6995</v>
      </c>
      <c r="H2062" s="234" t="s">
        <v>6994</v>
      </c>
      <c r="I2062" s="242"/>
      <c r="J2062" s="242">
        <v>43958</v>
      </c>
      <c r="K2062" s="234" t="s">
        <v>7430</v>
      </c>
      <c r="L2062" s="242">
        <v>43971</v>
      </c>
      <c r="M2062" s="234" t="s">
        <v>9476</v>
      </c>
      <c r="N2062" s="234" t="s">
        <v>7430</v>
      </c>
      <c r="O2062" s="234" t="s">
        <v>18718</v>
      </c>
      <c r="P2062" s="234" t="s">
        <v>6999</v>
      </c>
      <c r="Q2062" s="234"/>
      <c r="R2062" s="234" t="s">
        <v>451</v>
      </c>
      <c r="S2062" t="b">
        <v>0</v>
      </c>
      <c r="T2062" s="242"/>
      <c r="U2062" s="103">
        <v>250</v>
      </c>
      <c r="V2062" s="234" t="s">
        <v>272</v>
      </c>
      <c r="W2062" s="103">
        <v>250</v>
      </c>
      <c r="X2062" s="234" t="s">
        <v>272</v>
      </c>
      <c r="Y2062" s="242"/>
      <c r="Z2062" s="242"/>
      <c r="AA2062" s="103"/>
      <c r="AB2062" s="234"/>
      <c r="AC2062" s="243">
        <v>44251.615555555552</v>
      </c>
      <c r="AD2062" s="234" t="s">
        <v>55</v>
      </c>
      <c r="AE2062" s="235" t="s">
        <v>18719</v>
      </c>
      <c r="AF2062" s="237"/>
      <c r="AG2062" s="234" t="s">
        <v>482</v>
      </c>
      <c r="AH2062" s="241"/>
      <c r="AI2062" t="b">
        <v>1</v>
      </c>
      <c r="AJ2062" t="b">
        <v>0</v>
      </c>
      <c r="AK2062" s="234"/>
      <c r="AL2062" s="103"/>
      <c r="AM2062" t="b">
        <v>0</v>
      </c>
      <c r="AN2062" s="234"/>
      <c r="AO2062" s="103"/>
      <c r="AP2062" s="241"/>
      <c r="AQ2062" s="241"/>
      <c r="AR2062" s="241"/>
      <c r="AS2062" s="241"/>
      <c r="AT2062" s="234"/>
      <c r="AU2062" s="234" t="s">
        <v>7085</v>
      </c>
      <c r="AV2062" t="b">
        <v>0</v>
      </c>
      <c r="AW2062" t="b">
        <v>0</v>
      </c>
      <c r="AX2062" s="241"/>
      <c r="AY2062" s="241"/>
      <c r="AZ2062" s="234"/>
      <c r="BA2062" s="234"/>
      <c r="BB2062" s="234"/>
      <c r="BC2062" t="b">
        <v>1</v>
      </c>
      <c r="BD2062" s="234" t="s">
        <v>9483</v>
      </c>
      <c r="BE2062" s="234" t="s">
        <v>7009</v>
      </c>
      <c r="BF2062" s="234" t="s">
        <v>7027</v>
      </c>
      <c r="BG2062" s="234" t="s">
        <v>7028</v>
      </c>
      <c r="BH2062" s="234" t="s">
        <v>55</v>
      </c>
      <c r="BI2062" s="243">
        <v>44573.415937500002</v>
      </c>
      <c r="BJ2062" s="234" t="s">
        <v>442</v>
      </c>
      <c r="BK2062" s="234" t="s">
        <v>451</v>
      </c>
      <c r="BL2062" s="234" t="s">
        <v>451</v>
      </c>
      <c r="BM2062" s="234" t="s">
        <v>451</v>
      </c>
      <c r="BN2062" s="241"/>
      <c r="BO2062" t="b">
        <v>0</v>
      </c>
      <c r="BP2062" t="b">
        <v>0</v>
      </c>
      <c r="BQ2062" t="b">
        <v>0</v>
      </c>
      <c r="BR2062" s="241"/>
      <c r="BS2062" s="241"/>
      <c r="BT2062" s="234" t="s">
        <v>7047</v>
      </c>
      <c r="BU2062" t="b">
        <v>0</v>
      </c>
      <c r="BV2062" s="103"/>
      <c r="BW2062" s="235" t="s">
        <v>18720</v>
      </c>
      <c r="BX2062" s="234" t="s">
        <v>18719</v>
      </c>
      <c r="BY2062" s="234" t="s">
        <v>56</v>
      </c>
      <c r="BZ2062" s="234" t="s">
        <v>7014</v>
      </c>
    </row>
    <row r="2063" spans="1:78" x14ac:dyDescent="0.25">
      <c r="A2063" s="5">
        <v>132</v>
      </c>
      <c r="B2063" s="234" t="s">
        <v>12026</v>
      </c>
      <c r="C2063" s="234" t="s">
        <v>18721</v>
      </c>
      <c r="D2063" s="234" t="s">
        <v>8928</v>
      </c>
      <c r="E2063" s="234" t="s">
        <v>8929</v>
      </c>
      <c r="F2063" s="234" t="s">
        <v>6993</v>
      </c>
      <c r="G2063" s="234" t="s">
        <v>6995</v>
      </c>
      <c r="H2063" s="234" t="s">
        <v>6994</v>
      </c>
      <c r="I2063" s="242"/>
      <c r="J2063" s="242">
        <v>43958</v>
      </c>
      <c r="K2063" s="234" t="s">
        <v>7430</v>
      </c>
      <c r="L2063" s="242">
        <v>43966</v>
      </c>
      <c r="M2063" s="234" t="s">
        <v>6996</v>
      </c>
      <c r="N2063" s="234" t="s">
        <v>8930</v>
      </c>
      <c r="O2063" s="234" t="s">
        <v>18722</v>
      </c>
      <c r="P2063" s="234" t="s">
        <v>6999</v>
      </c>
      <c r="Q2063" s="234"/>
      <c r="R2063" s="234" t="s">
        <v>451</v>
      </c>
      <c r="S2063" t="b">
        <v>0</v>
      </c>
      <c r="T2063" s="242"/>
      <c r="U2063" s="103">
        <v>1</v>
      </c>
      <c r="V2063" s="234" t="s">
        <v>272</v>
      </c>
      <c r="W2063" s="103">
        <v>70</v>
      </c>
      <c r="X2063" s="234" t="s">
        <v>272</v>
      </c>
      <c r="Y2063" s="242"/>
      <c r="Z2063" s="242"/>
      <c r="AA2063" s="103"/>
      <c r="AB2063" s="234" t="s">
        <v>8933</v>
      </c>
      <c r="AC2063" s="243">
        <v>44251.615555555552</v>
      </c>
      <c r="AD2063" s="234" t="s">
        <v>55</v>
      </c>
      <c r="AE2063" s="235" t="s">
        <v>18723</v>
      </c>
      <c r="AF2063" s="237"/>
      <c r="AG2063" s="234" t="s">
        <v>482</v>
      </c>
      <c r="AH2063" s="241"/>
      <c r="AI2063" t="b">
        <v>1</v>
      </c>
      <c r="AJ2063" t="b">
        <v>0</v>
      </c>
      <c r="AK2063" s="234"/>
      <c r="AL2063" s="103"/>
      <c r="AM2063" t="b">
        <v>0</v>
      </c>
      <c r="AN2063" s="234"/>
      <c r="AO2063" s="103"/>
      <c r="AP2063" s="241"/>
      <c r="AQ2063" s="241"/>
      <c r="AR2063" s="241"/>
      <c r="AS2063" s="241"/>
      <c r="AT2063" s="234" t="s">
        <v>7005</v>
      </c>
      <c r="AU2063" s="234" t="s">
        <v>7085</v>
      </c>
      <c r="AV2063" t="b">
        <v>0</v>
      </c>
      <c r="AW2063" t="b">
        <v>0</v>
      </c>
      <c r="AX2063" s="241"/>
      <c r="AY2063" s="241"/>
      <c r="AZ2063" s="234"/>
      <c r="BA2063" s="234"/>
      <c r="BB2063" s="234"/>
      <c r="BC2063" t="b">
        <v>0</v>
      </c>
      <c r="BD2063" s="234" t="s">
        <v>7008</v>
      </c>
      <c r="BE2063" s="234" t="s">
        <v>7009</v>
      </c>
      <c r="BF2063" s="234" t="s">
        <v>7027</v>
      </c>
      <c r="BG2063" s="234" t="s">
        <v>7028</v>
      </c>
      <c r="BH2063" s="234" t="s">
        <v>55</v>
      </c>
      <c r="BI2063" s="243">
        <v>44573.415937500002</v>
      </c>
      <c r="BJ2063" s="234" t="s">
        <v>442</v>
      </c>
      <c r="BK2063" s="234" t="s">
        <v>451</v>
      </c>
      <c r="BL2063" s="234" t="s">
        <v>451</v>
      </c>
      <c r="BM2063" s="234" t="s">
        <v>451</v>
      </c>
      <c r="BN2063" s="241"/>
      <c r="BO2063" t="b">
        <v>0</v>
      </c>
      <c r="BP2063" t="b">
        <v>0</v>
      </c>
      <c r="BQ2063" t="b">
        <v>0</v>
      </c>
      <c r="BR2063" s="241"/>
      <c r="BS2063" s="241"/>
      <c r="BT2063" s="234" t="s">
        <v>7012</v>
      </c>
      <c r="BU2063" t="b">
        <v>0</v>
      </c>
      <c r="BV2063" s="103"/>
      <c r="BW2063" s="235" t="s">
        <v>18724</v>
      </c>
      <c r="BX2063" s="234" t="s">
        <v>18723</v>
      </c>
      <c r="BY2063" s="234" t="s">
        <v>56</v>
      </c>
      <c r="BZ2063" s="234" t="s">
        <v>7014</v>
      </c>
    </row>
    <row r="2064" spans="1:78" x14ac:dyDescent="0.25">
      <c r="A2064" s="5">
        <v>131</v>
      </c>
      <c r="B2064" s="234" t="s">
        <v>12032</v>
      </c>
      <c r="C2064" s="234" t="s">
        <v>18725</v>
      </c>
      <c r="D2064" s="234"/>
      <c r="E2064" s="234" t="s">
        <v>13666</v>
      </c>
      <c r="F2064" s="234" t="s">
        <v>2991</v>
      </c>
      <c r="G2064" s="234" t="s">
        <v>7034</v>
      </c>
      <c r="H2064" s="234" t="s">
        <v>7864</v>
      </c>
      <c r="I2064" s="242"/>
      <c r="J2064" s="242">
        <v>43957</v>
      </c>
      <c r="K2064" s="234" t="s">
        <v>7430</v>
      </c>
      <c r="L2064" s="242">
        <v>43964</v>
      </c>
      <c r="M2064" s="234" t="s">
        <v>6996</v>
      </c>
      <c r="N2064" s="234" t="s">
        <v>7430</v>
      </c>
      <c r="O2064" s="234" t="s">
        <v>11335</v>
      </c>
      <c r="P2064" s="234" t="s">
        <v>6999</v>
      </c>
      <c r="Q2064" s="234"/>
      <c r="R2064" s="234" t="s">
        <v>451</v>
      </c>
      <c r="S2064" t="b">
        <v>0</v>
      </c>
      <c r="T2064" s="242"/>
      <c r="U2064" s="103">
        <v>155</v>
      </c>
      <c r="V2064" s="234" t="s">
        <v>272</v>
      </c>
      <c r="W2064" s="103">
        <v>1100</v>
      </c>
      <c r="X2064" s="234" t="s">
        <v>272</v>
      </c>
      <c r="Y2064" s="242"/>
      <c r="Z2064" s="242"/>
      <c r="AA2064" s="103"/>
      <c r="AB2064" s="234"/>
      <c r="AC2064" s="243">
        <v>44251.615520833337</v>
      </c>
      <c r="AD2064" s="234" t="s">
        <v>55</v>
      </c>
      <c r="AE2064" s="235" t="s">
        <v>18726</v>
      </c>
      <c r="AF2064" s="237"/>
      <c r="AG2064" s="234" t="s">
        <v>482</v>
      </c>
      <c r="AH2064" s="241"/>
      <c r="AI2064" t="b">
        <v>1</v>
      </c>
      <c r="AJ2064" t="b">
        <v>0</v>
      </c>
      <c r="AK2064" s="234"/>
      <c r="AL2064" s="103"/>
      <c r="AM2064" t="b">
        <v>0</v>
      </c>
      <c r="AN2064" s="234"/>
      <c r="AO2064" s="103"/>
      <c r="AP2064" s="241"/>
      <c r="AQ2064" s="241"/>
      <c r="AR2064" s="241"/>
      <c r="AS2064" s="241"/>
      <c r="AT2064" s="234"/>
      <c r="AU2064" s="234" t="s">
        <v>7085</v>
      </c>
      <c r="AV2064" t="b">
        <v>0</v>
      </c>
      <c r="AW2064" t="b">
        <v>0</v>
      </c>
      <c r="AX2064" s="241"/>
      <c r="AY2064" s="241"/>
      <c r="AZ2064" s="234"/>
      <c r="BA2064" s="234"/>
      <c r="BB2064" s="234"/>
      <c r="BC2064" t="b">
        <v>1</v>
      </c>
      <c r="BD2064" s="234" t="s">
        <v>7008</v>
      </c>
      <c r="BE2064" s="234" t="s">
        <v>7045</v>
      </c>
      <c r="BF2064" s="234" t="s">
        <v>6972</v>
      </c>
      <c r="BG2064" s="234" t="s">
        <v>7028</v>
      </c>
      <c r="BH2064" s="234" t="s">
        <v>55</v>
      </c>
      <c r="BI2064" s="243">
        <v>44573.415937500002</v>
      </c>
      <c r="BJ2064" s="234" t="s">
        <v>442</v>
      </c>
      <c r="BK2064" s="234" t="s">
        <v>451</v>
      </c>
      <c r="BL2064" s="234" t="s">
        <v>451</v>
      </c>
      <c r="BM2064" s="234" t="s">
        <v>451</v>
      </c>
      <c r="BN2064" s="241"/>
      <c r="BO2064" t="b">
        <v>0</v>
      </c>
      <c r="BP2064" t="b">
        <v>0</v>
      </c>
      <c r="BQ2064" t="b">
        <v>0</v>
      </c>
      <c r="BR2064" s="241"/>
      <c r="BS2064" s="241"/>
      <c r="BT2064" s="234" t="s">
        <v>7047</v>
      </c>
      <c r="BU2064" t="b">
        <v>0</v>
      </c>
      <c r="BV2064" s="103"/>
      <c r="BW2064" s="235" t="s">
        <v>18727</v>
      </c>
      <c r="BX2064" s="234" t="s">
        <v>18726</v>
      </c>
      <c r="BY2064" s="234" t="s">
        <v>56</v>
      </c>
      <c r="BZ2064" s="234" t="s">
        <v>7014</v>
      </c>
    </row>
    <row r="2065" spans="1:78" x14ac:dyDescent="0.25">
      <c r="A2065" s="5">
        <v>130</v>
      </c>
      <c r="B2065" s="234" t="s">
        <v>12036</v>
      </c>
      <c r="C2065" s="234" t="s">
        <v>18728</v>
      </c>
      <c r="D2065" s="234"/>
      <c r="E2065" s="234" t="s">
        <v>18729</v>
      </c>
      <c r="F2065" s="234" t="s">
        <v>6993</v>
      </c>
      <c r="G2065" s="234" t="s">
        <v>6995</v>
      </c>
      <c r="H2065" s="234" t="s">
        <v>6994</v>
      </c>
      <c r="I2065" s="242"/>
      <c r="J2065" s="242">
        <v>43957</v>
      </c>
      <c r="K2065" s="234" t="s">
        <v>7430</v>
      </c>
      <c r="L2065" s="242">
        <v>43966</v>
      </c>
      <c r="M2065" s="234" t="s">
        <v>6996</v>
      </c>
      <c r="N2065" s="234" t="s">
        <v>7430</v>
      </c>
      <c r="O2065" s="234" t="s">
        <v>18722</v>
      </c>
      <c r="P2065" s="234" t="s">
        <v>6999</v>
      </c>
      <c r="Q2065" s="234"/>
      <c r="R2065" s="234" t="s">
        <v>451</v>
      </c>
      <c r="S2065" t="b">
        <v>0</v>
      </c>
      <c r="T2065" s="242"/>
      <c r="U2065" s="103">
        <v>1</v>
      </c>
      <c r="V2065" s="234" t="s">
        <v>272</v>
      </c>
      <c r="W2065" s="103">
        <v>10</v>
      </c>
      <c r="X2065" s="234" t="s">
        <v>272</v>
      </c>
      <c r="Y2065" s="242"/>
      <c r="Z2065" s="242"/>
      <c r="AA2065" s="103"/>
      <c r="AB2065" s="234"/>
      <c r="AC2065" s="243">
        <v>44251.615497685183</v>
      </c>
      <c r="AD2065" s="234" t="s">
        <v>55</v>
      </c>
      <c r="AE2065" s="235" t="s">
        <v>18730</v>
      </c>
      <c r="AF2065" s="237"/>
      <c r="AG2065" s="234" t="s">
        <v>436</v>
      </c>
      <c r="AH2065" s="241"/>
      <c r="AI2065" t="b">
        <v>1</v>
      </c>
      <c r="AJ2065" t="b">
        <v>0</v>
      </c>
      <c r="AK2065" s="234"/>
      <c r="AL2065" s="103"/>
      <c r="AM2065" t="b">
        <v>0</v>
      </c>
      <c r="AN2065" s="234"/>
      <c r="AO2065" s="103"/>
      <c r="AP2065" s="241"/>
      <c r="AQ2065" s="241"/>
      <c r="AR2065" s="241"/>
      <c r="AS2065" s="241"/>
      <c r="AT2065" s="234"/>
      <c r="AU2065" s="234" t="s">
        <v>7085</v>
      </c>
      <c r="AV2065" t="b">
        <v>0</v>
      </c>
      <c r="AW2065" t="b">
        <v>0</v>
      </c>
      <c r="AX2065" s="241"/>
      <c r="AY2065" s="241"/>
      <c r="AZ2065" s="234"/>
      <c r="BA2065" s="234"/>
      <c r="BB2065" s="234"/>
      <c r="BC2065" t="b">
        <v>1</v>
      </c>
      <c r="BD2065" s="234" t="s">
        <v>7008</v>
      </c>
      <c r="BE2065" s="234" t="s">
        <v>7009</v>
      </c>
      <c r="BF2065" s="234" t="s">
        <v>7027</v>
      </c>
      <c r="BG2065" s="234" t="s">
        <v>7028</v>
      </c>
      <c r="BH2065" s="234" t="s">
        <v>55</v>
      </c>
      <c r="BI2065" s="243">
        <v>44573.415925925925</v>
      </c>
      <c r="BJ2065" s="234" t="s">
        <v>442</v>
      </c>
      <c r="BK2065" s="234" t="s">
        <v>451</v>
      </c>
      <c r="BL2065" s="234" t="s">
        <v>451</v>
      </c>
      <c r="BM2065" s="234" t="s">
        <v>451</v>
      </c>
      <c r="BN2065" s="241"/>
      <c r="BO2065" t="b">
        <v>0</v>
      </c>
      <c r="BP2065" t="b">
        <v>0</v>
      </c>
      <c r="BQ2065" t="b">
        <v>0</v>
      </c>
      <c r="BR2065" s="241"/>
      <c r="BS2065" s="241"/>
      <c r="BT2065" s="234" t="s">
        <v>7012</v>
      </c>
      <c r="BU2065" t="b">
        <v>0</v>
      </c>
      <c r="BV2065" s="103"/>
      <c r="BW2065" s="235" t="s">
        <v>18731</v>
      </c>
      <c r="BX2065" s="234" t="s">
        <v>18730</v>
      </c>
      <c r="BY2065" s="234" t="s">
        <v>56</v>
      </c>
      <c r="BZ2065" s="234" t="s">
        <v>7014</v>
      </c>
    </row>
    <row r="2066" spans="1:78" x14ac:dyDescent="0.25">
      <c r="A2066" s="5">
        <v>129</v>
      </c>
      <c r="B2066" s="234" t="s">
        <v>12041</v>
      </c>
      <c r="C2066" s="234" t="s">
        <v>18732</v>
      </c>
      <c r="D2066" s="234"/>
      <c r="E2066" s="234" t="s">
        <v>18729</v>
      </c>
      <c r="F2066" s="234" t="s">
        <v>6993</v>
      </c>
      <c r="G2066" s="234" t="s">
        <v>6995</v>
      </c>
      <c r="H2066" s="234" t="s">
        <v>6994</v>
      </c>
      <c r="I2066" s="242"/>
      <c r="J2066" s="242">
        <v>43957</v>
      </c>
      <c r="K2066" s="234" t="s">
        <v>7430</v>
      </c>
      <c r="L2066" s="242">
        <v>43966</v>
      </c>
      <c r="M2066" s="234" t="s">
        <v>6996</v>
      </c>
      <c r="N2066" s="234" t="s">
        <v>7430</v>
      </c>
      <c r="O2066" s="234" t="s">
        <v>18722</v>
      </c>
      <c r="P2066" s="234" t="s">
        <v>6999</v>
      </c>
      <c r="Q2066" s="234"/>
      <c r="R2066" s="234" t="s">
        <v>451</v>
      </c>
      <c r="S2066" t="b">
        <v>0</v>
      </c>
      <c r="T2066" s="242"/>
      <c r="U2066" s="103">
        <v>1</v>
      </c>
      <c r="V2066" s="234" t="s">
        <v>272</v>
      </c>
      <c r="W2066" s="103">
        <v>20</v>
      </c>
      <c r="X2066" s="234" t="s">
        <v>272</v>
      </c>
      <c r="Y2066" s="242"/>
      <c r="Z2066" s="242"/>
      <c r="AA2066" s="103"/>
      <c r="AB2066" s="234"/>
      <c r="AC2066" s="243">
        <v>44251.615486111114</v>
      </c>
      <c r="AD2066" s="234" t="s">
        <v>55</v>
      </c>
      <c r="AE2066" s="235" t="s">
        <v>18733</v>
      </c>
      <c r="AF2066" s="237"/>
      <c r="AG2066" s="234" t="s">
        <v>482</v>
      </c>
      <c r="AH2066" s="241"/>
      <c r="AI2066" t="b">
        <v>1</v>
      </c>
      <c r="AJ2066" t="b">
        <v>0</v>
      </c>
      <c r="AK2066" s="234"/>
      <c r="AL2066" s="103"/>
      <c r="AM2066" t="b">
        <v>0</v>
      </c>
      <c r="AN2066" s="234"/>
      <c r="AO2066" s="103"/>
      <c r="AP2066" s="241"/>
      <c r="AQ2066" s="241"/>
      <c r="AR2066" s="241"/>
      <c r="AS2066" s="241"/>
      <c r="AT2066" s="234"/>
      <c r="AU2066" s="234" t="s">
        <v>7085</v>
      </c>
      <c r="AV2066" t="b">
        <v>0</v>
      </c>
      <c r="AW2066" t="b">
        <v>0</v>
      </c>
      <c r="AX2066" s="241"/>
      <c r="AY2066" s="241"/>
      <c r="AZ2066" s="234"/>
      <c r="BA2066" s="234"/>
      <c r="BB2066" s="234"/>
      <c r="BC2066" t="b">
        <v>1</v>
      </c>
      <c r="BD2066" s="234" t="s">
        <v>7008</v>
      </c>
      <c r="BE2066" s="234" t="s">
        <v>7009</v>
      </c>
      <c r="BF2066" s="234" t="s">
        <v>7027</v>
      </c>
      <c r="BG2066" s="234" t="s">
        <v>7028</v>
      </c>
      <c r="BH2066" s="234" t="s">
        <v>55</v>
      </c>
      <c r="BI2066" s="243">
        <v>44573.415925925925</v>
      </c>
      <c r="BJ2066" s="234" t="s">
        <v>442</v>
      </c>
      <c r="BK2066" s="234" t="s">
        <v>451</v>
      </c>
      <c r="BL2066" s="234" t="s">
        <v>451</v>
      </c>
      <c r="BM2066" s="234" t="s">
        <v>451</v>
      </c>
      <c r="BN2066" s="241"/>
      <c r="BO2066" t="b">
        <v>0</v>
      </c>
      <c r="BP2066" t="b">
        <v>0</v>
      </c>
      <c r="BQ2066" t="b">
        <v>0</v>
      </c>
      <c r="BR2066" s="241"/>
      <c r="BS2066" s="241"/>
      <c r="BT2066" s="234" t="s">
        <v>7012</v>
      </c>
      <c r="BU2066" t="b">
        <v>0</v>
      </c>
      <c r="BV2066" s="103"/>
      <c r="BW2066" s="235" t="s">
        <v>18734</v>
      </c>
      <c r="BX2066" s="234" t="s">
        <v>18733</v>
      </c>
      <c r="BY2066" s="234" t="s">
        <v>56</v>
      </c>
      <c r="BZ2066" s="234" t="s">
        <v>7014</v>
      </c>
    </row>
    <row r="2067" spans="1:78" x14ac:dyDescent="0.25">
      <c r="A2067" s="5">
        <v>128</v>
      </c>
      <c r="B2067" s="234" t="s">
        <v>12047</v>
      </c>
      <c r="C2067" s="234" t="s">
        <v>18735</v>
      </c>
      <c r="D2067" s="234" t="s">
        <v>11666</v>
      </c>
      <c r="E2067" s="234" t="s">
        <v>11666</v>
      </c>
      <c r="F2067" s="234" t="s">
        <v>6993</v>
      </c>
      <c r="G2067" s="234" t="s">
        <v>10829</v>
      </c>
      <c r="H2067" s="234" t="s">
        <v>7856</v>
      </c>
      <c r="I2067" s="242"/>
      <c r="J2067" s="242">
        <v>43957</v>
      </c>
      <c r="K2067" s="234" t="s">
        <v>7430</v>
      </c>
      <c r="L2067" s="242">
        <v>43965</v>
      </c>
      <c r="M2067" s="234" t="s">
        <v>7066</v>
      </c>
      <c r="N2067" s="234" t="s">
        <v>11669</v>
      </c>
      <c r="O2067" s="234" t="s">
        <v>15103</v>
      </c>
      <c r="P2067" s="234" t="s">
        <v>6999</v>
      </c>
      <c r="Q2067" s="234"/>
      <c r="R2067" s="234" t="s">
        <v>451</v>
      </c>
      <c r="S2067" t="b">
        <v>0</v>
      </c>
      <c r="T2067" s="242"/>
      <c r="U2067" s="103">
        <v>5</v>
      </c>
      <c r="V2067" s="234" t="s">
        <v>272</v>
      </c>
      <c r="W2067" s="103">
        <v>0</v>
      </c>
      <c r="X2067" s="234" t="s">
        <v>272</v>
      </c>
      <c r="Y2067" s="242"/>
      <c r="Z2067" s="242"/>
      <c r="AA2067" s="103"/>
      <c r="AB2067" s="234" t="s">
        <v>11671</v>
      </c>
      <c r="AC2067" s="243">
        <v>44251.61546296296</v>
      </c>
      <c r="AD2067" s="234" t="s">
        <v>55</v>
      </c>
      <c r="AE2067" s="235" t="s">
        <v>18736</v>
      </c>
      <c r="AF2067" s="237"/>
      <c r="AG2067" s="234" t="s">
        <v>482</v>
      </c>
      <c r="AH2067" s="241"/>
      <c r="AI2067" t="b">
        <v>1</v>
      </c>
      <c r="AJ2067" t="b">
        <v>0</v>
      </c>
      <c r="AK2067" s="234"/>
      <c r="AL2067" s="103"/>
      <c r="AM2067" t="b">
        <v>0</v>
      </c>
      <c r="AN2067" s="234"/>
      <c r="AO2067" s="103"/>
      <c r="AP2067" s="241"/>
      <c r="AQ2067" s="241"/>
      <c r="AR2067" s="241"/>
      <c r="AS2067" s="241"/>
      <c r="AT2067" s="234" t="s">
        <v>7005</v>
      </c>
      <c r="AU2067" s="234" t="s">
        <v>7085</v>
      </c>
      <c r="AV2067" t="b">
        <v>0</v>
      </c>
      <c r="AW2067" t="b">
        <v>0</v>
      </c>
      <c r="AX2067" s="241"/>
      <c r="AY2067" s="241"/>
      <c r="AZ2067" s="234"/>
      <c r="BA2067" s="234"/>
      <c r="BB2067" s="234"/>
      <c r="BC2067" t="b">
        <v>0</v>
      </c>
      <c r="BD2067" s="234" t="s">
        <v>7076</v>
      </c>
      <c r="BE2067" s="234" t="s">
        <v>7026</v>
      </c>
      <c r="BF2067" s="234" t="s">
        <v>7027</v>
      </c>
      <c r="BG2067" s="234" t="s">
        <v>7028</v>
      </c>
      <c r="BH2067" s="234" t="s">
        <v>55</v>
      </c>
      <c r="BI2067" s="243">
        <v>44573.415925925925</v>
      </c>
      <c r="BJ2067" s="234" t="s">
        <v>442</v>
      </c>
      <c r="BK2067" s="234" t="s">
        <v>451</v>
      </c>
      <c r="BL2067" s="234" t="s">
        <v>451</v>
      </c>
      <c r="BM2067" s="234" t="s">
        <v>451</v>
      </c>
      <c r="BN2067" s="241"/>
      <c r="BO2067" t="b">
        <v>0</v>
      </c>
      <c r="BP2067" t="b">
        <v>0</v>
      </c>
      <c r="BQ2067" t="b">
        <v>0</v>
      </c>
      <c r="BR2067" s="241"/>
      <c r="BS2067" s="241"/>
      <c r="BT2067" s="234" t="s">
        <v>7012</v>
      </c>
      <c r="BU2067" t="b">
        <v>0</v>
      </c>
      <c r="BV2067" s="103"/>
      <c r="BW2067" s="235" t="s">
        <v>18737</v>
      </c>
      <c r="BX2067" s="234" t="s">
        <v>18736</v>
      </c>
      <c r="BY2067" s="234" t="s">
        <v>56</v>
      </c>
      <c r="BZ2067" s="234" t="s">
        <v>7014</v>
      </c>
    </row>
    <row r="2068" spans="1:78" x14ac:dyDescent="0.25">
      <c r="A2068" s="5">
        <v>127</v>
      </c>
      <c r="B2068" s="234" t="s">
        <v>12054</v>
      </c>
      <c r="C2068" s="234" t="s">
        <v>18738</v>
      </c>
      <c r="D2068" s="234" t="s">
        <v>7848</v>
      </c>
      <c r="E2068" s="234" t="s">
        <v>11802</v>
      </c>
      <c r="F2068" s="234" t="s">
        <v>7156</v>
      </c>
      <c r="G2068" s="234" t="s">
        <v>10829</v>
      </c>
      <c r="H2068" s="234" t="s">
        <v>7856</v>
      </c>
      <c r="I2068" s="242"/>
      <c r="J2068" s="242">
        <v>43957</v>
      </c>
      <c r="K2068" s="234" t="s">
        <v>7430</v>
      </c>
      <c r="L2068" s="242">
        <v>43964</v>
      </c>
      <c r="M2068" s="234" t="s">
        <v>6996</v>
      </c>
      <c r="N2068" s="234" t="s">
        <v>7204</v>
      </c>
      <c r="O2068" s="234" t="s">
        <v>11658</v>
      </c>
      <c r="P2068" s="234" t="s">
        <v>6999</v>
      </c>
      <c r="Q2068" s="234"/>
      <c r="R2068" s="234" t="s">
        <v>451</v>
      </c>
      <c r="S2068" t="b">
        <v>0</v>
      </c>
      <c r="T2068" s="242"/>
      <c r="U2068" s="103">
        <v>40</v>
      </c>
      <c r="V2068" s="234" t="s">
        <v>272</v>
      </c>
      <c r="W2068" s="103">
        <v>0</v>
      </c>
      <c r="X2068" s="234" t="s">
        <v>272</v>
      </c>
      <c r="Y2068" s="242"/>
      <c r="Z2068" s="242"/>
      <c r="AA2068" s="103"/>
      <c r="AB2068" s="234" t="s">
        <v>11805</v>
      </c>
      <c r="AC2068" s="243">
        <v>44251.615451388891</v>
      </c>
      <c r="AD2068" s="234" t="s">
        <v>55</v>
      </c>
      <c r="AE2068" s="235" t="s">
        <v>18739</v>
      </c>
      <c r="AF2068" s="237"/>
      <c r="AG2068" s="234" t="s">
        <v>482</v>
      </c>
      <c r="AH2068" s="241"/>
      <c r="AI2068" t="b">
        <v>1</v>
      </c>
      <c r="AJ2068" t="b">
        <v>0</v>
      </c>
      <c r="AK2068" s="234"/>
      <c r="AL2068" s="103"/>
      <c r="AM2068" t="b">
        <v>0</v>
      </c>
      <c r="AN2068" s="234"/>
      <c r="AO2068" s="103"/>
      <c r="AP2068" s="241"/>
      <c r="AQ2068" s="241"/>
      <c r="AR2068" s="241"/>
      <c r="AS2068" s="241"/>
      <c r="AT2068" s="234" t="s">
        <v>7430</v>
      </c>
      <c r="AU2068" s="234" t="s">
        <v>7085</v>
      </c>
      <c r="AV2068" t="b">
        <v>0</v>
      </c>
      <c r="AW2068" t="b">
        <v>0</v>
      </c>
      <c r="AX2068" s="241"/>
      <c r="AY2068" s="241"/>
      <c r="AZ2068" s="234"/>
      <c r="BA2068" s="234"/>
      <c r="BB2068" s="234"/>
      <c r="BC2068" t="b">
        <v>0</v>
      </c>
      <c r="BD2068" s="234" t="s">
        <v>7008</v>
      </c>
      <c r="BE2068" s="234" t="s">
        <v>7026</v>
      </c>
      <c r="BF2068" s="234" t="s">
        <v>7027</v>
      </c>
      <c r="BG2068" s="234" t="s">
        <v>7028</v>
      </c>
      <c r="BH2068" s="234" t="s">
        <v>55</v>
      </c>
      <c r="BI2068" s="243">
        <v>44573.415914351855</v>
      </c>
      <c r="BJ2068" s="234" t="s">
        <v>442</v>
      </c>
      <c r="BK2068" s="234" t="s">
        <v>451</v>
      </c>
      <c r="BL2068" s="234" t="s">
        <v>451</v>
      </c>
      <c r="BM2068" s="234" t="s">
        <v>451</v>
      </c>
      <c r="BN2068" s="241"/>
      <c r="BO2068" t="b">
        <v>0</v>
      </c>
      <c r="BP2068" t="b">
        <v>0</v>
      </c>
      <c r="BQ2068" t="b">
        <v>0</v>
      </c>
      <c r="BR2068" s="241"/>
      <c r="BS2068" s="241"/>
      <c r="BT2068" s="234" t="s">
        <v>7012</v>
      </c>
      <c r="BU2068" t="b">
        <v>0</v>
      </c>
      <c r="BV2068" s="103"/>
      <c r="BW2068" s="235" t="s">
        <v>18740</v>
      </c>
      <c r="BX2068" s="234" t="s">
        <v>18739</v>
      </c>
      <c r="BY2068" s="234" t="s">
        <v>56</v>
      </c>
      <c r="BZ2068" s="234" t="s">
        <v>7014</v>
      </c>
    </row>
    <row r="2069" spans="1:78" x14ac:dyDescent="0.25">
      <c r="A2069" s="5">
        <v>126</v>
      </c>
      <c r="B2069" s="234" t="s">
        <v>12065</v>
      </c>
      <c r="C2069" s="234" t="s">
        <v>18741</v>
      </c>
      <c r="D2069" s="234" t="s">
        <v>16369</v>
      </c>
      <c r="E2069" s="234" t="s">
        <v>16369</v>
      </c>
      <c r="F2069" s="234" t="s">
        <v>6993</v>
      </c>
      <c r="G2069" s="234" t="s">
        <v>10829</v>
      </c>
      <c r="H2069" s="234" t="s">
        <v>7856</v>
      </c>
      <c r="I2069" s="242"/>
      <c r="J2069" s="242">
        <v>43957</v>
      </c>
      <c r="K2069" s="234" t="s">
        <v>7430</v>
      </c>
      <c r="L2069" s="242">
        <v>43964</v>
      </c>
      <c r="M2069" s="234" t="s">
        <v>6996</v>
      </c>
      <c r="N2069" s="234" t="s">
        <v>16370</v>
      </c>
      <c r="O2069" s="234" t="s">
        <v>16371</v>
      </c>
      <c r="P2069" s="234" t="s">
        <v>6999</v>
      </c>
      <c r="Q2069" s="234"/>
      <c r="R2069" s="234" t="s">
        <v>451</v>
      </c>
      <c r="S2069" t="b">
        <v>0</v>
      </c>
      <c r="T2069" s="242"/>
      <c r="U2069" s="103">
        <v>3</v>
      </c>
      <c r="V2069" s="234" t="s">
        <v>272</v>
      </c>
      <c r="W2069" s="103">
        <v>0</v>
      </c>
      <c r="X2069" s="234" t="s">
        <v>272</v>
      </c>
      <c r="Y2069" s="242"/>
      <c r="Z2069" s="242"/>
      <c r="AA2069" s="103"/>
      <c r="AB2069" s="234" t="s">
        <v>16372</v>
      </c>
      <c r="AC2069" s="243">
        <v>44251.615416666667</v>
      </c>
      <c r="AD2069" s="234" t="s">
        <v>55</v>
      </c>
      <c r="AE2069" s="235" t="s">
        <v>18742</v>
      </c>
      <c r="AF2069" s="237"/>
      <c r="AG2069" s="234" t="s">
        <v>482</v>
      </c>
      <c r="AH2069" s="241"/>
      <c r="AI2069" t="b">
        <v>1</v>
      </c>
      <c r="AJ2069" t="b">
        <v>0</v>
      </c>
      <c r="AK2069" s="234"/>
      <c r="AL2069" s="103"/>
      <c r="AM2069" t="b">
        <v>0</v>
      </c>
      <c r="AN2069" s="234"/>
      <c r="AO2069" s="103"/>
      <c r="AP2069" s="241"/>
      <c r="AQ2069" s="241"/>
      <c r="AR2069" s="241"/>
      <c r="AS2069" s="241"/>
      <c r="AT2069" s="234" t="s">
        <v>7005</v>
      </c>
      <c r="AU2069" s="234" t="s">
        <v>7085</v>
      </c>
      <c r="AV2069" t="b">
        <v>0</v>
      </c>
      <c r="AW2069" t="b">
        <v>0</v>
      </c>
      <c r="AX2069" s="241"/>
      <c r="AY2069" s="241"/>
      <c r="AZ2069" s="234"/>
      <c r="BA2069" s="234"/>
      <c r="BB2069" s="234"/>
      <c r="BC2069" t="b">
        <v>0</v>
      </c>
      <c r="BD2069" s="234" t="s">
        <v>7008</v>
      </c>
      <c r="BE2069" s="234" t="s">
        <v>7026</v>
      </c>
      <c r="BF2069" s="234" t="s">
        <v>7027</v>
      </c>
      <c r="BG2069" s="234" t="s">
        <v>7010</v>
      </c>
      <c r="BH2069" s="234" t="s">
        <v>55</v>
      </c>
      <c r="BI2069" s="243">
        <v>44573.415914351855</v>
      </c>
      <c r="BJ2069" s="234" t="s">
        <v>442</v>
      </c>
      <c r="BK2069" s="234" t="s">
        <v>451</v>
      </c>
      <c r="BL2069" s="234" t="s">
        <v>451</v>
      </c>
      <c r="BM2069" s="234" t="s">
        <v>451</v>
      </c>
      <c r="BN2069" s="241"/>
      <c r="BO2069" t="b">
        <v>0</v>
      </c>
      <c r="BP2069" t="b">
        <v>0</v>
      </c>
      <c r="BQ2069" t="b">
        <v>0</v>
      </c>
      <c r="BR2069" s="241"/>
      <c r="BS2069" s="241"/>
      <c r="BT2069" s="234" t="s">
        <v>7012</v>
      </c>
      <c r="BU2069" t="b">
        <v>0</v>
      </c>
      <c r="BV2069" s="103"/>
      <c r="BW2069" s="235" t="s">
        <v>18743</v>
      </c>
      <c r="BX2069" s="234" t="s">
        <v>18742</v>
      </c>
      <c r="BY2069" s="234" t="s">
        <v>56</v>
      </c>
      <c r="BZ2069" s="234" t="s">
        <v>7014</v>
      </c>
    </row>
    <row r="2070" spans="1:78" x14ac:dyDescent="0.25">
      <c r="A2070" s="5">
        <v>125</v>
      </c>
      <c r="B2070" s="234" t="s">
        <v>12075</v>
      </c>
      <c r="C2070" s="234" t="s">
        <v>18744</v>
      </c>
      <c r="D2070" s="234"/>
      <c r="E2070" s="234" t="s">
        <v>10245</v>
      </c>
      <c r="F2070" s="234" t="s">
        <v>7156</v>
      </c>
      <c r="G2070" s="234" t="s">
        <v>7825</v>
      </c>
      <c r="H2070" s="234" t="s">
        <v>7825</v>
      </c>
      <c r="I2070" s="242"/>
      <c r="J2070" s="242">
        <v>43956</v>
      </c>
      <c r="K2070" s="234" t="s">
        <v>7430</v>
      </c>
      <c r="L2070" s="242">
        <v>43962</v>
      </c>
      <c r="M2070" s="234" t="s">
        <v>7066</v>
      </c>
      <c r="N2070" s="234" t="s">
        <v>7430</v>
      </c>
      <c r="O2070" s="234" t="s">
        <v>8565</v>
      </c>
      <c r="P2070" s="234" t="s">
        <v>6999</v>
      </c>
      <c r="Q2070" s="234"/>
      <c r="R2070" s="234" t="s">
        <v>451</v>
      </c>
      <c r="S2070" t="b">
        <v>0</v>
      </c>
      <c r="T2070" s="242"/>
      <c r="U2070" s="103">
        <v>50</v>
      </c>
      <c r="V2070" s="234" t="s">
        <v>272</v>
      </c>
      <c r="W2070" s="103">
        <v>200</v>
      </c>
      <c r="X2070" s="234" t="s">
        <v>272</v>
      </c>
      <c r="Y2070" s="242"/>
      <c r="Z2070" s="242"/>
      <c r="AA2070" s="103"/>
      <c r="AB2070" s="234"/>
      <c r="AC2070" s="243">
        <v>44251.615393518521</v>
      </c>
      <c r="AD2070" s="234" t="s">
        <v>55</v>
      </c>
      <c r="AE2070" s="235" t="s">
        <v>18745</v>
      </c>
      <c r="AF2070" s="237"/>
      <c r="AG2070" s="234" t="s">
        <v>482</v>
      </c>
      <c r="AH2070" s="241"/>
      <c r="AI2070" t="b">
        <v>1</v>
      </c>
      <c r="AJ2070" t="b">
        <v>0</v>
      </c>
      <c r="AK2070" s="234"/>
      <c r="AL2070" s="103"/>
      <c r="AM2070" t="b">
        <v>0</v>
      </c>
      <c r="AN2070" s="234"/>
      <c r="AO2070" s="103"/>
      <c r="AP2070" s="241"/>
      <c r="AQ2070" s="241"/>
      <c r="AR2070" s="241"/>
      <c r="AS2070" s="241"/>
      <c r="AT2070" s="234"/>
      <c r="AU2070" s="234" t="s">
        <v>7085</v>
      </c>
      <c r="AV2070" t="b">
        <v>0</v>
      </c>
      <c r="AW2070" t="b">
        <v>0</v>
      </c>
      <c r="AX2070" s="241"/>
      <c r="AY2070" s="241"/>
      <c r="AZ2070" s="234"/>
      <c r="BA2070" s="234"/>
      <c r="BB2070" s="234"/>
      <c r="BC2070" t="b">
        <v>1</v>
      </c>
      <c r="BD2070" s="234" t="s">
        <v>7076</v>
      </c>
      <c r="BE2070" s="234" t="s">
        <v>7171</v>
      </c>
      <c r="BF2070" s="234" t="s">
        <v>6972</v>
      </c>
      <c r="BG2070" s="234" t="s">
        <v>7028</v>
      </c>
      <c r="BH2070" s="234" t="s">
        <v>55</v>
      </c>
      <c r="BI2070" s="243">
        <v>44573.415914351855</v>
      </c>
      <c r="BJ2070" s="234" t="s">
        <v>442</v>
      </c>
      <c r="BK2070" s="234" t="s">
        <v>451</v>
      </c>
      <c r="BL2070" s="234" t="s">
        <v>451</v>
      </c>
      <c r="BM2070" s="234" t="s">
        <v>451</v>
      </c>
      <c r="BN2070" s="241"/>
      <c r="BO2070" t="b">
        <v>0</v>
      </c>
      <c r="BP2070" t="b">
        <v>0</v>
      </c>
      <c r="BQ2070" t="b">
        <v>0</v>
      </c>
      <c r="BR2070" s="241"/>
      <c r="BS2070" s="241"/>
      <c r="BT2070" s="234" t="s">
        <v>7012</v>
      </c>
      <c r="BU2070" t="b">
        <v>0</v>
      </c>
      <c r="BV2070" s="103"/>
      <c r="BW2070" s="235" t="s">
        <v>18746</v>
      </c>
      <c r="BX2070" s="234" t="s">
        <v>18745</v>
      </c>
      <c r="BY2070" s="234" t="s">
        <v>56</v>
      </c>
      <c r="BZ2070" s="234" t="s">
        <v>7014</v>
      </c>
    </row>
    <row r="2071" spans="1:78" x14ac:dyDescent="0.25">
      <c r="A2071" s="5">
        <v>124</v>
      </c>
      <c r="B2071" s="234" t="s">
        <v>12080</v>
      </c>
      <c r="C2071" s="234" t="s">
        <v>18747</v>
      </c>
      <c r="D2071" s="234" t="s">
        <v>12996</v>
      </c>
      <c r="E2071" s="234" t="s">
        <v>12996</v>
      </c>
      <c r="F2071" s="234" t="s">
        <v>7156</v>
      </c>
      <c r="G2071" s="234" t="s">
        <v>7856</v>
      </c>
      <c r="H2071" s="234" t="s">
        <v>7018</v>
      </c>
      <c r="I2071" s="242"/>
      <c r="J2071" s="242">
        <v>43937</v>
      </c>
      <c r="K2071" s="234" t="s">
        <v>7430</v>
      </c>
      <c r="L2071" s="242">
        <v>43956</v>
      </c>
      <c r="M2071" s="234" t="s">
        <v>7813</v>
      </c>
      <c r="N2071" s="234" t="s">
        <v>12998</v>
      </c>
      <c r="O2071" s="234" t="s">
        <v>12999</v>
      </c>
      <c r="P2071" s="234" t="s">
        <v>6999</v>
      </c>
      <c r="Q2071" s="234"/>
      <c r="R2071" s="234" t="s">
        <v>451</v>
      </c>
      <c r="S2071" t="b">
        <v>0</v>
      </c>
      <c r="T2071" s="242"/>
      <c r="U2071" s="103">
        <v>2</v>
      </c>
      <c r="V2071" s="234" t="s">
        <v>272</v>
      </c>
      <c r="W2071" s="103">
        <v>2</v>
      </c>
      <c r="X2071" s="234" t="s">
        <v>272</v>
      </c>
      <c r="Y2071" s="242"/>
      <c r="Z2071" s="242"/>
      <c r="AA2071" s="103"/>
      <c r="AB2071" s="234" t="s">
        <v>13000</v>
      </c>
      <c r="AC2071" s="243">
        <v>44251.615393518521</v>
      </c>
      <c r="AD2071" s="234" t="s">
        <v>55</v>
      </c>
      <c r="AE2071" s="235" t="s">
        <v>18748</v>
      </c>
      <c r="AF2071" s="237"/>
      <c r="AG2071" s="234" t="s">
        <v>482</v>
      </c>
      <c r="AH2071" s="241"/>
      <c r="AI2071" t="b">
        <v>1</v>
      </c>
      <c r="AJ2071" t="b">
        <v>0</v>
      </c>
      <c r="AK2071" s="234"/>
      <c r="AL2071" s="103"/>
      <c r="AM2071" t="b">
        <v>0</v>
      </c>
      <c r="AN2071" s="234"/>
      <c r="AO2071" s="103"/>
      <c r="AP2071" s="241"/>
      <c r="AQ2071" s="241"/>
      <c r="AR2071" s="241"/>
      <c r="AS2071" s="241"/>
      <c r="AT2071" s="234" t="s">
        <v>7005</v>
      </c>
      <c r="AU2071" s="234" t="s">
        <v>7085</v>
      </c>
      <c r="AV2071" t="b">
        <v>0</v>
      </c>
      <c r="AW2071" t="b">
        <v>0</v>
      </c>
      <c r="AX2071" s="241"/>
      <c r="AY2071" s="241"/>
      <c r="AZ2071" s="234"/>
      <c r="BA2071" s="234"/>
      <c r="BB2071" s="234"/>
      <c r="BC2071" t="b">
        <v>0</v>
      </c>
      <c r="BD2071" s="234" t="s">
        <v>7821</v>
      </c>
      <c r="BE2071" s="234" t="s">
        <v>7026</v>
      </c>
      <c r="BF2071" s="234" t="s">
        <v>7027</v>
      </c>
      <c r="BG2071" s="234" t="s">
        <v>7028</v>
      </c>
      <c r="BH2071" s="234" t="s">
        <v>55</v>
      </c>
      <c r="BI2071" s="243">
        <v>44573.415914351855</v>
      </c>
      <c r="BJ2071" s="234" t="s">
        <v>442</v>
      </c>
      <c r="BK2071" s="234" t="s">
        <v>451</v>
      </c>
      <c r="BL2071" s="234" t="s">
        <v>451</v>
      </c>
      <c r="BM2071" s="234" t="s">
        <v>451</v>
      </c>
      <c r="BN2071" s="241"/>
      <c r="BO2071" t="b">
        <v>0</v>
      </c>
      <c r="BP2071" t="b">
        <v>0</v>
      </c>
      <c r="BQ2071" t="b">
        <v>0</v>
      </c>
      <c r="BR2071" s="241"/>
      <c r="BS2071" s="241"/>
      <c r="BT2071" s="234" t="s">
        <v>7012</v>
      </c>
      <c r="BU2071" t="b">
        <v>0</v>
      </c>
      <c r="BV2071" s="103"/>
      <c r="BW2071" s="235" t="s">
        <v>18749</v>
      </c>
      <c r="BX2071" s="234" t="s">
        <v>18748</v>
      </c>
      <c r="BY2071" s="234" t="s">
        <v>56</v>
      </c>
      <c r="BZ2071" s="234" t="s">
        <v>7014</v>
      </c>
    </row>
    <row r="2072" spans="1:78" x14ac:dyDescent="0.25">
      <c r="A2072" s="5">
        <v>123</v>
      </c>
      <c r="B2072" s="234" t="s">
        <v>12083</v>
      </c>
      <c r="C2072" s="234" t="s">
        <v>18750</v>
      </c>
      <c r="D2072" s="234" t="s">
        <v>11888</v>
      </c>
      <c r="E2072" s="234" t="s">
        <v>11888</v>
      </c>
      <c r="F2072" s="234" t="s">
        <v>6993</v>
      </c>
      <c r="G2072" s="234" t="s">
        <v>7856</v>
      </c>
      <c r="H2072" s="234" t="s">
        <v>7018</v>
      </c>
      <c r="I2072" s="242"/>
      <c r="J2072" s="242">
        <v>43956</v>
      </c>
      <c r="K2072" s="234" t="s">
        <v>7430</v>
      </c>
      <c r="L2072" s="242">
        <v>43956</v>
      </c>
      <c r="M2072" s="234" t="s">
        <v>7035</v>
      </c>
      <c r="N2072" s="234" t="s">
        <v>11891</v>
      </c>
      <c r="O2072" s="234" t="s">
        <v>18635</v>
      </c>
      <c r="P2072" s="234" t="s">
        <v>6999</v>
      </c>
      <c r="Q2072" s="234"/>
      <c r="R2072" s="234" t="s">
        <v>451</v>
      </c>
      <c r="S2072" t="b">
        <v>0</v>
      </c>
      <c r="T2072" s="242"/>
      <c r="U2072" s="103">
        <v>2</v>
      </c>
      <c r="V2072" s="234" t="s">
        <v>272</v>
      </c>
      <c r="W2072" s="103">
        <v>2</v>
      </c>
      <c r="X2072" s="234" t="s">
        <v>272</v>
      </c>
      <c r="Y2072" s="242"/>
      <c r="Z2072" s="242"/>
      <c r="AA2072" s="103"/>
      <c r="AB2072" s="234" t="s">
        <v>11893</v>
      </c>
      <c r="AC2072" s="243">
        <v>44251.615358796298</v>
      </c>
      <c r="AD2072" s="234" t="s">
        <v>55</v>
      </c>
      <c r="AE2072" s="235" t="s">
        <v>18751</v>
      </c>
      <c r="AF2072" s="237"/>
      <c r="AG2072" s="234" t="s">
        <v>482</v>
      </c>
      <c r="AH2072" s="241"/>
      <c r="AI2072" t="b">
        <v>1</v>
      </c>
      <c r="AJ2072" t="b">
        <v>0</v>
      </c>
      <c r="AK2072" s="234"/>
      <c r="AL2072" s="103"/>
      <c r="AM2072" t="b">
        <v>0</v>
      </c>
      <c r="AN2072" s="234"/>
      <c r="AO2072" s="103"/>
      <c r="AP2072" s="241"/>
      <c r="AQ2072" s="241"/>
      <c r="AR2072" s="241"/>
      <c r="AS2072" s="241"/>
      <c r="AT2072" s="234" t="s">
        <v>7609</v>
      </c>
      <c r="AU2072" s="234" t="s">
        <v>7085</v>
      </c>
      <c r="AV2072" t="b">
        <v>0</v>
      </c>
      <c r="AW2072" t="b">
        <v>0</v>
      </c>
      <c r="AX2072" s="241"/>
      <c r="AY2072" s="241"/>
      <c r="AZ2072" s="234"/>
      <c r="BA2072" s="234"/>
      <c r="BB2072" s="234"/>
      <c r="BC2072" t="b">
        <v>0</v>
      </c>
      <c r="BD2072" s="234" t="s">
        <v>7044</v>
      </c>
      <c r="BE2072" s="234" t="s">
        <v>7026</v>
      </c>
      <c r="BF2072" s="234" t="s">
        <v>7027</v>
      </c>
      <c r="BG2072" s="234" t="s">
        <v>7028</v>
      </c>
      <c r="BH2072" s="234" t="s">
        <v>55</v>
      </c>
      <c r="BI2072" s="243">
        <v>44573.415902777779</v>
      </c>
      <c r="BJ2072" s="234" t="s">
        <v>442</v>
      </c>
      <c r="BK2072" s="234" t="s">
        <v>451</v>
      </c>
      <c r="BL2072" s="234" t="s">
        <v>451</v>
      </c>
      <c r="BM2072" s="234" t="s">
        <v>451</v>
      </c>
      <c r="BN2072" s="241"/>
      <c r="BO2072" t="b">
        <v>0</v>
      </c>
      <c r="BP2072" t="b">
        <v>0</v>
      </c>
      <c r="BQ2072" t="b">
        <v>0</v>
      </c>
      <c r="BR2072" s="241"/>
      <c r="BS2072" s="241"/>
      <c r="BT2072" s="234" t="s">
        <v>7012</v>
      </c>
      <c r="BU2072" t="b">
        <v>0</v>
      </c>
      <c r="BV2072" s="103"/>
      <c r="BW2072" s="235" t="s">
        <v>18752</v>
      </c>
      <c r="BX2072" s="234" t="s">
        <v>18751</v>
      </c>
      <c r="BY2072" s="234" t="s">
        <v>56</v>
      </c>
      <c r="BZ2072" s="234" t="s">
        <v>7014</v>
      </c>
    </row>
    <row r="2073" spans="1:78" x14ac:dyDescent="0.25">
      <c r="A2073" s="5">
        <v>122</v>
      </c>
      <c r="B2073" s="234" t="s">
        <v>12095</v>
      </c>
      <c r="C2073" s="234" t="s">
        <v>18753</v>
      </c>
      <c r="D2073" s="234"/>
      <c r="E2073" s="234" t="s">
        <v>15504</v>
      </c>
      <c r="F2073" s="234" t="s">
        <v>6993</v>
      </c>
      <c r="G2073" s="234" t="s">
        <v>7856</v>
      </c>
      <c r="H2073" s="234" t="s">
        <v>7018</v>
      </c>
      <c r="I2073" s="242"/>
      <c r="J2073" s="242">
        <v>43942</v>
      </c>
      <c r="K2073" s="234" t="s">
        <v>7430</v>
      </c>
      <c r="L2073" s="242">
        <v>43956</v>
      </c>
      <c r="M2073" s="234" t="s">
        <v>7477</v>
      </c>
      <c r="N2073" s="234" t="s">
        <v>12027</v>
      </c>
      <c r="O2073" s="234" t="s">
        <v>12028</v>
      </c>
      <c r="P2073" s="234" t="s">
        <v>6999</v>
      </c>
      <c r="Q2073" s="234"/>
      <c r="R2073" s="234" t="s">
        <v>451</v>
      </c>
      <c r="S2073" t="b">
        <v>0</v>
      </c>
      <c r="T2073" s="242"/>
      <c r="U2073" s="103">
        <v>1</v>
      </c>
      <c r="V2073" s="234" t="s">
        <v>272</v>
      </c>
      <c r="W2073" s="103">
        <v>1</v>
      </c>
      <c r="X2073" s="234" t="s">
        <v>272</v>
      </c>
      <c r="Y2073" s="242"/>
      <c r="Z2073" s="242"/>
      <c r="AA2073" s="103"/>
      <c r="AB2073" s="234"/>
      <c r="AC2073" s="243">
        <v>44251.615335648145</v>
      </c>
      <c r="AD2073" s="234" t="s">
        <v>55</v>
      </c>
      <c r="AE2073" s="235" t="s">
        <v>18754</v>
      </c>
      <c r="AF2073" s="237"/>
      <c r="AG2073" s="234" t="s">
        <v>482</v>
      </c>
      <c r="AH2073" s="241"/>
      <c r="AI2073" t="b">
        <v>1</v>
      </c>
      <c r="AJ2073" t="b">
        <v>0</v>
      </c>
      <c r="AK2073" s="234"/>
      <c r="AL2073" s="103"/>
      <c r="AM2073" t="b">
        <v>0</v>
      </c>
      <c r="AN2073" s="234"/>
      <c r="AO2073" s="103"/>
      <c r="AP2073" s="241"/>
      <c r="AQ2073" s="241"/>
      <c r="AR2073" s="241"/>
      <c r="AS2073" s="241"/>
      <c r="AT2073" s="234"/>
      <c r="AU2073" s="234" t="s">
        <v>7085</v>
      </c>
      <c r="AV2073" t="b">
        <v>0</v>
      </c>
      <c r="AW2073" t="b">
        <v>0</v>
      </c>
      <c r="AX2073" s="241"/>
      <c r="AY2073" s="241"/>
      <c r="AZ2073" s="234"/>
      <c r="BA2073" s="234"/>
      <c r="BB2073" s="234"/>
      <c r="BC2073" t="b">
        <v>1</v>
      </c>
      <c r="BD2073" s="234" t="s">
        <v>369</v>
      </c>
      <c r="BE2073" s="234" t="s">
        <v>7026</v>
      </c>
      <c r="BF2073" s="234" t="s">
        <v>7027</v>
      </c>
      <c r="BG2073" s="234" t="s">
        <v>7028</v>
      </c>
      <c r="BH2073" s="234" t="s">
        <v>55</v>
      </c>
      <c r="BI2073" s="243">
        <v>44573.415902777779</v>
      </c>
      <c r="BJ2073" s="234" t="s">
        <v>442</v>
      </c>
      <c r="BK2073" s="234" t="s">
        <v>451</v>
      </c>
      <c r="BL2073" s="234" t="s">
        <v>451</v>
      </c>
      <c r="BM2073" s="234" t="s">
        <v>451</v>
      </c>
      <c r="BN2073" s="241"/>
      <c r="BO2073" t="b">
        <v>0</v>
      </c>
      <c r="BP2073" t="b">
        <v>0</v>
      </c>
      <c r="BQ2073" t="b">
        <v>0</v>
      </c>
      <c r="BR2073" s="241"/>
      <c r="BS2073" s="241"/>
      <c r="BT2073" s="234" t="s">
        <v>7012</v>
      </c>
      <c r="BU2073" t="b">
        <v>0</v>
      </c>
      <c r="BV2073" s="103"/>
      <c r="BW2073" s="235" t="s">
        <v>18755</v>
      </c>
      <c r="BX2073" s="234" t="s">
        <v>18754</v>
      </c>
      <c r="BY2073" s="234" t="s">
        <v>56</v>
      </c>
      <c r="BZ2073" s="234" t="s">
        <v>7014</v>
      </c>
    </row>
    <row r="2074" spans="1:78" x14ac:dyDescent="0.25">
      <c r="A2074" s="5">
        <v>121</v>
      </c>
      <c r="B2074" s="234" t="s">
        <v>12099</v>
      </c>
      <c r="C2074" s="234" t="s">
        <v>18756</v>
      </c>
      <c r="D2074" s="234" t="s">
        <v>7848</v>
      </c>
      <c r="E2074" s="234" t="s">
        <v>7848</v>
      </c>
      <c r="F2074" s="234" t="s">
        <v>6993</v>
      </c>
      <c r="G2074" s="234" t="s">
        <v>7856</v>
      </c>
      <c r="H2074" s="234" t="s">
        <v>7018</v>
      </c>
      <c r="I2074" s="242"/>
      <c r="J2074" s="242">
        <v>43949</v>
      </c>
      <c r="K2074" s="234" t="s">
        <v>7430</v>
      </c>
      <c r="L2074" s="242">
        <v>43956</v>
      </c>
      <c r="M2074" s="234" t="s">
        <v>6996</v>
      </c>
      <c r="N2074" s="234" t="s">
        <v>7204</v>
      </c>
      <c r="O2074" s="234" t="s">
        <v>7205</v>
      </c>
      <c r="P2074" s="234" t="s">
        <v>6999</v>
      </c>
      <c r="Q2074" s="234"/>
      <c r="R2074" s="234" t="s">
        <v>451</v>
      </c>
      <c r="S2074" t="b">
        <v>0</v>
      </c>
      <c r="T2074" s="242"/>
      <c r="U2074" s="103">
        <v>6</v>
      </c>
      <c r="V2074" s="234" t="s">
        <v>272</v>
      </c>
      <c r="W2074" s="103">
        <v>6</v>
      </c>
      <c r="X2074" s="234" t="s">
        <v>272</v>
      </c>
      <c r="Y2074" s="242"/>
      <c r="Z2074" s="242"/>
      <c r="AA2074" s="103"/>
      <c r="AB2074" s="234" t="s">
        <v>11805</v>
      </c>
      <c r="AC2074" s="243">
        <v>44251.615312499998</v>
      </c>
      <c r="AD2074" s="234" t="s">
        <v>55</v>
      </c>
      <c r="AE2074" s="235" t="s">
        <v>18757</v>
      </c>
      <c r="AF2074" s="237"/>
      <c r="AG2074" s="234" t="s">
        <v>482</v>
      </c>
      <c r="AH2074" s="241"/>
      <c r="AI2074" t="b">
        <v>1</v>
      </c>
      <c r="AJ2074" t="b">
        <v>0</v>
      </c>
      <c r="AK2074" s="234"/>
      <c r="AL2074" s="103"/>
      <c r="AM2074" t="b">
        <v>0</v>
      </c>
      <c r="AN2074" s="234"/>
      <c r="AO2074" s="103"/>
      <c r="AP2074" s="241"/>
      <c r="AQ2074" s="241"/>
      <c r="AR2074" s="241"/>
      <c r="AS2074" s="241"/>
      <c r="AT2074" s="234" t="s">
        <v>7430</v>
      </c>
      <c r="AU2074" s="234" t="s">
        <v>7085</v>
      </c>
      <c r="AV2074" t="b">
        <v>0</v>
      </c>
      <c r="AW2074" t="b">
        <v>0</v>
      </c>
      <c r="AX2074" s="241"/>
      <c r="AY2074" s="241"/>
      <c r="AZ2074" s="234"/>
      <c r="BA2074" s="234"/>
      <c r="BB2074" s="234"/>
      <c r="BC2074" t="b">
        <v>0</v>
      </c>
      <c r="BD2074" s="234" t="s">
        <v>7008</v>
      </c>
      <c r="BE2074" s="234" t="s">
        <v>7026</v>
      </c>
      <c r="BF2074" s="234" t="s">
        <v>7027</v>
      </c>
      <c r="BG2074" s="234" t="s">
        <v>7028</v>
      </c>
      <c r="BH2074" s="234" t="s">
        <v>55</v>
      </c>
      <c r="BI2074" s="243">
        <v>44573.415891203702</v>
      </c>
      <c r="BJ2074" s="234" t="s">
        <v>442</v>
      </c>
      <c r="BK2074" s="234" t="s">
        <v>451</v>
      </c>
      <c r="BL2074" s="234" t="s">
        <v>451</v>
      </c>
      <c r="BM2074" s="234" t="s">
        <v>451</v>
      </c>
      <c r="BN2074" s="241"/>
      <c r="BO2074" t="b">
        <v>0</v>
      </c>
      <c r="BP2074" t="b">
        <v>0</v>
      </c>
      <c r="BQ2074" t="b">
        <v>0</v>
      </c>
      <c r="BR2074" s="241"/>
      <c r="BS2074" s="241"/>
      <c r="BT2074" s="234" t="s">
        <v>7012</v>
      </c>
      <c r="BU2074" t="b">
        <v>0</v>
      </c>
      <c r="BV2074" s="103"/>
      <c r="BW2074" s="235" t="s">
        <v>18758</v>
      </c>
      <c r="BX2074" s="234" t="s">
        <v>18757</v>
      </c>
      <c r="BY2074" s="234" t="s">
        <v>56</v>
      </c>
      <c r="BZ2074" s="234" t="s">
        <v>7014</v>
      </c>
    </row>
    <row r="2075" spans="1:78" x14ac:dyDescent="0.25">
      <c r="A2075" s="5">
        <v>120</v>
      </c>
      <c r="B2075" s="234" t="s">
        <v>12104</v>
      </c>
      <c r="C2075" s="234" t="s">
        <v>18759</v>
      </c>
      <c r="D2075" s="234"/>
      <c r="E2075" s="234" t="s">
        <v>18760</v>
      </c>
      <c r="F2075" s="234" t="s">
        <v>6993</v>
      </c>
      <c r="G2075" s="234" t="s">
        <v>7856</v>
      </c>
      <c r="H2075" s="234" t="s">
        <v>7018</v>
      </c>
      <c r="I2075" s="242"/>
      <c r="J2075" s="242">
        <v>43956</v>
      </c>
      <c r="K2075" s="234" t="s">
        <v>7430</v>
      </c>
      <c r="L2075" s="242">
        <v>43956</v>
      </c>
      <c r="M2075" s="234" t="s">
        <v>6996</v>
      </c>
      <c r="N2075" s="234" t="s">
        <v>7204</v>
      </c>
      <c r="O2075" s="234" t="s">
        <v>7205</v>
      </c>
      <c r="P2075" s="234" t="s">
        <v>6999</v>
      </c>
      <c r="Q2075" s="234"/>
      <c r="R2075" s="234" t="s">
        <v>451</v>
      </c>
      <c r="S2075" t="b">
        <v>0</v>
      </c>
      <c r="T2075" s="242"/>
      <c r="U2075" s="103">
        <v>5</v>
      </c>
      <c r="V2075" s="234" t="s">
        <v>272</v>
      </c>
      <c r="W2075" s="103">
        <v>5</v>
      </c>
      <c r="X2075" s="234" t="s">
        <v>272</v>
      </c>
      <c r="Y2075" s="242"/>
      <c r="Z2075" s="242"/>
      <c r="AA2075" s="103"/>
      <c r="AB2075" s="234"/>
      <c r="AC2075" s="243">
        <v>44251.615289351852</v>
      </c>
      <c r="AD2075" s="234" t="s">
        <v>55</v>
      </c>
      <c r="AE2075" s="235" t="s">
        <v>18761</v>
      </c>
      <c r="AF2075" s="237"/>
      <c r="AG2075" s="234" t="s">
        <v>482</v>
      </c>
      <c r="AH2075" s="241"/>
      <c r="AI2075" t="b">
        <v>1</v>
      </c>
      <c r="AJ2075" t="b">
        <v>0</v>
      </c>
      <c r="AK2075" s="234"/>
      <c r="AL2075" s="103"/>
      <c r="AM2075" t="b">
        <v>0</v>
      </c>
      <c r="AN2075" s="234"/>
      <c r="AO2075" s="103"/>
      <c r="AP2075" s="241"/>
      <c r="AQ2075" s="241"/>
      <c r="AR2075" s="241"/>
      <c r="AS2075" s="241"/>
      <c r="AT2075" s="234"/>
      <c r="AU2075" s="234" t="s">
        <v>7085</v>
      </c>
      <c r="AV2075" t="b">
        <v>0</v>
      </c>
      <c r="AW2075" t="b">
        <v>0</v>
      </c>
      <c r="AX2075" s="241"/>
      <c r="AY2075" s="241"/>
      <c r="AZ2075" s="234"/>
      <c r="BA2075" s="234"/>
      <c r="BB2075" s="234"/>
      <c r="BC2075" t="b">
        <v>1</v>
      </c>
      <c r="BD2075" s="234" t="s">
        <v>7008</v>
      </c>
      <c r="BE2075" s="234" t="s">
        <v>7026</v>
      </c>
      <c r="BF2075" s="234" t="s">
        <v>6972</v>
      </c>
      <c r="BG2075" s="234" t="s">
        <v>7028</v>
      </c>
      <c r="BH2075" s="234" t="s">
        <v>55</v>
      </c>
      <c r="BI2075" s="243">
        <v>44573.415891203702</v>
      </c>
      <c r="BJ2075" s="234" t="s">
        <v>442</v>
      </c>
      <c r="BK2075" s="234" t="s">
        <v>451</v>
      </c>
      <c r="BL2075" s="234" t="s">
        <v>451</v>
      </c>
      <c r="BM2075" s="234" t="s">
        <v>451</v>
      </c>
      <c r="BN2075" s="241"/>
      <c r="BO2075" t="b">
        <v>0</v>
      </c>
      <c r="BP2075" t="b">
        <v>0</v>
      </c>
      <c r="BQ2075" t="b">
        <v>0</v>
      </c>
      <c r="BR2075" s="241"/>
      <c r="BS2075" s="241"/>
      <c r="BT2075" s="234" t="s">
        <v>7012</v>
      </c>
      <c r="BU2075" t="b">
        <v>0</v>
      </c>
      <c r="BV2075" s="103"/>
      <c r="BW2075" s="235" t="s">
        <v>18762</v>
      </c>
      <c r="BX2075" s="234" t="s">
        <v>18761</v>
      </c>
      <c r="BY2075" s="234" t="s">
        <v>56</v>
      </c>
      <c r="BZ2075" s="234" t="s">
        <v>7014</v>
      </c>
    </row>
    <row r="2076" spans="1:78" x14ac:dyDescent="0.25">
      <c r="A2076" s="5">
        <v>119</v>
      </c>
      <c r="B2076" s="234" t="s">
        <v>12113</v>
      </c>
      <c r="C2076" s="234" t="s">
        <v>18763</v>
      </c>
      <c r="D2076" s="234" t="s">
        <v>11666</v>
      </c>
      <c r="E2076" s="234" t="s">
        <v>11666</v>
      </c>
      <c r="F2076" s="234" t="s">
        <v>6993</v>
      </c>
      <c r="G2076" s="234" t="s">
        <v>7856</v>
      </c>
      <c r="H2076" s="234" t="s">
        <v>7018</v>
      </c>
      <c r="I2076" s="242"/>
      <c r="J2076" s="242">
        <v>43956</v>
      </c>
      <c r="K2076" s="234" t="s">
        <v>7430</v>
      </c>
      <c r="L2076" s="242">
        <v>43956</v>
      </c>
      <c r="M2076" s="234" t="s">
        <v>7066</v>
      </c>
      <c r="N2076" s="234" t="s">
        <v>11669</v>
      </c>
      <c r="O2076" s="234" t="s">
        <v>18764</v>
      </c>
      <c r="P2076" s="234" t="s">
        <v>6999</v>
      </c>
      <c r="Q2076" s="234"/>
      <c r="R2076" s="234" t="s">
        <v>451</v>
      </c>
      <c r="S2076" t="b">
        <v>0</v>
      </c>
      <c r="T2076" s="242"/>
      <c r="U2076" s="103">
        <v>4</v>
      </c>
      <c r="V2076" s="234" t="s">
        <v>272</v>
      </c>
      <c r="W2076" s="103">
        <v>4</v>
      </c>
      <c r="X2076" s="234" t="s">
        <v>272</v>
      </c>
      <c r="Y2076" s="242"/>
      <c r="Z2076" s="242"/>
      <c r="AA2076" s="103"/>
      <c r="AB2076" s="234" t="s">
        <v>11671</v>
      </c>
      <c r="AC2076" s="243">
        <v>44251.615289351852</v>
      </c>
      <c r="AD2076" s="234" t="s">
        <v>55</v>
      </c>
      <c r="AE2076" s="235" t="s">
        <v>18765</v>
      </c>
      <c r="AF2076" s="237"/>
      <c r="AG2076" s="234" t="s">
        <v>482</v>
      </c>
      <c r="AH2076" s="241"/>
      <c r="AI2076" t="b">
        <v>1</v>
      </c>
      <c r="AJ2076" t="b">
        <v>0</v>
      </c>
      <c r="AK2076" s="234"/>
      <c r="AL2076" s="103"/>
      <c r="AM2076" t="b">
        <v>0</v>
      </c>
      <c r="AN2076" s="234"/>
      <c r="AO2076" s="103"/>
      <c r="AP2076" s="241"/>
      <c r="AQ2076" s="241"/>
      <c r="AR2076" s="241"/>
      <c r="AS2076" s="241"/>
      <c r="AT2076" s="234" t="s">
        <v>7005</v>
      </c>
      <c r="AU2076" s="234" t="s">
        <v>7085</v>
      </c>
      <c r="AV2076" t="b">
        <v>0</v>
      </c>
      <c r="AW2076" t="b">
        <v>0</v>
      </c>
      <c r="AX2076" s="241"/>
      <c r="AY2076" s="241"/>
      <c r="AZ2076" s="234"/>
      <c r="BA2076" s="234"/>
      <c r="BB2076" s="234"/>
      <c r="BC2076" t="b">
        <v>0</v>
      </c>
      <c r="BD2076" s="234" t="s">
        <v>7076</v>
      </c>
      <c r="BE2076" s="234" t="s">
        <v>7026</v>
      </c>
      <c r="BF2076" s="234" t="s">
        <v>7027</v>
      </c>
      <c r="BG2076" s="234" t="s">
        <v>7010</v>
      </c>
      <c r="BH2076" s="234" t="s">
        <v>55</v>
      </c>
      <c r="BI2076" s="243">
        <v>44573.415891203702</v>
      </c>
      <c r="BJ2076" s="234" t="s">
        <v>442</v>
      </c>
      <c r="BK2076" s="234" t="s">
        <v>451</v>
      </c>
      <c r="BL2076" s="234" t="s">
        <v>451</v>
      </c>
      <c r="BM2076" s="234" t="s">
        <v>451</v>
      </c>
      <c r="BN2076" s="241"/>
      <c r="BO2076" t="b">
        <v>0</v>
      </c>
      <c r="BP2076" t="b">
        <v>0</v>
      </c>
      <c r="BQ2076" t="b">
        <v>0</v>
      </c>
      <c r="BR2076" s="241"/>
      <c r="BS2076" s="241"/>
      <c r="BT2076" s="234" t="s">
        <v>7012</v>
      </c>
      <c r="BU2076" t="b">
        <v>0</v>
      </c>
      <c r="BV2076" s="103"/>
      <c r="BW2076" s="235" t="s">
        <v>18766</v>
      </c>
      <c r="BX2076" s="234" t="s">
        <v>18765</v>
      </c>
      <c r="BY2076" s="234" t="s">
        <v>56</v>
      </c>
      <c r="BZ2076" s="234" t="s">
        <v>7014</v>
      </c>
    </row>
    <row r="2077" spans="1:78" x14ac:dyDescent="0.25">
      <c r="A2077" s="5">
        <v>118</v>
      </c>
      <c r="B2077" s="234" t="s">
        <v>12119</v>
      </c>
      <c r="C2077" s="234" t="s">
        <v>18767</v>
      </c>
      <c r="D2077" s="234" t="s">
        <v>9917</v>
      </c>
      <c r="E2077" s="234" t="s">
        <v>9917</v>
      </c>
      <c r="F2077" s="234" t="s">
        <v>6993</v>
      </c>
      <c r="G2077" s="234" t="s">
        <v>7856</v>
      </c>
      <c r="H2077" s="234" t="s">
        <v>7018</v>
      </c>
      <c r="I2077" s="242"/>
      <c r="J2077" s="242">
        <v>43949</v>
      </c>
      <c r="K2077" s="234" t="s">
        <v>7430</v>
      </c>
      <c r="L2077" s="242">
        <v>43956</v>
      </c>
      <c r="M2077" s="234" t="s">
        <v>6996</v>
      </c>
      <c r="N2077" s="234" t="s">
        <v>9919</v>
      </c>
      <c r="O2077" s="234" t="s">
        <v>9920</v>
      </c>
      <c r="P2077" s="234" t="s">
        <v>6999</v>
      </c>
      <c r="Q2077" s="234"/>
      <c r="R2077" s="234" t="s">
        <v>451</v>
      </c>
      <c r="S2077" t="b">
        <v>0</v>
      </c>
      <c r="T2077" s="242"/>
      <c r="U2077" s="103">
        <v>10</v>
      </c>
      <c r="V2077" s="234" t="s">
        <v>272</v>
      </c>
      <c r="W2077" s="103">
        <v>10</v>
      </c>
      <c r="X2077" s="234" t="s">
        <v>272</v>
      </c>
      <c r="Y2077" s="242"/>
      <c r="Z2077" s="242"/>
      <c r="AA2077" s="103"/>
      <c r="AB2077" s="234" t="s">
        <v>9921</v>
      </c>
      <c r="AC2077" s="243">
        <v>44251.615254629629</v>
      </c>
      <c r="AD2077" s="234" t="s">
        <v>55</v>
      </c>
      <c r="AE2077" s="235" t="s">
        <v>18768</v>
      </c>
      <c r="AF2077" s="237"/>
      <c r="AG2077" s="234" t="s">
        <v>482</v>
      </c>
      <c r="AH2077" s="241"/>
      <c r="AI2077" t="b">
        <v>1</v>
      </c>
      <c r="AJ2077" t="b">
        <v>0</v>
      </c>
      <c r="AK2077" s="234"/>
      <c r="AL2077" s="103"/>
      <c r="AM2077" t="b">
        <v>0</v>
      </c>
      <c r="AN2077" s="234"/>
      <c r="AO2077" s="103"/>
      <c r="AP2077" s="241"/>
      <c r="AQ2077" s="241"/>
      <c r="AR2077" s="241"/>
      <c r="AS2077" s="241"/>
      <c r="AT2077" s="234" t="s">
        <v>7005</v>
      </c>
      <c r="AU2077" s="234" t="s">
        <v>7085</v>
      </c>
      <c r="AV2077" t="b">
        <v>0</v>
      </c>
      <c r="AW2077" t="b">
        <v>0</v>
      </c>
      <c r="AX2077" s="241"/>
      <c r="AY2077" s="241"/>
      <c r="AZ2077" s="234"/>
      <c r="BA2077" s="234"/>
      <c r="BB2077" s="234"/>
      <c r="BC2077" t="b">
        <v>0</v>
      </c>
      <c r="BD2077" s="234" t="s">
        <v>7008</v>
      </c>
      <c r="BE2077" s="234" t="s">
        <v>7026</v>
      </c>
      <c r="BF2077" s="234" t="s">
        <v>7027</v>
      </c>
      <c r="BG2077" s="234" t="s">
        <v>7010</v>
      </c>
      <c r="BH2077" s="234" t="s">
        <v>55</v>
      </c>
      <c r="BI2077" s="243">
        <v>44573.415891203702</v>
      </c>
      <c r="BJ2077" s="234" t="s">
        <v>442</v>
      </c>
      <c r="BK2077" s="234" t="s">
        <v>451</v>
      </c>
      <c r="BL2077" s="234" t="s">
        <v>451</v>
      </c>
      <c r="BM2077" s="234" t="s">
        <v>451</v>
      </c>
      <c r="BN2077" s="241"/>
      <c r="BO2077" t="b">
        <v>0</v>
      </c>
      <c r="BP2077" t="b">
        <v>0</v>
      </c>
      <c r="BQ2077" t="b">
        <v>0</v>
      </c>
      <c r="BR2077" s="241"/>
      <c r="BS2077" s="241"/>
      <c r="BT2077" s="234" t="s">
        <v>7012</v>
      </c>
      <c r="BU2077" t="b">
        <v>0</v>
      </c>
      <c r="BV2077" s="103"/>
      <c r="BW2077" s="235" t="s">
        <v>18769</v>
      </c>
      <c r="BX2077" s="234" t="s">
        <v>18768</v>
      </c>
      <c r="BY2077" s="234" t="s">
        <v>56</v>
      </c>
      <c r="BZ2077" s="234" t="s">
        <v>7014</v>
      </c>
    </row>
    <row r="2078" spans="1:78" x14ac:dyDescent="0.25">
      <c r="A2078" s="5">
        <v>117</v>
      </c>
      <c r="B2078" s="234" t="s">
        <v>12123</v>
      </c>
      <c r="C2078" s="234" t="s">
        <v>18770</v>
      </c>
      <c r="D2078" s="234"/>
      <c r="E2078" s="234" t="s">
        <v>18771</v>
      </c>
      <c r="F2078" s="234" t="s">
        <v>6993</v>
      </c>
      <c r="G2078" s="234" t="s">
        <v>7825</v>
      </c>
      <c r="H2078" s="234" t="s">
        <v>7825</v>
      </c>
      <c r="I2078" s="242"/>
      <c r="J2078" s="242">
        <v>43955</v>
      </c>
      <c r="K2078" s="234" t="s">
        <v>7430</v>
      </c>
      <c r="L2078" s="242">
        <v>43959</v>
      </c>
      <c r="M2078" s="234" t="s">
        <v>9952</v>
      </c>
      <c r="N2078" s="234" t="s">
        <v>7430</v>
      </c>
      <c r="O2078" s="234" t="s">
        <v>18772</v>
      </c>
      <c r="P2078" s="234" t="s">
        <v>6999</v>
      </c>
      <c r="Q2078" s="234"/>
      <c r="R2078" s="234" t="s">
        <v>451</v>
      </c>
      <c r="S2078" t="b">
        <v>0</v>
      </c>
      <c r="T2078" s="242"/>
      <c r="U2078" s="103">
        <v>11</v>
      </c>
      <c r="V2078" s="234" t="s">
        <v>272</v>
      </c>
      <c r="W2078" s="103">
        <v>33</v>
      </c>
      <c r="X2078" s="234" t="s">
        <v>272</v>
      </c>
      <c r="Y2078" s="242"/>
      <c r="Z2078" s="242"/>
      <c r="AA2078" s="103"/>
      <c r="AB2078" s="234"/>
      <c r="AC2078" s="243">
        <v>44251.615243055552</v>
      </c>
      <c r="AD2078" s="234" t="s">
        <v>55</v>
      </c>
      <c r="AE2078" s="235" t="s">
        <v>18773</v>
      </c>
      <c r="AF2078" s="237"/>
      <c r="AG2078" s="234" t="s">
        <v>482</v>
      </c>
      <c r="AH2078" s="241"/>
      <c r="AI2078" t="b">
        <v>1</v>
      </c>
      <c r="AJ2078" t="b">
        <v>0</v>
      </c>
      <c r="AK2078" s="234"/>
      <c r="AL2078" s="103"/>
      <c r="AM2078" t="b">
        <v>0</v>
      </c>
      <c r="AN2078" s="234"/>
      <c r="AO2078" s="103"/>
      <c r="AP2078" s="241"/>
      <c r="AQ2078" s="241"/>
      <c r="AR2078" s="241"/>
      <c r="AS2078" s="241"/>
      <c r="AT2078" s="234"/>
      <c r="AU2078" s="234" t="s">
        <v>7085</v>
      </c>
      <c r="AV2078" t="b">
        <v>0</v>
      </c>
      <c r="AW2078" t="b">
        <v>0</v>
      </c>
      <c r="AX2078" s="241"/>
      <c r="AY2078" s="241"/>
      <c r="AZ2078" s="234"/>
      <c r="BA2078" s="234"/>
      <c r="BB2078" s="234"/>
      <c r="BC2078" t="b">
        <v>1</v>
      </c>
      <c r="BD2078" s="234" t="s">
        <v>9959</v>
      </c>
      <c r="BE2078" s="234" t="s">
        <v>7171</v>
      </c>
      <c r="BF2078" s="234" t="s">
        <v>6972</v>
      </c>
      <c r="BG2078" s="234" t="s">
        <v>7028</v>
      </c>
      <c r="BH2078" s="234" t="s">
        <v>55</v>
      </c>
      <c r="BI2078" s="243">
        <v>44573.415879629632</v>
      </c>
      <c r="BJ2078" s="234" t="s">
        <v>442</v>
      </c>
      <c r="BK2078" s="234" t="s">
        <v>451</v>
      </c>
      <c r="BL2078" s="234" t="s">
        <v>451</v>
      </c>
      <c r="BM2078" s="234" t="s">
        <v>451</v>
      </c>
      <c r="BN2078" s="241"/>
      <c r="BO2078" t="b">
        <v>0</v>
      </c>
      <c r="BP2078" t="b">
        <v>0</v>
      </c>
      <c r="BQ2078" t="b">
        <v>0</v>
      </c>
      <c r="BR2078" s="241"/>
      <c r="BS2078" s="241"/>
      <c r="BT2078" s="234" t="s">
        <v>7012</v>
      </c>
      <c r="BU2078" t="b">
        <v>0</v>
      </c>
      <c r="BV2078" s="103"/>
      <c r="BW2078" s="235" t="s">
        <v>18774</v>
      </c>
      <c r="BX2078" s="234" t="s">
        <v>18773</v>
      </c>
      <c r="BY2078" s="234" t="s">
        <v>56</v>
      </c>
      <c r="BZ2078" s="234" t="s">
        <v>7014</v>
      </c>
    </row>
    <row r="2079" spans="1:78" x14ac:dyDescent="0.25">
      <c r="A2079" s="5">
        <v>116</v>
      </c>
      <c r="B2079" s="234" t="s">
        <v>12127</v>
      </c>
      <c r="C2079" s="234" t="s">
        <v>18775</v>
      </c>
      <c r="D2079" s="234"/>
      <c r="E2079" s="234" t="s">
        <v>16221</v>
      </c>
      <c r="F2079" s="234" t="s">
        <v>2991</v>
      </c>
      <c r="G2079" s="234" t="s">
        <v>7034</v>
      </c>
      <c r="H2079" s="234" t="s">
        <v>7864</v>
      </c>
      <c r="I2079" s="242"/>
      <c r="J2079" s="242">
        <v>43955</v>
      </c>
      <c r="K2079" s="234" t="s">
        <v>7430</v>
      </c>
      <c r="L2079" s="242">
        <v>43966</v>
      </c>
      <c r="M2079" s="234" t="s">
        <v>6996</v>
      </c>
      <c r="N2079" s="234" t="s">
        <v>7430</v>
      </c>
      <c r="O2079" s="234" t="s">
        <v>18776</v>
      </c>
      <c r="P2079" s="234" t="s">
        <v>6999</v>
      </c>
      <c r="Q2079" s="234"/>
      <c r="R2079" s="234" t="s">
        <v>451</v>
      </c>
      <c r="S2079" t="b">
        <v>0</v>
      </c>
      <c r="T2079" s="242"/>
      <c r="U2079" s="103">
        <v>2200</v>
      </c>
      <c r="V2079" s="234" t="s">
        <v>272</v>
      </c>
      <c r="W2079" s="103">
        <v>17600</v>
      </c>
      <c r="X2079" s="234" t="s">
        <v>272</v>
      </c>
      <c r="Y2079" s="242"/>
      <c r="Z2079" s="242"/>
      <c r="AA2079" s="103"/>
      <c r="AB2079" s="234"/>
      <c r="AC2079" s="243">
        <v>44251.615219907406</v>
      </c>
      <c r="AD2079" s="234" t="s">
        <v>55</v>
      </c>
      <c r="AE2079" s="235" t="s">
        <v>18777</v>
      </c>
      <c r="AF2079" s="237"/>
      <c r="AG2079" s="234" t="s">
        <v>436</v>
      </c>
      <c r="AH2079" s="241"/>
      <c r="AI2079" t="b">
        <v>1</v>
      </c>
      <c r="AJ2079" t="b">
        <v>0</v>
      </c>
      <c r="AK2079" s="234"/>
      <c r="AL2079" s="103"/>
      <c r="AM2079" t="b">
        <v>0</v>
      </c>
      <c r="AN2079" s="234"/>
      <c r="AO2079" s="103"/>
      <c r="AP2079" s="241"/>
      <c r="AQ2079" s="241"/>
      <c r="AR2079" s="241"/>
      <c r="AS2079" s="241"/>
      <c r="AT2079" s="234"/>
      <c r="AU2079" s="234" t="s">
        <v>7085</v>
      </c>
      <c r="AV2079" t="b">
        <v>0</v>
      </c>
      <c r="AW2079" t="b">
        <v>0</v>
      </c>
      <c r="AX2079" s="241"/>
      <c r="AY2079" s="241"/>
      <c r="AZ2079" s="234"/>
      <c r="BA2079" s="234"/>
      <c r="BB2079" s="234"/>
      <c r="BC2079" t="b">
        <v>1</v>
      </c>
      <c r="BD2079" s="234" t="s">
        <v>7008</v>
      </c>
      <c r="BE2079" s="234" t="s">
        <v>7045</v>
      </c>
      <c r="BF2079" s="234" t="s">
        <v>6972</v>
      </c>
      <c r="BG2079" s="234" t="s">
        <v>7028</v>
      </c>
      <c r="BH2079" s="234" t="s">
        <v>55</v>
      </c>
      <c r="BI2079" s="243">
        <v>44573.415879629632</v>
      </c>
      <c r="BJ2079" s="234" t="s">
        <v>442</v>
      </c>
      <c r="BK2079" s="234" t="s">
        <v>451</v>
      </c>
      <c r="BL2079" s="234" t="s">
        <v>451</v>
      </c>
      <c r="BM2079" s="234" t="s">
        <v>451</v>
      </c>
      <c r="BN2079" s="241"/>
      <c r="BO2079" t="b">
        <v>0</v>
      </c>
      <c r="BP2079" t="b">
        <v>0</v>
      </c>
      <c r="BQ2079" t="b">
        <v>0</v>
      </c>
      <c r="BR2079" s="241"/>
      <c r="BS2079" s="241"/>
      <c r="BT2079" s="234" t="s">
        <v>7047</v>
      </c>
      <c r="BU2079" t="b">
        <v>0</v>
      </c>
      <c r="BV2079" s="103"/>
      <c r="BW2079" s="235" t="s">
        <v>18778</v>
      </c>
      <c r="BX2079" s="234" t="s">
        <v>18777</v>
      </c>
      <c r="BY2079" s="234" t="s">
        <v>56</v>
      </c>
      <c r="BZ2079" s="234" t="s">
        <v>7014</v>
      </c>
    </row>
    <row r="2080" spans="1:78" x14ac:dyDescent="0.25">
      <c r="A2080" s="5">
        <v>115</v>
      </c>
      <c r="B2080" s="234" t="s">
        <v>12133</v>
      </c>
      <c r="C2080" s="234" t="s">
        <v>18779</v>
      </c>
      <c r="D2080" s="234"/>
      <c r="E2080" s="234" t="s">
        <v>18780</v>
      </c>
      <c r="F2080" s="234" t="s">
        <v>2991</v>
      </c>
      <c r="G2080" s="234" t="s">
        <v>8316</v>
      </c>
      <c r="H2080" s="234" t="s">
        <v>7034</v>
      </c>
      <c r="I2080" s="242"/>
      <c r="J2080" s="242">
        <v>43943</v>
      </c>
      <c r="K2080" s="234" t="s">
        <v>7430</v>
      </c>
      <c r="L2080" s="242">
        <v>43966</v>
      </c>
      <c r="M2080" s="234" t="s">
        <v>6996</v>
      </c>
      <c r="N2080" s="234" t="s">
        <v>18781</v>
      </c>
      <c r="O2080" s="234" t="s">
        <v>13709</v>
      </c>
      <c r="P2080" s="234" t="s">
        <v>6999</v>
      </c>
      <c r="Q2080" s="234"/>
      <c r="R2080" s="234" t="s">
        <v>451</v>
      </c>
      <c r="S2080" t="b">
        <v>0</v>
      </c>
      <c r="T2080" s="242"/>
      <c r="U2080" s="103">
        <v>500</v>
      </c>
      <c r="V2080" s="234" t="s">
        <v>272</v>
      </c>
      <c r="W2080" s="103">
        <v>1500</v>
      </c>
      <c r="X2080" s="234" t="s">
        <v>272</v>
      </c>
      <c r="Y2080" s="242"/>
      <c r="Z2080" s="242"/>
      <c r="AA2080" s="103"/>
      <c r="AB2080" s="234"/>
      <c r="AC2080" s="243">
        <v>44251.61519675926</v>
      </c>
      <c r="AD2080" s="234" t="s">
        <v>55</v>
      </c>
      <c r="AE2080" s="235" t="s">
        <v>18782</v>
      </c>
      <c r="AF2080" s="237"/>
      <c r="AG2080" s="234" t="s">
        <v>482</v>
      </c>
      <c r="AH2080" s="241"/>
      <c r="AI2080" t="b">
        <v>1</v>
      </c>
      <c r="AJ2080" t="b">
        <v>0</v>
      </c>
      <c r="AK2080" s="234"/>
      <c r="AL2080" s="103"/>
      <c r="AM2080" t="b">
        <v>0</v>
      </c>
      <c r="AN2080" s="234"/>
      <c r="AO2080" s="103"/>
      <c r="AP2080" s="241"/>
      <c r="AQ2080" s="241"/>
      <c r="AR2080" s="241"/>
      <c r="AS2080" s="241"/>
      <c r="AT2080" s="234" t="s">
        <v>7005</v>
      </c>
      <c r="AU2080" s="234" t="s">
        <v>7085</v>
      </c>
      <c r="AV2080" t="b">
        <v>0</v>
      </c>
      <c r="AW2080" t="b">
        <v>0</v>
      </c>
      <c r="AX2080" s="241"/>
      <c r="AY2080" s="241"/>
      <c r="AZ2080" s="234"/>
      <c r="BA2080" s="234"/>
      <c r="BB2080" s="234"/>
      <c r="BC2080" t="b">
        <v>1</v>
      </c>
      <c r="BD2080" s="234" t="s">
        <v>7008</v>
      </c>
      <c r="BE2080" s="234" t="s">
        <v>7045</v>
      </c>
      <c r="BF2080" s="234" t="s">
        <v>7027</v>
      </c>
      <c r="BG2080" s="234" t="s">
        <v>7028</v>
      </c>
      <c r="BH2080" s="234" t="s">
        <v>55</v>
      </c>
      <c r="BI2080" s="243">
        <v>44573.415879629632</v>
      </c>
      <c r="BJ2080" s="234" t="s">
        <v>442</v>
      </c>
      <c r="BK2080" s="234" t="s">
        <v>451</v>
      </c>
      <c r="BL2080" s="234" t="s">
        <v>451</v>
      </c>
      <c r="BM2080" s="234" t="s">
        <v>451</v>
      </c>
      <c r="BN2080" s="241"/>
      <c r="BO2080" t="b">
        <v>0</v>
      </c>
      <c r="BP2080" t="b">
        <v>0</v>
      </c>
      <c r="BQ2080" t="b">
        <v>0</v>
      </c>
      <c r="BR2080" s="241"/>
      <c r="BS2080" s="241"/>
      <c r="BT2080" s="234" t="s">
        <v>7047</v>
      </c>
      <c r="BU2080" t="b">
        <v>0</v>
      </c>
      <c r="BV2080" s="103"/>
      <c r="BW2080" s="235" t="s">
        <v>18783</v>
      </c>
      <c r="BX2080" s="234" t="s">
        <v>18782</v>
      </c>
      <c r="BY2080" s="234" t="s">
        <v>56</v>
      </c>
      <c r="BZ2080" s="234" t="s">
        <v>7014</v>
      </c>
    </row>
    <row r="2081" spans="1:78" x14ac:dyDescent="0.25">
      <c r="A2081" s="5">
        <v>114</v>
      </c>
      <c r="B2081" s="234" t="s">
        <v>12139</v>
      </c>
      <c r="C2081" s="234" t="s">
        <v>18784</v>
      </c>
      <c r="D2081" s="234" t="s">
        <v>15894</v>
      </c>
      <c r="E2081" s="234" t="s">
        <v>15894</v>
      </c>
      <c r="F2081" s="234" t="s">
        <v>6993</v>
      </c>
      <c r="G2081" s="234" t="s">
        <v>7315</v>
      </c>
      <c r="H2081" s="234" t="s">
        <v>6994</v>
      </c>
      <c r="I2081" s="242"/>
      <c r="J2081" s="242">
        <v>43955</v>
      </c>
      <c r="K2081" s="234" t="s">
        <v>7430</v>
      </c>
      <c r="L2081" s="242">
        <v>43959</v>
      </c>
      <c r="M2081" s="234" t="s">
        <v>6996</v>
      </c>
      <c r="N2081" s="234" t="s">
        <v>15895</v>
      </c>
      <c r="O2081" s="234" t="s">
        <v>15896</v>
      </c>
      <c r="P2081" s="234" t="s">
        <v>6999</v>
      </c>
      <c r="Q2081" s="234"/>
      <c r="R2081" s="234" t="s">
        <v>451</v>
      </c>
      <c r="S2081" t="b">
        <v>0</v>
      </c>
      <c r="T2081" s="242"/>
      <c r="U2081" s="103">
        <v>1</v>
      </c>
      <c r="V2081" s="234" t="s">
        <v>272</v>
      </c>
      <c r="W2081" s="103">
        <v>15</v>
      </c>
      <c r="X2081" s="234" t="s">
        <v>272</v>
      </c>
      <c r="Y2081" s="242"/>
      <c r="Z2081" s="242"/>
      <c r="AA2081" s="103"/>
      <c r="AB2081" s="234" t="s">
        <v>15897</v>
      </c>
      <c r="AC2081" s="243">
        <v>44251.61519675926</v>
      </c>
      <c r="AD2081" s="234" t="s">
        <v>55</v>
      </c>
      <c r="AE2081" s="235" t="s">
        <v>18785</v>
      </c>
      <c r="AF2081" s="237"/>
      <c r="AG2081" s="234" t="s">
        <v>436</v>
      </c>
      <c r="AH2081" s="241"/>
      <c r="AI2081" t="b">
        <v>1</v>
      </c>
      <c r="AJ2081" t="b">
        <v>0</v>
      </c>
      <c r="AK2081" s="234"/>
      <c r="AL2081" s="103"/>
      <c r="AM2081" t="b">
        <v>0</v>
      </c>
      <c r="AN2081" s="234"/>
      <c r="AO2081" s="103"/>
      <c r="AP2081" s="241"/>
      <c r="AQ2081" s="241"/>
      <c r="AR2081" s="241"/>
      <c r="AS2081" s="241"/>
      <c r="AT2081" s="234" t="s">
        <v>7005</v>
      </c>
      <c r="AU2081" s="234" t="s">
        <v>7085</v>
      </c>
      <c r="AV2081" t="b">
        <v>0</v>
      </c>
      <c r="AW2081" t="b">
        <v>0</v>
      </c>
      <c r="AX2081" s="241"/>
      <c r="AY2081" s="241"/>
      <c r="AZ2081" s="234"/>
      <c r="BA2081" s="234"/>
      <c r="BB2081" s="234"/>
      <c r="BC2081" t="b">
        <v>0</v>
      </c>
      <c r="BD2081" s="234" t="s">
        <v>7008</v>
      </c>
      <c r="BE2081" s="234" t="s">
        <v>7009</v>
      </c>
      <c r="BF2081" s="234" t="s">
        <v>7027</v>
      </c>
      <c r="BG2081" s="234" t="s">
        <v>7028</v>
      </c>
      <c r="BH2081" s="234" t="s">
        <v>55</v>
      </c>
      <c r="BI2081" s="243">
        <v>44573.415868055556</v>
      </c>
      <c r="BJ2081" s="234" t="s">
        <v>442</v>
      </c>
      <c r="BK2081" s="234" t="s">
        <v>451</v>
      </c>
      <c r="BL2081" s="234" t="s">
        <v>451</v>
      </c>
      <c r="BM2081" s="234" t="s">
        <v>451</v>
      </c>
      <c r="BN2081" s="241"/>
      <c r="BO2081" t="b">
        <v>0</v>
      </c>
      <c r="BP2081" t="b">
        <v>0</v>
      </c>
      <c r="BQ2081" t="b">
        <v>0</v>
      </c>
      <c r="BR2081" s="241"/>
      <c r="BS2081" s="241"/>
      <c r="BT2081" s="234" t="s">
        <v>7012</v>
      </c>
      <c r="BU2081" t="b">
        <v>0</v>
      </c>
      <c r="BV2081" s="103"/>
      <c r="BW2081" s="235" t="s">
        <v>18786</v>
      </c>
      <c r="BX2081" s="234" t="s">
        <v>18785</v>
      </c>
      <c r="BY2081" s="234" t="s">
        <v>56</v>
      </c>
      <c r="BZ2081" s="234" t="s">
        <v>7014</v>
      </c>
    </row>
    <row r="2082" spans="1:78" x14ac:dyDescent="0.25">
      <c r="A2082" s="5">
        <v>113</v>
      </c>
      <c r="B2082" s="234" t="s">
        <v>12144</v>
      </c>
      <c r="C2082" s="234" t="s">
        <v>18787</v>
      </c>
      <c r="D2082" s="234"/>
      <c r="E2082" s="234" t="s">
        <v>18788</v>
      </c>
      <c r="F2082" s="234" t="s">
        <v>6993</v>
      </c>
      <c r="G2082" s="234" t="s">
        <v>7315</v>
      </c>
      <c r="H2082" s="234" t="s">
        <v>6994</v>
      </c>
      <c r="I2082" s="242"/>
      <c r="J2082" s="242">
        <v>43955</v>
      </c>
      <c r="K2082" s="234" t="s">
        <v>7430</v>
      </c>
      <c r="L2082" s="242">
        <v>43976</v>
      </c>
      <c r="M2082" s="234" t="s">
        <v>6996</v>
      </c>
      <c r="N2082" s="234" t="s">
        <v>7430</v>
      </c>
      <c r="O2082" s="234" t="s">
        <v>18789</v>
      </c>
      <c r="P2082" s="234" t="s">
        <v>6999</v>
      </c>
      <c r="Q2082" s="234"/>
      <c r="R2082" s="234" t="s">
        <v>451</v>
      </c>
      <c r="S2082" t="b">
        <v>0</v>
      </c>
      <c r="T2082" s="242"/>
      <c r="U2082" s="103">
        <v>1</v>
      </c>
      <c r="V2082" s="234" t="s">
        <v>272</v>
      </c>
      <c r="W2082" s="103">
        <v>1</v>
      </c>
      <c r="X2082" s="234" t="s">
        <v>272</v>
      </c>
      <c r="Y2082" s="242"/>
      <c r="Z2082" s="242"/>
      <c r="AA2082" s="103"/>
      <c r="AB2082" s="234"/>
      <c r="AC2082" s="243">
        <v>44251.615173611113</v>
      </c>
      <c r="AD2082" s="234" t="s">
        <v>55</v>
      </c>
      <c r="AE2082" s="235" t="s">
        <v>18790</v>
      </c>
      <c r="AF2082" s="237"/>
      <c r="AG2082" s="234" t="s">
        <v>436</v>
      </c>
      <c r="AH2082" s="241"/>
      <c r="AI2082" t="b">
        <v>1</v>
      </c>
      <c r="AJ2082" t="b">
        <v>0</v>
      </c>
      <c r="AK2082" s="234"/>
      <c r="AL2082" s="103"/>
      <c r="AM2082" t="b">
        <v>0</v>
      </c>
      <c r="AN2082" s="234"/>
      <c r="AO2082" s="103"/>
      <c r="AP2082" s="241"/>
      <c r="AQ2082" s="241"/>
      <c r="AR2082" s="241"/>
      <c r="AS2082" s="241"/>
      <c r="AT2082" s="234"/>
      <c r="AU2082" s="234" t="s">
        <v>7085</v>
      </c>
      <c r="AV2082" t="b">
        <v>0</v>
      </c>
      <c r="AW2082" t="b">
        <v>0</v>
      </c>
      <c r="AX2082" s="241"/>
      <c r="AY2082" s="241"/>
      <c r="AZ2082" s="234"/>
      <c r="BA2082" s="234"/>
      <c r="BB2082" s="234"/>
      <c r="BC2082" t="b">
        <v>1</v>
      </c>
      <c r="BD2082" s="234" t="s">
        <v>7008</v>
      </c>
      <c r="BE2082" s="234" t="s">
        <v>7009</v>
      </c>
      <c r="BF2082" s="234" t="s">
        <v>6972</v>
      </c>
      <c r="BG2082" s="234" t="s">
        <v>7028</v>
      </c>
      <c r="BH2082" s="234" t="s">
        <v>55</v>
      </c>
      <c r="BI2082" s="243">
        <v>44573.415868055556</v>
      </c>
      <c r="BJ2082" s="234" t="s">
        <v>442</v>
      </c>
      <c r="BK2082" s="234" t="s">
        <v>451</v>
      </c>
      <c r="BL2082" s="234" t="s">
        <v>451</v>
      </c>
      <c r="BM2082" s="234" t="s">
        <v>451</v>
      </c>
      <c r="BN2082" s="241"/>
      <c r="BO2082" t="b">
        <v>0</v>
      </c>
      <c r="BP2082" t="b">
        <v>0</v>
      </c>
      <c r="BQ2082" t="b">
        <v>0</v>
      </c>
      <c r="BR2082" s="241"/>
      <c r="BS2082" s="241"/>
      <c r="BT2082" s="234" t="s">
        <v>7047</v>
      </c>
      <c r="BU2082" t="b">
        <v>0</v>
      </c>
      <c r="BV2082" s="103"/>
      <c r="BW2082" s="235" t="s">
        <v>18791</v>
      </c>
      <c r="BX2082" s="234" t="s">
        <v>18790</v>
      </c>
      <c r="BY2082" s="234" t="s">
        <v>56</v>
      </c>
      <c r="BZ2082" s="234" t="s">
        <v>7014</v>
      </c>
    </row>
    <row r="2083" spans="1:78" x14ac:dyDescent="0.25">
      <c r="A2083" s="5">
        <v>112</v>
      </c>
      <c r="B2083" s="234" t="s">
        <v>12148</v>
      </c>
      <c r="C2083" s="234" t="s">
        <v>18792</v>
      </c>
      <c r="D2083" s="234" t="s">
        <v>12852</v>
      </c>
      <c r="E2083" s="234" t="s">
        <v>12852</v>
      </c>
      <c r="F2083" s="234" t="s">
        <v>6993</v>
      </c>
      <c r="G2083" s="234" t="s">
        <v>7350</v>
      </c>
      <c r="H2083" s="234" t="s">
        <v>7856</v>
      </c>
      <c r="I2083" s="242"/>
      <c r="J2083" s="242">
        <v>43955</v>
      </c>
      <c r="K2083" s="234" t="s">
        <v>7430</v>
      </c>
      <c r="L2083" s="242">
        <v>43956</v>
      </c>
      <c r="M2083" s="234" t="s">
        <v>6996</v>
      </c>
      <c r="N2083" s="234" t="s">
        <v>11657</v>
      </c>
      <c r="O2083" s="234" t="s">
        <v>11658</v>
      </c>
      <c r="P2083" s="234" t="s">
        <v>6999</v>
      </c>
      <c r="Q2083" s="234"/>
      <c r="R2083" s="234" t="s">
        <v>451</v>
      </c>
      <c r="S2083" t="b">
        <v>0</v>
      </c>
      <c r="T2083" s="242"/>
      <c r="U2083" s="103">
        <v>8</v>
      </c>
      <c r="V2083" s="234" t="s">
        <v>272</v>
      </c>
      <c r="W2083" s="103">
        <v>8</v>
      </c>
      <c r="X2083" s="234" t="s">
        <v>272</v>
      </c>
      <c r="Y2083" s="242"/>
      <c r="Z2083" s="242"/>
      <c r="AA2083" s="103"/>
      <c r="AB2083" s="234" t="s">
        <v>12853</v>
      </c>
      <c r="AC2083" s="243">
        <v>44251.61515046296</v>
      </c>
      <c r="AD2083" s="234" t="s">
        <v>55</v>
      </c>
      <c r="AE2083" s="235" t="s">
        <v>18793</v>
      </c>
      <c r="AF2083" s="237"/>
      <c r="AG2083" s="234" t="s">
        <v>482</v>
      </c>
      <c r="AH2083" s="241"/>
      <c r="AI2083" t="b">
        <v>1</v>
      </c>
      <c r="AJ2083" t="b">
        <v>0</v>
      </c>
      <c r="AK2083" s="234"/>
      <c r="AL2083" s="103"/>
      <c r="AM2083" t="b">
        <v>0</v>
      </c>
      <c r="AN2083" s="234"/>
      <c r="AO2083" s="103"/>
      <c r="AP2083" s="241"/>
      <c r="AQ2083" s="241"/>
      <c r="AR2083" s="241"/>
      <c r="AS2083" s="241"/>
      <c r="AT2083" s="234"/>
      <c r="AU2083" s="234" t="s">
        <v>7085</v>
      </c>
      <c r="AV2083" t="b">
        <v>0</v>
      </c>
      <c r="AW2083" t="b">
        <v>0</v>
      </c>
      <c r="AX2083" s="241"/>
      <c r="AY2083" s="241"/>
      <c r="AZ2083" s="234"/>
      <c r="BA2083" s="234"/>
      <c r="BB2083" s="234"/>
      <c r="BC2083" t="b">
        <v>0</v>
      </c>
      <c r="BD2083" s="234" t="s">
        <v>7008</v>
      </c>
      <c r="BE2083" s="234" t="s">
        <v>7026</v>
      </c>
      <c r="BF2083" s="234" t="s">
        <v>7027</v>
      </c>
      <c r="BG2083" s="234" t="s">
        <v>7028</v>
      </c>
      <c r="BH2083" s="234" t="s">
        <v>55</v>
      </c>
      <c r="BI2083" s="243">
        <v>44573.415868055556</v>
      </c>
      <c r="BJ2083" s="234" t="s">
        <v>442</v>
      </c>
      <c r="BK2083" s="234" t="s">
        <v>451</v>
      </c>
      <c r="BL2083" s="234" t="s">
        <v>451</v>
      </c>
      <c r="BM2083" s="234" t="s">
        <v>451</v>
      </c>
      <c r="BN2083" s="241"/>
      <c r="BO2083" t="b">
        <v>0</v>
      </c>
      <c r="BP2083" t="b">
        <v>0</v>
      </c>
      <c r="BQ2083" t="b">
        <v>0</v>
      </c>
      <c r="BR2083" s="241"/>
      <c r="BS2083" s="241"/>
      <c r="BT2083" s="234" t="s">
        <v>7012</v>
      </c>
      <c r="BU2083" t="b">
        <v>0</v>
      </c>
      <c r="BV2083" s="103"/>
      <c r="BW2083" s="235" t="s">
        <v>18794</v>
      </c>
      <c r="BX2083" s="234" t="s">
        <v>18793</v>
      </c>
      <c r="BY2083" s="234" t="s">
        <v>56</v>
      </c>
      <c r="BZ2083" s="234" t="s">
        <v>7014</v>
      </c>
    </row>
    <row r="2084" spans="1:78" x14ac:dyDescent="0.25">
      <c r="A2084" s="5">
        <v>111</v>
      </c>
      <c r="B2084" s="234" t="s">
        <v>12156</v>
      </c>
      <c r="C2084" s="234" t="s">
        <v>18795</v>
      </c>
      <c r="D2084" s="234" t="s">
        <v>7848</v>
      </c>
      <c r="E2084" s="234" t="s">
        <v>11802</v>
      </c>
      <c r="F2084" s="234" t="s">
        <v>7156</v>
      </c>
      <c r="G2084" s="234" t="s">
        <v>10829</v>
      </c>
      <c r="H2084" s="234" t="s">
        <v>7856</v>
      </c>
      <c r="I2084" s="242"/>
      <c r="J2084" s="242">
        <v>43955</v>
      </c>
      <c r="K2084" s="234" t="s">
        <v>7430</v>
      </c>
      <c r="L2084" s="242">
        <v>43962</v>
      </c>
      <c r="M2084" s="234" t="s">
        <v>6996</v>
      </c>
      <c r="N2084" s="234" t="s">
        <v>7204</v>
      </c>
      <c r="O2084" s="234" t="s">
        <v>11804</v>
      </c>
      <c r="P2084" s="234" t="s">
        <v>6999</v>
      </c>
      <c r="Q2084" s="234"/>
      <c r="R2084" s="234" t="s">
        <v>451</v>
      </c>
      <c r="S2084" t="b">
        <v>0</v>
      </c>
      <c r="T2084" s="242"/>
      <c r="U2084" s="103">
        <v>5</v>
      </c>
      <c r="V2084" s="234" t="s">
        <v>272</v>
      </c>
      <c r="W2084" s="103">
        <v>0</v>
      </c>
      <c r="X2084" s="234" t="s">
        <v>272</v>
      </c>
      <c r="Y2084" s="242"/>
      <c r="Z2084" s="242"/>
      <c r="AA2084" s="103"/>
      <c r="AB2084" s="234" t="s">
        <v>11805</v>
      </c>
      <c r="AC2084" s="243">
        <v>44251.615115740744</v>
      </c>
      <c r="AD2084" s="234" t="s">
        <v>55</v>
      </c>
      <c r="AE2084" s="235" t="s">
        <v>18796</v>
      </c>
      <c r="AF2084" s="237"/>
      <c r="AG2084" s="234" t="s">
        <v>436</v>
      </c>
      <c r="AH2084" s="241"/>
      <c r="AI2084" t="b">
        <v>1</v>
      </c>
      <c r="AJ2084" t="b">
        <v>0</v>
      </c>
      <c r="AK2084" s="234"/>
      <c r="AL2084" s="103"/>
      <c r="AM2084" t="b">
        <v>0</v>
      </c>
      <c r="AN2084" s="234"/>
      <c r="AO2084" s="103"/>
      <c r="AP2084" s="241"/>
      <c r="AQ2084" s="241"/>
      <c r="AR2084" s="241"/>
      <c r="AS2084" s="241"/>
      <c r="AT2084" s="234" t="s">
        <v>7430</v>
      </c>
      <c r="AU2084" s="234" t="s">
        <v>7085</v>
      </c>
      <c r="AV2084" t="b">
        <v>0</v>
      </c>
      <c r="AW2084" t="b">
        <v>0</v>
      </c>
      <c r="AX2084" s="241"/>
      <c r="AY2084" s="241"/>
      <c r="AZ2084" s="234"/>
      <c r="BA2084" s="234"/>
      <c r="BB2084" s="234"/>
      <c r="BC2084" t="b">
        <v>0</v>
      </c>
      <c r="BD2084" s="234" t="s">
        <v>7008</v>
      </c>
      <c r="BE2084" s="234" t="s">
        <v>7026</v>
      </c>
      <c r="BF2084" s="234" t="s">
        <v>7027</v>
      </c>
      <c r="BG2084" s="234" t="s">
        <v>7028</v>
      </c>
      <c r="BH2084" s="234" t="s">
        <v>55</v>
      </c>
      <c r="BI2084" s="243">
        <v>44573.415856481479</v>
      </c>
      <c r="BJ2084" s="234" t="s">
        <v>442</v>
      </c>
      <c r="BK2084" s="234" t="s">
        <v>451</v>
      </c>
      <c r="BL2084" s="234" t="s">
        <v>451</v>
      </c>
      <c r="BM2084" s="234" t="s">
        <v>451</v>
      </c>
      <c r="BN2084" s="241"/>
      <c r="BO2084" t="b">
        <v>0</v>
      </c>
      <c r="BP2084" t="b">
        <v>0</v>
      </c>
      <c r="BQ2084" t="b">
        <v>0</v>
      </c>
      <c r="BR2084" s="241"/>
      <c r="BS2084" s="241"/>
      <c r="BT2084" s="234" t="s">
        <v>7012</v>
      </c>
      <c r="BU2084" t="b">
        <v>0</v>
      </c>
      <c r="BV2084" s="103"/>
      <c r="BW2084" s="235" t="s">
        <v>18797</v>
      </c>
      <c r="BX2084" s="234" t="s">
        <v>18796</v>
      </c>
      <c r="BY2084" s="234" t="s">
        <v>56</v>
      </c>
      <c r="BZ2084" s="234" t="s">
        <v>7014</v>
      </c>
    </row>
    <row r="2085" spans="1:78" x14ac:dyDescent="0.25">
      <c r="A2085" s="5">
        <v>110</v>
      </c>
      <c r="B2085" s="234" t="s">
        <v>12161</v>
      </c>
      <c r="C2085" s="234" t="s">
        <v>18798</v>
      </c>
      <c r="D2085" s="234"/>
      <c r="E2085" s="234" t="s">
        <v>13809</v>
      </c>
      <c r="F2085" s="234" t="s">
        <v>6993</v>
      </c>
      <c r="G2085" s="234" t="s">
        <v>7856</v>
      </c>
      <c r="H2085" s="234" t="s">
        <v>7018</v>
      </c>
      <c r="I2085" s="242"/>
      <c r="J2085" s="242">
        <v>43951</v>
      </c>
      <c r="K2085" s="234" t="s">
        <v>7430</v>
      </c>
      <c r="L2085" s="242">
        <v>43955</v>
      </c>
      <c r="M2085" s="234" t="s">
        <v>7477</v>
      </c>
      <c r="N2085" s="234" t="s">
        <v>7430</v>
      </c>
      <c r="O2085" s="234" t="s">
        <v>17860</v>
      </c>
      <c r="P2085" s="234" t="s">
        <v>6999</v>
      </c>
      <c r="Q2085" s="234"/>
      <c r="R2085" s="234" t="s">
        <v>451</v>
      </c>
      <c r="S2085" t="b">
        <v>0</v>
      </c>
      <c r="T2085" s="242"/>
      <c r="U2085" s="103">
        <v>80</v>
      </c>
      <c r="V2085" s="234" t="s">
        <v>272</v>
      </c>
      <c r="W2085" s="103">
        <v>80</v>
      </c>
      <c r="X2085" s="234" t="s">
        <v>272</v>
      </c>
      <c r="Y2085" s="242"/>
      <c r="Z2085" s="242"/>
      <c r="AA2085" s="103"/>
      <c r="AB2085" s="234"/>
      <c r="AC2085" s="243">
        <v>44251.615081018521</v>
      </c>
      <c r="AD2085" s="234" t="s">
        <v>55</v>
      </c>
      <c r="AE2085" s="235" t="s">
        <v>18799</v>
      </c>
      <c r="AF2085" s="237"/>
      <c r="AG2085" s="234" t="s">
        <v>482</v>
      </c>
      <c r="AH2085" s="241"/>
      <c r="AI2085" t="b">
        <v>1</v>
      </c>
      <c r="AJ2085" t="b">
        <v>0</v>
      </c>
      <c r="AK2085" s="234"/>
      <c r="AL2085" s="103"/>
      <c r="AM2085" t="b">
        <v>0</v>
      </c>
      <c r="AN2085" s="234"/>
      <c r="AO2085" s="103"/>
      <c r="AP2085" s="241"/>
      <c r="AQ2085" s="241"/>
      <c r="AR2085" s="241"/>
      <c r="AS2085" s="241"/>
      <c r="AT2085" s="234"/>
      <c r="AU2085" s="234" t="s">
        <v>7085</v>
      </c>
      <c r="AV2085" t="b">
        <v>0</v>
      </c>
      <c r="AW2085" t="b">
        <v>0</v>
      </c>
      <c r="AX2085" s="241"/>
      <c r="AY2085" s="241"/>
      <c r="AZ2085" s="234"/>
      <c r="BA2085" s="234"/>
      <c r="BB2085" s="234"/>
      <c r="BC2085" t="b">
        <v>1</v>
      </c>
      <c r="BD2085" s="234" t="s">
        <v>369</v>
      </c>
      <c r="BE2085" s="234" t="s">
        <v>7026</v>
      </c>
      <c r="BF2085" s="234" t="s">
        <v>7027</v>
      </c>
      <c r="BG2085" s="234" t="s">
        <v>7010</v>
      </c>
      <c r="BH2085" s="234" t="s">
        <v>55</v>
      </c>
      <c r="BI2085" s="243">
        <v>44573.415856481479</v>
      </c>
      <c r="BJ2085" s="234" t="s">
        <v>442</v>
      </c>
      <c r="BK2085" s="234" t="s">
        <v>451</v>
      </c>
      <c r="BL2085" s="234" t="s">
        <v>451</v>
      </c>
      <c r="BM2085" s="234" t="s">
        <v>451</v>
      </c>
      <c r="BN2085" s="241"/>
      <c r="BO2085" t="b">
        <v>0</v>
      </c>
      <c r="BP2085" t="b">
        <v>0</v>
      </c>
      <c r="BQ2085" t="b">
        <v>0</v>
      </c>
      <c r="BR2085" s="241"/>
      <c r="BS2085" s="241"/>
      <c r="BT2085" s="234" t="s">
        <v>7012</v>
      </c>
      <c r="BU2085" t="b">
        <v>0</v>
      </c>
      <c r="BV2085" s="103"/>
      <c r="BW2085" s="235" t="s">
        <v>18800</v>
      </c>
      <c r="BX2085" s="234" t="s">
        <v>18799</v>
      </c>
      <c r="BY2085" s="234" t="s">
        <v>56</v>
      </c>
      <c r="BZ2085" s="234" t="s">
        <v>7014</v>
      </c>
    </row>
    <row r="2086" spans="1:78" x14ac:dyDescent="0.25">
      <c r="A2086" s="5">
        <v>109</v>
      </c>
      <c r="B2086" s="234" t="s">
        <v>12167</v>
      </c>
      <c r="C2086" s="234" t="s">
        <v>18801</v>
      </c>
      <c r="D2086" s="234" t="s">
        <v>7051</v>
      </c>
      <c r="E2086" s="234" t="s">
        <v>8272</v>
      </c>
      <c r="F2086" s="234" t="s">
        <v>2991</v>
      </c>
      <c r="G2086" s="234" t="s">
        <v>7033</v>
      </c>
      <c r="H2086" s="234" t="s">
        <v>7034</v>
      </c>
      <c r="I2086" s="242"/>
      <c r="J2086" s="242">
        <v>43944</v>
      </c>
      <c r="K2086" s="234" t="s">
        <v>7430</v>
      </c>
      <c r="L2086" s="242">
        <v>43973</v>
      </c>
      <c r="M2086" s="234" t="s">
        <v>6996</v>
      </c>
      <c r="N2086" s="234" t="s">
        <v>7053</v>
      </c>
      <c r="O2086" s="234" t="s">
        <v>11614</v>
      </c>
      <c r="P2086" s="234" t="s">
        <v>6999</v>
      </c>
      <c r="Q2086" s="234"/>
      <c r="R2086" s="234" t="s">
        <v>451</v>
      </c>
      <c r="S2086" t="b">
        <v>0</v>
      </c>
      <c r="T2086" s="242"/>
      <c r="U2086" s="103">
        <v>2500</v>
      </c>
      <c r="V2086" s="234" t="s">
        <v>272</v>
      </c>
      <c r="W2086" s="103">
        <v>23000</v>
      </c>
      <c r="X2086" s="234" t="s">
        <v>272</v>
      </c>
      <c r="Y2086" s="242"/>
      <c r="Z2086" s="242"/>
      <c r="AA2086" s="103"/>
      <c r="AB2086" s="234" t="s">
        <v>7055</v>
      </c>
      <c r="AC2086" s="243">
        <v>44251.615057870367</v>
      </c>
      <c r="AD2086" s="234" t="s">
        <v>55</v>
      </c>
      <c r="AE2086" s="235" t="s">
        <v>18802</v>
      </c>
      <c r="AF2086" s="237"/>
      <c r="AG2086" s="234" t="s">
        <v>436</v>
      </c>
      <c r="AH2086" s="241"/>
      <c r="AI2086" t="b">
        <v>1</v>
      </c>
      <c r="AJ2086" t="b">
        <v>0</v>
      </c>
      <c r="AK2086" s="234"/>
      <c r="AL2086" s="103"/>
      <c r="AM2086" t="b">
        <v>0</v>
      </c>
      <c r="AN2086" s="234"/>
      <c r="AO2086" s="103"/>
      <c r="AP2086" s="241"/>
      <c r="AQ2086" s="241"/>
      <c r="AR2086" s="241"/>
      <c r="AS2086" s="241"/>
      <c r="AT2086" s="234" t="s">
        <v>7058</v>
      </c>
      <c r="AU2086" s="234" t="s">
        <v>7085</v>
      </c>
      <c r="AV2086" t="b">
        <v>0</v>
      </c>
      <c r="AW2086" t="b">
        <v>0</v>
      </c>
      <c r="AX2086" s="241"/>
      <c r="AY2086" s="241"/>
      <c r="AZ2086" s="234"/>
      <c r="BA2086" s="234"/>
      <c r="BB2086" s="234"/>
      <c r="BC2086" t="b">
        <v>0</v>
      </c>
      <c r="BD2086" s="234" t="s">
        <v>7008</v>
      </c>
      <c r="BE2086" s="234" t="s">
        <v>7045</v>
      </c>
      <c r="BF2086" s="234" t="s">
        <v>7027</v>
      </c>
      <c r="BG2086" s="234" t="s">
        <v>7028</v>
      </c>
      <c r="BH2086" s="234" t="s">
        <v>55</v>
      </c>
      <c r="BI2086" s="243">
        <v>44573.415856481479</v>
      </c>
      <c r="BJ2086" s="234" t="s">
        <v>442</v>
      </c>
      <c r="BK2086" s="234" t="s">
        <v>451</v>
      </c>
      <c r="BL2086" s="234" t="s">
        <v>451</v>
      </c>
      <c r="BM2086" s="234" t="s">
        <v>451</v>
      </c>
      <c r="BN2086" s="241"/>
      <c r="BO2086" t="b">
        <v>0</v>
      </c>
      <c r="BP2086" t="b">
        <v>0</v>
      </c>
      <c r="BQ2086" t="b">
        <v>0</v>
      </c>
      <c r="BR2086" s="241"/>
      <c r="BS2086" s="241"/>
      <c r="BT2086" s="234" t="s">
        <v>7047</v>
      </c>
      <c r="BU2086" t="b">
        <v>0</v>
      </c>
      <c r="BV2086" s="103"/>
      <c r="BW2086" s="235" t="s">
        <v>18803</v>
      </c>
      <c r="BX2086" s="234" t="s">
        <v>18802</v>
      </c>
      <c r="BY2086" s="234" t="s">
        <v>56</v>
      </c>
      <c r="BZ2086" s="234" t="s">
        <v>7014</v>
      </c>
    </row>
    <row r="2087" spans="1:78" x14ac:dyDescent="0.25">
      <c r="A2087" s="5">
        <v>108</v>
      </c>
      <c r="B2087" s="234" t="s">
        <v>12171</v>
      </c>
      <c r="C2087" s="234" t="s">
        <v>18804</v>
      </c>
      <c r="D2087" s="234" t="s">
        <v>7371</v>
      </c>
      <c r="E2087" s="234" t="s">
        <v>7964</v>
      </c>
      <c r="F2087" s="234" t="s">
        <v>2991</v>
      </c>
      <c r="G2087" s="234" t="s">
        <v>7034</v>
      </c>
      <c r="H2087" s="234" t="s">
        <v>7864</v>
      </c>
      <c r="I2087" s="242"/>
      <c r="J2087" s="242">
        <v>43949</v>
      </c>
      <c r="K2087" s="234" t="s">
        <v>7430</v>
      </c>
      <c r="L2087" s="242">
        <v>43963</v>
      </c>
      <c r="M2087" s="234" t="s">
        <v>6996</v>
      </c>
      <c r="N2087" s="234" t="s">
        <v>7373</v>
      </c>
      <c r="O2087" s="234" t="s">
        <v>11488</v>
      </c>
      <c r="P2087" s="234" t="s">
        <v>6999</v>
      </c>
      <c r="Q2087" s="234"/>
      <c r="R2087" s="234" t="s">
        <v>451</v>
      </c>
      <c r="S2087" t="b">
        <v>0</v>
      </c>
      <c r="T2087" s="242"/>
      <c r="U2087" s="103">
        <v>500</v>
      </c>
      <c r="V2087" s="234" t="s">
        <v>272</v>
      </c>
      <c r="W2087" s="103">
        <v>3000</v>
      </c>
      <c r="X2087" s="234" t="s">
        <v>272</v>
      </c>
      <c r="Y2087" s="242"/>
      <c r="Z2087" s="242"/>
      <c r="AA2087" s="103"/>
      <c r="AB2087" s="234" t="s">
        <v>7376</v>
      </c>
      <c r="AC2087" s="243">
        <v>44251.615034722221</v>
      </c>
      <c r="AD2087" s="234" t="s">
        <v>55</v>
      </c>
      <c r="AE2087" s="235" t="s">
        <v>18805</v>
      </c>
      <c r="AF2087" s="237"/>
      <c r="AG2087" s="234" t="s">
        <v>482</v>
      </c>
      <c r="AH2087" s="241"/>
      <c r="AI2087" t="b">
        <v>1</v>
      </c>
      <c r="AJ2087" t="b">
        <v>0</v>
      </c>
      <c r="AK2087" s="234"/>
      <c r="AL2087" s="103"/>
      <c r="AM2087" t="b">
        <v>0</v>
      </c>
      <c r="AN2087" s="234"/>
      <c r="AO2087" s="103"/>
      <c r="AP2087" s="241"/>
      <c r="AQ2087" s="241"/>
      <c r="AR2087" s="241"/>
      <c r="AS2087" s="241"/>
      <c r="AT2087" s="234" t="s">
        <v>7058</v>
      </c>
      <c r="AU2087" s="234" t="s">
        <v>7085</v>
      </c>
      <c r="AV2087" t="b">
        <v>0</v>
      </c>
      <c r="AW2087" t="b">
        <v>0</v>
      </c>
      <c r="AX2087" s="241"/>
      <c r="AY2087" s="241"/>
      <c r="AZ2087" s="234"/>
      <c r="BA2087" s="234"/>
      <c r="BB2087" s="234"/>
      <c r="BC2087" t="b">
        <v>0</v>
      </c>
      <c r="BD2087" s="234" t="s">
        <v>7008</v>
      </c>
      <c r="BE2087" s="234" t="s">
        <v>7045</v>
      </c>
      <c r="BF2087" s="234" t="s">
        <v>6972</v>
      </c>
      <c r="BG2087" s="234" t="s">
        <v>7028</v>
      </c>
      <c r="BH2087" s="234" t="s">
        <v>55</v>
      </c>
      <c r="BI2087" s="243">
        <v>44573.415844907409</v>
      </c>
      <c r="BJ2087" s="234" t="s">
        <v>442</v>
      </c>
      <c r="BK2087" s="234" t="s">
        <v>451</v>
      </c>
      <c r="BL2087" s="234" t="s">
        <v>451</v>
      </c>
      <c r="BM2087" s="234" t="s">
        <v>451</v>
      </c>
      <c r="BN2087" s="241"/>
      <c r="BO2087" t="b">
        <v>0</v>
      </c>
      <c r="BP2087" t="b">
        <v>0</v>
      </c>
      <c r="BQ2087" t="b">
        <v>0</v>
      </c>
      <c r="BR2087" s="241"/>
      <c r="BS2087" s="241"/>
      <c r="BT2087" s="234" t="s">
        <v>7047</v>
      </c>
      <c r="BU2087" t="b">
        <v>0</v>
      </c>
      <c r="BV2087" s="103"/>
      <c r="BW2087" s="235" t="s">
        <v>18806</v>
      </c>
      <c r="BX2087" s="234" t="s">
        <v>18805</v>
      </c>
      <c r="BY2087" s="234" t="s">
        <v>56</v>
      </c>
      <c r="BZ2087" s="234" t="s">
        <v>7014</v>
      </c>
    </row>
    <row r="2088" spans="1:78" x14ac:dyDescent="0.25">
      <c r="A2088" s="5">
        <v>107</v>
      </c>
      <c r="B2088" s="234" t="s">
        <v>12175</v>
      </c>
      <c r="C2088" s="234" t="s">
        <v>18807</v>
      </c>
      <c r="D2088" s="234" t="s">
        <v>14593</v>
      </c>
      <c r="E2088" s="234" t="s">
        <v>14594</v>
      </c>
      <c r="F2088" s="234" t="s">
        <v>6993</v>
      </c>
      <c r="G2088" s="234" t="s">
        <v>11209</v>
      </c>
      <c r="H2088" s="234" t="s">
        <v>7856</v>
      </c>
      <c r="I2088" s="242"/>
      <c r="J2088" s="242">
        <v>43920</v>
      </c>
      <c r="K2088" s="234" t="s">
        <v>7430</v>
      </c>
      <c r="L2088" s="242">
        <v>43955</v>
      </c>
      <c r="M2088" s="234" t="s">
        <v>7264</v>
      </c>
      <c r="N2088" s="234" t="s">
        <v>14595</v>
      </c>
      <c r="O2088" s="234" t="s">
        <v>13251</v>
      </c>
      <c r="P2088" s="234" t="s">
        <v>6999</v>
      </c>
      <c r="Q2088" s="234"/>
      <c r="R2088" s="234" t="s">
        <v>451</v>
      </c>
      <c r="S2088" t="b">
        <v>0</v>
      </c>
      <c r="T2088" s="242"/>
      <c r="U2088" s="103">
        <v>5</v>
      </c>
      <c r="V2088" s="234" t="s">
        <v>272</v>
      </c>
      <c r="W2088" s="103">
        <v>5</v>
      </c>
      <c r="X2088" s="234" t="s">
        <v>272</v>
      </c>
      <c r="Y2088" s="242"/>
      <c r="Z2088" s="242"/>
      <c r="AA2088" s="103"/>
      <c r="AB2088" s="234" t="s">
        <v>14596</v>
      </c>
      <c r="AC2088" s="243">
        <v>44251.615023148152</v>
      </c>
      <c r="AD2088" s="234" t="s">
        <v>55</v>
      </c>
      <c r="AE2088" s="235" t="s">
        <v>18808</v>
      </c>
      <c r="AF2088" s="237"/>
      <c r="AG2088" s="234" t="s">
        <v>482</v>
      </c>
      <c r="AH2088" s="241"/>
      <c r="AI2088" t="b">
        <v>1</v>
      </c>
      <c r="AJ2088" t="b">
        <v>0</v>
      </c>
      <c r="AK2088" s="234"/>
      <c r="AL2088" s="103"/>
      <c r="AM2088" t="b">
        <v>0</v>
      </c>
      <c r="AN2088" s="234"/>
      <c r="AO2088" s="103"/>
      <c r="AP2088" s="241"/>
      <c r="AQ2088" s="241"/>
      <c r="AR2088" s="241"/>
      <c r="AS2088" s="241"/>
      <c r="AT2088" s="234" t="s">
        <v>7005</v>
      </c>
      <c r="AU2088" s="234" t="s">
        <v>7085</v>
      </c>
      <c r="AV2088" t="b">
        <v>0</v>
      </c>
      <c r="AW2088" t="b">
        <v>0</v>
      </c>
      <c r="AX2088" s="241"/>
      <c r="AY2088" s="241"/>
      <c r="AZ2088" s="234"/>
      <c r="BA2088" s="234"/>
      <c r="BB2088" s="234"/>
      <c r="BC2088" t="b">
        <v>0</v>
      </c>
      <c r="BD2088" s="234" t="s">
        <v>7390</v>
      </c>
      <c r="BE2088" s="234" t="s">
        <v>7026</v>
      </c>
      <c r="BF2088" s="234" t="s">
        <v>7027</v>
      </c>
      <c r="BG2088" s="234" t="s">
        <v>7010</v>
      </c>
      <c r="BH2088" s="234" t="s">
        <v>55</v>
      </c>
      <c r="BI2088" s="243">
        <v>44573.416689814818</v>
      </c>
      <c r="BJ2088" s="234" t="s">
        <v>442</v>
      </c>
      <c r="BK2088" s="234" t="s">
        <v>451</v>
      </c>
      <c r="BL2088" s="234" t="s">
        <v>451</v>
      </c>
      <c r="BM2088" s="234" t="s">
        <v>451</v>
      </c>
      <c r="BN2088" s="241"/>
      <c r="BO2088" t="b">
        <v>0</v>
      </c>
      <c r="BP2088" t="b">
        <v>0</v>
      </c>
      <c r="BQ2088" t="b">
        <v>0</v>
      </c>
      <c r="BR2088" s="241"/>
      <c r="BS2088" s="241"/>
      <c r="BT2088" s="234" t="s">
        <v>7012</v>
      </c>
      <c r="BU2088" t="b">
        <v>0</v>
      </c>
      <c r="BV2088" s="103"/>
      <c r="BW2088" s="235" t="s">
        <v>18809</v>
      </c>
      <c r="BX2088" s="234" t="s">
        <v>18810</v>
      </c>
      <c r="BY2088" s="234" t="s">
        <v>56</v>
      </c>
      <c r="BZ2088" s="234" t="s">
        <v>7014</v>
      </c>
    </row>
    <row r="2089" spans="1:78" x14ac:dyDescent="0.25">
      <c r="A2089" s="5">
        <v>106</v>
      </c>
      <c r="B2089" s="234" t="s">
        <v>12180</v>
      </c>
      <c r="C2089" s="234" t="s">
        <v>18811</v>
      </c>
      <c r="D2089" s="234"/>
      <c r="E2089" s="234" t="s">
        <v>11291</v>
      </c>
      <c r="F2089" s="234" t="s">
        <v>7156</v>
      </c>
      <c r="G2089" s="234" t="s">
        <v>7825</v>
      </c>
      <c r="H2089" s="234" t="s">
        <v>7825</v>
      </c>
      <c r="I2089" s="242"/>
      <c r="J2089" s="242">
        <v>43951</v>
      </c>
      <c r="K2089" s="234" t="s">
        <v>7430</v>
      </c>
      <c r="L2089" s="242">
        <v>43959</v>
      </c>
      <c r="M2089" s="234" t="s">
        <v>7477</v>
      </c>
      <c r="N2089" s="234" t="s">
        <v>7430</v>
      </c>
      <c r="O2089" s="234" t="s">
        <v>7712</v>
      </c>
      <c r="P2089" s="234" t="s">
        <v>6999</v>
      </c>
      <c r="Q2089" s="234"/>
      <c r="R2089" s="234" t="s">
        <v>451</v>
      </c>
      <c r="S2089" t="b">
        <v>0</v>
      </c>
      <c r="T2089" s="242"/>
      <c r="U2089" s="103">
        <v>50</v>
      </c>
      <c r="V2089" s="234" t="s">
        <v>272</v>
      </c>
      <c r="W2089" s="103">
        <v>250</v>
      </c>
      <c r="X2089" s="234" t="s">
        <v>272</v>
      </c>
      <c r="Y2089" s="242"/>
      <c r="Z2089" s="242"/>
      <c r="AA2089" s="103"/>
      <c r="AB2089" s="234"/>
      <c r="AC2089" s="243">
        <v>44251.614861111113</v>
      </c>
      <c r="AD2089" s="234" t="s">
        <v>55</v>
      </c>
      <c r="AE2089" s="235" t="s">
        <v>18812</v>
      </c>
      <c r="AF2089" s="237"/>
      <c r="AG2089" s="234" t="s">
        <v>482</v>
      </c>
      <c r="AH2089" s="241"/>
      <c r="AI2089" t="b">
        <v>1</v>
      </c>
      <c r="AJ2089" t="b">
        <v>0</v>
      </c>
      <c r="AK2089" s="234"/>
      <c r="AL2089" s="103"/>
      <c r="AM2089" t="b">
        <v>0</v>
      </c>
      <c r="AN2089" s="234"/>
      <c r="AO2089" s="103"/>
      <c r="AP2089" s="241"/>
      <c r="AQ2089" s="241"/>
      <c r="AR2089" s="241"/>
      <c r="AS2089" s="241"/>
      <c r="AT2089" s="234"/>
      <c r="AU2089" s="234" t="s">
        <v>7085</v>
      </c>
      <c r="AV2089" t="b">
        <v>0</v>
      </c>
      <c r="AW2089" t="b">
        <v>0</v>
      </c>
      <c r="AX2089" s="241"/>
      <c r="AY2089" s="241"/>
      <c r="AZ2089" s="234"/>
      <c r="BA2089" s="234"/>
      <c r="BB2089" s="234"/>
      <c r="BC2089" t="b">
        <v>1</v>
      </c>
      <c r="BD2089" s="234" t="s">
        <v>369</v>
      </c>
      <c r="BE2089" s="234" t="s">
        <v>7171</v>
      </c>
      <c r="BF2089" s="234" t="s">
        <v>6972</v>
      </c>
      <c r="BG2089" s="234" t="s">
        <v>7028</v>
      </c>
      <c r="BH2089" s="234" t="s">
        <v>55</v>
      </c>
      <c r="BI2089" s="243">
        <v>44573.415844907409</v>
      </c>
      <c r="BJ2089" s="234" t="s">
        <v>442</v>
      </c>
      <c r="BK2089" s="234" t="s">
        <v>451</v>
      </c>
      <c r="BL2089" s="234" t="s">
        <v>451</v>
      </c>
      <c r="BM2089" s="234" t="s">
        <v>451</v>
      </c>
      <c r="BN2089" s="241"/>
      <c r="BO2089" t="b">
        <v>0</v>
      </c>
      <c r="BP2089" t="b">
        <v>0</v>
      </c>
      <c r="BQ2089" t="b">
        <v>0</v>
      </c>
      <c r="BR2089" s="241"/>
      <c r="BS2089" s="241"/>
      <c r="BT2089" s="234" t="s">
        <v>7012</v>
      </c>
      <c r="BU2089" t="b">
        <v>0</v>
      </c>
      <c r="BV2089" s="103"/>
      <c r="BW2089" s="235" t="s">
        <v>18813</v>
      </c>
      <c r="BX2089" s="234" t="s">
        <v>18812</v>
      </c>
      <c r="BY2089" s="234" t="s">
        <v>56</v>
      </c>
      <c r="BZ2089" s="234" t="s">
        <v>7014</v>
      </c>
    </row>
    <row r="2090" spans="1:78" x14ac:dyDescent="0.25">
      <c r="A2090" s="5">
        <v>105</v>
      </c>
      <c r="B2090" s="234" t="s">
        <v>12184</v>
      </c>
      <c r="C2090" s="234" t="s">
        <v>18814</v>
      </c>
      <c r="D2090" s="234"/>
      <c r="E2090" s="234" t="s">
        <v>18815</v>
      </c>
      <c r="F2090" s="234" t="s">
        <v>2991</v>
      </c>
      <c r="G2090" s="234" t="s">
        <v>7034</v>
      </c>
      <c r="H2090" s="234" t="s">
        <v>7864</v>
      </c>
      <c r="I2090" s="242"/>
      <c r="J2090" s="242">
        <v>43952</v>
      </c>
      <c r="K2090" s="234" t="s">
        <v>7430</v>
      </c>
      <c r="L2090" s="242">
        <v>43973</v>
      </c>
      <c r="M2090" s="234" t="s">
        <v>7179</v>
      </c>
      <c r="N2090" s="234" t="s">
        <v>7430</v>
      </c>
      <c r="O2090" s="234" t="s">
        <v>18816</v>
      </c>
      <c r="P2090" s="234" t="s">
        <v>6999</v>
      </c>
      <c r="Q2090" s="234"/>
      <c r="R2090" s="234" t="s">
        <v>451</v>
      </c>
      <c r="S2090" t="b">
        <v>0</v>
      </c>
      <c r="T2090" s="242"/>
      <c r="U2090" s="103">
        <v>150</v>
      </c>
      <c r="V2090" s="234" t="s">
        <v>272</v>
      </c>
      <c r="W2090" s="103">
        <v>600</v>
      </c>
      <c r="X2090" s="234" t="s">
        <v>272</v>
      </c>
      <c r="Y2090" s="242"/>
      <c r="Z2090" s="242"/>
      <c r="AA2090" s="103"/>
      <c r="AB2090" s="234"/>
      <c r="AC2090" s="243">
        <v>44251.614814814813</v>
      </c>
      <c r="AD2090" s="234" t="s">
        <v>55</v>
      </c>
      <c r="AE2090" s="235" t="s">
        <v>18817</v>
      </c>
      <c r="AF2090" s="237"/>
      <c r="AG2090" s="234" t="s">
        <v>436</v>
      </c>
      <c r="AH2090" s="241"/>
      <c r="AI2090" t="b">
        <v>1</v>
      </c>
      <c r="AJ2090" t="b">
        <v>0</v>
      </c>
      <c r="AK2090" s="234"/>
      <c r="AL2090" s="103"/>
      <c r="AM2090" t="b">
        <v>0</v>
      </c>
      <c r="AN2090" s="234"/>
      <c r="AO2090" s="103"/>
      <c r="AP2090" s="241"/>
      <c r="AQ2090" s="241"/>
      <c r="AR2090" s="241"/>
      <c r="AS2090" s="241"/>
      <c r="AT2090" s="234"/>
      <c r="AU2090" s="234" t="s">
        <v>7085</v>
      </c>
      <c r="AV2090" t="b">
        <v>0</v>
      </c>
      <c r="AW2090" t="b">
        <v>0</v>
      </c>
      <c r="AX2090" s="241"/>
      <c r="AY2090" s="241"/>
      <c r="AZ2090" s="234"/>
      <c r="BA2090" s="234"/>
      <c r="BB2090" s="234"/>
      <c r="BC2090" t="b">
        <v>1</v>
      </c>
      <c r="BD2090" s="234" t="s">
        <v>7186</v>
      </c>
      <c r="BE2090" s="234" t="s">
        <v>7045</v>
      </c>
      <c r="BF2090" s="234" t="s">
        <v>6972</v>
      </c>
      <c r="BG2090" s="234" t="s">
        <v>7028</v>
      </c>
      <c r="BH2090" s="234" t="s">
        <v>55</v>
      </c>
      <c r="BI2090" s="243">
        <v>44573.415844907409</v>
      </c>
      <c r="BJ2090" s="234" t="s">
        <v>442</v>
      </c>
      <c r="BK2090" s="234" t="s">
        <v>451</v>
      </c>
      <c r="BL2090" s="234" t="s">
        <v>451</v>
      </c>
      <c r="BM2090" s="234" t="s">
        <v>451</v>
      </c>
      <c r="BN2090" s="241"/>
      <c r="BO2090" t="b">
        <v>0</v>
      </c>
      <c r="BP2090" t="b">
        <v>0</v>
      </c>
      <c r="BQ2090" t="b">
        <v>0</v>
      </c>
      <c r="BR2090" s="241"/>
      <c r="BS2090" s="241"/>
      <c r="BT2090" s="234" t="s">
        <v>7047</v>
      </c>
      <c r="BU2090" t="b">
        <v>0</v>
      </c>
      <c r="BV2090" s="103"/>
      <c r="BW2090" s="235" t="s">
        <v>18818</v>
      </c>
      <c r="BX2090" s="234" t="s">
        <v>18817</v>
      </c>
      <c r="BY2090" s="234" t="s">
        <v>56</v>
      </c>
      <c r="BZ2090" s="234" t="s">
        <v>7014</v>
      </c>
    </row>
    <row r="2091" spans="1:78" ht="45" x14ac:dyDescent="0.25">
      <c r="A2091" s="5">
        <v>104</v>
      </c>
      <c r="B2091" s="234" t="s">
        <v>438</v>
      </c>
      <c r="C2091" s="234" t="s">
        <v>18819</v>
      </c>
      <c r="D2091" s="234"/>
      <c r="E2091" s="234" t="s">
        <v>14748</v>
      </c>
      <c r="F2091" s="234" t="s">
        <v>2991</v>
      </c>
      <c r="G2091" s="234" t="s">
        <v>7864</v>
      </c>
      <c r="H2091" s="234" t="s">
        <v>7034</v>
      </c>
      <c r="I2091" s="242"/>
      <c r="J2091" s="242">
        <v>44473</v>
      </c>
      <c r="K2091" s="234" t="s">
        <v>7430</v>
      </c>
      <c r="L2091" s="242">
        <v>44692</v>
      </c>
      <c r="M2091" s="234" t="s">
        <v>8630</v>
      </c>
      <c r="N2091" s="234" t="s">
        <v>7430</v>
      </c>
      <c r="O2091" s="234" t="s">
        <v>14749</v>
      </c>
      <c r="P2091" s="234" t="s">
        <v>6999</v>
      </c>
      <c r="Q2091" s="234"/>
      <c r="R2091" s="234" t="s">
        <v>451</v>
      </c>
      <c r="S2091" t="b">
        <v>0</v>
      </c>
      <c r="T2091" s="242"/>
      <c r="U2091" s="103">
        <v>1579</v>
      </c>
      <c r="V2091" s="234" t="s">
        <v>272</v>
      </c>
      <c r="W2091" s="103">
        <v>11054</v>
      </c>
      <c r="X2091" s="234" t="s">
        <v>272</v>
      </c>
      <c r="Y2091" s="242">
        <v>44927</v>
      </c>
      <c r="Z2091" s="242">
        <v>47848</v>
      </c>
      <c r="AA2091" s="103">
        <v>7</v>
      </c>
      <c r="AB2091" s="234"/>
      <c r="AC2091" s="243">
        <v>44251.614791666667</v>
      </c>
      <c r="AD2091" s="234" t="s">
        <v>55</v>
      </c>
      <c r="AE2091" s="235" t="s">
        <v>18820</v>
      </c>
      <c r="AF2091" s="237">
        <v>0</v>
      </c>
      <c r="AG2091" s="234" t="s">
        <v>436</v>
      </c>
      <c r="AH2091" s="241"/>
      <c r="AI2091" t="b">
        <v>1</v>
      </c>
      <c r="AJ2091" t="b">
        <v>0</v>
      </c>
      <c r="AK2091" s="234"/>
      <c r="AL2091" s="103"/>
      <c r="AM2091" t="b">
        <v>0</v>
      </c>
      <c r="AN2091" s="234"/>
      <c r="AO2091" s="103"/>
      <c r="AP2091" s="241"/>
      <c r="AQ2091" s="241" t="s">
        <v>467</v>
      </c>
      <c r="AR2091" s="241"/>
      <c r="AS2091" s="241"/>
      <c r="AT2091" s="234" t="s">
        <v>7058</v>
      </c>
      <c r="AU2091" s="234" t="s">
        <v>7610</v>
      </c>
      <c r="AV2091" t="b">
        <v>0</v>
      </c>
      <c r="AW2091" t="b">
        <v>0</v>
      </c>
      <c r="AX2091" s="241" t="s">
        <v>18821</v>
      </c>
      <c r="AY2091" s="241"/>
      <c r="AZ2091" s="234"/>
      <c r="BA2091" s="234"/>
      <c r="BB2091" s="234"/>
      <c r="BC2091" t="b">
        <v>1</v>
      </c>
      <c r="BD2091" s="234" t="s">
        <v>8637</v>
      </c>
      <c r="BE2091" s="234" t="s">
        <v>7045</v>
      </c>
      <c r="BF2091" s="234" t="s">
        <v>7027</v>
      </c>
      <c r="BG2091" s="234" t="s">
        <v>7028</v>
      </c>
      <c r="BH2091" s="234" t="s">
        <v>7011</v>
      </c>
      <c r="BI2091" s="243">
        <v>44713.709074074075</v>
      </c>
      <c r="BJ2091" s="234" t="s">
        <v>442</v>
      </c>
      <c r="BK2091" s="234" t="s">
        <v>451</v>
      </c>
      <c r="BL2091" s="234" t="s">
        <v>547</v>
      </c>
      <c r="BM2091" s="234" t="s">
        <v>547</v>
      </c>
      <c r="BN2091" s="241" t="s">
        <v>18822</v>
      </c>
      <c r="BO2091" t="b">
        <v>0</v>
      </c>
      <c r="BP2091" t="b">
        <v>0</v>
      </c>
      <c r="BQ2091" t="b">
        <v>1</v>
      </c>
      <c r="BR2091" s="241"/>
      <c r="BS2091" s="241"/>
      <c r="BT2091" s="234" t="s">
        <v>7012</v>
      </c>
      <c r="BU2091" t="b">
        <v>0</v>
      </c>
      <c r="BV2091" s="103">
        <v>4</v>
      </c>
      <c r="BW2091" s="235">
        <v>116</v>
      </c>
      <c r="BX2091" s="234" t="s">
        <v>18823</v>
      </c>
      <c r="BY2091" s="234" t="s">
        <v>56</v>
      </c>
      <c r="BZ2091" s="234" t="s">
        <v>7014</v>
      </c>
    </row>
    <row r="2092" spans="1:78" x14ac:dyDescent="0.25">
      <c r="A2092" s="5">
        <v>103</v>
      </c>
      <c r="B2092" s="234" t="s">
        <v>12191</v>
      </c>
      <c r="C2092" s="234" t="s">
        <v>18824</v>
      </c>
      <c r="D2092" s="234" t="s">
        <v>7527</v>
      </c>
      <c r="E2092" s="234" t="s">
        <v>13430</v>
      </c>
      <c r="F2092" s="234" t="s">
        <v>6993</v>
      </c>
      <c r="G2092" s="234" t="s">
        <v>10829</v>
      </c>
      <c r="H2092" s="234" t="s">
        <v>7856</v>
      </c>
      <c r="I2092" s="242"/>
      <c r="J2092" s="242">
        <v>43951</v>
      </c>
      <c r="K2092" s="234" t="s">
        <v>7430</v>
      </c>
      <c r="L2092" s="242">
        <v>43958</v>
      </c>
      <c r="M2092" s="234" t="s">
        <v>6996</v>
      </c>
      <c r="N2092" s="234" t="s">
        <v>7528</v>
      </c>
      <c r="O2092" s="234" t="s">
        <v>7529</v>
      </c>
      <c r="P2092" s="234" t="s">
        <v>6999</v>
      </c>
      <c r="Q2092" s="234"/>
      <c r="R2092" s="234" t="s">
        <v>451</v>
      </c>
      <c r="S2092" t="b">
        <v>0</v>
      </c>
      <c r="T2092" s="242"/>
      <c r="U2092" s="103">
        <v>12</v>
      </c>
      <c r="V2092" s="234" t="s">
        <v>272</v>
      </c>
      <c r="W2092" s="103">
        <v>0</v>
      </c>
      <c r="X2092" s="234" t="s">
        <v>272</v>
      </c>
      <c r="Y2092" s="242"/>
      <c r="Z2092" s="242"/>
      <c r="AA2092" s="103"/>
      <c r="AB2092" s="234" t="s">
        <v>7530</v>
      </c>
      <c r="AC2092" s="243">
        <v>44251.614791666667</v>
      </c>
      <c r="AD2092" s="234" t="s">
        <v>55</v>
      </c>
      <c r="AE2092" s="235" t="s">
        <v>18825</v>
      </c>
      <c r="AF2092" s="237"/>
      <c r="AG2092" s="234" t="s">
        <v>482</v>
      </c>
      <c r="AH2092" s="241"/>
      <c r="AI2092" t="b">
        <v>1</v>
      </c>
      <c r="AJ2092" t="b">
        <v>0</v>
      </c>
      <c r="AK2092" s="234"/>
      <c r="AL2092" s="103"/>
      <c r="AM2092" t="b">
        <v>0</v>
      </c>
      <c r="AN2092" s="234"/>
      <c r="AO2092" s="103"/>
      <c r="AP2092" s="241"/>
      <c r="AQ2092" s="241"/>
      <c r="AR2092" s="241"/>
      <c r="AS2092" s="241"/>
      <c r="AT2092" s="234" t="s">
        <v>7005</v>
      </c>
      <c r="AU2092" s="234" t="s">
        <v>7085</v>
      </c>
      <c r="AV2092" t="b">
        <v>0</v>
      </c>
      <c r="AW2092" t="b">
        <v>0</v>
      </c>
      <c r="AX2092" s="241"/>
      <c r="AY2092" s="241"/>
      <c r="AZ2092" s="234"/>
      <c r="BA2092" s="234"/>
      <c r="BB2092" s="234"/>
      <c r="BC2092" t="b">
        <v>0</v>
      </c>
      <c r="BD2092" s="234" t="s">
        <v>7008</v>
      </c>
      <c r="BE2092" s="234" t="s">
        <v>7026</v>
      </c>
      <c r="BF2092" s="234" t="s">
        <v>7027</v>
      </c>
      <c r="BG2092" s="234" t="s">
        <v>7028</v>
      </c>
      <c r="BH2092" s="234" t="s">
        <v>55</v>
      </c>
      <c r="BI2092" s="243">
        <v>44573.415833333333</v>
      </c>
      <c r="BJ2092" s="234" t="s">
        <v>442</v>
      </c>
      <c r="BK2092" s="234" t="s">
        <v>451</v>
      </c>
      <c r="BL2092" s="234" t="s">
        <v>451</v>
      </c>
      <c r="BM2092" s="234" t="s">
        <v>451</v>
      </c>
      <c r="BN2092" s="241"/>
      <c r="BO2092" t="b">
        <v>0</v>
      </c>
      <c r="BP2092" t="b">
        <v>0</v>
      </c>
      <c r="BQ2092" t="b">
        <v>0</v>
      </c>
      <c r="BR2092" s="241"/>
      <c r="BS2092" s="241"/>
      <c r="BT2092" s="234" t="s">
        <v>7012</v>
      </c>
      <c r="BU2092" t="b">
        <v>0</v>
      </c>
      <c r="BV2092" s="103"/>
      <c r="BW2092" s="235" t="s">
        <v>18826</v>
      </c>
      <c r="BX2092" s="234" t="s">
        <v>18825</v>
      </c>
      <c r="BY2092" s="234" t="s">
        <v>56</v>
      </c>
      <c r="BZ2092" s="234" t="s">
        <v>7014</v>
      </c>
    </row>
    <row r="2093" spans="1:78" x14ac:dyDescent="0.25">
      <c r="A2093" s="5">
        <v>102</v>
      </c>
      <c r="B2093" s="234" t="s">
        <v>12195</v>
      </c>
      <c r="C2093" s="234" t="s">
        <v>18827</v>
      </c>
      <c r="D2093" s="234" t="s">
        <v>12852</v>
      </c>
      <c r="E2093" s="234" t="s">
        <v>12852</v>
      </c>
      <c r="F2093" s="234" t="s">
        <v>6993</v>
      </c>
      <c r="G2093" s="234" t="s">
        <v>7856</v>
      </c>
      <c r="H2093" s="234" t="s">
        <v>7018</v>
      </c>
      <c r="I2093" s="242"/>
      <c r="J2093" s="242">
        <v>43951</v>
      </c>
      <c r="K2093" s="234" t="s">
        <v>7430</v>
      </c>
      <c r="L2093" s="242">
        <v>43951</v>
      </c>
      <c r="M2093" s="234" t="s">
        <v>6996</v>
      </c>
      <c r="N2093" s="234" t="s">
        <v>11657</v>
      </c>
      <c r="O2093" s="234" t="s">
        <v>11658</v>
      </c>
      <c r="P2093" s="234" t="s">
        <v>6999</v>
      </c>
      <c r="Q2093" s="234"/>
      <c r="R2093" s="234" t="s">
        <v>451</v>
      </c>
      <c r="S2093" t="b">
        <v>0</v>
      </c>
      <c r="T2093" s="242"/>
      <c r="U2093" s="103">
        <v>1</v>
      </c>
      <c r="V2093" s="234" t="s">
        <v>272</v>
      </c>
      <c r="W2093" s="103">
        <v>1</v>
      </c>
      <c r="X2093" s="234" t="s">
        <v>272</v>
      </c>
      <c r="Y2093" s="242"/>
      <c r="Z2093" s="242"/>
      <c r="AA2093" s="103"/>
      <c r="AB2093" s="234" t="s">
        <v>12853</v>
      </c>
      <c r="AC2093" s="243">
        <v>44251.614745370367</v>
      </c>
      <c r="AD2093" s="234" t="s">
        <v>55</v>
      </c>
      <c r="AE2093" s="235" t="s">
        <v>18828</v>
      </c>
      <c r="AF2093" s="237"/>
      <c r="AG2093" s="234" t="s">
        <v>482</v>
      </c>
      <c r="AH2093" s="241"/>
      <c r="AI2093" t="b">
        <v>1</v>
      </c>
      <c r="AJ2093" t="b">
        <v>0</v>
      </c>
      <c r="AK2093" s="234"/>
      <c r="AL2093" s="103"/>
      <c r="AM2093" t="b">
        <v>0</v>
      </c>
      <c r="AN2093" s="234"/>
      <c r="AO2093" s="103"/>
      <c r="AP2093" s="241"/>
      <c r="AQ2093" s="241"/>
      <c r="AR2093" s="241"/>
      <c r="AS2093" s="241"/>
      <c r="AT2093" s="234" t="s">
        <v>7005</v>
      </c>
      <c r="AU2093" s="234" t="s">
        <v>7085</v>
      </c>
      <c r="AV2093" t="b">
        <v>0</v>
      </c>
      <c r="AW2093" t="b">
        <v>0</v>
      </c>
      <c r="AX2093" s="241"/>
      <c r="AY2093" s="241"/>
      <c r="AZ2093" s="234"/>
      <c r="BA2093" s="234"/>
      <c r="BB2093" s="234"/>
      <c r="BC2093" t="b">
        <v>0</v>
      </c>
      <c r="BD2093" s="234" t="s">
        <v>7008</v>
      </c>
      <c r="BE2093" s="234" t="s">
        <v>7026</v>
      </c>
      <c r="BF2093" s="234" t="s">
        <v>7027</v>
      </c>
      <c r="BG2093" s="234" t="s">
        <v>7010</v>
      </c>
      <c r="BH2093" s="234" t="s">
        <v>55</v>
      </c>
      <c r="BI2093" s="243">
        <v>44573.415833333333</v>
      </c>
      <c r="BJ2093" s="234" t="s">
        <v>442</v>
      </c>
      <c r="BK2093" s="234" t="s">
        <v>451</v>
      </c>
      <c r="BL2093" s="234" t="s">
        <v>451</v>
      </c>
      <c r="BM2093" s="234" t="s">
        <v>451</v>
      </c>
      <c r="BN2093" s="241"/>
      <c r="BO2093" t="b">
        <v>0</v>
      </c>
      <c r="BP2093" t="b">
        <v>0</v>
      </c>
      <c r="BQ2093" t="b">
        <v>0</v>
      </c>
      <c r="BR2093" s="241"/>
      <c r="BS2093" s="241"/>
      <c r="BT2093" s="234" t="s">
        <v>7012</v>
      </c>
      <c r="BU2093" t="b">
        <v>0</v>
      </c>
      <c r="BV2093" s="103"/>
      <c r="BW2093" s="235" t="s">
        <v>18829</v>
      </c>
      <c r="BX2093" s="234" t="s">
        <v>18828</v>
      </c>
      <c r="BY2093" s="234" t="s">
        <v>56</v>
      </c>
      <c r="BZ2093" s="234" t="s">
        <v>7014</v>
      </c>
    </row>
    <row r="2094" spans="1:78" x14ac:dyDescent="0.25">
      <c r="A2094" s="5">
        <v>101</v>
      </c>
      <c r="B2094" s="234" t="s">
        <v>12200</v>
      </c>
      <c r="C2094" s="234" t="s">
        <v>18830</v>
      </c>
      <c r="D2094" s="234" t="s">
        <v>18831</v>
      </c>
      <c r="E2094" s="234" t="s">
        <v>18831</v>
      </c>
      <c r="F2094" s="234" t="s">
        <v>7156</v>
      </c>
      <c r="G2094" s="234" t="s">
        <v>7157</v>
      </c>
      <c r="H2094" s="234" t="s">
        <v>7825</v>
      </c>
      <c r="I2094" s="242"/>
      <c r="J2094" s="242">
        <v>43950</v>
      </c>
      <c r="K2094" s="234" t="s">
        <v>7430</v>
      </c>
      <c r="L2094" s="242">
        <v>43964</v>
      </c>
      <c r="M2094" s="234" t="s">
        <v>9952</v>
      </c>
      <c r="N2094" s="234" t="s">
        <v>18832</v>
      </c>
      <c r="O2094" s="234" t="s">
        <v>18833</v>
      </c>
      <c r="P2094" s="234" t="s">
        <v>6999</v>
      </c>
      <c r="Q2094" s="234"/>
      <c r="R2094" s="234" t="s">
        <v>451</v>
      </c>
      <c r="S2094" t="b">
        <v>0</v>
      </c>
      <c r="T2094" s="242"/>
      <c r="U2094" s="103">
        <v>17</v>
      </c>
      <c r="V2094" s="234" t="s">
        <v>272</v>
      </c>
      <c r="W2094" s="103">
        <v>17</v>
      </c>
      <c r="X2094" s="234" t="s">
        <v>272</v>
      </c>
      <c r="Y2094" s="242"/>
      <c r="Z2094" s="242"/>
      <c r="AA2094" s="103"/>
      <c r="AB2094" s="234" t="s">
        <v>18834</v>
      </c>
      <c r="AC2094" s="243">
        <v>44251.614710648151</v>
      </c>
      <c r="AD2094" s="234" t="s">
        <v>55</v>
      </c>
      <c r="AE2094" s="235" t="s">
        <v>18835</v>
      </c>
      <c r="AF2094" s="237"/>
      <c r="AG2094" s="234" t="s">
        <v>436</v>
      </c>
      <c r="AH2094" s="241"/>
      <c r="AI2094" t="b">
        <v>1</v>
      </c>
      <c r="AJ2094" t="b">
        <v>0</v>
      </c>
      <c r="AK2094" s="234"/>
      <c r="AL2094" s="103"/>
      <c r="AM2094" t="b">
        <v>0</v>
      </c>
      <c r="AN2094" s="234"/>
      <c r="AO2094" s="103"/>
      <c r="AP2094" s="241"/>
      <c r="AQ2094" s="241"/>
      <c r="AR2094" s="241"/>
      <c r="AS2094" s="241"/>
      <c r="AT2094" s="234"/>
      <c r="AU2094" s="234" t="s">
        <v>7085</v>
      </c>
      <c r="AV2094" t="b">
        <v>0</v>
      </c>
      <c r="AW2094" t="b">
        <v>0</v>
      </c>
      <c r="AX2094" s="241"/>
      <c r="AY2094" s="241"/>
      <c r="AZ2094" s="234"/>
      <c r="BA2094" s="234"/>
      <c r="BB2094" s="234"/>
      <c r="BC2094" t="b">
        <v>0</v>
      </c>
      <c r="BD2094" s="234" t="s">
        <v>9959</v>
      </c>
      <c r="BE2094" s="234" t="s">
        <v>7171</v>
      </c>
      <c r="BF2094" s="234" t="s">
        <v>7027</v>
      </c>
      <c r="BG2094" s="234" t="s">
        <v>7028</v>
      </c>
      <c r="BH2094" s="234" t="s">
        <v>55</v>
      </c>
      <c r="BI2094" s="243">
        <v>44573.415821759256</v>
      </c>
      <c r="BJ2094" s="234" t="s">
        <v>442</v>
      </c>
      <c r="BK2094" s="234" t="s">
        <v>451</v>
      </c>
      <c r="BL2094" s="234" t="s">
        <v>451</v>
      </c>
      <c r="BM2094" s="234" t="s">
        <v>451</v>
      </c>
      <c r="BN2094" s="241"/>
      <c r="BO2094" t="b">
        <v>0</v>
      </c>
      <c r="BP2094" t="b">
        <v>0</v>
      </c>
      <c r="BQ2094" t="b">
        <v>0</v>
      </c>
      <c r="BR2094" s="241"/>
      <c r="BS2094" s="241"/>
      <c r="BT2094" s="234" t="s">
        <v>7237</v>
      </c>
      <c r="BU2094" t="b">
        <v>0</v>
      </c>
      <c r="BV2094" s="103"/>
      <c r="BW2094" s="235" t="s">
        <v>18836</v>
      </c>
      <c r="BX2094" s="234" t="s">
        <v>18835</v>
      </c>
      <c r="BY2094" s="234" t="s">
        <v>56</v>
      </c>
      <c r="BZ2094" s="234" t="s">
        <v>7014</v>
      </c>
    </row>
    <row r="2095" spans="1:78" x14ac:dyDescent="0.25">
      <c r="A2095" s="5">
        <v>100</v>
      </c>
      <c r="B2095" s="234" t="s">
        <v>12205</v>
      </c>
      <c r="C2095" s="234" t="s">
        <v>18837</v>
      </c>
      <c r="D2095" s="234" t="s">
        <v>15912</v>
      </c>
      <c r="E2095" s="234" t="s">
        <v>18484</v>
      </c>
      <c r="F2095" s="234" t="s">
        <v>6993</v>
      </c>
      <c r="G2095" s="234" t="s">
        <v>7018</v>
      </c>
      <c r="H2095" s="234" t="s">
        <v>7856</v>
      </c>
      <c r="I2095" s="242"/>
      <c r="J2095" s="242">
        <v>43913</v>
      </c>
      <c r="K2095" s="234" t="s">
        <v>7430</v>
      </c>
      <c r="L2095" s="242">
        <v>43950</v>
      </c>
      <c r="M2095" s="234" t="s">
        <v>8204</v>
      </c>
      <c r="N2095" s="234" t="s">
        <v>8488</v>
      </c>
      <c r="O2095" s="234" t="s">
        <v>15914</v>
      </c>
      <c r="P2095" s="234" t="s">
        <v>6999</v>
      </c>
      <c r="Q2095" s="234"/>
      <c r="R2095" s="234" t="s">
        <v>451</v>
      </c>
      <c r="S2095" t="b">
        <v>0</v>
      </c>
      <c r="T2095" s="242"/>
      <c r="U2095" s="103">
        <v>600</v>
      </c>
      <c r="V2095" s="234" t="s">
        <v>272</v>
      </c>
      <c r="W2095" s="103">
        <v>0</v>
      </c>
      <c r="X2095" s="234" t="s">
        <v>272</v>
      </c>
      <c r="Y2095" s="242"/>
      <c r="Z2095" s="242"/>
      <c r="AA2095" s="103"/>
      <c r="AB2095" s="234" t="s">
        <v>15915</v>
      </c>
      <c r="AC2095" s="243">
        <v>44251.614675925928</v>
      </c>
      <c r="AD2095" s="234" t="s">
        <v>55</v>
      </c>
      <c r="AE2095" s="235" t="s">
        <v>18838</v>
      </c>
      <c r="AF2095" s="237"/>
      <c r="AG2095" s="234" t="s">
        <v>482</v>
      </c>
      <c r="AH2095" s="241"/>
      <c r="AI2095" t="b">
        <v>1</v>
      </c>
      <c r="AJ2095" t="b">
        <v>0</v>
      </c>
      <c r="AK2095" s="234"/>
      <c r="AL2095" s="103"/>
      <c r="AM2095" t="b">
        <v>0</v>
      </c>
      <c r="AN2095" s="234"/>
      <c r="AO2095" s="103"/>
      <c r="AP2095" s="241"/>
      <c r="AQ2095" s="241"/>
      <c r="AR2095" s="241"/>
      <c r="AS2095" s="241"/>
      <c r="AT2095" s="234" t="s">
        <v>7005</v>
      </c>
      <c r="AU2095" s="234" t="s">
        <v>7085</v>
      </c>
      <c r="AV2095" t="b">
        <v>0</v>
      </c>
      <c r="AW2095" t="b">
        <v>0</v>
      </c>
      <c r="AX2095" s="241"/>
      <c r="AY2095" s="241"/>
      <c r="AZ2095" s="234"/>
      <c r="BA2095" s="234"/>
      <c r="BB2095" s="234"/>
      <c r="BC2095" t="b">
        <v>0</v>
      </c>
      <c r="BD2095" s="234" t="s">
        <v>8213</v>
      </c>
      <c r="BE2095" s="234" t="s">
        <v>7026</v>
      </c>
      <c r="BF2095" s="234" t="s">
        <v>7027</v>
      </c>
      <c r="BG2095" s="234" t="s">
        <v>7028</v>
      </c>
      <c r="BH2095" s="234" t="s">
        <v>55</v>
      </c>
      <c r="BI2095" s="243">
        <v>44573.415821759256</v>
      </c>
      <c r="BJ2095" s="234" t="s">
        <v>442</v>
      </c>
      <c r="BK2095" s="234" t="s">
        <v>451</v>
      </c>
      <c r="BL2095" s="234" t="s">
        <v>451</v>
      </c>
      <c r="BM2095" s="234" t="s">
        <v>451</v>
      </c>
      <c r="BN2095" s="241"/>
      <c r="BO2095" t="b">
        <v>0</v>
      </c>
      <c r="BP2095" t="b">
        <v>0</v>
      </c>
      <c r="BQ2095" t="b">
        <v>0</v>
      </c>
      <c r="BR2095" s="241"/>
      <c r="BS2095" s="241"/>
      <c r="BT2095" s="234" t="s">
        <v>7012</v>
      </c>
      <c r="BU2095" t="b">
        <v>0</v>
      </c>
      <c r="BV2095" s="103"/>
      <c r="BW2095" s="235" t="s">
        <v>18839</v>
      </c>
      <c r="BX2095" s="234" t="s">
        <v>18838</v>
      </c>
      <c r="BY2095" s="234" t="s">
        <v>56</v>
      </c>
      <c r="BZ2095" s="234" t="s">
        <v>7014</v>
      </c>
    </row>
    <row r="2096" spans="1:78" x14ac:dyDescent="0.25">
      <c r="A2096" s="5">
        <v>99</v>
      </c>
      <c r="B2096" s="234" t="s">
        <v>12209</v>
      </c>
      <c r="C2096" s="234" t="s">
        <v>18840</v>
      </c>
      <c r="D2096" s="234" t="s">
        <v>7454</v>
      </c>
      <c r="E2096" s="234" t="s">
        <v>7410</v>
      </c>
      <c r="F2096" s="234" t="s">
        <v>2991</v>
      </c>
      <c r="G2096" s="234" t="s">
        <v>7034</v>
      </c>
      <c r="H2096" s="234" t="s">
        <v>7864</v>
      </c>
      <c r="I2096" s="242"/>
      <c r="J2096" s="242">
        <v>43950</v>
      </c>
      <c r="K2096" s="234" t="s">
        <v>7430</v>
      </c>
      <c r="L2096" s="242">
        <v>43959</v>
      </c>
      <c r="M2096" s="234" t="s">
        <v>7066</v>
      </c>
      <c r="N2096" s="234" t="s">
        <v>7455</v>
      </c>
      <c r="O2096" s="234" t="s">
        <v>18510</v>
      </c>
      <c r="P2096" s="234" t="s">
        <v>6999</v>
      </c>
      <c r="Q2096" s="234"/>
      <c r="R2096" s="234" t="s">
        <v>451</v>
      </c>
      <c r="S2096" t="b">
        <v>0</v>
      </c>
      <c r="T2096" s="242"/>
      <c r="U2096" s="103">
        <v>20</v>
      </c>
      <c r="V2096" s="234" t="s">
        <v>272</v>
      </c>
      <c r="W2096" s="103">
        <v>160</v>
      </c>
      <c r="X2096" s="234" t="s">
        <v>272</v>
      </c>
      <c r="Y2096" s="242"/>
      <c r="Z2096" s="242"/>
      <c r="AA2096" s="103"/>
      <c r="AB2096" s="234" t="s">
        <v>7457</v>
      </c>
      <c r="AC2096" s="243">
        <v>44251.614652777775</v>
      </c>
      <c r="AD2096" s="234" t="s">
        <v>55</v>
      </c>
      <c r="AE2096" s="235" t="s">
        <v>18841</v>
      </c>
      <c r="AF2096" s="237"/>
      <c r="AG2096" s="234" t="s">
        <v>436</v>
      </c>
      <c r="AH2096" s="241"/>
      <c r="AI2096" t="b">
        <v>1</v>
      </c>
      <c r="AJ2096" t="b">
        <v>0</v>
      </c>
      <c r="AK2096" s="234"/>
      <c r="AL2096" s="103"/>
      <c r="AM2096" t="b">
        <v>0</v>
      </c>
      <c r="AN2096" s="234"/>
      <c r="AO2096" s="103"/>
      <c r="AP2096" s="241"/>
      <c r="AQ2096" s="241"/>
      <c r="AR2096" s="241"/>
      <c r="AS2096" s="241"/>
      <c r="AT2096" s="234" t="s">
        <v>7005</v>
      </c>
      <c r="AU2096" s="234" t="s">
        <v>7085</v>
      </c>
      <c r="AV2096" t="b">
        <v>0</v>
      </c>
      <c r="AW2096" t="b">
        <v>0</v>
      </c>
      <c r="AX2096" s="241"/>
      <c r="AY2096" s="241"/>
      <c r="AZ2096" s="234"/>
      <c r="BA2096" s="234"/>
      <c r="BB2096" s="234"/>
      <c r="BC2096" t="b">
        <v>0</v>
      </c>
      <c r="BD2096" s="234" t="s">
        <v>7076</v>
      </c>
      <c r="BE2096" s="234" t="s">
        <v>7045</v>
      </c>
      <c r="BF2096" s="234" t="s">
        <v>6972</v>
      </c>
      <c r="BG2096" s="234" t="s">
        <v>7028</v>
      </c>
      <c r="BH2096" s="234" t="s">
        <v>55</v>
      </c>
      <c r="BI2096" s="243">
        <v>44573.415821759256</v>
      </c>
      <c r="BJ2096" s="234" t="s">
        <v>442</v>
      </c>
      <c r="BK2096" s="234" t="s">
        <v>451</v>
      </c>
      <c r="BL2096" s="234" t="s">
        <v>451</v>
      </c>
      <c r="BM2096" s="234" t="s">
        <v>451</v>
      </c>
      <c r="BN2096" s="241"/>
      <c r="BO2096" t="b">
        <v>0</v>
      </c>
      <c r="BP2096" t="b">
        <v>0</v>
      </c>
      <c r="BQ2096" t="b">
        <v>0</v>
      </c>
      <c r="BR2096" s="241"/>
      <c r="BS2096" s="241"/>
      <c r="BT2096" s="234" t="s">
        <v>7188</v>
      </c>
      <c r="BU2096" t="b">
        <v>0</v>
      </c>
      <c r="BV2096" s="103"/>
      <c r="BW2096" s="235" t="s">
        <v>18842</v>
      </c>
      <c r="BX2096" s="234" t="s">
        <v>18841</v>
      </c>
      <c r="BY2096" s="234" t="s">
        <v>56</v>
      </c>
      <c r="BZ2096" s="234" t="s">
        <v>7014</v>
      </c>
    </row>
    <row r="2097" spans="1:78" x14ac:dyDescent="0.25">
      <c r="A2097" s="5">
        <v>98</v>
      </c>
      <c r="B2097" s="234" t="s">
        <v>12214</v>
      </c>
      <c r="C2097" s="234" t="s">
        <v>18843</v>
      </c>
      <c r="D2097" s="234"/>
      <c r="E2097" s="234" t="s">
        <v>18844</v>
      </c>
      <c r="F2097" s="234" t="s">
        <v>6993</v>
      </c>
      <c r="G2097" s="234" t="s">
        <v>6995</v>
      </c>
      <c r="H2097" s="234" t="s">
        <v>6994</v>
      </c>
      <c r="I2097" s="242"/>
      <c r="J2097" s="242">
        <v>43950</v>
      </c>
      <c r="K2097" s="234" t="s">
        <v>7430</v>
      </c>
      <c r="L2097" s="242">
        <v>43951</v>
      </c>
      <c r="M2097" s="234" t="s">
        <v>6996</v>
      </c>
      <c r="N2097" s="234" t="s">
        <v>7430</v>
      </c>
      <c r="O2097" s="234" t="s">
        <v>18845</v>
      </c>
      <c r="P2097" s="234" t="s">
        <v>6999</v>
      </c>
      <c r="Q2097" s="234"/>
      <c r="R2097" s="234" t="s">
        <v>451</v>
      </c>
      <c r="S2097" t="b">
        <v>0</v>
      </c>
      <c r="T2097" s="242"/>
      <c r="U2097" s="103">
        <v>25</v>
      </c>
      <c r="V2097" s="234" t="s">
        <v>272</v>
      </c>
      <c r="W2097" s="103">
        <v>100</v>
      </c>
      <c r="X2097" s="234" t="s">
        <v>272</v>
      </c>
      <c r="Y2097" s="242"/>
      <c r="Z2097" s="242"/>
      <c r="AA2097" s="103"/>
      <c r="AB2097" s="234"/>
      <c r="AC2097" s="243">
        <v>44251.614618055559</v>
      </c>
      <c r="AD2097" s="234" t="s">
        <v>55</v>
      </c>
      <c r="AE2097" s="235" t="s">
        <v>18846</v>
      </c>
      <c r="AF2097" s="237"/>
      <c r="AG2097" s="234" t="s">
        <v>482</v>
      </c>
      <c r="AH2097" s="241"/>
      <c r="AI2097" t="b">
        <v>1</v>
      </c>
      <c r="AJ2097" t="b">
        <v>0</v>
      </c>
      <c r="AK2097" s="234"/>
      <c r="AL2097" s="103"/>
      <c r="AM2097" t="b">
        <v>0</v>
      </c>
      <c r="AN2097" s="234"/>
      <c r="AO2097" s="103"/>
      <c r="AP2097" s="241"/>
      <c r="AQ2097" s="241"/>
      <c r="AR2097" s="241"/>
      <c r="AS2097" s="241"/>
      <c r="AT2097" s="234"/>
      <c r="AU2097" s="234" t="s">
        <v>7085</v>
      </c>
      <c r="AV2097" t="b">
        <v>0</v>
      </c>
      <c r="AW2097" t="b">
        <v>0</v>
      </c>
      <c r="AX2097" s="241"/>
      <c r="AY2097" s="241"/>
      <c r="AZ2097" s="234"/>
      <c r="BA2097" s="234"/>
      <c r="BB2097" s="234"/>
      <c r="BC2097" t="b">
        <v>1</v>
      </c>
      <c r="BD2097" s="234" t="s">
        <v>7008</v>
      </c>
      <c r="BE2097" s="234" t="s">
        <v>7009</v>
      </c>
      <c r="BF2097" s="234" t="s">
        <v>6972</v>
      </c>
      <c r="BG2097" s="234" t="s">
        <v>7028</v>
      </c>
      <c r="BH2097" s="234" t="s">
        <v>55</v>
      </c>
      <c r="BI2097" s="243">
        <v>44573.415821759256</v>
      </c>
      <c r="BJ2097" s="234" t="s">
        <v>442</v>
      </c>
      <c r="BK2097" s="234" t="s">
        <v>451</v>
      </c>
      <c r="BL2097" s="234" t="s">
        <v>451</v>
      </c>
      <c r="BM2097" s="234" t="s">
        <v>451</v>
      </c>
      <c r="BN2097" s="241"/>
      <c r="BO2097" t="b">
        <v>0</v>
      </c>
      <c r="BP2097" t="b">
        <v>0</v>
      </c>
      <c r="BQ2097" t="b">
        <v>0</v>
      </c>
      <c r="BR2097" s="241"/>
      <c r="BS2097" s="241"/>
      <c r="BT2097" s="234" t="s">
        <v>7012</v>
      </c>
      <c r="BU2097" t="b">
        <v>0</v>
      </c>
      <c r="BV2097" s="103"/>
      <c r="BW2097" s="235" t="s">
        <v>18847</v>
      </c>
      <c r="BX2097" s="234" t="s">
        <v>18846</v>
      </c>
      <c r="BY2097" s="234" t="s">
        <v>56</v>
      </c>
      <c r="BZ2097" s="234" t="s">
        <v>7014</v>
      </c>
    </row>
    <row r="2098" spans="1:78" x14ac:dyDescent="0.25">
      <c r="A2098" s="5">
        <v>97</v>
      </c>
      <c r="B2098" s="234" t="s">
        <v>12234</v>
      </c>
      <c r="C2098" s="234" t="s">
        <v>18848</v>
      </c>
      <c r="D2098" s="234"/>
      <c r="E2098" s="234" t="s">
        <v>10245</v>
      </c>
      <c r="F2098" s="234" t="s">
        <v>7156</v>
      </c>
      <c r="G2098" s="234" t="s">
        <v>12908</v>
      </c>
      <c r="H2098" s="234" t="s">
        <v>7825</v>
      </c>
      <c r="I2098" s="242"/>
      <c r="J2098" s="242">
        <v>43950</v>
      </c>
      <c r="K2098" s="234" t="s">
        <v>7430</v>
      </c>
      <c r="L2098" s="242">
        <v>43962</v>
      </c>
      <c r="M2098" s="234" t="s">
        <v>7066</v>
      </c>
      <c r="N2098" s="234" t="s">
        <v>7430</v>
      </c>
      <c r="O2098" s="234" t="s">
        <v>8565</v>
      </c>
      <c r="P2098" s="234" t="s">
        <v>6999</v>
      </c>
      <c r="Q2098" s="234"/>
      <c r="R2098" s="234" t="s">
        <v>451</v>
      </c>
      <c r="S2098" t="b">
        <v>0</v>
      </c>
      <c r="T2098" s="242"/>
      <c r="U2098" s="103">
        <v>45</v>
      </c>
      <c r="V2098" s="234" t="s">
        <v>272</v>
      </c>
      <c r="W2098" s="103">
        <v>45</v>
      </c>
      <c r="X2098" s="234" t="s">
        <v>272</v>
      </c>
      <c r="Y2098" s="242"/>
      <c r="Z2098" s="242"/>
      <c r="AA2098" s="103"/>
      <c r="AB2098" s="234"/>
      <c r="AC2098" s="243">
        <v>44251.614618055559</v>
      </c>
      <c r="AD2098" s="234" t="s">
        <v>55</v>
      </c>
      <c r="AE2098" s="235" t="s">
        <v>18849</v>
      </c>
      <c r="AF2098" s="237"/>
      <c r="AG2098" s="234" t="s">
        <v>482</v>
      </c>
      <c r="AH2098" s="241"/>
      <c r="AI2098" t="b">
        <v>1</v>
      </c>
      <c r="AJ2098" t="b">
        <v>0</v>
      </c>
      <c r="AK2098" s="234"/>
      <c r="AL2098" s="103"/>
      <c r="AM2098" t="b">
        <v>0</v>
      </c>
      <c r="AN2098" s="234"/>
      <c r="AO2098" s="103"/>
      <c r="AP2098" s="241"/>
      <c r="AQ2098" s="241"/>
      <c r="AR2098" s="241"/>
      <c r="AS2098" s="241"/>
      <c r="AT2098" s="234"/>
      <c r="AU2098" s="234" t="s">
        <v>7085</v>
      </c>
      <c r="AV2098" t="b">
        <v>0</v>
      </c>
      <c r="AW2098" t="b">
        <v>0</v>
      </c>
      <c r="AX2098" s="241"/>
      <c r="AY2098" s="241"/>
      <c r="AZ2098" s="234"/>
      <c r="BA2098" s="234"/>
      <c r="BB2098" s="234"/>
      <c r="BC2098" t="b">
        <v>1</v>
      </c>
      <c r="BD2098" s="234" t="s">
        <v>7076</v>
      </c>
      <c r="BE2098" s="234" t="s">
        <v>7171</v>
      </c>
      <c r="BF2098" s="234" t="s">
        <v>6972</v>
      </c>
      <c r="BG2098" s="234" t="s">
        <v>7028</v>
      </c>
      <c r="BH2098" s="234" t="s">
        <v>55</v>
      </c>
      <c r="BI2098" s="243">
        <v>44573.436736111114</v>
      </c>
      <c r="BJ2098" s="234" t="s">
        <v>442</v>
      </c>
      <c r="BK2098" s="234" t="s">
        <v>451</v>
      </c>
      <c r="BL2098" s="234" t="s">
        <v>451</v>
      </c>
      <c r="BM2098" s="234" t="s">
        <v>451</v>
      </c>
      <c r="BN2098" s="241"/>
      <c r="BO2098" t="b">
        <v>0</v>
      </c>
      <c r="BP2098" t="b">
        <v>0</v>
      </c>
      <c r="BQ2098" t="b">
        <v>0</v>
      </c>
      <c r="BR2098" s="241"/>
      <c r="BS2098" s="241"/>
      <c r="BT2098" s="234" t="s">
        <v>7012</v>
      </c>
      <c r="BU2098" t="b">
        <v>0</v>
      </c>
      <c r="BV2098" s="103"/>
      <c r="BW2098" s="235" t="s">
        <v>18850</v>
      </c>
      <c r="BX2098" s="234" t="s">
        <v>18851</v>
      </c>
      <c r="BY2098" s="234" t="s">
        <v>56</v>
      </c>
      <c r="BZ2098" s="234" t="s">
        <v>7014</v>
      </c>
    </row>
    <row r="2099" spans="1:78" x14ac:dyDescent="0.25">
      <c r="A2099" s="5">
        <v>96</v>
      </c>
      <c r="B2099" s="234" t="s">
        <v>12244</v>
      </c>
      <c r="C2099" s="234" t="s">
        <v>18852</v>
      </c>
      <c r="D2099" s="234" t="s">
        <v>7339</v>
      </c>
      <c r="E2099" s="234" t="s">
        <v>7339</v>
      </c>
      <c r="F2099" s="234" t="s">
        <v>7156</v>
      </c>
      <c r="G2099" s="234" t="s">
        <v>10829</v>
      </c>
      <c r="H2099" s="234" t="s">
        <v>6994</v>
      </c>
      <c r="I2099" s="242"/>
      <c r="J2099" s="242">
        <v>43950</v>
      </c>
      <c r="K2099" s="234" t="s">
        <v>7430</v>
      </c>
      <c r="L2099" s="242">
        <v>43959</v>
      </c>
      <c r="M2099" s="234" t="s">
        <v>6996</v>
      </c>
      <c r="N2099" s="234" t="s">
        <v>7340</v>
      </c>
      <c r="O2099" s="234" t="s">
        <v>7341</v>
      </c>
      <c r="P2099" s="234" t="s">
        <v>6999</v>
      </c>
      <c r="Q2099" s="234"/>
      <c r="R2099" s="234" t="s">
        <v>451</v>
      </c>
      <c r="S2099" t="b">
        <v>0</v>
      </c>
      <c r="T2099" s="242"/>
      <c r="U2099" s="103">
        <v>40</v>
      </c>
      <c r="V2099" s="234" t="s">
        <v>272</v>
      </c>
      <c r="W2099" s="103">
        <v>40</v>
      </c>
      <c r="X2099" s="234" t="s">
        <v>272</v>
      </c>
      <c r="Y2099" s="242"/>
      <c r="Z2099" s="242"/>
      <c r="AA2099" s="103"/>
      <c r="AB2099" s="234" t="s">
        <v>7343</v>
      </c>
      <c r="AC2099" s="243">
        <v>44251.614108796297</v>
      </c>
      <c r="AD2099" s="234" t="s">
        <v>55</v>
      </c>
      <c r="AE2099" s="235" t="s">
        <v>18853</v>
      </c>
      <c r="AF2099" s="237"/>
      <c r="AG2099" s="234" t="s">
        <v>482</v>
      </c>
      <c r="AH2099" s="241"/>
      <c r="AI2099" t="b">
        <v>1</v>
      </c>
      <c r="AJ2099" t="b">
        <v>0</v>
      </c>
      <c r="AK2099" s="234"/>
      <c r="AL2099" s="103"/>
      <c r="AM2099" t="b">
        <v>0</v>
      </c>
      <c r="AN2099" s="234"/>
      <c r="AO2099" s="103"/>
      <c r="AP2099" s="241"/>
      <c r="AQ2099" s="241"/>
      <c r="AR2099" s="241"/>
      <c r="AS2099" s="241"/>
      <c r="AT2099" s="234" t="s">
        <v>7005</v>
      </c>
      <c r="AU2099" s="234" t="s">
        <v>7085</v>
      </c>
      <c r="AV2099" t="b">
        <v>0</v>
      </c>
      <c r="AW2099" t="b">
        <v>0</v>
      </c>
      <c r="AX2099" s="241"/>
      <c r="AY2099" s="241"/>
      <c r="AZ2099" s="234"/>
      <c r="BA2099" s="234"/>
      <c r="BB2099" s="234"/>
      <c r="BC2099" t="b">
        <v>0</v>
      </c>
      <c r="BD2099" s="234" t="s">
        <v>7008</v>
      </c>
      <c r="BE2099" s="234" t="s">
        <v>7009</v>
      </c>
      <c r="BF2099" s="234" t="s">
        <v>7027</v>
      </c>
      <c r="BG2099" s="234" t="s">
        <v>7028</v>
      </c>
      <c r="BH2099" s="234" t="s">
        <v>55</v>
      </c>
      <c r="BI2099" s="243">
        <v>44573.415810185186</v>
      </c>
      <c r="BJ2099" s="234" t="s">
        <v>442</v>
      </c>
      <c r="BK2099" s="234" t="s">
        <v>451</v>
      </c>
      <c r="BL2099" s="234" t="s">
        <v>451</v>
      </c>
      <c r="BM2099" s="234" t="s">
        <v>451</v>
      </c>
      <c r="BN2099" s="241"/>
      <c r="BO2099" t="b">
        <v>0</v>
      </c>
      <c r="BP2099" t="b">
        <v>0</v>
      </c>
      <c r="BQ2099" t="b">
        <v>0</v>
      </c>
      <c r="BR2099" s="241"/>
      <c r="BS2099" s="241"/>
      <c r="BT2099" s="234" t="s">
        <v>7012</v>
      </c>
      <c r="BU2099" t="b">
        <v>0</v>
      </c>
      <c r="BV2099" s="103"/>
      <c r="BW2099" s="235" t="s">
        <v>18854</v>
      </c>
      <c r="BX2099" s="234" t="s">
        <v>18853</v>
      </c>
      <c r="BY2099" s="234" t="s">
        <v>56</v>
      </c>
      <c r="BZ2099" s="234" t="s">
        <v>7014</v>
      </c>
    </row>
    <row r="2100" spans="1:78" x14ac:dyDescent="0.25">
      <c r="A2100" s="5">
        <v>95</v>
      </c>
      <c r="B2100" s="234" t="s">
        <v>12248</v>
      </c>
      <c r="C2100" s="234" t="s">
        <v>18855</v>
      </c>
      <c r="D2100" s="234" t="s">
        <v>7848</v>
      </c>
      <c r="E2100" s="234" t="s">
        <v>11802</v>
      </c>
      <c r="F2100" s="234" t="s">
        <v>7156</v>
      </c>
      <c r="G2100" s="234" t="s">
        <v>10829</v>
      </c>
      <c r="H2100" s="234" t="s">
        <v>7856</v>
      </c>
      <c r="I2100" s="242"/>
      <c r="J2100" s="242">
        <v>43949</v>
      </c>
      <c r="K2100" s="234" t="s">
        <v>7430</v>
      </c>
      <c r="L2100" s="242">
        <v>43958</v>
      </c>
      <c r="M2100" s="234" t="s">
        <v>6996</v>
      </c>
      <c r="N2100" s="234" t="s">
        <v>7204</v>
      </c>
      <c r="O2100" s="234" t="s">
        <v>17431</v>
      </c>
      <c r="P2100" s="234" t="s">
        <v>6999</v>
      </c>
      <c r="Q2100" s="234"/>
      <c r="R2100" s="234" t="s">
        <v>451</v>
      </c>
      <c r="S2100" t="b">
        <v>0</v>
      </c>
      <c r="T2100" s="242"/>
      <c r="U2100" s="103">
        <v>20</v>
      </c>
      <c r="V2100" s="234" t="s">
        <v>272</v>
      </c>
      <c r="W2100" s="103">
        <v>0</v>
      </c>
      <c r="X2100" s="234" t="s">
        <v>272</v>
      </c>
      <c r="Y2100" s="242"/>
      <c r="Z2100" s="242"/>
      <c r="AA2100" s="103"/>
      <c r="AB2100" s="234" t="s">
        <v>11805</v>
      </c>
      <c r="AC2100" s="243">
        <v>44251.614108796297</v>
      </c>
      <c r="AD2100" s="234" t="s">
        <v>55</v>
      </c>
      <c r="AE2100" s="235" t="s">
        <v>18856</v>
      </c>
      <c r="AF2100" s="237"/>
      <c r="AG2100" s="234" t="s">
        <v>436</v>
      </c>
      <c r="AH2100" s="241"/>
      <c r="AI2100" t="b">
        <v>1</v>
      </c>
      <c r="AJ2100" t="b">
        <v>0</v>
      </c>
      <c r="AK2100" s="234"/>
      <c r="AL2100" s="103"/>
      <c r="AM2100" t="b">
        <v>0</v>
      </c>
      <c r="AN2100" s="234"/>
      <c r="AO2100" s="103"/>
      <c r="AP2100" s="241"/>
      <c r="AQ2100" s="241"/>
      <c r="AR2100" s="241"/>
      <c r="AS2100" s="241"/>
      <c r="AT2100" s="234" t="s">
        <v>7430</v>
      </c>
      <c r="AU2100" s="234" t="s">
        <v>7085</v>
      </c>
      <c r="AV2100" t="b">
        <v>0</v>
      </c>
      <c r="AW2100" t="b">
        <v>0</v>
      </c>
      <c r="AX2100" s="241"/>
      <c r="AY2100" s="241"/>
      <c r="AZ2100" s="234"/>
      <c r="BA2100" s="234"/>
      <c r="BB2100" s="234"/>
      <c r="BC2100" t="b">
        <v>0</v>
      </c>
      <c r="BD2100" s="234" t="s">
        <v>7008</v>
      </c>
      <c r="BE2100" s="234" t="s">
        <v>7026</v>
      </c>
      <c r="BF2100" s="234" t="s">
        <v>7027</v>
      </c>
      <c r="BG2100" s="234" t="s">
        <v>7028</v>
      </c>
      <c r="BH2100" s="234" t="s">
        <v>55</v>
      </c>
      <c r="BI2100" s="243">
        <v>44573.415810185186</v>
      </c>
      <c r="BJ2100" s="234" t="s">
        <v>442</v>
      </c>
      <c r="BK2100" s="234" t="s">
        <v>451</v>
      </c>
      <c r="BL2100" s="234" t="s">
        <v>451</v>
      </c>
      <c r="BM2100" s="234" t="s">
        <v>451</v>
      </c>
      <c r="BN2100" s="241"/>
      <c r="BO2100" t="b">
        <v>0</v>
      </c>
      <c r="BP2100" t="b">
        <v>0</v>
      </c>
      <c r="BQ2100" t="b">
        <v>0</v>
      </c>
      <c r="BR2100" s="241"/>
      <c r="BS2100" s="241"/>
      <c r="BT2100" s="234" t="s">
        <v>7012</v>
      </c>
      <c r="BU2100" t="b">
        <v>0</v>
      </c>
      <c r="BV2100" s="103"/>
      <c r="BW2100" s="235" t="s">
        <v>18857</v>
      </c>
      <c r="BX2100" s="234" t="s">
        <v>18856</v>
      </c>
      <c r="BY2100" s="234" t="s">
        <v>56</v>
      </c>
      <c r="BZ2100" s="234" t="s">
        <v>7014</v>
      </c>
    </row>
    <row r="2101" spans="1:78" x14ac:dyDescent="0.25">
      <c r="A2101" s="5">
        <v>94</v>
      </c>
      <c r="B2101" s="234" t="s">
        <v>12252</v>
      </c>
      <c r="C2101" s="234" t="s">
        <v>18858</v>
      </c>
      <c r="D2101" s="234"/>
      <c r="E2101" s="234" t="s">
        <v>13809</v>
      </c>
      <c r="F2101" s="234" t="s">
        <v>6993</v>
      </c>
      <c r="G2101" s="234" t="s">
        <v>7856</v>
      </c>
      <c r="H2101" s="234" t="s">
        <v>7018</v>
      </c>
      <c r="I2101" s="242"/>
      <c r="J2101" s="242">
        <v>43949</v>
      </c>
      <c r="K2101" s="234" t="s">
        <v>7430</v>
      </c>
      <c r="L2101" s="242">
        <v>43949</v>
      </c>
      <c r="M2101" s="234" t="s">
        <v>7477</v>
      </c>
      <c r="N2101" s="234" t="s">
        <v>7430</v>
      </c>
      <c r="O2101" s="234" t="s">
        <v>15603</v>
      </c>
      <c r="P2101" s="234" t="s">
        <v>6999</v>
      </c>
      <c r="Q2101" s="234"/>
      <c r="R2101" s="234" t="s">
        <v>451</v>
      </c>
      <c r="S2101" t="b">
        <v>0</v>
      </c>
      <c r="T2101" s="242"/>
      <c r="U2101" s="103">
        <v>25</v>
      </c>
      <c r="V2101" s="234" t="s">
        <v>272</v>
      </c>
      <c r="W2101" s="103">
        <v>25</v>
      </c>
      <c r="X2101" s="234" t="s">
        <v>272</v>
      </c>
      <c r="Y2101" s="242"/>
      <c r="Z2101" s="242"/>
      <c r="AA2101" s="103"/>
      <c r="AB2101" s="234"/>
      <c r="AC2101" s="243">
        <v>44251.614062499997</v>
      </c>
      <c r="AD2101" s="234" t="s">
        <v>55</v>
      </c>
      <c r="AE2101" s="235" t="s">
        <v>18859</v>
      </c>
      <c r="AF2101" s="237"/>
      <c r="AG2101" s="234" t="s">
        <v>482</v>
      </c>
      <c r="AH2101" s="241"/>
      <c r="AI2101" t="b">
        <v>1</v>
      </c>
      <c r="AJ2101" t="b">
        <v>0</v>
      </c>
      <c r="AK2101" s="234"/>
      <c r="AL2101" s="103"/>
      <c r="AM2101" t="b">
        <v>0</v>
      </c>
      <c r="AN2101" s="234"/>
      <c r="AO2101" s="103"/>
      <c r="AP2101" s="241"/>
      <c r="AQ2101" s="241"/>
      <c r="AR2101" s="241"/>
      <c r="AS2101" s="241"/>
      <c r="AT2101" s="234"/>
      <c r="AU2101" s="234" t="s">
        <v>7085</v>
      </c>
      <c r="AV2101" t="b">
        <v>0</v>
      </c>
      <c r="AW2101" t="b">
        <v>0</v>
      </c>
      <c r="AX2101" s="241"/>
      <c r="AY2101" s="241"/>
      <c r="AZ2101" s="234"/>
      <c r="BA2101" s="234"/>
      <c r="BB2101" s="234"/>
      <c r="BC2101" t="b">
        <v>1</v>
      </c>
      <c r="BD2101" s="234" t="s">
        <v>369</v>
      </c>
      <c r="BE2101" s="234" t="s">
        <v>7026</v>
      </c>
      <c r="BF2101" s="234" t="s">
        <v>7027</v>
      </c>
      <c r="BG2101" s="234" t="s">
        <v>7028</v>
      </c>
      <c r="BH2101" s="234" t="s">
        <v>55</v>
      </c>
      <c r="BI2101" s="243">
        <v>44573.436898148146</v>
      </c>
      <c r="BJ2101" s="234" t="s">
        <v>442</v>
      </c>
      <c r="BK2101" s="234" t="s">
        <v>451</v>
      </c>
      <c r="BL2101" s="234" t="s">
        <v>451</v>
      </c>
      <c r="BM2101" s="234" t="s">
        <v>451</v>
      </c>
      <c r="BN2101" s="241"/>
      <c r="BO2101" t="b">
        <v>0</v>
      </c>
      <c r="BP2101" t="b">
        <v>0</v>
      </c>
      <c r="BQ2101" t="b">
        <v>0</v>
      </c>
      <c r="BR2101" s="241"/>
      <c r="BS2101" s="241"/>
      <c r="BT2101" s="234" t="s">
        <v>7012</v>
      </c>
      <c r="BU2101" t="b">
        <v>0</v>
      </c>
      <c r="BV2101" s="103"/>
      <c r="BW2101" s="235" t="s">
        <v>18860</v>
      </c>
      <c r="BX2101" s="234" t="s">
        <v>18861</v>
      </c>
      <c r="BY2101" s="234" t="s">
        <v>56</v>
      </c>
      <c r="BZ2101" s="234" t="s">
        <v>7014</v>
      </c>
    </row>
    <row r="2102" spans="1:78" x14ac:dyDescent="0.25">
      <c r="A2102" s="5">
        <v>93</v>
      </c>
      <c r="B2102" s="234" t="s">
        <v>12256</v>
      </c>
      <c r="C2102" s="234" t="s">
        <v>18862</v>
      </c>
      <c r="D2102" s="234" t="s">
        <v>7339</v>
      </c>
      <c r="E2102" s="234" t="s">
        <v>7339</v>
      </c>
      <c r="F2102" s="234" t="s">
        <v>7156</v>
      </c>
      <c r="G2102" s="234" t="s">
        <v>10829</v>
      </c>
      <c r="H2102" s="234" t="s">
        <v>6994</v>
      </c>
      <c r="I2102" s="242"/>
      <c r="J2102" s="242">
        <v>43949</v>
      </c>
      <c r="K2102" s="234" t="s">
        <v>7430</v>
      </c>
      <c r="L2102" s="242">
        <v>43958</v>
      </c>
      <c r="M2102" s="234" t="s">
        <v>6996</v>
      </c>
      <c r="N2102" s="234" t="s">
        <v>7340</v>
      </c>
      <c r="O2102" s="234" t="s">
        <v>7341</v>
      </c>
      <c r="P2102" s="234" t="s">
        <v>6999</v>
      </c>
      <c r="Q2102" s="234"/>
      <c r="R2102" s="234" t="s">
        <v>451</v>
      </c>
      <c r="S2102" t="b">
        <v>0</v>
      </c>
      <c r="T2102" s="242"/>
      <c r="U2102" s="103">
        <v>4</v>
      </c>
      <c r="V2102" s="234" t="s">
        <v>272</v>
      </c>
      <c r="W2102" s="103">
        <v>20</v>
      </c>
      <c r="X2102" s="234" t="s">
        <v>272</v>
      </c>
      <c r="Y2102" s="242"/>
      <c r="Z2102" s="242"/>
      <c r="AA2102" s="103"/>
      <c r="AB2102" s="234" t="s">
        <v>7343</v>
      </c>
      <c r="AC2102" s="243">
        <v>44251.613703703704</v>
      </c>
      <c r="AD2102" s="234" t="s">
        <v>55</v>
      </c>
      <c r="AE2102" s="235" t="s">
        <v>18863</v>
      </c>
      <c r="AF2102" s="237"/>
      <c r="AG2102" s="234" t="s">
        <v>482</v>
      </c>
      <c r="AH2102" s="241"/>
      <c r="AI2102" t="b">
        <v>1</v>
      </c>
      <c r="AJ2102" t="b">
        <v>0</v>
      </c>
      <c r="AK2102" s="234"/>
      <c r="AL2102" s="103"/>
      <c r="AM2102" t="b">
        <v>0</v>
      </c>
      <c r="AN2102" s="234"/>
      <c r="AO2102" s="103"/>
      <c r="AP2102" s="241"/>
      <c r="AQ2102" s="241"/>
      <c r="AR2102" s="241"/>
      <c r="AS2102" s="241"/>
      <c r="AT2102" s="234" t="s">
        <v>7005</v>
      </c>
      <c r="AU2102" s="234" t="s">
        <v>7085</v>
      </c>
      <c r="AV2102" t="b">
        <v>0</v>
      </c>
      <c r="AW2102" t="b">
        <v>0</v>
      </c>
      <c r="AX2102" s="241"/>
      <c r="AY2102" s="241"/>
      <c r="AZ2102" s="234"/>
      <c r="BA2102" s="234"/>
      <c r="BB2102" s="234"/>
      <c r="BC2102" t="b">
        <v>0</v>
      </c>
      <c r="BD2102" s="234" t="s">
        <v>7008</v>
      </c>
      <c r="BE2102" s="234" t="s">
        <v>7009</v>
      </c>
      <c r="BF2102" s="234" t="s">
        <v>7027</v>
      </c>
      <c r="BG2102" s="234" t="s">
        <v>7028</v>
      </c>
      <c r="BH2102" s="234" t="s">
        <v>55</v>
      </c>
      <c r="BI2102" s="243">
        <v>44573.415798611109</v>
      </c>
      <c r="BJ2102" s="234" t="s">
        <v>442</v>
      </c>
      <c r="BK2102" s="234" t="s">
        <v>451</v>
      </c>
      <c r="BL2102" s="234" t="s">
        <v>451</v>
      </c>
      <c r="BM2102" s="234" t="s">
        <v>451</v>
      </c>
      <c r="BN2102" s="241"/>
      <c r="BO2102" t="b">
        <v>0</v>
      </c>
      <c r="BP2102" t="b">
        <v>0</v>
      </c>
      <c r="BQ2102" t="b">
        <v>0</v>
      </c>
      <c r="BR2102" s="241"/>
      <c r="BS2102" s="241"/>
      <c r="BT2102" s="234" t="s">
        <v>7012</v>
      </c>
      <c r="BU2102" t="b">
        <v>0</v>
      </c>
      <c r="BV2102" s="103"/>
      <c r="BW2102" s="235" t="s">
        <v>18864</v>
      </c>
      <c r="BX2102" s="234" t="s">
        <v>18863</v>
      </c>
      <c r="BY2102" s="234" t="s">
        <v>56</v>
      </c>
      <c r="BZ2102" s="234" t="s">
        <v>7014</v>
      </c>
    </row>
    <row r="2103" spans="1:78" x14ac:dyDescent="0.25">
      <c r="A2103" s="5">
        <v>92</v>
      </c>
      <c r="B2103" s="234" t="s">
        <v>12260</v>
      </c>
      <c r="C2103" s="234" t="s">
        <v>18865</v>
      </c>
      <c r="D2103" s="234"/>
      <c r="E2103" s="234" t="s">
        <v>18866</v>
      </c>
      <c r="F2103" s="234" t="s">
        <v>6993</v>
      </c>
      <c r="G2103" s="234" t="s">
        <v>7856</v>
      </c>
      <c r="H2103" s="234" t="s">
        <v>7018</v>
      </c>
      <c r="I2103" s="242"/>
      <c r="J2103" s="242">
        <v>43948</v>
      </c>
      <c r="K2103" s="234" t="s">
        <v>7430</v>
      </c>
      <c r="L2103" s="242">
        <v>43949</v>
      </c>
      <c r="M2103" s="234" t="s">
        <v>6996</v>
      </c>
      <c r="N2103" s="234" t="s">
        <v>7430</v>
      </c>
      <c r="O2103" s="234" t="s">
        <v>18867</v>
      </c>
      <c r="P2103" s="234" t="s">
        <v>6999</v>
      </c>
      <c r="Q2103" s="234"/>
      <c r="R2103" s="234" t="s">
        <v>451</v>
      </c>
      <c r="S2103" t="b">
        <v>0</v>
      </c>
      <c r="T2103" s="242"/>
      <c r="U2103" s="103">
        <v>50</v>
      </c>
      <c r="V2103" s="234" t="s">
        <v>272</v>
      </c>
      <c r="W2103" s="103">
        <v>5</v>
      </c>
      <c r="X2103" s="234" t="s">
        <v>272</v>
      </c>
      <c r="Y2103" s="242"/>
      <c r="Z2103" s="242"/>
      <c r="AA2103" s="103"/>
      <c r="AB2103" s="234"/>
      <c r="AC2103" s="243">
        <v>44251.613703703704</v>
      </c>
      <c r="AD2103" s="234" t="s">
        <v>55</v>
      </c>
      <c r="AE2103" s="235" t="s">
        <v>18868</v>
      </c>
      <c r="AF2103" s="237"/>
      <c r="AG2103" s="234" t="s">
        <v>482</v>
      </c>
      <c r="AH2103" s="241"/>
      <c r="AI2103" t="b">
        <v>1</v>
      </c>
      <c r="AJ2103" t="b">
        <v>0</v>
      </c>
      <c r="AK2103" s="234"/>
      <c r="AL2103" s="103"/>
      <c r="AM2103" t="b">
        <v>0</v>
      </c>
      <c r="AN2103" s="234"/>
      <c r="AO2103" s="103"/>
      <c r="AP2103" s="241"/>
      <c r="AQ2103" s="241"/>
      <c r="AR2103" s="241"/>
      <c r="AS2103" s="241"/>
      <c r="AT2103" s="234"/>
      <c r="AU2103" s="234" t="s">
        <v>7085</v>
      </c>
      <c r="AV2103" t="b">
        <v>0</v>
      </c>
      <c r="AW2103" t="b">
        <v>0</v>
      </c>
      <c r="AX2103" s="241"/>
      <c r="AY2103" s="241"/>
      <c r="AZ2103" s="234"/>
      <c r="BA2103" s="234"/>
      <c r="BB2103" s="234"/>
      <c r="BC2103" t="b">
        <v>1</v>
      </c>
      <c r="BD2103" s="234" t="s">
        <v>7008</v>
      </c>
      <c r="BE2103" s="234" t="s">
        <v>7026</v>
      </c>
      <c r="BF2103" s="234" t="s">
        <v>6972</v>
      </c>
      <c r="BG2103" s="234" t="s">
        <v>7028</v>
      </c>
      <c r="BH2103" s="234" t="s">
        <v>55</v>
      </c>
      <c r="BI2103" s="243">
        <v>44573.415798611109</v>
      </c>
      <c r="BJ2103" s="234" t="s">
        <v>442</v>
      </c>
      <c r="BK2103" s="234" t="s">
        <v>451</v>
      </c>
      <c r="BL2103" s="234" t="s">
        <v>451</v>
      </c>
      <c r="BM2103" s="234" t="s">
        <v>451</v>
      </c>
      <c r="BN2103" s="241"/>
      <c r="BO2103" t="b">
        <v>0</v>
      </c>
      <c r="BP2103" t="b">
        <v>0</v>
      </c>
      <c r="BQ2103" t="b">
        <v>0</v>
      </c>
      <c r="BR2103" s="241"/>
      <c r="BS2103" s="241"/>
      <c r="BT2103" s="234" t="s">
        <v>7012</v>
      </c>
      <c r="BU2103" t="b">
        <v>0</v>
      </c>
      <c r="BV2103" s="103"/>
      <c r="BW2103" s="235" t="s">
        <v>18869</v>
      </c>
      <c r="BX2103" s="234" t="s">
        <v>18868</v>
      </c>
      <c r="BY2103" s="234" t="s">
        <v>56</v>
      </c>
      <c r="BZ2103" s="234" t="s">
        <v>7014</v>
      </c>
    </row>
    <row r="2104" spans="1:78" x14ac:dyDescent="0.25">
      <c r="A2104" s="5">
        <v>91</v>
      </c>
      <c r="B2104" s="234" t="s">
        <v>12264</v>
      </c>
      <c r="C2104" s="234" t="s">
        <v>18870</v>
      </c>
      <c r="D2104" s="234"/>
      <c r="E2104" s="234" t="s">
        <v>18608</v>
      </c>
      <c r="F2104" s="234" t="s">
        <v>6993</v>
      </c>
      <c r="G2104" s="234" t="s">
        <v>7263</v>
      </c>
      <c r="H2104" s="234" t="s">
        <v>6994</v>
      </c>
      <c r="I2104" s="242"/>
      <c r="J2104" s="242">
        <v>43948</v>
      </c>
      <c r="K2104" s="234" t="s">
        <v>7430</v>
      </c>
      <c r="L2104" s="242">
        <v>43956</v>
      </c>
      <c r="M2104" s="234" t="s">
        <v>8630</v>
      </c>
      <c r="N2104" s="234" t="s">
        <v>7430</v>
      </c>
      <c r="O2104" s="234" t="s">
        <v>17653</v>
      </c>
      <c r="P2104" s="234" t="s">
        <v>6999</v>
      </c>
      <c r="Q2104" s="234"/>
      <c r="R2104" s="234" t="s">
        <v>451</v>
      </c>
      <c r="S2104" t="b">
        <v>0</v>
      </c>
      <c r="T2104" s="242"/>
      <c r="U2104" s="103">
        <v>13</v>
      </c>
      <c r="V2104" s="234" t="s">
        <v>272</v>
      </c>
      <c r="W2104" s="103">
        <v>13</v>
      </c>
      <c r="X2104" s="234" t="s">
        <v>272</v>
      </c>
      <c r="Y2104" s="242"/>
      <c r="Z2104" s="242"/>
      <c r="AA2104" s="103"/>
      <c r="AB2104" s="234"/>
      <c r="AC2104" s="243">
        <v>44251.613680555558</v>
      </c>
      <c r="AD2104" s="234" t="s">
        <v>55</v>
      </c>
      <c r="AE2104" s="235" t="s">
        <v>18871</v>
      </c>
      <c r="AF2104" s="237"/>
      <c r="AG2104" s="234" t="s">
        <v>482</v>
      </c>
      <c r="AH2104" s="241"/>
      <c r="AI2104" t="b">
        <v>1</v>
      </c>
      <c r="AJ2104" t="b">
        <v>0</v>
      </c>
      <c r="AK2104" s="234"/>
      <c r="AL2104" s="103"/>
      <c r="AM2104" t="b">
        <v>0</v>
      </c>
      <c r="AN2104" s="234"/>
      <c r="AO2104" s="103"/>
      <c r="AP2104" s="241"/>
      <c r="AQ2104" s="241"/>
      <c r="AR2104" s="241"/>
      <c r="AS2104" s="241"/>
      <c r="AT2104" s="234"/>
      <c r="AU2104" s="234" t="s">
        <v>7085</v>
      </c>
      <c r="AV2104" t="b">
        <v>0</v>
      </c>
      <c r="AW2104" t="b">
        <v>0</v>
      </c>
      <c r="AX2104" s="241"/>
      <c r="AY2104" s="241"/>
      <c r="AZ2104" s="234"/>
      <c r="BA2104" s="234"/>
      <c r="BB2104" s="234"/>
      <c r="BC2104" t="b">
        <v>1</v>
      </c>
      <c r="BD2104" s="234" t="s">
        <v>12942</v>
      </c>
      <c r="BE2104" s="234" t="s">
        <v>7009</v>
      </c>
      <c r="BF2104" s="234" t="s">
        <v>6972</v>
      </c>
      <c r="BG2104" s="234" t="s">
        <v>7028</v>
      </c>
      <c r="BH2104" s="234" t="s">
        <v>55</v>
      </c>
      <c r="BI2104" s="243">
        <v>44573.41578703704</v>
      </c>
      <c r="BJ2104" s="234" t="s">
        <v>442</v>
      </c>
      <c r="BK2104" s="234" t="s">
        <v>451</v>
      </c>
      <c r="BL2104" s="234" t="s">
        <v>451</v>
      </c>
      <c r="BM2104" s="234" t="s">
        <v>451</v>
      </c>
      <c r="BN2104" s="241"/>
      <c r="BO2104" t="b">
        <v>0</v>
      </c>
      <c r="BP2104" t="b">
        <v>0</v>
      </c>
      <c r="BQ2104" t="b">
        <v>0</v>
      </c>
      <c r="BR2104" s="241"/>
      <c r="BS2104" s="241"/>
      <c r="BT2104" s="234" t="s">
        <v>7012</v>
      </c>
      <c r="BU2104" t="b">
        <v>0</v>
      </c>
      <c r="BV2104" s="103"/>
      <c r="BW2104" s="235" t="s">
        <v>18872</v>
      </c>
      <c r="BX2104" s="234" t="s">
        <v>18871</v>
      </c>
      <c r="BY2104" s="234" t="s">
        <v>56</v>
      </c>
      <c r="BZ2104" s="234" t="s">
        <v>7014</v>
      </c>
    </row>
    <row r="2105" spans="1:78" x14ac:dyDescent="0.25">
      <c r="A2105" s="5">
        <v>90</v>
      </c>
      <c r="B2105" s="234" t="s">
        <v>12269</v>
      </c>
      <c r="C2105" s="234" t="s">
        <v>18873</v>
      </c>
      <c r="D2105" s="234" t="s">
        <v>12496</v>
      </c>
      <c r="E2105" s="234" t="s">
        <v>12497</v>
      </c>
      <c r="F2105" s="234" t="s">
        <v>6993</v>
      </c>
      <c r="G2105" s="234" t="s">
        <v>7065</v>
      </c>
      <c r="H2105" s="234" t="s">
        <v>7856</v>
      </c>
      <c r="I2105" s="242"/>
      <c r="J2105" s="242">
        <v>43945</v>
      </c>
      <c r="K2105" s="234" t="s">
        <v>7430</v>
      </c>
      <c r="L2105" s="242">
        <v>43955</v>
      </c>
      <c r="M2105" s="234" t="s">
        <v>7179</v>
      </c>
      <c r="N2105" s="234" t="s">
        <v>12499</v>
      </c>
      <c r="O2105" s="234" t="s">
        <v>13226</v>
      </c>
      <c r="P2105" s="234" t="s">
        <v>6999</v>
      </c>
      <c r="Q2105" s="234"/>
      <c r="R2105" s="234" t="s">
        <v>451</v>
      </c>
      <c r="S2105" t="b">
        <v>0</v>
      </c>
      <c r="T2105" s="242"/>
      <c r="U2105" s="103">
        <v>35</v>
      </c>
      <c r="V2105" s="234" t="s">
        <v>272</v>
      </c>
      <c r="W2105" s="103">
        <v>35</v>
      </c>
      <c r="X2105" s="234" t="s">
        <v>272</v>
      </c>
      <c r="Y2105" s="242"/>
      <c r="Z2105" s="242"/>
      <c r="AA2105" s="103"/>
      <c r="AB2105" s="234" t="s">
        <v>12500</v>
      </c>
      <c r="AC2105" s="243">
        <v>44251.613657407404</v>
      </c>
      <c r="AD2105" s="234" t="s">
        <v>55</v>
      </c>
      <c r="AE2105" s="235" t="s">
        <v>18874</v>
      </c>
      <c r="AF2105" s="237"/>
      <c r="AG2105" s="234" t="s">
        <v>482</v>
      </c>
      <c r="AH2105" s="241"/>
      <c r="AI2105" t="b">
        <v>1</v>
      </c>
      <c r="AJ2105" t="b">
        <v>0</v>
      </c>
      <c r="AK2105" s="234"/>
      <c r="AL2105" s="103"/>
      <c r="AM2105" t="b">
        <v>0</v>
      </c>
      <c r="AN2105" s="234"/>
      <c r="AO2105" s="103"/>
      <c r="AP2105" s="241"/>
      <c r="AQ2105" s="241"/>
      <c r="AR2105" s="241"/>
      <c r="AS2105" s="241"/>
      <c r="AT2105" s="234" t="s">
        <v>7005</v>
      </c>
      <c r="AU2105" s="234" t="s">
        <v>7085</v>
      </c>
      <c r="AV2105" t="b">
        <v>0</v>
      </c>
      <c r="AW2105" t="b">
        <v>0</v>
      </c>
      <c r="AX2105" s="241"/>
      <c r="AY2105" s="241"/>
      <c r="AZ2105" s="234"/>
      <c r="BA2105" s="234"/>
      <c r="BB2105" s="234"/>
      <c r="BC2105" t="b">
        <v>0</v>
      </c>
      <c r="BD2105" s="234" t="s">
        <v>7186</v>
      </c>
      <c r="BE2105" s="234" t="s">
        <v>7026</v>
      </c>
      <c r="BF2105" s="234" t="s">
        <v>7027</v>
      </c>
      <c r="BG2105" s="234" t="s">
        <v>7028</v>
      </c>
      <c r="BH2105" s="234" t="s">
        <v>55</v>
      </c>
      <c r="BI2105" s="243">
        <v>44573.415972222225</v>
      </c>
      <c r="BJ2105" s="234" t="s">
        <v>442</v>
      </c>
      <c r="BK2105" s="234" t="s">
        <v>451</v>
      </c>
      <c r="BL2105" s="234" t="s">
        <v>451</v>
      </c>
      <c r="BM2105" s="234" t="s">
        <v>451</v>
      </c>
      <c r="BN2105" s="241"/>
      <c r="BO2105" t="b">
        <v>0</v>
      </c>
      <c r="BP2105" t="b">
        <v>0</v>
      </c>
      <c r="BQ2105" t="b">
        <v>0</v>
      </c>
      <c r="BR2105" s="241"/>
      <c r="BS2105" s="241"/>
      <c r="BT2105" s="234" t="s">
        <v>7012</v>
      </c>
      <c r="BU2105" t="b">
        <v>0</v>
      </c>
      <c r="BV2105" s="103"/>
      <c r="BW2105" s="235" t="s">
        <v>18875</v>
      </c>
      <c r="BX2105" s="234" t="s">
        <v>18874</v>
      </c>
      <c r="BY2105" s="234" t="s">
        <v>56</v>
      </c>
      <c r="BZ2105" s="234" t="s">
        <v>7014</v>
      </c>
    </row>
    <row r="2106" spans="1:78" x14ac:dyDescent="0.25">
      <c r="A2106" s="5">
        <v>89</v>
      </c>
      <c r="B2106" s="234" t="s">
        <v>12274</v>
      </c>
      <c r="C2106" s="234" t="s">
        <v>18876</v>
      </c>
      <c r="D2106" s="234"/>
      <c r="E2106" s="234" t="s">
        <v>15672</v>
      </c>
      <c r="F2106" s="234" t="s">
        <v>2991</v>
      </c>
      <c r="G2106" s="234" t="s">
        <v>7034</v>
      </c>
      <c r="H2106" s="234" t="s">
        <v>7864</v>
      </c>
      <c r="I2106" s="242"/>
      <c r="J2106" s="242">
        <v>43948</v>
      </c>
      <c r="K2106" s="234" t="s">
        <v>7430</v>
      </c>
      <c r="L2106" s="242">
        <v>43966</v>
      </c>
      <c r="M2106" s="234" t="s">
        <v>7386</v>
      </c>
      <c r="N2106" s="234" t="s">
        <v>7430</v>
      </c>
      <c r="O2106" s="234" t="s">
        <v>7431</v>
      </c>
      <c r="P2106" s="234" t="s">
        <v>6999</v>
      </c>
      <c r="Q2106" s="234"/>
      <c r="R2106" s="234" t="s">
        <v>451</v>
      </c>
      <c r="S2106" t="b">
        <v>0</v>
      </c>
      <c r="T2106" s="242"/>
      <c r="U2106" s="103">
        <v>2000</v>
      </c>
      <c r="V2106" s="234" t="s">
        <v>272</v>
      </c>
      <c r="W2106" s="103">
        <v>10000</v>
      </c>
      <c r="X2106" s="234" t="s">
        <v>272</v>
      </c>
      <c r="Y2106" s="242"/>
      <c r="Z2106" s="242"/>
      <c r="AA2106" s="103"/>
      <c r="AB2106" s="234"/>
      <c r="AC2106" s="243">
        <v>44251.613634259258</v>
      </c>
      <c r="AD2106" s="234" t="s">
        <v>55</v>
      </c>
      <c r="AE2106" s="235" t="s">
        <v>18877</v>
      </c>
      <c r="AF2106" s="237"/>
      <c r="AG2106" s="234" t="s">
        <v>482</v>
      </c>
      <c r="AH2106" s="241"/>
      <c r="AI2106" t="b">
        <v>1</v>
      </c>
      <c r="AJ2106" t="b">
        <v>0</v>
      </c>
      <c r="AK2106" s="234"/>
      <c r="AL2106" s="103"/>
      <c r="AM2106" t="b">
        <v>0</v>
      </c>
      <c r="AN2106" s="234"/>
      <c r="AO2106" s="103"/>
      <c r="AP2106" s="241"/>
      <c r="AQ2106" s="241"/>
      <c r="AR2106" s="241"/>
      <c r="AS2106" s="241"/>
      <c r="AT2106" s="234"/>
      <c r="AU2106" s="234" t="s">
        <v>7085</v>
      </c>
      <c r="AV2106" t="b">
        <v>0</v>
      </c>
      <c r="AW2106" t="b">
        <v>0</v>
      </c>
      <c r="AX2106" s="241"/>
      <c r="AY2106" s="241"/>
      <c r="AZ2106" s="234"/>
      <c r="BA2106" s="234"/>
      <c r="BB2106" s="234"/>
      <c r="BC2106" t="b">
        <v>1</v>
      </c>
      <c r="BD2106" s="234" t="s">
        <v>7390</v>
      </c>
      <c r="BE2106" s="234" t="s">
        <v>7045</v>
      </c>
      <c r="BF2106" s="234" t="s">
        <v>6972</v>
      </c>
      <c r="BG2106" s="234" t="s">
        <v>7028</v>
      </c>
      <c r="BH2106" s="234" t="s">
        <v>55</v>
      </c>
      <c r="BI2106" s="243">
        <v>44573.415972222225</v>
      </c>
      <c r="BJ2106" s="234" t="s">
        <v>442</v>
      </c>
      <c r="BK2106" s="234" t="s">
        <v>451</v>
      </c>
      <c r="BL2106" s="234" t="s">
        <v>451</v>
      </c>
      <c r="BM2106" s="234" t="s">
        <v>451</v>
      </c>
      <c r="BN2106" s="241"/>
      <c r="BO2106" t="b">
        <v>0</v>
      </c>
      <c r="BP2106" t="b">
        <v>0</v>
      </c>
      <c r="BQ2106" t="b">
        <v>0</v>
      </c>
      <c r="BR2106" s="241"/>
      <c r="BS2106" s="241"/>
      <c r="BT2106" s="234" t="s">
        <v>7047</v>
      </c>
      <c r="BU2106" t="b">
        <v>0</v>
      </c>
      <c r="BV2106" s="103"/>
      <c r="BW2106" s="235" t="s">
        <v>18878</v>
      </c>
      <c r="BX2106" s="234" t="s">
        <v>18877</v>
      </c>
      <c r="BY2106" s="234" t="s">
        <v>56</v>
      </c>
      <c r="BZ2106" s="234" t="s">
        <v>7014</v>
      </c>
    </row>
    <row r="2107" spans="1:78" x14ac:dyDescent="0.25">
      <c r="A2107" s="5">
        <v>88</v>
      </c>
      <c r="B2107" s="234" t="s">
        <v>12278</v>
      </c>
      <c r="C2107" s="234" t="s">
        <v>18879</v>
      </c>
      <c r="D2107" s="234"/>
      <c r="E2107" s="234" t="s">
        <v>18608</v>
      </c>
      <c r="F2107" s="234" t="s">
        <v>7156</v>
      </c>
      <c r="G2107" s="234" t="s">
        <v>7263</v>
      </c>
      <c r="H2107" s="234" t="s">
        <v>6994</v>
      </c>
      <c r="I2107" s="242"/>
      <c r="J2107" s="242">
        <v>43948</v>
      </c>
      <c r="K2107" s="234" t="s">
        <v>7430</v>
      </c>
      <c r="L2107" s="242">
        <v>43950</v>
      </c>
      <c r="M2107" s="234" t="s">
        <v>8630</v>
      </c>
      <c r="N2107" s="234" t="s">
        <v>7430</v>
      </c>
      <c r="O2107" s="234" t="s">
        <v>17653</v>
      </c>
      <c r="P2107" s="234" t="s">
        <v>6999</v>
      </c>
      <c r="Q2107" s="234"/>
      <c r="R2107" s="234" t="s">
        <v>451</v>
      </c>
      <c r="S2107" t="b">
        <v>0</v>
      </c>
      <c r="T2107" s="242"/>
      <c r="U2107" s="103">
        <v>52</v>
      </c>
      <c r="V2107" s="234" t="s">
        <v>272</v>
      </c>
      <c r="W2107" s="103">
        <v>52</v>
      </c>
      <c r="X2107" s="234" t="s">
        <v>272</v>
      </c>
      <c r="Y2107" s="242"/>
      <c r="Z2107" s="242"/>
      <c r="AA2107" s="103"/>
      <c r="AB2107" s="234"/>
      <c r="AC2107" s="243">
        <v>44251.613611111112</v>
      </c>
      <c r="AD2107" s="234" t="s">
        <v>55</v>
      </c>
      <c r="AE2107" s="235" t="s">
        <v>18880</v>
      </c>
      <c r="AF2107" s="237"/>
      <c r="AG2107" s="234" t="s">
        <v>482</v>
      </c>
      <c r="AH2107" s="241"/>
      <c r="AI2107" t="b">
        <v>1</v>
      </c>
      <c r="AJ2107" t="b">
        <v>0</v>
      </c>
      <c r="AK2107" s="234"/>
      <c r="AL2107" s="103"/>
      <c r="AM2107" t="b">
        <v>0</v>
      </c>
      <c r="AN2107" s="234"/>
      <c r="AO2107" s="103"/>
      <c r="AP2107" s="241"/>
      <c r="AQ2107" s="241"/>
      <c r="AR2107" s="241"/>
      <c r="AS2107" s="241"/>
      <c r="AT2107" s="234"/>
      <c r="AU2107" s="234" t="s">
        <v>7085</v>
      </c>
      <c r="AV2107" t="b">
        <v>0</v>
      </c>
      <c r="AW2107" t="b">
        <v>0</v>
      </c>
      <c r="AX2107" s="241"/>
      <c r="AY2107" s="241"/>
      <c r="AZ2107" s="234"/>
      <c r="BA2107" s="234"/>
      <c r="BB2107" s="234"/>
      <c r="BC2107" t="b">
        <v>1</v>
      </c>
      <c r="BD2107" s="234" t="s">
        <v>12942</v>
      </c>
      <c r="BE2107" s="234" t="s">
        <v>7009</v>
      </c>
      <c r="BF2107" s="234" t="s">
        <v>6972</v>
      </c>
      <c r="BG2107" s="234" t="s">
        <v>7028</v>
      </c>
      <c r="BH2107" s="234" t="s">
        <v>55</v>
      </c>
      <c r="BI2107" s="243">
        <v>44573.415972222225</v>
      </c>
      <c r="BJ2107" s="234" t="s">
        <v>442</v>
      </c>
      <c r="BK2107" s="234" t="s">
        <v>451</v>
      </c>
      <c r="BL2107" s="234" t="s">
        <v>451</v>
      </c>
      <c r="BM2107" s="234" t="s">
        <v>451</v>
      </c>
      <c r="BN2107" s="241"/>
      <c r="BO2107" t="b">
        <v>0</v>
      </c>
      <c r="BP2107" t="b">
        <v>0</v>
      </c>
      <c r="BQ2107" t="b">
        <v>0</v>
      </c>
      <c r="BR2107" s="241"/>
      <c r="BS2107" s="241"/>
      <c r="BT2107" s="234" t="s">
        <v>7012</v>
      </c>
      <c r="BU2107" t="b">
        <v>0</v>
      </c>
      <c r="BV2107" s="103"/>
      <c r="BW2107" s="235" t="s">
        <v>18881</v>
      </c>
      <c r="BX2107" s="234" t="s">
        <v>18880</v>
      </c>
      <c r="BY2107" s="234" t="s">
        <v>56</v>
      </c>
      <c r="BZ2107" s="234" t="s">
        <v>7014</v>
      </c>
    </row>
    <row r="2108" spans="1:78" x14ac:dyDescent="0.25">
      <c r="A2108" s="5">
        <v>87</v>
      </c>
      <c r="B2108" s="234" t="s">
        <v>12282</v>
      </c>
      <c r="C2108" s="234" t="s">
        <v>18882</v>
      </c>
      <c r="D2108" s="234" t="s">
        <v>7927</v>
      </c>
      <c r="E2108" s="234" t="s">
        <v>17387</v>
      </c>
      <c r="F2108" s="234" t="s">
        <v>2991</v>
      </c>
      <c r="G2108" s="234" t="s">
        <v>7302</v>
      </c>
      <c r="H2108" s="234" t="s">
        <v>6994</v>
      </c>
      <c r="I2108" s="242"/>
      <c r="J2108" s="242">
        <v>43948</v>
      </c>
      <c r="K2108" s="234" t="s">
        <v>7430</v>
      </c>
      <c r="L2108" s="242">
        <v>43955</v>
      </c>
      <c r="M2108" s="234" t="s">
        <v>6996</v>
      </c>
      <c r="N2108" s="234" t="s">
        <v>7930</v>
      </c>
      <c r="O2108" s="234" t="s">
        <v>7931</v>
      </c>
      <c r="P2108" s="234" t="s">
        <v>6999</v>
      </c>
      <c r="Q2108" s="234"/>
      <c r="R2108" s="234" t="s">
        <v>451</v>
      </c>
      <c r="S2108" t="b">
        <v>0</v>
      </c>
      <c r="T2108" s="242"/>
      <c r="U2108" s="103">
        <v>4</v>
      </c>
      <c r="V2108" s="234" t="s">
        <v>272</v>
      </c>
      <c r="W2108" s="103">
        <v>4</v>
      </c>
      <c r="X2108" s="234" t="s">
        <v>272</v>
      </c>
      <c r="Y2108" s="242"/>
      <c r="Z2108" s="242"/>
      <c r="AA2108" s="103"/>
      <c r="AB2108" s="234" t="s">
        <v>7932</v>
      </c>
      <c r="AC2108" s="243">
        <v>44251.613587962966</v>
      </c>
      <c r="AD2108" s="234" t="s">
        <v>55</v>
      </c>
      <c r="AE2108" s="235" t="s">
        <v>18883</v>
      </c>
      <c r="AF2108" s="237"/>
      <c r="AG2108" s="234" t="s">
        <v>436</v>
      </c>
      <c r="AH2108" s="241"/>
      <c r="AI2108" t="b">
        <v>1</v>
      </c>
      <c r="AJ2108" t="b">
        <v>0</v>
      </c>
      <c r="AK2108" s="234"/>
      <c r="AL2108" s="103"/>
      <c r="AM2108" t="b">
        <v>0</v>
      </c>
      <c r="AN2108" s="234"/>
      <c r="AO2108" s="103"/>
      <c r="AP2108" s="241"/>
      <c r="AQ2108" s="241"/>
      <c r="AR2108" s="241"/>
      <c r="AS2108" s="241"/>
      <c r="AT2108" s="234" t="s">
        <v>7005</v>
      </c>
      <c r="AU2108" s="234" t="s">
        <v>7085</v>
      </c>
      <c r="AV2108" t="b">
        <v>0</v>
      </c>
      <c r="AW2108" t="b">
        <v>0</v>
      </c>
      <c r="AX2108" s="241"/>
      <c r="AY2108" s="241"/>
      <c r="AZ2108" s="234"/>
      <c r="BA2108" s="234"/>
      <c r="BB2108" s="234"/>
      <c r="BC2108" t="b">
        <v>0</v>
      </c>
      <c r="BD2108" s="234" t="s">
        <v>7008</v>
      </c>
      <c r="BE2108" s="234" t="s">
        <v>7009</v>
      </c>
      <c r="BF2108" s="234" t="s">
        <v>7027</v>
      </c>
      <c r="BG2108" s="234" t="s">
        <v>7028</v>
      </c>
      <c r="BH2108" s="234" t="s">
        <v>55</v>
      </c>
      <c r="BI2108" s="243">
        <v>44573.415960648148</v>
      </c>
      <c r="BJ2108" s="234" t="s">
        <v>442</v>
      </c>
      <c r="BK2108" s="234" t="s">
        <v>451</v>
      </c>
      <c r="BL2108" s="234" t="s">
        <v>451</v>
      </c>
      <c r="BM2108" s="234" t="s">
        <v>451</v>
      </c>
      <c r="BN2108" s="241"/>
      <c r="BO2108" t="b">
        <v>0</v>
      </c>
      <c r="BP2108" t="b">
        <v>0</v>
      </c>
      <c r="BQ2108" t="b">
        <v>0</v>
      </c>
      <c r="BR2108" s="241"/>
      <c r="BS2108" s="241"/>
      <c r="BT2108" s="234" t="s">
        <v>7012</v>
      </c>
      <c r="BU2108" t="b">
        <v>0</v>
      </c>
      <c r="BV2108" s="103"/>
      <c r="BW2108" s="235" t="s">
        <v>18884</v>
      </c>
      <c r="BX2108" s="234" t="s">
        <v>18883</v>
      </c>
      <c r="BY2108" s="234" t="s">
        <v>56</v>
      </c>
      <c r="BZ2108" s="234" t="s">
        <v>7014</v>
      </c>
    </row>
    <row r="2109" spans="1:78" x14ac:dyDescent="0.25">
      <c r="A2109" s="5">
        <v>86</v>
      </c>
      <c r="B2109" s="234" t="s">
        <v>12288</v>
      </c>
      <c r="C2109" s="234" t="s">
        <v>18885</v>
      </c>
      <c r="D2109" s="234" t="s">
        <v>8928</v>
      </c>
      <c r="E2109" s="234" t="s">
        <v>8929</v>
      </c>
      <c r="F2109" s="234" t="s">
        <v>6993</v>
      </c>
      <c r="G2109" s="234" t="s">
        <v>7302</v>
      </c>
      <c r="H2109" s="234" t="s">
        <v>6994</v>
      </c>
      <c r="I2109" s="242"/>
      <c r="J2109" s="242">
        <v>43948</v>
      </c>
      <c r="K2109" s="234" t="s">
        <v>7430</v>
      </c>
      <c r="L2109" s="242">
        <v>43955</v>
      </c>
      <c r="M2109" s="234" t="s">
        <v>6996</v>
      </c>
      <c r="N2109" s="234" t="s">
        <v>8930</v>
      </c>
      <c r="O2109" s="234" t="s">
        <v>18722</v>
      </c>
      <c r="P2109" s="234" t="s">
        <v>6999</v>
      </c>
      <c r="Q2109" s="234"/>
      <c r="R2109" s="234" t="s">
        <v>451</v>
      </c>
      <c r="S2109" t="b">
        <v>0</v>
      </c>
      <c r="T2109" s="242"/>
      <c r="U2109" s="103">
        <v>1</v>
      </c>
      <c r="V2109" s="234" t="s">
        <v>272</v>
      </c>
      <c r="W2109" s="103">
        <v>1</v>
      </c>
      <c r="X2109" s="234" t="s">
        <v>272</v>
      </c>
      <c r="Y2109" s="242"/>
      <c r="Z2109" s="242"/>
      <c r="AA2109" s="103"/>
      <c r="AB2109" s="234" t="s">
        <v>8933</v>
      </c>
      <c r="AC2109" s="243">
        <v>44251.613564814812</v>
      </c>
      <c r="AD2109" s="234" t="s">
        <v>55</v>
      </c>
      <c r="AE2109" s="235" t="s">
        <v>18886</v>
      </c>
      <c r="AF2109" s="237"/>
      <c r="AG2109" s="234" t="s">
        <v>482</v>
      </c>
      <c r="AH2109" s="241"/>
      <c r="AI2109" t="b">
        <v>1</v>
      </c>
      <c r="AJ2109" t="b">
        <v>0</v>
      </c>
      <c r="AK2109" s="234"/>
      <c r="AL2109" s="103"/>
      <c r="AM2109" t="b">
        <v>0</v>
      </c>
      <c r="AN2109" s="234"/>
      <c r="AO2109" s="103"/>
      <c r="AP2109" s="241"/>
      <c r="AQ2109" s="241"/>
      <c r="AR2109" s="241"/>
      <c r="AS2109" s="241"/>
      <c r="AT2109" s="234" t="s">
        <v>7005</v>
      </c>
      <c r="AU2109" s="234" t="s">
        <v>7085</v>
      </c>
      <c r="AV2109" t="b">
        <v>0</v>
      </c>
      <c r="AW2109" t="b">
        <v>0</v>
      </c>
      <c r="AX2109" s="241"/>
      <c r="AY2109" s="241"/>
      <c r="AZ2109" s="234"/>
      <c r="BA2109" s="234"/>
      <c r="BB2109" s="234"/>
      <c r="BC2109" t="b">
        <v>0</v>
      </c>
      <c r="BD2109" s="234" t="s">
        <v>7008</v>
      </c>
      <c r="BE2109" s="234" t="s">
        <v>7009</v>
      </c>
      <c r="BF2109" s="234" t="s">
        <v>7027</v>
      </c>
      <c r="BG2109" s="234" t="s">
        <v>7028</v>
      </c>
      <c r="BH2109" s="234" t="s">
        <v>55</v>
      </c>
      <c r="BI2109" s="243">
        <v>44573.415960648148</v>
      </c>
      <c r="BJ2109" s="234" t="s">
        <v>442</v>
      </c>
      <c r="BK2109" s="234" t="s">
        <v>451</v>
      </c>
      <c r="BL2109" s="234" t="s">
        <v>451</v>
      </c>
      <c r="BM2109" s="234" t="s">
        <v>451</v>
      </c>
      <c r="BN2109" s="241"/>
      <c r="BO2109" t="b">
        <v>0</v>
      </c>
      <c r="BP2109" t="b">
        <v>0</v>
      </c>
      <c r="BQ2109" t="b">
        <v>0</v>
      </c>
      <c r="BR2109" s="241"/>
      <c r="BS2109" s="241"/>
      <c r="BT2109" s="234" t="s">
        <v>7012</v>
      </c>
      <c r="BU2109" t="b">
        <v>0</v>
      </c>
      <c r="BV2109" s="103"/>
      <c r="BW2109" s="235" t="s">
        <v>18887</v>
      </c>
      <c r="BX2109" s="234" t="s">
        <v>18886</v>
      </c>
      <c r="BY2109" s="234" t="s">
        <v>56</v>
      </c>
      <c r="BZ2109" s="234" t="s">
        <v>7014</v>
      </c>
    </row>
    <row r="2110" spans="1:78" x14ac:dyDescent="0.25">
      <c r="A2110" s="5">
        <v>85</v>
      </c>
      <c r="B2110" s="234" t="s">
        <v>12297</v>
      </c>
      <c r="C2110" s="234" t="s">
        <v>18888</v>
      </c>
      <c r="D2110" s="234" t="s">
        <v>8928</v>
      </c>
      <c r="E2110" s="234" t="s">
        <v>8929</v>
      </c>
      <c r="F2110" s="234" t="s">
        <v>6993</v>
      </c>
      <c r="G2110" s="234" t="s">
        <v>7302</v>
      </c>
      <c r="H2110" s="234" t="s">
        <v>6994</v>
      </c>
      <c r="I2110" s="242"/>
      <c r="J2110" s="242">
        <v>43948</v>
      </c>
      <c r="K2110" s="234" t="s">
        <v>7430</v>
      </c>
      <c r="L2110" s="242">
        <v>43955</v>
      </c>
      <c r="M2110" s="234" t="s">
        <v>6996</v>
      </c>
      <c r="N2110" s="234" t="s">
        <v>8930</v>
      </c>
      <c r="O2110" s="234" t="s">
        <v>18722</v>
      </c>
      <c r="P2110" s="234" t="s">
        <v>6999</v>
      </c>
      <c r="Q2110" s="234"/>
      <c r="R2110" s="234" t="s">
        <v>451</v>
      </c>
      <c r="S2110" t="b">
        <v>0</v>
      </c>
      <c r="T2110" s="242"/>
      <c r="U2110" s="103">
        <v>1</v>
      </c>
      <c r="V2110" s="234" t="s">
        <v>272</v>
      </c>
      <c r="W2110" s="103">
        <v>1</v>
      </c>
      <c r="X2110" s="234" t="s">
        <v>272</v>
      </c>
      <c r="Y2110" s="242"/>
      <c r="Z2110" s="242"/>
      <c r="AA2110" s="103"/>
      <c r="AB2110" s="234" t="s">
        <v>8933</v>
      </c>
      <c r="AC2110" s="243">
        <v>44251.613541666666</v>
      </c>
      <c r="AD2110" s="234" t="s">
        <v>55</v>
      </c>
      <c r="AE2110" s="235" t="s">
        <v>18889</v>
      </c>
      <c r="AF2110" s="237"/>
      <c r="AG2110" s="234" t="s">
        <v>482</v>
      </c>
      <c r="AH2110" s="241"/>
      <c r="AI2110" t="b">
        <v>1</v>
      </c>
      <c r="AJ2110" t="b">
        <v>0</v>
      </c>
      <c r="AK2110" s="234"/>
      <c r="AL2110" s="103"/>
      <c r="AM2110" t="b">
        <v>0</v>
      </c>
      <c r="AN2110" s="234"/>
      <c r="AO2110" s="103"/>
      <c r="AP2110" s="241"/>
      <c r="AQ2110" s="241"/>
      <c r="AR2110" s="241"/>
      <c r="AS2110" s="241"/>
      <c r="AT2110" s="234" t="s">
        <v>7005</v>
      </c>
      <c r="AU2110" s="234" t="s">
        <v>7085</v>
      </c>
      <c r="AV2110" t="b">
        <v>0</v>
      </c>
      <c r="AW2110" t="b">
        <v>0</v>
      </c>
      <c r="AX2110" s="241"/>
      <c r="AY2110" s="241"/>
      <c r="AZ2110" s="234"/>
      <c r="BA2110" s="234"/>
      <c r="BB2110" s="234"/>
      <c r="BC2110" t="b">
        <v>0</v>
      </c>
      <c r="BD2110" s="234" t="s">
        <v>7008</v>
      </c>
      <c r="BE2110" s="234" t="s">
        <v>7009</v>
      </c>
      <c r="BF2110" s="234" t="s">
        <v>7027</v>
      </c>
      <c r="BG2110" s="234" t="s">
        <v>7028</v>
      </c>
      <c r="BH2110" s="234" t="s">
        <v>55</v>
      </c>
      <c r="BI2110" s="243">
        <v>44573.415960648148</v>
      </c>
      <c r="BJ2110" s="234" t="s">
        <v>442</v>
      </c>
      <c r="BK2110" s="234" t="s">
        <v>451</v>
      </c>
      <c r="BL2110" s="234" t="s">
        <v>451</v>
      </c>
      <c r="BM2110" s="234" t="s">
        <v>451</v>
      </c>
      <c r="BN2110" s="241"/>
      <c r="BO2110" t="b">
        <v>0</v>
      </c>
      <c r="BP2110" t="b">
        <v>0</v>
      </c>
      <c r="BQ2110" t="b">
        <v>0</v>
      </c>
      <c r="BR2110" s="241"/>
      <c r="BS2110" s="241"/>
      <c r="BT2110" s="234" t="s">
        <v>7012</v>
      </c>
      <c r="BU2110" t="b">
        <v>0</v>
      </c>
      <c r="BV2110" s="103"/>
      <c r="BW2110" s="235" t="s">
        <v>18890</v>
      </c>
      <c r="BX2110" s="234" t="s">
        <v>18889</v>
      </c>
      <c r="BY2110" s="234" t="s">
        <v>56</v>
      </c>
      <c r="BZ2110" s="234" t="s">
        <v>7014</v>
      </c>
    </row>
    <row r="2111" spans="1:78" x14ac:dyDescent="0.25">
      <c r="A2111" s="5">
        <v>84</v>
      </c>
      <c r="B2111" s="234" t="s">
        <v>12305</v>
      </c>
      <c r="C2111" s="234" t="s">
        <v>18891</v>
      </c>
      <c r="D2111" s="234" t="s">
        <v>13785</v>
      </c>
      <c r="E2111" s="234" t="s">
        <v>18892</v>
      </c>
      <c r="F2111" s="234" t="s">
        <v>6993</v>
      </c>
      <c r="G2111" s="234" t="s">
        <v>7856</v>
      </c>
      <c r="H2111" s="234" t="s">
        <v>6994</v>
      </c>
      <c r="I2111" s="242"/>
      <c r="J2111" s="242">
        <v>43945</v>
      </c>
      <c r="K2111" s="234" t="s">
        <v>7430</v>
      </c>
      <c r="L2111" s="242">
        <v>43945</v>
      </c>
      <c r="M2111" s="234" t="s">
        <v>6996</v>
      </c>
      <c r="N2111" s="234" t="s">
        <v>11307</v>
      </c>
      <c r="O2111" s="234" t="s">
        <v>11308</v>
      </c>
      <c r="P2111" s="234" t="s">
        <v>6999</v>
      </c>
      <c r="Q2111" s="234"/>
      <c r="R2111" s="234" t="s">
        <v>451</v>
      </c>
      <c r="S2111" t="b">
        <v>0</v>
      </c>
      <c r="T2111" s="242"/>
      <c r="U2111" s="103">
        <v>1</v>
      </c>
      <c r="V2111" s="234" t="s">
        <v>272</v>
      </c>
      <c r="W2111" s="103">
        <v>1</v>
      </c>
      <c r="X2111" s="234" t="s">
        <v>272</v>
      </c>
      <c r="Y2111" s="242"/>
      <c r="Z2111" s="242"/>
      <c r="AA2111" s="103"/>
      <c r="AB2111" s="234" t="s">
        <v>13787</v>
      </c>
      <c r="AC2111" s="243">
        <v>44251.613506944443</v>
      </c>
      <c r="AD2111" s="234" t="s">
        <v>55</v>
      </c>
      <c r="AE2111" s="235" t="s">
        <v>18893</v>
      </c>
      <c r="AF2111" s="237"/>
      <c r="AG2111" s="234" t="s">
        <v>482</v>
      </c>
      <c r="AH2111" s="241"/>
      <c r="AI2111" t="b">
        <v>1</v>
      </c>
      <c r="AJ2111" t="b">
        <v>0</v>
      </c>
      <c r="AK2111" s="234"/>
      <c r="AL2111" s="103"/>
      <c r="AM2111" t="b">
        <v>0</v>
      </c>
      <c r="AN2111" s="234"/>
      <c r="AO2111" s="103"/>
      <c r="AP2111" s="241"/>
      <c r="AQ2111" s="241"/>
      <c r="AR2111" s="241"/>
      <c r="AS2111" s="241"/>
      <c r="AT2111" s="234" t="s">
        <v>7005</v>
      </c>
      <c r="AU2111" s="234" t="s">
        <v>7085</v>
      </c>
      <c r="AV2111" t="b">
        <v>0</v>
      </c>
      <c r="AW2111" t="b">
        <v>0</v>
      </c>
      <c r="AX2111" s="241"/>
      <c r="AY2111" s="241"/>
      <c r="AZ2111" s="234"/>
      <c r="BA2111" s="234"/>
      <c r="BB2111" s="234"/>
      <c r="BC2111" t="b">
        <v>0</v>
      </c>
      <c r="BD2111" s="234" t="s">
        <v>7008</v>
      </c>
      <c r="BE2111" s="234" t="s">
        <v>7009</v>
      </c>
      <c r="BF2111" s="234" t="s">
        <v>7027</v>
      </c>
      <c r="BG2111" s="234" t="s">
        <v>7028</v>
      </c>
      <c r="BH2111" s="234" t="s">
        <v>55</v>
      </c>
      <c r="BI2111" s="243">
        <v>44573.415960648148</v>
      </c>
      <c r="BJ2111" s="234" t="s">
        <v>442</v>
      </c>
      <c r="BK2111" s="234" t="s">
        <v>451</v>
      </c>
      <c r="BL2111" s="234" t="s">
        <v>451</v>
      </c>
      <c r="BM2111" s="234" t="s">
        <v>451</v>
      </c>
      <c r="BN2111" s="241"/>
      <c r="BO2111" t="b">
        <v>0</v>
      </c>
      <c r="BP2111" t="b">
        <v>0</v>
      </c>
      <c r="BQ2111" t="b">
        <v>0</v>
      </c>
      <c r="BR2111" s="241"/>
      <c r="BS2111" s="241"/>
      <c r="BT2111" s="234" t="s">
        <v>7012</v>
      </c>
      <c r="BU2111" t="b">
        <v>0</v>
      </c>
      <c r="BV2111" s="103"/>
      <c r="BW2111" s="235" t="s">
        <v>18894</v>
      </c>
      <c r="BX2111" s="234" t="s">
        <v>18893</v>
      </c>
      <c r="BY2111" s="234" t="s">
        <v>56</v>
      </c>
      <c r="BZ2111" s="234" t="s">
        <v>7014</v>
      </c>
    </row>
    <row r="2112" spans="1:78" x14ac:dyDescent="0.25">
      <c r="A2112" s="5">
        <v>83</v>
      </c>
      <c r="B2112" s="234" t="s">
        <v>12309</v>
      </c>
      <c r="C2112" s="234" t="s">
        <v>18895</v>
      </c>
      <c r="D2112" s="234"/>
      <c r="E2112" s="234" t="s">
        <v>18896</v>
      </c>
      <c r="F2112" s="234" t="s">
        <v>6993</v>
      </c>
      <c r="G2112" s="234" t="s">
        <v>11209</v>
      </c>
      <c r="H2112" s="234" t="s">
        <v>7856</v>
      </c>
      <c r="I2112" s="242"/>
      <c r="J2112" s="242">
        <v>43941</v>
      </c>
      <c r="K2112" s="234" t="s">
        <v>7430</v>
      </c>
      <c r="L2112" s="242">
        <v>43945</v>
      </c>
      <c r="M2112" s="234" t="s">
        <v>7813</v>
      </c>
      <c r="N2112" s="234" t="s">
        <v>7430</v>
      </c>
      <c r="O2112" s="234" t="s">
        <v>18897</v>
      </c>
      <c r="P2112" s="234" t="s">
        <v>6999</v>
      </c>
      <c r="Q2112" s="234"/>
      <c r="R2112" s="234" t="s">
        <v>451</v>
      </c>
      <c r="S2112" t="b">
        <v>0</v>
      </c>
      <c r="T2112" s="242"/>
      <c r="U2112" s="103">
        <v>1</v>
      </c>
      <c r="V2112" s="234" t="s">
        <v>272</v>
      </c>
      <c r="W2112" s="103">
        <v>1</v>
      </c>
      <c r="X2112" s="234" t="s">
        <v>272</v>
      </c>
      <c r="Y2112" s="242"/>
      <c r="Z2112" s="242"/>
      <c r="AA2112" s="103"/>
      <c r="AB2112" s="234"/>
      <c r="AC2112" s="243">
        <v>44251.613495370373</v>
      </c>
      <c r="AD2112" s="234" t="s">
        <v>55</v>
      </c>
      <c r="AE2112" s="235" t="s">
        <v>18898</v>
      </c>
      <c r="AF2112" s="237"/>
      <c r="AG2112" s="234" t="s">
        <v>482</v>
      </c>
      <c r="AH2112" s="241"/>
      <c r="AI2112" t="b">
        <v>1</v>
      </c>
      <c r="AJ2112" t="b">
        <v>0</v>
      </c>
      <c r="AK2112" s="234"/>
      <c r="AL2112" s="103"/>
      <c r="AM2112" t="b">
        <v>0</v>
      </c>
      <c r="AN2112" s="234"/>
      <c r="AO2112" s="103"/>
      <c r="AP2112" s="241"/>
      <c r="AQ2112" s="241"/>
      <c r="AR2112" s="241"/>
      <c r="AS2112" s="241"/>
      <c r="AT2112" s="234"/>
      <c r="AU2112" s="234" t="s">
        <v>7085</v>
      </c>
      <c r="AV2112" t="b">
        <v>0</v>
      </c>
      <c r="AW2112" t="b">
        <v>0</v>
      </c>
      <c r="AX2112" s="241"/>
      <c r="AY2112" s="241"/>
      <c r="AZ2112" s="234"/>
      <c r="BA2112" s="234"/>
      <c r="BB2112" s="234"/>
      <c r="BC2112" t="b">
        <v>1</v>
      </c>
      <c r="BD2112" s="234" t="s">
        <v>7821</v>
      </c>
      <c r="BE2112" s="234" t="s">
        <v>7026</v>
      </c>
      <c r="BF2112" s="234" t="s">
        <v>7027</v>
      </c>
      <c r="BG2112" s="234" t="s">
        <v>7028</v>
      </c>
      <c r="BH2112" s="234" t="s">
        <v>55</v>
      </c>
      <c r="BI2112" s="243">
        <v>44573.415949074071</v>
      </c>
      <c r="BJ2112" s="234" t="s">
        <v>442</v>
      </c>
      <c r="BK2112" s="234" t="s">
        <v>451</v>
      </c>
      <c r="BL2112" s="234" t="s">
        <v>451</v>
      </c>
      <c r="BM2112" s="234" t="s">
        <v>451</v>
      </c>
      <c r="BN2112" s="241"/>
      <c r="BO2112" t="b">
        <v>0</v>
      </c>
      <c r="BP2112" t="b">
        <v>0</v>
      </c>
      <c r="BQ2112" t="b">
        <v>0</v>
      </c>
      <c r="BR2112" s="241"/>
      <c r="BS2112" s="241"/>
      <c r="BT2112" s="234" t="s">
        <v>7012</v>
      </c>
      <c r="BU2112" t="b">
        <v>0</v>
      </c>
      <c r="BV2112" s="103"/>
      <c r="BW2112" s="235" t="s">
        <v>18899</v>
      </c>
      <c r="BX2112" s="234" t="s">
        <v>18898</v>
      </c>
      <c r="BY2112" s="234" t="s">
        <v>56</v>
      </c>
      <c r="BZ2112" s="234" t="s">
        <v>7014</v>
      </c>
    </row>
    <row r="2113" spans="1:78" x14ac:dyDescent="0.25">
      <c r="A2113" s="5">
        <v>82</v>
      </c>
      <c r="B2113" s="234" t="s">
        <v>12314</v>
      </c>
      <c r="C2113" s="234" t="s">
        <v>18900</v>
      </c>
      <c r="D2113" s="234" t="s">
        <v>18901</v>
      </c>
      <c r="E2113" s="234" t="s">
        <v>18902</v>
      </c>
      <c r="F2113" s="234" t="s">
        <v>7156</v>
      </c>
      <c r="G2113" s="234" t="s">
        <v>11209</v>
      </c>
      <c r="H2113" s="234" t="s">
        <v>7856</v>
      </c>
      <c r="I2113" s="242"/>
      <c r="J2113" s="242">
        <v>43944</v>
      </c>
      <c r="K2113" s="234" t="s">
        <v>7430</v>
      </c>
      <c r="L2113" s="242">
        <v>43945</v>
      </c>
      <c r="M2113" s="234" t="s">
        <v>7179</v>
      </c>
      <c r="N2113" s="234" t="s">
        <v>18903</v>
      </c>
      <c r="O2113" s="234" t="s">
        <v>18904</v>
      </c>
      <c r="P2113" s="234" t="s">
        <v>6999</v>
      </c>
      <c r="Q2113" s="234"/>
      <c r="R2113" s="234" t="s">
        <v>451</v>
      </c>
      <c r="S2113" t="b">
        <v>0</v>
      </c>
      <c r="T2113" s="242"/>
      <c r="U2113" s="103">
        <v>5</v>
      </c>
      <c r="V2113" s="234" t="s">
        <v>272</v>
      </c>
      <c r="W2113" s="103">
        <v>5</v>
      </c>
      <c r="X2113" s="234" t="s">
        <v>272</v>
      </c>
      <c r="Y2113" s="242"/>
      <c r="Z2113" s="242"/>
      <c r="AA2113" s="103"/>
      <c r="AB2113" s="234" t="s">
        <v>18905</v>
      </c>
      <c r="AC2113" s="243">
        <v>44251.61347222222</v>
      </c>
      <c r="AD2113" s="234" t="s">
        <v>55</v>
      </c>
      <c r="AE2113" s="235" t="s">
        <v>18906</v>
      </c>
      <c r="AF2113" s="237"/>
      <c r="AG2113" s="234" t="s">
        <v>482</v>
      </c>
      <c r="AH2113" s="241"/>
      <c r="AI2113" t="b">
        <v>1</v>
      </c>
      <c r="AJ2113" t="b">
        <v>0</v>
      </c>
      <c r="AK2113" s="234"/>
      <c r="AL2113" s="103"/>
      <c r="AM2113" t="b">
        <v>0</v>
      </c>
      <c r="AN2113" s="234"/>
      <c r="AO2113" s="103"/>
      <c r="AP2113" s="241"/>
      <c r="AQ2113" s="241"/>
      <c r="AR2113" s="241"/>
      <c r="AS2113" s="241"/>
      <c r="AT2113" s="234"/>
      <c r="AU2113" s="234" t="s">
        <v>7085</v>
      </c>
      <c r="AV2113" t="b">
        <v>0</v>
      </c>
      <c r="AW2113" t="b">
        <v>0</v>
      </c>
      <c r="AX2113" s="241"/>
      <c r="AY2113" s="241"/>
      <c r="AZ2113" s="234"/>
      <c r="BA2113" s="234"/>
      <c r="BB2113" s="234"/>
      <c r="BC2113" t="b">
        <v>0</v>
      </c>
      <c r="BD2113" s="234" t="s">
        <v>7186</v>
      </c>
      <c r="BE2113" s="234" t="s">
        <v>7026</v>
      </c>
      <c r="BF2113" s="234" t="s">
        <v>7027</v>
      </c>
      <c r="BG2113" s="234" t="s">
        <v>7028</v>
      </c>
      <c r="BH2113" s="234" t="s">
        <v>55</v>
      </c>
      <c r="BI2113" s="243">
        <v>44573.415949074071</v>
      </c>
      <c r="BJ2113" s="234" t="s">
        <v>442</v>
      </c>
      <c r="BK2113" s="234" t="s">
        <v>451</v>
      </c>
      <c r="BL2113" s="234" t="s">
        <v>451</v>
      </c>
      <c r="BM2113" s="234" t="s">
        <v>451</v>
      </c>
      <c r="BN2113" s="241"/>
      <c r="BO2113" t="b">
        <v>0</v>
      </c>
      <c r="BP2113" t="b">
        <v>0</v>
      </c>
      <c r="BQ2113" t="b">
        <v>0</v>
      </c>
      <c r="BR2113" s="241"/>
      <c r="BS2113" s="241"/>
      <c r="BT2113" s="234" t="s">
        <v>7012</v>
      </c>
      <c r="BU2113" t="b">
        <v>0</v>
      </c>
      <c r="BV2113" s="103"/>
      <c r="BW2113" s="235" t="s">
        <v>18907</v>
      </c>
      <c r="BX2113" s="234" t="s">
        <v>18906</v>
      </c>
      <c r="BY2113" s="234" t="s">
        <v>56</v>
      </c>
      <c r="BZ2113" s="234" t="s">
        <v>7014</v>
      </c>
    </row>
    <row r="2114" spans="1:78" x14ac:dyDescent="0.25">
      <c r="A2114" s="5">
        <v>81</v>
      </c>
      <c r="B2114" s="234" t="s">
        <v>12320</v>
      </c>
      <c r="C2114" s="234" t="s">
        <v>18908</v>
      </c>
      <c r="D2114" s="234" t="s">
        <v>9938</v>
      </c>
      <c r="E2114" s="234" t="s">
        <v>9938</v>
      </c>
      <c r="F2114" s="234" t="s">
        <v>2991</v>
      </c>
      <c r="G2114" s="234" t="s">
        <v>7825</v>
      </c>
      <c r="H2114" s="234" t="s">
        <v>7825</v>
      </c>
      <c r="I2114" s="242"/>
      <c r="J2114" s="242">
        <v>43945</v>
      </c>
      <c r="K2114" s="234" t="s">
        <v>7430</v>
      </c>
      <c r="L2114" s="242">
        <v>43973</v>
      </c>
      <c r="M2114" s="234" t="s">
        <v>6996</v>
      </c>
      <c r="N2114" s="234" t="s">
        <v>9939</v>
      </c>
      <c r="O2114" s="234" t="s">
        <v>12892</v>
      </c>
      <c r="P2114" s="234" t="s">
        <v>6999</v>
      </c>
      <c r="Q2114" s="234"/>
      <c r="R2114" s="234" t="s">
        <v>451</v>
      </c>
      <c r="S2114" t="b">
        <v>0</v>
      </c>
      <c r="T2114" s="242"/>
      <c r="U2114" s="103">
        <v>200</v>
      </c>
      <c r="V2114" s="234" t="s">
        <v>272</v>
      </c>
      <c r="W2114" s="103">
        <v>0</v>
      </c>
      <c r="X2114" s="234" t="s">
        <v>272</v>
      </c>
      <c r="Y2114" s="242"/>
      <c r="Z2114" s="242"/>
      <c r="AA2114" s="103"/>
      <c r="AB2114" s="234" t="s">
        <v>9941</v>
      </c>
      <c r="AC2114" s="243">
        <v>44251.613437499997</v>
      </c>
      <c r="AD2114" s="234" t="s">
        <v>55</v>
      </c>
      <c r="AE2114" s="235" t="s">
        <v>18909</v>
      </c>
      <c r="AF2114" s="237"/>
      <c r="AG2114" s="234" t="s">
        <v>482</v>
      </c>
      <c r="AH2114" s="241"/>
      <c r="AI2114" t="b">
        <v>1</v>
      </c>
      <c r="AJ2114" t="b">
        <v>0</v>
      </c>
      <c r="AK2114" s="234"/>
      <c r="AL2114" s="103"/>
      <c r="AM2114" t="b">
        <v>0</v>
      </c>
      <c r="AN2114" s="234"/>
      <c r="AO2114" s="103"/>
      <c r="AP2114" s="241"/>
      <c r="AQ2114" s="241"/>
      <c r="AR2114" s="241"/>
      <c r="AS2114" s="241"/>
      <c r="AT2114" s="234"/>
      <c r="AU2114" s="234" t="s">
        <v>7085</v>
      </c>
      <c r="AV2114" t="b">
        <v>0</v>
      </c>
      <c r="AW2114" t="b">
        <v>0</v>
      </c>
      <c r="AX2114" s="241"/>
      <c r="AY2114" s="241"/>
      <c r="AZ2114" s="234"/>
      <c r="BA2114" s="234"/>
      <c r="BB2114" s="234"/>
      <c r="BC2114" t="b">
        <v>0</v>
      </c>
      <c r="BD2114" s="234" t="s">
        <v>7008</v>
      </c>
      <c r="BE2114" s="234" t="s">
        <v>7171</v>
      </c>
      <c r="BF2114" s="234" t="s">
        <v>7027</v>
      </c>
      <c r="BG2114" s="234" t="s">
        <v>7028</v>
      </c>
      <c r="BH2114" s="234" t="s">
        <v>55</v>
      </c>
      <c r="BI2114" s="243">
        <v>44573.415949074071</v>
      </c>
      <c r="BJ2114" s="234" t="s">
        <v>442</v>
      </c>
      <c r="BK2114" s="234" t="s">
        <v>451</v>
      </c>
      <c r="BL2114" s="234" t="s">
        <v>451</v>
      </c>
      <c r="BM2114" s="234" t="s">
        <v>451</v>
      </c>
      <c r="BN2114" s="241"/>
      <c r="BO2114" t="b">
        <v>0</v>
      </c>
      <c r="BP2114" t="b">
        <v>0</v>
      </c>
      <c r="BQ2114" t="b">
        <v>0</v>
      </c>
      <c r="BR2114" s="241"/>
      <c r="BS2114" s="241"/>
      <c r="BT2114" s="234" t="s">
        <v>7237</v>
      </c>
      <c r="BU2114" t="b">
        <v>0</v>
      </c>
      <c r="BV2114" s="103"/>
      <c r="BW2114" s="235" t="s">
        <v>18910</v>
      </c>
      <c r="BX2114" s="234" t="s">
        <v>18909</v>
      </c>
      <c r="BY2114" s="234" t="s">
        <v>56</v>
      </c>
      <c r="BZ2114" s="234" t="s">
        <v>7014</v>
      </c>
    </row>
    <row r="2115" spans="1:78" x14ac:dyDescent="0.25">
      <c r="A2115" s="5">
        <v>80</v>
      </c>
      <c r="B2115" s="234" t="s">
        <v>12324</v>
      </c>
      <c r="C2115" s="234" t="s">
        <v>18911</v>
      </c>
      <c r="D2115" s="234"/>
      <c r="E2115" s="234" t="s">
        <v>18912</v>
      </c>
      <c r="F2115" s="234" t="s">
        <v>2991</v>
      </c>
      <c r="G2115" s="234" t="s">
        <v>7034</v>
      </c>
      <c r="H2115" s="234" t="s">
        <v>7864</v>
      </c>
      <c r="I2115" s="242"/>
      <c r="J2115" s="242">
        <v>43943</v>
      </c>
      <c r="K2115" s="234" t="s">
        <v>7430</v>
      </c>
      <c r="L2115" s="242">
        <v>43955</v>
      </c>
      <c r="M2115" s="234" t="s">
        <v>6996</v>
      </c>
      <c r="N2115" s="234" t="s">
        <v>10740</v>
      </c>
      <c r="O2115" s="234" t="s">
        <v>7583</v>
      </c>
      <c r="P2115" s="234" t="s">
        <v>6999</v>
      </c>
      <c r="Q2115" s="234"/>
      <c r="R2115" s="234" t="s">
        <v>451</v>
      </c>
      <c r="S2115" t="b">
        <v>0</v>
      </c>
      <c r="T2115" s="242"/>
      <c r="U2115" s="103">
        <v>375</v>
      </c>
      <c r="V2115" s="234" t="s">
        <v>272</v>
      </c>
      <c r="W2115" s="103">
        <v>3000</v>
      </c>
      <c r="X2115" s="234" t="s">
        <v>272</v>
      </c>
      <c r="Y2115" s="242"/>
      <c r="Z2115" s="242"/>
      <c r="AA2115" s="103"/>
      <c r="AB2115" s="234"/>
      <c r="AC2115" s="243">
        <v>44251.602164351854</v>
      </c>
      <c r="AD2115" s="234" t="s">
        <v>55</v>
      </c>
      <c r="AE2115" s="235" t="s">
        <v>18913</v>
      </c>
      <c r="AF2115" s="237"/>
      <c r="AG2115" s="234" t="s">
        <v>436</v>
      </c>
      <c r="AH2115" s="241"/>
      <c r="AI2115" t="b">
        <v>1</v>
      </c>
      <c r="AJ2115" t="b">
        <v>0</v>
      </c>
      <c r="AK2115" s="234"/>
      <c r="AL2115" s="103"/>
      <c r="AM2115" t="b">
        <v>0</v>
      </c>
      <c r="AN2115" s="234"/>
      <c r="AO2115" s="103"/>
      <c r="AP2115" s="241"/>
      <c r="AQ2115" s="241"/>
      <c r="AR2115" s="241"/>
      <c r="AS2115" s="241"/>
      <c r="AT2115" s="234" t="s">
        <v>7430</v>
      </c>
      <c r="AU2115" s="234" t="s">
        <v>7085</v>
      </c>
      <c r="AV2115" t="b">
        <v>0</v>
      </c>
      <c r="AW2115" t="b">
        <v>0</v>
      </c>
      <c r="AX2115" s="241"/>
      <c r="AY2115" s="241"/>
      <c r="AZ2115" s="234"/>
      <c r="BA2115" s="234"/>
      <c r="BB2115" s="234"/>
      <c r="BC2115" t="b">
        <v>1</v>
      </c>
      <c r="BD2115" s="234" t="s">
        <v>7008</v>
      </c>
      <c r="BE2115" s="234" t="s">
        <v>7045</v>
      </c>
      <c r="BF2115" s="234" t="s">
        <v>6972</v>
      </c>
      <c r="BG2115" s="234" t="s">
        <v>7028</v>
      </c>
      <c r="BH2115" s="234" t="s">
        <v>55</v>
      </c>
      <c r="BI2115" s="243">
        <v>44573.415937500002</v>
      </c>
      <c r="BJ2115" s="234" t="s">
        <v>442</v>
      </c>
      <c r="BK2115" s="234" t="s">
        <v>451</v>
      </c>
      <c r="BL2115" s="234" t="s">
        <v>451</v>
      </c>
      <c r="BM2115" s="234" t="s">
        <v>451</v>
      </c>
      <c r="BN2115" s="241"/>
      <c r="BO2115" t="b">
        <v>0</v>
      </c>
      <c r="BP2115" t="b">
        <v>0</v>
      </c>
      <c r="BQ2115" t="b">
        <v>0</v>
      </c>
      <c r="BR2115" s="241"/>
      <c r="BS2115" s="241"/>
      <c r="BT2115" s="234" t="s">
        <v>7047</v>
      </c>
      <c r="BU2115" t="b">
        <v>0</v>
      </c>
      <c r="BV2115" s="103"/>
      <c r="BW2115" s="235" t="s">
        <v>18914</v>
      </c>
      <c r="BX2115" s="234" t="s">
        <v>18913</v>
      </c>
      <c r="BY2115" s="234" t="s">
        <v>56</v>
      </c>
      <c r="BZ2115" s="234" t="s">
        <v>7014</v>
      </c>
    </row>
    <row r="2116" spans="1:78" x14ac:dyDescent="0.25">
      <c r="A2116" s="5">
        <v>79</v>
      </c>
      <c r="B2116" s="234" t="s">
        <v>12328</v>
      </c>
      <c r="C2116" s="234" t="s">
        <v>18915</v>
      </c>
      <c r="D2116" s="234" t="s">
        <v>15912</v>
      </c>
      <c r="E2116" s="234" t="s">
        <v>15912</v>
      </c>
      <c r="F2116" s="234" t="s">
        <v>6993</v>
      </c>
      <c r="G2116" s="234" t="s">
        <v>7065</v>
      </c>
      <c r="H2116" s="234" t="s">
        <v>7856</v>
      </c>
      <c r="I2116" s="242"/>
      <c r="J2116" s="242">
        <v>43943</v>
      </c>
      <c r="K2116" s="234" t="s">
        <v>7430</v>
      </c>
      <c r="L2116" s="242">
        <v>43966</v>
      </c>
      <c r="M2116" s="234" t="s">
        <v>8204</v>
      </c>
      <c r="N2116" s="234" t="s">
        <v>8488</v>
      </c>
      <c r="O2116" s="234" t="s">
        <v>18916</v>
      </c>
      <c r="P2116" s="234" t="s">
        <v>6999</v>
      </c>
      <c r="Q2116" s="234"/>
      <c r="R2116" s="234" t="s">
        <v>451</v>
      </c>
      <c r="S2116" t="b">
        <v>0</v>
      </c>
      <c r="T2116" s="242"/>
      <c r="U2116" s="103">
        <v>263</v>
      </c>
      <c r="V2116" s="234" t="s">
        <v>272</v>
      </c>
      <c r="W2116" s="103">
        <v>263</v>
      </c>
      <c r="X2116" s="234" t="s">
        <v>272</v>
      </c>
      <c r="Y2116" s="242"/>
      <c r="Z2116" s="242"/>
      <c r="AA2116" s="103"/>
      <c r="AB2116" s="234" t="s">
        <v>15915</v>
      </c>
      <c r="AC2116" s="243">
        <v>44251.602141203701</v>
      </c>
      <c r="AD2116" s="234" t="s">
        <v>55</v>
      </c>
      <c r="AE2116" s="235" t="s">
        <v>18917</v>
      </c>
      <c r="AF2116" s="237"/>
      <c r="AG2116" s="234" t="s">
        <v>482</v>
      </c>
      <c r="AH2116" s="241"/>
      <c r="AI2116" t="b">
        <v>1</v>
      </c>
      <c r="AJ2116" t="b">
        <v>0</v>
      </c>
      <c r="AK2116" s="234"/>
      <c r="AL2116" s="103"/>
      <c r="AM2116" t="b">
        <v>0</v>
      </c>
      <c r="AN2116" s="234"/>
      <c r="AO2116" s="103"/>
      <c r="AP2116" s="241"/>
      <c r="AQ2116" s="241"/>
      <c r="AR2116" s="241"/>
      <c r="AS2116" s="241"/>
      <c r="AT2116" s="234"/>
      <c r="AU2116" s="234" t="s">
        <v>7085</v>
      </c>
      <c r="AV2116" t="b">
        <v>0</v>
      </c>
      <c r="AW2116" t="b">
        <v>0</v>
      </c>
      <c r="AX2116" s="241"/>
      <c r="AY2116" s="241"/>
      <c r="AZ2116" s="234"/>
      <c r="BA2116" s="234"/>
      <c r="BB2116" s="234"/>
      <c r="BC2116" t="b">
        <v>0</v>
      </c>
      <c r="BD2116" s="234" t="s">
        <v>8213</v>
      </c>
      <c r="BE2116" s="234" t="s">
        <v>7026</v>
      </c>
      <c r="BF2116" s="234" t="s">
        <v>7027</v>
      </c>
      <c r="BG2116" s="234" t="s">
        <v>7028</v>
      </c>
      <c r="BH2116" s="234" t="s">
        <v>55</v>
      </c>
      <c r="BI2116" s="243">
        <v>44573.415937500002</v>
      </c>
      <c r="BJ2116" s="234" t="s">
        <v>442</v>
      </c>
      <c r="BK2116" s="234" t="s">
        <v>451</v>
      </c>
      <c r="BL2116" s="234" t="s">
        <v>451</v>
      </c>
      <c r="BM2116" s="234" t="s">
        <v>451</v>
      </c>
      <c r="BN2116" s="241"/>
      <c r="BO2116" t="b">
        <v>0</v>
      </c>
      <c r="BP2116" t="b">
        <v>0</v>
      </c>
      <c r="BQ2116" t="b">
        <v>0</v>
      </c>
      <c r="BR2116" s="241"/>
      <c r="BS2116" s="241"/>
      <c r="BT2116" s="234" t="s">
        <v>7012</v>
      </c>
      <c r="BU2116" t="b">
        <v>0</v>
      </c>
      <c r="BV2116" s="103"/>
      <c r="BW2116" s="235" t="s">
        <v>18918</v>
      </c>
      <c r="BX2116" s="234" t="s">
        <v>18917</v>
      </c>
      <c r="BY2116" s="234" t="s">
        <v>56</v>
      </c>
      <c r="BZ2116" s="234" t="s">
        <v>7014</v>
      </c>
    </row>
    <row r="2117" spans="1:78" x14ac:dyDescent="0.25">
      <c r="A2117" s="5">
        <v>78</v>
      </c>
      <c r="B2117" s="234" t="s">
        <v>12332</v>
      </c>
      <c r="C2117" s="234" t="s">
        <v>18919</v>
      </c>
      <c r="D2117" s="234" t="s">
        <v>12996</v>
      </c>
      <c r="E2117" s="234" t="s">
        <v>12997</v>
      </c>
      <c r="F2117" s="234" t="s">
        <v>7156</v>
      </c>
      <c r="G2117" s="234" t="s">
        <v>11209</v>
      </c>
      <c r="H2117" s="234" t="s">
        <v>7856</v>
      </c>
      <c r="I2117" s="242"/>
      <c r="J2117" s="242">
        <v>43937</v>
      </c>
      <c r="K2117" s="234" t="s">
        <v>7430</v>
      </c>
      <c r="L2117" s="242">
        <v>43944</v>
      </c>
      <c r="M2117" s="234" t="s">
        <v>7813</v>
      </c>
      <c r="N2117" s="234" t="s">
        <v>12998</v>
      </c>
      <c r="O2117" s="234" t="s">
        <v>18920</v>
      </c>
      <c r="P2117" s="234" t="s">
        <v>6999</v>
      </c>
      <c r="Q2117" s="234"/>
      <c r="R2117" s="234" t="s">
        <v>451</v>
      </c>
      <c r="S2117" t="b">
        <v>0</v>
      </c>
      <c r="T2117" s="242"/>
      <c r="U2117" s="103">
        <v>7</v>
      </c>
      <c r="V2117" s="234" t="s">
        <v>272</v>
      </c>
      <c r="W2117" s="103">
        <v>7</v>
      </c>
      <c r="X2117" s="234" t="s">
        <v>272</v>
      </c>
      <c r="Y2117" s="242"/>
      <c r="Z2117" s="242"/>
      <c r="AA2117" s="103"/>
      <c r="AB2117" s="234" t="s">
        <v>13000</v>
      </c>
      <c r="AC2117" s="243">
        <v>44251.602118055554</v>
      </c>
      <c r="AD2117" s="234" t="s">
        <v>55</v>
      </c>
      <c r="AE2117" s="235" t="s">
        <v>18921</v>
      </c>
      <c r="AF2117" s="237"/>
      <c r="AG2117" s="234" t="s">
        <v>482</v>
      </c>
      <c r="AH2117" s="241"/>
      <c r="AI2117" t="b">
        <v>1</v>
      </c>
      <c r="AJ2117" t="b">
        <v>0</v>
      </c>
      <c r="AK2117" s="234"/>
      <c r="AL2117" s="103"/>
      <c r="AM2117" t="b">
        <v>0</v>
      </c>
      <c r="AN2117" s="234"/>
      <c r="AO2117" s="103"/>
      <c r="AP2117" s="241"/>
      <c r="AQ2117" s="241"/>
      <c r="AR2117" s="241"/>
      <c r="AS2117" s="241"/>
      <c r="AT2117" s="234" t="s">
        <v>7005</v>
      </c>
      <c r="AU2117" s="234" t="s">
        <v>7085</v>
      </c>
      <c r="AV2117" t="b">
        <v>0</v>
      </c>
      <c r="AW2117" t="b">
        <v>0</v>
      </c>
      <c r="AX2117" s="241"/>
      <c r="AY2117" s="241"/>
      <c r="AZ2117" s="234"/>
      <c r="BA2117" s="234"/>
      <c r="BB2117" s="234"/>
      <c r="BC2117" t="b">
        <v>0</v>
      </c>
      <c r="BD2117" s="234" t="s">
        <v>7821</v>
      </c>
      <c r="BE2117" s="234" t="s">
        <v>7026</v>
      </c>
      <c r="BF2117" s="234" t="s">
        <v>7027</v>
      </c>
      <c r="BG2117" s="234" t="s">
        <v>7028</v>
      </c>
      <c r="BH2117" s="234" t="s">
        <v>55</v>
      </c>
      <c r="BI2117" s="243">
        <v>44573.415937500002</v>
      </c>
      <c r="BJ2117" s="234" t="s">
        <v>442</v>
      </c>
      <c r="BK2117" s="234" t="s">
        <v>451</v>
      </c>
      <c r="BL2117" s="234" t="s">
        <v>451</v>
      </c>
      <c r="BM2117" s="234" t="s">
        <v>451</v>
      </c>
      <c r="BN2117" s="241"/>
      <c r="BO2117" t="b">
        <v>0</v>
      </c>
      <c r="BP2117" t="b">
        <v>0</v>
      </c>
      <c r="BQ2117" t="b">
        <v>0</v>
      </c>
      <c r="BR2117" s="241"/>
      <c r="BS2117" s="241"/>
      <c r="BT2117" s="234" t="s">
        <v>18922</v>
      </c>
      <c r="BU2117" t="b">
        <v>0</v>
      </c>
      <c r="BV2117" s="103"/>
      <c r="BW2117" s="235" t="s">
        <v>18923</v>
      </c>
      <c r="BX2117" s="234" t="s">
        <v>18921</v>
      </c>
      <c r="BY2117" s="234" t="s">
        <v>56</v>
      </c>
      <c r="BZ2117" s="234" t="s">
        <v>7014</v>
      </c>
    </row>
    <row r="2118" spans="1:78" x14ac:dyDescent="0.25">
      <c r="A2118" s="5">
        <v>77</v>
      </c>
      <c r="B2118" s="234" t="s">
        <v>12342</v>
      </c>
      <c r="C2118" s="234" t="s">
        <v>18924</v>
      </c>
      <c r="D2118" s="234"/>
      <c r="E2118" s="234" t="s">
        <v>18925</v>
      </c>
      <c r="F2118" s="234" t="s">
        <v>6993</v>
      </c>
      <c r="G2118" s="234" t="s">
        <v>6995</v>
      </c>
      <c r="H2118" s="234" t="s">
        <v>6994</v>
      </c>
      <c r="I2118" s="242"/>
      <c r="J2118" s="242">
        <v>43944</v>
      </c>
      <c r="K2118" s="234" t="s">
        <v>7430</v>
      </c>
      <c r="L2118" s="242">
        <v>43971</v>
      </c>
      <c r="M2118" s="234" t="s">
        <v>7386</v>
      </c>
      <c r="N2118" s="234" t="s">
        <v>7430</v>
      </c>
      <c r="O2118" s="234" t="s">
        <v>18926</v>
      </c>
      <c r="P2118" s="234" t="s">
        <v>6999</v>
      </c>
      <c r="Q2118" s="234"/>
      <c r="R2118" s="234" t="s">
        <v>451</v>
      </c>
      <c r="S2118" t="b">
        <v>0</v>
      </c>
      <c r="T2118" s="242"/>
      <c r="U2118" s="103">
        <v>1</v>
      </c>
      <c r="V2118" s="234" t="s">
        <v>272</v>
      </c>
      <c r="W2118" s="103">
        <v>5</v>
      </c>
      <c r="X2118" s="234" t="s">
        <v>272</v>
      </c>
      <c r="Y2118" s="242"/>
      <c r="Z2118" s="242"/>
      <c r="AA2118" s="103"/>
      <c r="AB2118" s="234"/>
      <c r="AC2118" s="243">
        <v>44251.602106481485</v>
      </c>
      <c r="AD2118" s="234" t="s">
        <v>55</v>
      </c>
      <c r="AE2118" s="235" t="s">
        <v>18927</v>
      </c>
      <c r="AF2118" s="237"/>
      <c r="AG2118" s="234" t="s">
        <v>482</v>
      </c>
      <c r="AH2118" s="241"/>
      <c r="AI2118" t="b">
        <v>1</v>
      </c>
      <c r="AJ2118" t="b">
        <v>0</v>
      </c>
      <c r="AK2118" s="234"/>
      <c r="AL2118" s="103"/>
      <c r="AM2118" t="b">
        <v>0</v>
      </c>
      <c r="AN2118" s="234"/>
      <c r="AO2118" s="103"/>
      <c r="AP2118" s="241"/>
      <c r="AQ2118" s="241"/>
      <c r="AR2118" s="241"/>
      <c r="AS2118" s="241"/>
      <c r="AT2118" s="234"/>
      <c r="AU2118" s="234" t="s">
        <v>7085</v>
      </c>
      <c r="AV2118" t="b">
        <v>0</v>
      </c>
      <c r="AW2118" t="b">
        <v>0</v>
      </c>
      <c r="AX2118" s="241"/>
      <c r="AY2118" s="241"/>
      <c r="AZ2118" s="234"/>
      <c r="BA2118" s="234"/>
      <c r="BB2118" s="234"/>
      <c r="BC2118" t="b">
        <v>1</v>
      </c>
      <c r="BD2118" s="234" t="s">
        <v>7390</v>
      </c>
      <c r="BE2118" s="234" t="s">
        <v>7009</v>
      </c>
      <c r="BF2118" s="234" t="s">
        <v>6972</v>
      </c>
      <c r="BG2118" s="234" t="s">
        <v>7028</v>
      </c>
      <c r="BH2118" s="234" t="s">
        <v>55</v>
      </c>
      <c r="BI2118" s="243">
        <v>44573.415925925925</v>
      </c>
      <c r="BJ2118" s="234" t="s">
        <v>442</v>
      </c>
      <c r="BK2118" s="234" t="s">
        <v>451</v>
      </c>
      <c r="BL2118" s="234" t="s">
        <v>451</v>
      </c>
      <c r="BM2118" s="234" t="s">
        <v>451</v>
      </c>
      <c r="BN2118" s="241"/>
      <c r="BO2118" t="b">
        <v>0</v>
      </c>
      <c r="BP2118" t="b">
        <v>0</v>
      </c>
      <c r="BQ2118" t="b">
        <v>0</v>
      </c>
      <c r="BR2118" s="241"/>
      <c r="BS2118" s="241"/>
      <c r="BT2118" s="234" t="s">
        <v>7047</v>
      </c>
      <c r="BU2118" t="b">
        <v>0</v>
      </c>
      <c r="BV2118" s="103"/>
      <c r="BW2118" s="235" t="s">
        <v>18928</v>
      </c>
      <c r="BX2118" s="234" t="s">
        <v>18927</v>
      </c>
      <c r="BY2118" s="234" t="s">
        <v>56</v>
      </c>
      <c r="BZ2118" s="234" t="s">
        <v>7014</v>
      </c>
    </row>
    <row r="2119" spans="1:78" x14ac:dyDescent="0.25">
      <c r="A2119" s="5">
        <v>76</v>
      </c>
      <c r="B2119" s="234" t="s">
        <v>12346</v>
      </c>
      <c r="C2119" s="234" t="s">
        <v>18929</v>
      </c>
      <c r="D2119" s="234"/>
      <c r="E2119" s="234" t="s">
        <v>11576</v>
      </c>
      <c r="F2119" s="234" t="s">
        <v>2991</v>
      </c>
      <c r="G2119" s="234" t="s">
        <v>7034</v>
      </c>
      <c r="H2119" s="234" t="s">
        <v>7864</v>
      </c>
      <c r="I2119" s="242"/>
      <c r="J2119" s="242">
        <v>43941</v>
      </c>
      <c r="K2119" s="234" t="s">
        <v>7430</v>
      </c>
      <c r="L2119" s="242">
        <v>43951</v>
      </c>
      <c r="M2119" s="234" t="s">
        <v>6996</v>
      </c>
      <c r="N2119" s="234" t="s">
        <v>7430</v>
      </c>
      <c r="O2119" s="234" t="s">
        <v>11578</v>
      </c>
      <c r="P2119" s="234" t="s">
        <v>6999</v>
      </c>
      <c r="Q2119" s="234"/>
      <c r="R2119" s="234" t="s">
        <v>451</v>
      </c>
      <c r="S2119" t="b">
        <v>0</v>
      </c>
      <c r="T2119" s="242"/>
      <c r="U2119" s="103">
        <v>92</v>
      </c>
      <c r="V2119" s="234" t="s">
        <v>272</v>
      </c>
      <c r="W2119" s="103">
        <v>552</v>
      </c>
      <c r="X2119" s="234" t="s">
        <v>272</v>
      </c>
      <c r="Y2119" s="242"/>
      <c r="Z2119" s="242"/>
      <c r="AA2119" s="103"/>
      <c r="AB2119" s="234"/>
      <c r="AC2119" s="243">
        <v>44251.602071759262</v>
      </c>
      <c r="AD2119" s="234" t="s">
        <v>55</v>
      </c>
      <c r="AE2119" s="235" t="s">
        <v>18930</v>
      </c>
      <c r="AF2119" s="237"/>
      <c r="AG2119" s="234" t="s">
        <v>482</v>
      </c>
      <c r="AH2119" s="241"/>
      <c r="AI2119" t="b">
        <v>1</v>
      </c>
      <c r="AJ2119" t="b">
        <v>0</v>
      </c>
      <c r="AK2119" s="234"/>
      <c r="AL2119" s="103"/>
      <c r="AM2119" t="b">
        <v>0</v>
      </c>
      <c r="AN2119" s="234"/>
      <c r="AO2119" s="103"/>
      <c r="AP2119" s="241"/>
      <c r="AQ2119" s="241"/>
      <c r="AR2119" s="241"/>
      <c r="AS2119" s="241"/>
      <c r="AT2119" s="234" t="s">
        <v>7058</v>
      </c>
      <c r="AU2119" s="234" t="s">
        <v>7085</v>
      </c>
      <c r="AV2119" t="b">
        <v>0</v>
      </c>
      <c r="AW2119" t="b">
        <v>0</v>
      </c>
      <c r="AX2119" s="241"/>
      <c r="AY2119" s="241"/>
      <c r="AZ2119" s="234"/>
      <c r="BA2119" s="234"/>
      <c r="BB2119" s="234"/>
      <c r="BC2119" t="b">
        <v>1</v>
      </c>
      <c r="BD2119" s="234" t="s">
        <v>7008</v>
      </c>
      <c r="BE2119" s="234" t="s">
        <v>7045</v>
      </c>
      <c r="BF2119" s="234" t="s">
        <v>7027</v>
      </c>
      <c r="BG2119" s="234" t="s">
        <v>7028</v>
      </c>
      <c r="BH2119" s="234" t="s">
        <v>55</v>
      </c>
      <c r="BI2119" s="243">
        <v>44573.415925925925</v>
      </c>
      <c r="BJ2119" s="234" t="s">
        <v>442</v>
      </c>
      <c r="BK2119" s="234" t="s">
        <v>451</v>
      </c>
      <c r="BL2119" s="234" t="s">
        <v>451</v>
      </c>
      <c r="BM2119" s="234" t="s">
        <v>451</v>
      </c>
      <c r="BN2119" s="241"/>
      <c r="BO2119" t="b">
        <v>0</v>
      </c>
      <c r="BP2119" t="b">
        <v>0</v>
      </c>
      <c r="BQ2119" t="b">
        <v>0</v>
      </c>
      <c r="BR2119" s="241"/>
      <c r="BS2119" s="241"/>
      <c r="BT2119" s="234" t="s">
        <v>7047</v>
      </c>
      <c r="BU2119" t="b">
        <v>0</v>
      </c>
      <c r="BV2119" s="103"/>
      <c r="BW2119" s="235" t="s">
        <v>18931</v>
      </c>
      <c r="BX2119" s="234" t="s">
        <v>18930</v>
      </c>
      <c r="BY2119" s="234" t="s">
        <v>56</v>
      </c>
      <c r="BZ2119" s="234" t="s">
        <v>7014</v>
      </c>
    </row>
    <row r="2120" spans="1:78" x14ac:dyDescent="0.25">
      <c r="A2120" s="5">
        <v>75</v>
      </c>
      <c r="B2120" s="234" t="s">
        <v>12351</v>
      </c>
      <c r="C2120" s="234" t="s">
        <v>18932</v>
      </c>
      <c r="D2120" s="234" t="s">
        <v>7371</v>
      </c>
      <c r="E2120" s="234" t="s">
        <v>7964</v>
      </c>
      <c r="F2120" s="234" t="s">
        <v>2991</v>
      </c>
      <c r="G2120" s="234" t="s">
        <v>7034</v>
      </c>
      <c r="H2120" s="234" t="s">
        <v>7864</v>
      </c>
      <c r="I2120" s="242"/>
      <c r="J2120" s="242">
        <v>43943</v>
      </c>
      <c r="K2120" s="234" t="s">
        <v>7430</v>
      </c>
      <c r="L2120" s="242">
        <v>43951</v>
      </c>
      <c r="M2120" s="234" t="s">
        <v>6996</v>
      </c>
      <c r="N2120" s="234" t="s">
        <v>7373</v>
      </c>
      <c r="O2120" s="234" t="s">
        <v>7374</v>
      </c>
      <c r="P2120" s="234" t="s">
        <v>6999</v>
      </c>
      <c r="Q2120" s="234"/>
      <c r="R2120" s="234" t="s">
        <v>451</v>
      </c>
      <c r="S2120" t="b">
        <v>0</v>
      </c>
      <c r="T2120" s="242"/>
      <c r="U2120" s="103">
        <v>1625</v>
      </c>
      <c r="V2120" s="234" t="s">
        <v>272</v>
      </c>
      <c r="W2120" s="103">
        <v>11376</v>
      </c>
      <c r="X2120" s="234" t="s">
        <v>272</v>
      </c>
      <c r="Y2120" s="242"/>
      <c r="Z2120" s="242"/>
      <c r="AA2120" s="103"/>
      <c r="AB2120" s="234" t="s">
        <v>7376</v>
      </c>
      <c r="AC2120" s="243">
        <v>44251.602048611108</v>
      </c>
      <c r="AD2120" s="234" t="s">
        <v>55</v>
      </c>
      <c r="AE2120" s="235" t="s">
        <v>18933</v>
      </c>
      <c r="AF2120" s="237"/>
      <c r="AG2120" s="234" t="s">
        <v>482</v>
      </c>
      <c r="AH2120" s="241"/>
      <c r="AI2120" t="b">
        <v>1</v>
      </c>
      <c r="AJ2120" t="b">
        <v>0</v>
      </c>
      <c r="AK2120" s="234"/>
      <c r="AL2120" s="103"/>
      <c r="AM2120" t="b">
        <v>0</v>
      </c>
      <c r="AN2120" s="234"/>
      <c r="AO2120" s="103"/>
      <c r="AP2120" s="241"/>
      <c r="AQ2120" s="241"/>
      <c r="AR2120" s="241"/>
      <c r="AS2120" s="241"/>
      <c r="AT2120" s="234" t="s">
        <v>7058</v>
      </c>
      <c r="AU2120" s="234" t="s">
        <v>7085</v>
      </c>
      <c r="AV2120" t="b">
        <v>0</v>
      </c>
      <c r="AW2120" t="b">
        <v>0</v>
      </c>
      <c r="AX2120" s="241"/>
      <c r="AY2120" s="241"/>
      <c r="AZ2120" s="234"/>
      <c r="BA2120" s="234"/>
      <c r="BB2120" s="234"/>
      <c r="BC2120" t="b">
        <v>0</v>
      </c>
      <c r="BD2120" s="234" t="s">
        <v>7008</v>
      </c>
      <c r="BE2120" s="234" t="s">
        <v>7045</v>
      </c>
      <c r="BF2120" s="234" t="s">
        <v>7027</v>
      </c>
      <c r="BG2120" s="234" t="s">
        <v>7028</v>
      </c>
      <c r="BH2120" s="234" t="s">
        <v>55</v>
      </c>
      <c r="BI2120" s="243">
        <v>44573.415925925925</v>
      </c>
      <c r="BJ2120" s="234" t="s">
        <v>442</v>
      </c>
      <c r="BK2120" s="234" t="s">
        <v>451</v>
      </c>
      <c r="BL2120" s="234" t="s">
        <v>451</v>
      </c>
      <c r="BM2120" s="234" t="s">
        <v>451</v>
      </c>
      <c r="BN2120" s="241"/>
      <c r="BO2120" t="b">
        <v>0</v>
      </c>
      <c r="BP2120" t="b">
        <v>0</v>
      </c>
      <c r="BQ2120" t="b">
        <v>0</v>
      </c>
      <c r="BR2120" s="241"/>
      <c r="BS2120" s="241"/>
      <c r="BT2120" s="234" t="s">
        <v>7047</v>
      </c>
      <c r="BU2120" t="b">
        <v>0</v>
      </c>
      <c r="BV2120" s="103"/>
      <c r="BW2120" s="235" t="s">
        <v>18934</v>
      </c>
      <c r="BX2120" s="234" t="s">
        <v>18933</v>
      </c>
      <c r="BY2120" s="234" t="s">
        <v>56</v>
      </c>
      <c r="BZ2120" s="234" t="s">
        <v>7014</v>
      </c>
    </row>
    <row r="2121" spans="1:78" x14ac:dyDescent="0.25">
      <c r="A2121" s="5">
        <v>74</v>
      </c>
      <c r="B2121" s="234" t="s">
        <v>4243</v>
      </c>
      <c r="C2121" s="234" t="s">
        <v>18935</v>
      </c>
      <c r="D2121" s="234"/>
      <c r="E2121" s="234" t="s">
        <v>18936</v>
      </c>
      <c r="F2121" s="234" t="s">
        <v>7156</v>
      </c>
      <c r="G2121" s="234" t="s">
        <v>6995</v>
      </c>
      <c r="H2121" s="234" t="s">
        <v>6994</v>
      </c>
      <c r="I2121" s="242"/>
      <c r="J2121" s="242">
        <v>43943</v>
      </c>
      <c r="K2121" s="234" t="s">
        <v>7430</v>
      </c>
      <c r="L2121" s="242">
        <v>43971</v>
      </c>
      <c r="M2121" s="234" t="s">
        <v>8885</v>
      </c>
      <c r="N2121" s="234" t="s">
        <v>7430</v>
      </c>
      <c r="O2121" s="234" t="s">
        <v>9310</v>
      </c>
      <c r="P2121" s="234" t="s">
        <v>6999</v>
      </c>
      <c r="Q2121" s="234"/>
      <c r="R2121" s="234" t="s">
        <v>451</v>
      </c>
      <c r="S2121" t="b">
        <v>0</v>
      </c>
      <c r="T2121" s="242"/>
      <c r="U2121" s="103">
        <v>20</v>
      </c>
      <c r="V2121" s="234" t="s">
        <v>272</v>
      </c>
      <c r="W2121" s="103">
        <v>100</v>
      </c>
      <c r="X2121" s="234" t="s">
        <v>272</v>
      </c>
      <c r="Y2121" s="242"/>
      <c r="Z2121" s="242"/>
      <c r="AA2121" s="103"/>
      <c r="AB2121" s="234"/>
      <c r="AC2121" s="243">
        <v>44251.602037037039</v>
      </c>
      <c r="AD2121" s="234" t="s">
        <v>55</v>
      </c>
      <c r="AE2121" s="235" t="s">
        <v>18937</v>
      </c>
      <c r="AF2121" s="237"/>
      <c r="AG2121" s="234" t="s">
        <v>482</v>
      </c>
      <c r="AH2121" s="241"/>
      <c r="AI2121" t="b">
        <v>1</v>
      </c>
      <c r="AJ2121" t="b">
        <v>0</v>
      </c>
      <c r="AK2121" s="234"/>
      <c r="AL2121" s="103"/>
      <c r="AM2121" t="b">
        <v>0</v>
      </c>
      <c r="AN2121" s="234"/>
      <c r="AO2121" s="103"/>
      <c r="AP2121" s="241"/>
      <c r="AQ2121" s="241"/>
      <c r="AR2121" s="241"/>
      <c r="AS2121" s="241"/>
      <c r="AT2121" s="234"/>
      <c r="AU2121" s="234" t="s">
        <v>7085</v>
      </c>
      <c r="AV2121" t="b">
        <v>0</v>
      </c>
      <c r="AW2121" t="b">
        <v>0</v>
      </c>
      <c r="AX2121" s="241"/>
      <c r="AY2121" s="241"/>
      <c r="AZ2121" s="234"/>
      <c r="BA2121" s="234"/>
      <c r="BB2121" s="234"/>
      <c r="BC2121" t="b">
        <v>1</v>
      </c>
      <c r="BD2121" s="234" t="s">
        <v>8890</v>
      </c>
      <c r="BE2121" s="234" t="s">
        <v>7009</v>
      </c>
      <c r="BF2121" s="234" t="s">
        <v>6972</v>
      </c>
      <c r="BG2121" s="234" t="s">
        <v>7028</v>
      </c>
      <c r="BH2121" s="234" t="s">
        <v>55</v>
      </c>
      <c r="BI2121" s="243">
        <v>44573.415914351855</v>
      </c>
      <c r="BJ2121" s="234" t="s">
        <v>442</v>
      </c>
      <c r="BK2121" s="234" t="s">
        <v>451</v>
      </c>
      <c r="BL2121" s="234" t="s">
        <v>451</v>
      </c>
      <c r="BM2121" s="234" t="s">
        <v>451</v>
      </c>
      <c r="BN2121" s="241"/>
      <c r="BO2121" t="b">
        <v>0</v>
      </c>
      <c r="BP2121" t="b">
        <v>0</v>
      </c>
      <c r="BQ2121" t="b">
        <v>0</v>
      </c>
      <c r="BR2121" s="241"/>
      <c r="BS2121" s="241"/>
      <c r="BT2121" s="234" t="s">
        <v>7047</v>
      </c>
      <c r="BU2121" t="b">
        <v>0</v>
      </c>
      <c r="BV2121" s="103"/>
      <c r="BW2121" s="235" t="s">
        <v>18938</v>
      </c>
      <c r="BX2121" s="234" t="s">
        <v>18937</v>
      </c>
      <c r="BY2121" s="234" t="s">
        <v>56</v>
      </c>
      <c r="BZ2121" s="234" t="s">
        <v>7014</v>
      </c>
    </row>
    <row r="2122" spans="1:78" x14ac:dyDescent="0.25">
      <c r="A2122" s="5">
        <v>73</v>
      </c>
      <c r="B2122" s="234" t="s">
        <v>12362</v>
      </c>
      <c r="C2122" s="234" t="s">
        <v>18939</v>
      </c>
      <c r="D2122" s="234" t="s">
        <v>15912</v>
      </c>
      <c r="E2122" s="234" t="s">
        <v>18484</v>
      </c>
      <c r="F2122" s="234" t="s">
        <v>7156</v>
      </c>
      <c r="G2122" s="234" t="s">
        <v>7065</v>
      </c>
      <c r="H2122" s="234" t="s">
        <v>7856</v>
      </c>
      <c r="I2122" s="242"/>
      <c r="J2122" s="242">
        <v>43943</v>
      </c>
      <c r="K2122" s="234" t="s">
        <v>7430</v>
      </c>
      <c r="L2122" s="242">
        <v>43951</v>
      </c>
      <c r="M2122" s="234" t="s">
        <v>8204</v>
      </c>
      <c r="N2122" s="234" t="s">
        <v>8488</v>
      </c>
      <c r="O2122" s="234" t="s">
        <v>18916</v>
      </c>
      <c r="P2122" s="234" t="s">
        <v>6999</v>
      </c>
      <c r="Q2122" s="234"/>
      <c r="R2122" s="234" t="s">
        <v>451</v>
      </c>
      <c r="S2122" t="b">
        <v>0</v>
      </c>
      <c r="T2122" s="242"/>
      <c r="U2122" s="103">
        <v>67</v>
      </c>
      <c r="V2122" s="234" t="s">
        <v>272</v>
      </c>
      <c r="W2122" s="103">
        <v>67</v>
      </c>
      <c r="X2122" s="234" t="s">
        <v>272</v>
      </c>
      <c r="Y2122" s="242"/>
      <c r="Z2122" s="242"/>
      <c r="AA2122" s="103"/>
      <c r="AB2122" s="234" t="s">
        <v>15915</v>
      </c>
      <c r="AC2122" s="243">
        <v>44251.60193287037</v>
      </c>
      <c r="AD2122" s="234" t="s">
        <v>55</v>
      </c>
      <c r="AE2122" s="235" t="s">
        <v>18940</v>
      </c>
      <c r="AF2122" s="237"/>
      <c r="AG2122" s="234" t="s">
        <v>482</v>
      </c>
      <c r="AH2122" s="241"/>
      <c r="AI2122" t="b">
        <v>1</v>
      </c>
      <c r="AJ2122" t="b">
        <v>0</v>
      </c>
      <c r="AK2122" s="234"/>
      <c r="AL2122" s="103"/>
      <c r="AM2122" t="b">
        <v>0</v>
      </c>
      <c r="AN2122" s="234"/>
      <c r="AO2122" s="103"/>
      <c r="AP2122" s="241"/>
      <c r="AQ2122" s="241"/>
      <c r="AR2122" s="241"/>
      <c r="AS2122" s="241"/>
      <c r="AT2122" s="234" t="s">
        <v>7005</v>
      </c>
      <c r="AU2122" s="234" t="s">
        <v>7085</v>
      </c>
      <c r="AV2122" t="b">
        <v>0</v>
      </c>
      <c r="AW2122" t="b">
        <v>0</v>
      </c>
      <c r="AX2122" s="241"/>
      <c r="AY2122" s="241"/>
      <c r="AZ2122" s="234"/>
      <c r="BA2122" s="234"/>
      <c r="BB2122" s="234"/>
      <c r="BC2122" t="b">
        <v>0</v>
      </c>
      <c r="BD2122" s="234" t="s">
        <v>8213</v>
      </c>
      <c r="BE2122" s="234" t="s">
        <v>7026</v>
      </c>
      <c r="BF2122" s="234" t="s">
        <v>7027</v>
      </c>
      <c r="BG2122" s="234" t="s">
        <v>7028</v>
      </c>
      <c r="BH2122" s="234" t="s">
        <v>55</v>
      </c>
      <c r="BI2122" s="243">
        <v>44573.415914351855</v>
      </c>
      <c r="BJ2122" s="234" t="s">
        <v>442</v>
      </c>
      <c r="BK2122" s="234" t="s">
        <v>451</v>
      </c>
      <c r="BL2122" s="234" t="s">
        <v>451</v>
      </c>
      <c r="BM2122" s="234" t="s">
        <v>451</v>
      </c>
      <c r="BN2122" s="241"/>
      <c r="BO2122" t="b">
        <v>0</v>
      </c>
      <c r="BP2122" t="b">
        <v>0</v>
      </c>
      <c r="BQ2122" t="b">
        <v>0</v>
      </c>
      <c r="BR2122" s="241"/>
      <c r="BS2122" s="241"/>
      <c r="BT2122" s="234" t="s">
        <v>7012</v>
      </c>
      <c r="BU2122" t="b">
        <v>0</v>
      </c>
      <c r="BV2122" s="103"/>
      <c r="BW2122" s="235" t="s">
        <v>18941</v>
      </c>
      <c r="BX2122" s="234" t="s">
        <v>18940</v>
      </c>
      <c r="BY2122" s="234" t="s">
        <v>56</v>
      </c>
      <c r="BZ2122" s="234" t="s">
        <v>7014</v>
      </c>
    </row>
    <row r="2123" spans="1:78" x14ac:dyDescent="0.25">
      <c r="A2123" s="5">
        <v>72</v>
      </c>
      <c r="B2123" s="234" t="s">
        <v>12367</v>
      </c>
      <c r="C2123" s="234" t="s">
        <v>18942</v>
      </c>
      <c r="D2123" s="234"/>
      <c r="E2123" s="234" t="s">
        <v>14638</v>
      </c>
      <c r="F2123" s="234" t="s">
        <v>2991</v>
      </c>
      <c r="G2123" s="234" t="s">
        <v>7034</v>
      </c>
      <c r="H2123" s="234" t="s">
        <v>7864</v>
      </c>
      <c r="I2123" s="242"/>
      <c r="J2123" s="242">
        <v>43938</v>
      </c>
      <c r="K2123" s="234" t="s">
        <v>7430</v>
      </c>
      <c r="L2123" s="242">
        <v>43949</v>
      </c>
      <c r="M2123" s="234" t="s">
        <v>6996</v>
      </c>
      <c r="N2123" s="234" t="s">
        <v>7430</v>
      </c>
      <c r="O2123" s="234" t="s">
        <v>14639</v>
      </c>
      <c r="P2123" s="234" t="s">
        <v>6999</v>
      </c>
      <c r="Q2123" s="234"/>
      <c r="R2123" s="234" t="s">
        <v>451</v>
      </c>
      <c r="S2123" t="b">
        <v>0</v>
      </c>
      <c r="T2123" s="242"/>
      <c r="U2123" s="103">
        <v>600</v>
      </c>
      <c r="V2123" s="234" t="s">
        <v>272</v>
      </c>
      <c r="W2123" s="103">
        <v>6000</v>
      </c>
      <c r="X2123" s="234" t="s">
        <v>272</v>
      </c>
      <c r="Y2123" s="242"/>
      <c r="Z2123" s="242"/>
      <c r="AA2123" s="103"/>
      <c r="AB2123" s="234"/>
      <c r="AC2123" s="243">
        <v>44251.601909722223</v>
      </c>
      <c r="AD2123" s="234" t="s">
        <v>55</v>
      </c>
      <c r="AE2123" s="235" t="s">
        <v>18943</v>
      </c>
      <c r="AF2123" s="237"/>
      <c r="AG2123" s="234" t="s">
        <v>482</v>
      </c>
      <c r="AH2123" s="241"/>
      <c r="AI2123" t="b">
        <v>1</v>
      </c>
      <c r="AJ2123" t="b">
        <v>0</v>
      </c>
      <c r="AK2123" s="234"/>
      <c r="AL2123" s="103"/>
      <c r="AM2123" t="b">
        <v>0</v>
      </c>
      <c r="AN2123" s="234"/>
      <c r="AO2123" s="103"/>
      <c r="AP2123" s="241"/>
      <c r="AQ2123" s="241"/>
      <c r="AR2123" s="241"/>
      <c r="AS2123" s="241"/>
      <c r="AT2123" s="234" t="s">
        <v>7058</v>
      </c>
      <c r="AU2123" s="234" t="s">
        <v>7085</v>
      </c>
      <c r="AV2123" t="b">
        <v>0</v>
      </c>
      <c r="AW2123" t="b">
        <v>0</v>
      </c>
      <c r="AX2123" s="241"/>
      <c r="AY2123" s="241"/>
      <c r="AZ2123" s="234"/>
      <c r="BA2123" s="234"/>
      <c r="BB2123" s="234"/>
      <c r="BC2123" t="b">
        <v>1</v>
      </c>
      <c r="BD2123" s="234" t="s">
        <v>7008</v>
      </c>
      <c r="BE2123" s="234" t="s">
        <v>7045</v>
      </c>
      <c r="BF2123" s="234" t="s">
        <v>7027</v>
      </c>
      <c r="BG2123" s="234" t="s">
        <v>7028</v>
      </c>
      <c r="BH2123" s="234" t="s">
        <v>55</v>
      </c>
      <c r="BI2123" s="243">
        <v>44573.415914351855</v>
      </c>
      <c r="BJ2123" s="234" t="s">
        <v>442</v>
      </c>
      <c r="BK2123" s="234" t="s">
        <v>451</v>
      </c>
      <c r="BL2123" s="234" t="s">
        <v>451</v>
      </c>
      <c r="BM2123" s="234" t="s">
        <v>451</v>
      </c>
      <c r="BN2123" s="241"/>
      <c r="BO2123" t="b">
        <v>0</v>
      </c>
      <c r="BP2123" t="b">
        <v>0</v>
      </c>
      <c r="BQ2123" t="b">
        <v>0</v>
      </c>
      <c r="BR2123" s="241"/>
      <c r="BS2123" s="241"/>
      <c r="BT2123" s="234" t="s">
        <v>7047</v>
      </c>
      <c r="BU2123" t="b">
        <v>0</v>
      </c>
      <c r="BV2123" s="103"/>
      <c r="BW2123" s="235" t="s">
        <v>18944</v>
      </c>
      <c r="BX2123" s="234" t="s">
        <v>18943</v>
      </c>
      <c r="BY2123" s="234" t="s">
        <v>56</v>
      </c>
      <c r="BZ2123" s="234" t="s">
        <v>7014</v>
      </c>
    </row>
    <row r="2124" spans="1:78" x14ac:dyDescent="0.25">
      <c r="A2124" s="5">
        <v>71</v>
      </c>
      <c r="B2124" s="234" t="s">
        <v>12371</v>
      </c>
      <c r="C2124" s="234" t="s">
        <v>18945</v>
      </c>
      <c r="D2124" s="234"/>
      <c r="E2124" s="234" t="s">
        <v>14638</v>
      </c>
      <c r="F2124" s="234" t="s">
        <v>2991</v>
      </c>
      <c r="G2124" s="234" t="s">
        <v>7034</v>
      </c>
      <c r="H2124" s="234" t="s">
        <v>7864</v>
      </c>
      <c r="I2124" s="242"/>
      <c r="J2124" s="242">
        <v>43930</v>
      </c>
      <c r="K2124" s="234" t="s">
        <v>7430</v>
      </c>
      <c r="L2124" s="242">
        <v>43949</v>
      </c>
      <c r="M2124" s="234" t="s">
        <v>6996</v>
      </c>
      <c r="N2124" s="234" t="s">
        <v>7430</v>
      </c>
      <c r="O2124" s="234" t="s">
        <v>14639</v>
      </c>
      <c r="P2124" s="234" t="s">
        <v>6999</v>
      </c>
      <c r="Q2124" s="234"/>
      <c r="R2124" s="234" t="s">
        <v>451</v>
      </c>
      <c r="S2124" t="b">
        <v>0</v>
      </c>
      <c r="T2124" s="242"/>
      <c r="U2124" s="103">
        <v>300</v>
      </c>
      <c r="V2124" s="234" t="s">
        <v>272</v>
      </c>
      <c r="W2124" s="103">
        <v>1200</v>
      </c>
      <c r="X2124" s="234" t="s">
        <v>272</v>
      </c>
      <c r="Y2124" s="242"/>
      <c r="Z2124" s="242"/>
      <c r="AA2124" s="103"/>
      <c r="AB2124" s="234"/>
      <c r="AC2124" s="243">
        <v>44251.601875</v>
      </c>
      <c r="AD2124" s="234" t="s">
        <v>55</v>
      </c>
      <c r="AE2124" s="235" t="s">
        <v>18946</v>
      </c>
      <c r="AF2124" s="237"/>
      <c r="AG2124" s="234" t="s">
        <v>482</v>
      </c>
      <c r="AH2124" s="241"/>
      <c r="AI2124" t="b">
        <v>1</v>
      </c>
      <c r="AJ2124" t="b">
        <v>0</v>
      </c>
      <c r="AK2124" s="234"/>
      <c r="AL2124" s="103"/>
      <c r="AM2124" t="b">
        <v>0</v>
      </c>
      <c r="AN2124" s="234"/>
      <c r="AO2124" s="103"/>
      <c r="AP2124" s="241"/>
      <c r="AQ2124" s="241"/>
      <c r="AR2124" s="241"/>
      <c r="AS2124" s="241"/>
      <c r="AT2124" s="234" t="s">
        <v>7058</v>
      </c>
      <c r="AU2124" s="234" t="s">
        <v>7085</v>
      </c>
      <c r="AV2124" t="b">
        <v>0</v>
      </c>
      <c r="AW2124" t="b">
        <v>0</v>
      </c>
      <c r="AX2124" s="241"/>
      <c r="AY2124" s="241"/>
      <c r="AZ2124" s="234"/>
      <c r="BA2124" s="234"/>
      <c r="BB2124" s="234"/>
      <c r="BC2124" t="b">
        <v>1</v>
      </c>
      <c r="BD2124" s="234" t="s">
        <v>7008</v>
      </c>
      <c r="BE2124" s="234" t="s">
        <v>7045</v>
      </c>
      <c r="BF2124" s="234" t="s">
        <v>7027</v>
      </c>
      <c r="BG2124" s="234" t="s">
        <v>7028</v>
      </c>
      <c r="BH2124" s="234" t="s">
        <v>55</v>
      </c>
      <c r="BI2124" s="243">
        <v>44573.415902777779</v>
      </c>
      <c r="BJ2124" s="234" t="s">
        <v>442</v>
      </c>
      <c r="BK2124" s="234" t="s">
        <v>451</v>
      </c>
      <c r="BL2124" s="234" t="s">
        <v>451</v>
      </c>
      <c r="BM2124" s="234" t="s">
        <v>451</v>
      </c>
      <c r="BN2124" s="241"/>
      <c r="BO2124" t="b">
        <v>0</v>
      </c>
      <c r="BP2124" t="b">
        <v>0</v>
      </c>
      <c r="BQ2124" t="b">
        <v>0</v>
      </c>
      <c r="BR2124" s="241"/>
      <c r="BS2124" s="241"/>
      <c r="BT2124" s="234" t="s">
        <v>7047</v>
      </c>
      <c r="BU2124" t="b">
        <v>0</v>
      </c>
      <c r="BV2124" s="103"/>
      <c r="BW2124" s="235" t="s">
        <v>18947</v>
      </c>
      <c r="BX2124" s="234" t="s">
        <v>18946</v>
      </c>
      <c r="BY2124" s="234" t="s">
        <v>56</v>
      </c>
      <c r="BZ2124" s="234" t="s">
        <v>7014</v>
      </c>
    </row>
    <row r="2125" spans="1:78" x14ac:dyDescent="0.25">
      <c r="A2125" s="5">
        <v>70</v>
      </c>
      <c r="B2125" s="234" t="s">
        <v>12375</v>
      </c>
      <c r="C2125" s="234" t="s">
        <v>18948</v>
      </c>
      <c r="D2125" s="234" t="s">
        <v>11753</v>
      </c>
      <c r="E2125" s="234" t="s">
        <v>11754</v>
      </c>
      <c r="F2125" s="234" t="s">
        <v>6993</v>
      </c>
      <c r="G2125" s="234" t="s">
        <v>7856</v>
      </c>
      <c r="H2125" s="234" t="s">
        <v>7730</v>
      </c>
      <c r="I2125" s="242"/>
      <c r="J2125" s="242">
        <v>43943</v>
      </c>
      <c r="K2125" s="234" t="s">
        <v>7430</v>
      </c>
      <c r="L2125" s="242">
        <v>43943</v>
      </c>
      <c r="M2125" s="234" t="s">
        <v>7159</v>
      </c>
      <c r="N2125" s="234" t="s">
        <v>11756</v>
      </c>
      <c r="O2125" s="234" t="s">
        <v>11898</v>
      </c>
      <c r="P2125" s="234" t="s">
        <v>6999</v>
      </c>
      <c r="Q2125" s="234"/>
      <c r="R2125" s="234" t="s">
        <v>451</v>
      </c>
      <c r="S2125" t="b">
        <v>0</v>
      </c>
      <c r="T2125" s="242"/>
      <c r="U2125" s="103">
        <v>1</v>
      </c>
      <c r="V2125" s="234" t="s">
        <v>272</v>
      </c>
      <c r="W2125" s="103">
        <v>1</v>
      </c>
      <c r="X2125" s="234" t="s">
        <v>272</v>
      </c>
      <c r="Y2125" s="242"/>
      <c r="Z2125" s="242"/>
      <c r="AA2125" s="103"/>
      <c r="AB2125" s="234" t="s">
        <v>11758</v>
      </c>
      <c r="AC2125" s="243">
        <v>44251.601863425924</v>
      </c>
      <c r="AD2125" s="234" t="s">
        <v>55</v>
      </c>
      <c r="AE2125" s="235" t="s">
        <v>18949</v>
      </c>
      <c r="AF2125" s="237"/>
      <c r="AG2125" s="234" t="s">
        <v>482</v>
      </c>
      <c r="AH2125" s="241"/>
      <c r="AI2125" t="b">
        <v>1</v>
      </c>
      <c r="AJ2125" t="b">
        <v>0</v>
      </c>
      <c r="AK2125" s="234"/>
      <c r="AL2125" s="103"/>
      <c r="AM2125" t="b">
        <v>0</v>
      </c>
      <c r="AN2125" s="234"/>
      <c r="AO2125" s="103"/>
      <c r="AP2125" s="241"/>
      <c r="AQ2125" s="241"/>
      <c r="AR2125" s="241"/>
      <c r="AS2125" s="241"/>
      <c r="AT2125" s="234" t="s">
        <v>7005</v>
      </c>
      <c r="AU2125" s="234" t="s">
        <v>7085</v>
      </c>
      <c r="AV2125" t="b">
        <v>0</v>
      </c>
      <c r="AW2125" t="b">
        <v>0</v>
      </c>
      <c r="AX2125" s="241"/>
      <c r="AY2125" s="241"/>
      <c r="AZ2125" s="234"/>
      <c r="BA2125" s="234"/>
      <c r="BB2125" s="234"/>
      <c r="BC2125" t="b">
        <v>0</v>
      </c>
      <c r="BD2125" s="234" t="s">
        <v>7008</v>
      </c>
      <c r="BE2125" s="234" t="s">
        <v>7737</v>
      </c>
      <c r="BF2125" s="234" t="s">
        <v>7027</v>
      </c>
      <c r="BG2125" s="234" t="s">
        <v>7028</v>
      </c>
      <c r="BH2125" s="234" t="s">
        <v>55</v>
      </c>
      <c r="BI2125" s="243">
        <v>44573.415902777779</v>
      </c>
      <c r="BJ2125" s="234" t="s">
        <v>442</v>
      </c>
      <c r="BK2125" s="234" t="s">
        <v>451</v>
      </c>
      <c r="BL2125" s="234" t="s">
        <v>451</v>
      </c>
      <c r="BM2125" s="234" t="s">
        <v>451</v>
      </c>
      <c r="BN2125" s="241"/>
      <c r="BO2125" t="b">
        <v>0</v>
      </c>
      <c r="BP2125" t="b">
        <v>0</v>
      </c>
      <c r="BQ2125" t="b">
        <v>0</v>
      </c>
      <c r="BR2125" s="241"/>
      <c r="BS2125" s="241"/>
      <c r="BT2125" s="234" t="s">
        <v>7012</v>
      </c>
      <c r="BU2125" t="b">
        <v>0</v>
      </c>
      <c r="BV2125" s="103"/>
      <c r="BW2125" s="235" t="s">
        <v>18950</v>
      </c>
      <c r="BX2125" s="234" t="s">
        <v>18949</v>
      </c>
      <c r="BY2125" s="234" t="s">
        <v>56</v>
      </c>
      <c r="BZ2125" s="234" t="s">
        <v>7014</v>
      </c>
    </row>
    <row r="2126" spans="1:78" x14ac:dyDescent="0.25">
      <c r="A2126" s="5">
        <v>69</v>
      </c>
      <c r="B2126" s="234" t="s">
        <v>12380</v>
      </c>
      <c r="C2126" s="234" t="s">
        <v>18951</v>
      </c>
      <c r="D2126" s="234" t="s">
        <v>18952</v>
      </c>
      <c r="E2126" s="234" t="s">
        <v>18953</v>
      </c>
      <c r="F2126" s="234" t="s">
        <v>7156</v>
      </c>
      <c r="G2126" s="234" t="s">
        <v>7856</v>
      </c>
      <c r="H2126" s="234" t="s">
        <v>7018</v>
      </c>
      <c r="I2126" s="242"/>
      <c r="J2126" s="242">
        <v>43941</v>
      </c>
      <c r="K2126" s="234" t="s">
        <v>7430</v>
      </c>
      <c r="L2126" s="242">
        <v>43941</v>
      </c>
      <c r="M2126" s="234" t="s">
        <v>7228</v>
      </c>
      <c r="N2126" s="234" t="s">
        <v>18954</v>
      </c>
      <c r="O2126" s="234" t="s">
        <v>18955</v>
      </c>
      <c r="P2126" s="234" t="s">
        <v>6999</v>
      </c>
      <c r="Q2126" s="234"/>
      <c r="R2126" s="234" t="s">
        <v>451</v>
      </c>
      <c r="S2126" t="b">
        <v>0</v>
      </c>
      <c r="T2126" s="242"/>
      <c r="U2126" s="103">
        <v>200</v>
      </c>
      <c r="V2126" s="234" t="s">
        <v>272</v>
      </c>
      <c r="W2126" s="103">
        <v>50</v>
      </c>
      <c r="X2126" s="234" t="s">
        <v>272</v>
      </c>
      <c r="Y2126" s="242"/>
      <c r="Z2126" s="242"/>
      <c r="AA2126" s="103"/>
      <c r="AB2126" s="234" t="s">
        <v>18956</v>
      </c>
      <c r="AC2126" s="243">
        <v>44251.6018287037</v>
      </c>
      <c r="AD2126" s="234" t="s">
        <v>55</v>
      </c>
      <c r="AE2126" s="235" t="s">
        <v>18957</v>
      </c>
      <c r="AF2126" s="237"/>
      <c r="AG2126" s="234" t="s">
        <v>482</v>
      </c>
      <c r="AH2126" s="241"/>
      <c r="AI2126" t="b">
        <v>1</v>
      </c>
      <c r="AJ2126" t="b">
        <v>0</v>
      </c>
      <c r="AK2126" s="234"/>
      <c r="AL2126" s="103"/>
      <c r="AM2126" t="b">
        <v>0</v>
      </c>
      <c r="AN2126" s="234"/>
      <c r="AO2126" s="103"/>
      <c r="AP2126" s="241"/>
      <c r="AQ2126" s="241"/>
      <c r="AR2126" s="241"/>
      <c r="AS2126" s="241"/>
      <c r="AT2126" s="234" t="s">
        <v>7005</v>
      </c>
      <c r="AU2126" s="234" t="s">
        <v>7085</v>
      </c>
      <c r="AV2126" t="b">
        <v>0</v>
      </c>
      <c r="AW2126" t="b">
        <v>0</v>
      </c>
      <c r="AX2126" s="241"/>
      <c r="AY2126" s="241"/>
      <c r="AZ2126" s="234"/>
      <c r="BA2126" s="234"/>
      <c r="BB2126" s="234"/>
      <c r="BC2126" t="b">
        <v>0</v>
      </c>
      <c r="BD2126" s="234" t="s">
        <v>18958</v>
      </c>
      <c r="BE2126" s="234" t="s">
        <v>7026</v>
      </c>
      <c r="BF2126" s="234" t="s">
        <v>7027</v>
      </c>
      <c r="BG2126" s="234" t="s">
        <v>7028</v>
      </c>
      <c r="BH2126" s="234" t="s">
        <v>55</v>
      </c>
      <c r="BI2126" s="243">
        <v>44573.415902777779</v>
      </c>
      <c r="BJ2126" s="234" t="s">
        <v>442</v>
      </c>
      <c r="BK2126" s="234" t="s">
        <v>451</v>
      </c>
      <c r="BL2126" s="234" t="s">
        <v>451</v>
      </c>
      <c r="BM2126" s="234" t="s">
        <v>451</v>
      </c>
      <c r="BN2126" s="241"/>
      <c r="BO2126" t="b">
        <v>0</v>
      </c>
      <c r="BP2126" t="b">
        <v>0</v>
      </c>
      <c r="BQ2126" t="b">
        <v>0</v>
      </c>
      <c r="BR2126" s="241"/>
      <c r="BS2126" s="241"/>
      <c r="BT2126" s="234" t="s">
        <v>7012</v>
      </c>
      <c r="BU2126" t="b">
        <v>0</v>
      </c>
      <c r="BV2126" s="103"/>
      <c r="BW2126" s="235" t="s">
        <v>18959</v>
      </c>
      <c r="BX2126" s="234" t="s">
        <v>18957</v>
      </c>
      <c r="BY2126" s="234" t="s">
        <v>56</v>
      </c>
      <c r="BZ2126" s="234" t="s">
        <v>7014</v>
      </c>
    </row>
    <row r="2127" spans="1:78" x14ac:dyDescent="0.25">
      <c r="A2127" s="5">
        <v>68</v>
      </c>
      <c r="B2127" s="234" t="s">
        <v>12386</v>
      </c>
      <c r="C2127" s="234" t="s">
        <v>18960</v>
      </c>
      <c r="D2127" s="234"/>
      <c r="E2127" s="234" t="s">
        <v>18961</v>
      </c>
      <c r="F2127" s="234" t="s">
        <v>7156</v>
      </c>
      <c r="G2127" s="234" t="s">
        <v>7350</v>
      </c>
      <c r="H2127" s="234" t="s">
        <v>6994</v>
      </c>
      <c r="I2127" s="242"/>
      <c r="J2127" s="242">
        <v>43943</v>
      </c>
      <c r="K2127" s="234" t="s">
        <v>7430</v>
      </c>
      <c r="L2127" s="242">
        <v>43945</v>
      </c>
      <c r="M2127" s="234" t="s">
        <v>7228</v>
      </c>
      <c r="N2127" s="234" t="s">
        <v>7430</v>
      </c>
      <c r="O2127" s="234" t="s">
        <v>18962</v>
      </c>
      <c r="P2127" s="234" t="s">
        <v>6999</v>
      </c>
      <c r="Q2127" s="234"/>
      <c r="R2127" s="234" t="s">
        <v>451</v>
      </c>
      <c r="S2127" t="b">
        <v>0</v>
      </c>
      <c r="T2127" s="242"/>
      <c r="U2127" s="103">
        <v>36</v>
      </c>
      <c r="V2127" s="234" t="s">
        <v>272</v>
      </c>
      <c r="W2127" s="103">
        <v>36</v>
      </c>
      <c r="X2127" s="234" t="s">
        <v>272</v>
      </c>
      <c r="Y2127" s="242"/>
      <c r="Z2127" s="242"/>
      <c r="AA2127" s="103"/>
      <c r="AB2127" s="234"/>
      <c r="AC2127" s="243">
        <v>44251.601805555554</v>
      </c>
      <c r="AD2127" s="234" t="s">
        <v>55</v>
      </c>
      <c r="AE2127" s="235" t="s">
        <v>18963</v>
      </c>
      <c r="AF2127" s="237"/>
      <c r="AG2127" s="234" t="s">
        <v>482</v>
      </c>
      <c r="AH2127" s="241"/>
      <c r="AI2127" t="b">
        <v>1</v>
      </c>
      <c r="AJ2127" t="b">
        <v>0</v>
      </c>
      <c r="AK2127" s="234"/>
      <c r="AL2127" s="103"/>
      <c r="AM2127" t="b">
        <v>0</v>
      </c>
      <c r="AN2127" s="234"/>
      <c r="AO2127" s="103"/>
      <c r="AP2127" s="241"/>
      <c r="AQ2127" s="241"/>
      <c r="AR2127" s="241"/>
      <c r="AS2127" s="241"/>
      <c r="AT2127" s="234"/>
      <c r="AU2127" s="234" t="s">
        <v>7085</v>
      </c>
      <c r="AV2127" t="b">
        <v>0</v>
      </c>
      <c r="AW2127" t="b">
        <v>0</v>
      </c>
      <c r="AX2127" s="241"/>
      <c r="AY2127" s="241"/>
      <c r="AZ2127" s="234"/>
      <c r="BA2127" s="234"/>
      <c r="BB2127" s="234"/>
      <c r="BC2127" t="b">
        <v>1</v>
      </c>
      <c r="BD2127" s="234" t="s">
        <v>7234</v>
      </c>
      <c r="BE2127" s="234" t="s">
        <v>7009</v>
      </c>
      <c r="BF2127" s="234" t="s">
        <v>6972</v>
      </c>
      <c r="BG2127" s="234" t="s">
        <v>7028</v>
      </c>
      <c r="BH2127" s="234" t="s">
        <v>55</v>
      </c>
      <c r="BI2127" s="243">
        <v>44573.415891203702</v>
      </c>
      <c r="BJ2127" s="234" t="s">
        <v>442</v>
      </c>
      <c r="BK2127" s="234" t="s">
        <v>451</v>
      </c>
      <c r="BL2127" s="234" t="s">
        <v>451</v>
      </c>
      <c r="BM2127" s="234" t="s">
        <v>451</v>
      </c>
      <c r="BN2127" s="241"/>
      <c r="BO2127" t="b">
        <v>0</v>
      </c>
      <c r="BP2127" t="b">
        <v>0</v>
      </c>
      <c r="BQ2127" t="b">
        <v>0</v>
      </c>
      <c r="BR2127" s="241"/>
      <c r="BS2127" s="241"/>
      <c r="BT2127" s="234" t="s">
        <v>7012</v>
      </c>
      <c r="BU2127" t="b">
        <v>0</v>
      </c>
      <c r="BV2127" s="103"/>
      <c r="BW2127" s="235" t="s">
        <v>18964</v>
      </c>
      <c r="BX2127" s="234" t="s">
        <v>18963</v>
      </c>
      <c r="BY2127" s="234" t="s">
        <v>56</v>
      </c>
      <c r="BZ2127" s="234" t="s">
        <v>7014</v>
      </c>
    </row>
    <row r="2128" spans="1:78" x14ac:dyDescent="0.25">
      <c r="A2128" s="5">
        <v>67</v>
      </c>
      <c r="B2128" s="234" t="s">
        <v>12394</v>
      </c>
      <c r="C2128" s="234" t="s">
        <v>18965</v>
      </c>
      <c r="D2128" s="234" t="s">
        <v>15724</v>
      </c>
      <c r="E2128" s="234" t="s">
        <v>18966</v>
      </c>
      <c r="F2128" s="234" t="s">
        <v>2991</v>
      </c>
      <c r="G2128" s="234" t="s">
        <v>12908</v>
      </c>
      <c r="H2128" s="234" t="s">
        <v>7825</v>
      </c>
      <c r="I2128" s="242"/>
      <c r="J2128" s="242">
        <v>43942</v>
      </c>
      <c r="K2128" s="234" t="s">
        <v>7430</v>
      </c>
      <c r="L2128" s="242">
        <v>43973</v>
      </c>
      <c r="M2128" s="234" t="s">
        <v>7179</v>
      </c>
      <c r="N2128" s="234" t="s">
        <v>15725</v>
      </c>
      <c r="O2128" s="234" t="s">
        <v>15726</v>
      </c>
      <c r="P2128" s="234" t="s">
        <v>6999</v>
      </c>
      <c r="Q2128" s="234"/>
      <c r="R2128" s="234" t="s">
        <v>451</v>
      </c>
      <c r="S2128" t="b">
        <v>0</v>
      </c>
      <c r="T2128" s="242"/>
      <c r="U2128" s="103">
        <v>1500</v>
      </c>
      <c r="V2128" s="234" t="s">
        <v>272</v>
      </c>
      <c r="W2128" s="103">
        <v>6000</v>
      </c>
      <c r="X2128" s="234" t="s">
        <v>272</v>
      </c>
      <c r="Y2128" s="242"/>
      <c r="Z2128" s="242"/>
      <c r="AA2128" s="103"/>
      <c r="AB2128" s="234"/>
      <c r="AC2128" s="243">
        <v>44251.601793981485</v>
      </c>
      <c r="AD2128" s="234" t="s">
        <v>55</v>
      </c>
      <c r="AE2128" s="235" t="s">
        <v>18967</v>
      </c>
      <c r="AF2128" s="237"/>
      <c r="AG2128" s="234" t="s">
        <v>482</v>
      </c>
      <c r="AH2128" s="241"/>
      <c r="AI2128" t="b">
        <v>1</v>
      </c>
      <c r="AJ2128" t="b">
        <v>0</v>
      </c>
      <c r="AK2128" s="234"/>
      <c r="AL2128" s="103"/>
      <c r="AM2128" t="b">
        <v>0</v>
      </c>
      <c r="AN2128" s="234"/>
      <c r="AO2128" s="103"/>
      <c r="AP2128" s="241"/>
      <c r="AQ2128" s="241"/>
      <c r="AR2128" s="241"/>
      <c r="AS2128" s="241"/>
      <c r="AT2128" s="234" t="s">
        <v>7005</v>
      </c>
      <c r="AU2128" s="234" t="s">
        <v>7085</v>
      </c>
      <c r="AV2128" t="b">
        <v>0</v>
      </c>
      <c r="AW2128" t="b">
        <v>0</v>
      </c>
      <c r="AX2128" s="241"/>
      <c r="AY2128" s="241"/>
      <c r="AZ2128" s="234"/>
      <c r="BA2128" s="234"/>
      <c r="BB2128" s="234"/>
      <c r="BC2128" t="b">
        <v>0</v>
      </c>
      <c r="BD2128" s="234" t="s">
        <v>7186</v>
      </c>
      <c r="BE2128" s="234" t="s">
        <v>7171</v>
      </c>
      <c r="BF2128" s="234" t="s">
        <v>7027</v>
      </c>
      <c r="BG2128" s="234" t="s">
        <v>7028</v>
      </c>
      <c r="BH2128" s="234" t="s">
        <v>55</v>
      </c>
      <c r="BI2128" s="243">
        <v>44573.415891203702</v>
      </c>
      <c r="BJ2128" s="234" t="s">
        <v>442</v>
      </c>
      <c r="BK2128" s="234" t="s">
        <v>451</v>
      </c>
      <c r="BL2128" s="234" t="s">
        <v>451</v>
      </c>
      <c r="BM2128" s="234" t="s">
        <v>451</v>
      </c>
      <c r="BN2128" s="241"/>
      <c r="BO2128" t="b">
        <v>0</v>
      </c>
      <c r="BP2128" t="b">
        <v>0</v>
      </c>
      <c r="BQ2128" t="b">
        <v>0</v>
      </c>
      <c r="BR2128" s="241"/>
      <c r="BS2128" s="241"/>
      <c r="BT2128" s="234" t="s">
        <v>7047</v>
      </c>
      <c r="BU2128" t="b">
        <v>0</v>
      </c>
      <c r="BV2128" s="103"/>
      <c r="BW2128" s="235" t="s">
        <v>18968</v>
      </c>
      <c r="BX2128" s="234" t="s">
        <v>18967</v>
      </c>
      <c r="BY2128" s="234" t="s">
        <v>56</v>
      </c>
      <c r="BZ2128" s="234" t="s">
        <v>7014</v>
      </c>
    </row>
    <row r="2129" spans="1:78" x14ac:dyDescent="0.25">
      <c r="A2129" s="5">
        <v>66</v>
      </c>
      <c r="B2129" s="234" t="s">
        <v>12400</v>
      </c>
      <c r="C2129" s="234" t="s">
        <v>18969</v>
      </c>
      <c r="D2129" s="234" t="s">
        <v>8249</v>
      </c>
      <c r="E2129" s="234" t="s">
        <v>8250</v>
      </c>
      <c r="F2129" s="234" t="s">
        <v>2991</v>
      </c>
      <c r="G2129" s="234" t="s">
        <v>7034</v>
      </c>
      <c r="H2129" s="234" t="s">
        <v>7864</v>
      </c>
      <c r="I2129" s="242"/>
      <c r="J2129" s="242">
        <v>43941</v>
      </c>
      <c r="K2129" s="234" t="s">
        <v>7430</v>
      </c>
      <c r="L2129" s="242">
        <v>43945</v>
      </c>
      <c r="M2129" s="234" t="s">
        <v>6996</v>
      </c>
      <c r="N2129" s="234" t="s">
        <v>8251</v>
      </c>
      <c r="O2129" s="234" t="s">
        <v>11365</v>
      </c>
      <c r="P2129" s="234" t="s">
        <v>6999</v>
      </c>
      <c r="Q2129" s="234"/>
      <c r="R2129" s="234" t="s">
        <v>451</v>
      </c>
      <c r="S2129" t="b">
        <v>0</v>
      </c>
      <c r="T2129" s="242"/>
      <c r="U2129" s="103">
        <v>5</v>
      </c>
      <c r="V2129" s="234" t="s">
        <v>272</v>
      </c>
      <c r="W2129" s="103">
        <v>30</v>
      </c>
      <c r="X2129" s="234" t="s">
        <v>272</v>
      </c>
      <c r="Y2129" s="242"/>
      <c r="Z2129" s="242"/>
      <c r="AA2129" s="103"/>
      <c r="AB2129" s="234" t="s">
        <v>8253</v>
      </c>
      <c r="AC2129" s="243">
        <v>44251.601736111108</v>
      </c>
      <c r="AD2129" s="234" t="s">
        <v>55</v>
      </c>
      <c r="AE2129" s="235" t="s">
        <v>18970</v>
      </c>
      <c r="AF2129" s="237"/>
      <c r="AG2129" s="234" t="s">
        <v>436</v>
      </c>
      <c r="AH2129" s="241"/>
      <c r="AI2129" t="b">
        <v>1</v>
      </c>
      <c r="AJ2129" t="b">
        <v>0</v>
      </c>
      <c r="AK2129" s="234"/>
      <c r="AL2129" s="103"/>
      <c r="AM2129" t="b">
        <v>0</v>
      </c>
      <c r="AN2129" s="234"/>
      <c r="AO2129" s="103"/>
      <c r="AP2129" s="241"/>
      <c r="AQ2129" s="241"/>
      <c r="AR2129" s="241"/>
      <c r="AS2129" s="241"/>
      <c r="AT2129" s="234" t="s">
        <v>7005</v>
      </c>
      <c r="AU2129" s="234" t="s">
        <v>7085</v>
      </c>
      <c r="AV2129" t="b">
        <v>0</v>
      </c>
      <c r="AW2129" t="b">
        <v>0</v>
      </c>
      <c r="AX2129" s="241"/>
      <c r="AY2129" s="241"/>
      <c r="AZ2129" s="234"/>
      <c r="BA2129" s="234"/>
      <c r="BB2129" s="234"/>
      <c r="BC2129" t="b">
        <v>0</v>
      </c>
      <c r="BD2129" s="234" t="s">
        <v>7008</v>
      </c>
      <c r="BE2129" s="234" t="s">
        <v>7045</v>
      </c>
      <c r="BF2129" s="234" t="s">
        <v>7027</v>
      </c>
      <c r="BG2129" s="234" t="s">
        <v>7028</v>
      </c>
      <c r="BH2129" s="234" t="s">
        <v>55</v>
      </c>
      <c r="BI2129" s="243">
        <v>44573.415891203702</v>
      </c>
      <c r="BJ2129" s="234" t="s">
        <v>442</v>
      </c>
      <c r="BK2129" s="234" t="s">
        <v>451</v>
      </c>
      <c r="BL2129" s="234" t="s">
        <v>451</v>
      </c>
      <c r="BM2129" s="234" t="s">
        <v>451</v>
      </c>
      <c r="BN2129" s="241"/>
      <c r="BO2129" t="b">
        <v>0</v>
      </c>
      <c r="BP2129" t="b">
        <v>0</v>
      </c>
      <c r="BQ2129" t="b">
        <v>0</v>
      </c>
      <c r="BR2129" s="241"/>
      <c r="BS2129" s="241"/>
      <c r="BT2129" s="234" t="s">
        <v>7047</v>
      </c>
      <c r="BU2129" t="b">
        <v>0</v>
      </c>
      <c r="BV2129" s="103"/>
      <c r="BW2129" s="235" t="s">
        <v>18971</v>
      </c>
      <c r="BX2129" s="234" t="s">
        <v>18970</v>
      </c>
      <c r="BY2129" s="234" t="s">
        <v>56</v>
      </c>
      <c r="BZ2129" s="234" t="s">
        <v>7014</v>
      </c>
    </row>
    <row r="2130" spans="1:78" x14ac:dyDescent="0.25">
      <c r="A2130" s="5">
        <v>65</v>
      </c>
      <c r="B2130" s="234" t="s">
        <v>12405</v>
      </c>
      <c r="C2130" s="234" t="s">
        <v>18972</v>
      </c>
      <c r="D2130" s="234"/>
      <c r="E2130" s="234" t="s">
        <v>18973</v>
      </c>
      <c r="F2130" s="234" t="s">
        <v>2991</v>
      </c>
      <c r="G2130" s="234" t="s">
        <v>7034</v>
      </c>
      <c r="H2130" s="234" t="s">
        <v>7864</v>
      </c>
      <c r="I2130" s="242"/>
      <c r="J2130" s="242">
        <v>43930</v>
      </c>
      <c r="K2130" s="234" t="s">
        <v>7430</v>
      </c>
      <c r="L2130" s="242">
        <v>43949</v>
      </c>
      <c r="M2130" s="234" t="s">
        <v>8204</v>
      </c>
      <c r="N2130" s="234" t="s">
        <v>7430</v>
      </c>
      <c r="O2130" s="234" t="s">
        <v>18974</v>
      </c>
      <c r="P2130" s="234" t="s">
        <v>6999</v>
      </c>
      <c r="Q2130" s="234"/>
      <c r="R2130" s="234" t="s">
        <v>451</v>
      </c>
      <c r="S2130" t="b">
        <v>0</v>
      </c>
      <c r="T2130" s="242"/>
      <c r="U2130" s="103">
        <v>476</v>
      </c>
      <c r="V2130" s="234" t="s">
        <v>272</v>
      </c>
      <c r="W2130" s="103">
        <v>4.2839999999999998</v>
      </c>
      <c r="X2130" s="234" t="s">
        <v>272</v>
      </c>
      <c r="Y2130" s="242"/>
      <c r="Z2130" s="242"/>
      <c r="AA2130" s="103"/>
      <c r="AB2130" s="234"/>
      <c r="AC2130" s="243">
        <v>44251.601701388892</v>
      </c>
      <c r="AD2130" s="234" t="s">
        <v>55</v>
      </c>
      <c r="AE2130" s="235" t="s">
        <v>18975</v>
      </c>
      <c r="AF2130" s="237"/>
      <c r="AG2130" s="234" t="s">
        <v>436</v>
      </c>
      <c r="AH2130" s="241"/>
      <c r="AI2130" t="b">
        <v>1</v>
      </c>
      <c r="AJ2130" t="b">
        <v>0</v>
      </c>
      <c r="AK2130" s="234"/>
      <c r="AL2130" s="103"/>
      <c r="AM2130" t="b">
        <v>0</v>
      </c>
      <c r="AN2130" s="234"/>
      <c r="AO2130" s="103"/>
      <c r="AP2130" s="241"/>
      <c r="AQ2130" s="241"/>
      <c r="AR2130" s="241"/>
      <c r="AS2130" s="241"/>
      <c r="AT2130" s="234"/>
      <c r="AU2130" s="234" t="s">
        <v>7085</v>
      </c>
      <c r="AV2130" t="b">
        <v>0</v>
      </c>
      <c r="AW2130" t="b">
        <v>0</v>
      </c>
      <c r="AX2130" s="241"/>
      <c r="AY2130" s="241"/>
      <c r="AZ2130" s="234"/>
      <c r="BA2130" s="234"/>
      <c r="BB2130" s="234"/>
      <c r="BC2130" t="b">
        <v>1</v>
      </c>
      <c r="BD2130" s="234" t="s">
        <v>8213</v>
      </c>
      <c r="BE2130" s="234" t="s">
        <v>7045</v>
      </c>
      <c r="BF2130" s="234" t="s">
        <v>6972</v>
      </c>
      <c r="BG2130" s="234" t="s">
        <v>7028</v>
      </c>
      <c r="BH2130" s="234" t="s">
        <v>55</v>
      </c>
      <c r="BI2130" s="243">
        <v>44573.415891203702</v>
      </c>
      <c r="BJ2130" s="234" t="s">
        <v>442</v>
      </c>
      <c r="BK2130" s="234" t="s">
        <v>451</v>
      </c>
      <c r="BL2130" s="234" t="s">
        <v>451</v>
      </c>
      <c r="BM2130" s="234" t="s">
        <v>451</v>
      </c>
      <c r="BN2130" s="241"/>
      <c r="BO2130" t="b">
        <v>0</v>
      </c>
      <c r="BP2130" t="b">
        <v>0</v>
      </c>
      <c r="BQ2130" t="b">
        <v>0</v>
      </c>
      <c r="BR2130" s="241"/>
      <c r="BS2130" s="241"/>
      <c r="BT2130" s="234" t="s">
        <v>7047</v>
      </c>
      <c r="BU2130" t="b">
        <v>0</v>
      </c>
      <c r="BV2130" s="103"/>
      <c r="BW2130" s="235" t="s">
        <v>18976</v>
      </c>
      <c r="BX2130" s="234" t="s">
        <v>18975</v>
      </c>
      <c r="BY2130" s="234" t="s">
        <v>56</v>
      </c>
      <c r="BZ2130" s="234" t="s">
        <v>7014</v>
      </c>
    </row>
    <row r="2131" spans="1:78" x14ac:dyDescent="0.25">
      <c r="A2131" s="5">
        <v>64</v>
      </c>
      <c r="B2131" s="234" t="s">
        <v>12410</v>
      </c>
      <c r="C2131" s="234" t="s">
        <v>18977</v>
      </c>
      <c r="D2131" s="234" t="s">
        <v>9165</v>
      </c>
      <c r="E2131" s="234" t="s">
        <v>9165</v>
      </c>
      <c r="F2131" s="234" t="s">
        <v>6993</v>
      </c>
      <c r="G2131" s="234" t="s">
        <v>7856</v>
      </c>
      <c r="H2131" s="234" t="s">
        <v>7018</v>
      </c>
      <c r="I2131" s="242"/>
      <c r="J2131" s="242">
        <v>43938</v>
      </c>
      <c r="K2131" s="234" t="s">
        <v>7430</v>
      </c>
      <c r="L2131" s="242">
        <v>43938</v>
      </c>
      <c r="M2131" s="234" t="s">
        <v>6996</v>
      </c>
      <c r="N2131" s="234" t="s">
        <v>9167</v>
      </c>
      <c r="O2131" s="234" t="s">
        <v>9168</v>
      </c>
      <c r="P2131" s="234" t="s">
        <v>6999</v>
      </c>
      <c r="Q2131" s="234"/>
      <c r="R2131" s="234" t="s">
        <v>451</v>
      </c>
      <c r="S2131" t="b">
        <v>0</v>
      </c>
      <c r="T2131" s="242"/>
      <c r="U2131" s="103">
        <v>1</v>
      </c>
      <c r="V2131" s="234" t="s">
        <v>272</v>
      </c>
      <c r="W2131" s="103">
        <v>1</v>
      </c>
      <c r="X2131" s="234" t="s">
        <v>272</v>
      </c>
      <c r="Y2131" s="242"/>
      <c r="Z2131" s="242"/>
      <c r="AA2131" s="103"/>
      <c r="AB2131" s="234" t="s">
        <v>9169</v>
      </c>
      <c r="AC2131" s="243">
        <v>44251.601689814815</v>
      </c>
      <c r="AD2131" s="234" t="s">
        <v>55</v>
      </c>
      <c r="AE2131" s="235" t="s">
        <v>18978</v>
      </c>
      <c r="AF2131" s="237"/>
      <c r="AG2131" s="234" t="s">
        <v>482</v>
      </c>
      <c r="AH2131" s="241"/>
      <c r="AI2131" t="b">
        <v>1</v>
      </c>
      <c r="AJ2131" t="b">
        <v>0</v>
      </c>
      <c r="AK2131" s="234"/>
      <c r="AL2131" s="103"/>
      <c r="AM2131" t="b">
        <v>0</v>
      </c>
      <c r="AN2131" s="234"/>
      <c r="AO2131" s="103"/>
      <c r="AP2131" s="241"/>
      <c r="AQ2131" s="241"/>
      <c r="AR2131" s="241"/>
      <c r="AS2131" s="241"/>
      <c r="AT2131" s="234" t="s">
        <v>7005</v>
      </c>
      <c r="AU2131" s="234" t="s">
        <v>7085</v>
      </c>
      <c r="AV2131" t="b">
        <v>0</v>
      </c>
      <c r="AW2131" t="b">
        <v>0</v>
      </c>
      <c r="AX2131" s="241"/>
      <c r="AY2131" s="241"/>
      <c r="AZ2131" s="234"/>
      <c r="BA2131" s="234"/>
      <c r="BB2131" s="234"/>
      <c r="BC2131" t="b">
        <v>0</v>
      </c>
      <c r="BD2131" s="234" t="s">
        <v>7008</v>
      </c>
      <c r="BE2131" s="234" t="s">
        <v>7026</v>
      </c>
      <c r="BF2131" s="234" t="s">
        <v>7027</v>
      </c>
      <c r="BG2131" s="234" t="s">
        <v>7028</v>
      </c>
      <c r="BH2131" s="234" t="s">
        <v>55</v>
      </c>
      <c r="BI2131" s="243">
        <v>44573.415879629632</v>
      </c>
      <c r="BJ2131" s="234" t="s">
        <v>442</v>
      </c>
      <c r="BK2131" s="234" t="s">
        <v>451</v>
      </c>
      <c r="BL2131" s="234" t="s">
        <v>451</v>
      </c>
      <c r="BM2131" s="234" t="s">
        <v>451</v>
      </c>
      <c r="BN2131" s="241"/>
      <c r="BO2131" t="b">
        <v>0</v>
      </c>
      <c r="BP2131" t="b">
        <v>0</v>
      </c>
      <c r="BQ2131" t="b">
        <v>0</v>
      </c>
      <c r="BR2131" s="241"/>
      <c r="BS2131" s="241"/>
      <c r="BT2131" s="234" t="s">
        <v>7012</v>
      </c>
      <c r="BU2131" t="b">
        <v>0</v>
      </c>
      <c r="BV2131" s="103"/>
      <c r="BW2131" s="235" t="s">
        <v>18979</v>
      </c>
      <c r="BX2131" s="234" t="s">
        <v>18978</v>
      </c>
      <c r="BY2131" s="234" t="s">
        <v>56</v>
      </c>
      <c r="BZ2131" s="234" t="s">
        <v>7014</v>
      </c>
    </row>
    <row r="2132" spans="1:78" x14ac:dyDescent="0.25">
      <c r="A2132" s="5">
        <v>63</v>
      </c>
      <c r="B2132" s="234" t="s">
        <v>12416</v>
      </c>
      <c r="C2132" s="234" t="s">
        <v>18980</v>
      </c>
      <c r="D2132" s="234" t="s">
        <v>15571</v>
      </c>
      <c r="E2132" s="234" t="s">
        <v>15572</v>
      </c>
      <c r="F2132" s="234" t="s">
        <v>7156</v>
      </c>
      <c r="G2132" s="234" t="s">
        <v>8068</v>
      </c>
      <c r="H2132" s="234" t="s">
        <v>7856</v>
      </c>
      <c r="I2132" s="242"/>
      <c r="J2132" s="242">
        <v>43935</v>
      </c>
      <c r="K2132" s="234" t="s">
        <v>7430</v>
      </c>
      <c r="L2132" s="242">
        <v>43942</v>
      </c>
      <c r="M2132" s="234" t="s">
        <v>8204</v>
      </c>
      <c r="N2132" s="234" t="s">
        <v>11669</v>
      </c>
      <c r="O2132" s="234" t="s">
        <v>18981</v>
      </c>
      <c r="P2132" s="234" t="s">
        <v>6999</v>
      </c>
      <c r="Q2132" s="234"/>
      <c r="R2132" s="234" t="s">
        <v>451</v>
      </c>
      <c r="S2132" t="b">
        <v>0</v>
      </c>
      <c r="T2132" s="242"/>
      <c r="U2132" s="103">
        <v>390</v>
      </c>
      <c r="V2132" s="234" t="s">
        <v>272</v>
      </c>
      <c r="W2132" s="103">
        <v>3500</v>
      </c>
      <c r="X2132" s="234" t="s">
        <v>272</v>
      </c>
      <c r="Y2132" s="242"/>
      <c r="Z2132" s="242"/>
      <c r="AA2132" s="103"/>
      <c r="AB2132" s="234" t="s">
        <v>15574</v>
      </c>
      <c r="AC2132" s="243">
        <v>44251.601678240739</v>
      </c>
      <c r="AD2132" s="234" t="s">
        <v>55</v>
      </c>
      <c r="AE2132" s="235" t="s">
        <v>18982</v>
      </c>
      <c r="AF2132" s="237"/>
      <c r="AG2132" s="234" t="s">
        <v>482</v>
      </c>
      <c r="AH2132" s="241"/>
      <c r="AI2132" t="b">
        <v>1</v>
      </c>
      <c r="AJ2132" t="b">
        <v>0</v>
      </c>
      <c r="AK2132" s="234"/>
      <c r="AL2132" s="103"/>
      <c r="AM2132" t="b">
        <v>0</v>
      </c>
      <c r="AN2132" s="234"/>
      <c r="AO2132" s="103"/>
      <c r="AP2132" s="241"/>
      <c r="AQ2132" s="241"/>
      <c r="AR2132" s="241"/>
      <c r="AS2132" s="241"/>
      <c r="AT2132" s="234" t="s">
        <v>7609</v>
      </c>
      <c r="AU2132" s="234" t="s">
        <v>7085</v>
      </c>
      <c r="AV2132" t="b">
        <v>0</v>
      </c>
      <c r="AW2132" t="b">
        <v>0</v>
      </c>
      <c r="AX2132" s="241"/>
      <c r="AY2132" s="241"/>
      <c r="AZ2132" s="234"/>
      <c r="BA2132" s="234"/>
      <c r="BB2132" s="234"/>
      <c r="BC2132" t="b">
        <v>0</v>
      </c>
      <c r="BD2132" s="234" t="s">
        <v>8213</v>
      </c>
      <c r="BE2132" s="234" t="s">
        <v>7026</v>
      </c>
      <c r="BF2132" s="234" t="s">
        <v>7027</v>
      </c>
      <c r="BG2132" s="234" t="s">
        <v>7028</v>
      </c>
      <c r="BH2132" s="234" t="s">
        <v>55</v>
      </c>
      <c r="BI2132" s="243">
        <v>44573.415868055556</v>
      </c>
      <c r="BJ2132" s="234" t="s">
        <v>442</v>
      </c>
      <c r="BK2132" s="234" t="s">
        <v>451</v>
      </c>
      <c r="BL2132" s="234" t="s">
        <v>451</v>
      </c>
      <c r="BM2132" s="234" t="s">
        <v>451</v>
      </c>
      <c r="BN2132" s="241"/>
      <c r="BO2132" t="b">
        <v>0</v>
      </c>
      <c r="BP2132" t="b">
        <v>0</v>
      </c>
      <c r="BQ2132" t="b">
        <v>0</v>
      </c>
      <c r="BR2132" s="241"/>
      <c r="BS2132" s="241"/>
      <c r="BT2132" s="234" t="s">
        <v>7012</v>
      </c>
      <c r="BU2132" t="b">
        <v>0</v>
      </c>
      <c r="BV2132" s="103"/>
      <c r="BW2132" s="235" t="s">
        <v>18983</v>
      </c>
      <c r="BX2132" s="234" t="s">
        <v>18982</v>
      </c>
      <c r="BY2132" s="234" t="s">
        <v>56</v>
      </c>
      <c r="BZ2132" s="234" t="s">
        <v>7014</v>
      </c>
    </row>
    <row r="2133" spans="1:78" x14ac:dyDescent="0.25">
      <c r="A2133" s="5">
        <v>62</v>
      </c>
      <c r="B2133" s="234" t="s">
        <v>12420</v>
      </c>
      <c r="C2133" s="234" t="s">
        <v>18984</v>
      </c>
      <c r="D2133" s="234" t="s">
        <v>18985</v>
      </c>
      <c r="E2133" s="234" t="s">
        <v>18985</v>
      </c>
      <c r="F2133" s="234" t="s">
        <v>6993</v>
      </c>
      <c r="G2133" s="234" t="s">
        <v>7856</v>
      </c>
      <c r="H2133" s="234" t="s">
        <v>7018</v>
      </c>
      <c r="I2133" s="242"/>
      <c r="J2133" s="242">
        <v>43937</v>
      </c>
      <c r="K2133" s="234" t="s">
        <v>7430</v>
      </c>
      <c r="L2133" s="242">
        <v>43937</v>
      </c>
      <c r="M2133" s="234" t="s">
        <v>8885</v>
      </c>
      <c r="N2133" s="234" t="s">
        <v>18986</v>
      </c>
      <c r="O2133" s="234" t="s">
        <v>15589</v>
      </c>
      <c r="P2133" s="234" t="s">
        <v>6999</v>
      </c>
      <c r="Q2133" s="234"/>
      <c r="R2133" s="234" t="s">
        <v>451</v>
      </c>
      <c r="S2133" t="b">
        <v>0</v>
      </c>
      <c r="T2133" s="242"/>
      <c r="U2133" s="103">
        <v>20</v>
      </c>
      <c r="V2133" s="234" t="s">
        <v>272</v>
      </c>
      <c r="W2133" s="103">
        <v>6</v>
      </c>
      <c r="X2133" s="234" t="s">
        <v>272</v>
      </c>
      <c r="Y2133" s="242"/>
      <c r="Z2133" s="242"/>
      <c r="AA2133" s="103"/>
      <c r="AB2133" s="234" t="s">
        <v>18987</v>
      </c>
      <c r="AC2133" s="243">
        <v>44251.601655092592</v>
      </c>
      <c r="AD2133" s="234" t="s">
        <v>55</v>
      </c>
      <c r="AE2133" s="235" t="s">
        <v>18988</v>
      </c>
      <c r="AF2133" s="237"/>
      <c r="AG2133" s="234" t="s">
        <v>482</v>
      </c>
      <c r="AH2133" s="241"/>
      <c r="AI2133" t="b">
        <v>1</v>
      </c>
      <c r="AJ2133" t="b">
        <v>0</v>
      </c>
      <c r="AK2133" s="234"/>
      <c r="AL2133" s="103"/>
      <c r="AM2133" t="b">
        <v>0</v>
      </c>
      <c r="AN2133" s="234"/>
      <c r="AO2133" s="103"/>
      <c r="AP2133" s="241"/>
      <c r="AQ2133" s="241"/>
      <c r="AR2133" s="241"/>
      <c r="AS2133" s="241"/>
      <c r="AT2133" s="234" t="s">
        <v>7005</v>
      </c>
      <c r="AU2133" s="234" t="s">
        <v>7085</v>
      </c>
      <c r="AV2133" t="b">
        <v>0</v>
      </c>
      <c r="AW2133" t="b">
        <v>0</v>
      </c>
      <c r="AX2133" s="241"/>
      <c r="AY2133" s="241"/>
      <c r="AZ2133" s="234"/>
      <c r="BA2133" s="234"/>
      <c r="BB2133" s="234"/>
      <c r="BC2133" t="b">
        <v>0</v>
      </c>
      <c r="BD2133" s="234" t="s">
        <v>8890</v>
      </c>
      <c r="BE2133" s="234" t="s">
        <v>7026</v>
      </c>
      <c r="BF2133" s="234" t="s">
        <v>7027</v>
      </c>
      <c r="BG2133" s="234" t="s">
        <v>7028</v>
      </c>
      <c r="BH2133" s="234" t="s">
        <v>55</v>
      </c>
      <c r="BI2133" s="243">
        <v>44573.415868055556</v>
      </c>
      <c r="BJ2133" s="234" t="s">
        <v>442</v>
      </c>
      <c r="BK2133" s="234" t="s">
        <v>451</v>
      </c>
      <c r="BL2133" s="234" t="s">
        <v>451</v>
      </c>
      <c r="BM2133" s="234" t="s">
        <v>451</v>
      </c>
      <c r="BN2133" s="241"/>
      <c r="BO2133" t="b">
        <v>0</v>
      </c>
      <c r="BP2133" t="b">
        <v>0</v>
      </c>
      <c r="BQ2133" t="b">
        <v>0</v>
      </c>
      <c r="BR2133" s="241"/>
      <c r="BS2133" s="241"/>
      <c r="BT2133" s="234" t="s">
        <v>7012</v>
      </c>
      <c r="BU2133" t="b">
        <v>0</v>
      </c>
      <c r="BV2133" s="103"/>
      <c r="BW2133" s="235" t="s">
        <v>18989</v>
      </c>
      <c r="BX2133" s="234" t="s">
        <v>18988</v>
      </c>
      <c r="BY2133" s="234" t="s">
        <v>56</v>
      </c>
      <c r="BZ2133" s="234" t="s">
        <v>7014</v>
      </c>
    </row>
    <row r="2134" spans="1:78" x14ac:dyDescent="0.25">
      <c r="A2134" s="5">
        <v>61</v>
      </c>
      <c r="B2134" s="234" t="s">
        <v>12424</v>
      </c>
      <c r="C2134" s="234" t="s">
        <v>18990</v>
      </c>
      <c r="D2134" s="234" t="s">
        <v>11753</v>
      </c>
      <c r="E2134" s="234" t="s">
        <v>11754</v>
      </c>
      <c r="F2134" s="234" t="s">
        <v>6993</v>
      </c>
      <c r="G2134" s="234" t="s">
        <v>7856</v>
      </c>
      <c r="H2134" s="234" t="s">
        <v>7018</v>
      </c>
      <c r="I2134" s="242"/>
      <c r="J2134" s="242">
        <v>43937</v>
      </c>
      <c r="K2134" s="234" t="s">
        <v>7430</v>
      </c>
      <c r="L2134" s="242">
        <v>43937</v>
      </c>
      <c r="M2134" s="234" t="s">
        <v>7159</v>
      </c>
      <c r="N2134" s="234" t="s">
        <v>11756</v>
      </c>
      <c r="O2134" s="234" t="s">
        <v>11898</v>
      </c>
      <c r="P2134" s="234" t="s">
        <v>6999</v>
      </c>
      <c r="Q2134" s="234"/>
      <c r="R2134" s="234" t="s">
        <v>451</v>
      </c>
      <c r="S2134" t="b">
        <v>0</v>
      </c>
      <c r="T2134" s="242"/>
      <c r="U2134" s="103">
        <v>5</v>
      </c>
      <c r="V2134" s="234" t="s">
        <v>272</v>
      </c>
      <c r="W2134" s="103">
        <v>2</v>
      </c>
      <c r="X2134" s="234" t="s">
        <v>272</v>
      </c>
      <c r="Y2134" s="242"/>
      <c r="Z2134" s="242"/>
      <c r="AA2134" s="103"/>
      <c r="AB2134" s="234" t="s">
        <v>11758</v>
      </c>
      <c r="AC2134" s="243">
        <v>44251.601620370369</v>
      </c>
      <c r="AD2134" s="234" t="s">
        <v>55</v>
      </c>
      <c r="AE2134" s="235" t="s">
        <v>18991</v>
      </c>
      <c r="AF2134" s="237"/>
      <c r="AG2134" s="234" t="s">
        <v>482</v>
      </c>
      <c r="AH2134" s="241"/>
      <c r="AI2134" t="b">
        <v>1</v>
      </c>
      <c r="AJ2134" t="b">
        <v>0</v>
      </c>
      <c r="AK2134" s="234"/>
      <c r="AL2134" s="103"/>
      <c r="AM2134" t="b">
        <v>0</v>
      </c>
      <c r="AN2134" s="234"/>
      <c r="AO2134" s="103"/>
      <c r="AP2134" s="241"/>
      <c r="AQ2134" s="241"/>
      <c r="AR2134" s="241"/>
      <c r="AS2134" s="241"/>
      <c r="AT2134" s="234" t="s">
        <v>7005</v>
      </c>
      <c r="AU2134" s="234" t="s">
        <v>7085</v>
      </c>
      <c r="AV2134" t="b">
        <v>0</v>
      </c>
      <c r="AW2134" t="b">
        <v>0</v>
      </c>
      <c r="AX2134" s="241"/>
      <c r="AY2134" s="241"/>
      <c r="AZ2134" s="234"/>
      <c r="BA2134" s="234"/>
      <c r="BB2134" s="234"/>
      <c r="BC2134" t="b">
        <v>0</v>
      </c>
      <c r="BD2134" s="234" t="s">
        <v>7170</v>
      </c>
      <c r="BE2134" s="234" t="s">
        <v>7026</v>
      </c>
      <c r="BF2134" s="234" t="s">
        <v>7027</v>
      </c>
      <c r="BG2134" s="234" t="s">
        <v>7028</v>
      </c>
      <c r="BH2134" s="234" t="s">
        <v>55</v>
      </c>
      <c r="BI2134" s="243">
        <v>44573.415868055556</v>
      </c>
      <c r="BJ2134" s="234" t="s">
        <v>442</v>
      </c>
      <c r="BK2134" s="234" t="s">
        <v>451</v>
      </c>
      <c r="BL2134" s="234" t="s">
        <v>451</v>
      </c>
      <c r="BM2134" s="234" t="s">
        <v>451</v>
      </c>
      <c r="BN2134" s="241"/>
      <c r="BO2134" t="b">
        <v>0</v>
      </c>
      <c r="BP2134" t="b">
        <v>0</v>
      </c>
      <c r="BQ2134" t="b">
        <v>0</v>
      </c>
      <c r="BR2134" s="241"/>
      <c r="BS2134" s="241"/>
      <c r="BT2134" s="234" t="s">
        <v>7012</v>
      </c>
      <c r="BU2134" t="b">
        <v>0</v>
      </c>
      <c r="BV2134" s="103"/>
      <c r="BW2134" s="235" t="s">
        <v>18992</v>
      </c>
      <c r="BX2134" s="234" t="s">
        <v>18991</v>
      </c>
      <c r="BY2134" s="234" t="s">
        <v>56</v>
      </c>
      <c r="BZ2134" s="234" t="s">
        <v>7014</v>
      </c>
    </row>
    <row r="2135" spans="1:78" x14ac:dyDescent="0.25">
      <c r="A2135" s="5">
        <v>60</v>
      </c>
      <c r="B2135" s="234" t="s">
        <v>12428</v>
      </c>
      <c r="C2135" s="234" t="s">
        <v>18993</v>
      </c>
      <c r="D2135" s="234"/>
      <c r="E2135" s="234" t="s">
        <v>11576</v>
      </c>
      <c r="F2135" s="234" t="s">
        <v>2991</v>
      </c>
      <c r="G2135" s="234" t="s">
        <v>8316</v>
      </c>
      <c r="H2135" s="234" t="s">
        <v>7034</v>
      </c>
      <c r="I2135" s="242"/>
      <c r="J2135" s="242">
        <v>43935</v>
      </c>
      <c r="K2135" s="234" t="s">
        <v>7430</v>
      </c>
      <c r="L2135" s="242">
        <v>43944</v>
      </c>
      <c r="M2135" s="234" t="s">
        <v>6996</v>
      </c>
      <c r="N2135" s="234" t="s">
        <v>7430</v>
      </c>
      <c r="O2135" s="234" t="s">
        <v>11578</v>
      </c>
      <c r="P2135" s="234" t="s">
        <v>6999</v>
      </c>
      <c r="Q2135" s="234"/>
      <c r="R2135" s="234" t="s">
        <v>451</v>
      </c>
      <c r="S2135" t="b">
        <v>0</v>
      </c>
      <c r="T2135" s="242"/>
      <c r="U2135" s="103">
        <v>570</v>
      </c>
      <c r="V2135" s="234" t="s">
        <v>272</v>
      </c>
      <c r="W2135" s="103">
        <v>4000</v>
      </c>
      <c r="X2135" s="234" t="s">
        <v>272</v>
      </c>
      <c r="Y2135" s="242"/>
      <c r="Z2135" s="242"/>
      <c r="AA2135" s="103"/>
      <c r="AB2135" s="234"/>
      <c r="AC2135" s="243">
        <v>44251.601597222223</v>
      </c>
      <c r="AD2135" s="234" t="s">
        <v>55</v>
      </c>
      <c r="AE2135" s="235" t="s">
        <v>18994</v>
      </c>
      <c r="AF2135" s="237"/>
      <c r="AG2135" s="234" t="s">
        <v>482</v>
      </c>
      <c r="AH2135" s="241"/>
      <c r="AI2135" t="b">
        <v>1</v>
      </c>
      <c r="AJ2135" t="b">
        <v>0</v>
      </c>
      <c r="AK2135" s="234"/>
      <c r="AL2135" s="103"/>
      <c r="AM2135" t="b">
        <v>0</v>
      </c>
      <c r="AN2135" s="234"/>
      <c r="AO2135" s="103"/>
      <c r="AP2135" s="241"/>
      <c r="AQ2135" s="241"/>
      <c r="AR2135" s="241"/>
      <c r="AS2135" s="241"/>
      <c r="AT2135" s="234" t="s">
        <v>7058</v>
      </c>
      <c r="AU2135" s="234" t="s">
        <v>7085</v>
      </c>
      <c r="AV2135" t="b">
        <v>0</v>
      </c>
      <c r="AW2135" t="b">
        <v>0</v>
      </c>
      <c r="AX2135" s="241"/>
      <c r="AY2135" s="241"/>
      <c r="AZ2135" s="234"/>
      <c r="BA2135" s="234"/>
      <c r="BB2135" s="234"/>
      <c r="BC2135" t="b">
        <v>1</v>
      </c>
      <c r="BD2135" s="234" t="s">
        <v>7008</v>
      </c>
      <c r="BE2135" s="234" t="s">
        <v>7045</v>
      </c>
      <c r="BF2135" s="234" t="s">
        <v>7027</v>
      </c>
      <c r="BG2135" s="234" t="s">
        <v>7028</v>
      </c>
      <c r="BH2135" s="234" t="s">
        <v>55</v>
      </c>
      <c r="BI2135" s="243">
        <v>44573.415856481479</v>
      </c>
      <c r="BJ2135" s="234" t="s">
        <v>442</v>
      </c>
      <c r="BK2135" s="234" t="s">
        <v>451</v>
      </c>
      <c r="BL2135" s="234" t="s">
        <v>451</v>
      </c>
      <c r="BM2135" s="234" t="s">
        <v>451</v>
      </c>
      <c r="BN2135" s="241"/>
      <c r="BO2135" t="b">
        <v>0</v>
      </c>
      <c r="BP2135" t="b">
        <v>0</v>
      </c>
      <c r="BQ2135" t="b">
        <v>0</v>
      </c>
      <c r="BR2135" s="241"/>
      <c r="BS2135" s="241"/>
      <c r="BT2135" s="234" t="s">
        <v>7237</v>
      </c>
      <c r="BU2135" t="b">
        <v>0</v>
      </c>
      <c r="BV2135" s="103"/>
      <c r="BW2135" s="235" t="s">
        <v>18995</v>
      </c>
      <c r="BX2135" s="234" t="s">
        <v>18994</v>
      </c>
      <c r="BY2135" s="234" t="s">
        <v>56</v>
      </c>
      <c r="BZ2135" s="234" t="s">
        <v>7014</v>
      </c>
    </row>
    <row r="2136" spans="1:78" x14ac:dyDescent="0.25">
      <c r="A2136" s="5">
        <v>59</v>
      </c>
      <c r="B2136" s="234" t="s">
        <v>660</v>
      </c>
      <c r="C2136" s="234" t="s">
        <v>18996</v>
      </c>
      <c r="D2136" s="234" t="s">
        <v>10880</v>
      </c>
      <c r="E2136" s="234" t="s">
        <v>18997</v>
      </c>
      <c r="F2136" s="234" t="s">
        <v>6993</v>
      </c>
      <c r="G2136" s="234" t="s">
        <v>8068</v>
      </c>
      <c r="H2136" s="234" t="s">
        <v>7856</v>
      </c>
      <c r="I2136" s="242"/>
      <c r="J2136" s="242">
        <v>43928</v>
      </c>
      <c r="K2136" s="234" t="s">
        <v>7430</v>
      </c>
      <c r="L2136" s="242">
        <v>43938</v>
      </c>
      <c r="M2136" s="234" t="s">
        <v>8204</v>
      </c>
      <c r="N2136" s="234" t="s">
        <v>8488</v>
      </c>
      <c r="O2136" s="234" t="s">
        <v>10881</v>
      </c>
      <c r="P2136" s="234" t="s">
        <v>6999</v>
      </c>
      <c r="Q2136" s="234"/>
      <c r="R2136" s="234" t="s">
        <v>451</v>
      </c>
      <c r="S2136" t="b">
        <v>0</v>
      </c>
      <c r="T2136" s="242"/>
      <c r="U2136" s="103">
        <v>20</v>
      </c>
      <c r="V2136" s="234" t="s">
        <v>272</v>
      </c>
      <c r="W2136" s="103">
        <v>60</v>
      </c>
      <c r="X2136" s="234" t="s">
        <v>272</v>
      </c>
      <c r="Y2136" s="242"/>
      <c r="Z2136" s="242"/>
      <c r="AA2136" s="103"/>
      <c r="AB2136" s="234" t="s">
        <v>10882</v>
      </c>
      <c r="AC2136" s="243">
        <v>44251.601585648146</v>
      </c>
      <c r="AD2136" s="234" t="s">
        <v>55</v>
      </c>
      <c r="AE2136" s="235" t="s">
        <v>18998</v>
      </c>
      <c r="AF2136" s="237"/>
      <c r="AG2136" s="234" t="s">
        <v>482</v>
      </c>
      <c r="AH2136" s="241"/>
      <c r="AI2136" t="b">
        <v>1</v>
      </c>
      <c r="AJ2136" t="b">
        <v>0</v>
      </c>
      <c r="AK2136" s="234"/>
      <c r="AL2136" s="103"/>
      <c r="AM2136" t="b">
        <v>0</v>
      </c>
      <c r="AN2136" s="234"/>
      <c r="AO2136" s="103"/>
      <c r="AP2136" s="241"/>
      <c r="AQ2136" s="241"/>
      <c r="AR2136" s="241"/>
      <c r="AS2136" s="241"/>
      <c r="AT2136" s="234" t="s">
        <v>7609</v>
      </c>
      <c r="AU2136" s="234" t="s">
        <v>7085</v>
      </c>
      <c r="AV2136" t="b">
        <v>0</v>
      </c>
      <c r="AW2136" t="b">
        <v>0</v>
      </c>
      <c r="AX2136" s="241"/>
      <c r="AY2136" s="241"/>
      <c r="AZ2136" s="234"/>
      <c r="BA2136" s="234"/>
      <c r="BB2136" s="234"/>
      <c r="BC2136" t="b">
        <v>0</v>
      </c>
      <c r="BD2136" s="234" t="s">
        <v>8213</v>
      </c>
      <c r="BE2136" s="234" t="s">
        <v>7026</v>
      </c>
      <c r="BF2136" s="234" t="s">
        <v>7027</v>
      </c>
      <c r="BG2136" s="234" t="s">
        <v>7028</v>
      </c>
      <c r="BH2136" s="234" t="s">
        <v>55</v>
      </c>
      <c r="BI2136" s="243">
        <v>44573.415856481479</v>
      </c>
      <c r="BJ2136" s="234" t="s">
        <v>442</v>
      </c>
      <c r="BK2136" s="234" t="s">
        <v>451</v>
      </c>
      <c r="BL2136" s="234" t="s">
        <v>451</v>
      </c>
      <c r="BM2136" s="234" t="s">
        <v>451</v>
      </c>
      <c r="BN2136" s="241"/>
      <c r="BO2136" t="b">
        <v>0</v>
      </c>
      <c r="BP2136" t="b">
        <v>0</v>
      </c>
      <c r="BQ2136" t="b">
        <v>0</v>
      </c>
      <c r="BR2136" s="241"/>
      <c r="BS2136" s="241"/>
      <c r="BT2136" s="234" t="s">
        <v>7012</v>
      </c>
      <c r="BU2136" t="b">
        <v>0</v>
      </c>
      <c r="BV2136" s="103"/>
      <c r="BW2136" s="235" t="s">
        <v>18999</v>
      </c>
      <c r="BX2136" s="234" t="s">
        <v>18998</v>
      </c>
      <c r="BY2136" s="234" t="s">
        <v>56</v>
      </c>
      <c r="BZ2136" s="234" t="s">
        <v>7014</v>
      </c>
    </row>
    <row r="2137" spans="1:78" x14ac:dyDescent="0.25">
      <c r="A2137" s="5">
        <v>58</v>
      </c>
      <c r="B2137" s="234" t="s">
        <v>651</v>
      </c>
      <c r="C2137" s="234" t="s">
        <v>19000</v>
      </c>
      <c r="D2137" s="234" t="s">
        <v>12852</v>
      </c>
      <c r="E2137" s="234" t="s">
        <v>12852</v>
      </c>
      <c r="F2137" s="234" t="s">
        <v>6993</v>
      </c>
      <c r="G2137" s="234" t="s">
        <v>7856</v>
      </c>
      <c r="H2137" s="234" t="s">
        <v>7018</v>
      </c>
      <c r="I2137" s="242"/>
      <c r="J2137" s="242">
        <v>43935</v>
      </c>
      <c r="K2137" s="234" t="s">
        <v>7430</v>
      </c>
      <c r="L2137" s="242">
        <v>43936</v>
      </c>
      <c r="M2137" s="234" t="s">
        <v>6996</v>
      </c>
      <c r="N2137" s="234" t="s">
        <v>11657</v>
      </c>
      <c r="O2137" s="234" t="s">
        <v>11658</v>
      </c>
      <c r="P2137" s="234" t="s">
        <v>6999</v>
      </c>
      <c r="Q2137" s="234"/>
      <c r="R2137" s="234" t="s">
        <v>451</v>
      </c>
      <c r="S2137" t="b">
        <v>0</v>
      </c>
      <c r="T2137" s="242"/>
      <c r="U2137" s="103">
        <v>1</v>
      </c>
      <c r="V2137" s="234" t="s">
        <v>272</v>
      </c>
      <c r="W2137" s="103">
        <v>1</v>
      </c>
      <c r="X2137" s="234" t="s">
        <v>272</v>
      </c>
      <c r="Y2137" s="242"/>
      <c r="Z2137" s="242"/>
      <c r="AA2137" s="103"/>
      <c r="AB2137" s="234" t="s">
        <v>12853</v>
      </c>
      <c r="AC2137" s="243">
        <v>44251.601574074077</v>
      </c>
      <c r="AD2137" s="234" t="s">
        <v>55</v>
      </c>
      <c r="AE2137" s="235" t="s">
        <v>19001</v>
      </c>
      <c r="AF2137" s="237"/>
      <c r="AG2137" s="234" t="s">
        <v>482</v>
      </c>
      <c r="AH2137" s="241"/>
      <c r="AI2137" t="b">
        <v>1</v>
      </c>
      <c r="AJ2137" t="b">
        <v>0</v>
      </c>
      <c r="AK2137" s="234"/>
      <c r="AL2137" s="103"/>
      <c r="AM2137" t="b">
        <v>0</v>
      </c>
      <c r="AN2137" s="234"/>
      <c r="AO2137" s="103"/>
      <c r="AP2137" s="241"/>
      <c r="AQ2137" s="241"/>
      <c r="AR2137" s="241"/>
      <c r="AS2137" s="241"/>
      <c r="AT2137" s="234" t="s">
        <v>7005</v>
      </c>
      <c r="AU2137" s="234" t="s">
        <v>7085</v>
      </c>
      <c r="AV2137" t="b">
        <v>0</v>
      </c>
      <c r="AW2137" t="b">
        <v>0</v>
      </c>
      <c r="AX2137" s="241"/>
      <c r="AY2137" s="241"/>
      <c r="AZ2137" s="234"/>
      <c r="BA2137" s="234"/>
      <c r="BB2137" s="234"/>
      <c r="BC2137" t="b">
        <v>0</v>
      </c>
      <c r="BD2137" s="234" t="s">
        <v>7008</v>
      </c>
      <c r="BE2137" s="234" t="s">
        <v>7026</v>
      </c>
      <c r="BF2137" s="234" t="s">
        <v>7027</v>
      </c>
      <c r="BG2137" s="234" t="s">
        <v>7028</v>
      </c>
      <c r="BH2137" s="234" t="s">
        <v>55</v>
      </c>
      <c r="BI2137" s="243">
        <v>44573.415856481479</v>
      </c>
      <c r="BJ2137" s="234" t="s">
        <v>442</v>
      </c>
      <c r="BK2137" s="234" t="s">
        <v>451</v>
      </c>
      <c r="BL2137" s="234" t="s">
        <v>451</v>
      </c>
      <c r="BM2137" s="234" t="s">
        <v>451</v>
      </c>
      <c r="BN2137" s="241"/>
      <c r="BO2137" t="b">
        <v>0</v>
      </c>
      <c r="BP2137" t="b">
        <v>0</v>
      </c>
      <c r="BQ2137" t="b">
        <v>0</v>
      </c>
      <c r="BR2137" s="241"/>
      <c r="BS2137" s="241"/>
      <c r="BT2137" s="234" t="s">
        <v>7012</v>
      </c>
      <c r="BU2137" t="b">
        <v>0</v>
      </c>
      <c r="BV2137" s="103"/>
      <c r="BW2137" s="235" t="s">
        <v>19002</v>
      </c>
      <c r="BX2137" s="234" t="s">
        <v>19001</v>
      </c>
      <c r="BY2137" s="234" t="s">
        <v>56</v>
      </c>
      <c r="BZ2137" s="234" t="s">
        <v>7014</v>
      </c>
    </row>
    <row r="2138" spans="1:78" x14ac:dyDescent="0.25">
      <c r="A2138" s="5">
        <v>57</v>
      </c>
      <c r="B2138" s="234" t="s">
        <v>647</v>
      </c>
      <c r="C2138" s="234" t="s">
        <v>19003</v>
      </c>
      <c r="D2138" s="234" t="s">
        <v>11523</v>
      </c>
      <c r="E2138" s="234" t="s">
        <v>11523</v>
      </c>
      <c r="F2138" s="234" t="s">
        <v>6993</v>
      </c>
      <c r="G2138" s="234" t="s">
        <v>7856</v>
      </c>
      <c r="H2138" s="234" t="s">
        <v>7018</v>
      </c>
      <c r="I2138" s="242"/>
      <c r="J2138" s="242">
        <v>43899</v>
      </c>
      <c r="K2138" s="234" t="s">
        <v>7430</v>
      </c>
      <c r="L2138" s="242">
        <v>43935</v>
      </c>
      <c r="M2138" s="234" t="s">
        <v>9952</v>
      </c>
      <c r="N2138" s="234" t="s">
        <v>11526</v>
      </c>
      <c r="O2138" s="234" t="s">
        <v>11643</v>
      </c>
      <c r="P2138" s="234" t="s">
        <v>6999</v>
      </c>
      <c r="Q2138" s="234"/>
      <c r="R2138" s="234" t="s">
        <v>451</v>
      </c>
      <c r="S2138" t="b">
        <v>0</v>
      </c>
      <c r="T2138" s="242"/>
      <c r="U2138" s="103">
        <v>2</v>
      </c>
      <c r="V2138" s="234" t="s">
        <v>272</v>
      </c>
      <c r="W2138" s="103">
        <v>2</v>
      </c>
      <c r="X2138" s="234" t="s">
        <v>272</v>
      </c>
      <c r="Y2138" s="242"/>
      <c r="Z2138" s="242"/>
      <c r="AA2138" s="103"/>
      <c r="AB2138" s="234" t="s">
        <v>11528</v>
      </c>
      <c r="AC2138" s="243">
        <v>44251.601539351854</v>
      </c>
      <c r="AD2138" s="234" t="s">
        <v>55</v>
      </c>
      <c r="AE2138" s="235" t="s">
        <v>19004</v>
      </c>
      <c r="AF2138" s="237"/>
      <c r="AG2138" s="234" t="s">
        <v>482</v>
      </c>
      <c r="AH2138" s="241"/>
      <c r="AI2138" t="b">
        <v>1</v>
      </c>
      <c r="AJ2138" t="b">
        <v>0</v>
      </c>
      <c r="AK2138" s="234"/>
      <c r="AL2138" s="103"/>
      <c r="AM2138" t="b">
        <v>0</v>
      </c>
      <c r="AN2138" s="234"/>
      <c r="AO2138" s="103"/>
      <c r="AP2138" s="241"/>
      <c r="AQ2138" s="241"/>
      <c r="AR2138" s="241"/>
      <c r="AS2138" s="241"/>
      <c r="AT2138" s="234" t="s">
        <v>7166</v>
      </c>
      <c r="AU2138" s="234" t="s">
        <v>7085</v>
      </c>
      <c r="AV2138" t="b">
        <v>0</v>
      </c>
      <c r="AW2138" t="b">
        <v>0</v>
      </c>
      <c r="AX2138" s="241"/>
      <c r="AY2138" s="241"/>
      <c r="AZ2138" s="234"/>
      <c r="BA2138" s="234"/>
      <c r="BB2138" s="234"/>
      <c r="BC2138" t="b">
        <v>0</v>
      </c>
      <c r="BD2138" s="234" t="s">
        <v>9959</v>
      </c>
      <c r="BE2138" s="234" t="s">
        <v>7026</v>
      </c>
      <c r="BF2138" s="234" t="s">
        <v>7027</v>
      </c>
      <c r="BG2138" s="234" t="s">
        <v>7028</v>
      </c>
      <c r="BH2138" s="234" t="s">
        <v>55</v>
      </c>
      <c r="BI2138" s="243">
        <v>44573.415844907409</v>
      </c>
      <c r="BJ2138" s="234" t="s">
        <v>442</v>
      </c>
      <c r="BK2138" s="234" t="s">
        <v>451</v>
      </c>
      <c r="BL2138" s="234" t="s">
        <v>451</v>
      </c>
      <c r="BM2138" s="234" t="s">
        <v>451</v>
      </c>
      <c r="BN2138" s="241"/>
      <c r="BO2138" t="b">
        <v>0</v>
      </c>
      <c r="BP2138" t="b">
        <v>0</v>
      </c>
      <c r="BQ2138" t="b">
        <v>0</v>
      </c>
      <c r="BR2138" s="241"/>
      <c r="BS2138" s="241"/>
      <c r="BT2138" s="234" t="s">
        <v>7012</v>
      </c>
      <c r="BU2138" t="b">
        <v>0</v>
      </c>
      <c r="BV2138" s="103"/>
      <c r="BW2138" s="235" t="s">
        <v>19005</v>
      </c>
      <c r="BX2138" s="234" t="s">
        <v>19004</v>
      </c>
      <c r="BY2138" s="234" t="s">
        <v>56</v>
      </c>
      <c r="BZ2138" s="234" t="s">
        <v>7014</v>
      </c>
    </row>
    <row r="2139" spans="1:78" x14ac:dyDescent="0.25">
      <c r="A2139" s="5">
        <v>56</v>
      </c>
      <c r="B2139" s="234" t="s">
        <v>644</v>
      </c>
      <c r="C2139" s="234" t="s">
        <v>19006</v>
      </c>
      <c r="D2139" s="234"/>
      <c r="E2139" s="234" t="s">
        <v>13493</v>
      </c>
      <c r="F2139" s="234" t="s">
        <v>6993</v>
      </c>
      <c r="G2139" s="234" t="s">
        <v>7856</v>
      </c>
      <c r="H2139" s="234" t="s">
        <v>7018</v>
      </c>
      <c r="I2139" s="242"/>
      <c r="J2139" s="242">
        <v>43935</v>
      </c>
      <c r="K2139" s="234" t="s">
        <v>7430</v>
      </c>
      <c r="L2139" s="242">
        <v>43935</v>
      </c>
      <c r="M2139" s="234" t="s">
        <v>8885</v>
      </c>
      <c r="N2139" s="234" t="s">
        <v>7430</v>
      </c>
      <c r="O2139" s="234" t="s">
        <v>11699</v>
      </c>
      <c r="P2139" s="234" t="s">
        <v>6999</v>
      </c>
      <c r="Q2139" s="234"/>
      <c r="R2139" s="234" t="s">
        <v>451</v>
      </c>
      <c r="S2139" t="b">
        <v>0</v>
      </c>
      <c r="T2139" s="242"/>
      <c r="U2139" s="103">
        <v>1</v>
      </c>
      <c r="V2139" s="234" t="s">
        <v>272</v>
      </c>
      <c r="W2139" s="103">
        <v>1</v>
      </c>
      <c r="X2139" s="234" t="s">
        <v>272</v>
      </c>
      <c r="Y2139" s="242"/>
      <c r="Z2139" s="242"/>
      <c r="AA2139" s="103"/>
      <c r="AB2139" s="234"/>
      <c r="AC2139" s="243">
        <v>44251.6015162037</v>
      </c>
      <c r="AD2139" s="234" t="s">
        <v>55</v>
      </c>
      <c r="AE2139" s="235" t="s">
        <v>19007</v>
      </c>
      <c r="AF2139" s="237"/>
      <c r="AG2139" s="234" t="s">
        <v>482</v>
      </c>
      <c r="AH2139" s="241"/>
      <c r="AI2139" t="b">
        <v>1</v>
      </c>
      <c r="AJ2139" t="b">
        <v>0</v>
      </c>
      <c r="AK2139" s="234"/>
      <c r="AL2139" s="103"/>
      <c r="AM2139" t="b">
        <v>0</v>
      </c>
      <c r="AN2139" s="234"/>
      <c r="AO2139" s="103"/>
      <c r="AP2139" s="241"/>
      <c r="AQ2139" s="241"/>
      <c r="AR2139" s="241"/>
      <c r="AS2139" s="241"/>
      <c r="AT2139" s="234"/>
      <c r="AU2139" s="234" t="s">
        <v>7085</v>
      </c>
      <c r="AV2139" t="b">
        <v>0</v>
      </c>
      <c r="AW2139" t="b">
        <v>0</v>
      </c>
      <c r="AX2139" s="241"/>
      <c r="AY2139" s="241"/>
      <c r="AZ2139" s="234"/>
      <c r="BA2139" s="234"/>
      <c r="BB2139" s="234"/>
      <c r="BC2139" t="b">
        <v>1</v>
      </c>
      <c r="BD2139" s="234" t="s">
        <v>8890</v>
      </c>
      <c r="BE2139" s="234" t="s">
        <v>7026</v>
      </c>
      <c r="BF2139" s="234" t="s">
        <v>7027</v>
      </c>
      <c r="BG2139" s="234" t="s">
        <v>7028</v>
      </c>
      <c r="BH2139" s="234" t="s">
        <v>55</v>
      </c>
      <c r="BI2139" s="243">
        <v>44573.415844907409</v>
      </c>
      <c r="BJ2139" s="234" t="s">
        <v>442</v>
      </c>
      <c r="BK2139" s="234" t="s">
        <v>451</v>
      </c>
      <c r="BL2139" s="234" t="s">
        <v>451</v>
      </c>
      <c r="BM2139" s="234" t="s">
        <v>451</v>
      </c>
      <c r="BN2139" s="241"/>
      <c r="BO2139" t="b">
        <v>0</v>
      </c>
      <c r="BP2139" t="b">
        <v>0</v>
      </c>
      <c r="BQ2139" t="b">
        <v>0</v>
      </c>
      <c r="BR2139" s="241"/>
      <c r="BS2139" s="241"/>
      <c r="BT2139" s="234" t="s">
        <v>7012</v>
      </c>
      <c r="BU2139" t="b">
        <v>0</v>
      </c>
      <c r="BV2139" s="103"/>
      <c r="BW2139" s="235" t="s">
        <v>19008</v>
      </c>
      <c r="BX2139" s="234" t="s">
        <v>19007</v>
      </c>
      <c r="BY2139" s="234" t="s">
        <v>56</v>
      </c>
      <c r="BZ2139" s="234" t="s">
        <v>7014</v>
      </c>
    </row>
    <row r="2140" spans="1:78" x14ac:dyDescent="0.25">
      <c r="A2140" s="5">
        <v>55</v>
      </c>
      <c r="B2140" s="234" t="s">
        <v>640</v>
      </c>
      <c r="C2140" s="234" t="s">
        <v>19009</v>
      </c>
      <c r="D2140" s="234" t="s">
        <v>9938</v>
      </c>
      <c r="E2140" s="234" t="s">
        <v>9938</v>
      </c>
      <c r="F2140" s="234" t="s">
        <v>2991</v>
      </c>
      <c r="G2140" s="234" t="s">
        <v>7825</v>
      </c>
      <c r="H2140" s="234" t="s">
        <v>7825</v>
      </c>
      <c r="I2140" s="242"/>
      <c r="J2140" s="242">
        <v>43935</v>
      </c>
      <c r="K2140" s="234" t="s">
        <v>7430</v>
      </c>
      <c r="L2140" s="242">
        <v>43966</v>
      </c>
      <c r="M2140" s="234" t="s">
        <v>6996</v>
      </c>
      <c r="N2140" s="234" t="s">
        <v>9939</v>
      </c>
      <c r="O2140" s="234" t="s">
        <v>12892</v>
      </c>
      <c r="P2140" s="234" t="s">
        <v>6999</v>
      </c>
      <c r="Q2140" s="234"/>
      <c r="R2140" s="234" t="s">
        <v>451</v>
      </c>
      <c r="S2140" t="b">
        <v>0</v>
      </c>
      <c r="T2140" s="242"/>
      <c r="U2140" s="103">
        <v>100</v>
      </c>
      <c r="V2140" s="234" t="s">
        <v>272</v>
      </c>
      <c r="W2140" s="103">
        <v>100</v>
      </c>
      <c r="X2140" s="234" t="s">
        <v>272</v>
      </c>
      <c r="Y2140" s="242"/>
      <c r="Z2140" s="242"/>
      <c r="AA2140" s="103"/>
      <c r="AB2140" s="234" t="s">
        <v>9941</v>
      </c>
      <c r="AC2140" s="243">
        <v>44251.601493055554</v>
      </c>
      <c r="AD2140" s="234" t="s">
        <v>55</v>
      </c>
      <c r="AE2140" s="235" t="s">
        <v>19010</v>
      </c>
      <c r="AF2140" s="237"/>
      <c r="AG2140" s="234" t="s">
        <v>482</v>
      </c>
      <c r="AH2140" s="241"/>
      <c r="AI2140" t="b">
        <v>1</v>
      </c>
      <c r="AJ2140" t="b">
        <v>0</v>
      </c>
      <c r="AK2140" s="234"/>
      <c r="AL2140" s="103"/>
      <c r="AM2140" t="b">
        <v>0</v>
      </c>
      <c r="AN2140" s="234"/>
      <c r="AO2140" s="103"/>
      <c r="AP2140" s="241"/>
      <c r="AQ2140" s="241"/>
      <c r="AR2140" s="241"/>
      <c r="AS2140" s="241"/>
      <c r="AT2140" s="234"/>
      <c r="AU2140" s="234" t="s">
        <v>7085</v>
      </c>
      <c r="AV2140" t="b">
        <v>0</v>
      </c>
      <c r="AW2140" t="b">
        <v>0</v>
      </c>
      <c r="AX2140" s="241"/>
      <c r="AY2140" s="241"/>
      <c r="AZ2140" s="234"/>
      <c r="BA2140" s="234"/>
      <c r="BB2140" s="234"/>
      <c r="BC2140" t="b">
        <v>0</v>
      </c>
      <c r="BD2140" s="234" t="s">
        <v>7008</v>
      </c>
      <c r="BE2140" s="234" t="s">
        <v>7171</v>
      </c>
      <c r="BF2140" s="234" t="s">
        <v>7027</v>
      </c>
      <c r="BG2140" s="234" t="s">
        <v>7028</v>
      </c>
      <c r="BH2140" s="234" t="s">
        <v>55</v>
      </c>
      <c r="BI2140" s="243">
        <v>44573.415844907409</v>
      </c>
      <c r="BJ2140" s="234" t="s">
        <v>442</v>
      </c>
      <c r="BK2140" s="234" t="s">
        <v>451</v>
      </c>
      <c r="BL2140" s="234" t="s">
        <v>451</v>
      </c>
      <c r="BM2140" s="234" t="s">
        <v>451</v>
      </c>
      <c r="BN2140" s="241"/>
      <c r="BO2140" t="b">
        <v>0</v>
      </c>
      <c r="BP2140" t="b">
        <v>0</v>
      </c>
      <c r="BQ2140" t="b">
        <v>0</v>
      </c>
      <c r="BR2140" s="241"/>
      <c r="BS2140" s="241"/>
      <c r="BT2140" s="234" t="s">
        <v>7237</v>
      </c>
      <c r="BU2140" t="b">
        <v>0</v>
      </c>
      <c r="BV2140" s="103"/>
      <c r="BW2140" s="235" t="s">
        <v>19011</v>
      </c>
      <c r="BX2140" s="234" t="s">
        <v>19010</v>
      </c>
      <c r="BY2140" s="234" t="s">
        <v>56</v>
      </c>
      <c r="BZ2140" s="234" t="s">
        <v>7014</v>
      </c>
    </row>
    <row r="2141" spans="1:78" x14ac:dyDescent="0.25">
      <c r="A2141" s="5">
        <v>54</v>
      </c>
      <c r="B2141" s="234" t="s">
        <v>635</v>
      </c>
      <c r="C2141" s="234" t="s">
        <v>19012</v>
      </c>
      <c r="D2141" s="234" t="s">
        <v>7728</v>
      </c>
      <c r="E2141" s="234" t="s">
        <v>19013</v>
      </c>
      <c r="F2141" s="234" t="s">
        <v>6993</v>
      </c>
      <c r="G2141" s="234" t="s">
        <v>7856</v>
      </c>
      <c r="H2141" s="234" t="s">
        <v>7018</v>
      </c>
      <c r="I2141" s="242"/>
      <c r="J2141" s="242">
        <v>43929</v>
      </c>
      <c r="K2141" s="234" t="s">
        <v>7430</v>
      </c>
      <c r="L2141" s="242">
        <v>43929</v>
      </c>
      <c r="M2141" s="234" t="s">
        <v>6996</v>
      </c>
      <c r="N2141" s="234" t="s">
        <v>7731</v>
      </c>
      <c r="O2141" s="234" t="s">
        <v>7205</v>
      </c>
      <c r="P2141" s="234" t="s">
        <v>6999</v>
      </c>
      <c r="Q2141" s="234"/>
      <c r="R2141" s="234" t="s">
        <v>451</v>
      </c>
      <c r="S2141" t="b">
        <v>0</v>
      </c>
      <c r="T2141" s="242"/>
      <c r="U2141" s="103">
        <v>4</v>
      </c>
      <c r="V2141" s="234" t="s">
        <v>272</v>
      </c>
      <c r="W2141" s="103">
        <v>4</v>
      </c>
      <c r="X2141" s="234" t="s">
        <v>272</v>
      </c>
      <c r="Y2141" s="242"/>
      <c r="Z2141" s="242"/>
      <c r="AA2141" s="103"/>
      <c r="AB2141" s="234" t="s">
        <v>7733</v>
      </c>
      <c r="AC2141" s="243">
        <v>44251.601481481484</v>
      </c>
      <c r="AD2141" s="234" t="s">
        <v>55</v>
      </c>
      <c r="AE2141" s="235" t="s">
        <v>19014</v>
      </c>
      <c r="AF2141" s="237"/>
      <c r="AG2141" s="234" t="s">
        <v>482</v>
      </c>
      <c r="AH2141" s="241"/>
      <c r="AI2141" t="b">
        <v>1</v>
      </c>
      <c r="AJ2141" t="b">
        <v>0</v>
      </c>
      <c r="AK2141" s="234"/>
      <c r="AL2141" s="103"/>
      <c r="AM2141" t="b">
        <v>0</v>
      </c>
      <c r="AN2141" s="234"/>
      <c r="AO2141" s="103"/>
      <c r="AP2141" s="241"/>
      <c r="AQ2141" s="241"/>
      <c r="AR2141" s="241"/>
      <c r="AS2141" s="241"/>
      <c r="AT2141" s="234" t="s">
        <v>7005</v>
      </c>
      <c r="AU2141" s="234" t="s">
        <v>7085</v>
      </c>
      <c r="AV2141" t="b">
        <v>0</v>
      </c>
      <c r="AW2141" t="b">
        <v>0</v>
      </c>
      <c r="AX2141" s="241"/>
      <c r="AY2141" s="241"/>
      <c r="AZ2141" s="234"/>
      <c r="BA2141" s="234"/>
      <c r="BB2141" s="234"/>
      <c r="BC2141" t="b">
        <v>0</v>
      </c>
      <c r="BD2141" s="234" t="s">
        <v>7008</v>
      </c>
      <c r="BE2141" s="234" t="s">
        <v>7026</v>
      </c>
      <c r="BF2141" s="234" t="s">
        <v>7027</v>
      </c>
      <c r="BG2141" s="234" t="s">
        <v>7028</v>
      </c>
      <c r="BH2141" s="234" t="s">
        <v>55</v>
      </c>
      <c r="BI2141" s="243">
        <v>44573.415844907409</v>
      </c>
      <c r="BJ2141" s="234" t="s">
        <v>442</v>
      </c>
      <c r="BK2141" s="234" t="s">
        <v>451</v>
      </c>
      <c r="BL2141" s="234" t="s">
        <v>451</v>
      </c>
      <c r="BM2141" s="234" t="s">
        <v>451</v>
      </c>
      <c r="BN2141" s="241"/>
      <c r="BO2141" t="b">
        <v>0</v>
      </c>
      <c r="BP2141" t="b">
        <v>0</v>
      </c>
      <c r="BQ2141" t="b">
        <v>0</v>
      </c>
      <c r="BR2141" s="241"/>
      <c r="BS2141" s="241"/>
      <c r="BT2141" s="234" t="s">
        <v>7012</v>
      </c>
      <c r="BU2141" t="b">
        <v>0</v>
      </c>
      <c r="BV2141" s="103"/>
      <c r="BW2141" s="235" t="s">
        <v>19015</v>
      </c>
      <c r="BX2141" s="234" t="s">
        <v>19014</v>
      </c>
      <c r="BY2141" s="234" t="s">
        <v>56</v>
      </c>
      <c r="BZ2141" s="234" t="s">
        <v>7014</v>
      </c>
    </row>
    <row r="2142" spans="1:78" x14ac:dyDescent="0.25">
      <c r="A2142" s="5">
        <v>53</v>
      </c>
      <c r="B2142" s="234" t="s">
        <v>629</v>
      </c>
      <c r="C2142" s="234" t="s">
        <v>19016</v>
      </c>
      <c r="D2142" s="234"/>
      <c r="E2142" s="234" t="s">
        <v>19017</v>
      </c>
      <c r="F2142" s="234" t="s">
        <v>2991</v>
      </c>
      <c r="G2142" s="234" t="s">
        <v>7033</v>
      </c>
      <c r="H2142" s="234" t="s">
        <v>7034</v>
      </c>
      <c r="I2142" s="242"/>
      <c r="J2142" s="242">
        <v>43899</v>
      </c>
      <c r="K2142" s="234" t="s">
        <v>7430</v>
      </c>
      <c r="L2142" s="242">
        <v>43938</v>
      </c>
      <c r="M2142" s="234" t="s">
        <v>6996</v>
      </c>
      <c r="N2142" s="234" t="s">
        <v>7430</v>
      </c>
      <c r="O2142" s="234" t="s">
        <v>19018</v>
      </c>
      <c r="P2142" s="234" t="s">
        <v>6999</v>
      </c>
      <c r="Q2142" s="234"/>
      <c r="R2142" s="234" t="s">
        <v>451</v>
      </c>
      <c r="S2142" t="b">
        <v>0</v>
      </c>
      <c r="T2142" s="242"/>
      <c r="U2142" s="103">
        <v>770</v>
      </c>
      <c r="V2142" s="234" t="s">
        <v>272</v>
      </c>
      <c r="W2142" s="103">
        <v>5390</v>
      </c>
      <c r="X2142" s="234" t="s">
        <v>272</v>
      </c>
      <c r="Y2142" s="242"/>
      <c r="Z2142" s="242"/>
      <c r="AA2142" s="103"/>
      <c r="AB2142" s="234"/>
      <c r="AC2142" s="243">
        <v>44251.601458333331</v>
      </c>
      <c r="AD2142" s="234" t="s">
        <v>55</v>
      </c>
      <c r="AE2142" s="235" t="s">
        <v>19019</v>
      </c>
      <c r="AF2142" s="237"/>
      <c r="AG2142" s="234" t="s">
        <v>436</v>
      </c>
      <c r="AH2142" s="241"/>
      <c r="AI2142" t="b">
        <v>1</v>
      </c>
      <c r="AJ2142" t="b">
        <v>0</v>
      </c>
      <c r="AK2142" s="234"/>
      <c r="AL2142" s="103"/>
      <c r="AM2142" t="b">
        <v>0</v>
      </c>
      <c r="AN2142" s="234"/>
      <c r="AO2142" s="103"/>
      <c r="AP2142" s="241"/>
      <c r="AQ2142" s="241"/>
      <c r="AR2142" s="241"/>
      <c r="AS2142" s="241"/>
      <c r="AT2142" s="234"/>
      <c r="AU2142" s="234" t="s">
        <v>7085</v>
      </c>
      <c r="AV2142" t="b">
        <v>0</v>
      </c>
      <c r="AW2142" t="b">
        <v>0</v>
      </c>
      <c r="AX2142" s="241"/>
      <c r="AY2142" s="241"/>
      <c r="AZ2142" s="234"/>
      <c r="BA2142" s="234"/>
      <c r="BB2142" s="234"/>
      <c r="BC2142" t="b">
        <v>1</v>
      </c>
      <c r="BD2142" s="234" t="s">
        <v>7008</v>
      </c>
      <c r="BE2142" s="234" t="s">
        <v>7045</v>
      </c>
      <c r="BF2142" s="234" t="s">
        <v>6972</v>
      </c>
      <c r="BG2142" s="234" t="s">
        <v>7028</v>
      </c>
      <c r="BH2142" s="234" t="s">
        <v>55</v>
      </c>
      <c r="BI2142" s="243">
        <v>44573.415833333333</v>
      </c>
      <c r="BJ2142" s="234" t="s">
        <v>442</v>
      </c>
      <c r="BK2142" s="234" t="s">
        <v>451</v>
      </c>
      <c r="BL2142" s="234" t="s">
        <v>451</v>
      </c>
      <c r="BM2142" s="234" t="s">
        <v>451</v>
      </c>
      <c r="BN2142" s="241"/>
      <c r="BO2142" t="b">
        <v>0</v>
      </c>
      <c r="BP2142" t="b">
        <v>0</v>
      </c>
      <c r="BQ2142" t="b">
        <v>0</v>
      </c>
      <c r="BR2142" s="241"/>
      <c r="BS2142" s="241"/>
      <c r="BT2142" s="234" t="s">
        <v>7237</v>
      </c>
      <c r="BU2142" t="b">
        <v>0</v>
      </c>
      <c r="BV2142" s="103"/>
      <c r="BW2142" s="235" t="s">
        <v>19020</v>
      </c>
      <c r="BX2142" s="234" t="s">
        <v>19019</v>
      </c>
      <c r="BY2142" s="234" t="s">
        <v>56</v>
      </c>
      <c r="BZ2142" s="234" t="s">
        <v>7014</v>
      </c>
    </row>
    <row r="2143" spans="1:78" x14ac:dyDescent="0.25">
      <c r="A2143" s="5">
        <v>52</v>
      </c>
      <c r="B2143" s="234" t="s">
        <v>12472</v>
      </c>
      <c r="C2143" s="234" t="s">
        <v>19021</v>
      </c>
      <c r="D2143" s="234"/>
      <c r="E2143" s="234" t="s">
        <v>19022</v>
      </c>
      <c r="F2143" s="234" t="s">
        <v>7156</v>
      </c>
      <c r="G2143" s="234" t="s">
        <v>7244</v>
      </c>
      <c r="H2143" s="234" t="s">
        <v>6994</v>
      </c>
      <c r="I2143" s="242"/>
      <c r="J2143" s="242">
        <v>43929</v>
      </c>
      <c r="K2143" s="234" t="s">
        <v>7430</v>
      </c>
      <c r="L2143" s="242">
        <v>43941</v>
      </c>
      <c r="M2143" s="234" t="s">
        <v>7066</v>
      </c>
      <c r="N2143" s="234" t="s">
        <v>7430</v>
      </c>
      <c r="O2143" s="234" t="s">
        <v>12411</v>
      </c>
      <c r="P2143" s="234" t="s">
        <v>6999</v>
      </c>
      <c r="Q2143" s="234"/>
      <c r="R2143" s="234" t="s">
        <v>451</v>
      </c>
      <c r="S2143" t="b">
        <v>0</v>
      </c>
      <c r="T2143" s="242"/>
      <c r="U2143" s="103">
        <v>150</v>
      </c>
      <c r="V2143" s="234" t="s">
        <v>272</v>
      </c>
      <c r="W2143" s="103">
        <v>150</v>
      </c>
      <c r="X2143" s="234" t="s">
        <v>272</v>
      </c>
      <c r="Y2143" s="242"/>
      <c r="Z2143" s="242"/>
      <c r="AA2143" s="103"/>
      <c r="AB2143" s="234"/>
      <c r="AC2143" s="243">
        <v>44251.601435185185</v>
      </c>
      <c r="AD2143" s="234" t="s">
        <v>55</v>
      </c>
      <c r="AE2143" s="235" t="s">
        <v>19023</v>
      </c>
      <c r="AF2143" s="237"/>
      <c r="AG2143" s="234" t="s">
        <v>436</v>
      </c>
      <c r="AH2143" s="241"/>
      <c r="AI2143" t="b">
        <v>1</v>
      </c>
      <c r="AJ2143" t="b">
        <v>0</v>
      </c>
      <c r="AK2143" s="234"/>
      <c r="AL2143" s="103"/>
      <c r="AM2143" t="b">
        <v>0</v>
      </c>
      <c r="AN2143" s="234"/>
      <c r="AO2143" s="103"/>
      <c r="AP2143" s="241"/>
      <c r="AQ2143" s="241"/>
      <c r="AR2143" s="241"/>
      <c r="AS2143" s="241"/>
      <c r="AT2143" s="234"/>
      <c r="AU2143" s="234" t="s">
        <v>7085</v>
      </c>
      <c r="AV2143" t="b">
        <v>0</v>
      </c>
      <c r="AW2143" t="b">
        <v>0</v>
      </c>
      <c r="AX2143" s="241"/>
      <c r="AY2143" s="241"/>
      <c r="AZ2143" s="234"/>
      <c r="BA2143" s="234"/>
      <c r="BB2143" s="234"/>
      <c r="BC2143" t="b">
        <v>1</v>
      </c>
      <c r="BD2143" s="234" t="s">
        <v>7076</v>
      </c>
      <c r="BE2143" s="234" t="s">
        <v>7009</v>
      </c>
      <c r="BF2143" s="234" t="s">
        <v>6972</v>
      </c>
      <c r="BG2143" s="234" t="s">
        <v>7028</v>
      </c>
      <c r="BH2143" s="234" t="s">
        <v>55</v>
      </c>
      <c r="BI2143" s="243">
        <v>44573.415833333333</v>
      </c>
      <c r="BJ2143" s="234" t="s">
        <v>442</v>
      </c>
      <c r="BK2143" s="234" t="s">
        <v>451</v>
      </c>
      <c r="BL2143" s="234" t="s">
        <v>451</v>
      </c>
      <c r="BM2143" s="234" t="s">
        <v>451</v>
      </c>
      <c r="BN2143" s="241"/>
      <c r="BO2143" t="b">
        <v>0</v>
      </c>
      <c r="BP2143" t="b">
        <v>0</v>
      </c>
      <c r="BQ2143" t="b">
        <v>0</v>
      </c>
      <c r="BR2143" s="241"/>
      <c r="BS2143" s="241"/>
      <c r="BT2143" s="234" t="s">
        <v>7012</v>
      </c>
      <c r="BU2143" t="b">
        <v>0</v>
      </c>
      <c r="BV2143" s="103"/>
      <c r="BW2143" s="235" t="s">
        <v>19024</v>
      </c>
      <c r="BX2143" s="234" t="s">
        <v>19023</v>
      </c>
      <c r="BY2143" s="234" t="s">
        <v>56</v>
      </c>
      <c r="BZ2143" s="234" t="s">
        <v>7014</v>
      </c>
    </row>
    <row r="2144" spans="1:78" x14ac:dyDescent="0.25">
      <c r="A2144" s="5">
        <v>51</v>
      </c>
      <c r="B2144" s="234" t="s">
        <v>12478</v>
      </c>
      <c r="C2144" s="234" t="s">
        <v>19025</v>
      </c>
      <c r="D2144" s="234" t="s">
        <v>11444</v>
      </c>
      <c r="E2144" s="234" t="s">
        <v>16168</v>
      </c>
      <c r="F2144" s="234" t="s">
        <v>6993</v>
      </c>
      <c r="G2144" s="234" t="s">
        <v>7315</v>
      </c>
      <c r="H2144" s="234" t="s">
        <v>7856</v>
      </c>
      <c r="I2144" s="242"/>
      <c r="J2144" s="242">
        <v>43929</v>
      </c>
      <c r="K2144" s="234" t="s">
        <v>7430</v>
      </c>
      <c r="L2144" s="242">
        <v>43937</v>
      </c>
      <c r="M2144" s="234" t="s">
        <v>6996</v>
      </c>
      <c r="N2144" s="234" t="s">
        <v>10439</v>
      </c>
      <c r="O2144" s="234" t="s">
        <v>10440</v>
      </c>
      <c r="P2144" s="234" t="s">
        <v>6999</v>
      </c>
      <c r="Q2144" s="234"/>
      <c r="R2144" s="234" t="s">
        <v>451</v>
      </c>
      <c r="S2144" t="b">
        <v>0</v>
      </c>
      <c r="T2144" s="242"/>
      <c r="U2144" s="103">
        <v>5</v>
      </c>
      <c r="V2144" s="234" t="s">
        <v>272</v>
      </c>
      <c r="W2144" s="103">
        <v>35</v>
      </c>
      <c r="X2144" s="234" t="s">
        <v>272</v>
      </c>
      <c r="Y2144" s="242"/>
      <c r="Z2144" s="242"/>
      <c r="AA2144" s="103"/>
      <c r="AB2144" s="234" t="s">
        <v>11445</v>
      </c>
      <c r="AC2144" s="243">
        <v>44251.601400462961</v>
      </c>
      <c r="AD2144" s="234" t="s">
        <v>55</v>
      </c>
      <c r="AE2144" s="235" t="s">
        <v>19026</v>
      </c>
      <c r="AF2144" s="237"/>
      <c r="AG2144" s="234" t="s">
        <v>482</v>
      </c>
      <c r="AH2144" s="241"/>
      <c r="AI2144" t="b">
        <v>1</v>
      </c>
      <c r="AJ2144" t="b">
        <v>0</v>
      </c>
      <c r="AK2144" s="234"/>
      <c r="AL2144" s="103"/>
      <c r="AM2144" t="b">
        <v>0</v>
      </c>
      <c r="AN2144" s="234"/>
      <c r="AO2144" s="103"/>
      <c r="AP2144" s="241"/>
      <c r="AQ2144" s="241"/>
      <c r="AR2144" s="241"/>
      <c r="AS2144" s="241"/>
      <c r="AT2144" s="234" t="s">
        <v>7005</v>
      </c>
      <c r="AU2144" s="234" t="s">
        <v>7085</v>
      </c>
      <c r="AV2144" t="b">
        <v>0</v>
      </c>
      <c r="AW2144" t="b">
        <v>0</v>
      </c>
      <c r="AX2144" s="241"/>
      <c r="AY2144" s="241"/>
      <c r="AZ2144" s="234"/>
      <c r="BA2144" s="234"/>
      <c r="BB2144" s="234"/>
      <c r="BC2144" t="b">
        <v>0</v>
      </c>
      <c r="BD2144" s="234" t="s">
        <v>7008</v>
      </c>
      <c r="BE2144" s="234" t="s">
        <v>7026</v>
      </c>
      <c r="BF2144" s="234" t="s">
        <v>7027</v>
      </c>
      <c r="BG2144" s="234" t="s">
        <v>7028</v>
      </c>
      <c r="BH2144" s="234" t="s">
        <v>55</v>
      </c>
      <c r="BI2144" s="243">
        <v>44573.415833333333</v>
      </c>
      <c r="BJ2144" s="234" t="s">
        <v>442</v>
      </c>
      <c r="BK2144" s="234" t="s">
        <v>451</v>
      </c>
      <c r="BL2144" s="234" t="s">
        <v>451</v>
      </c>
      <c r="BM2144" s="234" t="s">
        <v>451</v>
      </c>
      <c r="BN2144" s="241"/>
      <c r="BO2144" t="b">
        <v>0</v>
      </c>
      <c r="BP2144" t="b">
        <v>0</v>
      </c>
      <c r="BQ2144" t="b">
        <v>0</v>
      </c>
      <c r="BR2144" s="241"/>
      <c r="BS2144" s="241"/>
      <c r="BT2144" s="234" t="s">
        <v>7012</v>
      </c>
      <c r="BU2144" t="b">
        <v>0</v>
      </c>
      <c r="BV2144" s="103"/>
      <c r="BW2144" s="235" t="s">
        <v>19027</v>
      </c>
      <c r="BX2144" s="234" t="s">
        <v>19026</v>
      </c>
      <c r="BY2144" s="234" t="s">
        <v>56</v>
      </c>
      <c r="BZ2144" s="234" t="s">
        <v>7014</v>
      </c>
    </row>
    <row r="2145" spans="1:78" x14ac:dyDescent="0.25">
      <c r="A2145" s="5">
        <v>50</v>
      </c>
      <c r="B2145" s="234" t="s">
        <v>12483</v>
      </c>
      <c r="C2145" s="234" t="s">
        <v>19028</v>
      </c>
      <c r="D2145" s="234" t="s">
        <v>8928</v>
      </c>
      <c r="E2145" s="234" t="s">
        <v>8929</v>
      </c>
      <c r="F2145" s="234" t="s">
        <v>6993</v>
      </c>
      <c r="G2145" s="234" t="s">
        <v>7302</v>
      </c>
      <c r="H2145" s="234" t="s">
        <v>6994</v>
      </c>
      <c r="I2145" s="242"/>
      <c r="J2145" s="242">
        <v>43929</v>
      </c>
      <c r="K2145" s="234" t="s">
        <v>7430</v>
      </c>
      <c r="L2145" s="242">
        <v>43938</v>
      </c>
      <c r="M2145" s="234" t="s">
        <v>6996</v>
      </c>
      <c r="N2145" s="234" t="s">
        <v>8930</v>
      </c>
      <c r="O2145" s="234" t="s">
        <v>18722</v>
      </c>
      <c r="P2145" s="234" t="s">
        <v>6999</v>
      </c>
      <c r="Q2145" s="234"/>
      <c r="R2145" s="234" t="s">
        <v>451</v>
      </c>
      <c r="S2145" t="b">
        <v>0</v>
      </c>
      <c r="T2145" s="242"/>
      <c r="U2145" s="103">
        <v>3</v>
      </c>
      <c r="V2145" s="234" t="s">
        <v>272</v>
      </c>
      <c r="W2145" s="103">
        <v>3</v>
      </c>
      <c r="X2145" s="234" t="s">
        <v>272</v>
      </c>
      <c r="Y2145" s="242"/>
      <c r="Z2145" s="242"/>
      <c r="AA2145" s="103"/>
      <c r="AB2145" s="234" t="s">
        <v>8933</v>
      </c>
      <c r="AC2145" s="243">
        <v>44251.601388888892</v>
      </c>
      <c r="AD2145" s="234" t="s">
        <v>55</v>
      </c>
      <c r="AE2145" s="235" t="s">
        <v>19029</v>
      </c>
      <c r="AF2145" s="237"/>
      <c r="AG2145" s="234" t="s">
        <v>482</v>
      </c>
      <c r="AH2145" s="241"/>
      <c r="AI2145" t="b">
        <v>1</v>
      </c>
      <c r="AJ2145" t="b">
        <v>0</v>
      </c>
      <c r="AK2145" s="234"/>
      <c r="AL2145" s="103"/>
      <c r="AM2145" t="b">
        <v>0</v>
      </c>
      <c r="AN2145" s="234"/>
      <c r="AO2145" s="103"/>
      <c r="AP2145" s="241"/>
      <c r="AQ2145" s="241"/>
      <c r="AR2145" s="241"/>
      <c r="AS2145" s="241"/>
      <c r="AT2145" s="234" t="s">
        <v>7005</v>
      </c>
      <c r="AU2145" s="234" t="s">
        <v>7085</v>
      </c>
      <c r="AV2145" t="b">
        <v>0</v>
      </c>
      <c r="AW2145" t="b">
        <v>0</v>
      </c>
      <c r="AX2145" s="241"/>
      <c r="AY2145" s="241"/>
      <c r="AZ2145" s="234"/>
      <c r="BA2145" s="234"/>
      <c r="BB2145" s="234"/>
      <c r="BC2145" t="b">
        <v>0</v>
      </c>
      <c r="BD2145" s="234" t="s">
        <v>7008</v>
      </c>
      <c r="BE2145" s="234" t="s">
        <v>7009</v>
      </c>
      <c r="BF2145" s="234" t="s">
        <v>7027</v>
      </c>
      <c r="BG2145" s="234" t="s">
        <v>7028</v>
      </c>
      <c r="BH2145" s="234" t="s">
        <v>55</v>
      </c>
      <c r="BI2145" s="243">
        <v>44573.415821759256</v>
      </c>
      <c r="BJ2145" s="234" t="s">
        <v>442</v>
      </c>
      <c r="BK2145" s="234" t="s">
        <v>451</v>
      </c>
      <c r="BL2145" s="234" t="s">
        <v>451</v>
      </c>
      <c r="BM2145" s="234" t="s">
        <v>451</v>
      </c>
      <c r="BN2145" s="241"/>
      <c r="BO2145" t="b">
        <v>0</v>
      </c>
      <c r="BP2145" t="b">
        <v>0</v>
      </c>
      <c r="BQ2145" t="b">
        <v>0</v>
      </c>
      <c r="BR2145" s="241"/>
      <c r="BS2145" s="241"/>
      <c r="BT2145" s="234" t="s">
        <v>7012</v>
      </c>
      <c r="BU2145" t="b">
        <v>0</v>
      </c>
      <c r="BV2145" s="103"/>
      <c r="BW2145" s="235" t="s">
        <v>19030</v>
      </c>
      <c r="BX2145" s="234" t="s">
        <v>19029</v>
      </c>
      <c r="BY2145" s="234" t="s">
        <v>56</v>
      </c>
      <c r="BZ2145" s="234" t="s">
        <v>7014</v>
      </c>
    </row>
    <row r="2146" spans="1:78" x14ac:dyDescent="0.25">
      <c r="A2146" s="5">
        <v>49</v>
      </c>
      <c r="B2146" s="234" t="s">
        <v>12487</v>
      </c>
      <c r="C2146" s="234" t="s">
        <v>19031</v>
      </c>
      <c r="D2146" s="234" t="s">
        <v>7728</v>
      </c>
      <c r="E2146" s="234" t="s">
        <v>7728</v>
      </c>
      <c r="F2146" s="234" t="s">
        <v>6993</v>
      </c>
      <c r="G2146" s="234" t="s">
        <v>10829</v>
      </c>
      <c r="H2146" s="234" t="s">
        <v>7730</v>
      </c>
      <c r="I2146" s="242"/>
      <c r="J2146" s="242">
        <v>43928</v>
      </c>
      <c r="K2146" s="234" t="s">
        <v>7430</v>
      </c>
      <c r="L2146" s="242">
        <v>43936</v>
      </c>
      <c r="M2146" s="234" t="s">
        <v>6996</v>
      </c>
      <c r="N2146" s="234" t="s">
        <v>7731</v>
      </c>
      <c r="O2146" s="234" t="s">
        <v>7205</v>
      </c>
      <c r="P2146" s="234" t="s">
        <v>6999</v>
      </c>
      <c r="Q2146" s="234"/>
      <c r="R2146" s="234" t="s">
        <v>451</v>
      </c>
      <c r="S2146" t="b">
        <v>0</v>
      </c>
      <c r="T2146" s="242"/>
      <c r="U2146" s="103">
        <v>1</v>
      </c>
      <c r="V2146" s="234" t="s">
        <v>272</v>
      </c>
      <c r="W2146" s="103">
        <v>0</v>
      </c>
      <c r="X2146" s="234" t="s">
        <v>272</v>
      </c>
      <c r="Y2146" s="242"/>
      <c r="Z2146" s="242"/>
      <c r="AA2146" s="103"/>
      <c r="AB2146" s="234" t="s">
        <v>7733</v>
      </c>
      <c r="AC2146" s="243">
        <v>44251.601342592592</v>
      </c>
      <c r="AD2146" s="234" t="s">
        <v>55</v>
      </c>
      <c r="AE2146" s="235" t="s">
        <v>19032</v>
      </c>
      <c r="AF2146" s="237"/>
      <c r="AG2146" s="234" t="s">
        <v>482</v>
      </c>
      <c r="AH2146" s="241"/>
      <c r="AI2146" t="b">
        <v>1</v>
      </c>
      <c r="AJ2146" t="b">
        <v>0</v>
      </c>
      <c r="AK2146" s="234"/>
      <c r="AL2146" s="103"/>
      <c r="AM2146" t="b">
        <v>0</v>
      </c>
      <c r="AN2146" s="234"/>
      <c r="AO2146" s="103"/>
      <c r="AP2146" s="241"/>
      <c r="AQ2146" s="241"/>
      <c r="AR2146" s="241"/>
      <c r="AS2146" s="241"/>
      <c r="AT2146" s="234" t="s">
        <v>7005</v>
      </c>
      <c r="AU2146" s="234" t="s">
        <v>7085</v>
      </c>
      <c r="AV2146" t="b">
        <v>0</v>
      </c>
      <c r="AW2146" t="b">
        <v>0</v>
      </c>
      <c r="AX2146" s="241"/>
      <c r="AY2146" s="241"/>
      <c r="AZ2146" s="234"/>
      <c r="BA2146" s="234"/>
      <c r="BB2146" s="234"/>
      <c r="BC2146" t="b">
        <v>0</v>
      </c>
      <c r="BD2146" s="234" t="s">
        <v>7008</v>
      </c>
      <c r="BE2146" s="234" t="s">
        <v>7737</v>
      </c>
      <c r="BF2146" s="234" t="s">
        <v>7027</v>
      </c>
      <c r="BG2146" s="234" t="s">
        <v>7028</v>
      </c>
      <c r="BH2146" s="234" t="s">
        <v>55</v>
      </c>
      <c r="BI2146" s="243">
        <v>44573.415821759256</v>
      </c>
      <c r="BJ2146" s="234" t="s">
        <v>442</v>
      </c>
      <c r="BK2146" s="234" t="s">
        <v>451</v>
      </c>
      <c r="BL2146" s="234" t="s">
        <v>451</v>
      </c>
      <c r="BM2146" s="234" t="s">
        <v>451</v>
      </c>
      <c r="BN2146" s="241"/>
      <c r="BO2146" t="b">
        <v>0</v>
      </c>
      <c r="BP2146" t="b">
        <v>0</v>
      </c>
      <c r="BQ2146" t="b">
        <v>0</v>
      </c>
      <c r="BR2146" s="241"/>
      <c r="BS2146" s="241"/>
      <c r="BT2146" s="234" t="s">
        <v>7012</v>
      </c>
      <c r="BU2146" t="b">
        <v>0</v>
      </c>
      <c r="BV2146" s="103"/>
      <c r="BW2146" s="235" t="s">
        <v>19033</v>
      </c>
      <c r="BX2146" s="234" t="s">
        <v>19032</v>
      </c>
      <c r="BY2146" s="234" t="s">
        <v>56</v>
      </c>
      <c r="BZ2146" s="234" t="s">
        <v>7014</v>
      </c>
    </row>
    <row r="2147" spans="1:78" x14ac:dyDescent="0.25">
      <c r="A2147" s="5">
        <v>48</v>
      </c>
      <c r="B2147" s="234" t="s">
        <v>12491</v>
      </c>
      <c r="C2147" s="234" t="s">
        <v>19034</v>
      </c>
      <c r="D2147" s="234" t="s">
        <v>9165</v>
      </c>
      <c r="E2147" s="234" t="s">
        <v>9165</v>
      </c>
      <c r="F2147" s="234" t="s">
        <v>7156</v>
      </c>
      <c r="G2147" s="234" t="s">
        <v>7856</v>
      </c>
      <c r="H2147" s="234" t="s">
        <v>7018</v>
      </c>
      <c r="I2147" s="242"/>
      <c r="J2147" s="242">
        <v>43923</v>
      </c>
      <c r="K2147" s="234" t="s">
        <v>7430</v>
      </c>
      <c r="L2147" s="242">
        <v>43929</v>
      </c>
      <c r="M2147" s="234" t="s">
        <v>6996</v>
      </c>
      <c r="N2147" s="234" t="s">
        <v>9167</v>
      </c>
      <c r="O2147" s="234" t="s">
        <v>9168</v>
      </c>
      <c r="P2147" s="234" t="s">
        <v>6999</v>
      </c>
      <c r="Q2147" s="234"/>
      <c r="R2147" s="234" t="s">
        <v>451</v>
      </c>
      <c r="S2147" t="b">
        <v>0</v>
      </c>
      <c r="T2147" s="242"/>
      <c r="U2147" s="103">
        <v>125</v>
      </c>
      <c r="V2147" s="234" t="s">
        <v>272</v>
      </c>
      <c r="W2147" s="103">
        <v>125</v>
      </c>
      <c r="X2147" s="234" t="s">
        <v>272</v>
      </c>
      <c r="Y2147" s="242"/>
      <c r="Z2147" s="242"/>
      <c r="AA2147" s="103"/>
      <c r="AB2147" s="234" t="s">
        <v>9169</v>
      </c>
      <c r="AC2147" s="243">
        <v>44251.601319444446</v>
      </c>
      <c r="AD2147" s="234" t="s">
        <v>55</v>
      </c>
      <c r="AE2147" s="235" t="s">
        <v>19035</v>
      </c>
      <c r="AF2147" s="237"/>
      <c r="AG2147" s="234" t="s">
        <v>482</v>
      </c>
      <c r="AH2147" s="241"/>
      <c r="AI2147" t="b">
        <v>1</v>
      </c>
      <c r="AJ2147" t="b">
        <v>0</v>
      </c>
      <c r="AK2147" s="234"/>
      <c r="AL2147" s="103"/>
      <c r="AM2147" t="b">
        <v>0</v>
      </c>
      <c r="AN2147" s="234"/>
      <c r="AO2147" s="103"/>
      <c r="AP2147" s="241"/>
      <c r="AQ2147" s="241"/>
      <c r="AR2147" s="241"/>
      <c r="AS2147" s="241"/>
      <c r="AT2147" s="234" t="s">
        <v>7005</v>
      </c>
      <c r="AU2147" s="234" t="s">
        <v>7085</v>
      </c>
      <c r="AV2147" t="b">
        <v>0</v>
      </c>
      <c r="AW2147" t="b">
        <v>0</v>
      </c>
      <c r="AX2147" s="241"/>
      <c r="AY2147" s="241"/>
      <c r="AZ2147" s="234"/>
      <c r="BA2147" s="234"/>
      <c r="BB2147" s="234"/>
      <c r="BC2147" t="b">
        <v>0</v>
      </c>
      <c r="BD2147" s="234" t="s">
        <v>7008</v>
      </c>
      <c r="BE2147" s="234" t="s">
        <v>7026</v>
      </c>
      <c r="BF2147" s="234" t="s">
        <v>7027</v>
      </c>
      <c r="BG2147" s="234" t="s">
        <v>7028</v>
      </c>
      <c r="BH2147" s="234" t="s">
        <v>55</v>
      </c>
      <c r="BI2147" s="243">
        <v>44573.415821759256</v>
      </c>
      <c r="BJ2147" s="234" t="s">
        <v>442</v>
      </c>
      <c r="BK2147" s="234" t="s">
        <v>451</v>
      </c>
      <c r="BL2147" s="234" t="s">
        <v>451</v>
      </c>
      <c r="BM2147" s="234" t="s">
        <v>451</v>
      </c>
      <c r="BN2147" s="241"/>
      <c r="BO2147" t="b">
        <v>0</v>
      </c>
      <c r="BP2147" t="b">
        <v>0</v>
      </c>
      <c r="BQ2147" t="b">
        <v>0</v>
      </c>
      <c r="BR2147" s="241"/>
      <c r="BS2147" s="241"/>
      <c r="BT2147" s="234" t="s">
        <v>7012</v>
      </c>
      <c r="BU2147" t="b">
        <v>0</v>
      </c>
      <c r="BV2147" s="103"/>
      <c r="BW2147" s="235" t="s">
        <v>19036</v>
      </c>
      <c r="BX2147" s="234" t="s">
        <v>19035</v>
      </c>
      <c r="BY2147" s="234" t="s">
        <v>56</v>
      </c>
      <c r="BZ2147" s="234" t="s">
        <v>7014</v>
      </c>
    </row>
    <row r="2148" spans="1:78" x14ac:dyDescent="0.25">
      <c r="A2148" s="5">
        <v>47</v>
      </c>
      <c r="B2148" s="234" t="s">
        <v>12498</v>
      </c>
      <c r="C2148" s="234" t="s">
        <v>19037</v>
      </c>
      <c r="D2148" s="234"/>
      <c r="E2148" s="234" t="s">
        <v>17887</v>
      </c>
      <c r="F2148" s="234" t="s">
        <v>6993</v>
      </c>
      <c r="G2148" s="234" t="s">
        <v>7856</v>
      </c>
      <c r="H2148" s="234" t="s">
        <v>7018</v>
      </c>
      <c r="I2148" s="242"/>
      <c r="J2148" s="242">
        <v>43923</v>
      </c>
      <c r="K2148" s="234" t="s">
        <v>7430</v>
      </c>
      <c r="L2148" s="242">
        <v>43929</v>
      </c>
      <c r="M2148" s="234" t="s">
        <v>10725</v>
      </c>
      <c r="N2148" s="234" t="s">
        <v>7430</v>
      </c>
      <c r="O2148" s="234" t="s">
        <v>17888</v>
      </c>
      <c r="P2148" s="234" t="s">
        <v>6999</v>
      </c>
      <c r="Q2148" s="234"/>
      <c r="R2148" s="234" t="s">
        <v>451</v>
      </c>
      <c r="S2148" t="b">
        <v>0</v>
      </c>
      <c r="T2148" s="242"/>
      <c r="U2148" s="103">
        <v>5</v>
      </c>
      <c r="V2148" s="234" t="s">
        <v>272</v>
      </c>
      <c r="W2148" s="103">
        <v>2</v>
      </c>
      <c r="X2148" s="234" t="s">
        <v>272</v>
      </c>
      <c r="Y2148" s="242"/>
      <c r="Z2148" s="242"/>
      <c r="AA2148" s="103"/>
      <c r="AB2148" s="234"/>
      <c r="AC2148" s="243">
        <v>44251.601307870369</v>
      </c>
      <c r="AD2148" s="234" t="s">
        <v>55</v>
      </c>
      <c r="AE2148" s="235" t="s">
        <v>19038</v>
      </c>
      <c r="AF2148" s="237"/>
      <c r="AG2148" s="234" t="s">
        <v>482</v>
      </c>
      <c r="AH2148" s="241"/>
      <c r="AI2148" t="b">
        <v>1</v>
      </c>
      <c r="AJ2148" t="b">
        <v>0</v>
      </c>
      <c r="AK2148" s="234"/>
      <c r="AL2148" s="103"/>
      <c r="AM2148" t="b">
        <v>0</v>
      </c>
      <c r="AN2148" s="234"/>
      <c r="AO2148" s="103"/>
      <c r="AP2148" s="241"/>
      <c r="AQ2148" s="241"/>
      <c r="AR2148" s="241"/>
      <c r="AS2148" s="241"/>
      <c r="AT2148" s="234"/>
      <c r="AU2148" s="234" t="s">
        <v>7085</v>
      </c>
      <c r="AV2148" t="b">
        <v>0</v>
      </c>
      <c r="AW2148" t="b">
        <v>0</v>
      </c>
      <c r="AX2148" s="241"/>
      <c r="AY2148" s="241"/>
      <c r="AZ2148" s="234"/>
      <c r="BA2148" s="234"/>
      <c r="BB2148" s="234"/>
      <c r="BC2148" t="b">
        <v>1</v>
      </c>
      <c r="BD2148" s="234" t="s">
        <v>350</v>
      </c>
      <c r="BE2148" s="234" t="s">
        <v>7026</v>
      </c>
      <c r="BF2148" s="234" t="s">
        <v>7027</v>
      </c>
      <c r="BG2148" s="234" t="s">
        <v>7028</v>
      </c>
      <c r="BH2148" s="234" t="s">
        <v>55</v>
      </c>
      <c r="BI2148" s="243">
        <v>44573.415810185186</v>
      </c>
      <c r="BJ2148" s="234" t="s">
        <v>442</v>
      </c>
      <c r="BK2148" s="234" t="s">
        <v>451</v>
      </c>
      <c r="BL2148" s="234" t="s">
        <v>451</v>
      </c>
      <c r="BM2148" s="234" t="s">
        <v>451</v>
      </c>
      <c r="BN2148" s="241"/>
      <c r="BO2148" t="b">
        <v>0</v>
      </c>
      <c r="BP2148" t="b">
        <v>0</v>
      </c>
      <c r="BQ2148" t="b">
        <v>0</v>
      </c>
      <c r="BR2148" s="241"/>
      <c r="BS2148" s="241"/>
      <c r="BT2148" s="234" t="s">
        <v>7012</v>
      </c>
      <c r="BU2148" t="b">
        <v>0</v>
      </c>
      <c r="BV2148" s="103"/>
      <c r="BW2148" s="235" t="s">
        <v>19039</v>
      </c>
      <c r="BX2148" s="234" t="s">
        <v>19038</v>
      </c>
      <c r="BY2148" s="234" t="s">
        <v>56</v>
      </c>
      <c r="BZ2148" s="234" t="s">
        <v>7014</v>
      </c>
    </row>
    <row r="2149" spans="1:78" x14ac:dyDescent="0.25">
      <c r="A2149" s="5">
        <v>46</v>
      </c>
      <c r="B2149" s="234" t="s">
        <v>12506</v>
      </c>
      <c r="C2149" s="234" t="s">
        <v>19040</v>
      </c>
      <c r="D2149" s="234"/>
      <c r="E2149" s="234" t="s">
        <v>18474</v>
      </c>
      <c r="F2149" s="234" t="s">
        <v>2991</v>
      </c>
      <c r="G2149" s="234" t="s">
        <v>7033</v>
      </c>
      <c r="H2149" s="234" t="s">
        <v>7034</v>
      </c>
      <c r="I2149" s="242"/>
      <c r="J2149" s="242">
        <v>43892</v>
      </c>
      <c r="K2149" s="234" t="s">
        <v>7430</v>
      </c>
      <c r="L2149" s="242">
        <v>43915</v>
      </c>
      <c r="M2149" s="234" t="s">
        <v>6996</v>
      </c>
      <c r="N2149" s="234" t="s">
        <v>7951</v>
      </c>
      <c r="O2149" s="234" t="s">
        <v>7952</v>
      </c>
      <c r="P2149" s="234" t="s">
        <v>6999</v>
      </c>
      <c r="Q2149" s="234"/>
      <c r="R2149" s="234" t="s">
        <v>451</v>
      </c>
      <c r="S2149" t="b">
        <v>0</v>
      </c>
      <c r="T2149" s="242"/>
      <c r="U2149" s="103">
        <v>155</v>
      </c>
      <c r="V2149" s="234" t="s">
        <v>272</v>
      </c>
      <c r="W2149" s="103">
        <v>124</v>
      </c>
      <c r="X2149" s="234" t="s">
        <v>272</v>
      </c>
      <c r="Y2149" s="242"/>
      <c r="Z2149" s="242"/>
      <c r="AA2149" s="103"/>
      <c r="AB2149" s="234"/>
      <c r="AC2149" s="243">
        <v>44251.601273148146</v>
      </c>
      <c r="AD2149" s="234" t="s">
        <v>55</v>
      </c>
      <c r="AE2149" s="235" t="s">
        <v>19041</v>
      </c>
      <c r="AF2149" s="237"/>
      <c r="AG2149" s="234" t="s">
        <v>482</v>
      </c>
      <c r="AH2149" s="241"/>
      <c r="AI2149" t="b">
        <v>1</v>
      </c>
      <c r="AJ2149" t="b">
        <v>0</v>
      </c>
      <c r="AK2149" s="234"/>
      <c r="AL2149" s="103"/>
      <c r="AM2149" t="b">
        <v>0</v>
      </c>
      <c r="AN2149" s="234"/>
      <c r="AO2149" s="103"/>
      <c r="AP2149" s="241"/>
      <c r="AQ2149" s="241"/>
      <c r="AR2149" s="241"/>
      <c r="AS2149" s="241"/>
      <c r="AT2149" s="234"/>
      <c r="AU2149" s="234" t="s">
        <v>7085</v>
      </c>
      <c r="AV2149" t="b">
        <v>0</v>
      </c>
      <c r="AW2149" t="b">
        <v>0</v>
      </c>
      <c r="AX2149" s="241"/>
      <c r="AY2149" s="241"/>
      <c r="AZ2149" s="234"/>
      <c r="BA2149" s="234"/>
      <c r="BB2149" s="234"/>
      <c r="BC2149" t="b">
        <v>1</v>
      </c>
      <c r="BD2149" s="234" t="s">
        <v>7008</v>
      </c>
      <c r="BE2149" s="234" t="s">
        <v>7045</v>
      </c>
      <c r="BF2149" s="234" t="s">
        <v>6972</v>
      </c>
      <c r="BG2149" s="234" t="s">
        <v>7028</v>
      </c>
      <c r="BH2149" s="234" t="s">
        <v>55</v>
      </c>
      <c r="BI2149" s="243">
        <v>44573.415810185186</v>
      </c>
      <c r="BJ2149" s="234" t="s">
        <v>442</v>
      </c>
      <c r="BK2149" s="234" t="s">
        <v>451</v>
      </c>
      <c r="BL2149" s="234" t="s">
        <v>451</v>
      </c>
      <c r="BM2149" s="234" t="s">
        <v>451</v>
      </c>
      <c r="BN2149" s="241"/>
      <c r="BO2149" t="b">
        <v>0</v>
      </c>
      <c r="BP2149" t="b">
        <v>0</v>
      </c>
      <c r="BQ2149" t="b">
        <v>0</v>
      </c>
      <c r="BR2149" s="241"/>
      <c r="BS2149" s="241"/>
      <c r="BT2149" s="234" t="s">
        <v>7012</v>
      </c>
      <c r="BU2149" t="b">
        <v>0</v>
      </c>
      <c r="BV2149" s="103"/>
      <c r="BW2149" s="235" t="s">
        <v>19042</v>
      </c>
      <c r="BX2149" s="234" t="s">
        <v>19041</v>
      </c>
      <c r="BY2149" s="234" t="s">
        <v>56</v>
      </c>
      <c r="BZ2149" s="234" t="s">
        <v>7014</v>
      </c>
    </row>
    <row r="2150" spans="1:78" x14ac:dyDescent="0.25">
      <c r="A2150" s="5">
        <v>45</v>
      </c>
      <c r="B2150" s="234" t="s">
        <v>12513</v>
      </c>
      <c r="C2150" s="234" t="s">
        <v>19043</v>
      </c>
      <c r="D2150" s="234"/>
      <c r="E2150" s="234" t="s">
        <v>16221</v>
      </c>
      <c r="F2150" s="234" t="s">
        <v>2991</v>
      </c>
      <c r="G2150" s="234" t="s">
        <v>7033</v>
      </c>
      <c r="H2150" s="234" t="s">
        <v>7034</v>
      </c>
      <c r="I2150" s="242"/>
      <c r="J2150" s="242">
        <v>43916</v>
      </c>
      <c r="K2150" s="234" t="s">
        <v>7430</v>
      </c>
      <c r="L2150" s="242">
        <v>43928</v>
      </c>
      <c r="M2150" s="234" t="s">
        <v>6996</v>
      </c>
      <c r="N2150" s="234" t="s">
        <v>18781</v>
      </c>
      <c r="O2150" s="234" t="s">
        <v>13709</v>
      </c>
      <c r="P2150" s="234" t="s">
        <v>6999</v>
      </c>
      <c r="Q2150" s="234"/>
      <c r="R2150" s="234" t="s">
        <v>451</v>
      </c>
      <c r="S2150" t="b">
        <v>0</v>
      </c>
      <c r="T2150" s="242"/>
      <c r="U2150" s="103">
        <v>1368</v>
      </c>
      <c r="V2150" s="234" t="s">
        <v>272</v>
      </c>
      <c r="W2150" s="103">
        <v>13680</v>
      </c>
      <c r="X2150" s="234" t="s">
        <v>272</v>
      </c>
      <c r="Y2150" s="242"/>
      <c r="Z2150" s="242"/>
      <c r="AA2150" s="103"/>
      <c r="AB2150" s="234"/>
      <c r="AC2150" s="243">
        <v>44251.601261574076</v>
      </c>
      <c r="AD2150" s="234" t="s">
        <v>55</v>
      </c>
      <c r="AE2150" s="235" t="s">
        <v>19044</v>
      </c>
      <c r="AF2150" s="237"/>
      <c r="AG2150" s="234" t="s">
        <v>482</v>
      </c>
      <c r="AH2150" s="241"/>
      <c r="AI2150" t="b">
        <v>1</v>
      </c>
      <c r="AJ2150" t="b">
        <v>0</v>
      </c>
      <c r="AK2150" s="234"/>
      <c r="AL2150" s="103"/>
      <c r="AM2150" t="b">
        <v>0</v>
      </c>
      <c r="AN2150" s="234"/>
      <c r="AO2150" s="103"/>
      <c r="AP2150" s="241"/>
      <c r="AQ2150" s="241"/>
      <c r="AR2150" s="241"/>
      <c r="AS2150" s="241"/>
      <c r="AT2150" s="234"/>
      <c r="AU2150" s="234" t="s">
        <v>7085</v>
      </c>
      <c r="AV2150" t="b">
        <v>0</v>
      </c>
      <c r="AW2150" t="b">
        <v>0</v>
      </c>
      <c r="AX2150" s="241"/>
      <c r="AY2150" s="241"/>
      <c r="AZ2150" s="234"/>
      <c r="BA2150" s="234"/>
      <c r="BB2150" s="234"/>
      <c r="BC2150" t="b">
        <v>1</v>
      </c>
      <c r="BD2150" s="234" t="s">
        <v>7008</v>
      </c>
      <c r="BE2150" s="234" t="s">
        <v>7045</v>
      </c>
      <c r="BF2150" s="234" t="s">
        <v>6972</v>
      </c>
      <c r="BG2150" s="234" t="s">
        <v>7028</v>
      </c>
      <c r="BH2150" s="234" t="s">
        <v>55</v>
      </c>
      <c r="BI2150" s="243">
        <v>44573.415810185186</v>
      </c>
      <c r="BJ2150" s="234" t="s">
        <v>442</v>
      </c>
      <c r="BK2150" s="234" t="s">
        <v>451</v>
      </c>
      <c r="BL2150" s="234" t="s">
        <v>451</v>
      </c>
      <c r="BM2150" s="234" t="s">
        <v>451</v>
      </c>
      <c r="BN2150" s="241"/>
      <c r="BO2150" t="b">
        <v>0</v>
      </c>
      <c r="BP2150" t="b">
        <v>0</v>
      </c>
      <c r="BQ2150" t="b">
        <v>0</v>
      </c>
      <c r="BR2150" s="241"/>
      <c r="BS2150" s="241"/>
      <c r="BT2150" s="234" t="s">
        <v>7012</v>
      </c>
      <c r="BU2150" t="b">
        <v>0</v>
      </c>
      <c r="BV2150" s="103"/>
      <c r="BW2150" s="235" t="s">
        <v>19045</v>
      </c>
      <c r="BX2150" s="234" t="s">
        <v>19044</v>
      </c>
      <c r="BY2150" s="234" t="s">
        <v>56</v>
      </c>
      <c r="BZ2150" s="234" t="s">
        <v>7014</v>
      </c>
    </row>
    <row r="2151" spans="1:78" x14ac:dyDescent="0.25">
      <c r="A2151" s="5">
        <v>44</v>
      </c>
      <c r="B2151" s="234" t="s">
        <v>12517</v>
      </c>
      <c r="C2151" s="234" t="s">
        <v>19046</v>
      </c>
      <c r="D2151" s="234"/>
      <c r="E2151" s="234" t="s">
        <v>16221</v>
      </c>
      <c r="F2151" s="234" t="s">
        <v>2991</v>
      </c>
      <c r="G2151" s="234" t="s">
        <v>7033</v>
      </c>
      <c r="H2151" s="234" t="s">
        <v>7034</v>
      </c>
      <c r="I2151" s="242"/>
      <c r="J2151" s="242">
        <v>43906</v>
      </c>
      <c r="K2151" s="234" t="s">
        <v>7430</v>
      </c>
      <c r="L2151" s="242">
        <v>43928</v>
      </c>
      <c r="M2151" s="234" t="s">
        <v>6996</v>
      </c>
      <c r="N2151" s="234" t="s">
        <v>18781</v>
      </c>
      <c r="O2151" s="234" t="s">
        <v>13709</v>
      </c>
      <c r="P2151" s="234" t="s">
        <v>6999</v>
      </c>
      <c r="Q2151" s="234"/>
      <c r="R2151" s="234" t="s">
        <v>451</v>
      </c>
      <c r="S2151" t="b">
        <v>0</v>
      </c>
      <c r="T2151" s="242"/>
      <c r="U2151" s="103">
        <v>1216</v>
      </c>
      <c r="V2151" s="234" t="s">
        <v>272</v>
      </c>
      <c r="W2151" s="103">
        <v>10944</v>
      </c>
      <c r="X2151" s="234" t="s">
        <v>272</v>
      </c>
      <c r="Y2151" s="242"/>
      <c r="Z2151" s="242"/>
      <c r="AA2151" s="103"/>
      <c r="AB2151" s="234"/>
      <c r="AC2151" s="243">
        <v>44251.601226851853</v>
      </c>
      <c r="AD2151" s="234" t="s">
        <v>55</v>
      </c>
      <c r="AE2151" s="235" t="s">
        <v>19047</v>
      </c>
      <c r="AF2151" s="237"/>
      <c r="AG2151" s="234" t="s">
        <v>482</v>
      </c>
      <c r="AH2151" s="241"/>
      <c r="AI2151" t="b">
        <v>1</v>
      </c>
      <c r="AJ2151" t="b">
        <v>0</v>
      </c>
      <c r="AK2151" s="234"/>
      <c r="AL2151" s="103"/>
      <c r="AM2151" t="b">
        <v>0</v>
      </c>
      <c r="AN2151" s="234"/>
      <c r="AO2151" s="103"/>
      <c r="AP2151" s="241"/>
      <c r="AQ2151" s="241"/>
      <c r="AR2151" s="241"/>
      <c r="AS2151" s="241"/>
      <c r="AT2151" s="234"/>
      <c r="AU2151" s="234" t="s">
        <v>7085</v>
      </c>
      <c r="AV2151" t="b">
        <v>0</v>
      </c>
      <c r="AW2151" t="b">
        <v>0</v>
      </c>
      <c r="AX2151" s="241"/>
      <c r="AY2151" s="241"/>
      <c r="AZ2151" s="234"/>
      <c r="BA2151" s="234"/>
      <c r="BB2151" s="234"/>
      <c r="BC2151" t="b">
        <v>1</v>
      </c>
      <c r="BD2151" s="234" t="s">
        <v>7008</v>
      </c>
      <c r="BE2151" s="234" t="s">
        <v>7045</v>
      </c>
      <c r="BF2151" s="234" t="s">
        <v>6972</v>
      </c>
      <c r="BG2151" s="234" t="s">
        <v>7028</v>
      </c>
      <c r="BH2151" s="234" t="s">
        <v>55</v>
      </c>
      <c r="BI2151" s="243">
        <v>44573.415798611109</v>
      </c>
      <c r="BJ2151" s="234" t="s">
        <v>442</v>
      </c>
      <c r="BK2151" s="234" t="s">
        <v>451</v>
      </c>
      <c r="BL2151" s="234" t="s">
        <v>451</v>
      </c>
      <c r="BM2151" s="234" t="s">
        <v>451</v>
      </c>
      <c r="BN2151" s="241"/>
      <c r="BO2151" t="b">
        <v>0</v>
      </c>
      <c r="BP2151" t="b">
        <v>0</v>
      </c>
      <c r="BQ2151" t="b">
        <v>0</v>
      </c>
      <c r="BR2151" s="241"/>
      <c r="BS2151" s="241"/>
      <c r="BT2151" s="234" t="s">
        <v>7012</v>
      </c>
      <c r="BU2151" t="b">
        <v>0</v>
      </c>
      <c r="BV2151" s="103"/>
      <c r="BW2151" s="235" t="s">
        <v>19048</v>
      </c>
      <c r="BX2151" s="234" t="s">
        <v>19047</v>
      </c>
      <c r="BY2151" s="234" t="s">
        <v>56</v>
      </c>
      <c r="BZ2151" s="234" t="s">
        <v>7014</v>
      </c>
    </row>
    <row r="2152" spans="1:78" x14ac:dyDescent="0.25">
      <c r="A2152" s="5">
        <v>43</v>
      </c>
      <c r="B2152" s="234" t="s">
        <v>12526</v>
      </c>
      <c r="C2152" s="234" t="s">
        <v>19049</v>
      </c>
      <c r="D2152" s="234" t="s">
        <v>19050</v>
      </c>
      <c r="E2152" s="234" t="s">
        <v>19051</v>
      </c>
      <c r="F2152" s="234" t="s">
        <v>7156</v>
      </c>
      <c r="G2152" s="234" t="s">
        <v>11209</v>
      </c>
      <c r="H2152" s="234" t="s">
        <v>7856</v>
      </c>
      <c r="I2152" s="242"/>
      <c r="J2152" s="242">
        <v>43928</v>
      </c>
      <c r="K2152" s="234" t="s">
        <v>7430</v>
      </c>
      <c r="L2152" s="242">
        <v>43929</v>
      </c>
      <c r="M2152" s="234" t="s">
        <v>6996</v>
      </c>
      <c r="N2152" s="234" t="s">
        <v>9809</v>
      </c>
      <c r="O2152" s="234" t="s">
        <v>9810</v>
      </c>
      <c r="P2152" s="234" t="s">
        <v>6999</v>
      </c>
      <c r="Q2152" s="234"/>
      <c r="R2152" s="234" t="s">
        <v>451</v>
      </c>
      <c r="S2152" t="b">
        <v>0</v>
      </c>
      <c r="T2152" s="242"/>
      <c r="U2152" s="103">
        <v>1100</v>
      </c>
      <c r="V2152" s="234" t="s">
        <v>272</v>
      </c>
      <c r="W2152" s="103">
        <v>3300</v>
      </c>
      <c r="X2152" s="234" t="s">
        <v>272</v>
      </c>
      <c r="Y2152" s="242"/>
      <c r="Z2152" s="242"/>
      <c r="AA2152" s="103"/>
      <c r="AB2152" s="234" t="s">
        <v>19052</v>
      </c>
      <c r="AC2152" s="243">
        <v>44251.601215277777</v>
      </c>
      <c r="AD2152" s="234" t="s">
        <v>55</v>
      </c>
      <c r="AE2152" s="235" t="s">
        <v>19053</v>
      </c>
      <c r="AF2152" s="237">
        <v>0</v>
      </c>
      <c r="AG2152" s="234" t="s">
        <v>482</v>
      </c>
      <c r="AH2152" s="241"/>
      <c r="AI2152" t="b">
        <v>1</v>
      </c>
      <c r="AJ2152" t="b">
        <v>0</v>
      </c>
      <c r="AK2152" s="234"/>
      <c r="AL2152" s="103"/>
      <c r="AM2152" t="b">
        <v>0</v>
      </c>
      <c r="AN2152" s="234"/>
      <c r="AO2152" s="103"/>
      <c r="AP2152" s="241"/>
      <c r="AQ2152" s="241"/>
      <c r="AR2152" s="241"/>
      <c r="AS2152" s="241"/>
      <c r="AT2152" s="234" t="s">
        <v>7005</v>
      </c>
      <c r="AU2152" s="234" t="s">
        <v>7085</v>
      </c>
      <c r="AV2152" t="b">
        <v>0</v>
      </c>
      <c r="AW2152" t="b">
        <v>0</v>
      </c>
      <c r="AX2152" s="241"/>
      <c r="AY2152" s="241"/>
      <c r="AZ2152" s="234"/>
      <c r="BA2152" s="234"/>
      <c r="BB2152" s="234"/>
      <c r="BC2152" t="b">
        <v>0</v>
      </c>
      <c r="BD2152" s="234" t="s">
        <v>7008</v>
      </c>
      <c r="BE2152" s="234" t="s">
        <v>7026</v>
      </c>
      <c r="BF2152" s="234" t="s">
        <v>7027</v>
      </c>
      <c r="BG2152" s="234" t="s">
        <v>7028</v>
      </c>
      <c r="BH2152" s="234" t="s">
        <v>55</v>
      </c>
      <c r="BI2152" s="243">
        <v>44573.415798611109</v>
      </c>
      <c r="BJ2152" s="234" t="s">
        <v>442</v>
      </c>
      <c r="BK2152" s="234" t="s">
        <v>451</v>
      </c>
      <c r="BL2152" s="234" t="s">
        <v>451</v>
      </c>
      <c r="BM2152" s="234" t="s">
        <v>451</v>
      </c>
      <c r="BN2152" s="241"/>
      <c r="BO2152" t="b">
        <v>0</v>
      </c>
      <c r="BP2152" t="b">
        <v>0</v>
      </c>
      <c r="BQ2152" t="b">
        <v>0</v>
      </c>
      <c r="BR2152" s="241"/>
      <c r="BS2152" s="241"/>
      <c r="BT2152" s="234" t="s">
        <v>7012</v>
      </c>
      <c r="BU2152" t="b">
        <v>0</v>
      </c>
      <c r="BV2152" s="103"/>
      <c r="BW2152" s="235" t="s">
        <v>19054</v>
      </c>
      <c r="BX2152" s="234" t="s">
        <v>19053</v>
      </c>
      <c r="BY2152" s="234" t="s">
        <v>56</v>
      </c>
      <c r="BZ2152" s="234" t="s">
        <v>7014</v>
      </c>
    </row>
    <row r="2153" spans="1:78" x14ac:dyDescent="0.25">
      <c r="A2153" s="5">
        <v>42</v>
      </c>
      <c r="B2153" s="234" t="s">
        <v>12557</v>
      </c>
      <c r="C2153" s="234" t="s">
        <v>19055</v>
      </c>
      <c r="D2153" s="234"/>
      <c r="E2153" s="234" t="s">
        <v>19056</v>
      </c>
      <c r="F2153" s="234" t="s">
        <v>7156</v>
      </c>
      <c r="G2153" s="234" t="s">
        <v>11209</v>
      </c>
      <c r="H2153" s="234" t="s">
        <v>7856</v>
      </c>
      <c r="I2153" s="242"/>
      <c r="J2153" s="242">
        <v>43927</v>
      </c>
      <c r="K2153" s="234" t="s">
        <v>7430</v>
      </c>
      <c r="L2153" s="242">
        <v>43934</v>
      </c>
      <c r="M2153" s="234" t="s">
        <v>10614</v>
      </c>
      <c r="N2153" s="234" t="s">
        <v>7430</v>
      </c>
      <c r="O2153" s="234" t="s">
        <v>19057</v>
      </c>
      <c r="P2153" s="234" t="s">
        <v>6999</v>
      </c>
      <c r="Q2153" s="234"/>
      <c r="R2153" s="234" t="s">
        <v>451</v>
      </c>
      <c r="S2153" t="b">
        <v>0</v>
      </c>
      <c r="T2153" s="242"/>
      <c r="U2153" s="103">
        <v>5.75</v>
      </c>
      <c r="V2153" s="234" t="s">
        <v>272</v>
      </c>
      <c r="W2153" s="103">
        <v>5.75</v>
      </c>
      <c r="X2153" s="234" t="s">
        <v>272</v>
      </c>
      <c r="Y2153" s="242"/>
      <c r="Z2153" s="242"/>
      <c r="AA2153" s="103"/>
      <c r="AB2153" s="234"/>
      <c r="AC2153" s="243">
        <v>44251.601203703707</v>
      </c>
      <c r="AD2153" s="234" t="s">
        <v>55</v>
      </c>
      <c r="AE2153" s="235" t="s">
        <v>19058</v>
      </c>
      <c r="AF2153" s="237"/>
      <c r="AG2153" s="234" t="s">
        <v>482</v>
      </c>
      <c r="AH2153" s="241"/>
      <c r="AI2153" t="b">
        <v>1</v>
      </c>
      <c r="AJ2153" t="b">
        <v>0</v>
      </c>
      <c r="AK2153" s="234"/>
      <c r="AL2153" s="103"/>
      <c r="AM2153" t="b">
        <v>0</v>
      </c>
      <c r="AN2153" s="234"/>
      <c r="AO2153" s="103"/>
      <c r="AP2153" s="241"/>
      <c r="AQ2153" s="241"/>
      <c r="AR2153" s="241"/>
      <c r="AS2153" s="241"/>
      <c r="AT2153" s="234"/>
      <c r="AU2153" s="234" t="s">
        <v>7085</v>
      </c>
      <c r="AV2153" t="b">
        <v>0</v>
      </c>
      <c r="AW2153" t="b">
        <v>0</v>
      </c>
      <c r="AX2153" s="241"/>
      <c r="AY2153" s="241"/>
      <c r="AZ2153" s="234"/>
      <c r="BA2153" s="234"/>
      <c r="BB2153" s="234"/>
      <c r="BC2153" t="b">
        <v>1</v>
      </c>
      <c r="BD2153" s="234" t="s">
        <v>10619</v>
      </c>
      <c r="BE2153" s="234" t="s">
        <v>7026</v>
      </c>
      <c r="BF2153" s="234" t="s">
        <v>7027</v>
      </c>
      <c r="BG2153" s="234" t="s">
        <v>7028</v>
      </c>
      <c r="BH2153" s="234" t="s">
        <v>55</v>
      </c>
      <c r="BI2153" s="243">
        <v>44573.415798611109</v>
      </c>
      <c r="BJ2153" s="234" t="s">
        <v>442</v>
      </c>
      <c r="BK2153" s="234" t="s">
        <v>451</v>
      </c>
      <c r="BL2153" s="234" t="s">
        <v>451</v>
      </c>
      <c r="BM2153" s="234" t="s">
        <v>451</v>
      </c>
      <c r="BN2153" s="241"/>
      <c r="BO2153" t="b">
        <v>0</v>
      </c>
      <c r="BP2153" t="b">
        <v>0</v>
      </c>
      <c r="BQ2153" t="b">
        <v>0</v>
      </c>
      <c r="BR2153" s="241"/>
      <c r="BS2153" s="241"/>
      <c r="BT2153" s="234" t="s">
        <v>7012</v>
      </c>
      <c r="BU2153" t="b">
        <v>0</v>
      </c>
      <c r="BV2153" s="103"/>
      <c r="BW2153" s="235" t="s">
        <v>19059</v>
      </c>
      <c r="BX2153" s="234" t="s">
        <v>19058</v>
      </c>
      <c r="BY2153" s="234" t="s">
        <v>56</v>
      </c>
      <c r="BZ2153" s="234" t="s">
        <v>7014</v>
      </c>
    </row>
    <row r="2154" spans="1:78" ht="75" x14ac:dyDescent="0.25">
      <c r="A2154" s="5">
        <v>41</v>
      </c>
      <c r="B2154" s="234" t="s">
        <v>4237</v>
      </c>
      <c r="C2154" s="234" t="s">
        <v>19060</v>
      </c>
      <c r="D2154" s="234"/>
      <c r="E2154" s="234" t="s">
        <v>19061</v>
      </c>
      <c r="F2154" s="234" t="s">
        <v>6993</v>
      </c>
      <c r="G2154" s="234" t="s">
        <v>7244</v>
      </c>
      <c r="H2154" s="234" t="s">
        <v>6994</v>
      </c>
      <c r="I2154" s="242"/>
      <c r="J2154" s="242">
        <v>43927</v>
      </c>
      <c r="K2154" s="234" t="s">
        <v>7430</v>
      </c>
      <c r="L2154" s="242">
        <v>43929</v>
      </c>
      <c r="M2154" s="234" t="s">
        <v>6996</v>
      </c>
      <c r="N2154" s="234" t="s">
        <v>7430</v>
      </c>
      <c r="O2154" s="234" t="s">
        <v>19062</v>
      </c>
      <c r="P2154" s="234" t="s">
        <v>6999</v>
      </c>
      <c r="Q2154" s="234"/>
      <c r="R2154" s="234" t="s">
        <v>451</v>
      </c>
      <c r="S2154" t="b">
        <v>0</v>
      </c>
      <c r="T2154" s="242"/>
      <c r="U2154" s="103">
        <v>5</v>
      </c>
      <c r="V2154" s="234" t="s">
        <v>272</v>
      </c>
      <c r="W2154" s="103">
        <v>5</v>
      </c>
      <c r="X2154" s="234" t="s">
        <v>272</v>
      </c>
      <c r="Y2154" s="242"/>
      <c r="Z2154" s="242"/>
      <c r="AA2154" s="103"/>
      <c r="AB2154" s="234"/>
      <c r="AC2154" s="243">
        <v>44251.601168981484</v>
      </c>
      <c r="AD2154" s="234" t="s">
        <v>55</v>
      </c>
      <c r="AE2154" s="235" t="s">
        <v>19063</v>
      </c>
      <c r="AF2154" s="237">
        <v>0</v>
      </c>
      <c r="AG2154" s="234" t="s">
        <v>482</v>
      </c>
      <c r="AH2154" s="241" t="s">
        <v>19064</v>
      </c>
      <c r="AI2154" t="b">
        <v>1</v>
      </c>
      <c r="AJ2154" t="b">
        <v>0</v>
      </c>
      <c r="AK2154" s="234"/>
      <c r="AL2154" s="103"/>
      <c r="AM2154" t="b">
        <v>0</v>
      </c>
      <c r="AN2154" s="234"/>
      <c r="AO2154" s="103"/>
      <c r="AP2154" s="241"/>
      <c r="AQ2154" s="241"/>
      <c r="AR2154" s="241"/>
      <c r="AS2154" s="241"/>
      <c r="AT2154" s="234"/>
      <c r="AU2154" s="234" t="s">
        <v>7085</v>
      </c>
      <c r="AV2154" t="b">
        <v>0</v>
      </c>
      <c r="AW2154" t="b">
        <v>0</v>
      </c>
      <c r="AX2154" s="241"/>
      <c r="AY2154" s="241"/>
      <c r="AZ2154" s="234"/>
      <c r="BA2154" s="234"/>
      <c r="BB2154" s="234"/>
      <c r="BC2154" t="b">
        <v>1</v>
      </c>
      <c r="BD2154" s="234" t="s">
        <v>7008</v>
      </c>
      <c r="BE2154" s="234" t="s">
        <v>7009</v>
      </c>
      <c r="BF2154" s="234" t="s">
        <v>6972</v>
      </c>
      <c r="BG2154" s="234" t="s">
        <v>7028</v>
      </c>
      <c r="BH2154" s="234" t="s">
        <v>7585</v>
      </c>
      <c r="BI2154" s="243">
        <v>44732.557222222225</v>
      </c>
      <c r="BJ2154" s="234" t="s">
        <v>442</v>
      </c>
      <c r="BK2154" s="234" t="s">
        <v>451</v>
      </c>
      <c r="BL2154" s="234" t="s">
        <v>451</v>
      </c>
      <c r="BM2154" s="234" t="s">
        <v>451</v>
      </c>
      <c r="BN2154" s="241"/>
      <c r="BO2154" t="b">
        <v>0</v>
      </c>
      <c r="BP2154" t="b">
        <v>0</v>
      </c>
      <c r="BQ2154" t="b">
        <v>0</v>
      </c>
      <c r="BR2154" s="241"/>
      <c r="BS2154" s="241"/>
      <c r="BT2154" s="234" t="s">
        <v>7012</v>
      </c>
      <c r="BU2154" t="b">
        <v>0</v>
      </c>
      <c r="BV2154" s="103"/>
      <c r="BW2154" s="235">
        <v>38</v>
      </c>
      <c r="BX2154" s="234" t="s">
        <v>19063</v>
      </c>
      <c r="BY2154" s="234" t="s">
        <v>56</v>
      </c>
      <c r="BZ2154" s="234" t="s">
        <v>7014</v>
      </c>
    </row>
  </sheetData>
  <hyperlinks>
    <hyperlink ref="AE2" r:id="rId1" xr:uid="{A773F7A0-3115-48AE-8962-5F63BD2360A8}"/>
    <hyperlink ref="AE3" r:id="rId2" xr:uid="{4D1A5111-67A0-4086-A4B4-08A330781088}"/>
    <hyperlink ref="AE4" r:id="rId3" xr:uid="{1E71CCE2-9A8A-4F2B-B6B7-89373EFF065E}"/>
    <hyperlink ref="AE5" r:id="rId4" xr:uid="{BD530670-7A7E-40F1-AD88-65910F1C8E3A}"/>
    <hyperlink ref="AE6" r:id="rId5" xr:uid="{D6ADB72F-E418-4BF5-9630-06DB45E2D860}"/>
    <hyperlink ref="AE7" r:id="rId6" xr:uid="{E97BA3FF-B53A-4901-831A-DACF4F3CDE80}"/>
    <hyperlink ref="AE8" r:id="rId7" xr:uid="{F2C50943-A887-4898-B80B-A84D9C0F740C}"/>
    <hyperlink ref="AE9" r:id="rId8" xr:uid="{D711733C-B7B8-48AB-ACE7-7D2EA07D4A87}"/>
    <hyperlink ref="AE10" r:id="rId9" xr:uid="{02BFED59-3E70-4F54-AFD3-6C4D80B1555B}"/>
    <hyperlink ref="AE11" r:id="rId10" xr:uid="{A4F8D230-6D4E-4BD0-9008-289F1F3C99CD}"/>
    <hyperlink ref="AE12" r:id="rId11" xr:uid="{3434A6A7-0B5F-4326-9B7F-616DD81A2A25}"/>
    <hyperlink ref="AE13" r:id="rId12" xr:uid="{244887F4-26CF-4A4C-BD36-82E1308D5E4C}"/>
    <hyperlink ref="AE14" r:id="rId13" xr:uid="{D1076E28-D92B-4790-8E68-9B495DB1FC53}"/>
    <hyperlink ref="AE15" r:id="rId14" xr:uid="{A9F60211-EF4C-49C9-84B5-2108236FE1CE}"/>
    <hyperlink ref="AE16" r:id="rId15" xr:uid="{D13B18ED-D2E0-4EF3-A429-3C14310450C8}"/>
    <hyperlink ref="AE17" r:id="rId16" xr:uid="{E5DAF86E-6210-4B42-9A80-8854AA2414E0}"/>
    <hyperlink ref="AE18" r:id="rId17" xr:uid="{54657D7B-9D6C-42CF-954A-7FEB31F6C5F3}"/>
    <hyperlink ref="AE19" r:id="rId18" xr:uid="{C41FE294-9696-4FAE-B8EF-DA8BB6BA4AD8}"/>
    <hyperlink ref="AE20" r:id="rId19" xr:uid="{613E3F77-CB4F-488C-9F43-3480906AD681}"/>
    <hyperlink ref="AE21" r:id="rId20" xr:uid="{E013CAD6-F244-4EC3-9399-2E2958DF0659}"/>
    <hyperlink ref="AE22" r:id="rId21" xr:uid="{3F15C099-C663-49D6-B2DE-CAF6B78C0184}"/>
    <hyperlink ref="AE23" r:id="rId22" xr:uid="{F0FA2FEB-CFB4-43CC-933E-BBB281B98305}"/>
    <hyperlink ref="AE24" r:id="rId23" xr:uid="{AF410EE8-8067-41B8-9767-76B386FA52D4}"/>
    <hyperlink ref="AE25" r:id="rId24" xr:uid="{C4074B00-E0F4-40AC-9E42-946678E3AA88}"/>
    <hyperlink ref="AE26" r:id="rId25" xr:uid="{0BB60FB8-EE17-4C4C-915E-29A39F8D3EC0}"/>
    <hyperlink ref="AE27" r:id="rId26" xr:uid="{5828F576-C804-407F-BC89-ADFB47B54CE1}"/>
    <hyperlink ref="AE28" r:id="rId27" xr:uid="{78BC5652-70FB-4FD3-A7E6-BA226D243917}"/>
    <hyperlink ref="AE29" r:id="rId28" xr:uid="{B5E45A84-4D0F-4016-AF64-20AAAAECC7D1}"/>
    <hyperlink ref="AE30" r:id="rId29" xr:uid="{41D5AF88-D1FA-4D08-A061-BA96922E80D9}"/>
    <hyperlink ref="AE31" r:id="rId30" xr:uid="{A15EDB03-125F-4BE4-94CC-AC8AF3A16007}"/>
    <hyperlink ref="AE32" r:id="rId31" xr:uid="{2162D0A5-5E29-42A0-8FFC-C85EDA798029}"/>
    <hyperlink ref="AE33" r:id="rId32" xr:uid="{2DD00800-ED82-4C4A-AA96-E5BC94D0AE08}"/>
    <hyperlink ref="AE34" r:id="rId33" xr:uid="{01BD62AE-421D-40B4-A7C9-D57461D22862}"/>
    <hyperlink ref="AE35" r:id="rId34" xr:uid="{3B6B58C3-276B-4B5C-A0AE-00135D60591A}"/>
    <hyperlink ref="AE36" r:id="rId35" xr:uid="{B440A8AF-2CCD-48BA-B378-68A3D64D0BF3}"/>
    <hyperlink ref="AE37" r:id="rId36" xr:uid="{77959198-A208-4523-82B7-ECC565F5FE13}"/>
    <hyperlink ref="AE38" r:id="rId37" xr:uid="{C23711AF-75D0-4435-950C-CA7DD214814A}"/>
    <hyperlink ref="AE39" r:id="rId38" xr:uid="{065EF759-A836-46FB-A47C-329B4E8D5872}"/>
    <hyperlink ref="AE40" r:id="rId39" xr:uid="{E563382F-768C-45A4-9E03-1D55B9B35BFE}"/>
    <hyperlink ref="AE41" r:id="rId40" xr:uid="{556E88CA-8D07-417F-B6CE-4A318A4EE581}"/>
    <hyperlink ref="AE42" r:id="rId41" xr:uid="{82BC774A-9E14-48EE-BA23-F71EACFAD8DE}"/>
    <hyperlink ref="AE43" r:id="rId42" xr:uid="{98219832-AD9A-48C7-9132-D597DA77D447}"/>
    <hyperlink ref="AE44" r:id="rId43" xr:uid="{7CDBC266-D1CD-4641-A14D-0EB85D510BA0}"/>
    <hyperlink ref="AE45" r:id="rId44" xr:uid="{FBEB8887-DADF-414C-AE19-6BB63E2E5E59}"/>
    <hyperlink ref="AE46" r:id="rId45" xr:uid="{D95027BB-1D24-4406-9C58-4E091C0D4B03}"/>
    <hyperlink ref="AE47" r:id="rId46" xr:uid="{3B3B3EFB-5490-4080-B9E8-BB3A9DC5149F}"/>
    <hyperlink ref="AE48" r:id="rId47" xr:uid="{9CB92840-0670-4CFB-AC60-34E34AB57E96}"/>
    <hyperlink ref="AE49" r:id="rId48" xr:uid="{27D5803B-7852-446E-A07B-D47C51BDD0B7}"/>
    <hyperlink ref="AE50" r:id="rId49" xr:uid="{3C25E889-F69D-4259-8299-05FE12CE4357}"/>
    <hyperlink ref="AE51" r:id="rId50" xr:uid="{383D8F41-1B2E-419A-AB25-22AA3CD56E63}"/>
    <hyperlink ref="AE52" r:id="rId51" xr:uid="{7685E0BD-036D-4136-9A60-4B1D1CD687A2}"/>
    <hyperlink ref="AE53" r:id="rId52" xr:uid="{7EF76804-B4EB-4ED9-9DFF-96CB8A5134A9}"/>
    <hyperlink ref="AE54" r:id="rId53" xr:uid="{3F21DDB5-BACA-4396-B754-613B948B647E}"/>
    <hyperlink ref="AE55" r:id="rId54" xr:uid="{1777AA13-4094-4E53-AE6B-80D00195CFCE}"/>
    <hyperlink ref="AE56" r:id="rId55" xr:uid="{834DD976-B9EF-42E6-A6EC-F118A6AD23C5}"/>
    <hyperlink ref="AE57" r:id="rId56" xr:uid="{C4F9B2BF-62C9-4726-91AD-D35EF50630D2}"/>
    <hyperlink ref="AE58" r:id="rId57" xr:uid="{EE55960B-10D2-4DBE-932A-173E67A8BC57}"/>
    <hyperlink ref="AE59" r:id="rId58" xr:uid="{1DA96CA5-F153-4278-9A86-7DB0F8C03D2A}"/>
    <hyperlink ref="AE60" r:id="rId59" xr:uid="{5E7A561C-5B87-4A71-A2AD-6C49EA3603EA}"/>
    <hyperlink ref="AE61" r:id="rId60" xr:uid="{A3BDC006-3842-4A9C-872F-856017886DA8}"/>
    <hyperlink ref="AE62" r:id="rId61" xr:uid="{E6045D69-0F02-4DD9-95FB-16EF3E5BEE99}"/>
    <hyperlink ref="AE63" r:id="rId62" xr:uid="{5943A5C0-7C33-41EA-B872-87C98ADD1756}"/>
    <hyperlink ref="AE64" r:id="rId63" xr:uid="{985CC795-ED16-45F6-8410-BC47936815CA}"/>
    <hyperlink ref="AE65" r:id="rId64" xr:uid="{94D0393B-820D-4B5E-A6F4-874BD0408015}"/>
    <hyperlink ref="AE66" r:id="rId65" xr:uid="{FB82AF91-70C3-4FCA-ADE6-929D96C11370}"/>
    <hyperlink ref="AE67" r:id="rId66" xr:uid="{05C142A9-C56A-4761-AFA5-4BC3372D2DD3}"/>
    <hyperlink ref="AE68" r:id="rId67" xr:uid="{158A9737-12E8-4D17-8A1B-C2ACEA4D0EB5}"/>
    <hyperlink ref="AE69" r:id="rId68" xr:uid="{B033C3E9-06BA-436D-AA1B-FEDC777C5F6B}"/>
    <hyperlink ref="AE70" r:id="rId69" xr:uid="{169BD1DF-79F3-46E8-BCB6-784F22ADB726}"/>
    <hyperlink ref="AE71" r:id="rId70" xr:uid="{C3C3D1B9-EF45-42A8-A00C-244269F4D333}"/>
    <hyperlink ref="AE72" r:id="rId71" xr:uid="{1724289F-B7E7-42DF-84BE-85EA55042A98}"/>
    <hyperlink ref="AE73" r:id="rId72" xr:uid="{38CEB6E5-7780-4C41-9F21-972829577916}"/>
    <hyperlink ref="AE74" r:id="rId73" xr:uid="{AE78A62E-BF2D-495E-A31B-BF471459F46E}"/>
    <hyperlink ref="AE75" r:id="rId74" xr:uid="{0C59AD84-2A37-4845-9244-5C3D3FEBBB8D}"/>
    <hyperlink ref="AE76" r:id="rId75" xr:uid="{DF3A92AA-ACEE-471D-ACBA-4733EE903BA4}"/>
    <hyperlink ref="AE77" r:id="rId76" xr:uid="{E951903D-E6A1-4221-964B-2F4A98C7D289}"/>
    <hyperlink ref="AE78" r:id="rId77" xr:uid="{236B63A0-6632-4D59-8DC9-44554C28C9DC}"/>
    <hyperlink ref="AE79" r:id="rId78" xr:uid="{661D0A06-3A3C-40EC-B15A-27F911577FBF}"/>
    <hyperlink ref="AE80" r:id="rId79" xr:uid="{867086E1-FE8D-4E84-8969-E526CCCFED2E}"/>
    <hyperlink ref="AE81" r:id="rId80" xr:uid="{BF89E7E0-9342-42B0-86E4-D6B54CB475F3}"/>
    <hyperlink ref="AE82" r:id="rId81" xr:uid="{4E158D50-3338-4592-AD19-15E0186DE10B}"/>
    <hyperlink ref="AE83" r:id="rId82" xr:uid="{7EB8CB1A-7335-4217-86C3-2CC481F421C1}"/>
    <hyperlink ref="AE84" r:id="rId83" xr:uid="{E7E6E6D0-43A3-453B-ACE6-591E93874462}"/>
    <hyperlink ref="AE85" r:id="rId84" xr:uid="{C20A4DE6-9F4C-46A1-BC6D-3E0ECA794671}"/>
    <hyperlink ref="AE86" r:id="rId85" xr:uid="{8E380063-70C9-45A0-9087-E63367D01CAB}"/>
    <hyperlink ref="AE87" r:id="rId86" xr:uid="{7CE60271-9A99-4201-AD64-FE79B1D46868}"/>
    <hyperlink ref="AE88" r:id="rId87" xr:uid="{C28237E9-BB5F-4305-B46A-59C39F4A6293}"/>
    <hyperlink ref="AE89" r:id="rId88" xr:uid="{BA504FC6-5ACC-4992-A647-6C5802DD96CF}"/>
    <hyperlink ref="AE90" r:id="rId89" xr:uid="{2E605123-37BD-437B-9E6D-9B5A00AC00F3}"/>
    <hyperlink ref="AE91" r:id="rId90" xr:uid="{630ACA08-B840-47EA-B9B4-B98D59CA62AD}"/>
    <hyperlink ref="AE92" r:id="rId91" xr:uid="{75FA8824-89A6-4127-967A-54748ADFD5F2}"/>
    <hyperlink ref="AE93" r:id="rId92" xr:uid="{58E07BC3-E3E9-428D-9C06-D5C3BAC20C98}"/>
    <hyperlink ref="AE94" r:id="rId93" xr:uid="{A11D40C2-862F-44E2-9CF0-F32B3C8047C6}"/>
    <hyperlink ref="AE95" r:id="rId94" xr:uid="{EFFB423A-90EE-40F2-A528-F075533C0232}"/>
    <hyperlink ref="AE96" r:id="rId95" xr:uid="{F9ADEE0D-FD90-4380-B73F-F0FACC9D2556}"/>
    <hyperlink ref="AE97" r:id="rId96" xr:uid="{C7EF9F12-E36F-4FCF-BE68-B74BC3A6326C}"/>
    <hyperlink ref="AE98" r:id="rId97" xr:uid="{19977796-1197-4398-A5F8-AF0B701F10C3}"/>
    <hyperlink ref="AE99" r:id="rId98" xr:uid="{DE5338BD-BF3B-4859-A504-10DEF850C00A}"/>
    <hyperlink ref="AE100" r:id="rId99" xr:uid="{0E9A6EA0-804E-4E72-BEF0-59D458CCF18A}"/>
    <hyperlink ref="AE101" r:id="rId100" xr:uid="{D587BF06-C52E-48C0-9D55-8EAD3FFAB3CF}"/>
    <hyperlink ref="AE102" r:id="rId101" xr:uid="{715C012A-EF7C-42F3-B6E3-50D0099BA7ED}"/>
    <hyperlink ref="AE103" r:id="rId102" xr:uid="{FF54930F-4E7E-406B-8617-DBB5569B45E5}"/>
    <hyperlink ref="AE104" r:id="rId103" xr:uid="{D38E9F22-86C7-4B71-9618-256B89B2C282}"/>
    <hyperlink ref="AE105" r:id="rId104" xr:uid="{46E0A54A-1F88-46E4-86C9-70D2DDB70934}"/>
    <hyperlink ref="AE106" r:id="rId105" xr:uid="{7B21DC9B-5BBC-4D38-ADB1-660046B9F651}"/>
    <hyperlink ref="AE107" r:id="rId106" xr:uid="{ECC677DB-49D4-41C3-8953-6833FDBD17C4}"/>
    <hyperlink ref="AE108" r:id="rId107" xr:uid="{E73D9E4C-FC6B-4C7E-80DC-EE72523D890C}"/>
    <hyperlink ref="AE109" r:id="rId108" xr:uid="{1B41160C-19EC-4172-B470-ED926792591D}"/>
    <hyperlink ref="AE110" r:id="rId109" xr:uid="{81E4010A-FB88-4674-B2A2-2468CC401B16}"/>
    <hyperlink ref="AE111" r:id="rId110" xr:uid="{4CB3B04D-475E-42AD-A267-907A91FF51BD}"/>
    <hyperlink ref="AE112" r:id="rId111" xr:uid="{2F50C70C-3DCD-4DA5-AC4F-C8AA9EED6CEB}"/>
    <hyperlink ref="AE113" r:id="rId112" xr:uid="{C3BEF016-6992-4912-B32E-B0DDE03A63D2}"/>
    <hyperlink ref="AE114" r:id="rId113" xr:uid="{03D2C12C-F2A6-466D-BB65-5EBEAE2239CE}"/>
    <hyperlink ref="AE115" r:id="rId114" xr:uid="{8DFEE299-B469-4BA0-AE32-EED9508FF523}"/>
    <hyperlink ref="AE116" r:id="rId115" xr:uid="{980FFE16-754D-4791-99E9-05840F0D9A72}"/>
    <hyperlink ref="AE117" r:id="rId116" xr:uid="{B1A24458-EDC3-4E22-B2BE-0B67726618B6}"/>
    <hyperlink ref="AE118" r:id="rId117" xr:uid="{55C4F005-415F-4D2F-BFA8-791EE2E6B190}"/>
    <hyperlink ref="AE119" r:id="rId118" xr:uid="{EDE1DA26-61A7-4651-B92C-28E23F0B943C}"/>
    <hyperlink ref="AE120" r:id="rId119" xr:uid="{8983DB65-D52B-491F-8DE4-529673FC1B42}"/>
    <hyperlink ref="AE121" r:id="rId120" xr:uid="{5A18BEDB-C958-4EEA-9B51-CBF83BE8420C}"/>
    <hyperlink ref="AE122" r:id="rId121" xr:uid="{7A728800-E478-44A2-8079-047D7E1091B0}"/>
    <hyperlink ref="AE123" r:id="rId122" xr:uid="{18AD3478-8862-4D7E-8DD8-6B8266EE598F}"/>
    <hyperlink ref="AE124" r:id="rId123" xr:uid="{CC1C74AE-498E-438E-9F5F-F7786ED234CD}"/>
    <hyperlink ref="AE125" r:id="rId124" xr:uid="{B2E4A1A9-3D33-4555-97F4-ED1156B1210E}"/>
    <hyperlink ref="AE126" r:id="rId125" xr:uid="{701C73DA-BDF6-4447-9B00-461AA97B78AD}"/>
    <hyperlink ref="AE127" r:id="rId126" xr:uid="{5BFA97E9-4C64-421F-951E-7780757E1E2E}"/>
    <hyperlink ref="AE128" r:id="rId127" xr:uid="{16FBAAAD-1AF3-417B-B0EC-463C2CE60AF8}"/>
    <hyperlink ref="AE129" r:id="rId128" xr:uid="{86A8F402-CDF1-44AC-9A0C-ED9961EAEC10}"/>
    <hyperlink ref="AE130" r:id="rId129" xr:uid="{C8027116-3B56-4765-B0E7-AAC1A0DF87AA}"/>
    <hyperlink ref="AE131" r:id="rId130" xr:uid="{028DCA47-B921-4549-8EA4-99538D807B8D}"/>
    <hyperlink ref="AE132" r:id="rId131" xr:uid="{436E7953-2B90-4789-B250-25892BBE271D}"/>
    <hyperlink ref="AE133" r:id="rId132" xr:uid="{9542A92B-9F33-48A5-8F8E-ADE1EA66020E}"/>
    <hyperlink ref="AE134" r:id="rId133" xr:uid="{3BD8857F-759D-49A2-ACA4-E00950FE634C}"/>
    <hyperlink ref="AE135" r:id="rId134" xr:uid="{A732DD58-28DB-4F49-B087-01E4609E4D30}"/>
    <hyperlink ref="AE136" r:id="rId135" xr:uid="{E3CA1A4F-63CB-4CC3-9934-B0EAE6BAD4B5}"/>
    <hyperlink ref="AE137" r:id="rId136" xr:uid="{50F21332-E3EF-4930-84D1-CEDEAE050EDF}"/>
    <hyperlink ref="AE138" r:id="rId137" xr:uid="{959861D5-B260-4FE3-882A-505E5EE62B1D}"/>
    <hyperlink ref="AE139" r:id="rId138" xr:uid="{C71253EA-EA07-4B67-9A79-A2B4214B9443}"/>
    <hyperlink ref="AE140" r:id="rId139" xr:uid="{E6847D7D-12CA-4D14-BA21-151E6751C9A1}"/>
    <hyperlink ref="AE141" r:id="rId140" xr:uid="{24DC8504-7E8D-438F-9189-E1BAFFB8CFCF}"/>
    <hyperlink ref="AE142" r:id="rId141" xr:uid="{AEC21605-4368-4D89-8DA2-6246C09E3555}"/>
    <hyperlink ref="AE143" r:id="rId142" xr:uid="{0EE65CDB-15D7-48DD-97F6-734D0EB23335}"/>
    <hyperlink ref="AE144" r:id="rId143" xr:uid="{119D545E-E936-4DC7-B4F0-6A1AF4B8589D}"/>
    <hyperlink ref="AE145" r:id="rId144" xr:uid="{48C5F3FE-6ABB-42B3-966B-587D08E2C7BD}"/>
    <hyperlink ref="AE146" r:id="rId145" xr:uid="{411C5B75-9C6B-4BAB-A493-AA3EFA817A7A}"/>
    <hyperlink ref="AE147" r:id="rId146" xr:uid="{64D2F0BD-AC9C-4672-86BD-EAD3313CA767}"/>
    <hyperlink ref="AE148" r:id="rId147" xr:uid="{A7774177-89A5-4C9A-B2B5-95769D55B0B9}"/>
    <hyperlink ref="AE149" r:id="rId148" xr:uid="{1CB8E69C-29F4-41D6-96ED-CAD6428361BF}"/>
    <hyperlink ref="AE150" r:id="rId149" xr:uid="{630A5298-71CA-4DD3-89B1-D12E9749BBAA}"/>
    <hyperlink ref="AE151" r:id="rId150" xr:uid="{13EBD11F-A684-48AE-A7F3-BADE6334D4DE}"/>
    <hyperlink ref="AE152" r:id="rId151" xr:uid="{9F491713-60BA-402A-AFE6-8A913E8E6521}"/>
    <hyperlink ref="AE153" r:id="rId152" xr:uid="{5FC56488-DFBF-412E-994C-79A3D1A0763E}"/>
    <hyperlink ref="AE154" r:id="rId153" xr:uid="{FA0A85A1-501D-4BC2-92A0-65279222399E}"/>
    <hyperlink ref="AE155" r:id="rId154" xr:uid="{7D5A6FA1-EA00-4DAC-87F9-EBF489D93546}"/>
    <hyperlink ref="AE156" r:id="rId155" xr:uid="{20554175-D260-419E-B7BB-16412880E3B3}"/>
    <hyperlink ref="AE157" r:id="rId156" xr:uid="{586C8C87-2A5D-4D81-A280-8C4984AFCED4}"/>
    <hyperlink ref="AE158" r:id="rId157" xr:uid="{93B42097-E6A8-4BE2-B9C0-C07211F299CA}"/>
    <hyperlink ref="AE159" r:id="rId158" xr:uid="{E370463D-DD3C-42B5-82C9-B7C1EAC3F78A}"/>
    <hyperlink ref="AE160" r:id="rId159" xr:uid="{03E51429-CC9B-43EB-85B0-6F48BE752F2B}"/>
    <hyperlink ref="AE161" r:id="rId160" xr:uid="{95429E6A-8B9F-40CB-9908-E4F39F5F5408}"/>
    <hyperlink ref="AE162" r:id="rId161" xr:uid="{C3FC673A-0DBA-44E5-A06B-0C72498BA045}"/>
    <hyperlink ref="AE163" r:id="rId162" xr:uid="{27C35AEE-8E93-4839-9F55-53B815C7BAEA}"/>
    <hyperlink ref="AE164" r:id="rId163" xr:uid="{B0E8B6CF-0799-4FE0-BD89-DE2518BE7A55}"/>
    <hyperlink ref="AE165" r:id="rId164" xr:uid="{19124E63-6121-4072-B534-31D29EE968F5}"/>
    <hyperlink ref="AE166" r:id="rId165" xr:uid="{0855348C-E29B-4152-9627-14FA0961CF34}"/>
    <hyperlink ref="AE167" r:id="rId166" xr:uid="{40200F83-A93F-43B1-A90C-8DFDD9509CD4}"/>
    <hyperlink ref="AE168" r:id="rId167" xr:uid="{46E7CF8C-77A2-450B-813C-3BE1D28FBCA2}"/>
    <hyperlink ref="AE169" r:id="rId168" xr:uid="{CD6F9D98-F706-4749-A398-F37708024C44}"/>
    <hyperlink ref="AE170" r:id="rId169" xr:uid="{1A8F641C-3802-4059-9FEA-3CE6B09BE72F}"/>
    <hyperlink ref="AE171" r:id="rId170" xr:uid="{62235C17-2516-4282-B4A2-E60863015514}"/>
    <hyperlink ref="AE172" r:id="rId171" xr:uid="{B41147E0-44A9-4EA2-838C-6EA068C14AE2}"/>
    <hyperlink ref="AE173" r:id="rId172" xr:uid="{D20D9918-565B-4C49-92F2-F74B43C5CF38}"/>
    <hyperlink ref="AE174" r:id="rId173" xr:uid="{7D66D658-A413-4FE4-AF2B-1A5E507A4178}"/>
    <hyperlink ref="AE175" r:id="rId174" xr:uid="{1B9188A2-C2BD-4D7D-B8D6-0E0F8EE564B2}"/>
    <hyperlink ref="AE176" r:id="rId175" xr:uid="{9BBC3739-9922-4F11-87D0-5CCD5EFBCE57}"/>
    <hyperlink ref="AE177" r:id="rId176" xr:uid="{7F5B4915-6DA2-4132-9D5C-B6423DDBF46C}"/>
    <hyperlink ref="AE178" r:id="rId177" xr:uid="{01A6F099-AC9C-4181-B103-CC8425E337FE}"/>
    <hyperlink ref="AE179" r:id="rId178" xr:uid="{521EB220-A300-4DF8-AC91-72E2DB650FCD}"/>
    <hyperlink ref="AE180" r:id="rId179" xr:uid="{7FB837DC-0E8D-4873-B098-C3395397093A}"/>
    <hyperlink ref="AE181" r:id="rId180" xr:uid="{B70799C7-AFE4-494F-B24D-3061B5237443}"/>
    <hyperlink ref="AE182" r:id="rId181" xr:uid="{1978EBA2-0DDE-4B87-80CC-DB7F169105EE}"/>
    <hyperlink ref="AE183" r:id="rId182" xr:uid="{A04528B1-0D86-4891-839A-105929CBA4DD}"/>
    <hyperlink ref="AE184" r:id="rId183" xr:uid="{5066FDF2-73F8-4692-931E-D2621FB58745}"/>
    <hyperlink ref="AE185" r:id="rId184" xr:uid="{48CA0235-3B15-45DE-AA0C-067F1D18D44D}"/>
    <hyperlink ref="AE186" r:id="rId185" xr:uid="{61EAC585-6B05-4EA9-BA54-14D69364503E}"/>
    <hyperlink ref="AE187" r:id="rId186" xr:uid="{B83F5648-4BC7-4F3A-844F-378F86725DA3}"/>
    <hyperlink ref="AE188" r:id="rId187" xr:uid="{3C24D32F-82B0-411A-B735-6EC44A048285}"/>
    <hyperlink ref="AE189" r:id="rId188" xr:uid="{662D410D-00BF-427A-B12A-1D5BBC8C1C3B}"/>
    <hyperlink ref="AE190" r:id="rId189" xr:uid="{C7A68AD7-686D-46F6-965A-5CD566F422E8}"/>
    <hyperlink ref="AE191" r:id="rId190" xr:uid="{0D64F477-2798-4838-8949-3ED940002ABE}"/>
    <hyperlink ref="AE192" r:id="rId191" xr:uid="{07BE6A48-4F44-4B94-8D6B-F74D2442C06A}"/>
    <hyperlink ref="AE193" r:id="rId192" xr:uid="{235ED032-8616-457D-B23B-2418434517CF}"/>
    <hyperlink ref="AE194" r:id="rId193" xr:uid="{EA20D92C-FA5C-46E9-9882-558A0B0A3B1E}"/>
    <hyperlink ref="AE195" r:id="rId194" xr:uid="{2F4F3C89-CD7F-408D-A649-14CDFBCAB8BF}"/>
    <hyperlink ref="AE196" r:id="rId195" xr:uid="{38D2316F-EA53-45C3-8530-B27E548E3253}"/>
    <hyperlink ref="AE197" r:id="rId196" xr:uid="{C0865B28-9D51-4719-B3B2-ADA8557EEF9B}"/>
    <hyperlink ref="AE198" r:id="rId197" xr:uid="{E0998777-813B-4E4C-AE8A-533C6BE56A39}"/>
    <hyperlink ref="AE199" r:id="rId198" xr:uid="{6368CBAC-EF8C-4380-BE53-02AA1E390540}"/>
    <hyperlink ref="AE200" r:id="rId199" xr:uid="{6B7FD052-EC02-4021-B757-861A7117FEC8}"/>
    <hyperlink ref="AE201" r:id="rId200" xr:uid="{3CDAB2EE-F85B-46F3-8B20-D24F71AA13EA}"/>
    <hyperlink ref="AE202" r:id="rId201" xr:uid="{7BABDF83-607B-4AEA-BFF6-85794AB3CE74}"/>
    <hyperlink ref="AE203" r:id="rId202" xr:uid="{418CF0B8-56DC-4F4F-8DB1-301202FCAFAC}"/>
    <hyperlink ref="AE204" r:id="rId203" xr:uid="{A393B616-C317-4099-A4B5-F55498B118FA}"/>
    <hyperlink ref="AE205" r:id="rId204" xr:uid="{6A239163-B26E-4F75-AA47-0B1DE1BBA570}"/>
    <hyperlink ref="AE206" r:id="rId205" xr:uid="{5B09B933-5E0B-4740-8416-6B1A35B563C7}"/>
    <hyperlink ref="AE207" r:id="rId206" xr:uid="{D897DBD8-592C-4302-B782-973B792671D3}"/>
    <hyperlink ref="AE208" r:id="rId207" xr:uid="{1E5E9216-EE89-4EE4-85F0-CEB20E573DD3}"/>
    <hyperlink ref="AE209" r:id="rId208" xr:uid="{FF86B45F-42CA-47B4-9CEC-D62CF2FB22A9}"/>
    <hyperlink ref="AE210" r:id="rId209" xr:uid="{03FBCD56-7BD7-49AA-8D1D-050119787C69}"/>
    <hyperlink ref="AE211" r:id="rId210" xr:uid="{DA46610F-7ABD-4A83-AF1A-7D63A508F30B}"/>
    <hyperlink ref="AE212" r:id="rId211" xr:uid="{A6824486-EF73-4CFA-B9CD-49E714DCF42C}"/>
    <hyperlink ref="AE213" r:id="rId212" xr:uid="{BC0EAF6F-79BF-4A7A-BAB7-74B1C4B7797A}"/>
    <hyperlink ref="AE214" r:id="rId213" xr:uid="{BD0CBF4A-6E90-48A8-AD2F-EB7BB50B68DC}"/>
    <hyperlink ref="AE215" r:id="rId214" xr:uid="{9909FD27-8AE6-4DB5-9B34-88F9AAC82C0A}"/>
    <hyperlink ref="AE216" r:id="rId215" xr:uid="{BB877561-4B0F-450D-8894-99238141D692}"/>
    <hyperlink ref="AE217" r:id="rId216" xr:uid="{77C07CE1-1996-42B0-993B-6B6FEF25D8D7}"/>
    <hyperlink ref="AE218" r:id="rId217" xr:uid="{0FCEB6FC-8E05-4FBA-B2B8-93553A4AD054}"/>
    <hyperlink ref="AE219" r:id="rId218" xr:uid="{EB374CFA-3523-4FA4-9AC9-32E2B9019D5C}"/>
    <hyperlink ref="AE220" r:id="rId219" xr:uid="{791677FC-63FC-4AD4-9E3C-8517F753D16F}"/>
    <hyperlink ref="AE221" r:id="rId220" xr:uid="{25157C02-752B-4A2D-8E3C-BC8C784A6C74}"/>
    <hyperlink ref="AE222" r:id="rId221" xr:uid="{1A1EDE25-AD58-4F98-9B9E-18341BE98B6C}"/>
    <hyperlink ref="AE223" r:id="rId222" xr:uid="{FEE3AC41-9FA1-4B83-8E08-8294BE7A7E6F}"/>
    <hyperlink ref="AE224" r:id="rId223" xr:uid="{D8D09928-5C8D-4E9F-94C2-DC1A23E18B96}"/>
    <hyperlink ref="AE225" r:id="rId224" xr:uid="{D1E57B7B-7510-40C9-89DE-CB752742D2F1}"/>
    <hyperlink ref="AE226" r:id="rId225" xr:uid="{98B02452-8A19-40AB-94C0-E76C9A62ED1F}"/>
    <hyperlink ref="AE227" r:id="rId226" xr:uid="{912FDB42-228D-42C7-90E7-F1281374DA93}"/>
    <hyperlink ref="AE228" r:id="rId227" xr:uid="{1E4D1BD3-84B0-439E-B962-2B8C4375C0DF}"/>
    <hyperlink ref="AE229" r:id="rId228" xr:uid="{2044797C-10E0-4F3E-B771-FE2BC0BD678B}"/>
    <hyperlink ref="AE231" r:id="rId229" xr:uid="{8ACF99FE-449B-4510-B0C2-6281B56CBC8E}"/>
    <hyperlink ref="AE232" r:id="rId230" xr:uid="{C060FDE4-8D4A-49FD-9255-C89818A0A779}"/>
    <hyperlink ref="AE233" r:id="rId231" xr:uid="{B89CA68D-DBFE-4EB7-B2C2-4668CCD6BBC7}"/>
    <hyperlink ref="AE234" r:id="rId232" xr:uid="{44A6735D-96A6-4425-B5EA-504AE222F05F}"/>
    <hyperlink ref="AE235" r:id="rId233" xr:uid="{365E7B66-FF74-43D6-B492-9DAE296BB051}"/>
    <hyperlink ref="AE236" r:id="rId234" xr:uid="{3B61FD61-B4CE-4340-BA32-728B7136ABA4}"/>
    <hyperlink ref="AE237" r:id="rId235" xr:uid="{EA0B8935-F31F-4476-93F5-BCA6A56DEEFB}"/>
    <hyperlink ref="AE238" r:id="rId236" xr:uid="{0993612C-0EB2-423E-B02D-D8911BE82148}"/>
    <hyperlink ref="AE239" r:id="rId237" xr:uid="{368E457C-C144-439D-985A-80C3AFFDE60F}"/>
    <hyperlink ref="AE240" r:id="rId238" xr:uid="{CB262B89-AF23-4225-975D-E8714DB5286B}"/>
    <hyperlink ref="AE241" r:id="rId239" xr:uid="{5340D13C-C3A0-4F5C-A9C1-A3B6FA0C9ACD}"/>
    <hyperlink ref="AE242" r:id="rId240" xr:uid="{6B311C62-AAA9-424D-8926-E8779FA7C95F}"/>
    <hyperlink ref="AE243" r:id="rId241" xr:uid="{C84BC878-204A-4E78-9084-6B40E2163AC6}"/>
    <hyperlink ref="AE244" r:id="rId242" xr:uid="{3F5B7EDF-1C50-4115-91E8-233524D321E6}"/>
    <hyperlink ref="AE245" r:id="rId243" xr:uid="{2ABDBE81-225E-471F-86FD-DA043456A8E9}"/>
    <hyperlink ref="AE246" r:id="rId244" xr:uid="{D87B02FB-45F0-4EAF-88BD-02EC68E3E66D}"/>
    <hyperlink ref="AE247" r:id="rId245" xr:uid="{4E221723-DB77-415B-AFDB-68D506DED55B}"/>
    <hyperlink ref="AE248" r:id="rId246" xr:uid="{450E9E34-85F6-463F-BB32-EED2BF11303E}"/>
    <hyperlink ref="AE249" r:id="rId247" xr:uid="{DBB3104C-1BAA-4718-826C-EF25A5C0B49F}"/>
    <hyperlink ref="AE250" r:id="rId248" xr:uid="{F9F0F19B-777B-4182-AEA0-608B38175D73}"/>
    <hyperlink ref="AE251" r:id="rId249" xr:uid="{B75E0943-6F89-4037-A36B-E0A5787E2ECB}"/>
    <hyperlink ref="AE252" r:id="rId250" xr:uid="{CD34F58E-9DAC-42F6-B08B-3D06C5B8278E}"/>
    <hyperlink ref="AE253" r:id="rId251" xr:uid="{9835BB05-DD1E-4DBB-A200-B883AC51C45C}"/>
    <hyperlink ref="AE254" r:id="rId252" xr:uid="{3B69A678-06A5-41C8-B5E6-0371BBA0CFD0}"/>
    <hyperlink ref="AE255" r:id="rId253" xr:uid="{AA6D1559-0CEF-4258-972C-D6E344393EB3}"/>
    <hyperlink ref="AE256" r:id="rId254" xr:uid="{66673A04-D39A-489A-8CD1-5A6DDFCF598A}"/>
    <hyperlink ref="AE257" r:id="rId255" xr:uid="{B41BE65B-A1B2-412E-9570-16D750DB27E8}"/>
    <hyperlink ref="AE258" r:id="rId256" xr:uid="{9ADB9DF1-5765-4932-8CC0-837E89011BF4}"/>
    <hyperlink ref="AE259" r:id="rId257" xr:uid="{C994B4BD-829F-4FF6-8AF3-F6903726DA70}"/>
    <hyperlink ref="AE260" r:id="rId258" xr:uid="{A456FB01-C6E4-48FD-A820-9A17DCA17EF5}"/>
    <hyperlink ref="AE261" r:id="rId259" xr:uid="{1175A753-2B5A-497A-86C9-CF2F1B756779}"/>
    <hyperlink ref="AE262" r:id="rId260" xr:uid="{EB0893AA-B4EF-4B87-A3B8-B24BCB1B45FC}"/>
    <hyperlink ref="AE263" r:id="rId261" xr:uid="{92864050-506B-48C1-8CE6-FA32FB56BED4}"/>
    <hyperlink ref="AE264" r:id="rId262" xr:uid="{E0A4D2E4-C0FF-47FE-A055-0EDD40CFEB05}"/>
    <hyperlink ref="AE265" r:id="rId263" xr:uid="{F2DFAA15-D69F-4A82-B9B4-920A56027B74}"/>
    <hyperlink ref="AE266" r:id="rId264" xr:uid="{2E26F76B-1A01-4F04-9CCD-20616C848AF0}"/>
    <hyperlink ref="AE267" r:id="rId265" xr:uid="{12E7B3FF-4BF7-48F9-8AC5-F7F3EB73AE0B}"/>
    <hyperlink ref="AE268" r:id="rId266" xr:uid="{26A28979-5982-49DE-9FF8-BA1C4FF87D1D}"/>
    <hyperlink ref="AE269" r:id="rId267" xr:uid="{899035B4-89C8-48F2-8A3F-3BBE41421C3C}"/>
    <hyperlink ref="AE270" r:id="rId268" xr:uid="{8223D336-B4ED-4959-9447-5CB73AA0E5CD}"/>
    <hyperlink ref="AE271" r:id="rId269" xr:uid="{9D4891DC-3187-4841-A080-ECFBA4AF866A}"/>
    <hyperlink ref="AE272" r:id="rId270" xr:uid="{8EF7FCC5-A9D1-4039-A1FF-B3CEB85D8B1B}"/>
    <hyperlink ref="AE273" r:id="rId271" xr:uid="{E1B72B83-1111-4084-907F-E75657E9E2F4}"/>
    <hyperlink ref="AE274" r:id="rId272" xr:uid="{B80FC672-48B9-4E98-9CE6-F6AB3326666A}"/>
    <hyperlink ref="AE275" r:id="rId273" xr:uid="{92A25040-2276-425F-BD93-6E1895F7ECCB}"/>
    <hyperlink ref="AE276" r:id="rId274" xr:uid="{6910651A-28CF-479E-BF28-EFABB02E2557}"/>
    <hyperlink ref="AE277" r:id="rId275" xr:uid="{6F1F25C3-94FC-4485-A47C-E913542D6875}"/>
    <hyperlink ref="AE278" r:id="rId276" xr:uid="{D34C2EBB-1C3C-4EFA-9253-7D7A1990630C}"/>
    <hyperlink ref="AE279" r:id="rId277" xr:uid="{981B4EB4-ED6F-4AB7-8E4C-153EAC51413A}"/>
    <hyperlink ref="AE280" r:id="rId278" xr:uid="{D56AB3A9-F980-42F0-B7BC-D180970567D7}"/>
    <hyperlink ref="AE281" r:id="rId279" xr:uid="{F5118C23-A457-47D2-868C-9F37DB49221C}"/>
    <hyperlink ref="AE282" r:id="rId280" xr:uid="{85FB29F3-AB94-4592-8CE5-4EF2A8D8808B}"/>
    <hyperlink ref="AE283" r:id="rId281" xr:uid="{A09ECC9A-CC7F-49F3-90F1-931FDEC205CD}"/>
    <hyperlink ref="AE284" r:id="rId282" xr:uid="{EC09E9BF-4BBD-4A8C-B9DB-E8DF2B9DE3FD}"/>
    <hyperlink ref="AE285" r:id="rId283" xr:uid="{AF51B9B0-120F-455A-8D0B-E0756EB0FBA5}"/>
    <hyperlink ref="AE286" r:id="rId284" xr:uid="{A237C262-466D-40E1-92BB-93B65AC6F607}"/>
    <hyperlink ref="AE287" r:id="rId285" xr:uid="{AB973D70-C22A-4705-B5BF-C06874D5F2E2}"/>
    <hyperlink ref="AE288" r:id="rId286" xr:uid="{6AC4E79E-BBBF-4D13-8DD2-B608EA5D9344}"/>
    <hyperlink ref="AE289" r:id="rId287" xr:uid="{01644BF3-D132-44FF-AEF7-D34E2C8C4F9A}"/>
    <hyperlink ref="AE290" r:id="rId288" xr:uid="{D2729528-CE12-4420-942F-49E463E69536}"/>
    <hyperlink ref="AE291" r:id="rId289" xr:uid="{2118026C-A60F-48E3-A166-8B621E3A2ADD}"/>
    <hyperlink ref="AE292" r:id="rId290" xr:uid="{FE0B7926-46BA-4E8C-B6F8-E8B1EB0385B8}"/>
    <hyperlink ref="AE293" r:id="rId291" xr:uid="{AFC5D921-E4C5-4DE9-88E0-55E3A294C7B4}"/>
    <hyperlink ref="AE294" r:id="rId292" xr:uid="{2478AD12-7DB2-428E-A64A-E24CEA96FD57}"/>
    <hyperlink ref="AE295" r:id="rId293" xr:uid="{2640F70E-EF8F-4978-BDD6-773BC7F905BB}"/>
    <hyperlink ref="AE296" r:id="rId294" xr:uid="{A8A9D952-DC21-4D64-855F-C7FA5395611B}"/>
    <hyperlink ref="AE297" r:id="rId295" xr:uid="{B0BD41B0-A7E5-4D16-B32C-CECD2902C04B}"/>
    <hyperlink ref="AE298" r:id="rId296" xr:uid="{017EA3AB-D043-457F-A311-58689CEB9DAF}"/>
    <hyperlink ref="AE299" r:id="rId297" xr:uid="{DDF9C4EF-F58F-423F-9006-D5DA8F87073E}"/>
    <hyperlink ref="AE300" r:id="rId298" xr:uid="{FC5718CD-A8C3-4DF1-B5B1-B44CD1B5B289}"/>
    <hyperlink ref="AE301" r:id="rId299" xr:uid="{00A4F71F-CDBA-48D7-9AD2-A837C8A5A0BD}"/>
    <hyperlink ref="AE302" r:id="rId300" xr:uid="{EFC52E2A-11E1-43E1-A12C-26B7B2215A78}"/>
    <hyperlink ref="AE303" r:id="rId301" xr:uid="{E5E0FEC8-081E-4EAA-BAA5-6409CCF79A45}"/>
    <hyperlink ref="AE304" r:id="rId302" xr:uid="{D6ACA0D8-5F81-4DD5-96C9-16D07A4E0E39}"/>
    <hyperlink ref="AE305" r:id="rId303" xr:uid="{9CEC94AF-0D18-4EBD-8F14-E01BFE8F2518}"/>
    <hyperlink ref="AE306" r:id="rId304" xr:uid="{B7DE474F-2F48-4F97-995C-5217A1F42ADB}"/>
    <hyperlink ref="AE307" r:id="rId305" xr:uid="{95DF0068-8338-48F8-ADD7-698B90A8D5F8}"/>
    <hyperlink ref="AE308" r:id="rId306" xr:uid="{B918250D-99CF-4570-8B84-53A46F276BB8}"/>
    <hyperlink ref="AE309" r:id="rId307" xr:uid="{2A0284F1-F6F2-4A05-B092-3275AD5B47FA}"/>
    <hyperlink ref="AE310" r:id="rId308" xr:uid="{8BCF435F-C015-4673-9CE8-984AFE4DA207}"/>
    <hyperlink ref="AE311" r:id="rId309" xr:uid="{E6F02C64-5A88-4FCE-9761-C9356466723D}"/>
    <hyperlink ref="AE312" r:id="rId310" xr:uid="{451B81A9-EC30-4FA4-8EEC-8948514D4BB0}"/>
    <hyperlink ref="AE313" r:id="rId311" xr:uid="{BCE2E47E-FEF4-4FEE-A4B7-3A84CE03FED5}"/>
    <hyperlink ref="AE314" r:id="rId312" xr:uid="{6FF4003E-622E-4069-B8C4-AD146D72EAB4}"/>
    <hyperlink ref="AE315" r:id="rId313" xr:uid="{ABB7FBF7-2F78-46B2-AC62-F5BC23C81E69}"/>
    <hyperlink ref="AE316" r:id="rId314" xr:uid="{C18A2AB2-B22F-4746-B77B-FC430C34E1F4}"/>
    <hyperlink ref="AE317" r:id="rId315" xr:uid="{F9F4478A-7E50-4BF7-A508-DA62C22450E7}"/>
    <hyperlink ref="AE318" r:id="rId316" xr:uid="{CF9FA9C8-E573-4D29-8655-E14CCF1BE6F5}"/>
    <hyperlink ref="AE319" r:id="rId317" xr:uid="{86C04100-4C93-4BAA-81BE-65D6BF6CF61C}"/>
    <hyperlink ref="AE320" r:id="rId318" xr:uid="{94FC799D-CCEA-4FC5-AC06-2492BF376F70}"/>
    <hyperlink ref="AE321" r:id="rId319" xr:uid="{72EC6020-5DF5-43BB-8822-FE3F63DA470D}"/>
    <hyperlink ref="AE322" r:id="rId320" xr:uid="{ADC53ADC-9824-497B-B145-314DA0E03652}"/>
    <hyperlink ref="AE323" r:id="rId321" xr:uid="{F78F7F4E-B769-4860-ACFF-5DA7941FEA27}"/>
    <hyperlink ref="AE324" r:id="rId322" xr:uid="{ADEB77F9-CABA-4137-B5C7-452D969B8B08}"/>
    <hyperlink ref="AE325" r:id="rId323" xr:uid="{6596DDC4-A32F-4D92-A1CF-3B4CE44A75C8}"/>
    <hyperlink ref="AE326" r:id="rId324" xr:uid="{9C6E285A-2CAE-4156-962E-BC0B20B1E792}"/>
    <hyperlink ref="AE327" r:id="rId325" xr:uid="{AC5628AD-55FD-4150-B47F-E3EB6E02CE7E}"/>
    <hyperlink ref="AE328" r:id="rId326" xr:uid="{5E6AFC6C-2D9C-43FD-A056-AF62AEC19370}"/>
    <hyperlink ref="AE329" r:id="rId327" xr:uid="{294F65A0-6B62-45A5-9105-A80E366A394D}"/>
    <hyperlink ref="AE330" r:id="rId328" xr:uid="{21C3B19F-AB11-40D0-81F2-50898DF079F6}"/>
    <hyperlink ref="AE331" r:id="rId329" xr:uid="{1F8FE512-A999-4FD2-BAE8-D8F801EE29AC}"/>
    <hyperlink ref="AE332" r:id="rId330" xr:uid="{C688FF99-B638-49EC-9A51-32D597965710}"/>
    <hyperlink ref="AE333" r:id="rId331" xr:uid="{5EFD2BDF-C5C8-48D1-837C-1206F6C588BD}"/>
    <hyperlink ref="AE334" r:id="rId332" xr:uid="{17D7B3EB-6E24-4D51-9969-F49BD9DB3159}"/>
    <hyperlink ref="AE335" r:id="rId333" xr:uid="{D6EE131D-EB62-4766-90EC-494B921DADA5}"/>
    <hyperlink ref="AE336" r:id="rId334" xr:uid="{12FDD9ED-EF1D-4353-9E43-4A2842B6FB45}"/>
    <hyperlink ref="AE337" r:id="rId335" xr:uid="{5E6E6943-B5C2-4284-B79A-0E2DE27C1D42}"/>
    <hyperlink ref="AE338" r:id="rId336" xr:uid="{0FB9387B-EA5C-44CE-8947-01A88DFDF9F1}"/>
    <hyperlink ref="AE339" r:id="rId337" xr:uid="{BF8DADDD-B6DD-4CDD-A32B-D4CA48941C66}"/>
    <hyperlink ref="AE340" r:id="rId338" xr:uid="{57C0B2A3-F8CB-4FAF-9A56-41BF6E869C1F}"/>
    <hyperlink ref="AE341" r:id="rId339" xr:uid="{0D42A11E-847F-40AA-B0EF-8320C580045E}"/>
    <hyperlink ref="AE342" r:id="rId340" xr:uid="{AD32D778-FC84-482E-BFFC-89B7C1F8FCAD}"/>
    <hyperlink ref="AE343" r:id="rId341" xr:uid="{CBA83A65-1FED-4EA0-8764-0F6F7E80BC41}"/>
    <hyperlink ref="AE344" r:id="rId342" xr:uid="{79F32CBB-A198-4B24-8F1B-3761853793BC}"/>
    <hyperlink ref="AE345" r:id="rId343" xr:uid="{DBCEF18A-15D4-4FB2-9648-DFAB8B8CB059}"/>
    <hyperlink ref="AE346" r:id="rId344" xr:uid="{F131A785-D2DC-465D-B90E-6436913444B5}"/>
    <hyperlink ref="AE347" r:id="rId345" xr:uid="{88E308E6-F4D5-4ED6-9641-ACADE5B2DE76}"/>
    <hyperlink ref="AE348" r:id="rId346" xr:uid="{BCD2C9CD-DA37-4D2E-8795-77D303061B95}"/>
    <hyperlink ref="AE349" r:id="rId347" xr:uid="{7CDF3FBC-5D15-4D58-9FC0-933E5595ECC2}"/>
    <hyperlink ref="AE350" r:id="rId348" xr:uid="{15700369-15CA-4140-8B29-2BDC6AAAACFC}"/>
    <hyperlink ref="AE351" r:id="rId349" xr:uid="{6B214C38-2DA9-4C7D-9348-1D52AA965C06}"/>
    <hyperlink ref="AE352" r:id="rId350" xr:uid="{A0BFD6FF-92EB-4DF7-90E0-87ED75B6FB45}"/>
    <hyperlink ref="AE353" r:id="rId351" xr:uid="{335E5446-67CA-48A5-B27E-41E53A016F4F}"/>
    <hyperlink ref="AE354" r:id="rId352" xr:uid="{455F836A-BC3C-4FB1-BDE7-5C1636DDC056}"/>
    <hyperlink ref="AE355" r:id="rId353" xr:uid="{79A11C1B-1299-4895-A064-A680BC328F27}"/>
    <hyperlink ref="AE356" r:id="rId354" xr:uid="{11625F04-2828-4788-B894-F049BC9FFDFF}"/>
    <hyperlink ref="AE357" r:id="rId355" xr:uid="{51F3DB5E-0420-457F-AF4B-6F561F29070B}"/>
    <hyperlink ref="AE358" r:id="rId356" xr:uid="{9EC3420A-CAA5-4A69-BFFB-8923038832E5}"/>
    <hyperlink ref="AE359" r:id="rId357" xr:uid="{76D9E000-8B76-432A-BEFE-726D6A0351C9}"/>
    <hyperlink ref="AE360" r:id="rId358" xr:uid="{0E479A2D-7556-4E4C-BF99-A27EF42AA23E}"/>
    <hyperlink ref="AE361" r:id="rId359" xr:uid="{A4E244AD-20F3-4DE2-87C7-4A2BCD213060}"/>
    <hyperlink ref="AE362" r:id="rId360" xr:uid="{31D08F5B-4291-44D2-93C8-ACB129ACBBCE}"/>
    <hyperlink ref="AE363" r:id="rId361" xr:uid="{B56ED60C-04F5-4CC8-81D5-326FC4D4B2E4}"/>
    <hyperlink ref="AE364" r:id="rId362" xr:uid="{8F198396-77AA-4F7B-A291-5EDDB86A3B75}"/>
    <hyperlink ref="AE365" r:id="rId363" xr:uid="{7EFC838B-5D63-44A7-B3A3-EFBE82D3B7F1}"/>
    <hyperlink ref="AE366" r:id="rId364" xr:uid="{7E56E451-5956-41B9-8CEA-5EDA557F27CA}"/>
    <hyperlink ref="AE367" r:id="rId365" xr:uid="{70F7002A-9BC5-467A-9875-CE27FE74037F}"/>
    <hyperlink ref="AE368" r:id="rId366" xr:uid="{3BA4F0EA-4CF8-4D80-9B26-8E837983FABD}"/>
    <hyperlink ref="AE369" r:id="rId367" xr:uid="{797798BD-42BE-4212-9318-795D7F9BB140}"/>
    <hyperlink ref="AE370" r:id="rId368" xr:uid="{6DFB28ED-1E83-4A1F-ABC0-A2CE6684BE46}"/>
    <hyperlink ref="AE371" r:id="rId369" xr:uid="{439C46EF-2FF7-4524-89ED-F01B246080ED}"/>
    <hyperlink ref="AE372" r:id="rId370" xr:uid="{D8F19D02-C598-4F20-ACF4-04807C547BA5}"/>
    <hyperlink ref="AE373" r:id="rId371" xr:uid="{3DC70BF2-E5A7-4569-A8BD-2B7D314A1265}"/>
    <hyperlink ref="AE374" r:id="rId372" xr:uid="{29F4CAF5-8C99-4E9C-AEAD-42EA073BADA3}"/>
    <hyperlink ref="AE375" r:id="rId373" xr:uid="{B56C6DE2-3C14-4B53-A4DF-450A163BD2D0}"/>
    <hyperlink ref="AE376" r:id="rId374" xr:uid="{34FC47D9-83A2-4E7A-B670-B9B5A230B89B}"/>
    <hyperlink ref="AE377" r:id="rId375" xr:uid="{3704298B-CE09-447A-A1A9-EE62B26CD0B5}"/>
    <hyperlink ref="AE378" r:id="rId376" xr:uid="{5B1609D0-F593-46ED-BA68-BEEDD87FF5F3}"/>
    <hyperlink ref="AE379" r:id="rId377" xr:uid="{1B436A97-DDC4-4491-A918-B0C048101A4F}"/>
    <hyperlink ref="AE380" r:id="rId378" xr:uid="{C2490A32-3F50-4086-BA86-6B970D996C65}"/>
    <hyperlink ref="AE381" r:id="rId379" xr:uid="{5AFFD156-DAAF-45CC-9D40-EAC4D03D52A2}"/>
    <hyperlink ref="AE382" r:id="rId380" xr:uid="{9CFD2634-E62E-4347-B66E-B605FC4AE077}"/>
    <hyperlink ref="AE383" r:id="rId381" xr:uid="{812039F7-CD67-4152-BAC6-2C5C605749A5}"/>
    <hyperlink ref="AE384" r:id="rId382" xr:uid="{0D621144-70B6-400C-8A6C-CB324CF9F78F}"/>
    <hyperlink ref="AE385" r:id="rId383" xr:uid="{CC8E9300-795F-4CA4-B344-8F26A8EDCE54}"/>
    <hyperlink ref="AE386" r:id="rId384" xr:uid="{ADF7CC3A-4939-47D0-89D7-858A43332857}"/>
    <hyperlink ref="AE387" r:id="rId385" xr:uid="{6C2C3AA2-781E-46E8-81A9-6D561DA67639}"/>
    <hyperlink ref="AE388" r:id="rId386" xr:uid="{8B5D4B9F-F821-46D3-9CA8-42D87AA384F7}"/>
    <hyperlink ref="AE389" r:id="rId387" xr:uid="{3A2BCF89-E4E5-4435-9634-57775923BDE9}"/>
    <hyperlink ref="AE390" r:id="rId388" xr:uid="{A1DDAC34-CD64-44FB-95C8-4E085E680B49}"/>
    <hyperlink ref="AE391" r:id="rId389" xr:uid="{CADCAAFD-201B-4D27-8713-50EF7235854B}"/>
    <hyperlink ref="AE392" r:id="rId390" xr:uid="{DEE57B99-EE30-4472-844D-968E32B3DFB8}"/>
    <hyperlink ref="AE393" r:id="rId391" xr:uid="{B84D59C6-F44E-45A5-AD6E-DFB36B66B5E5}"/>
    <hyperlink ref="AE394" r:id="rId392" xr:uid="{7DFBAE43-0808-4303-882A-FB9DDD2DC1D8}"/>
    <hyperlink ref="AE395" r:id="rId393" xr:uid="{D9D0BDB2-87FE-4E6F-ADE5-D4488EFBE35C}"/>
    <hyperlink ref="AE396" r:id="rId394" xr:uid="{17465E8B-B3DD-458D-A6D6-085B3D9F8ACC}"/>
    <hyperlink ref="AE397" r:id="rId395" xr:uid="{0F246A09-9E9B-49FC-9388-251E9132D607}"/>
    <hyperlink ref="AE398" r:id="rId396" xr:uid="{9BE1D7BE-A7B4-4372-9AEF-2DFCEEC4127C}"/>
    <hyperlink ref="AE399" r:id="rId397" xr:uid="{0DBFAD32-BDBF-4DE2-BD37-56080E62B102}"/>
    <hyperlink ref="AE400" r:id="rId398" xr:uid="{75BECD79-C782-467D-A3C5-52BFDD1F4F68}"/>
    <hyperlink ref="AE401" r:id="rId399" xr:uid="{906088FD-A29D-49BA-B7D9-E4ACC6154A1B}"/>
    <hyperlink ref="AE402" r:id="rId400" xr:uid="{F8687AC2-FF34-4E1E-AA46-D163DFFDB781}"/>
    <hyperlink ref="AE403" r:id="rId401" xr:uid="{64963172-73F0-4C04-A545-4403F0849CBA}"/>
    <hyperlink ref="AE404" r:id="rId402" xr:uid="{DA87F6B4-8541-4D67-A44D-D3630F97FAE3}"/>
    <hyperlink ref="AE405" r:id="rId403" xr:uid="{75A37691-3666-49EE-88D4-0EDF252E0BCF}"/>
    <hyperlink ref="AE406" r:id="rId404" xr:uid="{E38907AB-8E8E-451F-8410-09AE31CBD532}"/>
    <hyperlink ref="AE407" r:id="rId405" xr:uid="{D4B8DCB7-EDDE-4919-8BD2-C284AC22F099}"/>
    <hyperlink ref="AE408" r:id="rId406" xr:uid="{148FA94C-D228-4C60-B721-7AAAA47809FA}"/>
    <hyperlink ref="AE409" r:id="rId407" xr:uid="{73BEF482-FAFC-4601-8235-0EF9C9212F54}"/>
    <hyperlink ref="AE410" r:id="rId408" xr:uid="{F695E595-CAB4-4133-9AA5-1455B2BEE6B3}"/>
    <hyperlink ref="AE411" r:id="rId409" xr:uid="{FEEC33F1-2DA1-4D59-9C16-D4E50D5F1092}"/>
    <hyperlink ref="AE412" r:id="rId410" xr:uid="{B0B3963C-3C92-4FDF-A171-6DF52A4A4DF5}"/>
    <hyperlink ref="AE413" r:id="rId411" xr:uid="{882B4F6F-F01B-46DD-8AE6-8D8500CBC415}"/>
    <hyperlink ref="AE414" r:id="rId412" xr:uid="{B5889A79-A897-4595-9BBF-6ACEDBC37863}"/>
    <hyperlink ref="AE415" r:id="rId413" xr:uid="{E5CE165F-EDEB-453A-A68D-D8B8399456DC}"/>
    <hyperlink ref="AE416" r:id="rId414" xr:uid="{2BE9481F-B867-4C44-AE4B-0F6B8B626F91}"/>
    <hyperlink ref="AE417" r:id="rId415" xr:uid="{61F62779-7216-4B5E-907A-2FCC8C20BA65}"/>
    <hyperlink ref="AE418" r:id="rId416" xr:uid="{F0A26805-5D3C-4152-B018-0047C77AB5D0}"/>
    <hyperlink ref="AE419" r:id="rId417" xr:uid="{A03064D0-1E96-405A-BB16-81A9687B7F64}"/>
    <hyperlink ref="AE420" r:id="rId418" xr:uid="{BCB26193-7DC8-4A1F-862C-234EBC78D2E7}"/>
    <hyperlink ref="AE421" r:id="rId419" xr:uid="{3CEE4FA0-1364-45E6-A7D7-42BD8544F752}"/>
    <hyperlink ref="AE422" r:id="rId420" xr:uid="{112F7683-9E2A-4464-9528-E54FEDE4635A}"/>
    <hyperlink ref="AE423" r:id="rId421" xr:uid="{F9971FEA-3752-4298-86A2-E9A0D3896029}"/>
    <hyperlink ref="AE424" r:id="rId422" xr:uid="{1B58DE81-95C4-4085-BBA9-E14107CA1B8A}"/>
    <hyperlink ref="AE425" r:id="rId423" xr:uid="{50E35AD3-7527-4F51-B5AB-41FA62CAAA81}"/>
    <hyperlink ref="AE426" r:id="rId424" xr:uid="{80EBBDD8-FD0C-409A-B7AB-A1F423365091}"/>
    <hyperlink ref="AE427" r:id="rId425" xr:uid="{DB2EF14E-BAF4-4B4F-B1F8-6881CA609530}"/>
    <hyperlink ref="AE428" r:id="rId426" xr:uid="{F9A4B016-2CF2-4668-BC19-EA87C2430A9C}"/>
    <hyperlink ref="AE429" r:id="rId427" xr:uid="{9AA48FD2-1554-4076-8557-E8B569293C13}"/>
    <hyperlink ref="AE430" r:id="rId428" xr:uid="{46415B71-30B2-4339-A8E0-F06AA86ADE3E}"/>
    <hyperlink ref="AE431" r:id="rId429" xr:uid="{6BA95B84-73FE-4A6D-B8B2-22800B76DEFF}"/>
    <hyperlink ref="AE432" r:id="rId430" xr:uid="{6660D792-0E39-4214-9016-A6FA65F68E11}"/>
    <hyperlink ref="AE433" r:id="rId431" xr:uid="{5555D41F-D9B7-4D8F-8553-B1E6EB65C0E1}"/>
    <hyperlink ref="AE434" r:id="rId432" xr:uid="{E4459C27-665A-4350-9BC3-AFF5553A84C9}"/>
    <hyperlink ref="AE435" r:id="rId433" xr:uid="{CEA1E240-58DB-4504-81A2-D91A14E84FE0}"/>
    <hyperlink ref="AE436" r:id="rId434" xr:uid="{E0A791E9-7D61-49FC-8B27-D6B6B22EE3FE}"/>
    <hyperlink ref="AE437" r:id="rId435" xr:uid="{84D56189-458C-49A3-AA92-47A5518E894D}"/>
    <hyperlink ref="AE438" r:id="rId436" xr:uid="{36BBADB1-6885-43AF-ADF4-C30CD53C9C8F}"/>
    <hyperlink ref="AE439" r:id="rId437" xr:uid="{0DAEE292-F1EC-4035-B35E-36626C877C06}"/>
    <hyperlink ref="AE440" r:id="rId438" xr:uid="{D358C15C-376F-43A4-9005-FB6E78E3BAD4}"/>
    <hyperlink ref="AE441" r:id="rId439" xr:uid="{97BAFE51-85F2-411A-A12D-902D5C61116F}"/>
    <hyperlink ref="AE442" r:id="rId440" xr:uid="{68C382AD-0BD1-4810-8A07-0D2A137C00ED}"/>
    <hyperlink ref="AE443" r:id="rId441" xr:uid="{4040D68D-F980-4CAA-9020-888F66ED52CD}"/>
    <hyperlink ref="AE444" r:id="rId442" xr:uid="{29DFA89A-40A3-4DE2-9223-3CD2D9C94120}"/>
    <hyperlink ref="AE445" r:id="rId443" xr:uid="{D134ABD0-B521-4871-A616-68EDFB0DCB78}"/>
    <hyperlink ref="AE446" r:id="rId444" xr:uid="{E5A7D5A2-B928-4E6E-ACD6-4B56E2AAA348}"/>
    <hyperlink ref="AE447" r:id="rId445" xr:uid="{94907D6B-4463-4569-AABD-FD9DAF6BB273}"/>
    <hyperlink ref="AE448" r:id="rId446" xr:uid="{CB21F172-DBD8-4507-8EEE-B5EFB3AF0FC4}"/>
    <hyperlink ref="AE449" r:id="rId447" xr:uid="{25BF5073-902C-4FDC-9204-500562EE74AF}"/>
    <hyperlink ref="AE450" r:id="rId448" xr:uid="{BB8C2173-4665-454E-B172-A875C87A13F9}"/>
    <hyperlink ref="AE451" r:id="rId449" xr:uid="{A9CF9F44-3703-42AD-8244-1FB6D4B5D955}"/>
    <hyperlink ref="AE452" r:id="rId450" xr:uid="{EE75E380-8F0C-4948-9EFC-3D7012BC0B70}"/>
    <hyperlink ref="AE453" r:id="rId451" xr:uid="{EFA00956-B55D-4479-9A15-E08AFBCD9A82}"/>
    <hyperlink ref="AE454" r:id="rId452" xr:uid="{F99FD461-2817-4C85-8747-9CAE1BA103A3}"/>
    <hyperlink ref="AE455" r:id="rId453" xr:uid="{C9C57310-3659-4C8D-81D7-DF7919E84141}"/>
    <hyperlink ref="AE456" r:id="rId454" xr:uid="{89C06D03-CC43-4B06-8C4E-A52CEF8709EF}"/>
    <hyperlink ref="AE457" r:id="rId455" xr:uid="{6F5E20EB-6C52-4894-97F0-B59B7D8D4A93}"/>
    <hyperlink ref="AE458" r:id="rId456" xr:uid="{F5F43124-14ED-40E1-A315-B15E9FEF81A2}"/>
    <hyperlink ref="AE459" r:id="rId457" xr:uid="{48109529-DC3E-484E-965F-1B11C96BF66E}"/>
    <hyperlink ref="AE460" r:id="rId458" xr:uid="{BD03E2AB-4807-429B-AFF0-5A45090BBFBF}"/>
    <hyperlink ref="AE461" r:id="rId459" xr:uid="{459C5131-7C7F-40CE-8923-4C476681E7AB}"/>
    <hyperlink ref="AE462" r:id="rId460" xr:uid="{7909F47C-AD21-4FA8-A7C8-964FC5473C2D}"/>
    <hyperlink ref="AE463" r:id="rId461" xr:uid="{2B7CE908-4FD3-42B8-858D-449E559C9FCD}"/>
    <hyperlink ref="AE464" r:id="rId462" xr:uid="{DEE44701-6EAC-4343-BE50-68D0803245DD}"/>
    <hyperlink ref="AE465" r:id="rId463" xr:uid="{27AC018D-65A9-43C4-AF24-14EA3CABB6B0}"/>
    <hyperlink ref="AE466" r:id="rId464" xr:uid="{EFF1D962-70EF-4D4E-A5C9-B29742767929}"/>
    <hyperlink ref="AE467" r:id="rId465" xr:uid="{FBC3307F-1274-436F-B65E-189F26529ED3}"/>
    <hyperlink ref="AE468" r:id="rId466" xr:uid="{FE98C44E-E33E-4C5E-A4E5-77538B2752F9}"/>
    <hyperlink ref="AE469" r:id="rId467" xr:uid="{7629B801-CD86-49AC-897D-0C607577D97C}"/>
    <hyperlink ref="AE470" r:id="rId468" xr:uid="{6A5DC312-EB4C-43A0-9D66-A2AB4D8E02D4}"/>
    <hyperlink ref="AE471" r:id="rId469" xr:uid="{75C536AF-5A16-47A6-A533-7E4ED2E21E7E}"/>
    <hyperlink ref="AE472" r:id="rId470" xr:uid="{B9E84E1D-7463-417F-9EC3-AF4ABA0F4242}"/>
    <hyperlink ref="AE473" r:id="rId471" xr:uid="{DA0609B1-024E-4958-B47F-250F2B8529E1}"/>
    <hyperlink ref="AE474" r:id="rId472" xr:uid="{6E98D237-E7F9-4A9C-A4E0-CF84B3467D10}"/>
    <hyperlink ref="AE475" r:id="rId473" xr:uid="{C5A6D448-1930-4E29-99DE-EC9788B1C721}"/>
    <hyperlink ref="AE476" r:id="rId474" xr:uid="{C550B8A2-5549-4B65-B7FE-48E8D087A75C}"/>
    <hyperlink ref="AE477" r:id="rId475" xr:uid="{F9372A53-1B0E-4C05-AA9C-4B951BB50C9B}"/>
    <hyperlink ref="AE478" r:id="rId476" xr:uid="{00B5852F-1C58-4C95-B39B-3EEFF4740816}"/>
    <hyperlink ref="AE479" r:id="rId477" xr:uid="{785DF49E-5674-4376-8CC7-E0148AEBC620}"/>
    <hyperlink ref="AE480" r:id="rId478" xr:uid="{6C803C23-7C05-44AE-9C76-20DBFB850973}"/>
    <hyperlink ref="AE481" r:id="rId479" xr:uid="{9786C2BF-9444-415D-947B-15EB66291A99}"/>
    <hyperlink ref="AE482" r:id="rId480" xr:uid="{B871639E-BF08-452A-9BA3-540AB3237AEE}"/>
    <hyperlink ref="AE483" r:id="rId481" xr:uid="{FF2AF967-57C0-48FA-8A28-0595BC8543DE}"/>
    <hyperlink ref="AE484" r:id="rId482" xr:uid="{08C01C2B-A65B-4307-BBC2-0BB4661AD99E}"/>
    <hyperlink ref="AE485" r:id="rId483" xr:uid="{F94C6656-DFCD-43DB-9C60-D884296E941D}"/>
    <hyperlink ref="AE486" r:id="rId484" xr:uid="{6E04C3E6-CFB4-4D95-BFD1-C93185469185}"/>
    <hyperlink ref="AE487" r:id="rId485" xr:uid="{4E2CBB94-2BA5-46C0-898D-C8F4ABC17D8C}"/>
    <hyperlink ref="AE488" r:id="rId486" xr:uid="{ECBF1D8F-C9AA-4266-9482-212F02A6966E}"/>
    <hyperlink ref="AE489" r:id="rId487" xr:uid="{760BD700-32F4-47E9-B666-54D71AA7BE5F}"/>
    <hyperlink ref="AE490" r:id="rId488" xr:uid="{9DBEE573-348F-4879-8EA6-50FC6AD06471}"/>
    <hyperlink ref="AE491" r:id="rId489" xr:uid="{372513D6-1E43-4F10-A2EA-3128368061A1}"/>
    <hyperlink ref="AE492" r:id="rId490" xr:uid="{E2528903-65D2-4441-9B49-1A6C99743DB1}"/>
    <hyperlink ref="AE493" r:id="rId491" xr:uid="{B4661DF2-4202-4FD8-86A2-1A20FD4F5A81}"/>
    <hyperlink ref="AE495" r:id="rId492" xr:uid="{567C7AD1-6FC4-4D18-8C4C-DED942DA65AA}"/>
    <hyperlink ref="AE496" r:id="rId493" xr:uid="{33E4DDBA-7A88-44C1-8FF8-6CA5C3572D59}"/>
    <hyperlink ref="AE497" r:id="rId494" xr:uid="{7042A6FA-1F7B-4BA8-9B36-5DD54F086395}"/>
    <hyperlink ref="AE498" r:id="rId495" xr:uid="{02AFAC6B-2A6C-4AB2-AB48-521B93811052}"/>
    <hyperlink ref="AE499" r:id="rId496" xr:uid="{0C8C7DB4-D083-421B-88BD-76268D316181}"/>
    <hyperlink ref="AE500" r:id="rId497" xr:uid="{88694CC6-160F-451C-8E71-4CD84A226832}"/>
    <hyperlink ref="AE501" r:id="rId498" xr:uid="{DBBA4FC4-3C52-44F2-935F-866B9627619D}"/>
    <hyperlink ref="AE502" r:id="rId499" xr:uid="{8F00044E-79EC-4B87-94B4-FB156FDED5F4}"/>
    <hyperlink ref="AE503" r:id="rId500" xr:uid="{A815FF10-DD04-4CE4-8CF2-FC5D87840F96}"/>
    <hyperlink ref="AE504" r:id="rId501" xr:uid="{17E653DE-AB49-40AF-8037-18A740C7930E}"/>
    <hyperlink ref="AE505" r:id="rId502" xr:uid="{B088218F-B8CA-41B9-85D6-BFE48D09AB2F}"/>
    <hyperlink ref="AE506" r:id="rId503" xr:uid="{DAAF0694-59D3-4C33-BE08-6D27EBFDD3FB}"/>
    <hyperlink ref="AE507" r:id="rId504" xr:uid="{711985F5-E22A-415F-BE5A-19A4DC9E7416}"/>
    <hyperlink ref="AE508" r:id="rId505" xr:uid="{025DAC2A-6A9A-4B1C-A754-F3B28B05E3A6}"/>
    <hyperlink ref="AE509" r:id="rId506" xr:uid="{6A1E4309-266F-44A9-80CC-4DBDE707BFDB}"/>
    <hyperlink ref="AE510" r:id="rId507" xr:uid="{98DAB0E2-A56C-43F0-B8D9-63E4A7C3560C}"/>
    <hyperlink ref="AE511" r:id="rId508" xr:uid="{EE5ABBA8-0A17-4450-94F1-29E04BAE66E1}"/>
    <hyperlink ref="AE512" r:id="rId509" xr:uid="{00F953A1-8FDB-48F5-8761-995EAF9FD231}"/>
    <hyperlink ref="AE513" r:id="rId510" xr:uid="{5A495974-B5A6-430F-9747-3FDB4CD6FCD7}"/>
    <hyperlink ref="AE514" r:id="rId511" xr:uid="{C56DE14F-9A9F-4711-98F2-14327A25B7DC}"/>
    <hyperlink ref="AE515" r:id="rId512" xr:uid="{4F140F6C-0E43-4069-BF75-D26C6C27F212}"/>
    <hyperlink ref="AE516" r:id="rId513" xr:uid="{693CD844-87D3-450D-B251-92D4477EA81F}"/>
    <hyperlink ref="AE517" r:id="rId514" xr:uid="{2862CF88-C269-445D-97EB-16F6D8F2F41D}"/>
    <hyperlink ref="AE518" r:id="rId515" xr:uid="{DC90846D-880B-4FDF-9888-98143AD98690}"/>
    <hyperlink ref="AE519" r:id="rId516" xr:uid="{AE80B689-2A35-4C25-93EA-F48F5FFE5781}"/>
    <hyperlink ref="AE520" r:id="rId517" xr:uid="{09046FAF-A92B-46E9-B616-2EA168620093}"/>
    <hyperlink ref="AE521" r:id="rId518" xr:uid="{6C66CC69-EF27-4413-B48B-85E4B59D7B43}"/>
    <hyperlink ref="AE522" r:id="rId519" xr:uid="{CE1FF068-1B5F-4CEE-A1E7-7262AA1AC901}"/>
    <hyperlink ref="AE523" r:id="rId520" xr:uid="{8EEE1783-4712-4EC3-BFB5-F9CAA7C6B396}"/>
    <hyperlink ref="AE524" r:id="rId521" xr:uid="{162B057B-3DA6-40DD-8F79-A42EF82BEA91}"/>
    <hyperlink ref="AE525" r:id="rId522" xr:uid="{0CDBF517-7240-41D8-AE10-68CD017DC206}"/>
    <hyperlink ref="AE526" r:id="rId523" xr:uid="{763186BF-BC53-48C6-B1FF-EB44AAEF22C0}"/>
    <hyperlink ref="AE527" r:id="rId524" xr:uid="{B097E99A-C0B2-4A39-A644-A47288FAE98A}"/>
    <hyperlink ref="AE528" r:id="rId525" xr:uid="{5148E901-2545-428E-9EFB-B2ACEB26BEFA}"/>
    <hyperlink ref="AE529" r:id="rId526" xr:uid="{A07B7CD9-3CEE-45E0-ACF7-89535D2BA4B5}"/>
    <hyperlink ref="AE530" r:id="rId527" xr:uid="{AA7D6859-71D7-447A-ABF6-148DC6D3C57F}"/>
    <hyperlink ref="AE531" r:id="rId528" xr:uid="{7394F804-F6EB-4E8B-9E14-616B11649A2B}"/>
    <hyperlink ref="AE532" r:id="rId529" xr:uid="{6A1019A8-415C-4DD2-ABFA-597E10AB48C1}"/>
    <hyperlink ref="AE533" r:id="rId530" xr:uid="{4871195C-134B-4E8B-8EA4-9FB8ABCB0E71}"/>
    <hyperlink ref="AE534" r:id="rId531" xr:uid="{B0A65DD8-3871-45CA-B242-E9843C0E97DB}"/>
    <hyperlink ref="AE535" r:id="rId532" xr:uid="{B09DBDD3-F726-42C3-BCE2-57EE58CC0250}"/>
    <hyperlink ref="AE536" r:id="rId533" xr:uid="{F66A424C-955D-4D4A-96C6-659FB43C3628}"/>
    <hyperlink ref="AE537" r:id="rId534" xr:uid="{77657A16-02A4-4B01-B9D6-721C077EADAB}"/>
    <hyperlink ref="AE538" r:id="rId535" xr:uid="{C92C9054-0895-4901-BA34-084209325E47}"/>
    <hyperlink ref="AE539" r:id="rId536" xr:uid="{07EC195B-1C9A-42A0-A54B-75FC6E31552F}"/>
    <hyperlink ref="AE540" r:id="rId537" xr:uid="{BEF843FC-B56D-41BA-8FD7-EBF5EEF93E1E}"/>
    <hyperlink ref="AE541" r:id="rId538" xr:uid="{78E17E00-19FF-404C-B07F-3973FB5A4C52}"/>
    <hyperlink ref="AE542" r:id="rId539" xr:uid="{0FB6CECD-007E-4986-9B43-3AB2303530FB}"/>
    <hyperlink ref="AE543" r:id="rId540" xr:uid="{B89E5E9D-AEC4-443F-8AE1-42385C3BF37E}"/>
    <hyperlink ref="AE544" r:id="rId541" xr:uid="{1F60EF91-84DC-490F-9C75-0317509E6B77}"/>
    <hyperlink ref="AE545" r:id="rId542" xr:uid="{13BBB400-5218-4BB9-B638-CD6D2084D383}"/>
    <hyperlink ref="AE546" r:id="rId543" xr:uid="{20D4A3B2-48C5-4B61-85B7-E79ECF470B24}"/>
    <hyperlink ref="AE547" r:id="rId544" xr:uid="{3B9C7966-35BC-47D9-891B-98C90210F0AE}"/>
    <hyperlink ref="AE548" r:id="rId545" xr:uid="{A71F55DB-3858-41E3-8E55-BC6513749F5B}"/>
    <hyperlink ref="AE549" r:id="rId546" xr:uid="{5E65B3FF-7F0A-45E3-9427-F19181A7E48F}"/>
    <hyperlink ref="AE550" r:id="rId547" xr:uid="{20AAD783-4D44-4A83-BB7E-E033F0CCBFE2}"/>
    <hyperlink ref="AE551" r:id="rId548" xr:uid="{F9321772-36C9-4A08-BBDC-DFFC583473BF}"/>
    <hyperlink ref="AE552" r:id="rId549" xr:uid="{117298C4-15CF-4157-B676-62F9C84DCC88}"/>
    <hyperlink ref="AE553" r:id="rId550" xr:uid="{D103B1C4-4E3A-40F4-A41B-E643F3DB6793}"/>
    <hyperlink ref="AE554" r:id="rId551" xr:uid="{E99524AC-7DC7-486C-956A-1A1CAB172CE5}"/>
    <hyperlink ref="AE555" r:id="rId552" xr:uid="{71173106-2866-404F-92F8-B163209DA8AB}"/>
    <hyperlink ref="AE556" r:id="rId553" xr:uid="{FCF43021-2248-4276-B81D-0A51EB171DFE}"/>
    <hyperlink ref="AE557" r:id="rId554" xr:uid="{4924F118-3C20-42EC-8D5A-336A500F4959}"/>
    <hyperlink ref="AE558" r:id="rId555" xr:uid="{6D4D125B-3F9E-4F7F-9D16-30CB040F65DA}"/>
    <hyperlink ref="AE559" r:id="rId556" xr:uid="{99A7A74C-B39D-44D6-BE9F-6E2F57BD240C}"/>
    <hyperlink ref="AE560" r:id="rId557" xr:uid="{50AABD91-E791-4E62-ABD5-DCACA170DF6F}"/>
    <hyperlink ref="AE561" r:id="rId558" xr:uid="{4A6C63DE-7F73-4F59-87E7-F2265B0C704B}"/>
    <hyperlink ref="AE562" r:id="rId559" xr:uid="{3C244C55-7C47-42A0-8BBD-0F5249A17640}"/>
    <hyperlink ref="AE563" r:id="rId560" xr:uid="{5BFBA8BB-8088-4D4F-8F27-D522EAFECE1E}"/>
    <hyperlink ref="AE564" r:id="rId561" xr:uid="{BA0A74DC-67E6-4E18-9303-6BD7BFF32DEB}"/>
    <hyperlink ref="AE565" r:id="rId562" xr:uid="{3F738003-A2B4-4972-8218-6D56230B6A00}"/>
    <hyperlink ref="AE566" r:id="rId563" xr:uid="{1D1F732B-F4A5-4B30-B172-E1222FFD8CE2}"/>
    <hyperlink ref="AE567" r:id="rId564" xr:uid="{14162595-6B27-41ED-B8BF-E32E2689AA65}"/>
    <hyperlink ref="AE568" r:id="rId565" xr:uid="{982CCA78-6EA7-45B8-BCBE-9B1CBD72E3FE}"/>
    <hyperlink ref="AE569" r:id="rId566" xr:uid="{6B50A624-6F80-481D-9C9F-E76B9A1DA478}"/>
    <hyperlink ref="AE570" r:id="rId567" xr:uid="{2EB5EAA0-784B-442A-A8E4-DFDE69F5DDE5}"/>
    <hyperlink ref="AE572" r:id="rId568" xr:uid="{AB253717-2CB4-4E5C-A72A-A5A590840C97}"/>
    <hyperlink ref="AE573" r:id="rId569" xr:uid="{973F7D02-2E43-421B-A72C-082154B05E01}"/>
    <hyperlink ref="AE574" r:id="rId570" xr:uid="{8779692E-E5C3-4F81-9E61-0A2E73E32C00}"/>
    <hyperlink ref="AE576" r:id="rId571" xr:uid="{03ADDBC4-DC43-4A51-9A1B-30516504172C}"/>
    <hyperlink ref="AE577" r:id="rId572" xr:uid="{741BCCC0-4A6A-4F78-B06B-E09BD800DD62}"/>
    <hyperlink ref="AE578" r:id="rId573" xr:uid="{4E8244E2-6B8B-436D-82C4-8228C18FDE1D}"/>
    <hyperlink ref="AE579" r:id="rId574" xr:uid="{EA03E4E2-2563-4DDF-A35C-ACD847F14658}"/>
    <hyperlink ref="AE580" r:id="rId575" xr:uid="{79E8DB2A-EAF7-4CC3-8F7A-3FA01E36EC4A}"/>
    <hyperlink ref="AE581" r:id="rId576" xr:uid="{E26C236D-C6E7-4CC2-B9EC-439D6377CCCD}"/>
    <hyperlink ref="AE582" r:id="rId577" xr:uid="{719B963C-B910-4093-B7D2-E8B01975F8E9}"/>
    <hyperlink ref="AE583" r:id="rId578" xr:uid="{1F6A16D3-156F-41E9-8B1A-47FC34803A9F}"/>
    <hyperlink ref="AE584" r:id="rId579" xr:uid="{CBDDF69A-81CF-4FCA-8399-A2344802068A}"/>
    <hyperlink ref="AE585" r:id="rId580" xr:uid="{BEFFBB70-DAB2-44B5-8FE8-6D51A5213034}"/>
    <hyperlink ref="AE586" r:id="rId581" xr:uid="{7C246520-06AE-406B-8971-D21EA275B6F1}"/>
    <hyperlink ref="AE587" r:id="rId582" xr:uid="{19F47C9E-93CE-4651-83C0-1CE6CFB49C7F}"/>
    <hyperlink ref="AE588" r:id="rId583" xr:uid="{4D19A437-AE73-430A-822F-6C772F2F32C9}"/>
    <hyperlink ref="AE589" r:id="rId584" xr:uid="{3C622233-6213-4F7F-BD77-8F3695E7563E}"/>
    <hyperlink ref="AE590" r:id="rId585" xr:uid="{49CDEBCD-B22D-40EB-93AF-64E552508B59}"/>
    <hyperlink ref="AE591" r:id="rId586" xr:uid="{B7634B16-CE06-4EBC-B6C4-FBCF0BCFCFE6}"/>
    <hyperlink ref="AE592" r:id="rId587" xr:uid="{C55EB3F1-D22A-41F7-93F6-310B0FFAD189}"/>
    <hyperlink ref="AE593" r:id="rId588" xr:uid="{40962227-9C49-4A13-8BCC-93A9780E998D}"/>
    <hyperlink ref="AE594" r:id="rId589" xr:uid="{035BC7F0-5D94-4D23-A22B-C3265C895083}"/>
    <hyperlink ref="AE595" r:id="rId590" xr:uid="{2C1785E3-B561-4C25-9FF4-B49420B71183}"/>
    <hyperlink ref="AE596" r:id="rId591" xr:uid="{BBFFA225-A559-4383-BAE2-C4DC96E2D2A1}"/>
    <hyperlink ref="AE597" r:id="rId592" xr:uid="{A9F72DC6-BACD-4691-B350-CC4DE0816A39}"/>
    <hyperlink ref="AE598" r:id="rId593" xr:uid="{C903960F-8E28-4354-AA82-28CC658FB619}"/>
    <hyperlink ref="AE599" r:id="rId594" xr:uid="{2B1B5B15-8AF2-4670-84A7-E6CEDBA8105B}"/>
    <hyperlink ref="AE600" r:id="rId595" xr:uid="{0DB31307-F055-4F57-85B6-54928646B19E}"/>
    <hyperlink ref="AE601" r:id="rId596" xr:uid="{B9A43624-B104-4982-940E-430FCFF6A1AB}"/>
    <hyperlink ref="AE602" r:id="rId597" xr:uid="{C645D4A1-2EF6-40F9-97D0-185443D606E6}"/>
    <hyperlink ref="AE603" r:id="rId598" xr:uid="{F2098789-9C96-4B43-A3F2-E71C9C7F9F6E}"/>
    <hyperlink ref="AE604" r:id="rId599" xr:uid="{01558DF6-1435-4D69-9A62-CA5F7B84350E}"/>
    <hyperlink ref="AE605" r:id="rId600" xr:uid="{FB03D6E2-53D0-49E3-8814-EEF5831C6F7D}"/>
    <hyperlink ref="AE606" r:id="rId601" xr:uid="{8B58F778-B4BB-4A2B-98D1-B90FC825EA67}"/>
    <hyperlink ref="AE607" r:id="rId602" xr:uid="{EEA53047-3852-480D-BC7C-97616140DD61}"/>
    <hyperlink ref="AE608" r:id="rId603" xr:uid="{EDA45C34-8D98-4791-AC71-19EA63508C52}"/>
    <hyperlink ref="AE609" r:id="rId604" xr:uid="{0AF71BF5-906B-4865-B564-AC3F8AC25226}"/>
    <hyperlink ref="AE610" r:id="rId605" xr:uid="{F2C359C2-C4D0-46B8-84E4-5091ED9C45F4}"/>
    <hyperlink ref="AE611" r:id="rId606" xr:uid="{D90A3B1B-ED94-4B0F-9833-4DF02CEC1B17}"/>
    <hyperlink ref="AE612" r:id="rId607" xr:uid="{3B5D0A02-178D-471F-A082-24226C92E036}"/>
    <hyperlink ref="AE613" r:id="rId608" xr:uid="{371F0C6C-2F54-4E33-B81A-6619BE9BE60D}"/>
    <hyperlink ref="AE614" r:id="rId609" xr:uid="{14CB2E8A-D129-4CBF-8CE4-27C90F75403A}"/>
    <hyperlink ref="AE615" r:id="rId610" xr:uid="{C9E25C7F-F0E1-407B-A10D-5195099E6E01}"/>
    <hyperlink ref="AE616" r:id="rId611" xr:uid="{3B57B499-EC98-407E-82DC-BE97EACE7C83}"/>
    <hyperlink ref="AE617" r:id="rId612" xr:uid="{EE4AF59A-F939-418D-8895-748453CF46F0}"/>
    <hyperlink ref="AE618" r:id="rId613" xr:uid="{0ED0028C-55D3-46A7-9C35-B42E42BA9576}"/>
    <hyperlink ref="AE619" r:id="rId614" xr:uid="{0C6F49CD-4A7E-4C18-B18B-67438564D16E}"/>
    <hyperlink ref="AE620" r:id="rId615" xr:uid="{2F67F489-FD5D-4A44-B332-91B32291EC90}"/>
    <hyperlink ref="AE621" r:id="rId616" xr:uid="{F4E98AF1-5B4B-42F4-BB1D-32807C85D7C9}"/>
    <hyperlink ref="AE622" r:id="rId617" xr:uid="{0078EC3F-F8FC-42F4-A24C-7753EBD1498D}"/>
    <hyperlink ref="AE623" r:id="rId618" xr:uid="{1ED073BB-3B52-43F9-B057-4431DA2EDDC4}"/>
    <hyperlink ref="AE624" r:id="rId619" xr:uid="{F743ACF7-333C-4A3A-8247-0ACA03BFC61B}"/>
    <hyperlink ref="AE625" r:id="rId620" xr:uid="{AB4A2B11-2D79-4F69-8846-05E73A3F3200}"/>
    <hyperlink ref="AE626" r:id="rId621" xr:uid="{DC485F3B-89A9-4F42-B94D-E2E83FE589DE}"/>
    <hyperlink ref="AE627" r:id="rId622" xr:uid="{905968D4-FE26-4AC4-AB78-39748D124BE4}"/>
    <hyperlink ref="AE628" r:id="rId623" xr:uid="{C8347BA8-8D4F-4084-98A7-257C540DBB10}"/>
    <hyperlink ref="AE629" r:id="rId624" xr:uid="{23A6F0C4-7B75-4DF2-998D-15FFE3EFEEE1}"/>
    <hyperlink ref="AE630" r:id="rId625" xr:uid="{680DD30E-AC32-4386-BD18-34CA35E6550C}"/>
    <hyperlink ref="AE631" r:id="rId626" xr:uid="{6D22EEF3-5474-4533-8A38-1281CE6AE667}"/>
    <hyperlink ref="AE632" r:id="rId627" xr:uid="{82901247-79D6-42E2-B6D9-153FA0B78A30}"/>
    <hyperlink ref="AE633" r:id="rId628" xr:uid="{25BAEC56-80AE-49D4-81ED-979DF3D73292}"/>
    <hyperlink ref="AE634" r:id="rId629" xr:uid="{99FDC8E5-73AE-499D-B771-3FD39C2DBCB1}"/>
    <hyperlink ref="AE635" r:id="rId630" xr:uid="{AD369B37-A6E1-4487-BE1C-1AD6C15290CF}"/>
    <hyperlink ref="AE636" r:id="rId631" xr:uid="{D004CAB6-D7FA-466C-9911-B859C8B4D0A4}"/>
    <hyperlink ref="AE637" r:id="rId632" xr:uid="{EA706569-66AF-4494-9745-1C5BC243ECA6}"/>
    <hyperlink ref="AE638" r:id="rId633" xr:uid="{00F1041C-ACF0-474B-A761-F39A00FF2CEF}"/>
    <hyperlink ref="AE639" r:id="rId634" xr:uid="{AD4B2BFF-3B10-4DA8-9F63-00D05A6B33B7}"/>
    <hyperlink ref="AE640" r:id="rId635" xr:uid="{260E7112-1232-4731-BF43-7794A79C128D}"/>
    <hyperlink ref="AE641" r:id="rId636" xr:uid="{AB10E691-24AA-4F2F-8C0E-B20759CD9705}"/>
    <hyperlink ref="AE642" r:id="rId637" xr:uid="{9C0D9F19-6A9F-41AC-B2E6-47CDE177B0CD}"/>
    <hyperlink ref="AE643" r:id="rId638" xr:uid="{D7EA3AE7-53CA-469A-8250-BC61F1E6DF95}"/>
    <hyperlink ref="AE644" r:id="rId639" xr:uid="{0CF1D348-263C-4712-851C-3A485780E0D3}"/>
    <hyperlink ref="AE645" r:id="rId640" xr:uid="{6B78BDD4-EBDF-4BE7-830A-F2A89805B498}"/>
    <hyperlink ref="AE646" r:id="rId641" xr:uid="{81A65AA3-A6D9-47DC-961C-F2863C2B17BD}"/>
    <hyperlink ref="AE647" r:id="rId642" xr:uid="{C329FDEB-A4C9-4038-93BB-8AA43F4A6FBE}"/>
    <hyperlink ref="AE648" r:id="rId643" xr:uid="{19D43824-42FC-4E61-92CB-E4ED5CF44B73}"/>
    <hyperlink ref="AE649" r:id="rId644" xr:uid="{6D29817B-9EE9-48F5-9C7C-8BB407CF7DC6}"/>
    <hyperlink ref="AE650" r:id="rId645" xr:uid="{6408945B-E5B9-4FBF-BF64-0E205E3DD24A}"/>
    <hyperlink ref="AE651" r:id="rId646" xr:uid="{EF9EE3AE-DD4E-4784-9BC6-601E3AEC5229}"/>
    <hyperlink ref="AE652" r:id="rId647" xr:uid="{4BA42823-C739-4941-8E04-201419D37A33}"/>
    <hyperlink ref="AE653" r:id="rId648" xr:uid="{507CE704-AA7A-4498-B7E1-B35BEE6E671F}"/>
    <hyperlink ref="AE654" r:id="rId649" xr:uid="{B87D681F-4559-4796-90B1-8766616E792E}"/>
    <hyperlink ref="AE655" r:id="rId650" xr:uid="{5027291A-858A-4BCF-AD2E-55AB84481982}"/>
    <hyperlink ref="AE656" r:id="rId651" xr:uid="{22AA1838-2E53-4AC4-90FC-58E798736FB7}"/>
    <hyperlink ref="AE657" r:id="rId652" xr:uid="{6E8D3D44-C0BE-49F3-A262-22A1E286CE55}"/>
    <hyperlink ref="AE658" r:id="rId653" xr:uid="{48D7BA8D-AC82-4F78-901D-392F111A1484}"/>
    <hyperlink ref="AE659" r:id="rId654" xr:uid="{9D052699-2634-4F11-A073-2DE0952A4328}"/>
    <hyperlink ref="AE660" r:id="rId655" xr:uid="{CDDDD52C-D079-46FC-A13F-1E2808A36046}"/>
    <hyperlink ref="AE661" r:id="rId656" xr:uid="{2BDC40E3-92F3-4A00-B9E6-F07125C678FD}"/>
    <hyperlink ref="AE662" r:id="rId657" xr:uid="{58D39809-AB8C-46D4-82A0-9CE06E36D861}"/>
    <hyperlink ref="AE663" r:id="rId658" xr:uid="{E33ACE49-359F-437D-A077-1DEA5B01DF52}"/>
    <hyperlink ref="AE664" r:id="rId659" xr:uid="{45537EFA-DE5A-4AE0-9AB7-7BD18B39B187}"/>
    <hyperlink ref="AE665" r:id="rId660" xr:uid="{AC480D1E-3DD4-4C66-8A16-366CAF3BE58C}"/>
    <hyperlink ref="AE666" r:id="rId661" xr:uid="{2AB3618E-4415-40AF-85E5-3442F28097BC}"/>
    <hyperlink ref="AE667" r:id="rId662" xr:uid="{FCDBEAD2-C31E-4727-A4E2-1CB7F42C2965}"/>
    <hyperlink ref="AE668" r:id="rId663" xr:uid="{903CA96C-BAAD-4C39-B342-A50F93C658A7}"/>
    <hyperlink ref="AE669" r:id="rId664" xr:uid="{C48C77B5-3BDF-4257-99DA-60B0FD3980EE}"/>
    <hyperlink ref="AE670" r:id="rId665" xr:uid="{8DB69F25-8A3D-4CDC-88D4-01E502219B50}"/>
    <hyperlink ref="AE671" r:id="rId666" xr:uid="{511B3252-8AE8-41EA-8859-42FF4FAE8231}"/>
    <hyperlink ref="AE672" r:id="rId667" xr:uid="{699D730B-8C8B-4AE7-9B43-FB86E0AA5E11}"/>
    <hyperlink ref="AE673" r:id="rId668" xr:uid="{85E36328-C7C1-4DD2-815C-08D8B5FC627B}"/>
    <hyperlink ref="AE674" r:id="rId669" xr:uid="{EB7AE609-BDDE-41BF-A38A-F8FDF4BF29B6}"/>
    <hyperlink ref="AE675" r:id="rId670" xr:uid="{DF4F3F75-FA99-4C9B-A5A3-A301D232680B}"/>
    <hyperlink ref="AE676" r:id="rId671" xr:uid="{E5B1EE28-6450-4C4A-8562-87DD5F9C13F9}"/>
    <hyperlink ref="AE677" r:id="rId672" xr:uid="{4F0B39DD-DA6C-463F-8509-B712F35CC5BD}"/>
    <hyperlink ref="AE678" r:id="rId673" xr:uid="{D8699377-9C50-4AD8-BF82-42B95EE0A4A9}"/>
    <hyperlink ref="AE679" r:id="rId674" xr:uid="{2E822F7E-44C1-4885-AABB-B51C6CA33999}"/>
    <hyperlink ref="AE680" r:id="rId675" xr:uid="{7FC3F149-A476-4EE6-B78E-08EAB5E44A8D}"/>
    <hyperlink ref="AE681" r:id="rId676" xr:uid="{DB286E4E-3BC3-4533-98ED-A4261DBA9AA6}"/>
    <hyperlink ref="AE682" r:id="rId677" xr:uid="{A7BA34BC-C24A-4829-A716-72F4D372DACE}"/>
    <hyperlink ref="AE683" r:id="rId678" xr:uid="{6912954A-D2FD-4A64-B4FD-908D237381DE}"/>
    <hyperlink ref="AE684" r:id="rId679" xr:uid="{95BEB5E0-6BEE-4911-BD03-AA00D79BFA7B}"/>
    <hyperlink ref="AE685" r:id="rId680" xr:uid="{88816C82-C584-49AC-A19F-3CB6FE82A4B6}"/>
    <hyperlink ref="AE686" r:id="rId681" xr:uid="{655193D9-CFFF-433A-84A1-4354DA991308}"/>
    <hyperlink ref="AE687" r:id="rId682" xr:uid="{3E0C0756-5571-4FFE-BDCE-A5E5BF6CEB61}"/>
    <hyperlink ref="AE688" r:id="rId683" xr:uid="{E02CE5F7-F239-42E5-8FE6-036323DCE4D2}"/>
    <hyperlink ref="AE689" r:id="rId684" xr:uid="{1983C9A1-8229-4B07-8A5E-FD218EC67A6F}"/>
    <hyperlink ref="AE690" r:id="rId685" xr:uid="{71CFAFAA-FAAC-4F74-8A3F-1763A87AD65A}"/>
    <hyperlink ref="AE691" r:id="rId686" xr:uid="{F1D4D199-90DF-4564-8CE1-194688A834DC}"/>
    <hyperlink ref="AE692" r:id="rId687" xr:uid="{C994395C-B19F-41D0-9EB2-7727ED7CB0CA}"/>
    <hyperlink ref="AE693" r:id="rId688" xr:uid="{FBAC1ED7-206A-428C-9BFE-CF5BE020E8CE}"/>
    <hyperlink ref="AE694" r:id="rId689" xr:uid="{2217A3AB-9830-4C40-98EF-B2EDD5A90B4B}"/>
    <hyperlink ref="AE695" r:id="rId690" xr:uid="{F8CB8BCB-FB79-4BBB-95E3-B4FC41436F2A}"/>
    <hyperlink ref="AE696" r:id="rId691" xr:uid="{39BD3353-1518-4AA0-8DBB-17BC32C70D04}"/>
    <hyperlink ref="AE697" r:id="rId692" xr:uid="{4EE73D6C-1751-4BAE-9427-068AABE81B5C}"/>
    <hyperlink ref="AE698" r:id="rId693" xr:uid="{83ED9AE0-A1CE-4004-BA4E-210088651710}"/>
    <hyperlink ref="AE699" r:id="rId694" xr:uid="{84182C23-74C8-44D4-B426-CFCE78872B47}"/>
    <hyperlink ref="AE700" r:id="rId695" xr:uid="{F9C71972-88F3-4BB2-A407-EF6793AC6CAF}"/>
    <hyperlink ref="AE701" r:id="rId696" xr:uid="{68562115-7F68-47BC-A376-72EAB364886E}"/>
    <hyperlink ref="AE702" r:id="rId697" xr:uid="{8DC8AFBE-F0A1-42AF-A62D-0D559A8A4123}"/>
    <hyperlink ref="AE703" r:id="rId698" xr:uid="{F15B2ABF-8846-4E41-9E31-6BA9D6164C93}"/>
    <hyperlink ref="AE704" r:id="rId699" xr:uid="{32FE8357-116D-47BB-AEC6-0D6EF75E6172}"/>
    <hyperlink ref="AE705" r:id="rId700" xr:uid="{6341C42F-97BC-49CC-95DD-DE7A1D65832D}"/>
    <hyperlink ref="AE706" r:id="rId701" xr:uid="{2B965971-E8B5-43A7-9287-07B5DF8A7F60}"/>
    <hyperlink ref="AE707" r:id="rId702" xr:uid="{5D2501C3-C954-477C-ABEB-0A5E77436432}"/>
    <hyperlink ref="AE708" r:id="rId703" xr:uid="{6FEAA77E-79FD-41E3-A548-92CCBF5A12EA}"/>
    <hyperlink ref="AE709" r:id="rId704" xr:uid="{A5C8FFCF-53AC-45CB-A58F-96932D1C1E7D}"/>
    <hyperlink ref="AE710" r:id="rId705" xr:uid="{8B44DDC1-AA0F-4618-920A-1DB158E3D21A}"/>
    <hyperlink ref="AE711" r:id="rId706" xr:uid="{01666883-5D9E-4B5B-9A12-A4DDC6D905C5}"/>
    <hyperlink ref="AE712" r:id="rId707" xr:uid="{C3CA65CD-B264-4094-8992-4C9F58B91ED1}"/>
    <hyperlink ref="AE713" r:id="rId708" xr:uid="{6AA63828-DA0C-417E-9AAE-1974B69062A5}"/>
    <hyperlink ref="AE714" r:id="rId709" xr:uid="{B4090754-48D4-4623-9FDF-511E0A19DF93}"/>
    <hyperlink ref="AE715" r:id="rId710" xr:uid="{9F69B4E0-3A66-44A3-BC82-3DD6C849100E}"/>
    <hyperlink ref="AE716" r:id="rId711" xr:uid="{92725439-7040-4D98-9834-E03422C05DBB}"/>
    <hyperlink ref="AE717" r:id="rId712" xr:uid="{AD37F11C-8BBE-420C-8AC2-F00DA6613E16}"/>
    <hyperlink ref="AE718" r:id="rId713" xr:uid="{C8D6D163-4477-4814-B972-337E96E1277F}"/>
    <hyperlink ref="AE719" r:id="rId714" xr:uid="{950635CB-A7E8-4016-940B-BEECCD6C0EEB}"/>
    <hyperlink ref="AE720" r:id="rId715" xr:uid="{CBCBCE35-501E-488E-A63F-7AF79B2131E9}"/>
    <hyperlink ref="AE721" r:id="rId716" xr:uid="{3AB77E26-DE1B-49AA-9F17-BEE0C755399B}"/>
    <hyperlink ref="AE722" r:id="rId717" xr:uid="{BDFD53B2-4CE5-4307-8BC2-F09E6C857095}"/>
    <hyperlink ref="AE723" r:id="rId718" xr:uid="{14DD18C5-9A75-4E0D-AFF7-99CC5875E811}"/>
    <hyperlink ref="AE724" r:id="rId719" xr:uid="{1C2A4BE9-5D26-4F32-9D87-1091B85A9708}"/>
    <hyperlink ref="AE725" r:id="rId720" xr:uid="{1EAF2CF3-435C-4473-AF52-7C9068ECD46E}"/>
    <hyperlink ref="AE726" r:id="rId721" location="/tab%3A%3A129d5bf2-ab6e-4d3f-8969-778c15c8d96c/General?threadId=19%3Ac217ce86cce64dee9ac00860f9ccad93%40thread.skype&amp;ctx=channel&amp;context=M%252FMarine%2520Aluminium_NO_Avaldsness" xr:uid="{8BC7EBC3-24D0-4E75-BE7E-3E92735FE2C6}"/>
    <hyperlink ref="AE727" r:id="rId722" xr:uid="{B49918E3-2F9B-4212-B85B-19B01147FBC2}"/>
    <hyperlink ref="AE728" r:id="rId723" xr:uid="{74D9AFD8-D806-45C6-93BD-621C95DFE34B}"/>
    <hyperlink ref="AE729" r:id="rId724" xr:uid="{FA48665E-214E-49D6-AE46-99C6DF7C58A1}"/>
    <hyperlink ref="AE730" r:id="rId725" xr:uid="{ED0D799C-C75D-47EC-B778-0F26CE8570A3}"/>
    <hyperlink ref="AE731" r:id="rId726" xr:uid="{505811FE-8D0F-4200-A1B7-F9B292F03A76}"/>
    <hyperlink ref="AE732" r:id="rId727" xr:uid="{DC5A02E9-2B1A-4ADF-BE9F-8E4A6C995505}"/>
    <hyperlink ref="AE733" r:id="rId728" xr:uid="{492685AF-DF44-4183-9594-986F792AB263}"/>
    <hyperlink ref="AE734" r:id="rId729" xr:uid="{2EB7F721-A1A0-4634-A3F8-48C41DE1D5B1}"/>
    <hyperlink ref="AE735" r:id="rId730" xr:uid="{C85DCD63-624A-42C7-AE55-1D8523A40EA9}"/>
    <hyperlink ref="AE736" r:id="rId731" xr:uid="{9B2D8761-EB4F-4071-8014-2CABD262791A}"/>
    <hyperlink ref="AE737" r:id="rId732" xr:uid="{040EF010-4410-4DA0-A7F6-B9687432CB14}"/>
    <hyperlink ref="AE738" r:id="rId733" xr:uid="{1176BE51-2857-463E-AA35-1D2E530DBD30}"/>
    <hyperlink ref="AE739" r:id="rId734" xr:uid="{C34111EA-0A23-46A3-97E4-7E22046EE213}"/>
    <hyperlink ref="AE740" r:id="rId735" xr:uid="{E445447A-89F3-4A79-985A-3150E622A8FE}"/>
    <hyperlink ref="AE741" r:id="rId736" xr:uid="{B06D4D52-30B7-4BB3-AF80-12B1BE103F81}"/>
    <hyperlink ref="AE742" r:id="rId737" xr:uid="{A8E6633F-08DA-4270-A7B8-A905FFB419D5}"/>
    <hyperlink ref="AE743" r:id="rId738" xr:uid="{5B48A803-F8C8-4F4A-A6FA-2CCF422B7B46}"/>
    <hyperlink ref="AE744" r:id="rId739" xr:uid="{417CDCF8-7E44-484F-978C-B48FAB6A617A}"/>
    <hyperlink ref="AE745" r:id="rId740" xr:uid="{21DB81D1-620E-4547-998B-753E15D79765}"/>
    <hyperlink ref="AE746" r:id="rId741" xr:uid="{2F4B0494-2EC6-4C0D-AED0-180966DC9B03}"/>
    <hyperlink ref="AE747" r:id="rId742" xr:uid="{889D76BB-83A5-4F7A-8744-202DCBE8E235}"/>
    <hyperlink ref="AE748" r:id="rId743" xr:uid="{4A6F0874-7A3D-4D98-ADB3-A0C50D700835}"/>
    <hyperlink ref="AE749" r:id="rId744" xr:uid="{9551E80F-201A-45C3-A602-0B791076FB30}"/>
    <hyperlink ref="AE750" r:id="rId745" xr:uid="{0E34666E-9316-403A-AFE4-057A3FAF8CB4}"/>
    <hyperlink ref="AE751" r:id="rId746" xr:uid="{B7DFB065-8337-4855-8080-A6D5F8233843}"/>
    <hyperlink ref="AE752" r:id="rId747" xr:uid="{F8FFF05F-940E-4D1A-AD95-273B7C42BA62}"/>
    <hyperlink ref="AE753" r:id="rId748" xr:uid="{D3344B4F-0F1D-4EB8-AECD-2B7F6580D8B4}"/>
    <hyperlink ref="AE754" r:id="rId749" xr:uid="{7D727CE9-106A-4D80-B149-44F6DFE24B30}"/>
    <hyperlink ref="AE755" r:id="rId750" xr:uid="{336D0903-3770-45A8-A7C9-F80C0F63887B}"/>
    <hyperlink ref="AE756" r:id="rId751" xr:uid="{940E8F57-11C8-4A80-9A2F-00F850399B10}"/>
    <hyperlink ref="AE757" r:id="rId752" xr:uid="{3262D4B6-93A5-4EEE-8681-B9554BE5CEEB}"/>
    <hyperlink ref="AE758" r:id="rId753" xr:uid="{C65D1B48-E81D-4B3F-9FB9-7E4E0F18ABC0}"/>
    <hyperlink ref="AE759" r:id="rId754" xr:uid="{1D39D987-370B-48A6-980D-CD9B175A4149}"/>
    <hyperlink ref="AE760" r:id="rId755" xr:uid="{C902753A-B12E-4960-B055-14BA74DDF358}"/>
    <hyperlink ref="AE761" r:id="rId756" xr:uid="{C07B0BD4-50EF-4C9E-AC1E-931225897B63}"/>
    <hyperlink ref="AE762" r:id="rId757" xr:uid="{53733A92-1E3C-4CFB-A35E-F01D01440C3A}"/>
    <hyperlink ref="AE763" r:id="rId758" xr:uid="{E760A8B8-A9ED-4F9C-84C1-87772135A375}"/>
    <hyperlink ref="AE764" r:id="rId759" xr:uid="{9DD1CCA8-4A1C-4248-90AE-64878DB90FF5}"/>
    <hyperlink ref="AE765" r:id="rId760" xr:uid="{0B023F1E-4388-448B-911D-3A4B18C657AE}"/>
    <hyperlink ref="AE766" r:id="rId761" xr:uid="{216EFBE2-FB4B-4863-B469-D0497D4D95A9}"/>
    <hyperlink ref="AE767" r:id="rId762" xr:uid="{71DEF318-44CC-414B-B75C-1DCE01CD69D4}"/>
    <hyperlink ref="AE768" r:id="rId763" xr:uid="{C4388477-0036-444F-819F-F3B44BF929BE}"/>
    <hyperlink ref="AE769" r:id="rId764" xr:uid="{00D6A0CA-0926-4D4F-810C-631FCA183804}"/>
    <hyperlink ref="AE770" r:id="rId765" xr:uid="{813CF1EA-71EE-48FE-8EFE-5DACCB714265}"/>
    <hyperlink ref="AE771" r:id="rId766" xr:uid="{7DF51CBF-92A6-4147-9F87-8F72DD519115}"/>
    <hyperlink ref="AE772" r:id="rId767" xr:uid="{F4ACB485-DDB0-40C0-A171-978E719D5862}"/>
    <hyperlink ref="AE773" r:id="rId768" xr:uid="{705DEFBE-AB0E-4C7A-A6DD-017FB97BC429}"/>
    <hyperlink ref="AE774" r:id="rId769" xr:uid="{7B1E692D-2CA5-4259-8957-8EA3A38E7E8A}"/>
    <hyperlink ref="AE775" r:id="rId770" xr:uid="{09505D46-7A20-4625-B073-5BFBE18EB5F6}"/>
    <hyperlink ref="AE776" r:id="rId771" xr:uid="{77241639-9788-4BFE-9C88-AF22B3CE1501}"/>
    <hyperlink ref="AE777" r:id="rId772" xr:uid="{B49BB716-5D0F-43D0-9071-6E3D9494FA67}"/>
    <hyperlink ref="AE778" r:id="rId773" xr:uid="{16B9864A-A9AD-4408-8854-7E0D42DEFF20}"/>
    <hyperlink ref="AE779" r:id="rId774" xr:uid="{1459625B-7585-4A78-9403-E048D520EDA3}"/>
    <hyperlink ref="AE780" r:id="rId775" xr:uid="{C8A79F9E-A204-433C-8104-7FD003DEEE6A}"/>
    <hyperlink ref="AE781" r:id="rId776" xr:uid="{346618BD-5D09-4FD6-A25B-4DC456DDC38E}"/>
    <hyperlink ref="AE782" r:id="rId777" xr:uid="{098E2AA2-8D06-4A12-B9D9-48DCBBDC232F}"/>
    <hyperlink ref="AE783" r:id="rId778" xr:uid="{924F0BBE-C3B0-4C9E-8B47-40C3085045B5}"/>
    <hyperlink ref="AE784" r:id="rId779" xr:uid="{4728058D-2404-461C-AA87-6E9D3BBB2096}"/>
    <hyperlink ref="AE785" r:id="rId780" xr:uid="{EBF5663B-2290-4DC0-9995-9D4F7E1C8EBC}"/>
    <hyperlink ref="AE786" r:id="rId781" xr:uid="{1DDEA455-C4E6-4296-BB8D-3EC1DDA9C221}"/>
    <hyperlink ref="AE787" r:id="rId782" xr:uid="{BDDF8146-6449-4318-BE15-6789A4E366DD}"/>
    <hyperlink ref="AE788" r:id="rId783" xr:uid="{370A418F-379B-405C-B5B8-A7F8B0626AA4}"/>
    <hyperlink ref="AE789" r:id="rId784" xr:uid="{7FCD278C-0EC1-46E8-926C-4E32232CD779}"/>
    <hyperlink ref="AE790" r:id="rId785" xr:uid="{65F182C6-ACB4-41EB-9BEB-61B22E06E876}"/>
    <hyperlink ref="AE791" r:id="rId786" xr:uid="{07E96562-054B-4C0C-ACE0-CA10A8477798}"/>
    <hyperlink ref="AE792" r:id="rId787" xr:uid="{B3215175-9A23-4C5A-A5A0-11C2DD1BDE46}"/>
    <hyperlink ref="AE793" r:id="rId788" xr:uid="{47017964-EE24-4F22-9C04-85BEB6E290C9}"/>
    <hyperlink ref="AE794" r:id="rId789" xr:uid="{14ED42AD-7614-41C2-9D32-8E08CFAB61FD}"/>
    <hyperlink ref="AE795" r:id="rId790" xr:uid="{FBA2DA45-F627-4125-82FB-EFCD0DF526F1}"/>
    <hyperlink ref="AE796" r:id="rId791" xr:uid="{F8F709B0-C94B-4642-B2A0-2B882480A979}"/>
    <hyperlink ref="AE797" r:id="rId792" xr:uid="{C64187D7-F1E5-44A7-A32F-6C9C7E4FC382}"/>
    <hyperlink ref="AE798" r:id="rId793" xr:uid="{6A49EB61-69A5-4115-AA54-1FA27B34A2FA}"/>
    <hyperlink ref="AE799" r:id="rId794" xr:uid="{56C847F8-3D9A-413E-BB90-F28D21AC12D2}"/>
    <hyperlink ref="AE800" r:id="rId795" xr:uid="{9BEAC40A-98AD-4634-B9B2-500B2D401624}"/>
    <hyperlink ref="AE801" r:id="rId796" xr:uid="{ED7E2399-C328-4890-943C-818A96DF939E}"/>
    <hyperlink ref="AE802" r:id="rId797" xr:uid="{82850648-2E91-4596-A376-DA05885626EE}"/>
    <hyperlink ref="AE803" r:id="rId798" xr:uid="{673E0516-67B9-44EC-A1E5-A586670936D5}"/>
    <hyperlink ref="AE804" r:id="rId799" xr:uid="{4C5AC1B1-2455-45BF-A80A-156BC59198D3}"/>
    <hyperlink ref="AE805" r:id="rId800" xr:uid="{D014FB45-291F-471D-9819-D135F5219589}"/>
    <hyperlink ref="AE806" r:id="rId801" xr:uid="{F9777EF5-EC96-49C5-92F8-093EA041DCCC}"/>
    <hyperlink ref="AE807" r:id="rId802" xr:uid="{7368FBB8-61C0-4CDC-9162-D2B00DDD2F57}"/>
    <hyperlink ref="AE808" r:id="rId803" xr:uid="{FCA44DA1-C8FB-436A-8468-B239A3F71802}"/>
    <hyperlink ref="AE809" r:id="rId804" xr:uid="{DD1F65DB-3C2A-4409-AD6B-AD3DFFA023E5}"/>
    <hyperlink ref="AE810" r:id="rId805" xr:uid="{3F757B74-8F6E-4F1A-A615-1AF3E5785D42}"/>
    <hyperlink ref="AE811" r:id="rId806" xr:uid="{247E2A7C-5C06-4439-B946-C08D1FDB1828}"/>
    <hyperlink ref="AE812" r:id="rId807" xr:uid="{4CCF121B-A742-4FBD-A141-ACC1E2B9DAC0}"/>
    <hyperlink ref="AE813" r:id="rId808" xr:uid="{D333C906-C5B3-4589-B688-27C1CD70EBD2}"/>
    <hyperlink ref="AE814" r:id="rId809" xr:uid="{1995F2EC-03B3-4004-AFF1-89C0742B260B}"/>
    <hyperlink ref="AE815" r:id="rId810" xr:uid="{43CF32B3-D952-4C5A-94A7-AF10E01EEAFB}"/>
    <hyperlink ref="AE816" r:id="rId811" xr:uid="{DF9E1B09-E253-4581-A408-5CAD0438D56D}"/>
    <hyperlink ref="AE817" r:id="rId812" xr:uid="{9AF14C01-0A26-4DF9-8ECD-FA3910311D09}"/>
    <hyperlink ref="AE818" r:id="rId813" xr:uid="{6AE65E87-8EA9-45C6-BA3E-2E220BCB5255}"/>
    <hyperlink ref="AE819" r:id="rId814" xr:uid="{1C934AC9-4FD0-421F-BFA2-9C8D6BA2C2E3}"/>
    <hyperlink ref="AE820" r:id="rId815" xr:uid="{D2CD51C3-6905-47A9-B1CF-8C3A3D4C7DA1}"/>
    <hyperlink ref="AE821" r:id="rId816" xr:uid="{A5291ED6-AE62-44A6-BED6-D5E3A83B3432}"/>
    <hyperlink ref="AE822" r:id="rId817" xr:uid="{6554524B-BADC-47B3-95B4-E4064AE2854A}"/>
    <hyperlink ref="AE823" r:id="rId818" xr:uid="{DAAD5C04-51E0-4734-96C4-65BEF5E11F33}"/>
    <hyperlink ref="AE824" r:id="rId819" xr:uid="{5674A32B-55B6-4EAC-B890-FEDFF3957587}"/>
    <hyperlink ref="AE825" r:id="rId820" xr:uid="{CFA3BCE0-43C2-4D9D-A0D6-9FFD95A8CDE3}"/>
    <hyperlink ref="AE826" r:id="rId821" xr:uid="{7B4E8E7E-C274-4A1B-A775-1CF64D825FB9}"/>
    <hyperlink ref="AE827" r:id="rId822" xr:uid="{2F894EE1-3FE2-42CD-BDF8-73C053264D2A}"/>
    <hyperlink ref="AE828" r:id="rId823" xr:uid="{3954FB94-7566-4CC9-BE65-0198ECB48C12}"/>
    <hyperlink ref="AE829" r:id="rId824" xr:uid="{7CA80BA5-27EF-4615-97C2-06773820B872}"/>
    <hyperlink ref="AE830" r:id="rId825" xr:uid="{7749880E-D793-436A-B9E7-3A74D1B84D15}"/>
    <hyperlink ref="AE831" r:id="rId826" xr:uid="{2A28FF89-6845-4535-B43C-C14B0788C198}"/>
    <hyperlink ref="AE832" r:id="rId827" xr:uid="{6AD38FF1-C3CE-4601-8117-BE60931D056F}"/>
    <hyperlink ref="AE833" r:id="rId828" xr:uid="{EE17C20C-B6EB-4B6A-BAB7-EF6181651297}"/>
    <hyperlink ref="AE834" r:id="rId829" xr:uid="{9D524F75-5C97-4E3C-B99C-C7DF4FD5A3C9}"/>
    <hyperlink ref="AE835" r:id="rId830" xr:uid="{0DA08265-653B-4F58-B6CE-E8B013F16033}"/>
    <hyperlink ref="AE836" r:id="rId831" xr:uid="{9CC7BE1C-42A0-4308-A505-12EF279AD994}"/>
    <hyperlink ref="AE837" r:id="rId832" xr:uid="{55BA902E-DEBC-4DEC-8E40-A7815306CC62}"/>
    <hyperlink ref="AE838" r:id="rId833" xr:uid="{A62A8545-DE78-43E2-A1FB-3C880FEA7C0E}"/>
    <hyperlink ref="AE839" r:id="rId834" xr:uid="{76639542-122B-46D1-9459-95CC833E5618}"/>
    <hyperlink ref="AE840" r:id="rId835" xr:uid="{36602F16-1730-4E32-986D-657D81136632}"/>
    <hyperlink ref="AE841" r:id="rId836" xr:uid="{F29ED532-7413-4CE3-AC6B-1DDB05B1E27C}"/>
    <hyperlink ref="AE842" r:id="rId837" xr:uid="{45EFD0E1-2F86-465F-BE48-287B9AA9089A}"/>
    <hyperlink ref="AE843" r:id="rId838" xr:uid="{511611B3-8C83-4D91-850A-899F2356E693}"/>
    <hyperlink ref="AE844" r:id="rId839" xr:uid="{09B699C0-E9CC-49FD-B926-B64B7599A693}"/>
    <hyperlink ref="AE845" r:id="rId840" xr:uid="{D78132A3-1187-4CE4-96D3-F848D9B6A304}"/>
    <hyperlink ref="AE846" r:id="rId841" xr:uid="{55C13C78-CF1A-4648-A810-ED59FA410541}"/>
    <hyperlink ref="AE847" r:id="rId842" xr:uid="{94BCA56B-F831-4DE8-A2D2-15BDAFF8CADE}"/>
    <hyperlink ref="AE848" r:id="rId843" xr:uid="{92070D4F-48B2-4193-B37D-C4ED5D2A3C64}"/>
    <hyperlink ref="AE849" r:id="rId844" xr:uid="{23E1B2EC-2346-4C87-8587-22F3CF324384}"/>
    <hyperlink ref="AE850" r:id="rId845" xr:uid="{C68D3575-C6C2-47FC-85F2-E2545FA7C5A5}"/>
    <hyperlink ref="AE851" r:id="rId846" xr:uid="{6FA53553-81FF-4613-88EC-A22F5B7D74DF}"/>
    <hyperlink ref="AE852" r:id="rId847" xr:uid="{CB39D44A-9104-4287-9E74-B9913065BBDA}"/>
    <hyperlink ref="AE853" r:id="rId848" xr:uid="{DE18C4C5-8EFE-4ACB-99E1-664CCA5F7397}"/>
    <hyperlink ref="AE854" r:id="rId849" xr:uid="{ED174272-0783-4986-AA57-434701E2574D}"/>
    <hyperlink ref="AE855" r:id="rId850" xr:uid="{0148463F-112C-470E-80D6-1F6063905EF8}"/>
    <hyperlink ref="AE856" r:id="rId851" xr:uid="{F315B5F8-5085-4CBF-87BD-C5133F92CCB4}"/>
    <hyperlink ref="AE857" r:id="rId852" xr:uid="{FB78A6D4-E31B-4623-98E6-B12D5493CEEB}"/>
    <hyperlink ref="AE858" r:id="rId853" xr:uid="{850916A1-BEC6-4467-A1C2-3A01FB3C954D}"/>
    <hyperlink ref="AE859" r:id="rId854" xr:uid="{A8F1AA47-5B2E-46D7-B850-1CDB90E842DC}"/>
    <hyperlink ref="AE860" r:id="rId855" xr:uid="{A62E1140-7DB4-40D1-AAA2-3DD85BD162A8}"/>
    <hyperlink ref="AE861" r:id="rId856" xr:uid="{83116859-0499-4377-948F-142F243B4BF6}"/>
    <hyperlink ref="AE862" r:id="rId857" xr:uid="{6607038A-8361-44A2-A734-BFD9C20F121F}"/>
    <hyperlink ref="AE863" r:id="rId858" xr:uid="{5E0AB229-215C-4780-A9DB-33C1EC799000}"/>
    <hyperlink ref="AE864" r:id="rId859" xr:uid="{985C0771-BF78-4F64-8B27-ACA0B673EC1D}"/>
    <hyperlink ref="AE865" r:id="rId860" xr:uid="{CFE07264-1270-4319-9DCA-4141C7EAF0CA}"/>
    <hyperlink ref="AE866" r:id="rId861" xr:uid="{9ED414F1-EBE4-4B6F-B844-177010C639D5}"/>
    <hyperlink ref="AE867" r:id="rId862" xr:uid="{4C4F83DF-5695-435F-B78E-B231DD0FBEFC}"/>
    <hyperlink ref="AE868" r:id="rId863" xr:uid="{0BCA78D8-AFD4-49CA-8EEC-B39D53C8E3A5}"/>
    <hyperlink ref="AE869" r:id="rId864" xr:uid="{5F9C2FBF-1B0A-4985-857E-16780E25D0EC}"/>
    <hyperlink ref="AE870" r:id="rId865" xr:uid="{55DFABCE-73AA-4D7C-B0B1-A7B8D33BE679}"/>
    <hyperlink ref="AE871" r:id="rId866" xr:uid="{C1CF19A4-7482-4878-A0A9-16AE34C9F4F0}"/>
    <hyperlink ref="AE872" r:id="rId867" xr:uid="{6B7DB7F6-71EC-4AF6-8B1F-E0D01A8E30B7}"/>
    <hyperlink ref="AE873" r:id="rId868" xr:uid="{3AC17111-436A-47B6-BDED-FE884E972D7A}"/>
    <hyperlink ref="AE874" r:id="rId869" xr:uid="{495C258C-4D5E-4D7C-AB23-1A2A0E0C213F}"/>
    <hyperlink ref="AE875" r:id="rId870" xr:uid="{A9183216-FAA7-4925-A548-FC94A3319827}"/>
    <hyperlink ref="AE876" r:id="rId871" xr:uid="{52A82E50-22DE-4D9B-A255-892BA67B63E3}"/>
    <hyperlink ref="AE877" r:id="rId872" xr:uid="{D69AD635-86C2-4E01-A000-070FAABAC7A0}"/>
    <hyperlink ref="AE878" r:id="rId873" xr:uid="{6B3E9FBE-F2D2-454B-8CB4-0007B5CC9B79}"/>
    <hyperlink ref="AE879" r:id="rId874" xr:uid="{CD9B3ABB-B783-4264-83CF-CAF6F7A50BE4}"/>
    <hyperlink ref="AE880" r:id="rId875" xr:uid="{AC940A87-F43A-4A7F-B24E-838A52287081}"/>
    <hyperlink ref="AE881" r:id="rId876" xr:uid="{13496998-3857-4DD5-924A-1B86135CC9FD}"/>
    <hyperlink ref="AE882" r:id="rId877" xr:uid="{E58BAEF2-2C88-41BF-8F3B-415C3AECA8D0}"/>
    <hyperlink ref="AE883" r:id="rId878" xr:uid="{1D1CFC0A-CFE5-4616-8262-DD5E22F74C06}"/>
    <hyperlink ref="AE884" r:id="rId879" xr:uid="{A17B1C87-66C4-498C-8872-9BB883E04F08}"/>
    <hyperlink ref="AE885" r:id="rId880" xr:uid="{ED72B41B-E071-48F6-95FF-18900C7A8A63}"/>
    <hyperlink ref="AE886" r:id="rId881" xr:uid="{0A146ED4-69CE-4926-B49E-0DC14946B68E}"/>
    <hyperlink ref="AE887" r:id="rId882" xr:uid="{C577535B-94F8-4E48-919F-68DC657CE23B}"/>
    <hyperlink ref="AE888" r:id="rId883" xr:uid="{4264BBC1-F7D5-4DAB-8329-B8045C7A0707}"/>
    <hyperlink ref="AE889" r:id="rId884" xr:uid="{34A6D3F2-34F7-41B6-9CB2-828F6AF2B796}"/>
    <hyperlink ref="AE890" r:id="rId885" xr:uid="{66F23541-333C-47A8-B0AF-C817507CFD54}"/>
    <hyperlink ref="AE891" r:id="rId886" xr:uid="{DBD20804-B227-498B-9CD8-18F2C626D597}"/>
    <hyperlink ref="AE892" r:id="rId887" xr:uid="{352D422A-6C6E-46AA-9185-6DEACA7B1C81}"/>
    <hyperlink ref="AE893" r:id="rId888" xr:uid="{51DE3F47-E45A-4EB7-93FA-749539EBFD9B}"/>
    <hyperlink ref="AE894" r:id="rId889" xr:uid="{C571666F-D9AA-4A16-B618-70A660C70A19}"/>
    <hyperlink ref="AE895" r:id="rId890" xr:uid="{40FC712E-577B-48BE-8475-C5AFBAE5674E}"/>
    <hyperlink ref="AE896" r:id="rId891" xr:uid="{352E8153-7C44-4B5D-AEF3-21474F0ED92C}"/>
    <hyperlink ref="AE897" r:id="rId892" xr:uid="{3441919C-7A83-4EE2-BA77-0C5807EF5F93}"/>
    <hyperlink ref="AE898" r:id="rId893" xr:uid="{2742E3B6-BB88-4D5B-AC98-4DBCB3EDC536}"/>
    <hyperlink ref="AE899" r:id="rId894" xr:uid="{D6EFF790-9862-4D6A-8EFB-8E6045F61A2E}"/>
    <hyperlink ref="AE900" r:id="rId895" xr:uid="{1C7A4638-C01B-482E-BDC6-7B0DD313BB8B}"/>
    <hyperlink ref="AE901" r:id="rId896" xr:uid="{6270F910-B356-49D3-8C44-F149DC533D17}"/>
    <hyperlink ref="AE902" r:id="rId897" xr:uid="{8FE6030A-5005-4065-B8D7-92358F12BA3E}"/>
    <hyperlink ref="AE903" r:id="rId898" xr:uid="{7233043E-A843-4A19-B60C-3E08B6259503}"/>
    <hyperlink ref="AE904" r:id="rId899" xr:uid="{0290F9C4-1875-44C5-B0FE-08BD33E8536A}"/>
    <hyperlink ref="AE905" r:id="rId900" xr:uid="{6A0885F3-43F8-45E7-BCD4-96E3667A96C1}"/>
    <hyperlink ref="AE906" r:id="rId901" xr:uid="{80705ABC-2770-4ECC-990A-C4B871DE1268}"/>
    <hyperlink ref="AE907" r:id="rId902" xr:uid="{D9E67F8F-3592-4781-871E-4FEB2EF30108}"/>
    <hyperlink ref="AE908" r:id="rId903" xr:uid="{DC3FCA0A-2B63-4CA6-86E7-ECD9FFCC4E26}"/>
    <hyperlink ref="AE909" r:id="rId904" xr:uid="{C9A838F6-2803-469E-8121-BD33AC16034B}"/>
    <hyperlink ref="AE910" r:id="rId905" xr:uid="{5EB5B8B7-D01D-4B9F-8471-0F81E2AB6F0E}"/>
    <hyperlink ref="AE911" r:id="rId906" xr:uid="{FE699E55-F288-4EDE-922A-3B3A714961BC}"/>
    <hyperlink ref="AE912" r:id="rId907" xr:uid="{80F84782-FC1F-459F-8B84-EAD450088C64}"/>
    <hyperlink ref="AE913" r:id="rId908" xr:uid="{6577C7CA-9A2F-46A0-8ADB-82DB75A48025}"/>
    <hyperlink ref="AE914" r:id="rId909" xr:uid="{58D710E7-7407-4D25-901E-8D9949E6FE08}"/>
    <hyperlink ref="AE915" r:id="rId910" xr:uid="{9A0F0C36-A26C-4349-B38E-89905E23E042}"/>
    <hyperlink ref="AE916" r:id="rId911" xr:uid="{BD4E0DF7-36DA-43F8-AC69-BE2F86FA8064}"/>
    <hyperlink ref="AE917" r:id="rId912" xr:uid="{9A68ABD2-FA09-4988-85CE-1435053E7766}"/>
    <hyperlink ref="AE918" r:id="rId913" xr:uid="{073F0BB6-A67C-47FE-A2B0-E9477DFF0641}"/>
    <hyperlink ref="AE919" r:id="rId914" xr:uid="{D4EA5DC1-4E09-4463-95F8-7479E6E83E69}"/>
    <hyperlink ref="AE920" r:id="rId915" xr:uid="{65F7C87E-5744-4CFA-8AAE-12846133A50B}"/>
    <hyperlink ref="AE921" r:id="rId916" xr:uid="{D5E614DF-53AD-4121-9141-17BD2EC6FE5B}"/>
    <hyperlink ref="AE922" r:id="rId917" xr:uid="{56CD2E4C-9196-451D-9E9B-07CBFE206ED0}"/>
    <hyperlink ref="AE923" r:id="rId918" xr:uid="{D162B254-6E56-4C61-B8AA-2BBA7F24AB0B}"/>
    <hyperlink ref="AE924" r:id="rId919" xr:uid="{793F6E63-A2A9-4E6F-BEC6-F5CEF5356E12}"/>
    <hyperlink ref="AE925" r:id="rId920" xr:uid="{C21E8D13-7946-44C9-AB99-2CE628B8326A}"/>
    <hyperlink ref="AE926" r:id="rId921" xr:uid="{9335AE43-E7C4-4D11-B162-1053C7EA6EFA}"/>
    <hyperlink ref="AE927" r:id="rId922" xr:uid="{2980BDA4-3A8B-4E00-90B4-2E0B73D853EB}"/>
    <hyperlink ref="AE928" r:id="rId923" xr:uid="{A4C46552-19F9-4029-BD1B-2EB6F0FB15C8}"/>
    <hyperlink ref="AE929" r:id="rId924" xr:uid="{0B89564C-82F0-4203-8941-F8A7D9766936}"/>
    <hyperlink ref="AE930" r:id="rId925" xr:uid="{C4229C50-96B7-4561-AE7A-7F66FC3E49E7}"/>
    <hyperlink ref="AE931" r:id="rId926" xr:uid="{1E87BEC5-35FF-4D68-8EE2-A3B21E50688E}"/>
    <hyperlink ref="AE932" r:id="rId927" xr:uid="{E12EBCEE-5910-457C-85D7-898449A0F23F}"/>
    <hyperlink ref="AE933" r:id="rId928" xr:uid="{DFDDB176-EF8D-47C7-A5A1-A517D893AA05}"/>
    <hyperlink ref="AE934" r:id="rId929" xr:uid="{469FA9AD-0B2F-42F2-B0DF-56BBEAB07999}"/>
    <hyperlink ref="AE935" r:id="rId930" xr:uid="{500557D2-A536-47C9-ABF7-128A40BC37FC}"/>
    <hyperlink ref="AE936" r:id="rId931" xr:uid="{47F0F47E-AE1B-4FC2-9778-8CD283F82D63}"/>
    <hyperlink ref="AE937" r:id="rId932" xr:uid="{7FBCF69A-F9A1-4382-8421-464B10BAF094}"/>
    <hyperlink ref="AE938" r:id="rId933" xr:uid="{54BD956B-208D-43B7-9210-BF42712BF7E9}"/>
    <hyperlink ref="AE939" r:id="rId934" xr:uid="{A8B79ECD-3D8C-41B7-9371-1D7D4983919E}"/>
    <hyperlink ref="AE940" r:id="rId935" xr:uid="{6610378F-983B-4B92-9C16-114D121396A1}"/>
    <hyperlink ref="AE941" r:id="rId936" xr:uid="{363D1311-5450-4A6A-B33C-77E4C8AB3172}"/>
    <hyperlink ref="AE942" r:id="rId937" xr:uid="{7EF6C872-D8B7-4BEF-AF9E-4864FCE845D8}"/>
    <hyperlink ref="AE943" r:id="rId938" xr:uid="{1B6C3DB4-1115-48E8-A717-A612EB340246}"/>
    <hyperlink ref="AE944" r:id="rId939" xr:uid="{08255B5E-D458-44BD-8826-8B2EC99AA5D2}"/>
    <hyperlink ref="AE945" r:id="rId940" xr:uid="{AC0BC0C6-1585-42F6-BC5C-DC257190425C}"/>
    <hyperlink ref="AE946" r:id="rId941" xr:uid="{C98956CB-4919-4054-8D68-D63D5DA192FC}"/>
    <hyperlink ref="AE947" r:id="rId942" xr:uid="{A9A12037-EB55-4B14-97E0-794ABCB4B8A6}"/>
    <hyperlink ref="AE948" r:id="rId943" xr:uid="{C4D2956F-25EB-4286-946F-43A6FF575C96}"/>
    <hyperlink ref="AE949" r:id="rId944" xr:uid="{7AD6AF2A-676A-4097-8000-2457D42F1E67}"/>
    <hyperlink ref="AE950" r:id="rId945" xr:uid="{81F10CFD-5D79-41D5-A242-1665DDDAEE48}"/>
    <hyperlink ref="AE951" r:id="rId946" xr:uid="{925D0BF2-8E3B-431A-BD7A-518BFDE6FA9F}"/>
    <hyperlink ref="AE952" r:id="rId947" xr:uid="{3E31D862-4CD3-4AE2-8FE4-2BE79F8DF20F}"/>
    <hyperlink ref="AE953" r:id="rId948" xr:uid="{51521D81-328E-4E82-9ACE-2892880A0A02}"/>
    <hyperlink ref="AE954" r:id="rId949" xr:uid="{EF744133-1D5C-4F2F-9226-5A4A6EB8E954}"/>
    <hyperlink ref="AE955" r:id="rId950" xr:uid="{B931F1BB-7C42-4BA3-B13B-FFEFCC4178F5}"/>
    <hyperlink ref="AE956" r:id="rId951" xr:uid="{7F58932B-3D11-4CD5-848E-4754F356A18C}"/>
    <hyperlink ref="AE957" r:id="rId952" xr:uid="{8137AFB2-0E28-4AF3-8D4D-80AE39CC1025}"/>
    <hyperlink ref="AE958" r:id="rId953" xr:uid="{8D9DDB1F-1236-4304-B9B5-2637FFB4988A}"/>
    <hyperlink ref="AE959" r:id="rId954" xr:uid="{4D1C0B53-FB04-49EA-ACA0-D4584070060F}"/>
    <hyperlink ref="AE960" r:id="rId955" xr:uid="{8D26997D-10FD-4B9F-8325-B628288009D4}"/>
    <hyperlink ref="AE961" r:id="rId956" xr:uid="{CC400B5C-2AFF-4FB1-928F-1C0845A9229B}"/>
    <hyperlink ref="AE962" r:id="rId957" xr:uid="{5CB5553E-6532-43AB-A18C-EC534676B501}"/>
    <hyperlink ref="AE963" r:id="rId958" xr:uid="{BD622F9A-E5BE-4631-887F-CAEF331E761A}"/>
    <hyperlink ref="AE964" r:id="rId959" xr:uid="{D2B5B6E2-2F6B-4905-9D2E-3BE8B6D4A153}"/>
    <hyperlink ref="AE965" r:id="rId960" xr:uid="{DCDF5516-709D-4921-9D3E-48263B09D2CE}"/>
    <hyperlink ref="AE966" r:id="rId961" xr:uid="{F47B68A9-D75C-42E5-8586-10215CDF44FD}"/>
    <hyperlink ref="AE967" r:id="rId962" xr:uid="{BCA28FDA-4B44-4AA9-867F-F5981A720191}"/>
    <hyperlink ref="AE968" r:id="rId963" xr:uid="{2BBDEAF6-879C-440B-91A7-40B5DD64FEE3}"/>
    <hyperlink ref="AE969" r:id="rId964" xr:uid="{FCB990CA-BDF0-4392-A5E8-DD51DF713C87}"/>
    <hyperlink ref="AE970" r:id="rId965" xr:uid="{719B746F-1A63-4074-BFCB-E2FE06559A87}"/>
    <hyperlink ref="AE971" r:id="rId966" xr:uid="{6D04C23F-BAF2-4744-A9DF-12566795D360}"/>
    <hyperlink ref="AE972" r:id="rId967" xr:uid="{850FB117-27B8-4A70-B4A1-C157FF479BCB}"/>
    <hyperlink ref="AE973" r:id="rId968" xr:uid="{D9175F9E-5262-4F24-B090-141CB711E2F2}"/>
    <hyperlink ref="AE974" r:id="rId969" xr:uid="{AAF69142-527A-42DB-9463-9641F3A3047A}"/>
    <hyperlink ref="AE975" r:id="rId970" xr:uid="{9B41AA3D-167C-47F1-9790-5892935580E2}"/>
    <hyperlink ref="AE976" r:id="rId971" xr:uid="{06952C26-44D0-4549-BAB5-23AC682FAA39}"/>
    <hyperlink ref="AE977" r:id="rId972" xr:uid="{BE1F72F4-07A4-470A-A273-D5C716D063C9}"/>
    <hyperlink ref="AE978" r:id="rId973" xr:uid="{741B84BB-BEA5-4747-ACB8-45B7DD7B1008}"/>
    <hyperlink ref="AE979" r:id="rId974" xr:uid="{A7565B1C-BE22-4824-9DF1-15385BA084BF}"/>
    <hyperlink ref="AE980" r:id="rId975" xr:uid="{11645A3B-E406-49FC-BC84-37D455129284}"/>
    <hyperlink ref="AE981" r:id="rId976" xr:uid="{93D35387-7E73-4ECC-8F1B-4FF156E33E7E}"/>
    <hyperlink ref="AE982" r:id="rId977" xr:uid="{6066ACF0-AA1B-4A01-9BE3-F8D35A7DB04E}"/>
    <hyperlink ref="AE983" r:id="rId978" xr:uid="{3EDE7EDB-EB0F-4F73-A1CD-DCE24C08378A}"/>
    <hyperlink ref="AE984" r:id="rId979" xr:uid="{82208E22-1C3C-4DEA-8237-8DB2696BEBC5}"/>
    <hyperlink ref="AE985" r:id="rId980" xr:uid="{4681D165-DBDD-4E24-88E2-0A816E0BD6E9}"/>
    <hyperlink ref="AE986" r:id="rId981" xr:uid="{1572392D-EA4A-4DF0-A93F-905127D90EC9}"/>
    <hyperlink ref="AE987" r:id="rId982" xr:uid="{2B03006A-2FF2-41E3-A7C7-494E866169E6}"/>
    <hyperlink ref="AE988" r:id="rId983" xr:uid="{442D53CD-3FA5-4745-8DC7-5206B5AC290F}"/>
    <hyperlink ref="AE989" r:id="rId984" xr:uid="{8DF6BA3D-C173-4D48-8A84-08F4DA933427}"/>
    <hyperlink ref="AE990" r:id="rId985" xr:uid="{638EB141-26FD-4392-B0AC-A55D0B14CAEC}"/>
    <hyperlink ref="AE991" r:id="rId986" xr:uid="{08A4C67B-91BC-4C05-A8BC-862823763AD2}"/>
    <hyperlink ref="AE992" r:id="rId987" xr:uid="{22C225ED-70DB-4F1B-BDB5-3EB642A06F27}"/>
    <hyperlink ref="AE993" r:id="rId988" xr:uid="{19282496-CEC8-4808-B3C9-37FC3C23C603}"/>
    <hyperlink ref="AE994" r:id="rId989" xr:uid="{8DDE6680-5F2F-4650-A109-E105F2CEEC16}"/>
    <hyperlink ref="AE995" r:id="rId990" xr:uid="{2DBA0239-B2E4-43CE-81B0-4559AABC9E05}"/>
    <hyperlink ref="AE996" r:id="rId991" xr:uid="{5CB1DEBB-852E-4AAF-B165-EFBBBCC87D83}"/>
    <hyperlink ref="AE997" r:id="rId992" xr:uid="{D642B9E3-D497-4256-AEB7-72CBE8185878}"/>
    <hyperlink ref="AE998" r:id="rId993" xr:uid="{BB06EA93-9562-4A43-B170-3E09091F6B06}"/>
    <hyperlink ref="AE999" r:id="rId994" xr:uid="{F63BB277-E2B9-414C-A019-6A4377692CB1}"/>
    <hyperlink ref="AE1000" r:id="rId995" xr:uid="{ECC02AFC-BB27-4BC1-809A-C5B49C41C81A}"/>
    <hyperlink ref="AE1001" r:id="rId996" xr:uid="{3FEAE2CD-BAF5-45DB-A7BE-372E508D3703}"/>
    <hyperlink ref="AE1002" r:id="rId997" xr:uid="{14BA44A5-55E7-4244-A328-FD122AC453CC}"/>
    <hyperlink ref="AE1003" r:id="rId998" xr:uid="{D3D10CF8-562E-4CED-9F18-FEF9A3E3FED6}"/>
    <hyperlink ref="AE1004" r:id="rId999" xr:uid="{61001258-AF70-49D2-8ABB-C1A121A7081E}"/>
    <hyperlink ref="AE1005" r:id="rId1000" xr:uid="{DD5D486A-80AE-49CF-A369-011ACF85C0C2}"/>
    <hyperlink ref="AE1006" r:id="rId1001" xr:uid="{5F2EC6EE-1248-420A-9AED-30F95BD16273}"/>
    <hyperlink ref="AE1007" r:id="rId1002" xr:uid="{4E05D442-A22D-4A1A-9315-89BEB36784A9}"/>
    <hyperlink ref="AE1008" r:id="rId1003" xr:uid="{66892EBE-9CFD-40DF-9EBB-C77F3819A530}"/>
    <hyperlink ref="AE1009" r:id="rId1004" xr:uid="{44FB0A10-30F9-4A34-9144-0A298FF9D46E}"/>
    <hyperlink ref="AE1010" r:id="rId1005" xr:uid="{5904EC8E-7606-4922-993B-A9DEF4ECD0FB}"/>
    <hyperlink ref="AE1011" r:id="rId1006" xr:uid="{BD814727-208A-4E94-9C21-7DC32A58513B}"/>
    <hyperlink ref="AE1012" r:id="rId1007" xr:uid="{85502A59-A4B3-4281-9C8A-A9CB8EE54C47}"/>
    <hyperlink ref="AE1013" r:id="rId1008" xr:uid="{E17549B3-52A8-4913-B975-BA9A43536BED}"/>
    <hyperlink ref="AE1014" r:id="rId1009" xr:uid="{E286DEC6-8205-4262-AD00-9215BEF68189}"/>
    <hyperlink ref="AE1015" r:id="rId1010" xr:uid="{1D816915-418B-4910-A33D-5385A35AEB3A}"/>
    <hyperlink ref="AE1016" r:id="rId1011" xr:uid="{E67C839E-3CDF-4402-A05D-2124DA794872}"/>
    <hyperlink ref="AE1017" r:id="rId1012" xr:uid="{B4BC554B-F348-4BA0-82A2-81FCE93F01CC}"/>
    <hyperlink ref="AE1018" r:id="rId1013" xr:uid="{E5909D00-C401-4B28-A699-9FD13983F9A5}"/>
    <hyperlink ref="AE1019" r:id="rId1014" xr:uid="{D591B966-BDC6-4E0F-A1EF-56EB35E97AF4}"/>
    <hyperlink ref="AE1020" r:id="rId1015" xr:uid="{4F5EEF55-49A2-4B54-A1AF-44507C5594BF}"/>
    <hyperlink ref="AE1021" r:id="rId1016" xr:uid="{37EA400E-35E8-477C-9B4A-832E22BFC2FF}"/>
    <hyperlink ref="AE1022" r:id="rId1017" xr:uid="{D107AAE5-0E95-49F8-9BA8-EC0C9F3D5772}"/>
    <hyperlink ref="AE1023" r:id="rId1018" xr:uid="{996A2FAB-64AA-42EA-97B2-E77BB4ED12F4}"/>
    <hyperlink ref="AE1024" r:id="rId1019" xr:uid="{449FBB3F-5FDB-4CF5-9F12-2A7032C31E38}"/>
    <hyperlink ref="AE1025" r:id="rId1020" xr:uid="{E1389D60-B4DB-4120-8D0C-D415359AE463}"/>
    <hyperlink ref="AE1026" r:id="rId1021" xr:uid="{EA6590D8-5481-4049-8916-D33DD76F05DE}"/>
    <hyperlink ref="AE1027" r:id="rId1022" xr:uid="{2AB006BB-7591-48D3-BDB4-712298C62AB5}"/>
    <hyperlink ref="AE1028" r:id="rId1023" xr:uid="{82BB2F50-EA1D-4A2C-A06D-01D6CF7C71D1}"/>
    <hyperlink ref="AE1029" r:id="rId1024" xr:uid="{7C88AD1A-32A6-4B89-9729-3920A7354C4B}"/>
    <hyperlink ref="AE1030" r:id="rId1025" xr:uid="{33591574-5232-4BC6-95CD-26858FB52AC8}"/>
    <hyperlink ref="AE1031" r:id="rId1026" xr:uid="{8E13147E-7FE3-49D8-8E3D-77FE9D6FF410}"/>
    <hyperlink ref="AE1032" r:id="rId1027" xr:uid="{69973D24-AAF6-4BEA-9C28-32C9BFF3CC2B}"/>
    <hyperlink ref="AE1033" r:id="rId1028" xr:uid="{E9AD05F5-157A-45AF-9E5B-7B995D6CA093}"/>
    <hyperlink ref="AE1034" r:id="rId1029" xr:uid="{B2950F94-6551-4F2D-812F-2FB5012CD2D7}"/>
    <hyperlink ref="AE1035" r:id="rId1030" xr:uid="{67EA81B1-B2D4-4E07-8DB8-9A22BBAF9D47}"/>
    <hyperlink ref="AE1036" r:id="rId1031" xr:uid="{571ED977-A9AE-4D21-88BA-7AEFFB8BA07A}"/>
    <hyperlink ref="AE1037" r:id="rId1032" xr:uid="{866A6E4B-F9A6-4F00-A58D-911954E1B30A}"/>
    <hyperlink ref="AE1038" r:id="rId1033" xr:uid="{602EFA5F-D7D2-4B91-975B-5E0BB6ED9937}"/>
    <hyperlink ref="AE1039" r:id="rId1034" xr:uid="{26A65FEB-989D-4CC0-A7C3-2C6A06D37224}"/>
    <hyperlink ref="AE1040" r:id="rId1035" xr:uid="{6F6D368E-47CB-4DB0-940A-3F17737C02C5}"/>
    <hyperlink ref="AE1041" r:id="rId1036" xr:uid="{C14387AE-8282-48F5-B1E7-163E85C27887}"/>
    <hyperlink ref="AE1042" r:id="rId1037" xr:uid="{651853CC-E0D4-42CB-9597-3FCBB90EC21E}"/>
    <hyperlink ref="AE1043" r:id="rId1038" xr:uid="{A2333A77-10D0-46C9-97D3-83E8A1065ADA}"/>
    <hyperlink ref="AE1044" r:id="rId1039" xr:uid="{E09D3437-7C39-4E9D-B69A-EAD05EEB4ED2}"/>
    <hyperlink ref="AE1045" r:id="rId1040" xr:uid="{7B96C2B3-7C0F-4860-87AB-2DF71BD9B2AA}"/>
    <hyperlink ref="AE1046" r:id="rId1041" xr:uid="{AE82A09C-037A-42B5-A2C9-6368BCBE6542}"/>
    <hyperlink ref="AE1047" r:id="rId1042" xr:uid="{26FD1558-A299-46F3-9F43-44FCB0714482}"/>
    <hyperlink ref="AE1048" r:id="rId1043" xr:uid="{55F4C7D1-32BE-4E98-9282-CCB40C7D2245}"/>
    <hyperlink ref="AE1049" r:id="rId1044" xr:uid="{D0E503FC-C998-4159-AB51-251212AAE9A4}"/>
    <hyperlink ref="AE1050" r:id="rId1045" xr:uid="{06B9624B-6EF4-4027-B14A-4AB01FB0A877}"/>
    <hyperlink ref="AE1051" r:id="rId1046" xr:uid="{2C3EBCA1-43B1-4732-908B-1F4959CB5C73}"/>
    <hyperlink ref="AE1052" r:id="rId1047" xr:uid="{68500FD5-436B-44B0-B5D7-46FA399DA073}"/>
    <hyperlink ref="AE1053" r:id="rId1048" xr:uid="{85534FE1-946E-433E-A827-68B418CA4337}"/>
    <hyperlink ref="AE1054" r:id="rId1049" xr:uid="{6B3520DB-323F-4568-B037-88FF96A71FE2}"/>
    <hyperlink ref="AE1055" r:id="rId1050" xr:uid="{28F59C81-6219-42B5-B97B-9936C9817A65}"/>
    <hyperlink ref="AE1056" r:id="rId1051" xr:uid="{158DAE5F-5A8B-442C-AB57-11971ADEA74A}"/>
    <hyperlink ref="AE1057" r:id="rId1052" xr:uid="{C00C1160-92FC-44BD-A590-011A47450869}"/>
    <hyperlink ref="AE1058" r:id="rId1053" xr:uid="{9DF76BDE-FDD7-418A-A346-174CB928BA89}"/>
    <hyperlink ref="AE1059" r:id="rId1054" xr:uid="{E29EAACE-E861-4071-BB59-24E4AC77B59A}"/>
    <hyperlink ref="AE1060" r:id="rId1055" xr:uid="{E3A0E0B7-9DEA-4EFA-B78C-6879C7DF1C31}"/>
    <hyperlink ref="AE1061" r:id="rId1056" xr:uid="{A7BEEF8A-0C18-470B-8D01-A13ACE51CC7A}"/>
    <hyperlink ref="AE1062" r:id="rId1057" xr:uid="{571DD570-104A-4EE8-98B0-BA34C087174A}"/>
    <hyperlink ref="AE1063" r:id="rId1058" xr:uid="{02B9051B-25D3-46FE-873B-748D3640CF39}"/>
    <hyperlink ref="AE1064" r:id="rId1059" xr:uid="{22132D3A-ABEF-4730-B2A6-A4A9AF5D5D70}"/>
    <hyperlink ref="AE1065" r:id="rId1060" xr:uid="{EF1CCA85-E98A-46DB-A4CD-BE5FC563DEB0}"/>
    <hyperlink ref="AE1066" r:id="rId1061" xr:uid="{910C643E-C42E-4FDB-8874-FC2C7B8CA80D}"/>
    <hyperlink ref="AE1067" r:id="rId1062" xr:uid="{7AE58AFA-0011-45A2-97BD-ED2BD4A5AA6E}"/>
    <hyperlink ref="AE1068" r:id="rId1063" xr:uid="{A8335092-23AB-43CB-9557-4232F78C08D6}"/>
    <hyperlink ref="AE1069" r:id="rId1064" xr:uid="{96AB1F6C-0E85-4FC1-ACE5-0A7D062C31B8}"/>
    <hyperlink ref="AE1070" r:id="rId1065" xr:uid="{59383465-BD8C-4B06-A0B3-A1C40691DBE8}"/>
    <hyperlink ref="AE1071" r:id="rId1066" xr:uid="{B189E52E-A2BD-4B03-9F32-3449D0108A2C}"/>
    <hyperlink ref="AE1072" r:id="rId1067" xr:uid="{6084DA49-3028-4122-B604-4D5797578A40}"/>
    <hyperlink ref="AE1073" r:id="rId1068" xr:uid="{A9220E99-7738-41CB-951C-AE4B500412FE}"/>
    <hyperlink ref="AE1074" r:id="rId1069" xr:uid="{98558C74-AD6C-43A4-A48C-9FF97D4E452B}"/>
    <hyperlink ref="AE1075" r:id="rId1070" xr:uid="{6104F973-B237-4AD3-A9C0-F8CFA1169FF2}"/>
    <hyperlink ref="AE1076" r:id="rId1071" xr:uid="{7A85D0DD-1BA4-4A7B-BD31-14359DA10523}"/>
    <hyperlink ref="AE1077" r:id="rId1072" xr:uid="{54076DBA-D5A8-4577-BE8B-441D711E8926}"/>
    <hyperlink ref="AE1078" r:id="rId1073" xr:uid="{852D4525-5D89-43CB-B461-8A479089A57F}"/>
    <hyperlink ref="AE1079" r:id="rId1074" xr:uid="{222D9D0D-6FA8-4D3B-9D69-B60B992A020D}"/>
    <hyperlink ref="AE1080" r:id="rId1075" xr:uid="{C046B46A-F158-48ED-952E-EF4C3567B8C9}"/>
    <hyperlink ref="AE1081" r:id="rId1076" xr:uid="{A2FFF041-F7C5-43FC-9B77-B794ECE939C8}"/>
    <hyperlink ref="AE1082" r:id="rId1077" xr:uid="{6877578E-7D6B-440D-ACD9-BD4BCA868C74}"/>
    <hyperlink ref="AE1083" r:id="rId1078" xr:uid="{FA52ADFF-FFAF-43DD-AC8D-84F5843E00CF}"/>
    <hyperlink ref="AE1084" r:id="rId1079" xr:uid="{25C7F5B4-8973-47B2-9C9E-AE3CD0240048}"/>
    <hyperlink ref="AE1085" r:id="rId1080" xr:uid="{39455BCB-2427-416E-B584-20B99BFB1D55}"/>
    <hyperlink ref="AE1086" r:id="rId1081" xr:uid="{61B597AF-1BFA-46BD-B8CE-39C7B3FDC1ED}"/>
    <hyperlink ref="AE1087" r:id="rId1082" xr:uid="{011EE3AB-AB3F-40B5-9115-9F44A5DE4380}"/>
    <hyperlink ref="AE1088" r:id="rId1083" xr:uid="{2484D702-54CB-408A-9BF7-AF87E05F4A64}"/>
    <hyperlink ref="AE1089" r:id="rId1084" xr:uid="{A2406C15-7D8E-4C58-9BB1-92E6A16B2E82}"/>
    <hyperlink ref="AE1090" r:id="rId1085" xr:uid="{1E6B5F0D-9C19-482A-B74D-57F5A71EA558}"/>
    <hyperlink ref="AE1091" r:id="rId1086" xr:uid="{128A27D0-F369-416D-B9D7-2BEE5F00E59A}"/>
    <hyperlink ref="AE1092" r:id="rId1087" xr:uid="{67B6501C-0A41-4FA0-BA24-150AABD69063}"/>
    <hyperlink ref="AE1093" r:id="rId1088" xr:uid="{1D3CD844-18A1-4A2A-991E-4A9677897EC6}"/>
    <hyperlink ref="AE1094" r:id="rId1089" xr:uid="{966B10A5-6BC3-4026-88BF-C849617237C6}"/>
    <hyperlink ref="AE1095" r:id="rId1090" xr:uid="{10DB00F9-284A-4070-A260-665E95CF1800}"/>
    <hyperlink ref="AE1096" r:id="rId1091" xr:uid="{83F8E002-858A-4558-A782-52D5FD1CF570}"/>
    <hyperlink ref="AE1097" r:id="rId1092" xr:uid="{DCDF4067-57B7-474F-8432-FB580AF5F260}"/>
    <hyperlink ref="AE1098" r:id="rId1093" xr:uid="{04C119F3-A305-4928-8F3B-3AF87AC33851}"/>
    <hyperlink ref="AE1099" r:id="rId1094" xr:uid="{5E7C24EB-221F-4BB1-9534-39BB0EEA4A8B}"/>
    <hyperlink ref="AE1100" r:id="rId1095" xr:uid="{8A74B1D3-11D4-4E8E-BDA2-5A7A99C9E69C}"/>
    <hyperlink ref="AE1101" r:id="rId1096" xr:uid="{A50FD973-1FB5-4526-A530-31CA83250DC3}"/>
    <hyperlink ref="AE1102" r:id="rId1097" xr:uid="{4CD51E09-1810-47AB-97EB-0A5EF2ECA009}"/>
    <hyperlink ref="AE1103" r:id="rId1098" xr:uid="{D3CF4C6E-DCFB-4AA4-883B-05DDB1CDE60D}"/>
    <hyperlink ref="AE1104" r:id="rId1099" xr:uid="{318FC9B9-9FB6-4DC6-8EF5-25088F30B4DA}"/>
    <hyperlink ref="AE1105" r:id="rId1100" xr:uid="{0326ACFF-6C7C-4CC1-92EF-D031EC44E266}"/>
    <hyperlink ref="AE1106" r:id="rId1101" xr:uid="{22193E2D-B772-4E25-83F6-D60ED3E59F78}"/>
    <hyperlink ref="AE1107" r:id="rId1102" xr:uid="{98C13AFD-3B59-49D4-A0AF-A14DA85C49CA}"/>
    <hyperlink ref="AE1108" r:id="rId1103" xr:uid="{1ECC984B-7014-488A-A1B1-0D93AC2E1C0A}"/>
    <hyperlink ref="AE1109" r:id="rId1104" xr:uid="{34D1131D-CE78-4DE4-B74E-9683517C7351}"/>
    <hyperlink ref="AE1110" r:id="rId1105" xr:uid="{1E72BB68-842D-4111-B401-9754D535CECC}"/>
    <hyperlink ref="AE1111" r:id="rId1106" xr:uid="{151B3046-E619-41C4-9454-07FFA0632AF3}"/>
    <hyperlink ref="AE1112" r:id="rId1107" xr:uid="{8FD42AD1-CEA7-4ACF-9B2B-4E00EADE6FEC}"/>
    <hyperlink ref="AE1113" r:id="rId1108" xr:uid="{26497EE0-8F50-449B-885C-040F9D1247B4}"/>
    <hyperlink ref="AE1114" r:id="rId1109" xr:uid="{7B751D47-CC85-4519-AC7D-8F08CBC046D4}"/>
    <hyperlink ref="AE1115" r:id="rId1110" xr:uid="{2D9B4491-C22B-475C-A9DE-59016E0E9609}"/>
    <hyperlink ref="AE1116" r:id="rId1111" xr:uid="{21C18C37-9087-4E62-A8EB-FCE15D422812}"/>
    <hyperlink ref="AE1117" r:id="rId1112" xr:uid="{02CC78E6-6689-4FD7-94B4-DD8004F432F7}"/>
    <hyperlink ref="AE1118" r:id="rId1113" xr:uid="{DA3289FE-7219-4574-8F89-F55F5DCEFAA5}"/>
    <hyperlink ref="AE1119" r:id="rId1114" xr:uid="{DFC02980-6B1B-4C0C-8AF2-FE0E0ABC0464}"/>
    <hyperlink ref="AE1120" r:id="rId1115" xr:uid="{DA4211E1-B878-474C-8124-99A46821EAF6}"/>
    <hyperlink ref="AE1121" r:id="rId1116" xr:uid="{C887B272-1DF4-40D6-BA08-18444518A0DC}"/>
    <hyperlink ref="AE1122" r:id="rId1117" xr:uid="{29B44E22-012D-4784-ACA0-A6CDF405C740}"/>
    <hyperlink ref="AE1123" r:id="rId1118" xr:uid="{96A80D81-7C5A-4775-B160-71AC451E80D0}"/>
    <hyperlink ref="AE1124" r:id="rId1119" xr:uid="{B6AEF330-2D48-4E71-BD4F-5EB165F5A05E}"/>
    <hyperlink ref="AE1125" r:id="rId1120" xr:uid="{AD4E02CF-EF17-445F-90E3-A9A3761B70F0}"/>
    <hyperlink ref="AE1126" r:id="rId1121" xr:uid="{31856DBE-D506-4E9D-A152-549CB9C13C27}"/>
    <hyperlink ref="AE1127" r:id="rId1122" xr:uid="{2DC72B36-302A-4ED4-9762-5C4A054D364D}"/>
    <hyperlink ref="AE1128" r:id="rId1123" xr:uid="{E9A296AF-A1E2-4AEC-B848-3263A870E5A2}"/>
    <hyperlink ref="AE1129" r:id="rId1124" xr:uid="{0559F120-2525-4563-BB5B-5BB1EA693339}"/>
    <hyperlink ref="AE1130" r:id="rId1125" xr:uid="{28A21AC2-2563-4EFB-AD40-9EAC86A06148}"/>
    <hyperlink ref="AE1131" r:id="rId1126" xr:uid="{F7E1688F-8883-444B-AD45-E8CE522005EB}"/>
    <hyperlink ref="AE1132" r:id="rId1127" xr:uid="{F3082F46-7A2D-4660-803E-DD507C9A4BB6}"/>
    <hyperlink ref="AE1133" r:id="rId1128" xr:uid="{49596CDC-0B1A-4B6B-A61B-4CCEAE38642D}"/>
    <hyperlink ref="AE1134" r:id="rId1129" xr:uid="{50029495-D634-4ACC-943D-6CABB33434AA}"/>
    <hyperlink ref="AE1135" r:id="rId1130" xr:uid="{26980E9A-A9D2-4F67-A803-025761A1EC9F}"/>
    <hyperlink ref="AE1136" r:id="rId1131" xr:uid="{A25117D4-7332-4829-B4F7-44A6FE96B3BD}"/>
    <hyperlink ref="AE1137" r:id="rId1132" xr:uid="{72868901-F7CC-4D7B-889F-F34B80FCCF80}"/>
    <hyperlink ref="AE1138" r:id="rId1133" xr:uid="{1D4356B3-7DF6-4FC3-A0FC-AF675F58AA12}"/>
    <hyperlink ref="AE1139" r:id="rId1134" xr:uid="{7A0B5AE7-56F2-4C59-B3CD-8777D30D18AE}"/>
    <hyperlink ref="AE1140" r:id="rId1135" xr:uid="{2CEF412C-3DDF-48EC-A94B-A4378C621A66}"/>
    <hyperlink ref="AE1141" r:id="rId1136" xr:uid="{F25CAEA1-98A9-49B6-9261-A4650D10F5F0}"/>
    <hyperlink ref="AE1142" r:id="rId1137" xr:uid="{3EE1F9BB-B6F7-4E76-8BA5-7421BD78317A}"/>
    <hyperlink ref="AE1143" r:id="rId1138" xr:uid="{DBD211FD-3554-4745-8BF5-D81AA9F14B91}"/>
    <hyperlink ref="AE1144" r:id="rId1139" xr:uid="{C09EA99C-C89D-436C-854B-5BB3EF54DDF3}"/>
    <hyperlink ref="AE1145" r:id="rId1140" xr:uid="{E6CC6F06-F07F-4F3C-8598-E16D78D69F98}"/>
    <hyperlink ref="AE1146" r:id="rId1141" xr:uid="{3CA153D2-461A-4F4B-A583-DB8AD33619F3}"/>
    <hyperlink ref="AE1147" r:id="rId1142" xr:uid="{BB91F0AA-8946-48AA-AA38-161AF60BE53B}"/>
    <hyperlink ref="AE1148" r:id="rId1143" xr:uid="{21881B52-7D8A-4B05-96F0-28C62EDD9D82}"/>
    <hyperlink ref="AE1149" r:id="rId1144" xr:uid="{2961FF01-A6D5-499E-9BB9-A826C664E3DC}"/>
    <hyperlink ref="AE1150" r:id="rId1145" xr:uid="{19983921-34C2-4F87-ABF5-84E0A3BD2702}"/>
    <hyperlink ref="AE1151" r:id="rId1146" xr:uid="{519512C0-F4B3-4BF7-99FF-E65855EFCF63}"/>
    <hyperlink ref="AE1152" r:id="rId1147" xr:uid="{BB80639D-B169-4309-A356-1AFC36D3D7F8}"/>
    <hyperlink ref="AE1153" r:id="rId1148" xr:uid="{E4DBB396-CF69-4B71-B37F-1A3C5CDEA227}"/>
    <hyperlink ref="AE1154" r:id="rId1149" xr:uid="{53C74D42-C943-4F09-97F3-91598F86D352}"/>
    <hyperlink ref="AE1155" r:id="rId1150" xr:uid="{83810B2D-C780-4457-A5DA-FB7715BE6262}"/>
    <hyperlink ref="AE1156" r:id="rId1151" xr:uid="{4AC480EC-DBC1-472A-9DAF-2BA8BBCAF5AC}"/>
    <hyperlink ref="AE1157" r:id="rId1152" xr:uid="{C098A24D-8385-44F9-A248-99B586E23D03}"/>
    <hyperlink ref="AE1158" r:id="rId1153" xr:uid="{3377423F-A52A-4438-BF28-255D39549817}"/>
    <hyperlink ref="AE1159" r:id="rId1154" xr:uid="{234E5D4B-F8AC-440A-A751-BCC02B3E08F6}"/>
    <hyperlink ref="AE1160" r:id="rId1155" xr:uid="{25EA099F-6961-4CD8-AA44-4EACCA118A69}"/>
    <hyperlink ref="AE1161" r:id="rId1156" xr:uid="{617B56C1-E683-49F3-809D-4852F407EEA4}"/>
    <hyperlink ref="AE1162" r:id="rId1157" xr:uid="{B7CBE975-A26F-463D-84A5-BB77FA83C75B}"/>
    <hyperlink ref="AE1163" r:id="rId1158" xr:uid="{142CD463-48CD-4E61-A6BF-01C2C3DDCC3B}"/>
    <hyperlink ref="AE1164" r:id="rId1159" xr:uid="{F4DC9811-51A2-4A46-A4EC-BC55FC9BA8FF}"/>
    <hyperlink ref="AE1165" r:id="rId1160" xr:uid="{B55E35C8-72F3-4043-9FF8-B57FA03646B2}"/>
    <hyperlink ref="AE1166" r:id="rId1161" xr:uid="{8509F333-C829-467D-89A3-AB6E89E90696}"/>
    <hyperlink ref="AE1167" r:id="rId1162" xr:uid="{B1E48787-D7D1-45FB-A8F5-E825AB40A2F0}"/>
    <hyperlink ref="AE1168" r:id="rId1163" xr:uid="{B723F97D-DF0F-4B79-A731-9BD30D924EBC}"/>
    <hyperlink ref="AE1169" r:id="rId1164" xr:uid="{2F583BFA-F9E3-4658-9D28-08484482B81C}"/>
    <hyperlink ref="AE1170" r:id="rId1165" xr:uid="{19B68832-219E-4923-B6A0-9D9A674BB799}"/>
    <hyperlink ref="AE1171" r:id="rId1166" xr:uid="{CC44118E-4C19-4373-81E7-7EB3D0ED455F}"/>
    <hyperlink ref="AE1172" r:id="rId1167" xr:uid="{6BAED690-B750-4A3B-9DD6-90EA6FECCD05}"/>
    <hyperlink ref="AE1173" r:id="rId1168" xr:uid="{07E3A897-B103-4D5F-A7FE-D5E842E02A5B}"/>
    <hyperlink ref="AE1174" r:id="rId1169" xr:uid="{7FF6C7A6-7CF9-4869-9E42-184F9BA6FE09}"/>
    <hyperlink ref="AE1175" r:id="rId1170" xr:uid="{AF9C4BAB-98FD-487A-A452-DEAB15AC0BDF}"/>
    <hyperlink ref="AE1176" r:id="rId1171" xr:uid="{14C0B66E-2577-436F-B2BE-6FAF1A870564}"/>
    <hyperlink ref="AE1177" r:id="rId1172" xr:uid="{1863ABBE-FA5D-4752-A074-C600774B5B89}"/>
    <hyperlink ref="AE1178" r:id="rId1173" xr:uid="{7DC22D11-DDD7-4BE0-8027-7465F6C83A18}"/>
    <hyperlink ref="AE1179" r:id="rId1174" xr:uid="{02D9E848-E130-447A-BB2E-8A0D73690AE8}"/>
    <hyperlink ref="AE1180" r:id="rId1175" xr:uid="{E3CA516C-1150-4466-93A6-334D2206A684}"/>
    <hyperlink ref="AE1181" r:id="rId1176" xr:uid="{F8B1F5FA-E2D8-4061-8C24-1E382BF0307F}"/>
    <hyperlink ref="AE1182" r:id="rId1177" xr:uid="{C4ADF78A-A3AF-4A45-B9A5-B5054E944D15}"/>
    <hyperlink ref="AE1183" r:id="rId1178" xr:uid="{94ADFCD6-9729-4C5C-883F-2D0DD5A0B2F3}"/>
    <hyperlink ref="AE1184" r:id="rId1179" xr:uid="{1C2283B7-274F-43CC-9DEF-6431BE285EDC}"/>
    <hyperlink ref="AE1185" r:id="rId1180" xr:uid="{AF065D4B-BF19-49A1-9FCE-830E2DD9A70A}"/>
    <hyperlink ref="AE1186" r:id="rId1181" xr:uid="{344091A4-4AB5-401B-95AE-DBF9DC0A5DF5}"/>
    <hyperlink ref="AE1187" r:id="rId1182" xr:uid="{BAF8F6B0-D5E5-43D6-A2C6-BD9E23CAD603}"/>
    <hyperlink ref="AE1188" r:id="rId1183" xr:uid="{75F64A2A-D80F-4F9E-9C49-6BBEA46761F3}"/>
    <hyperlink ref="AE1189" r:id="rId1184" xr:uid="{49CE232A-7021-4D78-B50B-0B1B78A8848C}"/>
    <hyperlink ref="AE1190" r:id="rId1185" xr:uid="{9AC9FD80-18AC-4FC1-AE26-BF06114E55BC}"/>
    <hyperlink ref="AE1191" r:id="rId1186" xr:uid="{F107ACBC-7FE4-44EB-BB82-BFC01A018B12}"/>
    <hyperlink ref="AE1192" r:id="rId1187" xr:uid="{8C5BBCFA-865F-4856-9A4C-BBD9B9C936AB}"/>
    <hyperlink ref="AE1193" r:id="rId1188" xr:uid="{11E4D8D9-DC12-4F9A-93F2-38B0BB394920}"/>
    <hyperlink ref="AE1194" r:id="rId1189" xr:uid="{0B8D3630-A781-4713-A0E9-2C308E560754}"/>
    <hyperlink ref="AE1195" r:id="rId1190" xr:uid="{995AFA45-5B9C-42B7-BFF7-008C05AD3CFD}"/>
    <hyperlink ref="AE1196" r:id="rId1191" xr:uid="{D0786E85-4A70-4F1C-93DF-9151E63EB47D}"/>
    <hyperlink ref="AE1197" r:id="rId1192" xr:uid="{1EB4FA33-7379-48E3-B6A3-5001CF11EA54}"/>
    <hyperlink ref="AE1198" r:id="rId1193" xr:uid="{66223E8E-F261-4EBB-9BB6-9F389CCC6CEE}"/>
    <hyperlink ref="AE1199" r:id="rId1194" xr:uid="{4ACC3380-EE58-4813-8C85-5D2DA1627E67}"/>
    <hyperlink ref="AE1200" r:id="rId1195" xr:uid="{B9BB7E36-7C93-4850-8127-F3D4C5F118A3}"/>
    <hyperlink ref="AE1201" r:id="rId1196" xr:uid="{62679A20-A32E-4F9F-B4CB-4AB74F8E46F3}"/>
    <hyperlink ref="AE1202" r:id="rId1197" xr:uid="{4C58DC82-9CE9-4658-BF2C-1E3ED7A2B1A5}"/>
    <hyperlink ref="AE1203" r:id="rId1198" xr:uid="{76B02308-6F29-4691-98A9-08EE67536BAA}"/>
    <hyperlink ref="AE1204" r:id="rId1199" xr:uid="{9A57E0EF-2997-4DD1-9796-B62DF1BCDEB6}"/>
    <hyperlink ref="AE1205" r:id="rId1200" xr:uid="{3378DA2F-CF3B-4FFD-9D1C-D1DFF02595B6}"/>
    <hyperlink ref="AE1206" r:id="rId1201" xr:uid="{29556201-41E3-452B-8207-96BC4193AC7D}"/>
    <hyperlink ref="AE1207" r:id="rId1202" xr:uid="{FB63A7CF-03BA-49F9-964E-A806AFFAD997}"/>
    <hyperlink ref="AE1208" r:id="rId1203" xr:uid="{681AC194-621B-44E4-8269-0E838270035E}"/>
    <hyperlink ref="AE1209" r:id="rId1204" xr:uid="{F7268753-A137-451F-9F9B-345E761D3DB1}"/>
    <hyperlink ref="AE1210" r:id="rId1205" xr:uid="{AB6A11FC-51FA-444F-B83C-8A3F5457DE3F}"/>
    <hyperlink ref="AE1211" r:id="rId1206" xr:uid="{CE0DB11C-C1F3-4927-ACA0-BBFC3C96F9D5}"/>
    <hyperlink ref="AE1212" r:id="rId1207" xr:uid="{1273A4A0-1CD4-4E8C-B5A8-0AA4BFF3B0F6}"/>
    <hyperlink ref="AE1213" r:id="rId1208" xr:uid="{D9866ECD-1EED-4C77-91AC-890F0CBACFEF}"/>
    <hyperlink ref="AE1214" r:id="rId1209" xr:uid="{C6729015-B09F-4580-816A-1E4F13B7E246}"/>
    <hyperlink ref="AE1215" r:id="rId1210" xr:uid="{88080B6F-6CA6-48B3-9D47-48507BEF1E11}"/>
    <hyperlink ref="AE1216" r:id="rId1211" xr:uid="{D8A0150A-EEF6-4CEE-A593-4BC2D5BF8E4F}"/>
    <hyperlink ref="AE1217" r:id="rId1212" xr:uid="{9B3EC5BB-88AC-4E83-AE60-1078522A2E42}"/>
    <hyperlink ref="AE1218" r:id="rId1213" xr:uid="{95B85E62-C41B-4CFE-9C60-A864C1EF3B79}"/>
    <hyperlink ref="AE1219" r:id="rId1214" xr:uid="{3C0B571E-9535-4EB4-80EE-CBC418644E92}"/>
    <hyperlink ref="AE1220" r:id="rId1215" xr:uid="{A7314A9B-D58C-4B97-9BA5-E48FC2C8B0A3}"/>
    <hyperlink ref="AE1221" r:id="rId1216" xr:uid="{4D03BCB6-50C3-42DD-9E87-C0D7F5E41E94}"/>
    <hyperlink ref="AE1222" r:id="rId1217" xr:uid="{9E93AB35-C6FF-457F-BD60-401C49D8DD8E}"/>
    <hyperlink ref="AE1223" r:id="rId1218" xr:uid="{4745CCF7-BBB7-4458-AB53-043C9F2D5F0A}"/>
    <hyperlink ref="AE1224" r:id="rId1219" xr:uid="{9730F9A0-B86E-46F3-BAB5-F683A7A8D0D0}"/>
    <hyperlink ref="AE1225" r:id="rId1220" xr:uid="{9AA33448-EA02-4EF5-8CD5-3817F92C4900}"/>
    <hyperlink ref="AE1226" r:id="rId1221" xr:uid="{B3BBA174-C9C4-4A91-9732-4BE6FDA864BD}"/>
    <hyperlink ref="AE1227" r:id="rId1222" xr:uid="{9C24AE0E-B085-4775-87D3-6E3C61131EF3}"/>
    <hyperlink ref="AE1228" r:id="rId1223" xr:uid="{6871D6A2-133C-426C-8135-D9F974D82319}"/>
    <hyperlink ref="AE1229" r:id="rId1224" xr:uid="{C47AE2C5-B2E6-486E-AD63-95D527891562}"/>
    <hyperlink ref="AE1230" r:id="rId1225" xr:uid="{93970022-AE55-4843-8445-D986141BD0B4}"/>
    <hyperlink ref="AE1231" r:id="rId1226" xr:uid="{0DE277A1-AD62-42C8-9EC5-97D671A17B29}"/>
    <hyperlink ref="AE1232" r:id="rId1227" xr:uid="{D619D370-E7C2-4542-8DB3-5C1E61DCA6D6}"/>
    <hyperlink ref="AE1233" r:id="rId1228" xr:uid="{30BB7818-F28E-4C31-A672-B0D17354A671}"/>
    <hyperlink ref="AE1234" r:id="rId1229" xr:uid="{5E85C21D-B9BA-42CD-B5AF-932624451C2B}"/>
    <hyperlink ref="AE1235" r:id="rId1230" xr:uid="{DA4F9AB2-F2EC-47A6-9F5D-BCBDA0053424}"/>
    <hyperlink ref="AE1236" r:id="rId1231" xr:uid="{ADAD49C1-8390-49FA-AA5C-77CBFD0C8F34}"/>
    <hyperlink ref="AE1237" r:id="rId1232" xr:uid="{428A984F-7FBB-411B-B91F-E582557E83EA}"/>
    <hyperlink ref="AE1238" r:id="rId1233" xr:uid="{C0FA50F5-E700-4290-AB2E-A637C5EC6D30}"/>
    <hyperlink ref="AE1239" r:id="rId1234" xr:uid="{82A92EFA-E862-47B8-A76C-ED924F21C451}"/>
    <hyperlink ref="AE1240" r:id="rId1235" xr:uid="{EA629140-5B5A-4C28-A49C-9EA6E7DC3F6A}"/>
    <hyperlink ref="AE1241" r:id="rId1236" xr:uid="{B7F0F7CC-2BC4-442C-B657-3EDB86D2507F}"/>
    <hyperlink ref="AE1242" r:id="rId1237" xr:uid="{332DFC91-3A9B-4D38-9125-936C7C7701B8}"/>
    <hyperlink ref="AE1243" r:id="rId1238" xr:uid="{5783CCB4-9A2A-4606-B876-BFB837F5B547}"/>
    <hyperlink ref="AE1244" r:id="rId1239" xr:uid="{FE0DD8F7-9C33-45FC-9321-AD59AE55F689}"/>
    <hyperlink ref="AE1245" r:id="rId1240" xr:uid="{7B0529D7-38F3-41A1-ABC2-FB07247C0E33}"/>
    <hyperlink ref="AE1246" r:id="rId1241" xr:uid="{9AA5A9F9-09AA-44E1-8A61-95D0277172EC}"/>
    <hyperlink ref="AE1247" r:id="rId1242" xr:uid="{D931CBE8-C6A0-4263-801F-2C3079FF5884}"/>
    <hyperlink ref="AE1248" r:id="rId1243" xr:uid="{B52CD4C7-6D95-4A23-9C6F-72E65F6B0076}"/>
    <hyperlink ref="AE1249" r:id="rId1244" xr:uid="{12555CF4-7FB4-46BE-A769-AD7A881A6730}"/>
    <hyperlink ref="AE1250" r:id="rId1245" xr:uid="{418A30DE-73B3-4E8D-8EA3-C44090E735C7}"/>
    <hyperlink ref="AE1251" r:id="rId1246" xr:uid="{BE24BB73-05B6-429D-BF26-56F02BA8FBB6}"/>
    <hyperlink ref="AE1252" r:id="rId1247" xr:uid="{6C1C13DA-EBC1-4241-999F-DCAFABA06C39}"/>
    <hyperlink ref="AE1253" r:id="rId1248" xr:uid="{611145E2-E72B-41EC-8DC0-87733ED5CD9C}"/>
    <hyperlink ref="AE1254" r:id="rId1249" xr:uid="{E79343D8-EE7A-4933-93F1-97B15085531D}"/>
    <hyperlink ref="AE1255" r:id="rId1250" xr:uid="{62BE3A62-37AA-482E-BB22-552E521687E3}"/>
    <hyperlink ref="AE1256" r:id="rId1251" xr:uid="{6AB56A1D-5464-46FC-9CD6-95EC2634184C}"/>
    <hyperlink ref="AE1257" r:id="rId1252" xr:uid="{1A17E9F3-91DF-47FF-8FEA-EFE3D4C8F2A7}"/>
    <hyperlink ref="AE1258" r:id="rId1253" xr:uid="{BD239ACE-D4D7-4782-9289-5F15315A45BF}"/>
    <hyperlink ref="AE1259" r:id="rId1254" xr:uid="{4FCCC4A6-0505-495A-9878-742DF7CDB04B}"/>
    <hyperlink ref="AE1260" r:id="rId1255" xr:uid="{0403E6CE-0876-449D-9414-AB732D721E20}"/>
    <hyperlink ref="AE1261" r:id="rId1256" xr:uid="{EFACE788-240E-40F6-9D56-E2E2B9B58A1E}"/>
    <hyperlink ref="AE1262" r:id="rId1257" xr:uid="{7878329F-0B6A-4236-8F10-A06419E20E3A}"/>
    <hyperlink ref="AE1263" r:id="rId1258" xr:uid="{EC42C4DC-DBC2-4D0D-B5E0-D137198AEC90}"/>
    <hyperlink ref="AE1264" r:id="rId1259" xr:uid="{2E3123C4-BA6B-44D9-A3E6-F66377E4CE3A}"/>
    <hyperlink ref="AE1265" r:id="rId1260" xr:uid="{C531C5C3-C987-4332-B79D-86A3E9A50B14}"/>
    <hyperlink ref="AE1266" r:id="rId1261" xr:uid="{71FB6DCB-0CA9-41E8-8467-714D9B83052E}"/>
    <hyperlink ref="AE1267" r:id="rId1262" xr:uid="{1372474A-B8A2-43A7-8B99-3F5CD9657161}"/>
    <hyperlink ref="AE1268" r:id="rId1263" xr:uid="{60EC01B3-9179-4B0A-882E-A655A6C1EF67}"/>
    <hyperlink ref="AE1269" r:id="rId1264" xr:uid="{E27C3C6D-509A-4679-AC17-380EA77674BA}"/>
    <hyperlink ref="AE1270" r:id="rId1265" xr:uid="{B652712B-78FF-4C03-9869-489CC582CC0C}"/>
    <hyperlink ref="AE1271" r:id="rId1266" xr:uid="{D1663071-3814-460B-8633-57F9CCB543B7}"/>
    <hyperlink ref="AE1272" r:id="rId1267" xr:uid="{B46E142A-A290-46AD-B10C-F4464DC4572D}"/>
    <hyperlink ref="AE1273" r:id="rId1268" xr:uid="{219468C7-B1A2-422D-A98A-00055657A45A}"/>
    <hyperlink ref="AE1274" r:id="rId1269" xr:uid="{C9ED7860-055F-42FD-9ACB-E03B169CEE8C}"/>
    <hyperlink ref="AE1275" r:id="rId1270" xr:uid="{8DEEF3C5-D632-48D7-80F0-AB0A9492A1AD}"/>
    <hyperlink ref="AE1276" r:id="rId1271" xr:uid="{96C5928F-7563-47AB-AE65-EEC53F22838B}"/>
    <hyperlink ref="AE1277" r:id="rId1272" xr:uid="{652B0705-FB84-4E35-B38A-EEE6F5EBAF29}"/>
    <hyperlink ref="AE1278" r:id="rId1273" xr:uid="{FF57EAA6-08C9-4463-9D17-87A0A753BC4E}"/>
    <hyperlink ref="AE1279" r:id="rId1274" xr:uid="{591CE22E-722D-40F7-924B-23BF93954D45}"/>
    <hyperlink ref="AE1280" r:id="rId1275" xr:uid="{1E36F7DE-58AD-4150-95F0-F1F047BA3D16}"/>
    <hyperlink ref="AE1281" r:id="rId1276" xr:uid="{4AB5477E-8E1D-48CA-8592-B010E13277CD}"/>
    <hyperlink ref="AE1282" r:id="rId1277" xr:uid="{B5EA61B0-C562-411E-AEB2-06452CF268E9}"/>
    <hyperlink ref="AE1283" r:id="rId1278" xr:uid="{3A86226D-0AFC-4F9D-845E-49A1680F64E9}"/>
    <hyperlink ref="AE1284" r:id="rId1279" xr:uid="{E739AD66-4F90-456B-BE38-6DDE499EB869}"/>
    <hyperlink ref="AE1285" r:id="rId1280" xr:uid="{4AAF5AB6-A016-46AA-A3F3-BA431D7B625A}"/>
    <hyperlink ref="AE1286" r:id="rId1281" xr:uid="{F9F4E3CA-AF64-4E19-9387-1964A54B3A2B}"/>
    <hyperlink ref="AE1287" r:id="rId1282" xr:uid="{0FE0CEC9-F398-4DC4-AB02-E64FC653DFAF}"/>
    <hyperlink ref="AE1288" r:id="rId1283" xr:uid="{1110E646-DD0E-4072-853B-E4683BDD79B7}"/>
    <hyperlink ref="AE1289" r:id="rId1284" xr:uid="{FC8E7B9D-7E9B-43CC-B85F-9A319DC7EB80}"/>
    <hyperlink ref="AE1290" r:id="rId1285" xr:uid="{FA64FD0A-D32A-40C2-8F8D-DEFA24545622}"/>
    <hyperlink ref="AE1291" r:id="rId1286" xr:uid="{43E38599-1762-45EF-B895-FE06921ADB37}"/>
    <hyperlink ref="AE1292" r:id="rId1287" xr:uid="{4F25F7A1-10D4-401B-836B-00DE632E0389}"/>
    <hyperlink ref="AE1293" r:id="rId1288" xr:uid="{CA6205FC-5B01-4F1C-9F9A-251AA5AF7190}"/>
    <hyperlink ref="AE1294" r:id="rId1289" xr:uid="{30029FC2-B42A-4A45-B294-782CF96E6B67}"/>
    <hyperlink ref="AE1295" r:id="rId1290" xr:uid="{E1C9A886-710D-4B6E-8ABA-9C2082D0E47D}"/>
    <hyperlink ref="AE1296" r:id="rId1291" xr:uid="{0162EF69-E388-466D-B533-6B4B5F7AEE17}"/>
    <hyperlink ref="AE1297" r:id="rId1292" xr:uid="{064A6352-2FF8-416C-9469-F1C658B68A94}"/>
    <hyperlink ref="AE1298" r:id="rId1293" xr:uid="{FCA7FDB0-93B2-4DCB-A883-EBBC785C621D}"/>
    <hyperlink ref="AE1299" r:id="rId1294" xr:uid="{61C155D4-6198-45F7-BAB0-CA515BCC1D7B}"/>
    <hyperlink ref="AE1300" r:id="rId1295" xr:uid="{B305D8B3-8ABF-4923-B94B-D8CE88CD4ADB}"/>
    <hyperlink ref="AE1301" r:id="rId1296" xr:uid="{AB7D4CDB-1B36-4E00-B418-05ADB60D0CA3}"/>
    <hyperlink ref="AE1302" r:id="rId1297" xr:uid="{D329C8B8-5AC1-4472-89D8-39820D9DD957}"/>
    <hyperlink ref="AE1303" r:id="rId1298" xr:uid="{06ED1ABC-B4FA-4369-B65C-5C5F1DE6EF05}"/>
    <hyperlink ref="AE1304" r:id="rId1299" xr:uid="{0A8563FA-25F4-4F62-90BE-EF1AD1800BE4}"/>
    <hyperlink ref="AE1305" r:id="rId1300" xr:uid="{CB07F310-B6F9-424F-B02D-83A3D42DFAAF}"/>
    <hyperlink ref="AE1306" r:id="rId1301" xr:uid="{880D34BB-CF77-4123-BBF1-4FAE3B96A6EA}"/>
    <hyperlink ref="AE1307" r:id="rId1302" xr:uid="{4EF13E8E-413B-4F33-8D1E-031AA3CDA1B1}"/>
    <hyperlink ref="AE1308" r:id="rId1303" xr:uid="{EA3C848D-12A0-47E2-8149-A43CF858C9AA}"/>
    <hyperlink ref="AE1309" r:id="rId1304" xr:uid="{27DAFC50-E2CF-4FC6-8135-6ED847B859A8}"/>
    <hyperlink ref="AE1310" r:id="rId1305" xr:uid="{562D48B4-B244-4333-9B72-53D71CC6BCF6}"/>
    <hyperlink ref="AE1311" r:id="rId1306" xr:uid="{D1B3C379-A9AA-433E-AE69-A7772638D4C7}"/>
    <hyperlink ref="AE1312" r:id="rId1307" xr:uid="{FD973406-F8E6-4EB7-A911-A7A3261E514B}"/>
    <hyperlink ref="AE1313" r:id="rId1308" xr:uid="{4377E887-ADEB-4265-9D5F-E7B54A3C8AB7}"/>
    <hyperlink ref="AE1314" r:id="rId1309" xr:uid="{CD579524-EAFA-4044-851F-FB15B3D24408}"/>
    <hyperlink ref="AE1315" r:id="rId1310" xr:uid="{AB2442E5-4404-4B35-971A-AEAFB0B86978}"/>
    <hyperlink ref="AE1316" r:id="rId1311" xr:uid="{BE92639E-9733-4C4D-859D-DB150977BDF1}"/>
    <hyperlink ref="AE1317" r:id="rId1312" xr:uid="{72FFEC51-C68D-4AA0-8945-349AC25A7C90}"/>
    <hyperlink ref="AE1318" r:id="rId1313" xr:uid="{B405A4F5-49EC-40D1-8B98-EFE71934C3B0}"/>
    <hyperlink ref="AE1319" r:id="rId1314" xr:uid="{2DCC2B04-F659-49A5-94E1-89A845707285}"/>
    <hyperlink ref="AE1320" r:id="rId1315" xr:uid="{20BC5D93-A375-47BD-A44F-E97F3EC03966}"/>
    <hyperlink ref="AE1321" r:id="rId1316" xr:uid="{84EDEA14-19A2-4E3F-AD4B-D0E8653C01A2}"/>
    <hyperlink ref="AE1322" r:id="rId1317" xr:uid="{EC6ED91E-3F88-48A9-AF96-B0C56C9839A4}"/>
    <hyperlink ref="AE1323" r:id="rId1318" xr:uid="{0FFE5D0A-7505-4464-AED1-65322DE98CBF}"/>
    <hyperlink ref="AE1324" r:id="rId1319" xr:uid="{AD6BE800-A78F-4CE9-825E-6EEFF2D041D8}"/>
    <hyperlink ref="AE1325" r:id="rId1320" xr:uid="{F7B0560B-1832-466F-ABBC-EE67A0A2DE50}"/>
    <hyperlink ref="AE1326" r:id="rId1321" xr:uid="{A3F4BA74-940B-4059-8BE0-938B3B33016D}"/>
    <hyperlink ref="AE1327" r:id="rId1322" xr:uid="{9C5C73EB-A94F-4988-B015-D38B2218BD65}"/>
    <hyperlink ref="AE1328" r:id="rId1323" xr:uid="{172815C3-41B9-4134-95CB-5350C2C92747}"/>
    <hyperlink ref="AE1329" r:id="rId1324" xr:uid="{0ADB05C6-9913-4D3E-9E57-B1218FFCB1CF}"/>
    <hyperlink ref="AE1330" r:id="rId1325" xr:uid="{3D84858B-BA5B-4A96-ABFB-FCF32EA0D345}"/>
    <hyperlink ref="AE1331" r:id="rId1326" xr:uid="{5379877A-0271-48DC-A9CA-E16FD988C3AA}"/>
    <hyperlink ref="AE1332" r:id="rId1327" xr:uid="{0D7F6360-CB13-4E0F-A564-793BAAD71A26}"/>
    <hyperlink ref="AE1333" r:id="rId1328" xr:uid="{FFE58EE6-46D8-4334-8652-F09A05AF7335}"/>
    <hyperlink ref="AE1334" r:id="rId1329" xr:uid="{F0EBCF20-4AF1-432A-A91D-9EB2DF0FA23C}"/>
    <hyperlink ref="AE1335" r:id="rId1330" xr:uid="{FC021BE4-E206-494A-AF17-9182691A05B5}"/>
    <hyperlink ref="AE1336" r:id="rId1331" xr:uid="{2705FF6B-40CB-490D-AC30-7B29CBD841A9}"/>
    <hyperlink ref="AE1337" r:id="rId1332" xr:uid="{31FD9A88-A3DF-48C7-A190-0889F32A3337}"/>
    <hyperlink ref="AE1338" r:id="rId1333" xr:uid="{251DAF0A-BE37-4945-9E35-B7E6F74B65AD}"/>
    <hyperlink ref="AE1339" r:id="rId1334" xr:uid="{D4CF5B52-DCB4-4037-8FF1-D39EDB17CE5E}"/>
    <hyperlink ref="AE1340" r:id="rId1335" xr:uid="{6A60EE67-68E6-4F8E-8F9F-37B7B379A077}"/>
    <hyperlink ref="AE1341" r:id="rId1336" xr:uid="{85ABBB28-B314-4938-909D-83B2105F1814}"/>
    <hyperlink ref="AE1342" r:id="rId1337" xr:uid="{41514B75-CF18-42A3-8060-47BB56D02466}"/>
    <hyperlink ref="AE1343" r:id="rId1338" xr:uid="{9C96F5EE-DF95-4F04-8842-6A904CBDDC97}"/>
    <hyperlink ref="AE1344" r:id="rId1339" xr:uid="{B096801A-8F56-470E-93C9-D8FDBBC79ECF}"/>
    <hyperlink ref="AE1345" r:id="rId1340" xr:uid="{EC42E21F-1C60-4DE4-9D3A-AE4506DD2A47}"/>
    <hyperlink ref="AE1346" r:id="rId1341" xr:uid="{55938355-4E46-497B-B650-CB592A0ED002}"/>
    <hyperlink ref="AE1347" r:id="rId1342" xr:uid="{FD9DE940-7325-4C18-8EB7-9133736157BD}"/>
    <hyperlink ref="AE1348" r:id="rId1343" xr:uid="{E7329A80-3F86-4A46-8191-1FDC5F7666CB}"/>
    <hyperlink ref="AE1349" r:id="rId1344" xr:uid="{7D5D4FD3-6724-4632-97DE-CABE94BE76C6}"/>
    <hyperlink ref="AE1350" r:id="rId1345" xr:uid="{504F3682-FFB9-4BA2-9615-64788DE98A69}"/>
    <hyperlink ref="AE1351" r:id="rId1346" xr:uid="{1EA62C6F-F8EF-4050-8903-0302861E5E12}"/>
    <hyperlink ref="AE1352" r:id="rId1347" xr:uid="{FA91E8D2-BADF-41AD-A31F-3126FED3A5D3}"/>
    <hyperlink ref="AE1353" r:id="rId1348" xr:uid="{734DB590-2358-4A5D-AF18-C263205F6E05}"/>
    <hyperlink ref="AE1354" r:id="rId1349" xr:uid="{DC46CAF3-FBB8-4FF5-A713-0DC79FC9C820}"/>
    <hyperlink ref="AE1355" r:id="rId1350" xr:uid="{A812D4E4-BCE2-4917-AB90-CF1570121BD7}"/>
    <hyperlink ref="AE1356" r:id="rId1351" xr:uid="{A64FCAE0-4C34-4996-8EA0-E0B2AAD34845}"/>
    <hyperlink ref="AE1357" r:id="rId1352" xr:uid="{19136544-EB02-496D-8E8A-C9134216247F}"/>
    <hyperlink ref="AE1358" r:id="rId1353" xr:uid="{6FB012C8-93CB-49B3-B6F4-65449ACA31C3}"/>
    <hyperlink ref="AE1359" r:id="rId1354" xr:uid="{90C3AB22-559B-433F-B3C2-ACB6F6CA939B}"/>
    <hyperlink ref="AE1360" r:id="rId1355" xr:uid="{B16D2A54-2071-450B-8BA8-E05323F51B96}"/>
    <hyperlink ref="AE1361" r:id="rId1356" xr:uid="{4233555E-D29A-4C66-B81A-101AD55FB715}"/>
    <hyperlink ref="AE1362" r:id="rId1357" xr:uid="{AB00D8CF-E23C-46D9-9EAB-B1E5781C2A8B}"/>
    <hyperlink ref="AE1363" r:id="rId1358" xr:uid="{3D1E2D92-3C43-48AD-92AC-BEA40A2CF8E9}"/>
    <hyperlink ref="AE1364" r:id="rId1359" xr:uid="{1EC6DB23-8C6B-4B4D-B031-12F42449CDD6}"/>
    <hyperlink ref="AE1365" r:id="rId1360" xr:uid="{FE214B83-5F5E-4FA5-BE1D-831FFF6D898B}"/>
    <hyperlink ref="AE1366" r:id="rId1361" xr:uid="{DF368F90-275B-482C-B336-AE5348488988}"/>
    <hyperlink ref="AE1367" r:id="rId1362" xr:uid="{22CF9165-F3BD-4740-AAB3-81F004AED566}"/>
    <hyperlink ref="AE1368" r:id="rId1363" xr:uid="{CC5A9ABB-B1FD-48F2-94C2-9B0FBEEBDFCF}"/>
    <hyperlink ref="AE1369" r:id="rId1364" xr:uid="{D1525702-F7D5-4E4A-9BE0-2B887950EB42}"/>
    <hyperlink ref="AE1370" r:id="rId1365" xr:uid="{0CB725D8-FB24-475E-A097-5D03D0FA4A52}"/>
    <hyperlink ref="AE1371" r:id="rId1366" xr:uid="{9739230C-630F-4A0C-ABE2-4C75A8CBD050}"/>
    <hyperlink ref="AE1372" r:id="rId1367" xr:uid="{C546592E-D846-4D6B-9299-7F68C8BD04B2}"/>
    <hyperlink ref="AE1373" r:id="rId1368" xr:uid="{CE9727D6-E451-4BBE-A12C-AA717FF85830}"/>
    <hyperlink ref="AE1374" r:id="rId1369" xr:uid="{34453B80-5218-4871-8AD5-EB3E55385F28}"/>
    <hyperlink ref="AE1375" r:id="rId1370" xr:uid="{88DED1E3-FD9F-43FA-BD27-A789EBF76B57}"/>
    <hyperlink ref="AE1376" r:id="rId1371" xr:uid="{3A774497-0D83-487B-AEB8-90ACF28C6523}"/>
    <hyperlink ref="AE1377" r:id="rId1372" xr:uid="{31881C2B-18D6-4B11-8D94-F2F4F6BFDF28}"/>
    <hyperlink ref="AE1378" r:id="rId1373" xr:uid="{7AE0C02D-74BB-4314-9AE0-268218A404A5}"/>
    <hyperlink ref="AE1379" r:id="rId1374" xr:uid="{957BD5FB-95AC-426B-AB04-5282EDFAF197}"/>
    <hyperlink ref="AE1380" r:id="rId1375" xr:uid="{ED511065-8D32-4EA5-9D3E-9CA0902A222E}"/>
    <hyperlink ref="AE1381" r:id="rId1376" xr:uid="{8AED7660-304E-4801-9DE1-D6B4A6BEC0E6}"/>
    <hyperlink ref="AE1382" r:id="rId1377" xr:uid="{535264C7-B0D7-4550-BE73-9C29885B4EEA}"/>
    <hyperlink ref="AE1383" r:id="rId1378" xr:uid="{DBFB290C-67D2-4CAA-8B53-9CD37AF799E9}"/>
    <hyperlink ref="AE1384" r:id="rId1379" xr:uid="{63E20F75-66BD-4388-9336-4F7F861230F0}"/>
    <hyperlink ref="AE1385" r:id="rId1380" xr:uid="{7B0ED323-BEB0-44AA-A085-29C7171B3942}"/>
    <hyperlink ref="AE1386" r:id="rId1381" xr:uid="{A8FABCE4-7FED-4887-BA3F-6D5604A7BAD5}"/>
    <hyperlink ref="AE1387" r:id="rId1382" xr:uid="{BA6F7B76-2886-425C-8FC1-ABCC2697D7A0}"/>
    <hyperlink ref="AE1388" r:id="rId1383" xr:uid="{DE3C3FEC-2774-418A-BC1E-1BB97FE20908}"/>
    <hyperlink ref="AE1389" r:id="rId1384" xr:uid="{1F1AA13F-2E0E-433B-855B-356ACD5387A4}"/>
    <hyperlink ref="AE1390" r:id="rId1385" xr:uid="{48282244-5B37-420E-99CE-6D6636DCBD84}"/>
    <hyperlink ref="AE1391" r:id="rId1386" xr:uid="{799820DB-9EA0-4BED-9294-F8AE3781230D}"/>
    <hyperlink ref="AE1392" r:id="rId1387" xr:uid="{22F77E64-1E48-48B7-8BCE-179A28B58406}"/>
    <hyperlink ref="AE1393" r:id="rId1388" xr:uid="{3F85FD3D-5FC9-48A9-882C-0DCF850ED4F4}"/>
    <hyperlink ref="AE1394" r:id="rId1389" xr:uid="{17CC1E08-F6C5-42A3-8214-C251DABF4CDE}"/>
    <hyperlink ref="AE1395" r:id="rId1390" xr:uid="{FAFFF0D3-BD70-4220-90B5-AC78B2D09562}"/>
    <hyperlink ref="AE1396" r:id="rId1391" xr:uid="{965505FF-1177-4AE0-9064-35E95B25D730}"/>
    <hyperlink ref="AE1397" r:id="rId1392" xr:uid="{B2863055-7601-4E05-A9DE-CC6986F115FF}"/>
    <hyperlink ref="AE1398" r:id="rId1393" xr:uid="{BBFBE3E3-298C-4A0C-BF5B-19964EB7126D}"/>
    <hyperlink ref="AE1399" r:id="rId1394" xr:uid="{BF4A7F01-E4BB-4FEB-815F-45EAAAE067F1}"/>
    <hyperlink ref="AE1400" r:id="rId1395" xr:uid="{490151CA-0292-46DB-9465-AE700302A5A1}"/>
    <hyperlink ref="AE1401" r:id="rId1396" xr:uid="{16554A8B-B3B9-4275-805A-7B4AD96BD019}"/>
    <hyperlink ref="AE1402" r:id="rId1397" xr:uid="{A631C172-DEEC-4C2D-A16A-828FD88D5A05}"/>
    <hyperlink ref="AE1403" r:id="rId1398" xr:uid="{48AE5C84-DFB6-483A-BAD6-755DDEC761B5}"/>
    <hyperlink ref="AE1404" r:id="rId1399" xr:uid="{BBC94DE8-2E0B-43C6-AAD2-5A4D4AE5DA2F}"/>
    <hyperlink ref="AE1405" r:id="rId1400" xr:uid="{E07454CC-3399-4E25-86DB-B4CF48571DE7}"/>
    <hyperlink ref="AE1406" r:id="rId1401" xr:uid="{BBB3159C-B925-42C7-ADDF-D354D76CCDAE}"/>
    <hyperlink ref="AE1407" r:id="rId1402" xr:uid="{E7985C72-6AFC-49B8-9D95-991976C062B9}"/>
    <hyperlink ref="AE1408" r:id="rId1403" xr:uid="{E54DC7E4-0C0E-4796-A7E8-D78279E3F36B}"/>
    <hyperlink ref="AE1409" r:id="rId1404" xr:uid="{DAB87AFE-E576-4D66-AC24-3CE5C07D91CE}"/>
    <hyperlink ref="AE1410" r:id="rId1405" xr:uid="{5FA0A81C-0E84-40C2-8037-AAD4C91C7090}"/>
    <hyperlink ref="AE1411" r:id="rId1406" xr:uid="{FCB39BBA-6AEC-49F6-9BF4-917E17A6851F}"/>
    <hyperlink ref="AE1412" r:id="rId1407" xr:uid="{52992E53-3F08-4477-934D-66D94DD64434}"/>
    <hyperlink ref="AE1413" r:id="rId1408" xr:uid="{98EEB9B0-6EC6-4E2E-9727-0DFBF13B03E4}"/>
    <hyperlink ref="AE1414" r:id="rId1409" xr:uid="{BCCF93C5-5B2E-4880-92A8-E6CFFFB646FB}"/>
    <hyperlink ref="AE1415" r:id="rId1410" xr:uid="{7F41EBA3-3C39-4432-8337-1AA30AD14809}"/>
    <hyperlink ref="AE1416" r:id="rId1411" xr:uid="{1AA76C50-2AD0-4029-93BD-DA4460768306}"/>
    <hyperlink ref="AE1417" r:id="rId1412" xr:uid="{65D53805-FEF1-49AC-8729-D2EE0BBC46A8}"/>
    <hyperlink ref="AE1418" r:id="rId1413" xr:uid="{C58DD773-8FC9-48B1-8DE8-290D0B402A4B}"/>
    <hyperlink ref="AE1419" r:id="rId1414" xr:uid="{3701F5D1-D396-4DEC-BA37-D25CFB252DF2}"/>
    <hyperlink ref="AE1420" r:id="rId1415" xr:uid="{FAB26DA2-1EE2-42FE-9BF1-1E074B51EBB9}"/>
    <hyperlink ref="AE1421" r:id="rId1416" xr:uid="{D3FE8033-A793-4CFA-8F4C-1DDD7C6AD378}"/>
    <hyperlink ref="AE1422" r:id="rId1417" xr:uid="{F9F65A11-4218-48D9-AE2D-91146DB52E55}"/>
    <hyperlink ref="AE1423" r:id="rId1418" xr:uid="{0D84E32C-5A88-4A9E-9334-3326B9CF8BAB}"/>
    <hyperlink ref="AE1424" r:id="rId1419" xr:uid="{EBB8835B-7A18-436E-833A-19CD3DD856CD}"/>
    <hyperlink ref="AE1425" r:id="rId1420" xr:uid="{7A0B6E1F-0D10-4C7F-A889-5D37E186F4AB}"/>
    <hyperlink ref="AE1426" r:id="rId1421" xr:uid="{85CE3540-AFE9-417A-AA29-F4DCB2AE57A6}"/>
    <hyperlink ref="AE1427" r:id="rId1422" xr:uid="{E3804C25-B5E5-4868-A2BF-CF93D2D56566}"/>
    <hyperlink ref="AE1428" r:id="rId1423" xr:uid="{E694839C-20EB-40F4-BF46-7A9FD39D1FA6}"/>
    <hyperlink ref="AE1429" r:id="rId1424" xr:uid="{BF4471D6-41C4-4C5B-8D66-67F110B0236C}"/>
    <hyperlink ref="AE1430" r:id="rId1425" xr:uid="{458DBCD3-2D54-4DBD-836D-02FCECCF79FF}"/>
    <hyperlink ref="AE1431" r:id="rId1426" xr:uid="{CAA3193A-A868-439F-84B2-E054354BEEBB}"/>
    <hyperlink ref="AE1432" r:id="rId1427" xr:uid="{729660F5-3D64-4864-B661-3278F47C88FA}"/>
    <hyperlink ref="AE1433" r:id="rId1428" xr:uid="{FE3A0A6F-41C8-4F57-A070-926547222BD3}"/>
    <hyperlink ref="AE1434" r:id="rId1429" xr:uid="{D67CA172-F380-458F-9057-E38A259A928E}"/>
    <hyperlink ref="AE1435" r:id="rId1430" xr:uid="{090FAEF4-9AE2-4424-A277-733900E1C61F}"/>
    <hyperlink ref="AE1436" r:id="rId1431" xr:uid="{64CB8BF3-CC2B-4807-90A1-59B7C7A6F010}"/>
    <hyperlink ref="AE1437" r:id="rId1432" xr:uid="{5C3A7416-489E-408E-9164-ED29F785B1A4}"/>
    <hyperlink ref="AE1438" r:id="rId1433" xr:uid="{395F5B34-F78D-4643-B1F2-D3C24DACDC10}"/>
    <hyperlink ref="AE1439" r:id="rId1434" xr:uid="{BE403A6F-5A85-418F-BCA0-43EFC0B2EB9C}"/>
    <hyperlink ref="AE1440" r:id="rId1435" xr:uid="{4D923432-5851-4730-A6D3-4DF30BE5912F}"/>
    <hyperlink ref="AE1441" r:id="rId1436" xr:uid="{4F178A4C-AA5D-4C20-A4F5-86D31ABFE561}"/>
    <hyperlink ref="AE1442" r:id="rId1437" xr:uid="{6506A055-0872-409B-869D-2B6863EC7D50}"/>
    <hyperlink ref="AE1443" r:id="rId1438" xr:uid="{EBC44473-AE0E-4823-8F25-71ABD68A6412}"/>
    <hyperlink ref="AE1444" r:id="rId1439" xr:uid="{5F6F748C-C654-4ECC-A22C-2716E7E59A23}"/>
    <hyperlink ref="AE1445" r:id="rId1440" xr:uid="{EA96AB78-850C-4898-B9CD-5D52B7946CBD}"/>
    <hyperlink ref="AE1446" r:id="rId1441" xr:uid="{93A84F69-201B-4378-84FB-2B5FC277E845}"/>
    <hyperlink ref="AE1447" r:id="rId1442" xr:uid="{034DF9DB-797A-41D7-8EE6-7F7EFDF625FF}"/>
    <hyperlink ref="AE1448" r:id="rId1443" xr:uid="{A29C176D-0955-45A3-B0D3-E573A0715914}"/>
    <hyperlink ref="AE1449" r:id="rId1444" xr:uid="{61B31FEC-B0C8-47A0-A745-FA48FAE30152}"/>
    <hyperlink ref="AE1450" r:id="rId1445" xr:uid="{03D3095C-AD6D-455E-BAC8-7687B956FBF2}"/>
    <hyperlink ref="AE1451" r:id="rId1446" xr:uid="{3F56F908-EBD9-4781-A3A4-BD5244C5A801}"/>
    <hyperlink ref="AE1452" r:id="rId1447" xr:uid="{EF545E09-26CF-46B0-90A3-021186CA7BDD}"/>
    <hyperlink ref="AE1453" r:id="rId1448" xr:uid="{D19EDB33-7D5A-460B-BC4C-54FE88AF1585}"/>
    <hyperlink ref="AE1454" r:id="rId1449" xr:uid="{5FE7FE82-0D8B-4C9E-AFDB-2F23A36FAB5B}"/>
    <hyperlink ref="AE1455" r:id="rId1450" xr:uid="{2EB03CAD-6164-4CFF-BA41-5E7EF61C553D}"/>
    <hyperlink ref="AE1456" r:id="rId1451" xr:uid="{53274D37-9605-46B2-B780-B271BCAEEE4D}"/>
    <hyperlink ref="AE1457" r:id="rId1452" xr:uid="{704F7A3B-F4CC-4627-B7FB-94FC28D42BD6}"/>
    <hyperlink ref="AE1458" r:id="rId1453" xr:uid="{F7864478-3A1C-4E01-9954-B3252152A240}"/>
    <hyperlink ref="AE1459" r:id="rId1454" xr:uid="{64D84A90-159B-466C-A35D-F48E2D98008C}"/>
    <hyperlink ref="AE1460" r:id="rId1455" xr:uid="{CFF876BA-AA7E-4520-A6E6-7B8A5A5C24F7}"/>
    <hyperlink ref="AE1461" r:id="rId1456" xr:uid="{7C0321E3-A20E-4D49-A8C4-C9A76D821A86}"/>
    <hyperlink ref="AE1462" r:id="rId1457" xr:uid="{C89FBE56-3D29-4293-B6FB-3351B8134A17}"/>
    <hyperlink ref="AE1463" r:id="rId1458" xr:uid="{D1693933-44FB-40A3-A485-62D2AB735CC9}"/>
    <hyperlink ref="AE1464" r:id="rId1459" xr:uid="{C4E6AE3A-DAE2-4DE7-A68F-CA4F5A42DFEC}"/>
    <hyperlink ref="AE1465" r:id="rId1460" xr:uid="{6F324F1A-30DB-4A3B-AB76-F41AF57C58F2}"/>
    <hyperlink ref="AE1466" r:id="rId1461" xr:uid="{FB67E1F9-B26E-4DB5-A929-426A11A136ED}"/>
    <hyperlink ref="AE1467" r:id="rId1462" xr:uid="{A67D0FE4-0C95-466A-8F70-B25A1D90DB9E}"/>
    <hyperlink ref="AE1468" r:id="rId1463" xr:uid="{50330CA7-8166-4C54-A0F0-4668A136448C}"/>
    <hyperlink ref="AE1469" r:id="rId1464" xr:uid="{3739318B-BB43-4D60-A4E5-DA0C04B25DB1}"/>
    <hyperlink ref="AE1470" r:id="rId1465" xr:uid="{D1870099-A034-4CC3-94BA-40E7D0F61FE1}"/>
    <hyperlink ref="AE1471" r:id="rId1466" xr:uid="{2863EAD9-9DC4-4018-B7DA-5D2603E87D9F}"/>
    <hyperlink ref="AE1472" r:id="rId1467" xr:uid="{2E7B776F-667F-456A-AD8B-2052FD50812C}"/>
    <hyperlink ref="AE1473" r:id="rId1468" xr:uid="{107B5244-59DB-4211-B43F-9B8813E36860}"/>
    <hyperlink ref="AE1474" r:id="rId1469" xr:uid="{97CF1320-AF11-4B1F-B06D-601B89DDFEF6}"/>
    <hyperlink ref="AE1475" r:id="rId1470" xr:uid="{1FD5338E-6DBC-42AD-8A6A-E327933B1481}"/>
    <hyperlink ref="AE1476" r:id="rId1471" xr:uid="{2D319C8E-C41A-47C7-85D6-B51E89AF8208}"/>
    <hyperlink ref="AE1477" r:id="rId1472" xr:uid="{AC19C093-8924-460B-90F0-594AB7947492}"/>
    <hyperlink ref="AE1478" r:id="rId1473" xr:uid="{A8767254-227B-4BBF-B063-DEF2EFD70EC4}"/>
    <hyperlink ref="AE1479" r:id="rId1474" xr:uid="{C9689395-0D2E-459E-9FBF-7D00A64DA9A1}"/>
    <hyperlink ref="AE1480" r:id="rId1475" xr:uid="{D506EA0C-26E4-43CD-B380-96F4DEA3FB57}"/>
    <hyperlink ref="AE1481" r:id="rId1476" xr:uid="{05AAA840-8AA1-4760-A959-814C3BC385C9}"/>
    <hyperlink ref="AE1482" r:id="rId1477" xr:uid="{0A12682F-60A4-425B-BEB1-8AC5035EE1A5}"/>
    <hyperlink ref="AE1483" r:id="rId1478" xr:uid="{75C4A6C1-310A-4460-87A5-42C8809B0390}"/>
    <hyperlink ref="AE1484" r:id="rId1479" xr:uid="{CBFA4E11-E067-4113-B0ED-E5DED3333799}"/>
    <hyperlink ref="AE1485" r:id="rId1480" xr:uid="{3989BA69-2BF0-4D26-9F69-4337047A3BFB}"/>
    <hyperlink ref="AE1486" r:id="rId1481" xr:uid="{1D5CE8AF-0BBF-4ACD-B187-4B5BEFF7D32F}"/>
    <hyperlink ref="AE1487" r:id="rId1482" xr:uid="{8CC64DD7-0B59-41EC-B6AF-2BB83B870BE6}"/>
    <hyperlink ref="AE1488" r:id="rId1483" xr:uid="{4BA081FC-B657-4DDE-9C3B-A4B831B39739}"/>
    <hyperlink ref="AE1489" r:id="rId1484" xr:uid="{558808A6-BD4C-4DC6-8F05-C7A77739C84B}"/>
    <hyperlink ref="AE1490" r:id="rId1485" xr:uid="{10F98722-4D5C-4BBA-BF63-3E7096BD6CC1}"/>
    <hyperlink ref="AE1491" r:id="rId1486" xr:uid="{87AEAC60-5D15-4C49-8AB5-715F42E4A46C}"/>
    <hyperlink ref="AE1492" r:id="rId1487" xr:uid="{1B6A7363-4C0A-4200-9366-9E1F3AD927D5}"/>
    <hyperlink ref="AE1493" r:id="rId1488" xr:uid="{57133E6A-32C7-4A88-A9A4-72881ADDA5A6}"/>
    <hyperlink ref="AE1494" r:id="rId1489" xr:uid="{7C4A96DA-A428-4490-938A-C7A8D77F6A5A}"/>
    <hyperlink ref="AE1495" r:id="rId1490" xr:uid="{39A1757E-4024-4E52-A52B-93F17B4909A0}"/>
    <hyperlink ref="AE1496" r:id="rId1491" xr:uid="{FAA9BDFC-6E29-4A2A-8D5D-3935592EFF9F}"/>
    <hyperlink ref="AE1497" r:id="rId1492" xr:uid="{E4565774-4CBD-4737-97EB-A08C475E43AB}"/>
    <hyperlink ref="AE1498" r:id="rId1493" xr:uid="{CABEEB9D-AFE9-49DB-B1BB-7D7B689F707E}"/>
    <hyperlink ref="AE1499" r:id="rId1494" xr:uid="{B3537694-8E36-4EBC-946C-B260AA144612}"/>
    <hyperlink ref="AE1500" r:id="rId1495" xr:uid="{5E364C58-DB25-404F-BD05-ED9C7A28E7F5}"/>
    <hyperlink ref="AE1501" r:id="rId1496" xr:uid="{DD3259BF-7371-4A8D-AED9-E0EEBEB28D77}"/>
    <hyperlink ref="AE1502" r:id="rId1497" xr:uid="{8977E3EE-C53A-4535-8DAE-F380CE2DF0B9}"/>
    <hyperlink ref="AE1503" r:id="rId1498" xr:uid="{D9571F93-288B-4715-89BA-2C14B37C552D}"/>
    <hyperlink ref="AE1504" r:id="rId1499" xr:uid="{C6A756CA-BD46-4210-A7DA-F86304A16218}"/>
    <hyperlink ref="AE1505" r:id="rId1500" xr:uid="{5BE923E2-4EC6-40A3-9CB2-1228309858C0}"/>
    <hyperlink ref="AE1506" r:id="rId1501" xr:uid="{26B4C2C6-7168-4FB8-AFE5-EC3B9BDF6535}"/>
    <hyperlink ref="AE1507" r:id="rId1502" xr:uid="{36F3FE64-770E-4127-ACA0-0EABC0D355A2}"/>
    <hyperlink ref="AE1508" r:id="rId1503" xr:uid="{4DCB9BBE-20E8-4CA8-9B5D-4B734D1F7A76}"/>
    <hyperlink ref="AE1509" r:id="rId1504" xr:uid="{3AF5BFF7-54DB-4E76-982F-39520C1D1601}"/>
    <hyperlink ref="AE1510" r:id="rId1505" xr:uid="{ADBD6DBE-E732-4E54-80CE-CA07E23E55CD}"/>
    <hyperlink ref="AE1511" r:id="rId1506" xr:uid="{B4A125C5-CFC5-4A02-B881-55564821026D}"/>
    <hyperlink ref="AE1512" r:id="rId1507" xr:uid="{C8AC9A63-6F09-4D49-90FA-296DAFF855A0}"/>
    <hyperlink ref="AE1513" r:id="rId1508" xr:uid="{42E0FA03-4F17-4BA1-9D00-7C384265A97A}"/>
    <hyperlink ref="AE1514" r:id="rId1509" xr:uid="{E8A766A4-E5A8-47EC-8010-AD5D09C02337}"/>
    <hyperlink ref="AE1515" r:id="rId1510" xr:uid="{8F7B3953-F6D2-4505-87B9-E1A72B6EEA2A}"/>
    <hyperlink ref="AE1516" r:id="rId1511" xr:uid="{99E4B773-1D76-4D0D-97E9-2FBCE375A63C}"/>
    <hyperlink ref="AE1517" r:id="rId1512" xr:uid="{C90941F3-79F6-4E82-A834-746B9C7CC63F}"/>
    <hyperlink ref="AE1518" r:id="rId1513" xr:uid="{87C7FB72-07AB-4401-B026-995EE509228D}"/>
    <hyperlink ref="AE1519" r:id="rId1514" xr:uid="{7ADFDBEB-D96D-488E-9C85-6C3591A2FD7D}"/>
    <hyperlink ref="AE1520" r:id="rId1515" xr:uid="{51B0D1CC-F873-4E44-8651-885B89AE7580}"/>
    <hyperlink ref="AE1521" r:id="rId1516" xr:uid="{FD1A5F2B-955E-4520-A32F-D09C52A56D18}"/>
    <hyperlink ref="AE1522" r:id="rId1517" xr:uid="{9A0AE746-BFA8-4B5E-863D-5E9559637FBD}"/>
    <hyperlink ref="AE1523" r:id="rId1518" xr:uid="{1EBA9D45-B9E0-427E-9EC9-53C628BAA835}"/>
    <hyperlink ref="AE1524" r:id="rId1519" xr:uid="{A81CFBF4-8492-478C-AA2B-9685925932EA}"/>
    <hyperlink ref="AE1525" r:id="rId1520" xr:uid="{275B10B5-0584-4282-AC01-3619EADDC4B9}"/>
    <hyperlink ref="AE1526" r:id="rId1521" xr:uid="{1C59E39F-7822-4462-BA7A-3A998117C41F}"/>
    <hyperlink ref="AE1527" r:id="rId1522" xr:uid="{1EA2461D-ABDE-44F3-8294-35C880D74709}"/>
    <hyperlink ref="AE1528" r:id="rId1523" xr:uid="{D35C2CDB-A241-4D69-8C7F-43B415A6F8E4}"/>
    <hyperlink ref="AE1529" r:id="rId1524" xr:uid="{5E815706-8D42-4956-B2EC-1D20CC1F194D}"/>
    <hyperlink ref="AE1530" r:id="rId1525" xr:uid="{891DDCFF-9A46-4C94-A951-DFBD4261E704}"/>
    <hyperlink ref="AE1531" r:id="rId1526" xr:uid="{0346038F-458F-4D8F-B2F6-3B81E6F8A207}"/>
    <hyperlink ref="AE1532" r:id="rId1527" xr:uid="{B67BEA9B-CA9F-49B2-95CB-BBF1D143F857}"/>
    <hyperlink ref="AE1533" r:id="rId1528" xr:uid="{189D90D9-EAC2-4242-B047-F69ED1F9F9B5}"/>
    <hyperlink ref="AE1534" r:id="rId1529" xr:uid="{6FC6A254-892B-4219-8539-4B8F30968C12}"/>
    <hyperlink ref="AE1535" r:id="rId1530" xr:uid="{27A1ED3C-BC2E-44FD-907F-F843D3FC9E43}"/>
    <hyperlink ref="AE1536" r:id="rId1531" xr:uid="{232B0915-5AC2-4E2A-BD96-4ADDF1048D01}"/>
    <hyperlink ref="AE1537" r:id="rId1532" xr:uid="{F3BFE058-C023-4065-926B-01257C6AF823}"/>
    <hyperlink ref="AE1538" r:id="rId1533" xr:uid="{6E3EBEAD-1FAA-4DA0-A28F-4AF58C53B488}"/>
    <hyperlink ref="AE1539" r:id="rId1534" xr:uid="{4BEF17B4-B79D-4997-A5C5-5EFBDAC6EB13}"/>
    <hyperlink ref="AE1540" r:id="rId1535" xr:uid="{0D3D70BE-B355-4DDC-B295-E1A6545EFF12}"/>
    <hyperlink ref="AE1541" r:id="rId1536" xr:uid="{6F70A5E4-AD86-4E8C-84B3-423A18313D10}"/>
    <hyperlink ref="AE1542" r:id="rId1537" xr:uid="{DBED2184-C3C0-458C-B04A-18B43DD1AE20}"/>
    <hyperlink ref="AE1543" r:id="rId1538" xr:uid="{E748BFB6-E4DE-443D-90AA-B4AE94A578A4}"/>
    <hyperlink ref="AE1544" r:id="rId1539" xr:uid="{F3940FC4-4696-49C0-8FE1-26ADD582617C}"/>
    <hyperlink ref="AE1545" r:id="rId1540" xr:uid="{87A9AFF3-9841-4318-877E-07A5C0CA70D6}"/>
    <hyperlink ref="AE1546" r:id="rId1541" xr:uid="{322A7671-56CD-4C1F-AF35-B06802437051}"/>
    <hyperlink ref="AE1547" r:id="rId1542" xr:uid="{F6430205-8310-4052-A547-9FB31285258E}"/>
    <hyperlink ref="AE1548" r:id="rId1543" xr:uid="{F6927433-5E1A-4C49-8C96-7C4A737FCCD6}"/>
    <hyperlink ref="AE1549" r:id="rId1544" xr:uid="{3F0E1CEA-38AF-40C8-98E4-2076BF1404F4}"/>
    <hyperlink ref="AE1550" r:id="rId1545" xr:uid="{E4EA1913-623B-4828-A131-C2359842427C}"/>
    <hyperlink ref="AE1551" r:id="rId1546" xr:uid="{DBDE8D24-E32B-4C36-80D6-84868AB7BDF4}"/>
    <hyperlink ref="AE1552" r:id="rId1547" xr:uid="{043E3CCF-6903-460E-B068-EF25CF318F21}"/>
    <hyperlink ref="AE1553" r:id="rId1548" xr:uid="{219B5B3A-C04C-45CF-ABA9-DC0FA43B50F2}"/>
    <hyperlink ref="AE1554" r:id="rId1549" xr:uid="{0C310F0A-2BF3-4578-AB58-D2722F64BF4B}"/>
    <hyperlink ref="AE1555" r:id="rId1550" xr:uid="{5291A4D2-10BC-4BCE-AA76-A1D704906981}"/>
    <hyperlink ref="AE1556" r:id="rId1551" xr:uid="{FB04B720-B598-45FE-8AF2-967ECABD8D99}"/>
    <hyperlink ref="AE1557" r:id="rId1552" xr:uid="{E8960647-F4AE-4C0C-8968-69F41CEE0958}"/>
    <hyperlink ref="AE1558" r:id="rId1553" xr:uid="{1C0E1A26-810A-42E1-B44C-94E8ABED24CB}"/>
    <hyperlink ref="AE1559" r:id="rId1554" xr:uid="{4010B185-2704-439C-9457-971351C58AEF}"/>
    <hyperlink ref="AE1560" r:id="rId1555" xr:uid="{863A854E-916F-4C4A-8BC8-4AC728266C03}"/>
    <hyperlink ref="AE1561" r:id="rId1556" xr:uid="{05B4A92D-2800-4114-A60A-02EB2C999F39}"/>
    <hyperlink ref="AE1562" r:id="rId1557" xr:uid="{91BF5BE1-CBCC-4209-87DA-A85C3A6A99E4}"/>
    <hyperlink ref="AE1563" r:id="rId1558" xr:uid="{6A57BD2C-BB40-48A7-BE95-16BC38105284}"/>
    <hyperlink ref="AE1564" r:id="rId1559" xr:uid="{C09A727D-B735-4E1A-8D61-EC5CB6930F09}"/>
    <hyperlink ref="AE1565" r:id="rId1560" xr:uid="{C28F6CF6-9636-4FA5-AD13-57A5561E3165}"/>
    <hyperlink ref="AE1566" r:id="rId1561" xr:uid="{85C25541-A8C9-4AE3-B686-AFE693DD8575}"/>
    <hyperlink ref="AE1567" r:id="rId1562" xr:uid="{A7DF9F36-D7F4-4865-9438-D42BB64FA0FC}"/>
    <hyperlink ref="AE1568" r:id="rId1563" xr:uid="{273F1618-6DD7-4EBA-BB68-0D3632B955E4}"/>
    <hyperlink ref="AE1569" r:id="rId1564" xr:uid="{D7684240-74B6-494D-BDC7-7B13183914C2}"/>
    <hyperlink ref="AE1570" r:id="rId1565" xr:uid="{315555A1-EF09-4DA5-974C-73265721DA49}"/>
    <hyperlink ref="AE1571" r:id="rId1566" xr:uid="{BDDBDFCB-6EF2-4EDE-8DEA-B997B710D215}"/>
    <hyperlink ref="AE1572" r:id="rId1567" xr:uid="{C5753625-4D19-4ECF-812E-941C3AFEAC6F}"/>
    <hyperlink ref="AE1573" r:id="rId1568" xr:uid="{6C99DE53-3688-48B9-BD31-17A73D79FB56}"/>
    <hyperlink ref="AE1574" r:id="rId1569" xr:uid="{534F1527-1097-48C0-968E-30EB3E5ED99B}"/>
    <hyperlink ref="AE1575" r:id="rId1570" xr:uid="{DFDDCF87-5764-4E98-93FE-8A073CC778E9}"/>
    <hyperlink ref="AE1576" r:id="rId1571" xr:uid="{B7B4BAB3-29B1-4C92-A7FC-3F8519BFD299}"/>
    <hyperlink ref="AE1577" r:id="rId1572" xr:uid="{57FF12EE-E050-44C5-869A-99EAB40FBCAE}"/>
    <hyperlink ref="AE1578" r:id="rId1573" xr:uid="{6831DDB5-249D-4A1E-BFB2-58A71E184B19}"/>
    <hyperlink ref="AE1579" r:id="rId1574" xr:uid="{0D89924F-1499-449A-994B-3E8DB41DA043}"/>
    <hyperlink ref="AE1580" r:id="rId1575" xr:uid="{B2EAC5BF-6532-4690-9720-F81894889D86}"/>
    <hyperlink ref="AE1581" r:id="rId1576" xr:uid="{5BEDCEA1-279D-4542-A26C-49183463AC8A}"/>
    <hyperlink ref="AE1582" r:id="rId1577" xr:uid="{3C7B0796-EF8B-40CC-9267-1BE1BA8AFAA0}"/>
    <hyperlink ref="AE1583" r:id="rId1578" xr:uid="{90EF6FA1-138D-4FAD-BC98-3F40C3B6C6DF}"/>
    <hyperlink ref="AE1584" r:id="rId1579" xr:uid="{83CC945F-47A6-4052-81D7-C21652D13E31}"/>
    <hyperlink ref="AE1585" r:id="rId1580" xr:uid="{DBD70E15-A3A8-4109-A0FB-83919BF70BCF}"/>
    <hyperlink ref="AE1586" r:id="rId1581" xr:uid="{DD104BC8-D081-4C3B-AEBE-8222EF71CFE0}"/>
    <hyperlink ref="AE1587" r:id="rId1582" xr:uid="{11421271-6B16-43D8-A2E8-6106BFAECD3C}"/>
    <hyperlink ref="AE1588" r:id="rId1583" xr:uid="{EE83C0CC-E12C-4050-844B-9583E5846629}"/>
    <hyperlink ref="AE1589" r:id="rId1584" xr:uid="{CB5ED126-82B3-4752-B8BF-83A2B1F19297}"/>
    <hyperlink ref="AE1590" r:id="rId1585" xr:uid="{AEB7592E-431D-401D-B1EB-DDB5DF16EC0F}"/>
    <hyperlink ref="AE1591" r:id="rId1586" xr:uid="{8B406BBD-BB3E-46DF-90DA-A51149272F6F}"/>
    <hyperlink ref="AE1592" r:id="rId1587" xr:uid="{0265A21F-9355-419A-9DB7-5734FB9A1047}"/>
    <hyperlink ref="AE1593" r:id="rId1588" xr:uid="{AFF1169B-93DE-4B32-9AF0-FEC6D18C1FDC}"/>
    <hyperlink ref="AE1594" r:id="rId1589" xr:uid="{F303F322-332D-4F3B-A434-4D6833231573}"/>
    <hyperlink ref="AE1595" r:id="rId1590" xr:uid="{2816B4BC-9D90-4888-84E4-B8D73D9D9E21}"/>
    <hyperlink ref="AE1596" r:id="rId1591" xr:uid="{D04BA65D-1E1A-4705-A2DA-F2205C7150E4}"/>
    <hyperlink ref="AE1597" r:id="rId1592" xr:uid="{50A81472-B8DF-4698-96FB-FCEC8B39D195}"/>
    <hyperlink ref="AE1598" r:id="rId1593" xr:uid="{A34B0F01-8DF2-4474-AED7-71D3D65EED60}"/>
    <hyperlink ref="AE1599" r:id="rId1594" xr:uid="{AFEB18A0-6B5C-4944-9148-30E23E67A6B1}"/>
    <hyperlink ref="AE1600" r:id="rId1595" xr:uid="{F0ECB5E5-841C-4729-843C-B119EF5BCE63}"/>
    <hyperlink ref="AE1601" r:id="rId1596" xr:uid="{6D6EC9D1-2C2F-44DB-998D-471ECA2B561F}"/>
    <hyperlink ref="AE1602" r:id="rId1597" xr:uid="{451CF0BC-7D4E-4B37-B702-FAAD577C44BE}"/>
    <hyperlink ref="AE1603" r:id="rId1598" xr:uid="{435C167B-03F6-450B-814E-BB297A5E7E88}"/>
    <hyperlink ref="AE1604" r:id="rId1599" xr:uid="{FD7B54CC-F403-4E52-880D-167E44FF78A4}"/>
    <hyperlink ref="AE1605" r:id="rId1600" xr:uid="{6ADA76B6-C5B2-4E31-88AA-48B40EBCB93D}"/>
    <hyperlink ref="AE1606" r:id="rId1601" xr:uid="{9BA4048F-7451-4E49-93D2-7C8975C5F8CB}"/>
    <hyperlink ref="AE1607" r:id="rId1602" xr:uid="{68A5A3B3-DE30-4463-BB29-A4F39B102C6B}"/>
    <hyperlink ref="AE1608" r:id="rId1603" xr:uid="{D225DA8F-84C9-4255-BADC-852F4BB1E6EC}"/>
    <hyperlink ref="AE1609" r:id="rId1604" xr:uid="{12857291-E6EA-4940-A57E-698103C8D81A}"/>
    <hyperlink ref="AE1610" r:id="rId1605" xr:uid="{A0E529A5-7DCB-4D26-BCE9-7FD743C4FD2E}"/>
    <hyperlink ref="AE1611" r:id="rId1606" xr:uid="{544FF951-0661-454C-9AB1-E58D2F3D169B}"/>
    <hyperlink ref="AE1612" r:id="rId1607" xr:uid="{F105FA02-EDA5-4AAB-BAE6-A8D75951D011}"/>
    <hyperlink ref="AE1613" r:id="rId1608" xr:uid="{487F10C9-804C-4E88-9914-631A3213374E}"/>
    <hyperlink ref="AE1614" r:id="rId1609" xr:uid="{64861DDE-2186-4E9E-A830-A5C206572571}"/>
    <hyperlink ref="AE1615" r:id="rId1610" xr:uid="{E9ECB4E5-B34D-4459-9C07-C7FAF4BF6AB6}"/>
    <hyperlink ref="AE1616" r:id="rId1611" xr:uid="{520BAABB-70B0-4386-B12B-B84204F84502}"/>
    <hyperlink ref="AE1617" r:id="rId1612" xr:uid="{6257F61F-FF7E-4EF4-B6D3-FBBE5E6F5775}"/>
    <hyperlink ref="AE1618" r:id="rId1613" xr:uid="{6306FB14-D6CB-4D86-B0E6-399A88E7789A}"/>
    <hyperlink ref="AE1619" r:id="rId1614" xr:uid="{B212B7E0-458F-4507-9292-848692BC5497}"/>
    <hyperlink ref="AE1620" r:id="rId1615" xr:uid="{04F3187B-C2F4-41C5-B623-83DA25B12B72}"/>
    <hyperlink ref="AE1621" r:id="rId1616" xr:uid="{3C73DCA9-ADFF-4148-B56A-08B674B3B09F}"/>
    <hyperlink ref="AE1622" r:id="rId1617" xr:uid="{2CDA6FED-ABAF-4DDB-9AC6-5828DA3D4C14}"/>
    <hyperlink ref="AE1623" r:id="rId1618" xr:uid="{35A0A2CE-69CC-41B3-8D1D-489598717C05}"/>
    <hyperlink ref="AE1624" r:id="rId1619" xr:uid="{00465855-B86B-4258-BDB5-EE10550A86E7}"/>
    <hyperlink ref="AE1625" r:id="rId1620" xr:uid="{34F8B2A7-C014-49DF-BF61-9E91F3C7C4F8}"/>
    <hyperlink ref="AE1626" r:id="rId1621" xr:uid="{FA094D19-EBF2-4DDA-8975-D2E9703BDA34}"/>
    <hyperlink ref="AE1627" r:id="rId1622" xr:uid="{9B0CFEED-6272-4D7A-97C5-A4D07DB4F593}"/>
    <hyperlink ref="AE1628" r:id="rId1623" xr:uid="{D1A124C0-CCF3-4EF7-8DC4-D3FA585DEB83}"/>
    <hyperlink ref="AE1629" r:id="rId1624" xr:uid="{4CC4BCAF-9206-46B5-B0EC-6FE12E6B0068}"/>
    <hyperlink ref="AE1630" r:id="rId1625" xr:uid="{478D4F2D-87B5-4BE8-BDA9-DED16BE858CA}"/>
    <hyperlink ref="AE1631" r:id="rId1626" xr:uid="{745FFC42-AE60-4416-99BA-4F5E6BA27D82}"/>
    <hyperlink ref="AE1632" r:id="rId1627" xr:uid="{911D117B-A797-4799-8F09-A2D92F5A3BF1}"/>
    <hyperlink ref="AE1633" r:id="rId1628" xr:uid="{974CF4EF-6D92-4D08-A0B0-3E84AD9DC0A1}"/>
    <hyperlink ref="AE1634" r:id="rId1629" xr:uid="{D4251923-C1B3-4C16-827F-3DBA23BC25CF}"/>
    <hyperlink ref="AE1635" r:id="rId1630" xr:uid="{D10883DF-70E5-4024-B42D-0C6E77CCEBB6}"/>
    <hyperlink ref="AE1636" r:id="rId1631" xr:uid="{94FEA8E8-40D2-4CC2-9D63-8919AE040045}"/>
    <hyperlink ref="AE1637" r:id="rId1632" xr:uid="{6A5CC743-44D5-407A-8DEC-6BC6B0D62116}"/>
    <hyperlink ref="AE1638" r:id="rId1633" xr:uid="{463C2819-1AA1-4DE7-BB81-7BC29CAE81D4}"/>
    <hyperlink ref="AE1639" r:id="rId1634" xr:uid="{01DC429A-BA16-4213-A261-1BF27C211D43}"/>
    <hyperlink ref="AE1640" r:id="rId1635" xr:uid="{6BA2C03D-E340-4769-9242-FEEC28A4DF1D}"/>
    <hyperlink ref="AE1641" r:id="rId1636" xr:uid="{96E26BB4-897A-47D4-9AFC-E7CAC5B8732B}"/>
    <hyperlink ref="AE1642" r:id="rId1637" xr:uid="{8716E579-B618-4057-AB1D-6B63D3B6B2C9}"/>
    <hyperlink ref="AE1643" r:id="rId1638" xr:uid="{7C3D1F6A-B028-49E8-A263-28086EC96901}"/>
    <hyperlink ref="AE1644" r:id="rId1639" xr:uid="{7695B296-1E44-471A-A5E8-0656F7F513F3}"/>
    <hyperlink ref="AE1645" r:id="rId1640" xr:uid="{E92C3DD5-49D8-4BF2-8D7F-8F5770685D23}"/>
    <hyperlink ref="AE1646" r:id="rId1641" xr:uid="{16513315-2C39-44B0-8AA3-F91843CD029D}"/>
    <hyperlink ref="AE1647" r:id="rId1642" xr:uid="{BB0B41C1-772E-4B51-8DE9-253B45CF1A39}"/>
    <hyperlink ref="AE1648" r:id="rId1643" xr:uid="{E9C59A84-15AE-40E1-9D77-4516ADF18A09}"/>
    <hyperlink ref="AE1649" r:id="rId1644" xr:uid="{7EB5DAAD-5BC5-49FF-A2BB-1E66C2514945}"/>
    <hyperlink ref="AE1650" r:id="rId1645" xr:uid="{A38921B4-65BD-444C-9191-B57637A814F2}"/>
    <hyperlink ref="AE1651" r:id="rId1646" xr:uid="{ACB8D25B-792E-4D1B-9D2B-95640DE9C721}"/>
    <hyperlink ref="AE1652" r:id="rId1647" xr:uid="{65BF8443-53B6-434C-B590-DE8565025B73}"/>
    <hyperlink ref="AE1653" r:id="rId1648" xr:uid="{D56EF723-8220-4075-9B10-C81A00BB6EC1}"/>
    <hyperlink ref="AE1654" r:id="rId1649" xr:uid="{0505F71F-3174-40D4-B232-6FAEEB89BD32}"/>
    <hyperlink ref="AE1655" r:id="rId1650" xr:uid="{5451C604-4B90-46E2-81A8-33FB94E19B99}"/>
    <hyperlink ref="AE1656" r:id="rId1651" xr:uid="{34FD4225-6623-4045-9B21-F807268F8151}"/>
    <hyperlink ref="AE1657" r:id="rId1652" xr:uid="{28871AA4-CC74-4522-9426-DB9EC4216856}"/>
    <hyperlink ref="AE1658" r:id="rId1653" xr:uid="{D8397A40-2D6B-428E-9B52-D041C126B382}"/>
    <hyperlink ref="AE1659" r:id="rId1654" xr:uid="{5D7E1CD0-0E46-4D9C-A204-0EAF45813FA7}"/>
    <hyperlink ref="AE1660" r:id="rId1655" xr:uid="{941916B5-24B1-4DCD-AAA1-B78C89561538}"/>
    <hyperlink ref="AE1661" r:id="rId1656" xr:uid="{8355A94C-0A2D-4A7F-AD60-77C7BF0B1AEA}"/>
    <hyperlink ref="AE1662" r:id="rId1657" xr:uid="{957FD1DE-506E-4383-98BB-83E405242001}"/>
    <hyperlink ref="AE1663" r:id="rId1658" xr:uid="{995225CB-AF0B-4364-9FF2-B600A6672124}"/>
    <hyperlink ref="AE1664" r:id="rId1659" xr:uid="{4E59AE9F-8C95-45E9-9FD9-C63FDC9A3768}"/>
    <hyperlink ref="AE1665" r:id="rId1660" xr:uid="{52FBDB38-83C6-4A0B-B3FA-815402B9508E}"/>
    <hyperlink ref="AE1666" r:id="rId1661" xr:uid="{0333A298-3AE2-4972-BBE9-5454E4962C44}"/>
    <hyperlink ref="AE1667" r:id="rId1662" xr:uid="{3AD557ED-D8BE-41DC-BBA8-F480B4208C31}"/>
    <hyperlink ref="AE1668" r:id="rId1663" xr:uid="{40E06869-3A26-4F31-9477-497CF173AE84}"/>
    <hyperlink ref="AE1669" r:id="rId1664" xr:uid="{7D25F88A-3A35-42B5-A20C-15BC6DA1FC24}"/>
    <hyperlink ref="AE1670" r:id="rId1665" xr:uid="{7E8EE65F-BF67-4C11-BD42-CF32C7D7E35B}"/>
    <hyperlink ref="AE1671" r:id="rId1666" xr:uid="{BE88D28F-2B19-4B1D-B025-7BF62A293624}"/>
    <hyperlink ref="AE1672" r:id="rId1667" xr:uid="{7069E18A-AAC0-4019-8815-676980D4CC2D}"/>
    <hyperlink ref="AE1673" r:id="rId1668" xr:uid="{166501C2-A888-400B-8DA9-82DD0E486EAB}"/>
    <hyperlink ref="AE1674" r:id="rId1669" xr:uid="{FA91BAD7-0257-41AA-A575-B96D5F85F7AE}"/>
    <hyperlink ref="AE1675" r:id="rId1670" xr:uid="{6E1E7D0C-BC8E-47D6-AB10-E85316A9D28F}"/>
    <hyperlink ref="AE1676" r:id="rId1671" xr:uid="{27351888-0BBA-40C4-AE2C-C669A109915E}"/>
    <hyperlink ref="AE1677" r:id="rId1672" xr:uid="{DB25F994-D1A2-4437-85E8-A8B03A296CE4}"/>
    <hyperlink ref="AE1678" r:id="rId1673" xr:uid="{D8B26DC3-CB06-4B40-9A2A-E1864BE63E53}"/>
    <hyperlink ref="AE1679" r:id="rId1674" xr:uid="{3275DE2B-9532-40A5-868F-9A5E691FF59E}"/>
    <hyperlink ref="AE1680" r:id="rId1675" xr:uid="{C0242E9B-0463-4CC9-A116-408701C3D207}"/>
    <hyperlink ref="AE1681" r:id="rId1676" xr:uid="{567E2470-63B6-4B75-9CF1-3327D8D92E44}"/>
    <hyperlink ref="AE1682" r:id="rId1677" xr:uid="{5DDFEFE1-D848-403A-89EE-3EAE9DA3CD46}"/>
    <hyperlink ref="AE1683" r:id="rId1678" xr:uid="{95656939-8E16-4866-BEDD-C29866514EBB}"/>
    <hyperlink ref="AE1684" r:id="rId1679" xr:uid="{FDFBDAEC-F947-486B-B380-2FF26E6FFE4C}"/>
    <hyperlink ref="AE1685" r:id="rId1680" xr:uid="{4D38370F-EAD9-495F-A2BB-9DBA9D3752A0}"/>
    <hyperlink ref="AE1686" r:id="rId1681" xr:uid="{E35191A1-41D0-43A6-B557-069EAC94F780}"/>
    <hyperlink ref="AE1687" r:id="rId1682" xr:uid="{FB32E708-6872-4423-A610-447A1CCD5204}"/>
    <hyperlink ref="AE1688" r:id="rId1683" xr:uid="{86F2ED96-6E07-47E0-80DB-596673F18B42}"/>
    <hyperlink ref="AE1689" r:id="rId1684" xr:uid="{8F9143FE-08B8-434F-821C-713D2DAB2F9C}"/>
    <hyperlink ref="AE1690" r:id="rId1685" xr:uid="{09928CC8-7D3B-40F4-BB50-31B52A53078B}"/>
    <hyperlink ref="AE1691" r:id="rId1686" xr:uid="{BC0D26D2-D1C0-4AD1-AC47-ECE38F2CB07C}"/>
    <hyperlink ref="AE1692" r:id="rId1687" xr:uid="{FE0E320D-C033-40C3-A5DE-C9610467B902}"/>
    <hyperlink ref="AE1693" r:id="rId1688" xr:uid="{07AFBA85-E6F5-439D-BCA9-B9D5E126E925}"/>
    <hyperlink ref="AE1694" r:id="rId1689" xr:uid="{9985AC88-7DAE-4A51-A3AB-72BFB554CBFB}"/>
    <hyperlink ref="AE1695" r:id="rId1690" xr:uid="{BC1415FD-4427-40A8-8048-049B29E4E837}"/>
    <hyperlink ref="AE1696" r:id="rId1691" xr:uid="{4BE7E9B5-E459-48C8-9104-7A0178A9D2C9}"/>
    <hyperlink ref="AE1697" r:id="rId1692" xr:uid="{9AA25B4A-CBAB-40E6-BBD8-CAE4D5160260}"/>
    <hyperlink ref="AE1698" r:id="rId1693" xr:uid="{ECFF5274-C33B-4CD2-8E93-011BA4117F6D}"/>
    <hyperlink ref="AE1699" r:id="rId1694" xr:uid="{E4431F17-F9D1-43A7-9727-7B3DD70404AD}"/>
    <hyperlink ref="AE1700" r:id="rId1695" xr:uid="{15380968-D97F-4A8F-A714-697A8B202245}"/>
    <hyperlink ref="AE1701" r:id="rId1696" xr:uid="{A8094481-3B52-41D5-BF21-2CF6B1D96093}"/>
    <hyperlink ref="AE1702" r:id="rId1697" xr:uid="{7C149A52-6184-46C7-B6ED-4193008C3F77}"/>
    <hyperlink ref="AE1703" r:id="rId1698" xr:uid="{F1B68F02-83AA-4B66-88D1-BC4BDCC73F16}"/>
    <hyperlink ref="AE1704" r:id="rId1699" xr:uid="{BC835F3A-0F52-4BFD-AAA0-1EA6C99B6CCF}"/>
    <hyperlink ref="AE1705" r:id="rId1700" xr:uid="{32C727E0-9557-41D0-BA6E-81A08EDCD407}"/>
    <hyperlink ref="AE1706" r:id="rId1701" xr:uid="{9CDCC26D-A1A2-441E-9F15-A23AAC982BA1}"/>
    <hyperlink ref="AE1707" r:id="rId1702" xr:uid="{2EDE7CF6-55D0-4942-8175-79B9ED6C5CCA}"/>
    <hyperlink ref="AE1708" r:id="rId1703" xr:uid="{EE9A82E4-1B38-4328-A7B3-5572C3C41668}"/>
    <hyperlink ref="AE1709" r:id="rId1704" xr:uid="{2483451C-39F5-4A5B-8D5A-052787F3BFB7}"/>
    <hyperlink ref="AE1710" r:id="rId1705" xr:uid="{9A33FFCF-C724-4EDE-A7EB-4E9B2C159DA0}"/>
    <hyperlink ref="AE1711" r:id="rId1706" xr:uid="{CBC677E0-C695-437D-BFA8-1BB089065D2D}"/>
    <hyperlink ref="AE1712" r:id="rId1707" xr:uid="{694F2369-4FC9-4821-A49F-C56EB6BE465E}"/>
    <hyperlink ref="AE1713" r:id="rId1708" xr:uid="{842406C7-180C-477D-A00D-76E9AF990211}"/>
    <hyperlink ref="AE1714" r:id="rId1709" xr:uid="{E9DEE2B2-CC02-41F4-8D28-0CE501DD22B1}"/>
    <hyperlink ref="AE1715" r:id="rId1710" xr:uid="{9F707C52-7336-4B95-B7CF-155329E69C95}"/>
    <hyperlink ref="AE1716" r:id="rId1711" xr:uid="{2EBF15D7-5005-4ED9-B71B-C6D5A29F6CEE}"/>
    <hyperlink ref="AE1717" r:id="rId1712" xr:uid="{5524CC38-4EC7-483F-AB33-5D8BCBB0ED83}"/>
    <hyperlink ref="AE1718" r:id="rId1713" xr:uid="{FF9582D1-725B-490C-A4F9-CF627F844BF0}"/>
    <hyperlink ref="AE1719" r:id="rId1714" xr:uid="{176AAC78-D20B-4788-8FAB-964665484A72}"/>
    <hyperlink ref="AE1720" r:id="rId1715" xr:uid="{6F9E4E2E-09F9-445D-99A4-CA1A786D6F37}"/>
    <hyperlink ref="AE1721" r:id="rId1716" xr:uid="{4C558CBB-6F26-4E9A-9FC1-FBBAF7CB9501}"/>
    <hyperlink ref="AE1722" r:id="rId1717" xr:uid="{EAE51FE4-CACF-4F04-99B2-1D99C4CE3443}"/>
    <hyperlink ref="AE1723" r:id="rId1718" xr:uid="{E07F5078-BDCA-41A4-95AE-02DAC1708D71}"/>
    <hyperlink ref="AE1724" r:id="rId1719" xr:uid="{379C9022-4C01-4BB7-9A60-4F58E18DDA52}"/>
    <hyperlink ref="AE1725" r:id="rId1720" xr:uid="{4855E6EA-FFD0-4BD5-9868-B94C51878E5A}"/>
    <hyperlink ref="AE1726" r:id="rId1721" xr:uid="{4B8DF661-2CB0-4BD2-B16F-9358DC599F96}"/>
    <hyperlink ref="AE1727" r:id="rId1722" xr:uid="{52307779-963C-4483-98A7-3EDA81256DE6}"/>
    <hyperlink ref="AE1728" r:id="rId1723" xr:uid="{7B67401B-47C0-45BE-9512-879301E295EB}"/>
    <hyperlink ref="AE1729" r:id="rId1724" xr:uid="{59991A93-08B0-4C28-9A8D-EB44884A0E8B}"/>
    <hyperlink ref="AE1730" r:id="rId1725" xr:uid="{F75027E5-BABA-4FE9-A232-DFFD05D9004B}"/>
    <hyperlink ref="AE1731" r:id="rId1726" xr:uid="{55347FEE-3919-49B8-A8FA-87532DBDFF4F}"/>
    <hyperlink ref="AE1732" r:id="rId1727" xr:uid="{F7AE8B95-A150-4955-852B-AF74C505AB68}"/>
    <hyperlink ref="AE1733" r:id="rId1728" xr:uid="{1DD2C46C-A535-4351-BA81-4834AAA4E858}"/>
    <hyperlink ref="AE1734" r:id="rId1729" xr:uid="{3F802968-B29B-42A3-80BF-F9ED24063404}"/>
    <hyperlink ref="AE1735" r:id="rId1730" xr:uid="{4C21CB36-38E5-49CD-976C-C50608A013DD}"/>
    <hyperlink ref="AE1736" r:id="rId1731" xr:uid="{C125A5C0-C7FC-48F4-B264-9A00EDA9ADBF}"/>
    <hyperlink ref="AE1737" r:id="rId1732" xr:uid="{108EEBCF-D4B8-442D-B086-57588BED9560}"/>
    <hyperlink ref="AE1738" r:id="rId1733" xr:uid="{6097D83C-0697-4B29-9750-1937B00F003F}"/>
    <hyperlink ref="AE1739" r:id="rId1734" xr:uid="{DF11CC2A-E631-4C5B-9939-432B241B4997}"/>
    <hyperlink ref="AE1740" r:id="rId1735" xr:uid="{8AC84A5E-0462-474C-89CE-D63FF1FE2F56}"/>
    <hyperlink ref="AE1741" r:id="rId1736" xr:uid="{D0DB9DF6-CC8A-4EF6-9B95-494A12B4CDB2}"/>
    <hyperlink ref="AE1742" r:id="rId1737" xr:uid="{9E5834FD-2323-4BD6-AB39-6D4AD8A02246}"/>
    <hyperlink ref="AE1743" r:id="rId1738" xr:uid="{16FE0954-94E0-4F2E-92F4-C9DD2C2C9F00}"/>
    <hyperlink ref="AE1744" r:id="rId1739" xr:uid="{91A0CC89-9099-41D2-ADA0-974EEE59BF78}"/>
    <hyperlink ref="AE1745" r:id="rId1740" xr:uid="{6B54F6D0-15CE-4202-B11B-DEB0F0BF1DFC}"/>
    <hyperlink ref="AE1746" r:id="rId1741" xr:uid="{82CDE012-5C66-4EC8-BB18-AC64B4F896CB}"/>
    <hyperlink ref="AE1747" r:id="rId1742" xr:uid="{ABAE657B-3219-4FD5-8E0E-99C5162E137C}"/>
    <hyperlink ref="AE1748" r:id="rId1743" xr:uid="{5C3E9DA4-320B-471D-AB81-11A667455656}"/>
    <hyperlink ref="AE1749" r:id="rId1744" xr:uid="{8317E598-90D3-4302-A85E-9B86BC3B5020}"/>
    <hyperlink ref="AE1750" r:id="rId1745" xr:uid="{99D568A1-F955-4297-BF23-E201496A82CA}"/>
    <hyperlink ref="AE1751" r:id="rId1746" xr:uid="{EC45842D-4F0D-4C9E-B961-8663A769CF2E}"/>
    <hyperlink ref="AE1752" r:id="rId1747" xr:uid="{918C0B35-C2A6-4783-AFCC-4F3D47655066}"/>
    <hyperlink ref="AE1753" r:id="rId1748" xr:uid="{BC959A71-4428-42A9-8562-E14AFFF8EE56}"/>
    <hyperlink ref="AE1754" r:id="rId1749" xr:uid="{001C1421-3329-4223-B913-2E5CE205EABC}"/>
    <hyperlink ref="AE1755" r:id="rId1750" xr:uid="{54001A3F-1887-4C6D-BE36-9876354420FA}"/>
    <hyperlink ref="AE1756" r:id="rId1751" xr:uid="{07445EDC-F2C7-4EA7-865B-78C49F876C67}"/>
    <hyperlink ref="AE1757" r:id="rId1752" xr:uid="{4CE512F9-4417-4B43-837D-984513E9CF0B}"/>
    <hyperlink ref="AE1758" r:id="rId1753" xr:uid="{D8CF77F2-B9EF-483F-A5E3-1FB042E8BA70}"/>
    <hyperlink ref="AE1759" r:id="rId1754" xr:uid="{4CFC0908-C49B-4835-A1E8-4DB9581646F2}"/>
    <hyperlink ref="AE1760" r:id="rId1755" xr:uid="{E79D6FB7-5EC7-42DF-A13A-B66E8550C8CA}"/>
    <hyperlink ref="AE1761" r:id="rId1756" xr:uid="{EF4DCF30-0E84-43D7-BAA3-9D0EA000DC84}"/>
    <hyperlink ref="AE1762" r:id="rId1757" xr:uid="{D6F9CFF2-1F48-46A6-A422-166476F4281B}"/>
    <hyperlink ref="AE1763" r:id="rId1758" xr:uid="{2E70842C-85FF-446D-8F7A-D1B82BEE5CDF}"/>
    <hyperlink ref="AE1764" r:id="rId1759" xr:uid="{56C782EB-DD23-400C-A3B3-07AC9A2F5DF8}"/>
    <hyperlink ref="AE1765" r:id="rId1760" xr:uid="{A3ECDD4D-91D2-44AB-AE4F-84C768E35CC6}"/>
    <hyperlink ref="AE1766" r:id="rId1761" xr:uid="{71CF7002-4769-4F40-93A3-F9C6BE60A478}"/>
    <hyperlink ref="AE1767" r:id="rId1762" xr:uid="{3CA82949-72E5-407D-8B10-D6A664C39D2D}"/>
    <hyperlink ref="AE1768" r:id="rId1763" xr:uid="{001172FC-5CC7-4B85-B4E8-B6337E664CDC}"/>
    <hyperlink ref="AE1769" r:id="rId1764" xr:uid="{6C5E5CDC-4080-4E2C-8D1F-59EE0AAD2694}"/>
    <hyperlink ref="AE1770" r:id="rId1765" xr:uid="{60E24C84-F206-400F-9A8D-514311C3D894}"/>
    <hyperlink ref="AE1771" r:id="rId1766" xr:uid="{FAB8A05C-203C-489D-B8E0-5820175A2069}"/>
    <hyperlink ref="AE1772" r:id="rId1767" xr:uid="{87A74558-5BE9-4DD0-8C6E-C0E2875045ED}"/>
    <hyperlink ref="AE1773" r:id="rId1768" xr:uid="{3D1596CE-CF7E-454A-8AA0-75BAB3223FF4}"/>
    <hyperlink ref="AE1774" r:id="rId1769" xr:uid="{1750429F-C239-4E59-A0D7-3C151D7CDC5A}"/>
    <hyperlink ref="AE1775" r:id="rId1770" xr:uid="{0D57034E-A9CF-458B-B5F6-5A1D30092964}"/>
    <hyperlink ref="AE1776" r:id="rId1771" xr:uid="{47753017-F665-44C3-97DC-C8484E042F17}"/>
    <hyperlink ref="AE1777" r:id="rId1772" xr:uid="{691A5967-04B2-48E3-AA95-6CADFB034054}"/>
    <hyperlink ref="AE1778" r:id="rId1773" xr:uid="{A9976F64-299B-4D5B-A857-B9254E1C0D69}"/>
    <hyperlink ref="AE1779" r:id="rId1774" xr:uid="{72025EF3-7F28-41F2-B5C4-14362968DA02}"/>
    <hyperlink ref="AE1780" r:id="rId1775" xr:uid="{C9F7F3C3-6AF0-4251-8B39-F8AF3D1C64DB}"/>
    <hyperlink ref="AE1781" r:id="rId1776" xr:uid="{9F2309A6-5B4F-48DC-AC5C-2D8B75505889}"/>
    <hyperlink ref="AE1782" r:id="rId1777" xr:uid="{56B929D0-0272-4D43-8EDD-2CDA97022F2F}"/>
    <hyperlink ref="AE1783" r:id="rId1778" xr:uid="{08487C69-66F6-4E21-B467-1B4FE6E32820}"/>
    <hyperlink ref="AE1784" r:id="rId1779" xr:uid="{CCEB1027-1D22-4820-91EE-D8D1C6445CDE}"/>
    <hyperlink ref="AE1785" r:id="rId1780" xr:uid="{C82E8DDD-B7F3-4DA8-A770-A6C76A41B32D}"/>
    <hyperlink ref="AE1786" r:id="rId1781" xr:uid="{178847C2-B1FA-4A2D-9BAD-953A66D3F112}"/>
    <hyperlink ref="AE1787" r:id="rId1782" xr:uid="{F87B9CF2-CAD6-4C49-BEDF-0F296EDFA503}"/>
    <hyperlink ref="AE1788" r:id="rId1783" xr:uid="{528358FC-084E-478F-8686-43FE91B41213}"/>
    <hyperlink ref="AE1789" r:id="rId1784" xr:uid="{59541C9A-B131-4A9F-BC0C-06F21A7978A4}"/>
    <hyperlink ref="AE1790" r:id="rId1785" xr:uid="{F2703C3A-3EF6-4920-86A9-12BED0453876}"/>
    <hyperlink ref="AE1791" r:id="rId1786" xr:uid="{BF887ACA-D9F4-480D-B7DE-26915ABCF150}"/>
    <hyperlink ref="AE1792" r:id="rId1787" xr:uid="{B9B3D1CD-F976-49AB-9905-AC9E4E8CFED5}"/>
    <hyperlink ref="AE1793" r:id="rId1788" xr:uid="{B93D1FC8-F674-4BED-8691-F2BCFCCFC0FF}"/>
    <hyperlink ref="AE1794" r:id="rId1789" xr:uid="{ADF10AEB-8F62-42CD-A32D-83F6B0FD4535}"/>
    <hyperlink ref="AE1795" r:id="rId1790" xr:uid="{F170A1AD-B4E4-4E31-9DBB-FAB7D4894BAE}"/>
    <hyperlink ref="AE1796" r:id="rId1791" xr:uid="{EBA6055D-E2FE-4B96-8789-8DA89354E869}"/>
    <hyperlink ref="AE1797" r:id="rId1792" xr:uid="{BB131E2D-4961-411F-B6A2-E3267D08F0B7}"/>
    <hyperlink ref="AE1798" r:id="rId1793" xr:uid="{E3FADDBB-CFED-4DD3-B3DD-4BCB3CB7FCBF}"/>
    <hyperlink ref="AE1799" r:id="rId1794" xr:uid="{9723F45B-D882-4085-B1EE-071BFF0F13B5}"/>
    <hyperlink ref="AE1800" r:id="rId1795" xr:uid="{3AD8166C-1AD5-4775-BAF9-AAFEF7A6D273}"/>
    <hyperlink ref="AE1801" r:id="rId1796" xr:uid="{51B52A73-F506-48A9-A870-E6A8BDA2614A}"/>
    <hyperlink ref="AE1802" r:id="rId1797" xr:uid="{2ADC1E22-9B51-4D6E-8714-893306A3A1A6}"/>
    <hyperlink ref="AE1803" r:id="rId1798" xr:uid="{682C0652-B8E5-4D87-B7C9-648786BD9F14}"/>
    <hyperlink ref="AE1804" r:id="rId1799" xr:uid="{65899DF7-0CAC-44DA-B593-64FAC8801689}"/>
    <hyperlink ref="AE1805" r:id="rId1800" xr:uid="{415D4C62-1858-464F-8905-AEF06C8A68F0}"/>
    <hyperlink ref="AE1806" r:id="rId1801" xr:uid="{6A28D385-A967-4038-82E3-AA8E6F03C01F}"/>
    <hyperlink ref="AE1807" r:id="rId1802" xr:uid="{4D616586-A2F2-48FF-9581-855301210FC9}"/>
    <hyperlink ref="AE1808" r:id="rId1803" xr:uid="{11E81ADA-18C1-4B41-8513-FD73CF423C5B}"/>
    <hyperlink ref="AE1809" r:id="rId1804" xr:uid="{6F02571A-A5AE-4384-9FBA-068C74BF0A11}"/>
    <hyperlink ref="AE1810" r:id="rId1805" xr:uid="{78242A96-9572-4B9A-B1C3-2DA2BE0885AB}"/>
    <hyperlink ref="AE1811" r:id="rId1806" xr:uid="{B7B170B6-233F-4E43-B283-DB4DA7ADCDE5}"/>
    <hyperlink ref="AE1812" r:id="rId1807" xr:uid="{B86A6F83-BCFE-4749-B7DD-449A7E96A435}"/>
    <hyperlink ref="AE1813" r:id="rId1808" xr:uid="{76DCE949-1464-499A-87F2-03CDA96208B0}"/>
    <hyperlink ref="AE1814" r:id="rId1809" xr:uid="{3034AE44-8BEC-4B9D-BC3D-4F9998D8A9B9}"/>
    <hyperlink ref="AE1815" r:id="rId1810" xr:uid="{F7478604-2ADD-480E-A3D3-01D7AD11BCF7}"/>
    <hyperlink ref="AE1816" r:id="rId1811" xr:uid="{208CF3D4-A47A-4EE0-BCF1-E4B2BED20FA2}"/>
    <hyperlink ref="AE1817" r:id="rId1812" xr:uid="{D1FE90A9-AA92-49E1-AC79-C387953B02EE}"/>
    <hyperlink ref="AE1818" r:id="rId1813" xr:uid="{7519B48B-B85C-4E4C-8F16-5759B20D30EC}"/>
    <hyperlink ref="AE1819" r:id="rId1814" xr:uid="{55CE06AE-5DE9-4875-9213-C98B771D209F}"/>
    <hyperlink ref="AE1820" r:id="rId1815" xr:uid="{F18811A6-1A81-4DAD-ACEE-93B358601FAD}"/>
    <hyperlink ref="AE1821" r:id="rId1816" xr:uid="{259BC24C-7D95-4A2F-9606-AE4031CFC8D3}"/>
    <hyperlink ref="AE1822" r:id="rId1817" xr:uid="{6B67EC54-4586-43E7-A10C-7AF5F266F8D1}"/>
    <hyperlink ref="AE1823" r:id="rId1818" xr:uid="{51BA2264-5E2F-4F8F-A19E-54D845A33CFA}"/>
    <hyperlink ref="AE1824" r:id="rId1819" xr:uid="{920725D3-0A61-4297-8497-DD4252AFD03C}"/>
    <hyperlink ref="AE1825" r:id="rId1820" xr:uid="{F15F2E35-4747-4DDF-BA44-67A687C4EFA3}"/>
    <hyperlink ref="AE1826" r:id="rId1821" xr:uid="{F3C57005-C849-4A81-A5CE-B94DE14B8A40}"/>
    <hyperlink ref="AE1827" r:id="rId1822" xr:uid="{0A803A2C-27D8-479C-9FC9-4803AE371460}"/>
    <hyperlink ref="AE1828" r:id="rId1823" xr:uid="{D70AFF78-749A-45A7-9837-B09FD11AB58B}"/>
    <hyperlink ref="AE1829" r:id="rId1824" xr:uid="{8D1334A3-24C2-44E4-BE58-50CF02F0A6B5}"/>
    <hyperlink ref="AE1830" r:id="rId1825" xr:uid="{61CD6820-0506-4CA5-A636-BDE1B8E6E796}"/>
    <hyperlink ref="AE1831" r:id="rId1826" xr:uid="{A067DAAC-A8C9-48D6-B852-6C11B7342CCF}"/>
    <hyperlink ref="AE1832" r:id="rId1827" xr:uid="{B8E6DD23-3B91-4660-83D4-E7322B0AA0A6}"/>
    <hyperlink ref="AE1833" r:id="rId1828" xr:uid="{3F75F969-BD3F-445B-97E4-FD875C02DD01}"/>
    <hyperlink ref="AE1834" r:id="rId1829" xr:uid="{5FE12BA2-E438-4AFC-97FE-D75541517A9A}"/>
    <hyperlink ref="AE1835" r:id="rId1830" xr:uid="{1E87843F-95AC-4156-A50C-1C6A51477F78}"/>
    <hyperlink ref="AE1836" r:id="rId1831" xr:uid="{4D3328B8-1D43-4DA0-A065-874DEEF2E9CD}"/>
    <hyperlink ref="AE1837" r:id="rId1832" xr:uid="{EFE31B28-39E4-4A5B-8058-5A9EB644FE49}"/>
    <hyperlink ref="AE1838" r:id="rId1833" xr:uid="{B95CCF87-B698-4AF3-B008-456FAC3E5B7C}"/>
    <hyperlink ref="AE1839" r:id="rId1834" xr:uid="{81EAB77A-0562-48E3-9E9C-2D4915AE3F14}"/>
    <hyperlink ref="AE1840" r:id="rId1835" xr:uid="{97E8F4B6-FF28-4738-BC63-4E2E40FA8E68}"/>
    <hyperlink ref="AE1841" r:id="rId1836" xr:uid="{B6D93122-2490-42FD-A44B-B85E6EF67AFB}"/>
    <hyperlink ref="AE1842" r:id="rId1837" xr:uid="{87F75B48-8C8D-4ED4-AB1F-4F3F8816FCFB}"/>
    <hyperlink ref="AE1843" r:id="rId1838" xr:uid="{CCBAEB5D-CDDE-4641-9952-046CA93FBD90}"/>
    <hyperlink ref="AE1844" r:id="rId1839" xr:uid="{0C273F95-6DC6-4C36-8D60-EE36C2B00926}"/>
    <hyperlink ref="AE1845" r:id="rId1840" xr:uid="{50CD453B-90A0-442F-B9AA-5CED2A0B307D}"/>
    <hyperlink ref="AE1846" r:id="rId1841" xr:uid="{32FB8E95-69E2-4A8C-828A-1DCEFE5F3CF0}"/>
    <hyperlink ref="AE1847" r:id="rId1842" xr:uid="{53523937-0D69-4F73-864D-F0E1CA870ABE}"/>
    <hyperlink ref="AE1848" r:id="rId1843" xr:uid="{73EAC074-3CEC-438C-814B-9527F47EA873}"/>
    <hyperlink ref="AE1849" r:id="rId1844" xr:uid="{9AC7FB16-26CD-4C4C-BD92-55E3E8281F20}"/>
    <hyperlink ref="AE1850" r:id="rId1845" xr:uid="{4AA173CC-358F-4E27-AE98-F03B58314B51}"/>
    <hyperlink ref="AE1851" r:id="rId1846" xr:uid="{8368D0DB-7681-4553-A73F-9EAC9AC46AB1}"/>
    <hyperlink ref="AE1852" r:id="rId1847" xr:uid="{5D733440-BB81-4708-BB32-D2FE344B553D}"/>
    <hyperlink ref="AE1853" r:id="rId1848" xr:uid="{BA10AD6E-6474-4AF6-A17B-6BB68ACAA92C}"/>
    <hyperlink ref="AE1854" r:id="rId1849" xr:uid="{21D18FB7-9A11-40A9-A69C-0CB4F3744B6A}"/>
    <hyperlink ref="AE1855" r:id="rId1850" xr:uid="{3A5E58E1-302C-4EAC-AF7A-918A99E83135}"/>
    <hyperlink ref="AE1856" r:id="rId1851" xr:uid="{FFD5B853-AE87-4BD5-A6F9-387BD9E2888D}"/>
    <hyperlink ref="AE1857" r:id="rId1852" xr:uid="{B230595C-7688-4B60-8DAE-131F1F8C5559}"/>
    <hyperlink ref="AE1858" r:id="rId1853" xr:uid="{D7837555-4F0C-4AF8-836F-DF9DAEDC6637}"/>
    <hyperlink ref="AE1859" r:id="rId1854" xr:uid="{D43B90A3-87A0-47BB-8B2F-246A2D0B79B5}"/>
    <hyperlink ref="AE1860" r:id="rId1855" xr:uid="{495B7DFF-A691-41A6-B68C-A2B927C9A2D2}"/>
    <hyperlink ref="AE1861" r:id="rId1856" xr:uid="{91B94531-0149-479E-B89B-7E24B9DE064F}"/>
    <hyperlink ref="AE1862" r:id="rId1857" xr:uid="{84FDE321-3FF5-4B33-A32B-1A9839E277CD}"/>
    <hyperlink ref="AE1863" r:id="rId1858" xr:uid="{F05E856D-18C3-4062-97B6-EE0DC2079C65}"/>
    <hyperlink ref="AE1864" r:id="rId1859" xr:uid="{EEAF853C-FB03-47F7-87DB-5005BA7393EE}"/>
    <hyperlink ref="AE1865" r:id="rId1860" xr:uid="{9B343B85-5E57-4E02-9416-7944EB3C8B45}"/>
    <hyperlink ref="AE1866" r:id="rId1861" xr:uid="{E28B8151-4B58-41EE-8483-94C290879A4A}"/>
    <hyperlink ref="AE1867" r:id="rId1862" xr:uid="{AE8D2330-994A-43AE-B0F8-6C4D066315FE}"/>
    <hyperlink ref="AE1868" r:id="rId1863" xr:uid="{2595A03C-0875-4955-ADDB-A51C9B82508B}"/>
    <hyperlink ref="AE1869" r:id="rId1864" xr:uid="{D96A8D1B-0FFB-42C8-9B36-12F85E8D3C19}"/>
    <hyperlink ref="AE1870" r:id="rId1865" xr:uid="{9BFE1CFA-CB91-4C88-8D18-06BC44694E4F}"/>
    <hyperlink ref="AE1871" r:id="rId1866" xr:uid="{C09A75B3-01D5-44F5-8361-2CF40F621DB2}"/>
    <hyperlink ref="AE1872" r:id="rId1867" xr:uid="{A07EA298-1280-43AE-A152-A44A4BBDE2D1}"/>
    <hyperlink ref="AE1873" r:id="rId1868" xr:uid="{E81DFA2D-5E00-4BC2-9531-43A6B88C9011}"/>
    <hyperlink ref="AE1874" r:id="rId1869" xr:uid="{3675E6A2-2AD1-4EC4-A61E-4225E93ED311}"/>
    <hyperlink ref="AE1875" r:id="rId1870" xr:uid="{DD8E2C3A-FD7B-4BFD-8AB8-D72374E97446}"/>
    <hyperlink ref="AE1876" r:id="rId1871" xr:uid="{1562E1FA-A220-486A-90AF-34737F20D544}"/>
    <hyperlink ref="AE1877" r:id="rId1872" xr:uid="{833CAB7A-0D33-43CE-9ED4-219380F49406}"/>
    <hyperlink ref="AE1878" r:id="rId1873" xr:uid="{8BB289DD-CD50-4A7B-AF1E-CC1A38BA9C54}"/>
    <hyperlink ref="AE1879" r:id="rId1874" xr:uid="{7D602C89-B4AE-4065-9563-F8377667F782}"/>
    <hyperlink ref="AE1880" r:id="rId1875" xr:uid="{9670A3C0-8F96-4E34-9151-A03D2E87F8E7}"/>
    <hyperlink ref="AE1881" r:id="rId1876" xr:uid="{2AB4F4B1-D429-4B38-9A60-5B572678FDD7}"/>
    <hyperlink ref="AE1882" r:id="rId1877" xr:uid="{72FB13B6-7ED0-415E-BAE4-77ECBA60F697}"/>
    <hyperlink ref="AE1883" r:id="rId1878" xr:uid="{45106481-A393-43D5-B5BF-48B04F2F5DAA}"/>
    <hyperlink ref="AE1884" r:id="rId1879" xr:uid="{9D76DDD3-E852-4C7A-9EE6-6876608B31E5}"/>
    <hyperlink ref="AE1885" r:id="rId1880" xr:uid="{292C88B9-E1DC-4D45-AA2F-DF7E05670F3F}"/>
    <hyperlink ref="AE1886" r:id="rId1881" xr:uid="{926DF82A-CD94-4357-85C0-214E07602EE6}"/>
    <hyperlink ref="AE1887" r:id="rId1882" xr:uid="{CC042EB9-9E2F-4F25-A273-702EE4A16C6B}"/>
    <hyperlink ref="AE1888" r:id="rId1883" xr:uid="{850F625D-C462-4C35-A025-CF06D5A6DCE2}"/>
    <hyperlink ref="AE1889" r:id="rId1884" xr:uid="{4BA226FF-A3DE-4EDA-9D2F-7D03329553EB}"/>
    <hyperlink ref="AE1890" r:id="rId1885" xr:uid="{49F8AC14-E113-4702-A5C5-403C34D0CA6B}"/>
    <hyperlink ref="AE1891" r:id="rId1886" xr:uid="{96C7272C-4F3F-4D2C-8853-ABEE2D39A00F}"/>
    <hyperlink ref="AE1892" r:id="rId1887" xr:uid="{833AC602-5404-43B8-BF85-BDA9277E424A}"/>
    <hyperlink ref="AE1893" r:id="rId1888" xr:uid="{083A73E9-844D-43AA-80DE-7F3ED2B4BBB8}"/>
    <hyperlink ref="AE1894" r:id="rId1889" xr:uid="{DD5BC654-2A81-4B8D-87F0-C85F32F5A0A4}"/>
    <hyperlink ref="AE1895" r:id="rId1890" xr:uid="{61109FAA-6354-474F-B9B2-D3814806C0D6}"/>
    <hyperlink ref="AE1896" r:id="rId1891" xr:uid="{A472925E-79EB-4BBA-B29F-7A4EDAA4D075}"/>
    <hyperlink ref="AE1897" r:id="rId1892" xr:uid="{2EABF721-FB49-45C8-BDCF-26E85DF77389}"/>
    <hyperlink ref="AE1898" r:id="rId1893" xr:uid="{38ECE018-2B1A-43BD-B263-06B0C80C4085}"/>
    <hyperlink ref="AE1899" r:id="rId1894" xr:uid="{FACD4015-43E0-403E-AF3A-769D6CFA11BF}"/>
    <hyperlink ref="AE1900" r:id="rId1895" xr:uid="{A7CE8ABC-F545-429C-8DAF-7B8BD091A71C}"/>
    <hyperlink ref="AE1901" r:id="rId1896" xr:uid="{C861CCF9-7358-4C7D-95BD-77E2191CA625}"/>
    <hyperlink ref="AE1902" r:id="rId1897" xr:uid="{770EAC7C-ECF1-4785-9D78-17BB786BE3B6}"/>
    <hyperlink ref="AE1903" r:id="rId1898" xr:uid="{881C5D10-D007-4401-95C7-ED7A93BE265A}"/>
    <hyperlink ref="AE1904" r:id="rId1899" xr:uid="{9378B818-7D95-4CAB-9611-5A4BD9812B5A}"/>
    <hyperlink ref="AE1905" r:id="rId1900" xr:uid="{BCB54707-5D0F-4B94-BF92-4AF58F5D0EE7}"/>
    <hyperlink ref="AE1906" r:id="rId1901" xr:uid="{CCD84521-76EF-48EF-A30D-B649EF02B70E}"/>
    <hyperlink ref="AE1907" r:id="rId1902" xr:uid="{C04F66F1-D411-4F0E-A90C-7920F5F6D673}"/>
    <hyperlink ref="AE1908" r:id="rId1903" xr:uid="{46AE72F3-40E9-4FC9-AB8C-103EF4E2916C}"/>
    <hyperlink ref="AE1909" r:id="rId1904" xr:uid="{2F6CB217-3904-411D-8A0A-846A86CC33A4}"/>
    <hyperlink ref="AE1910" r:id="rId1905" xr:uid="{67C0B935-BDB2-456F-BA60-38239EE9DE8D}"/>
    <hyperlink ref="AE1911" r:id="rId1906" xr:uid="{A9903A72-8314-4264-B70C-46EAF609EB4A}"/>
    <hyperlink ref="AE1912" r:id="rId1907" xr:uid="{18BCD860-DCF2-405A-8592-FCF47A514F0C}"/>
    <hyperlink ref="AE1913" r:id="rId1908" xr:uid="{00BF8E5F-BCBC-4665-87CE-E44BE4C893B9}"/>
    <hyperlink ref="AE1914" r:id="rId1909" xr:uid="{7163541D-6A55-41BF-AC88-AE31929858C9}"/>
    <hyperlink ref="AE1915" r:id="rId1910" xr:uid="{03AF74C0-7E1D-43A4-8DEB-CB296CD94C35}"/>
    <hyperlink ref="AE1916" r:id="rId1911" xr:uid="{4D3C55A7-9204-4585-9388-5340F878FF96}"/>
    <hyperlink ref="AE1917" r:id="rId1912" xr:uid="{D47A4BC6-410B-4342-917E-C14BE8859724}"/>
    <hyperlink ref="AE1918" r:id="rId1913" xr:uid="{8CFC70D5-35F8-4E59-A77A-1C40542A6E2A}"/>
    <hyperlink ref="AE1919" r:id="rId1914" xr:uid="{697968E2-2504-4E9F-A9F5-A051E39F3E21}"/>
    <hyperlink ref="AE1920" r:id="rId1915" xr:uid="{0333122E-BB84-4A19-9EED-85DF39BF0D49}"/>
    <hyperlink ref="AE1921" r:id="rId1916" xr:uid="{67C3BD9C-ECFE-45A7-B253-A776FD9C1754}"/>
    <hyperlink ref="AE1922" r:id="rId1917" xr:uid="{1AE99180-60E8-4772-BE0E-54B3E697C7EA}"/>
    <hyperlink ref="AE1923" r:id="rId1918" xr:uid="{E6430169-1B4F-4C79-B102-197BA61CA32A}"/>
    <hyperlink ref="AE1924" r:id="rId1919" xr:uid="{AC0219BD-484D-4F4F-B53E-24BCCBB48C70}"/>
    <hyperlink ref="AE1925" r:id="rId1920" xr:uid="{C9E00E5F-E43A-4E55-853E-BB1B9B0E3D6E}"/>
    <hyperlink ref="AE1926" r:id="rId1921" xr:uid="{CFE8678C-B59A-45BE-87A4-2DF630EAF690}"/>
    <hyperlink ref="AE1927" r:id="rId1922" xr:uid="{C2EAA406-D70E-4CCE-9318-F3B3E3ECB955}"/>
    <hyperlink ref="AE1928" r:id="rId1923" xr:uid="{DC5DEB6E-81A9-492D-BDC0-C5FC511928C7}"/>
    <hyperlink ref="AE1929" r:id="rId1924" xr:uid="{ECC942E4-705D-4785-B895-0A1613DC5BAF}"/>
    <hyperlink ref="AE1930" r:id="rId1925" xr:uid="{EEC40B1B-CA34-48A9-AFF9-B5BF30FC4B0E}"/>
    <hyperlink ref="AE1931" r:id="rId1926" xr:uid="{85917C89-0C0A-4B37-805A-EBC0FF1819DF}"/>
    <hyperlink ref="AE1932" r:id="rId1927" xr:uid="{308D9811-72FA-42AC-A8FE-59263B6C7254}"/>
    <hyperlink ref="AE1933" r:id="rId1928" xr:uid="{A195D6C0-0191-48DD-B0C4-955E8000F57B}"/>
    <hyperlink ref="AE1934" r:id="rId1929" xr:uid="{4C123837-27C4-4034-BC8A-AABF5FB2D98B}"/>
    <hyperlink ref="AE1935" r:id="rId1930" xr:uid="{0BD853D7-31B2-4C33-A39D-C1F05D490A0D}"/>
    <hyperlink ref="AE1936" r:id="rId1931" xr:uid="{F10125D0-5BDE-4E66-B757-35E22D64C7A1}"/>
    <hyperlink ref="AE1937" r:id="rId1932" xr:uid="{F056630F-7353-4DA1-9D59-EA6FCB51FC52}"/>
    <hyperlink ref="AE1938" r:id="rId1933" xr:uid="{DF87ED30-F3CE-44E1-B1BA-571A8D4E98FC}"/>
    <hyperlink ref="AE1939" r:id="rId1934" xr:uid="{BFBD58B3-640C-4DA4-813A-4E705F180127}"/>
    <hyperlink ref="AE1940" r:id="rId1935" xr:uid="{7AE6FBD8-9A5A-46A4-9C60-C98198A3A34F}"/>
    <hyperlink ref="AE1941" r:id="rId1936" xr:uid="{C6853FD9-5A0C-4FB9-8A49-B96C2714A3BA}"/>
    <hyperlink ref="AE1942" r:id="rId1937" xr:uid="{BFA42DB5-ABEE-4BBC-9E2D-74C28870F93D}"/>
    <hyperlink ref="AE1943" r:id="rId1938" xr:uid="{ABEA4C92-8E13-4D78-B28B-AA298797A4F1}"/>
    <hyperlink ref="AE1944" r:id="rId1939" xr:uid="{F5474EF4-1CD2-4332-8411-42EA5D985A0F}"/>
    <hyperlink ref="AE1945" r:id="rId1940" xr:uid="{6EA4F945-01C0-4665-8E85-D499501ED09F}"/>
    <hyperlink ref="AE1946" r:id="rId1941" xr:uid="{C9178D78-5ADC-41FD-A831-0B9DB943FD82}"/>
    <hyperlink ref="AE1947" r:id="rId1942" xr:uid="{D4AEBE62-B29A-40D4-AA0E-98703B895B7D}"/>
    <hyperlink ref="AE1948" r:id="rId1943" xr:uid="{8608F3AF-2784-488F-8352-60C314FAA92E}"/>
    <hyperlink ref="AE1949" r:id="rId1944" xr:uid="{E9170051-4990-4C62-9260-32CE71D2854D}"/>
    <hyperlink ref="AE1950" r:id="rId1945" xr:uid="{57345DD6-A87B-47CD-9999-6DA0758C4662}"/>
    <hyperlink ref="AE1951" r:id="rId1946" xr:uid="{FCE8ACD8-5146-46F3-95F4-D076CBFCD34E}"/>
    <hyperlink ref="AE1952" r:id="rId1947" xr:uid="{62CD5DCE-458A-4112-8122-F85B9E1B71B6}"/>
    <hyperlink ref="AE1953" r:id="rId1948" xr:uid="{7A77AB99-6AAD-4E65-84F9-39A2BBD844D4}"/>
    <hyperlink ref="AE1954" r:id="rId1949" xr:uid="{DAC5D186-5644-4DE0-B9DF-D3D423BCA82C}"/>
    <hyperlink ref="AE1955" r:id="rId1950" xr:uid="{CDB84DAA-255E-41DB-877B-79725B051BBB}"/>
    <hyperlink ref="AE1956" r:id="rId1951" xr:uid="{5BE5AE1C-9CAD-460A-AC55-D131160852A2}"/>
    <hyperlink ref="AE1957" r:id="rId1952" xr:uid="{74AAAFB6-B9F2-48ED-8809-17EBA9027F3D}"/>
    <hyperlink ref="AE1958" r:id="rId1953" xr:uid="{579626C2-4F26-40D5-B63F-E13D2C9CF372}"/>
    <hyperlink ref="AE1959" r:id="rId1954" xr:uid="{932B720C-996F-440C-8B18-2CB13DC190BA}"/>
    <hyperlink ref="AE1960" r:id="rId1955" xr:uid="{4336F7A4-1215-4F5A-9035-46A048E8A036}"/>
    <hyperlink ref="AE1961" r:id="rId1956" xr:uid="{2F4C0CF0-CC72-4A26-BD60-55A11076DD96}"/>
    <hyperlink ref="AE1962" r:id="rId1957" xr:uid="{852C8A8B-7237-4483-9576-3B346657FFED}"/>
    <hyperlink ref="AE1963" r:id="rId1958" xr:uid="{153C28B1-466B-41D8-AB6F-75EB059205B0}"/>
    <hyperlink ref="AE1964" r:id="rId1959" xr:uid="{48697F65-0EED-472F-9516-6C0013E9ECD0}"/>
    <hyperlink ref="AE1965" r:id="rId1960" xr:uid="{9B8F4634-9EBC-4BCA-81C9-F1E287E362AD}"/>
    <hyperlink ref="AE1966" r:id="rId1961" xr:uid="{602C81B1-AD7D-4BB7-A0A0-8FD3324DA1A5}"/>
    <hyperlink ref="AE1967" r:id="rId1962" xr:uid="{A98861EF-04D2-4205-8879-BCADAB1B2C70}"/>
    <hyperlink ref="AE1968" r:id="rId1963" xr:uid="{EF05C01F-E8DD-427A-AF63-212E8F56B602}"/>
    <hyperlink ref="AE1969" r:id="rId1964" xr:uid="{28E4D5F3-3F5C-4282-9AFB-280F4A8612B2}"/>
    <hyperlink ref="AE1970" r:id="rId1965" xr:uid="{08438361-3BDA-4F50-91CF-065D9A8097AE}"/>
    <hyperlink ref="AE1971" r:id="rId1966" xr:uid="{CC5DDDED-63C9-497E-AC3A-403F2A18F0B7}"/>
    <hyperlink ref="AE1972" r:id="rId1967" xr:uid="{A2CA3435-5D81-43BB-9A03-760F089D1BFD}"/>
    <hyperlink ref="AE1973" r:id="rId1968" xr:uid="{492B6CF4-4FEC-42AA-82C9-0DECA4557B20}"/>
    <hyperlink ref="AE1974" r:id="rId1969" xr:uid="{5FBB2921-80CA-4E0E-AE36-65CC21B4081B}"/>
    <hyperlink ref="AE1975" r:id="rId1970" xr:uid="{0BC9C1C9-C9CF-4477-AD7E-2F1923323198}"/>
    <hyperlink ref="AE1976" r:id="rId1971" xr:uid="{C30511D6-A9B0-4275-8490-96E58DFFF123}"/>
    <hyperlink ref="AE1977" r:id="rId1972" xr:uid="{819EA572-6268-40D0-B27C-B321DA7CC313}"/>
    <hyperlink ref="AE1978" r:id="rId1973" xr:uid="{81302912-309F-4D38-A019-DC3684FA47A6}"/>
    <hyperlink ref="AE1979" r:id="rId1974" xr:uid="{04D06F90-A84D-4EE2-ADFC-45ABA5D6FFD1}"/>
    <hyperlink ref="AE1980" r:id="rId1975" xr:uid="{2C8D9064-14D4-45AC-B5EB-107D07CA83E5}"/>
    <hyperlink ref="AE1981" r:id="rId1976" xr:uid="{57597758-904E-4C5C-862B-28799860805F}"/>
    <hyperlink ref="AE1982" r:id="rId1977" xr:uid="{8E70A9E8-77B0-4AEA-B73F-B0E960C0571E}"/>
    <hyperlink ref="AE1983" r:id="rId1978" xr:uid="{35F120D0-4738-4103-8B0C-2396F7271FC3}"/>
    <hyperlink ref="AE1984" r:id="rId1979" xr:uid="{E7B0AACA-45F5-4653-AD6B-32B218DEA9C1}"/>
    <hyperlink ref="AE1985" r:id="rId1980" xr:uid="{3BDCC70F-DAEB-4574-BEDF-ABD1B9662252}"/>
    <hyperlink ref="AE1986" r:id="rId1981" xr:uid="{83657484-5FD9-4BB8-B0D5-AE6E7E677BA6}"/>
    <hyperlink ref="AE1987" r:id="rId1982" xr:uid="{23A2E112-B67C-4100-9FA3-DB8D26B10A65}"/>
    <hyperlink ref="AE1988" r:id="rId1983" xr:uid="{6E0CAE43-02D0-4E47-A518-EA287D076232}"/>
    <hyperlink ref="AE1989" r:id="rId1984" xr:uid="{D85628BC-0619-4256-AD16-061B8170CCA8}"/>
    <hyperlink ref="AE1990" r:id="rId1985" xr:uid="{0FB07A9C-0474-4089-8C3E-1CCFC1C6DB99}"/>
    <hyperlink ref="AE1991" r:id="rId1986" xr:uid="{FB420D40-64F1-470D-8576-F1C8502DC485}"/>
    <hyperlink ref="AE1992" r:id="rId1987" xr:uid="{A172DF66-534A-470B-A0FD-E7D432033D27}"/>
    <hyperlink ref="AE1993" r:id="rId1988" xr:uid="{CB75BFA9-13F3-4C95-8447-D6E1AE887D12}"/>
    <hyperlink ref="AE1994" r:id="rId1989" xr:uid="{465086FD-DB2F-4559-B1A3-439312C4E7B8}"/>
    <hyperlink ref="AE1995" r:id="rId1990" xr:uid="{95EE5012-1DA2-4F18-8C54-C38DC0FB0422}"/>
    <hyperlink ref="AE1996" r:id="rId1991" xr:uid="{92DA2A10-7955-4D51-B754-5749C6C37FE3}"/>
    <hyperlink ref="AE1997" r:id="rId1992" xr:uid="{EAEF44D3-B917-48E4-A3D1-D5051A700804}"/>
    <hyperlink ref="AE1998" r:id="rId1993" xr:uid="{BC8967F5-07CD-4D1C-811E-B5A69C2E2A8E}"/>
    <hyperlink ref="AE1999" r:id="rId1994" xr:uid="{70FD8F05-AAC2-4263-A0AC-EEF12398FFB5}"/>
    <hyperlink ref="AE2000" r:id="rId1995" xr:uid="{07A013CD-3FD5-4D1B-942C-075E3DCE8D2B}"/>
    <hyperlink ref="AE2001" r:id="rId1996" xr:uid="{A6C84588-ADB2-4603-9BF1-5F5A29D7B31A}"/>
    <hyperlink ref="AE2002" r:id="rId1997" xr:uid="{4A3BB306-A824-4525-A2C4-8C2BCF2AADFC}"/>
    <hyperlink ref="AE2003" r:id="rId1998" xr:uid="{F5F127E2-10A3-4054-8CC1-AC5E9744A9D1}"/>
    <hyperlink ref="AE2004" r:id="rId1999" xr:uid="{BAC9439A-A429-4244-8B73-F1B282E1E0B8}"/>
    <hyperlink ref="AE2005" r:id="rId2000" xr:uid="{A930039C-772A-479F-9BB8-7D6C2C3FD52B}"/>
    <hyperlink ref="AE2006" r:id="rId2001" xr:uid="{6D15FDCF-8883-464E-BB57-820251FEEFDE}"/>
    <hyperlink ref="AE2007" r:id="rId2002" xr:uid="{9898D30E-9FB1-4A63-8706-93178E382CB4}"/>
    <hyperlink ref="AE2008" r:id="rId2003" xr:uid="{5867F914-BF71-41FE-8E7C-74D504335798}"/>
    <hyperlink ref="AE2009" r:id="rId2004" xr:uid="{65633B6C-33F2-4B3C-81CA-C95E317337A9}"/>
    <hyperlink ref="AE2010" r:id="rId2005" xr:uid="{B1E0F3FA-0F65-4BAF-B043-4976B584FC7D}"/>
    <hyperlink ref="AE2011" r:id="rId2006" xr:uid="{59CB783B-370F-4874-B952-B90B960115D4}"/>
    <hyperlink ref="AE2012" r:id="rId2007" xr:uid="{DAF476A3-B2E4-4B39-A77B-7E6955D84E7C}"/>
    <hyperlink ref="AE2013" r:id="rId2008" xr:uid="{17F39CE3-81C8-4435-98E6-209540805D29}"/>
    <hyperlink ref="AE2014" r:id="rId2009" xr:uid="{43AC2868-7B65-4BCB-8C1B-7AC42983D7F7}"/>
    <hyperlink ref="AE2015" r:id="rId2010" xr:uid="{D8075717-1122-4812-97E4-1D98B5722F87}"/>
    <hyperlink ref="AE2016" r:id="rId2011" xr:uid="{052EBE88-2F68-42E4-94DD-7775007AE862}"/>
    <hyperlink ref="AE2017" r:id="rId2012" xr:uid="{DB2AA744-208B-4B6E-B344-D689CB6E9DEC}"/>
    <hyperlink ref="AE2018" r:id="rId2013" xr:uid="{A4919812-8D69-4C74-8846-221FA4605DCB}"/>
    <hyperlink ref="AE2019" r:id="rId2014" xr:uid="{0490F367-C2B0-4ED7-804B-768D8AB8441E}"/>
    <hyperlink ref="AE2020" r:id="rId2015" xr:uid="{006CA42B-5354-416E-AFBE-0A59C2F8A085}"/>
    <hyperlink ref="AE2021" r:id="rId2016" xr:uid="{F416D1F0-4D00-4798-ACCC-B7D6D8950B0B}"/>
    <hyperlink ref="AE2022" r:id="rId2017" xr:uid="{68B61E5A-6D60-4328-B96B-6976253137A1}"/>
    <hyperlink ref="AE2023" r:id="rId2018" xr:uid="{D66BD6F5-4806-4E4C-8512-173F6A56BC41}"/>
    <hyperlink ref="AE2024" r:id="rId2019" xr:uid="{DD616597-2ED5-4F29-89C2-D8B9C6841088}"/>
    <hyperlink ref="AE2025" r:id="rId2020" xr:uid="{75A67DF2-82E7-44D8-A078-FD677E15D818}"/>
    <hyperlink ref="AE2026" r:id="rId2021" xr:uid="{51C4D590-91D7-4922-9A90-78E9760A9292}"/>
    <hyperlink ref="AE2027" r:id="rId2022" xr:uid="{D828E72C-6CDD-4576-85DC-D88F13CC0707}"/>
    <hyperlink ref="AE2028" r:id="rId2023" xr:uid="{4AD30C15-7D53-46EF-93D9-87E63B58E34C}"/>
    <hyperlink ref="AE2029" r:id="rId2024" xr:uid="{AE98D9D0-4F69-47BA-9EB5-DE382B9F1225}"/>
    <hyperlink ref="AE2030" r:id="rId2025" xr:uid="{A3DBDEE6-3FE2-44E8-82A1-609CDA12A3B8}"/>
    <hyperlink ref="AE2031" r:id="rId2026" xr:uid="{8EDF1524-9C9F-49EB-9055-6CCE2D96844A}"/>
    <hyperlink ref="AE2032" r:id="rId2027" xr:uid="{01FB31D4-B1DD-46B7-9023-32E18846C2D0}"/>
    <hyperlink ref="AE2033" r:id="rId2028" xr:uid="{95E10946-0A98-4C59-9E19-DC0E57A29D72}"/>
    <hyperlink ref="AE2034" r:id="rId2029" xr:uid="{03532C00-F271-4F05-86C7-D38BC92CE276}"/>
    <hyperlink ref="AE2035" r:id="rId2030" xr:uid="{0F977867-082B-4317-B078-76624DFB2675}"/>
    <hyperlink ref="AE2036" r:id="rId2031" xr:uid="{A556EB0A-F09F-466B-9AA3-D86920407AC5}"/>
    <hyperlink ref="AE2037" r:id="rId2032" xr:uid="{32F6F5EB-8B04-4F63-88C5-48142A8E2F97}"/>
    <hyperlink ref="AE2038" r:id="rId2033" xr:uid="{B14D78AD-2E7A-45E3-879D-E1E4ACB14426}"/>
    <hyperlink ref="AE2039" r:id="rId2034" xr:uid="{7EC5A619-59BA-4A61-9B05-4D38EA0C7FDB}"/>
    <hyperlink ref="AE2040" r:id="rId2035" xr:uid="{E0134C87-4036-41FC-9050-35BB8DEF764C}"/>
    <hyperlink ref="AE2041" r:id="rId2036" xr:uid="{C6ACF432-7C22-4BC6-9E05-BE79E23A4550}"/>
    <hyperlink ref="AE2042" r:id="rId2037" xr:uid="{73546EB8-4338-4584-86B8-B2FDCA0479D3}"/>
    <hyperlink ref="AE2043" r:id="rId2038" xr:uid="{B981C183-F6BC-435B-8E73-E4792AE879FB}"/>
    <hyperlink ref="AE2044" r:id="rId2039" xr:uid="{0E6A7F58-F78A-49CC-8976-75513A1139FA}"/>
    <hyperlink ref="AE2045" r:id="rId2040" xr:uid="{26DCCC7D-4647-4E09-9E83-88E509B27A87}"/>
    <hyperlink ref="AE2046" r:id="rId2041" xr:uid="{0B19A13A-B937-41E7-96B0-29E23C49C9DC}"/>
    <hyperlink ref="AE2047" r:id="rId2042" xr:uid="{D746B74A-6F26-4CAE-BBD2-440F40F304D4}"/>
    <hyperlink ref="AE2048" r:id="rId2043" xr:uid="{6253234E-9E4D-4289-84EE-DCA32258B998}"/>
    <hyperlink ref="AE2049" r:id="rId2044" xr:uid="{7A1068C8-9809-4DFC-B8CA-C12202152965}"/>
    <hyperlink ref="AE2050" r:id="rId2045" xr:uid="{B68CEA59-92B4-4292-BA15-9BB37C5903FB}"/>
    <hyperlink ref="AE2051" r:id="rId2046" xr:uid="{CB2F121D-20F8-42FE-ABAE-664714854068}"/>
    <hyperlink ref="AE2052" r:id="rId2047" xr:uid="{8DDF50D6-9847-437E-9243-29F1C02F7363}"/>
    <hyperlink ref="AE2053" r:id="rId2048" xr:uid="{993B59A3-75EE-45F8-BEC5-A488A88E7059}"/>
    <hyperlink ref="AE2054" r:id="rId2049" xr:uid="{A68BC50C-EEA3-4EF0-AC0E-A37A07066E28}"/>
    <hyperlink ref="AE2055" r:id="rId2050" xr:uid="{7E0866F2-3A1A-46E1-9EC3-777E7E82A091}"/>
    <hyperlink ref="AE2056" r:id="rId2051" xr:uid="{DB5AFEA0-C8E1-48DA-A942-33F99462102C}"/>
    <hyperlink ref="AE2057" r:id="rId2052" xr:uid="{F2F63A59-2C88-465F-955B-336ABFB58FF5}"/>
    <hyperlink ref="AE2058" r:id="rId2053" xr:uid="{F1262E60-8D18-4752-AB20-F2633C473EA9}"/>
    <hyperlink ref="AE2059" r:id="rId2054" xr:uid="{36B0ED63-044E-40E9-AABA-EF4526BC2011}"/>
    <hyperlink ref="AE2060" r:id="rId2055" xr:uid="{3F5D02D7-E4D2-4332-9D9D-83162BA0FE29}"/>
    <hyperlink ref="AE2061" r:id="rId2056" xr:uid="{1FE7CC40-5BFC-4993-8E18-A1A2E742F534}"/>
    <hyperlink ref="AE2062" r:id="rId2057" xr:uid="{AF4683E4-17EC-4276-B3C6-E2E1212AEB9A}"/>
    <hyperlink ref="AE2063" r:id="rId2058" xr:uid="{CD292F98-73E6-4504-83AB-F5328A6E2D65}"/>
    <hyperlink ref="AE2064" r:id="rId2059" xr:uid="{6AA9B2AF-828E-4D5D-8847-D2C5C2600E1D}"/>
    <hyperlink ref="AE2065" r:id="rId2060" xr:uid="{F55154F8-E19B-4B31-BC54-A8D5F4956ECB}"/>
    <hyperlink ref="AE2066" r:id="rId2061" xr:uid="{F023F423-3C5E-400E-9C2F-062DC521C0FB}"/>
    <hyperlink ref="AE2067" r:id="rId2062" xr:uid="{5135323F-EE9B-4B41-AFD8-1435066C3D45}"/>
    <hyperlink ref="AE2068" r:id="rId2063" xr:uid="{3F80C3A1-9E2F-4DC7-9D45-D0BF004E3988}"/>
    <hyperlink ref="AE2069" r:id="rId2064" xr:uid="{1ABA5128-11F7-4D6F-888A-005E71566F67}"/>
    <hyperlink ref="AE2070" r:id="rId2065" xr:uid="{BE26A123-0595-442D-90BC-FD713F24F153}"/>
    <hyperlink ref="AE2071" r:id="rId2066" xr:uid="{B5AE1CD8-7419-42B7-A98A-F6F1B2E63C0F}"/>
    <hyperlink ref="AE2072" r:id="rId2067" xr:uid="{D1D806E6-C049-4ABE-A20D-46BDF00885DB}"/>
    <hyperlink ref="AE2073" r:id="rId2068" xr:uid="{DF4CE5E6-2EEC-4E57-AB45-54CC8419F5A5}"/>
    <hyperlink ref="AE2074" r:id="rId2069" xr:uid="{DAEB5991-6D56-4869-9ADE-5C1AA5FCA982}"/>
    <hyperlink ref="AE2075" r:id="rId2070" xr:uid="{B6DF6D7C-B3EC-40E3-B531-95751D90BB64}"/>
    <hyperlink ref="AE2076" r:id="rId2071" xr:uid="{91E7D5F7-DD0A-40B3-A992-ACF44FB29A56}"/>
    <hyperlink ref="AE2077" r:id="rId2072" xr:uid="{BAA532D6-376B-4075-B8C2-BC22B404EEE8}"/>
    <hyperlink ref="AE2078" r:id="rId2073" xr:uid="{06A4FB07-EF55-4D77-B886-6D55B727DFB6}"/>
    <hyperlink ref="AE2079" r:id="rId2074" xr:uid="{963A3167-7197-442A-9574-1909346E0121}"/>
    <hyperlink ref="AE2080" r:id="rId2075" xr:uid="{DA241FAB-8CFD-4384-B048-27D0F99E8407}"/>
    <hyperlink ref="AE2081" r:id="rId2076" xr:uid="{5D33A8FA-569B-4C19-BFAF-6D42DA1D264B}"/>
    <hyperlink ref="AE2082" r:id="rId2077" xr:uid="{451ED057-AC41-4211-A54A-4F38560F0822}"/>
    <hyperlink ref="AE2083" r:id="rId2078" xr:uid="{905FC9EB-4E3F-4ACA-8617-95E87F0A7528}"/>
    <hyperlink ref="AE2084" r:id="rId2079" xr:uid="{42E7E823-2C38-428F-B552-A58774470A20}"/>
    <hyperlink ref="AE2085" r:id="rId2080" xr:uid="{9E35D8C7-E1BE-413B-BF5F-31BC9C488414}"/>
    <hyperlink ref="AE2086" r:id="rId2081" xr:uid="{068D7F8A-3816-4295-B2B9-749910391087}"/>
    <hyperlink ref="AE2087" r:id="rId2082" xr:uid="{4E20EC23-C9B3-4251-8A7E-B30A9DC343B7}"/>
    <hyperlink ref="AE2088" r:id="rId2083" xr:uid="{6CB36DE6-D9E5-4053-B380-4218BB6C282E}"/>
    <hyperlink ref="AE2089" r:id="rId2084" xr:uid="{07F137E6-5575-4754-B959-926D848DFD6A}"/>
    <hyperlink ref="AE2090" r:id="rId2085" xr:uid="{56FE807D-147F-4AB6-8A36-C8FD1278DF20}"/>
    <hyperlink ref="AE2091" r:id="rId2086" xr:uid="{9AE7CA1E-7CF2-4C71-AAD2-E92A70877E7E}"/>
    <hyperlink ref="AE2092" r:id="rId2087" xr:uid="{9D238765-99C5-4437-9CE9-642B9761F775}"/>
    <hyperlink ref="AE2093" r:id="rId2088" xr:uid="{D96577FF-4E6F-4F83-BFC6-60541D3E9506}"/>
    <hyperlink ref="AE2094" r:id="rId2089" xr:uid="{EB0F86E0-9D35-4583-B2C8-08BE756CF5B5}"/>
    <hyperlink ref="AE2095" r:id="rId2090" xr:uid="{98BBD88D-F01E-4678-B4F2-A3374360A14F}"/>
    <hyperlink ref="AE2096" r:id="rId2091" xr:uid="{9F141F1E-2A80-4F65-A609-65F553EF3E62}"/>
    <hyperlink ref="AE2097" r:id="rId2092" xr:uid="{7F318277-E03A-4C99-8693-F198830A83B7}"/>
    <hyperlink ref="AE2098" r:id="rId2093" xr:uid="{7B0DB4DE-DC3E-4D30-8083-8F6E17D075E4}"/>
    <hyperlink ref="AE2099" r:id="rId2094" xr:uid="{D5E5D3BD-20C2-46CA-8B42-4DA7CE013C8B}"/>
    <hyperlink ref="AE2100" r:id="rId2095" xr:uid="{0083759B-1C2F-41C4-AF59-5085B4E611E1}"/>
    <hyperlink ref="AE2101" r:id="rId2096" xr:uid="{FFE551BA-9A4B-4D7C-AAC0-DB8E10992A7D}"/>
    <hyperlink ref="AE2102" r:id="rId2097" xr:uid="{5815F25F-CBA1-44AE-84C5-B75BF4421508}"/>
    <hyperlink ref="AE2103" r:id="rId2098" xr:uid="{A76A4EFB-C8A6-46E1-B7BB-E880843CBBEE}"/>
    <hyperlink ref="AE2104" r:id="rId2099" xr:uid="{218C0515-89DD-4D4F-AE05-454CDFE0FA0A}"/>
    <hyperlink ref="AE2105" r:id="rId2100" xr:uid="{065DFFCB-CD93-4350-A94F-F61DC2BF9481}"/>
    <hyperlink ref="AE2106" r:id="rId2101" xr:uid="{969A693F-BC26-4A5E-B6F6-CE37FCDBAEEF}"/>
    <hyperlink ref="AE2107" r:id="rId2102" xr:uid="{883B0DEF-86DE-43E3-A2AB-08B740D086F7}"/>
    <hyperlink ref="AE2108" r:id="rId2103" xr:uid="{1EC864B3-8710-4AC6-BFCB-A591D343580F}"/>
    <hyperlink ref="AE2109" r:id="rId2104" xr:uid="{5A9559DD-A156-4D70-96A8-1112BDDB89F1}"/>
    <hyperlink ref="AE2110" r:id="rId2105" xr:uid="{5A383126-3B85-47B5-A479-12ECB5E00F91}"/>
    <hyperlink ref="AE2111" r:id="rId2106" xr:uid="{2DD10E89-4D25-4C0E-82EE-0E0C30EB9366}"/>
    <hyperlink ref="AE2112" r:id="rId2107" xr:uid="{146EB4FF-5E2B-4723-96CE-8D62D4654EBF}"/>
    <hyperlink ref="AE2113" r:id="rId2108" xr:uid="{D57FB24F-12CA-4398-8EE5-9BBB835F21F0}"/>
    <hyperlink ref="AE2114" r:id="rId2109" xr:uid="{4867604E-976B-452B-A6B8-6772992CAE0C}"/>
    <hyperlink ref="AE2115" r:id="rId2110" xr:uid="{66208D05-F229-4646-AED8-32F60F7D065A}"/>
    <hyperlink ref="AE2116" r:id="rId2111" xr:uid="{8D898484-E01A-47E9-AC65-92ABB6237B95}"/>
    <hyperlink ref="AE2117" r:id="rId2112" xr:uid="{E95920C3-18D0-4B66-A624-DB37890B8C84}"/>
    <hyperlink ref="AE2118" r:id="rId2113" xr:uid="{2CA1F2F9-9D47-42CE-983A-9D5645515100}"/>
    <hyperlink ref="AE2119" r:id="rId2114" xr:uid="{3B7B5722-AE06-466B-B426-43FD807032F4}"/>
    <hyperlink ref="AE2120" r:id="rId2115" xr:uid="{A63672A0-C5D6-4205-B4DD-BA7D3ED9FC50}"/>
    <hyperlink ref="AE2121" r:id="rId2116" xr:uid="{E173BCF5-A2EE-440D-BF1B-F0209A0035D5}"/>
    <hyperlink ref="AE2122" r:id="rId2117" xr:uid="{E246D6C0-C74B-47C7-A2DD-2FF20C16E9CE}"/>
    <hyperlink ref="AE2123" r:id="rId2118" xr:uid="{870DD6DF-0426-4E9B-8A73-433952452BD8}"/>
    <hyperlink ref="AE2124" r:id="rId2119" xr:uid="{80851648-3991-4BC8-A498-35B10EB13490}"/>
    <hyperlink ref="AE2125" r:id="rId2120" xr:uid="{06A3A808-63CD-4E6F-B44F-43AD68CA6CD7}"/>
    <hyperlink ref="AE2126" r:id="rId2121" xr:uid="{27CBBFB1-3992-4D25-BD51-3A8953A50CD6}"/>
    <hyperlink ref="AE2127" r:id="rId2122" xr:uid="{DA58ED31-7FB5-4028-966B-89E03C39F0FF}"/>
    <hyperlink ref="AE2128" r:id="rId2123" xr:uid="{B7E3AB13-6FF3-41C6-AEE2-717F6DF9CE62}"/>
    <hyperlink ref="AE2129" r:id="rId2124" xr:uid="{E7402E40-D473-457C-B9F6-CDDB1415216E}"/>
    <hyperlink ref="AE2130" r:id="rId2125" xr:uid="{9F66B805-34C5-4EB3-932F-DBBC88AED0AA}"/>
    <hyperlink ref="AE2131" r:id="rId2126" xr:uid="{EB9671B0-AF61-4636-8D1B-ADB4B98A9E94}"/>
    <hyperlink ref="AE2132" r:id="rId2127" xr:uid="{48164B38-CA1C-4E91-99E9-E81A01B7DDF5}"/>
    <hyperlink ref="AE2133" r:id="rId2128" xr:uid="{2093A079-227C-48D7-B403-7B5522538EE9}"/>
    <hyperlink ref="AE2134" r:id="rId2129" xr:uid="{8963EC86-8157-4308-8464-1A99B0F9AD2F}"/>
    <hyperlink ref="AE2135" r:id="rId2130" xr:uid="{BB000811-D2B6-4DBB-87A5-F5612BBFEA37}"/>
    <hyperlink ref="AE2136" r:id="rId2131" xr:uid="{CB73DC03-8FFB-4C08-9295-691AEBAED79F}"/>
    <hyperlink ref="AE2137" r:id="rId2132" xr:uid="{4E545C53-CCD8-44D5-95CA-51BAACE03F8D}"/>
    <hyperlink ref="AE2138" r:id="rId2133" xr:uid="{D7A5B040-59F9-4299-A4D2-8E03BBEDAAA8}"/>
    <hyperlink ref="AE2139" r:id="rId2134" xr:uid="{F6B5FB8F-4333-4614-BF80-0CE370AA4750}"/>
    <hyperlink ref="AE2140" r:id="rId2135" xr:uid="{1EA4C874-9758-4769-ADA9-3A4DBB803E8F}"/>
    <hyperlink ref="AE2141" r:id="rId2136" xr:uid="{E4EE403A-90EF-45B4-9A16-5D679BC1D49F}"/>
    <hyperlink ref="AE2142" r:id="rId2137" xr:uid="{A1696A68-9311-4E95-88D5-50DFA19456C6}"/>
    <hyperlink ref="AE2143" r:id="rId2138" xr:uid="{E899FA7D-1A5A-4FDB-8705-560075C33201}"/>
    <hyperlink ref="AE2144" r:id="rId2139" xr:uid="{424B94DF-F47B-4DE9-A64B-E2573A8DEC8C}"/>
    <hyperlink ref="AE2145" r:id="rId2140" xr:uid="{C2D11299-470B-49AB-82F5-F231AE77F424}"/>
    <hyperlink ref="AE2146" r:id="rId2141" xr:uid="{8401DB74-F6D9-4D34-AE7B-ADC4249AB7D2}"/>
    <hyperlink ref="AE2147" r:id="rId2142" xr:uid="{968EA00D-ABF8-4F4B-BFD0-0EB3599B47F8}"/>
    <hyperlink ref="AE2148" r:id="rId2143" xr:uid="{BD03F64A-5279-48F6-A9CF-CDC431A2FD51}"/>
    <hyperlink ref="AE2149" r:id="rId2144" xr:uid="{0D00C306-E31A-478E-B0BA-DAA5D9E2F60D}"/>
    <hyperlink ref="AE2150" r:id="rId2145" xr:uid="{B5765B6F-CF53-4543-A582-7BB1796966D2}"/>
    <hyperlink ref="AE2151" r:id="rId2146" xr:uid="{BD8EBA4D-70C3-4B5B-AD68-7C9582C16B19}"/>
    <hyperlink ref="AE2152" r:id="rId2147" xr:uid="{607902F9-AD16-4EE6-B1F5-EE6E53386CF7}"/>
    <hyperlink ref="AE2153" r:id="rId2148" xr:uid="{B980F283-0273-4EE8-B2FB-ABE62A46D804}"/>
    <hyperlink ref="AE2154" r:id="rId2149" xr:uid="{40F83F8C-ED31-4821-859B-5A3E32D28025}"/>
    <hyperlink ref="BW2" r:id="rId2150" display="2244" xr:uid="{096243F4-EC45-49B6-8A31-B24767EDE8DF}"/>
    <hyperlink ref="BW3" r:id="rId2151" display="2243" xr:uid="{E1174157-659D-4E22-96B9-1F9E27507C9B}"/>
    <hyperlink ref="BW4" r:id="rId2152" display="2242" xr:uid="{7621A536-E032-4640-94ED-846821972692}"/>
    <hyperlink ref="BW5" r:id="rId2153" display="2241" xr:uid="{621A0C29-C946-4C63-A5D7-C37A34242723}"/>
    <hyperlink ref="BW6" r:id="rId2154" display="2240" xr:uid="{E418133C-7455-4078-8CB5-4FD117AFA4C3}"/>
    <hyperlink ref="BW7" r:id="rId2155" display="2239" xr:uid="{ABCBEAA8-DE2F-47EE-B508-AA5DE2DB19E6}"/>
    <hyperlink ref="BW8" r:id="rId2156" display="2238" xr:uid="{24FFDA78-0C23-46DE-885E-783D9396F623}"/>
    <hyperlink ref="BW9" r:id="rId2157" display="2237" xr:uid="{A4BC89DE-CA72-47EB-9D9E-2778809ED0A7}"/>
    <hyperlink ref="BW10" r:id="rId2158" display="2236" xr:uid="{61A8DF53-109A-4E8A-8F67-9737D2B6CCA5}"/>
    <hyperlink ref="BW11" r:id="rId2159" display="2235" xr:uid="{6B135A7C-87D9-4FE2-A974-58B3DA51C488}"/>
    <hyperlink ref="BW12" r:id="rId2160" display="2234" xr:uid="{74F4EDFC-DD0B-42C9-955D-0826E97E2E08}"/>
    <hyperlink ref="BW13" r:id="rId2161" display="2233" xr:uid="{AB966ED1-20B3-4480-9BA0-F7A746BF8C20}"/>
    <hyperlink ref="BW14" r:id="rId2162" display="2232" xr:uid="{E5C08C46-CD9B-40F7-8A64-49A2DD02B236}"/>
    <hyperlink ref="BW15" r:id="rId2163" display="2231" xr:uid="{92089303-09D6-47B3-8AAD-BCF3ACB9C019}"/>
    <hyperlink ref="BW16" r:id="rId2164" display="2230" xr:uid="{884B863D-61AF-4980-92A3-F7029D42F7F9}"/>
    <hyperlink ref="BW17" r:id="rId2165" display="2229" xr:uid="{B8A574C3-C662-4C48-8A72-4B6ED5363210}"/>
    <hyperlink ref="BW18" r:id="rId2166" display="2228" xr:uid="{DA5EB120-A888-4C89-A607-E64E422AA92A}"/>
    <hyperlink ref="BW19" r:id="rId2167" display="2227" xr:uid="{848E8368-F433-40C4-9946-6FBCE609F5C7}"/>
    <hyperlink ref="BW20" r:id="rId2168" display="2226" xr:uid="{3C6E1504-856E-45B2-8B3E-1BD33DEFFACC}"/>
    <hyperlink ref="BW21" r:id="rId2169" display="2225" xr:uid="{72F82F4A-9312-4379-8DD0-40EFFB671796}"/>
    <hyperlink ref="BW22" r:id="rId2170" display="2224" xr:uid="{D92F7F63-E351-4CC7-AF91-AF9D85D3DD1C}"/>
    <hyperlink ref="BW23" r:id="rId2171" display="2223" xr:uid="{33C504F3-B2E3-493E-91D5-DE18A0EB4A4C}"/>
    <hyperlink ref="BW24" r:id="rId2172" display="2222" xr:uid="{E438F722-1E9B-4194-8388-CA278619A1FB}"/>
    <hyperlink ref="BW25" r:id="rId2173" display="2221" xr:uid="{B96BB230-E6A5-4CE1-B7A2-B19B7FE2A640}"/>
    <hyperlink ref="BW26" r:id="rId2174" display="2220" xr:uid="{1617EA95-094F-45CD-868A-6C02E8AFEDDE}"/>
    <hyperlink ref="BW27" r:id="rId2175" display="2219" xr:uid="{2B185F06-AE58-4A54-A451-5F8BA77AC799}"/>
    <hyperlink ref="BW28" r:id="rId2176" display="2218" xr:uid="{79E56BBC-F49F-4413-99F6-BBB75589E1DD}"/>
    <hyperlink ref="BW29" r:id="rId2177" display="2217" xr:uid="{D40D8C13-7CE1-4CD2-B681-32EB86D1FEF2}"/>
    <hyperlink ref="BW30" r:id="rId2178" display="2216" xr:uid="{3996A127-6829-4785-94DC-66FA13544199}"/>
    <hyperlink ref="BW31" r:id="rId2179" display="2215" xr:uid="{A70EB4CA-C2DC-420A-B8BE-E9AE5CF44D21}"/>
    <hyperlink ref="BW32" r:id="rId2180" display="2214" xr:uid="{7EA7392C-13C0-4D53-8F3D-C232F3B3CA99}"/>
    <hyperlink ref="BW33" r:id="rId2181" display="2213" xr:uid="{1977BE79-D2CC-4E41-A55D-706A995DCC27}"/>
    <hyperlink ref="BW34" r:id="rId2182" display="2212" xr:uid="{611025EE-7C7E-43EF-8796-289D271CCF45}"/>
    <hyperlink ref="BW35" r:id="rId2183" display="2211" xr:uid="{719AF2C5-4A94-40A0-9934-2FE445A63489}"/>
    <hyperlink ref="BW36" r:id="rId2184" display="2210" xr:uid="{56D00284-D78B-4B18-978D-6244B6ED5F3E}"/>
    <hyperlink ref="BW37" r:id="rId2185" display="2209" xr:uid="{87D6F033-C9D2-4D4D-9714-C9926D5A18CB}"/>
    <hyperlink ref="BW38" r:id="rId2186" display="2208" xr:uid="{E5B98928-B473-48BB-AB95-7D1FAEDF72AD}"/>
    <hyperlink ref="BW39" r:id="rId2187" display="2207" xr:uid="{18567B22-0EF3-4053-A25C-E23A47891ED4}"/>
    <hyperlink ref="BW40" r:id="rId2188" display="2206" xr:uid="{600AECA8-2910-4F07-BA3B-67D89F6D8F9A}"/>
    <hyperlink ref="BW41" r:id="rId2189" display="2205" xr:uid="{39C967A8-041B-4AEF-8430-68902B3DB97F}"/>
    <hyperlink ref="BW42" r:id="rId2190" display="2204" xr:uid="{B19D5FD8-DEBB-4ACD-88A4-B57348720785}"/>
    <hyperlink ref="BW43" r:id="rId2191" display="2203" xr:uid="{AFCC882C-D213-423B-8656-8D0226AA0AD0}"/>
    <hyperlink ref="BW44" r:id="rId2192" display="2202" xr:uid="{A6185C0E-6C80-49D8-B543-6B9E8858F955}"/>
    <hyperlink ref="BW45" r:id="rId2193" display="2201" xr:uid="{934D4DF1-2886-40C6-AA80-E5BFAA1397A4}"/>
    <hyperlink ref="BW46" r:id="rId2194" display="2200" xr:uid="{661C9CB5-0525-48BD-8A47-39315CA5B459}"/>
    <hyperlink ref="BW47" r:id="rId2195" display="2199" xr:uid="{A576F864-DC48-4373-A373-0E98A2636892}"/>
    <hyperlink ref="BW48" r:id="rId2196" display="2198" xr:uid="{6349A008-EAAE-45C3-A4C9-10C9BADCFA5F}"/>
    <hyperlink ref="BW49" r:id="rId2197" display="2197" xr:uid="{1C48A110-4127-4108-B61C-41371539CF92}"/>
    <hyperlink ref="BW50" r:id="rId2198" display="2196" xr:uid="{1D815BB1-BBCF-41AA-A612-6EAA31939F70}"/>
    <hyperlink ref="BW51" r:id="rId2199" display="2195" xr:uid="{D4829C76-16BF-428D-AB9D-467BC5597472}"/>
    <hyperlink ref="BW52" r:id="rId2200" display="2194" xr:uid="{F56C742C-5533-41FB-A203-4AEF206485F6}"/>
    <hyperlink ref="BW53" r:id="rId2201" display="2193" xr:uid="{294DD550-DD20-4D66-A85D-DE621A1A8610}"/>
    <hyperlink ref="BW54" r:id="rId2202" display="2192" xr:uid="{15D630E5-9C2C-414D-B78A-9E045D4DAE57}"/>
    <hyperlink ref="BW55" r:id="rId2203" display="2191" xr:uid="{FA8303FB-7F65-48D0-9812-B5FFBE2ED6F7}"/>
    <hyperlink ref="BW56" r:id="rId2204" display="2190" xr:uid="{56854AEC-C1DB-44E2-A18B-DB8ACAD34D4F}"/>
    <hyperlink ref="BW57" r:id="rId2205" display="2189" xr:uid="{EEFEF873-0FF7-4650-9976-23B6698BEE64}"/>
    <hyperlink ref="BW58" r:id="rId2206" display="2188" xr:uid="{197137F1-F247-4839-9055-C6477CF36FCD}"/>
    <hyperlink ref="BW59" r:id="rId2207" display="2187" xr:uid="{E037D686-4439-4010-8069-27E81852FF9D}"/>
    <hyperlink ref="BW60" r:id="rId2208" display="2186" xr:uid="{CF747C75-3FBF-4F9C-BB12-A8F11EF242D6}"/>
    <hyperlink ref="BW61" r:id="rId2209" display="2185" xr:uid="{BE19BE5D-2824-43EF-8652-4BB6DFB38F07}"/>
    <hyperlink ref="BW62" r:id="rId2210" display="2184" xr:uid="{C85F058E-51AA-4F7A-8CCE-C4305E895546}"/>
    <hyperlink ref="BW63" r:id="rId2211" display="2183" xr:uid="{FA754AC3-8B9C-4884-9C81-D93E2EAAE9BA}"/>
    <hyperlink ref="BW64" r:id="rId2212" display="2182" xr:uid="{BAE701C0-24C8-47E8-A0BB-981FE0BF377E}"/>
    <hyperlink ref="BW65" r:id="rId2213" display="2181" xr:uid="{3E487598-371E-4318-B7CF-00645251363D}"/>
    <hyperlink ref="BW66" r:id="rId2214" display="2180" xr:uid="{74115D7F-C1E5-4486-8A88-FA9B80C99807}"/>
    <hyperlink ref="BW67" r:id="rId2215" display="2179" xr:uid="{901334F9-1B2D-4764-8D15-6215D53DC8FA}"/>
    <hyperlink ref="BW68" r:id="rId2216" display="2178" xr:uid="{3FA65113-15E4-4A57-BBCB-2231826126DC}"/>
    <hyperlink ref="BW69" r:id="rId2217" display="2177" xr:uid="{FDF3AD52-3C09-4646-85B1-7B897FBC493B}"/>
    <hyperlink ref="BW70" r:id="rId2218" display="2176" xr:uid="{F246C154-DBF8-47A4-AD25-CFF23A24ACF6}"/>
    <hyperlink ref="BW71" r:id="rId2219" display="2175" xr:uid="{1C7FEB57-1DD8-4C2C-96F6-02E8DB3CEF98}"/>
    <hyperlink ref="BW72" r:id="rId2220" display="2174" xr:uid="{D7C2E66D-FD01-4249-A720-8E87C381F912}"/>
    <hyperlink ref="BW73" r:id="rId2221" display="2173" xr:uid="{3B1A5029-4262-4FFC-8AF2-D4E5720E4EF3}"/>
    <hyperlink ref="BW74" r:id="rId2222" display="2172" xr:uid="{5C81BB0D-5BCB-4E81-8590-E5111DDB9625}"/>
    <hyperlink ref="BW75" r:id="rId2223" display="2171" xr:uid="{4CA6469B-E3CA-4BA3-AC3B-C5F30A505BA0}"/>
    <hyperlink ref="BW76" r:id="rId2224" display="2170" xr:uid="{B39D6D04-5DE9-4E58-9166-18CE00C14E93}"/>
    <hyperlink ref="BW77" r:id="rId2225" display="2169" xr:uid="{6AB81D4D-CCFC-4F03-9998-51387B7D5834}"/>
    <hyperlink ref="BW78" r:id="rId2226" display="2168" xr:uid="{A9DCF243-6EAB-4B2C-B6CA-C59A0E1B706B}"/>
    <hyperlink ref="BW79" r:id="rId2227" display="2167" xr:uid="{D7FBB5EC-20F8-4AF9-906B-EB5883EF9C96}"/>
    <hyperlink ref="BW80" r:id="rId2228" display="2166" xr:uid="{023A6FA3-9E3B-43B3-9C64-E9BEDB7AD13B}"/>
    <hyperlink ref="BW81" r:id="rId2229" display="2165" xr:uid="{00E396A8-B85F-447D-A8C3-048E3B885300}"/>
    <hyperlink ref="BW82" r:id="rId2230" display="2164" xr:uid="{A8443E09-C00F-42C4-A8C9-2468766907FD}"/>
    <hyperlink ref="BW83" r:id="rId2231" display="2163" xr:uid="{9461C920-567F-476A-8B5C-914B1CFD3E14}"/>
    <hyperlink ref="BW84" r:id="rId2232" display="2162" xr:uid="{F94E4473-D372-4C3B-BA72-994E732B4A85}"/>
    <hyperlink ref="BW85" r:id="rId2233" display="2161" xr:uid="{8311CAC6-2302-4E1A-A2C4-35A467214414}"/>
    <hyperlink ref="BW86" r:id="rId2234" display="2160" xr:uid="{91ECAE86-61B4-478C-BAC1-10E4112D9E33}"/>
    <hyperlink ref="BW87" r:id="rId2235" display="2159" xr:uid="{0ABBDD94-9FA3-4501-8756-7D66E32A9C0A}"/>
    <hyperlink ref="BW88" r:id="rId2236" display="2158" xr:uid="{1A1D86C3-EC24-469F-AE0C-25421FE47A25}"/>
    <hyperlink ref="BW89" r:id="rId2237" display="2157" xr:uid="{39D1EA68-6811-458E-B094-706A5EAF9C8F}"/>
    <hyperlink ref="BW90" r:id="rId2238" display="2156" xr:uid="{DCE1A205-AD53-432A-8058-722737BA43C0}"/>
    <hyperlink ref="BW91" r:id="rId2239" display="2155" xr:uid="{EE57EC90-CA3A-45AD-97D2-9ECA8F3F091D}"/>
    <hyperlink ref="BW92" r:id="rId2240" display="2154" xr:uid="{DB56CF86-C445-40EB-863F-BDA0F6DB9607}"/>
    <hyperlink ref="BW93" r:id="rId2241" display="2153" xr:uid="{7DD25812-CB19-4362-ACE4-D667980DD7B2}"/>
    <hyperlink ref="BW94" r:id="rId2242" display="2152" xr:uid="{6E6B1BAF-2A08-4659-8581-DB3412F57F84}"/>
    <hyperlink ref="BW95" r:id="rId2243" display="2151" xr:uid="{A6C4AF46-623C-44A4-928B-4A94B0CDC6AD}"/>
    <hyperlink ref="BW96" r:id="rId2244" display="2150" xr:uid="{7096CD12-1D37-4718-A793-098E94DF7499}"/>
    <hyperlink ref="BW97" r:id="rId2245" display="2149" xr:uid="{93F8B33B-5733-405C-A5F7-12F47297B915}"/>
    <hyperlink ref="BW98" r:id="rId2246" display="2148" xr:uid="{E9E75339-159E-4647-85E1-204664E72771}"/>
    <hyperlink ref="BW99" r:id="rId2247" display="2147" xr:uid="{9BD6F73C-A153-4DA9-8320-8019FAAA60EB}"/>
    <hyperlink ref="BW100" r:id="rId2248" display="2146" xr:uid="{90A985B5-D305-453C-A337-03EA919470B1}"/>
    <hyperlink ref="BW101" r:id="rId2249" display="2145" xr:uid="{C5F8D295-7493-43D6-A312-11883785C3C3}"/>
    <hyperlink ref="BW102" r:id="rId2250" display="2144" xr:uid="{433E4FB9-7935-49A0-88E0-5EA09682C101}"/>
    <hyperlink ref="BW103" r:id="rId2251" display="2143" xr:uid="{945C3288-BC57-46D4-9D4C-AEDECF7D49DA}"/>
    <hyperlink ref="BW104" r:id="rId2252" display="2142" xr:uid="{9EA9311D-D500-405E-BD0B-DEE832BA0DBE}"/>
    <hyperlink ref="BW105" r:id="rId2253" display="2141" xr:uid="{BCBF74BC-C82B-4809-92CA-3F17DEBF99D1}"/>
    <hyperlink ref="BW106" r:id="rId2254" display="2140" xr:uid="{87C22B49-BFEB-45C4-9A43-6F1B9B37659F}"/>
    <hyperlink ref="BW107" r:id="rId2255" display="2139" xr:uid="{DA272EB4-412E-4F59-B7C9-EC83D7B170E6}"/>
    <hyperlink ref="BW108" r:id="rId2256" display="2138" xr:uid="{6EDFC423-8F79-4DA9-9AB9-11226ADBE9BE}"/>
    <hyperlink ref="BW109" r:id="rId2257" display="2137" xr:uid="{C44B9777-BFB1-474A-9A67-D1E128FCFF37}"/>
    <hyperlink ref="BW110" r:id="rId2258" display="2136" xr:uid="{9EE85FCC-AC65-4F95-9555-EDDCDBB26C8C}"/>
    <hyperlink ref="BW111" r:id="rId2259" display="2135" xr:uid="{11EFB26A-CE05-43D0-9550-39865C37399E}"/>
    <hyperlink ref="BW112" r:id="rId2260" display="2134" xr:uid="{7DFCB9D2-B148-473F-8FD3-D9E4C7E20B58}"/>
    <hyperlink ref="BW113" r:id="rId2261" display="2133" xr:uid="{A652ED5A-4D71-403A-BC5E-D62206AD1130}"/>
    <hyperlink ref="BW114" r:id="rId2262" display="2132" xr:uid="{AD7FAA7E-6B01-45CD-9B4F-79760279EB37}"/>
    <hyperlink ref="BW115" r:id="rId2263" display="2131" xr:uid="{5E0C1EF9-6E2E-478F-91EE-4D94B06EC163}"/>
    <hyperlink ref="BW116" r:id="rId2264" display="2130" xr:uid="{14440E88-59DB-46C2-A29B-82F546F78579}"/>
    <hyperlink ref="BW117" r:id="rId2265" display="2129" xr:uid="{026D7D83-8306-4F85-9BA3-BD825EDAC506}"/>
    <hyperlink ref="BW118" r:id="rId2266" display="2128" xr:uid="{E71D4C51-8644-4671-811F-C3E0DF7A1E2C}"/>
    <hyperlink ref="BW119" r:id="rId2267" display="2127" xr:uid="{9A72EC4B-72D5-4297-92EC-F84B33567E46}"/>
    <hyperlink ref="BW120" r:id="rId2268" display="2126" xr:uid="{4B97C52B-2E4B-45C9-A6E3-FB3D4085A557}"/>
    <hyperlink ref="BW121" r:id="rId2269" display="2125" xr:uid="{C2E4412E-6D43-426E-8C0F-CF739B8BD722}"/>
    <hyperlink ref="BW122" r:id="rId2270" display="2124" xr:uid="{1C284393-7E78-4FCE-96D6-1A1AFC11B6CA}"/>
    <hyperlink ref="BW123" r:id="rId2271" display="2123" xr:uid="{669ACAE3-110C-442B-B4D1-7275EAB152F3}"/>
    <hyperlink ref="BW124" r:id="rId2272" display="2122" xr:uid="{7506DB01-DB48-4350-9CAD-887C51800DB3}"/>
    <hyperlink ref="BW125" r:id="rId2273" display="2121" xr:uid="{6502B291-0541-4968-8EDC-CE1F8B03E765}"/>
    <hyperlink ref="BW126" r:id="rId2274" display="2120" xr:uid="{06C5FB52-F96F-4B23-B208-77B5CD2FD46E}"/>
    <hyperlink ref="BW127" r:id="rId2275" display="2119" xr:uid="{9F1DCF56-53AE-4834-9622-E2ACC5722BFA}"/>
    <hyperlink ref="BW128" r:id="rId2276" display="2118" xr:uid="{7A950FAF-8455-4B1C-82E1-E67A3FF82189}"/>
    <hyperlink ref="BW129" r:id="rId2277" display="2117" xr:uid="{BCAAA308-1B6C-4489-8BBC-A0FE429434DA}"/>
    <hyperlink ref="BW130" r:id="rId2278" display="2116" xr:uid="{AD99B58B-0CEC-4360-A731-43DF69FC21C5}"/>
    <hyperlink ref="BW131" r:id="rId2279" display="2115" xr:uid="{DEF0CAD4-168F-4F0F-9B3C-AF34BECB2162}"/>
    <hyperlink ref="BW132" r:id="rId2280" display="2114" xr:uid="{DE2B3DCC-F80C-4D03-8EF9-AD6AD1AB45C2}"/>
    <hyperlink ref="BW133" r:id="rId2281" display="2113" xr:uid="{45515F9C-4E09-4A67-9A81-47C6FE356F2F}"/>
    <hyperlink ref="BW134" r:id="rId2282" display="2112" xr:uid="{4C375E4C-A7BA-495C-A012-0FE91D316E3A}"/>
    <hyperlink ref="BW135" r:id="rId2283" display="2111" xr:uid="{58A47710-9DF8-4B42-8EAF-1956CF8008C5}"/>
    <hyperlink ref="BW136" r:id="rId2284" display="2110" xr:uid="{B65A94DC-8D51-4EE8-B7C1-A8FECAE86CE8}"/>
    <hyperlink ref="BW137" r:id="rId2285" display="2109" xr:uid="{4791CAA6-8FE8-4757-B1C8-9B2D12026A08}"/>
    <hyperlink ref="BW138" r:id="rId2286" display="2108" xr:uid="{0CF49F1E-2E81-4C4E-BACD-FEDE071B9853}"/>
    <hyperlink ref="BW139" r:id="rId2287" display="2106" xr:uid="{A56AFFA8-E0A7-4452-8923-44B3E4575911}"/>
    <hyperlink ref="BW140" r:id="rId2288" display="2107" xr:uid="{C6D149B1-F71C-404C-BA4B-35DA6006DB68}"/>
    <hyperlink ref="BW141" r:id="rId2289" display="2105" xr:uid="{F967CCE5-A7A4-4FF5-8961-8238F82E674A}"/>
    <hyperlink ref="BW142" r:id="rId2290" display="2104" xr:uid="{AB5E2C5E-2F26-4D57-BE2B-91793FEFFE8F}"/>
    <hyperlink ref="BW143" r:id="rId2291" display="2103" xr:uid="{6D1790CF-B827-403E-9F6A-F7A7E8F71EE8}"/>
    <hyperlink ref="BW144" r:id="rId2292" display="2102" xr:uid="{0950A56D-8239-4AB4-A8C8-DE8B784E1988}"/>
    <hyperlink ref="BW145" r:id="rId2293" display="2101" xr:uid="{7777A1B6-D945-43C1-864E-90EA393CA7B9}"/>
    <hyperlink ref="BW146" r:id="rId2294" display="2100" xr:uid="{13CB2239-E5C0-4C90-95A6-86A27F5ED5FA}"/>
    <hyperlink ref="BW147" r:id="rId2295" display="2099" xr:uid="{66AEEEC9-65BE-4BF3-AE5A-925B23E79F76}"/>
    <hyperlink ref="BW148" r:id="rId2296" display="2098" xr:uid="{8D70B29F-B104-40F0-9275-09F73C94E7A3}"/>
    <hyperlink ref="BW149" r:id="rId2297" display="2097" xr:uid="{41688D7D-B559-4F70-A859-5E4D6277A346}"/>
    <hyperlink ref="BW150" r:id="rId2298" display="2096" xr:uid="{FDD77D46-8E2A-4327-9B24-0025AECFE378}"/>
    <hyperlink ref="BW151" r:id="rId2299" display="2095" xr:uid="{DBFD0092-F4D9-4C60-8940-EB5832389FFC}"/>
    <hyperlink ref="BW152" r:id="rId2300" display="2094" xr:uid="{B98C45FB-D58B-4CDE-B582-1D4979A33E5C}"/>
    <hyperlink ref="BW153" r:id="rId2301" display="2093" xr:uid="{B6E7597B-8710-44FE-AED7-41A7B3449231}"/>
    <hyperlink ref="BW154" r:id="rId2302" display="2092" xr:uid="{2371B957-60D2-40CA-8F6E-996152A9F826}"/>
    <hyperlink ref="BW155" r:id="rId2303" display="2091" xr:uid="{938D8CCC-3CA9-4D1E-80B2-8CFF494C8258}"/>
    <hyperlink ref="BW156" r:id="rId2304" display="2090" xr:uid="{EC21AF65-1FB7-4B92-99F3-C7509F7AB577}"/>
    <hyperlink ref="BW157" r:id="rId2305" display="2089" xr:uid="{17083B38-113E-459E-8C26-2EDCDB338A3D}"/>
    <hyperlink ref="BW158" r:id="rId2306" display="2088" xr:uid="{A9AEEC89-8A09-4E96-8D2D-B1ED96D2EA20}"/>
    <hyperlink ref="BW159" r:id="rId2307" display="2087" xr:uid="{BCCB9C5B-A882-46EF-95B6-F6C5DBF511E5}"/>
    <hyperlink ref="BW160" r:id="rId2308" display="2086" xr:uid="{B9CA49AA-A2AE-42CE-975F-F5F03449F6A9}"/>
    <hyperlink ref="BW161" r:id="rId2309" display="2085" xr:uid="{4977989E-831A-4726-9454-3447BC6F668F}"/>
    <hyperlink ref="BW162" r:id="rId2310" display="2084" xr:uid="{1DF9A29D-DB63-4E49-8F46-EC0D9D56FD56}"/>
    <hyperlink ref="BW163" r:id="rId2311" display="2083" xr:uid="{6961B80A-83D7-4315-A90A-97E2DDB17D26}"/>
    <hyperlink ref="BW164" r:id="rId2312" display="2082" xr:uid="{C9214ADA-45E8-4696-A927-10C41B7F0BC3}"/>
    <hyperlink ref="BW165" r:id="rId2313" display="2081" xr:uid="{B2C40DDD-2638-4A8D-9C45-DD28D466B862}"/>
    <hyperlink ref="BW166" r:id="rId2314" display="2080" xr:uid="{7B076459-482C-45D7-83F6-EE7F4A8221CE}"/>
    <hyperlink ref="BW167" r:id="rId2315" display="2079" xr:uid="{8338B635-B0CA-486E-8877-324B02D89715}"/>
    <hyperlink ref="BW168" r:id="rId2316" display="2078" xr:uid="{F928FD87-1D9A-4910-89E1-B7359E23FE9E}"/>
    <hyperlink ref="BW169" r:id="rId2317" display="2077" xr:uid="{8FEB1E51-3E4C-4D21-BB28-279AC2610E53}"/>
    <hyperlink ref="BW170" r:id="rId2318" display="2076" xr:uid="{7A27EE18-5863-451E-8F5A-E2BB1CBEA067}"/>
    <hyperlink ref="BW171" r:id="rId2319" display="2075" xr:uid="{84894EE0-1A19-4A83-83E0-232E0D7F9373}"/>
    <hyperlink ref="BW172" r:id="rId2320" display="2073" xr:uid="{4B877688-C4FB-4E74-9ACF-35AF3D0E98EA}"/>
    <hyperlink ref="BW173" r:id="rId2321" display="2072" xr:uid="{C4DBC515-0F6C-42DE-A508-D8E4844A12FF}"/>
    <hyperlink ref="BW174" r:id="rId2322" display="2071" xr:uid="{CBC4A79F-9D81-4B6C-850D-0F64CE5C274C}"/>
    <hyperlink ref="BW175" r:id="rId2323" display="2070" xr:uid="{749B2DDB-C9CD-43E1-9885-D5E3FB918773}"/>
    <hyperlink ref="BW176" r:id="rId2324" display="2069" xr:uid="{467C81C6-54EB-4196-B81B-5E0CCEE91BA9}"/>
    <hyperlink ref="BW177" r:id="rId2325" display="2068" xr:uid="{A2621393-0CF3-47A1-893D-C4F891D3F5B1}"/>
    <hyperlink ref="BW178" r:id="rId2326" display="2067" xr:uid="{AE924C68-2B93-431C-B012-1AC54EC231A9}"/>
    <hyperlink ref="BW179" r:id="rId2327" display="2066" xr:uid="{181C448A-7309-4F46-9B46-9DA30D426BED}"/>
    <hyperlink ref="BW180" r:id="rId2328" display="2065" xr:uid="{F8613C4E-13C5-4CF9-9B69-1F215C15791A}"/>
    <hyperlink ref="BW181" r:id="rId2329" display="2064" xr:uid="{1D926669-E945-45D9-823A-D6ED40908891}"/>
    <hyperlink ref="BW182" r:id="rId2330" display="2063" xr:uid="{FE9D0287-FF2D-45E2-9DDD-D0941DF76395}"/>
    <hyperlink ref="BW183" r:id="rId2331" display="2062" xr:uid="{564A1F98-4918-4219-BA34-05FA293BA6C5}"/>
    <hyperlink ref="BW184" r:id="rId2332" display="2061" xr:uid="{B111D76B-A029-4088-8395-AA5C468FCCB7}"/>
    <hyperlink ref="BW185" r:id="rId2333" display="2060" xr:uid="{3FC6F924-8CAE-4A19-85A8-962FA299D2F8}"/>
    <hyperlink ref="BW186" r:id="rId2334" display="2059" xr:uid="{CC7729EE-6104-4106-B409-35E40355E70B}"/>
    <hyperlink ref="BW187" r:id="rId2335" display="2058" xr:uid="{40ACD5E6-CFE6-4968-BA47-9698E00E416C}"/>
    <hyperlink ref="BW188" r:id="rId2336" display="2057" xr:uid="{BB0D999B-523F-4E94-9C0D-0A0AB58F3668}"/>
    <hyperlink ref="BW189" r:id="rId2337" display="2056" xr:uid="{E5B9A3D8-8EB2-4030-8D47-AB37D97C6500}"/>
    <hyperlink ref="BW190" r:id="rId2338" display="2055" xr:uid="{2E5AF53F-A493-4BDC-B659-349FA4238773}"/>
    <hyperlink ref="BW191" r:id="rId2339" display="2054" xr:uid="{9264DD61-D481-4C25-B321-E683819A511F}"/>
    <hyperlink ref="BW192" r:id="rId2340" display="2053" xr:uid="{67BF06BF-CAAA-444C-BE81-0A4C1FA7AFC8}"/>
    <hyperlink ref="BW193" r:id="rId2341" display="2052" xr:uid="{7E990C6B-03F7-4B88-A28A-BB4B751F416B}"/>
    <hyperlink ref="BW194" r:id="rId2342" display="2051" xr:uid="{B3C60A95-DA56-4207-8300-8649B3375DFA}"/>
    <hyperlink ref="BW195" r:id="rId2343" display="2050" xr:uid="{EBB2AB0E-0842-4779-818F-8BF4632AF013}"/>
    <hyperlink ref="BW196" r:id="rId2344" display="2049" xr:uid="{AEE80F1E-7F43-42D2-9228-70F05CECE9F1}"/>
    <hyperlink ref="BW197" r:id="rId2345" display="2048" xr:uid="{3B64E4BD-A830-45FC-AC8D-6373392D3EF0}"/>
    <hyperlink ref="BW198" r:id="rId2346" display="2047" xr:uid="{AB33E12D-4099-4C09-8A8B-BDBD604D3585}"/>
    <hyperlink ref="BW199" r:id="rId2347" display="2046" xr:uid="{7D2E829C-9D2A-48E9-A6AC-0732C1F179B6}"/>
    <hyperlink ref="BW200" r:id="rId2348" display="2045" xr:uid="{8A90A3B7-4F7A-4E93-B7FC-0BF92735E74B}"/>
    <hyperlink ref="BW201" r:id="rId2349" display="2044" xr:uid="{46C489F6-6441-4DD4-97DD-6888E7C8835E}"/>
    <hyperlink ref="BW202" r:id="rId2350" display="2043" xr:uid="{5D75105A-4BC8-4537-83F5-CA31224AEA4C}"/>
    <hyperlink ref="BW203" r:id="rId2351" display="2042" xr:uid="{906CBC59-565F-4B14-A7BC-5407415BAA30}"/>
    <hyperlink ref="BW204" r:id="rId2352" display="2041" xr:uid="{2A770C0F-1752-4908-83F5-D91C0EB253AA}"/>
    <hyperlink ref="BW205" r:id="rId2353" display="2040" xr:uid="{4F4329F5-5CBF-4D39-99FC-E01C0C75EE53}"/>
    <hyperlink ref="BW206" r:id="rId2354" display="2039" xr:uid="{AD082FC8-8517-4E4C-8631-628CC6E9EA49}"/>
    <hyperlink ref="BW207" r:id="rId2355" display="2038" xr:uid="{51D9A4E4-C8BE-4A1F-8D8B-50BF69A6F0CC}"/>
    <hyperlink ref="BW208" r:id="rId2356" display="2037" xr:uid="{8C34420A-F1BA-43CE-B6F7-742B9FA1A536}"/>
    <hyperlink ref="BW209" r:id="rId2357" display="2036" xr:uid="{9F4B4FAD-EFEE-4CF3-9419-F17BDF4E685D}"/>
    <hyperlink ref="BW210" r:id="rId2358" display="2035" xr:uid="{DE844992-FBE1-44F0-BDF9-51525B7544F7}"/>
    <hyperlink ref="BW211" r:id="rId2359" display="2034" xr:uid="{1FB5870A-A5E6-4C6E-AF29-1A7F9DC2EB7F}"/>
    <hyperlink ref="BW212" r:id="rId2360" display="2033" xr:uid="{243499B9-3B27-46ED-B60B-B95F5FFB8F54}"/>
    <hyperlink ref="BW213" r:id="rId2361" display="2032" xr:uid="{8D41B937-978D-4E6A-A4C4-33239D740680}"/>
    <hyperlink ref="BW214" r:id="rId2362" display="2031" xr:uid="{23FA04FE-2A47-4681-B665-3979DFB55976}"/>
    <hyperlink ref="BW215" r:id="rId2363" display="2030" xr:uid="{682D08C2-D00B-45FD-AB13-89EA6493C195}"/>
    <hyperlink ref="BW216" r:id="rId2364" display="2029" xr:uid="{FF7FBC3A-5F81-416C-9F37-9570017F0DDC}"/>
    <hyperlink ref="BW217" r:id="rId2365" display="2028" xr:uid="{F720ECEA-1422-4250-9AB5-9CB398FC002F}"/>
    <hyperlink ref="BW218" r:id="rId2366" display="2027" xr:uid="{9AF473F1-D344-4198-943D-B45411257D43}"/>
    <hyperlink ref="BW219" r:id="rId2367" display="2026" xr:uid="{19F80A2B-189A-4BF9-BF9E-277F4B62F9FE}"/>
    <hyperlink ref="BW220" r:id="rId2368" display="2025" xr:uid="{681579B0-C248-45E9-ADE0-37821CC8DCE9}"/>
    <hyperlink ref="BW221" r:id="rId2369" display="2024" xr:uid="{A6E0AE8E-77C9-4D08-A932-B09564F84045}"/>
    <hyperlink ref="BW222" r:id="rId2370" display="2023" xr:uid="{8E700273-B7F0-4ED6-8367-D2552E5C2E13}"/>
    <hyperlink ref="BW223" r:id="rId2371" display="2022" xr:uid="{28962F11-1DE3-45D9-AC1A-506222845AB3}"/>
    <hyperlink ref="BW224" r:id="rId2372" display="2021" xr:uid="{A506141E-00D8-472D-B30B-72F5F74E101E}"/>
    <hyperlink ref="BW225" r:id="rId2373" display="2020" xr:uid="{4B33964C-DBC0-4850-8BDF-EA7B4CE3551B}"/>
    <hyperlink ref="BW226" r:id="rId2374" display="2019" xr:uid="{B78E3EB8-E86F-47DE-BB07-FDB87853865E}"/>
    <hyperlink ref="BW227" r:id="rId2375" display="2018" xr:uid="{BF044B28-7770-4672-9DCE-A810A756E3F2}"/>
    <hyperlink ref="BW228" r:id="rId2376" display="2017" xr:uid="{845F3475-8C87-4829-8F8E-E86A94958C15}"/>
    <hyperlink ref="BW229" r:id="rId2377" display="2016" xr:uid="{E28892EB-81B0-4CB3-9184-F0CF8D0B31B2}"/>
    <hyperlink ref="BW230" r:id="rId2378" display="2015" xr:uid="{757F3E5A-596D-48A1-BED3-36C388E0E232}"/>
    <hyperlink ref="BW231" r:id="rId2379" display="2014" xr:uid="{C0741832-98A6-48DB-9463-0F523A813A6B}"/>
    <hyperlink ref="BW232" r:id="rId2380" display="2013" xr:uid="{35E2A206-7B29-4020-AEAE-CC0D949EF9CE}"/>
    <hyperlink ref="BW233" r:id="rId2381" display="2012" xr:uid="{F6050771-B758-4B85-8E49-84E5060D6D65}"/>
    <hyperlink ref="BW234" r:id="rId2382" display="2011" xr:uid="{C2F68E67-46B3-4574-9D77-EBCA8A147A40}"/>
    <hyperlink ref="BW235" r:id="rId2383" display="2010" xr:uid="{6F4475DC-2330-4490-A41F-575975E66E7E}"/>
    <hyperlink ref="BW236" r:id="rId2384" display="2009" xr:uid="{A41D0620-2A65-4152-99CC-070EB0E4A5E2}"/>
    <hyperlink ref="BW237" r:id="rId2385" display="2008" xr:uid="{A6FC4FCE-C1F7-41F8-BEC3-5EEF09753264}"/>
    <hyperlink ref="BW238" r:id="rId2386" display="2007" xr:uid="{A33866C2-7677-4064-B038-812512440B4B}"/>
    <hyperlink ref="BW239" r:id="rId2387" display="2006" xr:uid="{A7BE80DB-208F-4932-9E56-B39FEEA467FC}"/>
    <hyperlink ref="BW240" r:id="rId2388" display="2005" xr:uid="{90FDD4FB-9D02-4761-9701-367C88B3F2D0}"/>
    <hyperlink ref="BW241" r:id="rId2389" display="2004" xr:uid="{E4F349F4-BD76-4994-B282-DB8C04D0DBC1}"/>
    <hyperlink ref="BW242" r:id="rId2390" display="2003" xr:uid="{E60D4AE5-0F5E-49C6-8795-57F27D06998F}"/>
    <hyperlink ref="BW243" r:id="rId2391" display="2002" xr:uid="{1335AF0A-F427-4E0E-9F05-4FE78FB78DDB}"/>
    <hyperlink ref="BW244" r:id="rId2392" display="2001" xr:uid="{88217470-A91F-4A8D-8DEB-B7FC95A07DA4}"/>
    <hyperlink ref="BW245" r:id="rId2393" display="2000" xr:uid="{641FD51E-8037-4A06-BA0A-1061D57D9606}"/>
    <hyperlink ref="BW246" r:id="rId2394" display="1999" xr:uid="{8EA3F688-257A-4FD2-8353-0BC2284657F4}"/>
    <hyperlink ref="BW247" r:id="rId2395" display="1998" xr:uid="{7E9FC068-85B2-4969-80F2-1A74EE9074DC}"/>
    <hyperlink ref="BW248" r:id="rId2396" display="1997" xr:uid="{C200DA9F-749A-403D-B786-7BAA466F7E79}"/>
    <hyperlink ref="BW249" r:id="rId2397" display="1996" xr:uid="{2A69DCBB-71F5-4845-8B78-CF7EFB8A7D25}"/>
    <hyperlink ref="BW250" r:id="rId2398" display="1995" xr:uid="{464E2599-095D-42A5-B5A0-B49908C250F6}"/>
    <hyperlink ref="BW251" r:id="rId2399" display="1994" xr:uid="{42833C21-C7C4-44B2-BBC6-2C77235F61D5}"/>
    <hyperlink ref="BW252" r:id="rId2400" display="1993" xr:uid="{1EE8312F-7F86-4B4E-AFD5-DAC68C695020}"/>
    <hyperlink ref="BW253" r:id="rId2401" display="1992" xr:uid="{0C96C215-E515-4B12-9085-A9769C8F3E23}"/>
    <hyperlink ref="BW254" r:id="rId2402" display="1991" xr:uid="{DEA247B1-E87D-4146-96C6-FB6517405D07}"/>
    <hyperlink ref="BW255" r:id="rId2403" display="1990" xr:uid="{4C77AE93-B2C8-4B64-8B76-A8AF6EFCBC95}"/>
    <hyperlink ref="BW256" r:id="rId2404" display="1989" xr:uid="{261E6A1F-FF0D-4D54-9218-2A6C2575652A}"/>
    <hyperlink ref="BW257" r:id="rId2405" display="1988" xr:uid="{C60C2B87-15ED-4827-BD53-F1174BAD061F}"/>
    <hyperlink ref="BW258" r:id="rId2406" display="1987" xr:uid="{BA798EDC-012B-462E-BFA4-1FCAB8EB54A5}"/>
    <hyperlink ref="BW259" r:id="rId2407" display="1986" xr:uid="{2DBA2765-ED49-42DE-9575-A055529342B8}"/>
    <hyperlink ref="BW260" r:id="rId2408" display="1985" xr:uid="{492B27A4-37AA-4CB1-9664-69F2334BE729}"/>
    <hyperlink ref="BW261" r:id="rId2409" display="1984" xr:uid="{22845BD9-DD0B-4453-A18F-62D8E7136FC3}"/>
    <hyperlink ref="BW262" r:id="rId2410" display="1983" xr:uid="{7270EEE3-DF1C-4A41-BB04-56C9F08E9CB6}"/>
    <hyperlink ref="BW263" r:id="rId2411" display="1982" xr:uid="{75A26A59-E6B8-4369-A126-DFA09C97E4DB}"/>
    <hyperlink ref="BW264" r:id="rId2412" display="1981" xr:uid="{905F3A32-F453-47BD-998F-6E2511B3B52E}"/>
    <hyperlink ref="BW265" r:id="rId2413" display="1980" xr:uid="{1F9F2B5B-3981-4F3E-8745-B00C9C3205EC}"/>
    <hyperlink ref="BW266" r:id="rId2414" display="1979" xr:uid="{1B7C35B0-C82D-420D-ACA4-D4DF95F07718}"/>
    <hyperlink ref="BW267" r:id="rId2415" display="1978" xr:uid="{0C843BE3-CE3B-4642-810B-7C38571383E3}"/>
    <hyperlink ref="BW268" r:id="rId2416" display="1977" xr:uid="{4282446B-2589-4A94-AD34-CF6313B19025}"/>
    <hyperlink ref="BW269" r:id="rId2417" display="1976" xr:uid="{FF28AF68-F215-4B28-9F17-591FD9303F86}"/>
    <hyperlink ref="BW270" r:id="rId2418" display="1975" xr:uid="{3E90CB16-C9AC-4F02-BA3E-44EF6BF0838F}"/>
    <hyperlink ref="BW271" r:id="rId2419" display="1974" xr:uid="{7D5C9CD6-4B7D-4C40-86CE-210FE8BF02FB}"/>
    <hyperlink ref="BW272" r:id="rId2420" display="1973" xr:uid="{10B4CD4F-12F1-4E2B-9B43-4347F2E0E9B3}"/>
    <hyperlink ref="BW273" r:id="rId2421" display="1972" xr:uid="{2DA96846-5FED-4813-A3F1-F81F68E42F2D}"/>
    <hyperlink ref="BW274" r:id="rId2422" display="1971" xr:uid="{73620DF2-1D1B-46B9-B7CC-EF2C64387E77}"/>
    <hyperlink ref="BW275" r:id="rId2423" display="1970" xr:uid="{CD95CA08-336A-40AA-A6D4-206AF5BBF265}"/>
    <hyperlink ref="BW276" r:id="rId2424" display="1969" xr:uid="{75CA8F8C-7CD2-455F-85AE-8F687DA9DEC3}"/>
    <hyperlink ref="BW277" r:id="rId2425" display="1968" xr:uid="{CBF36554-0761-44E3-BBC2-574B0EE6158E}"/>
    <hyperlink ref="BW278" r:id="rId2426" display="1967" xr:uid="{62457B62-573F-4105-9EA8-A3EF1B696B4A}"/>
    <hyperlink ref="BW279" r:id="rId2427" display="1966" xr:uid="{1B160CCE-E393-4FEE-A604-80ABE6B8A51B}"/>
    <hyperlink ref="BW280" r:id="rId2428" display="1965" xr:uid="{8C8A6D18-2439-4A6E-8A27-FFBFF4163F39}"/>
    <hyperlink ref="BW281" r:id="rId2429" display="1964" xr:uid="{5810558D-2084-41A1-847A-D3785DC0F250}"/>
    <hyperlink ref="BW282" r:id="rId2430" display="1963" xr:uid="{13B63344-053B-4563-BD66-E7FE76961594}"/>
    <hyperlink ref="BW283" r:id="rId2431" display="1962" xr:uid="{8C687DC4-454D-4432-BB02-753A2125A82A}"/>
    <hyperlink ref="BW284" r:id="rId2432" display="1961" xr:uid="{7B0AD331-08A6-495D-A87F-EF74ACE6DF5B}"/>
    <hyperlink ref="BW285" r:id="rId2433" display="1960" xr:uid="{8DEE3BF2-CD16-47BF-8868-ECD504C30250}"/>
    <hyperlink ref="BW286" r:id="rId2434" display="1959" xr:uid="{41D42A29-C3F7-4276-B4D6-B758DE78A246}"/>
    <hyperlink ref="BW287" r:id="rId2435" display="1958" xr:uid="{20ADA2A8-8CA4-4236-B457-7EB65CEFC091}"/>
    <hyperlink ref="BW288" r:id="rId2436" display="1957" xr:uid="{D130532D-F68A-4328-8668-C4110FA1D882}"/>
    <hyperlink ref="BW289" r:id="rId2437" display="1956" xr:uid="{08E49489-8284-44F5-BB48-9446948B3F5D}"/>
    <hyperlink ref="BW290" r:id="rId2438" display="1955" xr:uid="{FD998E09-8C3B-4FD0-9D75-C34CA7843A17}"/>
    <hyperlink ref="BW291" r:id="rId2439" display="1954" xr:uid="{C690D53B-D71A-4788-9C72-6AD8D9453D52}"/>
    <hyperlink ref="BW292" r:id="rId2440" display="1953" xr:uid="{3A18E2E6-674A-4A05-9C16-EBB67B7DD19B}"/>
    <hyperlink ref="BW293" r:id="rId2441" display="1952" xr:uid="{8160D094-A2D8-4766-845D-5366EC1CBFDE}"/>
    <hyperlink ref="BW294" r:id="rId2442" display="1951" xr:uid="{5B2D21FA-44BA-46BA-93FE-E9D8073A4F8B}"/>
    <hyperlink ref="BW295" r:id="rId2443" display="1950" xr:uid="{E0281D55-75DE-4162-8250-5994342AD333}"/>
    <hyperlink ref="BW296" r:id="rId2444" display="1949" xr:uid="{9954B38A-199F-4A46-82DA-B550E4CB3AA1}"/>
    <hyperlink ref="BW297" r:id="rId2445" display="1948" xr:uid="{0CD1567E-B398-45B0-8E4C-7BABC9F83DAC}"/>
    <hyperlink ref="BW298" r:id="rId2446" display="1947" xr:uid="{E842DBA6-A357-458F-BB3A-87458CC03448}"/>
    <hyperlink ref="BW299" r:id="rId2447" display="1946" xr:uid="{2910BD06-3A47-4A24-914E-61A55F8B96DB}"/>
    <hyperlink ref="BW300" r:id="rId2448" display="1945" xr:uid="{7950D111-70B2-4F3F-B01A-D7D4AB3F9294}"/>
    <hyperlink ref="BW301" r:id="rId2449" display="1944" xr:uid="{A101670A-B968-4F55-8237-B68448DBC2E5}"/>
    <hyperlink ref="BW302" r:id="rId2450" display="1943" xr:uid="{3A4B7678-1130-4D1A-9069-FFEA0674BD17}"/>
    <hyperlink ref="BW303" r:id="rId2451" display="1942" xr:uid="{9DEDCD96-AB8C-4600-B45E-1065CDA4EFF5}"/>
    <hyperlink ref="BW304" r:id="rId2452" display="1941" xr:uid="{2FA9B7A2-6AA6-4DFE-9B7F-8332D449CF14}"/>
    <hyperlink ref="BW305" r:id="rId2453" display="1940" xr:uid="{A62F23EB-4A8B-437E-A063-0F3F39D93496}"/>
    <hyperlink ref="BW306" r:id="rId2454" display="1939" xr:uid="{43523978-AFF2-434A-8E98-ADC7274029A6}"/>
    <hyperlink ref="BW307" r:id="rId2455" display="1938" xr:uid="{891B89BB-728E-473D-A986-FB9A825C0AF1}"/>
    <hyperlink ref="BW308" r:id="rId2456" display="1937" xr:uid="{24C72146-DAD6-432D-8FD1-77EA91A787D7}"/>
    <hyperlink ref="BW309" r:id="rId2457" display="1936" xr:uid="{C31F5A0A-6E84-43E1-9590-8031C62BDB79}"/>
    <hyperlink ref="BW310" r:id="rId2458" display="1935" xr:uid="{B7D12D8A-0E2F-40AA-A90F-C166D8FFFE7F}"/>
    <hyperlink ref="BW311" r:id="rId2459" display="1934" xr:uid="{2B8B22DF-1AD8-45CF-86F3-9DD9D1444748}"/>
    <hyperlink ref="BW312" r:id="rId2460" display="1933" xr:uid="{B278A444-DF39-46D3-80AC-30F491DFEAC4}"/>
    <hyperlink ref="BW313" r:id="rId2461" display="1932" xr:uid="{053C22B3-14A4-4A04-9A61-0B107A2908A3}"/>
    <hyperlink ref="BW314" r:id="rId2462" display="1931" xr:uid="{4974AFF9-2068-43A9-96C4-E1F898F267CB}"/>
    <hyperlink ref="BW315" r:id="rId2463" display="1930" xr:uid="{925BD6A0-7B6A-44DA-9E07-3C956C091428}"/>
    <hyperlink ref="BW316" r:id="rId2464" display="1929" xr:uid="{9D0CB55E-E4CE-42A7-AA0A-15086D973E7E}"/>
    <hyperlink ref="BW317" r:id="rId2465" display="1928" xr:uid="{8EEA382D-81FC-4E17-9EBB-E4FF2DE099D0}"/>
    <hyperlink ref="BW318" r:id="rId2466" display="1927" xr:uid="{09311B13-488D-4348-92EC-A9A755813925}"/>
    <hyperlink ref="BW319" r:id="rId2467" display="1926" xr:uid="{B099BFEE-9508-4A8E-A951-A8D0B7ED706A}"/>
    <hyperlink ref="BW320" r:id="rId2468" display="1925" xr:uid="{25E3BF5E-BB02-4684-8C06-493841318FAF}"/>
    <hyperlink ref="BW321" r:id="rId2469" display="1924" xr:uid="{A9508506-25F2-4B46-B9EA-D4A10A018E22}"/>
    <hyperlink ref="BW322" r:id="rId2470" display="1923" xr:uid="{80BFAABC-3283-42E9-B66A-BDF935F49832}"/>
    <hyperlink ref="BW323" r:id="rId2471" display="1922" xr:uid="{784FC3EB-BAB9-4658-B30A-F56055C41C2C}"/>
    <hyperlink ref="BW324" r:id="rId2472" display="1921" xr:uid="{EA306981-4DB3-49A1-A3F4-34887B4951F6}"/>
    <hyperlink ref="BW325" r:id="rId2473" display="1920" xr:uid="{63D28A2A-3D6A-4218-B442-84DC1F8CC765}"/>
    <hyperlink ref="BW326" r:id="rId2474" display="1919" xr:uid="{4D6798FD-8161-441D-A736-BE51CBB99058}"/>
    <hyperlink ref="BW327" r:id="rId2475" display="1918" xr:uid="{E46F1FC6-7666-440C-ADDB-0180B47EEB13}"/>
    <hyperlink ref="BW328" r:id="rId2476" display="1917" xr:uid="{BD9DB8F1-0F66-4EA8-94B3-656220DA0739}"/>
    <hyperlink ref="BW329" r:id="rId2477" display="1916" xr:uid="{21FF5611-7D14-4600-A1D0-00CE2641FAAD}"/>
    <hyperlink ref="BW330" r:id="rId2478" display="1915" xr:uid="{C8AE300E-A8C9-4DE1-B2CC-836A6B9A1DC2}"/>
    <hyperlink ref="BW331" r:id="rId2479" display="1914" xr:uid="{5D123539-B84A-4A0B-B4FB-5E5B9873BF54}"/>
    <hyperlink ref="BW332" r:id="rId2480" display="1913" xr:uid="{D5C162E4-9231-4A3C-9C24-C4C745500D47}"/>
    <hyperlink ref="BW333" r:id="rId2481" display="1912" xr:uid="{5B5BF8AB-1022-47F7-B295-451BD916ADFE}"/>
    <hyperlink ref="BW334" r:id="rId2482" display="1911" xr:uid="{CEA4D4A1-1D8A-486E-9410-E7837B3F1B45}"/>
    <hyperlink ref="BW335" r:id="rId2483" display="1910" xr:uid="{BA1FC65F-58CC-4E87-9921-430A20AEDD4D}"/>
    <hyperlink ref="BW336" r:id="rId2484" display="1909" xr:uid="{18D8B9E3-8B12-4C34-BC51-43901588D99A}"/>
    <hyperlink ref="BW337" r:id="rId2485" display="1908" xr:uid="{8C52F88B-BE57-4AEC-9544-359CAE8F084B}"/>
    <hyperlink ref="BW338" r:id="rId2486" display="1907" xr:uid="{7A1CEFFC-2818-4F32-8975-BEC8CA43E242}"/>
    <hyperlink ref="BW339" r:id="rId2487" display="1906" xr:uid="{5B5ECB43-A188-4EB3-B50C-7A4F6146E24D}"/>
    <hyperlink ref="BW340" r:id="rId2488" display="1905" xr:uid="{DAD65829-E48D-421B-9CC6-52AD297DE25B}"/>
    <hyperlink ref="BW341" r:id="rId2489" display="1904" xr:uid="{A956DAE9-05D6-442B-9BB9-D78C86FF102A}"/>
    <hyperlink ref="BW342" r:id="rId2490" display="1903" xr:uid="{D421941E-6BC0-44B7-9AB3-7BE9878B4F1A}"/>
    <hyperlink ref="BW343" r:id="rId2491" display="1902" xr:uid="{7B198167-664E-49D9-BAC4-E6CDD1DDA555}"/>
    <hyperlink ref="BW344" r:id="rId2492" display="1901" xr:uid="{A5E8C1B8-D2F9-4AB5-B0CB-1833DA11829C}"/>
    <hyperlink ref="BW345" r:id="rId2493" display="1900" xr:uid="{951A7935-BD45-4748-BCBA-B1854BCDFAEC}"/>
    <hyperlink ref="BW346" r:id="rId2494" display="1899" xr:uid="{1C0E71E9-3A5B-4BFB-9AAE-00416BD7E4D1}"/>
    <hyperlink ref="BW347" r:id="rId2495" display="1898" xr:uid="{241FC5EB-75E7-406B-9F89-4E51440B442B}"/>
    <hyperlink ref="BW348" r:id="rId2496" display="1897" xr:uid="{834D69B7-7C3D-471F-AF83-806FC8C62613}"/>
    <hyperlink ref="BW349" r:id="rId2497" display="1896" xr:uid="{A2C4AE34-FEEF-434D-BE61-A8D5C8DB2B40}"/>
    <hyperlink ref="BW350" r:id="rId2498" display="1895" xr:uid="{BF2878D1-4444-4577-A1E3-CBDA7E4572DB}"/>
    <hyperlink ref="BW351" r:id="rId2499" display="1894" xr:uid="{132210CC-13CE-47C3-9AE9-D383FB7BCCD5}"/>
    <hyperlink ref="BW352" r:id="rId2500" display="1893" xr:uid="{3B2BEEFA-6DF2-4316-B0FD-4B3E6C1FDAE7}"/>
    <hyperlink ref="BW353" r:id="rId2501" display="1892" xr:uid="{DC1FEA47-F722-4573-9467-449F33F3D2F7}"/>
    <hyperlink ref="BW354" r:id="rId2502" display="1891" xr:uid="{7E470C82-4DBA-4B04-B706-7314BC9A7D10}"/>
    <hyperlink ref="BW355" r:id="rId2503" display="1890" xr:uid="{9019B7CB-A8B8-4B9A-8CB5-95011A2EEF6C}"/>
    <hyperlink ref="BW356" r:id="rId2504" display="1889" xr:uid="{083AB41C-6AFA-4377-B4F5-D275CE598819}"/>
    <hyperlink ref="BW357" r:id="rId2505" display="1888" xr:uid="{C61A3139-3F18-4D7A-B3A7-571F696FE2F3}"/>
    <hyperlink ref="BW358" r:id="rId2506" display="1887" xr:uid="{E6F6B912-F356-41CC-8F71-D92F8168AA59}"/>
    <hyperlink ref="BW359" r:id="rId2507" display="1886" xr:uid="{A17D9D63-B0BB-426A-BEF4-2B88642896EB}"/>
    <hyperlink ref="BW360" r:id="rId2508" display="1885" xr:uid="{86D7313E-FA2A-41AB-8521-EC8EE1A7F3A9}"/>
    <hyperlink ref="BW361" r:id="rId2509" display="1884" xr:uid="{E5F9A0DB-03AC-4874-A8D8-085FBE1AB4D8}"/>
    <hyperlink ref="BW362" r:id="rId2510" display="1883" xr:uid="{E3DA0E28-5E24-4357-A309-D3BA4DCCF20F}"/>
    <hyperlink ref="BW363" r:id="rId2511" display="1882" xr:uid="{05A87EBA-D249-4ABF-B14C-7E6121D908FD}"/>
    <hyperlink ref="BW364" r:id="rId2512" display="1881" xr:uid="{73E6116D-CEA7-4235-9E48-29368841959E}"/>
    <hyperlink ref="BW365" r:id="rId2513" display="1880" xr:uid="{AB0F24F5-A478-40B2-B5FB-AE422801373F}"/>
    <hyperlink ref="BW366" r:id="rId2514" display="1879" xr:uid="{CD2109FF-1F74-4275-A876-53342758E05D}"/>
    <hyperlink ref="BW367" r:id="rId2515" display="1878" xr:uid="{E744D8A2-1009-4E11-9193-E3AEA72697CE}"/>
    <hyperlink ref="BW368" r:id="rId2516" display="1877" xr:uid="{BE2B52DF-939B-4DBA-9240-B8E149987124}"/>
    <hyperlink ref="BW369" r:id="rId2517" display="1876" xr:uid="{76742D11-884B-4231-A013-497D01BA1ED6}"/>
    <hyperlink ref="BW370" r:id="rId2518" display="1875" xr:uid="{D304121C-6705-4A18-8D68-1706AAB33EED}"/>
    <hyperlink ref="BW371" r:id="rId2519" display="1874" xr:uid="{0A45D417-6DFB-4BC0-B270-04D41B529758}"/>
    <hyperlink ref="BW372" r:id="rId2520" display="1873" xr:uid="{49AC658E-A3AA-4495-ADA7-8D2099D637B4}"/>
    <hyperlink ref="BW373" r:id="rId2521" display="1872" xr:uid="{6DE14270-62D3-48DD-9ABC-C25F7F44F282}"/>
    <hyperlink ref="BW374" r:id="rId2522" display="1871" xr:uid="{28A60DF2-E7D3-4C01-9CF7-2E4DA985E553}"/>
    <hyperlink ref="BW375" r:id="rId2523" display="1870" xr:uid="{4A01003F-4AC5-4DF3-8D06-769158077990}"/>
    <hyperlink ref="BW376" r:id="rId2524" display="1869" xr:uid="{66EC82E5-6E9D-410B-92CC-E31C0A917FD7}"/>
    <hyperlink ref="BW377" r:id="rId2525" display="1868" xr:uid="{FA54F721-1E33-49F4-84E1-F9A5DAA0BFF4}"/>
    <hyperlink ref="BW378" r:id="rId2526" display="1867" xr:uid="{9FF3B57A-47D7-4F3C-8968-429A8D976D89}"/>
    <hyperlink ref="BW379" r:id="rId2527" display="1866" xr:uid="{B83EC901-E823-411E-A7B0-DB4633898361}"/>
    <hyperlink ref="BW380" r:id="rId2528" display="1865" xr:uid="{C4A9085D-8882-44E2-9BB5-55154DF636C1}"/>
    <hyperlink ref="BW381" r:id="rId2529" display="1864" xr:uid="{D0002EEA-8D95-4E38-9469-EA03F9E96941}"/>
    <hyperlink ref="BW382" r:id="rId2530" display="1863" xr:uid="{15F0B032-9A2F-4A7D-B231-9DDD8538E1BD}"/>
    <hyperlink ref="BW383" r:id="rId2531" display="1862" xr:uid="{04483E19-FA0F-49F5-8EE9-8698D180854C}"/>
    <hyperlink ref="BW384" r:id="rId2532" display="1861" xr:uid="{AAFDAE58-02CE-4052-B004-09712947DF5D}"/>
    <hyperlink ref="BW385" r:id="rId2533" display="1860" xr:uid="{5C41FED9-F097-4761-8D72-AB941ABC4E6B}"/>
    <hyperlink ref="BW386" r:id="rId2534" display="1859" xr:uid="{285CB9DD-4DD7-4D2F-83E3-DCC87CB6B26C}"/>
    <hyperlink ref="BW387" r:id="rId2535" display="1858" xr:uid="{1103386A-CD15-46B6-BA6D-051DEB2EA533}"/>
    <hyperlink ref="BW388" r:id="rId2536" display="1857" xr:uid="{58CFE449-064C-49DD-8B1B-149036DD874E}"/>
    <hyperlink ref="BW389" r:id="rId2537" display="1856" xr:uid="{37665799-09FC-4D30-AAD9-8C92B49CCBAB}"/>
    <hyperlink ref="BW390" r:id="rId2538" display="1855" xr:uid="{BB817AE5-F9E0-4629-99FE-78E445020F10}"/>
    <hyperlink ref="BW391" r:id="rId2539" display="1854" xr:uid="{9B6C5644-26B0-4C10-80E0-2E9A926F61E2}"/>
    <hyperlink ref="BW392" r:id="rId2540" display="1853" xr:uid="{A51BECC2-E918-4C83-9F26-3D02E9CAF9DE}"/>
    <hyperlink ref="BW393" r:id="rId2541" display="1852" xr:uid="{0A7A6171-B8D2-452B-AFA9-C8B3CED0A006}"/>
    <hyperlink ref="BW394" r:id="rId2542" display="1851" xr:uid="{B343EEBB-772E-4E74-B967-6160EC807A48}"/>
    <hyperlink ref="BW395" r:id="rId2543" display="1850" xr:uid="{6ABBE9CF-879A-4856-8872-FFA514C51FD2}"/>
    <hyperlink ref="BW396" r:id="rId2544" display="1849" xr:uid="{36EC6BE7-384D-415E-BD6E-D42E00BE6466}"/>
    <hyperlink ref="BW397" r:id="rId2545" display="1848" xr:uid="{015D3F39-A21F-4887-9C42-A443B017DD5D}"/>
    <hyperlink ref="BW398" r:id="rId2546" display="1847" xr:uid="{E2D60C33-5C59-420D-9979-B5B69A60A362}"/>
    <hyperlink ref="BW399" r:id="rId2547" display="1846" xr:uid="{3BEA1824-0A7C-45EB-908C-15EF42F8EEC7}"/>
    <hyperlink ref="BW400" r:id="rId2548" display="1845" xr:uid="{F0E016CA-3649-4708-825A-00ABCED9397A}"/>
    <hyperlink ref="BW401" r:id="rId2549" display="1844" xr:uid="{81C50000-742C-4CDC-9079-2D70ED028A12}"/>
    <hyperlink ref="BW402" r:id="rId2550" display="1843" xr:uid="{5BF53305-D82A-4FD1-AEA6-1A2DD030BEA0}"/>
    <hyperlink ref="BW403" r:id="rId2551" display="1842" xr:uid="{0C95EEEC-8350-42DB-AD35-1B7FA4F16B4A}"/>
    <hyperlink ref="BW404" r:id="rId2552" display="1841" xr:uid="{627E7223-0B94-4F4D-8252-F34AE4D0B80C}"/>
    <hyperlink ref="BW405" r:id="rId2553" display="1840" xr:uid="{5D9F23D9-30DE-46A0-BAC3-A6CE9DEDCBC5}"/>
    <hyperlink ref="BW406" r:id="rId2554" display="1839" xr:uid="{C13F6DCA-6363-47DE-80D5-BD4E49B4FD84}"/>
    <hyperlink ref="BW407" r:id="rId2555" display="1838" xr:uid="{3E5266ED-AE45-4760-AF5D-63EE6E4FC0E8}"/>
    <hyperlink ref="BW408" r:id="rId2556" display="1837" xr:uid="{6F5A15B2-F341-44CD-9CC9-6530CBC15230}"/>
    <hyperlink ref="BW409" r:id="rId2557" display="1836" xr:uid="{62731191-8043-4FBE-B409-24471E14BA42}"/>
    <hyperlink ref="BW410" r:id="rId2558" display="1835" xr:uid="{3013FDE4-F250-4E01-AD82-73E2FC8724AA}"/>
    <hyperlink ref="BW411" r:id="rId2559" display="1834" xr:uid="{3D6B94EF-6345-42BD-B30D-137E67B5FE5B}"/>
    <hyperlink ref="BW412" r:id="rId2560" display="1833" xr:uid="{FD8B9EBC-B5FC-482A-B63C-7D844438F016}"/>
    <hyperlink ref="BW413" r:id="rId2561" display="1832" xr:uid="{4F45DD0C-4C10-4B3D-BD54-C9BE218ACDB3}"/>
    <hyperlink ref="BW414" r:id="rId2562" display="1831" xr:uid="{868FBCB8-6654-4034-80A3-CC8BDA5C47D2}"/>
    <hyperlink ref="BW415" r:id="rId2563" display="1830" xr:uid="{797D2A63-CD2B-4B64-B7C4-32ABF3BD4696}"/>
    <hyperlink ref="BW416" r:id="rId2564" display="1829" xr:uid="{CD110C81-A4CF-47D1-BBD6-6065AFCEE142}"/>
    <hyperlink ref="BW417" r:id="rId2565" display="1828" xr:uid="{0355C5B0-30A4-4AE1-BCFA-342B6F14A602}"/>
    <hyperlink ref="BW418" r:id="rId2566" display="1827" xr:uid="{B9BC689B-357D-46D3-A247-5A3C2A2535C2}"/>
    <hyperlink ref="BW419" r:id="rId2567" display="1826" xr:uid="{1F8B4D84-C4B9-4AA1-9F96-B8F5E2E2F199}"/>
    <hyperlink ref="BW420" r:id="rId2568" display="1825" xr:uid="{ACCB9395-01C9-4534-944E-39F17FA69D7F}"/>
    <hyperlink ref="BW421" r:id="rId2569" display="1824" xr:uid="{22FDADA3-14B9-444C-BD4B-A5967BE87FED}"/>
    <hyperlink ref="BW422" r:id="rId2570" display="1823" xr:uid="{7A419A0E-3988-4B40-B9F1-A77313F3561C}"/>
    <hyperlink ref="BW423" r:id="rId2571" display="1822" xr:uid="{E922A3FD-BF79-44D8-B6D5-68AF10BA847A}"/>
    <hyperlink ref="BW424" r:id="rId2572" display="1821" xr:uid="{90900E0E-2996-4F67-83AA-6C35D375E4E8}"/>
    <hyperlink ref="BW425" r:id="rId2573" display="1820" xr:uid="{B4FE25EB-72DC-4E67-B3B0-DA0E41D0643E}"/>
    <hyperlink ref="BW426" r:id="rId2574" display="1819" xr:uid="{6B2DBDB1-744B-42FF-980A-95E074850965}"/>
    <hyperlink ref="BW427" r:id="rId2575" display="1818" xr:uid="{8326DB5E-B2D4-45A0-95E1-F3B9B921930C}"/>
    <hyperlink ref="BW428" r:id="rId2576" display="1817" xr:uid="{070B29C1-E50F-438E-B814-EBE09F9792E5}"/>
    <hyperlink ref="BW429" r:id="rId2577" display="1816" xr:uid="{B6F2A52F-A020-40E0-B048-71D4AAFF3FDA}"/>
    <hyperlink ref="BW430" r:id="rId2578" display="1815" xr:uid="{A97A651F-CFA6-4796-99AE-B87FE969E41E}"/>
    <hyperlink ref="BW431" r:id="rId2579" display="1814" xr:uid="{94CA6B87-D84B-4D5E-8917-1D24E8BEC1ED}"/>
    <hyperlink ref="BW432" r:id="rId2580" display="1813" xr:uid="{1DBC1825-3D7C-4F68-92B9-C0DCD6F8EF89}"/>
    <hyperlink ref="BW433" r:id="rId2581" display="1812" xr:uid="{DD07FF94-D142-41FC-9113-FB9DB45E0B21}"/>
    <hyperlink ref="BW434" r:id="rId2582" display="1811" xr:uid="{70A33A0F-56B6-4992-8BDB-1F12F8F43D0A}"/>
    <hyperlink ref="BW435" r:id="rId2583" display="1810" xr:uid="{05E3E2E8-556A-497D-9EAA-1960FBD301EA}"/>
    <hyperlink ref="BW436" r:id="rId2584" display="1809" xr:uid="{46115242-9A1C-4E1C-86C1-F7F441817F46}"/>
    <hyperlink ref="BW437" r:id="rId2585" display="1808" xr:uid="{D9002040-2BA5-4621-B79D-89B80CDFDB1A}"/>
    <hyperlink ref="BW438" r:id="rId2586" display="1807" xr:uid="{32A64527-551D-4E4E-B794-ADC328A97CF6}"/>
    <hyperlink ref="BW439" r:id="rId2587" display="1806" xr:uid="{0B3B1601-BA52-41FC-9964-391BF028D982}"/>
    <hyperlink ref="BW440" r:id="rId2588" display="1805" xr:uid="{6C5ACED5-E390-4DC1-9049-D800CB93B182}"/>
    <hyperlink ref="BW441" r:id="rId2589" display="1804" xr:uid="{A41A2988-154D-4627-B176-9C45F3D4AA9A}"/>
    <hyperlink ref="BW442" r:id="rId2590" display="1803" xr:uid="{BDBE01C0-C800-4E7E-8995-0A510F39A38B}"/>
    <hyperlink ref="BW443" r:id="rId2591" display="1802" xr:uid="{31A93D5F-F25A-449C-8742-760CA55F58F6}"/>
    <hyperlink ref="BW444" r:id="rId2592" display="1801" xr:uid="{EE7DBC3E-C774-4946-9D2A-DC3AF0A7691A}"/>
    <hyperlink ref="BW445" r:id="rId2593" display="1800" xr:uid="{A0CC476B-38A3-420E-AC9A-3B2E3F1D37F4}"/>
    <hyperlink ref="BW446" r:id="rId2594" display="1799" xr:uid="{922D5C29-DC5A-459C-A0BC-7C1BD4050D28}"/>
    <hyperlink ref="BW447" r:id="rId2595" display="1798" xr:uid="{FAFB90C3-329F-4A8E-A35A-C6F86AF11360}"/>
    <hyperlink ref="BW448" r:id="rId2596" display="1797" xr:uid="{DD4D6252-7D6B-47FB-8A10-E399ECC66D14}"/>
    <hyperlink ref="BW449" r:id="rId2597" display="1796" xr:uid="{016175D6-5FD2-4267-B4B7-38FDFA9DD41F}"/>
    <hyperlink ref="BW450" r:id="rId2598" display="1795" xr:uid="{3E578D10-B679-4988-B838-871E4E909078}"/>
    <hyperlink ref="BW451" r:id="rId2599" display="1794" xr:uid="{8C4E3E88-671B-4D4B-AD90-11BAAF0FC3E7}"/>
    <hyperlink ref="BW452" r:id="rId2600" display="1793" xr:uid="{EB7F65CC-D79F-47A0-BAD2-BA310275DFEC}"/>
    <hyperlink ref="BW453" r:id="rId2601" display="1792" xr:uid="{C59DC049-DD77-4280-A158-A032CECBB898}"/>
    <hyperlink ref="BW454" r:id="rId2602" display="1791" xr:uid="{8D5A7B2B-8785-4C5B-A524-0782E6F6BB47}"/>
    <hyperlink ref="BW455" r:id="rId2603" display="1790" xr:uid="{8BA5DC29-1318-4185-B29C-1735B3BCE1D0}"/>
    <hyperlink ref="BW456" r:id="rId2604" display="1789" xr:uid="{34C1A86C-0091-49F5-918D-1841E89AB4CC}"/>
    <hyperlink ref="BW457" r:id="rId2605" display="1788" xr:uid="{6E76FD82-6CC9-4F24-9E93-A0C3EFD9B35F}"/>
    <hyperlink ref="BW458" r:id="rId2606" display="1787" xr:uid="{26BD0AB6-F74A-4E30-9529-925BCD1EAB3A}"/>
    <hyperlink ref="BW459" r:id="rId2607" display="1786" xr:uid="{4E65B175-AAF3-4283-AD3C-A1CBB327FFDC}"/>
    <hyperlink ref="BW460" r:id="rId2608" display="1785" xr:uid="{05E81311-24B0-4D08-82A3-7395D0E83A40}"/>
    <hyperlink ref="BW461" r:id="rId2609" display="1784" xr:uid="{04BF33C4-4073-4394-A306-C4F580808216}"/>
    <hyperlink ref="BW462" r:id="rId2610" display="1783" xr:uid="{08702831-5BFD-4367-975D-EC63AAFD7982}"/>
    <hyperlink ref="BW463" r:id="rId2611" display="1782" xr:uid="{2DA2947D-EEDC-4844-A74A-62018143DEBC}"/>
    <hyperlink ref="BW464" r:id="rId2612" display="1781" xr:uid="{A46B6DF4-2E8C-457B-A884-C4232DD2168E}"/>
    <hyperlink ref="BW465" r:id="rId2613" display="1780" xr:uid="{00022E07-58BF-4FE9-8034-0255FE525E93}"/>
    <hyperlink ref="BW466" r:id="rId2614" display="1779" xr:uid="{A2F827B6-A7ED-4EAF-AB5E-A46E5D6698F2}"/>
    <hyperlink ref="BW467" r:id="rId2615" display="1778" xr:uid="{66BEE0F5-018B-4BCE-BE17-130D2136FC10}"/>
    <hyperlink ref="BW468" r:id="rId2616" display="1777" xr:uid="{5FB0E519-07FE-4C5D-8042-6DE122CF936B}"/>
    <hyperlink ref="BW469" r:id="rId2617" display="1776" xr:uid="{9B7ED6D7-ECEC-4A8A-ABA5-AED8F8B485CA}"/>
    <hyperlink ref="BW470" r:id="rId2618" display="1775" xr:uid="{A2053B9A-5D5D-4D74-9CD1-9232B45A647C}"/>
    <hyperlink ref="BW471" r:id="rId2619" display="1774" xr:uid="{C6E85304-6FCA-4573-9FE2-B46770987FA1}"/>
    <hyperlink ref="BW472" r:id="rId2620" display="1773" xr:uid="{AAAC35A9-1D3E-4EE5-903D-6588D2DD2728}"/>
    <hyperlink ref="BW473" r:id="rId2621" display="1772" xr:uid="{7DAC957D-6650-4E7B-A335-D4848893472C}"/>
    <hyperlink ref="BW474" r:id="rId2622" display="1771" xr:uid="{F9992CF4-34C9-403E-99B0-AA9857C65C05}"/>
    <hyperlink ref="BW475" r:id="rId2623" display="1770" xr:uid="{AFD61F70-6434-49BD-A77C-870AFFD3BB27}"/>
    <hyperlink ref="BW476" r:id="rId2624" display="1769" xr:uid="{BCD2FFE7-30F8-4D8A-983D-DF8570163B53}"/>
    <hyperlink ref="BW477" r:id="rId2625" display="1768" xr:uid="{01BA89EE-5352-4BE3-B922-E65BE95194A9}"/>
    <hyperlink ref="BW478" r:id="rId2626" display="1767" xr:uid="{F2CA7C7A-80DF-432F-9690-3E0A44106060}"/>
    <hyperlink ref="BW479" r:id="rId2627" display="1766" xr:uid="{621D0D8D-4153-4275-8156-91312FC2E5DB}"/>
    <hyperlink ref="BW480" r:id="rId2628" display="1765" xr:uid="{EEEEF1AA-819E-46D5-8E38-0AB9A5A6027F}"/>
    <hyperlink ref="BW481" r:id="rId2629" display="1764" xr:uid="{97C966DB-0528-49D0-8BD7-6E018468D1AD}"/>
    <hyperlink ref="BW482" r:id="rId2630" display="1763" xr:uid="{93BB80D8-2545-44F3-9A03-6A3E3DB2E956}"/>
    <hyperlink ref="BW483" r:id="rId2631" display="1762" xr:uid="{5611E117-F0F2-48DB-9D33-2975D7EA88FE}"/>
    <hyperlink ref="BW484" r:id="rId2632" display="1761" xr:uid="{205B75EE-46FA-4FFA-960C-A7535C84DF1E}"/>
    <hyperlink ref="BW485" r:id="rId2633" display="1760" xr:uid="{7424B8B6-BB42-4831-A626-3C2A9CE0EB7F}"/>
    <hyperlink ref="BW486" r:id="rId2634" display="1759" xr:uid="{78C5D841-D3BC-46AE-A4D7-1A5775D9B25D}"/>
    <hyperlink ref="BW487" r:id="rId2635" display="1758" xr:uid="{654AF5F9-F228-4375-9294-69F805D756EB}"/>
    <hyperlink ref="BW488" r:id="rId2636" display="1757" xr:uid="{8FEEDDFA-9213-46FD-BC69-3A49548F76AA}"/>
    <hyperlink ref="BW489" r:id="rId2637" display="1756" xr:uid="{C057E284-6761-467F-B321-CA4CD1420A35}"/>
    <hyperlink ref="BW490" r:id="rId2638" display="1755" xr:uid="{70FF5BA1-6C0C-4BF6-A8E9-4CD154D2D7E3}"/>
    <hyperlink ref="BW491" r:id="rId2639" display="1754" xr:uid="{A140E98A-B562-4A31-85A4-814890653754}"/>
    <hyperlink ref="BW492" r:id="rId2640" display="1753" xr:uid="{E9D84CDB-24AC-47D3-BD34-C3D08028433B}"/>
    <hyperlink ref="BW493" r:id="rId2641" display="1752" xr:uid="{DD219417-9BDD-42F0-90D3-E25968C54B1B}"/>
    <hyperlink ref="BW494" r:id="rId2642" display="1751" xr:uid="{A3C3E2E4-7A94-4E6F-85A7-FB6ED9CAD8D1}"/>
    <hyperlink ref="BW495" r:id="rId2643" display="1750" xr:uid="{DC718918-C88A-46C7-A4B7-ECEFD8ED87A9}"/>
    <hyperlink ref="BW496" r:id="rId2644" display="1749" xr:uid="{DE4924BB-663E-46FE-829D-323756DF3CF7}"/>
    <hyperlink ref="BW497" r:id="rId2645" display="1748" xr:uid="{991254D6-58D8-4075-A001-5133BFB978D5}"/>
    <hyperlink ref="BW498" r:id="rId2646" display="1747" xr:uid="{4ADD881A-01F4-4613-877F-18CE6150E3DE}"/>
    <hyperlink ref="BW499" r:id="rId2647" display="1746" xr:uid="{3C2D55BC-7F86-4F87-B217-2474945A2168}"/>
    <hyperlink ref="BW500" r:id="rId2648" display="1745" xr:uid="{4EED8297-939A-4864-A576-89C9868CE165}"/>
    <hyperlink ref="BW501" r:id="rId2649" display="1744" xr:uid="{96CC6827-DCD3-477C-BD53-BFFE4DEC6784}"/>
    <hyperlink ref="BW502" r:id="rId2650" display="1743" xr:uid="{E383377B-7F4C-4AC6-A4B5-BF4E227F7A3A}"/>
    <hyperlink ref="BW503" r:id="rId2651" display="1742" xr:uid="{EA76A56A-F6F7-4BBE-80CD-09DCCB2D0472}"/>
    <hyperlink ref="BW504" r:id="rId2652" display="1741" xr:uid="{CB79E939-3376-41FC-9180-1A1EF4DDECD7}"/>
    <hyperlink ref="BW505" r:id="rId2653" display="1740" xr:uid="{8979472F-E98A-4D18-8549-53C4DBC81ABF}"/>
    <hyperlink ref="BW506" r:id="rId2654" display="1739" xr:uid="{C5465F5E-9912-416F-8232-25862B4FF2B9}"/>
    <hyperlink ref="BW507" r:id="rId2655" display="1738" xr:uid="{6826D0C3-4C86-4AAA-9FD9-48A77E2A942B}"/>
    <hyperlink ref="BW508" r:id="rId2656" display="1737" xr:uid="{B1C4818D-11BA-4A93-85AE-634FA1F74FFF}"/>
    <hyperlink ref="BW509" r:id="rId2657" display="1736" xr:uid="{52F76E90-ACC2-49E5-92E9-68C1E2E20CB9}"/>
    <hyperlink ref="BW510" r:id="rId2658" display="1735" xr:uid="{82721BAD-B311-4FF0-AA05-DFC4937D50D7}"/>
    <hyperlink ref="BW511" r:id="rId2659" display="1734" xr:uid="{5FAAB81D-0007-49C4-8B9B-A7700590A0E6}"/>
    <hyperlink ref="BW512" r:id="rId2660" display="1733" xr:uid="{31C537A7-D23F-49D4-8C84-AAA737419702}"/>
    <hyperlink ref="BW513" r:id="rId2661" display="1732" xr:uid="{4ED69B0C-BADB-4A65-B2ED-587C2B2E4385}"/>
    <hyperlink ref="BW514" r:id="rId2662" display="1731" xr:uid="{1DE2E562-DA21-4E90-9195-ACAE2556C5D5}"/>
    <hyperlink ref="BW515" r:id="rId2663" display="1730" xr:uid="{CF859807-BEFA-46B5-AB9F-8902829B4381}"/>
    <hyperlink ref="BW516" r:id="rId2664" display="1729" xr:uid="{7C96A140-BE50-4969-876B-820F39869084}"/>
    <hyperlink ref="BW517" r:id="rId2665" display="1728" xr:uid="{71636785-A916-4F71-AFBF-1716AD9C06F3}"/>
    <hyperlink ref="BW518" r:id="rId2666" display="1727" xr:uid="{66D80889-FAC0-466A-8880-F6BF9390FAA8}"/>
    <hyperlink ref="BW519" r:id="rId2667" display="1726" xr:uid="{477F937A-F09E-47C0-90B8-2A68261D47F5}"/>
    <hyperlink ref="BW520" r:id="rId2668" display="1725" xr:uid="{1DA94C74-E349-400C-ADF1-F135F75C392E}"/>
    <hyperlink ref="BW521" r:id="rId2669" display="1724" xr:uid="{1382FFB0-0770-4CB3-BA45-53B0349B2E27}"/>
    <hyperlink ref="BW522" r:id="rId2670" display="1723" xr:uid="{AE397736-085F-4041-8528-3D2307D0E495}"/>
    <hyperlink ref="BW523" r:id="rId2671" display="1722" xr:uid="{49E7429A-350A-4E7F-AF13-855AEF8DFEE7}"/>
    <hyperlink ref="BW524" r:id="rId2672" display="1721" xr:uid="{F795F053-2F99-47E5-9F34-C02E405810CB}"/>
    <hyperlink ref="BW525" r:id="rId2673" display="1720" xr:uid="{456BD490-F3C8-4829-9FDA-E1BE04F91D19}"/>
    <hyperlink ref="BW526" r:id="rId2674" display="1719" xr:uid="{25C8AEA8-6653-4AF6-886A-5252B8FC9526}"/>
    <hyperlink ref="BW527" r:id="rId2675" display="1718" xr:uid="{B37AE621-1840-454A-B828-7F3FE9356FA3}"/>
    <hyperlink ref="BW528" r:id="rId2676" display="1717" xr:uid="{328BA3BD-C37F-4A56-B426-E1B13B503FE4}"/>
    <hyperlink ref="BW529" r:id="rId2677" display="1716" xr:uid="{FD72B0E7-CEFD-4E47-82D3-3E929C1A19A5}"/>
    <hyperlink ref="BW530" r:id="rId2678" display="1715" xr:uid="{2E38BE7E-F8C3-4604-9794-F2F10CFF1507}"/>
    <hyperlink ref="BW531" r:id="rId2679" display="1714" xr:uid="{E09BD818-B181-407F-82F7-5824AF433837}"/>
    <hyperlink ref="BW532" r:id="rId2680" display="1713" xr:uid="{6805E769-638E-4FCD-A6DF-A0F8793883DA}"/>
    <hyperlink ref="BW533" r:id="rId2681" display="1712" xr:uid="{F3032DB1-A043-48C7-AC5D-C4D9C1055E46}"/>
    <hyperlink ref="BW534" r:id="rId2682" display="1711" xr:uid="{77FAD9D7-9517-4B3D-AEA7-3950523070FD}"/>
    <hyperlink ref="BW535" r:id="rId2683" display="1710" xr:uid="{46C2C7E6-FEA9-4A49-8884-A592F61BC212}"/>
    <hyperlink ref="BW536" r:id="rId2684" display="1709" xr:uid="{3B8F00E3-7AAF-43A8-9EFF-1474619D2E8D}"/>
    <hyperlink ref="BW537" r:id="rId2685" display="1708" xr:uid="{74806E30-89C0-4109-9017-9D3B4AADC652}"/>
    <hyperlink ref="BW538" r:id="rId2686" display="1707" xr:uid="{819D38B7-B3A5-473F-AFA4-CBC6B597ED5F}"/>
    <hyperlink ref="BW539" r:id="rId2687" display="1706" xr:uid="{1375C6BC-02A1-48F2-A28B-14F24F7E351C}"/>
    <hyperlink ref="BW540" r:id="rId2688" display="1705" xr:uid="{12CCC29D-4469-4BDF-A3BC-F91110D8B455}"/>
    <hyperlink ref="BW541" r:id="rId2689" display="1704" xr:uid="{876A720B-2E4C-43EB-B244-2150B0648EA5}"/>
    <hyperlink ref="BW542" r:id="rId2690" display="1703" xr:uid="{E00EFCE5-1729-43FE-BEB9-64B215236BA3}"/>
    <hyperlink ref="BW543" r:id="rId2691" display="1702" xr:uid="{55585969-D8F8-4E45-B708-F6A39AD8881A}"/>
    <hyperlink ref="BW544" r:id="rId2692" display="1701" xr:uid="{FF07C223-F4FF-4ED4-88A5-477EB72466AB}"/>
    <hyperlink ref="BW545" r:id="rId2693" display="1700" xr:uid="{A04AF2C5-8A08-48DC-B838-272760452E6B}"/>
    <hyperlink ref="BW546" r:id="rId2694" display="1699" xr:uid="{F539D2F8-00A7-453F-92D8-59F6B0D02557}"/>
    <hyperlink ref="BW547" r:id="rId2695" display="1698" xr:uid="{1639E32F-0F23-4712-9EFF-670C2991AB96}"/>
    <hyperlink ref="BW548" r:id="rId2696" display="1697" xr:uid="{6E463E38-BA60-46D2-BA58-DE5D043F1393}"/>
    <hyperlink ref="BW549" r:id="rId2697" display="1696" xr:uid="{8F75F710-CD02-4891-A1E7-80C4C21A590B}"/>
    <hyperlink ref="BW550" r:id="rId2698" display="1695" xr:uid="{727C7E5A-8EC1-4817-808F-09D89CACDF35}"/>
    <hyperlink ref="BW551" r:id="rId2699" display="1694" xr:uid="{5BE3ADC3-51C3-47E3-AA3A-D3D68233091B}"/>
    <hyperlink ref="BW552" r:id="rId2700" display="1693" xr:uid="{10C674FD-FB02-46BB-9585-8880A0335DD8}"/>
    <hyperlink ref="BW553" r:id="rId2701" display="1692" xr:uid="{A6E887E8-E220-47EC-86FF-E92B734F61DF}"/>
    <hyperlink ref="BW554" r:id="rId2702" display="1691" xr:uid="{C282802D-C752-4F9A-8FB1-8DED35D86E66}"/>
    <hyperlink ref="BW555" r:id="rId2703" display="1690" xr:uid="{E51617CC-A9FC-411C-A429-1CD5EEBEBDBD}"/>
    <hyperlink ref="BW556" r:id="rId2704" display="1689" xr:uid="{77CBF462-4EDF-4742-B23A-B757E49F1C22}"/>
    <hyperlink ref="BW557" r:id="rId2705" display="1688" xr:uid="{F737BDA9-15BF-413F-A2FC-B1A6087C4505}"/>
    <hyperlink ref="BW558" r:id="rId2706" display="1687" xr:uid="{8D9DB18D-A444-444B-BE4E-6CB590314FF3}"/>
    <hyperlink ref="BW559" r:id="rId2707" display="1686" xr:uid="{2C30B306-8763-482E-9C24-B317597F415C}"/>
    <hyperlink ref="BW560" r:id="rId2708" display="1685" xr:uid="{E823A657-1CF8-4032-AF51-B80668408907}"/>
    <hyperlink ref="BW561" r:id="rId2709" display="1684" xr:uid="{61DD40D6-E1A1-49E3-82B7-02947DE042CE}"/>
    <hyperlink ref="BW562" r:id="rId2710" display="1683" xr:uid="{087BF863-3666-4935-8C5C-9AFA3FAF024D}"/>
    <hyperlink ref="BW563" r:id="rId2711" display="1682" xr:uid="{9C04034E-538D-4DA5-82EA-E68509E80B4A}"/>
    <hyperlink ref="BW564" r:id="rId2712" display="1681" xr:uid="{2D6D3BFD-323C-45C6-A2D5-F076FD9C2820}"/>
    <hyperlink ref="BW565" r:id="rId2713" display="1680" xr:uid="{7962DDA8-43B2-4A09-AC4E-2755ED73B00C}"/>
    <hyperlink ref="BW566" r:id="rId2714" display="1679" xr:uid="{1DE3A9F3-F016-44BB-AA18-7F7D8EC98B31}"/>
    <hyperlink ref="BW567" r:id="rId2715" display="1678" xr:uid="{274DBF59-E9A3-4FCF-81AF-4ED0B04D15BB}"/>
    <hyperlink ref="BW568" r:id="rId2716" display="1677" xr:uid="{32802C5A-0EFB-443F-808A-5F016F007C65}"/>
    <hyperlink ref="BW569" r:id="rId2717" display="1676" xr:uid="{C900EB7A-D239-4ADE-9BB1-81310A56C7DA}"/>
    <hyperlink ref="BW570" r:id="rId2718" display="1675" xr:uid="{98C89A42-A6DB-4829-9BE6-27D0F99C965F}"/>
    <hyperlink ref="BW571" r:id="rId2719" display="1674" xr:uid="{C7670732-0C1C-4DC0-A78D-27C93A5B7E77}"/>
    <hyperlink ref="BW572" r:id="rId2720" display="1672" xr:uid="{E9BF48B9-60D0-407E-B3A1-FE5E4046484E}"/>
    <hyperlink ref="BW573" r:id="rId2721" display="1673" xr:uid="{07690E30-0396-437E-A8B1-D1EBB36AB20A}"/>
    <hyperlink ref="BW574" r:id="rId2722" display="1671" xr:uid="{2B2E2BFA-28B7-4355-AB93-8678EF6BC7EB}"/>
    <hyperlink ref="BW575" r:id="rId2723" display="1670" xr:uid="{F7DBADC0-7B33-4F6F-BEF8-F6CA3DA859F9}"/>
    <hyperlink ref="BW576" r:id="rId2724" display="1669" xr:uid="{5C9F4CBE-83E6-44FF-958B-C8A202448BA7}"/>
    <hyperlink ref="BW577" r:id="rId2725" display="1668" xr:uid="{1C045E71-448F-4A14-AAE6-BFE19A45FE2B}"/>
    <hyperlink ref="BW578" r:id="rId2726" display="1667" xr:uid="{BBB9978A-3CF6-4DF2-9322-F56E76B002E0}"/>
    <hyperlink ref="BW579" r:id="rId2727" display="1666" xr:uid="{EF731530-55DD-4511-8671-6C8618B080FC}"/>
    <hyperlink ref="BW580" r:id="rId2728" display="1665" xr:uid="{9B476842-B817-40EA-AFD6-8131187B5B46}"/>
    <hyperlink ref="BW581" r:id="rId2729" display="1664" xr:uid="{F2EFD435-211C-4830-94FD-1903D162A145}"/>
    <hyperlink ref="BW582" r:id="rId2730" display="1663" xr:uid="{313F6990-AE42-4A46-BCC5-C6C795DACCD7}"/>
    <hyperlink ref="BW583" r:id="rId2731" display="1662" xr:uid="{5601977F-6D4E-454F-8281-416FE8B8B76C}"/>
    <hyperlink ref="BW584" r:id="rId2732" display="1661" xr:uid="{FA70D8B8-7D9B-4312-B076-5774BC890CD9}"/>
    <hyperlink ref="BW585" r:id="rId2733" display="1660" xr:uid="{E4281410-A8D2-425B-B33E-2FAB3F72850F}"/>
    <hyperlink ref="BW586" r:id="rId2734" display="1659" xr:uid="{6588DE1F-A2F1-471B-8C43-DFC4437815DB}"/>
    <hyperlink ref="BW587" r:id="rId2735" display="1658" xr:uid="{898E5BBA-2F19-4866-84EB-79E91F3E7B53}"/>
    <hyperlink ref="BW588" r:id="rId2736" display="1657" xr:uid="{B6F544DC-D849-4A62-BDEF-DFC4850DEECC}"/>
    <hyperlink ref="BW589" r:id="rId2737" display="1656" xr:uid="{8E6A75F5-9AFA-4B9D-A692-C5AFB87615CF}"/>
    <hyperlink ref="BW590" r:id="rId2738" display="1655" xr:uid="{2652BEC7-0A31-4377-BC38-0582E5A9FE2F}"/>
    <hyperlink ref="BW591" r:id="rId2739" display="1654" xr:uid="{067F50EE-2752-48D7-896A-63865C2D9B24}"/>
    <hyperlink ref="BW592" r:id="rId2740" display="1653" xr:uid="{544C6023-71E3-4643-8A5D-7B5298D9F48E}"/>
    <hyperlink ref="BW593" r:id="rId2741" display="1652" xr:uid="{40C284D2-AC58-4DF8-B02D-B225227CD774}"/>
    <hyperlink ref="BW594" r:id="rId2742" display="1651" xr:uid="{3DF45139-2D73-41C8-AFB2-D2AE81C02BED}"/>
    <hyperlink ref="BW595" r:id="rId2743" display="1650" xr:uid="{F1B40A3A-C525-4A77-8D3A-518CAE2C2173}"/>
    <hyperlink ref="BW596" r:id="rId2744" display="1649" xr:uid="{EFA1C5BE-4D48-4D5A-A071-BA2F6AAA514C}"/>
    <hyperlink ref="BW597" r:id="rId2745" display="1648" xr:uid="{D0AB9EB8-CC05-4070-8B69-95710AD840C4}"/>
    <hyperlink ref="BW598" r:id="rId2746" display="1647" xr:uid="{541F9308-FFF1-4620-8FEC-B303303A8D99}"/>
    <hyperlink ref="BW599" r:id="rId2747" display="1646" xr:uid="{4018A8AF-2D9D-4251-9343-82597522B8E8}"/>
    <hyperlink ref="BW600" r:id="rId2748" display="1645" xr:uid="{25C8BC56-2791-4772-8B0C-B07EF33C9C71}"/>
    <hyperlink ref="BW601" r:id="rId2749" display="1644" xr:uid="{6C2E462F-B28C-4CC0-9560-072E49DF2B26}"/>
    <hyperlink ref="BW602" r:id="rId2750" display="1643" xr:uid="{8BB5407C-F417-4AE6-AAD5-0698E531D467}"/>
    <hyperlink ref="BW603" r:id="rId2751" display="1642" xr:uid="{C9195E9C-E28F-4EAF-8883-50394FF3E978}"/>
    <hyperlink ref="BW604" r:id="rId2752" display="1641" xr:uid="{DB16F283-C05C-473E-BC81-71595A41757A}"/>
    <hyperlink ref="BW605" r:id="rId2753" display="1640" xr:uid="{8C44FAA8-E620-43A8-A59B-9DD9DEC932C9}"/>
    <hyperlink ref="BW606" r:id="rId2754" display="1639" xr:uid="{6E399077-D6D3-47E0-A7F2-1A70C2D54041}"/>
    <hyperlink ref="BW607" r:id="rId2755" display="1638" xr:uid="{85BCFB6B-AC6F-4927-9DBE-BD907A72958A}"/>
    <hyperlink ref="BW608" r:id="rId2756" display="1637" xr:uid="{90D46AC7-0E34-41AA-9F26-D049B32834A5}"/>
    <hyperlink ref="BW609" r:id="rId2757" display="1636" xr:uid="{83CEFA8A-F7D5-40D9-858D-00AD2EAA692B}"/>
    <hyperlink ref="BW610" r:id="rId2758" display="1635" xr:uid="{24F372D6-0DEF-40D0-8DFC-2E5F8A9A150A}"/>
    <hyperlink ref="BW611" r:id="rId2759" display="1634" xr:uid="{2553AF07-7B6A-44D5-9C4C-867E9B1D2CB9}"/>
    <hyperlink ref="BW612" r:id="rId2760" display="1633" xr:uid="{4553DA4A-5D4A-435D-AD74-A11AAFA8B084}"/>
    <hyperlink ref="BW613" r:id="rId2761" display="1632" xr:uid="{D0DCD02B-E54D-4E73-BDE5-7EEF216510B7}"/>
    <hyperlink ref="BW614" r:id="rId2762" display="1631" xr:uid="{A78EA22E-FF61-415B-B7E9-1100EA76E70B}"/>
    <hyperlink ref="BW615" r:id="rId2763" display="1630" xr:uid="{96DDD1A4-3BB1-4BC6-8AE9-6150428E3A2D}"/>
    <hyperlink ref="BW616" r:id="rId2764" display="1629" xr:uid="{885CA2E2-273C-4A88-8740-F3BB68253D62}"/>
    <hyperlink ref="BW617" r:id="rId2765" display="1627" xr:uid="{FF67BCCD-4D52-4BCB-87FD-B041CD5512A9}"/>
    <hyperlink ref="BW618" r:id="rId2766" display="1625" xr:uid="{837616B6-6D53-459B-BD61-60C8127534C9}"/>
    <hyperlink ref="BW619" r:id="rId2767" display="1624" xr:uid="{0906F86C-E21F-428D-BFE4-D7E84109D222}"/>
    <hyperlink ref="BW620" r:id="rId2768" display="1623" xr:uid="{B4DC00B9-EB5D-42E0-B286-298C4D041671}"/>
    <hyperlink ref="BW621" r:id="rId2769" display="1622" xr:uid="{74C94CFF-22D3-4306-A55D-5E0502C16D37}"/>
    <hyperlink ref="BW622" r:id="rId2770" display="1621" xr:uid="{42C8B9BC-76F1-42FF-9915-91781229E776}"/>
    <hyperlink ref="BW623" r:id="rId2771" display="1620" xr:uid="{258D01FF-8024-482B-8051-D3735C189188}"/>
    <hyperlink ref="BW624" r:id="rId2772" display="1618" xr:uid="{D57A08A9-8215-4A9E-8587-3F0CC1C5EB25}"/>
    <hyperlink ref="BW625" r:id="rId2773" display="1617" xr:uid="{87E7ABCA-DB74-4BB3-82BD-16549193E96E}"/>
    <hyperlink ref="BW626" r:id="rId2774" display="1616" xr:uid="{D9CAD901-2BCB-468F-90B0-3DFFD77E1A8C}"/>
    <hyperlink ref="BW627" r:id="rId2775" display="1615" xr:uid="{6571911C-4273-4ED1-8A52-1ADB3E0CDF66}"/>
    <hyperlink ref="BW628" r:id="rId2776" display="1614" xr:uid="{45DDA659-EBA0-429E-AAC0-42652402FED2}"/>
    <hyperlink ref="BW629" r:id="rId2777" display="1613" xr:uid="{01518E91-6691-4696-8B6C-8376224A55C6}"/>
    <hyperlink ref="BW630" r:id="rId2778" display="1612" xr:uid="{54546F79-C461-4517-8C91-4F5857DAB01D}"/>
    <hyperlink ref="BW631" r:id="rId2779" display="1611" xr:uid="{35106F63-A6FF-4D1F-A263-0609BC533F79}"/>
    <hyperlink ref="BW643" r:id="rId2780" display="1598" xr:uid="{36F3D2C9-3197-4B56-BD69-0BA9B1E321AE}"/>
    <hyperlink ref="BW681" r:id="rId2781" display="1560" xr:uid="{7A49949E-FE2D-4AEC-9E04-37E8886AC89D}"/>
    <hyperlink ref="BW705" r:id="rId2782" display="1536" xr:uid="{BA5FE726-8674-444A-9C42-9DDE6F5182F9}"/>
    <hyperlink ref="BW731" r:id="rId2783" display="1510" xr:uid="{FAFD4776-AF77-40B1-BE0D-E01956F1408D}"/>
    <hyperlink ref="BW792" r:id="rId2784" display="1448" xr:uid="{30B6BE6B-4F42-439C-808A-676D6F47ED7B}"/>
    <hyperlink ref="BW871" r:id="rId2785" xr:uid="{EF883FA1-43B2-41A8-9692-5B43300E5927}"/>
    <hyperlink ref="BW872" r:id="rId2786" xr:uid="{303E1484-A0ED-4E79-BD21-F13A2960359D}"/>
    <hyperlink ref="BW873" r:id="rId2787" xr:uid="{D01D1BD5-2492-4D6C-9F74-88F3B112CB4B}"/>
    <hyperlink ref="BW874" r:id="rId2788" xr:uid="{C941D7ED-9E2D-4C2A-AFE3-203632920CBA}"/>
    <hyperlink ref="BW875" r:id="rId2789" xr:uid="{7F03B73E-F00D-41A2-B32C-C19ED37F62C2}"/>
    <hyperlink ref="BW876" r:id="rId2790" xr:uid="{A831F7B4-C501-4F33-ACB8-7212E2E9FEF1}"/>
    <hyperlink ref="BW877" r:id="rId2791" xr:uid="{4F44A054-DB7D-481F-BE4C-7642CB16E871}"/>
    <hyperlink ref="BW878" r:id="rId2792" xr:uid="{B830D02F-AB65-4EC2-8C9C-A1A78C83F69B}"/>
    <hyperlink ref="BW879" r:id="rId2793" xr:uid="{5B645BBF-6ABF-4BD1-B5E4-5A6A29C7A0C2}"/>
    <hyperlink ref="BW880" r:id="rId2794" xr:uid="{68624A67-92E3-4A62-97E6-B888B247700C}"/>
    <hyperlink ref="BW881" r:id="rId2795" xr:uid="{C7F9FADC-002D-495E-B057-8F3DDE15C571}"/>
    <hyperlink ref="BW882" r:id="rId2796" xr:uid="{238D5F36-C419-4CF1-9A91-DB06891860B0}"/>
    <hyperlink ref="BW883" r:id="rId2797" xr:uid="{D5238112-EFCD-45D3-921E-96DCD0351CC4}"/>
    <hyperlink ref="BW884" r:id="rId2798" xr:uid="{F3899710-DC61-428F-8DE4-242FB4CFCE0B}"/>
    <hyperlink ref="BW885" r:id="rId2799" xr:uid="{25936A5F-9F8D-4A40-8043-637F6D05A09E}"/>
    <hyperlink ref="BW886" r:id="rId2800" display="1354" xr:uid="{40FC355D-F702-4571-BDA5-D855C46D6E7F}"/>
    <hyperlink ref="BW887" r:id="rId2801" xr:uid="{9AE09A63-B050-4080-B9F1-00720D5154D7}"/>
    <hyperlink ref="BW888" r:id="rId2802" xr:uid="{5F79F413-FC4A-4D15-B5D8-D6662553EDD4}"/>
    <hyperlink ref="BW889" r:id="rId2803" xr:uid="{9A2182FD-BAC3-48E5-89E4-5EB1E14DA24A}"/>
    <hyperlink ref="BW890" r:id="rId2804" xr:uid="{A9898501-07AA-4304-8B5E-92346DD83ABF}"/>
    <hyperlink ref="BW891" r:id="rId2805" xr:uid="{F619202D-B000-4B99-BCA0-465A40F75794}"/>
    <hyperlink ref="BW892" r:id="rId2806" xr:uid="{07643060-7E76-425F-80EE-1C3ADD27B27F}"/>
    <hyperlink ref="BW893" r:id="rId2807" xr:uid="{F21706FA-49CA-4671-8A0B-6299D1361278}"/>
    <hyperlink ref="BW894" r:id="rId2808" xr:uid="{2D06F626-68D8-45FA-BEED-66FC6334C707}"/>
    <hyperlink ref="BW895" r:id="rId2809" xr:uid="{4CA4ED38-0BB8-4E57-9501-A231ADE0D2CB}"/>
    <hyperlink ref="BW896" r:id="rId2810" xr:uid="{B02770C6-6C79-4490-8108-25D3449228AB}"/>
    <hyperlink ref="BW897" r:id="rId2811" xr:uid="{07B93B75-7FFE-4B6D-A88F-63E3832F18DC}"/>
    <hyperlink ref="BW898" r:id="rId2812" xr:uid="{AF0E4B77-1F91-4DCB-BAFA-6E642B954DC8}"/>
    <hyperlink ref="BW899" r:id="rId2813" xr:uid="{4FA447B2-972A-4CA2-B0B4-62A46A7C51AE}"/>
    <hyperlink ref="BW900" r:id="rId2814" xr:uid="{C82E7544-2675-4380-B1FF-943BDC3742E6}"/>
    <hyperlink ref="BW901" r:id="rId2815" xr:uid="{8BCA00F1-6C57-48F6-8370-DDD1EEF4A437}"/>
    <hyperlink ref="BW902" r:id="rId2816" xr:uid="{955B1054-9AA2-4C7D-AB84-908E2BF37585}"/>
    <hyperlink ref="BW903" r:id="rId2817" xr:uid="{4296EA26-B607-4F8F-A8E4-65AA894726FB}"/>
    <hyperlink ref="BW904" r:id="rId2818" xr:uid="{D46E3F4D-EE0B-42B7-A74F-9C0C7F014E85}"/>
    <hyperlink ref="BW905" r:id="rId2819" xr:uid="{651C3029-5A01-4ABB-B894-6BA66F6E2356}"/>
    <hyperlink ref="BW906" r:id="rId2820" xr:uid="{1F9674F8-A8FE-4455-BF1A-2638F08F02D3}"/>
    <hyperlink ref="BW907" r:id="rId2821" xr:uid="{2BE92E2B-355B-40E9-A49A-9A9AEC4A51F3}"/>
    <hyperlink ref="BW908" r:id="rId2822" xr:uid="{50902113-C750-43EC-B208-F3D8E783C6FE}"/>
    <hyperlink ref="BW909" r:id="rId2823" xr:uid="{C45E5C40-790D-4D4C-966F-2CADCAC67540}"/>
    <hyperlink ref="BW910" r:id="rId2824" xr:uid="{042916A5-191D-47EB-9644-042FC248107A}"/>
    <hyperlink ref="BW911" r:id="rId2825" xr:uid="{B339EEE1-553E-499F-8139-6C82F3C0B767}"/>
    <hyperlink ref="BW912" r:id="rId2826" xr:uid="{A2E4E049-DF6A-4F1D-8EB7-1535E8BBC80F}"/>
    <hyperlink ref="BW913" r:id="rId2827" xr:uid="{BAA956DE-2B2F-42C6-A6FB-B4EF90E32E8B}"/>
    <hyperlink ref="BW914" r:id="rId2828" xr:uid="{2E60FEF0-37AE-49D6-9136-C3C9C07B5D74}"/>
    <hyperlink ref="BW915" r:id="rId2829" xr:uid="{86BA87B1-5B21-4EB7-8ABF-4E719507B0AA}"/>
    <hyperlink ref="BW916" r:id="rId2830" xr:uid="{07F30B17-412D-4522-A1AE-EBE39F682D49}"/>
    <hyperlink ref="BW917" r:id="rId2831" xr:uid="{18110E85-475C-4A8E-93D3-D881C1488812}"/>
    <hyperlink ref="BW918" r:id="rId2832" xr:uid="{10DF99A9-A46B-4B78-A92F-A934DE57EF23}"/>
    <hyperlink ref="BW919" r:id="rId2833" xr:uid="{B6EEF34C-E371-4929-920B-43824DFB686F}"/>
    <hyperlink ref="BW920" r:id="rId2834" xr:uid="{2AF036E2-2053-4F9F-A528-3F40D2A4CBF6}"/>
    <hyperlink ref="BW921" r:id="rId2835" xr:uid="{067109D2-6F4B-488B-9577-E502C8266972}"/>
    <hyperlink ref="BW922" r:id="rId2836" xr:uid="{00A566D3-FE6D-4EA1-A17C-15A98CB369AC}"/>
    <hyperlink ref="BW923" r:id="rId2837" xr:uid="{1A9B6F9F-887D-4537-9F07-4F8D1EE9B0AF}"/>
    <hyperlink ref="BW924" r:id="rId2838" xr:uid="{AFD66F3C-E6AD-4892-8CFD-DFACDA1F30D7}"/>
    <hyperlink ref="BW925" r:id="rId2839" xr:uid="{293D01C2-93F5-4246-ADB4-E126412F73D6}"/>
    <hyperlink ref="BW926" r:id="rId2840" xr:uid="{30003E4F-DC51-4BF7-9C10-695365EE4B67}"/>
    <hyperlink ref="BW927" r:id="rId2841" xr:uid="{7C904FA4-F39F-430A-ABBA-F5D91DC05883}"/>
    <hyperlink ref="BW928" r:id="rId2842" xr:uid="{DA5B965A-A5A7-4706-BD11-D4AD3C7345F1}"/>
    <hyperlink ref="BW929" r:id="rId2843" xr:uid="{76F09169-D96B-40F1-9D03-E84EEBAB62A6}"/>
    <hyperlink ref="BW930" r:id="rId2844" xr:uid="{71D60EFF-E879-4EBB-8A20-D4ABB22EBEF8}"/>
    <hyperlink ref="BW931" r:id="rId2845" xr:uid="{A0DF2E74-6A28-44CD-BC63-84AB68A2964B}"/>
    <hyperlink ref="BW932" r:id="rId2846" xr:uid="{45EC1C81-0CCF-430D-B716-2A658A35A05F}"/>
    <hyperlink ref="BW933" r:id="rId2847" xr:uid="{919DDFBA-EBA4-47C2-922E-6F2AB3BC1821}"/>
    <hyperlink ref="BW934" r:id="rId2848" xr:uid="{FDAC0535-7EBB-4974-A984-5BAD354C2A80}"/>
    <hyperlink ref="BW935" r:id="rId2849" xr:uid="{F21A3F10-033A-4465-8C47-8B1E45F3E153}"/>
    <hyperlink ref="BW936" r:id="rId2850" xr:uid="{72DF2293-B1F5-401E-BA21-ECD0222180CE}"/>
    <hyperlink ref="BW937" r:id="rId2851" xr:uid="{9C772340-520C-48F9-893E-DDD4F962B83A}"/>
    <hyperlink ref="BW938" r:id="rId2852" xr:uid="{4EB2718F-7139-4C30-831E-B09A58258942}"/>
    <hyperlink ref="BW939" r:id="rId2853" xr:uid="{25D78ABF-9180-4717-B87C-9F386E8EA559}"/>
    <hyperlink ref="BW940" r:id="rId2854" xr:uid="{096979A8-63D4-4210-9BA4-CF4A353B7EE8}"/>
    <hyperlink ref="BW941" r:id="rId2855" xr:uid="{B3EC5808-A3DD-4E7D-B9E1-03AA2E8D309B}"/>
    <hyperlink ref="BW942" r:id="rId2856" xr:uid="{DE65E6B3-ECF8-44FF-A942-63F876E71689}"/>
    <hyperlink ref="BW943" r:id="rId2857" xr:uid="{0E2FF707-7A2C-437C-A837-F6535E9D2102}"/>
    <hyperlink ref="BW944" r:id="rId2858" xr:uid="{190120AE-3C66-42ED-A3DC-E57101950593}"/>
    <hyperlink ref="BW945" r:id="rId2859" xr:uid="{4728326C-890D-41C4-8980-3603AB66CC04}"/>
    <hyperlink ref="BW946" r:id="rId2860" xr:uid="{E8D34FDF-E258-4967-A4E0-949E4BF70F33}"/>
    <hyperlink ref="BW947" r:id="rId2861" xr:uid="{7BDC3C7A-C4E2-4164-A7C8-E5E1A6496646}"/>
    <hyperlink ref="BW948" r:id="rId2862" display="1291" xr:uid="{A7E65E35-E975-463D-AF72-354E630E4E0C}"/>
    <hyperlink ref="BW949" r:id="rId2863" xr:uid="{D01AEE0E-8BC1-4B9F-ACCF-2A22C2C3FAD7}"/>
    <hyperlink ref="BW950" r:id="rId2864" xr:uid="{10C97FAB-BF2F-48D7-AB60-73EEDB44B6C6}"/>
    <hyperlink ref="BW951" r:id="rId2865" xr:uid="{46A2E087-E546-48ED-82CD-2364FAB8BA77}"/>
    <hyperlink ref="BW952" r:id="rId2866" xr:uid="{5CE33666-2760-42EF-87F5-987519CE5E8F}"/>
    <hyperlink ref="BW953" r:id="rId2867" xr:uid="{79F23988-8237-4D61-9D60-1E64F5AF37F4}"/>
    <hyperlink ref="BW954" r:id="rId2868" xr:uid="{93831BFE-7263-48E9-B51B-1560090E2B72}"/>
    <hyperlink ref="BW955" r:id="rId2869" xr:uid="{5D9FE775-075F-489D-91FE-42829C6E2481}"/>
    <hyperlink ref="BW956" r:id="rId2870" xr:uid="{41F32091-E4A8-4438-A984-F5263FB29CC4}"/>
    <hyperlink ref="BW957" r:id="rId2871" xr:uid="{67038C83-9865-494B-B17F-A08AF4ABE5DB}"/>
    <hyperlink ref="BW958" r:id="rId2872" xr:uid="{548149F5-A2A1-420F-9CD7-CB26D6582EDA}"/>
    <hyperlink ref="BW959" r:id="rId2873" xr:uid="{D6A28B80-B662-406E-9276-29BD77215B84}"/>
    <hyperlink ref="BW960" r:id="rId2874" xr:uid="{340F49B5-135A-42EC-A04C-38A816DAB702}"/>
    <hyperlink ref="BW961" r:id="rId2875" xr:uid="{58136873-B232-499E-9D41-06A2C4BB7488}"/>
    <hyperlink ref="BW962" r:id="rId2876" xr:uid="{721523DB-1574-4CA4-BEB3-78BF794949AD}"/>
    <hyperlink ref="BW963" r:id="rId2877" xr:uid="{A08923B2-9E65-49E4-B5FC-1179CDC72EDA}"/>
    <hyperlink ref="BW964" r:id="rId2878" xr:uid="{D823F322-4D8F-4761-8861-2E9E425EA4CC}"/>
    <hyperlink ref="BW965" r:id="rId2879" xr:uid="{803869D0-7BAB-4AAD-A67D-856757912790}"/>
    <hyperlink ref="BW966" r:id="rId2880" xr:uid="{A05C7FFF-36C7-429F-869C-08F3E2F25E14}"/>
    <hyperlink ref="BW967" r:id="rId2881" xr:uid="{01B0DAA8-40D2-4FE0-B68A-EC6A443D552C}"/>
    <hyperlink ref="BW968" r:id="rId2882" xr:uid="{181FD19F-C4EF-467D-A4FE-6F7A5695016B}"/>
    <hyperlink ref="BW969" r:id="rId2883" xr:uid="{FEC080B3-5041-48F3-96A1-3E7D38EDEE7F}"/>
    <hyperlink ref="BW970" r:id="rId2884" xr:uid="{5AEDFA25-BB9F-4BF8-9A6C-ABB73BFDA23E}"/>
    <hyperlink ref="BW971" r:id="rId2885" xr:uid="{A06F8E22-D456-4AE1-A877-E11B3006CCF8}"/>
    <hyperlink ref="BW972" r:id="rId2886" xr:uid="{3C840443-A89B-4997-9229-CC70CBB57AC3}"/>
    <hyperlink ref="BW973" r:id="rId2887" xr:uid="{57E11318-CE38-4509-9A68-445901C7BB42}"/>
    <hyperlink ref="BW974" r:id="rId2888" xr:uid="{3F540D4E-E321-4498-840D-A280AC84B6C2}"/>
    <hyperlink ref="BW975" r:id="rId2889" xr:uid="{111C1D18-09B3-4D78-8BB5-517FE03E92F7}"/>
    <hyperlink ref="BW976" r:id="rId2890" xr:uid="{C439D5DB-6B32-40E9-B951-681F104235F4}"/>
    <hyperlink ref="BW977" r:id="rId2891" xr:uid="{B10FEFBE-8AC2-44C1-9DBE-7E0ECA83A666}"/>
    <hyperlink ref="BW978" r:id="rId2892" xr:uid="{745C65E2-9C06-4C91-8A1D-D398744EB2C8}"/>
    <hyperlink ref="BW979" r:id="rId2893" xr:uid="{FAC7C82F-A355-4830-BB13-A8226CDBD5C5}"/>
    <hyperlink ref="BW980" r:id="rId2894" xr:uid="{287077AE-C515-4585-96B1-134274801F73}"/>
    <hyperlink ref="BW981" r:id="rId2895" xr:uid="{84675BC4-88F0-48A2-A95F-3CADDE9F3033}"/>
    <hyperlink ref="BW982" r:id="rId2896" xr:uid="{4E508DCD-BB3A-4DDC-B89A-2B5FE11408CF}"/>
    <hyperlink ref="BW983" r:id="rId2897" xr:uid="{F21A35F1-2451-461B-9F2B-E1EE0A2DD2AC}"/>
    <hyperlink ref="BW984" r:id="rId2898" xr:uid="{6B7A30AB-714E-4B21-A58A-615EF0AC565A}"/>
    <hyperlink ref="BW985" r:id="rId2899" xr:uid="{9E1AACFA-2016-4CA4-8E0F-9A7EBCFFF821}"/>
    <hyperlink ref="BW986" r:id="rId2900" xr:uid="{ADA1D138-8706-48EC-9024-B71086F55C2E}"/>
    <hyperlink ref="BW987" r:id="rId2901" xr:uid="{39BC9814-C23D-4E9D-BFD4-D914C9AC32D2}"/>
    <hyperlink ref="BW988" r:id="rId2902" xr:uid="{D1501A4A-606B-4935-A511-88A9E23B5E79}"/>
    <hyperlink ref="BW989" r:id="rId2903" xr:uid="{F5E90E28-66F0-4BDA-8807-85912B2D8977}"/>
    <hyperlink ref="BW990" r:id="rId2904" xr:uid="{706343AB-0979-4441-9069-C7946692C8A3}"/>
    <hyperlink ref="BW991" r:id="rId2905" xr:uid="{ADEABA42-9012-4D7E-98A1-F508E5CE9652}"/>
    <hyperlink ref="BW992" r:id="rId2906" xr:uid="{C74C5474-FE58-4506-9826-64751924AAF5}"/>
    <hyperlink ref="BW993" r:id="rId2907" xr:uid="{5A92BF3E-3C4F-4F6C-A69B-7BDD87C4AB3B}"/>
    <hyperlink ref="BW994" r:id="rId2908" xr:uid="{F46D83C1-DFA4-4B68-BCB5-B7F0515233D5}"/>
    <hyperlink ref="BW995" r:id="rId2909" xr:uid="{159049BC-97B1-4C84-A5BB-9D44C7FF5BE7}"/>
    <hyperlink ref="BW996" r:id="rId2910" xr:uid="{BC93E44C-0A05-42D7-A0B6-EEC0FA6CFB29}"/>
    <hyperlink ref="BW997" r:id="rId2911" xr:uid="{83A1B667-3FB1-478F-82BC-FA8EE41D84F4}"/>
    <hyperlink ref="BW998" r:id="rId2912" xr:uid="{F9B95094-E329-4354-AA74-22BA7EFF1EAD}"/>
    <hyperlink ref="BW999" r:id="rId2913" xr:uid="{C0182018-1C3F-4506-8484-2084ED358A8F}"/>
    <hyperlink ref="BW1000" r:id="rId2914" xr:uid="{9860E9D2-0F8F-4052-BE4D-0C83DDA014D7}"/>
    <hyperlink ref="BW1001" r:id="rId2915" xr:uid="{ECB8471F-791A-423F-A4C4-6CB7B20EB84A}"/>
    <hyperlink ref="BW1002" r:id="rId2916" xr:uid="{60E4048B-2173-45A7-8732-630F4FB9C7F2}"/>
    <hyperlink ref="BW1003" r:id="rId2917" xr:uid="{D8EF4D72-4FB2-4501-A154-9DF3F9FADB61}"/>
    <hyperlink ref="BW1004" r:id="rId2918" xr:uid="{3B3DF87A-8677-473B-A4CD-F2F782ACC90F}"/>
    <hyperlink ref="BW1005" r:id="rId2919" xr:uid="{B4829435-598A-49E4-B745-BBBDF2C6E7D7}"/>
    <hyperlink ref="BW1006" r:id="rId2920" xr:uid="{D5FA0333-034A-4506-A311-13983C22313E}"/>
    <hyperlink ref="BW1007" r:id="rId2921" xr:uid="{6DA417F1-1415-4A58-B679-2A4F4D8DDEFD}"/>
    <hyperlink ref="BW1008" r:id="rId2922" xr:uid="{8EDA17A8-8C0A-436D-B5A2-E2AE14BABE07}"/>
    <hyperlink ref="BW1009" r:id="rId2923" xr:uid="{05048F53-1CAB-4BE0-AF2C-C9C292807C6B}"/>
    <hyperlink ref="BW1010" r:id="rId2924" xr:uid="{6E3EC194-4F7A-48EB-9850-3ED6A9B9AC4A}"/>
    <hyperlink ref="BW1011" r:id="rId2925" xr:uid="{56234CE6-E780-404B-AF5D-312556FADD19}"/>
    <hyperlink ref="BW1012" r:id="rId2926" xr:uid="{B77624D3-09F0-4704-8691-EFEB6661416E}"/>
    <hyperlink ref="BW1013" r:id="rId2927" xr:uid="{3C34EE6E-7BB3-43F5-85F6-DA3E2D6B88FF}"/>
    <hyperlink ref="BW1014" r:id="rId2928" xr:uid="{E3CD62EF-51FE-41FC-AE62-D430234A8FD6}"/>
    <hyperlink ref="BW1015" r:id="rId2929" xr:uid="{4705A4DF-EFCE-406B-BD3A-C2F5D48F7945}"/>
    <hyperlink ref="BW1016" r:id="rId2930" xr:uid="{2B2EE3FE-ABEF-4F4C-87FA-AB4F91BA027E}"/>
    <hyperlink ref="BW1017" r:id="rId2931" xr:uid="{328CF3DA-0609-4914-B1B6-5A9EAF00D8EB}"/>
    <hyperlink ref="BW1018" r:id="rId2932" xr:uid="{C2C5EB27-EBCA-49CE-87FC-3097BB83D893}"/>
    <hyperlink ref="BW1019" r:id="rId2933" xr:uid="{C1E8DE5D-08D4-4D53-90B7-04A2DFE02CA4}"/>
    <hyperlink ref="BW1020" r:id="rId2934" xr:uid="{97226125-2C63-487A-9E9C-0E4E55E8F634}"/>
    <hyperlink ref="BW1021" r:id="rId2935" xr:uid="{BA71409F-0937-47DA-83FA-3D025891175B}"/>
    <hyperlink ref="BW1022" r:id="rId2936" xr:uid="{12A19A6A-C975-4EEB-9854-48C173E84568}"/>
    <hyperlink ref="BW1023" r:id="rId2937" xr:uid="{86755B68-EE21-4F33-B4B5-0862ADF5EB7C}"/>
    <hyperlink ref="BW1024" r:id="rId2938" xr:uid="{307E6BDB-1E8B-4D9B-8F65-533BFB872378}"/>
    <hyperlink ref="BW1025" r:id="rId2939" xr:uid="{7A96CB38-C5B2-4C2F-AD89-EC3A90D8F033}"/>
    <hyperlink ref="BW1026" r:id="rId2940" xr:uid="{1BFDB9C1-6210-417F-B4B4-72E6D14ABA4B}"/>
    <hyperlink ref="BW1027" r:id="rId2941" xr:uid="{62826F3B-540C-4311-9A7C-459FC3EC70E9}"/>
    <hyperlink ref="BW1028" r:id="rId2942" xr:uid="{3B0DAFE5-301A-42A4-8C4C-AAD40184360A}"/>
    <hyperlink ref="BW1029" r:id="rId2943" xr:uid="{93D739F1-8132-48C1-950C-40FCD4182B4F}"/>
    <hyperlink ref="BW1030" r:id="rId2944" xr:uid="{F7000C7B-027D-4ED2-98C8-9A39F61ED772}"/>
    <hyperlink ref="BW1031" r:id="rId2945" xr:uid="{82808798-976E-426D-8C6C-92D2AF294542}"/>
    <hyperlink ref="BW1032" r:id="rId2946" xr:uid="{EB1EAACD-F9C6-4C28-B172-4BFBA7F37C8C}"/>
    <hyperlink ref="BW1033" r:id="rId2947" xr:uid="{3B9B0FED-71BD-4899-9337-032F3FAFE789}"/>
    <hyperlink ref="BW1034" r:id="rId2948" xr:uid="{3417B32A-4590-4093-9C2A-A8F5146EA6DB}"/>
    <hyperlink ref="BW1035" r:id="rId2949" xr:uid="{61AFDA76-AD07-4BBB-9280-E782E395BD70}"/>
    <hyperlink ref="BW1036" r:id="rId2950" xr:uid="{ADBE73A8-32AA-445C-AA02-66268046A524}"/>
    <hyperlink ref="BW1037" r:id="rId2951" xr:uid="{CF11638E-B328-4ED6-AC95-E4FEDF1ED278}"/>
    <hyperlink ref="BW1038" r:id="rId2952" xr:uid="{8D186E1F-61F6-4E74-8F7B-6E49FBBE0AAA}"/>
    <hyperlink ref="BW1039" r:id="rId2953" xr:uid="{71A7F90C-0FA9-4B76-A383-65A2F6697FEF}"/>
    <hyperlink ref="BW1040" r:id="rId2954" xr:uid="{193F4D38-5C1A-4911-8C91-D02564AFFF2C}"/>
    <hyperlink ref="BW1041" r:id="rId2955" xr:uid="{2DAC8919-7193-453A-8C84-E5BDD8D64766}"/>
    <hyperlink ref="BW1042" r:id="rId2956" xr:uid="{0F14B266-B5DF-424C-A66D-64D1B6B745C3}"/>
    <hyperlink ref="BW1043" r:id="rId2957" xr:uid="{6D16E844-FDAA-4928-AA9C-1BAB9D1E29A8}"/>
    <hyperlink ref="BW1044" r:id="rId2958" xr:uid="{9EB84349-298E-4017-80E7-AADC9F5C7449}"/>
    <hyperlink ref="BW1045" r:id="rId2959" xr:uid="{3AF12374-1726-4252-86D4-E624FAFC8AA3}"/>
    <hyperlink ref="BW1046" r:id="rId2960" xr:uid="{68A9CBB3-B9D4-44F1-AC89-7C991083C950}"/>
    <hyperlink ref="BW1047" r:id="rId2961" xr:uid="{992AFB1E-7D8A-4784-B15B-DEE01AFC2E10}"/>
    <hyperlink ref="BW1048" r:id="rId2962" xr:uid="{DB6CE376-8F96-4BE5-B676-09DB1AA959AF}"/>
    <hyperlink ref="BW1049" r:id="rId2963" xr:uid="{05DA80F7-A307-4D3B-99F0-CDB94DEE6503}"/>
    <hyperlink ref="BW1050" r:id="rId2964" xr:uid="{9C740AE0-FD51-42A5-94DC-EE37C44C0396}"/>
    <hyperlink ref="BW1051" r:id="rId2965" xr:uid="{56572D04-BCC7-4FF7-9AC4-95DA34FECA13}"/>
    <hyperlink ref="BW1052" r:id="rId2966" xr:uid="{7F9692EE-2A72-4828-95B0-7BD68BE4A371}"/>
    <hyperlink ref="BW1053" r:id="rId2967" xr:uid="{44AC86BA-A46D-4B1D-A8F4-974CA505E482}"/>
    <hyperlink ref="BW1054" r:id="rId2968" xr:uid="{DF99F42C-178C-4611-AD1F-F9C8C3180C4B}"/>
    <hyperlink ref="BW1055" r:id="rId2969" xr:uid="{8752A496-C84A-4A11-89B5-B04B915D84D3}"/>
    <hyperlink ref="BW1056" r:id="rId2970" xr:uid="{5D1C43F8-8331-48CC-B6B0-549103151DCF}"/>
    <hyperlink ref="BW1057" r:id="rId2971" xr:uid="{A0A26555-EE57-4BDB-9AC2-9B4E83CCEE22}"/>
    <hyperlink ref="BW1058" r:id="rId2972" xr:uid="{37E02551-3CB6-4A6D-BE47-8E68BD546CB6}"/>
    <hyperlink ref="BW1059" r:id="rId2973" xr:uid="{81E44BED-9237-4195-AD75-B2A9CC54D429}"/>
    <hyperlink ref="BW1060" r:id="rId2974" xr:uid="{235E579B-084E-4CBA-A4F4-9008CFA2C4E0}"/>
    <hyperlink ref="BW1061" r:id="rId2975" xr:uid="{1CFB1F1B-12C2-470B-80AB-CCAD2F240902}"/>
    <hyperlink ref="BW1062" r:id="rId2976" xr:uid="{5B28D6B9-4472-4EC7-B436-41A7E2210821}"/>
    <hyperlink ref="BW1063" r:id="rId2977" xr:uid="{679B7C1D-D0DB-4DAC-A7FF-5933489AC7B2}"/>
    <hyperlink ref="BW1064" r:id="rId2978" xr:uid="{C73E1F2A-C870-421A-AE30-527816FB60E8}"/>
    <hyperlink ref="BW1065" r:id="rId2979" xr:uid="{25683E9C-F9BA-438F-BF83-F6CB600A9601}"/>
    <hyperlink ref="BW1066" r:id="rId2980" xr:uid="{94B3AD08-42E2-4B1F-9C99-FDABBBBD4841}"/>
    <hyperlink ref="BW1067" r:id="rId2981" xr:uid="{83F9008A-5BDB-4999-A2DB-9EB9B94637EC}"/>
    <hyperlink ref="BW1068" r:id="rId2982" xr:uid="{C9B75121-DDF1-4878-A67C-EB8C8328BD14}"/>
    <hyperlink ref="BW1069" r:id="rId2983" xr:uid="{7DCC97B2-A9C1-4773-B745-B29D06BF3822}"/>
    <hyperlink ref="BW1070" r:id="rId2984" xr:uid="{E2B58B98-C192-4940-9AA3-ACADD033BC63}"/>
    <hyperlink ref="BW1071" r:id="rId2985" xr:uid="{5C27E7A6-C874-4730-9EF6-4A0848309AAC}"/>
    <hyperlink ref="BW1072" r:id="rId2986" xr:uid="{43F63594-DE66-4587-A537-85309F713574}"/>
    <hyperlink ref="BW1073" r:id="rId2987" xr:uid="{9C822153-A074-4881-95BF-86F117823413}"/>
    <hyperlink ref="BW1074" r:id="rId2988" xr:uid="{F9B77473-13A2-49A9-9A66-A8A3CE571C93}"/>
    <hyperlink ref="BW1075" r:id="rId2989" xr:uid="{7D5AE24B-034D-4FA4-A855-5FF47CBAD02B}"/>
    <hyperlink ref="BW1076" r:id="rId2990" xr:uid="{78634E95-4903-4A90-BC42-3B706A53CA1F}"/>
    <hyperlink ref="BW1077" r:id="rId2991" xr:uid="{D0BAF7D8-DE4A-479C-91DF-AB1484140E3C}"/>
    <hyperlink ref="BW1078" r:id="rId2992" xr:uid="{577FC04E-3DC3-4CF6-B920-01E39D6E23EA}"/>
    <hyperlink ref="BW1079" r:id="rId2993" xr:uid="{F81A4881-5894-444B-A17F-3F6A95295E7E}"/>
    <hyperlink ref="BW1080" r:id="rId2994" xr:uid="{EC9A70EB-B59F-47A2-8DE3-02A8776CC557}"/>
    <hyperlink ref="BW1081" r:id="rId2995" xr:uid="{E0D6C291-0012-47CD-A29B-A6AB99D8D870}"/>
    <hyperlink ref="BW1082" r:id="rId2996" xr:uid="{CFB542DB-5235-4974-A4D0-7107200A4BF6}"/>
    <hyperlink ref="BW1083" r:id="rId2997" xr:uid="{15126A10-9E29-4E7F-8688-C0FEE3AE37D0}"/>
    <hyperlink ref="BW1084" r:id="rId2998" xr:uid="{5744BCD1-FF64-459E-81A7-C22EDA26A969}"/>
    <hyperlink ref="BW1085" r:id="rId2999" xr:uid="{2B868FA1-EE43-481F-972E-65356F2DA3D2}"/>
    <hyperlink ref="BW1086" r:id="rId3000" xr:uid="{72AC952A-CF39-4AEA-90A1-01AEE85E22AF}"/>
    <hyperlink ref="BW1087" r:id="rId3001" xr:uid="{F963EB21-370D-4DC0-B2E4-3BBD755AB229}"/>
    <hyperlink ref="BW1088" r:id="rId3002" xr:uid="{8EFFB29A-9EF6-4E38-B9AA-3CDB4CA1A0C1}"/>
    <hyperlink ref="BW1089" r:id="rId3003" xr:uid="{6192BE8C-8E10-4452-A97F-9B30B514BF4D}"/>
    <hyperlink ref="BW1090" r:id="rId3004" xr:uid="{C57C550F-6302-4999-BA9A-7AE5D6274F51}"/>
    <hyperlink ref="BW1091" r:id="rId3005" xr:uid="{84EB2919-F490-486E-88DA-7267FC3198C5}"/>
    <hyperlink ref="BW1092" r:id="rId3006" xr:uid="{9DBC7418-C33E-461E-A066-DBADBF031E33}"/>
    <hyperlink ref="BW1093" r:id="rId3007" xr:uid="{8A22C184-4EC1-4043-945D-3881E024945E}"/>
    <hyperlink ref="BW1094" r:id="rId3008" xr:uid="{A7180534-72A3-4F4F-AD71-FAA9C373DD88}"/>
    <hyperlink ref="BW1095" r:id="rId3009" xr:uid="{15F56116-B198-498C-AF76-FB70F472E640}"/>
    <hyperlink ref="BW1096" r:id="rId3010" xr:uid="{42AA850F-9D56-491A-A0F1-90D16B8D9E73}"/>
    <hyperlink ref="BW1097" r:id="rId3011" xr:uid="{960AD83D-901D-4F99-A720-F55F31A42A6A}"/>
    <hyperlink ref="BW1098" r:id="rId3012" xr:uid="{5D4806BD-608B-423D-9EE2-5B94D73A78D4}"/>
    <hyperlink ref="BW1099" r:id="rId3013" xr:uid="{69F10326-23DB-42E3-AF3D-6049DDECEED5}"/>
    <hyperlink ref="BW1100" r:id="rId3014" xr:uid="{FFE385C7-3B0D-46FF-90F7-ACFE852300D7}"/>
    <hyperlink ref="BW1101" r:id="rId3015" xr:uid="{39B0CD20-A95B-48C8-AE64-B1437892E7EA}"/>
    <hyperlink ref="BW1102" r:id="rId3016" xr:uid="{0DD85D97-7955-4841-9884-105B59FD9792}"/>
    <hyperlink ref="BW1103" r:id="rId3017" xr:uid="{80961AA3-0298-428E-860A-F2BA2EF189B9}"/>
    <hyperlink ref="BW1104" r:id="rId3018" xr:uid="{BC0FCC43-A12A-41ED-8780-B574002DBA8E}"/>
    <hyperlink ref="BW1105" r:id="rId3019" xr:uid="{346646B5-37FA-434A-B97C-8AB63D5B945D}"/>
    <hyperlink ref="BW1106" r:id="rId3020" xr:uid="{EA36DE4C-F7A7-4062-92C1-69C2D3940B31}"/>
    <hyperlink ref="BW1107" r:id="rId3021" xr:uid="{F6DDABC8-69BB-4EE6-AA16-771164D42121}"/>
    <hyperlink ref="BW1108" r:id="rId3022" xr:uid="{99A1FBE9-D456-418D-829C-2D8EFE8E37F6}"/>
    <hyperlink ref="BW1109" r:id="rId3023" xr:uid="{D6D1979A-3E6E-4904-AEE5-D867DB27E3A5}"/>
    <hyperlink ref="BW1110" r:id="rId3024" xr:uid="{9E6B21E9-933A-40F4-8758-1174ACB3CCE7}"/>
    <hyperlink ref="BW1111" r:id="rId3025" xr:uid="{733D398F-EEDF-48BA-95FA-65FE707B497A}"/>
    <hyperlink ref="BW1112" r:id="rId3026" xr:uid="{04191436-E466-4299-B4F5-2A22314F8D67}"/>
    <hyperlink ref="BW1113" r:id="rId3027" xr:uid="{541B35AE-306F-4FE2-BE4F-ABBC7FB00D73}"/>
    <hyperlink ref="BW1114" r:id="rId3028" xr:uid="{E7EA78C6-2993-48B5-94BE-02F16EC1478C}"/>
    <hyperlink ref="BW1115" r:id="rId3029" xr:uid="{95E0164A-9C2C-4158-BC17-BB3299998FA8}"/>
    <hyperlink ref="BW1116" r:id="rId3030" xr:uid="{4256B9B6-D229-44D5-8A9D-0B23D9D61CB5}"/>
    <hyperlink ref="BW1117" r:id="rId3031" xr:uid="{2F3908D4-D26C-4E7B-A5AA-F489887C7B8C}"/>
    <hyperlink ref="BW1118" r:id="rId3032" xr:uid="{9E43CE92-9BC2-4D32-B58C-5C2B77AC5384}"/>
    <hyperlink ref="BW1119" r:id="rId3033" xr:uid="{280495E0-F783-4B7E-8615-D8819F250A76}"/>
    <hyperlink ref="BW1120" r:id="rId3034" xr:uid="{55D62ABF-3450-4CBB-9E07-622D4E9C1D3E}"/>
    <hyperlink ref="BW1121" r:id="rId3035" xr:uid="{84E758C8-5367-4BEA-8B60-78CC037FF15E}"/>
    <hyperlink ref="BW1122" r:id="rId3036" xr:uid="{3137ACDC-E96D-4268-865F-D82D1F2EC76A}"/>
    <hyperlink ref="BW1123" r:id="rId3037" xr:uid="{E3AC0318-2494-4232-ABE2-AC36F68B6FB2}"/>
    <hyperlink ref="BW1124" r:id="rId3038" xr:uid="{332C66F6-1311-41E2-88E9-5FAC17E08DE0}"/>
    <hyperlink ref="BW1125" r:id="rId3039" xr:uid="{BAB4DAB9-12A8-44E9-89BE-6B85D09CC6F3}"/>
    <hyperlink ref="BW1126" r:id="rId3040" xr:uid="{9663A2C9-9FBF-4F50-9FAD-B84B3640B2EE}"/>
    <hyperlink ref="BW1127" r:id="rId3041" xr:uid="{90C3AAD4-AA76-469E-8E67-4D48D2CF2EEC}"/>
    <hyperlink ref="BW1128" r:id="rId3042" xr:uid="{A0CBB0E4-344D-4371-AAE9-3B6125C80AF7}"/>
    <hyperlink ref="BW1129" r:id="rId3043" xr:uid="{6ABD3E7B-EDFB-4A01-94FB-A0AF87061244}"/>
    <hyperlink ref="BW1130" r:id="rId3044" xr:uid="{5CE059B4-0E51-4D48-BF1C-EEB56987E6B3}"/>
    <hyperlink ref="BW1131" r:id="rId3045" xr:uid="{20B0EDEF-E097-4203-B3A7-612E8F063F09}"/>
    <hyperlink ref="BW1132" r:id="rId3046" xr:uid="{47BB4547-6009-4D10-B104-4A4E5A59EE6C}"/>
    <hyperlink ref="BW1133" r:id="rId3047" xr:uid="{B18970AC-3ECF-4B90-8491-4980AD41CD85}"/>
    <hyperlink ref="BW1134" r:id="rId3048" xr:uid="{B9A626FB-1714-4188-AADA-43CC6B32D788}"/>
    <hyperlink ref="BW1135" r:id="rId3049" xr:uid="{7511140B-C9D3-4F39-978C-7FC0F7924170}"/>
    <hyperlink ref="BW1136" r:id="rId3050" xr:uid="{C2C4C477-138C-45B8-BDFC-C4205D65EA31}"/>
    <hyperlink ref="BW1137" r:id="rId3051" xr:uid="{1C186157-2E05-414A-8F7F-E2898F562780}"/>
    <hyperlink ref="BW1138" r:id="rId3052" xr:uid="{BF6C8DFD-FFBE-4092-90DB-4D124B5C00B1}"/>
    <hyperlink ref="BW1139" r:id="rId3053" xr:uid="{5B666C6D-0DA2-4FC3-96CD-364F5FABE1A6}"/>
    <hyperlink ref="BW1140" r:id="rId3054" xr:uid="{86E560A5-DB7D-4BE1-89C0-7BDE45BC8682}"/>
    <hyperlink ref="BW1141" r:id="rId3055" xr:uid="{D1E932BC-48D4-49B3-8312-242EAFEE49D8}"/>
    <hyperlink ref="BW1142" r:id="rId3056" xr:uid="{87519C70-6306-45AC-B1B8-D7A20034150D}"/>
    <hyperlink ref="BW1143" r:id="rId3057" xr:uid="{D335980B-C873-4790-AC95-CEA69E9C4701}"/>
    <hyperlink ref="BW1144" r:id="rId3058" xr:uid="{B0B569B5-ECB8-4316-BDD5-3CF41B173B89}"/>
    <hyperlink ref="BW1145" r:id="rId3059" xr:uid="{FF62A940-02BC-483C-BDF3-42E7E0C1C811}"/>
    <hyperlink ref="BW1146" r:id="rId3060" xr:uid="{1C9DC493-1579-407E-9B94-1585BE877538}"/>
    <hyperlink ref="BW1147" r:id="rId3061" xr:uid="{80602FE9-B963-4881-9D71-2E546CF0DDA6}"/>
    <hyperlink ref="BW1148" r:id="rId3062" xr:uid="{183365B6-C2B7-4588-AA1C-A070E148F469}"/>
    <hyperlink ref="BW1149" r:id="rId3063" xr:uid="{C394DE92-1A33-4EC7-81EC-1C71DD288652}"/>
    <hyperlink ref="BW1150" r:id="rId3064" xr:uid="{BD98E0E9-763C-4B6B-B143-4AE20CB09AAB}"/>
    <hyperlink ref="BW1151" r:id="rId3065" xr:uid="{16DFF658-8B8B-4B6E-A16F-6D6CF2B489D6}"/>
    <hyperlink ref="BW1152" r:id="rId3066" xr:uid="{1F38AD3F-558E-44EB-8B23-C6A4EAC64CD2}"/>
    <hyperlink ref="BW1153" r:id="rId3067" xr:uid="{CA5D7577-8865-4CAE-A04F-C3ED962D4EB0}"/>
    <hyperlink ref="BW1154" r:id="rId3068" xr:uid="{FACEC328-752D-46A7-AC1A-DEBF8CFA7FAF}"/>
    <hyperlink ref="BW1155" r:id="rId3069" xr:uid="{9412679A-FAAD-415A-877E-59C5D5448F0B}"/>
    <hyperlink ref="BW1156" r:id="rId3070" xr:uid="{EFEB5364-C1C2-4717-9376-4CC55162AC78}"/>
    <hyperlink ref="BW1157" r:id="rId3071" xr:uid="{125C5FD9-29D1-4CAA-A80D-B533C7529B35}"/>
    <hyperlink ref="BW1158" r:id="rId3072" xr:uid="{2D7B4C91-D741-4EEB-A4E3-2BF098864492}"/>
    <hyperlink ref="BW1159" r:id="rId3073" xr:uid="{11773093-42F4-4D81-9445-7A8812D47609}"/>
    <hyperlink ref="BW1160" r:id="rId3074" xr:uid="{CC686FF4-0AC7-4789-93E2-7A2A92EB412B}"/>
    <hyperlink ref="BW1161" r:id="rId3075" xr:uid="{31F0FF7B-D231-4BD8-B642-3A74F006A85E}"/>
    <hyperlink ref="BW1162" r:id="rId3076" xr:uid="{E35456C0-F956-4480-8BBA-0A2267FC8C50}"/>
    <hyperlink ref="BW1163" r:id="rId3077" xr:uid="{A58EB59E-0141-4B6F-B408-27039C6F5F1D}"/>
    <hyperlink ref="BW1164" r:id="rId3078" xr:uid="{2EE40252-8403-4AA3-948D-14E05374DADB}"/>
    <hyperlink ref="BW1165" r:id="rId3079" xr:uid="{7A07C447-B789-4B07-B036-6E049E8DA506}"/>
    <hyperlink ref="BW1166" r:id="rId3080" xr:uid="{2AA537F2-FB3E-4D07-9F61-3A753B1408FE}"/>
    <hyperlink ref="BW1167" r:id="rId3081" xr:uid="{D1F3B77A-7374-4CD5-948F-4D09C65061A6}"/>
    <hyperlink ref="BW1168" r:id="rId3082" xr:uid="{8CDA90CA-D5FD-46C7-B49E-E6F719C0E8A1}"/>
    <hyperlink ref="BW1169" r:id="rId3083" xr:uid="{B97BB5BA-CBCF-49C4-9447-5F7850A6B572}"/>
    <hyperlink ref="BW1170" r:id="rId3084" xr:uid="{4AC3C197-8673-4465-B2EB-5998AD6C8023}"/>
    <hyperlink ref="BW1171" r:id="rId3085" xr:uid="{05D96B18-89E8-4D0A-9854-5F200B96F588}"/>
    <hyperlink ref="BW1172" r:id="rId3086" xr:uid="{65F5BEDE-842F-419A-BE5B-0F3B111C5B3D}"/>
    <hyperlink ref="BW1173" r:id="rId3087" xr:uid="{C9122126-104E-48A1-BAFA-B19EADADF429}"/>
    <hyperlink ref="BW1174" r:id="rId3088" xr:uid="{09B62C97-A45A-4376-ACC5-E1A649ECC1C7}"/>
    <hyperlink ref="BW1175" r:id="rId3089" xr:uid="{03803F40-4D5E-4DA0-B3AF-B0595880413C}"/>
    <hyperlink ref="BW1176" r:id="rId3090" xr:uid="{63D3812D-4FDB-4FB3-A4F3-DE5660714CD9}"/>
    <hyperlink ref="BW1177" r:id="rId3091" xr:uid="{5DF4002E-2A31-4FDC-B75C-CE073AC162F5}"/>
    <hyperlink ref="BW1178" r:id="rId3092" xr:uid="{FBA79BD3-202B-47CB-9A0A-499E8043BCE5}"/>
    <hyperlink ref="BW1179" r:id="rId3093" xr:uid="{2673096A-F488-4F55-BD1F-B552E2A3D5EB}"/>
    <hyperlink ref="BW1180" r:id="rId3094" xr:uid="{2DC0E826-4353-4DFC-99E5-8B3F29A6EE68}"/>
    <hyperlink ref="BW1181" r:id="rId3095" xr:uid="{8E3DCCD4-E9AB-43E2-85D0-60C7C059A257}"/>
    <hyperlink ref="BW1182" r:id="rId3096" xr:uid="{6E21A3BB-DEBB-4500-9791-924BE40896E4}"/>
    <hyperlink ref="BW1183" r:id="rId3097" xr:uid="{FF89C0E1-DB83-4178-9C8E-2C99B0579372}"/>
    <hyperlink ref="BW1184" r:id="rId3098" xr:uid="{714D5925-B95A-4A04-9D66-D939DD23EB68}"/>
    <hyperlink ref="BW1185" r:id="rId3099" xr:uid="{48AB9796-287A-48E1-A1C8-DDE37C736616}"/>
    <hyperlink ref="BW1186" r:id="rId3100" xr:uid="{13DC8879-9A49-4D98-842F-FF5BF0FF645A}"/>
    <hyperlink ref="BW1187" r:id="rId3101" xr:uid="{76163100-784E-4C20-B629-4AE1B0BD33C9}"/>
    <hyperlink ref="BW1188" r:id="rId3102" xr:uid="{03D50129-2D90-4F52-8255-703E2114715F}"/>
    <hyperlink ref="BW1189" r:id="rId3103" xr:uid="{D6DFE71D-747F-4906-8DBF-DD20EA501534}"/>
    <hyperlink ref="BW1190" r:id="rId3104" xr:uid="{50D58F70-EF79-4422-AC62-B98C67C4AE5C}"/>
    <hyperlink ref="BW1191" r:id="rId3105" xr:uid="{ADDA9762-8E88-43F1-A713-3E4A8F7EA6D8}"/>
    <hyperlink ref="BW1192" r:id="rId3106" xr:uid="{A834645C-8541-4E4C-8F78-DA1F34C8420D}"/>
    <hyperlink ref="BW1193" r:id="rId3107" xr:uid="{F9149609-F4F5-41C8-9B63-94890086F2F0}"/>
    <hyperlink ref="BW1194" r:id="rId3108" xr:uid="{3E9642E6-A458-48C9-9D04-2E26A2C694CE}"/>
    <hyperlink ref="BW1195" r:id="rId3109" xr:uid="{5697F91A-B337-4BBF-AF9B-A0B3CD71BAFD}"/>
    <hyperlink ref="BW1196" r:id="rId3110" xr:uid="{01B980FE-34E6-4098-812B-905EF3B134D1}"/>
    <hyperlink ref="BW1197" r:id="rId3111" xr:uid="{2CE4E6CD-E5FC-4018-ADC7-AE54EA0D08F2}"/>
    <hyperlink ref="BW1198" r:id="rId3112" xr:uid="{A35CB2C8-A8A1-4477-8D54-7B62DF21C259}"/>
    <hyperlink ref="BW1199" r:id="rId3113" xr:uid="{EE01E0FD-963D-49DE-B0F6-FDA3357BC5E7}"/>
    <hyperlink ref="BW1200" r:id="rId3114" xr:uid="{FE260135-B4AC-4059-9C5E-3160491C2F13}"/>
    <hyperlink ref="BW1201" r:id="rId3115" xr:uid="{2A55BB5F-310A-4161-9A34-6F446158A6AB}"/>
    <hyperlink ref="BW1202" r:id="rId3116" xr:uid="{3CD1313E-02AF-42C8-B259-CE55B44A74AE}"/>
    <hyperlink ref="BW1203" r:id="rId3117" xr:uid="{A283B669-A123-4E3A-9367-E61FB6303937}"/>
    <hyperlink ref="BW1204" r:id="rId3118" xr:uid="{4772426B-46DD-48AE-80C9-446012B66CD5}"/>
    <hyperlink ref="BW1205" r:id="rId3119" display="1034" xr:uid="{73B57CCA-1FE7-4BE2-BAD6-B94CF9FD6C64}"/>
    <hyperlink ref="BW1206" r:id="rId3120" xr:uid="{A7F20DEF-A67B-48B3-98C7-60FBC12EF745}"/>
    <hyperlink ref="BW1207" r:id="rId3121" xr:uid="{E7E664D2-F233-4CE4-8A67-13A047F6A089}"/>
    <hyperlink ref="BW1208" r:id="rId3122" xr:uid="{1F2D0CA6-45E4-433D-B3CF-73C99E42CDE1}"/>
    <hyperlink ref="BW1209" r:id="rId3123" xr:uid="{C98D0F39-F304-4229-856F-0AF092FBCF0F}"/>
    <hyperlink ref="BW1210" r:id="rId3124" xr:uid="{B7A9D9EA-D83F-4114-97A5-9487C742DD3A}"/>
    <hyperlink ref="BW1211" r:id="rId3125" xr:uid="{EFE3E2D0-B268-4098-B539-48169BC0CBA0}"/>
    <hyperlink ref="BW1212" r:id="rId3126" xr:uid="{8BE4DC6B-F9E3-465E-94E0-BE31E28CE694}"/>
    <hyperlink ref="BW1213" r:id="rId3127" xr:uid="{E600B974-5CB3-4EFE-8CE7-6C296997E05C}"/>
    <hyperlink ref="BW1214" r:id="rId3128" xr:uid="{A83B711E-A622-4715-8CE3-EDEA0B6395F2}"/>
    <hyperlink ref="BW1215" r:id="rId3129" xr:uid="{7E3B01A8-AFA6-4135-B3E5-6E0DFC9BF9EF}"/>
    <hyperlink ref="BW1216" r:id="rId3130" xr:uid="{E50DF957-1A03-4045-B8D2-EF1FBBE21021}"/>
    <hyperlink ref="BW1217" r:id="rId3131" xr:uid="{097413A2-C2DD-44FE-8559-2165BD5E2D9E}"/>
    <hyperlink ref="BW1218" r:id="rId3132" xr:uid="{940AE53D-9AE2-4F61-BC8E-227772CF2B15}"/>
    <hyperlink ref="BW1219" r:id="rId3133" xr:uid="{E7C3AC2F-BF59-4D29-B3FF-FA1C859FDA25}"/>
    <hyperlink ref="BW1220" r:id="rId3134" xr:uid="{EC159952-F1B1-44EF-A058-0B796DE360D5}"/>
    <hyperlink ref="BW1221" r:id="rId3135" xr:uid="{5FADEE85-840C-4CB0-AEA7-043BA7935834}"/>
    <hyperlink ref="BW1222" r:id="rId3136" xr:uid="{C90DB4C4-8A91-4B2F-B4E7-C44B9BE578D3}"/>
    <hyperlink ref="BW1223" r:id="rId3137" xr:uid="{0AA9252D-E440-4D18-9B38-88E23B9D92C6}"/>
    <hyperlink ref="BW1224" r:id="rId3138" xr:uid="{C6717AA7-5BC5-470E-8E39-7FD4FCC14A8D}"/>
    <hyperlink ref="BW1225" r:id="rId3139" xr:uid="{7EFA1378-BE63-4E13-B9F4-2DD5B64435F1}"/>
    <hyperlink ref="BW1226" r:id="rId3140" xr:uid="{3C5B883F-5F93-4E2B-86D5-B5837A02E983}"/>
    <hyperlink ref="BW1227" r:id="rId3141" xr:uid="{E41938B9-7EED-4BD6-9ED9-099BF530B133}"/>
    <hyperlink ref="BW1228" r:id="rId3142" xr:uid="{8F951A8A-7EF4-4A9F-B8F0-36E398EE1013}"/>
    <hyperlink ref="BW1229" r:id="rId3143" xr:uid="{76AEDCDC-7FE0-49EE-AAF1-DA74BC4AEAB6}"/>
    <hyperlink ref="BW1230" r:id="rId3144" xr:uid="{9D551822-50E7-4BDF-A9F4-8D649BC0405C}"/>
    <hyperlink ref="BW1231" r:id="rId3145" xr:uid="{D9A0C2FD-1969-4939-B0CB-3156F47F7EBC}"/>
    <hyperlink ref="BW1232" r:id="rId3146" xr:uid="{84CDA566-A8C4-4B7C-8A8A-D1438771C0B4}"/>
    <hyperlink ref="BW1233" r:id="rId3147" xr:uid="{A93DD826-5074-4A38-A98D-D23C9875324D}"/>
    <hyperlink ref="BW1234" r:id="rId3148" xr:uid="{734FDCA2-101D-4E73-83D4-2DA0CD2DBC2E}"/>
    <hyperlink ref="BW1235" r:id="rId3149" xr:uid="{E0E1EA5D-7D4B-4A36-A751-AA42EE248D35}"/>
    <hyperlink ref="BW1236" r:id="rId3150" xr:uid="{50B05E6B-7641-4784-A05E-6E0A9A3FAFC6}"/>
    <hyperlink ref="BW1237" r:id="rId3151" xr:uid="{522639BA-2EEC-4108-9763-BDB6113F3B22}"/>
    <hyperlink ref="BW1238" r:id="rId3152" xr:uid="{5EA72121-A87C-499D-B40C-FFD15321A4A0}"/>
    <hyperlink ref="BW1239" r:id="rId3153" xr:uid="{BAD3C134-AEF1-4711-BC7D-2E07F1D2737C}"/>
    <hyperlink ref="BW1240" r:id="rId3154" xr:uid="{79D655EB-7E3F-4FD7-99FE-FC0697AD2E68}"/>
    <hyperlink ref="BW1241" r:id="rId3155" xr:uid="{88E2547E-5D59-48B2-8977-458E8A1011BE}"/>
    <hyperlink ref="BW1242" r:id="rId3156" xr:uid="{C21BCF21-AF74-4067-815D-074A3A0BD424}"/>
    <hyperlink ref="BW1243" r:id="rId3157" xr:uid="{F2A39C3E-D017-4239-8C43-4F687FC9DFE1}"/>
    <hyperlink ref="BW1244" r:id="rId3158" xr:uid="{133B0BA6-5D02-4726-9FB9-C9878904A98B}"/>
    <hyperlink ref="BW1245" r:id="rId3159" xr:uid="{CBCEC53A-ECB9-458E-BFCA-A7E29EC70F27}"/>
    <hyperlink ref="BW1246" r:id="rId3160" xr:uid="{A929C5D9-1445-4526-87F6-D21BE3DF912C}"/>
    <hyperlink ref="BW1247" r:id="rId3161" xr:uid="{8061086E-20DC-4171-87B2-4AC1F94DBFD9}"/>
    <hyperlink ref="BW1248" r:id="rId3162" xr:uid="{998B1619-AD6F-4FB4-AE7C-382500AED066}"/>
    <hyperlink ref="BW1249" r:id="rId3163" xr:uid="{FDD153CE-C32B-4053-B08D-FE6362A4906F}"/>
    <hyperlink ref="BW1250" r:id="rId3164" xr:uid="{B332A5B2-17D0-4BB4-9C5F-06E50D2FEDA9}"/>
    <hyperlink ref="BW1251" r:id="rId3165" xr:uid="{D5AE3BEA-1280-4770-B150-E0DBD82EE06A}"/>
    <hyperlink ref="BW1252" r:id="rId3166" xr:uid="{4E1D71A0-077A-4010-BF17-6B7B6F08B313}"/>
    <hyperlink ref="BW1253" r:id="rId3167" xr:uid="{02B8C7E3-088B-4B7A-8816-37DBE975D735}"/>
    <hyperlink ref="BW1254" r:id="rId3168" xr:uid="{CF9054BF-3F4C-4D67-BBD1-A9C9A22F026A}"/>
    <hyperlink ref="BW1255" r:id="rId3169" xr:uid="{AE3A1B6D-8009-4203-BBCD-F1DED945909B}"/>
    <hyperlink ref="BW1256" r:id="rId3170" xr:uid="{CF1B5981-5856-4C04-90DD-0207EC3F2277}"/>
    <hyperlink ref="BW1257" r:id="rId3171" xr:uid="{8F141EC0-B0F3-406F-AB64-D1A865AE080E}"/>
    <hyperlink ref="BW1258" r:id="rId3172" xr:uid="{B3F60EA5-9C6F-4C5F-BCDF-18B60A673A5A}"/>
    <hyperlink ref="BW1259" r:id="rId3173" xr:uid="{162F8884-3E7A-4C22-A2F1-B9F82096133F}"/>
    <hyperlink ref="BW1260" r:id="rId3174" xr:uid="{A112C319-CE80-42BB-95C6-F65C1CE12750}"/>
    <hyperlink ref="BW1261" r:id="rId3175" xr:uid="{E544A3FE-C30B-46D4-AD27-68EEC33A6AFE}"/>
    <hyperlink ref="BW1262" r:id="rId3176" xr:uid="{CB5C03E0-FA1B-4E4B-B505-46D6E5F7527E}"/>
    <hyperlink ref="BW1263" r:id="rId3177" xr:uid="{5CD998F6-A514-4565-B15B-5360C7D8DD22}"/>
    <hyperlink ref="BW1264" r:id="rId3178" xr:uid="{67969FF0-1D14-4DA0-AA09-9F0E5B0D8447}"/>
    <hyperlink ref="BW1265" r:id="rId3179" xr:uid="{D6FAE090-F342-4058-B3E4-975BACEE67A2}"/>
    <hyperlink ref="BW1266" r:id="rId3180" xr:uid="{6B2599E0-10A1-4084-8463-0A5D591DFD03}"/>
    <hyperlink ref="BW1267" r:id="rId3181" xr:uid="{2C01E78C-A768-4AFF-93C4-E263A1A9C144}"/>
    <hyperlink ref="BW1268" r:id="rId3182" xr:uid="{F0B1779D-C195-4394-A678-952C02BDF82A}"/>
    <hyperlink ref="BW1269" r:id="rId3183" xr:uid="{1BC14E3C-C5DA-48AF-BC06-5872A9284193}"/>
    <hyperlink ref="BW1270" r:id="rId3184" xr:uid="{75F490D5-7BD5-446C-A2AC-96E9E5BE3AF8}"/>
    <hyperlink ref="BW1271" r:id="rId3185" xr:uid="{B8DF18E7-E21F-4E4D-B558-CB956292BC38}"/>
    <hyperlink ref="BW1272" r:id="rId3186" xr:uid="{91DA0584-31A7-4D86-8B21-504456EAC6C5}"/>
    <hyperlink ref="BW1273" r:id="rId3187" xr:uid="{D5745CE7-888C-4409-9F90-5B4DEE039D2F}"/>
    <hyperlink ref="BW1274" r:id="rId3188" xr:uid="{AE7CCB51-0B6E-4DE3-9D41-C93720FA9E92}"/>
    <hyperlink ref="BW1275" r:id="rId3189" xr:uid="{8372B9AE-F871-4361-B7C0-CB84CC2C0AC5}"/>
    <hyperlink ref="BW1276" r:id="rId3190" xr:uid="{C0AB3343-FBC2-43C5-8F48-F7D03AA86385}"/>
    <hyperlink ref="BW1277" r:id="rId3191" xr:uid="{81CB5E7C-6285-4AFE-AC0A-EF78CBE6A755}"/>
    <hyperlink ref="BW1278" r:id="rId3192" xr:uid="{44D299CF-7874-4970-ACC0-3DFB334C6337}"/>
    <hyperlink ref="BW1279" r:id="rId3193" xr:uid="{3946B740-0A2E-4A26-85E7-048D46631384}"/>
    <hyperlink ref="BW1280" r:id="rId3194" xr:uid="{B4179DAA-A910-4EF9-B55B-661CC0EE5F0A}"/>
    <hyperlink ref="BW1281" r:id="rId3195" xr:uid="{81257685-3999-4D97-8886-C1AF3B5E72DB}"/>
    <hyperlink ref="BW1282" r:id="rId3196" xr:uid="{F6D834B1-B98C-4628-A210-924493B312CB}"/>
    <hyperlink ref="BW1283" r:id="rId3197" xr:uid="{704148EC-6E3F-4B82-B767-692FF568944D}"/>
    <hyperlink ref="BW1284" r:id="rId3198" xr:uid="{D37F48CB-21C3-49C7-93C4-0A4600AC7FFB}"/>
    <hyperlink ref="BW1285" r:id="rId3199" xr:uid="{EF3E5337-7493-4F7C-80FF-CAA17CA8487F}"/>
    <hyperlink ref="BW1286" r:id="rId3200" xr:uid="{890042D0-8735-4E74-A4C6-45F045B844F8}"/>
    <hyperlink ref="BW1287" r:id="rId3201" xr:uid="{A0FF33A3-77E4-4F8B-AC92-5F0E6A5353F5}"/>
    <hyperlink ref="BW1288" r:id="rId3202" xr:uid="{71BAD10E-76C1-4D42-8E12-609695E35576}"/>
    <hyperlink ref="BW1289" r:id="rId3203" xr:uid="{C118080B-5F92-47C2-80B4-E0F2114DE8A8}"/>
    <hyperlink ref="BW1290" r:id="rId3204" xr:uid="{9A2AA1D9-A996-4071-AD99-B6D5F4FA783B}"/>
    <hyperlink ref="BW1291" r:id="rId3205" xr:uid="{2F1899CA-676B-4BB8-9E2C-93B1DD31DA80}"/>
    <hyperlink ref="BW1292" r:id="rId3206" xr:uid="{18A94C46-1B73-49D9-96B9-AB321BF58CCC}"/>
    <hyperlink ref="BW1293" r:id="rId3207" xr:uid="{104F8EA5-D3FF-4E6B-BF7E-25CC7F8D3623}"/>
    <hyperlink ref="BW1294" r:id="rId3208" xr:uid="{53E9B7F9-E9C2-46F9-8906-5502397C20BF}"/>
    <hyperlink ref="BW1295" r:id="rId3209" xr:uid="{483F3A1E-F98A-4791-AF2F-84483E9C6CAF}"/>
    <hyperlink ref="BW1296" r:id="rId3210" xr:uid="{94913AE2-DD76-42C8-9147-F34D7889B1E8}"/>
    <hyperlink ref="BW1297" r:id="rId3211" xr:uid="{7641C2FE-7F10-49DD-A5F5-3787DC8108E4}"/>
    <hyperlink ref="BW1298" r:id="rId3212" xr:uid="{C0672D8E-6811-43FD-B4AD-B399B3C33BC4}"/>
    <hyperlink ref="BW1299" r:id="rId3213" xr:uid="{A759314D-120E-415C-8583-B1CDC36A510F}"/>
    <hyperlink ref="BW1300" r:id="rId3214" xr:uid="{A5AC601B-4CCF-404E-8016-9A91BCA72DC6}"/>
    <hyperlink ref="BW1301" r:id="rId3215" xr:uid="{5673E0AC-CF03-4C0A-9CFE-059BF6CC33F9}"/>
    <hyperlink ref="BW1302" r:id="rId3216" xr:uid="{4E46ACCB-33ED-43D2-9A8A-28C3D35C9D09}"/>
    <hyperlink ref="BW1303" r:id="rId3217" xr:uid="{FFBB8622-85B5-4184-B875-9D438A971CE8}"/>
    <hyperlink ref="BW1304" r:id="rId3218" xr:uid="{E832B36A-9EF5-4BD7-9C64-4C74A7FF12D4}"/>
    <hyperlink ref="BW1305" r:id="rId3219" xr:uid="{30D66ACD-4AD3-4381-9F4B-6A846C4A7D12}"/>
    <hyperlink ref="BW1306" r:id="rId3220" xr:uid="{D1A23188-9796-4B24-B933-9591D708268A}"/>
    <hyperlink ref="BW1307" r:id="rId3221" xr:uid="{9BB549AC-AC1C-43CD-AED3-0A6215A37EE6}"/>
    <hyperlink ref="BW1308" r:id="rId3222" xr:uid="{5AE9E638-E621-434E-95C3-345A7A09F8AA}"/>
    <hyperlink ref="BW1309" r:id="rId3223" xr:uid="{C4F6C09D-B43B-4426-B00C-D0F4D887CACB}"/>
    <hyperlink ref="BW1310" r:id="rId3224" display="928" xr:uid="{D99DEE94-5430-463A-9AB8-7BF49C6C7369}"/>
    <hyperlink ref="BW1311" r:id="rId3225" xr:uid="{270D89B1-C3B0-40FE-9BBD-BEC7C44303BE}"/>
    <hyperlink ref="BW1312" r:id="rId3226" xr:uid="{F748B9D6-F75B-4216-AEED-7A596344CE78}"/>
    <hyperlink ref="BW1313" r:id="rId3227" xr:uid="{1CC1D63E-F7C3-4413-B037-F0B7DD185442}"/>
    <hyperlink ref="BW1314" r:id="rId3228" xr:uid="{1432694F-18C1-4AA3-922E-376A4AD6FB2D}"/>
    <hyperlink ref="BW1315" r:id="rId3229" xr:uid="{3B5FF243-88BD-4368-BE83-030FFABE5B2A}"/>
    <hyperlink ref="BW1316" r:id="rId3230" xr:uid="{9238E7E1-6614-4E6D-BA5C-0F58C0926994}"/>
    <hyperlink ref="BW1317" r:id="rId3231" xr:uid="{F3ADB91D-EDBA-493A-94BB-60863E38F1A4}"/>
    <hyperlink ref="BW1318" r:id="rId3232" xr:uid="{F0529CDD-07E0-4C62-8CD2-02569DD56320}"/>
    <hyperlink ref="BW1319" r:id="rId3233" xr:uid="{AD9A7607-E104-46DE-930B-6F6DAAB4A871}"/>
    <hyperlink ref="BW1320" r:id="rId3234" xr:uid="{52AF5238-1B39-4FA3-836C-96E7F47C4B36}"/>
    <hyperlink ref="BW1321" r:id="rId3235" xr:uid="{2B7FF138-4D87-4D7E-A609-9AFE7DF6AE9E}"/>
    <hyperlink ref="BW1322" r:id="rId3236" xr:uid="{0AC9C4CC-578B-4A87-82F5-712F0D14E76F}"/>
    <hyperlink ref="BW1323" r:id="rId3237" xr:uid="{E59FFBB7-5ABD-448B-8D5F-C7089B5CFE71}"/>
    <hyperlink ref="BW1324" r:id="rId3238" xr:uid="{E0723200-E297-4D23-B61B-315B1C9B37FB}"/>
    <hyperlink ref="BW1325" r:id="rId3239" xr:uid="{FE01AED1-3F36-4857-A23D-615C824ABFB5}"/>
    <hyperlink ref="BW1326" r:id="rId3240" xr:uid="{48895FD7-8450-4754-9BF7-C3D40EBC43C8}"/>
    <hyperlink ref="BW1327" r:id="rId3241" xr:uid="{22680510-B8FA-4B8E-B40F-29543995626F}"/>
    <hyperlink ref="BW1328" r:id="rId3242" xr:uid="{A9196947-E193-495B-BD18-9277D15D831A}"/>
    <hyperlink ref="BW1329" r:id="rId3243" xr:uid="{D9EAD145-E39B-4976-A931-47922F3873EA}"/>
    <hyperlink ref="BW1330" r:id="rId3244" xr:uid="{516CB983-2458-44D3-A8FF-B2A637345467}"/>
    <hyperlink ref="BW1331" r:id="rId3245" xr:uid="{5BAA8B0A-39EA-4E02-AA79-9BF51040D8E7}"/>
    <hyperlink ref="BW1332" r:id="rId3246" xr:uid="{80A2C616-2068-4533-B2E0-AEABCC349B9B}"/>
    <hyperlink ref="BW1333" r:id="rId3247" xr:uid="{C3CF63BD-619B-492E-A6CA-464746E7F197}"/>
    <hyperlink ref="BW1334" r:id="rId3248" xr:uid="{F39D93CE-EDA1-4763-8130-7D0825312D5C}"/>
    <hyperlink ref="BW1335" r:id="rId3249" xr:uid="{681F7778-A1FF-463B-96DC-BBBAD0B9BA39}"/>
    <hyperlink ref="BW1336" r:id="rId3250" xr:uid="{9CE59244-1EA6-4277-973C-A6F544DDAA3A}"/>
    <hyperlink ref="BW1337" r:id="rId3251" xr:uid="{6444E464-2579-4155-980E-994F4B7F2DC2}"/>
    <hyperlink ref="BW1338" r:id="rId3252" xr:uid="{7F47A35B-C848-4809-9481-EBCCD1ED3F62}"/>
    <hyperlink ref="BW1339" r:id="rId3253" xr:uid="{A353489D-9983-488F-B0C5-0123214D24CF}"/>
    <hyperlink ref="BW1340" r:id="rId3254" xr:uid="{F835E2C4-EC3B-4FC9-BE95-6AF0ADBD9E58}"/>
    <hyperlink ref="BW1341" r:id="rId3255" xr:uid="{834C5C42-9559-4EB0-9F41-7F6AF6CC2BC2}"/>
    <hyperlink ref="BW1342" r:id="rId3256" xr:uid="{444A3C1B-A60C-4D95-A07D-57C85BA60F4C}"/>
    <hyperlink ref="BW1343" r:id="rId3257" xr:uid="{C4B109F2-F5FD-4235-A976-AB53637C6489}"/>
    <hyperlink ref="BW1344" r:id="rId3258" xr:uid="{72CF2A94-02FB-4A5D-9C70-DA6E756F454B}"/>
    <hyperlink ref="BW1345" r:id="rId3259" xr:uid="{D10FD3CA-9A28-4252-8C6C-A55E2C982224}"/>
    <hyperlink ref="BW1346" r:id="rId3260" xr:uid="{580E9E1C-BEBA-4DD5-B638-78E4B68377D2}"/>
    <hyperlink ref="BW1347" r:id="rId3261" xr:uid="{3FCE20EE-5AF4-4BDA-849A-799D01188BDE}"/>
    <hyperlink ref="BW1348" r:id="rId3262" xr:uid="{0DC33B2C-6A4C-4911-96E3-CD9F80BAF1DB}"/>
    <hyperlink ref="BW1349" r:id="rId3263" xr:uid="{01C56E88-6ABC-48F7-9D95-7297CE60B211}"/>
    <hyperlink ref="BW1350" r:id="rId3264" xr:uid="{9FE0C06B-B535-4513-834D-1304188675B9}"/>
    <hyperlink ref="BW1351" r:id="rId3265" xr:uid="{CFFB85C2-1A66-4070-8EF5-B1B10DD24DCF}"/>
    <hyperlink ref="BW1352" r:id="rId3266" xr:uid="{9851C7B1-DC7D-46E0-B47A-EEE101717F99}"/>
    <hyperlink ref="BW1353" r:id="rId3267" xr:uid="{CABC4E21-6B37-492E-8746-011F364387B5}"/>
    <hyperlink ref="BW1354" r:id="rId3268" xr:uid="{4F7BC2DC-1F6D-419E-829B-E9AE8E284945}"/>
    <hyperlink ref="BW1355" r:id="rId3269" xr:uid="{D8D373EB-D522-4711-86E6-95ADB6807857}"/>
    <hyperlink ref="BW1356" r:id="rId3270" xr:uid="{A2BF43CA-52F8-45DF-847B-D6E7862798D9}"/>
    <hyperlink ref="BW1357" r:id="rId3271" xr:uid="{B18F250F-9AB1-4A45-BB42-1BB4BA5E572E}"/>
    <hyperlink ref="BW1358" r:id="rId3272" xr:uid="{1ED63C66-498C-4AAE-9F87-AD0031618A47}"/>
    <hyperlink ref="BW1359" r:id="rId3273" xr:uid="{0B223367-E902-4BA5-84A7-0FB5D33EDF35}"/>
    <hyperlink ref="BW1360" r:id="rId3274" xr:uid="{D547648E-1C5B-42F9-9B73-CA9F764DEB4C}"/>
    <hyperlink ref="BW1361" r:id="rId3275" xr:uid="{F74C8ED8-96D2-41B5-A40A-FE6F5CBD99E7}"/>
    <hyperlink ref="BW1362" r:id="rId3276" xr:uid="{A50567EB-BCFC-4F04-BFF2-8C474EC2382B}"/>
    <hyperlink ref="BW1363" r:id="rId3277" xr:uid="{B18D21E8-3609-4B15-AC13-8BB9DE7E2AB3}"/>
    <hyperlink ref="BW1364" r:id="rId3278" xr:uid="{977B46B1-CA88-4DF9-8E4A-43D5A2E8DFC5}"/>
    <hyperlink ref="BW1365" r:id="rId3279" xr:uid="{9B60573A-9AC1-4CCD-A1A2-A179CCC570A4}"/>
    <hyperlink ref="BW1366" r:id="rId3280" xr:uid="{42A694E5-230E-4E00-9BDA-82AC008DAAE0}"/>
    <hyperlink ref="BW1367" r:id="rId3281" xr:uid="{CBA113FC-565A-4E37-AF0E-5FE87083FA6A}"/>
    <hyperlink ref="BW1368" r:id="rId3282" xr:uid="{51BDC079-ACE4-4CFC-AAF6-E0A92795BA91}"/>
    <hyperlink ref="BW1369" r:id="rId3283" xr:uid="{8DF8FE2A-75C2-4273-80DD-6BF2C10D46D8}"/>
    <hyperlink ref="BW1370" r:id="rId3284" xr:uid="{0272234C-ACD1-4C0E-A64D-F7A62F5A83D1}"/>
    <hyperlink ref="BW1371" r:id="rId3285" xr:uid="{A3D32F85-1AD2-4EA7-8DC6-2A307B90D695}"/>
    <hyperlink ref="BW1372" r:id="rId3286" xr:uid="{5FCC223E-DD2F-4C5F-AF2E-411C635127CB}"/>
    <hyperlink ref="BW1373" r:id="rId3287" xr:uid="{E3CCB68D-C524-4331-8DCA-41E8875EA8F0}"/>
    <hyperlink ref="BW1374" r:id="rId3288" xr:uid="{C3E043BC-BC69-47FC-A267-04C7ED176CEB}"/>
    <hyperlink ref="BW1375" r:id="rId3289" xr:uid="{87EC70CB-FF61-4B5F-B50C-0C051B9C4FF0}"/>
    <hyperlink ref="BW1376" r:id="rId3290" xr:uid="{ABF40C1F-CC74-4E18-8A9E-234D6999D658}"/>
    <hyperlink ref="BW1377" r:id="rId3291" xr:uid="{4A1A92BA-0424-4E49-B2A6-2B2AAFEEA06C}"/>
    <hyperlink ref="BW1378" r:id="rId3292" xr:uid="{4C9F0B04-1E1A-4969-A5F3-4C8586915FE6}"/>
    <hyperlink ref="BW1379" r:id="rId3293" xr:uid="{6C68B198-CAF2-498F-8715-7A861CDE3444}"/>
    <hyperlink ref="BW1380" r:id="rId3294" xr:uid="{F3602476-57C9-4D46-8C7D-E9012FF8AE38}"/>
    <hyperlink ref="BW1381" r:id="rId3295" xr:uid="{5A8DE9D5-3742-46EB-BD6F-DA2064937CDA}"/>
    <hyperlink ref="BW1382" r:id="rId3296" xr:uid="{F14823CC-0FB5-431D-AC24-6876CE55043D}"/>
    <hyperlink ref="BW1383" r:id="rId3297" xr:uid="{A14315A1-481C-4856-AF86-04135221D33D}"/>
    <hyperlink ref="BW1384" r:id="rId3298" xr:uid="{261AD8D9-8619-400E-BFB1-B03446919967}"/>
    <hyperlink ref="BW1385" r:id="rId3299" xr:uid="{A0E165A9-0E96-4124-9CC7-220C28197A31}"/>
    <hyperlink ref="BW1386" r:id="rId3300" xr:uid="{3E74F783-EF51-4514-BCAC-723F85D8694D}"/>
    <hyperlink ref="BW1387" r:id="rId3301" xr:uid="{A8632B93-CAF3-4EDA-AB2F-1F9AA28CB5CC}"/>
    <hyperlink ref="BW1388" r:id="rId3302" xr:uid="{5ECA36C1-27A9-4F93-A8EF-5A4D901D35CB}"/>
    <hyperlink ref="BW1389" r:id="rId3303" xr:uid="{5BF0CC9E-AB38-45F0-82AA-66F1A1B104BA}"/>
    <hyperlink ref="BW1390" r:id="rId3304" xr:uid="{A6403137-6B5F-4FF4-9E28-59606FAA8829}"/>
    <hyperlink ref="BW1391" r:id="rId3305" xr:uid="{0ACA374A-6408-4622-B3E5-FDAC029E52A4}"/>
    <hyperlink ref="BW1392" r:id="rId3306" xr:uid="{68D44884-AAE5-4B12-A7D9-2B993A3E2B5B}"/>
    <hyperlink ref="BW1393" r:id="rId3307" xr:uid="{F44CEA42-927E-4E11-9778-0BFC3A52804A}"/>
    <hyperlink ref="BW1394" r:id="rId3308" xr:uid="{47A5EFFE-83F8-4F20-9C50-8262D14556FA}"/>
    <hyperlink ref="BW1395" r:id="rId3309" xr:uid="{71018D29-CD18-4584-873B-B7BCD45171B4}"/>
    <hyperlink ref="BW1396" r:id="rId3310" xr:uid="{A0284051-ED7E-4BEE-A56A-DB8351508560}"/>
    <hyperlink ref="BW1397" r:id="rId3311" xr:uid="{E503A9CD-D150-425D-B356-C97F8603FEDD}"/>
    <hyperlink ref="BW1398" r:id="rId3312" xr:uid="{0947731F-2470-4213-A79E-353D579A36A7}"/>
    <hyperlink ref="BW1399" r:id="rId3313" xr:uid="{575026E0-4583-4CBF-B2CA-933E147FB96A}"/>
    <hyperlink ref="BW1400" r:id="rId3314" xr:uid="{8F309AFF-004B-4FBE-99B3-F625C485EE1F}"/>
    <hyperlink ref="BW1401" r:id="rId3315" xr:uid="{87D816AF-696C-42C5-8F06-7C1000A59704}"/>
    <hyperlink ref="BW1402" r:id="rId3316" xr:uid="{2C480BAD-0240-4327-A49D-2603EC3817A4}"/>
    <hyperlink ref="BW1403" r:id="rId3317" xr:uid="{88F179AD-ACD9-4E9D-9735-DB0AFAE77DC3}"/>
    <hyperlink ref="BW1404" r:id="rId3318" xr:uid="{148E4DE3-0160-474E-BC85-F22B94695C5B}"/>
    <hyperlink ref="BW1405" r:id="rId3319" xr:uid="{D76BEBCC-8449-4F3C-9C26-090716ADD605}"/>
    <hyperlink ref="BW1406" r:id="rId3320" xr:uid="{D2F610C6-13DF-44B2-8BFB-E1B61920ED28}"/>
    <hyperlink ref="BW1407" r:id="rId3321" xr:uid="{A980BB87-E06B-47F3-AB0A-B0EB72824AE1}"/>
    <hyperlink ref="BW1408" r:id="rId3322" xr:uid="{E0EC35E5-745E-481B-BFB4-5660A9E845A5}"/>
    <hyperlink ref="BW1409" r:id="rId3323" xr:uid="{51C7C4C5-A6B1-4FD1-AC37-DAB7615354E0}"/>
    <hyperlink ref="BW1410" r:id="rId3324" xr:uid="{4F7D6208-EDA6-4772-A628-CFCF4F4F320F}"/>
    <hyperlink ref="BW1411" r:id="rId3325" xr:uid="{5E389A75-81EC-459A-853B-536E4A96EE7C}"/>
    <hyperlink ref="BW1412" r:id="rId3326" xr:uid="{D41B6F88-014C-4199-83B7-25BEB034BFF3}"/>
    <hyperlink ref="BW1413" r:id="rId3327" xr:uid="{DB33E6D5-26EA-4718-8074-69A50F6B69C1}"/>
    <hyperlink ref="BW1414" r:id="rId3328" xr:uid="{5BD1A0B7-869F-4DF3-9581-1E523E3F6CC3}"/>
    <hyperlink ref="BW1415" r:id="rId3329" xr:uid="{515EA1DD-58B5-47B6-9724-5B0AF743866F}"/>
    <hyperlink ref="BW1416" r:id="rId3330" xr:uid="{9BB52ED5-3CB5-45B6-8B49-09B5C36950B8}"/>
    <hyperlink ref="BW1417" r:id="rId3331" xr:uid="{B84D7A10-AD08-4E81-A0B1-69C0784E4F7A}"/>
    <hyperlink ref="BW1418" r:id="rId3332" xr:uid="{4C5539A5-D260-4836-9AA2-51DB5D3EBF5C}"/>
    <hyperlink ref="BW1419" r:id="rId3333" xr:uid="{25CA9F82-800E-47D9-AC30-0A0D1874656D}"/>
    <hyperlink ref="BW1420" r:id="rId3334" xr:uid="{9376AE93-5409-4032-A4E2-11671B805B09}"/>
    <hyperlink ref="BW1421" r:id="rId3335" xr:uid="{E426FB0E-454D-4F71-8763-5B6E7A1938B0}"/>
    <hyperlink ref="BW1422" r:id="rId3336" xr:uid="{0E7D62F3-7B40-4F01-B0C3-C131E3B2394C}"/>
    <hyperlink ref="BW1423" r:id="rId3337" xr:uid="{FDC6176A-E8B8-4A80-80E5-778947696834}"/>
    <hyperlink ref="BW1424" r:id="rId3338" xr:uid="{14CB99BC-E652-4077-A405-D6D38DA07E2B}"/>
    <hyperlink ref="BW1425" r:id="rId3339" xr:uid="{2BF1F6A3-8198-4522-9141-871B8A95E84C}"/>
    <hyperlink ref="BW1426" r:id="rId3340" xr:uid="{0A97D536-616B-4CDE-855F-FB02E92EDB7D}"/>
    <hyperlink ref="BW1427" r:id="rId3341" xr:uid="{62CC37C9-7653-4042-A405-FA0218E08B28}"/>
    <hyperlink ref="BW1428" r:id="rId3342" xr:uid="{2E9BA297-D8D9-4B62-86DF-A3E5E09BD05B}"/>
    <hyperlink ref="BW1429" r:id="rId3343" xr:uid="{1BD0DEA4-DBC6-4FDE-B72D-26ED26EA2EDC}"/>
    <hyperlink ref="BW1430" r:id="rId3344" xr:uid="{E031B7B2-02B0-4C5C-A4CC-49957B1F2E11}"/>
    <hyperlink ref="BW1431" r:id="rId3345" xr:uid="{1F064F1F-F414-4DD8-A396-535348ADE6AC}"/>
    <hyperlink ref="BW1432" r:id="rId3346" xr:uid="{EB5F654D-DC83-4653-AFE0-5840DA10AE75}"/>
    <hyperlink ref="BW1433" r:id="rId3347" xr:uid="{140067DF-11B4-4BB5-BCC0-A6275CFB6236}"/>
    <hyperlink ref="BW1434" r:id="rId3348" xr:uid="{3D9024EC-A55D-416A-92C7-5315498412B0}"/>
    <hyperlink ref="BW1435" r:id="rId3349" xr:uid="{4962F41F-4859-4B8A-9297-9BD8EF56F87F}"/>
    <hyperlink ref="BW1436" r:id="rId3350" xr:uid="{4720A4F0-0A34-4FF0-9FC8-C9A9F93A26DE}"/>
    <hyperlink ref="BW1437" r:id="rId3351" xr:uid="{74E52010-7220-4C24-A62B-20916FC29C2B}"/>
    <hyperlink ref="BW1438" r:id="rId3352" xr:uid="{A80A27AA-08A4-4665-A590-6DEEFD47D9E1}"/>
    <hyperlink ref="BW1439" r:id="rId3353" xr:uid="{7B7A5554-9BA8-4EEA-8FB9-179CE0727269}"/>
    <hyperlink ref="BW1440" r:id="rId3354" xr:uid="{337FA446-EDD7-48E7-ADBC-2BD65DE28F56}"/>
    <hyperlink ref="BW1441" r:id="rId3355" xr:uid="{785C4C01-4C80-4874-BA91-8B19B51A2D44}"/>
    <hyperlink ref="BW1442" r:id="rId3356" xr:uid="{0DCFE497-7295-4548-86BB-19FD0997E03F}"/>
    <hyperlink ref="BW1443" r:id="rId3357" xr:uid="{B1DFABE4-FC94-40D8-B187-AB06583442FD}"/>
    <hyperlink ref="BW1444" r:id="rId3358" xr:uid="{632B169E-FFB4-4B57-AD0F-E9CC7376076E}"/>
    <hyperlink ref="BW1445" r:id="rId3359" xr:uid="{371BEDA7-E96D-47C2-9203-8D33417452BB}"/>
    <hyperlink ref="BW1446" r:id="rId3360" xr:uid="{A7C80391-D49C-46D2-BFF1-A6702DDED9A0}"/>
    <hyperlink ref="BW1447" r:id="rId3361" xr:uid="{57EF9D1F-0DD9-460F-ABF4-766B57FE284E}"/>
    <hyperlink ref="BW1448" r:id="rId3362" xr:uid="{3D861CC6-DBDC-4526-A9ED-A33228D84CCB}"/>
    <hyperlink ref="BW1449" r:id="rId3363" xr:uid="{445CEA4C-E7D2-4D60-900E-174139F485C1}"/>
    <hyperlink ref="BW1450" r:id="rId3364" xr:uid="{066BBD4B-3554-4B81-AB6E-8781A0E71A52}"/>
    <hyperlink ref="BW1451" r:id="rId3365" xr:uid="{3AF2795B-4E9C-4078-B859-EA0032B39EA6}"/>
    <hyperlink ref="BW1452" r:id="rId3366" xr:uid="{4DD4200B-5CC1-4195-B5FC-A04CE9699445}"/>
    <hyperlink ref="BW1453" r:id="rId3367" xr:uid="{B4DBDE51-0987-4134-9E57-06CDD4E5200D}"/>
    <hyperlink ref="BW1454" r:id="rId3368" xr:uid="{1CFCD4F0-E21F-4A3C-B893-C9B0C38E4E3D}"/>
    <hyperlink ref="BW1455" r:id="rId3369" xr:uid="{306438F8-1EE3-40E0-920D-0CBCEF407D76}"/>
    <hyperlink ref="BW1456" r:id="rId3370" xr:uid="{C078908D-547C-4E90-ABB9-1D5EFB3E5DF7}"/>
    <hyperlink ref="BW1457" r:id="rId3371" xr:uid="{90894A71-E95F-437A-AE82-B57A8C193BDB}"/>
    <hyperlink ref="BW1458" r:id="rId3372" xr:uid="{A587E999-B809-4452-B684-2F6FC35DC48E}"/>
    <hyperlink ref="BW1459" r:id="rId3373" xr:uid="{9AEAA52C-8E91-43DF-ACD1-2CF3B5E75199}"/>
    <hyperlink ref="BW1460" r:id="rId3374" xr:uid="{7BAEECF8-51CA-4792-9FD8-B816CED2B4F6}"/>
    <hyperlink ref="BW1461" r:id="rId3375" display="776" xr:uid="{112B2F5A-FE94-4A7D-BF00-E4ABE8932D56}"/>
    <hyperlink ref="BW1462" r:id="rId3376" xr:uid="{BFC7901B-0F6A-41C4-A1F1-52B12F7C85B9}"/>
    <hyperlink ref="BW1463" r:id="rId3377" xr:uid="{DF2AA2C2-1027-459C-908D-18F2D76A3987}"/>
    <hyperlink ref="BW1464" r:id="rId3378" xr:uid="{E961700D-14E2-43F5-99DB-FDD6B2F93698}"/>
    <hyperlink ref="BW1465" r:id="rId3379" xr:uid="{E747F7B9-5A80-47B8-AD4E-603230908CE8}"/>
    <hyperlink ref="BW1466" r:id="rId3380" xr:uid="{8BFD73F1-BCA7-4703-8CE1-066F7CDE4251}"/>
    <hyperlink ref="BW1467" r:id="rId3381" xr:uid="{F09E2584-086B-43C8-8CFB-EA2F98A95D30}"/>
    <hyperlink ref="BW1468" r:id="rId3382" xr:uid="{B2215937-512E-4353-AF0A-404128DF5E33}"/>
    <hyperlink ref="BW1469" r:id="rId3383" xr:uid="{6816267D-C498-4CC4-A683-94C55D078482}"/>
    <hyperlink ref="BW1470" r:id="rId3384" xr:uid="{9EDE278B-5D2C-418E-B688-C15AD70CA7F2}"/>
    <hyperlink ref="BW1471" r:id="rId3385" xr:uid="{7455E0D8-39A9-41B8-A850-10F08DE108DE}"/>
    <hyperlink ref="BW1472" r:id="rId3386" xr:uid="{7DCA9E09-03AD-4370-9F45-053FE3A6A90B}"/>
    <hyperlink ref="BW1473" r:id="rId3387" xr:uid="{ED1B949E-0305-4EAE-89AE-1BB234FEBD62}"/>
    <hyperlink ref="BW1474" r:id="rId3388" xr:uid="{C5A037F4-55FA-43FD-AA4E-2C0B249FBC11}"/>
    <hyperlink ref="BW1475" r:id="rId3389" xr:uid="{1BCECC58-B3E6-4BFC-9E6F-3867BF45933F}"/>
    <hyperlink ref="BW1476" r:id="rId3390" xr:uid="{47A8A7EB-6B1A-41D8-8885-D18FD421F6DA}"/>
    <hyperlink ref="BW1477" r:id="rId3391" xr:uid="{307B6337-4520-4D83-B11E-E7FE5E2C167E}"/>
    <hyperlink ref="BW1478" r:id="rId3392" xr:uid="{1B907ACC-A3FD-4EBC-965E-C3D58DA957E0}"/>
    <hyperlink ref="BW1479" r:id="rId3393" xr:uid="{76733B09-D734-40F4-8AC6-F0DC86DD6CFE}"/>
    <hyperlink ref="BW1480" r:id="rId3394" xr:uid="{0D475237-69FB-4367-99E7-E2E9C0391ADC}"/>
    <hyperlink ref="BW1481" r:id="rId3395" xr:uid="{6BC66B30-C93C-4441-A277-543A338E9EA2}"/>
    <hyperlink ref="BW1482" r:id="rId3396" xr:uid="{D8209873-75B9-4D05-A326-185765EDD0B1}"/>
    <hyperlink ref="BW1483" r:id="rId3397" xr:uid="{AC1E2E26-C39C-4B33-93CB-F99E7A821FDC}"/>
    <hyperlink ref="BW1484" r:id="rId3398" xr:uid="{2C7278A6-CA3A-4801-99BC-820534CA3216}"/>
    <hyperlink ref="BW1485" r:id="rId3399" xr:uid="{64B904C0-867F-4E39-925F-426D2728CEE4}"/>
    <hyperlink ref="BW1486" r:id="rId3400" xr:uid="{307A7EAC-E9EF-4A3B-8EC8-C88FCA2E5E00}"/>
    <hyperlink ref="BW1487" r:id="rId3401" xr:uid="{07F990C3-CFDD-492D-AF24-D08E3417A170}"/>
    <hyperlink ref="BW1488" r:id="rId3402" xr:uid="{7B9067B0-ECF0-4B47-A072-EB49E2CEFF39}"/>
    <hyperlink ref="BW1489" r:id="rId3403" xr:uid="{CD4A11E7-56DC-45CC-93BC-01C9E1A5B224}"/>
    <hyperlink ref="BW1490" r:id="rId3404" xr:uid="{DEC99343-DDA3-4616-B465-B23A6E8AAC9A}"/>
    <hyperlink ref="BW1491" r:id="rId3405" xr:uid="{8DBBBC2D-D379-4391-9238-B420AA44CC9A}"/>
    <hyperlink ref="BW1492" r:id="rId3406" xr:uid="{14B90F20-1A6B-42A0-B191-6C215AAE2DB5}"/>
    <hyperlink ref="BW1493" r:id="rId3407" xr:uid="{ABD21784-5001-4948-82AD-BA48C44F1ECE}"/>
    <hyperlink ref="BW1494" r:id="rId3408" xr:uid="{F0A147D7-3EA8-4202-8E52-13E76864F67F}"/>
    <hyperlink ref="BW1495" r:id="rId3409" xr:uid="{8B3B95FB-7A42-4E3C-B448-8344B4FFD575}"/>
    <hyperlink ref="BW1496" r:id="rId3410" xr:uid="{C71A0DFB-B3B6-46CA-99DF-E07C1FD95EFB}"/>
    <hyperlink ref="BW1497" r:id="rId3411" xr:uid="{FB4D7416-BA85-4546-AD03-908358F9B6DC}"/>
    <hyperlink ref="BW1498" r:id="rId3412" xr:uid="{DE7514A9-5633-4611-8721-C8AFF858A618}"/>
    <hyperlink ref="BW1499" r:id="rId3413" xr:uid="{3FD53B3F-04E4-4EBD-8F31-3C7498A968FA}"/>
    <hyperlink ref="BW1500" r:id="rId3414" xr:uid="{E2701668-701A-4A18-915B-999B48790109}"/>
    <hyperlink ref="BW1501" r:id="rId3415" xr:uid="{A1CDE107-F457-4F8D-8C60-FE2F29C2D279}"/>
    <hyperlink ref="BW1502" r:id="rId3416" xr:uid="{B70F356E-71A3-4FC0-ABB1-EBB3D421AB8E}"/>
    <hyperlink ref="BW1503" r:id="rId3417" display="733" xr:uid="{F4D59931-2F7E-46B1-9F20-45F76E201772}"/>
    <hyperlink ref="BW1504" r:id="rId3418" xr:uid="{A67C8E76-3F28-4F8C-AF46-304605FCCE06}"/>
    <hyperlink ref="BW1505" r:id="rId3419" xr:uid="{8B8D8DB4-EDF4-4906-B4ED-C58619D88811}"/>
    <hyperlink ref="BW1506" r:id="rId3420" xr:uid="{ACD86399-D5E3-4BC6-93BC-B4946CDA05EF}"/>
    <hyperlink ref="BW1507" r:id="rId3421" xr:uid="{C28089E2-9C5B-41BB-A0C6-CA31D387B238}"/>
    <hyperlink ref="BW1508" r:id="rId3422" xr:uid="{12332419-2E60-4871-BCDF-90A25B071536}"/>
    <hyperlink ref="BW1509" r:id="rId3423" xr:uid="{EC0285C7-F384-400C-8AAA-D5645EF0093F}"/>
    <hyperlink ref="BW1510" r:id="rId3424" xr:uid="{CB2A82F4-45BF-409E-9EE1-B800888B339E}"/>
    <hyperlink ref="BW1511" r:id="rId3425" xr:uid="{B5F39F1A-B746-48A0-82A8-69DC28D28BC9}"/>
    <hyperlink ref="BW1512" r:id="rId3426" xr:uid="{7124B880-AF58-430F-A608-33F071713536}"/>
    <hyperlink ref="BW1513" r:id="rId3427" xr:uid="{F8DA7058-8B3A-4DE6-A5CC-0E4D9C236F01}"/>
    <hyperlink ref="BW1514" r:id="rId3428" xr:uid="{1D17D6D1-7237-4809-A1CD-BDB0D51A2424}"/>
    <hyperlink ref="BW1515" r:id="rId3429" xr:uid="{57DA9AF3-3CE4-4591-B058-46618AAEDA0D}"/>
    <hyperlink ref="BW1516" r:id="rId3430" xr:uid="{01036012-5733-49B0-A001-ADDE6A81BB78}"/>
    <hyperlink ref="BW1517" r:id="rId3431" xr:uid="{911EF5F0-6B4B-4BA0-8B1D-4FA0444B05BD}"/>
    <hyperlink ref="BW1518" r:id="rId3432" xr:uid="{8D3153C7-9565-4FD1-B091-9729F39E0076}"/>
    <hyperlink ref="BW1519" r:id="rId3433" xr:uid="{B35101E3-B28D-4164-B6AC-52B135FCD8E6}"/>
    <hyperlink ref="BW1520" r:id="rId3434" xr:uid="{F0FB1641-A978-4B7D-B8ED-352AAE1BF72B}"/>
    <hyperlink ref="BW1521" r:id="rId3435" xr:uid="{3BE75891-929B-488D-8DFC-8903B713D85E}"/>
    <hyperlink ref="BW1522" r:id="rId3436" xr:uid="{F092FB63-F804-4832-A06C-18CD58391BE3}"/>
    <hyperlink ref="BW1523" r:id="rId3437" xr:uid="{CBDF0FE3-9A1B-4DE1-8203-D39B75293721}"/>
    <hyperlink ref="BW1524" r:id="rId3438" xr:uid="{F0106EFB-544D-4BC1-94DB-0BEBD7FF348B}"/>
    <hyperlink ref="BW1525" r:id="rId3439" xr:uid="{74FE736A-666B-49F4-8C9A-A3F4078B2544}"/>
    <hyperlink ref="BW1526" r:id="rId3440" xr:uid="{98DF0898-067E-477F-A6AD-4856B88D891B}"/>
    <hyperlink ref="BW1527" r:id="rId3441" xr:uid="{7443FAD3-1CCB-4E27-B564-05DF67A59EB6}"/>
    <hyperlink ref="BW1528" r:id="rId3442" xr:uid="{DD8C0587-4583-422A-A3CF-6288F88F7BC2}"/>
    <hyperlink ref="BW1529" r:id="rId3443" xr:uid="{35B24E79-50D0-41B6-B639-B1E2AB0DCFE3}"/>
    <hyperlink ref="BW1530" r:id="rId3444" xr:uid="{3BAA2EE4-9AC1-4CCB-9CC9-9DFF2CCBB312}"/>
    <hyperlink ref="BW1531" r:id="rId3445" xr:uid="{7C4306CE-1ADD-48AD-981E-E80796203954}"/>
    <hyperlink ref="BW1532" r:id="rId3446" xr:uid="{A98788E5-18B5-4A04-9785-103D026C8D9E}"/>
    <hyperlink ref="BW1533" r:id="rId3447" xr:uid="{AC66040D-67CD-4119-A97C-7CA642DA94F7}"/>
    <hyperlink ref="BW1534" r:id="rId3448" xr:uid="{E11ABFCE-96EE-4A05-9EEF-304B8F20EA06}"/>
    <hyperlink ref="BW1535" r:id="rId3449" xr:uid="{41022A1A-F3FE-4643-9A2E-D7A978676F9F}"/>
    <hyperlink ref="BW1536" r:id="rId3450" xr:uid="{C27CFCBE-E4D6-4D2C-9EC3-1E084DCBBAE9}"/>
    <hyperlink ref="BW1537" r:id="rId3451" xr:uid="{CB3F2B1E-0D39-46CA-8235-2F2765F8D247}"/>
    <hyperlink ref="BW1538" r:id="rId3452" xr:uid="{DA0E4209-DBB8-48C4-BFBC-BFF8FEF786EC}"/>
    <hyperlink ref="BW1539" r:id="rId3453" xr:uid="{7A2466D0-FFA8-45E4-9D51-663111A2B028}"/>
    <hyperlink ref="BW1540" r:id="rId3454" xr:uid="{5182B40C-D888-4DCE-8077-B45D167E950D}"/>
    <hyperlink ref="BW1541" r:id="rId3455" xr:uid="{DD07623B-858F-4F86-8555-554DAD7F512A}"/>
    <hyperlink ref="BW1542" r:id="rId3456" xr:uid="{0A3A41EA-E3BD-43D4-9649-234F2940A520}"/>
    <hyperlink ref="BW1543" r:id="rId3457" xr:uid="{D8302AD3-F2AD-4E52-AF42-2B9067AB2232}"/>
    <hyperlink ref="BW1544" r:id="rId3458" xr:uid="{46117F20-3550-4FEB-AD6C-5556EA21C17B}"/>
    <hyperlink ref="BW1545" r:id="rId3459" xr:uid="{41763503-11F0-47EB-BC2C-9E4848247341}"/>
    <hyperlink ref="BW1546" r:id="rId3460" xr:uid="{532D9A10-817A-49A2-9A43-08FBEDFF6C9E}"/>
    <hyperlink ref="BW1547" r:id="rId3461" xr:uid="{3A25252D-D35B-4781-9A20-E91608CC917A}"/>
    <hyperlink ref="BW1548" r:id="rId3462" xr:uid="{7E6DD16C-4BA7-41F9-BAE1-677AEBCE4E4E}"/>
    <hyperlink ref="BW1549" r:id="rId3463" xr:uid="{72B4D753-4482-4A6B-B91E-23278DFCFB12}"/>
    <hyperlink ref="BW1550" r:id="rId3464" xr:uid="{7632D0BF-30F6-48D4-9F5D-5CB66767880D}"/>
    <hyperlink ref="BW1551" r:id="rId3465" xr:uid="{79DCF96F-B921-488A-B85F-31D98BE0E736}"/>
    <hyperlink ref="BW1552" r:id="rId3466" xr:uid="{2A6E7785-89E7-49C2-9141-3D9A93AFCEEC}"/>
    <hyperlink ref="BW1553" r:id="rId3467" xr:uid="{A436F0F3-481B-41F5-8E67-F34FDDA14B52}"/>
    <hyperlink ref="BW1554" r:id="rId3468" xr:uid="{19DEC6EE-D6DC-49A7-BC07-7693FED356D9}"/>
    <hyperlink ref="BW1555" r:id="rId3469" xr:uid="{6D76BFC9-F89E-444A-A3A2-CB3EF3A896D5}"/>
    <hyperlink ref="BW1556" r:id="rId3470" xr:uid="{CBC12567-99CB-4B80-A64A-B8FC00D8D8A0}"/>
    <hyperlink ref="BW1557" r:id="rId3471" xr:uid="{5A936D3A-C8E2-475E-B512-E43DB03BB90A}"/>
    <hyperlink ref="BW1558" r:id="rId3472" xr:uid="{2C6DFF8E-D869-4779-AE3D-756962F700E4}"/>
    <hyperlink ref="BW1559" r:id="rId3473" xr:uid="{4227AB4A-C8D9-4C17-8B52-DEC0B9542AED}"/>
    <hyperlink ref="BW1560" r:id="rId3474" xr:uid="{98A9C18E-1C4C-4E9D-9B7A-35BC13EC42AB}"/>
    <hyperlink ref="BW1561" r:id="rId3475" xr:uid="{41CDC088-8F06-423D-B387-F1F618818BBC}"/>
    <hyperlink ref="BW1562" r:id="rId3476" xr:uid="{D838C4AF-F12D-4D88-B62B-660559ADB8C6}"/>
    <hyperlink ref="BW1563" r:id="rId3477" xr:uid="{7054C097-FF89-495A-AEC6-7EF5322B81C6}"/>
    <hyperlink ref="BW1564" r:id="rId3478" xr:uid="{E9484386-E9DF-4DE7-BE19-F1C66658D9BF}"/>
    <hyperlink ref="BW1565" r:id="rId3479" xr:uid="{B4DE61DE-646C-4C04-9E91-393B4BC4FCC1}"/>
    <hyperlink ref="BW1566" r:id="rId3480" xr:uid="{F39B818D-2167-4F91-B48E-CD367C4B67CF}"/>
    <hyperlink ref="BW1567" r:id="rId3481" xr:uid="{E44A192C-BAE2-4DEB-A87F-2735C2F3FF32}"/>
    <hyperlink ref="BW1568" r:id="rId3482" xr:uid="{F916F7E5-0DB6-47CF-AC97-B144B768E25F}"/>
    <hyperlink ref="BW1569" r:id="rId3483" xr:uid="{E2FA72C0-9B1F-4C38-9F18-92D57FF64E7D}"/>
    <hyperlink ref="BW1570" r:id="rId3484" xr:uid="{1EAC7A46-5350-4366-99DE-037258D81EF4}"/>
    <hyperlink ref="BW1571" r:id="rId3485" xr:uid="{54698ECC-E083-440F-BACF-11DADD04CAED}"/>
    <hyperlink ref="BW1572" r:id="rId3486" xr:uid="{88B1B4D0-CB06-4D2A-91A0-2DA2D380D924}"/>
    <hyperlink ref="BW1573" r:id="rId3487" xr:uid="{0CF74A28-F04C-4BB4-937E-3F350F907DE9}"/>
    <hyperlink ref="BW1574" r:id="rId3488" xr:uid="{E6238C81-A882-4869-8BCE-DFD1B636562A}"/>
    <hyperlink ref="BW1575" r:id="rId3489" xr:uid="{FE793A03-7516-4579-83F5-385BC54A7306}"/>
    <hyperlink ref="BW1576" r:id="rId3490" xr:uid="{84387509-C4A5-452B-BD84-DAD19B095A4E}"/>
    <hyperlink ref="BW1577" r:id="rId3491" xr:uid="{E29A90DC-D021-4CE0-BFE0-3B9164F783FA}"/>
    <hyperlink ref="BW1578" r:id="rId3492" xr:uid="{8436A6FE-295B-44A6-B418-91A3F12552D4}"/>
    <hyperlink ref="BW1579" r:id="rId3493" xr:uid="{BD548FA7-708D-4C10-B0A0-89072E32F4AB}"/>
    <hyperlink ref="BW1580" r:id="rId3494" xr:uid="{C265A47A-EC18-4D97-B4BB-B61158D8BD61}"/>
    <hyperlink ref="BW1581" r:id="rId3495" xr:uid="{01D8F9AD-8374-4110-B9AF-317C6DC02A1F}"/>
    <hyperlink ref="BW1582" r:id="rId3496" xr:uid="{220A2984-F662-4944-B66D-83B2FEF305CC}"/>
    <hyperlink ref="BW1583" r:id="rId3497" xr:uid="{144AE630-9FFE-4745-923D-EDA45D7D5445}"/>
    <hyperlink ref="BW1584" r:id="rId3498" xr:uid="{F47FB630-B5F9-40D8-A606-403022F0A827}"/>
    <hyperlink ref="BW1585" r:id="rId3499" xr:uid="{E3C4DBA2-4320-46F9-B024-4ECCD536EDCC}"/>
    <hyperlink ref="BW1586" r:id="rId3500" xr:uid="{577A31C7-9610-4595-A05D-A609E43DD042}"/>
    <hyperlink ref="BW1587" r:id="rId3501" xr:uid="{2A35FC13-05B9-431D-8986-6F78B9BA1865}"/>
    <hyperlink ref="BW1588" r:id="rId3502" xr:uid="{AEF2646C-FCD3-49A2-B2F4-DFA866698028}"/>
    <hyperlink ref="BW1589" r:id="rId3503" xr:uid="{89087444-EEA6-48B3-BC26-D92076975E09}"/>
    <hyperlink ref="BW1590" r:id="rId3504" xr:uid="{B9A5B27F-8B41-4ED1-A79C-9DD7E433FA38}"/>
    <hyperlink ref="BW1591" r:id="rId3505" xr:uid="{BB914553-900B-4E8F-9C24-51CC4425D595}"/>
    <hyperlink ref="BW1592" r:id="rId3506" xr:uid="{237B589E-179C-4017-8C5F-4CE2A42EE6CB}"/>
    <hyperlink ref="BW1593" r:id="rId3507" xr:uid="{DE2165E8-7CCB-4ADA-BB1E-57D4EFF14187}"/>
    <hyperlink ref="BW1594" r:id="rId3508" xr:uid="{54C1ED12-71A7-4FA4-A095-06340B679AFF}"/>
    <hyperlink ref="BW1595" r:id="rId3509" xr:uid="{0D840F16-8B44-4EAB-8CBB-AAEF7C53AA00}"/>
    <hyperlink ref="BW1596" r:id="rId3510" xr:uid="{FBF618F2-B88B-40E6-A5DA-CEC0AB2AA420}"/>
    <hyperlink ref="BW1597" r:id="rId3511" xr:uid="{345F425B-F05E-4755-917C-6FB7A9486357}"/>
    <hyperlink ref="BW1598" r:id="rId3512" xr:uid="{E34432D1-10CC-4FE3-BA6C-23D5D2AC2069}"/>
    <hyperlink ref="BW1599" r:id="rId3513" xr:uid="{6FF66AB2-9651-4590-AAF4-EF186435C95A}"/>
    <hyperlink ref="BW1600" r:id="rId3514" xr:uid="{75817E37-1A16-4009-A523-CE4AC274A9FE}"/>
    <hyperlink ref="BW1601" r:id="rId3515" xr:uid="{D8D8F7E2-3469-4E06-A1FB-ACB1545D94AE}"/>
    <hyperlink ref="BW1602" r:id="rId3516" xr:uid="{AFDED56B-6D88-493C-ADF5-D5A8838FCFE8}"/>
    <hyperlink ref="BW1603" r:id="rId3517" xr:uid="{FEB6DB93-EFDB-4494-864C-05637659F8DF}"/>
    <hyperlink ref="BW1604" r:id="rId3518" xr:uid="{A430BB41-7C90-4EAC-AEE4-C3D6838D4E0B}"/>
    <hyperlink ref="BW1605" r:id="rId3519" xr:uid="{529305E3-FB33-429A-BDB5-EA230D16E306}"/>
    <hyperlink ref="BW1606" r:id="rId3520" xr:uid="{47E72182-9D37-4D98-8A3F-FF4B708CADCE}"/>
    <hyperlink ref="BW1607" r:id="rId3521" xr:uid="{6864686F-C391-49A2-B00D-AAA9F552333A}"/>
    <hyperlink ref="BW1608" r:id="rId3522" xr:uid="{39ABBDCD-47AB-425C-9360-EDA3B8461715}"/>
    <hyperlink ref="BW1609" r:id="rId3523" xr:uid="{73AB2B85-D4E7-4AF4-9B0C-CEB61123151A}"/>
    <hyperlink ref="BW1610" r:id="rId3524" xr:uid="{A11A1693-1F44-42B2-A027-713978AC9387}"/>
    <hyperlink ref="BW1611" r:id="rId3525" xr:uid="{F1545A66-F0A6-424F-8E76-E2EB75344021}"/>
    <hyperlink ref="BW1612" r:id="rId3526" xr:uid="{40EF948B-AAFE-4505-BF5C-837414D8C991}"/>
    <hyperlink ref="BW1613" r:id="rId3527" xr:uid="{77FBB507-FD7C-45B6-B544-FE60E02BEDDF}"/>
    <hyperlink ref="BW1614" r:id="rId3528" xr:uid="{614FF234-FDA8-41B2-AC38-D164BD5C130B}"/>
    <hyperlink ref="BW1615" r:id="rId3529" xr:uid="{F3D488DC-1BAB-429F-B9E6-998F079A5387}"/>
    <hyperlink ref="BW1616" r:id="rId3530" xr:uid="{C3DAFA08-D121-49FC-93CA-331A3D556A0B}"/>
    <hyperlink ref="BW1617" r:id="rId3531" xr:uid="{51C933D2-3DD6-4FCB-8EFE-3562062C8E0F}"/>
    <hyperlink ref="BW1618" r:id="rId3532" xr:uid="{138BCF6A-8E46-4D4D-9714-B7B8B86281E8}"/>
    <hyperlink ref="BW1619" r:id="rId3533" xr:uid="{E7663426-4679-49D4-9728-1C5246844141}"/>
    <hyperlink ref="BW1620" r:id="rId3534" xr:uid="{9B5558BF-8C44-4414-9534-2F92101DE083}"/>
    <hyperlink ref="BW1621" r:id="rId3535" xr:uid="{7005EABE-C4ED-411B-B053-BF7DE1B013B0}"/>
    <hyperlink ref="BW1622" r:id="rId3536" xr:uid="{0EE21A43-FC65-4ECC-8A37-BD0F3C37A202}"/>
    <hyperlink ref="BW1623" r:id="rId3537" xr:uid="{5B8CEFBA-C7C9-4B47-969F-57F5E8F84D52}"/>
    <hyperlink ref="BW1624" r:id="rId3538" xr:uid="{C92180BA-C95E-46DA-A15E-6B8F49970B64}"/>
    <hyperlink ref="BW1625" r:id="rId3539" xr:uid="{7498F1AE-6F41-44FA-999E-09F24AF06200}"/>
    <hyperlink ref="BW1626" r:id="rId3540" xr:uid="{1EA5224A-5BC3-475C-A2E7-8C20F720D564}"/>
    <hyperlink ref="BW1627" r:id="rId3541" xr:uid="{6BF8C94F-6D85-4A5F-8762-463FFB27E715}"/>
    <hyperlink ref="BW1628" r:id="rId3542" xr:uid="{22FDE2B0-E6E3-49A8-8F50-C7610692D3A7}"/>
    <hyperlink ref="BW1629" r:id="rId3543" xr:uid="{B91370E0-C5C9-453B-AD8D-B1B251507E14}"/>
    <hyperlink ref="BW1630" r:id="rId3544" xr:uid="{744982A4-BB24-4A35-995A-24F43310B9E8}"/>
    <hyperlink ref="BW1631" r:id="rId3545" xr:uid="{4974A88C-15CD-450A-8FE7-286330191811}"/>
    <hyperlink ref="BW1632" r:id="rId3546" xr:uid="{0E80E9CE-9664-40A5-92B7-54B270584085}"/>
    <hyperlink ref="BW1633" r:id="rId3547" xr:uid="{5B344C0F-3D84-4FB6-AA1A-CCD192B532B6}"/>
    <hyperlink ref="BW1634" r:id="rId3548" xr:uid="{576EEEDB-AB97-4AE2-B576-44D23B25EE86}"/>
    <hyperlink ref="BW1635" r:id="rId3549" xr:uid="{35A7F442-461C-43CD-98B4-23DEF3A70E04}"/>
    <hyperlink ref="BW1636" r:id="rId3550" xr:uid="{5B8AA888-D5D6-4F3E-8EA2-53D0EDABAD7B}"/>
    <hyperlink ref="BW1637" r:id="rId3551" xr:uid="{115A8171-D38F-46BF-BECC-3EEE7899009A}"/>
    <hyperlink ref="BW1638" r:id="rId3552" xr:uid="{900E16EF-F808-492A-B648-730E0BBA3362}"/>
    <hyperlink ref="BW1639" r:id="rId3553" xr:uid="{55F12CC5-1118-4D26-9CF0-493075BA9BBC}"/>
    <hyperlink ref="BW1640" r:id="rId3554" xr:uid="{A586FAE7-19CB-46C9-84EB-23F0DDFE2942}"/>
    <hyperlink ref="BW1641" r:id="rId3555" xr:uid="{77C4CD55-2679-48C8-8B9C-BB37E550E04B}"/>
    <hyperlink ref="BW1642" r:id="rId3556" xr:uid="{BEFD1A01-E6B9-450F-AE8A-6B133D573E75}"/>
    <hyperlink ref="BW1643" r:id="rId3557" xr:uid="{DEC9F1A2-4E12-48D7-BE9C-A0B833122C1A}"/>
    <hyperlink ref="BW1644" r:id="rId3558" xr:uid="{41C431E4-F078-42A3-A562-3C8885381926}"/>
    <hyperlink ref="BW1645" r:id="rId3559" xr:uid="{6B5E5F9C-7289-4659-8369-3E5F87D4BE01}"/>
    <hyperlink ref="BW1646" r:id="rId3560" xr:uid="{25DCD689-4BAA-4A73-8F5F-DC58B8D2ECA2}"/>
    <hyperlink ref="BW1647" r:id="rId3561" xr:uid="{193CFCF2-54CB-431A-9B3B-0E9B7F7681EF}"/>
    <hyperlink ref="BW1648" r:id="rId3562" xr:uid="{D7EFB430-64C7-4AC5-8DAA-7F638D1840E9}"/>
    <hyperlink ref="BW1649" r:id="rId3563" xr:uid="{96CDD30F-A1F5-4A32-958F-E02A253A7983}"/>
    <hyperlink ref="BW1650" r:id="rId3564" xr:uid="{02EA2192-3724-497D-953F-281D3E3DAAF8}"/>
    <hyperlink ref="BW1651" r:id="rId3565" xr:uid="{3230815B-9F21-4EFD-8C60-507C698C0956}"/>
    <hyperlink ref="BW1652" r:id="rId3566" xr:uid="{29A792E6-732F-4649-B46C-AA34D3765F44}"/>
    <hyperlink ref="BW1653" r:id="rId3567" xr:uid="{CCE80D4A-0822-4F8B-99E5-A9ED7EE0BA96}"/>
    <hyperlink ref="BW1654" r:id="rId3568" xr:uid="{F4FC2747-C34A-465E-A2A5-A2F66F05C7E6}"/>
    <hyperlink ref="BW1655" r:id="rId3569" xr:uid="{CF263C2E-E978-4879-8D5D-35F7F7073535}"/>
    <hyperlink ref="BW1656" r:id="rId3570" xr:uid="{D727AFAD-ADC7-49CD-9E33-6599D7E1650B}"/>
    <hyperlink ref="BW1657" r:id="rId3571" xr:uid="{780F5409-881E-4E58-AF15-B8235B707CA5}"/>
    <hyperlink ref="BW1658" r:id="rId3572" xr:uid="{08CE37C6-A2B5-454D-B3E5-F07C0193A795}"/>
    <hyperlink ref="BW1659" r:id="rId3573" xr:uid="{93229E0E-8BB4-4982-9D87-61034F8A8D37}"/>
    <hyperlink ref="BW1660" r:id="rId3574" xr:uid="{637863D9-A911-424A-8086-C5B19AB33B6F}"/>
    <hyperlink ref="BW1661" r:id="rId3575" xr:uid="{053114FD-2E7E-4148-9192-721162AFEA32}"/>
    <hyperlink ref="BW1662" r:id="rId3576" xr:uid="{6927F1D2-501D-4063-AA5D-99B94123FCCB}"/>
    <hyperlink ref="BW1663" r:id="rId3577" xr:uid="{CCC897FD-D10A-4DFB-AB40-D4013B37537A}"/>
    <hyperlink ref="BW1664" r:id="rId3578" xr:uid="{E4B0F261-5DC1-44E8-A030-7871B2BA3403}"/>
    <hyperlink ref="BW1665" r:id="rId3579" xr:uid="{7B37BF6D-7F17-4922-B02A-E332BDA6564B}"/>
    <hyperlink ref="BW1666" r:id="rId3580" xr:uid="{3936E8FD-6264-4CDA-8A41-BEBA88ED5357}"/>
    <hyperlink ref="BW1667" r:id="rId3581" xr:uid="{E3089477-3CC1-4CA7-A600-31299FE409F0}"/>
    <hyperlink ref="BW1668" r:id="rId3582" xr:uid="{D8CF7C40-4713-4235-8F03-B5CF0C2A0C77}"/>
    <hyperlink ref="BW1669" r:id="rId3583" xr:uid="{D8A57F3B-D074-4C1C-BBF1-624942ED231E}"/>
    <hyperlink ref="BW1670" r:id="rId3584" xr:uid="{95122E68-FF6D-4613-93A2-77F770975B63}"/>
    <hyperlink ref="BW1671" r:id="rId3585" xr:uid="{E06B7D92-B6E0-40A9-8CF4-9E566B026ABC}"/>
    <hyperlink ref="BW1672" r:id="rId3586" xr:uid="{A7B81B18-FD0A-43E1-BA62-F2FFEEB9FD7A}"/>
    <hyperlink ref="BW1673" r:id="rId3587" xr:uid="{970F26FF-40D1-471F-83DA-210C2796DEF5}"/>
    <hyperlink ref="BW1674" r:id="rId3588" xr:uid="{49D40D68-F9C3-4499-9B4D-D067369062A6}"/>
    <hyperlink ref="BW1675" r:id="rId3589" xr:uid="{7CB785B1-BE06-4126-AB12-A704D0616C84}"/>
    <hyperlink ref="BW1676" r:id="rId3590" xr:uid="{A2A99DD4-6C85-460E-82AE-FC63CA3AAABE}"/>
    <hyperlink ref="BW1677" r:id="rId3591" xr:uid="{31F4AE78-B544-40DA-B237-4872445D7D11}"/>
    <hyperlink ref="BW1678" r:id="rId3592" xr:uid="{2FEABC83-02FB-41B3-9F7E-56B922069AC7}"/>
    <hyperlink ref="BW1679" r:id="rId3593" xr:uid="{CBCC2B79-4C4E-4949-AEF6-947E68B4C1D2}"/>
    <hyperlink ref="BW1680" r:id="rId3594" xr:uid="{A42A4503-0949-403D-81AE-D848BA68E891}"/>
    <hyperlink ref="BW1681" r:id="rId3595" xr:uid="{A421350A-EB67-4C24-8E0D-B55792BA8006}"/>
    <hyperlink ref="BW1682" r:id="rId3596" xr:uid="{2B77ABC5-E7AB-4461-A148-1CBA81F4EE4B}"/>
    <hyperlink ref="BW1683" r:id="rId3597" xr:uid="{D8DA26CB-9280-452C-A538-5E492FC72DD8}"/>
    <hyperlink ref="BW1684" r:id="rId3598" xr:uid="{559CB5AC-C3CF-4511-AD52-71182F0ACBA6}"/>
    <hyperlink ref="BW1685" r:id="rId3599" xr:uid="{003C26DE-0377-46F2-8126-D9084CA3643C}"/>
    <hyperlink ref="BW1686" r:id="rId3600" xr:uid="{7E51E017-B305-4088-9CD1-3F8950F0ADC4}"/>
    <hyperlink ref="BW1687" r:id="rId3601" xr:uid="{9CAEEC35-1E8F-4A3B-BA36-40C4BCF62965}"/>
    <hyperlink ref="BW1688" r:id="rId3602" xr:uid="{6D53A114-4DF1-465C-9DE4-43D8DC4B68AF}"/>
    <hyperlink ref="BW1689" r:id="rId3603" xr:uid="{AE2B6727-70AE-451D-93BA-B244F478FD3F}"/>
    <hyperlink ref="BW1690" r:id="rId3604" xr:uid="{63E80324-BB95-4273-ABB8-CC67D80B121F}"/>
    <hyperlink ref="BW1691" r:id="rId3605" xr:uid="{118DEFD8-104F-4710-8B99-FDDFE9239ECA}"/>
    <hyperlink ref="BW1692" r:id="rId3606" xr:uid="{C99DAE4E-20B7-4850-832B-637BD96FF141}"/>
    <hyperlink ref="BW1693" r:id="rId3607" xr:uid="{2DD90D36-6D19-471D-9F32-9B03346375FC}"/>
    <hyperlink ref="BW1694" r:id="rId3608" xr:uid="{B2564799-E5EC-4C60-A346-31902D34723A}"/>
    <hyperlink ref="BW1695" r:id="rId3609" display="535" xr:uid="{AFE46D26-8068-4126-899A-946725CFD09D}"/>
    <hyperlink ref="BW1696" r:id="rId3610" xr:uid="{DA00F4E5-11C3-4F3B-9B67-E66DDBCF25A3}"/>
    <hyperlink ref="BW1697" r:id="rId3611" xr:uid="{3976BF31-BBFE-404B-BE49-DC36896FAE82}"/>
    <hyperlink ref="BW1698" r:id="rId3612" xr:uid="{F00ED35B-F6A0-41EB-89E9-09FE4B4FC0DD}"/>
    <hyperlink ref="BW1699" r:id="rId3613" xr:uid="{B0CA574D-05CC-480D-80C1-42810C489C61}"/>
    <hyperlink ref="BW1700" r:id="rId3614" xr:uid="{976AA0D6-5355-49A5-8550-9DFF16643E03}"/>
    <hyperlink ref="BW1701" r:id="rId3615" xr:uid="{FE79895D-974F-44EB-B0C5-B42E064ACE29}"/>
    <hyperlink ref="BW1702" r:id="rId3616" xr:uid="{05E869F8-4FF7-429D-8D3F-0DD364932ADF}"/>
    <hyperlink ref="BW1703" r:id="rId3617" xr:uid="{18C98144-CB1C-442D-B8F9-377EB59ADE39}"/>
    <hyperlink ref="BW1704" r:id="rId3618" xr:uid="{9B48660A-67F5-4A53-92FE-1EA5B3EDF4A7}"/>
    <hyperlink ref="BW1705" r:id="rId3619" xr:uid="{63FBE7A1-F860-486E-8A0E-0F9199F269D2}"/>
    <hyperlink ref="BW1706" r:id="rId3620" xr:uid="{CFAEA0FD-D8BD-43DC-9F31-5A3D9DAB3280}"/>
    <hyperlink ref="BW1707" r:id="rId3621" xr:uid="{3F33FC07-B42C-4B13-B427-08B12D7633E0}"/>
    <hyperlink ref="BW1708" r:id="rId3622" xr:uid="{D2BD736F-8E15-4398-97AD-7A46D73A1D8D}"/>
    <hyperlink ref="BW1709" r:id="rId3623" xr:uid="{879AC021-963B-4571-80BC-0E68714AC7F1}"/>
    <hyperlink ref="BW1710" r:id="rId3624" xr:uid="{53284C6B-17B8-4D3A-890D-1B4BC83A2952}"/>
    <hyperlink ref="BW1711" r:id="rId3625" xr:uid="{DDDF33F6-0521-4564-9205-E0DE202A7A12}"/>
    <hyperlink ref="BW1712" r:id="rId3626" xr:uid="{8179CC7F-A198-4985-8808-755BE574F8CC}"/>
    <hyperlink ref="BW1713" r:id="rId3627" xr:uid="{C0E43926-569F-42FF-BB41-8FCACE3F9AD1}"/>
    <hyperlink ref="BW1714" r:id="rId3628" xr:uid="{23C53CB1-C11B-4062-B077-25BF5EC19889}"/>
    <hyperlink ref="BW1715" r:id="rId3629" xr:uid="{183618AA-6705-4BBB-8FA2-855597EE287C}"/>
    <hyperlink ref="BW1716" r:id="rId3630" xr:uid="{A0D1EA0F-BB85-45CC-A0BD-105127727231}"/>
    <hyperlink ref="BW1717" r:id="rId3631" xr:uid="{392DE684-B1AB-4CEF-ABA8-9BB1D314C36D}"/>
    <hyperlink ref="BW1718" r:id="rId3632" xr:uid="{2335AD5A-EFC4-49F7-8EA5-F6605E0D365D}"/>
    <hyperlink ref="BW1719" r:id="rId3633" xr:uid="{6A055C54-FFD1-4B30-9CB8-E2EE27FA37CA}"/>
    <hyperlink ref="BW1720" r:id="rId3634" xr:uid="{97B991BF-770C-415A-9574-58C402C02834}"/>
    <hyperlink ref="BW1721" r:id="rId3635" xr:uid="{8342A155-ADD0-43C1-A457-9EDBCDEBC2C0}"/>
    <hyperlink ref="BW1722" r:id="rId3636" xr:uid="{783C99F1-1ADE-4D68-95A3-76E6B74A0EBE}"/>
    <hyperlink ref="BW1723" r:id="rId3637" xr:uid="{4F9B4CCE-740E-48E8-9789-E1F4543B7C6D}"/>
    <hyperlink ref="BW1724" r:id="rId3638" xr:uid="{A47D3C51-6E7B-42F6-A944-765483C17746}"/>
    <hyperlink ref="BW1725" r:id="rId3639" xr:uid="{42AB1280-D502-421C-8F4D-C7E2ED453225}"/>
    <hyperlink ref="BW1726" r:id="rId3640" xr:uid="{39B1AFEB-8D32-4646-ADEC-6EBBC723B651}"/>
    <hyperlink ref="BW1727" r:id="rId3641" xr:uid="{982BF8CA-615C-4CA6-A775-C3288CB6F661}"/>
    <hyperlink ref="BW1728" r:id="rId3642" xr:uid="{D9CF69E3-CDDC-4981-AEB2-5300E3216118}"/>
    <hyperlink ref="BW1729" r:id="rId3643" xr:uid="{E3106B72-17A7-46D8-AE30-F896FD934501}"/>
    <hyperlink ref="BW1730" r:id="rId3644" xr:uid="{DE53A4F5-8FF6-42A1-A082-DCAD10A9AEAB}"/>
    <hyperlink ref="BW1731" r:id="rId3645" xr:uid="{80629034-B76F-4D4F-A75A-58BE24B554A5}"/>
    <hyperlink ref="BW1732" r:id="rId3646" xr:uid="{8C31D46C-BD4D-4A2F-96C4-DC42D68E5319}"/>
    <hyperlink ref="BW1733" r:id="rId3647" xr:uid="{23D24085-DD3E-4626-B4D5-FF4BC6070477}"/>
    <hyperlink ref="BW1734" r:id="rId3648" xr:uid="{7B32998E-A4B5-4986-9225-6FDAE3BCCDBB}"/>
    <hyperlink ref="BW1735" r:id="rId3649" xr:uid="{6127A3E9-B3B0-4DC9-8B90-3C9833222E5E}"/>
    <hyperlink ref="BW1736" r:id="rId3650" xr:uid="{09A60C40-11F5-4D04-80BA-5B89920671FB}"/>
    <hyperlink ref="BW1737" r:id="rId3651" xr:uid="{3E9A0FEB-B459-4350-A37B-78359A47C59B}"/>
    <hyperlink ref="BW1738" r:id="rId3652" xr:uid="{50E7C126-10FF-477A-80E2-042484FD73CC}"/>
    <hyperlink ref="BW1739" r:id="rId3653" xr:uid="{B935532D-88BD-45BE-B4EB-CA1B4758A0EA}"/>
    <hyperlink ref="BW1740" r:id="rId3654" xr:uid="{CF34D382-411D-4F94-9DE9-3F725298D573}"/>
    <hyperlink ref="BW1741" r:id="rId3655" xr:uid="{65CE1988-246F-4E68-9B93-D3E0705E48E0}"/>
    <hyperlink ref="BW1742" r:id="rId3656" xr:uid="{8A7EEF18-B1B8-4D41-9350-DF81DD07711A}"/>
    <hyperlink ref="BW1743" r:id="rId3657" xr:uid="{8250E208-32CB-4037-9F85-C5E4DDC06427}"/>
    <hyperlink ref="BW1744" r:id="rId3658" xr:uid="{9CEE72DF-1DFA-4A68-B59D-D26741D397A4}"/>
    <hyperlink ref="BW1745" r:id="rId3659" xr:uid="{8DDD36A4-CA48-48E0-B285-9E42AE80E336}"/>
    <hyperlink ref="BW1746" r:id="rId3660" xr:uid="{5C025500-3DAC-465C-8C34-04375A88FB7F}"/>
    <hyperlink ref="BW1747" r:id="rId3661" xr:uid="{00E08276-D514-474D-B488-8BF6FD6021C3}"/>
    <hyperlink ref="BW1748" r:id="rId3662" xr:uid="{2E26291B-632B-43DC-B171-10D7C77DA3A5}"/>
    <hyperlink ref="BW1749" r:id="rId3663" xr:uid="{57F5E4E2-56C4-47B6-9377-AD431218C0E2}"/>
    <hyperlink ref="BW1750" r:id="rId3664" xr:uid="{DE551A1E-DB85-4A87-85A6-9EC3621F552D}"/>
    <hyperlink ref="BW1751" r:id="rId3665" xr:uid="{FF72AF2B-D4B6-44AC-83E8-151EB7314F3C}"/>
    <hyperlink ref="BW1752" r:id="rId3666" xr:uid="{518F6871-86AE-4A31-BEFB-B65C65E4EEB1}"/>
    <hyperlink ref="BW1753" r:id="rId3667" xr:uid="{23BD0707-51E2-4430-BCE6-CE1A08461148}"/>
    <hyperlink ref="BW1754" r:id="rId3668" xr:uid="{25D99F77-11CB-4ADB-93C9-9FEA89A677B0}"/>
    <hyperlink ref="BW1755" r:id="rId3669" xr:uid="{567CEA82-92C8-4FB5-94D0-17568C3E82D8}"/>
    <hyperlink ref="BW1756" r:id="rId3670" xr:uid="{BD2D0C9F-BE65-4B83-8775-07DB57A9724A}"/>
    <hyperlink ref="BW1757" r:id="rId3671" xr:uid="{BA8DFFB6-D3E6-450F-832A-F20E33A5E121}"/>
    <hyperlink ref="BW1758" r:id="rId3672" xr:uid="{8491C4ED-5075-4282-A918-F9913CF86F5C}"/>
    <hyperlink ref="BW1759" r:id="rId3673" xr:uid="{4AD8C218-377F-4EB3-A94C-4A04EDD8D4C9}"/>
    <hyperlink ref="BW1760" r:id="rId3674" xr:uid="{45440FE1-B298-494A-8A4B-3B94FCEBFB0A}"/>
    <hyperlink ref="BW1761" r:id="rId3675" xr:uid="{B9240376-4D85-48A9-BF91-FF99DC351075}"/>
    <hyperlink ref="BW1762" r:id="rId3676" xr:uid="{F5AC75E2-A0A5-4CC6-AA69-6544D55F26A5}"/>
    <hyperlink ref="BW1763" r:id="rId3677" xr:uid="{AACF855E-269F-48DA-8678-06F59C401118}"/>
    <hyperlink ref="BW1764" r:id="rId3678" xr:uid="{6C610646-9996-41F0-9F88-961B936C656C}"/>
    <hyperlink ref="BW1765" r:id="rId3679" xr:uid="{3A3C82D9-122B-43F0-BE80-1BBE61882BEF}"/>
    <hyperlink ref="BW1766" r:id="rId3680" xr:uid="{8F6B60C7-737E-40FB-AD24-04F5A84C6EE7}"/>
    <hyperlink ref="BW1767" r:id="rId3681" xr:uid="{47207B54-3ACF-4155-8145-269F0FED8006}"/>
    <hyperlink ref="BW1768" r:id="rId3682" xr:uid="{FB8D9595-53EA-4209-AA35-59366C059B98}"/>
    <hyperlink ref="BW1769" r:id="rId3683" xr:uid="{064B5C6E-D8F1-42C0-94B4-0284F70210E0}"/>
    <hyperlink ref="BW1770" r:id="rId3684" xr:uid="{423994B1-1F5E-4C11-98A0-8E78CC7E7E15}"/>
    <hyperlink ref="BW1771" r:id="rId3685" xr:uid="{ABED2960-9ED8-4401-B671-29714874D224}"/>
    <hyperlink ref="BW1772" r:id="rId3686" xr:uid="{44288C67-480B-4C6B-9D91-2D3A83DBD6C6}"/>
    <hyperlink ref="BW1773" r:id="rId3687" xr:uid="{690F1248-FDAB-478C-9194-6A91BC6CF240}"/>
    <hyperlink ref="BW1774" r:id="rId3688" xr:uid="{484E19B0-1670-4DA3-B72F-63F8FA5ABDF9}"/>
    <hyperlink ref="BW1775" r:id="rId3689" xr:uid="{073A2640-406C-4718-984A-9D636220ED49}"/>
    <hyperlink ref="BW1776" r:id="rId3690" xr:uid="{40090602-C9D1-4858-90F7-CA40B15C5C93}"/>
    <hyperlink ref="BW1777" r:id="rId3691" xr:uid="{CDBC89CB-926A-4ECA-80BB-0B99A8F8EB95}"/>
    <hyperlink ref="BW1778" r:id="rId3692" xr:uid="{54E61D5C-C011-4902-A78A-A7E8BA4201F4}"/>
    <hyperlink ref="BW1779" r:id="rId3693" xr:uid="{CFD5C9A2-C32E-4F92-A2F9-1EADEE6A02C4}"/>
    <hyperlink ref="BW1780" r:id="rId3694" xr:uid="{36556A5D-4998-4AD4-BA49-FE63DFFAE50C}"/>
    <hyperlink ref="BW1781" r:id="rId3695" xr:uid="{3B83CEC1-5B8F-4C54-8FBD-509F010184A9}"/>
    <hyperlink ref="BW1782" r:id="rId3696" xr:uid="{C2758E98-E0B0-4111-A349-E4F4AFBE0C08}"/>
    <hyperlink ref="BW1783" r:id="rId3697" xr:uid="{EF113DBF-98F4-40A1-8A98-0D54823BAAED}"/>
    <hyperlink ref="BW1784" r:id="rId3698" xr:uid="{92A5D3A0-1D2B-4F11-8123-7F9D9206C557}"/>
    <hyperlink ref="BW1785" r:id="rId3699" xr:uid="{F3015425-45E3-4DAC-830B-8716B846BFC7}"/>
    <hyperlink ref="BW1786" r:id="rId3700" xr:uid="{FD482E65-2B30-4239-82D0-3F0EE627C558}"/>
    <hyperlink ref="BW1787" r:id="rId3701" xr:uid="{2ED6D3FD-86A5-4011-AA96-F42CE8E56BE2}"/>
    <hyperlink ref="BW1788" r:id="rId3702" xr:uid="{2E24646C-CAAA-41C3-89FC-8683877725FE}"/>
    <hyperlink ref="BW1789" r:id="rId3703" xr:uid="{5AD2ECD6-FE0D-433A-96D5-F5AFCDA8D91A}"/>
    <hyperlink ref="BW1790" r:id="rId3704" xr:uid="{1052A42E-7401-404E-B767-CBE305A510D8}"/>
    <hyperlink ref="BW1791" r:id="rId3705" xr:uid="{2C7079FF-E4C9-4FEF-B8C0-2996B5A92606}"/>
    <hyperlink ref="BW1792" r:id="rId3706" xr:uid="{F8C41734-31FE-4EF7-80DB-7B73F1B5BF06}"/>
    <hyperlink ref="BW1793" r:id="rId3707" xr:uid="{4E4C6576-2B88-4D42-A647-80EB9B67A6B4}"/>
    <hyperlink ref="BW1794" r:id="rId3708" xr:uid="{C385F160-4986-40EB-9148-E199821D5B8F}"/>
    <hyperlink ref="BW1795" r:id="rId3709" xr:uid="{4B6C8E16-F1A2-4627-8F0B-57A6AFA66740}"/>
    <hyperlink ref="BW1796" r:id="rId3710" xr:uid="{037036BE-8949-4A44-BE2F-99FF64161248}"/>
    <hyperlink ref="BW1797" r:id="rId3711" xr:uid="{27070B92-DC7C-4FA6-AAAE-97A4562BACB9}"/>
    <hyperlink ref="BW1798" r:id="rId3712" xr:uid="{6ABAE137-FA26-485A-9206-ACE679F1712A}"/>
    <hyperlink ref="BW1799" r:id="rId3713" xr:uid="{511551AD-2148-4B57-9BD1-F353F8721D61}"/>
    <hyperlink ref="BW1800" r:id="rId3714" xr:uid="{22C039F3-CC5C-4DEB-A4AC-8446B545DE4A}"/>
    <hyperlink ref="BW1801" r:id="rId3715" xr:uid="{F5CC079F-02FC-479A-90C5-7E0E6ED343D8}"/>
    <hyperlink ref="BW1802" r:id="rId3716" xr:uid="{0A821CF5-E8F1-47F6-A802-9F591BA97EAF}"/>
    <hyperlink ref="BW1803" r:id="rId3717" xr:uid="{4A87AE25-5AFE-4CB7-B8FF-0407DD2B9BBB}"/>
    <hyperlink ref="BW1804" r:id="rId3718" xr:uid="{00876344-FD87-440A-B010-9D7320396F8F}"/>
    <hyperlink ref="BW1805" r:id="rId3719" xr:uid="{3EA1817A-2066-4093-8A3B-FF7B0D36B06A}"/>
    <hyperlink ref="BW1806" r:id="rId3720" xr:uid="{E57F407D-6A1C-44A9-9862-4D267FDCF04B}"/>
    <hyperlink ref="BW1807" r:id="rId3721" xr:uid="{2373AA84-C173-4185-8B02-E988EF57713C}"/>
    <hyperlink ref="BW1808" r:id="rId3722" xr:uid="{E2F78EBD-FD5F-4EA8-A78D-6F722A1926F1}"/>
    <hyperlink ref="BW1809" r:id="rId3723" xr:uid="{0F7EA32B-B182-4E53-99B2-5D2496209730}"/>
    <hyperlink ref="BW1810" r:id="rId3724" xr:uid="{A200E387-BE40-4974-B3DC-29C00F6EDA71}"/>
    <hyperlink ref="BW1811" r:id="rId3725" xr:uid="{82798762-40FC-45A6-B2CB-DCDE8AF08699}"/>
    <hyperlink ref="BW1812" r:id="rId3726" xr:uid="{4E2DA054-2D68-45A1-AB3A-7E6CDBC23986}"/>
    <hyperlink ref="BW1813" r:id="rId3727" xr:uid="{8920EA15-EDF7-4C75-8917-CD57440B3FEE}"/>
    <hyperlink ref="BW1814" r:id="rId3728" xr:uid="{107E04D7-2CA7-4635-9C94-510D7F2159DE}"/>
    <hyperlink ref="BW1815" r:id="rId3729" xr:uid="{95AAD39E-41A8-4F82-8DBF-8654E1116F91}"/>
    <hyperlink ref="BW1816" r:id="rId3730" xr:uid="{18595B27-1E2F-42C6-8972-8DE71AB8E336}"/>
    <hyperlink ref="BW1817" r:id="rId3731" xr:uid="{1D4A2AEE-26CB-4927-95EB-767E883ABD88}"/>
    <hyperlink ref="BW1818" r:id="rId3732" xr:uid="{76B16F3E-A64A-42F7-8893-E33F3F7C4546}"/>
    <hyperlink ref="BW1819" r:id="rId3733" xr:uid="{6759ACDB-B8E6-4AB9-9E20-3084180234F4}"/>
    <hyperlink ref="BW1820" r:id="rId3734" xr:uid="{83CC9CA4-6B1C-42D4-A320-1F1CA71F76F6}"/>
    <hyperlink ref="BW1821" r:id="rId3735" xr:uid="{2A7A18E3-FCA1-4587-A82F-C69F2A498B28}"/>
    <hyperlink ref="BW1822" r:id="rId3736" xr:uid="{9AA9CD2E-3FAE-47F8-969B-E81789645E5D}"/>
    <hyperlink ref="BW1823" r:id="rId3737" xr:uid="{91D5BF9F-A296-425D-AE31-C9C09D79BC46}"/>
    <hyperlink ref="BW1824" r:id="rId3738" xr:uid="{1641947C-9C55-4C76-9A2F-144FAA3CB4C7}"/>
    <hyperlink ref="BW1825" r:id="rId3739" display="405" xr:uid="{2B12DFBC-CF73-4C4D-A8AD-CE77C0C0D633}"/>
    <hyperlink ref="BW1826" r:id="rId3740" xr:uid="{BD6C8FC9-A58D-4DF2-AA78-6D6C96F8F427}"/>
    <hyperlink ref="BW1827" r:id="rId3741" xr:uid="{03974FBB-BF2B-4B06-802A-D0CBF6EFE706}"/>
    <hyperlink ref="BW1828" r:id="rId3742" xr:uid="{10F50304-3621-4A35-BCBC-AC85E55D67BF}"/>
    <hyperlink ref="BW1829" r:id="rId3743" xr:uid="{81E2D259-B08D-482A-9F6F-C39A54389F53}"/>
    <hyperlink ref="BW1830" r:id="rId3744" xr:uid="{A8D8DEB6-5041-4B4E-8C25-010E9B71393E}"/>
    <hyperlink ref="BW1831" r:id="rId3745" xr:uid="{1D4EDCA5-34A4-4696-A848-0A6849B91AF2}"/>
    <hyperlink ref="BW1832" r:id="rId3746" xr:uid="{66DAADE0-319C-49A3-89E5-90709D9748E1}"/>
    <hyperlink ref="BW1833" r:id="rId3747" xr:uid="{98F10DD7-A0D9-4675-861B-24E39DC4BDAE}"/>
    <hyperlink ref="BW1834" r:id="rId3748" xr:uid="{4C50D131-28C2-486F-B0DB-CFB0B5725E0D}"/>
    <hyperlink ref="BW1835" r:id="rId3749" xr:uid="{B612F5E0-DDBD-43BB-8553-CA2D1ED99185}"/>
    <hyperlink ref="BW1836" r:id="rId3750" xr:uid="{5793DA9E-16CA-45CB-AF5A-8DB3DB8D3580}"/>
    <hyperlink ref="BW1837" r:id="rId3751" xr:uid="{06A2A528-E15E-4474-B88C-FB7C428FAF19}"/>
    <hyperlink ref="BW1838" r:id="rId3752" xr:uid="{0F0DC2DF-7B4E-48DC-A45E-173500DF146A}"/>
    <hyperlink ref="BW1839" r:id="rId3753" xr:uid="{2D24A3D1-01C6-4EFF-B537-1F4A5854F5B2}"/>
    <hyperlink ref="BW1840" r:id="rId3754" xr:uid="{1844C49E-B25B-47B9-A5B6-82F005B2312F}"/>
    <hyperlink ref="BW1841" r:id="rId3755" xr:uid="{343D1BC2-0388-4F85-9BEA-AE11146F819E}"/>
    <hyperlink ref="BW1842" r:id="rId3756" xr:uid="{DC8115E9-3126-45E5-91B4-BC50E7ECD599}"/>
    <hyperlink ref="BW1843" r:id="rId3757" xr:uid="{CB70A9F4-67CC-4E8D-9AF7-D12933E802E6}"/>
    <hyperlink ref="BW1844" r:id="rId3758" xr:uid="{9E8F2E7F-AC22-4F1B-8F18-AB00781B8633}"/>
    <hyperlink ref="BW1845" r:id="rId3759" xr:uid="{C167E4CA-F986-4118-8400-EE9FDCE6F28B}"/>
    <hyperlink ref="BW1846" r:id="rId3760" xr:uid="{F81875E9-A7F1-4434-AF27-6D0CAD5959DF}"/>
    <hyperlink ref="BW1847" r:id="rId3761" xr:uid="{C4E7095A-2CEB-4A07-A985-663BE0028A4F}"/>
    <hyperlink ref="BW1848" r:id="rId3762" xr:uid="{53C578BD-21F4-40EF-A8BA-C00CEDF45562}"/>
    <hyperlink ref="BW1849" r:id="rId3763" xr:uid="{8AFBE6E0-8935-40E4-B334-2334901C2490}"/>
    <hyperlink ref="BW1850" r:id="rId3764" xr:uid="{0BF388A1-FF9D-44EB-B8EF-35D23950241E}"/>
    <hyperlink ref="BW1851" r:id="rId3765" xr:uid="{1303E225-117F-4D95-B24A-F98186600F16}"/>
    <hyperlink ref="BW1852" r:id="rId3766" xr:uid="{75EBBABD-6436-47A7-9006-36E38118D413}"/>
    <hyperlink ref="BW1853" r:id="rId3767" xr:uid="{66A6C3A7-C7E4-45D0-AC08-8C43C0F8F622}"/>
    <hyperlink ref="BW1854" r:id="rId3768" xr:uid="{E2221084-2E78-49E3-8F0D-7664954CA6B6}"/>
    <hyperlink ref="BW1855" r:id="rId3769" xr:uid="{6F148831-C812-45B6-9B4C-B40CB3E24248}"/>
    <hyperlink ref="BW1856" r:id="rId3770" xr:uid="{D151291F-E399-41F0-AEE4-93CA7CC91EF3}"/>
    <hyperlink ref="BW1857" r:id="rId3771" xr:uid="{9823E1E5-B276-474A-90B4-F4E843B58EE0}"/>
    <hyperlink ref="BW1858" r:id="rId3772" xr:uid="{1FE42954-1A6E-421E-B32C-05939A1BD9B1}"/>
    <hyperlink ref="BW1859" r:id="rId3773" xr:uid="{523CAF97-92D8-4EA1-B0DF-821FC8852DDC}"/>
    <hyperlink ref="BW1860" r:id="rId3774" xr:uid="{9CEDD697-8C0B-411F-99BE-8E81976016C4}"/>
    <hyperlink ref="BW1861" r:id="rId3775" xr:uid="{99BF97F1-2BFD-42EE-A963-066352621576}"/>
    <hyperlink ref="BW1862" r:id="rId3776" xr:uid="{04FC06DF-3ED6-48F8-913B-116367E0EED1}"/>
    <hyperlink ref="BW1863" r:id="rId3777" xr:uid="{A401EA49-D1E2-4E47-8FA7-2CB15A597979}"/>
    <hyperlink ref="BW1864" r:id="rId3778" xr:uid="{AA2B7144-CC91-486A-A5DB-A2244B91B31F}"/>
    <hyperlink ref="BW1865" r:id="rId3779" xr:uid="{AAE0B9BB-101A-42E0-96D6-FEE1246703B1}"/>
    <hyperlink ref="BW1866" r:id="rId3780" xr:uid="{3CDFA5AD-DDCF-4611-885B-229D918142EE}"/>
    <hyperlink ref="BW1867" r:id="rId3781" xr:uid="{F9C79B7D-BDCB-41C6-8871-04EDFB8CC620}"/>
    <hyperlink ref="BW1868" r:id="rId3782" xr:uid="{13ED8D5C-0D61-48FB-85F0-5D68EBEB5123}"/>
    <hyperlink ref="BW1869" r:id="rId3783" xr:uid="{3D255F8C-FB1B-4324-B324-CA756B5E07F1}"/>
    <hyperlink ref="BW1870" r:id="rId3784" xr:uid="{272EBBCD-0070-438F-B784-1F7A7E7FBB79}"/>
    <hyperlink ref="BW1871" r:id="rId3785" xr:uid="{43137689-8881-43FF-948D-A47A66727C64}"/>
    <hyperlink ref="BW1872" r:id="rId3786" xr:uid="{01EA74CF-801C-4B0C-9B7A-32C434BC29F0}"/>
    <hyperlink ref="BW1873" r:id="rId3787" xr:uid="{96EC8979-0E94-4446-A573-3173C867E091}"/>
    <hyperlink ref="BW1874" r:id="rId3788" xr:uid="{1303A6DE-489E-49E6-864A-447F9658C44D}"/>
    <hyperlink ref="BW1875" r:id="rId3789" xr:uid="{781C7017-6B9B-4701-BE1B-D47ED76DC6D7}"/>
    <hyperlink ref="BW1876" r:id="rId3790" xr:uid="{AE71167F-4DB5-42F1-9167-89B8EF84A801}"/>
    <hyperlink ref="BW1877" r:id="rId3791" xr:uid="{23EF8DB9-F885-4DE2-A737-AE70892949E4}"/>
    <hyperlink ref="BW1878" r:id="rId3792" xr:uid="{1B353207-553F-46A9-9FAD-0B7219B3F32F}"/>
    <hyperlink ref="BW1879" r:id="rId3793" xr:uid="{98FA5DF8-E75D-4763-AB9E-D701092C318D}"/>
    <hyperlink ref="BW1880" r:id="rId3794" xr:uid="{EE047BEC-B73A-4D09-8655-BFE709FB457D}"/>
    <hyperlink ref="BW1881" r:id="rId3795" xr:uid="{2A902674-3E72-40B7-95A7-5B83224221B5}"/>
    <hyperlink ref="BW1882" r:id="rId3796" xr:uid="{6C79E409-E10A-46EA-AC96-CA4BC2B98670}"/>
    <hyperlink ref="BW1883" r:id="rId3797" xr:uid="{96116C47-AE69-4E70-BC50-BC76C165FDE0}"/>
    <hyperlink ref="BW1884" r:id="rId3798" xr:uid="{51F265E0-F65A-4377-AC15-50F1AC0ACD7D}"/>
    <hyperlink ref="BW1885" r:id="rId3799" xr:uid="{4BFFF122-B2E6-4245-8829-8819741B61F7}"/>
    <hyperlink ref="BW1886" r:id="rId3800" xr:uid="{80C19C64-B96C-4C20-8D21-BEEA006659A2}"/>
    <hyperlink ref="BW1887" r:id="rId3801" xr:uid="{228EF21A-DF83-4FC1-ABAF-706207565504}"/>
    <hyperlink ref="BW1888" r:id="rId3802" xr:uid="{C664D7EA-C90C-4717-B4DA-E3C66A8FCB92}"/>
    <hyperlink ref="BW1889" r:id="rId3803" xr:uid="{8C6767E1-D778-45B9-B3AB-358ED7468658}"/>
    <hyperlink ref="BW1890" r:id="rId3804" xr:uid="{E5EEE45C-6AA3-4863-A44B-0D4B3EF539F8}"/>
    <hyperlink ref="BW1891" r:id="rId3805" xr:uid="{8CFF26EF-8E1B-4397-8AA3-2A7430CB6900}"/>
    <hyperlink ref="BW1892" r:id="rId3806" xr:uid="{76C76C9C-C137-449C-AC00-29596C0C7372}"/>
    <hyperlink ref="BW1893" r:id="rId3807" xr:uid="{9E7BC555-0A75-45BF-B263-632696CDEFB2}"/>
    <hyperlink ref="BW1894" r:id="rId3808" xr:uid="{EC76980C-A3C3-4953-B8AF-470F088756BD}"/>
    <hyperlink ref="BW1895" r:id="rId3809" xr:uid="{BE6522EF-A30E-4731-A957-3FCBA7C41D4C}"/>
    <hyperlink ref="BW1896" r:id="rId3810" xr:uid="{F991B347-BC32-4337-A663-341B51B45CC6}"/>
    <hyperlink ref="BW1897" r:id="rId3811" xr:uid="{0FB467EA-96CA-4C95-B2FC-21A1EBF106A5}"/>
    <hyperlink ref="BW1898" r:id="rId3812" xr:uid="{ADBA032B-73B3-4FFC-8BE0-BB3328628E68}"/>
    <hyperlink ref="BW1899" r:id="rId3813" xr:uid="{11E3D4F2-A8EA-47EC-BF4D-A70A3FA21057}"/>
    <hyperlink ref="BW1900" r:id="rId3814" xr:uid="{0CE1488F-7FAE-4CF8-9404-91D7C4251547}"/>
    <hyperlink ref="BW1901" r:id="rId3815" xr:uid="{A987DD12-5915-4C1B-8007-50B4B6AC6FF3}"/>
    <hyperlink ref="BW1902" r:id="rId3816" xr:uid="{3D8AE55C-955E-4B2D-8257-A178B3A5A107}"/>
    <hyperlink ref="BW1903" r:id="rId3817" xr:uid="{4F757FA2-ABF2-4CEF-B801-568383D4BFFE}"/>
    <hyperlink ref="BW1904" r:id="rId3818" xr:uid="{337AA1F4-A2AF-4DEC-89B3-9A607FEA673A}"/>
    <hyperlink ref="BW1905" r:id="rId3819" xr:uid="{75FDDCCE-B595-4016-A29E-6FDC81098F61}"/>
    <hyperlink ref="BW1906" r:id="rId3820" xr:uid="{72DC3871-025D-4CE5-AAC9-E62FAE9AC1D3}"/>
    <hyperlink ref="BW1907" r:id="rId3821" xr:uid="{0B6E1254-28DD-4CCE-9009-A538A6A2851A}"/>
    <hyperlink ref="BW1908" r:id="rId3822" xr:uid="{2CDC8B6E-8A18-48F2-A3B5-541AD7C7A125}"/>
    <hyperlink ref="BW1909" r:id="rId3823" xr:uid="{D3D9E420-5774-4EB1-8E07-1BA69423475F}"/>
    <hyperlink ref="BW1910" r:id="rId3824" xr:uid="{9A35C198-1BC8-4A5F-834D-0A9A7F8EED47}"/>
    <hyperlink ref="BW1911" r:id="rId3825" xr:uid="{8B2F67E7-60AB-4593-B535-234C01C57967}"/>
    <hyperlink ref="BW1912" r:id="rId3826" xr:uid="{03C7EA14-F04D-4972-AC0F-7DFAD5F200B8}"/>
    <hyperlink ref="BW1913" r:id="rId3827" xr:uid="{D6A0F647-CD95-47B6-82F5-8BB6077D39B2}"/>
    <hyperlink ref="BW1914" r:id="rId3828" xr:uid="{FF873732-7013-4C00-B378-B335CAFC4191}"/>
    <hyperlink ref="BW1915" r:id="rId3829" xr:uid="{204B7AF6-16A6-4BDD-8B79-51E032341992}"/>
    <hyperlink ref="BW1916" r:id="rId3830" xr:uid="{37706077-837A-43EA-A1BA-366080735FAD}"/>
    <hyperlink ref="BW1917" r:id="rId3831" xr:uid="{CB2AE000-888F-4BB4-AD04-78C217FDF404}"/>
    <hyperlink ref="BW1918" r:id="rId3832" xr:uid="{162E86E8-B3DB-46A5-B2F6-A417EFEAB767}"/>
    <hyperlink ref="BW1919" r:id="rId3833" xr:uid="{CC61B180-AD2F-4FB5-A437-D22CB1EE322C}"/>
    <hyperlink ref="BW1920" r:id="rId3834" xr:uid="{3A3DFA10-88B2-46A0-9549-E6B4CE89F52F}"/>
    <hyperlink ref="BW1921" r:id="rId3835" xr:uid="{E0A39EA7-85A2-4478-90BE-3ED75BB7E42E}"/>
    <hyperlink ref="BW1922" r:id="rId3836" xr:uid="{36A3F9DE-7F3D-43FF-9DCF-AB2BB4CEC9DF}"/>
    <hyperlink ref="BW1923" r:id="rId3837" xr:uid="{B40378E3-5D57-4789-926E-E82157604803}"/>
    <hyperlink ref="BW1924" r:id="rId3838" xr:uid="{26584C5B-3D6B-4C79-A800-DDD3902E9E31}"/>
    <hyperlink ref="BW1925" r:id="rId3839" xr:uid="{36774576-281D-4CB7-B63D-69BA02EF3C91}"/>
    <hyperlink ref="BW1926" r:id="rId3840" xr:uid="{68C0407C-ED49-4218-B886-A37CA3618E98}"/>
    <hyperlink ref="BW1927" r:id="rId3841" xr:uid="{13E02C28-727F-47EA-B981-CEAF97F2750B}"/>
    <hyperlink ref="BW1928" r:id="rId3842" xr:uid="{481D0FA0-508D-42F4-B99E-DBE4F665A8F3}"/>
    <hyperlink ref="BW1929" r:id="rId3843" xr:uid="{11DCFD0E-B033-43E5-A9EF-8F1250D8F269}"/>
    <hyperlink ref="BW1930" r:id="rId3844" xr:uid="{F6944B7F-9BCB-427E-BFFA-219C49F91CFF}"/>
    <hyperlink ref="BW1931" r:id="rId3845" xr:uid="{9AB64629-B424-4276-B54E-561622BD3E79}"/>
    <hyperlink ref="BW1932" r:id="rId3846" xr:uid="{705C3CA1-B9D0-48DB-A6C4-E7AAE5E00387}"/>
    <hyperlink ref="BW1933" r:id="rId3847" xr:uid="{408AC2AE-ECAF-4BF9-B95B-422EACD265CD}"/>
    <hyperlink ref="BW1934" r:id="rId3848" xr:uid="{E1DB20FE-0E06-49B2-AE50-1C2BD52EDD19}"/>
    <hyperlink ref="BW1935" r:id="rId3849" xr:uid="{783EA0BC-7CC1-4BF3-A77B-92014C78B6CA}"/>
    <hyperlink ref="BW1936" r:id="rId3850" xr:uid="{1F18719D-AF9E-4F34-9CBC-23C652340E85}"/>
    <hyperlink ref="BW1937" r:id="rId3851" xr:uid="{EAADF9C0-D3E7-4674-AD62-48CC573EE0A7}"/>
    <hyperlink ref="BW1938" r:id="rId3852" xr:uid="{572A475B-13D9-4508-9A3D-C23623E174D9}"/>
    <hyperlink ref="BW1939" r:id="rId3853" xr:uid="{EBAEE25B-118D-401A-86BC-88C0DA919877}"/>
    <hyperlink ref="BW1940" r:id="rId3854" xr:uid="{0BCD497B-91E3-4C5C-A3AF-2446E3B37531}"/>
    <hyperlink ref="BW1941" r:id="rId3855" xr:uid="{3E09F2FC-07C0-4023-A45F-AB9462972387}"/>
    <hyperlink ref="BW1942" r:id="rId3856" xr:uid="{AEFD1F3B-D70F-4C89-A7DA-956EB48382ED}"/>
    <hyperlink ref="BW1943" r:id="rId3857" xr:uid="{FE9DE260-8FB2-4C6F-B92E-8158931FE117}"/>
    <hyperlink ref="BW1944" r:id="rId3858" xr:uid="{E5DE1F32-1511-45D7-B0EB-C144A12DCC50}"/>
    <hyperlink ref="BW1945" r:id="rId3859" xr:uid="{8972BAA1-2D4C-4ABC-ACA8-597EDB444CCE}"/>
    <hyperlink ref="BW1946" r:id="rId3860" xr:uid="{F45B674B-06E8-4F7A-8584-17EFAF9C0289}"/>
    <hyperlink ref="BW1947" r:id="rId3861" xr:uid="{4AD8064C-F615-490C-8DA4-B973FF5427AF}"/>
    <hyperlink ref="BW1948" r:id="rId3862" xr:uid="{1DEFB174-AD71-4128-8CCA-3E211C80A147}"/>
    <hyperlink ref="BW1949" r:id="rId3863" xr:uid="{DD9E870C-581B-42D6-B6CF-04FC198BA083}"/>
    <hyperlink ref="BW1950" r:id="rId3864" xr:uid="{98C36DF5-E388-47A2-B27E-4DC0E2127371}"/>
    <hyperlink ref="BW1951" r:id="rId3865" xr:uid="{276FEFAE-1777-41A1-BC72-C8B3E5C41E55}"/>
    <hyperlink ref="BW1952" r:id="rId3866" xr:uid="{5B95A014-E7E4-442A-BD20-A25F683DD654}"/>
    <hyperlink ref="BW1953" r:id="rId3867" xr:uid="{2EC88C27-60F3-4685-B7D2-62E86AB08118}"/>
    <hyperlink ref="BW1954" r:id="rId3868" xr:uid="{E94D5639-BF23-4023-97A3-FAE21B534443}"/>
    <hyperlink ref="BW1955" r:id="rId3869" xr:uid="{912EE677-AD72-4F63-92BC-0773200EA8D3}"/>
    <hyperlink ref="BW1956" r:id="rId3870" xr:uid="{82F9A460-E499-4EA9-9EFC-D9F151777A35}"/>
    <hyperlink ref="BW1957" r:id="rId3871" xr:uid="{117FECDD-C5C6-4E5A-8932-D8FB0747C5B9}"/>
    <hyperlink ref="BW1958" r:id="rId3872" xr:uid="{5796DA49-768C-4F66-AB85-7A4685C4DC1C}"/>
    <hyperlink ref="BW1959" r:id="rId3873" xr:uid="{86A54BDB-D49A-4319-AF14-7A21869C2AB8}"/>
    <hyperlink ref="BW1960" r:id="rId3874" xr:uid="{9280E717-D0DF-48F7-8D83-1C3F67551BB3}"/>
    <hyperlink ref="BW1961" r:id="rId3875" xr:uid="{827A7F68-FE6E-491B-BABB-2264B7613440}"/>
    <hyperlink ref="BW1962" r:id="rId3876" xr:uid="{05990C51-0D79-49DD-B444-0E3D5C2797CB}"/>
    <hyperlink ref="BW1963" r:id="rId3877" xr:uid="{F344C637-1617-478A-9524-265AEA6A8324}"/>
    <hyperlink ref="BW1964" r:id="rId3878" xr:uid="{2ABF33E0-AFC7-4BC0-A886-ED12C5EA3852}"/>
    <hyperlink ref="BW1965" r:id="rId3879" xr:uid="{2BF179DA-9C41-40C1-B762-FA25697684CC}"/>
    <hyperlink ref="BW1966" r:id="rId3880" xr:uid="{50E25E86-37F8-43C6-BA3E-8289C1B3BEBA}"/>
    <hyperlink ref="BW1967" r:id="rId3881" xr:uid="{A31E848F-40AA-4B39-BF76-06537B7D9033}"/>
    <hyperlink ref="BW1968" r:id="rId3882" xr:uid="{C67176B5-1DB2-4A3C-9C09-64F6A5A164A7}"/>
    <hyperlink ref="BW1969" r:id="rId3883" xr:uid="{953014A4-EA50-49B3-B1D2-AB8BB037C822}"/>
    <hyperlink ref="BW1970" r:id="rId3884" xr:uid="{8E412706-6F14-4331-82A5-559978B37FB0}"/>
    <hyperlink ref="BW1971" r:id="rId3885" xr:uid="{BC217476-C154-42E0-B606-579961A74CFC}"/>
    <hyperlink ref="BW1972" r:id="rId3886" xr:uid="{2AC69EDB-98C3-46EE-81D4-79173DB9BD5F}"/>
    <hyperlink ref="BW1973" r:id="rId3887" xr:uid="{6C95111B-C8B1-4D93-BAB8-CB415A6A75A4}"/>
    <hyperlink ref="BW1974" r:id="rId3888" xr:uid="{882580A5-14B5-47E4-A62D-1553BBCD04CB}"/>
    <hyperlink ref="BW1975" r:id="rId3889" xr:uid="{63F9D154-4FB5-4FD9-9AAB-0E71D8EA41A5}"/>
    <hyperlink ref="BW1976" r:id="rId3890" xr:uid="{5525CBFD-055B-4915-A5C0-A4B400C87CD4}"/>
    <hyperlink ref="BW1977" r:id="rId3891" xr:uid="{239A546F-CE13-4864-B804-B23DC1B5CAEB}"/>
    <hyperlink ref="BW1978" r:id="rId3892" xr:uid="{A4764E07-4833-4947-9AA6-66E8C1798CD2}"/>
    <hyperlink ref="BW1979" r:id="rId3893" xr:uid="{C1A27A6B-173E-4B52-855B-B7D6D3F61DB4}"/>
    <hyperlink ref="BW1980" r:id="rId3894" xr:uid="{94B3B7AC-1B4C-4EC8-8C6F-31D778A5FA02}"/>
    <hyperlink ref="BW1981" r:id="rId3895" xr:uid="{3D05D99B-E8E1-4011-8697-B61FA049B4E9}"/>
    <hyperlink ref="BW1982" r:id="rId3896" xr:uid="{DC8B6089-4F27-4B9C-AF40-D42093B702A5}"/>
    <hyperlink ref="BW1983" r:id="rId3897" xr:uid="{91620F15-0EEB-4E1C-B23A-FE5B96837910}"/>
    <hyperlink ref="BW1984" r:id="rId3898" xr:uid="{74B74408-42D7-43FB-B363-E36AE35E14D3}"/>
    <hyperlink ref="BW1985" r:id="rId3899" xr:uid="{85F474B5-293F-40FC-A2E4-E3058A3093A1}"/>
    <hyperlink ref="BW1986" r:id="rId3900" xr:uid="{BD01D7D2-9B1F-4516-9595-4C0616E2B79D}"/>
    <hyperlink ref="BW1987" r:id="rId3901" xr:uid="{7870CE40-8A3F-4E82-9C14-BBC59D39B53D}"/>
    <hyperlink ref="BW1988" r:id="rId3902" xr:uid="{44AAAE89-577F-4205-8BD2-BF977FFE76CD}"/>
    <hyperlink ref="BW1989" r:id="rId3903" xr:uid="{335078A7-0F0C-4D53-B15B-8BD52D56D2BD}"/>
    <hyperlink ref="BW1990" r:id="rId3904" xr:uid="{B4B1C9A1-56F1-4872-BF82-19D35CBDBBAA}"/>
    <hyperlink ref="BW1991" r:id="rId3905" xr:uid="{72CD73FC-CB12-4F12-865A-C15F9254CC20}"/>
    <hyperlink ref="BW1992" r:id="rId3906" xr:uid="{EFE79001-FE5E-4589-AA4C-443ACA2BE36D}"/>
    <hyperlink ref="BW1993" r:id="rId3907" xr:uid="{69A1FE7C-73B3-479E-AB84-8986FC78B100}"/>
    <hyperlink ref="BW1994" r:id="rId3908" xr:uid="{9A5A602D-1865-4DF9-88D8-C3CE5CCCEAED}"/>
    <hyperlink ref="BW1995" r:id="rId3909" xr:uid="{5330DBFC-6E7D-4C3A-864C-7068CC12DC1E}"/>
    <hyperlink ref="BW1996" r:id="rId3910" xr:uid="{9C586B60-85E1-4392-8F7A-7B700A73FD4A}"/>
    <hyperlink ref="BW1997" r:id="rId3911" xr:uid="{C045100D-3F47-43E3-B614-579F9C94C869}"/>
    <hyperlink ref="BW1998" r:id="rId3912" xr:uid="{6450D164-D269-41DC-8348-1C997BCF5206}"/>
    <hyperlink ref="BW1999" r:id="rId3913" xr:uid="{F665EFC9-FF2B-4CCA-A802-036BAEF39D39}"/>
    <hyperlink ref="BW2000" r:id="rId3914" xr:uid="{AF0454C7-63F8-43FB-B989-ECF6C045B362}"/>
    <hyperlink ref="BW2001" r:id="rId3915" xr:uid="{3EBBA619-D057-4E7D-858C-F8FFED16BFB4}"/>
    <hyperlink ref="BW2002" r:id="rId3916" xr:uid="{D28FCB68-32C7-4499-B69D-9CE5B5ED9AC5}"/>
    <hyperlink ref="BW2003" r:id="rId3917" xr:uid="{A505F3F4-B38A-49E0-835E-275BDDF6B05A}"/>
    <hyperlink ref="BW2004" r:id="rId3918" xr:uid="{C89E3702-2364-44CD-9371-2F3B25ED9F36}"/>
    <hyperlink ref="BW2005" r:id="rId3919" xr:uid="{70C90921-B6BE-41EA-BF5A-61EBDB19C67F}"/>
    <hyperlink ref="BW2006" r:id="rId3920" xr:uid="{84E02C55-8CD9-44E3-9C41-06B085678BA2}"/>
    <hyperlink ref="BW2007" r:id="rId3921" xr:uid="{386D3083-DF99-499D-B5CE-F48FF7914B50}"/>
    <hyperlink ref="BW2008" r:id="rId3922" xr:uid="{4F8888F8-B703-46DD-B94D-1BC7B93FED27}"/>
    <hyperlink ref="BW2009" r:id="rId3923" xr:uid="{CEC18627-445A-42EB-9E5B-E0E5AF4AEFD0}"/>
    <hyperlink ref="BW2010" r:id="rId3924" xr:uid="{F01EEECA-1090-4272-802D-37E1AACE057F}"/>
    <hyperlink ref="BW2011" r:id="rId3925" xr:uid="{A88F728E-9984-4F3A-9D3A-FBBB1974087F}"/>
    <hyperlink ref="BW2012" r:id="rId3926" xr:uid="{160600DD-EFDD-499A-9854-3DC93E6B81D1}"/>
    <hyperlink ref="BW2013" r:id="rId3927" xr:uid="{1FAE4B92-5FBD-49A6-963F-CE482A6A4626}"/>
    <hyperlink ref="BW2014" r:id="rId3928" xr:uid="{47AB1EDC-C32C-4B69-84E7-FF428DF22EB8}"/>
    <hyperlink ref="BW2015" r:id="rId3929" xr:uid="{D9D04EC2-FF25-406B-A485-7102A5EEABED}"/>
    <hyperlink ref="BW2016" r:id="rId3930" xr:uid="{BBA1883E-950A-47BB-963C-97551A5CF015}"/>
    <hyperlink ref="BW2017" r:id="rId3931" xr:uid="{52D05F6E-7D9A-432E-A909-2590DB23785C}"/>
    <hyperlink ref="BW2018" r:id="rId3932" xr:uid="{58A064B2-15CA-44A4-B7A5-52697282D44B}"/>
    <hyperlink ref="BW2019" r:id="rId3933" xr:uid="{DDEB6034-8D3D-4AFB-BBEA-50AF68896897}"/>
    <hyperlink ref="BW2020" r:id="rId3934" xr:uid="{A9882D7C-3ADC-4E1D-AD30-BAD6856FD19F}"/>
    <hyperlink ref="BW2021" r:id="rId3935" xr:uid="{9BC4C34A-4E09-44D9-8B8B-757F0072E5BD}"/>
    <hyperlink ref="BW2022" r:id="rId3936" xr:uid="{BC50F783-C5C2-4DF2-BBE2-1AEBF65056FE}"/>
    <hyperlink ref="BW2023" r:id="rId3937" xr:uid="{4E212645-B2FA-46DE-83CE-4FDB203FAB37}"/>
    <hyperlink ref="BW2024" r:id="rId3938" xr:uid="{8E29F4D6-0025-4A01-BD0B-1B5891BAE3DC}"/>
    <hyperlink ref="BW2025" r:id="rId3939" xr:uid="{725C0776-045E-4F31-9A92-2BD5ECA22FD8}"/>
    <hyperlink ref="BW2026" r:id="rId3940" xr:uid="{C37C5A22-E551-4ECF-8804-14FCF7844D49}"/>
    <hyperlink ref="BW2027" r:id="rId3941" xr:uid="{086EEF8A-3B96-49BD-859D-15535E81EBEC}"/>
    <hyperlink ref="BW2028" r:id="rId3942" xr:uid="{A95F723E-306B-4DED-90DD-B0DC00D9B6A1}"/>
    <hyperlink ref="BW2029" r:id="rId3943" xr:uid="{F948A89E-28EB-44D7-A5B1-7BF4EBBA8275}"/>
    <hyperlink ref="BW2030" r:id="rId3944" xr:uid="{7223B281-24AE-4098-86F2-6FF0CD2238B9}"/>
    <hyperlink ref="BW2031" r:id="rId3945" xr:uid="{8D28B89E-D293-431B-A35D-2D7341BD218B}"/>
    <hyperlink ref="BW2032" r:id="rId3946" xr:uid="{5AEC5215-5F44-4AEE-A85B-401234CBE7AE}"/>
    <hyperlink ref="BW2033" r:id="rId3947" xr:uid="{20D5D97A-BB75-46F5-8ECB-A5A1290BD5F8}"/>
    <hyperlink ref="BW2034" r:id="rId3948" xr:uid="{CD78F4A9-56AA-4C80-94A8-F9074FBD2B28}"/>
    <hyperlink ref="BW2035" r:id="rId3949" xr:uid="{9B655219-C51E-4DBA-99B2-C39576690B64}"/>
    <hyperlink ref="BW2036" r:id="rId3950" xr:uid="{87CAF48F-0BB0-42F7-AB00-B5F7A1F0557A}"/>
    <hyperlink ref="BW2037" r:id="rId3951" xr:uid="{2DDB033C-1996-4739-8519-1B2F87550DEA}"/>
    <hyperlink ref="BW2038" r:id="rId3952" xr:uid="{660CF27F-12C8-4140-915A-76117A553097}"/>
    <hyperlink ref="BW2039" r:id="rId3953" xr:uid="{0FA43662-6737-4922-8BD8-11903259E36A}"/>
    <hyperlink ref="BW2040" r:id="rId3954" xr:uid="{1AF2DFAC-16E8-4256-9CAF-A5BA9B8763CC}"/>
    <hyperlink ref="BW2041" r:id="rId3955" xr:uid="{763AE15C-F3F7-46B6-8178-B21841677514}"/>
    <hyperlink ref="BW2042" r:id="rId3956" xr:uid="{0C47C03E-0445-4DB6-AC3C-7829E21B256A}"/>
    <hyperlink ref="BW2043" r:id="rId3957" xr:uid="{0D158BAD-D0AE-45FE-911A-3B4DCB42634B}"/>
    <hyperlink ref="BW2044" r:id="rId3958" xr:uid="{22B873FE-36BE-4545-9FA8-6C39C59DF0EE}"/>
    <hyperlink ref="BW2045" r:id="rId3959" xr:uid="{5AF700EC-5469-4BEA-99A1-84064B31D580}"/>
    <hyperlink ref="BW2046" r:id="rId3960" xr:uid="{CC4582A1-05D5-43C8-9E6A-A21D33B922B1}"/>
    <hyperlink ref="BW2047" r:id="rId3961" xr:uid="{3D17ACD5-3D2E-4935-BCA0-62E65645E7AA}"/>
    <hyperlink ref="BW2048" r:id="rId3962" xr:uid="{0477A246-D2E2-4790-9181-624C7A322B28}"/>
    <hyperlink ref="BW2049" r:id="rId3963" xr:uid="{64C5D88E-AA4C-488C-AAAE-9B64344D3021}"/>
    <hyperlink ref="BW2050" r:id="rId3964" xr:uid="{F52176CB-8AA5-4DFE-AE09-0B647F3986E0}"/>
    <hyperlink ref="BW2051" r:id="rId3965" xr:uid="{322A253D-D3D2-43EE-A9BE-83308D1E1B67}"/>
    <hyperlink ref="BW2052" r:id="rId3966" xr:uid="{4BB06D6D-0E7D-42C0-A7FE-1E9564DD4D2A}"/>
    <hyperlink ref="BW2053" r:id="rId3967" xr:uid="{9164CB8A-6515-4387-97CB-6564271F7704}"/>
    <hyperlink ref="BW2054" r:id="rId3968" xr:uid="{B75588E8-D069-48C2-9455-26DD94F3EFCE}"/>
    <hyperlink ref="BW2055" r:id="rId3969" xr:uid="{4099F853-22A6-4006-9C6C-918CE8BAE0F8}"/>
    <hyperlink ref="BW2056" r:id="rId3970" xr:uid="{7E412E31-1E09-4CF5-BDBC-A5F1028F26C3}"/>
    <hyperlink ref="BW2057" r:id="rId3971" xr:uid="{5F3D1D46-E716-4EAF-87EC-4C551791B9E4}"/>
    <hyperlink ref="BW2058" r:id="rId3972" xr:uid="{846CE315-ADEF-43EF-AF05-3A3E893223A5}"/>
    <hyperlink ref="BW2059" r:id="rId3973" xr:uid="{034A1FD2-34E3-48BC-A322-8CB9CF5947A2}"/>
    <hyperlink ref="BW2060" r:id="rId3974" xr:uid="{377F2021-6F63-45EB-8B90-5BB7DD461AD9}"/>
    <hyperlink ref="BW2061" r:id="rId3975" xr:uid="{86CAE7C9-C268-44D5-B0A1-3B4133734CFB}"/>
    <hyperlink ref="BW2062" r:id="rId3976" xr:uid="{481CE982-8B0E-4442-A200-C0EEB203403B}"/>
    <hyperlink ref="BW2063" r:id="rId3977" xr:uid="{C1EB6D45-79E4-4004-ABAA-0C1BA5E01748}"/>
    <hyperlink ref="BW2064" r:id="rId3978" xr:uid="{8E935363-1C40-4C55-8F14-E1C13D89DC6C}"/>
    <hyperlink ref="BW2065" r:id="rId3979" xr:uid="{4FE818BB-2E3B-4127-9BA1-8CA558765C49}"/>
    <hyperlink ref="BW2066" r:id="rId3980" xr:uid="{D6EF117B-02B1-4E7A-A3A9-141766AB8336}"/>
    <hyperlink ref="BW2067" r:id="rId3981" xr:uid="{E1643742-339B-47EC-BEC8-190E89045A99}"/>
    <hyperlink ref="BW2068" r:id="rId3982" xr:uid="{6DB94A48-6E40-48A9-B51E-1B384384B207}"/>
    <hyperlink ref="BW2069" r:id="rId3983" xr:uid="{DEF4DCE9-6C8D-4508-B9BE-C3401B60F017}"/>
    <hyperlink ref="BW2070" r:id="rId3984" xr:uid="{67A3658F-1602-425F-B283-18940A5FF273}"/>
    <hyperlink ref="BW2071" r:id="rId3985" xr:uid="{3E7B0853-9F93-4EED-A214-7E88198663EC}"/>
    <hyperlink ref="BW2072" r:id="rId3986" xr:uid="{C47A0FC5-B7B3-44E6-BEB5-100E028A099A}"/>
    <hyperlink ref="BW2073" r:id="rId3987" xr:uid="{5F034AD2-10D8-4140-9462-0C71A288A3B5}"/>
    <hyperlink ref="BW2074" r:id="rId3988" xr:uid="{619C2C35-6296-47A0-BE77-3F45FB1AA096}"/>
    <hyperlink ref="BW2075" r:id="rId3989" xr:uid="{15FFC1A4-A91C-4F3B-B583-0E5F9649804B}"/>
    <hyperlink ref="BW2076" r:id="rId3990" xr:uid="{B1294AAA-6B4A-4C9F-8F5E-C6CE67A68827}"/>
    <hyperlink ref="BW2077" r:id="rId3991" xr:uid="{3F148A70-924C-4538-AB1B-973FC64914BA}"/>
    <hyperlink ref="BW2078" r:id="rId3992" xr:uid="{48FED7BF-0404-4D58-AAA9-491A68CA35B1}"/>
    <hyperlink ref="BW2079" r:id="rId3993" xr:uid="{B730755E-BF36-4770-A47A-A47A64F1E40A}"/>
    <hyperlink ref="BW2080" r:id="rId3994" xr:uid="{9123754E-DCD0-4E8D-A01A-94955A6571C5}"/>
    <hyperlink ref="BW2081" r:id="rId3995" xr:uid="{DF7CAFC4-AD2D-462D-A3E6-546D7C63AA76}"/>
    <hyperlink ref="BW2082" r:id="rId3996" xr:uid="{F32EA2BB-6612-452C-9D23-4054D687AF61}"/>
    <hyperlink ref="BW2083" r:id="rId3997" xr:uid="{9741790D-C460-4784-B906-2AF22391434F}"/>
    <hyperlink ref="BW2084" r:id="rId3998" xr:uid="{C3F3BFD3-BA83-4922-9A25-C15C74736826}"/>
    <hyperlink ref="BW2085" r:id="rId3999" xr:uid="{DC2C2ABE-B1D7-45F9-BD86-EB68D9D56D18}"/>
    <hyperlink ref="BW2086" r:id="rId4000" xr:uid="{867A4308-F290-43FD-9A3F-202ABD8DCE3D}"/>
    <hyperlink ref="BW2087" r:id="rId4001" xr:uid="{95B7A134-D1F5-4946-BC46-4B8A06A91856}"/>
    <hyperlink ref="BW2088" r:id="rId4002" xr:uid="{09B1E37C-6CB3-4585-9D2D-6649EC376572}"/>
    <hyperlink ref="BW2089" r:id="rId4003" xr:uid="{D8319A99-562A-4B57-B9A3-9C637863C712}"/>
    <hyperlink ref="BW2090" r:id="rId4004" xr:uid="{DAC8C5F2-DCAB-4284-B3CB-87FA3E6388F9}"/>
    <hyperlink ref="BW2091" r:id="rId4005" display="116" xr:uid="{905958F3-2F5A-4CC4-8EC9-247B17AAFB81}"/>
    <hyperlink ref="BW2092" r:id="rId4006" xr:uid="{13347529-AC45-468D-B3FF-2BC629E4E7B3}"/>
    <hyperlink ref="BW2093" r:id="rId4007" xr:uid="{4EC385EA-38F9-42E9-B7AB-475FE5051A5F}"/>
    <hyperlink ref="BW2094" r:id="rId4008" xr:uid="{921464FB-CDF8-43A5-86D1-4FD63D54BCA3}"/>
    <hyperlink ref="BW2095" r:id="rId4009" xr:uid="{A9C975F3-2683-4C0E-A0DC-8E372E92A7A1}"/>
    <hyperlink ref="BW2096" r:id="rId4010" xr:uid="{56DDF460-9798-4A58-AD33-015643C01943}"/>
    <hyperlink ref="BW2097" r:id="rId4011" xr:uid="{40EEAE05-1C3A-413A-B7AC-425C5819A55D}"/>
    <hyperlink ref="BW2098" r:id="rId4012" xr:uid="{1986D467-9C6D-4F48-B59B-5CF7AB6DB513}"/>
    <hyperlink ref="BW2099" r:id="rId4013" xr:uid="{7492653A-6E49-46D3-B149-86925051D16A}"/>
    <hyperlink ref="BW2100" r:id="rId4014" xr:uid="{5EDA229C-8EEF-431E-BA73-13CD02F2BEAF}"/>
    <hyperlink ref="BW2101" r:id="rId4015" xr:uid="{39A103B4-3796-47E9-B0A6-B9637F414373}"/>
    <hyperlink ref="BW2102" r:id="rId4016" xr:uid="{732F9E08-651B-4B6D-9033-6119D4ADD0EA}"/>
    <hyperlink ref="BW2103" r:id="rId4017" xr:uid="{CEBFC511-C454-4ACB-98C2-435DC8502B2A}"/>
    <hyperlink ref="BW2104" r:id="rId4018" xr:uid="{E3494DD9-ADD3-4892-80A5-3D56F1C8B3F0}"/>
    <hyperlink ref="BW2105" r:id="rId4019" xr:uid="{B0AC4736-F12B-4E09-85DA-4C8FF363950E}"/>
    <hyperlink ref="BW2106" r:id="rId4020" xr:uid="{B6BD17EF-FF10-4129-90C9-43C087DD7FD2}"/>
    <hyperlink ref="BW2107" r:id="rId4021" xr:uid="{3B852EA8-E9F8-456B-A321-AC103A4DEB53}"/>
    <hyperlink ref="BW2108" r:id="rId4022" xr:uid="{3449A876-68A6-456F-893A-DE05EBCDEEF7}"/>
    <hyperlink ref="BW2109" r:id="rId4023" xr:uid="{52A4DD00-B3DF-4415-8E6D-AD3CB219B72E}"/>
    <hyperlink ref="BW2110" r:id="rId4024" xr:uid="{50209846-DF08-483E-92B4-2058485FE76C}"/>
    <hyperlink ref="BW2111" r:id="rId4025" xr:uid="{936A7F02-9C3E-4ED7-A08B-93A6B9A2FC98}"/>
    <hyperlink ref="BW2112" r:id="rId4026" xr:uid="{FDC190FE-207E-4013-A1FA-0FBC7C06A14E}"/>
    <hyperlink ref="BW2113" r:id="rId4027" xr:uid="{421B585B-9B47-448B-9CA5-903F6275298C}"/>
    <hyperlink ref="BW2114" r:id="rId4028" xr:uid="{A08A0FCA-8032-4DFA-861F-4731F39A2216}"/>
    <hyperlink ref="BW2115" r:id="rId4029" xr:uid="{2788EBE3-5E1A-4927-A54C-95EC709C8537}"/>
    <hyperlink ref="BW2116" r:id="rId4030" xr:uid="{AD77D4F7-3223-4A73-9098-033EAE66FA0A}"/>
    <hyperlink ref="BW2117" r:id="rId4031" xr:uid="{BDB2D129-0041-4381-9DC6-5A4F3383FAE1}"/>
    <hyperlink ref="BW2118" r:id="rId4032" xr:uid="{E0BFF714-6414-4688-86BD-5465C836F836}"/>
    <hyperlink ref="BW2119" r:id="rId4033" xr:uid="{74480E28-C22C-4832-898A-1B9AC4CB400B}"/>
    <hyperlink ref="BW2120" r:id="rId4034" xr:uid="{D722A82E-19D5-40CA-8987-17BE5C5840C8}"/>
    <hyperlink ref="BW2121" r:id="rId4035" xr:uid="{6F7E7BE7-74AD-4D24-A395-49401A55E413}"/>
    <hyperlink ref="BW2122" r:id="rId4036" xr:uid="{E4347FA6-1D86-440B-9030-9A33D0C5E662}"/>
    <hyperlink ref="BW2123" r:id="rId4037" xr:uid="{95ADDA21-6B23-4E73-B6A8-6F116F5323FD}"/>
    <hyperlink ref="BW2124" r:id="rId4038" xr:uid="{00ACD994-AE6F-4E07-A293-7B0255F6D2B6}"/>
    <hyperlink ref="BW2125" r:id="rId4039" xr:uid="{E5D9F5E8-BECD-4511-BF27-54FDE281B3F8}"/>
    <hyperlink ref="BW2126" r:id="rId4040" xr:uid="{547643E6-6F52-45E7-90AC-9F9ED20AAD0B}"/>
    <hyperlink ref="BW2127" r:id="rId4041" xr:uid="{FE111116-E0E4-4393-A831-47A610D0E27A}"/>
    <hyperlink ref="BW2128" r:id="rId4042" xr:uid="{2851D1D1-1062-401A-945E-ED590AE3852E}"/>
    <hyperlink ref="BW2129" r:id="rId4043" xr:uid="{3CAA6082-117B-45BA-9594-0D7BDED46DB4}"/>
    <hyperlink ref="BW2130" r:id="rId4044" xr:uid="{4E95D20B-3737-4E3C-B609-04C23693E0AC}"/>
    <hyperlink ref="BW2131" r:id="rId4045" xr:uid="{2385F202-0A83-421B-9D17-E00EE94DCEFF}"/>
    <hyperlink ref="BW2132" r:id="rId4046" xr:uid="{862863BA-46FF-45AC-8B9B-22503AC5B043}"/>
    <hyperlink ref="BW2133" r:id="rId4047" xr:uid="{EED0B211-0A7E-429D-9A98-54BCB786D5B5}"/>
    <hyperlink ref="BW2134" r:id="rId4048" xr:uid="{68A8A415-6DB7-4D5A-8B7F-E8F11239FA68}"/>
    <hyperlink ref="BW2135" r:id="rId4049" xr:uid="{D0F7A1C2-3CEB-4081-8874-BF7E448852AB}"/>
    <hyperlink ref="BW2136" r:id="rId4050" xr:uid="{645F9E36-35C0-4D4B-9C88-91E0AE0253F0}"/>
    <hyperlink ref="BW2137" r:id="rId4051" xr:uid="{8880FC32-352F-4FFE-87DA-983B244DB0DA}"/>
    <hyperlink ref="BW2138" r:id="rId4052" xr:uid="{82CECAC2-F0B8-4181-B499-D5C7F644FE6C}"/>
    <hyperlink ref="BW2139" r:id="rId4053" xr:uid="{F054CF4A-2839-480D-B9FC-C936A3F6BE88}"/>
    <hyperlink ref="BW2140" r:id="rId4054" xr:uid="{317901B9-10CB-4DCE-96A9-182885C42CF2}"/>
    <hyperlink ref="BW2141" r:id="rId4055" xr:uid="{1F2D9D07-C04A-4D5F-9FCF-F934D569F514}"/>
    <hyperlink ref="BW2142" r:id="rId4056" xr:uid="{E1DE7CD0-F053-4E29-9AB5-295CAE06F060}"/>
    <hyperlink ref="BW2143" r:id="rId4057" xr:uid="{57EA95F9-F152-4FDB-905A-4A1F4AF08079}"/>
    <hyperlink ref="BW2144" r:id="rId4058" xr:uid="{57D9E0FE-D69B-475E-ADB1-B5414CF3405F}"/>
    <hyperlink ref="BW2145" r:id="rId4059" xr:uid="{52CBE2A0-BFBE-4F2A-83E5-E4FD361A6CD4}"/>
    <hyperlink ref="BW2146" r:id="rId4060" xr:uid="{E0FB58E8-46A4-45D2-B0F3-81E4376FEFD1}"/>
    <hyperlink ref="BW2147" r:id="rId4061" xr:uid="{48F01795-2A6C-4D0D-8AF4-8E4E2170553A}"/>
    <hyperlink ref="BW2148" r:id="rId4062" xr:uid="{D9376209-0CC7-48A5-A970-6A230F4DB238}"/>
    <hyperlink ref="BW2149" r:id="rId4063" xr:uid="{6DA8DD1A-0B0D-4E3D-AEA3-D14802CEEEF4}"/>
    <hyperlink ref="BW2150" r:id="rId4064" xr:uid="{907EA52E-0007-433E-B1F4-768B5235AFF8}"/>
    <hyperlink ref="BW2151" r:id="rId4065" xr:uid="{02FF2C93-6A06-4B19-8B0C-C32FCC7912F4}"/>
    <hyperlink ref="BW2152" r:id="rId4066" xr:uid="{C3E8D95E-0406-4BCC-AAE1-04455A6F368F}"/>
    <hyperlink ref="BW2153" r:id="rId4067" xr:uid="{61CF708F-0D5A-4233-912D-BE508334B40F}"/>
    <hyperlink ref="BW2154" r:id="rId4068" display="38" xr:uid="{1619BF18-4538-4D1A-8806-47F1B1C4F7A2}"/>
  </hyperlinks>
  <pageMargins left="0.7" right="0.7" top="0.78740157499999996" bottom="0.78740157499999996" header="0.3" footer="0.3"/>
  <tableParts count="1">
    <tablePart r:id="rId406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92363CDFDBE2F4B91537AB39FB319C8" ma:contentTypeVersion="45" ma:contentTypeDescription="Create a new document." ma:contentTypeScope="" ma:versionID="6bd55ea28c00e5359217747dbfeb1b1b">
  <xsd:schema xmlns:xsd="http://www.w3.org/2001/XMLSchema" xmlns:xs="http://www.w3.org/2001/XMLSchema" xmlns:p="http://schemas.microsoft.com/office/2006/metadata/properties" xmlns:ns2="ecd972aa-5714-433a-8968-639b0fc252e8" xmlns:ns3="372bcd8e-526b-49a0-8cb9-c3e17674087f" targetNamespace="http://schemas.microsoft.com/office/2006/metadata/properties" ma:root="true" ma:fieldsID="ebce6a4b622bdf584e480ea3e85c325e" ns2:_="" ns3:_="">
    <xsd:import namespace="ecd972aa-5714-433a-8968-639b0fc252e8"/>
    <xsd:import namespace="372bcd8e-526b-49a0-8cb9-c3e17674087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CR" minOccurs="0"/>
                <xsd:element ref="ns2:MediaServiceGenerationTime" minOccurs="0"/>
                <xsd:element ref="ns2:MediaServiceEventHashCode" minOccurs="0"/>
                <xsd:element ref="ns2:_Flow_SignoffStatus" minOccurs="0"/>
                <xsd:element ref="ns2:MediaServiceAutoKeyPoints" minOccurs="0"/>
                <xsd:element ref="ns2:MediaServiceKeyPoints" minOccurs="0"/>
                <xsd:element ref="ns2:MediaServiceDateTaken" minOccurs="0"/>
                <xsd:element ref="ns2:MediaServiceLocation"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d972aa-5714-433a-8968-639b0fc252e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_Flow_SignoffStatus" ma:index="15" nillable="true" ma:displayName="Sign-off status" ma:internalName="Sign_x002d_off_x0020_status">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5d4abf90-a4db-4be1-b2ce-06c9040dbe82"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72bcd8e-526b-49a0-8cb9-c3e17674087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69ff602f-674e-460c-99da-8c111aebea85}" ma:internalName="TaxCatchAll" ma:showField="CatchAllData" ma:web="372bcd8e-526b-49a0-8cb9-c3e17674087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_Flow_SignoffStatus xmlns="ecd972aa-5714-433a-8968-639b0fc252e8" xsi:nil="true"/>
    <lcf76f155ced4ddcb4097134ff3c332f xmlns="ecd972aa-5714-433a-8968-639b0fc252e8">
      <Terms xmlns="http://schemas.microsoft.com/office/infopath/2007/PartnerControls"/>
    </lcf76f155ced4ddcb4097134ff3c332f>
    <TaxCatchAll xmlns="372bcd8e-526b-49a0-8cb9-c3e17674087f" xsi:nil="true"/>
  </documentManagement>
</p:properties>
</file>

<file path=customXml/itemProps1.xml><?xml version="1.0" encoding="utf-8"?>
<ds:datastoreItem xmlns:ds="http://schemas.openxmlformats.org/officeDocument/2006/customXml" ds:itemID="{7EB8E4B5-E014-442A-8D3D-06001B5809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d972aa-5714-433a-8968-639b0fc252e8"/>
    <ds:schemaRef ds:uri="372bcd8e-526b-49a0-8cb9-c3e17674087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AF3C0B8-461E-4C91-983A-F75DE79E2E2C}">
  <ds:schemaRefs>
    <ds:schemaRef ds:uri="http://schemas.microsoft.com/sharepoint/v3/contenttype/forms"/>
  </ds:schemaRefs>
</ds:datastoreItem>
</file>

<file path=customXml/itemProps3.xml><?xml version="1.0" encoding="utf-8"?>
<ds:datastoreItem xmlns:ds="http://schemas.openxmlformats.org/officeDocument/2006/customXml" ds:itemID="{BC111608-E533-4C3A-819F-B438950E88C9}">
  <ds:schemaRefs>
    <ds:schemaRef ds:uri="http://schemas.microsoft.com/DataMashup"/>
  </ds:schemaRefs>
</ds:datastoreItem>
</file>

<file path=customXml/itemProps4.xml><?xml version="1.0" encoding="utf-8"?>
<ds:datastoreItem xmlns:ds="http://schemas.openxmlformats.org/officeDocument/2006/customXml" ds:itemID="{529F4FC4-50D4-4727-923A-613015291E37}">
  <ds:schemaRefs>
    <ds:schemaRef ds:uri="http://schemas.microsoft.com/office/2006/metadata/properties"/>
    <ds:schemaRef ds:uri="http://schemas.microsoft.com/office/infopath/2007/PartnerControls"/>
    <ds:schemaRef ds:uri="ecd972aa-5714-433a-8968-639b0fc252e8"/>
    <ds:schemaRef ds:uri="372bcd8e-526b-49a0-8cb9-c3e17674087f"/>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1</vt:i4>
      </vt:variant>
    </vt:vector>
  </HeadingPairs>
  <TitlesOfParts>
    <vt:vector size="15" baseType="lpstr">
      <vt:lpstr>cost_data</vt:lpstr>
      <vt:lpstr>press_data</vt:lpstr>
      <vt:lpstr>press</vt:lpstr>
      <vt:lpstr>Analyse</vt:lpstr>
      <vt:lpstr>cavity_calc</vt:lpstr>
      <vt:lpstr>scrap_calc</vt:lpstr>
      <vt:lpstr>butt-end_calc</vt:lpstr>
      <vt:lpstr>alloys</vt:lpstr>
      <vt:lpstr>surface</vt:lpstr>
      <vt:lpstr>complexity</vt:lpstr>
      <vt:lpstr>cost_calc</vt:lpstr>
      <vt:lpstr>Versions-Historie</vt:lpstr>
      <vt:lpstr>Profilliste</vt:lpstr>
      <vt:lpstr>Machidliste</vt:lpstr>
      <vt:lpstr>Analyse!Druckbereich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2020-07-01T11:54:59Z</dcterms:created>
  <dcterms:modified xsi:type="dcterms:W3CDTF">2022-10-27T13:28:08Z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0x010100692363CDFDBE2F4B91537AB39FB319C8</vt:lpwstr>
  </property>
  <property fmtid="{D5CDD505-2E9C-101B-9397-08002B2CF9AE}" pid="3" name="MediaServiceImageTags">
    <vt:lpwstr/>
  </property>
</Properties>
</file>